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filterPrivacy="1" showInkAnnotation="0" codeName="ThisWorkbook" hidePivotFieldList="1" autoCompressPictures="0"/>
  <xr:revisionPtr revIDLastSave="0" documentId="13_ncr:1_{580D7473-6ED9-45A4-B425-0DB8CEE8E6D3}" xr6:coauthVersionLast="36" xr6:coauthVersionMax="36" xr10:uidLastSave="{00000000-0000-0000-0000-000000000000}"/>
  <bookViews>
    <workbookView xWindow="45" yWindow="0" windowWidth="16155" windowHeight="6960" tabRatio="844" xr2:uid="{00000000-000D-0000-FFFF-FFFF00000000}"/>
  </bookViews>
  <sheets>
    <sheet name="Readme" sheetId="28" r:id="rId1"/>
    <sheet name="TFP model" sheetId="46" r:id="rId2"/>
    <sheet name="Indexes by income and region" sheetId="55" r:id="rId3"/>
    <sheet name="Calculation" sheetId="53" state="hidden" r:id="rId4"/>
    <sheet name="Data" sheetId="45" state="hidden" r:id="rId5"/>
  </sheets>
  <definedNames>
    <definedName name="_xlnm._FilterDatabase" localSheetId="4" hidden="1">Data!$AU$3:$AY$205</definedName>
    <definedName name="_xlnm._FilterDatabase" localSheetId="1" hidden="1">'TFP model'!#REF!</definedName>
    <definedName name="baseline">Calculation!$I$5</definedName>
    <definedName name="lag">Calculation!$K$11</definedName>
    <definedName name="option">Data!$BC$2</definedName>
    <definedName name="region">'TFP model'!$C$8</definedName>
    <definedName name="select">Calculation!$W$10</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I18" i="53" l="1" a="1"/>
  <c r="EI19" i="53" a="1"/>
  <c r="EI20" i="53" a="1"/>
  <c r="EI21" i="53" a="1"/>
  <c r="EI22" i="53" a="1"/>
  <c r="EI23" i="53" a="1"/>
  <c r="EI24" i="53" a="1"/>
  <c r="EI25" i="53" a="1"/>
  <c r="EI26" i="53" a="1"/>
  <c r="EI27" i="53" a="1"/>
  <c r="EI28" i="53" a="1"/>
  <c r="EI29" i="53" a="1"/>
  <c r="EI30" i="53" a="1"/>
  <c r="EI31" i="53" a="1"/>
  <c r="EI32" i="53" a="1"/>
  <c r="EI33" i="53" a="1"/>
  <c r="EI34" i="53" a="1"/>
  <c r="EI35" i="53" a="1"/>
  <c r="EI36" i="53" a="1"/>
  <c r="EI37" i="53" a="1"/>
  <c r="EI38" i="53" a="1"/>
  <c r="EI39" i="53" a="1"/>
  <c r="EI40" i="53" a="1"/>
  <c r="EI41" i="53" a="1"/>
  <c r="EI42" i="53" a="1"/>
  <c r="EI43" i="53" a="1"/>
  <c r="EI44" i="53" a="1"/>
  <c r="EI45" i="53" a="1"/>
  <c r="EI46" i="53" a="1"/>
  <c r="EI47" i="53" a="1"/>
  <c r="EI48" i="53" a="1"/>
  <c r="EI49" i="53" a="1"/>
  <c r="EI50" i="53" a="1"/>
  <c r="EI17" i="53" a="1"/>
  <c r="Y5" i="53" l="1"/>
  <c r="D63" i="46" l="1"/>
  <c r="D62" i="46"/>
  <c r="D61" i="46"/>
  <c r="D60" i="46"/>
  <c r="D59" i="46"/>
  <c r="D58" i="46"/>
  <c r="D55" i="46"/>
  <c r="D54" i="46"/>
  <c r="D53" i="46"/>
  <c r="D52" i="46"/>
  <c r="D51" i="46"/>
  <c r="D50" i="46"/>
  <c r="D47" i="46"/>
  <c r="D46" i="46"/>
  <c r="D45" i="46"/>
  <c r="D43" i="46"/>
  <c r="D41" i="46"/>
  <c r="D37" i="46"/>
  <c r="D36" i="46"/>
  <c r="D35" i="46"/>
  <c r="D34" i="46"/>
  <c r="D31" i="46"/>
  <c r="D30" i="46"/>
  <c r="D29" i="46"/>
  <c r="I5" i="53" l="1"/>
  <c r="AR4" i="45" l="1"/>
  <c r="AR5" i="45"/>
  <c r="AR6" i="45"/>
  <c r="AR7" i="45"/>
  <c r="AR8" i="45"/>
  <c r="AR9" i="45"/>
  <c r="AR10" i="45"/>
  <c r="AR11" i="45"/>
  <c r="AR12" i="45"/>
  <c r="AR13" i="45"/>
  <c r="AR14" i="45"/>
  <c r="AR15" i="45"/>
  <c r="AR16" i="45"/>
  <c r="AR17" i="45"/>
  <c r="AR18" i="45"/>
  <c r="AR19" i="45"/>
  <c r="AR20" i="45"/>
  <c r="AR21" i="45"/>
  <c r="AR22" i="45"/>
  <c r="AR23" i="45"/>
  <c r="AR24" i="45"/>
  <c r="AR25" i="45"/>
  <c r="AR26" i="45"/>
  <c r="AR27" i="45"/>
  <c r="AR28" i="45"/>
  <c r="AR29" i="45"/>
  <c r="AR30" i="45"/>
  <c r="AR31" i="45"/>
  <c r="AR32" i="45"/>
  <c r="AR33" i="45"/>
  <c r="AR34" i="45"/>
  <c r="AR35" i="45"/>
  <c r="AR36" i="45"/>
  <c r="AR37" i="45"/>
  <c r="AR38" i="45"/>
  <c r="AR39" i="45"/>
  <c r="AR40" i="45"/>
  <c r="AR41" i="45"/>
  <c r="AR42" i="45"/>
  <c r="AR43" i="45"/>
  <c r="AR44" i="45"/>
  <c r="AR45" i="45"/>
  <c r="AR46" i="45"/>
  <c r="AR47" i="45"/>
  <c r="AR48" i="45"/>
  <c r="AR49" i="45"/>
  <c r="AR50" i="45"/>
  <c r="AR51" i="45"/>
  <c r="AR52" i="45"/>
  <c r="AR53" i="45"/>
  <c r="AR54" i="45"/>
  <c r="AR55" i="45"/>
  <c r="AR56" i="45"/>
  <c r="AR57" i="45"/>
  <c r="AR58" i="45"/>
  <c r="AR59" i="45"/>
  <c r="AR60" i="45"/>
  <c r="AR61" i="45"/>
  <c r="AR62" i="45"/>
  <c r="AR63" i="45"/>
  <c r="AR64" i="45"/>
  <c r="AR65" i="45"/>
  <c r="AR66" i="45"/>
  <c r="AR67" i="45"/>
  <c r="AR68" i="45"/>
  <c r="AR69" i="45"/>
  <c r="AR70" i="45"/>
  <c r="AR71" i="45"/>
  <c r="AR72" i="45"/>
  <c r="AR73" i="45"/>
  <c r="AR74" i="45"/>
  <c r="AR75" i="45"/>
  <c r="AR76" i="45"/>
  <c r="AR77" i="45"/>
  <c r="AR78" i="45"/>
  <c r="AR79" i="45"/>
  <c r="AR80" i="45"/>
  <c r="AR81" i="45"/>
  <c r="AR82" i="45"/>
  <c r="AR83" i="45"/>
  <c r="AR84" i="45"/>
  <c r="AR85" i="45"/>
  <c r="AR86" i="45"/>
  <c r="AR87" i="45"/>
  <c r="AR88" i="45"/>
  <c r="AR89" i="45"/>
  <c r="AR90" i="45"/>
  <c r="AR91" i="45"/>
  <c r="AR92" i="45"/>
  <c r="AR93" i="45"/>
  <c r="AR94" i="45"/>
  <c r="AR95" i="45"/>
  <c r="AR96" i="45"/>
  <c r="AR97" i="45"/>
  <c r="AR98" i="45"/>
  <c r="AR99" i="45"/>
  <c r="AR100" i="45"/>
  <c r="AR101" i="45"/>
  <c r="AR102" i="45"/>
  <c r="AR103" i="45"/>
  <c r="AR104" i="45"/>
  <c r="AR105" i="45"/>
  <c r="AR106" i="45"/>
  <c r="AR107" i="45"/>
  <c r="AR108" i="45"/>
  <c r="AR109" i="45"/>
  <c r="AR110" i="45"/>
  <c r="AR111" i="45"/>
  <c r="AR112" i="45"/>
  <c r="AR113" i="45"/>
  <c r="AR114" i="45"/>
  <c r="AR115" i="45"/>
  <c r="AR116" i="45"/>
  <c r="AR117" i="45"/>
  <c r="AR118" i="45"/>
  <c r="AR119" i="45"/>
  <c r="AR120" i="45"/>
  <c r="AR121" i="45"/>
  <c r="AR122" i="45"/>
  <c r="AR123" i="45"/>
  <c r="AR124" i="45"/>
  <c r="AR125" i="45"/>
  <c r="AR126" i="45"/>
  <c r="AR127" i="45"/>
  <c r="AR128" i="45"/>
  <c r="AR129" i="45"/>
  <c r="AR130" i="45"/>
  <c r="AR131" i="45"/>
  <c r="AR132" i="45"/>
  <c r="AR133" i="45"/>
  <c r="AR134" i="45"/>
  <c r="AR135" i="45"/>
  <c r="AR136" i="45"/>
  <c r="AR137" i="45"/>
  <c r="AR138" i="45"/>
  <c r="AR139" i="45"/>
  <c r="AR140" i="45"/>
  <c r="AR141" i="45"/>
  <c r="AR142" i="45"/>
  <c r="AR143" i="45"/>
  <c r="AR144" i="45"/>
  <c r="AR145" i="45"/>
  <c r="AR146" i="45"/>
  <c r="AR147" i="45"/>
  <c r="AR148" i="45"/>
  <c r="AR149" i="45"/>
  <c r="AR150" i="45"/>
  <c r="AR151" i="45"/>
  <c r="AR152" i="45"/>
  <c r="AR153" i="45"/>
  <c r="AR154" i="45"/>
  <c r="AR155" i="45"/>
  <c r="AR156" i="45"/>
  <c r="AR157" i="45"/>
  <c r="AR158" i="45"/>
  <c r="AR159" i="45"/>
  <c r="AR160" i="45"/>
  <c r="AR161" i="45"/>
  <c r="AR162" i="45"/>
  <c r="AR163" i="45"/>
  <c r="AR164" i="45"/>
  <c r="AR165" i="45"/>
  <c r="AR166" i="45"/>
  <c r="AR167" i="45"/>
  <c r="AR168" i="45"/>
  <c r="AR169" i="45"/>
  <c r="AR170" i="45"/>
  <c r="AR171" i="45"/>
  <c r="AR172" i="45"/>
  <c r="AR173" i="45"/>
  <c r="AR174" i="45"/>
  <c r="AR175" i="45"/>
  <c r="AR176" i="45"/>
  <c r="AR177" i="45"/>
  <c r="AR178" i="45"/>
  <c r="AR179" i="45"/>
  <c r="AR180" i="45"/>
  <c r="AR181" i="45"/>
  <c r="AR182" i="45"/>
  <c r="AR183" i="45"/>
  <c r="AR184" i="45"/>
  <c r="AR185" i="45"/>
  <c r="AR186" i="45"/>
  <c r="AR187" i="45"/>
  <c r="AR188" i="45"/>
  <c r="AR189" i="45"/>
  <c r="AR190" i="45"/>
  <c r="AR191" i="45"/>
  <c r="AR192" i="45"/>
  <c r="AR193" i="45"/>
  <c r="AR194" i="45"/>
  <c r="AR195" i="45"/>
  <c r="AR196" i="45"/>
  <c r="AR197" i="45"/>
  <c r="AR198" i="45"/>
  <c r="AR199" i="45"/>
  <c r="AR200" i="45"/>
  <c r="AR201" i="45"/>
  <c r="AR202" i="45"/>
  <c r="AR203" i="45"/>
  <c r="AR204" i="45"/>
  <c r="AR205" i="45"/>
  <c r="AR206" i="45"/>
  <c r="AR207" i="45"/>
  <c r="AR208" i="45"/>
  <c r="AR209" i="45"/>
  <c r="AR210" i="45"/>
  <c r="AR211" i="45"/>
  <c r="AR212" i="45"/>
  <c r="AR213" i="45"/>
  <c r="AR214" i="45"/>
  <c r="AR215" i="45"/>
  <c r="AR216" i="45"/>
  <c r="AR217" i="45"/>
  <c r="AR218" i="45"/>
  <c r="AR219" i="45"/>
  <c r="AR220" i="45"/>
  <c r="AR221" i="45"/>
  <c r="AR222" i="45"/>
  <c r="AR223" i="45"/>
  <c r="AR224" i="45"/>
  <c r="AR225" i="45"/>
  <c r="AR226" i="45"/>
  <c r="AR227" i="45"/>
  <c r="AR228" i="45"/>
  <c r="AR229" i="45"/>
  <c r="AR230" i="45"/>
  <c r="AR231" i="45"/>
  <c r="AR232" i="45"/>
  <c r="AR233" i="45"/>
  <c r="AR234" i="45"/>
  <c r="AR235" i="45"/>
  <c r="AR236" i="45"/>
  <c r="AR237" i="45"/>
  <c r="AR238" i="45"/>
  <c r="AR239" i="45"/>
  <c r="AR240" i="45"/>
  <c r="AR241" i="45"/>
  <c r="AR242" i="45"/>
  <c r="AR243" i="45"/>
  <c r="AR244" i="45"/>
  <c r="AR245" i="45"/>
  <c r="AR246" i="45"/>
  <c r="AR247" i="45"/>
  <c r="AR248" i="45"/>
  <c r="AR249" i="45"/>
  <c r="AR250" i="45"/>
  <c r="AR251" i="45"/>
  <c r="AR252" i="45"/>
  <c r="AR253" i="45"/>
  <c r="AR254" i="45"/>
  <c r="AR255" i="45"/>
  <c r="AR256" i="45"/>
  <c r="AR257" i="45"/>
  <c r="AR258" i="45"/>
  <c r="AR259" i="45"/>
  <c r="AR260" i="45"/>
  <c r="AR261" i="45"/>
  <c r="AR262" i="45"/>
  <c r="AR263" i="45"/>
  <c r="AR264" i="45"/>
  <c r="AR265" i="45"/>
  <c r="AR266" i="45"/>
  <c r="AR267" i="45"/>
  <c r="AR268" i="45"/>
  <c r="AR269" i="45"/>
  <c r="AR270" i="45"/>
  <c r="AR271" i="45"/>
  <c r="AR272" i="45"/>
  <c r="AR273" i="45"/>
  <c r="AR274" i="45"/>
  <c r="AR275" i="45"/>
  <c r="AR276" i="45"/>
  <c r="AR277" i="45"/>
  <c r="AR278" i="45"/>
  <c r="AR279" i="45"/>
  <c r="AR280" i="45"/>
  <c r="AR281" i="45"/>
  <c r="AR282" i="45"/>
  <c r="AR283" i="45"/>
  <c r="AR284" i="45"/>
  <c r="AR285" i="45"/>
  <c r="AR286" i="45"/>
  <c r="AR287" i="45"/>
  <c r="AR288" i="45"/>
  <c r="AR289" i="45"/>
  <c r="AR290" i="45"/>
  <c r="AR291" i="45"/>
  <c r="AR292" i="45"/>
  <c r="AR293" i="45"/>
  <c r="AR294" i="45"/>
  <c r="AR295" i="45"/>
  <c r="AR296" i="45"/>
  <c r="AR297" i="45"/>
  <c r="AR298" i="45"/>
  <c r="AR299" i="45"/>
  <c r="AR300" i="45"/>
  <c r="AR301" i="45"/>
  <c r="AR302" i="45"/>
  <c r="AR303" i="45"/>
  <c r="AR304" i="45"/>
  <c r="AR305" i="45"/>
  <c r="AR306" i="45"/>
  <c r="AR307" i="45"/>
  <c r="AR308" i="45"/>
  <c r="AR309" i="45"/>
  <c r="AR310" i="45"/>
  <c r="AR311" i="45"/>
  <c r="AR312" i="45"/>
  <c r="AR313" i="45"/>
  <c r="AR314" i="45"/>
  <c r="AR315" i="45"/>
  <c r="AR316" i="45"/>
  <c r="AR317" i="45"/>
  <c r="AR318" i="45"/>
  <c r="AR319" i="45"/>
  <c r="AR320" i="45"/>
  <c r="AR321" i="45"/>
  <c r="AR322" i="45"/>
  <c r="AR323" i="45"/>
  <c r="AR324" i="45"/>
  <c r="AR325" i="45"/>
  <c r="AR326" i="45"/>
  <c r="AR327" i="45"/>
  <c r="AR328" i="45"/>
  <c r="AR329" i="45"/>
  <c r="AR330" i="45"/>
  <c r="AR331" i="45"/>
  <c r="AR332" i="45"/>
  <c r="AR333" i="45"/>
  <c r="AR334" i="45"/>
  <c r="AR335" i="45"/>
  <c r="AR336" i="45"/>
  <c r="AR337" i="45"/>
  <c r="AR338" i="45"/>
  <c r="AR339" i="45"/>
  <c r="AR340" i="45"/>
  <c r="AR341" i="45"/>
  <c r="AR342" i="45"/>
  <c r="AR343" i="45"/>
  <c r="AR344" i="45"/>
  <c r="AR345" i="45"/>
  <c r="AR346" i="45"/>
  <c r="AR347" i="45"/>
  <c r="AR348" i="45"/>
  <c r="AR349" i="45"/>
  <c r="AR350" i="45"/>
  <c r="AR351" i="45"/>
  <c r="AR352" i="45"/>
  <c r="AR353" i="45"/>
  <c r="AR354" i="45"/>
  <c r="AR355" i="45"/>
  <c r="AR356" i="45"/>
  <c r="AR357" i="45"/>
  <c r="AR358" i="45"/>
  <c r="AR359" i="45"/>
  <c r="AR360" i="45"/>
  <c r="AR361" i="45"/>
  <c r="AR362" i="45"/>
  <c r="AR363" i="45"/>
  <c r="AR364" i="45"/>
  <c r="AR365" i="45"/>
  <c r="AR366" i="45"/>
  <c r="AR367" i="45"/>
  <c r="AR368" i="45"/>
  <c r="AR369" i="45"/>
  <c r="AR370" i="45"/>
  <c r="AR371" i="45"/>
  <c r="AR372" i="45"/>
  <c r="AR373" i="45"/>
  <c r="AR374" i="45"/>
  <c r="AR375" i="45"/>
  <c r="AR376" i="45"/>
  <c r="AR377" i="45"/>
  <c r="AR378" i="45"/>
  <c r="AR379" i="45"/>
  <c r="AR380" i="45"/>
  <c r="AR381" i="45"/>
  <c r="AR382" i="45"/>
  <c r="AR383" i="45"/>
  <c r="AR384" i="45"/>
  <c r="AR385" i="45"/>
  <c r="AR386" i="45"/>
  <c r="AR387" i="45"/>
  <c r="AR388" i="45"/>
  <c r="AR389" i="45"/>
  <c r="AR390" i="45"/>
  <c r="AR391" i="45"/>
  <c r="AR392" i="45"/>
  <c r="AR393" i="45"/>
  <c r="AR394" i="45"/>
  <c r="AR395" i="45"/>
  <c r="AR396" i="45"/>
  <c r="AR397" i="45"/>
  <c r="AR398" i="45"/>
  <c r="AR399" i="45"/>
  <c r="AR400" i="45"/>
  <c r="AR401" i="45"/>
  <c r="AR402" i="45"/>
  <c r="AR403" i="45"/>
  <c r="AR404" i="45"/>
  <c r="AR405" i="45"/>
  <c r="AR406" i="45"/>
  <c r="AR407" i="45"/>
  <c r="AR408" i="45"/>
  <c r="AR409" i="45"/>
  <c r="AR410" i="45"/>
  <c r="AR411" i="45"/>
  <c r="AR412" i="45"/>
  <c r="AR413" i="45"/>
  <c r="AR414" i="45"/>
  <c r="AR415" i="45"/>
  <c r="AR416" i="45"/>
  <c r="AR417" i="45"/>
  <c r="AR418" i="45"/>
  <c r="AR419" i="45"/>
  <c r="AR420" i="45"/>
  <c r="AR421" i="45"/>
  <c r="AR422" i="45"/>
  <c r="AR423" i="45"/>
  <c r="AR424" i="45"/>
  <c r="AR425" i="45"/>
  <c r="AR426" i="45"/>
  <c r="AR427" i="45"/>
  <c r="AR428" i="45"/>
  <c r="AR429" i="45"/>
  <c r="AR430" i="45"/>
  <c r="AR431" i="45"/>
  <c r="AR432" i="45"/>
  <c r="AR433" i="45"/>
  <c r="AR434" i="45"/>
  <c r="AR435" i="45"/>
  <c r="AR436" i="45"/>
  <c r="AR437" i="45"/>
  <c r="AR438" i="45"/>
  <c r="AR439" i="45"/>
  <c r="AR440" i="45"/>
  <c r="AR441" i="45"/>
  <c r="AR442" i="45"/>
  <c r="AR443" i="45"/>
  <c r="AR444" i="45"/>
  <c r="AR445" i="45"/>
  <c r="AR446" i="45"/>
  <c r="AR447" i="45"/>
  <c r="AR448" i="45"/>
  <c r="AR449" i="45"/>
  <c r="AR450" i="45"/>
  <c r="AR451" i="45"/>
  <c r="AR452" i="45"/>
  <c r="AR453" i="45"/>
  <c r="AR454" i="45"/>
  <c r="AR455" i="45"/>
  <c r="AR456" i="45"/>
  <c r="AR457" i="45"/>
  <c r="AR458" i="45"/>
  <c r="AR459" i="45"/>
  <c r="AR460" i="45"/>
  <c r="AR461" i="45"/>
  <c r="AR462" i="45"/>
  <c r="AR463" i="45"/>
  <c r="AR464" i="45"/>
  <c r="AR465" i="45"/>
  <c r="AR466" i="45"/>
  <c r="AR467" i="45"/>
  <c r="AR468" i="45"/>
  <c r="AR469" i="45"/>
  <c r="AR470" i="45"/>
  <c r="AR471" i="45"/>
  <c r="AR472" i="45"/>
  <c r="AR473" i="45"/>
  <c r="AR474" i="45"/>
  <c r="AR475" i="45"/>
  <c r="AR476" i="45"/>
  <c r="AR477" i="45"/>
  <c r="AR478" i="45"/>
  <c r="AR479" i="45"/>
  <c r="AR480" i="45"/>
  <c r="AR481" i="45"/>
  <c r="AR482" i="45"/>
  <c r="AR483" i="45"/>
  <c r="AR484" i="45"/>
  <c r="AR485" i="45"/>
  <c r="AR486" i="45"/>
  <c r="AR487" i="45"/>
  <c r="AR488" i="45"/>
  <c r="AR489" i="45"/>
  <c r="AR490" i="45"/>
  <c r="AR491" i="45"/>
  <c r="AR492" i="45"/>
  <c r="AR493" i="45"/>
  <c r="AR494" i="45"/>
  <c r="AR495" i="45"/>
  <c r="AR496" i="45"/>
  <c r="AR497" i="45"/>
  <c r="AR498" i="45"/>
  <c r="AR499" i="45"/>
  <c r="AR500" i="45"/>
  <c r="AR501" i="45"/>
  <c r="AR502" i="45"/>
  <c r="AR503" i="45"/>
  <c r="AR504" i="45"/>
  <c r="AR505" i="45"/>
  <c r="AR506" i="45"/>
  <c r="AR507" i="45"/>
  <c r="AR508" i="45"/>
  <c r="AR509" i="45"/>
  <c r="AR510" i="45"/>
  <c r="AR511" i="45"/>
  <c r="AR512" i="45"/>
  <c r="AR513" i="45"/>
  <c r="AR514" i="45"/>
  <c r="AR515" i="45"/>
  <c r="AR516" i="45"/>
  <c r="AR517" i="45"/>
  <c r="AR518" i="45"/>
  <c r="AR519" i="45"/>
  <c r="AR520" i="45"/>
  <c r="AR521" i="45"/>
  <c r="AR522" i="45"/>
  <c r="AR523" i="45"/>
  <c r="AR524" i="45"/>
  <c r="AR525" i="45"/>
  <c r="AR526" i="45"/>
  <c r="AR527" i="45"/>
  <c r="AR528" i="45"/>
  <c r="AR529" i="45"/>
  <c r="AR530" i="45"/>
  <c r="AR531" i="45"/>
  <c r="AR532" i="45"/>
  <c r="AR533" i="45"/>
  <c r="AR534" i="45"/>
  <c r="AR535" i="45"/>
  <c r="AR536" i="45"/>
  <c r="AR537" i="45"/>
  <c r="AR538" i="45"/>
  <c r="AR539" i="45"/>
  <c r="AR540" i="45"/>
  <c r="AR541" i="45"/>
  <c r="AR542" i="45"/>
  <c r="AR543" i="45"/>
  <c r="AR544" i="45"/>
  <c r="AR545" i="45"/>
  <c r="AR546" i="45"/>
  <c r="AR547" i="45"/>
  <c r="AR548" i="45"/>
  <c r="AR549" i="45"/>
  <c r="AR550" i="45"/>
  <c r="AR551" i="45"/>
  <c r="AR552" i="45"/>
  <c r="AR553" i="45"/>
  <c r="AR554" i="45"/>
  <c r="AR555" i="45"/>
  <c r="AR556" i="45"/>
  <c r="AR557" i="45"/>
  <c r="AR558" i="45"/>
  <c r="AR559" i="45"/>
  <c r="AR560" i="45"/>
  <c r="AR561" i="45"/>
  <c r="AR562" i="45"/>
  <c r="AR563" i="45"/>
  <c r="AR564" i="45"/>
  <c r="AR565" i="45"/>
  <c r="AR566" i="45"/>
  <c r="AR567" i="45"/>
  <c r="AR568" i="45"/>
  <c r="AR569" i="45"/>
  <c r="AR570" i="45"/>
  <c r="AR571" i="45"/>
  <c r="AR572" i="45"/>
  <c r="AR573" i="45"/>
  <c r="AR574" i="45"/>
  <c r="AR575" i="45"/>
  <c r="AR576" i="45"/>
  <c r="AR577" i="45"/>
  <c r="AR578" i="45"/>
  <c r="AR579" i="45"/>
  <c r="AR580" i="45"/>
  <c r="AR581" i="45"/>
  <c r="AR582" i="45"/>
  <c r="AR583" i="45"/>
  <c r="AR584" i="45"/>
  <c r="AR585" i="45"/>
  <c r="AR586" i="45"/>
  <c r="AR587" i="45"/>
  <c r="AR588" i="45"/>
  <c r="AR589" i="45"/>
  <c r="AR590" i="45"/>
  <c r="AR591" i="45"/>
  <c r="AR592" i="45"/>
  <c r="AR593" i="45"/>
  <c r="AR594" i="45"/>
  <c r="AR595" i="45"/>
  <c r="AR596" i="45"/>
  <c r="AR597" i="45"/>
  <c r="AR598" i="45"/>
  <c r="AR599" i="45"/>
  <c r="AR600" i="45"/>
  <c r="AR601" i="45"/>
  <c r="AR602" i="45"/>
  <c r="AR603" i="45"/>
  <c r="AR604" i="45"/>
  <c r="AR605" i="45"/>
  <c r="AR606" i="45"/>
  <c r="AR607" i="45"/>
  <c r="AR608" i="45"/>
  <c r="AR609" i="45"/>
  <c r="AR610" i="45"/>
  <c r="AR611" i="45"/>
  <c r="AR612" i="45"/>
  <c r="AR613" i="45"/>
  <c r="AR614" i="45"/>
  <c r="AR615" i="45"/>
  <c r="AR616" i="45"/>
  <c r="AR617" i="45"/>
  <c r="AR618" i="45"/>
  <c r="AR619" i="45"/>
  <c r="AR620" i="45"/>
  <c r="AR621" i="45"/>
  <c r="AR622" i="45"/>
  <c r="AR623" i="45"/>
  <c r="AR624" i="45"/>
  <c r="AR625" i="45"/>
  <c r="AR626" i="45"/>
  <c r="AR627" i="45"/>
  <c r="AR628" i="45"/>
  <c r="AR629" i="45"/>
  <c r="AR630" i="45"/>
  <c r="AR631" i="45"/>
  <c r="AR632" i="45"/>
  <c r="AR633" i="45"/>
  <c r="AR634" i="45"/>
  <c r="AR635" i="45"/>
  <c r="AR636" i="45"/>
  <c r="AR637" i="45"/>
  <c r="AR638" i="45"/>
  <c r="AR639" i="45"/>
  <c r="AR640" i="45"/>
  <c r="AR641" i="45"/>
  <c r="AR642" i="45"/>
  <c r="AR643" i="45"/>
  <c r="AR644" i="45"/>
  <c r="AR645" i="45"/>
  <c r="AR646" i="45"/>
  <c r="AR647" i="45"/>
  <c r="AR648" i="45"/>
  <c r="AR649" i="45"/>
  <c r="AR650" i="45"/>
  <c r="AR651" i="45"/>
  <c r="AR652" i="45"/>
  <c r="AR653" i="45"/>
  <c r="AR654" i="45"/>
  <c r="AR655" i="45"/>
  <c r="AR656" i="45"/>
  <c r="AR657" i="45"/>
  <c r="AR658" i="45"/>
  <c r="AR659" i="45"/>
  <c r="AR660" i="45"/>
  <c r="AR661" i="45"/>
  <c r="AR662" i="45"/>
  <c r="AR663" i="45"/>
  <c r="AR664" i="45"/>
  <c r="AR665" i="45"/>
  <c r="AR666" i="45"/>
  <c r="AR667" i="45"/>
  <c r="AR668" i="45"/>
  <c r="AR669" i="45"/>
  <c r="AR670" i="45"/>
  <c r="AR671" i="45"/>
  <c r="AR672" i="45"/>
  <c r="AR673" i="45"/>
  <c r="AR674" i="45"/>
  <c r="AR675" i="45"/>
  <c r="AR676" i="45"/>
  <c r="AR677" i="45"/>
  <c r="AR678" i="45"/>
  <c r="AR679" i="45"/>
  <c r="AR680" i="45"/>
  <c r="AR681" i="45"/>
  <c r="AR682" i="45"/>
  <c r="AR683" i="45"/>
  <c r="AR684" i="45"/>
  <c r="AR685" i="45"/>
  <c r="AR686" i="45"/>
  <c r="AR687" i="45"/>
  <c r="AR688" i="45"/>
  <c r="AR689" i="45"/>
  <c r="AR690" i="45"/>
  <c r="AR691" i="45"/>
  <c r="AR692" i="45"/>
  <c r="AR693" i="45"/>
  <c r="AR694" i="45"/>
  <c r="AR695" i="45"/>
  <c r="AR696" i="45"/>
  <c r="AR697" i="45"/>
  <c r="AR698" i="45"/>
  <c r="AR699" i="45"/>
  <c r="AR700" i="45"/>
  <c r="AR701" i="45"/>
  <c r="AR702" i="45"/>
  <c r="AR703" i="45"/>
  <c r="AR704" i="45"/>
  <c r="AR705" i="45"/>
  <c r="AR706" i="45"/>
  <c r="AR707" i="45"/>
  <c r="AR708" i="45"/>
  <c r="AR709" i="45"/>
  <c r="AR710" i="45"/>
  <c r="AR711" i="45"/>
  <c r="AR712" i="45"/>
  <c r="AR713" i="45"/>
  <c r="AR714" i="45"/>
  <c r="AR715" i="45"/>
  <c r="AR716" i="45"/>
  <c r="AR717" i="45"/>
  <c r="AR718" i="45"/>
  <c r="AR719" i="45"/>
  <c r="AR720" i="45"/>
  <c r="AR721" i="45"/>
  <c r="AR722" i="45"/>
  <c r="AR723" i="45"/>
  <c r="AR724" i="45"/>
  <c r="AR725" i="45"/>
  <c r="AR726" i="45"/>
  <c r="AR727" i="45"/>
  <c r="AR728" i="45"/>
  <c r="AR729" i="45"/>
  <c r="AR730" i="45"/>
  <c r="AR731" i="45"/>
  <c r="AR732" i="45"/>
  <c r="AR733" i="45"/>
  <c r="AR734" i="45"/>
  <c r="AR735" i="45"/>
  <c r="AR736" i="45"/>
  <c r="AR737" i="45"/>
  <c r="AR738" i="45"/>
  <c r="AR739" i="45"/>
  <c r="AR740" i="45"/>
  <c r="AR741" i="45"/>
  <c r="AR742" i="45"/>
  <c r="AR743" i="45"/>
  <c r="AR744" i="45"/>
  <c r="AR745" i="45"/>
  <c r="AR746" i="45"/>
  <c r="AR747" i="45"/>
  <c r="AR748" i="45"/>
  <c r="AR749" i="45"/>
  <c r="AR750" i="45"/>
  <c r="AR751" i="45"/>
  <c r="AR752" i="45"/>
  <c r="AR753" i="45"/>
  <c r="AR754" i="45"/>
  <c r="AR755" i="45"/>
  <c r="AR756" i="45"/>
  <c r="AR757" i="45"/>
  <c r="AR758" i="45"/>
  <c r="AR759" i="45"/>
  <c r="AR760" i="45"/>
  <c r="AR761" i="45"/>
  <c r="AR762" i="45"/>
  <c r="AR763" i="45"/>
  <c r="AR764" i="45"/>
  <c r="AR765" i="45"/>
  <c r="AR766" i="45"/>
  <c r="AR767" i="45"/>
  <c r="AR768" i="45"/>
  <c r="AR769" i="45"/>
  <c r="AR770" i="45"/>
  <c r="AR771" i="45"/>
  <c r="AR772" i="45"/>
  <c r="AR773" i="45"/>
  <c r="AR774" i="45"/>
  <c r="AR775" i="45"/>
  <c r="AR776" i="45"/>
  <c r="AR777" i="45"/>
  <c r="AR778" i="45"/>
  <c r="AR779" i="45"/>
  <c r="AR780" i="45"/>
  <c r="AR781" i="45"/>
  <c r="AR782" i="45"/>
  <c r="AR783" i="45"/>
  <c r="AR784" i="45"/>
  <c r="AR785" i="45"/>
  <c r="AR786" i="45"/>
  <c r="AR787" i="45"/>
  <c r="AR788" i="45"/>
  <c r="AR789" i="45"/>
  <c r="AR790" i="45"/>
  <c r="AR791" i="45"/>
  <c r="AR792" i="45"/>
  <c r="AR793" i="45"/>
  <c r="AR794" i="45"/>
  <c r="AR795" i="45"/>
  <c r="AR796" i="45"/>
  <c r="AR797" i="45"/>
  <c r="AR798" i="45"/>
  <c r="AR799" i="45"/>
  <c r="AR800" i="45"/>
  <c r="AR801" i="45"/>
  <c r="AR802" i="45"/>
  <c r="AR803" i="45"/>
  <c r="AR804" i="45"/>
  <c r="AR805" i="45"/>
  <c r="AR806" i="45"/>
  <c r="AR807" i="45"/>
  <c r="AR808" i="45"/>
  <c r="AR809" i="45"/>
  <c r="AR810" i="45"/>
  <c r="AR811" i="45"/>
  <c r="AR812" i="45"/>
  <c r="AR813" i="45"/>
  <c r="AR814" i="45"/>
  <c r="AR815" i="45"/>
  <c r="AR816" i="45"/>
  <c r="AR817" i="45"/>
  <c r="AR818" i="45"/>
  <c r="AR819" i="45"/>
  <c r="AR820" i="45"/>
  <c r="AR821" i="45"/>
  <c r="AR822" i="45"/>
  <c r="AR823" i="45"/>
  <c r="AR824" i="45"/>
  <c r="AR825" i="45"/>
  <c r="AR826" i="45"/>
  <c r="AR827" i="45"/>
  <c r="AR828" i="45"/>
  <c r="AR829" i="45"/>
  <c r="AR830" i="45"/>
  <c r="AR831" i="45"/>
  <c r="AR832" i="45"/>
  <c r="AR833" i="45"/>
  <c r="AR834" i="45"/>
  <c r="AR835" i="45"/>
  <c r="AR836" i="45"/>
  <c r="AR837" i="45"/>
  <c r="AR838" i="45"/>
  <c r="AR839" i="45"/>
  <c r="AR840" i="45"/>
  <c r="AR841" i="45"/>
  <c r="AR842" i="45"/>
  <c r="AR843" i="45"/>
  <c r="AR844" i="45"/>
  <c r="AR845" i="45"/>
  <c r="AR846" i="45"/>
  <c r="AR847" i="45"/>
  <c r="AR848" i="45"/>
  <c r="AR849" i="45"/>
  <c r="AR850" i="45"/>
  <c r="AR851" i="45"/>
  <c r="AR852" i="45"/>
  <c r="AR853" i="45"/>
  <c r="AR854" i="45"/>
  <c r="AR855" i="45"/>
  <c r="AR856" i="45"/>
  <c r="AR857" i="45"/>
  <c r="AR858" i="45"/>
  <c r="AR859" i="45"/>
  <c r="AR860" i="45"/>
  <c r="AR861" i="45"/>
  <c r="AR862" i="45"/>
  <c r="AR863" i="45"/>
  <c r="AR864" i="45"/>
  <c r="AR865" i="45"/>
  <c r="AR866" i="45"/>
  <c r="AR867" i="45"/>
  <c r="AR868" i="45"/>
  <c r="AR869" i="45"/>
  <c r="AR870" i="45"/>
  <c r="AR871" i="45"/>
  <c r="AR872" i="45"/>
  <c r="AR873" i="45"/>
  <c r="AR874" i="45"/>
  <c r="AR875" i="45"/>
  <c r="AR876" i="45"/>
  <c r="AR877" i="45"/>
  <c r="AR878" i="45"/>
  <c r="AR879" i="45"/>
  <c r="AR880" i="45"/>
  <c r="AR881" i="45"/>
  <c r="AR882" i="45"/>
  <c r="AR883" i="45"/>
  <c r="AR884" i="45"/>
  <c r="AR885" i="45"/>
  <c r="AR886" i="45"/>
  <c r="AR887" i="45"/>
  <c r="AR888" i="45"/>
  <c r="AR889" i="45"/>
  <c r="AR890" i="45"/>
  <c r="AR891" i="45"/>
  <c r="AR892" i="45"/>
  <c r="AR893" i="45"/>
  <c r="AR894" i="45"/>
  <c r="AR895" i="45"/>
  <c r="AR896" i="45"/>
  <c r="AR897" i="45"/>
  <c r="AR898" i="45"/>
  <c r="AR899" i="45"/>
  <c r="AR900" i="45"/>
  <c r="AR901" i="45"/>
  <c r="AR902" i="45"/>
  <c r="AR903" i="45"/>
  <c r="AR904" i="45"/>
  <c r="AR905" i="45"/>
  <c r="AR906" i="45"/>
  <c r="AR907" i="45"/>
  <c r="AR908" i="45"/>
  <c r="AR909" i="45"/>
  <c r="AR910" i="45"/>
  <c r="AR911" i="45"/>
  <c r="AR912" i="45"/>
  <c r="AR913" i="45"/>
  <c r="AR914" i="45"/>
  <c r="AR915" i="45"/>
  <c r="AR916" i="45"/>
  <c r="AR917" i="45"/>
  <c r="AR918" i="45"/>
  <c r="AR919" i="45"/>
  <c r="AR920" i="45"/>
  <c r="AR921" i="45"/>
  <c r="AR922" i="45"/>
  <c r="AR923" i="45"/>
  <c r="AR924" i="45"/>
  <c r="AR925" i="45"/>
  <c r="AR926" i="45"/>
  <c r="AR927" i="45"/>
  <c r="AR928" i="45"/>
  <c r="AR929" i="45"/>
  <c r="AR930" i="45"/>
  <c r="AR931" i="45"/>
  <c r="AR932" i="45"/>
  <c r="AR933" i="45"/>
  <c r="AR934" i="45"/>
  <c r="AR935" i="45"/>
  <c r="AR936" i="45"/>
  <c r="AR937" i="45"/>
  <c r="AR938" i="45"/>
  <c r="AR939" i="45"/>
  <c r="AR940" i="45"/>
  <c r="AR941" i="45"/>
  <c r="AR942" i="45"/>
  <c r="AR943" i="45"/>
  <c r="AR944" i="45"/>
  <c r="AR945" i="45"/>
  <c r="AR946" i="45"/>
  <c r="AR947" i="45"/>
  <c r="AR948" i="45"/>
  <c r="AR949" i="45"/>
  <c r="AR950" i="45"/>
  <c r="AR951" i="45"/>
  <c r="AR952" i="45"/>
  <c r="AR953" i="45"/>
  <c r="AR954" i="45"/>
  <c r="AR955" i="45"/>
  <c r="AR956" i="45"/>
  <c r="AR957" i="45"/>
  <c r="AR958" i="45"/>
  <c r="AR959" i="45"/>
  <c r="AR960" i="45"/>
  <c r="AR961" i="45"/>
  <c r="AR962" i="45"/>
  <c r="AR963" i="45"/>
  <c r="AR964" i="45"/>
  <c r="AR965" i="45"/>
  <c r="AR966" i="45"/>
  <c r="AR967" i="45"/>
  <c r="AR968" i="45"/>
  <c r="AR969" i="45"/>
  <c r="AR970" i="45"/>
  <c r="AR971" i="45"/>
  <c r="AR972" i="45"/>
  <c r="AR973" i="45"/>
  <c r="AR974" i="45"/>
  <c r="AR975" i="45"/>
  <c r="AR976" i="45"/>
  <c r="AR977" i="45"/>
  <c r="AR978" i="45"/>
  <c r="AR979" i="45"/>
  <c r="AR980" i="45"/>
  <c r="AR981" i="45"/>
  <c r="AR982" i="45"/>
  <c r="AR983" i="45"/>
  <c r="AR984" i="45"/>
  <c r="AR985" i="45"/>
  <c r="AR986" i="45"/>
  <c r="AR987" i="45"/>
  <c r="AR988" i="45"/>
  <c r="AR989" i="45"/>
  <c r="AR990" i="45"/>
  <c r="AR991" i="45"/>
  <c r="AR992" i="45"/>
  <c r="AR993" i="45"/>
  <c r="AR994" i="45"/>
  <c r="AR995" i="45"/>
  <c r="AR996" i="45"/>
  <c r="AR997" i="45"/>
  <c r="AR998" i="45"/>
  <c r="AR999" i="45"/>
  <c r="AR1000" i="45"/>
  <c r="AR1001" i="45"/>
  <c r="AR1002" i="45"/>
  <c r="AR1003" i="45"/>
  <c r="AR1004" i="45"/>
  <c r="AR1005" i="45"/>
  <c r="AR1006" i="45"/>
  <c r="AR1007" i="45"/>
  <c r="AR1008" i="45"/>
  <c r="AR1009" i="45"/>
  <c r="AR1010" i="45"/>
  <c r="AR1011" i="45"/>
  <c r="AR1012" i="45"/>
  <c r="AR1013" i="45"/>
  <c r="AR1014" i="45"/>
  <c r="AR1015" i="45"/>
  <c r="AR1016" i="45"/>
  <c r="AR1017" i="45"/>
  <c r="AR1018" i="45"/>
  <c r="AR1019" i="45"/>
  <c r="AR1020" i="45"/>
  <c r="AR1021" i="45"/>
  <c r="AR1022" i="45"/>
  <c r="AR1023" i="45"/>
  <c r="AR1024" i="45"/>
  <c r="AR1025" i="45"/>
  <c r="AR1026" i="45"/>
  <c r="AR1027" i="45"/>
  <c r="AR1028" i="45"/>
  <c r="AR1029" i="45"/>
  <c r="AR1030" i="45"/>
  <c r="AR1031" i="45"/>
  <c r="AR1032" i="45"/>
  <c r="AR1033" i="45"/>
  <c r="AR1034" i="45"/>
  <c r="AR1035" i="45"/>
  <c r="AR1036" i="45"/>
  <c r="AR1037" i="45"/>
  <c r="AR1038" i="45"/>
  <c r="AR1039" i="45"/>
  <c r="AR1040" i="45"/>
  <c r="AR1041" i="45"/>
  <c r="AR1042" i="45"/>
  <c r="AR1043" i="45"/>
  <c r="AR1044" i="45"/>
  <c r="AR1045" i="45"/>
  <c r="AR1046" i="45"/>
  <c r="AR1047" i="45"/>
  <c r="AR1048" i="45"/>
  <c r="AR1049" i="45"/>
  <c r="AR1050" i="45"/>
  <c r="AR1051" i="45"/>
  <c r="AR1052" i="45"/>
  <c r="AR1053" i="45"/>
  <c r="AR1054" i="45"/>
  <c r="AR1055" i="45"/>
  <c r="AR1056" i="45"/>
  <c r="AR1057" i="45"/>
  <c r="AR1058" i="45"/>
  <c r="AR1059" i="45"/>
  <c r="AR1060" i="45"/>
  <c r="AR1061" i="45"/>
  <c r="AR1062" i="45"/>
  <c r="AR1063" i="45"/>
  <c r="AR1064" i="45"/>
  <c r="AR1065" i="45"/>
  <c r="AR1066" i="45"/>
  <c r="AR1067" i="45"/>
  <c r="AR1068" i="45"/>
  <c r="AR1069" i="45"/>
  <c r="AR1070" i="45"/>
  <c r="AR1071" i="45"/>
  <c r="AR1072" i="45"/>
  <c r="AR1073" i="45"/>
  <c r="AR1074" i="45"/>
  <c r="AR1075" i="45"/>
  <c r="AR1076" i="45"/>
  <c r="AR1077" i="45"/>
  <c r="AR1078" i="45"/>
  <c r="AR1079" i="45"/>
  <c r="AR1080" i="45"/>
  <c r="AR1081" i="45"/>
  <c r="AR1082" i="45"/>
  <c r="AR1083" i="45"/>
  <c r="AR1084" i="45"/>
  <c r="AR1085" i="45"/>
  <c r="AR1086" i="45"/>
  <c r="AR1087" i="45"/>
  <c r="AR1088" i="45"/>
  <c r="AR1089" i="45"/>
  <c r="AR1090" i="45"/>
  <c r="AR1091" i="45"/>
  <c r="AR1092" i="45"/>
  <c r="AR1093" i="45"/>
  <c r="AR1094" i="45"/>
  <c r="AR1095" i="45"/>
  <c r="AR1096" i="45"/>
  <c r="AR1097" i="45"/>
  <c r="AR1098" i="45"/>
  <c r="AR1099" i="45"/>
  <c r="AR1100" i="45"/>
  <c r="AR1101" i="45"/>
  <c r="AR1102" i="45"/>
  <c r="AR1103" i="45"/>
  <c r="AR1104" i="45"/>
  <c r="AR1105" i="45"/>
  <c r="AR1106" i="45"/>
  <c r="AR1107" i="45"/>
  <c r="AR1108" i="45"/>
  <c r="AR1109" i="45"/>
  <c r="AR1110" i="45"/>
  <c r="AR1111" i="45"/>
  <c r="AR1112" i="45"/>
  <c r="AR1113" i="45"/>
  <c r="AR1114" i="45"/>
  <c r="AR1115" i="45"/>
  <c r="AR1116" i="45"/>
  <c r="AR1117" i="45"/>
  <c r="AR1118" i="45"/>
  <c r="AR1119" i="45"/>
  <c r="AR1120" i="45"/>
  <c r="AR1121" i="45"/>
  <c r="AR1122" i="45"/>
  <c r="AR1123" i="45"/>
  <c r="AR1124" i="45"/>
  <c r="AR1125" i="45"/>
  <c r="AR1126" i="45"/>
  <c r="AR1127" i="45"/>
  <c r="AR1128" i="45"/>
  <c r="AR1129" i="45"/>
  <c r="AR1130" i="45"/>
  <c r="AR1131" i="45"/>
  <c r="AR1132" i="45"/>
  <c r="AR1133" i="45"/>
  <c r="AR1134" i="45"/>
  <c r="AR1135" i="45"/>
  <c r="AR1136" i="45"/>
  <c r="AR1137" i="45"/>
  <c r="AR1138" i="45"/>
  <c r="AR1139" i="45"/>
  <c r="AR1140" i="45"/>
  <c r="AR1141" i="45"/>
  <c r="AR1142" i="45"/>
  <c r="AR1143" i="45"/>
  <c r="AR1144" i="45"/>
  <c r="AR1145" i="45"/>
  <c r="AR1146" i="45"/>
  <c r="AR1147" i="45"/>
  <c r="AR1148" i="45"/>
  <c r="AR1149" i="45"/>
  <c r="AR1150" i="45"/>
  <c r="AR1151" i="45"/>
  <c r="AR1152" i="45"/>
  <c r="AR1153" i="45"/>
  <c r="AR1154" i="45"/>
  <c r="AR1155" i="45"/>
  <c r="AR1156" i="45"/>
  <c r="AR1157" i="45"/>
  <c r="AR1158" i="45"/>
  <c r="AR1159" i="45"/>
  <c r="AR1160" i="45"/>
  <c r="AR1161" i="45"/>
  <c r="AR1162" i="45"/>
  <c r="AR1163" i="45"/>
  <c r="AR1164" i="45"/>
  <c r="AR1165" i="45"/>
  <c r="AR1166" i="45"/>
  <c r="AR1167" i="45"/>
  <c r="AR1168" i="45"/>
  <c r="AR1169" i="45"/>
  <c r="AR1170" i="45"/>
  <c r="AR1171" i="45"/>
  <c r="AR1172" i="45"/>
  <c r="AR1173" i="45"/>
  <c r="AR1174" i="45"/>
  <c r="AR1175" i="45"/>
  <c r="AR1176" i="45"/>
  <c r="AR1177" i="45"/>
  <c r="AR1178" i="45"/>
  <c r="AR1179" i="45"/>
  <c r="AR1180" i="45"/>
  <c r="AR1181" i="45"/>
  <c r="AR1182" i="45"/>
  <c r="AR1183" i="45"/>
  <c r="AR1184" i="45"/>
  <c r="AR1185" i="45"/>
  <c r="AR1186" i="45"/>
  <c r="AR1187" i="45"/>
  <c r="AR1188" i="45"/>
  <c r="AR1189" i="45"/>
  <c r="AR1190" i="45"/>
  <c r="AR1191" i="45"/>
  <c r="AR1192" i="45"/>
  <c r="AR1193" i="45"/>
  <c r="AR1194" i="45"/>
  <c r="AR1195" i="45"/>
  <c r="AR1196" i="45"/>
  <c r="AR1197" i="45"/>
  <c r="AR1198" i="45"/>
  <c r="AR1199" i="45"/>
  <c r="AR1200" i="45"/>
  <c r="AR1201" i="45"/>
  <c r="AR1202" i="45"/>
  <c r="AR1203" i="45"/>
  <c r="AR1204" i="45"/>
  <c r="AR1205" i="45"/>
  <c r="AR1206" i="45"/>
  <c r="AR1207" i="45"/>
  <c r="AR1208" i="45"/>
  <c r="AR1209" i="45"/>
  <c r="AR1210" i="45"/>
  <c r="AR1211" i="45"/>
  <c r="AR1212" i="45"/>
  <c r="AR1213" i="45"/>
  <c r="AR1214" i="45"/>
  <c r="AR1215" i="45"/>
  <c r="AR1216" i="45"/>
  <c r="AR1217" i="45"/>
  <c r="AR1218" i="45"/>
  <c r="AR1219" i="45"/>
  <c r="AR1220" i="45"/>
  <c r="AR1221" i="45"/>
  <c r="AR1222" i="45"/>
  <c r="AR1223" i="45"/>
  <c r="AR1224" i="45"/>
  <c r="AR1225" i="45"/>
  <c r="AR1226" i="45"/>
  <c r="AR1227" i="45"/>
  <c r="AR1228" i="45"/>
  <c r="AR1229" i="45"/>
  <c r="AR1230" i="45"/>
  <c r="AR1231" i="45"/>
  <c r="AR1232" i="45"/>
  <c r="AR1233" i="45"/>
  <c r="AR1234" i="45"/>
  <c r="AR1235" i="45"/>
  <c r="AR1236" i="45"/>
  <c r="AR1237" i="45"/>
  <c r="AR1238" i="45"/>
  <c r="AR1239" i="45"/>
  <c r="AR1240" i="45"/>
  <c r="AR1241" i="45"/>
  <c r="AR1242" i="45"/>
  <c r="AR1243" i="45"/>
  <c r="AR1244" i="45"/>
  <c r="AR1245" i="45"/>
  <c r="AR1246" i="45"/>
  <c r="AR1247" i="45"/>
  <c r="AR1248" i="45"/>
  <c r="AR1249" i="45"/>
  <c r="AR1250" i="45"/>
  <c r="AR1251" i="45"/>
  <c r="AR1252" i="45"/>
  <c r="AR1253" i="45"/>
  <c r="AR1254" i="45"/>
  <c r="AR1255" i="45"/>
  <c r="AR1256" i="45"/>
  <c r="AR1257" i="45"/>
  <c r="AR1258" i="45"/>
  <c r="AR1259" i="45"/>
  <c r="AR1260" i="45"/>
  <c r="AR1261" i="45"/>
  <c r="AR1262" i="45"/>
  <c r="AR1263" i="45"/>
  <c r="AR1264" i="45"/>
  <c r="AR1265" i="45"/>
  <c r="AR1266" i="45"/>
  <c r="AR1267" i="45"/>
  <c r="AR1268" i="45"/>
  <c r="AR1269" i="45"/>
  <c r="AR1270" i="45"/>
  <c r="AR1271" i="45"/>
  <c r="AR1272" i="45"/>
  <c r="AR1273" i="45"/>
  <c r="AR1274" i="45"/>
  <c r="AR1275" i="45"/>
  <c r="AR1276" i="45"/>
  <c r="AR1277" i="45"/>
  <c r="AR1278" i="45"/>
  <c r="AR1279" i="45"/>
  <c r="AR1280" i="45"/>
  <c r="AR1281" i="45"/>
  <c r="AR1282" i="45"/>
  <c r="AR1283" i="45"/>
  <c r="AR1284" i="45"/>
  <c r="AR1285" i="45"/>
  <c r="AR1286" i="45"/>
  <c r="AR1287" i="45"/>
  <c r="AR1288" i="45"/>
  <c r="AR1289" i="45"/>
  <c r="AR1290" i="45"/>
  <c r="AR1291" i="45"/>
  <c r="AR1292" i="45"/>
  <c r="AR1293" i="45"/>
  <c r="AR1294" i="45"/>
  <c r="AR1295" i="45"/>
  <c r="AR1296" i="45"/>
  <c r="AR1297" i="45"/>
  <c r="AR1298" i="45"/>
  <c r="AR1299" i="45"/>
  <c r="AR1300" i="45"/>
  <c r="AR1301" i="45"/>
  <c r="AR1302" i="45"/>
  <c r="AR1303" i="45"/>
  <c r="AR1304" i="45"/>
  <c r="AR1305" i="45"/>
  <c r="AR1306" i="45"/>
  <c r="AR1307" i="45"/>
  <c r="AR1308" i="45"/>
  <c r="AR1309" i="45"/>
  <c r="AR1310" i="45"/>
  <c r="AR1311" i="45"/>
  <c r="AR1312" i="45"/>
  <c r="AR1313" i="45"/>
  <c r="AR1314" i="45"/>
  <c r="AR1315" i="45"/>
  <c r="AR1316" i="45"/>
  <c r="AR1317" i="45"/>
  <c r="AR1318" i="45"/>
  <c r="AR1319" i="45"/>
  <c r="AR1320" i="45"/>
  <c r="AR1321" i="45"/>
  <c r="AR1322" i="45"/>
  <c r="AR1323" i="45"/>
  <c r="AR1324" i="45"/>
  <c r="AR1325" i="45"/>
  <c r="AR1326" i="45"/>
  <c r="AR1327" i="45"/>
  <c r="AR1328" i="45"/>
  <c r="AR1329" i="45"/>
  <c r="AR1330" i="45"/>
  <c r="AR1331" i="45"/>
  <c r="AR1332" i="45"/>
  <c r="AR1333" i="45"/>
  <c r="AR1334" i="45"/>
  <c r="AR1335" i="45"/>
  <c r="AR1336" i="45"/>
  <c r="AR1337" i="45"/>
  <c r="AR1338" i="45"/>
  <c r="AR1339" i="45"/>
  <c r="AR1340" i="45"/>
  <c r="AR1341" i="45"/>
  <c r="AR1342" i="45"/>
  <c r="AR1343" i="45"/>
  <c r="AR1344" i="45"/>
  <c r="AR1345" i="45"/>
  <c r="AR1346" i="45"/>
  <c r="AR1347" i="45"/>
  <c r="AR1348" i="45"/>
  <c r="AR1349" i="45"/>
  <c r="AR1350" i="45"/>
  <c r="AR1351" i="45"/>
  <c r="AR1352" i="45"/>
  <c r="AR1353" i="45"/>
  <c r="AR1354" i="45"/>
  <c r="AR1355" i="45"/>
  <c r="AR1356" i="45"/>
  <c r="AR1357" i="45"/>
  <c r="AR1358" i="45"/>
  <c r="AR1359" i="45"/>
  <c r="AR1360" i="45"/>
  <c r="AR1361" i="45"/>
  <c r="AR1362" i="45"/>
  <c r="AR1363" i="45"/>
  <c r="AR1364" i="45"/>
  <c r="AR1365" i="45"/>
  <c r="AR1366" i="45"/>
  <c r="AR1367" i="45"/>
  <c r="AR1368" i="45"/>
  <c r="AR1369" i="45"/>
  <c r="AR1370" i="45"/>
  <c r="AR1371" i="45"/>
  <c r="AR1372" i="45"/>
  <c r="AR1373" i="45"/>
  <c r="AR1374" i="45"/>
  <c r="AR1375" i="45"/>
  <c r="AR1376" i="45"/>
  <c r="AR1377" i="45"/>
  <c r="AR1378" i="45"/>
  <c r="AR1379" i="45"/>
  <c r="AR1380" i="45"/>
  <c r="AR1381" i="45"/>
  <c r="AR1382" i="45"/>
  <c r="AR1383" i="45"/>
  <c r="AR1384" i="45"/>
  <c r="AR1385" i="45"/>
  <c r="AR1386" i="45"/>
  <c r="AR1387" i="45"/>
  <c r="AR1388" i="45"/>
  <c r="AR1389" i="45"/>
  <c r="AR1390" i="45"/>
  <c r="AR1391" i="45"/>
  <c r="AR1392" i="45"/>
  <c r="AR1393" i="45"/>
  <c r="AR1394" i="45"/>
  <c r="AR1395" i="45"/>
  <c r="AR1396" i="45"/>
  <c r="AR1397" i="45"/>
  <c r="AR1398" i="45"/>
  <c r="AR1399" i="45"/>
  <c r="AR1400" i="45"/>
  <c r="AR1401" i="45"/>
  <c r="AR1402" i="45"/>
  <c r="AR1403" i="45"/>
  <c r="AR1404" i="45"/>
  <c r="AR1405" i="45"/>
  <c r="AR1406" i="45"/>
  <c r="AR1407" i="45"/>
  <c r="AR1408" i="45"/>
  <c r="AR1409" i="45"/>
  <c r="AR1410" i="45"/>
  <c r="AR1411" i="45"/>
  <c r="AR1412" i="45"/>
  <c r="AR1413" i="45"/>
  <c r="AR1414" i="45"/>
  <c r="AR1415" i="45"/>
  <c r="AR1416" i="45"/>
  <c r="AR1417" i="45"/>
  <c r="AR1418" i="45"/>
  <c r="AR1419" i="45"/>
  <c r="AR1420" i="45"/>
  <c r="AR1421" i="45"/>
  <c r="AR1422" i="45"/>
  <c r="AR1423" i="45"/>
  <c r="AR1424" i="45"/>
  <c r="AR1425" i="45"/>
  <c r="AR1426" i="45"/>
  <c r="AR1427" i="45"/>
  <c r="AR1428" i="45"/>
  <c r="AR1429" i="45"/>
  <c r="AR1430" i="45"/>
  <c r="AR1431" i="45"/>
  <c r="AR1432" i="45"/>
  <c r="AR1433" i="45"/>
  <c r="AR1434" i="45"/>
  <c r="AR1435" i="45"/>
  <c r="AR1436" i="45"/>
  <c r="AR1437" i="45"/>
  <c r="AR1438" i="45"/>
  <c r="AR1439" i="45"/>
  <c r="AR1440" i="45"/>
  <c r="AR1441" i="45"/>
  <c r="AR1442" i="45"/>
  <c r="AR1443" i="45"/>
  <c r="AR1444" i="45"/>
  <c r="AR1445" i="45"/>
  <c r="AR1446" i="45"/>
  <c r="AR1447" i="45"/>
  <c r="AR1448" i="45"/>
  <c r="AR1449" i="45"/>
  <c r="AR1450" i="45"/>
  <c r="AR1451" i="45"/>
  <c r="AR1452" i="45"/>
  <c r="AR1453" i="45"/>
  <c r="AR1454" i="45"/>
  <c r="AR1455" i="45"/>
  <c r="AR1456" i="45"/>
  <c r="AR1457" i="45"/>
  <c r="AR1458" i="45"/>
  <c r="AR1459" i="45"/>
  <c r="AR1460" i="45"/>
  <c r="AR1461" i="45"/>
  <c r="AR1462" i="45"/>
  <c r="AR1463" i="45"/>
  <c r="AR1464" i="45"/>
  <c r="AR1465" i="45"/>
  <c r="AR1466" i="45"/>
  <c r="AR1467" i="45"/>
  <c r="AR1468" i="45"/>
  <c r="AR1469" i="45"/>
  <c r="AR1470" i="45"/>
  <c r="AR1471" i="45"/>
  <c r="AR1472" i="45"/>
  <c r="AR1473" i="45"/>
  <c r="AR1474" i="45"/>
  <c r="AR1475" i="45"/>
  <c r="AR1476" i="45"/>
  <c r="AR1477" i="45"/>
  <c r="AR1478" i="45"/>
  <c r="AR1479" i="45"/>
  <c r="AR1480" i="45"/>
  <c r="AR1481" i="45"/>
  <c r="AR1482" i="45"/>
  <c r="AR1483" i="45"/>
  <c r="AR1484" i="45"/>
  <c r="AR1485" i="45"/>
  <c r="AR1486" i="45"/>
  <c r="AR1487" i="45"/>
  <c r="AR1488" i="45"/>
  <c r="AR1489" i="45"/>
  <c r="AR1490" i="45"/>
  <c r="AR1491" i="45"/>
  <c r="AR1492" i="45"/>
  <c r="AR1493" i="45"/>
  <c r="AR1494" i="45"/>
  <c r="AR1495" i="45"/>
  <c r="AR1496" i="45"/>
  <c r="AR1497" i="45"/>
  <c r="AR1498" i="45"/>
  <c r="AR1499" i="45"/>
  <c r="AR1500" i="45"/>
  <c r="AR1501" i="45"/>
  <c r="AR1502" i="45"/>
  <c r="AR1503" i="45"/>
  <c r="AR1504" i="45"/>
  <c r="AR1505" i="45"/>
  <c r="AR1506" i="45"/>
  <c r="AR1507" i="45"/>
  <c r="AR1508" i="45"/>
  <c r="AR1509" i="45"/>
  <c r="AR1510" i="45"/>
  <c r="AR1511" i="45"/>
  <c r="AR1512" i="45"/>
  <c r="AR1513" i="45"/>
  <c r="AR1514" i="45"/>
  <c r="AR1515" i="45"/>
  <c r="AR1516" i="45"/>
  <c r="AR1517" i="45"/>
  <c r="AR1518" i="45"/>
  <c r="AR1519" i="45"/>
  <c r="AR1520" i="45"/>
  <c r="AR1521" i="45"/>
  <c r="AR1522" i="45"/>
  <c r="AR1523" i="45"/>
  <c r="AR1524" i="45"/>
  <c r="AR1525" i="45"/>
  <c r="AR1526" i="45"/>
  <c r="AR1527" i="45"/>
  <c r="AR1528" i="45"/>
  <c r="AR1529" i="45"/>
  <c r="AR1530" i="45"/>
  <c r="AR1531" i="45"/>
  <c r="AR1532" i="45"/>
  <c r="AR1533" i="45"/>
  <c r="AR1534" i="45"/>
  <c r="AR1535" i="45"/>
  <c r="AR1536" i="45"/>
  <c r="AR1537" i="45"/>
  <c r="AR1538" i="45"/>
  <c r="AR1539" i="45"/>
  <c r="AR1540" i="45"/>
  <c r="AR1541" i="45"/>
  <c r="AR1542" i="45"/>
  <c r="AR1543" i="45"/>
  <c r="AR1544" i="45"/>
  <c r="AR1545" i="45"/>
  <c r="AR1546" i="45"/>
  <c r="AR1547" i="45"/>
  <c r="AR1548" i="45"/>
  <c r="AR1549" i="45"/>
  <c r="AR1550" i="45"/>
  <c r="AR1551" i="45"/>
  <c r="AR1552" i="45"/>
  <c r="AR1553" i="45"/>
  <c r="AR1554" i="45"/>
  <c r="AR1555" i="45"/>
  <c r="AR1556" i="45"/>
  <c r="AR1557" i="45"/>
  <c r="AR1558" i="45"/>
  <c r="AR1559" i="45"/>
  <c r="AR1560" i="45"/>
  <c r="AR1561" i="45"/>
  <c r="AR1562" i="45"/>
  <c r="AR1563" i="45"/>
  <c r="AR1564" i="45"/>
  <c r="AR1565" i="45"/>
  <c r="AR1566" i="45"/>
  <c r="AR1567" i="45"/>
  <c r="AR1568" i="45"/>
  <c r="AR1569" i="45"/>
  <c r="AR1570" i="45"/>
  <c r="AR1571" i="45"/>
  <c r="AR1572" i="45"/>
  <c r="AR1573" i="45"/>
  <c r="AR1574" i="45"/>
  <c r="AR1575" i="45"/>
  <c r="AR1576" i="45"/>
  <c r="AR1577" i="45"/>
  <c r="AR1578" i="45"/>
  <c r="AR1579" i="45"/>
  <c r="AR1580" i="45"/>
  <c r="AR1581" i="45"/>
  <c r="AR1582" i="45"/>
  <c r="AR1583" i="45"/>
  <c r="AR1584" i="45"/>
  <c r="AR1585" i="45"/>
  <c r="AR1586" i="45"/>
  <c r="AR1587" i="45"/>
  <c r="AR1588" i="45"/>
  <c r="AR1589" i="45"/>
  <c r="AR1590" i="45"/>
  <c r="AR1591" i="45"/>
  <c r="AR1592" i="45"/>
  <c r="AR1593" i="45"/>
  <c r="AR1594" i="45"/>
  <c r="AR1595" i="45"/>
  <c r="AR1596" i="45"/>
  <c r="AR1597" i="45"/>
  <c r="AR1598" i="45"/>
  <c r="AR1599" i="45"/>
  <c r="AR1600" i="45"/>
  <c r="AR1601" i="45"/>
  <c r="AR1602" i="45"/>
  <c r="AR1603" i="45"/>
  <c r="AR1604" i="45"/>
  <c r="AR1605" i="45"/>
  <c r="AR1606" i="45"/>
  <c r="AR1607" i="45"/>
  <c r="AR1608" i="45"/>
  <c r="AR1609" i="45"/>
  <c r="AR1610" i="45"/>
  <c r="AR1611" i="45"/>
  <c r="AR1612" i="45"/>
  <c r="AR1613" i="45"/>
  <c r="AR1614" i="45"/>
  <c r="AR1615" i="45"/>
  <c r="AR1616" i="45"/>
  <c r="AR1617" i="45"/>
  <c r="AR1618" i="45"/>
  <c r="AR1619" i="45"/>
  <c r="AR1620" i="45"/>
  <c r="AR1621" i="45"/>
  <c r="AR1622" i="45"/>
  <c r="AR1623" i="45"/>
  <c r="AR1624" i="45"/>
  <c r="AR1625" i="45"/>
  <c r="AR1626" i="45"/>
  <c r="AR1627" i="45"/>
  <c r="AR1628" i="45"/>
  <c r="AR1629" i="45"/>
  <c r="AR1630" i="45"/>
  <c r="AR1631" i="45"/>
  <c r="AR1632" i="45"/>
  <c r="AR1633" i="45"/>
  <c r="AR1634" i="45"/>
  <c r="AR1635" i="45"/>
  <c r="AR1636" i="45"/>
  <c r="AR1637" i="45"/>
  <c r="AR1638" i="45"/>
  <c r="AR1639" i="45"/>
  <c r="AR1640" i="45"/>
  <c r="AR1641" i="45"/>
  <c r="AR1642" i="45"/>
  <c r="AR1643" i="45"/>
  <c r="AR1644" i="45"/>
  <c r="AR1645" i="45"/>
  <c r="AR1646" i="45"/>
  <c r="AR1647" i="45"/>
  <c r="AR1648" i="45"/>
  <c r="AR1649" i="45"/>
  <c r="AR1650" i="45"/>
  <c r="AR1651" i="45"/>
  <c r="AR1652" i="45"/>
  <c r="AR1653" i="45"/>
  <c r="AR1654" i="45"/>
  <c r="AR1655" i="45"/>
  <c r="AR1656" i="45"/>
  <c r="AR1657" i="45"/>
  <c r="AR1658" i="45"/>
  <c r="AR1659" i="45"/>
  <c r="AR1660" i="45"/>
  <c r="AR1661" i="45"/>
  <c r="AR1662" i="45"/>
  <c r="AR1663" i="45"/>
  <c r="AR1664" i="45"/>
  <c r="AR1665" i="45"/>
  <c r="AR1666" i="45"/>
  <c r="AR1667" i="45"/>
  <c r="AR1668" i="45"/>
  <c r="AR1669" i="45"/>
  <c r="AR1670" i="45"/>
  <c r="AR1671" i="45"/>
  <c r="AR1672" i="45"/>
  <c r="AR1673" i="45"/>
  <c r="AR1674" i="45"/>
  <c r="AR1675" i="45"/>
  <c r="AR1676" i="45"/>
  <c r="AR1677" i="45"/>
  <c r="AR1678" i="45"/>
  <c r="AR1679" i="45"/>
  <c r="AR1680" i="45"/>
  <c r="AR1681" i="45"/>
  <c r="AR1682" i="45"/>
  <c r="AR1683" i="45"/>
  <c r="AR1684" i="45"/>
  <c r="AR1685" i="45"/>
  <c r="AR1686" i="45"/>
  <c r="AR1687" i="45"/>
  <c r="AR1688" i="45"/>
  <c r="AR1689" i="45"/>
  <c r="AR1690" i="45"/>
  <c r="AR1691" i="45"/>
  <c r="AR1692" i="45"/>
  <c r="AR1693" i="45"/>
  <c r="AR1694" i="45"/>
  <c r="AR1695" i="45"/>
  <c r="AR1696" i="45"/>
  <c r="AR1697" i="45"/>
  <c r="AR1698" i="45"/>
  <c r="AR1699" i="45"/>
  <c r="AR1700" i="45"/>
  <c r="AR1701" i="45"/>
  <c r="AR1702" i="45"/>
  <c r="AR1703" i="45"/>
  <c r="AR1704" i="45"/>
  <c r="AR1705" i="45"/>
  <c r="AR1706" i="45"/>
  <c r="AR1707" i="45"/>
  <c r="AR1708" i="45"/>
  <c r="AR1709" i="45"/>
  <c r="AR1710" i="45"/>
  <c r="AR1711" i="45"/>
  <c r="AR1712" i="45"/>
  <c r="AR1713" i="45"/>
  <c r="AR1714" i="45"/>
  <c r="AR1715" i="45"/>
  <c r="AR1716" i="45"/>
  <c r="AR1717" i="45"/>
  <c r="AR1718" i="45"/>
  <c r="AR1719" i="45"/>
  <c r="AR1720" i="45"/>
  <c r="AR1721" i="45"/>
  <c r="AR1722" i="45"/>
  <c r="AR1723" i="45"/>
  <c r="AR1724" i="45"/>
  <c r="AR1725" i="45"/>
  <c r="AR1726" i="45"/>
  <c r="AR1727" i="45"/>
  <c r="AR1728" i="45"/>
  <c r="AR1729" i="45"/>
  <c r="AR1730" i="45"/>
  <c r="AR1731" i="45"/>
  <c r="AR1732" i="45"/>
  <c r="AR1733" i="45"/>
  <c r="AR1734" i="45"/>
  <c r="AR1735" i="45"/>
  <c r="AR1736" i="45"/>
  <c r="AR1737" i="45"/>
  <c r="AR1738" i="45"/>
  <c r="AR1739" i="45"/>
  <c r="AR1740" i="45"/>
  <c r="AR1741" i="45"/>
  <c r="AR1742" i="45"/>
  <c r="AR1743" i="45"/>
  <c r="AR1744" i="45"/>
  <c r="AR1745" i="45"/>
  <c r="AR1746" i="45"/>
  <c r="AR1747" i="45"/>
  <c r="AR1748" i="45"/>
  <c r="AR1749" i="45"/>
  <c r="AR1750" i="45"/>
  <c r="AR1751" i="45"/>
  <c r="AR1752" i="45"/>
  <c r="AR1753" i="45"/>
  <c r="AR1754" i="45"/>
  <c r="AR1755" i="45"/>
  <c r="AR1756" i="45"/>
  <c r="AR1757" i="45"/>
  <c r="AR1758" i="45"/>
  <c r="AR1759" i="45"/>
  <c r="AR1760" i="45"/>
  <c r="AR1761" i="45"/>
  <c r="AR1762" i="45"/>
  <c r="AR1763" i="45"/>
  <c r="AR1764" i="45"/>
  <c r="AR1765" i="45"/>
  <c r="AR1766" i="45"/>
  <c r="AR1767" i="45"/>
  <c r="AR1768" i="45"/>
  <c r="AR1769" i="45"/>
  <c r="AR1770" i="45"/>
  <c r="AR1771" i="45"/>
  <c r="AR1772" i="45"/>
  <c r="AR1773" i="45"/>
  <c r="AR1774" i="45"/>
  <c r="AR1775" i="45"/>
  <c r="AR1776" i="45"/>
  <c r="AR1777" i="45"/>
  <c r="AR1778" i="45"/>
  <c r="AR1779" i="45"/>
  <c r="AR1780" i="45"/>
  <c r="AR1781" i="45"/>
  <c r="AR1782" i="45"/>
  <c r="AR1783" i="45"/>
  <c r="AR1784" i="45"/>
  <c r="AR1785" i="45"/>
  <c r="AR1786" i="45"/>
  <c r="AR1787" i="45"/>
  <c r="AR1788" i="45"/>
  <c r="AR1789" i="45"/>
  <c r="AR1790" i="45"/>
  <c r="AR1791" i="45"/>
  <c r="AR1792" i="45"/>
  <c r="AR1793" i="45"/>
  <c r="AR1794" i="45"/>
  <c r="AR1795" i="45"/>
  <c r="AR1796" i="45"/>
  <c r="AR1797" i="45"/>
  <c r="AR1798" i="45"/>
  <c r="AR1799" i="45"/>
  <c r="AR1800" i="45"/>
  <c r="AR1801" i="45"/>
  <c r="AR1802" i="45"/>
  <c r="AR1803" i="45"/>
  <c r="AR1804" i="45"/>
  <c r="AR1805" i="45"/>
  <c r="AR1806" i="45"/>
  <c r="AR1807" i="45"/>
  <c r="AR1808" i="45"/>
  <c r="AR1809" i="45"/>
  <c r="AR1810" i="45"/>
  <c r="AR1811" i="45"/>
  <c r="AR1812" i="45"/>
  <c r="AR1813" i="45"/>
  <c r="AR1814" i="45"/>
  <c r="AR1815" i="45"/>
  <c r="AR1816" i="45"/>
  <c r="AR1817" i="45"/>
  <c r="AR1818" i="45"/>
  <c r="AR1819" i="45"/>
  <c r="AR1820" i="45"/>
  <c r="AR1821" i="45"/>
  <c r="AR1822" i="45"/>
  <c r="AR1823" i="45"/>
  <c r="AR1824" i="45"/>
  <c r="AR1825" i="45"/>
  <c r="AR1826" i="45"/>
  <c r="AR1827" i="45"/>
  <c r="AR1828" i="45"/>
  <c r="AR1829" i="45"/>
  <c r="AR1830" i="45"/>
  <c r="AR1831" i="45"/>
  <c r="AR1832" i="45"/>
  <c r="AR1833" i="45"/>
  <c r="AR1834" i="45"/>
  <c r="AR1835" i="45"/>
  <c r="AR1836" i="45"/>
  <c r="AR1837" i="45"/>
  <c r="AR1838" i="45"/>
  <c r="AR1839" i="45"/>
  <c r="AR1840" i="45"/>
  <c r="AR1841" i="45"/>
  <c r="AR1842" i="45"/>
  <c r="AR1843" i="45"/>
  <c r="AR1844" i="45"/>
  <c r="AR1845" i="45"/>
  <c r="AR1846" i="45"/>
  <c r="AR1847" i="45"/>
  <c r="AR1848" i="45"/>
  <c r="AR1849" i="45"/>
  <c r="AR1850" i="45"/>
  <c r="AR1851" i="45"/>
  <c r="AR1852" i="45"/>
  <c r="AR1853" i="45"/>
  <c r="AR1854" i="45"/>
  <c r="AR1855" i="45"/>
  <c r="AR1856" i="45"/>
  <c r="AR1857" i="45"/>
  <c r="AR1858" i="45"/>
  <c r="AR1859" i="45"/>
  <c r="AR1860" i="45"/>
  <c r="AR1861" i="45"/>
  <c r="AR1862" i="45"/>
  <c r="AR1863" i="45"/>
  <c r="AR1864" i="45"/>
  <c r="AR1865" i="45"/>
  <c r="AR1866" i="45"/>
  <c r="AR1867" i="45"/>
  <c r="AR1868" i="45"/>
  <c r="AR1869" i="45"/>
  <c r="AR1870" i="45"/>
  <c r="AR1871" i="45"/>
  <c r="AR1872" i="45"/>
  <c r="AR1873" i="45"/>
  <c r="AR1874" i="45"/>
  <c r="AR1875" i="45"/>
  <c r="AR1876" i="45"/>
  <c r="AR1877" i="45"/>
  <c r="AR1878" i="45"/>
  <c r="AR1879" i="45"/>
  <c r="AR1880" i="45"/>
  <c r="AR1881" i="45"/>
  <c r="AR1882" i="45"/>
  <c r="AR1883" i="45"/>
  <c r="AR1884" i="45"/>
  <c r="AR1885" i="45"/>
  <c r="AR1886" i="45"/>
  <c r="AR1887" i="45"/>
  <c r="AR1888" i="45"/>
  <c r="AR1889" i="45"/>
  <c r="AR1890" i="45"/>
  <c r="AR1891" i="45"/>
  <c r="AR1892" i="45"/>
  <c r="AR1893" i="45"/>
  <c r="AR1894" i="45"/>
  <c r="AR1895" i="45"/>
  <c r="AR1896" i="45"/>
  <c r="AR1897" i="45"/>
  <c r="AR1898" i="45"/>
  <c r="AR1899" i="45"/>
  <c r="AR1900" i="45"/>
  <c r="AR1901" i="45"/>
  <c r="AR1902" i="45"/>
  <c r="AR1903" i="45"/>
  <c r="AR1904" i="45"/>
  <c r="AR1905" i="45"/>
  <c r="AR1906" i="45"/>
  <c r="AR1907" i="45"/>
  <c r="AR1908" i="45"/>
  <c r="AR1909" i="45"/>
  <c r="AR1910" i="45"/>
  <c r="AR1911" i="45"/>
  <c r="AR1912" i="45"/>
  <c r="AR1913" i="45"/>
  <c r="AR1914" i="45"/>
  <c r="AR1915" i="45"/>
  <c r="AR1916" i="45"/>
  <c r="AR1917" i="45"/>
  <c r="AR1918" i="45"/>
  <c r="AR1919" i="45"/>
  <c r="AR1920" i="45"/>
  <c r="AR1921" i="45"/>
  <c r="AR1922" i="45"/>
  <c r="AR1923" i="45"/>
  <c r="AR1924" i="45"/>
  <c r="AR1925" i="45"/>
  <c r="AR1926" i="45"/>
  <c r="AR1927" i="45"/>
  <c r="AR1928" i="45"/>
  <c r="AR1929" i="45"/>
  <c r="AR1930" i="45"/>
  <c r="AR1931" i="45"/>
  <c r="AR1932" i="45"/>
  <c r="AR1933" i="45"/>
  <c r="AR1934" i="45"/>
  <c r="AR1935" i="45"/>
  <c r="AR1936" i="45"/>
  <c r="AR1937" i="45"/>
  <c r="AR1938" i="45"/>
  <c r="AR1939" i="45"/>
  <c r="AR1940" i="45"/>
  <c r="AR1941" i="45"/>
  <c r="AR1942" i="45"/>
  <c r="AR1943" i="45"/>
  <c r="AR1944" i="45"/>
  <c r="AR1945" i="45"/>
  <c r="AR1946" i="45"/>
  <c r="AR1947" i="45"/>
  <c r="AR1948" i="45"/>
  <c r="AR1949" i="45"/>
  <c r="AR1950" i="45"/>
  <c r="AR1951" i="45"/>
  <c r="AR1952" i="45"/>
  <c r="AR1953" i="45"/>
  <c r="AR1954" i="45"/>
  <c r="AR1955" i="45"/>
  <c r="AR1956" i="45"/>
  <c r="AR1957" i="45"/>
  <c r="AR1958" i="45"/>
  <c r="AR1959" i="45"/>
  <c r="AR1960" i="45"/>
  <c r="AR1961" i="45"/>
  <c r="AR1962" i="45"/>
  <c r="AR1963" i="45"/>
  <c r="AR1964" i="45"/>
  <c r="AR1965" i="45"/>
  <c r="AR1966" i="45"/>
  <c r="AR1967" i="45"/>
  <c r="AR1968" i="45"/>
  <c r="AR1969" i="45"/>
  <c r="AR1970" i="45"/>
  <c r="AR1971" i="45"/>
  <c r="AR1972" i="45"/>
  <c r="AR1973" i="45"/>
  <c r="AR1974" i="45"/>
  <c r="AR1975" i="45"/>
  <c r="AR1976" i="45"/>
  <c r="AR1977" i="45"/>
  <c r="AR1978" i="45"/>
  <c r="AR1979" i="45"/>
  <c r="AR1980" i="45"/>
  <c r="AR1981" i="45"/>
  <c r="AR1982" i="45"/>
  <c r="AR1983" i="45"/>
  <c r="AR1984" i="45"/>
  <c r="AR1985" i="45"/>
  <c r="AR1986" i="45"/>
  <c r="AR1987" i="45"/>
  <c r="AR1988" i="45"/>
  <c r="AR1989" i="45"/>
  <c r="AR1990" i="45"/>
  <c r="AR1991" i="45"/>
  <c r="AR1992" i="45"/>
  <c r="AR1993" i="45"/>
  <c r="AR1994" i="45"/>
  <c r="AR1995" i="45"/>
  <c r="AR1996" i="45"/>
  <c r="AR1997" i="45"/>
  <c r="AR1998" i="45"/>
  <c r="AR1999" i="45"/>
  <c r="AR2000" i="45"/>
  <c r="AR2001" i="45"/>
  <c r="AR2002" i="45"/>
  <c r="AR2003" i="45"/>
  <c r="AR2004" i="45"/>
  <c r="AR2005" i="45"/>
  <c r="AR2006" i="45"/>
  <c r="AR2007" i="45"/>
  <c r="AR2008" i="45"/>
  <c r="AR2009" i="45"/>
  <c r="AR2010" i="45"/>
  <c r="AR2011" i="45"/>
  <c r="AR2012" i="45"/>
  <c r="AR2013" i="45"/>
  <c r="AR2014" i="45"/>
  <c r="AR2015" i="45"/>
  <c r="AR2016" i="45"/>
  <c r="AR2017" i="45"/>
  <c r="AR2018" i="45"/>
  <c r="AR2019" i="45"/>
  <c r="AR2020" i="45"/>
  <c r="AR2021" i="45"/>
  <c r="AR2022" i="45"/>
  <c r="AR2023" i="45"/>
  <c r="AR2024" i="45"/>
  <c r="AR2025" i="45"/>
  <c r="AR2026" i="45"/>
  <c r="AR2027" i="45"/>
  <c r="AR2028" i="45"/>
  <c r="AR2029" i="45"/>
  <c r="AR2030" i="45"/>
  <c r="AR2031" i="45"/>
  <c r="AR2032" i="45"/>
  <c r="AR2033" i="45"/>
  <c r="AR2034" i="45"/>
  <c r="AR2035" i="45"/>
  <c r="AR2036" i="45"/>
  <c r="AR2037" i="45"/>
  <c r="AR2038" i="45"/>
  <c r="AR2039" i="45"/>
  <c r="AR2040" i="45"/>
  <c r="AR2041" i="45"/>
  <c r="AR2042" i="45"/>
  <c r="AR2043" i="45"/>
  <c r="AR2044" i="45"/>
  <c r="AR2045" i="45"/>
  <c r="AR2046" i="45"/>
  <c r="AR2047" i="45"/>
  <c r="AR2048" i="45"/>
  <c r="AR2049" i="45"/>
  <c r="AR2050" i="45"/>
  <c r="AR2051" i="45"/>
  <c r="AR2052" i="45"/>
  <c r="AR2053" i="45"/>
  <c r="AR2054" i="45"/>
  <c r="AR2055" i="45"/>
  <c r="AR2056" i="45"/>
  <c r="AR2057" i="45"/>
  <c r="AR2058" i="45"/>
  <c r="AR2059" i="45"/>
  <c r="AR2060" i="45"/>
  <c r="AR2061" i="45"/>
  <c r="AR2062" i="45"/>
  <c r="AR2063" i="45"/>
  <c r="AR2064" i="45"/>
  <c r="AR2065" i="45"/>
  <c r="AR2066" i="45"/>
  <c r="AR2067" i="45"/>
  <c r="AR2068" i="45"/>
  <c r="AR2069" i="45"/>
  <c r="AR2070" i="45"/>
  <c r="AR2071" i="45"/>
  <c r="AR2072" i="45"/>
  <c r="AR2073" i="45"/>
  <c r="AR2074" i="45"/>
  <c r="AR2075" i="45"/>
  <c r="AR2076" i="45"/>
  <c r="AR2077" i="45"/>
  <c r="AR2078" i="45"/>
  <c r="AR2079" i="45"/>
  <c r="AR2080" i="45"/>
  <c r="AR2081" i="45"/>
  <c r="AR2082" i="45"/>
  <c r="AR2083" i="45"/>
  <c r="AR2084" i="45"/>
  <c r="AR2085" i="45"/>
  <c r="AR2086" i="45"/>
  <c r="AR2087" i="45"/>
  <c r="AR2088" i="45"/>
  <c r="AR2089" i="45"/>
  <c r="AR2090" i="45"/>
  <c r="AR2091" i="45"/>
  <c r="AR2092" i="45"/>
  <c r="AR2093" i="45"/>
  <c r="AR2094" i="45"/>
  <c r="AR2095" i="45"/>
  <c r="AR2096" i="45"/>
  <c r="AR2097" i="45"/>
  <c r="AR2098" i="45"/>
  <c r="AR2099" i="45"/>
  <c r="AR2100" i="45"/>
  <c r="AR2101" i="45"/>
  <c r="AR2102" i="45"/>
  <c r="AR2103" i="45"/>
  <c r="AR2104" i="45"/>
  <c r="AR2105" i="45"/>
  <c r="AR2106" i="45"/>
  <c r="AR2107" i="45"/>
  <c r="AR2108" i="45"/>
  <c r="AR2109" i="45"/>
  <c r="AR2110" i="45"/>
  <c r="AR2111" i="45"/>
  <c r="AR2112" i="45"/>
  <c r="AR2113" i="45"/>
  <c r="AR2114" i="45"/>
  <c r="AR2115" i="45"/>
  <c r="AR2116" i="45"/>
  <c r="AR2117" i="45"/>
  <c r="AR2118" i="45"/>
  <c r="AR2119" i="45"/>
  <c r="AR2120" i="45"/>
  <c r="AR2121" i="45"/>
  <c r="AR2122" i="45"/>
  <c r="AR2123" i="45"/>
  <c r="AR2124" i="45"/>
  <c r="AR2125" i="45"/>
  <c r="AR2126" i="45"/>
  <c r="AR2127" i="45"/>
  <c r="AR2128" i="45"/>
  <c r="AR2129" i="45"/>
  <c r="AR2130" i="45"/>
  <c r="AR2131" i="45"/>
  <c r="AR2132" i="45"/>
  <c r="AR2133" i="45"/>
  <c r="AR2134" i="45"/>
  <c r="AR2135" i="45"/>
  <c r="AR2136" i="45"/>
  <c r="AR2137" i="45"/>
  <c r="AR2138" i="45"/>
  <c r="AR2139" i="45"/>
  <c r="AR2140" i="45"/>
  <c r="AR2141" i="45"/>
  <c r="AR2142" i="45"/>
  <c r="AR2143" i="45"/>
  <c r="AR2144" i="45"/>
  <c r="AR2145" i="45"/>
  <c r="AR2146" i="45"/>
  <c r="AR2147" i="45"/>
  <c r="AR2148" i="45"/>
  <c r="AR2149" i="45"/>
  <c r="AR2150" i="45"/>
  <c r="AR2151" i="45"/>
  <c r="AR2152" i="45"/>
  <c r="AR2153" i="45"/>
  <c r="AR2154" i="45"/>
  <c r="AR2155" i="45"/>
  <c r="AR2156" i="45"/>
  <c r="AR2157" i="45"/>
  <c r="AR2158" i="45"/>
  <c r="AR2159" i="45"/>
  <c r="AR2160" i="45"/>
  <c r="AR2161" i="45"/>
  <c r="AR2162" i="45"/>
  <c r="AR2163" i="45"/>
  <c r="AR2164" i="45"/>
  <c r="AR2165" i="45"/>
  <c r="AR2166" i="45"/>
  <c r="AR2167" i="45"/>
  <c r="AR2168" i="45"/>
  <c r="AR2169" i="45"/>
  <c r="AR2170" i="45"/>
  <c r="AR2171" i="45"/>
  <c r="AR2172" i="45"/>
  <c r="AR2173" i="45"/>
  <c r="AR2174" i="45"/>
  <c r="AR2175" i="45"/>
  <c r="AR2176" i="45"/>
  <c r="AR2177" i="45"/>
  <c r="AR2178" i="45"/>
  <c r="AR2179" i="45"/>
  <c r="AR2180" i="45"/>
  <c r="AR2181" i="45"/>
  <c r="AR2182" i="45"/>
  <c r="AR2183" i="45"/>
  <c r="AR2184" i="45"/>
  <c r="AR2185" i="45"/>
  <c r="AR2186" i="45"/>
  <c r="AR2187" i="45"/>
  <c r="AR2188" i="45"/>
  <c r="AR2189" i="45"/>
  <c r="AR2190" i="45"/>
  <c r="AR2191" i="45"/>
  <c r="AR2192" i="45"/>
  <c r="AR2193" i="45"/>
  <c r="AR2194" i="45"/>
  <c r="AR2195" i="45"/>
  <c r="AR2196" i="45"/>
  <c r="AR2197" i="45"/>
  <c r="AR2198" i="45"/>
  <c r="AR2199" i="45"/>
  <c r="AR2200" i="45"/>
  <c r="AR2201" i="45"/>
  <c r="AR2202" i="45"/>
  <c r="AR2203" i="45"/>
  <c r="AR2204" i="45"/>
  <c r="AR2205" i="45"/>
  <c r="AR2206" i="45"/>
  <c r="AR2207" i="45"/>
  <c r="AR2208" i="45"/>
  <c r="AR2209" i="45"/>
  <c r="AR2210" i="45"/>
  <c r="AR2211" i="45"/>
  <c r="AR2212" i="45"/>
  <c r="AR2213" i="45"/>
  <c r="AR2214" i="45"/>
  <c r="AR2215" i="45"/>
  <c r="AR2216" i="45"/>
  <c r="AR2217" i="45"/>
  <c r="AR2218" i="45"/>
  <c r="AR2219" i="45"/>
  <c r="AR2220" i="45"/>
  <c r="AR2221" i="45"/>
  <c r="AR2222" i="45"/>
  <c r="AR2223" i="45"/>
  <c r="AR2224" i="45"/>
  <c r="AR2225" i="45"/>
  <c r="AR2226" i="45"/>
  <c r="AR2227" i="45"/>
  <c r="AR2228" i="45"/>
  <c r="AR2229" i="45"/>
  <c r="AR2230" i="45"/>
  <c r="AR2231" i="45"/>
  <c r="AR2232" i="45"/>
  <c r="AR2233" i="45"/>
  <c r="AR2234" i="45"/>
  <c r="AR2235" i="45"/>
  <c r="AR2236" i="45"/>
  <c r="AR2237" i="45"/>
  <c r="AR2238" i="45"/>
  <c r="AR2239" i="45"/>
  <c r="AR2240" i="45"/>
  <c r="AR2241" i="45"/>
  <c r="AR2242" i="45"/>
  <c r="AR2243" i="45"/>
  <c r="AR2244" i="45"/>
  <c r="AR2245" i="45"/>
  <c r="AR2246" i="45"/>
  <c r="AR2247" i="45"/>
  <c r="AR2248" i="45"/>
  <c r="AR2249" i="45"/>
  <c r="AR2250" i="45"/>
  <c r="AR2251" i="45"/>
  <c r="AR2252" i="45"/>
  <c r="AR2253" i="45"/>
  <c r="AR2254" i="45"/>
  <c r="AR2255" i="45"/>
  <c r="AR2256" i="45"/>
  <c r="AR2257" i="45"/>
  <c r="AR2258" i="45"/>
  <c r="AR2259" i="45"/>
  <c r="AR2260" i="45"/>
  <c r="AR2261" i="45"/>
  <c r="AR2262" i="45"/>
  <c r="AR2263" i="45"/>
  <c r="AR2264" i="45"/>
  <c r="AR2265" i="45"/>
  <c r="AR2266" i="45"/>
  <c r="AR2267" i="45"/>
  <c r="AR2268" i="45"/>
  <c r="AR2269" i="45"/>
  <c r="AR2270" i="45"/>
  <c r="AR2271" i="45"/>
  <c r="AR2272" i="45"/>
  <c r="AR2273" i="45"/>
  <c r="AR2274" i="45"/>
  <c r="AR2275" i="45"/>
  <c r="AR2276" i="45"/>
  <c r="AR2277" i="45"/>
  <c r="AR2278" i="45"/>
  <c r="AR2279" i="45"/>
  <c r="AR2280" i="45"/>
  <c r="AR2281" i="45"/>
  <c r="AR2282" i="45"/>
  <c r="AR2283" i="45"/>
  <c r="AR2284" i="45"/>
  <c r="AR2285" i="45"/>
  <c r="AR2286" i="45"/>
  <c r="AR2287" i="45"/>
  <c r="AR2288" i="45"/>
  <c r="AR2289" i="45"/>
  <c r="AR2290" i="45"/>
  <c r="AR2291" i="45"/>
  <c r="AR2292" i="45"/>
  <c r="AR2293" i="45"/>
  <c r="AR2294" i="45"/>
  <c r="AR2295" i="45"/>
  <c r="AR2296" i="45"/>
  <c r="AR2297" i="45"/>
  <c r="AR2298" i="45"/>
  <c r="AR2299" i="45"/>
  <c r="AR2300" i="45"/>
  <c r="AR2301" i="45"/>
  <c r="AR2302" i="45"/>
  <c r="AR2303" i="45"/>
  <c r="AR2304" i="45"/>
  <c r="AR2305" i="45"/>
  <c r="AR2306" i="45"/>
  <c r="AR2307" i="45"/>
  <c r="AR2308" i="45"/>
  <c r="AR2309" i="45"/>
  <c r="AR2310" i="45"/>
  <c r="AR2311" i="45"/>
  <c r="AR2312" i="45"/>
  <c r="AR2313" i="45"/>
  <c r="AR2314" i="45"/>
  <c r="AR2315" i="45"/>
  <c r="AR2316" i="45"/>
  <c r="AR2317" i="45"/>
  <c r="AR2318" i="45"/>
  <c r="AR2319" i="45"/>
  <c r="AR2320" i="45"/>
  <c r="AR2321" i="45"/>
  <c r="AR2322" i="45"/>
  <c r="AR2323" i="45"/>
  <c r="AR2324" i="45"/>
  <c r="AR2325" i="45"/>
  <c r="AR2326" i="45"/>
  <c r="AR2327" i="45"/>
  <c r="AR2328" i="45"/>
  <c r="AR2329" i="45"/>
  <c r="AR2330" i="45"/>
  <c r="AR2331" i="45"/>
  <c r="AR2332" i="45"/>
  <c r="AR2333" i="45"/>
  <c r="AR2334" i="45"/>
  <c r="AR2335" i="45"/>
  <c r="AR2336" i="45"/>
  <c r="AR2337" i="45"/>
  <c r="AR2338" i="45"/>
  <c r="AR2339" i="45"/>
  <c r="AR2340" i="45"/>
  <c r="AR2341" i="45"/>
  <c r="AR2342" i="45"/>
  <c r="AR2343" i="45"/>
  <c r="AR2344" i="45"/>
  <c r="AR2345" i="45"/>
  <c r="AR2346" i="45"/>
  <c r="AR2347" i="45"/>
  <c r="AR2348" i="45"/>
  <c r="AR2349" i="45"/>
  <c r="AR2350" i="45"/>
  <c r="AR2351" i="45"/>
  <c r="AR2352" i="45"/>
  <c r="AR2353" i="45"/>
  <c r="AR2354" i="45"/>
  <c r="AR2355" i="45"/>
  <c r="AR2356" i="45"/>
  <c r="AR2357" i="45"/>
  <c r="AR2358" i="45"/>
  <c r="AR2359" i="45"/>
  <c r="AR2360" i="45"/>
  <c r="AR2361" i="45"/>
  <c r="AR2362" i="45"/>
  <c r="AR2363" i="45"/>
  <c r="AR2364" i="45"/>
  <c r="AR2365" i="45"/>
  <c r="AR2366" i="45"/>
  <c r="AR2367" i="45"/>
  <c r="AR2368" i="45"/>
  <c r="AR2369" i="45"/>
  <c r="AR2370" i="45"/>
  <c r="AR2371" i="45"/>
  <c r="AR2372" i="45"/>
  <c r="AR2373" i="45"/>
  <c r="AR2374" i="45"/>
  <c r="AR2375" i="45"/>
  <c r="AR2376" i="45"/>
  <c r="AR2377" i="45"/>
  <c r="AR2378" i="45"/>
  <c r="AR2379" i="45"/>
  <c r="AR2380" i="45"/>
  <c r="AR2381" i="45"/>
  <c r="AR2382" i="45"/>
  <c r="AR2383" i="45"/>
  <c r="AR2384" i="45"/>
  <c r="AR2385" i="45"/>
  <c r="AR2386" i="45"/>
  <c r="AR2387" i="45"/>
  <c r="AR2388" i="45"/>
  <c r="AR2389" i="45"/>
  <c r="AR2390" i="45"/>
  <c r="AR2391" i="45"/>
  <c r="AR2392" i="45"/>
  <c r="AR2393" i="45"/>
  <c r="AR2394" i="45"/>
  <c r="AR2395" i="45"/>
  <c r="AR2396" i="45"/>
  <c r="AR2397" i="45"/>
  <c r="AR2398" i="45"/>
  <c r="AR2399" i="45"/>
  <c r="AR2400" i="45"/>
  <c r="AR2401" i="45"/>
  <c r="AR2402" i="45"/>
  <c r="AR2403" i="45"/>
  <c r="AR2404" i="45"/>
  <c r="AR2405" i="45"/>
  <c r="AR2406" i="45"/>
  <c r="AR2407" i="45"/>
  <c r="AR2408" i="45"/>
  <c r="AR2409" i="45"/>
  <c r="AR2410" i="45"/>
  <c r="AR2411" i="45"/>
  <c r="AR2412" i="45"/>
  <c r="AR2413" i="45"/>
  <c r="AR2414" i="45"/>
  <c r="AR2415" i="45"/>
  <c r="AR2416" i="45"/>
  <c r="AR2417" i="45"/>
  <c r="AR2418" i="45"/>
  <c r="AR2419" i="45"/>
  <c r="AR2420" i="45"/>
  <c r="AR2421" i="45"/>
  <c r="AR2422" i="45"/>
  <c r="AR2423" i="45"/>
  <c r="AR2424" i="45"/>
  <c r="AR2425" i="45"/>
  <c r="AR2426" i="45"/>
  <c r="AR2427" i="45"/>
  <c r="AR2428" i="45"/>
  <c r="AR2429" i="45"/>
  <c r="AR2430" i="45"/>
  <c r="AR2431" i="45"/>
  <c r="AR2432" i="45"/>
  <c r="AR2433" i="45"/>
  <c r="AR2434" i="45"/>
  <c r="AR2435" i="45"/>
  <c r="AR2436" i="45"/>
  <c r="AR2437" i="45"/>
  <c r="AR2438" i="45"/>
  <c r="AR2439" i="45"/>
  <c r="AR2440" i="45"/>
  <c r="AR2441" i="45"/>
  <c r="AR2442" i="45"/>
  <c r="AR2443" i="45"/>
  <c r="AR2444" i="45"/>
  <c r="AR2445" i="45"/>
  <c r="AR2446" i="45"/>
  <c r="AR2447" i="45"/>
  <c r="AR2448" i="45"/>
  <c r="AR2449" i="45"/>
  <c r="AR2450" i="45"/>
  <c r="AR2451" i="45"/>
  <c r="AR2452" i="45"/>
  <c r="AR2453" i="45"/>
  <c r="AR2454" i="45"/>
  <c r="AR2455" i="45"/>
  <c r="AR2456" i="45"/>
  <c r="AR2457" i="45"/>
  <c r="AR2458" i="45"/>
  <c r="AR2459" i="45"/>
  <c r="AR2460" i="45"/>
  <c r="AR2461" i="45"/>
  <c r="AR2462" i="45"/>
  <c r="AR2463" i="45"/>
  <c r="AR2464" i="45"/>
  <c r="AR2465" i="45"/>
  <c r="AR2466" i="45"/>
  <c r="AR2467" i="45"/>
  <c r="AR2468" i="45"/>
  <c r="AR2469" i="45"/>
  <c r="AR2470" i="45"/>
  <c r="AR2471" i="45"/>
  <c r="AR2472" i="45"/>
  <c r="AR2473" i="45"/>
  <c r="AR2474" i="45"/>
  <c r="AR2475" i="45"/>
  <c r="AR2476" i="45"/>
  <c r="AR2477" i="45"/>
  <c r="AR2478" i="45"/>
  <c r="AR2479" i="45"/>
  <c r="AR2480" i="45"/>
  <c r="AR2481" i="45"/>
  <c r="AR2482" i="45"/>
  <c r="AR2483" i="45"/>
  <c r="AR2484" i="45"/>
  <c r="AR2485" i="45"/>
  <c r="AR2486" i="45"/>
  <c r="AR2487" i="45"/>
  <c r="AR2488" i="45"/>
  <c r="AR2489" i="45"/>
  <c r="AR2490" i="45"/>
  <c r="AR2491" i="45"/>
  <c r="AR2492" i="45"/>
  <c r="AR2493" i="45"/>
  <c r="AR2494" i="45"/>
  <c r="AR2495" i="45"/>
  <c r="AR2496" i="45"/>
  <c r="AR2497" i="45"/>
  <c r="AR2498" i="45"/>
  <c r="AR2499" i="45"/>
  <c r="AR2500" i="45"/>
  <c r="AR2501" i="45"/>
  <c r="AR2502" i="45"/>
  <c r="AR2503" i="45"/>
  <c r="AR2504" i="45"/>
  <c r="AR2505" i="45"/>
  <c r="AR2506" i="45"/>
  <c r="AR2507" i="45"/>
  <c r="AR2508" i="45"/>
  <c r="AR2509" i="45"/>
  <c r="AR2510" i="45"/>
  <c r="AR2511" i="45"/>
  <c r="AR2512" i="45"/>
  <c r="AR2513" i="45"/>
  <c r="AR2514" i="45"/>
  <c r="AR2515" i="45"/>
  <c r="AR2516" i="45"/>
  <c r="AR2517" i="45"/>
  <c r="AR2518" i="45"/>
  <c r="AR2519" i="45"/>
  <c r="AR2520" i="45"/>
  <c r="AR2521" i="45"/>
  <c r="AR2522" i="45"/>
  <c r="AR2523" i="45"/>
  <c r="AR2524" i="45"/>
  <c r="AR2525" i="45"/>
  <c r="AR2526" i="45"/>
  <c r="AR2527" i="45"/>
  <c r="AR2528" i="45"/>
  <c r="AR2529" i="45"/>
  <c r="AR2530" i="45"/>
  <c r="AR2531" i="45"/>
  <c r="AR2532" i="45"/>
  <c r="AR2533" i="45"/>
  <c r="AR2534" i="45"/>
  <c r="AR2535" i="45"/>
  <c r="AR2536" i="45"/>
  <c r="AR2537" i="45"/>
  <c r="AR2538" i="45"/>
  <c r="AR2539" i="45"/>
  <c r="AR2540" i="45"/>
  <c r="AR2541" i="45"/>
  <c r="AR2542" i="45"/>
  <c r="AR2543" i="45"/>
  <c r="AR2544" i="45"/>
  <c r="AR2545" i="45"/>
  <c r="AR2546" i="45"/>
  <c r="AR2547" i="45"/>
  <c r="AR2548" i="45"/>
  <c r="AR2549" i="45"/>
  <c r="AR2550" i="45"/>
  <c r="AR2551" i="45"/>
  <c r="AR2552" i="45"/>
  <c r="AR2553" i="45"/>
  <c r="AR2554" i="45"/>
  <c r="AR2555" i="45"/>
  <c r="AR2556" i="45"/>
  <c r="AR2557" i="45"/>
  <c r="AR2558" i="45"/>
  <c r="AR2559" i="45"/>
  <c r="AR2560" i="45"/>
  <c r="AR2561" i="45"/>
  <c r="AR2562" i="45"/>
  <c r="AR2563" i="45"/>
  <c r="AR2564" i="45"/>
  <c r="AR2565" i="45"/>
  <c r="AR2566" i="45"/>
  <c r="AR2567" i="45"/>
  <c r="AR2568" i="45"/>
  <c r="AR2569" i="45"/>
  <c r="AR2570" i="45"/>
  <c r="AR2571" i="45"/>
  <c r="AR2572" i="45"/>
  <c r="AR2573" i="45"/>
  <c r="AR2574" i="45"/>
  <c r="AR2575" i="45"/>
  <c r="AR2576" i="45"/>
  <c r="AR2577" i="45"/>
  <c r="AR2578" i="45"/>
  <c r="AR2579" i="45"/>
  <c r="AR2580" i="45"/>
  <c r="AR2581" i="45"/>
  <c r="AR2582" i="45"/>
  <c r="AR2583" i="45"/>
  <c r="AR2584" i="45"/>
  <c r="AR2585" i="45"/>
  <c r="AR2586" i="45"/>
  <c r="AR2587" i="45"/>
  <c r="AR2588" i="45"/>
  <c r="AR2589" i="45"/>
  <c r="AR2590" i="45"/>
  <c r="AR2591" i="45"/>
  <c r="AR2592" i="45"/>
  <c r="AR2593" i="45"/>
  <c r="AR2594" i="45"/>
  <c r="AR2595" i="45"/>
  <c r="AR2596" i="45"/>
  <c r="AR2597" i="45"/>
  <c r="AR2598" i="45"/>
  <c r="AR2599" i="45"/>
  <c r="AR2600" i="45"/>
  <c r="AR2601" i="45"/>
  <c r="AR2602" i="45"/>
  <c r="AR2603" i="45"/>
  <c r="AR2604" i="45"/>
  <c r="AR2605" i="45"/>
  <c r="AR2606" i="45"/>
  <c r="AR2607" i="45"/>
  <c r="AR2608" i="45"/>
  <c r="AR2609" i="45"/>
  <c r="AR2610" i="45"/>
  <c r="AR2611" i="45"/>
  <c r="AR2612" i="45"/>
  <c r="AR2613" i="45"/>
  <c r="AR2614" i="45"/>
  <c r="AR2615" i="45"/>
  <c r="AR2616" i="45"/>
  <c r="AR2617" i="45"/>
  <c r="AR2618" i="45"/>
  <c r="AR2619" i="45"/>
  <c r="AR2620" i="45"/>
  <c r="AR2621" i="45"/>
  <c r="AR2622" i="45"/>
  <c r="AR2623" i="45"/>
  <c r="AR2624" i="45"/>
  <c r="AR2625" i="45"/>
  <c r="AR2626" i="45"/>
  <c r="AR2627" i="45"/>
  <c r="AR2628" i="45"/>
  <c r="AR2629" i="45"/>
  <c r="AR2630" i="45"/>
  <c r="AR2631" i="45"/>
  <c r="AR2632" i="45"/>
  <c r="AR2633" i="45"/>
  <c r="AR2634" i="45"/>
  <c r="AR2635" i="45"/>
  <c r="AR2636" i="45"/>
  <c r="AR2637" i="45"/>
  <c r="AR2638" i="45"/>
  <c r="AR2639" i="45"/>
  <c r="AR2640" i="45"/>
  <c r="AR2641" i="45"/>
  <c r="AR2642" i="45"/>
  <c r="AR2643" i="45"/>
  <c r="AR2644" i="45"/>
  <c r="AR2645" i="45"/>
  <c r="AR2646" i="45"/>
  <c r="AR2647" i="45"/>
  <c r="AR2648" i="45"/>
  <c r="AR2649" i="45"/>
  <c r="AR2650" i="45"/>
  <c r="AR2651" i="45"/>
  <c r="AR2652" i="45"/>
  <c r="AR2653" i="45"/>
  <c r="AR2654" i="45"/>
  <c r="AR2655" i="45"/>
  <c r="AR2656" i="45"/>
  <c r="AR2657" i="45"/>
  <c r="AR2658" i="45"/>
  <c r="AR2659" i="45"/>
  <c r="AR2660" i="45"/>
  <c r="AR2661" i="45"/>
  <c r="AR2662" i="45"/>
  <c r="AR2663" i="45"/>
  <c r="AR2664" i="45"/>
  <c r="AR2665" i="45"/>
  <c r="AR2666" i="45"/>
  <c r="AR2667" i="45"/>
  <c r="AR2668" i="45"/>
  <c r="AR2669" i="45"/>
  <c r="AR2670" i="45"/>
  <c r="AR2671" i="45"/>
  <c r="AR2672" i="45"/>
  <c r="AR2673" i="45"/>
  <c r="AR2674" i="45"/>
  <c r="AR2675" i="45"/>
  <c r="AR2676" i="45"/>
  <c r="AR2677" i="45"/>
  <c r="AR2678" i="45"/>
  <c r="AR2679" i="45"/>
  <c r="AR2680" i="45"/>
  <c r="AR2681" i="45"/>
  <c r="AR2682" i="45"/>
  <c r="AR2683" i="45"/>
  <c r="AR2684" i="45"/>
  <c r="AR2685" i="45"/>
  <c r="AR2686" i="45"/>
  <c r="AR2687" i="45"/>
  <c r="AR2688" i="45"/>
  <c r="AR2689" i="45"/>
  <c r="AR2690" i="45"/>
  <c r="AR2691" i="45"/>
  <c r="AR2692" i="45"/>
  <c r="AR2693" i="45"/>
  <c r="AR2694" i="45"/>
  <c r="AR2695" i="45"/>
  <c r="AR2696" i="45"/>
  <c r="AR2697" i="45"/>
  <c r="AR2698" i="45"/>
  <c r="AR2699" i="45"/>
  <c r="AR2700" i="45"/>
  <c r="AR2701" i="45"/>
  <c r="AR2702" i="45"/>
  <c r="AR2703" i="45"/>
  <c r="AR2704" i="45"/>
  <c r="AR2705" i="45"/>
  <c r="AR2706" i="45"/>
  <c r="AR2707" i="45"/>
  <c r="AR2708" i="45"/>
  <c r="AR2709" i="45"/>
  <c r="AR2710" i="45"/>
  <c r="AR2711" i="45"/>
  <c r="AR2712" i="45"/>
  <c r="AR2713" i="45"/>
  <c r="AR2714" i="45"/>
  <c r="AR2715" i="45"/>
  <c r="AR2716" i="45"/>
  <c r="AR2717" i="45"/>
  <c r="AR2718" i="45"/>
  <c r="AR2719" i="45"/>
  <c r="AR2720" i="45"/>
  <c r="AR2721" i="45"/>
  <c r="AR2722" i="45"/>
  <c r="AR2723" i="45"/>
  <c r="AR2724" i="45"/>
  <c r="AR2725" i="45"/>
  <c r="AR2726" i="45"/>
  <c r="AR2727" i="45"/>
  <c r="AR2728" i="45"/>
  <c r="AR2729" i="45"/>
  <c r="AR2730" i="45"/>
  <c r="AR2731" i="45"/>
  <c r="AR2732" i="45"/>
  <c r="AR2733" i="45"/>
  <c r="AR2734" i="45"/>
  <c r="AR2735" i="45"/>
  <c r="AR2736" i="45"/>
  <c r="AR2737" i="45"/>
  <c r="AR2738" i="45"/>
  <c r="AR2739" i="45"/>
  <c r="AR2740" i="45"/>
  <c r="AR2741" i="45"/>
  <c r="AR2742" i="45"/>
  <c r="AR2743" i="45"/>
  <c r="AR2744" i="45"/>
  <c r="AR2745" i="45"/>
  <c r="AR2746" i="45"/>
  <c r="AR2747" i="45"/>
  <c r="AR2748" i="45"/>
  <c r="AR2749" i="45"/>
  <c r="AR2750" i="45"/>
  <c r="AR2751" i="45"/>
  <c r="AR2752" i="45"/>
  <c r="AR2753" i="45"/>
  <c r="AR2754" i="45"/>
  <c r="AR2755" i="45"/>
  <c r="AR2756" i="45"/>
  <c r="AR2757" i="45"/>
  <c r="AR2758" i="45"/>
  <c r="AR2759" i="45"/>
  <c r="AR2760" i="45"/>
  <c r="AR2761" i="45"/>
  <c r="AR2762" i="45"/>
  <c r="AR2763" i="45"/>
  <c r="AR2764" i="45"/>
  <c r="AR2765" i="45"/>
  <c r="AR2766" i="45"/>
  <c r="AR2767" i="45"/>
  <c r="AR2768" i="45"/>
  <c r="AR2769" i="45"/>
  <c r="AR2770" i="45"/>
  <c r="AR2771" i="45"/>
  <c r="AR2772" i="45"/>
  <c r="AR2773" i="45"/>
  <c r="AR2774" i="45"/>
  <c r="AR2775" i="45"/>
  <c r="AR2776" i="45"/>
  <c r="AR2777" i="45"/>
  <c r="AR2778" i="45"/>
  <c r="AR2779" i="45"/>
  <c r="AR2780" i="45"/>
  <c r="AR2781" i="45"/>
  <c r="AR2782" i="45"/>
  <c r="AR2783" i="45"/>
  <c r="AR2784" i="45"/>
  <c r="AR2785" i="45"/>
  <c r="AR2786" i="45"/>
  <c r="AR2787" i="45"/>
  <c r="AR2788" i="45"/>
  <c r="AR2789" i="45"/>
  <c r="AR2790" i="45"/>
  <c r="AR2791" i="45"/>
  <c r="AR2792" i="45"/>
  <c r="AR2793" i="45"/>
  <c r="AR2794" i="45"/>
  <c r="AR2795" i="45"/>
  <c r="AR2796" i="45"/>
  <c r="AR2797" i="45"/>
  <c r="AR2798" i="45"/>
  <c r="AR2799" i="45"/>
  <c r="AR2800" i="45"/>
  <c r="AR2801" i="45"/>
  <c r="AR2802" i="45"/>
  <c r="AR2803" i="45"/>
  <c r="AR2804" i="45"/>
  <c r="AR2805" i="45"/>
  <c r="AR2806" i="45"/>
  <c r="AR2807" i="45"/>
  <c r="AR2808" i="45"/>
  <c r="AR2809" i="45"/>
  <c r="AR2810" i="45"/>
  <c r="AR2811" i="45"/>
  <c r="AR2812" i="45"/>
  <c r="AR2813" i="45"/>
  <c r="AR2814" i="45"/>
  <c r="AR2815" i="45"/>
  <c r="AR2816" i="45"/>
  <c r="AR2817" i="45"/>
  <c r="AR2818" i="45"/>
  <c r="AR2819" i="45"/>
  <c r="AR2820" i="45"/>
  <c r="AR2821" i="45"/>
  <c r="AR2822" i="45"/>
  <c r="AR2823" i="45"/>
  <c r="AR2824" i="45"/>
  <c r="AR2825" i="45"/>
  <c r="AR2826" i="45"/>
  <c r="AR2827" i="45"/>
  <c r="AR2828" i="45"/>
  <c r="AR2829" i="45"/>
  <c r="AR2830" i="45"/>
  <c r="AR2831" i="45"/>
  <c r="AR2832" i="45"/>
  <c r="AR2833" i="45"/>
  <c r="AR2834" i="45"/>
  <c r="AR2835" i="45"/>
  <c r="AR2836" i="45"/>
  <c r="AR2837" i="45"/>
  <c r="AR2838" i="45"/>
  <c r="AR2839" i="45"/>
  <c r="AR2840" i="45"/>
  <c r="AR2841" i="45"/>
  <c r="AR2842" i="45"/>
  <c r="AR2843" i="45"/>
  <c r="AR2844" i="45"/>
  <c r="AR2845" i="45"/>
  <c r="AR2846" i="45"/>
  <c r="AR2847" i="45"/>
  <c r="AR2848" i="45"/>
  <c r="AR2849" i="45"/>
  <c r="AR2850" i="45"/>
  <c r="AR2851" i="45"/>
  <c r="AR2852" i="45"/>
  <c r="AR2853" i="45"/>
  <c r="AR2854" i="45"/>
  <c r="AR2855" i="45"/>
  <c r="AR2856" i="45"/>
  <c r="AR2857" i="45"/>
  <c r="AR2858" i="45"/>
  <c r="AR2859" i="45"/>
  <c r="AR2860" i="45"/>
  <c r="AR2861" i="45"/>
  <c r="AR2862" i="45"/>
  <c r="AR2863" i="45"/>
  <c r="AR2864" i="45"/>
  <c r="AR2865" i="45"/>
  <c r="AR2866" i="45"/>
  <c r="AR2867" i="45"/>
  <c r="AR2868" i="45"/>
  <c r="AR2869" i="45"/>
  <c r="AR2870" i="45"/>
  <c r="AR2871" i="45"/>
  <c r="AR2872" i="45"/>
  <c r="AR2873" i="45"/>
  <c r="AR2874" i="45"/>
  <c r="AR2875" i="45"/>
  <c r="AR2876" i="45"/>
  <c r="AR2877" i="45"/>
  <c r="AR2878" i="45"/>
  <c r="AR2879" i="45"/>
  <c r="AR2880" i="45"/>
  <c r="AR2881" i="45"/>
  <c r="AR2882" i="45"/>
  <c r="AR2883" i="45"/>
  <c r="AR2884" i="45"/>
  <c r="AR2885" i="45"/>
  <c r="AR2886" i="45"/>
  <c r="AR2887" i="45"/>
  <c r="AR2888" i="45"/>
  <c r="AR2889" i="45"/>
  <c r="AR2890" i="45"/>
  <c r="AR2891" i="45"/>
  <c r="AR2892" i="45"/>
  <c r="AR2893" i="45"/>
  <c r="AR2894" i="45"/>
  <c r="AR2895" i="45"/>
  <c r="AR2896" i="45"/>
  <c r="AR2897" i="45"/>
  <c r="AR2898" i="45"/>
  <c r="AR2899" i="45"/>
  <c r="AR2900" i="45"/>
  <c r="AR2901" i="45"/>
  <c r="AR2902" i="45"/>
  <c r="AR2903" i="45"/>
  <c r="AR2904" i="45"/>
  <c r="AR2905" i="45"/>
  <c r="AR2906" i="45"/>
  <c r="AR2907" i="45"/>
  <c r="AR2908" i="45"/>
  <c r="AR2909" i="45"/>
  <c r="AR2910" i="45"/>
  <c r="AR2911" i="45"/>
  <c r="AR2912" i="45"/>
  <c r="AR2913" i="45"/>
  <c r="AR2914" i="45"/>
  <c r="AR2915" i="45"/>
  <c r="AR2916" i="45"/>
  <c r="AR2917" i="45"/>
  <c r="AR2918" i="45"/>
  <c r="AR2919" i="45"/>
  <c r="AR2920" i="45"/>
  <c r="AR2921" i="45"/>
  <c r="AR2922" i="45"/>
  <c r="AR2923" i="45"/>
  <c r="AR2924" i="45"/>
  <c r="AR2925" i="45"/>
  <c r="AR2926" i="45"/>
  <c r="AR2927" i="45"/>
  <c r="AR2928" i="45"/>
  <c r="AR2929" i="45"/>
  <c r="AR2930" i="45"/>
  <c r="AR2931" i="45"/>
  <c r="AR2932" i="45"/>
  <c r="AR2933" i="45"/>
  <c r="AR2934" i="45"/>
  <c r="AR2935" i="45"/>
  <c r="AR2936" i="45"/>
  <c r="AR2937" i="45"/>
  <c r="AR2938" i="45"/>
  <c r="AR2939" i="45"/>
  <c r="AR2940" i="45"/>
  <c r="AR2941" i="45"/>
  <c r="AR2942" i="45"/>
  <c r="AR2943" i="45"/>
  <c r="AR2944" i="45"/>
  <c r="AR2945" i="45"/>
  <c r="AR2946" i="45"/>
  <c r="AR2947" i="45"/>
  <c r="AR2948" i="45"/>
  <c r="AR2949" i="45"/>
  <c r="AR2950" i="45"/>
  <c r="AR2951" i="45"/>
  <c r="AR2952" i="45"/>
  <c r="AR2953" i="45"/>
  <c r="AR2954" i="45"/>
  <c r="AR2955" i="45"/>
  <c r="AR2956" i="45"/>
  <c r="AR2957" i="45"/>
  <c r="AR2958" i="45"/>
  <c r="AR2959" i="45"/>
  <c r="AR2960" i="45"/>
  <c r="AR2961" i="45"/>
  <c r="AR2962" i="45"/>
  <c r="AR2963" i="45"/>
  <c r="AR2964" i="45"/>
  <c r="AR2965" i="45"/>
  <c r="AR2966" i="45"/>
  <c r="AR2967" i="45"/>
  <c r="AR2968" i="45"/>
  <c r="AR2969" i="45"/>
  <c r="AR2970" i="45"/>
  <c r="AR2971" i="45"/>
  <c r="AR2972" i="45"/>
  <c r="AR2973" i="45"/>
  <c r="AR2974" i="45"/>
  <c r="AR2975" i="45"/>
  <c r="AR2976" i="45"/>
  <c r="AR2977" i="45"/>
  <c r="AR2978" i="45"/>
  <c r="AR2979" i="45"/>
  <c r="AR2980" i="45"/>
  <c r="AR2981" i="45"/>
  <c r="AR2982" i="45"/>
  <c r="AR2983" i="45"/>
  <c r="AR2984" i="45"/>
  <c r="AR2985" i="45"/>
  <c r="AR2986" i="45"/>
  <c r="AR2987" i="45"/>
  <c r="AR2988" i="45"/>
  <c r="AR2989" i="45"/>
  <c r="AR2990" i="45"/>
  <c r="AR2991" i="45"/>
  <c r="AR2992" i="45"/>
  <c r="AR2993" i="45"/>
  <c r="AR2994" i="45"/>
  <c r="AR2995" i="45"/>
  <c r="AR2996" i="45"/>
  <c r="AR2997" i="45"/>
  <c r="AR2998" i="45"/>
  <c r="AR2999" i="45"/>
  <c r="AR3000" i="45"/>
  <c r="AR3001" i="45"/>
  <c r="AR3002" i="45"/>
  <c r="AR3003" i="45"/>
  <c r="AR3004" i="45"/>
  <c r="AR3005" i="45"/>
  <c r="AR3006" i="45"/>
  <c r="AR3007" i="45"/>
  <c r="AR3008" i="45"/>
  <c r="AR3009" i="45"/>
  <c r="AR3010" i="45"/>
  <c r="AR3011" i="45"/>
  <c r="AR3012" i="45"/>
  <c r="AR3013" i="45"/>
  <c r="AR3014" i="45"/>
  <c r="AR3015" i="45"/>
  <c r="AR3016" i="45"/>
  <c r="AR3017" i="45"/>
  <c r="AR3018" i="45"/>
  <c r="AR3019" i="45"/>
  <c r="AR3020" i="45"/>
  <c r="AR3021" i="45"/>
  <c r="AR3022" i="45"/>
  <c r="AR3023" i="45"/>
  <c r="AR3024" i="45"/>
  <c r="AR3025" i="45"/>
  <c r="AR3026" i="45"/>
  <c r="AR3027" i="45"/>
  <c r="AR3028" i="45"/>
  <c r="AR3029" i="45"/>
  <c r="AR3030" i="45"/>
  <c r="AR3031" i="45"/>
  <c r="AR3032" i="45"/>
  <c r="AR3033" i="45"/>
  <c r="AR3034" i="45"/>
  <c r="AR3035" i="45"/>
  <c r="AR3036" i="45"/>
  <c r="AR3037" i="45"/>
  <c r="AR3038" i="45"/>
  <c r="AR3039" i="45"/>
  <c r="AR3040" i="45"/>
  <c r="AR3041" i="45"/>
  <c r="AR3042" i="45"/>
  <c r="AR3043" i="45"/>
  <c r="AR3044" i="45"/>
  <c r="AR3045" i="45"/>
  <c r="AR3046" i="45"/>
  <c r="AR3047" i="45"/>
  <c r="AR3048" i="45"/>
  <c r="AR3049" i="45"/>
  <c r="AR3050" i="45"/>
  <c r="AR3051" i="45"/>
  <c r="AR3052" i="45"/>
  <c r="AR3053" i="45"/>
  <c r="AR3054" i="45"/>
  <c r="AR3055" i="45"/>
  <c r="AR3056" i="45"/>
  <c r="AR3057" i="45"/>
  <c r="AR3058" i="45"/>
  <c r="AR3059" i="45"/>
  <c r="AR3060" i="45"/>
  <c r="AR3061" i="45"/>
  <c r="AR3062" i="45"/>
  <c r="AR3063" i="45"/>
  <c r="AR3064" i="45"/>
  <c r="AR3065" i="45"/>
  <c r="AR3066" i="45"/>
  <c r="AR3067" i="45"/>
  <c r="AR3068" i="45"/>
  <c r="AR3069" i="45"/>
  <c r="AR3070" i="45"/>
  <c r="AR3071" i="45"/>
  <c r="AR3072" i="45"/>
  <c r="AR3073" i="45"/>
  <c r="AR3074" i="45"/>
  <c r="AR3075" i="45"/>
  <c r="AR3076" i="45"/>
  <c r="AR3077" i="45"/>
  <c r="AR3078" i="45"/>
  <c r="AR3079" i="45"/>
  <c r="AR3080" i="45"/>
  <c r="AR3081" i="45"/>
  <c r="AR3082" i="45"/>
  <c r="AR3083" i="45"/>
  <c r="AR3084" i="45"/>
  <c r="AR3085" i="45"/>
  <c r="AR3086" i="45"/>
  <c r="AR3087" i="45"/>
  <c r="AR3088" i="45"/>
  <c r="AR3089" i="45"/>
  <c r="AR3090" i="45"/>
  <c r="AR3091" i="45"/>
  <c r="AR3092" i="45"/>
  <c r="AR3093" i="45"/>
  <c r="AR3094" i="45"/>
  <c r="AR3095" i="45"/>
  <c r="AR3096" i="45"/>
  <c r="AR3097" i="45"/>
  <c r="AR3098" i="45"/>
  <c r="AR3099" i="45"/>
  <c r="AR3100" i="45"/>
  <c r="AR3101" i="45"/>
  <c r="AR3102" i="45"/>
  <c r="AR3103" i="45"/>
  <c r="AR3104" i="45"/>
  <c r="AR3105" i="45"/>
  <c r="AR3106" i="45"/>
  <c r="AR3107" i="45"/>
  <c r="AR3108" i="45"/>
  <c r="AR3109" i="45"/>
  <c r="AR3110" i="45"/>
  <c r="AR3111" i="45"/>
  <c r="AR3112" i="45"/>
  <c r="AR3113" i="45"/>
  <c r="AR3114" i="45"/>
  <c r="AR3115" i="45"/>
  <c r="AR3116" i="45"/>
  <c r="AR3117" i="45"/>
  <c r="AR3118" i="45"/>
  <c r="AR3119" i="45"/>
  <c r="AR3120" i="45"/>
  <c r="AR3121" i="45"/>
  <c r="AR3122" i="45"/>
  <c r="AR3123" i="45"/>
  <c r="AR3124" i="45"/>
  <c r="AR3125" i="45"/>
  <c r="AR3126" i="45"/>
  <c r="AR3127" i="45"/>
  <c r="AR3128" i="45"/>
  <c r="AR3129" i="45"/>
  <c r="AR3130" i="45"/>
  <c r="AR3131" i="45"/>
  <c r="AR3132" i="45"/>
  <c r="AR3133" i="45"/>
  <c r="AR3134" i="45"/>
  <c r="AR3135" i="45"/>
  <c r="AR3136" i="45"/>
  <c r="AR3137" i="45"/>
  <c r="AR3138" i="45"/>
  <c r="AR3139" i="45"/>
  <c r="AR3140" i="45"/>
  <c r="AR3141" i="45"/>
  <c r="AR3142" i="45"/>
  <c r="AR3143" i="45"/>
  <c r="AR3144" i="45"/>
  <c r="AR3145" i="45"/>
  <c r="AR3146" i="45"/>
  <c r="AR3147" i="45"/>
  <c r="AR3148" i="45"/>
  <c r="AR3149" i="45"/>
  <c r="AR3150" i="45"/>
  <c r="AR3151" i="45"/>
  <c r="AR3152" i="45"/>
  <c r="AR3153" i="45"/>
  <c r="AR3154" i="45"/>
  <c r="AR3155" i="45"/>
  <c r="AR3156" i="45"/>
  <c r="AR3157" i="45"/>
  <c r="AR3158" i="45"/>
  <c r="AR3159" i="45"/>
  <c r="AR3160" i="45"/>
  <c r="AR3161" i="45"/>
  <c r="AR3162" i="45"/>
  <c r="AR3163" i="45"/>
  <c r="AR3164" i="45"/>
  <c r="AR3165" i="45"/>
  <c r="AR3166" i="45"/>
  <c r="AR3167" i="45"/>
  <c r="AR3168" i="45"/>
  <c r="AR3169" i="45"/>
  <c r="AR3170" i="45"/>
  <c r="AR3171" i="45"/>
  <c r="AR3172" i="45"/>
  <c r="AR3173" i="45"/>
  <c r="AR3174" i="45"/>
  <c r="AR3175" i="45"/>
  <c r="AR3176" i="45"/>
  <c r="AR3177" i="45"/>
  <c r="AR3178" i="45"/>
  <c r="AR3179" i="45"/>
  <c r="AR3180" i="45"/>
  <c r="AR3181" i="45"/>
  <c r="AR3182" i="45"/>
  <c r="AR3183" i="45"/>
  <c r="AR3184" i="45"/>
  <c r="AR3185" i="45"/>
  <c r="AR3186" i="45"/>
  <c r="AR3187" i="45"/>
  <c r="AR3188" i="45"/>
  <c r="AR3189" i="45"/>
  <c r="AR3190" i="45"/>
  <c r="AR3191" i="45"/>
  <c r="AR3192" i="45"/>
  <c r="AR3193" i="45"/>
  <c r="AR3194" i="45"/>
  <c r="AR3195" i="45"/>
  <c r="AR3196" i="45"/>
  <c r="AR3197" i="45"/>
  <c r="AR3198" i="45"/>
  <c r="AR3199" i="45"/>
  <c r="AR3200" i="45"/>
  <c r="AR3201" i="45"/>
  <c r="AR3202" i="45"/>
  <c r="AR3203" i="45"/>
  <c r="AR3204" i="45"/>
  <c r="AR3205" i="45"/>
  <c r="AR3206" i="45"/>
  <c r="AR3207" i="45"/>
  <c r="AR3208" i="45"/>
  <c r="AR3209" i="45"/>
  <c r="AR3210" i="45"/>
  <c r="AR3211" i="45"/>
  <c r="AR3212" i="45"/>
  <c r="AR3213" i="45"/>
  <c r="AR3214" i="45"/>
  <c r="AR3215" i="45"/>
  <c r="AR3216" i="45"/>
  <c r="AR3217" i="45"/>
  <c r="AR3218" i="45"/>
  <c r="AR3219" i="45"/>
  <c r="AR3220" i="45"/>
  <c r="AR3221" i="45"/>
  <c r="AR3222" i="45"/>
  <c r="AR3223" i="45"/>
  <c r="AR3224" i="45"/>
  <c r="AR3225" i="45"/>
  <c r="AR3226" i="45"/>
  <c r="AR3227" i="45"/>
  <c r="AR3228" i="45"/>
  <c r="AR3229" i="45"/>
  <c r="AR3230" i="45"/>
  <c r="AR3231" i="45"/>
  <c r="AR3232" i="45"/>
  <c r="AR3233" i="45"/>
  <c r="AR3234" i="45"/>
  <c r="AR3235" i="45"/>
  <c r="AR3236" i="45"/>
  <c r="AR3237" i="45"/>
  <c r="AR3238" i="45"/>
  <c r="AR3239" i="45"/>
  <c r="AR3240" i="45"/>
  <c r="AR3241" i="45"/>
  <c r="AR3242" i="45"/>
  <c r="AR3243" i="45"/>
  <c r="AR3244" i="45"/>
  <c r="AR3245" i="45"/>
  <c r="AR3246" i="45"/>
  <c r="AR3247" i="45"/>
  <c r="AR3248" i="45"/>
  <c r="AR3249" i="45"/>
  <c r="AR3250" i="45"/>
  <c r="AR3251" i="45"/>
  <c r="AR3252" i="45"/>
  <c r="AR3253" i="45"/>
  <c r="AR3254" i="45"/>
  <c r="AR3255" i="45"/>
  <c r="AR3256" i="45"/>
  <c r="AR3257" i="45"/>
  <c r="AR3258" i="45"/>
  <c r="AR3259" i="45"/>
  <c r="AR3260" i="45"/>
  <c r="AR3261" i="45"/>
  <c r="AR3262" i="45"/>
  <c r="AR3263" i="45"/>
  <c r="AR3264" i="45"/>
  <c r="AR3265" i="45"/>
  <c r="AR3266" i="45"/>
  <c r="AR3267" i="45"/>
  <c r="AR3268" i="45"/>
  <c r="AR3269" i="45"/>
  <c r="AR3270" i="45"/>
  <c r="AR3271" i="45"/>
  <c r="AR3272" i="45"/>
  <c r="AR3273" i="45"/>
  <c r="AR3274" i="45"/>
  <c r="AR3275" i="45"/>
  <c r="AR3276" i="45"/>
  <c r="AR3277" i="45"/>
  <c r="AR3278" i="45"/>
  <c r="AR3279" i="45"/>
  <c r="AR3280" i="45"/>
  <c r="AR3281" i="45"/>
  <c r="AR3282" i="45"/>
  <c r="AR3283" i="45"/>
  <c r="AR3284" i="45"/>
  <c r="AR3285" i="45"/>
  <c r="AR3286" i="45"/>
  <c r="AR3287" i="45"/>
  <c r="AR3288" i="45"/>
  <c r="AR3289" i="45"/>
  <c r="AR3290" i="45"/>
  <c r="AR3291" i="45"/>
  <c r="AR3292" i="45"/>
  <c r="AR3293" i="45"/>
  <c r="AR3294" i="45"/>
  <c r="AR3295" i="45"/>
  <c r="AR3296" i="45"/>
  <c r="AR3297" i="45"/>
  <c r="AR3298" i="45"/>
  <c r="AR3299" i="45"/>
  <c r="AR3300" i="45"/>
  <c r="AR3301" i="45"/>
  <c r="AR3302" i="45"/>
  <c r="AR3303" i="45"/>
  <c r="AR3304" i="45"/>
  <c r="AR3305" i="45"/>
  <c r="AR3306" i="45"/>
  <c r="AR3307" i="45"/>
  <c r="AR3308" i="45"/>
  <c r="AR3309" i="45"/>
  <c r="AR3310" i="45"/>
  <c r="AR3311" i="45"/>
  <c r="AR3312" i="45"/>
  <c r="AR3313" i="45"/>
  <c r="AR3314" i="45"/>
  <c r="AR3315" i="45"/>
  <c r="AR3316" i="45"/>
  <c r="AR3317" i="45"/>
  <c r="AR3318" i="45"/>
  <c r="AR3319" i="45"/>
  <c r="AR3320" i="45"/>
  <c r="AR3321" i="45"/>
  <c r="AR3322" i="45"/>
  <c r="AR3323" i="45"/>
  <c r="AR3324" i="45"/>
  <c r="AR3325" i="45"/>
  <c r="AR3326" i="45"/>
  <c r="AR3327" i="45"/>
  <c r="AR3328" i="45"/>
  <c r="AR3329" i="45"/>
  <c r="AR3330" i="45"/>
  <c r="AR3331" i="45"/>
  <c r="AR3332" i="45"/>
  <c r="AR3333" i="45"/>
  <c r="AR3334" i="45"/>
  <c r="AR3335" i="45"/>
  <c r="AR3336" i="45"/>
  <c r="AR3337" i="45"/>
  <c r="AR3338" i="45"/>
  <c r="AR3339" i="45"/>
  <c r="AR3340" i="45"/>
  <c r="AR3341" i="45"/>
  <c r="AR3342" i="45"/>
  <c r="AR3343" i="45"/>
  <c r="AR3344" i="45"/>
  <c r="AR3345" i="45"/>
  <c r="AR3346" i="45"/>
  <c r="AR3347" i="45"/>
  <c r="AR3348" i="45"/>
  <c r="AR3349" i="45"/>
  <c r="AR3350" i="45"/>
  <c r="AR3351" i="45"/>
  <c r="AR3352" i="45"/>
  <c r="AR3353" i="45"/>
  <c r="AR3354" i="45"/>
  <c r="AR3355" i="45"/>
  <c r="AR3356" i="45"/>
  <c r="AR3357" i="45"/>
  <c r="AR3358" i="45"/>
  <c r="AR3359" i="45"/>
  <c r="AR3360" i="45"/>
  <c r="AR3361" i="45"/>
  <c r="AR3362" i="45"/>
  <c r="AR3363" i="45"/>
  <c r="AR3364" i="45"/>
  <c r="AR3365" i="45"/>
  <c r="AR3366" i="45"/>
  <c r="AR3367" i="45"/>
  <c r="AR3368" i="45"/>
  <c r="AR3369" i="45"/>
  <c r="AR3370" i="45"/>
  <c r="AR3371" i="45"/>
  <c r="AR3372" i="45"/>
  <c r="AR3373" i="45"/>
  <c r="AR3374" i="45"/>
  <c r="AR3375" i="45"/>
  <c r="AR3376" i="45"/>
  <c r="AR3377" i="45"/>
  <c r="AR3378" i="45"/>
  <c r="AR3379" i="45"/>
  <c r="AR3380" i="45"/>
  <c r="AR3381" i="45"/>
  <c r="AR3382" i="45"/>
  <c r="AR3383" i="45"/>
  <c r="AR3384" i="45"/>
  <c r="AR3385" i="45"/>
  <c r="AR3386" i="45"/>
  <c r="AR3387" i="45"/>
  <c r="AR3388" i="45"/>
  <c r="AR3389" i="45"/>
  <c r="AR3390" i="45"/>
  <c r="AR3391" i="45"/>
  <c r="AR3392" i="45"/>
  <c r="AR3393" i="45"/>
  <c r="AR3394" i="45"/>
  <c r="AR3395" i="45"/>
  <c r="AR3396" i="45"/>
  <c r="AR3397" i="45"/>
  <c r="AR3398" i="45"/>
  <c r="AR3399" i="45"/>
  <c r="AR3400" i="45"/>
  <c r="AR3401" i="45"/>
  <c r="AR3402" i="45"/>
  <c r="AR3403" i="45"/>
  <c r="AR3404" i="45"/>
  <c r="AR3405" i="45"/>
  <c r="AR3406" i="45"/>
  <c r="AR3407" i="45"/>
  <c r="AR3408" i="45"/>
  <c r="AR3409" i="45"/>
  <c r="AR3410" i="45"/>
  <c r="AR3411" i="45"/>
  <c r="AR3412" i="45"/>
  <c r="AR3413" i="45"/>
  <c r="AR3414" i="45"/>
  <c r="AR3415" i="45"/>
  <c r="AR3416" i="45"/>
  <c r="AR3417" i="45"/>
  <c r="AR3418" i="45"/>
  <c r="AR3419" i="45"/>
  <c r="AR3420" i="45"/>
  <c r="AR3421" i="45"/>
  <c r="AR3422" i="45"/>
  <c r="AR3423" i="45"/>
  <c r="AR3424" i="45"/>
  <c r="AR3425" i="45"/>
  <c r="AR3426" i="45"/>
  <c r="AR3427" i="45"/>
  <c r="AR3428" i="45"/>
  <c r="AR3429" i="45"/>
  <c r="AR3430" i="45"/>
  <c r="AR3431" i="45"/>
  <c r="AR3432" i="45"/>
  <c r="AR3433" i="45"/>
  <c r="AR3434" i="45"/>
  <c r="AR3435" i="45"/>
  <c r="AR3436" i="45"/>
  <c r="AR3437" i="45"/>
  <c r="AR3438" i="45"/>
  <c r="AR3439" i="45"/>
  <c r="AR3440" i="45"/>
  <c r="AR3441" i="45"/>
  <c r="AR3442" i="45"/>
  <c r="AR3443" i="45"/>
  <c r="AR3444" i="45"/>
  <c r="AR3445" i="45"/>
  <c r="AR3446" i="45"/>
  <c r="AR3447" i="45"/>
  <c r="AR3448" i="45"/>
  <c r="AR3449" i="45"/>
  <c r="AR3450" i="45"/>
  <c r="AR3451" i="45"/>
  <c r="AR3452" i="45"/>
  <c r="AR3453" i="45"/>
  <c r="AR3454" i="45"/>
  <c r="AR3455" i="45"/>
  <c r="AR3456" i="45"/>
  <c r="AR3457" i="45"/>
  <c r="AR3458" i="45"/>
  <c r="AR3459" i="45"/>
  <c r="AR3460" i="45"/>
  <c r="AR3461" i="45"/>
  <c r="AR3462" i="45"/>
  <c r="AR3463" i="45"/>
  <c r="AR3464" i="45"/>
  <c r="AR3465" i="45"/>
  <c r="AR3466" i="45"/>
  <c r="AR3467" i="45"/>
  <c r="AR3468" i="45"/>
  <c r="AR3469" i="45"/>
  <c r="AR3470" i="45"/>
  <c r="AR3471" i="45"/>
  <c r="AR3472" i="45"/>
  <c r="AR3473" i="45"/>
  <c r="AR3474" i="45"/>
  <c r="AR3475" i="45"/>
  <c r="AR3476" i="45"/>
  <c r="AR3477" i="45"/>
  <c r="AR3478" i="45"/>
  <c r="AR3479" i="45"/>
  <c r="AR3480" i="45"/>
  <c r="AR3481" i="45"/>
  <c r="AR3482" i="45"/>
  <c r="AR3483" i="45"/>
  <c r="AR3484" i="45"/>
  <c r="AR3485" i="45"/>
  <c r="AR3486" i="45"/>
  <c r="AR3487" i="45"/>
  <c r="AR3488" i="45"/>
  <c r="AR3489" i="45"/>
  <c r="AR3490" i="45"/>
  <c r="AR3491" i="45"/>
  <c r="AR3492" i="45"/>
  <c r="AR3493" i="45"/>
  <c r="AR3494" i="45"/>
  <c r="AR3495" i="45"/>
  <c r="AR3496" i="45"/>
  <c r="AR3497" i="45"/>
  <c r="AR3498" i="45"/>
  <c r="AR3499" i="45"/>
  <c r="AR3500" i="45"/>
  <c r="AR3501" i="45"/>
  <c r="AR3502" i="45"/>
  <c r="AR3503" i="45"/>
  <c r="AR3504" i="45"/>
  <c r="AR3505" i="45"/>
  <c r="AR3506" i="45"/>
  <c r="AR3507" i="45"/>
  <c r="AR3508" i="45"/>
  <c r="AR3509" i="45"/>
  <c r="AR3510" i="45"/>
  <c r="AR3511" i="45"/>
  <c r="AR3512" i="45"/>
  <c r="AR3513" i="45"/>
  <c r="AR3514" i="45"/>
  <c r="AR3515" i="45"/>
  <c r="AR3516" i="45"/>
  <c r="AR3517" i="45"/>
  <c r="AR3518" i="45"/>
  <c r="AR3519" i="45"/>
  <c r="AR3520" i="45"/>
  <c r="AR3521" i="45"/>
  <c r="AR3522" i="45"/>
  <c r="AR3523" i="45"/>
  <c r="AR3524" i="45"/>
  <c r="AR3525" i="45"/>
  <c r="AR3526" i="45"/>
  <c r="AR3527" i="45"/>
  <c r="AR3528" i="45"/>
  <c r="AR3529" i="45"/>
  <c r="AR3530" i="45"/>
  <c r="AR3531" i="45"/>
  <c r="AR3532" i="45"/>
  <c r="AR3533" i="45"/>
  <c r="AR3534" i="45"/>
  <c r="AR3535" i="45"/>
  <c r="AR3536" i="45"/>
  <c r="AR3537" i="45"/>
  <c r="AR3538" i="45"/>
  <c r="AR3539" i="45"/>
  <c r="AR3540" i="45"/>
  <c r="AR3541" i="45"/>
  <c r="AR3542" i="45"/>
  <c r="AR3543" i="45"/>
  <c r="AR3544" i="45"/>
  <c r="AR3545" i="45"/>
  <c r="AR3546" i="45"/>
  <c r="AR3547" i="45"/>
  <c r="AR3548" i="45"/>
  <c r="AR3549" i="45"/>
  <c r="AR3550" i="45"/>
  <c r="AR3551" i="45"/>
  <c r="AR3552" i="45"/>
  <c r="AR3553" i="45"/>
  <c r="AR3554" i="45"/>
  <c r="AR3555" i="45"/>
  <c r="AR3556" i="45"/>
  <c r="AR3557" i="45"/>
  <c r="AR3558" i="45"/>
  <c r="AR3559" i="45"/>
  <c r="AR3560" i="45"/>
  <c r="AR3561" i="45"/>
  <c r="AR3562" i="45"/>
  <c r="AR3563" i="45"/>
  <c r="AR3564" i="45"/>
  <c r="AR3565" i="45"/>
  <c r="AR3566" i="45"/>
  <c r="AR3567" i="45"/>
  <c r="AR3568" i="45"/>
  <c r="AR3569" i="45"/>
  <c r="AR3570" i="45"/>
  <c r="AR3571" i="45"/>
  <c r="AR3572" i="45"/>
  <c r="AR3573" i="45"/>
  <c r="AR3574" i="45"/>
  <c r="AR3575" i="45"/>
  <c r="AR3576" i="45"/>
  <c r="AR3577" i="45"/>
  <c r="AR3578" i="45"/>
  <c r="AR3579" i="45"/>
  <c r="AR3580" i="45"/>
  <c r="AR3581" i="45"/>
  <c r="AR3582" i="45"/>
  <c r="AR3583" i="45"/>
  <c r="AR3584" i="45"/>
  <c r="AR3585" i="45"/>
  <c r="AR3586" i="45"/>
  <c r="AR3587" i="45"/>
  <c r="AR3588" i="45"/>
  <c r="AR3589" i="45"/>
  <c r="AR3590" i="45"/>
  <c r="AR3591" i="45"/>
  <c r="AR3592" i="45"/>
  <c r="AR3593" i="45"/>
  <c r="AR3594" i="45"/>
  <c r="AR3595" i="45"/>
  <c r="AR3596" i="45"/>
  <c r="AR3597" i="45"/>
  <c r="AR3598" i="45"/>
  <c r="AR3599" i="45"/>
  <c r="AR3600" i="45"/>
  <c r="AR3601" i="45"/>
  <c r="AR3602" i="45"/>
  <c r="AR3603" i="45"/>
  <c r="AR3604" i="45"/>
  <c r="AR3605" i="45"/>
  <c r="AR3606" i="45"/>
  <c r="AR3607" i="45"/>
  <c r="AR3608" i="45"/>
  <c r="AR3609" i="45"/>
  <c r="AR3610" i="45"/>
  <c r="AR3611" i="45"/>
  <c r="AR3612" i="45"/>
  <c r="AR3613" i="45"/>
  <c r="AR3614" i="45"/>
  <c r="AR3615" i="45"/>
  <c r="AR3616" i="45"/>
  <c r="AR3617" i="45"/>
  <c r="AR3618" i="45"/>
  <c r="AR3619" i="45"/>
  <c r="AR3620" i="45"/>
  <c r="AR3621" i="45"/>
  <c r="AR3622" i="45"/>
  <c r="AR3623" i="45"/>
  <c r="AR3624" i="45"/>
  <c r="AR3625" i="45"/>
  <c r="AR3626" i="45"/>
  <c r="AR3627" i="45"/>
  <c r="AR3628" i="45"/>
  <c r="AR3629" i="45"/>
  <c r="AR3630" i="45"/>
  <c r="AR3631" i="45"/>
  <c r="AR3632" i="45"/>
  <c r="AR3633" i="45"/>
  <c r="AR3634" i="45"/>
  <c r="AR3635" i="45"/>
  <c r="AR3636" i="45"/>
  <c r="AR3637" i="45"/>
  <c r="AR3638" i="45"/>
  <c r="AR3639" i="45"/>
  <c r="AR3640" i="45"/>
  <c r="AR3641" i="45"/>
  <c r="AR3642" i="45"/>
  <c r="AR3643" i="45"/>
  <c r="AR3644" i="45"/>
  <c r="AR3645" i="45"/>
  <c r="AR3646" i="45"/>
  <c r="AR3647" i="45"/>
  <c r="AR3648" i="45"/>
  <c r="AR3649" i="45"/>
  <c r="AR3650" i="45"/>
  <c r="AR3651" i="45"/>
  <c r="AR3652" i="45"/>
  <c r="AR3653" i="45"/>
  <c r="AR3654" i="45"/>
  <c r="AR3655" i="45"/>
  <c r="AR3656" i="45"/>
  <c r="AR3657" i="45"/>
  <c r="AR3658" i="45"/>
  <c r="AR3659" i="45"/>
  <c r="AR3660" i="45"/>
  <c r="AR3661" i="45"/>
  <c r="AR3662" i="45"/>
  <c r="AR3663" i="45"/>
  <c r="AR3664" i="45"/>
  <c r="AR3665" i="45"/>
  <c r="AR3666" i="45"/>
  <c r="AR3667" i="45"/>
  <c r="AR3668" i="45"/>
  <c r="AR3669" i="45"/>
  <c r="AR3670" i="45"/>
  <c r="AR3671" i="45"/>
  <c r="AR3672" i="45"/>
  <c r="AR3673" i="45"/>
  <c r="AR3674" i="45"/>
  <c r="AR3675" i="45"/>
  <c r="AR3676" i="45"/>
  <c r="AR3677" i="45"/>
  <c r="AR3678" i="45"/>
  <c r="AR3679" i="45"/>
  <c r="AR3680" i="45"/>
  <c r="AR3681" i="45"/>
  <c r="AR3682" i="45"/>
  <c r="AR3683" i="45"/>
  <c r="AR3684" i="45"/>
  <c r="AR3685" i="45"/>
  <c r="AR3686" i="45"/>
  <c r="AR3687" i="45"/>
  <c r="AR3688" i="45"/>
  <c r="AR3689" i="45"/>
  <c r="AR3690" i="45"/>
  <c r="AR3691" i="45"/>
  <c r="AR3692" i="45"/>
  <c r="AR3693" i="45"/>
  <c r="AR3694" i="45"/>
  <c r="AR3695" i="45"/>
  <c r="AR3696" i="45"/>
  <c r="AR3697" i="45"/>
  <c r="AR3698" i="45"/>
  <c r="AR3699" i="45"/>
  <c r="AR3700" i="45"/>
  <c r="AR3701" i="45"/>
  <c r="AR3702" i="45"/>
  <c r="AR3703" i="45"/>
  <c r="AR3704" i="45"/>
  <c r="AR3705" i="45"/>
  <c r="AR3706" i="45"/>
  <c r="AR3707" i="45"/>
  <c r="AR3708" i="45"/>
  <c r="AR3709" i="45"/>
  <c r="AR3710" i="45"/>
  <c r="AR3711" i="45"/>
  <c r="AR3712" i="45"/>
  <c r="AR3713" i="45"/>
  <c r="AR3714" i="45"/>
  <c r="AR3715" i="45"/>
  <c r="AR3716" i="45"/>
  <c r="AR3717" i="45"/>
  <c r="AR3718" i="45"/>
  <c r="AR3719" i="45"/>
  <c r="AR3720" i="45"/>
  <c r="AR3721" i="45"/>
  <c r="AR3722" i="45"/>
  <c r="AR3723" i="45"/>
  <c r="AR3724" i="45"/>
  <c r="AR3725" i="45"/>
  <c r="AR3726" i="45"/>
  <c r="AR3727" i="45"/>
  <c r="AR3728" i="45"/>
  <c r="AR3729" i="45"/>
  <c r="AR3730" i="45"/>
  <c r="AR3731" i="45"/>
  <c r="AR3732" i="45"/>
  <c r="AR3733" i="45"/>
  <c r="AR3734" i="45"/>
  <c r="AR3735" i="45"/>
  <c r="AR3736" i="45"/>
  <c r="AR3737" i="45"/>
  <c r="AR3738" i="45"/>
  <c r="AR3739" i="45"/>
  <c r="AR3740" i="45"/>
  <c r="AR3741" i="45"/>
  <c r="AR3742" i="45"/>
  <c r="AR3743" i="45"/>
  <c r="AR3744" i="45"/>
  <c r="AR3745" i="45"/>
  <c r="AR3746" i="45"/>
  <c r="AR3747" i="45"/>
  <c r="AR3748" i="45"/>
  <c r="AR3749" i="45"/>
  <c r="AR3750" i="45"/>
  <c r="AR3751" i="45"/>
  <c r="AR3752" i="45"/>
  <c r="AR3753" i="45"/>
  <c r="AR3754" i="45"/>
  <c r="AR3755" i="45"/>
  <c r="AR3756" i="45"/>
  <c r="AR3757" i="45"/>
  <c r="AR3758" i="45"/>
  <c r="AR3759" i="45"/>
  <c r="AR3760" i="45"/>
  <c r="AR3761" i="45"/>
  <c r="AR3762" i="45"/>
  <c r="AR3763" i="45"/>
  <c r="AR3764" i="45"/>
  <c r="AR3765" i="45"/>
  <c r="AR3766" i="45"/>
  <c r="AR3767" i="45"/>
  <c r="AR3768" i="45"/>
  <c r="AR3769" i="45"/>
  <c r="AR3770" i="45"/>
  <c r="AR3771" i="45"/>
  <c r="AR3772" i="45"/>
  <c r="AR3773" i="45"/>
  <c r="AR3774" i="45"/>
  <c r="AR3775" i="45"/>
  <c r="AR3776" i="45"/>
  <c r="AR3777" i="45"/>
  <c r="AR3778" i="45"/>
  <c r="AR3779" i="45"/>
  <c r="AR3780" i="45"/>
  <c r="AR3781" i="45"/>
  <c r="AR3782" i="45"/>
  <c r="AR3783" i="45"/>
  <c r="AR3784" i="45"/>
  <c r="AR3785" i="45"/>
  <c r="AR3786" i="45"/>
  <c r="AR3787" i="45"/>
  <c r="AR3788" i="45"/>
  <c r="AR3789" i="45"/>
  <c r="AR3790" i="45"/>
  <c r="AR3791" i="45"/>
  <c r="AR3792" i="45"/>
  <c r="AR3793" i="45"/>
  <c r="AR3794" i="45"/>
  <c r="AR3795" i="45"/>
  <c r="AR3796" i="45"/>
  <c r="AR3797" i="45"/>
  <c r="AR3798" i="45"/>
  <c r="AR3799" i="45"/>
  <c r="AR3800" i="45"/>
  <c r="AR3801" i="45"/>
  <c r="AR3802" i="45"/>
  <c r="AR3803" i="45"/>
  <c r="AR3804" i="45"/>
  <c r="AR3805" i="45"/>
  <c r="AR3806" i="45"/>
  <c r="AR3807" i="45"/>
  <c r="AR3808" i="45"/>
  <c r="AR3809" i="45"/>
  <c r="AR3810" i="45"/>
  <c r="AR3811" i="45"/>
  <c r="AR3812" i="45"/>
  <c r="AR3813" i="45"/>
  <c r="AR3814" i="45"/>
  <c r="AR3815" i="45"/>
  <c r="AR3816" i="45"/>
  <c r="AR3817" i="45"/>
  <c r="AR3818" i="45"/>
  <c r="AR3819" i="45"/>
  <c r="AR3820" i="45"/>
  <c r="AR3821" i="45"/>
  <c r="AR3822" i="45"/>
  <c r="AR3823" i="45"/>
  <c r="AR3824" i="45"/>
  <c r="AR3825" i="45"/>
  <c r="AR3826" i="45"/>
  <c r="AR3827" i="45"/>
  <c r="AR3828" i="45"/>
  <c r="AR3829" i="45"/>
  <c r="AR3830" i="45"/>
  <c r="AR3831" i="45"/>
  <c r="AR3832" i="45"/>
  <c r="AR3833" i="45"/>
  <c r="AR3834" i="45"/>
  <c r="AR3835" i="45"/>
  <c r="AR3836" i="45"/>
  <c r="AR3837" i="45"/>
  <c r="AR3838" i="45"/>
  <c r="AR3839" i="45"/>
  <c r="AR3840" i="45"/>
  <c r="AR3841" i="45"/>
  <c r="AR3842" i="45"/>
  <c r="AR3843" i="45"/>
  <c r="AR3844" i="45"/>
  <c r="AR3845" i="45"/>
  <c r="AR3846" i="45"/>
  <c r="AR3847" i="45"/>
  <c r="AR3848" i="45"/>
  <c r="AR3849" i="45"/>
  <c r="AR3850" i="45"/>
  <c r="AR3851" i="45"/>
  <c r="AR3852" i="45"/>
  <c r="AR3853" i="45"/>
  <c r="AR3854" i="45"/>
  <c r="AR3855" i="45"/>
  <c r="AR3856" i="45"/>
  <c r="AR3857" i="45"/>
  <c r="AR3858" i="45"/>
  <c r="AR3859" i="45"/>
  <c r="AR3860" i="45"/>
  <c r="AR3861" i="45"/>
  <c r="AR3862" i="45"/>
  <c r="AR3863" i="45"/>
  <c r="AR3864" i="45"/>
  <c r="AR3865" i="45"/>
  <c r="AR3866" i="45"/>
  <c r="AR3867" i="45"/>
  <c r="AR3868" i="45"/>
  <c r="AR3869" i="45"/>
  <c r="AR3870" i="45"/>
  <c r="AR3871" i="45"/>
  <c r="AR3872" i="45"/>
  <c r="AR3873" i="45"/>
  <c r="AR3874" i="45"/>
  <c r="AR3875" i="45"/>
  <c r="AR3876" i="45"/>
  <c r="AR3877" i="45"/>
  <c r="AR3878" i="45"/>
  <c r="AR3879" i="45"/>
  <c r="AR3880" i="45"/>
  <c r="AR3881" i="45"/>
  <c r="AR3882" i="45"/>
  <c r="AR3883" i="45"/>
  <c r="AR3884" i="45"/>
  <c r="AR3885" i="45"/>
  <c r="AR3886" i="45"/>
  <c r="AR3887" i="45"/>
  <c r="AR3888" i="45"/>
  <c r="AR3889" i="45"/>
  <c r="AR3890" i="45"/>
  <c r="AR3891" i="45"/>
  <c r="AR3892" i="45"/>
  <c r="AR3893" i="45"/>
  <c r="AR3894" i="45"/>
  <c r="AR3895" i="45"/>
  <c r="AR3896" i="45"/>
  <c r="AR3897" i="45"/>
  <c r="AR3898" i="45"/>
  <c r="AR3899" i="45"/>
  <c r="AR3900" i="45"/>
  <c r="AR3901" i="45"/>
  <c r="AR3902" i="45"/>
  <c r="AR3903" i="45"/>
  <c r="AR3904" i="45"/>
  <c r="AR3905" i="45"/>
  <c r="AR3906" i="45"/>
  <c r="AR3907" i="45"/>
  <c r="AR3908" i="45"/>
  <c r="AR3909" i="45"/>
  <c r="AR3910" i="45"/>
  <c r="AR3911" i="45"/>
  <c r="AR3912" i="45"/>
  <c r="AR3913" i="45"/>
  <c r="AR3914" i="45"/>
  <c r="AR3915" i="45"/>
  <c r="AR3916" i="45"/>
  <c r="AR3917" i="45"/>
  <c r="AR3918" i="45"/>
  <c r="AR3919" i="45"/>
  <c r="AR3920" i="45"/>
  <c r="AR3921" i="45"/>
  <c r="AR3922" i="45"/>
  <c r="AR3923" i="45"/>
  <c r="AR3924" i="45"/>
  <c r="AR3925" i="45"/>
  <c r="AR3926" i="45"/>
  <c r="AR3927" i="45"/>
  <c r="AR3928" i="45"/>
  <c r="AR3929" i="45"/>
  <c r="AR3930" i="45"/>
  <c r="AR3931" i="45"/>
  <c r="AR3932" i="45"/>
  <c r="AR3933" i="45"/>
  <c r="AR3934" i="45"/>
  <c r="AR3935" i="45"/>
  <c r="AR3936" i="45"/>
  <c r="AR3937" i="45"/>
  <c r="AR3938" i="45"/>
  <c r="AR3939" i="45"/>
  <c r="AR3940" i="45"/>
  <c r="AR3941" i="45"/>
  <c r="AR3942" i="45"/>
  <c r="AR3943" i="45"/>
  <c r="AR3944" i="45"/>
  <c r="AR3945" i="45"/>
  <c r="AR3946" i="45"/>
  <c r="AR3947" i="45"/>
  <c r="AR3948" i="45"/>
  <c r="AR3949" i="45"/>
  <c r="AR3950" i="45"/>
  <c r="AR3951" i="45"/>
  <c r="AR3952" i="45"/>
  <c r="AR3953" i="45"/>
  <c r="AR3954" i="45"/>
  <c r="AR3955" i="45"/>
  <c r="AR3956" i="45"/>
  <c r="AR3957" i="45"/>
  <c r="AR3958" i="45"/>
  <c r="AR3959" i="45"/>
  <c r="AR3960" i="45"/>
  <c r="AR3961" i="45"/>
  <c r="AR3962" i="45"/>
  <c r="AR3963" i="45"/>
  <c r="AR3964" i="45"/>
  <c r="AR3965" i="45"/>
  <c r="AR3966" i="45"/>
  <c r="AR3967" i="45"/>
  <c r="AR3968" i="45"/>
  <c r="AR3969" i="45"/>
  <c r="AR3970" i="45"/>
  <c r="AR3971" i="45"/>
  <c r="AR3972" i="45"/>
  <c r="AR3973" i="45"/>
  <c r="AR3974" i="45"/>
  <c r="AR3975" i="45"/>
  <c r="AR3976" i="45"/>
  <c r="AR3977" i="45"/>
  <c r="AR3978" i="45"/>
  <c r="AR3979" i="45"/>
  <c r="AR3980" i="45"/>
  <c r="AR3981" i="45"/>
  <c r="AR3982" i="45"/>
  <c r="AR3983" i="45"/>
  <c r="AR3984" i="45"/>
  <c r="AR3985" i="45"/>
  <c r="AR3986" i="45"/>
  <c r="AR3987" i="45"/>
  <c r="AR3988" i="45"/>
  <c r="AR3989" i="45"/>
  <c r="AR3990" i="45"/>
  <c r="AR3991" i="45"/>
  <c r="AR3992" i="45"/>
  <c r="AR3993" i="45"/>
  <c r="AR3994" i="45"/>
  <c r="AR3995" i="45"/>
  <c r="AR3996" i="45"/>
  <c r="AR3997" i="45"/>
  <c r="AR3998" i="45"/>
  <c r="AR3999" i="45"/>
  <c r="AR4000" i="45"/>
  <c r="AR4001" i="45"/>
  <c r="AR4002" i="45"/>
  <c r="AR4003" i="45"/>
  <c r="AR4004" i="45"/>
  <c r="AR4005" i="45"/>
  <c r="AR4006" i="45"/>
  <c r="AR4007" i="45"/>
  <c r="AR4008" i="45"/>
  <c r="AR4009" i="45"/>
  <c r="AR4010" i="45"/>
  <c r="AR4011" i="45"/>
  <c r="AR4012" i="45"/>
  <c r="AR4013" i="45"/>
  <c r="AR4014" i="45"/>
  <c r="AR4015" i="45"/>
  <c r="AR4016" i="45"/>
  <c r="AR4017" i="45"/>
  <c r="AR4018" i="45"/>
  <c r="AR4019" i="45"/>
  <c r="AR4020" i="45"/>
  <c r="AR4021" i="45"/>
  <c r="AR4022" i="45"/>
  <c r="AR4023" i="45"/>
  <c r="AR4024" i="45"/>
  <c r="AR4025" i="45"/>
  <c r="AR4026" i="45"/>
  <c r="AR4027" i="45"/>
  <c r="AR4028" i="45"/>
  <c r="AR4029" i="45"/>
  <c r="AR4030" i="45"/>
  <c r="AR4031" i="45"/>
  <c r="AR4032" i="45"/>
  <c r="AR4033" i="45"/>
  <c r="AR4034" i="45"/>
  <c r="AR4035" i="45"/>
  <c r="AR4036" i="45"/>
  <c r="AR4037" i="45"/>
  <c r="AR4038" i="45"/>
  <c r="AR4039" i="45"/>
  <c r="AR4040" i="45"/>
  <c r="AR4041" i="45"/>
  <c r="AR4042" i="45"/>
  <c r="AR4043" i="45"/>
  <c r="AR4044" i="45"/>
  <c r="AR4045" i="45"/>
  <c r="AR4046" i="45"/>
  <c r="AR4047" i="45"/>
  <c r="AR4048" i="45"/>
  <c r="AR4049" i="45"/>
  <c r="AR4050" i="45"/>
  <c r="AR4051" i="45"/>
  <c r="AR4052" i="45"/>
  <c r="AR4053" i="45"/>
  <c r="AR4054" i="45"/>
  <c r="AR4055" i="45"/>
  <c r="AR4056" i="45"/>
  <c r="AR4057" i="45"/>
  <c r="AR4058" i="45"/>
  <c r="AR4059" i="45"/>
  <c r="AR4060" i="45"/>
  <c r="AR4061" i="45"/>
  <c r="AR4062" i="45"/>
  <c r="AR4063" i="45"/>
  <c r="AR4064" i="45"/>
  <c r="AR4065" i="45"/>
  <c r="AR4066" i="45"/>
  <c r="AR4067" i="45"/>
  <c r="AR4068" i="45"/>
  <c r="AR4069" i="45"/>
  <c r="AR4070" i="45"/>
  <c r="AR4071" i="45"/>
  <c r="AR4072" i="45"/>
  <c r="AR4073" i="45"/>
  <c r="AR4074" i="45"/>
  <c r="AR4075" i="45"/>
  <c r="AR4076" i="45"/>
  <c r="AR4077" i="45"/>
  <c r="AR4078" i="45"/>
  <c r="AR4079" i="45"/>
  <c r="AR4080" i="45"/>
  <c r="AR4081" i="45"/>
  <c r="AR4082" i="45"/>
  <c r="AR4083" i="45"/>
  <c r="AR4084" i="45"/>
  <c r="AR4085" i="45"/>
  <c r="AR4086" i="45"/>
  <c r="AR4087" i="45"/>
  <c r="AR4088" i="45"/>
  <c r="AR4089" i="45"/>
  <c r="AR4090" i="45"/>
  <c r="AR4091" i="45"/>
  <c r="AR4092" i="45"/>
  <c r="AR4093" i="45"/>
  <c r="AR4094" i="45"/>
  <c r="AR4095" i="45"/>
  <c r="AR4096" i="45"/>
  <c r="AR4097" i="45"/>
  <c r="AR4098" i="45"/>
  <c r="AR4099" i="45"/>
  <c r="AR4100" i="45"/>
  <c r="AR4101" i="45"/>
  <c r="AR4102" i="45"/>
  <c r="AR4103" i="45"/>
  <c r="AR4104" i="45"/>
  <c r="AR4105" i="45"/>
  <c r="AR4106" i="45"/>
  <c r="AR4107" i="45"/>
  <c r="AR4108" i="45"/>
  <c r="AR4109" i="45"/>
  <c r="AR4110" i="45"/>
  <c r="AR4111" i="45"/>
  <c r="AR4112" i="45"/>
  <c r="AR4113" i="45"/>
  <c r="AR4114" i="45"/>
  <c r="AR4115" i="45"/>
  <c r="AR4116" i="45"/>
  <c r="AR4117" i="45"/>
  <c r="AR4118" i="45"/>
  <c r="AR4119" i="45"/>
  <c r="AR4120" i="45"/>
  <c r="AR4121" i="45"/>
  <c r="AR4122" i="45"/>
  <c r="AR4123" i="45"/>
  <c r="AR4124" i="45"/>
  <c r="AR4125" i="45"/>
  <c r="AR4126" i="45"/>
  <c r="AR4127" i="45"/>
  <c r="AR4128" i="45"/>
  <c r="AR4129" i="45"/>
  <c r="AR4130" i="45"/>
  <c r="AR4131" i="45"/>
  <c r="AR4132" i="45"/>
  <c r="AR4133" i="45"/>
  <c r="AR4134" i="45"/>
  <c r="AR4135" i="45"/>
  <c r="AR4136" i="45"/>
  <c r="AR4137" i="45"/>
  <c r="AR4138" i="45"/>
  <c r="AR4139" i="45"/>
  <c r="AR4140" i="45"/>
  <c r="AR4141" i="45"/>
  <c r="AR4142" i="45"/>
  <c r="AR4143" i="45"/>
  <c r="AR4144" i="45"/>
  <c r="AR4145" i="45"/>
  <c r="AR4146" i="45"/>
  <c r="AR4147" i="45"/>
  <c r="AR4148" i="45"/>
  <c r="AR4149" i="45"/>
  <c r="AR4150" i="45"/>
  <c r="AR4151" i="45"/>
  <c r="AR4152" i="45"/>
  <c r="AR4153" i="45"/>
  <c r="AR4154" i="45"/>
  <c r="AR4155" i="45"/>
  <c r="AR4156" i="45"/>
  <c r="AR4157" i="45"/>
  <c r="AR4158" i="45"/>
  <c r="AR4159" i="45"/>
  <c r="AR4160" i="45"/>
  <c r="AR4161" i="45"/>
  <c r="AR4162" i="45"/>
  <c r="AR4163" i="45"/>
  <c r="AR4164" i="45"/>
  <c r="AR4165" i="45"/>
  <c r="AR4166" i="45"/>
  <c r="AR4167" i="45"/>
  <c r="AR4168" i="45"/>
  <c r="AR4169" i="45"/>
  <c r="AR4170" i="45"/>
  <c r="AR4171" i="45"/>
  <c r="AR4172" i="45"/>
  <c r="AR4173" i="45"/>
  <c r="AR4174" i="45"/>
  <c r="AR4175" i="45"/>
  <c r="AR4176" i="45"/>
  <c r="AR4177" i="45"/>
  <c r="AR4178" i="45"/>
  <c r="AR4179" i="45"/>
  <c r="AR4180" i="45"/>
  <c r="AR4181" i="45"/>
  <c r="AR4182" i="45"/>
  <c r="AR4183" i="45"/>
  <c r="AR4184" i="45"/>
  <c r="AR4185" i="45"/>
  <c r="AR4186" i="45"/>
  <c r="AR4187" i="45"/>
  <c r="AR4188" i="45"/>
  <c r="AR4189" i="45"/>
  <c r="AR4190" i="45"/>
  <c r="AR4191" i="45"/>
  <c r="AR4192" i="45"/>
  <c r="AR4193" i="45"/>
  <c r="AR4194" i="45"/>
  <c r="AR4195" i="45"/>
  <c r="AR4196" i="45"/>
  <c r="AR4197" i="45"/>
  <c r="AR4198" i="45"/>
  <c r="AR4199" i="45"/>
  <c r="AR4200" i="45"/>
  <c r="AR4201" i="45"/>
  <c r="AR4202" i="45"/>
  <c r="AR4203" i="45"/>
  <c r="AR4204" i="45"/>
  <c r="AR4205" i="45"/>
  <c r="AR4206" i="45"/>
  <c r="AR4207" i="45"/>
  <c r="AR4208" i="45"/>
  <c r="AR4209" i="45"/>
  <c r="AR4210" i="45"/>
  <c r="AR4211" i="45"/>
  <c r="AR4212" i="45"/>
  <c r="AR4213" i="45"/>
  <c r="AR4214" i="45"/>
  <c r="AR4215" i="45"/>
  <c r="AR4216" i="45"/>
  <c r="AR4217" i="45"/>
  <c r="AR4218" i="45"/>
  <c r="AR4219" i="45"/>
  <c r="AR4220" i="45"/>
  <c r="AR4221" i="45"/>
  <c r="AR4222" i="45"/>
  <c r="AR4223" i="45"/>
  <c r="AR4224" i="45"/>
  <c r="AR4225" i="45"/>
  <c r="AR4226" i="45"/>
  <c r="AR4227" i="45"/>
  <c r="AR4228" i="45"/>
  <c r="AR4229" i="45"/>
  <c r="AR4230" i="45"/>
  <c r="AR4231" i="45"/>
  <c r="AR4232" i="45"/>
  <c r="AR4233" i="45"/>
  <c r="AR4234" i="45"/>
  <c r="AR4235" i="45"/>
  <c r="AR4236" i="45"/>
  <c r="AR4237" i="45"/>
  <c r="AR4238" i="45"/>
  <c r="AR4239" i="45"/>
  <c r="AR4240" i="45"/>
  <c r="AR4241" i="45"/>
  <c r="AR4242" i="45"/>
  <c r="AR4243" i="45"/>
  <c r="AR4244" i="45"/>
  <c r="AR4245" i="45"/>
  <c r="AR4246" i="45"/>
  <c r="AR4247" i="45"/>
  <c r="AR4248" i="45"/>
  <c r="AR4249" i="45"/>
  <c r="AR4250" i="45"/>
  <c r="AR4251" i="45"/>
  <c r="AR4252" i="45"/>
  <c r="AR4253" i="45"/>
  <c r="AR4254" i="45"/>
  <c r="AR4255" i="45"/>
  <c r="AR4256" i="45"/>
  <c r="AR4257" i="45"/>
  <c r="AR4258" i="45"/>
  <c r="AR4259" i="45"/>
  <c r="AR4260" i="45"/>
  <c r="AR4261" i="45"/>
  <c r="AR4262" i="45"/>
  <c r="AR4263" i="45"/>
  <c r="AR4264" i="45"/>
  <c r="AR4265" i="45"/>
  <c r="AR4266" i="45"/>
  <c r="AR4267" i="45"/>
  <c r="AR4268" i="45"/>
  <c r="AR4269" i="45"/>
  <c r="AR4270" i="45"/>
  <c r="AR4271" i="45"/>
  <c r="AR4272" i="45"/>
  <c r="AR4273" i="45"/>
  <c r="AR4274" i="45"/>
  <c r="AR4275" i="45"/>
  <c r="AR4276" i="45"/>
  <c r="AR4277" i="45"/>
  <c r="AR4278" i="45"/>
  <c r="AR4279" i="45"/>
  <c r="AR4280" i="45"/>
  <c r="AR4281" i="45"/>
  <c r="AR4282" i="45"/>
  <c r="AR4283" i="45"/>
  <c r="AR4284" i="45"/>
  <c r="AR4285" i="45"/>
  <c r="AR4286" i="45"/>
  <c r="AR4287" i="45"/>
  <c r="AR4288" i="45"/>
  <c r="AR4289" i="45"/>
  <c r="AR4290" i="45"/>
  <c r="AR4291" i="45"/>
  <c r="AR4292" i="45"/>
  <c r="AR4293" i="45"/>
  <c r="AR4294" i="45"/>
  <c r="AR4295" i="45"/>
  <c r="AR4296" i="45"/>
  <c r="AR4297" i="45"/>
  <c r="AR4298" i="45"/>
  <c r="AR4299" i="45"/>
  <c r="AR4300" i="45"/>
  <c r="AR4301" i="45"/>
  <c r="AR4302" i="45"/>
  <c r="AR4303" i="45"/>
  <c r="AR4304" i="45"/>
  <c r="AR4305" i="45"/>
  <c r="AR4306" i="45"/>
  <c r="AR4307" i="45"/>
  <c r="AR4308" i="45"/>
  <c r="AR4309" i="45"/>
  <c r="AR4310" i="45"/>
  <c r="AR4311" i="45"/>
  <c r="AR4312" i="45"/>
  <c r="AR4313" i="45"/>
  <c r="AR4314" i="45"/>
  <c r="AR4315" i="45"/>
  <c r="AR4316" i="45"/>
  <c r="AR4317" i="45"/>
  <c r="AR4318" i="45"/>
  <c r="AR4319" i="45"/>
  <c r="AR4320" i="45"/>
  <c r="AR4321" i="45"/>
  <c r="AR4322" i="45"/>
  <c r="AR4323" i="45"/>
  <c r="AR4324" i="45"/>
  <c r="AR4325" i="45"/>
  <c r="AR4326" i="45"/>
  <c r="AR4327" i="45"/>
  <c r="AR4328" i="45"/>
  <c r="AR4329" i="45"/>
  <c r="AR4330" i="45"/>
  <c r="AR4331" i="45"/>
  <c r="AR4332" i="45"/>
  <c r="AR4333" i="45"/>
  <c r="AR4334" i="45"/>
  <c r="AR4335" i="45"/>
  <c r="AR4336" i="45"/>
  <c r="AR4337" i="45"/>
  <c r="AR4338" i="45"/>
  <c r="AR4339" i="45"/>
  <c r="AR4340" i="45"/>
  <c r="AR4341" i="45"/>
  <c r="AR4342" i="45"/>
  <c r="AR4343" i="45"/>
  <c r="AR4344" i="45"/>
  <c r="AR4345" i="45"/>
  <c r="AR4346" i="45"/>
  <c r="AR4347" i="45"/>
  <c r="AR4348" i="45"/>
  <c r="AR4349" i="45"/>
  <c r="AR4350" i="45"/>
  <c r="AR4351" i="45"/>
  <c r="AR4352" i="45"/>
  <c r="AR4353" i="45"/>
  <c r="AR4354" i="45"/>
  <c r="AR4355" i="45"/>
  <c r="AR4356" i="45"/>
  <c r="AR4357" i="45"/>
  <c r="AR4358" i="45"/>
  <c r="AR4359" i="45"/>
  <c r="AR4360" i="45"/>
  <c r="AR4361" i="45"/>
  <c r="AR4362" i="45"/>
  <c r="AR4363" i="45"/>
  <c r="AR4364" i="45"/>
  <c r="AR4365" i="45"/>
  <c r="AR4366" i="45"/>
  <c r="AR4367" i="45"/>
  <c r="AR4368" i="45"/>
  <c r="AR4369" i="45"/>
  <c r="AR4370" i="45"/>
  <c r="AR4371" i="45"/>
  <c r="AR4372" i="45"/>
  <c r="AR4373" i="45"/>
  <c r="AR4374" i="45"/>
  <c r="AR4375" i="45"/>
  <c r="AR4376" i="45"/>
  <c r="AR4377" i="45"/>
  <c r="AR4378" i="45"/>
  <c r="AR4379" i="45"/>
  <c r="AR4380" i="45"/>
  <c r="AR4381" i="45"/>
  <c r="AR4382" i="45"/>
  <c r="AR4383" i="45"/>
  <c r="AR4384" i="45"/>
  <c r="AR4385" i="45"/>
  <c r="AR4386" i="45"/>
  <c r="AR4387" i="45"/>
  <c r="AR4388" i="45"/>
  <c r="AR4389" i="45"/>
  <c r="AR4390" i="45"/>
  <c r="AR4391" i="45"/>
  <c r="AR4392" i="45"/>
  <c r="AR4393" i="45"/>
  <c r="AR4394" i="45"/>
  <c r="AR4395" i="45"/>
  <c r="AR4396" i="45"/>
  <c r="AR4397" i="45"/>
  <c r="AR4398" i="45"/>
  <c r="AR4399" i="45"/>
  <c r="AR4400" i="45"/>
  <c r="AR4401" i="45"/>
  <c r="AR4402" i="45"/>
  <c r="AR4403" i="45"/>
  <c r="AR4404" i="45"/>
  <c r="AR4405" i="45"/>
  <c r="AR4406" i="45"/>
  <c r="AR4407" i="45"/>
  <c r="AR4408" i="45"/>
  <c r="AR4409" i="45"/>
  <c r="AR4410" i="45"/>
  <c r="AR4411" i="45"/>
  <c r="AR4412" i="45"/>
  <c r="AR4413" i="45"/>
  <c r="AR4414" i="45"/>
  <c r="AR4415" i="45"/>
  <c r="AR4416" i="45"/>
  <c r="AR4417" i="45"/>
  <c r="AR4418" i="45"/>
  <c r="AR4419" i="45"/>
  <c r="AR4420" i="45"/>
  <c r="AR4421" i="45"/>
  <c r="AR4422" i="45"/>
  <c r="AR4423" i="45"/>
  <c r="AR4424" i="45"/>
  <c r="AR4425" i="45"/>
  <c r="AR4426" i="45"/>
  <c r="AR4427" i="45"/>
  <c r="AR4428" i="45"/>
  <c r="AR4429" i="45"/>
  <c r="AR4430" i="45"/>
  <c r="AR4431" i="45"/>
  <c r="AR4432" i="45"/>
  <c r="AR4433" i="45"/>
  <c r="AR4434" i="45"/>
  <c r="AR4435" i="45"/>
  <c r="AR4436" i="45"/>
  <c r="AR4437" i="45"/>
  <c r="AR4438" i="45"/>
  <c r="AR4439" i="45"/>
  <c r="AR4440" i="45"/>
  <c r="AR4441" i="45"/>
  <c r="AR4442" i="45"/>
  <c r="AR4443" i="45"/>
  <c r="AR4444" i="45"/>
  <c r="AR4445" i="45"/>
  <c r="AR4446" i="45"/>
  <c r="AR4447" i="45"/>
  <c r="AR4448" i="45"/>
  <c r="AR4449" i="45"/>
  <c r="AR4450" i="45"/>
  <c r="AR4451" i="45"/>
  <c r="AR4452" i="45"/>
  <c r="AR4453" i="45"/>
  <c r="AR4454" i="45"/>
  <c r="AR4455" i="45"/>
  <c r="AR4456" i="45"/>
  <c r="AR4457" i="45"/>
  <c r="AR4458" i="45"/>
  <c r="AR4459" i="45"/>
  <c r="AR4460" i="45"/>
  <c r="AR4461" i="45"/>
  <c r="AR4462" i="45"/>
  <c r="AR4463" i="45"/>
  <c r="AR4464" i="45"/>
  <c r="AR4465" i="45"/>
  <c r="AR4466" i="45"/>
  <c r="AR4467" i="45"/>
  <c r="AR4468" i="45"/>
  <c r="AR4469" i="45"/>
  <c r="AR4470" i="45"/>
  <c r="AR4471" i="45"/>
  <c r="AR4472" i="45"/>
  <c r="AR4473" i="45"/>
  <c r="AR4474" i="45"/>
  <c r="AR4475" i="45"/>
  <c r="AR4476" i="45"/>
  <c r="AR4477" i="45"/>
  <c r="AR4478" i="45"/>
  <c r="AR4479" i="45"/>
  <c r="AR4480" i="45"/>
  <c r="AR4481" i="45"/>
  <c r="AR4482" i="45"/>
  <c r="AR4483" i="45"/>
  <c r="AR4484" i="45"/>
  <c r="AR4485" i="45"/>
  <c r="AR4486" i="45"/>
  <c r="AR4487" i="45"/>
  <c r="AR4488" i="45"/>
  <c r="AR4489" i="45"/>
  <c r="AR4490" i="45"/>
  <c r="AR4491" i="45"/>
  <c r="AR4492" i="45"/>
  <c r="AR4493" i="45"/>
  <c r="AR4494" i="45"/>
  <c r="AR4495" i="45"/>
  <c r="AR4496" i="45"/>
  <c r="AR4497" i="45"/>
  <c r="AR4498" i="45"/>
  <c r="AR4499" i="45"/>
  <c r="AR4500" i="45"/>
  <c r="AR4501" i="45"/>
  <c r="AR4502" i="45"/>
  <c r="AR4503" i="45"/>
  <c r="AR4504" i="45"/>
  <c r="AR4505" i="45"/>
  <c r="AR4506" i="45"/>
  <c r="AR4507" i="45"/>
  <c r="AR4508" i="45"/>
  <c r="AR4509" i="45"/>
  <c r="AR4510" i="45"/>
  <c r="AR4511" i="45"/>
  <c r="AR4512" i="45"/>
  <c r="AR4513" i="45"/>
  <c r="AR4514" i="45"/>
  <c r="AR4515" i="45"/>
  <c r="AR4516" i="45"/>
  <c r="AR4517" i="45"/>
  <c r="AR4518" i="45"/>
  <c r="AR4519" i="45"/>
  <c r="AR4520" i="45"/>
  <c r="AR4521" i="45"/>
  <c r="AR4522" i="45"/>
  <c r="AR4523" i="45"/>
  <c r="AR4524" i="45"/>
  <c r="AR4525" i="45"/>
  <c r="AR4526" i="45"/>
  <c r="AR4527" i="45"/>
  <c r="AR4528" i="45"/>
  <c r="AR4529" i="45"/>
  <c r="AR4530" i="45"/>
  <c r="AR4531" i="45"/>
  <c r="AR4532" i="45"/>
  <c r="AR4533" i="45"/>
  <c r="AR4534" i="45"/>
  <c r="AR4535" i="45"/>
  <c r="AR4536" i="45"/>
  <c r="AR4537" i="45"/>
  <c r="AR4538" i="45"/>
  <c r="AR4539" i="45"/>
  <c r="AR4540" i="45"/>
  <c r="AR4541" i="45"/>
  <c r="AR4542" i="45"/>
  <c r="AR4543" i="45"/>
  <c r="AR4544" i="45"/>
  <c r="AR4545" i="45"/>
  <c r="AR4546" i="45"/>
  <c r="AR4547" i="45"/>
  <c r="AR4548" i="45"/>
  <c r="AR4549" i="45"/>
  <c r="AR4550" i="45"/>
  <c r="AR4551" i="45"/>
  <c r="AR4552" i="45"/>
  <c r="AR4553" i="45"/>
  <c r="AR4554" i="45"/>
  <c r="AR4555" i="45"/>
  <c r="AR4556" i="45"/>
  <c r="AR4557" i="45"/>
  <c r="AR4558" i="45"/>
  <c r="AR4559" i="45"/>
  <c r="AR4560" i="45"/>
  <c r="AR4561" i="45"/>
  <c r="AR4562" i="45"/>
  <c r="AR4563" i="45"/>
  <c r="AR4564" i="45"/>
  <c r="AR4565" i="45"/>
  <c r="AR4566" i="45"/>
  <c r="AR4567" i="45"/>
  <c r="AR4568" i="45"/>
  <c r="AR4569" i="45"/>
  <c r="AR4570" i="45"/>
  <c r="AR4571" i="45"/>
  <c r="AR4572" i="45"/>
  <c r="AR4573" i="45"/>
  <c r="AR4574" i="45"/>
  <c r="AR4575" i="45"/>
  <c r="AR4576" i="45"/>
  <c r="AR4577" i="45"/>
  <c r="AR4578" i="45"/>
  <c r="AR4579" i="45"/>
  <c r="AR4580" i="45"/>
  <c r="AR4581" i="45"/>
  <c r="AR4582" i="45"/>
  <c r="AR4583" i="45"/>
  <c r="AR4584" i="45"/>
  <c r="AR4585" i="45"/>
  <c r="AR4586" i="45"/>
  <c r="AR4587" i="45"/>
  <c r="AR4588" i="45"/>
  <c r="AR4589" i="45"/>
  <c r="AR4590" i="45"/>
  <c r="AR4591" i="45"/>
  <c r="AR4592" i="45"/>
  <c r="AR4593" i="45"/>
  <c r="AR4594" i="45"/>
  <c r="AR4595" i="45"/>
  <c r="AR4596" i="45"/>
  <c r="AR4597" i="45"/>
  <c r="AR4598" i="45"/>
  <c r="AR4599" i="45"/>
  <c r="AR4600" i="45"/>
  <c r="AR4601" i="45"/>
  <c r="AR4602" i="45"/>
  <c r="AR4603" i="45"/>
  <c r="AR4604" i="45"/>
  <c r="AR4605" i="45"/>
  <c r="AR4606" i="45"/>
  <c r="AR4607" i="45"/>
  <c r="AR4608" i="45"/>
  <c r="AR4609" i="45"/>
  <c r="AR4610" i="45"/>
  <c r="AR4611" i="45"/>
  <c r="AR4612" i="45"/>
  <c r="AR4613" i="45"/>
  <c r="AR4614" i="45"/>
  <c r="AR4615" i="45"/>
  <c r="AR4616" i="45"/>
  <c r="AR4617" i="45"/>
  <c r="AR4618" i="45"/>
  <c r="AR4619" i="45"/>
  <c r="AR4620" i="45"/>
  <c r="AR4621" i="45"/>
  <c r="AR4622" i="45"/>
  <c r="AR4623" i="45"/>
  <c r="AR4624" i="45"/>
  <c r="AR4625" i="45"/>
  <c r="AR4626" i="45"/>
  <c r="AR4627" i="45"/>
  <c r="AR4628" i="45"/>
  <c r="AR4629" i="45"/>
  <c r="AR4630" i="45"/>
  <c r="AR4631" i="45"/>
  <c r="AR4632" i="45"/>
  <c r="AR4633" i="45"/>
  <c r="AR4634" i="45"/>
  <c r="AR4635" i="45"/>
  <c r="AR4636" i="45"/>
  <c r="AR4637" i="45"/>
  <c r="AR4638" i="45"/>
  <c r="AR4639" i="45"/>
  <c r="AR4640" i="45"/>
  <c r="AR4641" i="45"/>
  <c r="AR4642" i="45"/>
  <c r="AR4643" i="45"/>
  <c r="AR4644" i="45"/>
  <c r="AR4645" i="45"/>
  <c r="AR4646" i="45"/>
  <c r="AR4647" i="45"/>
  <c r="AR4648" i="45"/>
  <c r="AR4649" i="45"/>
  <c r="AR4650" i="45"/>
  <c r="AR4651" i="45"/>
  <c r="AR4652" i="45"/>
  <c r="AR4653" i="45"/>
  <c r="AR4654" i="45"/>
  <c r="AR4655" i="45"/>
  <c r="AR4656" i="45"/>
  <c r="AR4657" i="45"/>
  <c r="AR4658" i="45"/>
  <c r="AR4659" i="45"/>
  <c r="AR4660" i="45"/>
  <c r="AR4661" i="45"/>
  <c r="AR4662" i="45"/>
  <c r="AR4663" i="45"/>
  <c r="AR4664" i="45"/>
  <c r="AR4665" i="45"/>
  <c r="AR4666" i="45"/>
  <c r="AR4667" i="45"/>
  <c r="AR4668" i="45"/>
  <c r="AR4669" i="45"/>
  <c r="AR4670" i="45"/>
  <c r="AR4671" i="45"/>
  <c r="AR4672" i="45"/>
  <c r="AR4673" i="45"/>
  <c r="AR4674" i="45"/>
  <c r="AR4675" i="45"/>
  <c r="AR4676" i="45"/>
  <c r="AR4677" i="45"/>
  <c r="AR4678" i="45"/>
  <c r="AR4679" i="45"/>
  <c r="AR4680" i="45"/>
  <c r="AR4681" i="45"/>
  <c r="AR4682" i="45"/>
  <c r="AR4683" i="45"/>
  <c r="AR4684" i="45"/>
  <c r="AR4685" i="45"/>
  <c r="AR4686" i="45"/>
  <c r="AR4687" i="45"/>
  <c r="AR4688" i="45"/>
  <c r="AR4689" i="45"/>
  <c r="AR4690" i="45"/>
  <c r="AR4691" i="45"/>
  <c r="AR4692" i="45"/>
  <c r="AR4693" i="45"/>
  <c r="AR4694" i="45"/>
  <c r="AR4695" i="45"/>
  <c r="AR4696" i="45"/>
  <c r="AR4697" i="45"/>
  <c r="AR4698" i="45"/>
  <c r="AR4699" i="45"/>
  <c r="AR4700" i="45"/>
  <c r="AR4701" i="45"/>
  <c r="AR4702" i="45"/>
  <c r="AR4703" i="45"/>
  <c r="AR4704" i="45"/>
  <c r="AR4705" i="45"/>
  <c r="AR4706" i="45"/>
  <c r="AR4707" i="45"/>
  <c r="AR4708" i="45"/>
  <c r="AR4709" i="45"/>
  <c r="AR4710" i="45"/>
  <c r="AR4711" i="45"/>
  <c r="AR4712" i="45"/>
  <c r="AR4713" i="45"/>
  <c r="AR4714" i="45"/>
  <c r="AR4715" i="45"/>
  <c r="AR4716" i="45"/>
  <c r="AR4717" i="45"/>
  <c r="AR4718" i="45"/>
  <c r="AR4719" i="45"/>
  <c r="AR4720" i="45"/>
  <c r="AR4721" i="45"/>
  <c r="AR4722" i="45"/>
  <c r="AR4723" i="45"/>
  <c r="AR4724" i="45"/>
  <c r="AR4725" i="45"/>
  <c r="AR4726" i="45"/>
  <c r="AR4727" i="45"/>
  <c r="AR4728" i="45"/>
  <c r="AR4729" i="45"/>
  <c r="AR4730" i="45"/>
  <c r="AR4731" i="45"/>
  <c r="AR4732" i="45"/>
  <c r="AR4733" i="45"/>
  <c r="AR4734" i="45"/>
  <c r="AR4735" i="45"/>
  <c r="AR4736" i="45"/>
  <c r="AR4737" i="45"/>
  <c r="AR4738" i="45"/>
  <c r="AR4739" i="45"/>
  <c r="AR4740" i="45"/>
  <c r="AR4741" i="45"/>
  <c r="AR4742" i="45"/>
  <c r="AR4743" i="45"/>
  <c r="AR4744" i="45"/>
  <c r="AR4745" i="45"/>
  <c r="AR4746" i="45"/>
  <c r="AR4747" i="45"/>
  <c r="AR4748" i="45"/>
  <c r="AR4749" i="45"/>
  <c r="AR4750" i="45"/>
  <c r="AR4751" i="45"/>
  <c r="AR4752" i="45"/>
  <c r="AR4753" i="45"/>
  <c r="AR4754" i="45"/>
  <c r="AR4755" i="45"/>
  <c r="AR4756" i="45"/>
  <c r="AR4757" i="45"/>
  <c r="AR4758" i="45"/>
  <c r="AR4759" i="45"/>
  <c r="AR4760" i="45"/>
  <c r="AR4761" i="45"/>
  <c r="AR4762" i="45"/>
  <c r="AR4763" i="45"/>
  <c r="AR4764" i="45"/>
  <c r="AR4765" i="45"/>
  <c r="AR4766" i="45"/>
  <c r="AR4767" i="45"/>
  <c r="AR4768" i="45"/>
  <c r="AR4769" i="45"/>
  <c r="AR4770" i="45"/>
  <c r="AR4771" i="45"/>
  <c r="AR4772" i="45"/>
  <c r="AR4773" i="45"/>
  <c r="AR4774" i="45"/>
  <c r="AR4775" i="45"/>
  <c r="AR4776" i="45"/>
  <c r="AR4777" i="45"/>
  <c r="AR4778" i="45"/>
  <c r="AR4779" i="45"/>
  <c r="AR4780" i="45"/>
  <c r="AR4781" i="45"/>
  <c r="AR4782" i="45"/>
  <c r="AR4783" i="45"/>
  <c r="AR4784" i="45"/>
  <c r="AR4785" i="45"/>
  <c r="AR4786" i="45"/>
  <c r="AR4787" i="45"/>
  <c r="AR4788" i="45"/>
  <c r="AR4789" i="45"/>
  <c r="AR4790" i="45"/>
  <c r="AR4791" i="45"/>
  <c r="AR4792" i="45"/>
  <c r="AR4793" i="45"/>
  <c r="AR4794" i="45"/>
  <c r="AR4795" i="45"/>
  <c r="AR4796" i="45"/>
  <c r="AR4797" i="45"/>
  <c r="AR4798" i="45"/>
  <c r="AR4799" i="45"/>
  <c r="AR4800" i="45"/>
  <c r="AR4801" i="45"/>
  <c r="AR4802" i="45"/>
  <c r="AR4803" i="45"/>
  <c r="AR4804" i="45"/>
  <c r="AR4805" i="45"/>
  <c r="AR4806" i="45"/>
  <c r="AR4807" i="45"/>
  <c r="AR4808" i="45"/>
  <c r="AR4809" i="45"/>
  <c r="AR4810" i="45"/>
  <c r="AR4811" i="45"/>
  <c r="AR4812" i="45"/>
  <c r="AR4813" i="45"/>
  <c r="AR4814" i="45"/>
  <c r="AR4815" i="45"/>
  <c r="AR4816" i="45"/>
  <c r="AR4817" i="45"/>
  <c r="AR4818" i="45"/>
  <c r="AR4819" i="45"/>
  <c r="AR4820" i="45"/>
  <c r="AR4821" i="45"/>
  <c r="AR4822" i="45"/>
  <c r="AR4823" i="45"/>
  <c r="AR4824" i="45"/>
  <c r="AR4825" i="45"/>
  <c r="AR4826" i="45"/>
  <c r="AR4827" i="45"/>
  <c r="AR4828" i="45"/>
  <c r="AR4829" i="45"/>
  <c r="AR4830" i="45"/>
  <c r="AR4831" i="45"/>
  <c r="AR4832" i="45"/>
  <c r="AR4833" i="45"/>
  <c r="AR4834" i="45"/>
  <c r="AR4835" i="45"/>
  <c r="AR4836" i="45"/>
  <c r="AR4837" i="45"/>
  <c r="AR4838" i="45"/>
  <c r="AR4839" i="45"/>
  <c r="AR4840" i="45"/>
  <c r="AR4841" i="45"/>
  <c r="AR4842" i="45"/>
  <c r="AR4843" i="45"/>
  <c r="AR4844" i="45"/>
  <c r="AR4845" i="45"/>
  <c r="AR4846" i="45"/>
  <c r="AR4847" i="45"/>
  <c r="AR4848" i="45"/>
  <c r="AR4849" i="45"/>
  <c r="AR4850" i="45"/>
  <c r="AR4851" i="45"/>
  <c r="AR4852" i="45"/>
  <c r="AR4853" i="45"/>
  <c r="AR4854" i="45"/>
  <c r="AR4855" i="45"/>
  <c r="AR4856" i="45"/>
  <c r="AR4857" i="45"/>
  <c r="AR4858" i="45"/>
  <c r="AR4859" i="45"/>
  <c r="AR4860" i="45"/>
  <c r="AR4861" i="45"/>
  <c r="AR4862" i="45"/>
  <c r="AR4863" i="45"/>
  <c r="AR4864" i="45"/>
  <c r="AR4865" i="45"/>
  <c r="AR4866" i="45"/>
  <c r="AR4867" i="45"/>
  <c r="AR4868" i="45"/>
  <c r="AR4869" i="45"/>
  <c r="AR4870" i="45"/>
  <c r="AR4871" i="45"/>
  <c r="AR4872" i="45"/>
  <c r="AR4873" i="45"/>
  <c r="AR4874" i="45"/>
  <c r="AR4875" i="45"/>
  <c r="AR4876" i="45"/>
  <c r="AR4877" i="45"/>
  <c r="AR4878" i="45"/>
  <c r="AR4879" i="45"/>
  <c r="AR4880" i="45"/>
  <c r="AR4881" i="45"/>
  <c r="AR4882" i="45"/>
  <c r="AR4883" i="45"/>
  <c r="AR4884" i="45"/>
  <c r="AR4885" i="45"/>
  <c r="AR4886" i="45"/>
  <c r="AR4887" i="45"/>
  <c r="AR4888" i="45"/>
  <c r="AR4889" i="45"/>
  <c r="AR4890" i="45"/>
  <c r="AR4891" i="45"/>
  <c r="AR4892" i="45"/>
  <c r="AR4893" i="45"/>
  <c r="AR4894" i="45"/>
  <c r="AR4895" i="45"/>
  <c r="AR4896" i="45"/>
  <c r="AR4897" i="45"/>
  <c r="AR4898" i="45"/>
  <c r="AR4899" i="45"/>
  <c r="AR4900" i="45"/>
  <c r="AR4901" i="45"/>
  <c r="AR4902" i="45"/>
  <c r="AR4903" i="45"/>
  <c r="AR4904" i="45"/>
  <c r="AR4905" i="45"/>
  <c r="AR4906" i="45"/>
  <c r="AR4907" i="45"/>
  <c r="AR4908" i="45"/>
  <c r="AR4909" i="45"/>
  <c r="AR4910" i="45"/>
  <c r="AR4911" i="45"/>
  <c r="AR4912" i="45"/>
  <c r="AR4913" i="45"/>
  <c r="AR4914" i="45"/>
  <c r="AR4915" i="45"/>
  <c r="AR4916" i="45"/>
  <c r="AR4917" i="45"/>
  <c r="AR4918" i="45"/>
  <c r="AR4919" i="45"/>
  <c r="AR4920" i="45"/>
  <c r="AR4921" i="45"/>
  <c r="AR4922" i="45"/>
  <c r="AR4923" i="45"/>
  <c r="AR4924" i="45"/>
  <c r="AR4925" i="45"/>
  <c r="AR4926" i="45"/>
  <c r="AR4927" i="45"/>
  <c r="AR4928" i="45"/>
  <c r="AR4929" i="45"/>
  <c r="AR4930" i="45"/>
  <c r="AR4931" i="45"/>
  <c r="AR4932" i="45"/>
  <c r="AR4933" i="45"/>
  <c r="AR4934" i="45"/>
  <c r="AR4935" i="45"/>
  <c r="AR4936" i="45"/>
  <c r="AR4937" i="45"/>
  <c r="AR4938" i="45"/>
  <c r="AR4939" i="45"/>
  <c r="AR4940" i="45"/>
  <c r="AR4941" i="45"/>
  <c r="AR4942" i="45"/>
  <c r="AR4943" i="45"/>
  <c r="AR4944" i="45"/>
  <c r="AR4945" i="45"/>
  <c r="AR4946" i="45"/>
  <c r="AR4947" i="45"/>
  <c r="AR4948" i="45"/>
  <c r="AR4949" i="45"/>
  <c r="AR4950" i="45"/>
  <c r="AR4951" i="45"/>
  <c r="AR4952" i="45"/>
  <c r="AR4953" i="45"/>
  <c r="AR4954" i="45"/>
  <c r="AR4955" i="45"/>
  <c r="AR4956" i="45"/>
  <c r="AR4957" i="45"/>
  <c r="AR4958" i="45"/>
  <c r="AR4959" i="45"/>
  <c r="AR4960" i="45"/>
  <c r="AR4961" i="45"/>
  <c r="AR4962" i="45"/>
  <c r="AR4963" i="45"/>
  <c r="AR4964" i="45"/>
  <c r="AR4965" i="45"/>
  <c r="AR4966" i="45"/>
  <c r="AR4967" i="45"/>
  <c r="AR4968" i="45"/>
  <c r="AR4969" i="45"/>
  <c r="AR4970" i="45"/>
  <c r="AR4971" i="45"/>
  <c r="AR4972" i="45"/>
  <c r="AR4973" i="45"/>
  <c r="AR4974" i="45"/>
  <c r="AR4975" i="45"/>
  <c r="AR4976" i="45"/>
  <c r="AR4977" i="45"/>
  <c r="AR4978" i="45"/>
  <c r="AR4979" i="45"/>
  <c r="AR4980" i="45"/>
  <c r="AR4981" i="45"/>
  <c r="AR4982" i="45"/>
  <c r="AR4983" i="45"/>
  <c r="AR4984" i="45"/>
  <c r="AR4985" i="45"/>
  <c r="AR4986" i="45"/>
  <c r="AR4987" i="45"/>
  <c r="AR4988" i="45"/>
  <c r="AR4989" i="45"/>
  <c r="AR4990" i="45"/>
  <c r="AR4991" i="45"/>
  <c r="AR4992" i="45"/>
  <c r="AR4993" i="45"/>
  <c r="AR4994" i="45"/>
  <c r="AR4995" i="45"/>
  <c r="AR4996" i="45"/>
  <c r="AR4997" i="45"/>
  <c r="AR4998" i="45"/>
  <c r="AR4999" i="45"/>
  <c r="AR5000" i="45"/>
  <c r="AR5001" i="45"/>
  <c r="AR5002" i="45"/>
  <c r="AR5003" i="45"/>
  <c r="AR5004" i="45"/>
  <c r="AR5005" i="45"/>
  <c r="AR5006" i="45"/>
  <c r="AR5007" i="45"/>
  <c r="AR5008" i="45"/>
  <c r="AR5009" i="45"/>
  <c r="AR5010" i="45"/>
  <c r="AR5011" i="45"/>
  <c r="AR5012" i="45"/>
  <c r="AR5013" i="45"/>
  <c r="AR5014" i="45"/>
  <c r="AR5015" i="45"/>
  <c r="AR5016" i="45"/>
  <c r="AR5017" i="45"/>
  <c r="AR5018" i="45"/>
  <c r="AR5019" i="45"/>
  <c r="AR5020" i="45"/>
  <c r="AR5021" i="45"/>
  <c r="AR5022" i="45"/>
  <c r="AR5023" i="45"/>
  <c r="AR5024" i="45"/>
  <c r="AR5025" i="45"/>
  <c r="AR5026" i="45"/>
  <c r="AR5027" i="45"/>
  <c r="AR5028" i="45"/>
  <c r="AR5029" i="45"/>
  <c r="AR5030" i="45"/>
  <c r="AR5031" i="45"/>
  <c r="AR5032" i="45"/>
  <c r="AR5033" i="45"/>
  <c r="AR5034" i="45"/>
  <c r="AR5035" i="45"/>
  <c r="AR5036" i="45"/>
  <c r="AR5037" i="45"/>
  <c r="AR5038" i="45"/>
  <c r="AR5039" i="45"/>
  <c r="AR5040" i="45"/>
  <c r="AR5041" i="45"/>
  <c r="AR5042" i="45"/>
  <c r="AR5043" i="45"/>
  <c r="AR5044" i="45"/>
  <c r="AR5045" i="45"/>
  <c r="AR5046" i="45"/>
  <c r="AR5047" i="45"/>
  <c r="AR5048" i="45"/>
  <c r="AR5049" i="45"/>
  <c r="AR5050" i="45"/>
  <c r="AR5051" i="45"/>
  <c r="AR5052" i="45"/>
  <c r="AR5053" i="45"/>
  <c r="AR5054" i="45"/>
  <c r="AR5055" i="45"/>
  <c r="AR5056" i="45"/>
  <c r="AR5057" i="45"/>
  <c r="AR5058" i="45"/>
  <c r="AR5059" i="45"/>
  <c r="AR5060" i="45"/>
  <c r="AR5061" i="45"/>
  <c r="AR5062" i="45"/>
  <c r="AR5063" i="45"/>
  <c r="AR5064" i="45"/>
  <c r="AR5065" i="45"/>
  <c r="AR5066" i="45"/>
  <c r="AR5067" i="45"/>
  <c r="AR5068" i="45"/>
  <c r="AR5069" i="45"/>
  <c r="AR5070" i="45"/>
  <c r="AR5071" i="45"/>
  <c r="AR5072" i="45"/>
  <c r="AR5073" i="45"/>
  <c r="AR5074" i="45"/>
  <c r="AR5075" i="45"/>
  <c r="AR5076" i="45"/>
  <c r="AR5077" i="45"/>
  <c r="AR5078" i="45"/>
  <c r="AR5079" i="45"/>
  <c r="AR5080" i="45"/>
  <c r="AR5081" i="45"/>
  <c r="AR5082" i="45"/>
  <c r="AR5083" i="45"/>
  <c r="AR5084" i="45"/>
  <c r="AR5085" i="45"/>
  <c r="AR5086" i="45"/>
  <c r="AR5087" i="45"/>
  <c r="AR5088" i="45"/>
  <c r="AR5089" i="45"/>
  <c r="AR5090" i="45"/>
  <c r="AR5091" i="45"/>
  <c r="AR5092" i="45"/>
  <c r="AR5093" i="45"/>
  <c r="AR5094" i="45"/>
  <c r="AR5095" i="45"/>
  <c r="AR5096" i="45"/>
  <c r="AR5097" i="45"/>
  <c r="AR5098" i="45"/>
  <c r="AR5099" i="45"/>
  <c r="AR5100" i="45"/>
  <c r="AR5101" i="45"/>
  <c r="AR5102" i="45"/>
  <c r="AR5103" i="45"/>
  <c r="AR5104" i="45"/>
  <c r="AR5105" i="45"/>
  <c r="AR5106" i="45"/>
  <c r="AR5107" i="45"/>
  <c r="AR5108" i="45"/>
  <c r="AR5109" i="45"/>
  <c r="AR5110" i="45"/>
  <c r="AR5111" i="45"/>
  <c r="AR5112" i="45"/>
  <c r="AR5113" i="45"/>
  <c r="AR5114" i="45"/>
  <c r="AR5115" i="45"/>
  <c r="AR5116" i="45"/>
  <c r="AR5117" i="45"/>
  <c r="AR5118" i="45"/>
  <c r="AR5119" i="45"/>
  <c r="AR5120" i="45"/>
  <c r="AR5121" i="45"/>
  <c r="AR5122" i="45"/>
  <c r="AR5123" i="45"/>
  <c r="AR5124" i="45"/>
  <c r="AR5125" i="45"/>
  <c r="AR5126" i="45"/>
  <c r="AR5127" i="45"/>
  <c r="AR5128" i="45"/>
  <c r="AR5129" i="45"/>
  <c r="AR5130" i="45"/>
  <c r="AR5131" i="45"/>
  <c r="AR5132" i="45"/>
  <c r="AR5133" i="45"/>
  <c r="AR5134" i="45"/>
  <c r="AR5135" i="45"/>
  <c r="AR5136" i="45"/>
  <c r="AR5137" i="45"/>
  <c r="AR5138" i="45"/>
  <c r="AR5139" i="45"/>
  <c r="AR5140" i="45"/>
  <c r="AR5141" i="45"/>
  <c r="AR5142" i="45"/>
  <c r="AR5143" i="45"/>
  <c r="AR5144" i="45"/>
  <c r="AR5145" i="45"/>
  <c r="AR5146" i="45"/>
  <c r="AR5147" i="45"/>
  <c r="AR5148" i="45"/>
  <c r="AR5149" i="45"/>
  <c r="AR5150" i="45"/>
  <c r="AR5151" i="45"/>
  <c r="AR5152" i="45"/>
  <c r="AR5153" i="45"/>
  <c r="AR5154" i="45"/>
  <c r="AR5155" i="45"/>
  <c r="AR5156" i="45"/>
  <c r="AR5157" i="45"/>
  <c r="AR5158" i="45"/>
  <c r="AR5159" i="45"/>
  <c r="AR5160" i="45"/>
  <c r="AR5161" i="45"/>
  <c r="AR5162" i="45"/>
  <c r="AR5163" i="45"/>
  <c r="AR5164" i="45"/>
  <c r="AR5165" i="45"/>
  <c r="AR5166" i="45"/>
  <c r="AR5167" i="45"/>
  <c r="AR5168" i="45"/>
  <c r="AR5169" i="45"/>
  <c r="AR5170" i="45"/>
  <c r="AR5171" i="45"/>
  <c r="AR5172" i="45"/>
  <c r="AR5173" i="45"/>
  <c r="AR5174" i="45"/>
  <c r="AR5175" i="45"/>
  <c r="AR5176" i="45"/>
  <c r="AR5177" i="45"/>
  <c r="AR5178" i="45"/>
  <c r="AR5179" i="45"/>
  <c r="AR5180" i="45"/>
  <c r="AR5181" i="45"/>
  <c r="AR5182" i="45"/>
  <c r="AR5183" i="45"/>
  <c r="AR5184" i="45"/>
  <c r="AR5185" i="45"/>
  <c r="AR5186" i="45"/>
  <c r="AR5187" i="45"/>
  <c r="AR5188" i="45"/>
  <c r="AR5189" i="45"/>
  <c r="AR5190" i="45"/>
  <c r="AR5191" i="45"/>
  <c r="AR5192" i="45"/>
  <c r="AR5193" i="45"/>
  <c r="AR5194" i="45"/>
  <c r="AR5195" i="45"/>
  <c r="AR5196" i="45"/>
  <c r="AR5197" i="45"/>
  <c r="AR5198" i="45"/>
  <c r="AR5199" i="45"/>
  <c r="AR5200" i="45"/>
  <c r="AR5201" i="45"/>
  <c r="AR5202" i="45"/>
  <c r="AR5203" i="45"/>
  <c r="AR5204" i="45"/>
  <c r="AR5205" i="45"/>
  <c r="AR5206" i="45"/>
  <c r="AR5207" i="45"/>
  <c r="AR5208" i="45"/>
  <c r="AR5209" i="45"/>
  <c r="AR5210" i="45"/>
  <c r="AR5211" i="45"/>
  <c r="AR5212" i="45"/>
  <c r="AR5213" i="45"/>
  <c r="AR5214" i="45"/>
  <c r="AR5215" i="45"/>
  <c r="AR5216" i="45"/>
  <c r="AR5217" i="45"/>
  <c r="AR5218" i="45"/>
  <c r="AR5219" i="45"/>
  <c r="AR5220" i="45"/>
  <c r="AR5221" i="45"/>
  <c r="AR5222" i="45"/>
  <c r="AR5223" i="45"/>
  <c r="AR5224" i="45"/>
  <c r="AR5225" i="45"/>
  <c r="AR5226" i="45"/>
  <c r="AR5227" i="45"/>
  <c r="AR5228" i="45"/>
  <c r="AR5229" i="45"/>
  <c r="AR5230" i="45"/>
  <c r="AR5231" i="45"/>
  <c r="AR5232" i="45"/>
  <c r="AR5233" i="45"/>
  <c r="AR5234" i="45"/>
  <c r="AR5235" i="45"/>
  <c r="AR5236" i="45"/>
  <c r="AR5237" i="45"/>
  <c r="AR5238" i="45"/>
  <c r="AR5239" i="45"/>
  <c r="AR5240" i="45"/>
  <c r="AR5241" i="45"/>
  <c r="AR5242" i="45"/>
  <c r="AR5243" i="45"/>
  <c r="AR5244" i="45"/>
  <c r="AR5245" i="45"/>
  <c r="AR5246" i="45"/>
  <c r="AR5247" i="45"/>
  <c r="AR5248" i="45"/>
  <c r="AR5249" i="45"/>
  <c r="AR5250" i="45"/>
  <c r="AR5251" i="45"/>
  <c r="AR5252" i="45"/>
  <c r="AR5253" i="45"/>
  <c r="AR5254" i="45"/>
  <c r="AR5255" i="45"/>
  <c r="AR5256" i="45"/>
  <c r="AR5257" i="45"/>
  <c r="AR5258" i="45"/>
  <c r="AR5259" i="45"/>
  <c r="AR5260" i="45"/>
  <c r="AR5261" i="45"/>
  <c r="AR5262" i="45"/>
  <c r="AR5263" i="45"/>
  <c r="AR5264" i="45"/>
  <c r="AR5265" i="45"/>
  <c r="AR5266" i="45"/>
  <c r="AR5267" i="45"/>
  <c r="AR5268" i="45"/>
  <c r="AR5269" i="45"/>
  <c r="AR5270" i="45"/>
  <c r="AR5271" i="45"/>
  <c r="AR5272" i="45"/>
  <c r="AR5273" i="45"/>
  <c r="AR5274" i="45"/>
  <c r="AR5275" i="45"/>
  <c r="AR5276" i="45"/>
  <c r="AR5277" i="45"/>
  <c r="AR5278" i="45"/>
  <c r="AR5279" i="45"/>
  <c r="AR5280" i="45"/>
  <c r="AR5281" i="45"/>
  <c r="AR5282" i="45"/>
  <c r="AR5283" i="45"/>
  <c r="AR5284" i="45"/>
  <c r="AR5285" i="45"/>
  <c r="AR5286" i="45"/>
  <c r="AR5287" i="45"/>
  <c r="AR5288" i="45"/>
  <c r="AR5289" i="45"/>
  <c r="AR5290" i="45"/>
  <c r="AR5291" i="45"/>
  <c r="AR5292" i="45"/>
  <c r="AR5293" i="45"/>
  <c r="AR5294" i="45"/>
  <c r="AR5295" i="45"/>
  <c r="AR5296" i="45"/>
  <c r="AR5297" i="45"/>
  <c r="AR5298" i="45"/>
  <c r="AR5299" i="45"/>
  <c r="AR5300" i="45"/>
  <c r="AR5301" i="45"/>
  <c r="AR5302" i="45"/>
  <c r="AR5303" i="45"/>
  <c r="AR5304" i="45"/>
  <c r="AR5305" i="45"/>
  <c r="AR5306" i="45"/>
  <c r="AR5307" i="45"/>
  <c r="AR5308" i="45"/>
  <c r="AR5309" i="45"/>
  <c r="AR5310" i="45"/>
  <c r="AR5311" i="45"/>
  <c r="AR5312" i="45"/>
  <c r="AR5313" i="45"/>
  <c r="AR5314" i="45"/>
  <c r="AR5315" i="45"/>
  <c r="AR5316" i="45"/>
  <c r="AR5317" i="45"/>
  <c r="AR5318" i="45"/>
  <c r="AR5319" i="45"/>
  <c r="AR5320" i="45"/>
  <c r="AR5321" i="45"/>
  <c r="AR5322" i="45"/>
  <c r="AR5323" i="45"/>
  <c r="AR5324" i="45"/>
  <c r="AR5325" i="45"/>
  <c r="AR5326" i="45"/>
  <c r="AR5327" i="45"/>
  <c r="AR5328" i="45"/>
  <c r="AR5329" i="45"/>
  <c r="AR5330" i="45"/>
  <c r="AR5331" i="45"/>
  <c r="AR5332" i="45"/>
  <c r="AR5333" i="45"/>
  <c r="AR5334" i="45"/>
  <c r="AR5335" i="45"/>
  <c r="AR5336" i="45"/>
  <c r="AR5337" i="45"/>
  <c r="AR5338" i="45"/>
  <c r="AR5339" i="45"/>
  <c r="AR5340" i="45"/>
  <c r="AR5341" i="45"/>
  <c r="AR5342" i="45"/>
  <c r="AR5343" i="45"/>
  <c r="AR5344" i="45"/>
  <c r="AR5345" i="45"/>
  <c r="AR5346" i="45"/>
  <c r="AR5347" i="45"/>
  <c r="AR5348" i="45"/>
  <c r="AR5349" i="45"/>
  <c r="AR5350" i="45"/>
  <c r="AR5351" i="45"/>
  <c r="AR5352" i="45"/>
  <c r="AR5353" i="45"/>
  <c r="AR5354" i="45"/>
  <c r="AR5355" i="45"/>
  <c r="AR5356" i="45"/>
  <c r="AR5357" i="45"/>
  <c r="AR5358" i="45"/>
  <c r="AR5359" i="45"/>
  <c r="AR5360" i="45"/>
  <c r="AR5361" i="45"/>
  <c r="AR5362" i="45"/>
  <c r="AR5363" i="45"/>
  <c r="AR5364" i="45"/>
  <c r="AR5365" i="45"/>
  <c r="AR5366" i="45"/>
  <c r="AR5367" i="45"/>
  <c r="AR5368" i="45"/>
  <c r="AR5369" i="45"/>
  <c r="AR5370" i="45"/>
  <c r="AR5371" i="45"/>
  <c r="AR5372" i="45"/>
  <c r="AR5373" i="45"/>
  <c r="AR5374" i="45"/>
  <c r="AR5375" i="45"/>
  <c r="AR5376" i="45"/>
  <c r="AR5377" i="45"/>
  <c r="AR5378" i="45"/>
  <c r="AR5379" i="45"/>
  <c r="AR5380" i="45"/>
  <c r="AR5381" i="45"/>
  <c r="AR5382" i="45"/>
  <c r="AR5383" i="45"/>
  <c r="AR5384" i="45"/>
  <c r="AR5385" i="45"/>
  <c r="AR5386" i="45"/>
  <c r="AR5387" i="45"/>
  <c r="AR5388" i="45"/>
  <c r="AR5389" i="45"/>
  <c r="AR5390" i="45"/>
  <c r="AR5391" i="45"/>
  <c r="AR5392" i="45"/>
  <c r="AR5393" i="45"/>
  <c r="AR5394" i="45"/>
  <c r="AR5395" i="45"/>
  <c r="AR5396" i="45"/>
  <c r="AR5397" i="45"/>
  <c r="AR5398" i="45"/>
  <c r="AR5399" i="45"/>
  <c r="AR5400" i="45"/>
  <c r="AR5401" i="45"/>
  <c r="AR5402" i="45"/>
  <c r="AR5403" i="45"/>
  <c r="AR5404" i="45"/>
  <c r="AR5405" i="45"/>
  <c r="AR5406" i="45"/>
  <c r="AR5407" i="45"/>
  <c r="AR5408" i="45"/>
  <c r="AR5409" i="45"/>
  <c r="AR5410" i="45"/>
  <c r="AR5411" i="45"/>
  <c r="AR5412" i="45"/>
  <c r="AR5413" i="45"/>
  <c r="AR5414" i="45"/>
  <c r="AR5415" i="45"/>
  <c r="AR5416" i="45"/>
  <c r="AR5417" i="45"/>
  <c r="AR5418" i="45"/>
  <c r="AR5419" i="45"/>
  <c r="AR5420" i="45"/>
  <c r="AR5421" i="45"/>
  <c r="AR5422" i="45"/>
  <c r="AR5423" i="45"/>
  <c r="AR5424" i="45"/>
  <c r="AR5425" i="45"/>
  <c r="AR5426" i="45"/>
  <c r="AR5427" i="45"/>
  <c r="AR5428" i="45"/>
  <c r="AR5429" i="45"/>
  <c r="AR5430" i="45"/>
  <c r="AR5431" i="45"/>
  <c r="AR5432" i="45"/>
  <c r="AR5433" i="45"/>
  <c r="AR5434" i="45"/>
  <c r="AR5435" i="45"/>
  <c r="AR5436" i="45"/>
  <c r="AR5437" i="45"/>
  <c r="AR5438" i="45"/>
  <c r="AR5439" i="45"/>
  <c r="AR5440" i="45"/>
  <c r="AR5441" i="45"/>
  <c r="AR5442" i="45"/>
  <c r="AR5443" i="45"/>
  <c r="AR5444" i="45"/>
  <c r="AR5445" i="45"/>
  <c r="AR5446" i="45"/>
  <c r="AR5447" i="45"/>
  <c r="AR5448" i="45"/>
  <c r="AR5449" i="45"/>
  <c r="AR5450" i="45"/>
  <c r="AR5451" i="45"/>
  <c r="AR5452" i="45"/>
  <c r="AR5453" i="45"/>
  <c r="AR5454" i="45"/>
  <c r="AR5455" i="45"/>
  <c r="AR5456" i="45"/>
  <c r="AR5457" i="45"/>
  <c r="AR5458" i="45"/>
  <c r="AR5459" i="45"/>
  <c r="AR5460" i="45"/>
  <c r="AR5461" i="45"/>
  <c r="AR5462" i="45"/>
  <c r="AR5463" i="45"/>
  <c r="AR5464" i="45"/>
  <c r="AR5465" i="45"/>
  <c r="AR5466" i="45"/>
  <c r="AR5467" i="45"/>
  <c r="AR5468" i="45"/>
  <c r="AR5469" i="45"/>
  <c r="AR5470" i="45"/>
  <c r="AR5471" i="45"/>
  <c r="AR5472" i="45"/>
  <c r="AR5473" i="45"/>
  <c r="AR5474" i="45"/>
  <c r="AR5475" i="45"/>
  <c r="AR5476" i="45"/>
  <c r="AR5477" i="45"/>
  <c r="AR5478" i="45"/>
  <c r="AR5479" i="45"/>
  <c r="AR5480" i="45"/>
  <c r="AR5481" i="45"/>
  <c r="AR5482" i="45"/>
  <c r="AR5483" i="45"/>
  <c r="AR5484" i="45"/>
  <c r="AR5485" i="45"/>
  <c r="AR5486" i="45"/>
  <c r="AR5487" i="45"/>
  <c r="AR5488" i="45"/>
  <c r="AR5489" i="45"/>
  <c r="AR5490" i="45"/>
  <c r="AR5491" i="45"/>
  <c r="AR5492" i="45"/>
  <c r="AR5493" i="45"/>
  <c r="AR5494" i="45"/>
  <c r="AR5495" i="45"/>
  <c r="AR5496" i="45"/>
  <c r="AR5497" i="45"/>
  <c r="AR5498" i="45"/>
  <c r="AR5499" i="45"/>
  <c r="AR5500" i="45"/>
  <c r="AR5501" i="45"/>
  <c r="AR5502" i="45"/>
  <c r="AR5503" i="45"/>
  <c r="AR5504" i="45"/>
  <c r="AR5505" i="45"/>
  <c r="AR5506" i="45"/>
  <c r="AR5507" i="45"/>
  <c r="AR5508" i="45"/>
  <c r="AR5509" i="45"/>
  <c r="AR5510" i="45"/>
  <c r="AR5511" i="45"/>
  <c r="AR5512" i="45"/>
  <c r="AR5513" i="45"/>
  <c r="AR5514" i="45"/>
  <c r="AR5515" i="45"/>
  <c r="AR5516" i="45"/>
  <c r="AR5517" i="45"/>
  <c r="AR5518" i="45"/>
  <c r="AR5519" i="45"/>
  <c r="AR5520" i="45"/>
  <c r="AR5521" i="45"/>
  <c r="AR5522" i="45"/>
  <c r="AR5523" i="45"/>
  <c r="AR5524" i="45"/>
  <c r="AR5525" i="45"/>
  <c r="AR5526" i="45"/>
  <c r="AR5527" i="45"/>
  <c r="AR5528" i="45"/>
  <c r="AR5529" i="45"/>
  <c r="AR5530" i="45"/>
  <c r="AR5531" i="45"/>
  <c r="AR5532" i="45"/>
  <c r="AR5533" i="45"/>
  <c r="AR5534" i="45"/>
  <c r="AR5535" i="45"/>
  <c r="AR5536" i="45"/>
  <c r="AR5537" i="45"/>
  <c r="AR5538" i="45"/>
  <c r="AR5539" i="45"/>
  <c r="AR5540" i="45"/>
  <c r="AR5541" i="45"/>
  <c r="AR5542" i="45"/>
  <c r="AR5543" i="45"/>
  <c r="AR5544" i="45"/>
  <c r="AR5545" i="45"/>
  <c r="AR5546" i="45"/>
  <c r="AR5547" i="45"/>
  <c r="AR5548" i="45"/>
  <c r="AR5549" i="45"/>
  <c r="AR5550" i="45"/>
  <c r="AR5551" i="45"/>
  <c r="AR5552" i="45"/>
  <c r="AR5553" i="45"/>
  <c r="AR5554" i="45"/>
  <c r="AR5555" i="45"/>
  <c r="AR5556" i="45"/>
  <c r="AR5557" i="45"/>
  <c r="AR5558" i="45"/>
  <c r="AR5559" i="45"/>
  <c r="AR5560" i="45"/>
  <c r="AR5561" i="45"/>
  <c r="AR5562" i="45"/>
  <c r="AR5563" i="45"/>
  <c r="AR5564" i="45"/>
  <c r="AR5565" i="45"/>
  <c r="AR5566" i="45"/>
  <c r="AR5567" i="45"/>
  <c r="AR5568" i="45"/>
  <c r="AR5569" i="45"/>
  <c r="AR5570" i="45"/>
  <c r="AR5571" i="45"/>
  <c r="AR5572" i="45"/>
  <c r="AR5573" i="45"/>
  <c r="AR5574" i="45"/>
  <c r="AR5575" i="45"/>
  <c r="AR5576" i="45"/>
  <c r="AR5577" i="45"/>
  <c r="AR5578" i="45"/>
  <c r="AR5579" i="45"/>
  <c r="AR5580" i="45"/>
  <c r="AR5581" i="45"/>
  <c r="AR5582" i="45"/>
  <c r="AR5583" i="45"/>
  <c r="AR5584" i="45"/>
  <c r="AR5585" i="45"/>
  <c r="AR5586" i="45"/>
  <c r="AR5587" i="45"/>
  <c r="AR5588" i="45"/>
  <c r="AR5589" i="45"/>
  <c r="AR5590" i="45"/>
  <c r="AR5591" i="45"/>
  <c r="AR5592" i="45"/>
  <c r="AR5593" i="45"/>
  <c r="AR5594" i="45"/>
  <c r="AR5595" i="45"/>
  <c r="AR5596" i="45"/>
  <c r="AR5597" i="45"/>
  <c r="AR5598" i="45"/>
  <c r="AR5599" i="45"/>
  <c r="AR5600" i="45"/>
  <c r="AR5601" i="45"/>
  <c r="AR5602" i="45"/>
  <c r="AR5603" i="45"/>
  <c r="AR5604" i="45"/>
  <c r="AR5605" i="45"/>
  <c r="AR5606" i="45"/>
  <c r="AR5607" i="45"/>
  <c r="AR5608" i="45"/>
  <c r="AR5609" i="45"/>
  <c r="AR5610" i="45"/>
  <c r="AR5611" i="45"/>
  <c r="AR5612" i="45"/>
  <c r="AR5613" i="45"/>
  <c r="AR5614" i="45"/>
  <c r="AR5615" i="45"/>
  <c r="AR5616" i="45"/>
  <c r="AR5617" i="45"/>
  <c r="AR5618" i="45"/>
  <c r="AR5619" i="45"/>
  <c r="AR5620" i="45"/>
  <c r="AR5621" i="45"/>
  <c r="AR5622" i="45"/>
  <c r="AR5623" i="45"/>
  <c r="AR5624" i="45"/>
  <c r="AR5625" i="45"/>
  <c r="AR5626" i="45"/>
  <c r="AR5627" i="45"/>
  <c r="AR5628" i="45"/>
  <c r="AR5629" i="45"/>
  <c r="AR5630" i="45"/>
  <c r="AR5631" i="45"/>
  <c r="AR5632" i="45"/>
  <c r="AR5633" i="45"/>
  <c r="AR5634" i="45"/>
  <c r="AR5635" i="45"/>
  <c r="AR5636" i="45"/>
  <c r="AR5637" i="45"/>
  <c r="AR5638" i="45"/>
  <c r="AR5639" i="45"/>
  <c r="AR5640" i="45"/>
  <c r="AR5641" i="45"/>
  <c r="AR5642" i="45"/>
  <c r="AR5643" i="45"/>
  <c r="AR5644" i="45"/>
  <c r="AR5645" i="45"/>
  <c r="AR5646" i="45"/>
  <c r="AR5647" i="45"/>
  <c r="AR5648" i="45"/>
  <c r="AR5649" i="45"/>
  <c r="AR5650" i="45"/>
  <c r="AR5651" i="45"/>
  <c r="AR5652" i="45"/>
  <c r="AR5653" i="45"/>
  <c r="AR5654" i="45"/>
  <c r="AR5655" i="45"/>
  <c r="AR5656" i="45"/>
  <c r="AR5657" i="45"/>
  <c r="AR5658" i="45"/>
  <c r="AR5659" i="45"/>
  <c r="AR5660" i="45"/>
  <c r="AR5661" i="45"/>
  <c r="AR5662" i="45"/>
  <c r="AR5663" i="45"/>
  <c r="AR5664" i="45"/>
  <c r="AR5665" i="45"/>
  <c r="AR5666" i="45"/>
  <c r="AR5667" i="45"/>
  <c r="AR5668" i="45"/>
  <c r="AR5669" i="45"/>
  <c r="AR5670" i="45"/>
  <c r="AR5671" i="45"/>
  <c r="AR5672" i="45"/>
  <c r="AR5673" i="45"/>
  <c r="AR5674" i="45"/>
  <c r="AR5675" i="45"/>
  <c r="AR5676" i="45"/>
  <c r="AR5677" i="45"/>
  <c r="AR5678" i="45"/>
  <c r="AR5679" i="45"/>
  <c r="AR5680" i="45"/>
  <c r="AR5681" i="45"/>
  <c r="AR5682" i="45"/>
  <c r="AR5683" i="45"/>
  <c r="AR5684" i="45"/>
  <c r="AR5685" i="45"/>
  <c r="AR5686" i="45"/>
  <c r="AR5687" i="45"/>
  <c r="AR5688" i="45"/>
  <c r="AR5689" i="45"/>
  <c r="AR5690" i="45"/>
  <c r="AR5691" i="45"/>
  <c r="AR5692" i="45"/>
  <c r="AR5693" i="45"/>
  <c r="AR5694" i="45"/>
  <c r="AR5695" i="45"/>
  <c r="AR5696" i="45"/>
  <c r="AR5697" i="45"/>
  <c r="AR5698" i="45"/>
  <c r="AR5699" i="45"/>
  <c r="AR5700" i="45"/>
  <c r="AR5701" i="45"/>
  <c r="AR5702" i="45"/>
  <c r="AR5703" i="45"/>
  <c r="AR5704" i="45"/>
  <c r="AR5705" i="45"/>
  <c r="AR5706" i="45"/>
  <c r="AR5707" i="45"/>
  <c r="AR5708" i="45"/>
  <c r="AR5709" i="45"/>
  <c r="AR5710" i="45"/>
  <c r="AR5711" i="45"/>
  <c r="AR5712" i="45"/>
  <c r="AR5713" i="45"/>
  <c r="AR5714" i="45"/>
  <c r="AR5715" i="45"/>
  <c r="AR5716" i="45"/>
  <c r="AR5717" i="45"/>
  <c r="AR5718" i="45"/>
  <c r="AR5719" i="45"/>
  <c r="AR5720" i="45"/>
  <c r="AR5721" i="45"/>
  <c r="AR5722" i="45"/>
  <c r="AR5723" i="45"/>
  <c r="AR5724" i="45"/>
  <c r="AR5725" i="45"/>
  <c r="AR5726" i="45"/>
  <c r="AR5727" i="45"/>
  <c r="AR5728" i="45"/>
  <c r="AR5729" i="45"/>
  <c r="AR5730" i="45"/>
  <c r="AR5731" i="45"/>
  <c r="AR5732" i="45"/>
  <c r="AR5733" i="45"/>
  <c r="AR5734" i="45"/>
  <c r="AR5735" i="45"/>
  <c r="AR5736" i="45"/>
  <c r="AR5737" i="45"/>
  <c r="AR5738" i="45"/>
  <c r="AR5739" i="45"/>
  <c r="AR5740" i="45"/>
  <c r="AR5741" i="45"/>
  <c r="AR5742" i="45"/>
  <c r="AR5743" i="45"/>
  <c r="AR5744" i="45"/>
  <c r="AR5745" i="45"/>
  <c r="AR5746" i="45"/>
  <c r="AR5747" i="45"/>
  <c r="AR5748" i="45"/>
  <c r="AR5749" i="45"/>
  <c r="AR5750" i="45"/>
  <c r="AR5751" i="45"/>
  <c r="AR5752" i="45"/>
  <c r="AR5753" i="45"/>
  <c r="AR5754" i="45"/>
  <c r="AR5755" i="45"/>
  <c r="AR5756" i="45"/>
  <c r="AR5757" i="45"/>
  <c r="AR5758" i="45"/>
  <c r="AR5759" i="45"/>
  <c r="AR5760" i="45"/>
  <c r="AR5761" i="45"/>
  <c r="AR5762" i="45"/>
  <c r="AR5763" i="45"/>
  <c r="AR5764" i="45"/>
  <c r="AR5765" i="45"/>
  <c r="AR5766" i="45"/>
  <c r="AR5767" i="45"/>
  <c r="AR5768" i="45"/>
  <c r="AR5769" i="45"/>
  <c r="AR5770" i="45"/>
  <c r="AR5771" i="45"/>
  <c r="AR5772" i="45"/>
  <c r="AR5773" i="45"/>
  <c r="AR5774" i="45"/>
  <c r="AR5775" i="45"/>
  <c r="AR5776" i="45"/>
  <c r="AR5777" i="45"/>
  <c r="AR5778" i="45"/>
  <c r="AR5779" i="45"/>
  <c r="AR5780" i="45"/>
  <c r="AR5781" i="45"/>
  <c r="AR5782" i="45"/>
  <c r="AR5783" i="45"/>
  <c r="AR5784" i="45"/>
  <c r="AR5785" i="45"/>
  <c r="AR5786" i="45"/>
  <c r="AR5787" i="45"/>
  <c r="AR5788" i="45"/>
  <c r="AR5789" i="45"/>
  <c r="AR5790" i="45"/>
  <c r="AR5791" i="45"/>
  <c r="AR5792" i="45"/>
  <c r="AR5793" i="45"/>
  <c r="AR5794" i="45"/>
  <c r="AR5795" i="45"/>
  <c r="AR5796" i="45"/>
  <c r="AR5797" i="45"/>
  <c r="AR5798" i="45"/>
  <c r="AR5799" i="45"/>
  <c r="AR5800" i="45"/>
  <c r="AR5801" i="45"/>
  <c r="AR5802" i="45"/>
  <c r="AR5803" i="45"/>
  <c r="AR5804" i="45"/>
  <c r="AR5805" i="45"/>
  <c r="AR5806" i="45"/>
  <c r="AR5807" i="45"/>
  <c r="AR5808" i="45"/>
  <c r="AR5809" i="45"/>
  <c r="AR5810" i="45"/>
  <c r="AR5811" i="45"/>
  <c r="AR5812" i="45"/>
  <c r="AR5813" i="45"/>
  <c r="AR5814" i="45"/>
  <c r="AR5815" i="45"/>
  <c r="AR5816" i="45"/>
  <c r="AR5817" i="45"/>
  <c r="AR5818" i="45"/>
  <c r="AR5819" i="45"/>
  <c r="AR5820" i="45"/>
  <c r="AR5821" i="45"/>
  <c r="AR5822" i="45"/>
  <c r="AR5823" i="45"/>
  <c r="AR5824" i="45"/>
  <c r="AR5825" i="45"/>
  <c r="AR5826" i="45"/>
  <c r="AR5827" i="45"/>
  <c r="AR5828" i="45"/>
  <c r="AR5829" i="45"/>
  <c r="AR5830" i="45"/>
  <c r="AR5831" i="45"/>
  <c r="AR5832" i="45"/>
  <c r="AR5833" i="45"/>
  <c r="AR5834" i="45"/>
  <c r="AR5835" i="45"/>
  <c r="AR5836" i="45"/>
  <c r="AR5837" i="45"/>
  <c r="AR5838" i="45"/>
  <c r="AR5839" i="45"/>
  <c r="AR5840" i="45"/>
  <c r="AR5841" i="45"/>
  <c r="AR5842" i="45"/>
  <c r="AR5843" i="45"/>
  <c r="AR5844" i="45"/>
  <c r="AR5845" i="45"/>
  <c r="AR5846" i="45"/>
  <c r="AR5847" i="45"/>
  <c r="AR5848" i="45"/>
  <c r="AR5849" i="45"/>
  <c r="AR5850" i="45"/>
  <c r="AR5851" i="45"/>
  <c r="AR5852" i="45"/>
  <c r="AR5853" i="45"/>
  <c r="AR5854" i="45"/>
  <c r="AR5855" i="45"/>
  <c r="AR5856" i="45"/>
  <c r="AR5857" i="45"/>
  <c r="AR5858" i="45"/>
  <c r="AR5859" i="45"/>
  <c r="AR5860" i="45"/>
  <c r="AR5861" i="45"/>
  <c r="AR5862" i="45"/>
  <c r="AR5863" i="45"/>
  <c r="AR5864" i="45"/>
  <c r="AR5865" i="45"/>
  <c r="AR5866" i="45"/>
  <c r="AR5867" i="45"/>
  <c r="AR5868" i="45"/>
  <c r="AR5869" i="45"/>
  <c r="AR5870" i="45"/>
  <c r="AR5871" i="45"/>
  <c r="AR5872" i="45"/>
  <c r="AR5873" i="45"/>
  <c r="AR5874" i="45"/>
  <c r="AR5875" i="45"/>
  <c r="AR5876" i="45"/>
  <c r="AR5877" i="45"/>
  <c r="AR5878" i="45"/>
  <c r="AR5879" i="45"/>
  <c r="AR5880" i="45"/>
  <c r="AR5881" i="45"/>
  <c r="AR5882" i="45"/>
  <c r="AR5883" i="45"/>
  <c r="AR5884" i="45"/>
  <c r="AR5885" i="45"/>
  <c r="AR5886" i="45"/>
  <c r="AR5887" i="45"/>
  <c r="AR5888" i="45"/>
  <c r="AR5889" i="45"/>
  <c r="AR5890" i="45"/>
  <c r="AR5891" i="45"/>
  <c r="AR5892" i="45"/>
  <c r="AR5893" i="45"/>
  <c r="AR5894" i="45"/>
  <c r="AR5895" i="45"/>
  <c r="AR5896" i="45"/>
  <c r="AR5897" i="45"/>
  <c r="AR5898" i="45"/>
  <c r="AR5899" i="45"/>
  <c r="AR5900" i="45"/>
  <c r="AR5901" i="45"/>
  <c r="AR5902" i="45"/>
  <c r="AR5903" i="45"/>
  <c r="AR5904" i="45"/>
  <c r="AR5905" i="45"/>
  <c r="AR5906" i="45"/>
  <c r="AR5907" i="45"/>
  <c r="AR5908" i="45"/>
  <c r="AR5909" i="45"/>
  <c r="AR5910" i="45"/>
  <c r="AR5911" i="45"/>
  <c r="AR5912" i="45"/>
  <c r="AR5913" i="45"/>
  <c r="AR5914" i="45"/>
  <c r="AR5915" i="45"/>
  <c r="AR5916" i="45"/>
  <c r="AR5917" i="45"/>
  <c r="AR5918" i="45"/>
  <c r="AR5919" i="45"/>
  <c r="AR5920" i="45"/>
  <c r="AR5921" i="45"/>
  <c r="AR5922" i="45"/>
  <c r="AR5923" i="45"/>
  <c r="AR5924" i="45"/>
  <c r="AR5925" i="45"/>
  <c r="AR5926" i="45"/>
  <c r="AR5927" i="45"/>
  <c r="AR5928" i="45"/>
  <c r="AR5929" i="45"/>
  <c r="AR5930" i="45"/>
  <c r="AR5931" i="45"/>
  <c r="AR5932" i="45"/>
  <c r="AR5933" i="45"/>
  <c r="AR5934" i="45"/>
  <c r="AR5935" i="45"/>
  <c r="AR5936" i="45"/>
  <c r="AR5937" i="45"/>
  <c r="AR5938" i="45"/>
  <c r="AR5939" i="45"/>
  <c r="AR5940" i="45"/>
  <c r="AR5941" i="45"/>
  <c r="AR5942" i="45"/>
  <c r="AR5943" i="45"/>
  <c r="AR5944" i="45"/>
  <c r="AR5945" i="45"/>
  <c r="AR5946" i="45"/>
  <c r="AR5947" i="45"/>
  <c r="AR5948" i="45"/>
  <c r="AR5949" i="45"/>
  <c r="AR5950" i="45"/>
  <c r="AR5951" i="45"/>
  <c r="AR5952" i="45"/>
  <c r="AR5953" i="45"/>
  <c r="AR5954" i="45"/>
  <c r="AR5955" i="45"/>
  <c r="AR5956" i="45"/>
  <c r="AR5957" i="45"/>
  <c r="AR5958" i="45"/>
  <c r="AR5959" i="45"/>
  <c r="AR5960" i="45"/>
  <c r="AR5961" i="45"/>
  <c r="AR5962" i="45"/>
  <c r="AR5963" i="45"/>
  <c r="AR5964" i="45"/>
  <c r="AR5965" i="45"/>
  <c r="AR5966" i="45"/>
  <c r="AR5967" i="45"/>
  <c r="AR5968" i="45"/>
  <c r="AR5969" i="45"/>
  <c r="AR5970" i="45"/>
  <c r="AR5971" i="45"/>
  <c r="AR5972" i="45"/>
  <c r="AR5973" i="45"/>
  <c r="AR5974" i="45"/>
  <c r="AR5975" i="45"/>
  <c r="AR5976" i="45"/>
  <c r="AR5977" i="45"/>
  <c r="AR5978" i="45"/>
  <c r="AR5979" i="45"/>
  <c r="AR5980" i="45"/>
  <c r="AR5981" i="45"/>
  <c r="AR5982" i="45"/>
  <c r="AR5983" i="45"/>
  <c r="AR5984" i="45"/>
  <c r="AR5985" i="45"/>
  <c r="AR5986" i="45"/>
  <c r="AR5987" i="45"/>
  <c r="AR5988" i="45"/>
  <c r="AR5989" i="45"/>
  <c r="AR5990" i="45"/>
  <c r="AR5991" i="45"/>
  <c r="AR5992" i="45"/>
  <c r="AR5993" i="45"/>
  <c r="AR5994" i="45"/>
  <c r="AR5995" i="45"/>
  <c r="AR5996" i="45"/>
  <c r="AR5997" i="45"/>
  <c r="AR5998" i="45"/>
  <c r="AR5999" i="45"/>
  <c r="AR6000" i="45"/>
  <c r="AR6001" i="45"/>
  <c r="AR6002" i="45"/>
  <c r="AR6003" i="45"/>
  <c r="AR6004" i="45"/>
  <c r="AR6005" i="45"/>
  <c r="AR6006" i="45"/>
  <c r="AR6007" i="45"/>
  <c r="AR6008" i="45"/>
  <c r="AR6009" i="45"/>
  <c r="AR6010" i="45"/>
  <c r="AR6011" i="45"/>
  <c r="AR6012" i="45"/>
  <c r="AR6013" i="45"/>
  <c r="AR6014" i="45"/>
  <c r="AR6015" i="45"/>
  <c r="AR6016" i="45"/>
  <c r="AR6017" i="45"/>
  <c r="AR6018" i="45"/>
  <c r="AR6019" i="45"/>
  <c r="AR6020" i="45"/>
  <c r="AR6021" i="45"/>
  <c r="AR6022" i="45"/>
  <c r="AR6023" i="45"/>
  <c r="AR6024" i="45"/>
  <c r="AR6025" i="45"/>
  <c r="AR6026" i="45"/>
  <c r="AR6027" i="45"/>
  <c r="AR6028" i="45"/>
  <c r="AR6029" i="45"/>
  <c r="AR6030" i="45"/>
  <c r="AR6031" i="45"/>
  <c r="AR6032" i="45"/>
  <c r="AR6033" i="45"/>
  <c r="AR6034" i="45"/>
  <c r="AR6035" i="45"/>
  <c r="AR6036" i="45"/>
  <c r="AR6037" i="45"/>
  <c r="AR6038" i="45"/>
  <c r="AR6039" i="45"/>
  <c r="AR6040" i="45"/>
  <c r="AR6041" i="45"/>
  <c r="AR6042" i="45"/>
  <c r="AR6043" i="45"/>
  <c r="AR6044" i="45"/>
  <c r="AR6045" i="45"/>
  <c r="AR6046" i="45"/>
  <c r="AR6047" i="45"/>
  <c r="AR6048" i="45"/>
  <c r="AR6049" i="45"/>
  <c r="AR6050" i="45"/>
  <c r="AR6051" i="45"/>
  <c r="AR6052" i="45"/>
  <c r="AR6053" i="45"/>
  <c r="AR6054" i="45"/>
  <c r="AR6055" i="45"/>
  <c r="AR6056" i="45"/>
  <c r="AR6057" i="45"/>
  <c r="AR6058" i="45"/>
  <c r="AR6059" i="45"/>
  <c r="AR6060" i="45"/>
  <c r="AR6061" i="45"/>
  <c r="AR6062" i="45"/>
  <c r="AR6063" i="45"/>
  <c r="BS31" i="45" l="1" a="1"/>
  <c r="BS31" i="45" s="1"/>
  <c r="EC50" i="53" l="1"/>
  <c r="EC49" i="53"/>
  <c r="EC48" i="53"/>
  <c r="EC47" i="53"/>
  <c r="EC46" i="53"/>
  <c r="EC45" i="53"/>
  <c r="EC44" i="53"/>
  <c r="EC43" i="53"/>
  <c r="EC42" i="53"/>
  <c r="EC41" i="53"/>
  <c r="EC40" i="53"/>
  <c r="EC39" i="53"/>
  <c r="EC38" i="53"/>
  <c r="EC37" i="53"/>
  <c r="EC36" i="53"/>
  <c r="EC35" i="53"/>
  <c r="EC34" i="53"/>
  <c r="EC33" i="53"/>
  <c r="EC32" i="53"/>
  <c r="EC31" i="53"/>
  <c r="EC30" i="53"/>
  <c r="EC29" i="53"/>
  <c r="EC28" i="53"/>
  <c r="EC27" i="53"/>
  <c r="EC26" i="53"/>
  <c r="EC25" i="53"/>
  <c r="EC24" i="53"/>
  <c r="EC23" i="53"/>
  <c r="EC22" i="53"/>
  <c r="EC21" i="53"/>
  <c r="EC20" i="53"/>
  <c r="EC19" i="53"/>
  <c r="EC18" i="53"/>
  <c r="EC17" i="53"/>
  <c r="EC16" i="53"/>
  <c r="DT18" i="53"/>
  <c r="DT42" i="53" s="1"/>
  <c r="DS18" i="53"/>
  <c r="DS48" i="53" s="1"/>
  <c r="DR18" i="53"/>
  <c r="DR51" i="53" s="1"/>
  <c r="DQ18" i="53"/>
  <c r="DP18" i="53"/>
  <c r="DP40" i="53" s="1"/>
  <c r="DO18" i="53"/>
  <c r="DO45" i="53" s="1"/>
  <c r="CZ18" i="53"/>
  <c r="CZ40" i="53" s="1"/>
  <c r="CY18" i="53"/>
  <c r="CY40" i="53" s="1"/>
  <c r="CX18" i="53"/>
  <c r="CX38" i="53" s="1"/>
  <c r="CW18" i="53"/>
  <c r="CV18" i="53"/>
  <c r="CV41" i="53" s="1"/>
  <c r="CU18" i="53"/>
  <c r="CU38" i="53" s="1"/>
  <c r="CI18" i="53"/>
  <c r="CI39" i="53" s="1"/>
  <c r="CH18" i="53"/>
  <c r="CH46" i="53" s="1"/>
  <c r="CG18" i="53"/>
  <c r="BY18" i="53"/>
  <c r="BY39" i="53" s="1"/>
  <c r="BX18" i="53"/>
  <c r="BO18" i="53"/>
  <c r="BO45" i="53" s="1"/>
  <c r="BN18" i="53"/>
  <c r="BM18" i="53"/>
  <c r="BM43" i="53" s="1"/>
  <c r="BL18" i="53"/>
  <c r="BL39" i="53" s="1"/>
  <c r="BB18" i="53"/>
  <c r="BB42" i="53" s="1"/>
  <c r="BA18" i="53"/>
  <c r="AZ18" i="53"/>
  <c r="AZ50" i="53" s="1"/>
  <c r="EC15" i="53"/>
  <c r="EC14" i="53"/>
  <c r="EC13" i="53"/>
  <c r="DM13" i="53"/>
  <c r="DL13" i="53"/>
  <c r="DK13" i="53"/>
  <c r="DJ13" i="53"/>
  <c r="DI13" i="53"/>
  <c r="DH13" i="53"/>
  <c r="DG13" i="53"/>
  <c r="CS13" i="53"/>
  <c r="CR13" i="53"/>
  <c r="CQ13" i="53"/>
  <c r="CP13" i="53"/>
  <c r="CO13" i="53"/>
  <c r="CN13" i="53"/>
  <c r="CM13" i="53"/>
  <c r="CE13" i="53"/>
  <c r="CD13" i="53"/>
  <c r="CC13" i="53"/>
  <c r="CB13" i="53"/>
  <c r="BV13" i="53"/>
  <c r="BU13" i="53"/>
  <c r="BT13" i="53"/>
  <c r="BJ13" i="53"/>
  <c r="BI13" i="53"/>
  <c r="BH13" i="53"/>
  <c r="BG13" i="53"/>
  <c r="BF13" i="53"/>
  <c r="AX13" i="53"/>
  <c r="AW13" i="53"/>
  <c r="AV13" i="53"/>
  <c r="AU13" i="53"/>
  <c r="AI13" i="53"/>
  <c r="AH13" i="53"/>
  <c r="AG13" i="53"/>
  <c r="AF13" i="53"/>
  <c r="AE13" i="53"/>
  <c r="K13" i="53"/>
  <c r="EC12" i="53"/>
  <c r="DM12" i="53"/>
  <c r="DL12" i="53"/>
  <c r="DK12" i="53"/>
  <c r="DJ12" i="53"/>
  <c r="DI12" i="53"/>
  <c r="DH12" i="53"/>
  <c r="DG12" i="53"/>
  <c r="CS12" i="53"/>
  <c r="CR12" i="53"/>
  <c r="CQ12" i="53"/>
  <c r="CP12" i="53"/>
  <c r="CO12" i="53"/>
  <c r="CN12" i="53"/>
  <c r="CM12" i="53"/>
  <c r="CE12" i="53"/>
  <c r="CD12" i="53"/>
  <c r="CC12" i="53"/>
  <c r="CB12" i="53"/>
  <c r="BV12" i="53"/>
  <c r="BU12" i="53"/>
  <c r="BT12" i="53"/>
  <c r="BJ12" i="53"/>
  <c r="BI12" i="53"/>
  <c r="BH12" i="53"/>
  <c r="BG12" i="53"/>
  <c r="BF12" i="53"/>
  <c r="AX12" i="53"/>
  <c r="AW12" i="53"/>
  <c r="AV12" i="53"/>
  <c r="AU12" i="53"/>
  <c r="AI12" i="53"/>
  <c r="AH12" i="53"/>
  <c r="AG12" i="53"/>
  <c r="AF12" i="53"/>
  <c r="AE12" i="53"/>
  <c r="K12" i="53"/>
  <c r="DM11" i="53"/>
  <c r="DL11" i="53"/>
  <c r="DK11" i="53"/>
  <c r="DJ11" i="53"/>
  <c r="DI11" i="53"/>
  <c r="DH11" i="53"/>
  <c r="DG11" i="53"/>
  <c r="CS11" i="53"/>
  <c r="CR11" i="53"/>
  <c r="CQ11" i="53"/>
  <c r="CP11" i="53"/>
  <c r="CO11" i="53"/>
  <c r="CN11" i="53"/>
  <c r="CM11" i="53"/>
  <c r="CE11" i="53"/>
  <c r="CD11" i="53"/>
  <c r="CC11" i="53"/>
  <c r="CB11" i="53"/>
  <c r="BV11" i="53"/>
  <c r="BU11" i="53"/>
  <c r="BT11" i="53"/>
  <c r="BJ11" i="53"/>
  <c r="BI11" i="53"/>
  <c r="BH11" i="53"/>
  <c r="BG11" i="53"/>
  <c r="BF11" i="53"/>
  <c r="AX11" i="53"/>
  <c r="AW11" i="53"/>
  <c r="AV11" i="53"/>
  <c r="AU11" i="53"/>
  <c r="AI11" i="53"/>
  <c r="AH11" i="53"/>
  <c r="AG11" i="53"/>
  <c r="AF11" i="53"/>
  <c r="AE11" i="53"/>
  <c r="DM10" i="53"/>
  <c r="DL10" i="53"/>
  <c r="DK10" i="53"/>
  <c r="DJ10" i="53"/>
  <c r="DI10" i="53"/>
  <c r="DH10" i="53"/>
  <c r="CS10" i="53"/>
  <c r="CR10" i="53"/>
  <c r="CQ10" i="53"/>
  <c r="CP10" i="53"/>
  <c r="CO10" i="53"/>
  <c r="CN10" i="53"/>
  <c r="CE10" i="53"/>
  <c r="CD10" i="53"/>
  <c r="CC10" i="53"/>
  <c r="BV10" i="53"/>
  <c r="BU10" i="53"/>
  <c r="BJ10" i="53"/>
  <c r="BI10" i="53"/>
  <c r="BH10" i="53"/>
  <c r="BG10" i="53"/>
  <c r="AX10" i="53"/>
  <c r="AW10" i="53"/>
  <c r="AV10" i="53"/>
  <c r="AI10" i="53"/>
  <c r="C15" i="53" s="1"/>
  <c r="AH10" i="53"/>
  <c r="C13" i="53" s="1"/>
  <c r="AG10" i="53"/>
  <c r="C11" i="53" s="1"/>
  <c r="AF10" i="53"/>
  <c r="C9" i="53" s="1"/>
  <c r="AE10" i="53"/>
  <c r="C7" i="53" s="1"/>
  <c r="D7" i="53" s="1"/>
  <c r="W10" i="53"/>
  <c r="C4" i="53" s="1"/>
  <c r="Y6" i="53"/>
  <c r="C5" i="53" l="1"/>
  <c r="S18" i="53"/>
  <c r="AO18" i="53"/>
  <c r="AO67" i="53" s="1"/>
  <c r="AN18" i="53"/>
  <c r="AN40" i="53" s="1"/>
  <c r="AM18" i="53"/>
  <c r="AM61" i="53" s="1"/>
  <c r="AL18" i="53"/>
  <c r="AL66" i="53" s="1"/>
  <c r="AK18" i="53"/>
  <c r="AK65" i="53" s="1"/>
  <c r="BB38" i="53"/>
  <c r="CI41" i="53"/>
  <c r="CX41" i="53"/>
  <c r="DR41" i="53"/>
  <c r="DP39" i="53"/>
  <c r="DV40" i="53" s="1"/>
  <c r="DP46" i="53"/>
  <c r="CY39" i="53"/>
  <c r="DE40" i="53" s="1"/>
  <c r="CY42" i="53"/>
  <c r="AZ63" i="53"/>
  <c r="CH64" i="53"/>
  <c r="CX64" i="53"/>
  <c r="CH38" i="53"/>
  <c r="DT39" i="53"/>
  <c r="BM40" i="53"/>
  <c r="BY40" i="53"/>
  <c r="CA40" i="53" s="1"/>
  <c r="DR40" i="53"/>
  <c r="BL42" i="53"/>
  <c r="BY46" i="53"/>
  <c r="CI40" i="53"/>
  <c r="CI43" i="53"/>
  <c r="CV43" i="53"/>
  <c r="DO52" i="53"/>
  <c r="DS58" i="53"/>
  <c r="CH39" i="53"/>
  <c r="CU39" i="53"/>
  <c r="DA39" i="53" s="1"/>
  <c r="BN65" i="53"/>
  <c r="BN66" i="53"/>
  <c r="BN61" i="53"/>
  <c r="BN62" i="53"/>
  <c r="BN67" i="53"/>
  <c r="BN63" i="53"/>
  <c r="BN58" i="53"/>
  <c r="BN54" i="53"/>
  <c r="BN64" i="53"/>
  <c r="BN59" i="53"/>
  <c r="BN55" i="53"/>
  <c r="BN60" i="53"/>
  <c r="BN57" i="53"/>
  <c r="BN53" i="53"/>
  <c r="BN48" i="53"/>
  <c r="BN52" i="53"/>
  <c r="BN49" i="53"/>
  <c r="BN56" i="53"/>
  <c r="BN50" i="53"/>
  <c r="BN45" i="53"/>
  <c r="BN46" i="53"/>
  <c r="BN47" i="53"/>
  <c r="BN43" i="53"/>
  <c r="BN44" i="53"/>
  <c r="BN39" i="53"/>
  <c r="BN51" i="53"/>
  <c r="BN42" i="53"/>
  <c r="BN40" i="53"/>
  <c r="CW64" i="53"/>
  <c r="CW65" i="53"/>
  <c r="CW66" i="53"/>
  <c r="CW67" i="53"/>
  <c r="CW61" i="53"/>
  <c r="CW62" i="53"/>
  <c r="CW63" i="53"/>
  <c r="CW58" i="53"/>
  <c r="CW54" i="53"/>
  <c r="CW59" i="53"/>
  <c r="CW55" i="53"/>
  <c r="CW60" i="53"/>
  <c r="CW56" i="53"/>
  <c r="CW53" i="53"/>
  <c r="CW48" i="53"/>
  <c r="CW49" i="53"/>
  <c r="CW57" i="53"/>
  <c r="DC57" i="53" s="1"/>
  <c r="CW52" i="53"/>
  <c r="CW50" i="53"/>
  <c r="CW47" i="53"/>
  <c r="CW45" i="53"/>
  <c r="CW51" i="53"/>
  <c r="CW46" i="53"/>
  <c r="CW42" i="53"/>
  <c r="CW43" i="53"/>
  <c r="CW41" i="53"/>
  <c r="CW38" i="53"/>
  <c r="CW39" i="53"/>
  <c r="CW44" i="53"/>
  <c r="DC44" i="53" s="1"/>
  <c r="DQ67" i="53"/>
  <c r="DQ64" i="53"/>
  <c r="DQ65" i="53"/>
  <c r="DQ60" i="53"/>
  <c r="DQ66" i="53"/>
  <c r="DQ61" i="53"/>
  <c r="DQ62" i="53"/>
  <c r="DQ63" i="53"/>
  <c r="DQ57" i="53"/>
  <c r="DQ53" i="53"/>
  <c r="DQ58" i="53"/>
  <c r="DQ54" i="53"/>
  <c r="DQ59" i="53"/>
  <c r="DQ51" i="53"/>
  <c r="DQ47" i="53"/>
  <c r="DQ48" i="53"/>
  <c r="DQ52" i="53"/>
  <c r="DQ49" i="53"/>
  <c r="DQ55" i="53"/>
  <c r="DQ50" i="53"/>
  <c r="DQ44" i="53"/>
  <c r="DQ56" i="53"/>
  <c r="DQ45" i="53"/>
  <c r="DQ46" i="53"/>
  <c r="DQ42" i="53"/>
  <c r="DQ41" i="53"/>
  <c r="DQ40" i="53"/>
  <c r="DQ43" i="53"/>
  <c r="DQ39" i="53"/>
  <c r="BX65" i="53"/>
  <c r="BX66" i="53"/>
  <c r="BX67" i="53"/>
  <c r="BX62" i="53"/>
  <c r="BX63" i="53"/>
  <c r="BX64" i="53"/>
  <c r="BX59" i="53"/>
  <c r="BX55" i="53"/>
  <c r="BX61" i="53"/>
  <c r="BX60" i="53"/>
  <c r="BX56" i="53"/>
  <c r="BX57" i="53"/>
  <c r="BX58" i="53"/>
  <c r="BX53" i="53"/>
  <c r="BX49" i="53"/>
  <c r="BX54" i="53"/>
  <c r="BX52" i="53"/>
  <c r="BX50" i="53"/>
  <c r="BX51" i="53"/>
  <c r="BX47" i="53"/>
  <c r="BX48" i="53"/>
  <c r="BX46" i="53"/>
  <c r="BX42" i="53"/>
  <c r="BX43" i="53"/>
  <c r="BX44" i="53"/>
  <c r="BX40" i="53"/>
  <c r="BX39" i="53"/>
  <c r="BX45" i="53"/>
  <c r="BX38" i="53"/>
  <c r="BA65" i="53"/>
  <c r="BA66" i="53"/>
  <c r="BA61" i="53"/>
  <c r="BA67" i="53"/>
  <c r="BA62" i="53"/>
  <c r="BA63" i="53"/>
  <c r="BA64" i="53"/>
  <c r="BA58" i="53"/>
  <c r="BA54" i="53"/>
  <c r="BA59" i="53"/>
  <c r="BA55" i="53"/>
  <c r="BA60" i="53"/>
  <c r="BA52" i="53"/>
  <c r="BA48" i="53"/>
  <c r="BA49" i="53"/>
  <c r="BA53" i="53"/>
  <c r="BA50" i="53"/>
  <c r="BA45" i="53"/>
  <c r="BA47" i="53"/>
  <c r="BA46" i="53"/>
  <c r="BA57" i="53"/>
  <c r="BA51" i="53"/>
  <c r="BA43" i="53"/>
  <c r="BA42" i="53"/>
  <c r="BA38" i="53"/>
  <c r="BA56" i="53"/>
  <c r="BA41" i="53"/>
  <c r="BA40" i="53"/>
  <c r="BA39" i="53"/>
  <c r="BD39" i="53" s="1"/>
  <c r="BN38" i="53"/>
  <c r="AL39" i="53"/>
  <c r="CW40" i="53"/>
  <c r="BN41" i="53"/>
  <c r="BA44" i="53"/>
  <c r="DQ38" i="53"/>
  <c r="BX41" i="53"/>
  <c r="BB65" i="53"/>
  <c r="BB66" i="53"/>
  <c r="BB67" i="53"/>
  <c r="BB62" i="53"/>
  <c r="BB63" i="53"/>
  <c r="BB64" i="53"/>
  <c r="BB61" i="53"/>
  <c r="BB59" i="53"/>
  <c r="BB55" i="53"/>
  <c r="BB60" i="53"/>
  <c r="BB56" i="53"/>
  <c r="BB57" i="53"/>
  <c r="BB49" i="53"/>
  <c r="BB53" i="53"/>
  <c r="BB50" i="53"/>
  <c r="BB54" i="53"/>
  <c r="BB51" i="53"/>
  <c r="BB47" i="53"/>
  <c r="BB52" i="53"/>
  <c r="BB46" i="53"/>
  <c r="BB43" i="53"/>
  <c r="BE43" i="53" s="1"/>
  <c r="BB44" i="53"/>
  <c r="BB40" i="53"/>
  <c r="BO65" i="53"/>
  <c r="BO66" i="53"/>
  <c r="BO67" i="53"/>
  <c r="BO62" i="53"/>
  <c r="BO63" i="53"/>
  <c r="BO64" i="53"/>
  <c r="BO59" i="53"/>
  <c r="BO55" i="53"/>
  <c r="BO60" i="53"/>
  <c r="BO56" i="53"/>
  <c r="BO61" i="53"/>
  <c r="BO57" i="53"/>
  <c r="BO54" i="53"/>
  <c r="BO52" i="53"/>
  <c r="BO49" i="53"/>
  <c r="BO58" i="53"/>
  <c r="BS58" i="53" s="1"/>
  <c r="BO50" i="53"/>
  <c r="BO51" i="53"/>
  <c r="BO47" i="53"/>
  <c r="BO53" i="53"/>
  <c r="BO46" i="53"/>
  <c r="BS46" i="53" s="1"/>
  <c r="BO42" i="53"/>
  <c r="BO48" i="53"/>
  <c r="BS48" i="53" s="1"/>
  <c r="BO43" i="53"/>
  <c r="BO44" i="53"/>
  <c r="BS45" i="53" s="1"/>
  <c r="BO40" i="53"/>
  <c r="BY66" i="53"/>
  <c r="BY67" i="53"/>
  <c r="BY63" i="53"/>
  <c r="BY65" i="53"/>
  <c r="BY64" i="53"/>
  <c r="BY61" i="53"/>
  <c r="BY62" i="53"/>
  <c r="BY60" i="53"/>
  <c r="BY56" i="53"/>
  <c r="BY52" i="53"/>
  <c r="BY57" i="53"/>
  <c r="BY58" i="53"/>
  <c r="BY54" i="53"/>
  <c r="BY50" i="53"/>
  <c r="BY55" i="53"/>
  <c r="BY51" i="53"/>
  <c r="BY47" i="53"/>
  <c r="BY48" i="53"/>
  <c r="BY53" i="53"/>
  <c r="BY43" i="53"/>
  <c r="BY49" i="53"/>
  <c r="BY44" i="53"/>
  <c r="BY59" i="53"/>
  <c r="BY45" i="53"/>
  <c r="BY41" i="53"/>
  <c r="CA41" i="53" s="1"/>
  <c r="CG65" i="53"/>
  <c r="CG66" i="53"/>
  <c r="CG67" i="53"/>
  <c r="CG64" i="53"/>
  <c r="CG62" i="53"/>
  <c r="CG63" i="53"/>
  <c r="CG61" i="53"/>
  <c r="CG59" i="53"/>
  <c r="CG55" i="53"/>
  <c r="CG60" i="53"/>
  <c r="CG56" i="53"/>
  <c r="CG57" i="53"/>
  <c r="CG49" i="53"/>
  <c r="CG53" i="53"/>
  <c r="CG50" i="53"/>
  <c r="CG54" i="53"/>
  <c r="CG52" i="53"/>
  <c r="CG51" i="53"/>
  <c r="CG47" i="53"/>
  <c r="CG46" i="53"/>
  <c r="CG42" i="53"/>
  <c r="CG43" i="53"/>
  <c r="CG58" i="53"/>
  <c r="CG44" i="53"/>
  <c r="CG40" i="53"/>
  <c r="CX65" i="53"/>
  <c r="CX66" i="53"/>
  <c r="CX67" i="53"/>
  <c r="CX62" i="53"/>
  <c r="CX63" i="53"/>
  <c r="CX60" i="53"/>
  <c r="CX59" i="53"/>
  <c r="CX55" i="53"/>
  <c r="CX56" i="53"/>
  <c r="CX57" i="53"/>
  <c r="CX61" i="53"/>
  <c r="CX54" i="53"/>
  <c r="CX49" i="53"/>
  <c r="CX52" i="53"/>
  <c r="CX50" i="53"/>
  <c r="CX58" i="53"/>
  <c r="CX51" i="53"/>
  <c r="CX47" i="53"/>
  <c r="CX46" i="53"/>
  <c r="CX42" i="53"/>
  <c r="DD42" i="53" s="1"/>
  <c r="CX43" i="53"/>
  <c r="CX48" i="53"/>
  <c r="DD48" i="53" s="1"/>
  <c r="CX44" i="53"/>
  <c r="CX40" i="53"/>
  <c r="DR64" i="53"/>
  <c r="DR65" i="53"/>
  <c r="DR66" i="53"/>
  <c r="DR61" i="53"/>
  <c r="DR62" i="53"/>
  <c r="DR67" i="53"/>
  <c r="DR63" i="53"/>
  <c r="DR58" i="53"/>
  <c r="DR54" i="53"/>
  <c r="DR59" i="53"/>
  <c r="DR55" i="53"/>
  <c r="DR56" i="53"/>
  <c r="DR60" i="53"/>
  <c r="DR57" i="53"/>
  <c r="DR48" i="53"/>
  <c r="DR52" i="53"/>
  <c r="DX52" i="53" s="1"/>
  <c r="DR49" i="53"/>
  <c r="DR50" i="53"/>
  <c r="DR45" i="53"/>
  <c r="DR46" i="53"/>
  <c r="DR42" i="53"/>
  <c r="DX42" i="53" s="1"/>
  <c r="DR53" i="53"/>
  <c r="DR47" i="53"/>
  <c r="DR43" i="53"/>
  <c r="BO38" i="53"/>
  <c r="CI38" i="53"/>
  <c r="CL39" i="53" s="1"/>
  <c r="CY38" i="53"/>
  <c r="DE39" i="53" s="1"/>
  <c r="DR38" i="53"/>
  <c r="AZ39" i="53"/>
  <c r="BM39" i="53"/>
  <c r="CV39" i="53"/>
  <c r="CZ39" i="53"/>
  <c r="AZ40" i="53"/>
  <c r="DT40" i="53"/>
  <c r="AZ41" i="53"/>
  <c r="BO41" i="53"/>
  <c r="CZ41" i="53"/>
  <c r="DF41" i="53" s="1"/>
  <c r="DS41" i="53"/>
  <c r="CH42" i="53"/>
  <c r="DP42" i="53"/>
  <c r="CZ43" i="53"/>
  <c r="DT46" i="53"/>
  <c r="BB48" i="53"/>
  <c r="CX53" i="53"/>
  <c r="BB58" i="53"/>
  <c r="BE58" i="53" s="1"/>
  <c r="BL66" i="53"/>
  <c r="BL67" i="53"/>
  <c r="BL63" i="53"/>
  <c r="BL65" i="53"/>
  <c r="BL64" i="53"/>
  <c r="BL61" i="53"/>
  <c r="BL60" i="53"/>
  <c r="BL56" i="53"/>
  <c r="BL52" i="53"/>
  <c r="BL62" i="53"/>
  <c r="BP62" i="53" s="1"/>
  <c r="BL57" i="53"/>
  <c r="BL58" i="53"/>
  <c r="BL59" i="53"/>
  <c r="BL55" i="53"/>
  <c r="BL50" i="53"/>
  <c r="BL53" i="53"/>
  <c r="BL51" i="53"/>
  <c r="BL47" i="53"/>
  <c r="BL54" i="53"/>
  <c r="BL48" i="53"/>
  <c r="BL43" i="53"/>
  <c r="BP43" i="53" s="1"/>
  <c r="BL44" i="53"/>
  <c r="BL49" i="53"/>
  <c r="BL45" i="53"/>
  <c r="BL41" i="53"/>
  <c r="BP42" i="53" s="1"/>
  <c r="CH66" i="53"/>
  <c r="CH67" i="53"/>
  <c r="CH65" i="53"/>
  <c r="CK65" i="53" s="1"/>
  <c r="CH63" i="53"/>
  <c r="CK64" i="53" s="1"/>
  <c r="CH61" i="53"/>
  <c r="CH60" i="53"/>
  <c r="CH56" i="53"/>
  <c r="CH52" i="53"/>
  <c r="CH57" i="53"/>
  <c r="CH58" i="53"/>
  <c r="CH53" i="53"/>
  <c r="CH50" i="53"/>
  <c r="CH62" i="53"/>
  <c r="CK62" i="53" s="1"/>
  <c r="CH54" i="53"/>
  <c r="CH51" i="53"/>
  <c r="CH47" i="53"/>
  <c r="CK47" i="53" s="1"/>
  <c r="CH59" i="53"/>
  <c r="CH48" i="53"/>
  <c r="CH55" i="53"/>
  <c r="CH49" i="53"/>
  <c r="CH43" i="53"/>
  <c r="CK43" i="53" s="1"/>
  <c r="CH44" i="53"/>
  <c r="CH45" i="53"/>
  <c r="CH41" i="53"/>
  <c r="CU66" i="53"/>
  <c r="CU67" i="53"/>
  <c r="CU64" i="53"/>
  <c r="CU63" i="53"/>
  <c r="CU65" i="53"/>
  <c r="CU61" i="53"/>
  <c r="CU60" i="53"/>
  <c r="CU56" i="53"/>
  <c r="CU52" i="53"/>
  <c r="CU57" i="53"/>
  <c r="CU62" i="53"/>
  <c r="CU58" i="53"/>
  <c r="CU50" i="53"/>
  <c r="CU59" i="53"/>
  <c r="CU55" i="53"/>
  <c r="CU53" i="53"/>
  <c r="CU51" i="53"/>
  <c r="DA51" i="53" s="1"/>
  <c r="CU47" i="53"/>
  <c r="CU54" i="53"/>
  <c r="CU48" i="53"/>
  <c r="CU43" i="53"/>
  <c r="CU44" i="53"/>
  <c r="CU45" i="53"/>
  <c r="CU41" i="53"/>
  <c r="CY66" i="53"/>
  <c r="CY67" i="53"/>
  <c r="CY65" i="53"/>
  <c r="CY63" i="53"/>
  <c r="CY64" i="53"/>
  <c r="CY61" i="53"/>
  <c r="CY56" i="53"/>
  <c r="CY52" i="53"/>
  <c r="CY62" i="53"/>
  <c r="CY60" i="53"/>
  <c r="CY57" i="53"/>
  <c r="DE57" i="53" s="1"/>
  <c r="CY58" i="53"/>
  <c r="CY59" i="53"/>
  <c r="CY50" i="53"/>
  <c r="CY51" i="53"/>
  <c r="CY47" i="53"/>
  <c r="CY53" i="53"/>
  <c r="CY48" i="53"/>
  <c r="CY55" i="53"/>
  <c r="CY54" i="53"/>
  <c r="CY43" i="53"/>
  <c r="DE43" i="53" s="1"/>
  <c r="CY44" i="53"/>
  <c r="CY49" i="53"/>
  <c r="CY45" i="53"/>
  <c r="CY41" i="53"/>
  <c r="DE41" i="53" s="1"/>
  <c r="DO65" i="53"/>
  <c r="DO66" i="53"/>
  <c r="DO67" i="53"/>
  <c r="DO62" i="53"/>
  <c r="DO63" i="53"/>
  <c r="DO60" i="53"/>
  <c r="DO59" i="53"/>
  <c r="DO55" i="53"/>
  <c r="DO61" i="53"/>
  <c r="DO56" i="53"/>
  <c r="DO64" i="53"/>
  <c r="DO57" i="53"/>
  <c r="DO58" i="53"/>
  <c r="DO49" i="53"/>
  <c r="DO53" i="53"/>
  <c r="DU53" i="53" s="1"/>
  <c r="DO50" i="53"/>
  <c r="DO54" i="53"/>
  <c r="DO51" i="53"/>
  <c r="DU52" i="53" s="1"/>
  <c r="DO47" i="53"/>
  <c r="DO48" i="53"/>
  <c r="DO46" i="53"/>
  <c r="DU46" i="53" s="1"/>
  <c r="DO42" i="53"/>
  <c r="DO43" i="53"/>
  <c r="DO44" i="53"/>
  <c r="DO40" i="53"/>
  <c r="DS65" i="53"/>
  <c r="DS66" i="53"/>
  <c r="DS67" i="53"/>
  <c r="DS62" i="53"/>
  <c r="DS64" i="53"/>
  <c r="DS63" i="53"/>
  <c r="DS60" i="53"/>
  <c r="DS61" i="53"/>
  <c r="DS59" i="53"/>
  <c r="DY59" i="53" s="1"/>
  <c r="DS55" i="53"/>
  <c r="DS56" i="53"/>
  <c r="DS57" i="53"/>
  <c r="DS54" i="53"/>
  <c r="DS52" i="53"/>
  <c r="DS49" i="53"/>
  <c r="DY49" i="53" s="1"/>
  <c r="DS50" i="53"/>
  <c r="DS53" i="53"/>
  <c r="DS51" i="53"/>
  <c r="DS47" i="53"/>
  <c r="DS46" i="53"/>
  <c r="DS42" i="53"/>
  <c r="DS43" i="53"/>
  <c r="DS44" i="53"/>
  <c r="DS40" i="53"/>
  <c r="AZ38" i="53"/>
  <c r="BL38" i="53"/>
  <c r="BP39" i="53" s="1"/>
  <c r="BY38" i="53"/>
  <c r="CA39" i="53" s="1"/>
  <c r="CV38" i="53"/>
  <c r="CZ38" i="53"/>
  <c r="DO38" i="53"/>
  <c r="DS38" i="53"/>
  <c r="DR39" i="53"/>
  <c r="CU40" i="53"/>
  <c r="DA40" i="53" s="1"/>
  <c r="DO41" i="53"/>
  <c r="BB45" i="53"/>
  <c r="BE45" i="53" s="1"/>
  <c r="CG45" i="53"/>
  <c r="DS45" i="53"/>
  <c r="CU46" i="53"/>
  <c r="CG48" i="53"/>
  <c r="CU49" i="53"/>
  <c r="AZ67" i="53"/>
  <c r="AZ66" i="53"/>
  <c r="AZ64" i="53"/>
  <c r="AZ65" i="53"/>
  <c r="AZ61" i="53"/>
  <c r="AZ62" i="53"/>
  <c r="AZ57" i="53"/>
  <c r="AZ53" i="53"/>
  <c r="AZ58" i="53"/>
  <c r="AZ59" i="53"/>
  <c r="AZ56" i="53"/>
  <c r="AZ55" i="53"/>
  <c r="AZ51" i="53"/>
  <c r="BC51" i="53" s="1"/>
  <c r="AZ47" i="53"/>
  <c r="AZ52" i="53"/>
  <c r="AZ48" i="53"/>
  <c r="AZ60" i="53"/>
  <c r="AZ49" i="53"/>
  <c r="AZ44" i="53"/>
  <c r="AZ45" i="53"/>
  <c r="AZ46" i="53"/>
  <c r="AZ42" i="53"/>
  <c r="BM67" i="53"/>
  <c r="BM65" i="53"/>
  <c r="BM64" i="53"/>
  <c r="BM66" i="53"/>
  <c r="BM61" i="53"/>
  <c r="BM62" i="53"/>
  <c r="BM63" i="53"/>
  <c r="BM57" i="53"/>
  <c r="BM53" i="53"/>
  <c r="BM58" i="53"/>
  <c r="BM59" i="53"/>
  <c r="BM51" i="53"/>
  <c r="BM47" i="53"/>
  <c r="BM54" i="53"/>
  <c r="BM48" i="53"/>
  <c r="BM52" i="53"/>
  <c r="BM49" i="53"/>
  <c r="BM55" i="53"/>
  <c r="BQ55" i="53" s="1"/>
  <c r="BM50" i="53"/>
  <c r="BM44" i="53"/>
  <c r="BQ44" i="53" s="1"/>
  <c r="BM60" i="53"/>
  <c r="BM56" i="53"/>
  <c r="BQ56" i="53" s="1"/>
  <c r="BM45" i="53"/>
  <c r="BM46" i="53"/>
  <c r="BM42" i="53"/>
  <c r="CI67" i="53"/>
  <c r="CI61" i="53"/>
  <c r="CI64" i="53"/>
  <c r="CI62" i="53"/>
  <c r="CI66" i="53"/>
  <c r="CI57" i="53"/>
  <c r="CI53" i="53"/>
  <c r="CI58" i="53"/>
  <c r="CI63" i="53"/>
  <c r="CI59" i="53"/>
  <c r="CI54" i="53"/>
  <c r="CL54" i="53" s="1"/>
  <c r="CI51" i="53"/>
  <c r="CI47" i="53"/>
  <c r="CI65" i="53"/>
  <c r="CI60" i="53"/>
  <c r="CI52" i="53"/>
  <c r="CL52" i="53" s="1"/>
  <c r="CI48" i="53"/>
  <c r="CI56" i="53"/>
  <c r="CI55" i="53"/>
  <c r="CI49" i="53"/>
  <c r="CI44" i="53"/>
  <c r="CL44" i="53" s="1"/>
  <c r="CI45" i="53"/>
  <c r="CI50" i="53"/>
  <c r="CI46" i="53"/>
  <c r="CI42" i="53"/>
  <c r="CL42" i="53" s="1"/>
  <c r="CV67" i="53"/>
  <c r="CV64" i="53"/>
  <c r="CV65" i="53"/>
  <c r="CV61" i="53"/>
  <c r="CV62" i="53"/>
  <c r="CV66" i="53"/>
  <c r="CV57" i="53"/>
  <c r="CV53" i="53"/>
  <c r="CV58" i="53"/>
  <c r="CV63" i="53"/>
  <c r="CV59" i="53"/>
  <c r="CV55" i="53"/>
  <c r="CV51" i="53"/>
  <c r="CV47" i="53"/>
  <c r="CV60" i="53"/>
  <c r="CV56" i="53"/>
  <c r="CV54" i="53"/>
  <c r="CV48" i="53"/>
  <c r="CV49" i="53"/>
  <c r="CV44" i="53"/>
  <c r="DB44" i="53" s="1"/>
  <c r="CV52" i="53"/>
  <c r="DB52" i="53" s="1"/>
  <c r="CV45" i="53"/>
  <c r="CV50" i="53"/>
  <c r="CV46" i="53"/>
  <c r="CV42" i="53"/>
  <c r="DB42" i="53" s="1"/>
  <c r="CZ67" i="53"/>
  <c r="CZ64" i="53"/>
  <c r="CZ61" i="53"/>
  <c r="CZ66" i="53"/>
  <c r="CZ62" i="53"/>
  <c r="CZ60" i="53"/>
  <c r="CZ57" i="53"/>
  <c r="CZ53" i="53"/>
  <c r="CZ63" i="53"/>
  <c r="CZ58" i="53"/>
  <c r="CZ59" i="53"/>
  <c r="CZ56" i="53"/>
  <c r="CZ52" i="53"/>
  <c r="CZ51" i="53"/>
  <c r="CZ47" i="53"/>
  <c r="CZ65" i="53"/>
  <c r="CZ48" i="53"/>
  <c r="CZ55" i="53"/>
  <c r="CZ54" i="53"/>
  <c r="CZ49" i="53"/>
  <c r="CZ44" i="53"/>
  <c r="CZ50" i="53"/>
  <c r="CZ45" i="53"/>
  <c r="CZ46" i="53"/>
  <c r="CZ42" i="53"/>
  <c r="DP66" i="53"/>
  <c r="DP67" i="53"/>
  <c r="DP63" i="53"/>
  <c r="DP65" i="53"/>
  <c r="DP64" i="53"/>
  <c r="DP61" i="53"/>
  <c r="DP62" i="53"/>
  <c r="DP60" i="53"/>
  <c r="DP56" i="53"/>
  <c r="DP52" i="53"/>
  <c r="DP57" i="53"/>
  <c r="DP58" i="53"/>
  <c r="DP55" i="53"/>
  <c r="DP53" i="53"/>
  <c r="DP50" i="53"/>
  <c r="DP54" i="53"/>
  <c r="DP51" i="53"/>
  <c r="DP47" i="53"/>
  <c r="DV47" i="53" s="1"/>
  <c r="DP48" i="53"/>
  <c r="DP43" i="53"/>
  <c r="DP49" i="53"/>
  <c r="DP44" i="53"/>
  <c r="DP59" i="53"/>
  <c r="DP45" i="53"/>
  <c r="DP41" i="53"/>
  <c r="DV41" i="53" s="1"/>
  <c r="DT66" i="53"/>
  <c r="DT67" i="53"/>
  <c r="DT65" i="53"/>
  <c r="DT64" i="53"/>
  <c r="DT63" i="53"/>
  <c r="DT61" i="53"/>
  <c r="DT56" i="53"/>
  <c r="DT52" i="53"/>
  <c r="DT57" i="53"/>
  <c r="DT60" i="53"/>
  <c r="DT58" i="53"/>
  <c r="DT50" i="53"/>
  <c r="DT53" i="53"/>
  <c r="DT51" i="53"/>
  <c r="DT47" i="53"/>
  <c r="DT62" i="53"/>
  <c r="DT59" i="53"/>
  <c r="DT55" i="53"/>
  <c r="DT48" i="53"/>
  <c r="DT49" i="53"/>
  <c r="DT43" i="53"/>
  <c r="DZ43" i="53" s="1"/>
  <c r="DT44" i="53"/>
  <c r="DT45" i="53"/>
  <c r="DT41" i="53"/>
  <c r="BM38" i="53"/>
  <c r="CG38" i="53"/>
  <c r="DP38" i="53"/>
  <c r="DV39" i="53" s="1"/>
  <c r="DT38" i="53"/>
  <c r="BB39" i="53"/>
  <c r="BE39" i="53" s="1"/>
  <c r="BO39" i="53"/>
  <c r="CG39" i="53"/>
  <c r="CX39" i="53"/>
  <c r="DD39" i="53" s="1"/>
  <c r="DO39" i="53"/>
  <c r="DS39" i="53"/>
  <c r="BL40" i="53"/>
  <c r="BP40" i="53" s="1"/>
  <c r="CH40" i="53"/>
  <c r="CK40" i="53" s="1"/>
  <c r="CV40" i="53"/>
  <c r="BB41" i="53"/>
  <c r="BM41" i="53"/>
  <c r="BQ41" i="53" s="1"/>
  <c r="CG41" i="53"/>
  <c r="CJ41" i="53" s="1"/>
  <c r="BY42" i="53"/>
  <c r="CU42" i="53"/>
  <c r="AZ43" i="53"/>
  <c r="BC43" i="53" s="1"/>
  <c r="DR44" i="53"/>
  <c r="CX45" i="53"/>
  <c r="BL46" i="53"/>
  <c r="BP46" i="53" s="1"/>
  <c r="CY46" i="53"/>
  <c r="DE46" i="53" s="1"/>
  <c r="AZ54" i="53"/>
  <c r="DT54" i="53"/>
  <c r="DZ54" i="53" s="1"/>
  <c r="DZ39" i="53" l="1"/>
  <c r="DZ47" i="53"/>
  <c r="BQ52" i="53"/>
  <c r="BC64" i="53"/>
  <c r="BE41" i="53"/>
  <c r="DX44" i="53"/>
  <c r="DB50" i="53"/>
  <c r="BS39" i="53"/>
  <c r="BE48" i="53"/>
  <c r="DD64" i="53"/>
  <c r="DD65" i="53"/>
  <c r="DB56" i="53"/>
  <c r="AL42" i="53"/>
  <c r="AM58" i="53"/>
  <c r="AM42" i="53"/>
  <c r="AM44" i="53"/>
  <c r="AM66" i="53"/>
  <c r="AM51" i="53"/>
  <c r="AM65" i="53"/>
  <c r="AM41" i="53"/>
  <c r="AM55" i="53"/>
  <c r="AK52" i="53"/>
  <c r="AO44" i="53"/>
  <c r="AO43" i="53"/>
  <c r="DB60" i="53"/>
  <c r="AO57" i="53"/>
  <c r="AO45" i="53"/>
  <c r="AT45" i="53" s="1"/>
  <c r="AO64" i="53"/>
  <c r="AL64" i="53"/>
  <c r="AO51" i="53"/>
  <c r="AO66" i="53"/>
  <c r="AT67" i="53" s="1"/>
  <c r="AO41" i="53"/>
  <c r="AO54" i="53"/>
  <c r="AO65" i="53"/>
  <c r="AN39" i="53"/>
  <c r="AS40" i="53" s="1"/>
  <c r="AN46" i="53"/>
  <c r="AN50" i="53"/>
  <c r="AN52" i="53"/>
  <c r="AN67" i="53"/>
  <c r="AN58" i="53"/>
  <c r="AN66" i="53"/>
  <c r="AN42" i="53"/>
  <c r="AN56" i="53"/>
  <c r="AN48" i="53"/>
  <c r="AN64" i="53"/>
  <c r="AN61" i="53"/>
  <c r="AN41" i="53"/>
  <c r="AS41" i="53" s="1"/>
  <c r="AN38" i="53"/>
  <c r="AN44" i="53"/>
  <c r="AN45" i="53"/>
  <c r="AN49" i="53"/>
  <c r="AN53" i="53"/>
  <c r="AN55" i="53"/>
  <c r="AN63" i="53"/>
  <c r="AN65" i="53"/>
  <c r="AN43" i="53"/>
  <c r="AN54" i="53"/>
  <c r="AN47" i="53"/>
  <c r="AN51" i="53"/>
  <c r="AN57" i="53"/>
  <c r="AN60" i="53"/>
  <c r="AN59" i="53"/>
  <c r="AN62" i="53"/>
  <c r="AL48" i="53"/>
  <c r="AO38" i="53"/>
  <c r="AO47" i="53"/>
  <c r="AO55" i="53"/>
  <c r="CA47" i="53"/>
  <c r="CA46" i="53"/>
  <c r="AM39" i="53"/>
  <c r="AM48" i="53"/>
  <c r="AM63" i="53"/>
  <c r="AK40" i="53"/>
  <c r="AO39" i="53"/>
  <c r="AO48" i="53"/>
  <c r="AO50" i="53"/>
  <c r="AT51" i="53" s="1"/>
  <c r="AO56" i="53"/>
  <c r="AO63" i="53"/>
  <c r="AO40" i="53"/>
  <c r="AO46" i="53"/>
  <c r="AO49" i="53"/>
  <c r="AO60" i="53"/>
  <c r="AO62" i="53"/>
  <c r="AM43" i="53"/>
  <c r="AM45" i="53"/>
  <c r="AM52" i="53"/>
  <c r="AR52" i="53" s="1"/>
  <c r="AM56" i="53"/>
  <c r="AM57" i="53"/>
  <c r="AM64" i="53"/>
  <c r="AM40" i="53"/>
  <c r="AM50" i="53"/>
  <c r="AR51" i="53" s="1"/>
  <c r="AM54" i="53"/>
  <c r="AM59" i="53"/>
  <c r="AR59" i="53" s="1"/>
  <c r="AM62" i="53"/>
  <c r="AR62" i="53" s="1"/>
  <c r="AM67" i="53"/>
  <c r="AL49" i="53"/>
  <c r="AK55" i="53"/>
  <c r="CA42" i="53"/>
  <c r="AM38" i="53"/>
  <c r="AM46" i="53"/>
  <c r="AM49" i="53"/>
  <c r="AM47" i="53"/>
  <c r="AM60" i="53"/>
  <c r="AR61" i="53" s="1"/>
  <c r="AM53" i="53"/>
  <c r="AL50" i="53"/>
  <c r="AO42" i="53"/>
  <c r="AO52" i="53"/>
  <c r="AT52" i="53" s="1"/>
  <c r="AO53" i="53"/>
  <c r="AO58" i="53"/>
  <c r="AT58" i="53" s="1"/>
  <c r="AO61" i="53"/>
  <c r="AO59" i="53"/>
  <c r="AK53" i="53"/>
  <c r="AP53" i="53" s="1"/>
  <c r="AK44" i="53"/>
  <c r="AK58" i="53"/>
  <c r="AK59" i="53"/>
  <c r="AK41" i="53"/>
  <c r="AK54" i="53"/>
  <c r="AK49" i="53"/>
  <c r="AK62" i="53"/>
  <c r="AK39" i="53"/>
  <c r="AK46" i="53"/>
  <c r="AK57" i="53"/>
  <c r="AK67" i="53"/>
  <c r="C8" i="53"/>
  <c r="D11" i="53"/>
  <c r="C12" i="53"/>
  <c r="D9" i="53"/>
  <c r="C10" i="53"/>
  <c r="D13" i="53"/>
  <c r="C14" i="53"/>
  <c r="D15" i="53"/>
  <c r="C16" i="53"/>
  <c r="AL38" i="53"/>
  <c r="AQ39" i="53" s="1"/>
  <c r="AL52" i="53"/>
  <c r="AL58" i="53"/>
  <c r="AL63" i="53"/>
  <c r="DF63" i="53"/>
  <c r="AL41" i="53"/>
  <c r="AL51" i="53"/>
  <c r="AL56" i="53"/>
  <c r="AL45" i="53"/>
  <c r="AL53" i="53"/>
  <c r="AQ53" i="53" s="1"/>
  <c r="AL60" i="53"/>
  <c r="AK42" i="53"/>
  <c r="AP42" i="53" s="1"/>
  <c r="AK48" i="53"/>
  <c r="AK47" i="53"/>
  <c r="AK50" i="53"/>
  <c r="AK56" i="53"/>
  <c r="AK64" i="53"/>
  <c r="AP65" i="53" s="1"/>
  <c r="AK66" i="53"/>
  <c r="AP66" i="53" s="1"/>
  <c r="AK38" i="53"/>
  <c r="AK45" i="53"/>
  <c r="AK43" i="53"/>
  <c r="AK51" i="53"/>
  <c r="AP52" i="53" s="1"/>
  <c r="AK61" i="53"/>
  <c r="AK60" i="53"/>
  <c r="AK63" i="53"/>
  <c r="CL41" i="53"/>
  <c r="DV43" i="53"/>
  <c r="AL40" i="53"/>
  <c r="AQ40" i="53" s="1"/>
  <c r="AL44" i="53"/>
  <c r="AL54" i="53"/>
  <c r="AL55" i="53"/>
  <c r="AL62" i="53"/>
  <c r="AQ63" i="53" s="1"/>
  <c r="AL61" i="53"/>
  <c r="AL67" i="53"/>
  <c r="AQ67" i="53" s="1"/>
  <c r="AL46" i="53"/>
  <c r="AL43" i="53"/>
  <c r="AL47" i="53"/>
  <c r="AL59" i="53"/>
  <c r="AL57" i="53"/>
  <c r="AL65" i="53"/>
  <c r="AQ66" i="53" s="1"/>
  <c r="BC54" i="53"/>
  <c r="DV53" i="53"/>
  <c r="DZ41" i="53"/>
  <c r="CL55" i="53"/>
  <c r="BC40" i="53"/>
  <c r="DZ40" i="53"/>
  <c r="CL48" i="53"/>
  <c r="DA42" i="53"/>
  <c r="DB48" i="53"/>
  <c r="DD45" i="53"/>
  <c r="CJ48" i="53"/>
  <c r="DU39" i="53"/>
  <c r="DA49" i="53"/>
  <c r="BS41" i="53"/>
  <c r="CK39" i="53"/>
  <c r="DY42" i="53"/>
  <c r="DC40" i="53"/>
  <c r="BR41" i="53"/>
  <c r="DZ48" i="53"/>
  <c r="DF42" i="53"/>
  <c r="DF44" i="53"/>
  <c r="DA46" i="53"/>
  <c r="BC42" i="53"/>
  <c r="DY39" i="53"/>
  <c r="DB40" i="53"/>
  <c r="CJ45" i="53"/>
  <c r="DD53" i="53"/>
  <c r="CL40" i="53"/>
  <c r="DX41" i="53"/>
  <c r="BZ41" i="53"/>
  <c r="DX46" i="53"/>
  <c r="DX56" i="53"/>
  <c r="DD62" i="53"/>
  <c r="CJ55" i="53"/>
  <c r="CJ65" i="53"/>
  <c r="CA48" i="53"/>
  <c r="CA50" i="53"/>
  <c r="CA67" i="53"/>
  <c r="BS62" i="53"/>
  <c r="BE61" i="53"/>
  <c r="BE67" i="53"/>
  <c r="BD51" i="53"/>
  <c r="BD63" i="53"/>
  <c r="BD66" i="53"/>
  <c r="BZ53" i="53"/>
  <c r="BZ64" i="53"/>
  <c r="BZ66" i="53"/>
  <c r="DU54" i="53"/>
  <c r="DE48" i="53"/>
  <c r="DA59" i="53"/>
  <c r="DA57" i="53"/>
  <c r="CK48" i="53"/>
  <c r="BP60" i="53"/>
  <c r="DX58" i="53"/>
  <c r="DD58" i="53"/>
  <c r="CJ62" i="53"/>
  <c r="CA44" i="53"/>
  <c r="CA52" i="53"/>
  <c r="CA61" i="53"/>
  <c r="BS43" i="53"/>
  <c r="BS53" i="53"/>
  <c r="BS57" i="53"/>
  <c r="BE52" i="53"/>
  <c r="BE50" i="53"/>
  <c r="BE56" i="53"/>
  <c r="DZ49" i="53"/>
  <c r="DB49" i="53"/>
  <c r="DB65" i="53"/>
  <c r="DY44" i="53"/>
  <c r="DY56" i="53"/>
  <c r="DY67" i="53"/>
  <c r="DU44" i="53"/>
  <c r="DU48" i="53"/>
  <c r="DE53" i="53"/>
  <c r="DE59" i="53"/>
  <c r="DE64" i="53"/>
  <c r="BP44" i="53"/>
  <c r="BP67" i="53"/>
  <c r="DX66" i="53"/>
  <c r="DD61" i="53"/>
  <c r="DD67" i="53"/>
  <c r="CJ57" i="53"/>
  <c r="CA66" i="53"/>
  <c r="BS67" i="53"/>
  <c r="BE44" i="53"/>
  <c r="BE64" i="53"/>
  <c r="BE66" i="53"/>
  <c r="DW62" i="53"/>
  <c r="DW65" i="53"/>
  <c r="DC39" i="53"/>
  <c r="DC49" i="53"/>
  <c r="DC67" i="53"/>
  <c r="BR44" i="53"/>
  <c r="DZ44" i="53"/>
  <c r="DZ60" i="53"/>
  <c r="DZ67" i="53"/>
  <c r="DV48" i="53"/>
  <c r="DV62" i="53"/>
  <c r="DF46" i="53"/>
  <c r="DB54" i="53"/>
  <c r="DB62" i="53"/>
  <c r="CL45" i="53"/>
  <c r="BQ59" i="53"/>
  <c r="BQ63" i="53"/>
  <c r="BC46" i="53"/>
  <c r="BD49" i="53"/>
  <c r="BD55" i="53"/>
  <c r="BD64" i="53"/>
  <c r="BZ39" i="53"/>
  <c r="BZ51" i="53"/>
  <c r="BZ49" i="53"/>
  <c r="BZ59" i="53"/>
  <c r="BZ67" i="53"/>
  <c r="AR66" i="53"/>
  <c r="DW42" i="53"/>
  <c r="DW52" i="53"/>
  <c r="DW59" i="53"/>
  <c r="DW57" i="53"/>
  <c r="DW66" i="53"/>
  <c r="DC51" i="53"/>
  <c r="BR51" i="53"/>
  <c r="BR56" i="53"/>
  <c r="BR59" i="53"/>
  <c r="DW50" i="53"/>
  <c r="DW54" i="53"/>
  <c r="DC56" i="53"/>
  <c r="DZ64" i="53"/>
  <c r="DF55" i="53"/>
  <c r="DF58" i="53"/>
  <c r="DF60" i="53"/>
  <c r="DB57" i="53"/>
  <c r="CL49" i="53"/>
  <c r="BQ53" i="53"/>
  <c r="BQ67" i="53"/>
  <c r="BC56" i="53"/>
  <c r="CJ59" i="53"/>
  <c r="BR62" i="53"/>
  <c r="DZ58" i="53"/>
  <c r="DV45" i="53"/>
  <c r="DV54" i="53"/>
  <c r="DF48" i="53"/>
  <c r="DF62" i="53"/>
  <c r="DB45" i="53"/>
  <c r="BQ66" i="53"/>
  <c r="BC49" i="53"/>
  <c r="DZ62" i="53"/>
  <c r="DZ55" i="53"/>
  <c r="DZ61" i="53"/>
  <c r="DW44" i="53"/>
  <c r="DC62" i="53"/>
  <c r="DC65" i="53"/>
  <c r="BR47" i="53"/>
  <c r="BR66" i="53"/>
  <c r="DY46" i="53"/>
  <c r="DY50" i="53"/>
  <c r="DY57" i="53"/>
  <c r="DY61" i="53"/>
  <c r="DU58" i="53"/>
  <c r="DU61" i="53"/>
  <c r="DU63" i="53"/>
  <c r="DU65" i="53"/>
  <c r="DE44" i="53"/>
  <c r="DE50" i="53"/>
  <c r="DE60" i="53"/>
  <c r="DE67" i="53"/>
  <c r="DA44" i="53"/>
  <c r="DA61" i="53"/>
  <c r="DA67" i="53"/>
  <c r="CK44" i="53"/>
  <c r="CK54" i="53"/>
  <c r="CK58" i="53"/>
  <c r="CK60" i="53"/>
  <c r="CK67" i="53"/>
  <c r="BP49" i="53"/>
  <c r="BP54" i="53"/>
  <c r="BP57" i="53"/>
  <c r="BP63" i="53"/>
  <c r="DX43" i="53"/>
  <c r="DX61" i="53"/>
  <c r="CJ52" i="53"/>
  <c r="BS55" i="53"/>
  <c r="BD44" i="53"/>
  <c r="BD56" i="53"/>
  <c r="DV49" i="53"/>
  <c r="DV64" i="53"/>
  <c r="DF50" i="53"/>
  <c r="DB59" i="53"/>
  <c r="CL46" i="53"/>
  <c r="CL58" i="53"/>
  <c r="CL62" i="53"/>
  <c r="BQ60" i="53"/>
  <c r="BQ49" i="53"/>
  <c r="BC52" i="53"/>
  <c r="DY60" i="53"/>
  <c r="DU50" i="53"/>
  <c r="DU57" i="53"/>
  <c r="DE66" i="53"/>
  <c r="DA65" i="53"/>
  <c r="CK57" i="53"/>
  <c r="CK66" i="53"/>
  <c r="BC41" i="53"/>
  <c r="DX55" i="53"/>
  <c r="DX63" i="53"/>
  <c r="DD44" i="53"/>
  <c r="DD50" i="53"/>
  <c r="CJ44" i="53"/>
  <c r="CJ54" i="53"/>
  <c r="CJ64" i="53"/>
  <c r="CA54" i="53"/>
  <c r="CA56" i="53"/>
  <c r="CA64" i="53"/>
  <c r="BS47" i="53"/>
  <c r="BS61" i="53"/>
  <c r="BE47" i="53"/>
  <c r="BE60" i="53"/>
  <c r="DW55" i="53"/>
  <c r="DC47" i="53"/>
  <c r="DC60" i="53"/>
  <c r="DC58" i="53"/>
  <c r="BR40" i="53"/>
  <c r="BR52" i="53"/>
  <c r="BR60" i="53"/>
  <c r="BR54" i="53"/>
  <c r="DZ52" i="53"/>
  <c r="DV51" i="53"/>
  <c r="CJ39" i="53"/>
  <c r="DZ45" i="53"/>
  <c r="DZ56" i="53"/>
  <c r="DZ65" i="53"/>
  <c r="DV58" i="53"/>
  <c r="DV60" i="53"/>
  <c r="DV65" i="53"/>
  <c r="DF52" i="53"/>
  <c r="DF67" i="53"/>
  <c r="DB47" i="53"/>
  <c r="DB63" i="53"/>
  <c r="DB66" i="53"/>
  <c r="CL50" i="53"/>
  <c r="CL60" i="53"/>
  <c r="CL64" i="53"/>
  <c r="BQ46" i="53"/>
  <c r="BQ51" i="53"/>
  <c r="BQ57" i="53"/>
  <c r="BC47" i="53"/>
  <c r="BC59" i="53"/>
  <c r="BC62" i="53"/>
  <c r="BC66" i="53"/>
  <c r="DY43" i="53"/>
  <c r="DY55" i="53"/>
  <c r="DY66" i="53"/>
  <c r="DU43" i="53"/>
  <c r="DU67" i="53"/>
  <c r="DE58" i="53"/>
  <c r="DE52" i="53"/>
  <c r="DA56" i="53"/>
  <c r="DA63" i="53"/>
  <c r="CK52" i="53"/>
  <c r="BP59" i="53"/>
  <c r="BP66" i="53"/>
  <c r="DX50" i="53"/>
  <c r="DX65" i="53"/>
  <c r="DD52" i="53"/>
  <c r="DD57" i="53"/>
  <c r="DD66" i="53"/>
  <c r="CJ61" i="53"/>
  <c r="CJ67" i="53"/>
  <c r="CA58" i="53"/>
  <c r="CA60" i="53"/>
  <c r="BS51" i="53"/>
  <c r="BS64" i="53"/>
  <c r="BS66" i="53"/>
  <c r="BE55" i="53"/>
  <c r="BE63" i="53"/>
  <c r="BD40" i="53"/>
  <c r="BD42" i="53"/>
  <c r="BD46" i="53"/>
  <c r="BD53" i="53"/>
  <c r="BD60" i="53"/>
  <c r="BD58" i="53"/>
  <c r="BD67" i="53"/>
  <c r="BZ45" i="53"/>
  <c r="BZ43" i="53"/>
  <c r="BZ47" i="53"/>
  <c r="BZ54" i="53"/>
  <c r="BZ57" i="53"/>
  <c r="BZ62" i="53"/>
  <c r="DC46" i="53"/>
  <c r="DC55" i="53"/>
  <c r="BR50" i="53"/>
  <c r="BR58" i="53"/>
  <c r="DZ50" i="53"/>
  <c r="DV55" i="53"/>
  <c r="DV56" i="53"/>
  <c r="DV66" i="53"/>
  <c r="DF51" i="53"/>
  <c r="DF64" i="53"/>
  <c r="CL51" i="53"/>
  <c r="BQ42" i="53"/>
  <c r="BQ47" i="53"/>
  <c r="BQ61" i="53"/>
  <c r="BC44" i="53"/>
  <c r="BC57" i="53"/>
  <c r="DX39" i="53"/>
  <c r="DX40" i="53"/>
  <c r="DY40" i="53"/>
  <c r="DY62" i="53"/>
  <c r="DU40" i="53"/>
  <c r="DE61" i="53"/>
  <c r="DA47" i="53"/>
  <c r="BP50" i="53"/>
  <c r="DV42" i="53"/>
  <c r="DF39" i="53"/>
  <c r="DD40" i="53"/>
  <c r="DD54" i="53"/>
  <c r="DD55" i="53"/>
  <c r="CJ40" i="53"/>
  <c r="CJ42" i="53"/>
  <c r="CJ49" i="53"/>
  <c r="BE40" i="53"/>
  <c r="DV46" i="53"/>
  <c r="CL43" i="53"/>
  <c r="BZ55" i="53"/>
  <c r="DW39" i="53"/>
  <c r="DW67" i="53"/>
  <c r="DC41" i="53"/>
  <c r="DC52" i="53"/>
  <c r="DC53" i="53"/>
  <c r="DC59" i="53"/>
  <c r="BR53" i="53"/>
  <c r="BR63" i="53"/>
  <c r="DB64" i="53"/>
  <c r="CL53" i="53"/>
  <c r="DY47" i="53"/>
  <c r="DU55" i="53"/>
  <c r="DU62" i="53"/>
  <c r="DE62" i="53"/>
  <c r="DA43" i="53"/>
  <c r="DA50" i="53"/>
  <c r="DA52" i="53"/>
  <c r="DA66" i="53"/>
  <c r="CK59" i="53"/>
  <c r="CK61" i="53"/>
  <c r="BP47" i="53"/>
  <c r="BP55" i="53"/>
  <c r="BP61" i="53"/>
  <c r="CK42" i="53"/>
  <c r="DB39" i="53"/>
  <c r="DX47" i="53"/>
  <c r="DX45" i="53"/>
  <c r="DX48" i="53"/>
  <c r="DD46" i="53"/>
  <c r="DD59" i="53"/>
  <c r="CJ46" i="53"/>
  <c r="CA49" i="53"/>
  <c r="BS49" i="53"/>
  <c r="BS59" i="53"/>
  <c r="BE53" i="53"/>
  <c r="DY48" i="53"/>
  <c r="BD41" i="53"/>
  <c r="BD43" i="53"/>
  <c r="BD47" i="53"/>
  <c r="BD61" i="53"/>
  <c r="BZ42" i="53"/>
  <c r="BZ56" i="53"/>
  <c r="BE42" i="53"/>
  <c r="DW43" i="53"/>
  <c r="DW46" i="53"/>
  <c r="DW48" i="53"/>
  <c r="DW63" i="53"/>
  <c r="DW60" i="53"/>
  <c r="DC43" i="53"/>
  <c r="DC45" i="53"/>
  <c r="DC54" i="53"/>
  <c r="DC61" i="53"/>
  <c r="DC64" i="53"/>
  <c r="BR39" i="53"/>
  <c r="BR46" i="53"/>
  <c r="BR49" i="53"/>
  <c r="BR57" i="53"/>
  <c r="BR64" i="53"/>
  <c r="BR67" i="53"/>
  <c r="BR65" i="53"/>
  <c r="DZ42" i="53"/>
  <c r="DF40" i="53"/>
  <c r="DV59" i="53"/>
  <c r="DV50" i="53"/>
  <c r="DV57" i="53"/>
  <c r="DV63" i="53"/>
  <c r="DF49" i="53"/>
  <c r="DF65" i="53"/>
  <c r="DF56" i="53"/>
  <c r="DF53" i="53"/>
  <c r="DF66" i="53"/>
  <c r="DB51" i="53"/>
  <c r="DB58" i="53"/>
  <c r="DB67" i="53"/>
  <c r="CL56" i="53"/>
  <c r="CL65" i="53"/>
  <c r="CL59" i="53"/>
  <c r="CL57" i="53"/>
  <c r="CL61" i="53"/>
  <c r="BQ45" i="53"/>
  <c r="BQ50" i="53"/>
  <c r="BQ48" i="53"/>
  <c r="BQ64" i="53"/>
  <c r="BC60" i="53"/>
  <c r="BC58" i="53"/>
  <c r="BC61" i="53"/>
  <c r="BC67" i="53"/>
  <c r="DY45" i="53"/>
  <c r="DU41" i="53"/>
  <c r="DY51" i="53"/>
  <c r="DY52" i="53"/>
  <c r="DY63" i="53"/>
  <c r="DU47" i="53"/>
  <c r="DU64" i="53"/>
  <c r="DU59" i="53"/>
  <c r="DE45" i="53"/>
  <c r="DE54" i="53"/>
  <c r="DE47" i="53"/>
  <c r="DE63" i="53"/>
  <c r="DA41" i="53"/>
  <c r="DA48" i="53"/>
  <c r="DA53" i="53"/>
  <c r="DA58" i="53"/>
  <c r="CK41" i="53"/>
  <c r="CK49" i="53"/>
  <c r="CK50" i="53"/>
  <c r="CK63" i="53"/>
  <c r="BP41" i="53"/>
  <c r="BP51" i="53"/>
  <c r="BP52" i="53"/>
  <c r="BP64" i="53"/>
  <c r="DZ46" i="53"/>
  <c r="DY41" i="53"/>
  <c r="BQ39" i="53"/>
  <c r="DX53" i="53"/>
  <c r="DX57" i="53"/>
  <c r="DX59" i="53"/>
  <c r="DX67" i="53"/>
  <c r="DD47" i="53"/>
  <c r="DD60" i="53"/>
  <c r="CJ58" i="53"/>
  <c r="CJ47" i="53"/>
  <c r="CJ50" i="53"/>
  <c r="CJ56" i="53"/>
  <c r="CA45" i="53"/>
  <c r="CA43" i="53"/>
  <c r="CA51" i="53"/>
  <c r="CA65" i="53"/>
  <c r="BS40" i="53"/>
  <c r="BS42" i="53"/>
  <c r="BS52" i="53"/>
  <c r="BS56" i="53"/>
  <c r="BE51" i="53"/>
  <c r="BE49" i="53"/>
  <c r="BE65" i="53"/>
  <c r="DU45" i="53"/>
  <c r="BQ40" i="53"/>
  <c r="BD45" i="53"/>
  <c r="BD48" i="53"/>
  <c r="BD59" i="53"/>
  <c r="BZ40" i="53"/>
  <c r="BZ46" i="53"/>
  <c r="BZ50" i="53"/>
  <c r="BZ60" i="53"/>
  <c r="DW40" i="53"/>
  <c r="DW45" i="53"/>
  <c r="DW47" i="53"/>
  <c r="DW58" i="53"/>
  <c r="DC42" i="53"/>
  <c r="BR45" i="53"/>
  <c r="DB41" i="53"/>
  <c r="BC63" i="53"/>
  <c r="BQ43" i="53"/>
  <c r="DZ51" i="53"/>
  <c r="DZ59" i="53"/>
  <c r="DZ53" i="53"/>
  <c r="DZ57" i="53"/>
  <c r="DZ63" i="53"/>
  <c r="DZ66" i="53"/>
  <c r="DV44" i="53"/>
  <c r="DV52" i="53"/>
  <c r="DV61" i="53"/>
  <c r="DV67" i="53"/>
  <c r="DF45" i="53"/>
  <c r="DF54" i="53"/>
  <c r="DF47" i="53"/>
  <c r="DF59" i="53"/>
  <c r="DF57" i="53"/>
  <c r="DF61" i="53"/>
  <c r="DB46" i="53"/>
  <c r="DB55" i="53"/>
  <c r="DB53" i="53"/>
  <c r="DB61" i="53"/>
  <c r="CL47" i="53"/>
  <c r="CL63" i="53"/>
  <c r="CL66" i="53"/>
  <c r="CL67" i="53"/>
  <c r="BQ54" i="53"/>
  <c r="BQ58" i="53"/>
  <c r="BQ62" i="53"/>
  <c r="BQ65" i="53"/>
  <c r="BC45" i="53"/>
  <c r="BC48" i="53"/>
  <c r="BC55" i="53"/>
  <c r="BC53" i="53"/>
  <c r="BC65" i="53"/>
  <c r="DY53" i="53"/>
  <c r="DY54" i="53"/>
  <c r="DY64" i="53"/>
  <c r="DY65" i="53"/>
  <c r="DU42" i="53"/>
  <c r="DU51" i="53"/>
  <c r="DU49" i="53"/>
  <c r="DU56" i="53"/>
  <c r="DU60" i="53"/>
  <c r="DU66" i="53"/>
  <c r="DE49" i="53"/>
  <c r="DE55" i="53"/>
  <c r="DE51" i="53"/>
  <c r="DE56" i="53"/>
  <c r="DE65" i="53"/>
  <c r="DA45" i="53"/>
  <c r="DA54" i="53"/>
  <c r="DA55" i="53"/>
  <c r="DA62" i="53"/>
  <c r="DA60" i="53"/>
  <c r="DA64" i="53"/>
  <c r="CK45" i="53"/>
  <c r="CK55" i="53"/>
  <c r="CK51" i="53"/>
  <c r="CK53" i="53"/>
  <c r="CK56" i="53"/>
  <c r="BP45" i="53"/>
  <c r="BP48" i="53"/>
  <c r="BP53" i="53"/>
  <c r="BP58" i="53"/>
  <c r="BP56" i="53"/>
  <c r="BP65" i="53"/>
  <c r="DF43" i="53"/>
  <c r="BC39" i="53"/>
  <c r="DX49" i="53"/>
  <c r="DX60" i="53"/>
  <c r="DX54" i="53"/>
  <c r="DX62" i="53"/>
  <c r="DX64" i="53"/>
  <c r="DD43" i="53"/>
  <c r="DD51" i="53"/>
  <c r="DD49" i="53"/>
  <c r="DD56" i="53"/>
  <c r="DD63" i="53"/>
  <c r="CJ43" i="53"/>
  <c r="CJ51" i="53"/>
  <c r="CJ53" i="53"/>
  <c r="CJ60" i="53"/>
  <c r="CJ63" i="53"/>
  <c r="CJ66" i="53"/>
  <c r="CA59" i="53"/>
  <c r="CA53" i="53"/>
  <c r="CA55" i="53"/>
  <c r="CA57" i="53"/>
  <c r="CA62" i="53"/>
  <c r="CA63" i="53"/>
  <c r="BS44" i="53"/>
  <c r="BS50" i="53"/>
  <c r="BS54" i="53"/>
  <c r="BS60" i="53"/>
  <c r="BS63" i="53"/>
  <c r="BS65" i="53"/>
  <c r="BE46" i="53"/>
  <c r="BE54" i="53"/>
  <c r="BE57" i="53"/>
  <c r="BE59" i="53"/>
  <c r="BE62" i="53"/>
  <c r="DE42" i="53"/>
  <c r="CK46" i="53"/>
  <c r="DB43" i="53"/>
  <c r="BD57" i="53"/>
  <c r="BD50" i="53"/>
  <c r="BD52" i="53"/>
  <c r="BD54" i="53"/>
  <c r="BD62" i="53"/>
  <c r="BD65" i="53"/>
  <c r="BZ44" i="53"/>
  <c r="BZ48" i="53"/>
  <c r="BZ52" i="53"/>
  <c r="BZ58" i="53"/>
  <c r="BZ61" i="53"/>
  <c r="BZ63" i="53"/>
  <c r="BZ65" i="53"/>
  <c r="DY58" i="53"/>
  <c r="DW41" i="53"/>
  <c r="DW56" i="53"/>
  <c r="DW49" i="53"/>
  <c r="DW51" i="53"/>
  <c r="DW53" i="53"/>
  <c r="DW61" i="53"/>
  <c r="DW64" i="53"/>
  <c r="DC50" i="53"/>
  <c r="DC48" i="53"/>
  <c r="DC63" i="53"/>
  <c r="DC66" i="53"/>
  <c r="BR42" i="53"/>
  <c r="BR43" i="53"/>
  <c r="BR48" i="53"/>
  <c r="BR55" i="53"/>
  <c r="BR61" i="53"/>
  <c r="BC50" i="53"/>
  <c r="DX51" i="53"/>
  <c r="DD41" i="53"/>
  <c r="AS43" i="53" l="1"/>
  <c r="AS53" i="53"/>
  <c r="AQ43" i="53"/>
  <c r="AR67" i="53"/>
  <c r="AR56" i="53"/>
  <c r="AQ42" i="53"/>
  <c r="AS42" i="53"/>
  <c r="AT66" i="53"/>
  <c r="AR43" i="53"/>
  <c r="AR42" i="53"/>
  <c r="AT44" i="53"/>
  <c r="AP44" i="53"/>
  <c r="AQ48" i="53"/>
  <c r="AR65" i="53"/>
  <c r="AT46" i="53"/>
  <c r="AS57" i="53"/>
  <c r="AS39" i="53"/>
  <c r="AS49" i="53"/>
  <c r="AS46" i="53"/>
  <c r="AT41" i="53"/>
  <c r="AR44" i="53"/>
  <c r="AT43" i="53"/>
  <c r="AR41" i="53"/>
  <c r="AS47" i="53"/>
  <c r="AT65" i="53"/>
  <c r="AR45" i="53"/>
  <c r="AP58" i="53"/>
  <c r="AS48" i="53"/>
  <c r="AS58" i="53"/>
  <c r="AT47" i="53"/>
  <c r="AT48" i="53"/>
  <c r="AT64" i="53"/>
  <c r="AS59" i="53"/>
  <c r="AS64" i="53"/>
  <c r="AS50" i="53"/>
  <c r="AT49" i="53"/>
  <c r="AQ64" i="53"/>
  <c r="AR64" i="53"/>
  <c r="AS62" i="53"/>
  <c r="AS52" i="53"/>
  <c r="AP54" i="53"/>
  <c r="AT50" i="53"/>
  <c r="AS54" i="53"/>
  <c r="AR49" i="53"/>
  <c r="AT56" i="53"/>
  <c r="AQ59" i="53"/>
  <c r="AT62" i="53"/>
  <c r="AQ57" i="53"/>
  <c r="AP39" i="53"/>
  <c r="AR46" i="53"/>
  <c r="AS55" i="53"/>
  <c r="AS44" i="53"/>
  <c r="AS65" i="53"/>
  <c r="AS66" i="53"/>
  <c r="AS51" i="53"/>
  <c r="AT54" i="53"/>
  <c r="AP60" i="53"/>
  <c r="AP55" i="53"/>
  <c r="AT55" i="53"/>
  <c r="AS45" i="53"/>
  <c r="AT57" i="53"/>
  <c r="AS56" i="53"/>
  <c r="AP45" i="53"/>
  <c r="AP40" i="53"/>
  <c r="AP41" i="53"/>
  <c r="AQ46" i="53"/>
  <c r="AP50" i="53"/>
  <c r="AQ51" i="53"/>
  <c r="AT63" i="53"/>
  <c r="AS60" i="53"/>
  <c r="AS63" i="53"/>
  <c r="AS61" i="53"/>
  <c r="AS67" i="53"/>
  <c r="AP47" i="53"/>
  <c r="AT42" i="53"/>
  <c r="AQ56" i="53"/>
  <c r="AT40" i="53"/>
  <c r="AR40" i="53"/>
  <c r="AT39" i="53"/>
  <c r="AT61" i="53"/>
  <c r="AP57" i="53"/>
  <c r="AT60" i="53"/>
  <c r="AR39" i="53"/>
  <c r="AR53" i="53"/>
  <c r="AR63" i="53"/>
  <c r="AQ45" i="53"/>
  <c r="AP49" i="53"/>
  <c r="AR60" i="53"/>
  <c r="AP59" i="53"/>
  <c r="AT53" i="53"/>
  <c r="AQ50" i="53"/>
  <c r="AR54" i="53"/>
  <c r="AR57" i="53"/>
  <c r="AT59" i="53"/>
  <c r="AR58" i="53"/>
  <c r="AP62" i="53"/>
  <c r="AQ49" i="53"/>
  <c r="AR55" i="53"/>
  <c r="AP63" i="53"/>
  <c r="AR47" i="53"/>
  <c r="AP51" i="53"/>
  <c r="AR50" i="53"/>
  <c r="AR48" i="53"/>
  <c r="AQ52" i="53"/>
  <c r="AQ61" i="53"/>
  <c r="AP67" i="53"/>
  <c r="AQ54" i="53"/>
  <c r="AP56" i="53"/>
  <c r="AP46" i="53"/>
  <c r="AP43" i="53"/>
  <c r="D12" i="53"/>
  <c r="D23" i="46" s="1"/>
  <c r="D16" i="53"/>
  <c r="D25" i="46" s="1"/>
  <c r="D10" i="53"/>
  <c r="D22" i="46" s="1"/>
  <c r="AP48" i="53"/>
  <c r="AQ58" i="53"/>
  <c r="D8" i="53"/>
  <c r="D21" i="46" s="1"/>
  <c r="D14" i="53"/>
  <c r="D24" i="46" s="1"/>
  <c r="AP61" i="53"/>
  <c r="AP64" i="53"/>
  <c r="AQ41" i="53"/>
  <c r="AQ44" i="53"/>
  <c r="AQ55" i="53"/>
  <c r="AQ47" i="53"/>
  <c r="AQ62" i="53"/>
  <c r="AQ60" i="53"/>
  <c r="AQ65" i="53"/>
  <c r="BE68" i="53"/>
  <c r="BE69" i="53" s="1"/>
  <c r="BE70" i="53" s="1"/>
  <c r="BE71" i="53" s="1"/>
  <c r="BE72" i="53" s="1"/>
  <c r="BE73" i="53" s="1"/>
  <c r="BE74" i="53" s="1"/>
  <c r="BE75" i="53" s="1"/>
  <c r="BE76" i="53" s="1"/>
  <c r="DC68" i="53"/>
  <c r="DC69" i="53" s="1"/>
  <c r="DC70" i="53" s="1"/>
  <c r="DC71" i="53" s="1"/>
  <c r="DC72" i="53" s="1"/>
  <c r="DC73" i="53" s="1"/>
  <c r="DC74" i="53" s="1"/>
  <c r="DC75" i="53" s="1"/>
  <c r="DC76" i="53" s="1"/>
  <c r="BQ68" i="53"/>
  <c r="BQ69" i="53" s="1"/>
  <c r="BQ70" i="53" s="1"/>
  <c r="BQ71" i="53" s="1"/>
  <c r="BQ72" i="53" s="1"/>
  <c r="BQ73" i="53" s="1"/>
  <c r="BQ74" i="53" s="1"/>
  <c r="BQ75" i="53" s="1"/>
  <c r="BQ76" i="53" s="1"/>
  <c r="DF68" i="53"/>
  <c r="DF69" i="53" s="1"/>
  <c r="DF70" i="53" s="1"/>
  <c r="DF71" i="53" s="1"/>
  <c r="DF72" i="53" s="1"/>
  <c r="DF73" i="53" s="1"/>
  <c r="DF74" i="53" s="1"/>
  <c r="DF75" i="53" s="1"/>
  <c r="DF76" i="53" s="1"/>
  <c r="DZ68" i="53"/>
  <c r="DZ69" i="53" s="1"/>
  <c r="DZ70" i="53" s="1"/>
  <c r="DZ71" i="53" s="1"/>
  <c r="DZ72" i="53" s="1"/>
  <c r="DZ73" i="53" s="1"/>
  <c r="DZ74" i="53" s="1"/>
  <c r="DZ75" i="53" s="1"/>
  <c r="DZ76" i="53" s="1"/>
  <c r="CK68" i="53"/>
  <c r="CK69" i="53" s="1"/>
  <c r="CK70" i="53" s="1"/>
  <c r="CK71" i="53" s="1"/>
  <c r="CK72" i="53" s="1"/>
  <c r="CK73" i="53" s="1"/>
  <c r="CK74" i="53" s="1"/>
  <c r="CK75" i="53" s="1"/>
  <c r="CK76" i="53" s="1"/>
  <c r="BR68" i="53"/>
  <c r="BR69" i="53" s="1"/>
  <c r="BR70" i="53" s="1"/>
  <c r="BR71" i="53" s="1"/>
  <c r="BR72" i="53" s="1"/>
  <c r="BR73" i="53" s="1"/>
  <c r="BR74" i="53" s="1"/>
  <c r="BR75" i="53" s="1"/>
  <c r="BR76" i="53" s="1"/>
  <c r="DX68" i="53"/>
  <c r="DX69" i="53" s="1"/>
  <c r="DX70" i="53" s="1"/>
  <c r="DX71" i="53" s="1"/>
  <c r="DX72" i="53" s="1"/>
  <c r="DX73" i="53" s="1"/>
  <c r="DX74" i="53" s="1"/>
  <c r="DX75" i="53" s="1"/>
  <c r="DX76" i="53" s="1"/>
  <c r="CA68" i="53"/>
  <c r="CA69" i="53" s="1"/>
  <c r="CA70" i="53" s="1"/>
  <c r="CA71" i="53" s="1"/>
  <c r="CA72" i="53" s="1"/>
  <c r="CA73" i="53" s="1"/>
  <c r="CA74" i="53" s="1"/>
  <c r="CA75" i="53" s="1"/>
  <c r="CA76" i="53" s="1"/>
  <c r="BD68" i="53"/>
  <c r="BD69" i="53" s="1"/>
  <c r="BD70" i="53" s="1"/>
  <c r="BD71" i="53" s="1"/>
  <c r="BD72" i="53" s="1"/>
  <c r="BD73" i="53" s="1"/>
  <c r="BD74" i="53" s="1"/>
  <c r="BD75" i="53" s="1"/>
  <c r="BD76" i="53" s="1"/>
  <c r="BS68" i="53"/>
  <c r="BS69" i="53" s="1"/>
  <c r="BS70" i="53" s="1"/>
  <c r="BS71" i="53" s="1"/>
  <c r="BS72" i="53" s="1"/>
  <c r="BS73" i="53" s="1"/>
  <c r="BS74" i="53" s="1"/>
  <c r="BS75" i="53" s="1"/>
  <c r="BS76" i="53" s="1"/>
  <c r="DD68" i="53"/>
  <c r="DD69" i="53" s="1"/>
  <c r="DD70" i="53" s="1"/>
  <c r="DD71" i="53" s="1"/>
  <c r="DD72" i="53" s="1"/>
  <c r="DD73" i="53" s="1"/>
  <c r="DD74" i="53" s="1"/>
  <c r="DD75" i="53" s="1"/>
  <c r="DD76" i="53" s="1"/>
  <c r="CL68" i="53"/>
  <c r="CL69" i="53" s="1"/>
  <c r="CL70" i="53" s="1"/>
  <c r="CL71" i="53" s="1"/>
  <c r="CL72" i="53" s="1"/>
  <c r="CL73" i="53" s="1"/>
  <c r="CL74" i="53" s="1"/>
  <c r="CL75" i="53" s="1"/>
  <c r="CL76" i="53" s="1"/>
  <c r="DY68" i="53"/>
  <c r="DY69" i="53" s="1"/>
  <c r="DY70" i="53" s="1"/>
  <c r="DY71" i="53" s="1"/>
  <c r="DY72" i="53" s="1"/>
  <c r="DY73" i="53" s="1"/>
  <c r="DY74" i="53" s="1"/>
  <c r="DY75" i="53" s="1"/>
  <c r="DY76" i="53" s="1"/>
  <c r="DE68" i="53"/>
  <c r="DE69" i="53" s="1"/>
  <c r="DE70" i="53" s="1"/>
  <c r="DE71" i="53" s="1"/>
  <c r="DE72" i="53" s="1"/>
  <c r="DE73" i="53" s="1"/>
  <c r="DE74" i="53" s="1"/>
  <c r="DE75" i="53" s="1"/>
  <c r="DE76" i="53" s="1"/>
  <c r="DU68" i="53"/>
  <c r="DU69" i="53" s="1"/>
  <c r="DU70" i="53" s="1"/>
  <c r="DU71" i="53" s="1"/>
  <c r="DU72" i="53" s="1"/>
  <c r="DU73" i="53" s="1"/>
  <c r="DU74" i="53" s="1"/>
  <c r="DU75" i="53" s="1"/>
  <c r="DU76" i="53" s="1"/>
  <c r="DV68" i="53"/>
  <c r="DV69" i="53" s="1"/>
  <c r="DV70" i="53" s="1"/>
  <c r="DV71" i="53" s="1"/>
  <c r="DV72" i="53" s="1"/>
  <c r="DV73" i="53" s="1"/>
  <c r="DV74" i="53" s="1"/>
  <c r="DV75" i="53" s="1"/>
  <c r="DV76" i="53" s="1"/>
  <c r="BP68" i="53"/>
  <c r="BP69" i="53" s="1"/>
  <c r="BP70" i="53" s="1"/>
  <c r="BP71" i="53" s="1"/>
  <c r="BP72" i="53" s="1"/>
  <c r="BP73" i="53" s="1"/>
  <c r="BP74" i="53" s="1"/>
  <c r="BP75" i="53" s="1"/>
  <c r="BP76" i="53" s="1"/>
  <c r="BZ68" i="53"/>
  <c r="BZ69" i="53" s="1"/>
  <c r="BZ70" i="53" s="1"/>
  <c r="BZ71" i="53" s="1"/>
  <c r="BZ72" i="53" s="1"/>
  <c r="BZ73" i="53" s="1"/>
  <c r="BZ74" i="53" s="1"/>
  <c r="BZ75" i="53" s="1"/>
  <c r="BZ76" i="53" s="1"/>
  <c r="CJ68" i="53"/>
  <c r="CJ69" i="53" s="1"/>
  <c r="CJ70" i="53" s="1"/>
  <c r="CJ71" i="53" s="1"/>
  <c r="CJ72" i="53" s="1"/>
  <c r="CJ73" i="53" s="1"/>
  <c r="CJ74" i="53" s="1"/>
  <c r="CJ75" i="53" s="1"/>
  <c r="CJ76" i="53" s="1"/>
  <c r="BC68" i="53"/>
  <c r="BC69" i="53" s="1"/>
  <c r="BC70" i="53" s="1"/>
  <c r="BC71" i="53" s="1"/>
  <c r="BC72" i="53" s="1"/>
  <c r="BC73" i="53" s="1"/>
  <c r="BC74" i="53" s="1"/>
  <c r="BC75" i="53" s="1"/>
  <c r="BC76" i="53" s="1"/>
  <c r="DB68" i="53"/>
  <c r="DB69" i="53" s="1"/>
  <c r="DB70" i="53" s="1"/>
  <c r="DB71" i="53" s="1"/>
  <c r="DB72" i="53" s="1"/>
  <c r="DB73" i="53" s="1"/>
  <c r="DB74" i="53" s="1"/>
  <c r="DB75" i="53" s="1"/>
  <c r="DB76" i="53" s="1"/>
  <c r="DA68" i="53"/>
  <c r="DA69" i="53" s="1"/>
  <c r="DA70" i="53" s="1"/>
  <c r="DA71" i="53" s="1"/>
  <c r="DA72" i="53" s="1"/>
  <c r="DA73" i="53" s="1"/>
  <c r="DA74" i="53" s="1"/>
  <c r="DA75" i="53" s="1"/>
  <c r="DA76" i="53" s="1"/>
  <c r="DW68" i="53"/>
  <c r="DW69" i="53" s="1"/>
  <c r="DW70" i="53" s="1"/>
  <c r="DW71" i="53" s="1"/>
  <c r="DW72" i="53" s="1"/>
  <c r="DW73" i="53" s="1"/>
  <c r="DW74" i="53" s="1"/>
  <c r="DW75" i="53" s="1"/>
  <c r="DW76" i="53" s="1"/>
  <c r="AS68" i="53" l="1"/>
  <c r="AS69" i="53" s="1"/>
  <c r="AS70" i="53" s="1"/>
  <c r="AS71" i="53" s="1"/>
  <c r="AS72" i="53" s="1"/>
  <c r="AS73" i="53" s="1"/>
  <c r="AS74" i="53" s="1"/>
  <c r="AS75" i="53" s="1"/>
  <c r="AS76" i="53" s="1"/>
  <c r="AT68" i="53"/>
  <c r="AT69" i="53" s="1"/>
  <c r="AT70" i="53" s="1"/>
  <c r="AT71" i="53" s="1"/>
  <c r="AT72" i="53" s="1"/>
  <c r="AT73" i="53" s="1"/>
  <c r="AT74" i="53" s="1"/>
  <c r="AT75" i="53" s="1"/>
  <c r="AT76" i="53" s="1"/>
  <c r="AR68" i="53"/>
  <c r="AR69" i="53" s="1"/>
  <c r="AR70" i="53" s="1"/>
  <c r="AR71" i="53" s="1"/>
  <c r="AR72" i="53" s="1"/>
  <c r="AR73" i="53" s="1"/>
  <c r="AR74" i="53" s="1"/>
  <c r="AR75" i="53" s="1"/>
  <c r="AR76" i="53" s="1"/>
  <c r="AP68" i="53"/>
  <c r="AP69" i="53" s="1"/>
  <c r="AP70" i="53" s="1"/>
  <c r="AP71" i="53" s="1"/>
  <c r="AP72" i="53" s="1"/>
  <c r="AP73" i="53" s="1"/>
  <c r="AP74" i="53" s="1"/>
  <c r="AP75" i="53" s="1"/>
  <c r="AP76" i="53" s="1"/>
  <c r="AQ68" i="53"/>
  <c r="AQ69" i="53" s="1"/>
  <c r="AQ70" i="53" s="1"/>
  <c r="AQ71" i="53" s="1"/>
  <c r="AQ72" i="53" s="1"/>
  <c r="AQ73" i="53" s="1"/>
  <c r="AQ74" i="53" s="1"/>
  <c r="AQ75" i="53" s="1"/>
  <c r="AQ76" i="53" s="1"/>
  <c r="BB40" i="45"/>
  <c r="V10" i="53" s="1"/>
  <c r="V42" i="53" l="1"/>
  <c r="X42" i="53" s="1"/>
  <c r="V67" i="53"/>
  <c r="V59" i="53"/>
  <c r="V56" i="53"/>
  <c r="V53" i="53"/>
  <c r="V46" i="53"/>
  <c r="V44" i="53"/>
  <c r="V38" i="53"/>
  <c r="X38" i="53" s="1"/>
  <c r="V62" i="53"/>
  <c r="V55" i="53"/>
  <c r="V57" i="53"/>
  <c r="V50" i="53"/>
  <c r="V52" i="53"/>
  <c r="V40" i="53"/>
  <c r="V54" i="53"/>
  <c r="V65" i="53"/>
  <c r="V63" i="53"/>
  <c r="V61" i="53"/>
  <c r="V58" i="53"/>
  <c r="V51" i="53"/>
  <c r="V43" i="53"/>
  <c r="V41" i="53"/>
  <c r="V45" i="53"/>
  <c r="V66" i="53"/>
  <c r="V64" i="53"/>
  <c r="V60" i="53"/>
  <c r="V49" i="53"/>
  <c r="V48" i="53"/>
  <c r="V47" i="53"/>
  <c r="V39" i="53"/>
  <c r="C7" i="46"/>
  <c r="F19" i="53" s="1"/>
  <c r="D20" i="53" l="1"/>
  <c r="D24" i="53"/>
  <c r="D28" i="53"/>
  <c r="D32" i="53"/>
  <c r="D36" i="53"/>
  <c r="D40" i="53"/>
  <c r="D44" i="53"/>
  <c r="D48" i="53"/>
  <c r="D26" i="53"/>
  <c r="D34" i="53"/>
  <c r="D38" i="53"/>
  <c r="D46" i="53"/>
  <c r="D27" i="53"/>
  <c r="D39" i="53"/>
  <c r="D21" i="53"/>
  <c r="D25" i="53"/>
  <c r="D29" i="53"/>
  <c r="D33" i="53"/>
  <c r="D37" i="53"/>
  <c r="D41" i="53"/>
  <c r="D45" i="53"/>
  <c r="D22" i="53"/>
  <c r="D30" i="53"/>
  <c r="D42" i="53"/>
  <c r="D23" i="53"/>
  <c r="D31" i="53"/>
  <c r="D35" i="53"/>
  <c r="D43" i="53"/>
  <c r="D47" i="53"/>
  <c r="F20" i="53"/>
  <c r="F21" i="53" s="1"/>
  <c r="F22" i="53" s="1"/>
  <c r="F23" i="53" s="1"/>
  <c r="F24" i="53" s="1"/>
  <c r="F25" i="53" s="1"/>
  <c r="F26" i="53" s="1"/>
  <c r="F27" i="53" s="1"/>
  <c r="F28" i="53" s="1"/>
  <c r="F29" i="53" s="1"/>
  <c r="F30" i="53" s="1"/>
  <c r="F31" i="53" s="1"/>
  <c r="F32" i="53" s="1"/>
  <c r="F33" i="53" s="1"/>
  <c r="F34" i="53" s="1"/>
  <c r="F35" i="53" s="1"/>
  <c r="F36" i="53" s="1"/>
  <c r="F37" i="53" s="1"/>
  <c r="F38" i="53" s="1"/>
  <c r="W47" i="53"/>
  <c r="X47" i="53"/>
  <c r="X48" i="53"/>
  <c r="W48" i="53"/>
  <c r="W66" i="53"/>
  <c r="X66" i="53"/>
  <c r="W51" i="53"/>
  <c r="X51" i="53"/>
  <c r="W65" i="53"/>
  <c r="X65" i="53"/>
  <c r="W50" i="53"/>
  <c r="X50" i="53"/>
  <c r="W56" i="53"/>
  <c r="X56" i="53"/>
  <c r="X49" i="53"/>
  <c r="W49" i="53"/>
  <c r="X45" i="53"/>
  <c r="W45" i="53"/>
  <c r="X58" i="53"/>
  <c r="W58" i="53"/>
  <c r="W54" i="53"/>
  <c r="X54" i="53"/>
  <c r="W57" i="53"/>
  <c r="X57" i="53"/>
  <c r="X44" i="53"/>
  <c r="W44" i="53"/>
  <c r="X59" i="53"/>
  <c r="W59" i="53"/>
  <c r="X39" i="53"/>
  <c r="W39" i="53"/>
  <c r="W60" i="53"/>
  <c r="X60" i="53"/>
  <c r="W42" i="53"/>
  <c r="X41" i="53"/>
  <c r="W41" i="53"/>
  <c r="W61" i="53"/>
  <c r="X61" i="53"/>
  <c r="X40" i="53"/>
  <c r="W40" i="53"/>
  <c r="W55" i="53"/>
  <c r="X55" i="53"/>
  <c r="X46" i="53"/>
  <c r="W46" i="53"/>
  <c r="X67" i="53"/>
  <c r="W67" i="53"/>
  <c r="X64" i="53"/>
  <c r="W64" i="53"/>
  <c r="W43" i="53"/>
  <c r="X43" i="53"/>
  <c r="W63" i="53"/>
  <c r="X63" i="53"/>
  <c r="W52" i="53"/>
  <c r="X52" i="53"/>
  <c r="W62" i="53"/>
  <c r="X62" i="53"/>
  <c r="X53" i="53"/>
  <c r="W53" i="53"/>
  <c r="DL19" i="53"/>
  <c r="DH19" i="53"/>
  <c r="CQ19" i="53"/>
  <c r="CB19" i="53"/>
  <c r="BJ19" i="53"/>
  <c r="AF19" i="53"/>
  <c r="DK19" i="53"/>
  <c r="CP19" i="53"/>
  <c r="CE19" i="53"/>
  <c r="BV19" i="53"/>
  <c r="BI19" i="53"/>
  <c r="AX19" i="53"/>
  <c r="AI19" i="53"/>
  <c r="AE19" i="53"/>
  <c r="N19" i="53"/>
  <c r="O19" i="53" s="1"/>
  <c r="DJ19" i="53"/>
  <c r="CS19" i="53"/>
  <c r="CO19" i="53"/>
  <c r="CD19" i="53"/>
  <c r="BU19" i="53"/>
  <c r="BH19" i="53"/>
  <c r="AW19" i="53"/>
  <c r="AH19" i="53"/>
  <c r="J19" i="53"/>
  <c r="L19" i="53" s="1"/>
  <c r="DI19" i="53"/>
  <c r="CR19" i="53"/>
  <c r="BG19" i="53"/>
  <c r="CN19" i="53"/>
  <c r="AV19" i="53"/>
  <c r="DM19" i="53"/>
  <c r="CC19" i="53"/>
  <c r="AG19" i="53"/>
  <c r="S19" i="53"/>
  <c r="C8" i="46"/>
  <c r="C10" i="46"/>
  <c r="C9" i="46"/>
  <c r="U7" i="53" l="1"/>
  <c r="U6" i="53"/>
  <c r="T6" i="53"/>
  <c r="T7" i="53"/>
  <c r="V6" i="53"/>
  <c r="V7" i="53"/>
  <c r="W7" i="53"/>
  <c r="W6" i="53"/>
  <c r="S6" i="53"/>
  <c r="S7" i="53"/>
  <c r="Y7" i="53" s="1"/>
  <c r="F9" i="46" s="1"/>
  <c r="F39" i="53"/>
  <c r="F40" i="53" s="1"/>
  <c r="F41" i="53" s="1"/>
  <c r="F42" i="53" s="1"/>
  <c r="F43" i="53" s="1"/>
  <c r="F44" i="53" s="1"/>
  <c r="F45" i="53" s="1"/>
  <c r="F46" i="53" s="1"/>
  <c r="F47" i="53" s="1"/>
  <c r="F48" i="53" s="1"/>
  <c r="F49" i="53" s="1"/>
  <c r="F50" i="53" s="1"/>
  <c r="F51" i="53" s="1"/>
  <c r="F52" i="53" s="1"/>
  <c r="F53" i="53" s="1"/>
  <c r="F54" i="53" s="1"/>
  <c r="F55" i="53" s="1"/>
  <c r="F56" i="53" s="1"/>
  <c r="F57" i="53" s="1"/>
  <c r="F58" i="53" s="1"/>
  <c r="F59" i="53" s="1"/>
  <c r="F60" i="53" s="1"/>
  <c r="F61" i="53" s="1"/>
  <c r="F62" i="53" s="1"/>
  <c r="F63" i="53" s="1"/>
  <c r="F64" i="53" s="1"/>
  <c r="F65" i="53" s="1"/>
  <c r="F66" i="53" s="1"/>
  <c r="F67" i="53" s="1"/>
  <c r="F68" i="53" s="1"/>
  <c r="F69" i="53" s="1"/>
  <c r="F70" i="53" s="1"/>
  <c r="F71" i="53" s="1"/>
  <c r="F72" i="53" s="1"/>
  <c r="F73" i="53" s="1"/>
  <c r="F74" i="53" s="1"/>
  <c r="F75" i="53" s="1"/>
  <c r="F76" i="53" s="1"/>
  <c r="J38" i="53"/>
  <c r="L38" i="53" s="1"/>
  <c r="CM19" i="53"/>
  <c r="BT19" i="53"/>
  <c r="AU19" i="53"/>
  <c r="DG19" i="53"/>
  <c r="BF19" i="53"/>
  <c r="W68" i="53"/>
  <c r="W69" i="53" s="1"/>
  <c r="W70" i="53" s="1"/>
  <c r="W71" i="53" s="1"/>
  <c r="W72" i="53" s="1"/>
  <c r="W73" i="53" s="1"/>
  <c r="W74" i="53" s="1"/>
  <c r="W75" i="53" s="1"/>
  <c r="W76" i="53" s="1"/>
  <c r="Z19" i="53"/>
  <c r="AA19" i="53" s="1"/>
  <c r="T19" i="53"/>
  <c r="AB19" i="53"/>
  <c r="AC19" i="53" s="1"/>
  <c r="DK20" i="53"/>
  <c r="CP20" i="53"/>
  <c r="CE20" i="53"/>
  <c r="BV20" i="53"/>
  <c r="BI20" i="53"/>
  <c r="AX20" i="53"/>
  <c r="AI20" i="53"/>
  <c r="AE20" i="53"/>
  <c r="N20" i="53"/>
  <c r="O20" i="53" s="1"/>
  <c r="DJ20" i="53"/>
  <c r="CS20" i="53"/>
  <c r="CO20" i="53"/>
  <c r="CD20" i="53"/>
  <c r="BU20" i="53"/>
  <c r="BH20" i="53"/>
  <c r="AW20" i="53"/>
  <c r="AH20" i="53"/>
  <c r="J20" i="53"/>
  <c r="L20" i="53" s="1"/>
  <c r="DM20" i="53"/>
  <c r="DI20" i="53"/>
  <c r="CR20" i="53"/>
  <c r="CN20" i="53"/>
  <c r="CC20" i="53"/>
  <c r="BG20" i="53"/>
  <c r="AV20" i="53"/>
  <c r="AG20" i="53"/>
  <c r="S20" i="53"/>
  <c r="DL20" i="53"/>
  <c r="CB20" i="53"/>
  <c r="AF20" i="53"/>
  <c r="DH20" i="53"/>
  <c r="BJ20" i="53"/>
  <c r="CQ20" i="53"/>
  <c r="CD79" i="45"/>
  <c r="BF20" i="53" l="1"/>
  <c r="BT20" i="53"/>
  <c r="CM20" i="53"/>
  <c r="AU20" i="53"/>
  <c r="DG20" i="53"/>
  <c r="P19" i="53"/>
  <c r="Q19" i="53" s="1"/>
  <c r="Z20" i="53"/>
  <c r="AA20" i="53" s="1"/>
  <c r="T20" i="53"/>
  <c r="AB20" i="53"/>
  <c r="AC20" i="53" s="1"/>
  <c r="DJ21" i="53"/>
  <c r="CS21" i="53"/>
  <c r="CO21" i="53"/>
  <c r="CD21" i="53"/>
  <c r="BU21" i="53"/>
  <c r="BH21" i="53"/>
  <c r="AW21" i="53"/>
  <c r="AH21" i="53"/>
  <c r="J21" i="53"/>
  <c r="L21" i="53" s="1"/>
  <c r="DM21" i="53"/>
  <c r="DI21" i="53"/>
  <c r="CR21" i="53"/>
  <c r="CN21" i="53"/>
  <c r="CC21" i="53"/>
  <c r="BG21" i="53"/>
  <c r="AV21" i="53"/>
  <c r="AG21" i="53"/>
  <c r="S21" i="53"/>
  <c r="DL21" i="53"/>
  <c r="DH21" i="53"/>
  <c r="CQ21" i="53"/>
  <c r="CB21" i="53"/>
  <c r="BJ21" i="53"/>
  <c r="AF21" i="53"/>
  <c r="CP21" i="53"/>
  <c r="AX21" i="53"/>
  <c r="CE21" i="53"/>
  <c r="AI21" i="53"/>
  <c r="DK21" i="53"/>
  <c r="BV21" i="53"/>
  <c r="AE21" i="53"/>
  <c r="N21" i="53"/>
  <c r="O21" i="53" s="1"/>
  <c r="BI21" i="53"/>
  <c r="CD124" i="45"/>
  <c r="CD122" i="45"/>
  <c r="CD120" i="45"/>
  <c r="CD116" i="45"/>
  <c r="CD114" i="45"/>
  <c r="CD112" i="45"/>
  <c r="CD108" i="45"/>
  <c r="CD106" i="45"/>
  <c r="CD102" i="45"/>
  <c r="CD97" i="45"/>
  <c r="CD95" i="45"/>
  <c r="CD91" i="45"/>
  <c r="CD86" i="45"/>
  <c r="CD84" i="45"/>
  <c r="CD123" i="45"/>
  <c r="CD121" i="45"/>
  <c r="CD119" i="45"/>
  <c r="CD115" i="45"/>
  <c r="CD113" i="45"/>
  <c r="CD111" i="45"/>
  <c r="CD107" i="45"/>
  <c r="CD104" i="45"/>
  <c r="CD98" i="45"/>
  <c r="CD96" i="45"/>
  <c r="CD92" i="45"/>
  <c r="CD90" i="45"/>
  <c r="CD82" i="45"/>
  <c r="CD85" i="45"/>
  <c r="CD83" i="45"/>
  <c r="AX21" i="45"/>
  <c r="AX7" i="45"/>
  <c r="BT21" i="53" l="1"/>
  <c r="DG21" i="53"/>
  <c r="BF21" i="53"/>
  <c r="CM21" i="53"/>
  <c r="AU21" i="53"/>
  <c r="P20" i="53"/>
  <c r="Q20" i="53" s="1"/>
  <c r="DM22" i="53"/>
  <c r="DI22" i="53"/>
  <c r="CR22" i="53"/>
  <c r="CN22" i="53"/>
  <c r="CC22" i="53"/>
  <c r="BG22" i="53"/>
  <c r="AV22" i="53"/>
  <c r="AG22" i="53"/>
  <c r="S22" i="53"/>
  <c r="DL22" i="53"/>
  <c r="DH22" i="53"/>
  <c r="CQ22" i="53"/>
  <c r="CB22" i="53"/>
  <c r="BJ22" i="53"/>
  <c r="AF22" i="53"/>
  <c r="DK22" i="53"/>
  <c r="CP22" i="53"/>
  <c r="CE22" i="53"/>
  <c r="BV22" i="53"/>
  <c r="BI22" i="53"/>
  <c r="AX22" i="53"/>
  <c r="AI22" i="53"/>
  <c r="AE22" i="53"/>
  <c r="N22" i="53"/>
  <c r="O22" i="53" s="1"/>
  <c r="CD22" i="53"/>
  <c r="AH22" i="53"/>
  <c r="J22" i="53"/>
  <c r="L22" i="53" s="1"/>
  <c r="DJ22" i="53"/>
  <c r="BU22" i="53"/>
  <c r="CS22" i="53"/>
  <c r="BH22" i="53"/>
  <c r="CO22" i="53"/>
  <c r="AW22" i="53"/>
  <c r="T21" i="53"/>
  <c r="AB21" i="53"/>
  <c r="AC21" i="53" s="1"/>
  <c r="Z21" i="53"/>
  <c r="AA21" i="53" s="1"/>
  <c r="BO47" i="45" a="1"/>
  <c r="BO47" i="45" s="1"/>
  <c r="BP47" i="45" a="1"/>
  <c r="BP47" i="45" s="1"/>
  <c r="BQ47" i="45" a="1"/>
  <c r="BQ47" i="45" s="1"/>
  <c r="BN47" i="45" a="1"/>
  <c r="BN47" i="45" s="1"/>
  <c r="BY33" i="45" a="1"/>
  <c r="BY33" i="45" s="1"/>
  <c r="CB33" i="45" a="1"/>
  <c r="CB33" i="45" s="1"/>
  <c r="BZ33" i="45" a="1"/>
  <c r="BZ33" i="45" s="1"/>
  <c r="CC33" i="45" a="1"/>
  <c r="CC33" i="45" s="1"/>
  <c r="CA33" i="45" a="1"/>
  <c r="CA33" i="45" s="1"/>
  <c r="CC45" i="45" a="1"/>
  <c r="CC45" i="45" s="1"/>
  <c r="CC46" i="45" a="1"/>
  <c r="CC46" i="45" s="1"/>
  <c r="CC47" i="45" a="1"/>
  <c r="CC47" i="45" s="1"/>
  <c r="CC48" i="45" a="1"/>
  <c r="CC48" i="45" s="1"/>
  <c r="CC49" i="45" a="1"/>
  <c r="CC49" i="45" s="1"/>
  <c r="CC50" i="45" a="1"/>
  <c r="CC50" i="45" s="1"/>
  <c r="BY47" i="45" a="1"/>
  <c r="BY47" i="45" s="1"/>
  <c r="CA42" i="45" a="1"/>
  <c r="CA42" i="45" s="1"/>
  <c r="BZ41" i="45" a="1"/>
  <c r="BZ41" i="45" s="1"/>
  <c r="BY41" i="45" a="1"/>
  <c r="BY41" i="45" s="1"/>
  <c r="CC40" i="45" a="1"/>
  <c r="CC40" i="45" s="1"/>
  <c r="CB39" i="45" a="1"/>
  <c r="CB39" i="45" s="1"/>
  <c r="CA38" i="45" a="1"/>
  <c r="CA38" i="45" s="1"/>
  <c r="BZ37" i="45" a="1"/>
  <c r="BZ37" i="45" s="1"/>
  <c r="BZ45" i="45" a="1"/>
  <c r="BZ45" i="45" s="1"/>
  <c r="BZ46" i="45" a="1"/>
  <c r="BZ46" i="45" s="1"/>
  <c r="BZ47" i="45" a="1"/>
  <c r="BZ47" i="45" s="1"/>
  <c r="BZ48" i="45" a="1"/>
  <c r="BZ48" i="45" s="1"/>
  <c r="BZ49" i="45" a="1"/>
  <c r="BZ49" i="45" s="1"/>
  <c r="BZ50" i="45" a="1"/>
  <c r="BZ50" i="45" s="1"/>
  <c r="BY50" i="45" a="1"/>
  <c r="BY50" i="45" s="1"/>
  <c r="BY46" i="45" a="1"/>
  <c r="BY46" i="45" s="1"/>
  <c r="CB42" i="45" a="1"/>
  <c r="CB42" i="45" s="1"/>
  <c r="CA41" i="45" a="1"/>
  <c r="CA41" i="45" s="1"/>
  <c r="BZ40" i="45" a="1"/>
  <c r="BZ40" i="45" s="1"/>
  <c r="BY40" i="45" a="1"/>
  <c r="BY40" i="45" s="1"/>
  <c r="CC39" i="45" a="1"/>
  <c r="CC39" i="45" s="1"/>
  <c r="CB38" i="45" a="1"/>
  <c r="CB38" i="45" s="1"/>
  <c r="CA37" i="45" a="1"/>
  <c r="CA37" i="45" s="1"/>
  <c r="BY42" i="45" a="1"/>
  <c r="BY42" i="45" s="1"/>
  <c r="CC37" i="45" a="1"/>
  <c r="CC37" i="45" s="1"/>
  <c r="CA45" i="45" a="1"/>
  <c r="CA45" i="45" s="1"/>
  <c r="CA46" i="45" a="1"/>
  <c r="CA46" i="45" s="1"/>
  <c r="CA47" i="45" a="1"/>
  <c r="CA47" i="45" s="1"/>
  <c r="CA48" i="45" a="1"/>
  <c r="CA48" i="45" s="1"/>
  <c r="CA49" i="45" a="1"/>
  <c r="CA49" i="45" s="1"/>
  <c r="CA50" i="45" a="1"/>
  <c r="CA50" i="45" s="1"/>
  <c r="BY49" i="45" a="1"/>
  <c r="BY49" i="45" s="1"/>
  <c r="BY45" i="45" a="1"/>
  <c r="BY45" i="45" s="1"/>
  <c r="CC42" i="45" a="1"/>
  <c r="CC42" i="45" s="1"/>
  <c r="CB41" i="45" a="1"/>
  <c r="CB41" i="45" s="1"/>
  <c r="CA40" i="45" a="1"/>
  <c r="CA40" i="45" s="1"/>
  <c r="BZ39" i="45" a="1"/>
  <c r="BZ39" i="45" s="1"/>
  <c r="BY39" i="45" a="1"/>
  <c r="BY39" i="45" s="1"/>
  <c r="CC38" i="45" a="1"/>
  <c r="CC38" i="45" s="1"/>
  <c r="CB37" i="45" a="1"/>
  <c r="CB37" i="45" s="1"/>
  <c r="BY37" i="45" a="1"/>
  <c r="BY37" i="45" s="1"/>
  <c r="CB50" i="45" a="1"/>
  <c r="CB50" i="45" s="1"/>
  <c r="BZ42" i="45" a="1"/>
  <c r="BZ42" i="45" s="1"/>
  <c r="CB40" i="45" a="1"/>
  <c r="CB40" i="45" s="1"/>
  <c r="BZ38" i="45" a="1"/>
  <c r="BZ38" i="45" s="1"/>
  <c r="BY38" i="45" a="1"/>
  <c r="BY38" i="45" s="1"/>
  <c r="CB45" i="45" a="1"/>
  <c r="CB45" i="45" s="1"/>
  <c r="CB46" i="45" a="1"/>
  <c r="CB46" i="45" s="1"/>
  <c r="CB47" i="45" a="1"/>
  <c r="CB47" i="45" s="1"/>
  <c r="CB48" i="45" a="1"/>
  <c r="CB48" i="45" s="1"/>
  <c r="CB49" i="45" a="1"/>
  <c r="CB49" i="45" s="1"/>
  <c r="BY48" i="45" a="1"/>
  <c r="BY48" i="45" s="1"/>
  <c r="CC41" i="45" a="1"/>
  <c r="CC41" i="45" s="1"/>
  <c r="CA39" i="45" a="1"/>
  <c r="CA39" i="45" s="1"/>
  <c r="BT22" i="53" l="1"/>
  <c r="AU22" i="53"/>
  <c r="BF22" i="53"/>
  <c r="CM22" i="53"/>
  <c r="DG22" i="53"/>
  <c r="P21" i="53"/>
  <c r="Q21" i="53" s="1"/>
  <c r="DL23" i="53"/>
  <c r="DH23" i="53"/>
  <c r="CQ23" i="53"/>
  <c r="CB23" i="53"/>
  <c r="BJ23" i="53"/>
  <c r="AF23" i="53"/>
  <c r="DK23" i="53"/>
  <c r="CP23" i="53"/>
  <c r="CE23" i="53"/>
  <c r="BV23" i="53"/>
  <c r="BI23" i="53"/>
  <c r="AX23" i="53"/>
  <c r="AI23" i="53"/>
  <c r="AE23" i="53"/>
  <c r="N23" i="53"/>
  <c r="O23" i="53" s="1"/>
  <c r="DJ23" i="53"/>
  <c r="CS23" i="53"/>
  <c r="CO23" i="53"/>
  <c r="CD23" i="53"/>
  <c r="BU23" i="53"/>
  <c r="BH23" i="53"/>
  <c r="AW23" i="53"/>
  <c r="AH23" i="53"/>
  <c r="J23" i="53"/>
  <c r="L23" i="53" s="1"/>
  <c r="CN23" i="53"/>
  <c r="AV23" i="53"/>
  <c r="DM23" i="53"/>
  <c r="CC23" i="53"/>
  <c r="AG23" i="53"/>
  <c r="S23" i="53"/>
  <c r="DI23" i="53"/>
  <c r="CR23" i="53"/>
  <c r="BG23" i="53"/>
  <c r="AB22" i="53"/>
  <c r="AC22" i="53" s="1"/>
  <c r="Z22" i="53"/>
  <c r="AA22" i="53" s="1"/>
  <c r="T22" i="53"/>
  <c r="BY18" i="45"/>
  <c r="BT23" i="53" l="1"/>
  <c r="DG23" i="53"/>
  <c r="CM23" i="53"/>
  <c r="AU23" i="53"/>
  <c r="BF23" i="53"/>
  <c r="P22" i="53"/>
  <c r="Q22" i="53" s="1"/>
  <c r="DK24" i="53"/>
  <c r="CP24" i="53"/>
  <c r="CE24" i="53"/>
  <c r="BV24" i="53"/>
  <c r="BI24" i="53"/>
  <c r="AX24" i="53"/>
  <c r="AI24" i="53"/>
  <c r="AE24" i="53"/>
  <c r="N24" i="53"/>
  <c r="O24" i="53" s="1"/>
  <c r="DJ24" i="53"/>
  <c r="CS24" i="53"/>
  <c r="CO24" i="53"/>
  <c r="CD24" i="53"/>
  <c r="BU24" i="53"/>
  <c r="BH24" i="53"/>
  <c r="AW24" i="53"/>
  <c r="AH24" i="53"/>
  <c r="J24" i="53"/>
  <c r="L24" i="53" s="1"/>
  <c r="DM24" i="53"/>
  <c r="DI24" i="53"/>
  <c r="CR24" i="53"/>
  <c r="CN24" i="53"/>
  <c r="CC24" i="53"/>
  <c r="BG24" i="53"/>
  <c r="AV24" i="53"/>
  <c r="AG24" i="53"/>
  <c r="S24" i="53"/>
  <c r="DH24" i="53"/>
  <c r="BJ24" i="53"/>
  <c r="CQ24" i="53"/>
  <c r="DL24" i="53"/>
  <c r="CB24" i="53"/>
  <c r="AF24" i="53"/>
  <c r="Z23" i="53"/>
  <c r="AA23" i="53" s="1"/>
  <c r="T23" i="53"/>
  <c r="AB23" i="53"/>
  <c r="AC23" i="53" s="1"/>
  <c r="AX61" i="45"/>
  <c r="AX202" i="45"/>
  <c r="AX8" i="45"/>
  <c r="AX100" i="45"/>
  <c r="AX183" i="45"/>
  <c r="CM24" i="53" l="1"/>
  <c r="AU24" i="53"/>
  <c r="DG24" i="53"/>
  <c r="BF24" i="53"/>
  <c r="BT24" i="53"/>
  <c r="P23" i="53"/>
  <c r="Q23" i="53" s="1"/>
  <c r="Z24" i="53"/>
  <c r="AA24" i="53" s="1"/>
  <c r="T24" i="53"/>
  <c r="AB24" i="53"/>
  <c r="AC24" i="53" s="1"/>
  <c r="DJ25" i="53"/>
  <c r="CS25" i="53"/>
  <c r="CO25" i="53"/>
  <c r="CD25" i="53"/>
  <c r="BU25" i="53"/>
  <c r="BH25" i="53"/>
  <c r="AW25" i="53"/>
  <c r="AH25" i="53"/>
  <c r="J25" i="53"/>
  <c r="L25" i="53" s="1"/>
  <c r="DM25" i="53"/>
  <c r="DI25" i="53"/>
  <c r="CR25" i="53"/>
  <c r="CN25" i="53"/>
  <c r="CC25" i="53"/>
  <c r="BG25" i="53"/>
  <c r="AV25" i="53"/>
  <c r="AG25" i="53"/>
  <c r="S25" i="53"/>
  <c r="DL25" i="53"/>
  <c r="DH25" i="53"/>
  <c r="CQ25" i="53"/>
  <c r="CB25" i="53"/>
  <c r="BJ25" i="53"/>
  <c r="AF25" i="53"/>
  <c r="DK25" i="53"/>
  <c r="BV25" i="53"/>
  <c r="AE25" i="53"/>
  <c r="N25" i="53"/>
  <c r="O25" i="53" s="1"/>
  <c r="BI25" i="53"/>
  <c r="CP25" i="53"/>
  <c r="AX25" i="53"/>
  <c r="CE25" i="53"/>
  <c r="AI25" i="53"/>
  <c r="CE79" i="45"/>
  <c r="CF79" i="45"/>
  <c r="CG79" i="45"/>
  <c r="CH79" i="45"/>
  <c r="CI79" i="45"/>
  <c r="AS6063" i="45"/>
  <c r="AS6062" i="45"/>
  <c r="AS6061" i="45"/>
  <c r="AS6060" i="45"/>
  <c r="AS6059" i="45"/>
  <c r="AS6058" i="45"/>
  <c r="AS6057" i="45"/>
  <c r="AS6056" i="45"/>
  <c r="AS6055" i="45"/>
  <c r="AS6054" i="45"/>
  <c r="AS6053" i="45"/>
  <c r="AS6052" i="45"/>
  <c r="AS6051" i="45"/>
  <c r="AS6050" i="45"/>
  <c r="AS6049" i="45"/>
  <c r="AS6048" i="45"/>
  <c r="AS6047" i="45"/>
  <c r="AS6046" i="45"/>
  <c r="AS6045" i="45"/>
  <c r="AS6044" i="45"/>
  <c r="AS6043" i="45"/>
  <c r="AS6042" i="45"/>
  <c r="AS6041" i="45"/>
  <c r="AS6040" i="45"/>
  <c r="AS6039" i="45"/>
  <c r="AS6038" i="45"/>
  <c r="AS6037" i="45"/>
  <c r="AS6036" i="45"/>
  <c r="AS6035" i="45"/>
  <c r="AS6034" i="45"/>
  <c r="AS6033" i="45"/>
  <c r="AS6032" i="45"/>
  <c r="AS6031" i="45"/>
  <c r="AS6030" i="45"/>
  <c r="AS6029" i="45"/>
  <c r="AS6028" i="45"/>
  <c r="AS6027" i="45"/>
  <c r="AS6026" i="45"/>
  <c r="AS6025" i="45"/>
  <c r="AS6024" i="45"/>
  <c r="AS6023" i="45"/>
  <c r="AS6022" i="45"/>
  <c r="AS6021" i="45"/>
  <c r="AS6020" i="45"/>
  <c r="AS6019" i="45"/>
  <c r="AS6018" i="45"/>
  <c r="AS6017" i="45"/>
  <c r="AS6016" i="45"/>
  <c r="AS6015" i="45"/>
  <c r="AS6014" i="45"/>
  <c r="AS6013" i="45"/>
  <c r="AS6012" i="45"/>
  <c r="AS6011" i="45"/>
  <c r="AS6010" i="45"/>
  <c r="AS6009" i="45"/>
  <c r="AS6008" i="45"/>
  <c r="AS6007" i="45"/>
  <c r="AS6006" i="45"/>
  <c r="AS6005" i="45"/>
  <c r="AS6004" i="45"/>
  <c r="AS6003" i="45"/>
  <c r="AS6002" i="45"/>
  <c r="AS6001" i="45"/>
  <c r="AS6000" i="45"/>
  <c r="AS5999" i="45"/>
  <c r="AS5998" i="45"/>
  <c r="AS5997" i="45"/>
  <c r="AS5996" i="45"/>
  <c r="AS5995" i="45"/>
  <c r="AS5994" i="45"/>
  <c r="AS5993" i="45"/>
  <c r="AS5992" i="45"/>
  <c r="AS5991" i="45"/>
  <c r="AS5990" i="45"/>
  <c r="AS5989" i="45"/>
  <c r="AS5988" i="45"/>
  <c r="AS5987" i="45"/>
  <c r="AS5986" i="45"/>
  <c r="AS5985" i="45"/>
  <c r="AS5984" i="45"/>
  <c r="AS5983" i="45"/>
  <c r="AS5982" i="45"/>
  <c r="AS5981" i="45"/>
  <c r="AS5980" i="45"/>
  <c r="AS5979" i="45"/>
  <c r="AS5978" i="45"/>
  <c r="AS5977" i="45"/>
  <c r="AS5976" i="45"/>
  <c r="AS5975" i="45"/>
  <c r="AS5974" i="45"/>
  <c r="AS5973" i="45"/>
  <c r="AS5972" i="45"/>
  <c r="AS5971" i="45"/>
  <c r="AS5970" i="45"/>
  <c r="AS5969" i="45"/>
  <c r="AS5968" i="45"/>
  <c r="AS5967" i="45"/>
  <c r="AS5966" i="45"/>
  <c r="AS5965" i="45"/>
  <c r="AS5964" i="45"/>
  <c r="AS5963" i="45"/>
  <c r="AS5962" i="45"/>
  <c r="AS5961" i="45"/>
  <c r="AS5960" i="45"/>
  <c r="AS5959" i="45"/>
  <c r="AS5958" i="45"/>
  <c r="AS5957" i="45"/>
  <c r="AS5956" i="45"/>
  <c r="AS5955" i="45"/>
  <c r="AS5954" i="45"/>
  <c r="AS5953" i="45"/>
  <c r="AS5952" i="45"/>
  <c r="AS5951" i="45"/>
  <c r="AS5950" i="45"/>
  <c r="AS5949" i="45"/>
  <c r="AS5948" i="45"/>
  <c r="AS5947" i="45"/>
  <c r="AS5946" i="45"/>
  <c r="AS5945" i="45"/>
  <c r="AS5944" i="45"/>
  <c r="AS5943" i="45"/>
  <c r="AS5942" i="45"/>
  <c r="AS5941" i="45"/>
  <c r="AS5940" i="45"/>
  <c r="AS5939" i="45"/>
  <c r="AS5938" i="45"/>
  <c r="AS5937" i="45"/>
  <c r="AS5936" i="45"/>
  <c r="AS5935" i="45"/>
  <c r="AS5934" i="45"/>
  <c r="AS5933" i="45"/>
  <c r="AS5932" i="45"/>
  <c r="AS5931" i="45"/>
  <c r="AS5930" i="45"/>
  <c r="AS5929" i="45"/>
  <c r="AS5928" i="45"/>
  <c r="AS5927" i="45"/>
  <c r="AS5926" i="45"/>
  <c r="AS5925" i="45"/>
  <c r="AS5924" i="45"/>
  <c r="AS5923" i="45"/>
  <c r="AS5922" i="45"/>
  <c r="AS5921" i="45"/>
  <c r="AS5920" i="45"/>
  <c r="AS5919" i="45"/>
  <c r="AS5918" i="45"/>
  <c r="AS5917" i="45"/>
  <c r="AS5916" i="45"/>
  <c r="AS5915" i="45"/>
  <c r="AS5914" i="45"/>
  <c r="AS5913" i="45"/>
  <c r="AS5912" i="45"/>
  <c r="AS5911" i="45"/>
  <c r="AS5910" i="45"/>
  <c r="AS5909" i="45"/>
  <c r="AS5908" i="45"/>
  <c r="AS5907" i="45"/>
  <c r="AS5906" i="45"/>
  <c r="AS5905" i="45"/>
  <c r="AS5904" i="45"/>
  <c r="AS5903" i="45"/>
  <c r="AS5902" i="45"/>
  <c r="AS5901" i="45"/>
  <c r="AS5900" i="45"/>
  <c r="AS5899" i="45"/>
  <c r="AS5898" i="45"/>
  <c r="AS5897" i="45"/>
  <c r="AS5896" i="45"/>
  <c r="AS5895" i="45"/>
  <c r="AS5894" i="45"/>
  <c r="AS5893" i="45"/>
  <c r="AS5892" i="45"/>
  <c r="AS5891" i="45"/>
  <c r="AS5890" i="45"/>
  <c r="AS5889" i="45"/>
  <c r="AS5888" i="45"/>
  <c r="AS5887" i="45"/>
  <c r="AS5886" i="45"/>
  <c r="AS5885" i="45"/>
  <c r="AS5884" i="45"/>
  <c r="AS5883" i="45"/>
  <c r="AS5882" i="45"/>
  <c r="AS5881" i="45"/>
  <c r="AS5880" i="45"/>
  <c r="AS5879" i="45"/>
  <c r="AS5878" i="45"/>
  <c r="AS5877" i="45"/>
  <c r="AS5876" i="45"/>
  <c r="AS5875" i="45"/>
  <c r="AS5874" i="45"/>
  <c r="AS5873" i="45"/>
  <c r="AS5872" i="45"/>
  <c r="AS5871" i="45"/>
  <c r="AS5870" i="45"/>
  <c r="AS5869" i="45"/>
  <c r="AS5868" i="45"/>
  <c r="AS5867" i="45"/>
  <c r="AS5866" i="45"/>
  <c r="AS5865" i="45"/>
  <c r="AS5864" i="45"/>
  <c r="AS5863" i="45"/>
  <c r="AS5862" i="45"/>
  <c r="AS5861" i="45"/>
  <c r="AS5860" i="45"/>
  <c r="AS5859" i="45"/>
  <c r="AS5858" i="45"/>
  <c r="AS5857" i="45"/>
  <c r="AS5856" i="45"/>
  <c r="AS5855" i="45"/>
  <c r="AS5854" i="45"/>
  <c r="AS5853" i="45"/>
  <c r="AS5852" i="45"/>
  <c r="AS5851" i="45"/>
  <c r="AS5850" i="45"/>
  <c r="AS5849" i="45"/>
  <c r="AS5848" i="45"/>
  <c r="AS5847" i="45"/>
  <c r="AS5846" i="45"/>
  <c r="AS5845" i="45"/>
  <c r="AS5844" i="45"/>
  <c r="AS5843" i="45"/>
  <c r="AS5842" i="45"/>
  <c r="AS5841" i="45"/>
  <c r="AS5840" i="45"/>
  <c r="AS5839" i="45"/>
  <c r="AS5838" i="45"/>
  <c r="AS5837" i="45"/>
  <c r="AS5836" i="45"/>
  <c r="AS5835" i="45"/>
  <c r="AS5834" i="45"/>
  <c r="AS5833" i="45"/>
  <c r="AS5832" i="45"/>
  <c r="AS5831" i="45"/>
  <c r="AS5830" i="45"/>
  <c r="AS5829" i="45"/>
  <c r="AS5828" i="45"/>
  <c r="AS5827" i="45"/>
  <c r="AS5826" i="45"/>
  <c r="AS5825" i="45"/>
  <c r="AS5824" i="45"/>
  <c r="AS5823" i="45"/>
  <c r="AS5822" i="45"/>
  <c r="AS5821" i="45"/>
  <c r="AS5820" i="45"/>
  <c r="AS5819" i="45"/>
  <c r="AS5818" i="45"/>
  <c r="AS5817" i="45"/>
  <c r="AS5816" i="45"/>
  <c r="AS5815" i="45"/>
  <c r="AS5814" i="45"/>
  <c r="AS5813" i="45"/>
  <c r="AS5812" i="45"/>
  <c r="AS5811" i="45"/>
  <c r="AS5810" i="45"/>
  <c r="AS5809" i="45"/>
  <c r="AS5808" i="45"/>
  <c r="AS5807" i="45"/>
  <c r="AS5806" i="45"/>
  <c r="AS5805" i="45"/>
  <c r="AS5804" i="45"/>
  <c r="AS5803" i="45"/>
  <c r="AS5802" i="45"/>
  <c r="AS5801" i="45"/>
  <c r="AS5800" i="45"/>
  <c r="AS5799" i="45"/>
  <c r="AS5798" i="45"/>
  <c r="AS5797" i="45"/>
  <c r="AS5796" i="45"/>
  <c r="AS5795" i="45"/>
  <c r="AS5794" i="45"/>
  <c r="AS5793" i="45"/>
  <c r="AS5792" i="45"/>
  <c r="AS5791" i="45"/>
  <c r="AS5790" i="45"/>
  <c r="AS5789" i="45"/>
  <c r="AS5788" i="45"/>
  <c r="AS5787" i="45"/>
  <c r="AS5786" i="45"/>
  <c r="AS5785" i="45"/>
  <c r="AS5784" i="45"/>
  <c r="AS5783" i="45"/>
  <c r="AS5782" i="45"/>
  <c r="AS5781" i="45"/>
  <c r="AS5780" i="45"/>
  <c r="AS5779" i="45"/>
  <c r="AS5778" i="45"/>
  <c r="AS5777" i="45"/>
  <c r="AS5776" i="45"/>
  <c r="AS5775" i="45"/>
  <c r="AS5774" i="45"/>
  <c r="AS5773" i="45"/>
  <c r="AS5772" i="45"/>
  <c r="AS5771" i="45"/>
  <c r="AS5770" i="45"/>
  <c r="AS5769" i="45"/>
  <c r="AS5768" i="45"/>
  <c r="AS5767" i="45"/>
  <c r="AS5766" i="45"/>
  <c r="AS5765" i="45"/>
  <c r="AS5764" i="45"/>
  <c r="AS5763" i="45"/>
  <c r="AS5762" i="45"/>
  <c r="AS5761" i="45"/>
  <c r="AS5760" i="45"/>
  <c r="AS5759" i="45"/>
  <c r="AS5758" i="45"/>
  <c r="AS5757" i="45"/>
  <c r="AS5756" i="45"/>
  <c r="AS5755" i="45"/>
  <c r="AS5754" i="45"/>
  <c r="AS5753" i="45"/>
  <c r="AS5752" i="45"/>
  <c r="AS5751" i="45"/>
  <c r="AS5750" i="45"/>
  <c r="AS5749" i="45"/>
  <c r="AS5748" i="45"/>
  <c r="AS5747" i="45"/>
  <c r="AS5746" i="45"/>
  <c r="AS5745" i="45"/>
  <c r="AS5744" i="45"/>
  <c r="AS5743" i="45"/>
  <c r="AS5742" i="45"/>
  <c r="AS5741" i="45"/>
  <c r="AS5740" i="45"/>
  <c r="AS5739" i="45"/>
  <c r="AS5738" i="45"/>
  <c r="AS5737" i="45"/>
  <c r="AS5736" i="45"/>
  <c r="AS5735" i="45"/>
  <c r="AS5734" i="45"/>
  <c r="AS5733" i="45"/>
  <c r="AS5732" i="45"/>
  <c r="AS5731" i="45"/>
  <c r="AS5730" i="45"/>
  <c r="AS5729" i="45"/>
  <c r="AS5728" i="45"/>
  <c r="AS5727" i="45"/>
  <c r="AS5726" i="45"/>
  <c r="AS5725" i="45"/>
  <c r="AS5724" i="45"/>
  <c r="AS5723" i="45"/>
  <c r="AS5722" i="45"/>
  <c r="AS5721" i="45"/>
  <c r="AS5720" i="45"/>
  <c r="AS5719" i="45"/>
  <c r="AS5718" i="45"/>
  <c r="AS5717" i="45"/>
  <c r="AS5716" i="45"/>
  <c r="AS5715" i="45"/>
  <c r="AS5714" i="45"/>
  <c r="AS5713" i="45"/>
  <c r="AS5712" i="45"/>
  <c r="AS5711" i="45"/>
  <c r="AS5710" i="45"/>
  <c r="AS5709" i="45"/>
  <c r="AS5708" i="45"/>
  <c r="AS5707" i="45"/>
  <c r="AS5706" i="45"/>
  <c r="AS5705" i="45"/>
  <c r="AS5704" i="45"/>
  <c r="AS5703" i="45"/>
  <c r="AS5702" i="45"/>
  <c r="AS5701" i="45"/>
  <c r="AS5700" i="45"/>
  <c r="AS5699" i="45"/>
  <c r="AS5698" i="45"/>
  <c r="AS5697" i="45"/>
  <c r="AS5696" i="45"/>
  <c r="AS5695" i="45"/>
  <c r="AS5694" i="45"/>
  <c r="AS5693" i="45"/>
  <c r="AS5692" i="45"/>
  <c r="AS5691" i="45"/>
  <c r="AS5690" i="45"/>
  <c r="AS5689" i="45"/>
  <c r="AS5688" i="45"/>
  <c r="AS5687" i="45"/>
  <c r="AS5686" i="45"/>
  <c r="AS5685" i="45"/>
  <c r="AS5684" i="45"/>
  <c r="AS5683" i="45"/>
  <c r="AS5682" i="45"/>
  <c r="AS5681" i="45"/>
  <c r="AS5680" i="45"/>
  <c r="AS5679" i="45"/>
  <c r="AS5678" i="45"/>
  <c r="AS5677" i="45"/>
  <c r="AS5676" i="45"/>
  <c r="AS5675" i="45"/>
  <c r="AS5674" i="45"/>
  <c r="AS5673" i="45"/>
  <c r="AS5672" i="45"/>
  <c r="AS5671" i="45"/>
  <c r="AS5670" i="45"/>
  <c r="AS5669" i="45"/>
  <c r="AS5668" i="45"/>
  <c r="AS5667" i="45"/>
  <c r="AS5666" i="45"/>
  <c r="AS5665" i="45"/>
  <c r="AS5664" i="45"/>
  <c r="AS5663" i="45"/>
  <c r="AS5662" i="45"/>
  <c r="AS5661" i="45"/>
  <c r="AS5660" i="45"/>
  <c r="AS5659" i="45"/>
  <c r="AS5658" i="45"/>
  <c r="AS5657" i="45"/>
  <c r="AS5656" i="45"/>
  <c r="AS5655" i="45"/>
  <c r="AS5654" i="45"/>
  <c r="AS5653" i="45"/>
  <c r="AS5652" i="45"/>
  <c r="AS5651" i="45"/>
  <c r="AS5650" i="45"/>
  <c r="AS5649" i="45"/>
  <c r="AS5648" i="45"/>
  <c r="AS5647" i="45"/>
  <c r="AS5646" i="45"/>
  <c r="AS5645" i="45"/>
  <c r="AS5644" i="45"/>
  <c r="AS5643" i="45"/>
  <c r="AS5642" i="45"/>
  <c r="AS5641" i="45"/>
  <c r="AS5640" i="45"/>
  <c r="AS5639" i="45"/>
  <c r="AS5638" i="45"/>
  <c r="AS5637" i="45"/>
  <c r="AS5636" i="45"/>
  <c r="AS5635" i="45"/>
  <c r="AS5634" i="45"/>
  <c r="AS5633" i="45"/>
  <c r="AS5632" i="45"/>
  <c r="AS5631" i="45"/>
  <c r="AS5630" i="45"/>
  <c r="AS5629" i="45"/>
  <c r="AS5628" i="45"/>
  <c r="AS5627" i="45"/>
  <c r="AS5626" i="45"/>
  <c r="AS5625" i="45"/>
  <c r="AS5624" i="45"/>
  <c r="AS5623" i="45"/>
  <c r="AS5622" i="45"/>
  <c r="AS5621" i="45"/>
  <c r="AS5620" i="45"/>
  <c r="AS5619" i="45"/>
  <c r="AS5618" i="45"/>
  <c r="AS5617" i="45"/>
  <c r="AS5616" i="45"/>
  <c r="AS5615" i="45"/>
  <c r="AS5614" i="45"/>
  <c r="AS5613" i="45"/>
  <c r="AS5612" i="45"/>
  <c r="AS5611" i="45"/>
  <c r="AS5610" i="45"/>
  <c r="AS5609" i="45"/>
  <c r="AS5608" i="45"/>
  <c r="AS5607" i="45"/>
  <c r="AS5606" i="45"/>
  <c r="AS5605" i="45"/>
  <c r="AS5604" i="45"/>
  <c r="AS5603" i="45"/>
  <c r="AS5602" i="45"/>
  <c r="AS5601" i="45"/>
  <c r="AS5600" i="45"/>
  <c r="AS5599" i="45"/>
  <c r="AS5598" i="45"/>
  <c r="AS5597" i="45"/>
  <c r="AS5596" i="45"/>
  <c r="AS5595" i="45"/>
  <c r="AS5594" i="45"/>
  <c r="AS5593" i="45"/>
  <c r="AS5592" i="45"/>
  <c r="AS5591" i="45"/>
  <c r="AS5590" i="45"/>
  <c r="AS5589" i="45"/>
  <c r="AS5588" i="45"/>
  <c r="AS5587" i="45"/>
  <c r="AS5586" i="45"/>
  <c r="AS5585" i="45"/>
  <c r="AS5584" i="45"/>
  <c r="AS5583" i="45"/>
  <c r="AS5582" i="45"/>
  <c r="AS5581" i="45"/>
  <c r="AS5580" i="45"/>
  <c r="AS5579" i="45"/>
  <c r="AS5578" i="45"/>
  <c r="AS5577" i="45"/>
  <c r="AS5576" i="45"/>
  <c r="AS5575" i="45"/>
  <c r="AS5574" i="45"/>
  <c r="AS5573" i="45"/>
  <c r="AS5572" i="45"/>
  <c r="AS5571" i="45"/>
  <c r="AS5570" i="45"/>
  <c r="AS5569" i="45"/>
  <c r="AS5568" i="45"/>
  <c r="AS5567" i="45"/>
  <c r="AS5566" i="45"/>
  <c r="AS5565" i="45"/>
  <c r="AS5564" i="45"/>
  <c r="AS5563" i="45"/>
  <c r="AS5562" i="45"/>
  <c r="AS5561" i="45"/>
  <c r="AS5560" i="45"/>
  <c r="AS5559" i="45"/>
  <c r="AS5558" i="45"/>
  <c r="AS5557" i="45"/>
  <c r="AS5556" i="45"/>
  <c r="AS5555" i="45"/>
  <c r="AS5554" i="45"/>
  <c r="AS5553" i="45"/>
  <c r="AS5552" i="45"/>
  <c r="AS5551" i="45"/>
  <c r="AS5550" i="45"/>
  <c r="AS5549" i="45"/>
  <c r="AS5548" i="45"/>
  <c r="AS5547" i="45"/>
  <c r="AS5546" i="45"/>
  <c r="AS5545" i="45"/>
  <c r="AS5544" i="45"/>
  <c r="AS5543" i="45"/>
  <c r="AS5542" i="45"/>
  <c r="AS5541" i="45"/>
  <c r="AS5540" i="45"/>
  <c r="AS5539" i="45"/>
  <c r="AS5538" i="45"/>
  <c r="AS5537" i="45"/>
  <c r="AS5536" i="45"/>
  <c r="AS5535" i="45"/>
  <c r="AS5534" i="45"/>
  <c r="AS5533" i="45"/>
  <c r="AS5532" i="45"/>
  <c r="AS5531" i="45"/>
  <c r="AS5530" i="45"/>
  <c r="AS5529" i="45"/>
  <c r="AS5528" i="45"/>
  <c r="AS5527" i="45"/>
  <c r="AS5526" i="45"/>
  <c r="AS5525" i="45"/>
  <c r="AS5524" i="45"/>
  <c r="AS5523" i="45"/>
  <c r="AS5522" i="45"/>
  <c r="AS5521" i="45"/>
  <c r="AS5520" i="45"/>
  <c r="AS5519" i="45"/>
  <c r="AS5518" i="45"/>
  <c r="AS5517" i="45"/>
  <c r="AS5516" i="45"/>
  <c r="AS5515" i="45"/>
  <c r="AS5514" i="45"/>
  <c r="AS5513" i="45"/>
  <c r="AS5512" i="45"/>
  <c r="AS5511" i="45"/>
  <c r="AS5510" i="45"/>
  <c r="AS5509" i="45"/>
  <c r="AS5508" i="45"/>
  <c r="AS5507" i="45"/>
  <c r="AS5506" i="45"/>
  <c r="AS5505" i="45"/>
  <c r="AS5504" i="45"/>
  <c r="AS5503" i="45"/>
  <c r="AS5502" i="45"/>
  <c r="AS5501" i="45"/>
  <c r="AS5500" i="45"/>
  <c r="AS5499" i="45"/>
  <c r="AS5498" i="45"/>
  <c r="AS5497" i="45"/>
  <c r="AS5496" i="45"/>
  <c r="AS5495" i="45"/>
  <c r="AS5494" i="45"/>
  <c r="AS5493" i="45"/>
  <c r="AS5492" i="45"/>
  <c r="AS5491" i="45"/>
  <c r="AS5490" i="45"/>
  <c r="AS5489" i="45"/>
  <c r="AS5488" i="45"/>
  <c r="AS5487" i="45"/>
  <c r="AS5486" i="45"/>
  <c r="AS5485" i="45"/>
  <c r="AS5484" i="45"/>
  <c r="AS5483" i="45"/>
  <c r="AS5482" i="45"/>
  <c r="AS5481" i="45"/>
  <c r="AS5480" i="45"/>
  <c r="AS5479" i="45"/>
  <c r="AS5478" i="45"/>
  <c r="AS5477" i="45"/>
  <c r="AS5476" i="45"/>
  <c r="AS5475" i="45"/>
  <c r="AS5474" i="45"/>
  <c r="AS5473" i="45"/>
  <c r="AS5472" i="45"/>
  <c r="AS5471" i="45"/>
  <c r="AS5470" i="45"/>
  <c r="AS5469" i="45"/>
  <c r="AS5468" i="45"/>
  <c r="AS5467" i="45"/>
  <c r="AS5466" i="45"/>
  <c r="AS5465" i="45"/>
  <c r="AS5464" i="45"/>
  <c r="AS5463" i="45"/>
  <c r="AS5462" i="45"/>
  <c r="AS5461" i="45"/>
  <c r="AS5460" i="45"/>
  <c r="AS5459" i="45"/>
  <c r="AS5458" i="45"/>
  <c r="AS5457" i="45"/>
  <c r="AS5456" i="45"/>
  <c r="AS5455" i="45"/>
  <c r="AS5454" i="45"/>
  <c r="AS5453" i="45"/>
  <c r="AS5452" i="45"/>
  <c r="AS5451" i="45"/>
  <c r="AS5450" i="45"/>
  <c r="AS5449" i="45"/>
  <c r="AS5448" i="45"/>
  <c r="AS5447" i="45"/>
  <c r="AS5446" i="45"/>
  <c r="AS5445" i="45"/>
  <c r="AS5444" i="45"/>
  <c r="AS5443" i="45"/>
  <c r="AS5442" i="45"/>
  <c r="AS5441" i="45"/>
  <c r="AS5440" i="45"/>
  <c r="AS5439" i="45"/>
  <c r="AS5438" i="45"/>
  <c r="AS5437" i="45"/>
  <c r="AS5436" i="45"/>
  <c r="AS5435" i="45"/>
  <c r="AS5434" i="45"/>
  <c r="AS5433" i="45"/>
  <c r="AS5432" i="45"/>
  <c r="AS5431" i="45"/>
  <c r="AS5430" i="45"/>
  <c r="AS5429" i="45"/>
  <c r="AS5428" i="45"/>
  <c r="AS5427" i="45"/>
  <c r="AS5426" i="45"/>
  <c r="AS5425" i="45"/>
  <c r="AS5424" i="45"/>
  <c r="AS5423" i="45"/>
  <c r="AS5422" i="45"/>
  <c r="AS5421" i="45"/>
  <c r="AS5420" i="45"/>
  <c r="AS5419" i="45"/>
  <c r="AS5418" i="45"/>
  <c r="AS5417" i="45"/>
  <c r="AS5416" i="45"/>
  <c r="AS5415" i="45"/>
  <c r="AS5414" i="45"/>
  <c r="AS5413" i="45"/>
  <c r="AS5412" i="45"/>
  <c r="AS5411" i="45"/>
  <c r="AS5410" i="45"/>
  <c r="AS5409" i="45"/>
  <c r="AS5408" i="45"/>
  <c r="AS5407" i="45"/>
  <c r="AS5406" i="45"/>
  <c r="AS5405" i="45"/>
  <c r="AS5404" i="45"/>
  <c r="AS5403" i="45"/>
  <c r="AS5402" i="45"/>
  <c r="AS5401" i="45"/>
  <c r="AS5400" i="45"/>
  <c r="AS5399" i="45"/>
  <c r="AS5398" i="45"/>
  <c r="AS5397" i="45"/>
  <c r="AS5396" i="45"/>
  <c r="AS5395" i="45"/>
  <c r="AS5394" i="45"/>
  <c r="AS5393" i="45"/>
  <c r="AS5392" i="45"/>
  <c r="AS5391" i="45"/>
  <c r="AS5390" i="45"/>
  <c r="AS5389" i="45"/>
  <c r="AS5388" i="45"/>
  <c r="AS5387" i="45"/>
  <c r="AS5386" i="45"/>
  <c r="AS5385" i="45"/>
  <c r="AS5384" i="45"/>
  <c r="AS5383" i="45"/>
  <c r="AS5382" i="45"/>
  <c r="AS5381" i="45"/>
  <c r="AS5380" i="45"/>
  <c r="AS5379" i="45"/>
  <c r="AS5378" i="45"/>
  <c r="AS5377" i="45"/>
  <c r="AS5376" i="45"/>
  <c r="AS5375" i="45"/>
  <c r="AS5374" i="45"/>
  <c r="AS5373" i="45"/>
  <c r="AS5372" i="45"/>
  <c r="AS5371" i="45"/>
  <c r="AS5370" i="45"/>
  <c r="AS5369" i="45"/>
  <c r="AS5368" i="45"/>
  <c r="AS5367" i="45"/>
  <c r="AS5366" i="45"/>
  <c r="AS5365" i="45"/>
  <c r="AS5364" i="45"/>
  <c r="AS5363" i="45"/>
  <c r="AS5362" i="45"/>
  <c r="AS5361" i="45"/>
  <c r="AS5360" i="45"/>
  <c r="AS5359" i="45"/>
  <c r="AS5358" i="45"/>
  <c r="AS5357" i="45"/>
  <c r="AS5356" i="45"/>
  <c r="AS5355" i="45"/>
  <c r="AS5354" i="45"/>
  <c r="AS5353" i="45"/>
  <c r="AS5352" i="45"/>
  <c r="AS5351" i="45"/>
  <c r="AS5350" i="45"/>
  <c r="AS5349" i="45"/>
  <c r="AS5348" i="45"/>
  <c r="AS5347" i="45"/>
  <c r="AS5346" i="45"/>
  <c r="AS5345" i="45"/>
  <c r="AS5344" i="45"/>
  <c r="AS5343" i="45"/>
  <c r="AS5342" i="45"/>
  <c r="AS5341" i="45"/>
  <c r="AS5340" i="45"/>
  <c r="AS5339" i="45"/>
  <c r="AS5338" i="45"/>
  <c r="AS5337" i="45"/>
  <c r="AS5336" i="45"/>
  <c r="AS5335" i="45"/>
  <c r="AS5334" i="45"/>
  <c r="AS5333" i="45"/>
  <c r="AS5332" i="45"/>
  <c r="AS5331" i="45"/>
  <c r="AS5330" i="45"/>
  <c r="AS5329" i="45"/>
  <c r="AS5328" i="45"/>
  <c r="AS5327" i="45"/>
  <c r="AS5326" i="45"/>
  <c r="AS5325" i="45"/>
  <c r="AS5324" i="45"/>
  <c r="AS5323" i="45"/>
  <c r="AS5322" i="45"/>
  <c r="AS5321" i="45"/>
  <c r="AS5320" i="45"/>
  <c r="AS5319" i="45"/>
  <c r="AS5318" i="45"/>
  <c r="AS5317" i="45"/>
  <c r="AS5316" i="45"/>
  <c r="AS5315" i="45"/>
  <c r="AS5314" i="45"/>
  <c r="AS5313" i="45"/>
  <c r="AS5312" i="45"/>
  <c r="AS5311" i="45"/>
  <c r="AS5310" i="45"/>
  <c r="AS5309" i="45"/>
  <c r="AS5308" i="45"/>
  <c r="AS5307" i="45"/>
  <c r="AS5306" i="45"/>
  <c r="AS5305" i="45"/>
  <c r="AS5304" i="45"/>
  <c r="AS5303" i="45"/>
  <c r="AS5302" i="45"/>
  <c r="AS5301" i="45"/>
  <c r="AS5300" i="45"/>
  <c r="AS5299" i="45"/>
  <c r="AS5298" i="45"/>
  <c r="AS5297" i="45"/>
  <c r="AS5296" i="45"/>
  <c r="AS5295" i="45"/>
  <c r="AS5294" i="45"/>
  <c r="AS5293" i="45"/>
  <c r="AS5292" i="45"/>
  <c r="AS5291" i="45"/>
  <c r="AS5290" i="45"/>
  <c r="AS5289" i="45"/>
  <c r="AS5288" i="45"/>
  <c r="AS5287" i="45"/>
  <c r="AS5286" i="45"/>
  <c r="AS5285" i="45"/>
  <c r="AS5284" i="45"/>
  <c r="AS5283" i="45"/>
  <c r="AS5282" i="45"/>
  <c r="AS5281" i="45"/>
  <c r="AS5280" i="45"/>
  <c r="AS5279" i="45"/>
  <c r="AS5278" i="45"/>
  <c r="AS5277" i="45"/>
  <c r="AS5276" i="45"/>
  <c r="AS5275" i="45"/>
  <c r="AS5274" i="45"/>
  <c r="AS5273" i="45"/>
  <c r="AS5272" i="45"/>
  <c r="AS5271" i="45"/>
  <c r="AS5270" i="45"/>
  <c r="AS5269" i="45"/>
  <c r="AS5268" i="45"/>
  <c r="AS5267" i="45"/>
  <c r="AS5266" i="45"/>
  <c r="AS5265" i="45"/>
  <c r="AS5264" i="45"/>
  <c r="AS5263" i="45"/>
  <c r="AS5262" i="45"/>
  <c r="AS5261" i="45"/>
  <c r="AS5260" i="45"/>
  <c r="AS5259" i="45"/>
  <c r="AS5258" i="45"/>
  <c r="AS5257" i="45"/>
  <c r="AS5256" i="45"/>
  <c r="AS5255" i="45"/>
  <c r="AS5254" i="45"/>
  <c r="AS5253" i="45"/>
  <c r="AS5252" i="45"/>
  <c r="AS5251" i="45"/>
  <c r="AS5250" i="45"/>
  <c r="AS5249" i="45"/>
  <c r="AS5248" i="45"/>
  <c r="AS5247" i="45"/>
  <c r="AS5246" i="45"/>
  <c r="AS5245" i="45"/>
  <c r="AS5244" i="45"/>
  <c r="AS5243" i="45"/>
  <c r="AS5242" i="45"/>
  <c r="AS5241" i="45"/>
  <c r="AS5240" i="45"/>
  <c r="AS5239" i="45"/>
  <c r="AS5238" i="45"/>
  <c r="AS5237" i="45"/>
  <c r="AS5236" i="45"/>
  <c r="AS5235" i="45"/>
  <c r="AS5234" i="45"/>
  <c r="AS5233" i="45"/>
  <c r="AS5232" i="45"/>
  <c r="AS5231" i="45"/>
  <c r="AS5230" i="45"/>
  <c r="AS5229" i="45"/>
  <c r="AS5228" i="45"/>
  <c r="AS5227" i="45"/>
  <c r="AS5226" i="45"/>
  <c r="AS5225" i="45"/>
  <c r="AS5224" i="45"/>
  <c r="AS5223" i="45"/>
  <c r="AS5222" i="45"/>
  <c r="AS5221" i="45"/>
  <c r="AS5220" i="45"/>
  <c r="AS5219" i="45"/>
  <c r="AS5218" i="45"/>
  <c r="AS5217" i="45"/>
  <c r="AS5216" i="45"/>
  <c r="AS5215" i="45"/>
  <c r="AS5214" i="45"/>
  <c r="AS5213" i="45"/>
  <c r="AS5212" i="45"/>
  <c r="AS5211" i="45"/>
  <c r="AS5210" i="45"/>
  <c r="AS5209" i="45"/>
  <c r="AS5208" i="45"/>
  <c r="AS5207" i="45"/>
  <c r="AS5206" i="45"/>
  <c r="AS5205" i="45"/>
  <c r="AS5204" i="45"/>
  <c r="AS5203" i="45"/>
  <c r="AS5202" i="45"/>
  <c r="AS5201" i="45"/>
  <c r="AS5200" i="45"/>
  <c r="AS5199" i="45"/>
  <c r="AS5198" i="45"/>
  <c r="AS5197" i="45"/>
  <c r="AS5196" i="45"/>
  <c r="AS5195" i="45"/>
  <c r="AS5194" i="45"/>
  <c r="AS5193" i="45"/>
  <c r="AS5192" i="45"/>
  <c r="AS5191" i="45"/>
  <c r="AS5190" i="45"/>
  <c r="AS5189" i="45"/>
  <c r="AS5188" i="45"/>
  <c r="AS5187" i="45"/>
  <c r="AS5186" i="45"/>
  <c r="AS5185" i="45"/>
  <c r="AS5184" i="45"/>
  <c r="AS5183" i="45"/>
  <c r="AS5182" i="45"/>
  <c r="AS5181" i="45"/>
  <c r="AS5180" i="45"/>
  <c r="AS5179" i="45"/>
  <c r="AS5178" i="45"/>
  <c r="AS5177" i="45"/>
  <c r="AS5176" i="45"/>
  <c r="AS5175" i="45"/>
  <c r="AS5174" i="45"/>
  <c r="AS5173" i="45"/>
  <c r="AS5172" i="45"/>
  <c r="AS5171" i="45"/>
  <c r="AS5170" i="45"/>
  <c r="AS5169" i="45"/>
  <c r="AS5168" i="45"/>
  <c r="AS5167" i="45"/>
  <c r="AS5166" i="45"/>
  <c r="AS5165" i="45"/>
  <c r="AS5164" i="45"/>
  <c r="AS5163" i="45"/>
  <c r="AS5162" i="45"/>
  <c r="AS5161" i="45"/>
  <c r="AS5160" i="45"/>
  <c r="AS5159" i="45"/>
  <c r="AS5158" i="45"/>
  <c r="AS5157" i="45"/>
  <c r="AS5156" i="45"/>
  <c r="AS5155" i="45"/>
  <c r="AS5154" i="45"/>
  <c r="AS5153" i="45"/>
  <c r="AS5152" i="45"/>
  <c r="AS5151" i="45"/>
  <c r="AS5150" i="45"/>
  <c r="AS5149" i="45"/>
  <c r="AS5148" i="45"/>
  <c r="AS5147" i="45"/>
  <c r="AS5146" i="45"/>
  <c r="AS5145" i="45"/>
  <c r="AS5144" i="45"/>
  <c r="AS5143" i="45"/>
  <c r="AS5142" i="45"/>
  <c r="AS5141" i="45"/>
  <c r="AS5140" i="45"/>
  <c r="AS5139" i="45"/>
  <c r="AS5138" i="45"/>
  <c r="AS5137" i="45"/>
  <c r="AS5136" i="45"/>
  <c r="AS5135" i="45"/>
  <c r="AS5134" i="45"/>
  <c r="AS5133" i="45"/>
  <c r="AS5132" i="45"/>
  <c r="AS5131" i="45"/>
  <c r="AS5130" i="45"/>
  <c r="AS5129" i="45"/>
  <c r="AS5128" i="45"/>
  <c r="AS5127" i="45"/>
  <c r="AS5126" i="45"/>
  <c r="AS5125" i="45"/>
  <c r="AS5124" i="45"/>
  <c r="AS5123" i="45"/>
  <c r="AS5122" i="45"/>
  <c r="AS5121" i="45"/>
  <c r="AS5120" i="45"/>
  <c r="AS5119" i="45"/>
  <c r="AS5118" i="45"/>
  <c r="AS5117" i="45"/>
  <c r="AS5116" i="45"/>
  <c r="AS5115" i="45"/>
  <c r="AS5114" i="45"/>
  <c r="AS5113" i="45"/>
  <c r="AS5112" i="45"/>
  <c r="AS5111" i="45"/>
  <c r="AS5110" i="45"/>
  <c r="AS5109" i="45"/>
  <c r="AS5108" i="45"/>
  <c r="AS5107" i="45"/>
  <c r="AS5106" i="45"/>
  <c r="AS5105" i="45"/>
  <c r="AS5104" i="45"/>
  <c r="AS5103" i="45"/>
  <c r="AS5102" i="45"/>
  <c r="AS5101" i="45"/>
  <c r="AS5100" i="45"/>
  <c r="AS5099" i="45"/>
  <c r="AS5098" i="45"/>
  <c r="AS5097" i="45"/>
  <c r="AS5096" i="45"/>
  <c r="AS5095" i="45"/>
  <c r="AS5094" i="45"/>
  <c r="AS5093" i="45"/>
  <c r="AS5092" i="45"/>
  <c r="AS5091" i="45"/>
  <c r="AS5090" i="45"/>
  <c r="AS5089" i="45"/>
  <c r="AS5088" i="45"/>
  <c r="AS5087" i="45"/>
  <c r="AS5086" i="45"/>
  <c r="AS5085" i="45"/>
  <c r="AS5084" i="45"/>
  <c r="AS5083" i="45"/>
  <c r="AS5082" i="45"/>
  <c r="AS5081" i="45"/>
  <c r="AS5080" i="45"/>
  <c r="AS5079" i="45"/>
  <c r="AS5078" i="45"/>
  <c r="AS5077" i="45"/>
  <c r="AS5076" i="45"/>
  <c r="AS5075" i="45"/>
  <c r="AS5074" i="45"/>
  <c r="AS5073" i="45"/>
  <c r="AS5072" i="45"/>
  <c r="AS5071" i="45"/>
  <c r="AS5070" i="45"/>
  <c r="AS5069" i="45"/>
  <c r="AS5068" i="45"/>
  <c r="AS5067" i="45"/>
  <c r="AS5066" i="45"/>
  <c r="AS5065" i="45"/>
  <c r="AS5064" i="45"/>
  <c r="AS5063" i="45"/>
  <c r="AS5062" i="45"/>
  <c r="AS5061" i="45"/>
  <c r="AS5060" i="45"/>
  <c r="AS5059" i="45"/>
  <c r="AS5058" i="45"/>
  <c r="AS5057" i="45"/>
  <c r="AS5056" i="45"/>
  <c r="AS5055" i="45"/>
  <c r="AS5054" i="45"/>
  <c r="AS5053" i="45"/>
  <c r="AS5052" i="45"/>
  <c r="AS5051" i="45"/>
  <c r="AS5050" i="45"/>
  <c r="AS5049" i="45"/>
  <c r="AS5048" i="45"/>
  <c r="AS5047" i="45"/>
  <c r="AS5046" i="45"/>
  <c r="AS5045" i="45"/>
  <c r="AS5044" i="45"/>
  <c r="AS5043" i="45"/>
  <c r="AS5042" i="45"/>
  <c r="AS5041" i="45"/>
  <c r="AS5040" i="45"/>
  <c r="AS5039" i="45"/>
  <c r="AS5038" i="45"/>
  <c r="AS5037" i="45"/>
  <c r="AS5036" i="45"/>
  <c r="AS5035" i="45"/>
  <c r="AS5034" i="45"/>
  <c r="AS5033" i="45"/>
  <c r="AS5032" i="45"/>
  <c r="AS5031" i="45"/>
  <c r="AS5030" i="45"/>
  <c r="AS5029" i="45"/>
  <c r="AS5028" i="45"/>
  <c r="AS5027" i="45"/>
  <c r="AS5026" i="45"/>
  <c r="AS5025" i="45"/>
  <c r="AS5024" i="45"/>
  <c r="AS5023" i="45"/>
  <c r="AS5022" i="45"/>
  <c r="AS5021" i="45"/>
  <c r="AS5020" i="45"/>
  <c r="AS5019" i="45"/>
  <c r="AS5018" i="45"/>
  <c r="AS5017" i="45"/>
  <c r="AS5016" i="45"/>
  <c r="AS5015" i="45"/>
  <c r="AS5014" i="45"/>
  <c r="AS5013" i="45"/>
  <c r="AS5012" i="45"/>
  <c r="AS5011" i="45"/>
  <c r="AS5010" i="45"/>
  <c r="AS5009" i="45"/>
  <c r="AS5008" i="45"/>
  <c r="AS5007" i="45"/>
  <c r="AS5006" i="45"/>
  <c r="AS5005" i="45"/>
  <c r="AS5004" i="45"/>
  <c r="AS5003" i="45"/>
  <c r="AS5002" i="45"/>
  <c r="AS5001" i="45"/>
  <c r="AS5000" i="45"/>
  <c r="AS4999" i="45"/>
  <c r="AS4998" i="45"/>
  <c r="AS4997" i="45"/>
  <c r="AS4996" i="45"/>
  <c r="AS4995" i="45"/>
  <c r="AS4994" i="45"/>
  <c r="AS4993" i="45"/>
  <c r="AS4992" i="45"/>
  <c r="AS4991" i="45"/>
  <c r="AS4990" i="45"/>
  <c r="AS4989" i="45"/>
  <c r="AS4988" i="45"/>
  <c r="AS4987" i="45"/>
  <c r="AS4986" i="45"/>
  <c r="AS4985" i="45"/>
  <c r="AS4984" i="45"/>
  <c r="AS4983" i="45"/>
  <c r="AS4982" i="45"/>
  <c r="AS4981" i="45"/>
  <c r="AS4980" i="45"/>
  <c r="AS4979" i="45"/>
  <c r="AS4978" i="45"/>
  <c r="AS4977" i="45"/>
  <c r="AS4976" i="45"/>
  <c r="AS4975" i="45"/>
  <c r="AS4974" i="45"/>
  <c r="AS4973" i="45"/>
  <c r="AS4972" i="45"/>
  <c r="AS4971" i="45"/>
  <c r="AS4970" i="45"/>
  <c r="AS4969" i="45"/>
  <c r="AS4968" i="45"/>
  <c r="AS4967" i="45"/>
  <c r="AS4966" i="45"/>
  <c r="AS4965" i="45"/>
  <c r="AS4964" i="45"/>
  <c r="AS4963" i="45"/>
  <c r="AS4962" i="45"/>
  <c r="AS4961" i="45"/>
  <c r="AS4960" i="45"/>
  <c r="AS4959" i="45"/>
  <c r="AS4958" i="45"/>
  <c r="AS4957" i="45"/>
  <c r="AS4956" i="45"/>
  <c r="AS4955" i="45"/>
  <c r="AS4954" i="45"/>
  <c r="AS4953" i="45"/>
  <c r="AS4952" i="45"/>
  <c r="AS4951" i="45"/>
  <c r="AS4950" i="45"/>
  <c r="AS4949" i="45"/>
  <c r="AS4948" i="45"/>
  <c r="AS4947" i="45"/>
  <c r="AS4946" i="45"/>
  <c r="AS4945" i="45"/>
  <c r="AS4944" i="45"/>
  <c r="AS4943" i="45"/>
  <c r="AS4942" i="45"/>
  <c r="AS4941" i="45"/>
  <c r="AS4940" i="45"/>
  <c r="AS4939" i="45"/>
  <c r="AS4938" i="45"/>
  <c r="AS4937" i="45"/>
  <c r="AS4936" i="45"/>
  <c r="AS4935" i="45"/>
  <c r="AS4934" i="45"/>
  <c r="AS4933" i="45"/>
  <c r="AS4932" i="45"/>
  <c r="AS4931" i="45"/>
  <c r="AS4930" i="45"/>
  <c r="AS4929" i="45"/>
  <c r="AS4928" i="45"/>
  <c r="AS4927" i="45"/>
  <c r="AS4926" i="45"/>
  <c r="AS4925" i="45"/>
  <c r="AS4924" i="45"/>
  <c r="AS4923" i="45"/>
  <c r="AS4922" i="45"/>
  <c r="AS4921" i="45"/>
  <c r="AS4920" i="45"/>
  <c r="AS4919" i="45"/>
  <c r="AS4918" i="45"/>
  <c r="AS4917" i="45"/>
  <c r="AS4916" i="45"/>
  <c r="AS4915" i="45"/>
  <c r="AS4914" i="45"/>
  <c r="AS4913" i="45"/>
  <c r="AS4912" i="45"/>
  <c r="AS4911" i="45"/>
  <c r="AS4910" i="45"/>
  <c r="AS4909" i="45"/>
  <c r="AS4908" i="45"/>
  <c r="AS4907" i="45"/>
  <c r="AS4906" i="45"/>
  <c r="AS4905" i="45"/>
  <c r="AS4904" i="45"/>
  <c r="AS4903" i="45"/>
  <c r="AS4902" i="45"/>
  <c r="AS4901" i="45"/>
  <c r="AS4900" i="45"/>
  <c r="AS4899" i="45"/>
  <c r="AS4898" i="45"/>
  <c r="AS4897" i="45"/>
  <c r="AS4896" i="45"/>
  <c r="AS4895" i="45"/>
  <c r="AS4894" i="45"/>
  <c r="AS4893" i="45"/>
  <c r="AS4892" i="45"/>
  <c r="AS4891" i="45"/>
  <c r="AS4890" i="45"/>
  <c r="AS4889" i="45"/>
  <c r="AS4888" i="45"/>
  <c r="AS4887" i="45"/>
  <c r="AS4886" i="45"/>
  <c r="AS4885" i="45"/>
  <c r="AS4884" i="45"/>
  <c r="AS4883" i="45"/>
  <c r="AS4882" i="45"/>
  <c r="AS4881" i="45"/>
  <c r="AS4880" i="45"/>
  <c r="AS4879" i="45"/>
  <c r="AS4878" i="45"/>
  <c r="AS4877" i="45"/>
  <c r="AS4876" i="45"/>
  <c r="AS4875" i="45"/>
  <c r="AS4874" i="45"/>
  <c r="AS4873" i="45"/>
  <c r="AS4872" i="45"/>
  <c r="AS4871" i="45"/>
  <c r="AS4870" i="45"/>
  <c r="AS4869" i="45"/>
  <c r="AS4868" i="45"/>
  <c r="AS4867" i="45"/>
  <c r="AS4866" i="45"/>
  <c r="AS4865" i="45"/>
  <c r="AS4864" i="45"/>
  <c r="AS4863" i="45"/>
  <c r="AS4862" i="45"/>
  <c r="AS4861" i="45"/>
  <c r="AS4860" i="45"/>
  <c r="AS4859" i="45"/>
  <c r="AS4858" i="45"/>
  <c r="AS4857" i="45"/>
  <c r="AS4856" i="45"/>
  <c r="AS4855" i="45"/>
  <c r="AS4854" i="45"/>
  <c r="AS4853" i="45"/>
  <c r="AS4852" i="45"/>
  <c r="AS4851" i="45"/>
  <c r="AS4850" i="45"/>
  <c r="AS4849" i="45"/>
  <c r="AS4848" i="45"/>
  <c r="AS4847" i="45"/>
  <c r="AS4846" i="45"/>
  <c r="AS4845" i="45"/>
  <c r="AS4844" i="45"/>
  <c r="AS4843" i="45"/>
  <c r="AS4842" i="45"/>
  <c r="AS4841" i="45"/>
  <c r="AS4840" i="45"/>
  <c r="AS4839" i="45"/>
  <c r="AS4838" i="45"/>
  <c r="AS4837" i="45"/>
  <c r="AS4836" i="45"/>
  <c r="AS4835" i="45"/>
  <c r="AS4834" i="45"/>
  <c r="AS4833" i="45"/>
  <c r="AS4832" i="45"/>
  <c r="AS4831" i="45"/>
  <c r="AS4830" i="45"/>
  <c r="AS4829" i="45"/>
  <c r="AS4828" i="45"/>
  <c r="AS4827" i="45"/>
  <c r="AS4826" i="45"/>
  <c r="AS4825" i="45"/>
  <c r="AS4824" i="45"/>
  <c r="AS4823" i="45"/>
  <c r="AS4822" i="45"/>
  <c r="AS4821" i="45"/>
  <c r="AS4820" i="45"/>
  <c r="AS4819" i="45"/>
  <c r="AS4818" i="45"/>
  <c r="AS4817" i="45"/>
  <c r="AS4816" i="45"/>
  <c r="AS4815" i="45"/>
  <c r="AS4814" i="45"/>
  <c r="AS4813" i="45"/>
  <c r="AS4812" i="45"/>
  <c r="AS4811" i="45"/>
  <c r="AS4810" i="45"/>
  <c r="AS4809" i="45"/>
  <c r="AS4808" i="45"/>
  <c r="AS4807" i="45"/>
  <c r="AS4806" i="45"/>
  <c r="AS4805" i="45"/>
  <c r="AS4804" i="45"/>
  <c r="AS4803" i="45"/>
  <c r="AS4802" i="45"/>
  <c r="AS4801" i="45"/>
  <c r="AS4800" i="45"/>
  <c r="AS4799" i="45"/>
  <c r="AS4798" i="45"/>
  <c r="AS4797" i="45"/>
  <c r="AS4796" i="45"/>
  <c r="AS4795" i="45"/>
  <c r="AS4794" i="45"/>
  <c r="AS4793" i="45"/>
  <c r="AS4792" i="45"/>
  <c r="AS4791" i="45"/>
  <c r="AS4790" i="45"/>
  <c r="AS4789" i="45"/>
  <c r="AS4788" i="45"/>
  <c r="AS4787" i="45"/>
  <c r="AS4786" i="45"/>
  <c r="AS4785" i="45"/>
  <c r="AS4784" i="45"/>
  <c r="AS4783" i="45"/>
  <c r="AS4782" i="45"/>
  <c r="AS4781" i="45"/>
  <c r="AS4780" i="45"/>
  <c r="AS4779" i="45"/>
  <c r="AS4778" i="45"/>
  <c r="AS4777" i="45"/>
  <c r="AS4776" i="45"/>
  <c r="AS4775" i="45"/>
  <c r="AS4774" i="45"/>
  <c r="AS4773" i="45"/>
  <c r="AS4772" i="45"/>
  <c r="AS4771" i="45"/>
  <c r="AS4770" i="45"/>
  <c r="AS4769" i="45"/>
  <c r="AS4768" i="45"/>
  <c r="AS4767" i="45"/>
  <c r="AS4766" i="45"/>
  <c r="AS4765" i="45"/>
  <c r="AS4764" i="45"/>
  <c r="AS4763" i="45"/>
  <c r="AS4762" i="45"/>
  <c r="AS4761" i="45"/>
  <c r="AS4760" i="45"/>
  <c r="AS4759" i="45"/>
  <c r="AS4758" i="45"/>
  <c r="AS4757" i="45"/>
  <c r="AS4756" i="45"/>
  <c r="AS4755" i="45"/>
  <c r="AS4754" i="45"/>
  <c r="AS4753" i="45"/>
  <c r="AS4752" i="45"/>
  <c r="AS4751" i="45"/>
  <c r="AS4750" i="45"/>
  <c r="AS4749" i="45"/>
  <c r="AS4748" i="45"/>
  <c r="AS4747" i="45"/>
  <c r="AS4746" i="45"/>
  <c r="AS4745" i="45"/>
  <c r="AS4744" i="45"/>
  <c r="AS4743" i="45"/>
  <c r="AS4742" i="45"/>
  <c r="AS4741" i="45"/>
  <c r="AS4740" i="45"/>
  <c r="AS4739" i="45"/>
  <c r="AS4738" i="45"/>
  <c r="AS4737" i="45"/>
  <c r="AS4736" i="45"/>
  <c r="AS4735" i="45"/>
  <c r="AS4734" i="45"/>
  <c r="AS4733" i="45"/>
  <c r="AS4732" i="45"/>
  <c r="AS4731" i="45"/>
  <c r="AS4730" i="45"/>
  <c r="AS4729" i="45"/>
  <c r="AS4728" i="45"/>
  <c r="AS4727" i="45"/>
  <c r="AS4726" i="45"/>
  <c r="AS4725" i="45"/>
  <c r="AS4724" i="45"/>
  <c r="AS4723" i="45"/>
  <c r="AS4722" i="45"/>
  <c r="AS4721" i="45"/>
  <c r="AS4720" i="45"/>
  <c r="AS4719" i="45"/>
  <c r="AS4718" i="45"/>
  <c r="AS4717" i="45"/>
  <c r="AS4716" i="45"/>
  <c r="AS4715" i="45"/>
  <c r="AS4714" i="45"/>
  <c r="AS4713" i="45"/>
  <c r="AS4712" i="45"/>
  <c r="AS4711" i="45"/>
  <c r="AS4710" i="45"/>
  <c r="AS4709" i="45"/>
  <c r="AS4708" i="45"/>
  <c r="AS4707" i="45"/>
  <c r="AS4706" i="45"/>
  <c r="AS4705" i="45"/>
  <c r="AS4704" i="45"/>
  <c r="AS4703" i="45"/>
  <c r="AS4702" i="45"/>
  <c r="AS4701" i="45"/>
  <c r="AS4700" i="45"/>
  <c r="AS4699" i="45"/>
  <c r="AS4698" i="45"/>
  <c r="AS4697" i="45"/>
  <c r="AS4696" i="45"/>
  <c r="AS4695" i="45"/>
  <c r="AS4694" i="45"/>
  <c r="AS4693" i="45"/>
  <c r="AS4692" i="45"/>
  <c r="AS4691" i="45"/>
  <c r="AS4690" i="45"/>
  <c r="AS4689" i="45"/>
  <c r="AS4688" i="45"/>
  <c r="AS4687" i="45"/>
  <c r="AS4686" i="45"/>
  <c r="AS4685" i="45"/>
  <c r="AS4684" i="45"/>
  <c r="AS4683" i="45"/>
  <c r="AS4682" i="45"/>
  <c r="AS4681" i="45"/>
  <c r="AS4680" i="45"/>
  <c r="AS4679" i="45"/>
  <c r="AS4678" i="45"/>
  <c r="AS4677" i="45"/>
  <c r="AS4676" i="45"/>
  <c r="AS4675" i="45"/>
  <c r="AS4674" i="45"/>
  <c r="AS4673" i="45"/>
  <c r="AS4672" i="45"/>
  <c r="AS4671" i="45"/>
  <c r="AS4670" i="45"/>
  <c r="AS4669" i="45"/>
  <c r="AS4668" i="45"/>
  <c r="AS4667" i="45"/>
  <c r="AS4666" i="45"/>
  <c r="AS4665" i="45"/>
  <c r="AS4664" i="45"/>
  <c r="AS4663" i="45"/>
  <c r="AS4662" i="45"/>
  <c r="AS4661" i="45"/>
  <c r="AS4660" i="45"/>
  <c r="AS4659" i="45"/>
  <c r="AS4658" i="45"/>
  <c r="AS4657" i="45"/>
  <c r="AS4656" i="45"/>
  <c r="AS4655" i="45"/>
  <c r="AS4654" i="45"/>
  <c r="AS4653" i="45"/>
  <c r="AS4652" i="45"/>
  <c r="AS4651" i="45"/>
  <c r="AS4650" i="45"/>
  <c r="AS4649" i="45"/>
  <c r="AS4648" i="45"/>
  <c r="AS4647" i="45"/>
  <c r="AS4646" i="45"/>
  <c r="AS4645" i="45"/>
  <c r="AS4644" i="45"/>
  <c r="AS4643" i="45"/>
  <c r="AS4642" i="45"/>
  <c r="AS4641" i="45"/>
  <c r="AS4640" i="45"/>
  <c r="AS4639" i="45"/>
  <c r="AS4638" i="45"/>
  <c r="AS4637" i="45"/>
  <c r="AS4636" i="45"/>
  <c r="AS4635" i="45"/>
  <c r="AS4634" i="45"/>
  <c r="AS4633" i="45"/>
  <c r="AS4632" i="45"/>
  <c r="AS4631" i="45"/>
  <c r="AS4630" i="45"/>
  <c r="AS4629" i="45"/>
  <c r="AS4628" i="45"/>
  <c r="AS4627" i="45"/>
  <c r="AS4626" i="45"/>
  <c r="AS4625" i="45"/>
  <c r="AS4624" i="45"/>
  <c r="AS4623" i="45"/>
  <c r="AS4622" i="45"/>
  <c r="AS4621" i="45"/>
  <c r="AS4620" i="45"/>
  <c r="AS4619" i="45"/>
  <c r="AS4618" i="45"/>
  <c r="AS4617" i="45"/>
  <c r="AS4616" i="45"/>
  <c r="AS4615" i="45"/>
  <c r="AS4614" i="45"/>
  <c r="AS4613" i="45"/>
  <c r="AS4612" i="45"/>
  <c r="AS4611" i="45"/>
  <c r="AS4610" i="45"/>
  <c r="AS4609" i="45"/>
  <c r="AS4608" i="45"/>
  <c r="AS4607" i="45"/>
  <c r="AS4606" i="45"/>
  <c r="AS4605" i="45"/>
  <c r="AS4604" i="45"/>
  <c r="AS4603" i="45"/>
  <c r="AS4602" i="45"/>
  <c r="AS4601" i="45"/>
  <c r="AS4600" i="45"/>
  <c r="AS4599" i="45"/>
  <c r="AS4598" i="45"/>
  <c r="AS4597" i="45"/>
  <c r="AS4596" i="45"/>
  <c r="AS4595" i="45"/>
  <c r="AS4594" i="45"/>
  <c r="AS4593" i="45"/>
  <c r="AS4592" i="45"/>
  <c r="AS4591" i="45"/>
  <c r="AS4590" i="45"/>
  <c r="AS4589" i="45"/>
  <c r="AS4588" i="45"/>
  <c r="AS4587" i="45"/>
  <c r="AS4586" i="45"/>
  <c r="AS4585" i="45"/>
  <c r="AS4584" i="45"/>
  <c r="AS4583" i="45"/>
  <c r="AS4582" i="45"/>
  <c r="AS4581" i="45"/>
  <c r="AS4580" i="45"/>
  <c r="AS4579" i="45"/>
  <c r="AS4578" i="45"/>
  <c r="AS4577" i="45"/>
  <c r="AS4576" i="45"/>
  <c r="AS4575" i="45"/>
  <c r="AS4574" i="45"/>
  <c r="AS4573" i="45"/>
  <c r="AS4572" i="45"/>
  <c r="AS4571" i="45"/>
  <c r="AS4570" i="45"/>
  <c r="AS4569" i="45"/>
  <c r="AS4568" i="45"/>
  <c r="AS4567" i="45"/>
  <c r="AS4566" i="45"/>
  <c r="AS4565" i="45"/>
  <c r="AS4564" i="45"/>
  <c r="AS4563" i="45"/>
  <c r="AS4562" i="45"/>
  <c r="AS4561" i="45"/>
  <c r="AS4560" i="45"/>
  <c r="AS4559" i="45"/>
  <c r="AS4558" i="45"/>
  <c r="AS4557" i="45"/>
  <c r="AS4556" i="45"/>
  <c r="AS4555" i="45"/>
  <c r="AS4554" i="45"/>
  <c r="AS4553" i="45"/>
  <c r="AS4552" i="45"/>
  <c r="AS4551" i="45"/>
  <c r="AS4550" i="45"/>
  <c r="AS4549" i="45"/>
  <c r="AS4548" i="45"/>
  <c r="AS4547" i="45"/>
  <c r="AS4546" i="45"/>
  <c r="AS4545" i="45"/>
  <c r="AS4544" i="45"/>
  <c r="AS4543" i="45"/>
  <c r="AS4542" i="45"/>
  <c r="AS4541" i="45"/>
  <c r="AS4540" i="45"/>
  <c r="AS4539" i="45"/>
  <c r="AS4538" i="45"/>
  <c r="AS4537" i="45"/>
  <c r="AS4536" i="45"/>
  <c r="AS4535" i="45"/>
  <c r="AS4534" i="45"/>
  <c r="AS4533" i="45"/>
  <c r="AS4532" i="45"/>
  <c r="AS4531" i="45"/>
  <c r="AS4530" i="45"/>
  <c r="AS4529" i="45"/>
  <c r="AS4528" i="45"/>
  <c r="AS4527" i="45"/>
  <c r="AS4526" i="45"/>
  <c r="AS4525" i="45"/>
  <c r="AS4524" i="45"/>
  <c r="AS4523" i="45"/>
  <c r="AS4522" i="45"/>
  <c r="AS4521" i="45"/>
  <c r="AS4520" i="45"/>
  <c r="AS4519" i="45"/>
  <c r="AS4518" i="45"/>
  <c r="AS4517" i="45"/>
  <c r="AS4516" i="45"/>
  <c r="AS4515" i="45"/>
  <c r="AS4514" i="45"/>
  <c r="AS4513" i="45"/>
  <c r="AS4512" i="45"/>
  <c r="AS4511" i="45"/>
  <c r="AS4510" i="45"/>
  <c r="AS4509" i="45"/>
  <c r="AS4508" i="45"/>
  <c r="AS4507" i="45"/>
  <c r="AS4506" i="45"/>
  <c r="AS4505" i="45"/>
  <c r="AS4504" i="45"/>
  <c r="AS4503" i="45"/>
  <c r="AS4502" i="45"/>
  <c r="AS4501" i="45"/>
  <c r="AS4500" i="45"/>
  <c r="AS4499" i="45"/>
  <c r="AS4498" i="45"/>
  <c r="AS4497" i="45"/>
  <c r="AS4496" i="45"/>
  <c r="AS4495" i="45"/>
  <c r="AS4494" i="45"/>
  <c r="AS4493" i="45"/>
  <c r="AS4492" i="45"/>
  <c r="AS4491" i="45"/>
  <c r="AS4490" i="45"/>
  <c r="AS4489" i="45"/>
  <c r="AS4488" i="45"/>
  <c r="AS4487" i="45"/>
  <c r="AS4486" i="45"/>
  <c r="AS4485" i="45"/>
  <c r="AS4484" i="45"/>
  <c r="AS4483" i="45"/>
  <c r="AS4482" i="45"/>
  <c r="AS4481" i="45"/>
  <c r="AS4480" i="45"/>
  <c r="AS4479" i="45"/>
  <c r="AS4478" i="45"/>
  <c r="AS4477" i="45"/>
  <c r="AS4476" i="45"/>
  <c r="AS4475" i="45"/>
  <c r="AS4474" i="45"/>
  <c r="AS4473" i="45"/>
  <c r="AS4472" i="45"/>
  <c r="AS4471" i="45"/>
  <c r="AS4470" i="45"/>
  <c r="AS4469" i="45"/>
  <c r="AS4468" i="45"/>
  <c r="AS4467" i="45"/>
  <c r="AS4466" i="45"/>
  <c r="AS4465" i="45"/>
  <c r="AS4464" i="45"/>
  <c r="AS4463" i="45"/>
  <c r="AS4462" i="45"/>
  <c r="AS4461" i="45"/>
  <c r="AS4460" i="45"/>
  <c r="AS4459" i="45"/>
  <c r="AS4458" i="45"/>
  <c r="AS4457" i="45"/>
  <c r="AS4456" i="45"/>
  <c r="AS4455" i="45"/>
  <c r="AS4454" i="45"/>
  <c r="AS4453" i="45"/>
  <c r="AS4452" i="45"/>
  <c r="AS4451" i="45"/>
  <c r="AS4450" i="45"/>
  <c r="AS4449" i="45"/>
  <c r="AS4448" i="45"/>
  <c r="AS4447" i="45"/>
  <c r="AS4446" i="45"/>
  <c r="AS4445" i="45"/>
  <c r="AS4444" i="45"/>
  <c r="AS4443" i="45"/>
  <c r="AS4442" i="45"/>
  <c r="AS4441" i="45"/>
  <c r="AS4440" i="45"/>
  <c r="AS4439" i="45"/>
  <c r="AS4438" i="45"/>
  <c r="AS4437" i="45"/>
  <c r="AS4436" i="45"/>
  <c r="AS4435" i="45"/>
  <c r="AS4434" i="45"/>
  <c r="AS4433" i="45"/>
  <c r="AS4432" i="45"/>
  <c r="AS4431" i="45"/>
  <c r="AS4430" i="45"/>
  <c r="AS4429" i="45"/>
  <c r="AS4428" i="45"/>
  <c r="AS4427" i="45"/>
  <c r="AS4426" i="45"/>
  <c r="AS4425" i="45"/>
  <c r="AS4424" i="45"/>
  <c r="AS4423" i="45"/>
  <c r="AS4422" i="45"/>
  <c r="AS4421" i="45"/>
  <c r="AS4420" i="45"/>
  <c r="AS4419" i="45"/>
  <c r="AS4418" i="45"/>
  <c r="AS4417" i="45"/>
  <c r="AS4416" i="45"/>
  <c r="AS4415" i="45"/>
  <c r="AS4414" i="45"/>
  <c r="AS4413" i="45"/>
  <c r="AS4412" i="45"/>
  <c r="AS4411" i="45"/>
  <c r="AS4410" i="45"/>
  <c r="AS4409" i="45"/>
  <c r="AS4408" i="45"/>
  <c r="AS4407" i="45"/>
  <c r="AS4406" i="45"/>
  <c r="AS4405" i="45"/>
  <c r="AS4404" i="45"/>
  <c r="AS4403" i="45"/>
  <c r="AS4402" i="45"/>
  <c r="AS4401" i="45"/>
  <c r="AS4400" i="45"/>
  <c r="AS4399" i="45"/>
  <c r="AS4398" i="45"/>
  <c r="AS4397" i="45"/>
  <c r="AS4396" i="45"/>
  <c r="AS4395" i="45"/>
  <c r="AS4394" i="45"/>
  <c r="AS4393" i="45"/>
  <c r="AS4392" i="45"/>
  <c r="AS4391" i="45"/>
  <c r="AS4390" i="45"/>
  <c r="AS4389" i="45"/>
  <c r="AS4388" i="45"/>
  <c r="AS4387" i="45"/>
  <c r="AS4386" i="45"/>
  <c r="AS4385" i="45"/>
  <c r="AS4384" i="45"/>
  <c r="AS4383" i="45"/>
  <c r="AS4382" i="45"/>
  <c r="AS4381" i="45"/>
  <c r="AS4380" i="45"/>
  <c r="AS4379" i="45"/>
  <c r="AS4378" i="45"/>
  <c r="AS4377" i="45"/>
  <c r="AS4376" i="45"/>
  <c r="AS4375" i="45"/>
  <c r="AS4374" i="45"/>
  <c r="AS4373" i="45"/>
  <c r="AS4372" i="45"/>
  <c r="AS4371" i="45"/>
  <c r="AS4370" i="45"/>
  <c r="AS4369" i="45"/>
  <c r="AS4368" i="45"/>
  <c r="AS4367" i="45"/>
  <c r="AS4366" i="45"/>
  <c r="AS4365" i="45"/>
  <c r="AS4364" i="45"/>
  <c r="AS4363" i="45"/>
  <c r="AS4362" i="45"/>
  <c r="AS4361" i="45"/>
  <c r="AS4360" i="45"/>
  <c r="AS4359" i="45"/>
  <c r="AS4358" i="45"/>
  <c r="AS4357" i="45"/>
  <c r="AS4356" i="45"/>
  <c r="AS4355" i="45"/>
  <c r="AS4354" i="45"/>
  <c r="AS4353" i="45"/>
  <c r="AS4352" i="45"/>
  <c r="AS4351" i="45"/>
  <c r="AS4350" i="45"/>
  <c r="AS4349" i="45"/>
  <c r="AS4348" i="45"/>
  <c r="AS4347" i="45"/>
  <c r="AS4346" i="45"/>
  <c r="AS4345" i="45"/>
  <c r="AS4344" i="45"/>
  <c r="AS4343" i="45"/>
  <c r="AS4342" i="45"/>
  <c r="AS4341" i="45"/>
  <c r="AS4340" i="45"/>
  <c r="AS4339" i="45"/>
  <c r="AS4338" i="45"/>
  <c r="AS4337" i="45"/>
  <c r="AS4336" i="45"/>
  <c r="AS4335" i="45"/>
  <c r="AS4334" i="45"/>
  <c r="AS4333" i="45"/>
  <c r="AS4332" i="45"/>
  <c r="AS4331" i="45"/>
  <c r="AS4330" i="45"/>
  <c r="AS4329" i="45"/>
  <c r="AS4328" i="45"/>
  <c r="AS4327" i="45"/>
  <c r="AS4326" i="45"/>
  <c r="AS4325" i="45"/>
  <c r="AS4324" i="45"/>
  <c r="AS4323" i="45"/>
  <c r="AS4322" i="45"/>
  <c r="AS4321" i="45"/>
  <c r="AS4320" i="45"/>
  <c r="AS4319" i="45"/>
  <c r="AS4318" i="45"/>
  <c r="AS4317" i="45"/>
  <c r="AS4316" i="45"/>
  <c r="AS4315" i="45"/>
  <c r="AS4314" i="45"/>
  <c r="AS4313" i="45"/>
  <c r="AS4312" i="45"/>
  <c r="AS4311" i="45"/>
  <c r="AS4310" i="45"/>
  <c r="AS4309" i="45"/>
  <c r="AS4308" i="45"/>
  <c r="AS4307" i="45"/>
  <c r="AS4306" i="45"/>
  <c r="AS4305" i="45"/>
  <c r="AS4304" i="45"/>
  <c r="AS4303" i="45"/>
  <c r="AS4302" i="45"/>
  <c r="AS4301" i="45"/>
  <c r="AS4300" i="45"/>
  <c r="AS4299" i="45"/>
  <c r="AS4298" i="45"/>
  <c r="AS4297" i="45"/>
  <c r="AS4296" i="45"/>
  <c r="AS4295" i="45"/>
  <c r="AS4294" i="45"/>
  <c r="AS4293" i="45"/>
  <c r="AS4292" i="45"/>
  <c r="AS4291" i="45"/>
  <c r="AS4290" i="45"/>
  <c r="AS4289" i="45"/>
  <c r="AS4288" i="45"/>
  <c r="AS4287" i="45"/>
  <c r="AS4286" i="45"/>
  <c r="AS4285" i="45"/>
  <c r="AS4284" i="45"/>
  <c r="AS4283" i="45"/>
  <c r="AS4282" i="45"/>
  <c r="AS4281" i="45"/>
  <c r="AS4280" i="45"/>
  <c r="AS4279" i="45"/>
  <c r="AS4278" i="45"/>
  <c r="AS4277" i="45"/>
  <c r="AS4276" i="45"/>
  <c r="AS4275" i="45"/>
  <c r="AS4274" i="45"/>
  <c r="AS4273" i="45"/>
  <c r="AS4272" i="45"/>
  <c r="AS4271" i="45"/>
  <c r="AS4270" i="45"/>
  <c r="AS4269" i="45"/>
  <c r="AS4268" i="45"/>
  <c r="AS4267" i="45"/>
  <c r="AS4266" i="45"/>
  <c r="AS4265" i="45"/>
  <c r="AS4264" i="45"/>
  <c r="AS4263" i="45"/>
  <c r="AS4262" i="45"/>
  <c r="AS4261" i="45"/>
  <c r="AS4260" i="45"/>
  <c r="AS4259" i="45"/>
  <c r="AS4258" i="45"/>
  <c r="AS4257" i="45"/>
  <c r="AS4256" i="45"/>
  <c r="AS4255" i="45"/>
  <c r="AS4254" i="45"/>
  <c r="AS4253" i="45"/>
  <c r="AS4252" i="45"/>
  <c r="AS4251" i="45"/>
  <c r="AS4250" i="45"/>
  <c r="AS4249" i="45"/>
  <c r="AS4248" i="45"/>
  <c r="AS4247" i="45"/>
  <c r="AS4246" i="45"/>
  <c r="AS4245" i="45"/>
  <c r="AS4244" i="45"/>
  <c r="AS4243" i="45"/>
  <c r="AS4242" i="45"/>
  <c r="AS4241" i="45"/>
  <c r="AS4240" i="45"/>
  <c r="AS4239" i="45"/>
  <c r="AS4238" i="45"/>
  <c r="AS4237" i="45"/>
  <c r="AS4236" i="45"/>
  <c r="AS4235" i="45"/>
  <c r="AS4234" i="45"/>
  <c r="AS4233" i="45"/>
  <c r="AS4232" i="45"/>
  <c r="AS4231" i="45"/>
  <c r="AS4230" i="45"/>
  <c r="AS4229" i="45"/>
  <c r="AS4228" i="45"/>
  <c r="AS4227" i="45"/>
  <c r="AS4226" i="45"/>
  <c r="AS4225" i="45"/>
  <c r="AS4224" i="45"/>
  <c r="AS4223" i="45"/>
  <c r="AS4222" i="45"/>
  <c r="AS4221" i="45"/>
  <c r="AS4220" i="45"/>
  <c r="AS4219" i="45"/>
  <c r="AS4218" i="45"/>
  <c r="AS4217" i="45"/>
  <c r="AS4216" i="45"/>
  <c r="AS4215" i="45"/>
  <c r="AS4214" i="45"/>
  <c r="AS4213" i="45"/>
  <c r="AS4212" i="45"/>
  <c r="AS4211" i="45"/>
  <c r="AS4210" i="45"/>
  <c r="AS4209" i="45"/>
  <c r="AS4208" i="45"/>
  <c r="AS4207" i="45"/>
  <c r="AS4206" i="45"/>
  <c r="AS4205" i="45"/>
  <c r="AS4204" i="45"/>
  <c r="AS4203" i="45"/>
  <c r="AS4202" i="45"/>
  <c r="AS4201" i="45"/>
  <c r="AS4200" i="45"/>
  <c r="AS4199" i="45"/>
  <c r="AS4198" i="45"/>
  <c r="AS4197" i="45"/>
  <c r="AS4196" i="45"/>
  <c r="AS4195" i="45"/>
  <c r="AS4194" i="45"/>
  <c r="AS4193" i="45"/>
  <c r="AS4192" i="45"/>
  <c r="AS4191" i="45"/>
  <c r="AS4190" i="45"/>
  <c r="AS4189" i="45"/>
  <c r="AS4188" i="45"/>
  <c r="AS4187" i="45"/>
  <c r="AS4186" i="45"/>
  <c r="AS4185" i="45"/>
  <c r="AS4184" i="45"/>
  <c r="AS4183" i="45"/>
  <c r="AS4182" i="45"/>
  <c r="AS4181" i="45"/>
  <c r="AS4180" i="45"/>
  <c r="AS4179" i="45"/>
  <c r="AS4178" i="45"/>
  <c r="AS4177" i="45"/>
  <c r="AS4176" i="45"/>
  <c r="AS4175" i="45"/>
  <c r="AS4174" i="45"/>
  <c r="AS4173" i="45"/>
  <c r="AS4172" i="45"/>
  <c r="AS4171" i="45"/>
  <c r="AS4170" i="45"/>
  <c r="AS4169" i="45"/>
  <c r="AS4168" i="45"/>
  <c r="AS4167" i="45"/>
  <c r="AS4166" i="45"/>
  <c r="AS4165" i="45"/>
  <c r="AS4164" i="45"/>
  <c r="AS4163" i="45"/>
  <c r="AS4162" i="45"/>
  <c r="AS4161" i="45"/>
  <c r="AS4160" i="45"/>
  <c r="AS4159" i="45"/>
  <c r="AS4158" i="45"/>
  <c r="AS4157" i="45"/>
  <c r="AS4156" i="45"/>
  <c r="AS4155" i="45"/>
  <c r="AS4154" i="45"/>
  <c r="AS4153" i="45"/>
  <c r="AS4152" i="45"/>
  <c r="AS4151" i="45"/>
  <c r="AS4150" i="45"/>
  <c r="AS4149" i="45"/>
  <c r="AS4148" i="45"/>
  <c r="AS4147" i="45"/>
  <c r="AS4146" i="45"/>
  <c r="AS4145" i="45"/>
  <c r="AS4144" i="45"/>
  <c r="AS4143" i="45"/>
  <c r="AS4142" i="45"/>
  <c r="AS4141" i="45"/>
  <c r="AS4140" i="45"/>
  <c r="AS4139" i="45"/>
  <c r="AS4138" i="45"/>
  <c r="AS4137" i="45"/>
  <c r="AS4136" i="45"/>
  <c r="AS4135" i="45"/>
  <c r="AS4134" i="45"/>
  <c r="AS4133" i="45"/>
  <c r="AS4132" i="45"/>
  <c r="AS4131" i="45"/>
  <c r="AS4130" i="45"/>
  <c r="AS4129" i="45"/>
  <c r="AS4128" i="45"/>
  <c r="AS4127" i="45"/>
  <c r="AS4126" i="45"/>
  <c r="AS4125" i="45"/>
  <c r="AS4124" i="45"/>
  <c r="AS4123" i="45"/>
  <c r="AS4122" i="45"/>
  <c r="AS4121" i="45"/>
  <c r="AS4120" i="45"/>
  <c r="AS4119" i="45"/>
  <c r="AS4118" i="45"/>
  <c r="AS4117" i="45"/>
  <c r="AS4116" i="45"/>
  <c r="AS4115" i="45"/>
  <c r="AS4114" i="45"/>
  <c r="AS4113" i="45"/>
  <c r="AS4112" i="45"/>
  <c r="AS4111" i="45"/>
  <c r="AS4110" i="45"/>
  <c r="AS4109" i="45"/>
  <c r="AS4108" i="45"/>
  <c r="AS4107" i="45"/>
  <c r="AS4106" i="45"/>
  <c r="AS4105" i="45"/>
  <c r="AS4104" i="45"/>
  <c r="AS4103" i="45"/>
  <c r="AS4102" i="45"/>
  <c r="AS4101" i="45"/>
  <c r="AS4100" i="45"/>
  <c r="AS4099" i="45"/>
  <c r="AS4098" i="45"/>
  <c r="AS4097" i="45"/>
  <c r="AS4096" i="45"/>
  <c r="AS4095" i="45"/>
  <c r="AS4094" i="45"/>
  <c r="AS4093" i="45"/>
  <c r="AS4092" i="45"/>
  <c r="AS4091" i="45"/>
  <c r="AS4090" i="45"/>
  <c r="AS4089" i="45"/>
  <c r="AS4088" i="45"/>
  <c r="AS4087" i="45"/>
  <c r="AS4086" i="45"/>
  <c r="AS4085" i="45"/>
  <c r="AS4084" i="45"/>
  <c r="AS4083" i="45"/>
  <c r="AS4082" i="45"/>
  <c r="AS4081" i="45"/>
  <c r="AS4080" i="45"/>
  <c r="AS4079" i="45"/>
  <c r="AS4078" i="45"/>
  <c r="AS4077" i="45"/>
  <c r="AS4076" i="45"/>
  <c r="AS4075" i="45"/>
  <c r="AS4074" i="45"/>
  <c r="AS4073" i="45"/>
  <c r="AS4072" i="45"/>
  <c r="AS4071" i="45"/>
  <c r="AS4070" i="45"/>
  <c r="AS4069" i="45"/>
  <c r="AS4068" i="45"/>
  <c r="AS4067" i="45"/>
  <c r="AS4066" i="45"/>
  <c r="AS4065" i="45"/>
  <c r="AS4064" i="45"/>
  <c r="AS4063" i="45"/>
  <c r="AS4062" i="45"/>
  <c r="AS4061" i="45"/>
  <c r="AS4060" i="45"/>
  <c r="AS4059" i="45"/>
  <c r="AS4058" i="45"/>
  <c r="AS4057" i="45"/>
  <c r="AS4056" i="45"/>
  <c r="AS4055" i="45"/>
  <c r="AS4054" i="45"/>
  <c r="AS4053" i="45"/>
  <c r="AS4052" i="45"/>
  <c r="AS4051" i="45"/>
  <c r="AS4050" i="45"/>
  <c r="AS4049" i="45"/>
  <c r="AS4048" i="45"/>
  <c r="AS4047" i="45"/>
  <c r="AS4046" i="45"/>
  <c r="AS4045" i="45"/>
  <c r="AS4044" i="45"/>
  <c r="AS4043" i="45"/>
  <c r="AS4042" i="45"/>
  <c r="AS4041" i="45"/>
  <c r="AS4040" i="45"/>
  <c r="AS4039" i="45"/>
  <c r="AS4038" i="45"/>
  <c r="AS4037" i="45"/>
  <c r="AS4036" i="45"/>
  <c r="AS4035" i="45"/>
  <c r="AS4034" i="45"/>
  <c r="AS4033" i="45"/>
  <c r="AS4032" i="45"/>
  <c r="AS4031" i="45"/>
  <c r="AS4030" i="45"/>
  <c r="AS4029" i="45"/>
  <c r="AS4028" i="45"/>
  <c r="AS4027" i="45"/>
  <c r="AS4026" i="45"/>
  <c r="AS4025" i="45"/>
  <c r="AS4024" i="45"/>
  <c r="AS4023" i="45"/>
  <c r="AS4022" i="45"/>
  <c r="AS4021" i="45"/>
  <c r="AS4020" i="45"/>
  <c r="AS4019" i="45"/>
  <c r="AS4018" i="45"/>
  <c r="AS4017" i="45"/>
  <c r="AS4016" i="45"/>
  <c r="AS4015" i="45"/>
  <c r="AS4014" i="45"/>
  <c r="AS4013" i="45"/>
  <c r="AS4012" i="45"/>
  <c r="AS4011" i="45"/>
  <c r="AS4010" i="45"/>
  <c r="AS4009" i="45"/>
  <c r="AS4008" i="45"/>
  <c r="AS4007" i="45"/>
  <c r="AS4006" i="45"/>
  <c r="AS4005" i="45"/>
  <c r="AS4004" i="45"/>
  <c r="AS4003" i="45"/>
  <c r="AS4002" i="45"/>
  <c r="AS4001" i="45"/>
  <c r="AS4000" i="45"/>
  <c r="AS3999" i="45"/>
  <c r="AS3998" i="45"/>
  <c r="AS3997" i="45"/>
  <c r="AS3996" i="45"/>
  <c r="AS3995" i="45"/>
  <c r="AS3994" i="45"/>
  <c r="AS3993" i="45"/>
  <c r="AS3992" i="45"/>
  <c r="AS3991" i="45"/>
  <c r="AS3990" i="45"/>
  <c r="AS3989" i="45"/>
  <c r="AS3988" i="45"/>
  <c r="AS3987" i="45"/>
  <c r="AS3986" i="45"/>
  <c r="AS3985" i="45"/>
  <c r="AS3984" i="45"/>
  <c r="AS3983" i="45"/>
  <c r="AS3982" i="45"/>
  <c r="AS3981" i="45"/>
  <c r="AS3980" i="45"/>
  <c r="AS3979" i="45"/>
  <c r="AS3978" i="45"/>
  <c r="AS3977" i="45"/>
  <c r="AS3976" i="45"/>
  <c r="AS3975" i="45"/>
  <c r="AS3974" i="45"/>
  <c r="AS3973" i="45"/>
  <c r="AS3972" i="45"/>
  <c r="AS3971" i="45"/>
  <c r="AS3970" i="45"/>
  <c r="AS3969" i="45"/>
  <c r="AS3968" i="45"/>
  <c r="AS3967" i="45"/>
  <c r="AS3966" i="45"/>
  <c r="AS3965" i="45"/>
  <c r="AS3964" i="45"/>
  <c r="AS3963" i="45"/>
  <c r="AS3962" i="45"/>
  <c r="AS3961" i="45"/>
  <c r="AS3960" i="45"/>
  <c r="AS3959" i="45"/>
  <c r="AS3958" i="45"/>
  <c r="AS3957" i="45"/>
  <c r="AS3956" i="45"/>
  <c r="AS3955" i="45"/>
  <c r="AS3954" i="45"/>
  <c r="AS3953" i="45"/>
  <c r="AS3952" i="45"/>
  <c r="AS3951" i="45"/>
  <c r="AS3950" i="45"/>
  <c r="AS3949" i="45"/>
  <c r="AS3948" i="45"/>
  <c r="AS3947" i="45"/>
  <c r="AS3946" i="45"/>
  <c r="AS3945" i="45"/>
  <c r="AS3944" i="45"/>
  <c r="AS3943" i="45"/>
  <c r="AS3942" i="45"/>
  <c r="AS3941" i="45"/>
  <c r="AS3940" i="45"/>
  <c r="AS3939" i="45"/>
  <c r="AS3938" i="45"/>
  <c r="AS3937" i="45"/>
  <c r="AS3936" i="45"/>
  <c r="AS3935" i="45"/>
  <c r="AS3934" i="45"/>
  <c r="AS3933" i="45"/>
  <c r="AS3932" i="45"/>
  <c r="AS3931" i="45"/>
  <c r="AS3930" i="45"/>
  <c r="AS3929" i="45"/>
  <c r="AS3928" i="45"/>
  <c r="AS3927" i="45"/>
  <c r="AS3926" i="45"/>
  <c r="AS3925" i="45"/>
  <c r="AS3924" i="45"/>
  <c r="AS3923" i="45"/>
  <c r="AS3922" i="45"/>
  <c r="AS3921" i="45"/>
  <c r="AS3920" i="45"/>
  <c r="AS3919" i="45"/>
  <c r="AS3918" i="45"/>
  <c r="AS3917" i="45"/>
  <c r="AS3916" i="45"/>
  <c r="AS3915" i="45"/>
  <c r="AS3914" i="45"/>
  <c r="AS3913" i="45"/>
  <c r="AS3912" i="45"/>
  <c r="AS3911" i="45"/>
  <c r="AS3910" i="45"/>
  <c r="AS3909" i="45"/>
  <c r="AS3908" i="45"/>
  <c r="AS3907" i="45"/>
  <c r="AS3906" i="45"/>
  <c r="AS3905" i="45"/>
  <c r="AS3904" i="45"/>
  <c r="AS3903" i="45"/>
  <c r="AS3902" i="45"/>
  <c r="AS3901" i="45"/>
  <c r="AS3900" i="45"/>
  <c r="AS3899" i="45"/>
  <c r="AS3898" i="45"/>
  <c r="AS3897" i="45"/>
  <c r="AS3896" i="45"/>
  <c r="AS3895" i="45"/>
  <c r="AS3894" i="45"/>
  <c r="AS3893" i="45"/>
  <c r="AS3892" i="45"/>
  <c r="AS3891" i="45"/>
  <c r="AS3890" i="45"/>
  <c r="AS3889" i="45"/>
  <c r="AS3888" i="45"/>
  <c r="AS3887" i="45"/>
  <c r="AS3886" i="45"/>
  <c r="AS3885" i="45"/>
  <c r="AS3884" i="45"/>
  <c r="AS3883" i="45"/>
  <c r="AS3882" i="45"/>
  <c r="AS3881" i="45"/>
  <c r="AS3880" i="45"/>
  <c r="AS3879" i="45"/>
  <c r="AS3878" i="45"/>
  <c r="AS3877" i="45"/>
  <c r="AS3876" i="45"/>
  <c r="AS3875" i="45"/>
  <c r="AS3874" i="45"/>
  <c r="AS3873" i="45"/>
  <c r="AS3872" i="45"/>
  <c r="AS3871" i="45"/>
  <c r="AS3870" i="45"/>
  <c r="AS3869" i="45"/>
  <c r="AS3868" i="45"/>
  <c r="AS3867" i="45"/>
  <c r="AS3866" i="45"/>
  <c r="AS3865" i="45"/>
  <c r="AS3864" i="45"/>
  <c r="AS3863" i="45"/>
  <c r="AS3862" i="45"/>
  <c r="AS3861" i="45"/>
  <c r="AS3860" i="45"/>
  <c r="AS3859" i="45"/>
  <c r="AS3858" i="45"/>
  <c r="AS3857" i="45"/>
  <c r="AS3856" i="45"/>
  <c r="AS3855" i="45"/>
  <c r="AS3854" i="45"/>
  <c r="AS3853" i="45"/>
  <c r="AS3852" i="45"/>
  <c r="AS3851" i="45"/>
  <c r="AS3850" i="45"/>
  <c r="AS3849" i="45"/>
  <c r="AS3848" i="45"/>
  <c r="AS3847" i="45"/>
  <c r="AS3846" i="45"/>
  <c r="AS3845" i="45"/>
  <c r="AS3844" i="45"/>
  <c r="AS3843" i="45"/>
  <c r="AS3842" i="45"/>
  <c r="AS3841" i="45"/>
  <c r="AS3840" i="45"/>
  <c r="AS3839" i="45"/>
  <c r="AS3838" i="45"/>
  <c r="AS3837" i="45"/>
  <c r="AS3836" i="45"/>
  <c r="AS3835" i="45"/>
  <c r="AS3834" i="45"/>
  <c r="AS3833" i="45"/>
  <c r="AS3832" i="45"/>
  <c r="AS3831" i="45"/>
  <c r="AS3830" i="45"/>
  <c r="AS3829" i="45"/>
  <c r="AS3828" i="45"/>
  <c r="AS3827" i="45"/>
  <c r="AS3826" i="45"/>
  <c r="AS3825" i="45"/>
  <c r="AS3824" i="45"/>
  <c r="AS3823" i="45"/>
  <c r="AS3822" i="45"/>
  <c r="AS3821" i="45"/>
  <c r="AS3820" i="45"/>
  <c r="AS3819" i="45"/>
  <c r="AS3818" i="45"/>
  <c r="AS3817" i="45"/>
  <c r="AS3816" i="45"/>
  <c r="AS3815" i="45"/>
  <c r="AS3814" i="45"/>
  <c r="AS3813" i="45"/>
  <c r="AS3812" i="45"/>
  <c r="AS3811" i="45"/>
  <c r="AS3810" i="45"/>
  <c r="AS3809" i="45"/>
  <c r="AS3808" i="45"/>
  <c r="AS3807" i="45"/>
  <c r="AS3806" i="45"/>
  <c r="AS3805" i="45"/>
  <c r="AS3804" i="45"/>
  <c r="AS3803" i="45"/>
  <c r="AS3802" i="45"/>
  <c r="AS3801" i="45"/>
  <c r="AS3800" i="45"/>
  <c r="AS3799" i="45"/>
  <c r="AS3798" i="45"/>
  <c r="AS3797" i="45"/>
  <c r="AS3796" i="45"/>
  <c r="AS3795" i="45"/>
  <c r="AS3794" i="45"/>
  <c r="AS3793" i="45"/>
  <c r="AS3792" i="45"/>
  <c r="AS3791" i="45"/>
  <c r="AS3790" i="45"/>
  <c r="AS3789" i="45"/>
  <c r="AS3788" i="45"/>
  <c r="AS3787" i="45"/>
  <c r="AS3786" i="45"/>
  <c r="AS3785" i="45"/>
  <c r="AS3784" i="45"/>
  <c r="AS3783" i="45"/>
  <c r="AS3782" i="45"/>
  <c r="AS3781" i="45"/>
  <c r="AS3780" i="45"/>
  <c r="AS3779" i="45"/>
  <c r="AS3778" i="45"/>
  <c r="AS3777" i="45"/>
  <c r="AS3776" i="45"/>
  <c r="AS3775" i="45"/>
  <c r="AS3774" i="45"/>
  <c r="AS3773" i="45"/>
  <c r="AS3772" i="45"/>
  <c r="AS3771" i="45"/>
  <c r="AS3770" i="45"/>
  <c r="AS3769" i="45"/>
  <c r="AS3768" i="45"/>
  <c r="AS3767" i="45"/>
  <c r="AS3766" i="45"/>
  <c r="AS3765" i="45"/>
  <c r="AS3764" i="45"/>
  <c r="AS3763" i="45"/>
  <c r="AS3762" i="45"/>
  <c r="AS3761" i="45"/>
  <c r="AS3760" i="45"/>
  <c r="AS3759" i="45"/>
  <c r="AS3758" i="45"/>
  <c r="AS3757" i="45"/>
  <c r="AS3756" i="45"/>
  <c r="AS3755" i="45"/>
  <c r="AS3754" i="45"/>
  <c r="AS3753" i="45"/>
  <c r="AS3752" i="45"/>
  <c r="AS3751" i="45"/>
  <c r="AS3750" i="45"/>
  <c r="AS3749" i="45"/>
  <c r="AS3748" i="45"/>
  <c r="AS3747" i="45"/>
  <c r="AS3746" i="45"/>
  <c r="AS3745" i="45"/>
  <c r="AS3744" i="45"/>
  <c r="AS3743" i="45"/>
  <c r="AS3742" i="45"/>
  <c r="AS3741" i="45"/>
  <c r="AS3740" i="45"/>
  <c r="AS3739" i="45"/>
  <c r="AS3738" i="45"/>
  <c r="AS3737" i="45"/>
  <c r="AS3736" i="45"/>
  <c r="AS3735" i="45"/>
  <c r="AS3734" i="45"/>
  <c r="AS3733" i="45"/>
  <c r="AS3732" i="45"/>
  <c r="AS3731" i="45"/>
  <c r="AS3730" i="45"/>
  <c r="AS3729" i="45"/>
  <c r="AS3728" i="45"/>
  <c r="AS3727" i="45"/>
  <c r="AS3726" i="45"/>
  <c r="AS3725" i="45"/>
  <c r="AS3724" i="45"/>
  <c r="AS3723" i="45"/>
  <c r="AS3722" i="45"/>
  <c r="AS3721" i="45"/>
  <c r="AS3720" i="45"/>
  <c r="AS3719" i="45"/>
  <c r="AS3718" i="45"/>
  <c r="AS3717" i="45"/>
  <c r="AS3716" i="45"/>
  <c r="AS3715" i="45"/>
  <c r="AS3714" i="45"/>
  <c r="AS3713" i="45"/>
  <c r="AS3712" i="45"/>
  <c r="AS3711" i="45"/>
  <c r="AS3710" i="45"/>
  <c r="AS3709" i="45"/>
  <c r="AS3708" i="45"/>
  <c r="AS3707" i="45"/>
  <c r="AS3706" i="45"/>
  <c r="AS3705" i="45"/>
  <c r="AS3704" i="45"/>
  <c r="AS3703" i="45"/>
  <c r="AS3702" i="45"/>
  <c r="AS3701" i="45"/>
  <c r="AS3700" i="45"/>
  <c r="AS3699" i="45"/>
  <c r="AS3698" i="45"/>
  <c r="AS3697" i="45"/>
  <c r="AS3696" i="45"/>
  <c r="AS3695" i="45"/>
  <c r="AS3694" i="45"/>
  <c r="AS3693" i="45"/>
  <c r="AS3692" i="45"/>
  <c r="AS3691" i="45"/>
  <c r="AS3690" i="45"/>
  <c r="AS3689" i="45"/>
  <c r="AS3688" i="45"/>
  <c r="AS3687" i="45"/>
  <c r="AS3686" i="45"/>
  <c r="AS3685" i="45"/>
  <c r="AS3684" i="45"/>
  <c r="AS3683" i="45"/>
  <c r="AS3682" i="45"/>
  <c r="AS3681" i="45"/>
  <c r="AS3680" i="45"/>
  <c r="AS3679" i="45"/>
  <c r="AS3678" i="45"/>
  <c r="AS3677" i="45"/>
  <c r="AS3676" i="45"/>
  <c r="AS3675" i="45"/>
  <c r="AS3674" i="45"/>
  <c r="AS3673" i="45"/>
  <c r="AS3672" i="45"/>
  <c r="AS3671" i="45"/>
  <c r="AS3670" i="45"/>
  <c r="AS3669" i="45"/>
  <c r="AS3668" i="45"/>
  <c r="AS3667" i="45"/>
  <c r="AS3666" i="45"/>
  <c r="AS3665" i="45"/>
  <c r="AS3664" i="45"/>
  <c r="AS3663" i="45"/>
  <c r="AS3662" i="45"/>
  <c r="AS3661" i="45"/>
  <c r="AS3660" i="45"/>
  <c r="AS3659" i="45"/>
  <c r="AS3658" i="45"/>
  <c r="AS3657" i="45"/>
  <c r="AS3656" i="45"/>
  <c r="AS3655" i="45"/>
  <c r="AS3654" i="45"/>
  <c r="AS3653" i="45"/>
  <c r="AS3652" i="45"/>
  <c r="AS3651" i="45"/>
  <c r="AS3650" i="45"/>
  <c r="AS3649" i="45"/>
  <c r="AS3648" i="45"/>
  <c r="AS3647" i="45"/>
  <c r="AS3646" i="45"/>
  <c r="AS3645" i="45"/>
  <c r="AS3644" i="45"/>
  <c r="AS3643" i="45"/>
  <c r="AS3642" i="45"/>
  <c r="AS3641" i="45"/>
  <c r="AS3640" i="45"/>
  <c r="AS3639" i="45"/>
  <c r="AS3638" i="45"/>
  <c r="AS3637" i="45"/>
  <c r="AS3636" i="45"/>
  <c r="AS3635" i="45"/>
  <c r="AS3634" i="45"/>
  <c r="AS3633" i="45"/>
  <c r="AS3632" i="45"/>
  <c r="AS3631" i="45"/>
  <c r="AS3630" i="45"/>
  <c r="AS3629" i="45"/>
  <c r="AS3628" i="45"/>
  <c r="AS3627" i="45"/>
  <c r="AS3626" i="45"/>
  <c r="AS3625" i="45"/>
  <c r="AS3624" i="45"/>
  <c r="AS3623" i="45"/>
  <c r="AS3622" i="45"/>
  <c r="AS3621" i="45"/>
  <c r="AS3620" i="45"/>
  <c r="AS3619" i="45"/>
  <c r="AS3618" i="45"/>
  <c r="AS3617" i="45"/>
  <c r="AS3616" i="45"/>
  <c r="AS3615" i="45"/>
  <c r="AS3614" i="45"/>
  <c r="AS3613" i="45"/>
  <c r="AS3612" i="45"/>
  <c r="AS3611" i="45"/>
  <c r="AS3610" i="45"/>
  <c r="AS3609" i="45"/>
  <c r="AS3608" i="45"/>
  <c r="AS3607" i="45"/>
  <c r="AS3606" i="45"/>
  <c r="AS3605" i="45"/>
  <c r="AS3604" i="45"/>
  <c r="AS3603" i="45"/>
  <c r="AS3602" i="45"/>
  <c r="AS3601" i="45"/>
  <c r="AS3600" i="45"/>
  <c r="AS3599" i="45"/>
  <c r="AS3598" i="45"/>
  <c r="AS3597" i="45"/>
  <c r="AS3596" i="45"/>
  <c r="AS3595" i="45"/>
  <c r="AS3594" i="45"/>
  <c r="AS3593" i="45"/>
  <c r="AS3592" i="45"/>
  <c r="AS3591" i="45"/>
  <c r="AS3590" i="45"/>
  <c r="AS3589" i="45"/>
  <c r="AS3588" i="45"/>
  <c r="AS3587" i="45"/>
  <c r="AS3586" i="45"/>
  <c r="AS3585" i="45"/>
  <c r="AS3584" i="45"/>
  <c r="AS3583" i="45"/>
  <c r="AS3582" i="45"/>
  <c r="AS3581" i="45"/>
  <c r="AS3580" i="45"/>
  <c r="AS3579" i="45"/>
  <c r="AS3578" i="45"/>
  <c r="AS3577" i="45"/>
  <c r="AS3576" i="45"/>
  <c r="AS3575" i="45"/>
  <c r="AS3574" i="45"/>
  <c r="AS3573" i="45"/>
  <c r="AS3572" i="45"/>
  <c r="AS3571" i="45"/>
  <c r="AS3570" i="45"/>
  <c r="AS3569" i="45"/>
  <c r="AS3568" i="45"/>
  <c r="AS3567" i="45"/>
  <c r="AS3566" i="45"/>
  <c r="AS3565" i="45"/>
  <c r="AS3564" i="45"/>
  <c r="AS3563" i="45"/>
  <c r="AS3562" i="45"/>
  <c r="AS3561" i="45"/>
  <c r="AS3560" i="45"/>
  <c r="AS3559" i="45"/>
  <c r="AS3558" i="45"/>
  <c r="AS3557" i="45"/>
  <c r="AS3556" i="45"/>
  <c r="AS3555" i="45"/>
  <c r="AS3554" i="45"/>
  <c r="AS3553" i="45"/>
  <c r="AS3552" i="45"/>
  <c r="AS3551" i="45"/>
  <c r="AS3550" i="45"/>
  <c r="AS3549" i="45"/>
  <c r="AS3548" i="45"/>
  <c r="AS3547" i="45"/>
  <c r="AS3546" i="45"/>
  <c r="AS3545" i="45"/>
  <c r="AS3544" i="45"/>
  <c r="AS3543" i="45"/>
  <c r="AS3542" i="45"/>
  <c r="AS3541" i="45"/>
  <c r="AS3540" i="45"/>
  <c r="AS3539" i="45"/>
  <c r="AS3538" i="45"/>
  <c r="AS3537" i="45"/>
  <c r="AS3536" i="45"/>
  <c r="AS3535" i="45"/>
  <c r="AS3534" i="45"/>
  <c r="AS3533" i="45"/>
  <c r="AS3532" i="45"/>
  <c r="AS3531" i="45"/>
  <c r="AS3530" i="45"/>
  <c r="AS3529" i="45"/>
  <c r="AS3528" i="45"/>
  <c r="AS3527" i="45"/>
  <c r="AS3526" i="45"/>
  <c r="AS3525" i="45"/>
  <c r="AS3524" i="45"/>
  <c r="AS3523" i="45"/>
  <c r="AS3522" i="45"/>
  <c r="AS3521" i="45"/>
  <c r="AS3520" i="45"/>
  <c r="AS3519" i="45"/>
  <c r="AS3518" i="45"/>
  <c r="AS3517" i="45"/>
  <c r="AS3516" i="45"/>
  <c r="AS3515" i="45"/>
  <c r="AS3514" i="45"/>
  <c r="AS3513" i="45"/>
  <c r="AS3512" i="45"/>
  <c r="AS3511" i="45"/>
  <c r="AS3510" i="45"/>
  <c r="AS3509" i="45"/>
  <c r="AS3508" i="45"/>
  <c r="AS3507" i="45"/>
  <c r="AS3506" i="45"/>
  <c r="AS3505" i="45"/>
  <c r="AS3504" i="45"/>
  <c r="AS3503" i="45"/>
  <c r="AS3502" i="45"/>
  <c r="AS3501" i="45"/>
  <c r="AS3500" i="45"/>
  <c r="AS3499" i="45"/>
  <c r="AS3498" i="45"/>
  <c r="AS3497" i="45"/>
  <c r="AS3496" i="45"/>
  <c r="AS3495" i="45"/>
  <c r="AS3494" i="45"/>
  <c r="AS3493" i="45"/>
  <c r="AS3492" i="45"/>
  <c r="AS3491" i="45"/>
  <c r="AS3490" i="45"/>
  <c r="AS3489" i="45"/>
  <c r="AS3488" i="45"/>
  <c r="AS3487" i="45"/>
  <c r="AS3486" i="45"/>
  <c r="AS3485" i="45"/>
  <c r="AS3484" i="45"/>
  <c r="AS3483" i="45"/>
  <c r="AS3482" i="45"/>
  <c r="AS3481" i="45"/>
  <c r="AS3480" i="45"/>
  <c r="AS3479" i="45"/>
  <c r="AS3478" i="45"/>
  <c r="AS3477" i="45"/>
  <c r="AS3476" i="45"/>
  <c r="AS3475" i="45"/>
  <c r="AS3474" i="45"/>
  <c r="AS3473" i="45"/>
  <c r="AS3472" i="45"/>
  <c r="AS3471" i="45"/>
  <c r="AS3470" i="45"/>
  <c r="AS3469" i="45"/>
  <c r="AS3468" i="45"/>
  <c r="AS3467" i="45"/>
  <c r="AS3466" i="45"/>
  <c r="AS3465" i="45"/>
  <c r="AS3464" i="45"/>
  <c r="AS3463" i="45"/>
  <c r="AS3462" i="45"/>
  <c r="AS3461" i="45"/>
  <c r="AS3460" i="45"/>
  <c r="AS3459" i="45"/>
  <c r="AS3458" i="45"/>
  <c r="AS3457" i="45"/>
  <c r="AS3456" i="45"/>
  <c r="AS3455" i="45"/>
  <c r="AS3454" i="45"/>
  <c r="AS3453" i="45"/>
  <c r="AS3452" i="45"/>
  <c r="AS3451" i="45"/>
  <c r="AS3450" i="45"/>
  <c r="AS3449" i="45"/>
  <c r="AS3448" i="45"/>
  <c r="AS3447" i="45"/>
  <c r="AS3446" i="45"/>
  <c r="AS3445" i="45"/>
  <c r="AS3444" i="45"/>
  <c r="AS3443" i="45"/>
  <c r="AS3442" i="45"/>
  <c r="AS3441" i="45"/>
  <c r="AS3440" i="45"/>
  <c r="AS3439" i="45"/>
  <c r="AS3438" i="45"/>
  <c r="AS3437" i="45"/>
  <c r="AS3436" i="45"/>
  <c r="AS3435" i="45"/>
  <c r="AS3434" i="45"/>
  <c r="AS3433" i="45"/>
  <c r="AS3432" i="45"/>
  <c r="AS3431" i="45"/>
  <c r="AS3430" i="45"/>
  <c r="AS3429" i="45"/>
  <c r="AS3428" i="45"/>
  <c r="AS3427" i="45"/>
  <c r="AS3426" i="45"/>
  <c r="AS3425" i="45"/>
  <c r="AS3424" i="45"/>
  <c r="AS3423" i="45"/>
  <c r="AS3422" i="45"/>
  <c r="AS3421" i="45"/>
  <c r="AS3420" i="45"/>
  <c r="AS3419" i="45"/>
  <c r="AS3418" i="45"/>
  <c r="AS3417" i="45"/>
  <c r="AS3416" i="45"/>
  <c r="AS3415" i="45"/>
  <c r="AS3414" i="45"/>
  <c r="AS3413" i="45"/>
  <c r="AS3412" i="45"/>
  <c r="AS3411" i="45"/>
  <c r="AS3410" i="45"/>
  <c r="AS3409" i="45"/>
  <c r="AS3408" i="45"/>
  <c r="AS3407" i="45"/>
  <c r="AS3406" i="45"/>
  <c r="AS3405" i="45"/>
  <c r="AS3404" i="45"/>
  <c r="AS3403" i="45"/>
  <c r="AS3402" i="45"/>
  <c r="AS3401" i="45"/>
  <c r="AS3400" i="45"/>
  <c r="AS3399" i="45"/>
  <c r="AS3398" i="45"/>
  <c r="AS3397" i="45"/>
  <c r="AS3396" i="45"/>
  <c r="AS3395" i="45"/>
  <c r="AS3394" i="45"/>
  <c r="AS3393" i="45"/>
  <c r="AS3392" i="45"/>
  <c r="AS3391" i="45"/>
  <c r="AS3390" i="45"/>
  <c r="AS3389" i="45"/>
  <c r="AS3388" i="45"/>
  <c r="AS3387" i="45"/>
  <c r="AS3386" i="45"/>
  <c r="AS3385" i="45"/>
  <c r="AS3384" i="45"/>
  <c r="AS3383" i="45"/>
  <c r="AS3382" i="45"/>
  <c r="AS3381" i="45"/>
  <c r="AS3380" i="45"/>
  <c r="AS3379" i="45"/>
  <c r="AS3378" i="45"/>
  <c r="AS3377" i="45"/>
  <c r="AS3376" i="45"/>
  <c r="AS3375" i="45"/>
  <c r="AS3374" i="45"/>
  <c r="AS3373" i="45"/>
  <c r="AS3372" i="45"/>
  <c r="AS3371" i="45"/>
  <c r="AS3370" i="45"/>
  <c r="AS3369" i="45"/>
  <c r="AS3368" i="45"/>
  <c r="AS3367" i="45"/>
  <c r="AS3366" i="45"/>
  <c r="AS3365" i="45"/>
  <c r="AS3364" i="45"/>
  <c r="AS3363" i="45"/>
  <c r="AS3362" i="45"/>
  <c r="AS3361" i="45"/>
  <c r="AS3360" i="45"/>
  <c r="AS3359" i="45"/>
  <c r="AS3358" i="45"/>
  <c r="AS3357" i="45"/>
  <c r="AS3356" i="45"/>
  <c r="AS3355" i="45"/>
  <c r="AS3354" i="45"/>
  <c r="AS3353" i="45"/>
  <c r="AS3352" i="45"/>
  <c r="AS3351" i="45"/>
  <c r="AS3350" i="45"/>
  <c r="AS3349" i="45"/>
  <c r="AS3348" i="45"/>
  <c r="AS3347" i="45"/>
  <c r="AS3346" i="45"/>
  <c r="AS3345" i="45"/>
  <c r="AS3344" i="45"/>
  <c r="AS3343" i="45"/>
  <c r="AS3342" i="45"/>
  <c r="AS3341" i="45"/>
  <c r="AS3340" i="45"/>
  <c r="AS3339" i="45"/>
  <c r="AS3338" i="45"/>
  <c r="AS3337" i="45"/>
  <c r="AS3336" i="45"/>
  <c r="AS3335" i="45"/>
  <c r="AS3334" i="45"/>
  <c r="AS3333" i="45"/>
  <c r="AS3332" i="45"/>
  <c r="AS3331" i="45"/>
  <c r="AS3330" i="45"/>
  <c r="AS3329" i="45"/>
  <c r="AS3328" i="45"/>
  <c r="AS3327" i="45"/>
  <c r="AS3326" i="45"/>
  <c r="AS3325" i="45"/>
  <c r="AS3324" i="45"/>
  <c r="AS3323" i="45"/>
  <c r="AS3322" i="45"/>
  <c r="AS3321" i="45"/>
  <c r="AS3320" i="45"/>
  <c r="AS3319" i="45"/>
  <c r="AS3318" i="45"/>
  <c r="AS3317" i="45"/>
  <c r="AS3316" i="45"/>
  <c r="AS3315" i="45"/>
  <c r="AS3314" i="45"/>
  <c r="AS3313" i="45"/>
  <c r="AS3312" i="45"/>
  <c r="AS3311" i="45"/>
  <c r="AS3310" i="45"/>
  <c r="AS3309" i="45"/>
  <c r="AS3308" i="45"/>
  <c r="AS3307" i="45"/>
  <c r="AS3306" i="45"/>
  <c r="AS3305" i="45"/>
  <c r="AS3304" i="45"/>
  <c r="AS3303" i="45"/>
  <c r="AS3302" i="45"/>
  <c r="AS3301" i="45"/>
  <c r="AS3300" i="45"/>
  <c r="AS3299" i="45"/>
  <c r="AS3298" i="45"/>
  <c r="AS3297" i="45"/>
  <c r="AS3296" i="45"/>
  <c r="AS3295" i="45"/>
  <c r="AS3294" i="45"/>
  <c r="AS3293" i="45"/>
  <c r="AS3292" i="45"/>
  <c r="AS3291" i="45"/>
  <c r="AS3290" i="45"/>
  <c r="AS3289" i="45"/>
  <c r="AS3288" i="45"/>
  <c r="AS3287" i="45"/>
  <c r="AS3286" i="45"/>
  <c r="AS3285" i="45"/>
  <c r="AS3284" i="45"/>
  <c r="AS3283" i="45"/>
  <c r="AS3282" i="45"/>
  <c r="AS3281" i="45"/>
  <c r="AS3280" i="45"/>
  <c r="AS3279" i="45"/>
  <c r="AS3278" i="45"/>
  <c r="AS3277" i="45"/>
  <c r="AS3276" i="45"/>
  <c r="AS3275" i="45"/>
  <c r="AS3274" i="45"/>
  <c r="AS3273" i="45"/>
  <c r="AS3272" i="45"/>
  <c r="AS3271" i="45"/>
  <c r="AS3270" i="45"/>
  <c r="AS3269" i="45"/>
  <c r="AS3268" i="45"/>
  <c r="AS3267" i="45"/>
  <c r="AS3266" i="45"/>
  <c r="AS3265" i="45"/>
  <c r="AS3264" i="45"/>
  <c r="AS3263" i="45"/>
  <c r="AS3262" i="45"/>
  <c r="AS3261" i="45"/>
  <c r="AS3260" i="45"/>
  <c r="AS3259" i="45"/>
  <c r="AS3258" i="45"/>
  <c r="AS3257" i="45"/>
  <c r="AS3256" i="45"/>
  <c r="AS3255" i="45"/>
  <c r="AS3254" i="45"/>
  <c r="AS3253" i="45"/>
  <c r="AS3252" i="45"/>
  <c r="AS3251" i="45"/>
  <c r="AS3250" i="45"/>
  <c r="AS3249" i="45"/>
  <c r="AS3248" i="45"/>
  <c r="AS3247" i="45"/>
  <c r="AS3246" i="45"/>
  <c r="AS3245" i="45"/>
  <c r="AS3244" i="45"/>
  <c r="AS3243" i="45"/>
  <c r="AS3242" i="45"/>
  <c r="AS3241" i="45"/>
  <c r="AS3240" i="45"/>
  <c r="AS3239" i="45"/>
  <c r="AS3238" i="45"/>
  <c r="AS3237" i="45"/>
  <c r="AS3236" i="45"/>
  <c r="AS3235" i="45"/>
  <c r="AS3234" i="45"/>
  <c r="AS3233" i="45"/>
  <c r="AS3232" i="45"/>
  <c r="AS3231" i="45"/>
  <c r="AS3230" i="45"/>
  <c r="AS3229" i="45"/>
  <c r="AS3228" i="45"/>
  <c r="AS3227" i="45"/>
  <c r="AS3226" i="45"/>
  <c r="AS3225" i="45"/>
  <c r="AS3224" i="45"/>
  <c r="AS3223" i="45"/>
  <c r="AS3222" i="45"/>
  <c r="AS3221" i="45"/>
  <c r="AS3220" i="45"/>
  <c r="AS3219" i="45"/>
  <c r="AS3218" i="45"/>
  <c r="AS3217" i="45"/>
  <c r="AS3216" i="45"/>
  <c r="AS3215" i="45"/>
  <c r="AS3214" i="45"/>
  <c r="AS3213" i="45"/>
  <c r="AS3212" i="45"/>
  <c r="AS3211" i="45"/>
  <c r="AS3210" i="45"/>
  <c r="AS3209" i="45"/>
  <c r="AS3208" i="45"/>
  <c r="AS3207" i="45"/>
  <c r="AS3206" i="45"/>
  <c r="AS3205" i="45"/>
  <c r="AS3204" i="45"/>
  <c r="AS3203" i="45"/>
  <c r="AS3202" i="45"/>
  <c r="AS3201" i="45"/>
  <c r="AS3200" i="45"/>
  <c r="AS3199" i="45"/>
  <c r="AS3198" i="45"/>
  <c r="AS3197" i="45"/>
  <c r="AS3196" i="45"/>
  <c r="AS3195" i="45"/>
  <c r="AS3194" i="45"/>
  <c r="AS3193" i="45"/>
  <c r="AS3192" i="45"/>
  <c r="AS3191" i="45"/>
  <c r="AS3190" i="45"/>
  <c r="AS3189" i="45"/>
  <c r="AS3188" i="45"/>
  <c r="AS3187" i="45"/>
  <c r="AS3186" i="45"/>
  <c r="AS3185" i="45"/>
  <c r="AS3184" i="45"/>
  <c r="AS3183" i="45"/>
  <c r="AS3182" i="45"/>
  <c r="AS3181" i="45"/>
  <c r="AS3180" i="45"/>
  <c r="AS3179" i="45"/>
  <c r="AS3178" i="45"/>
  <c r="AS3177" i="45"/>
  <c r="AS3176" i="45"/>
  <c r="AS3175" i="45"/>
  <c r="AS3174" i="45"/>
  <c r="AS3173" i="45"/>
  <c r="AS3172" i="45"/>
  <c r="AS3171" i="45"/>
  <c r="AS3170" i="45"/>
  <c r="AS3169" i="45"/>
  <c r="AS3168" i="45"/>
  <c r="AS3167" i="45"/>
  <c r="AS3166" i="45"/>
  <c r="AS3165" i="45"/>
  <c r="AS3164" i="45"/>
  <c r="AS3163" i="45"/>
  <c r="AS3162" i="45"/>
  <c r="AS3161" i="45"/>
  <c r="AS3160" i="45"/>
  <c r="AS3159" i="45"/>
  <c r="AS3158" i="45"/>
  <c r="AS3157" i="45"/>
  <c r="AS3156" i="45"/>
  <c r="AS3155" i="45"/>
  <c r="AS3154" i="45"/>
  <c r="AS3153" i="45"/>
  <c r="AS3152" i="45"/>
  <c r="AS3151" i="45"/>
  <c r="AS3150" i="45"/>
  <c r="AS3149" i="45"/>
  <c r="AS3148" i="45"/>
  <c r="AS3147" i="45"/>
  <c r="AS3146" i="45"/>
  <c r="AS3145" i="45"/>
  <c r="AS3144" i="45"/>
  <c r="AS3143" i="45"/>
  <c r="AS3142" i="45"/>
  <c r="AS3141" i="45"/>
  <c r="AS3140" i="45"/>
  <c r="AS3139" i="45"/>
  <c r="AS3138" i="45"/>
  <c r="AS3137" i="45"/>
  <c r="AS3136" i="45"/>
  <c r="AS3135" i="45"/>
  <c r="AS3134" i="45"/>
  <c r="AS3133" i="45"/>
  <c r="AS3132" i="45"/>
  <c r="AS3131" i="45"/>
  <c r="AS3130" i="45"/>
  <c r="AS3129" i="45"/>
  <c r="AS3128" i="45"/>
  <c r="AS3127" i="45"/>
  <c r="AS3126" i="45"/>
  <c r="AS3125" i="45"/>
  <c r="AS3124" i="45"/>
  <c r="AS3123" i="45"/>
  <c r="AS3122" i="45"/>
  <c r="AS3121" i="45"/>
  <c r="AS3120" i="45"/>
  <c r="AS3119" i="45"/>
  <c r="AS3118" i="45"/>
  <c r="AS3117" i="45"/>
  <c r="AS3116" i="45"/>
  <c r="AS3115" i="45"/>
  <c r="AS3114" i="45"/>
  <c r="AS3113" i="45"/>
  <c r="AS3112" i="45"/>
  <c r="AS3111" i="45"/>
  <c r="AS3110" i="45"/>
  <c r="AS3109" i="45"/>
  <c r="AS3108" i="45"/>
  <c r="AS3107" i="45"/>
  <c r="AS3106" i="45"/>
  <c r="AS3105" i="45"/>
  <c r="AS3104" i="45"/>
  <c r="AS3103" i="45"/>
  <c r="AS3102" i="45"/>
  <c r="AS3101" i="45"/>
  <c r="AS3100" i="45"/>
  <c r="AS3099" i="45"/>
  <c r="AS3098" i="45"/>
  <c r="AS3097" i="45"/>
  <c r="AS3096" i="45"/>
  <c r="AS3095" i="45"/>
  <c r="AS3094" i="45"/>
  <c r="AS3093" i="45"/>
  <c r="AS3092" i="45"/>
  <c r="AS3091" i="45"/>
  <c r="AS3090" i="45"/>
  <c r="AS3089" i="45"/>
  <c r="AS3088" i="45"/>
  <c r="AS3087" i="45"/>
  <c r="AS3086" i="45"/>
  <c r="AS3085" i="45"/>
  <c r="AS3084" i="45"/>
  <c r="AS3083" i="45"/>
  <c r="AS3082" i="45"/>
  <c r="AS3081" i="45"/>
  <c r="AS3080" i="45"/>
  <c r="AS3079" i="45"/>
  <c r="AS3078" i="45"/>
  <c r="AS3077" i="45"/>
  <c r="AS3076" i="45"/>
  <c r="AS3075" i="45"/>
  <c r="AS3074" i="45"/>
  <c r="AS3073" i="45"/>
  <c r="AS3072" i="45"/>
  <c r="AS3071" i="45"/>
  <c r="AS3070" i="45"/>
  <c r="AS3069" i="45"/>
  <c r="AS3068" i="45"/>
  <c r="AS3067" i="45"/>
  <c r="AS3066" i="45"/>
  <c r="AS3065" i="45"/>
  <c r="AS3064" i="45"/>
  <c r="AS3063" i="45"/>
  <c r="AS3062" i="45"/>
  <c r="AS3061" i="45"/>
  <c r="AS3060" i="45"/>
  <c r="AS3059" i="45"/>
  <c r="AS3058" i="45"/>
  <c r="AS3057" i="45"/>
  <c r="AS3056" i="45"/>
  <c r="AS3055" i="45"/>
  <c r="AS3054" i="45"/>
  <c r="AS3053" i="45"/>
  <c r="AS3052" i="45"/>
  <c r="AS3051" i="45"/>
  <c r="AS3050" i="45"/>
  <c r="AS3049" i="45"/>
  <c r="AS3048" i="45"/>
  <c r="AS3047" i="45"/>
  <c r="AS3046" i="45"/>
  <c r="AS3045" i="45"/>
  <c r="AS3044" i="45"/>
  <c r="AS3043" i="45"/>
  <c r="AS3042" i="45"/>
  <c r="AS3041" i="45"/>
  <c r="AS3040" i="45"/>
  <c r="AS3039" i="45"/>
  <c r="AS3038" i="45"/>
  <c r="AS3037" i="45"/>
  <c r="AS3036" i="45"/>
  <c r="AS3035" i="45"/>
  <c r="AS3034" i="45"/>
  <c r="AS3033" i="45"/>
  <c r="AS3032" i="45"/>
  <c r="AS3031" i="45"/>
  <c r="AS3030" i="45"/>
  <c r="AS3029" i="45"/>
  <c r="AS3028" i="45"/>
  <c r="AS3027" i="45"/>
  <c r="AS3026" i="45"/>
  <c r="AS3025" i="45"/>
  <c r="AS3024" i="45"/>
  <c r="AS3023" i="45"/>
  <c r="AS3022" i="45"/>
  <c r="AS3021" i="45"/>
  <c r="AS3020" i="45"/>
  <c r="AS3019" i="45"/>
  <c r="AS3018" i="45"/>
  <c r="AS3017" i="45"/>
  <c r="AS3016" i="45"/>
  <c r="AS3015" i="45"/>
  <c r="AS3014" i="45"/>
  <c r="AS3013" i="45"/>
  <c r="AS3012" i="45"/>
  <c r="AS3011" i="45"/>
  <c r="AS3010" i="45"/>
  <c r="AS3009" i="45"/>
  <c r="AS3008" i="45"/>
  <c r="AS3007" i="45"/>
  <c r="AS3006" i="45"/>
  <c r="AS3005" i="45"/>
  <c r="AS3004" i="45"/>
  <c r="AS3003" i="45"/>
  <c r="AS3002" i="45"/>
  <c r="AS3001" i="45"/>
  <c r="AS3000" i="45"/>
  <c r="AS2999" i="45"/>
  <c r="AS2998" i="45"/>
  <c r="AS2997" i="45"/>
  <c r="AS2996" i="45"/>
  <c r="AS2995" i="45"/>
  <c r="AS2994" i="45"/>
  <c r="AS2993" i="45"/>
  <c r="AS2992" i="45"/>
  <c r="AS2991" i="45"/>
  <c r="AS2990" i="45"/>
  <c r="AS2989" i="45"/>
  <c r="AS2988" i="45"/>
  <c r="AS2987" i="45"/>
  <c r="AS2986" i="45"/>
  <c r="AS2985" i="45"/>
  <c r="AS2984" i="45"/>
  <c r="AS2983" i="45"/>
  <c r="AS2982" i="45"/>
  <c r="AS2981" i="45"/>
  <c r="AS2980" i="45"/>
  <c r="AS2979" i="45"/>
  <c r="AS2978" i="45"/>
  <c r="AS2977" i="45"/>
  <c r="AS2976" i="45"/>
  <c r="AS2975" i="45"/>
  <c r="AS2974" i="45"/>
  <c r="AS2973" i="45"/>
  <c r="AS2972" i="45"/>
  <c r="AS2971" i="45"/>
  <c r="AS2970" i="45"/>
  <c r="AS2969" i="45"/>
  <c r="AS2968" i="45"/>
  <c r="AS2967" i="45"/>
  <c r="AS2966" i="45"/>
  <c r="AS2965" i="45"/>
  <c r="AS2964" i="45"/>
  <c r="AS2963" i="45"/>
  <c r="AS2962" i="45"/>
  <c r="AS2961" i="45"/>
  <c r="AS2960" i="45"/>
  <c r="AS2959" i="45"/>
  <c r="AS2958" i="45"/>
  <c r="AS2957" i="45"/>
  <c r="AS2956" i="45"/>
  <c r="AS2955" i="45"/>
  <c r="AS2954" i="45"/>
  <c r="AS2953" i="45"/>
  <c r="AS2952" i="45"/>
  <c r="AS2951" i="45"/>
  <c r="AS2950" i="45"/>
  <c r="AS2949" i="45"/>
  <c r="AS2948" i="45"/>
  <c r="AS2947" i="45"/>
  <c r="AS2946" i="45"/>
  <c r="AS2945" i="45"/>
  <c r="AS2944" i="45"/>
  <c r="AS2943" i="45"/>
  <c r="AS2942" i="45"/>
  <c r="AS2941" i="45"/>
  <c r="AS2940" i="45"/>
  <c r="AS2939" i="45"/>
  <c r="AS2938" i="45"/>
  <c r="AS2937" i="45"/>
  <c r="AS2936" i="45"/>
  <c r="AS2935" i="45"/>
  <c r="AS2934" i="45"/>
  <c r="AS2933" i="45"/>
  <c r="AS2932" i="45"/>
  <c r="AS2931" i="45"/>
  <c r="AS2930" i="45"/>
  <c r="AS2929" i="45"/>
  <c r="AS2928" i="45"/>
  <c r="AS2927" i="45"/>
  <c r="AS2926" i="45"/>
  <c r="AS2925" i="45"/>
  <c r="AS2924" i="45"/>
  <c r="AS2923" i="45"/>
  <c r="AS2922" i="45"/>
  <c r="AS2921" i="45"/>
  <c r="AS2920" i="45"/>
  <c r="AS2919" i="45"/>
  <c r="AS2918" i="45"/>
  <c r="AS2917" i="45"/>
  <c r="AS2916" i="45"/>
  <c r="AS2915" i="45"/>
  <c r="AS2914" i="45"/>
  <c r="AS2913" i="45"/>
  <c r="AS2912" i="45"/>
  <c r="AS2911" i="45"/>
  <c r="AS2910" i="45"/>
  <c r="AS2909" i="45"/>
  <c r="AS2908" i="45"/>
  <c r="AS2907" i="45"/>
  <c r="AS2906" i="45"/>
  <c r="AS2905" i="45"/>
  <c r="AS2904" i="45"/>
  <c r="AS2903" i="45"/>
  <c r="AS2902" i="45"/>
  <c r="AS2901" i="45"/>
  <c r="AS2900" i="45"/>
  <c r="AS2899" i="45"/>
  <c r="AS2898" i="45"/>
  <c r="AS2897" i="45"/>
  <c r="AS2896" i="45"/>
  <c r="AS2895" i="45"/>
  <c r="AS2894" i="45"/>
  <c r="AS2893" i="45"/>
  <c r="AS2892" i="45"/>
  <c r="AS2891" i="45"/>
  <c r="AS2890" i="45"/>
  <c r="AS2889" i="45"/>
  <c r="AS2888" i="45"/>
  <c r="AS2887" i="45"/>
  <c r="AS2886" i="45"/>
  <c r="AS2885" i="45"/>
  <c r="AS2884" i="45"/>
  <c r="AS2883" i="45"/>
  <c r="AS2882" i="45"/>
  <c r="AS2881" i="45"/>
  <c r="AS2880" i="45"/>
  <c r="AS2879" i="45"/>
  <c r="AS2878" i="45"/>
  <c r="AS2877" i="45"/>
  <c r="AS2876" i="45"/>
  <c r="AS2875" i="45"/>
  <c r="AS2874" i="45"/>
  <c r="AS2873" i="45"/>
  <c r="AS2872" i="45"/>
  <c r="AS2871" i="45"/>
  <c r="AS2870" i="45"/>
  <c r="AS2869" i="45"/>
  <c r="AS2868" i="45"/>
  <c r="AS2867" i="45"/>
  <c r="AS2866" i="45"/>
  <c r="AS2865" i="45"/>
  <c r="AS2864" i="45"/>
  <c r="AS2863" i="45"/>
  <c r="AS2862" i="45"/>
  <c r="AS2861" i="45"/>
  <c r="AS2860" i="45"/>
  <c r="AS2859" i="45"/>
  <c r="AS2858" i="45"/>
  <c r="AS2857" i="45"/>
  <c r="AS2856" i="45"/>
  <c r="AS2855" i="45"/>
  <c r="AS2854" i="45"/>
  <c r="AS2853" i="45"/>
  <c r="AS2852" i="45"/>
  <c r="AS2851" i="45"/>
  <c r="AS2850" i="45"/>
  <c r="AS2849" i="45"/>
  <c r="AS2848" i="45"/>
  <c r="AS2847" i="45"/>
  <c r="AS2846" i="45"/>
  <c r="AS2845" i="45"/>
  <c r="AS2844" i="45"/>
  <c r="AS2843" i="45"/>
  <c r="AS2842" i="45"/>
  <c r="AS2841" i="45"/>
  <c r="AS2840" i="45"/>
  <c r="AS2839" i="45"/>
  <c r="AS2838" i="45"/>
  <c r="AS2837" i="45"/>
  <c r="AS2836" i="45"/>
  <c r="AS2835" i="45"/>
  <c r="AS2834" i="45"/>
  <c r="AS2833" i="45"/>
  <c r="AS2832" i="45"/>
  <c r="AS2831" i="45"/>
  <c r="AS2830" i="45"/>
  <c r="AS2829" i="45"/>
  <c r="AS2828" i="45"/>
  <c r="AS2827" i="45"/>
  <c r="AS2826" i="45"/>
  <c r="AS2825" i="45"/>
  <c r="AS2824" i="45"/>
  <c r="AS2823" i="45"/>
  <c r="AS2822" i="45"/>
  <c r="AS2821" i="45"/>
  <c r="AS2820" i="45"/>
  <c r="AS2819" i="45"/>
  <c r="AS2818" i="45"/>
  <c r="AS2817" i="45"/>
  <c r="AS2816" i="45"/>
  <c r="AS2815" i="45"/>
  <c r="AS2814" i="45"/>
  <c r="AS2813" i="45"/>
  <c r="AS2812" i="45"/>
  <c r="AS2811" i="45"/>
  <c r="AS2810" i="45"/>
  <c r="AS2809" i="45"/>
  <c r="AS2808" i="45"/>
  <c r="AS2807" i="45"/>
  <c r="AS2806" i="45"/>
  <c r="AS2805" i="45"/>
  <c r="AS2804" i="45"/>
  <c r="AS2803" i="45"/>
  <c r="AS2802" i="45"/>
  <c r="AS2801" i="45"/>
  <c r="AS2800" i="45"/>
  <c r="AS2799" i="45"/>
  <c r="AS2798" i="45"/>
  <c r="AS2797" i="45"/>
  <c r="AS2796" i="45"/>
  <c r="AS2795" i="45"/>
  <c r="AS2794" i="45"/>
  <c r="AS2793" i="45"/>
  <c r="AS2792" i="45"/>
  <c r="AS2791" i="45"/>
  <c r="AS2790" i="45"/>
  <c r="AS2789" i="45"/>
  <c r="AS2788" i="45"/>
  <c r="AS2787" i="45"/>
  <c r="AS2786" i="45"/>
  <c r="AS2785" i="45"/>
  <c r="AS2784" i="45"/>
  <c r="AS2783" i="45"/>
  <c r="AS2782" i="45"/>
  <c r="AS2781" i="45"/>
  <c r="AS2780" i="45"/>
  <c r="AS2779" i="45"/>
  <c r="AS2778" i="45"/>
  <c r="AS2777" i="45"/>
  <c r="AS2776" i="45"/>
  <c r="AS2775" i="45"/>
  <c r="AS2774" i="45"/>
  <c r="AS2773" i="45"/>
  <c r="AS2772" i="45"/>
  <c r="AS2771" i="45"/>
  <c r="AS2770" i="45"/>
  <c r="AS2769" i="45"/>
  <c r="AS2768" i="45"/>
  <c r="AS2767" i="45"/>
  <c r="AS2766" i="45"/>
  <c r="AS2765" i="45"/>
  <c r="AS2764" i="45"/>
  <c r="AS2763" i="45"/>
  <c r="AS2762" i="45"/>
  <c r="AS2761" i="45"/>
  <c r="AS2760" i="45"/>
  <c r="AS2759" i="45"/>
  <c r="AS2758" i="45"/>
  <c r="AS2757" i="45"/>
  <c r="AS2756" i="45"/>
  <c r="AS2755" i="45"/>
  <c r="AS2754" i="45"/>
  <c r="AS2753" i="45"/>
  <c r="AS2752" i="45"/>
  <c r="AS2751" i="45"/>
  <c r="AS2750" i="45"/>
  <c r="AS2749" i="45"/>
  <c r="AS2748" i="45"/>
  <c r="AS2747" i="45"/>
  <c r="AS2746" i="45"/>
  <c r="AS2745" i="45"/>
  <c r="AS2744" i="45"/>
  <c r="AS2743" i="45"/>
  <c r="AS2742" i="45"/>
  <c r="AS2741" i="45"/>
  <c r="AS2740" i="45"/>
  <c r="AS2739" i="45"/>
  <c r="AS2738" i="45"/>
  <c r="AS2737" i="45"/>
  <c r="AS2736" i="45"/>
  <c r="AS2735" i="45"/>
  <c r="AS2734" i="45"/>
  <c r="AS2733" i="45"/>
  <c r="AS2732" i="45"/>
  <c r="AS2731" i="45"/>
  <c r="AS2730" i="45"/>
  <c r="AS2729" i="45"/>
  <c r="AS2728" i="45"/>
  <c r="AS2727" i="45"/>
  <c r="AS2726" i="45"/>
  <c r="AS2725" i="45"/>
  <c r="AS2724" i="45"/>
  <c r="AS2723" i="45"/>
  <c r="AS2722" i="45"/>
  <c r="AS2721" i="45"/>
  <c r="AS2720" i="45"/>
  <c r="AS2719" i="45"/>
  <c r="AS2718" i="45"/>
  <c r="AS2717" i="45"/>
  <c r="AS2716" i="45"/>
  <c r="AS2715" i="45"/>
  <c r="AS2714" i="45"/>
  <c r="AS2713" i="45"/>
  <c r="AS2712" i="45"/>
  <c r="AS2711" i="45"/>
  <c r="AS2710" i="45"/>
  <c r="AS2709" i="45"/>
  <c r="AS2708" i="45"/>
  <c r="AS2707" i="45"/>
  <c r="AS2706" i="45"/>
  <c r="AS2705" i="45"/>
  <c r="AS2704" i="45"/>
  <c r="AS2703" i="45"/>
  <c r="AS2702" i="45"/>
  <c r="AS2701" i="45"/>
  <c r="AS2700" i="45"/>
  <c r="AS2699" i="45"/>
  <c r="AS2698" i="45"/>
  <c r="AS2697" i="45"/>
  <c r="AS2696" i="45"/>
  <c r="AS2695" i="45"/>
  <c r="AS2694" i="45"/>
  <c r="AS2693" i="45"/>
  <c r="AS2692" i="45"/>
  <c r="AS2691" i="45"/>
  <c r="AS2690" i="45"/>
  <c r="AS2689" i="45"/>
  <c r="AS2688" i="45"/>
  <c r="AS2687" i="45"/>
  <c r="AS2686" i="45"/>
  <c r="AS2685" i="45"/>
  <c r="AS2684" i="45"/>
  <c r="AS2683" i="45"/>
  <c r="AS2682" i="45"/>
  <c r="AS2681" i="45"/>
  <c r="AS2680" i="45"/>
  <c r="AS2679" i="45"/>
  <c r="AS2678" i="45"/>
  <c r="AS2677" i="45"/>
  <c r="AS2676" i="45"/>
  <c r="AS2675" i="45"/>
  <c r="AS2674" i="45"/>
  <c r="AS2673" i="45"/>
  <c r="AS2672" i="45"/>
  <c r="AS2671" i="45"/>
  <c r="AS2670" i="45"/>
  <c r="AS2669" i="45"/>
  <c r="AS2668" i="45"/>
  <c r="AS2667" i="45"/>
  <c r="AS2666" i="45"/>
  <c r="AS2665" i="45"/>
  <c r="AS2664" i="45"/>
  <c r="AS2663" i="45"/>
  <c r="AS2662" i="45"/>
  <c r="AS2661" i="45"/>
  <c r="AS2660" i="45"/>
  <c r="AS2659" i="45"/>
  <c r="AS2658" i="45"/>
  <c r="AS2657" i="45"/>
  <c r="AS2656" i="45"/>
  <c r="AS2655" i="45"/>
  <c r="AS2654" i="45"/>
  <c r="AS2653" i="45"/>
  <c r="AS2652" i="45"/>
  <c r="AS2651" i="45"/>
  <c r="AS2650" i="45"/>
  <c r="AS2649" i="45"/>
  <c r="AS2648" i="45"/>
  <c r="AS2647" i="45"/>
  <c r="AS2646" i="45"/>
  <c r="AS2645" i="45"/>
  <c r="AS2644" i="45"/>
  <c r="AS2643" i="45"/>
  <c r="AS2642" i="45"/>
  <c r="AS2641" i="45"/>
  <c r="AS2640" i="45"/>
  <c r="AS2639" i="45"/>
  <c r="AS2638" i="45"/>
  <c r="AS2637" i="45"/>
  <c r="AS2636" i="45"/>
  <c r="AS2635" i="45"/>
  <c r="AS2634" i="45"/>
  <c r="AS2633" i="45"/>
  <c r="AS2632" i="45"/>
  <c r="AS2631" i="45"/>
  <c r="AS2630" i="45"/>
  <c r="AS2629" i="45"/>
  <c r="AS2628" i="45"/>
  <c r="AS2627" i="45"/>
  <c r="AS2626" i="45"/>
  <c r="AS2625" i="45"/>
  <c r="AS2624" i="45"/>
  <c r="AS2623" i="45"/>
  <c r="AS2622" i="45"/>
  <c r="AS2621" i="45"/>
  <c r="AS2620" i="45"/>
  <c r="AS2619" i="45"/>
  <c r="AS2618" i="45"/>
  <c r="AS2617" i="45"/>
  <c r="AS2616" i="45"/>
  <c r="AS2615" i="45"/>
  <c r="AS2614" i="45"/>
  <c r="AS2613" i="45"/>
  <c r="AS2612" i="45"/>
  <c r="AS2611" i="45"/>
  <c r="AS2610" i="45"/>
  <c r="AS2609" i="45"/>
  <c r="AS2608" i="45"/>
  <c r="AS2607" i="45"/>
  <c r="AS2606" i="45"/>
  <c r="AS2605" i="45"/>
  <c r="AS2604" i="45"/>
  <c r="AS2603" i="45"/>
  <c r="AS2602" i="45"/>
  <c r="AS2601" i="45"/>
  <c r="AS2600" i="45"/>
  <c r="AS2599" i="45"/>
  <c r="AS2598" i="45"/>
  <c r="AS2597" i="45"/>
  <c r="AS2596" i="45"/>
  <c r="AS2595" i="45"/>
  <c r="AS2594" i="45"/>
  <c r="AS2593" i="45"/>
  <c r="AS2592" i="45"/>
  <c r="AS2591" i="45"/>
  <c r="AS2590" i="45"/>
  <c r="AS2589" i="45"/>
  <c r="AS2588" i="45"/>
  <c r="AS2587" i="45"/>
  <c r="AS2586" i="45"/>
  <c r="AS2585" i="45"/>
  <c r="AS2584" i="45"/>
  <c r="AS2583" i="45"/>
  <c r="AS2582" i="45"/>
  <c r="AS2581" i="45"/>
  <c r="AS2580" i="45"/>
  <c r="AS2579" i="45"/>
  <c r="AS2578" i="45"/>
  <c r="AS2577" i="45"/>
  <c r="AS2576" i="45"/>
  <c r="AS2575" i="45"/>
  <c r="AS2574" i="45"/>
  <c r="AS2573" i="45"/>
  <c r="AS2572" i="45"/>
  <c r="AS2571" i="45"/>
  <c r="AS2570" i="45"/>
  <c r="AS2569" i="45"/>
  <c r="AS2568" i="45"/>
  <c r="AS2567" i="45"/>
  <c r="AS2566" i="45"/>
  <c r="AS2565" i="45"/>
  <c r="AS2564" i="45"/>
  <c r="AS2563" i="45"/>
  <c r="AS2562" i="45"/>
  <c r="AS2561" i="45"/>
  <c r="AS2560" i="45"/>
  <c r="AS2559" i="45"/>
  <c r="AS2558" i="45"/>
  <c r="AS2557" i="45"/>
  <c r="AS2556" i="45"/>
  <c r="AS2555" i="45"/>
  <c r="AS2554" i="45"/>
  <c r="AS2553" i="45"/>
  <c r="AS2552" i="45"/>
  <c r="AS2551" i="45"/>
  <c r="AS2550" i="45"/>
  <c r="AS2549" i="45"/>
  <c r="AS2548" i="45"/>
  <c r="AS2547" i="45"/>
  <c r="AS2546" i="45"/>
  <c r="AS2545" i="45"/>
  <c r="AS2544" i="45"/>
  <c r="AS2543" i="45"/>
  <c r="AS2542" i="45"/>
  <c r="AS2541" i="45"/>
  <c r="AS2540" i="45"/>
  <c r="AS2539" i="45"/>
  <c r="AS2538" i="45"/>
  <c r="AS2537" i="45"/>
  <c r="AS2536" i="45"/>
  <c r="AS2535" i="45"/>
  <c r="AS2534" i="45"/>
  <c r="AS2533" i="45"/>
  <c r="AS2532" i="45"/>
  <c r="AS2531" i="45"/>
  <c r="AS2530" i="45"/>
  <c r="AS2529" i="45"/>
  <c r="AS2528" i="45"/>
  <c r="AS2527" i="45"/>
  <c r="AS2526" i="45"/>
  <c r="AS2525" i="45"/>
  <c r="AS2524" i="45"/>
  <c r="AS2523" i="45"/>
  <c r="AS2522" i="45"/>
  <c r="AS2521" i="45"/>
  <c r="AS2520" i="45"/>
  <c r="AS2519" i="45"/>
  <c r="AS2518" i="45"/>
  <c r="AS2517" i="45"/>
  <c r="AS2516" i="45"/>
  <c r="AS2515" i="45"/>
  <c r="AS2514" i="45"/>
  <c r="AS2513" i="45"/>
  <c r="AS2512" i="45"/>
  <c r="AS2511" i="45"/>
  <c r="AS2510" i="45"/>
  <c r="AS2509" i="45"/>
  <c r="AS2508" i="45"/>
  <c r="AS2507" i="45"/>
  <c r="AS2506" i="45"/>
  <c r="AS2505" i="45"/>
  <c r="AS2504" i="45"/>
  <c r="AS2503" i="45"/>
  <c r="AS2502" i="45"/>
  <c r="AS2501" i="45"/>
  <c r="AS2500" i="45"/>
  <c r="AS2499" i="45"/>
  <c r="AS2498" i="45"/>
  <c r="AS2497" i="45"/>
  <c r="AS2496" i="45"/>
  <c r="AS2495" i="45"/>
  <c r="AS2494" i="45"/>
  <c r="AS2493" i="45"/>
  <c r="AS2492" i="45"/>
  <c r="AS2491" i="45"/>
  <c r="AS2490" i="45"/>
  <c r="AS2489" i="45"/>
  <c r="AS2488" i="45"/>
  <c r="AS2487" i="45"/>
  <c r="AS2486" i="45"/>
  <c r="AS2485" i="45"/>
  <c r="AS2484" i="45"/>
  <c r="AS2483" i="45"/>
  <c r="AS2482" i="45"/>
  <c r="AS2481" i="45"/>
  <c r="AS2480" i="45"/>
  <c r="AS2479" i="45"/>
  <c r="AS2478" i="45"/>
  <c r="AS2477" i="45"/>
  <c r="AS2476" i="45"/>
  <c r="AS2475" i="45"/>
  <c r="AS2474" i="45"/>
  <c r="AS2473" i="45"/>
  <c r="AS2472" i="45"/>
  <c r="AS2471" i="45"/>
  <c r="AS2470" i="45"/>
  <c r="AS2469" i="45"/>
  <c r="AS2468" i="45"/>
  <c r="AS2467" i="45"/>
  <c r="AS2466" i="45"/>
  <c r="AS2465" i="45"/>
  <c r="AS2464" i="45"/>
  <c r="AS2463" i="45"/>
  <c r="AS2462" i="45"/>
  <c r="AS2461" i="45"/>
  <c r="AS2460" i="45"/>
  <c r="AS2459" i="45"/>
  <c r="AS2458" i="45"/>
  <c r="AS2457" i="45"/>
  <c r="AS2456" i="45"/>
  <c r="AS2455" i="45"/>
  <c r="AS2454" i="45"/>
  <c r="AS2453" i="45"/>
  <c r="AS2452" i="45"/>
  <c r="AS2451" i="45"/>
  <c r="AS2450" i="45"/>
  <c r="AS2449" i="45"/>
  <c r="AS2448" i="45"/>
  <c r="AS2447" i="45"/>
  <c r="AS2446" i="45"/>
  <c r="AS2445" i="45"/>
  <c r="AS2444" i="45"/>
  <c r="AS2443" i="45"/>
  <c r="AS2442" i="45"/>
  <c r="AS2441" i="45"/>
  <c r="AS2440" i="45"/>
  <c r="AS2439" i="45"/>
  <c r="AS2438" i="45"/>
  <c r="AS2437" i="45"/>
  <c r="AS2436" i="45"/>
  <c r="AS2435" i="45"/>
  <c r="AS2434" i="45"/>
  <c r="AS2433" i="45"/>
  <c r="AS2432" i="45"/>
  <c r="AS2431" i="45"/>
  <c r="AS2430" i="45"/>
  <c r="AS2429" i="45"/>
  <c r="AS2428" i="45"/>
  <c r="AS2427" i="45"/>
  <c r="AS2426" i="45"/>
  <c r="AS2425" i="45"/>
  <c r="AS2424" i="45"/>
  <c r="AS2423" i="45"/>
  <c r="AS2422" i="45"/>
  <c r="AS2421" i="45"/>
  <c r="AS2420" i="45"/>
  <c r="AS2419" i="45"/>
  <c r="AS2418" i="45"/>
  <c r="AS2417" i="45"/>
  <c r="AS2416" i="45"/>
  <c r="AS2415" i="45"/>
  <c r="AS2414" i="45"/>
  <c r="AS2413" i="45"/>
  <c r="AS2412" i="45"/>
  <c r="AS2411" i="45"/>
  <c r="AS2410" i="45"/>
  <c r="AS2409" i="45"/>
  <c r="AS2408" i="45"/>
  <c r="AS2407" i="45"/>
  <c r="AS2406" i="45"/>
  <c r="AS2405" i="45"/>
  <c r="AS2404" i="45"/>
  <c r="AS2403" i="45"/>
  <c r="AS2402" i="45"/>
  <c r="AS2401" i="45"/>
  <c r="AS2400" i="45"/>
  <c r="AS2399" i="45"/>
  <c r="AS2398" i="45"/>
  <c r="AS2397" i="45"/>
  <c r="AS2396" i="45"/>
  <c r="AS2395" i="45"/>
  <c r="AS2394" i="45"/>
  <c r="AS2393" i="45"/>
  <c r="AS2392" i="45"/>
  <c r="AS2391" i="45"/>
  <c r="AS2390" i="45"/>
  <c r="AS2389" i="45"/>
  <c r="AS2388" i="45"/>
  <c r="AS2387" i="45"/>
  <c r="AS2386" i="45"/>
  <c r="AS2385" i="45"/>
  <c r="AS2384" i="45"/>
  <c r="AS2383" i="45"/>
  <c r="AS2382" i="45"/>
  <c r="AS2381" i="45"/>
  <c r="AS2380" i="45"/>
  <c r="AS2379" i="45"/>
  <c r="AS2378" i="45"/>
  <c r="AS2377" i="45"/>
  <c r="AS2376" i="45"/>
  <c r="AS2375" i="45"/>
  <c r="AS2374" i="45"/>
  <c r="AS2373" i="45"/>
  <c r="AS2372" i="45"/>
  <c r="AS2371" i="45"/>
  <c r="AS2370" i="45"/>
  <c r="AS2369" i="45"/>
  <c r="AS2368" i="45"/>
  <c r="AS2367" i="45"/>
  <c r="AS2366" i="45"/>
  <c r="AS2365" i="45"/>
  <c r="AS2364" i="45"/>
  <c r="AS2363" i="45"/>
  <c r="AS2362" i="45"/>
  <c r="AS2361" i="45"/>
  <c r="AS2360" i="45"/>
  <c r="AS2359" i="45"/>
  <c r="AS2358" i="45"/>
  <c r="AS2357" i="45"/>
  <c r="AS2356" i="45"/>
  <c r="AS2355" i="45"/>
  <c r="AS2354" i="45"/>
  <c r="AS2353" i="45"/>
  <c r="AS2352" i="45"/>
  <c r="AS2351" i="45"/>
  <c r="AS2350" i="45"/>
  <c r="AS2349" i="45"/>
  <c r="AS2348" i="45"/>
  <c r="AS2347" i="45"/>
  <c r="AS2346" i="45"/>
  <c r="AS2345" i="45"/>
  <c r="AS2344" i="45"/>
  <c r="AS2343" i="45"/>
  <c r="AS2342" i="45"/>
  <c r="AS2341" i="45"/>
  <c r="AS2340" i="45"/>
  <c r="AS2339" i="45"/>
  <c r="AS2338" i="45"/>
  <c r="AS2337" i="45"/>
  <c r="AS2336" i="45"/>
  <c r="AS2335" i="45"/>
  <c r="AS2334" i="45"/>
  <c r="AS2333" i="45"/>
  <c r="AS2332" i="45"/>
  <c r="AS2331" i="45"/>
  <c r="AS2330" i="45"/>
  <c r="AS2329" i="45"/>
  <c r="AS2328" i="45"/>
  <c r="AS2327" i="45"/>
  <c r="AS2326" i="45"/>
  <c r="AS2325" i="45"/>
  <c r="AS2324" i="45"/>
  <c r="AS2323" i="45"/>
  <c r="AS2322" i="45"/>
  <c r="AS2321" i="45"/>
  <c r="AS2320" i="45"/>
  <c r="AS2319" i="45"/>
  <c r="AS2318" i="45"/>
  <c r="AS2317" i="45"/>
  <c r="AS2316" i="45"/>
  <c r="AS2315" i="45"/>
  <c r="AS2314" i="45"/>
  <c r="AS2313" i="45"/>
  <c r="AS2312" i="45"/>
  <c r="AS2311" i="45"/>
  <c r="AS2310" i="45"/>
  <c r="AS2309" i="45"/>
  <c r="AS2308" i="45"/>
  <c r="AS2307" i="45"/>
  <c r="AS2306" i="45"/>
  <c r="AS2305" i="45"/>
  <c r="AS2304" i="45"/>
  <c r="AS2303" i="45"/>
  <c r="AS2302" i="45"/>
  <c r="AS2301" i="45"/>
  <c r="AS2300" i="45"/>
  <c r="AS2299" i="45"/>
  <c r="AS2298" i="45"/>
  <c r="AS2297" i="45"/>
  <c r="AS2296" i="45"/>
  <c r="AS2295" i="45"/>
  <c r="AS2294" i="45"/>
  <c r="AS2293" i="45"/>
  <c r="AS2292" i="45"/>
  <c r="AS2291" i="45"/>
  <c r="AS2290" i="45"/>
  <c r="AS2289" i="45"/>
  <c r="AS2288" i="45"/>
  <c r="AS2287" i="45"/>
  <c r="AS2286" i="45"/>
  <c r="AS2285" i="45"/>
  <c r="AS2284" i="45"/>
  <c r="AS2283" i="45"/>
  <c r="AS2282" i="45"/>
  <c r="AS2281" i="45"/>
  <c r="AS2280" i="45"/>
  <c r="AS2279" i="45"/>
  <c r="AS2278" i="45"/>
  <c r="AS2277" i="45"/>
  <c r="AS2276" i="45"/>
  <c r="AS2275" i="45"/>
  <c r="AS2274" i="45"/>
  <c r="AS2273" i="45"/>
  <c r="AS2272" i="45"/>
  <c r="AS2271" i="45"/>
  <c r="AS2270" i="45"/>
  <c r="AS2269" i="45"/>
  <c r="AS2268" i="45"/>
  <c r="AS2267" i="45"/>
  <c r="AS2266" i="45"/>
  <c r="AS2265" i="45"/>
  <c r="AS2264" i="45"/>
  <c r="AS2263" i="45"/>
  <c r="AS2262" i="45"/>
  <c r="AS2261" i="45"/>
  <c r="AS2260" i="45"/>
  <c r="AS2259" i="45"/>
  <c r="AS2258" i="45"/>
  <c r="AS2257" i="45"/>
  <c r="AS2256" i="45"/>
  <c r="AS2255" i="45"/>
  <c r="AS2254" i="45"/>
  <c r="AS2253" i="45"/>
  <c r="AS2252" i="45"/>
  <c r="AS2251" i="45"/>
  <c r="AS2250" i="45"/>
  <c r="AS2249" i="45"/>
  <c r="AS2248" i="45"/>
  <c r="AS2247" i="45"/>
  <c r="AS2246" i="45"/>
  <c r="AS2245" i="45"/>
  <c r="AS2244" i="45"/>
  <c r="AS2243" i="45"/>
  <c r="AS2242" i="45"/>
  <c r="AS2241" i="45"/>
  <c r="AS2240" i="45"/>
  <c r="AS2239" i="45"/>
  <c r="AS2238" i="45"/>
  <c r="AS2237" i="45"/>
  <c r="AS2236" i="45"/>
  <c r="AS2235" i="45"/>
  <c r="AS2234" i="45"/>
  <c r="AS2233" i="45"/>
  <c r="AS2232" i="45"/>
  <c r="AS2231" i="45"/>
  <c r="AS2230" i="45"/>
  <c r="AS2229" i="45"/>
  <c r="AS2228" i="45"/>
  <c r="AS2227" i="45"/>
  <c r="AS2226" i="45"/>
  <c r="AS2225" i="45"/>
  <c r="AS2224" i="45"/>
  <c r="AS2223" i="45"/>
  <c r="AS2222" i="45"/>
  <c r="AS2221" i="45"/>
  <c r="AS2220" i="45"/>
  <c r="AS2219" i="45"/>
  <c r="AS2218" i="45"/>
  <c r="AS2217" i="45"/>
  <c r="AS2216" i="45"/>
  <c r="AS2215" i="45"/>
  <c r="AS2214" i="45"/>
  <c r="AS2213" i="45"/>
  <c r="AS2212" i="45"/>
  <c r="AS2211" i="45"/>
  <c r="AS2210" i="45"/>
  <c r="AS2209" i="45"/>
  <c r="AS2208" i="45"/>
  <c r="AS2207" i="45"/>
  <c r="AS2206" i="45"/>
  <c r="AS2205" i="45"/>
  <c r="AS2204" i="45"/>
  <c r="AS2203" i="45"/>
  <c r="AS2202" i="45"/>
  <c r="AS2201" i="45"/>
  <c r="AS2200" i="45"/>
  <c r="AS2199" i="45"/>
  <c r="AS2198" i="45"/>
  <c r="AS2197" i="45"/>
  <c r="AS2196" i="45"/>
  <c r="AS2195" i="45"/>
  <c r="AS2194" i="45"/>
  <c r="AS2193" i="45"/>
  <c r="AS2192" i="45"/>
  <c r="AS2191" i="45"/>
  <c r="AS2190" i="45"/>
  <c r="AS2189" i="45"/>
  <c r="AS2188" i="45"/>
  <c r="AS2187" i="45"/>
  <c r="AS2186" i="45"/>
  <c r="AS2185" i="45"/>
  <c r="AS2184" i="45"/>
  <c r="AS2183" i="45"/>
  <c r="AS2182" i="45"/>
  <c r="AS2181" i="45"/>
  <c r="AS2180" i="45"/>
  <c r="AS2179" i="45"/>
  <c r="AS2178" i="45"/>
  <c r="AS2177" i="45"/>
  <c r="AS2176" i="45"/>
  <c r="AS2175" i="45"/>
  <c r="AS2174" i="45"/>
  <c r="AS2173" i="45"/>
  <c r="AS2172" i="45"/>
  <c r="AS2171" i="45"/>
  <c r="AS2170" i="45"/>
  <c r="AS2169" i="45"/>
  <c r="AS2168" i="45"/>
  <c r="AS2167" i="45"/>
  <c r="AS2166" i="45"/>
  <c r="AS2165" i="45"/>
  <c r="AS2164" i="45"/>
  <c r="AS2163" i="45"/>
  <c r="AS2162" i="45"/>
  <c r="AS2161" i="45"/>
  <c r="AS2160" i="45"/>
  <c r="AS2159" i="45"/>
  <c r="AS2158" i="45"/>
  <c r="AS2157" i="45"/>
  <c r="AS2156" i="45"/>
  <c r="AS2155" i="45"/>
  <c r="AS2154" i="45"/>
  <c r="AS2153" i="45"/>
  <c r="AS2152" i="45"/>
  <c r="AS2151" i="45"/>
  <c r="AS2150" i="45"/>
  <c r="AS2149" i="45"/>
  <c r="AS2148" i="45"/>
  <c r="AS2147" i="45"/>
  <c r="AS2146" i="45"/>
  <c r="AS2145" i="45"/>
  <c r="AS2144" i="45"/>
  <c r="AS2143" i="45"/>
  <c r="AS2142" i="45"/>
  <c r="AS2141" i="45"/>
  <c r="AS2140" i="45"/>
  <c r="AS2139" i="45"/>
  <c r="AS2138" i="45"/>
  <c r="AS2137" i="45"/>
  <c r="AS2136" i="45"/>
  <c r="AS2135" i="45"/>
  <c r="AS2134" i="45"/>
  <c r="AS2133" i="45"/>
  <c r="AS2132" i="45"/>
  <c r="AS2131" i="45"/>
  <c r="AS2130" i="45"/>
  <c r="AS2129" i="45"/>
  <c r="AS2128" i="45"/>
  <c r="AS2127" i="45"/>
  <c r="AS2126" i="45"/>
  <c r="AS2125" i="45"/>
  <c r="AS2124" i="45"/>
  <c r="AS2123" i="45"/>
  <c r="AS2122" i="45"/>
  <c r="AS2121" i="45"/>
  <c r="AS2120" i="45"/>
  <c r="AS2119" i="45"/>
  <c r="AS2118" i="45"/>
  <c r="AS2117" i="45"/>
  <c r="AS2116" i="45"/>
  <c r="AS2115" i="45"/>
  <c r="AS2114" i="45"/>
  <c r="AS2113" i="45"/>
  <c r="AS2112" i="45"/>
  <c r="AS2111" i="45"/>
  <c r="AS2110" i="45"/>
  <c r="AS2109" i="45"/>
  <c r="AS2108" i="45"/>
  <c r="AS2107" i="45"/>
  <c r="AS2106" i="45"/>
  <c r="AS2105" i="45"/>
  <c r="AS2104" i="45"/>
  <c r="AS2103" i="45"/>
  <c r="AS2102" i="45"/>
  <c r="AS2101" i="45"/>
  <c r="AS2100" i="45"/>
  <c r="AS2099" i="45"/>
  <c r="AS2098" i="45"/>
  <c r="AS2097" i="45"/>
  <c r="AS2096" i="45"/>
  <c r="AS2095" i="45"/>
  <c r="AS2094" i="45"/>
  <c r="AS2093" i="45"/>
  <c r="AS2092" i="45"/>
  <c r="AS2091" i="45"/>
  <c r="AS2090" i="45"/>
  <c r="AS2089" i="45"/>
  <c r="AS2088" i="45"/>
  <c r="AS2087" i="45"/>
  <c r="AS2086" i="45"/>
  <c r="AS2085" i="45"/>
  <c r="AS2084" i="45"/>
  <c r="AS2083" i="45"/>
  <c r="AS2082" i="45"/>
  <c r="AS2081" i="45"/>
  <c r="AS2080" i="45"/>
  <c r="AS2079" i="45"/>
  <c r="AS2078" i="45"/>
  <c r="AS2077" i="45"/>
  <c r="AS2076" i="45"/>
  <c r="AS2075" i="45"/>
  <c r="AS2074" i="45"/>
  <c r="AS2073" i="45"/>
  <c r="AS2072" i="45"/>
  <c r="AS2071" i="45"/>
  <c r="AS2070" i="45"/>
  <c r="AS2069" i="45"/>
  <c r="AS2068" i="45"/>
  <c r="AS2067" i="45"/>
  <c r="AS2066" i="45"/>
  <c r="AS2065" i="45"/>
  <c r="AS2064" i="45"/>
  <c r="AS2063" i="45"/>
  <c r="AS2062" i="45"/>
  <c r="AS2061" i="45"/>
  <c r="AS2060" i="45"/>
  <c r="AS2059" i="45"/>
  <c r="AS2058" i="45"/>
  <c r="AS2057" i="45"/>
  <c r="AS2056" i="45"/>
  <c r="AS2055" i="45"/>
  <c r="AS2054" i="45"/>
  <c r="AS2053" i="45"/>
  <c r="AS2052" i="45"/>
  <c r="AS2051" i="45"/>
  <c r="AS2050" i="45"/>
  <c r="AS2049" i="45"/>
  <c r="AS2048" i="45"/>
  <c r="AS2047" i="45"/>
  <c r="AS2046" i="45"/>
  <c r="AS2045" i="45"/>
  <c r="AS2044" i="45"/>
  <c r="AS2043" i="45"/>
  <c r="AS2042" i="45"/>
  <c r="AS2041" i="45"/>
  <c r="AS2040" i="45"/>
  <c r="AS2039" i="45"/>
  <c r="AS2038" i="45"/>
  <c r="AS2037" i="45"/>
  <c r="AS2036" i="45"/>
  <c r="AS2035" i="45"/>
  <c r="AS2034" i="45"/>
  <c r="AS2033" i="45"/>
  <c r="AS2032" i="45"/>
  <c r="AS2031" i="45"/>
  <c r="AS2030" i="45"/>
  <c r="AS2029" i="45"/>
  <c r="AS2028" i="45"/>
  <c r="AS2027" i="45"/>
  <c r="AS2026" i="45"/>
  <c r="AS2025" i="45"/>
  <c r="AS2024" i="45"/>
  <c r="AS2023" i="45"/>
  <c r="AS2022" i="45"/>
  <c r="AS2021" i="45"/>
  <c r="AS2020" i="45"/>
  <c r="AS2019" i="45"/>
  <c r="AS2018" i="45"/>
  <c r="AS2017" i="45"/>
  <c r="AS2016" i="45"/>
  <c r="AS2015" i="45"/>
  <c r="AS2014" i="45"/>
  <c r="AS2013" i="45"/>
  <c r="AS2012" i="45"/>
  <c r="AS2011" i="45"/>
  <c r="AS2010" i="45"/>
  <c r="AS2009" i="45"/>
  <c r="AS2008" i="45"/>
  <c r="AS2007" i="45"/>
  <c r="AS2006" i="45"/>
  <c r="AS2005" i="45"/>
  <c r="AS2004" i="45"/>
  <c r="AS2003" i="45"/>
  <c r="AS2002" i="45"/>
  <c r="AS2001" i="45"/>
  <c r="AS2000" i="45"/>
  <c r="AS1999" i="45"/>
  <c r="AS1998" i="45"/>
  <c r="AS1997" i="45"/>
  <c r="AS1996" i="45"/>
  <c r="AS1995" i="45"/>
  <c r="AS1994" i="45"/>
  <c r="AS1993" i="45"/>
  <c r="AS1992" i="45"/>
  <c r="AS1991" i="45"/>
  <c r="AS1990" i="45"/>
  <c r="AS1989" i="45"/>
  <c r="AS1988" i="45"/>
  <c r="AS1987" i="45"/>
  <c r="AS1986" i="45"/>
  <c r="AS1985" i="45"/>
  <c r="AS1984" i="45"/>
  <c r="AS1983" i="45"/>
  <c r="AS1982" i="45"/>
  <c r="AS1981" i="45"/>
  <c r="AS1980" i="45"/>
  <c r="AS1979" i="45"/>
  <c r="AS1978" i="45"/>
  <c r="AS1977" i="45"/>
  <c r="AS1976" i="45"/>
  <c r="AS1975" i="45"/>
  <c r="AS1974" i="45"/>
  <c r="AS1973" i="45"/>
  <c r="AS1972" i="45"/>
  <c r="AS1971" i="45"/>
  <c r="AS1970" i="45"/>
  <c r="AS1969" i="45"/>
  <c r="AS1968" i="45"/>
  <c r="AS1967" i="45"/>
  <c r="AS1966" i="45"/>
  <c r="AS1965" i="45"/>
  <c r="AS1964" i="45"/>
  <c r="AS1963" i="45"/>
  <c r="AS1962" i="45"/>
  <c r="AS1961" i="45"/>
  <c r="AS1960" i="45"/>
  <c r="AS1959" i="45"/>
  <c r="AS1958" i="45"/>
  <c r="AS1957" i="45"/>
  <c r="AS1956" i="45"/>
  <c r="AS1955" i="45"/>
  <c r="AS1954" i="45"/>
  <c r="AS1953" i="45"/>
  <c r="AS1952" i="45"/>
  <c r="AS1951" i="45"/>
  <c r="AS1950" i="45"/>
  <c r="AS1949" i="45"/>
  <c r="AS1948" i="45"/>
  <c r="AS1947" i="45"/>
  <c r="AS1946" i="45"/>
  <c r="AS1945" i="45"/>
  <c r="AS1944" i="45"/>
  <c r="AS1943" i="45"/>
  <c r="AS1942" i="45"/>
  <c r="AS1941" i="45"/>
  <c r="AS1940" i="45"/>
  <c r="AS1939" i="45"/>
  <c r="AS1938" i="45"/>
  <c r="AS1937" i="45"/>
  <c r="AS1936" i="45"/>
  <c r="AS1935" i="45"/>
  <c r="AS1934" i="45"/>
  <c r="AS1933" i="45"/>
  <c r="AS1932" i="45"/>
  <c r="AS1931" i="45"/>
  <c r="AS1930" i="45"/>
  <c r="AS1929" i="45"/>
  <c r="AS1928" i="45"/>
  <c r="AS1927" i="45"/>
  <c r="AS1926" i="45"/>
  <c r="AS1925" i="45"/>
  <c r="AS1924" i="45"/>
  <c r="AS1923" i="45"/>
  <c r="AS1922" i="45"/>
  <c r="AS1921" i="45"/>
  <c r="AS1920" i="45"/>
  <c r="AS1919" i="45"/>
  <c r="AS1918" i="45"/>
  <c r="AS1917" i="45"/>
  <c r="AS1916" i="45"/>
  <c r="AS1915" i="45"/>
  <c r="AS1914" i="45"/>
  <c r="AS1913" i="45"/>
  <c r="AS1912" i="45"/>
  <c r="AS1911" i="45"/>
  <c r="AS1910" i="45"/>
  <c r="AS1909" i="45"/>
  <c r="AS1908" i="45"/>
  <c r="AS1907" i="45"/>
  <c r="AS1906" i="45"/>
  <c r="AS1905" i="45"/>
  <c r="AS1904" i="45"/>
  <c r="AS1903" i="45"/>
  <c r="AS1902" i="45"/>
  <c r="AS1901" i="45"/>
  <c r="AS1900" i="45"/>
  <c r="AS1899" i="45"/>
  <c r="AS1898" i="45"/>
  <c r="AS1897" i="45"/>
  <c r="AS1896" i="45"/>
  <c r="AS1895" i="45"/>
  <c r="AS1894" i="45"/>
  <c r="AS1893" i="45"/>
  <c r="AS1892" i="45"/>
  <c r="AS1891" i="45"/>
  <c r="AS1890" i="45"/>
  <c r="AS1889" i="45"/>
  <c r="AS1888" i="45"/>
  <c r="AS1887" i="45"/>
  <c r="AS1886" i="45"/>
  <c r="AS1885" i="45"/>
  <c r="AS1884" i="45"/>
  <c r="AS1883" i="45"/>
  <c r="AS1882" i="45"/>
  <c r="AS1881" i="45"/>
  <c r="AS1880" i="45"/>
  <c r="AS1879" i="45"/>
  <c r="AS1878" i="45"/>
  <c r="AS1877" i="45"/>
  <c r="AS1876" i="45"/>
  <c r="AS1875" i="45"/>
  <c r="AS1874" i="45"/>
  <c r="AS1873" i="45"/>
  <c r="AS1872" i="45"/>
  <c r="AS1871" i="45"/>
  <c r="AS1870" i="45"/>
  <c r="AS1869" i="45"/>
  <c r="AS1868" i="45"/>
  <c r="AS1867" i="45"/>
  <c r="AS1866" i="45"/>
  <c r="AS1865" i="45"/>
  <c r="AS1864" i="45"/>
  <c r="AS1863" i="45"/>
  <c r="AS1862" i="45"/>
  <c r="AS1861" i="45"/>
  <c r="AS1860" i="45"/>
  <c r="AS1859" i="45"/>
  <c r="AS1858" i="45"/>
  <c r="AS1857" i="45"/>
  <c r="AS1856" i="45"/>
  <c r="AS1855" i="45"/>
  <c r="AS1854" i="45"/>
  <c r="AS1853" i="45"/>
  <c r="AS1852" i="45"/>
  <c r="AS1851" i="45"/>
  <c r="AS1850" i="45"/>
  <c r="AS1849" i="45"/>
  <c r="AS1848" i="45"/>
  <c r="AS1847" i="45"/>
  <c r="AS1846" i="45"/>
  <c r="AS1845" i="45"/>
  <c r="AS1844" i="45"/>
  <c r="AS1843" i="45"/>
  <c r="AS1842" i="45"/>
  <c r="AS1841" i="45"/>
  <c r="AS1840" i="45"/>
  <c r="AS1839" i="45"/>
  <c r="AS1838" i="45"/>
  <c r="AS1837" i="45"/>
  <c r="AS1836" i="45"/>
  <c r="AS1835" i="45"/>
  <c r="AS1834" i="45"/>
  <c r="AS1833" i="45"/>
  <c r="AS1832" i="45"/>
  <c r="AS1831" i="45"/>
  <c r="AS1830" i="45"/>
  <c r="AS1829" i="45"/>
  <c r="AS1828" i="45"/>
  <c r="AS1827" i="45"/>
  <c r="AS1826" i="45"/>
  <c r="AS1825" i="45"/>
  <c r="AS1824" i="45"/>
  <c r="AS1823" i="45"/>
  <c r="AS1822" i="45"/>
  <c r="AS1821" i="45"/>
  <c r="AS1820" i="45"/>
  <c r="AS1819" i="45"/>
  <c r="AS1818" i="45"/>
  <c r="AS1817" i="45"/>
  <c r="AS1816" i="45"/>
  <c r="AS1815" i="45"/>
  <c r="AS1814" i="45"/>
  <c r="AS1813" i="45"/>
  <c r="AS1812" i="45"/>
  <c r="AS1811" i="45"/>
  <c r="AS1810" i="45"/>
  <c r="AS1809" i="45"/>
  <c r="AS1808" i="45"/>
  <c r="AS1807" i="45"/>
  <c r="AS1806" i="45"/>
  <c r="AS1805" i="45"/>
  <c r="AS1804" i="45"/>
  <c r="AS1803" i="45"/>
  <c r="AS1802" i="45"/>
  <c r="AS1801" i="45"/>
  <c r="AS1800" i="45"/>
  <c r="AS1799" i="45"/>
  <c r="AS1798" i="45"/>
  <c r="AS1797" i="45"/>
  <c r="AS1796" i="45"/>
  <c r="AS1795" i="45"/>
  <c r="AS1794" i="45"/>
  <c r="AS1793" i="45"/>
  <c r="AS1792" i="45"/>
  <c r="AS1791" i="45"/>
  <c r="AS1790" i="45"/>
  <c r="AS1789" i="45"/>
  <c r="AS1788" i="45"/>
  <c r="AS1787" i="45"/>
  <c r="AS1786" i="45"/>
  <c r="AS1785" i="45"/>
  <c r="AS1784" i="45"/>
  <c r="AS1783" i="45"/>
  <c r="AS1782" i="45"/>
  <c r="AS1781" i="45"/>
  <c r="AS1780" i="45"/>
  <c r="AS1779" i="45"/>
  <c r="AS1778" i="45"/>
  <c r="AS1777" i="45"/>
  <c r="AS1776" i="45"/>
  <c r="AS1775" i="45"/>
  <c r="AS1774" i="45"/>
  <c r="AS1773" i="45"/>
  <c r="AS1772" i="45"/>
  <c r="AS1771" i="45"/>
  <c r="AS1770" i="45"/>
  <c r="AS1769" i="45"/>
  <c r="AS1768" i="45"/>
  <c r="AS1767" i="45"/>
  <c r="AS1766" i="45"/>
  <c r="AS1765" i="45"/>
  <c r="AS1764" i="45"/>
  <c r="AS1763" i="45"/>
  <c r="AS1762" i="45"/>
  <c r="AS1761" i="45"/>
  <c r="AS1760" i="45"/>
  <c r="AS1759" i="45"/>
  <c r="AS1758" i="45"/>
  <c r="AS1757" i="45"/>
  <c r="AS1756" i="45"/>
  <c r="AS1755" i="45"/>
  <c r="AS1754" i="45"/>
  <c r="AS1753" i="45"/>
  <c r="AS1752" i="45"/>
  <c r="AS1751" i="45"/>
  <c r="AS1750" i="45"/>
  <c r="AS1749" i="45"/>
  <c r="AS1748" i="45"/>
  <c r="AS1747" i="45"/>
  <c r="AS1746" i="45"/>
  <c r="AS1745" i="45"/>
  <c r="AS1744" i="45"/>
  <c r="AS1743" i="45"/>
  <c r="AS1742" i="45"/>
  <c r="AS1741" i="45"/>
  <c r="AS1740" i="45"/>
  <c r="AS1739" i="45"/>
  <c r="AS1738" i="45"/>
  <c r="AS1737" i="45"/>
  <c r="AS1736" i="45"/>
  <c r="AS1735" i="45"/>
  <c r="AS1734" i="45"/>
  <c r="AS1733" i="45"/>
  <c r="AS1732" i="45"/>
  <c r="AS1731" i="45"/>
  <c r="AS1730" i="45"/>
  <c r="AS1729" i="45"/>
  <c r="AS1728" i="45"/>
  <c r="AS1727" i="45"/>
  <c r="AS1726" i="45"/>
  <c r="AS1725" i="45"/>
  <c r="AS1724" i="45"/>
  <c r="AS1723" i="45"/>
  <c r="AS1722" i="45"/>
  <c r="AS1721" i="45"/>
  <c r="AS1720" i="45"/>
  <c r="AS1719" i="45"/>
  <c r="AS1718" i="45"/>
  <c r="AS1717" i="45"/>
  <c r="AS1716" i="45"/>
  <c r="AS1715" i="45"/>
  <c r="AS1714" i="45"/>
  <c r="AS1713" i="45"/>
  <c r="AS1712" i="45"/>
  <c r="AS1711" i="45"/>
  <c r="AS1710" i="45"/>
  <c r="AS1709" i="45"/>
  <c r="AS1708" i="45"/>
  <c r="AS1707" i="45"/>
  <c r="AS1706" i="45"/>
  <c r="AS1705" i="45"/>
  <c r="AS1704" i="45"/>
  <c r="AS1703" i="45"/>
  <c r="AS1702" i="45"/>
  <c r="AS1701" i="45"/>
  <c r="AS1700" i="45"/>
  <c r="AS1699" i="45"/>
  <c r="AS1698" i="45"/>
  <c r="AS1697" i="45"/>
  <c r="AS1696" i="45"/>
  <c r="AS1695" i="45"/>
  <c r="AS1694" i="45"/>
  <c r="AS1693" i="45"/>
  <c r="AS1692" i="45"/>
  <c r="AS1691" i="45"/>
  <c r="AS1690" i="45"/>
  <c r="AS1689" i="45"/>
  <c r="AS1688" i="45"/>
  <c r="AS1687" i="45"/>
  <c r="AS1686" i="45"/>
  <c r="AS1685" i="45"/>
  <c r="AS1684" i="45"/>
  <c r="AS1683" i="45"/>
  <c r="AS1682" i="45"/>
  <c r="AS1681" i="45"/>
  <c r="AS1680" i="45"/>
  <c r="AS1679" i="45"/>
  <c r="AS1678" i="45"/>
  <c r="AS1677" i="45"/>
  <c r="AS1676" i="45"/>
  <c r="AS1675" i="45"/>
  <c r="AS1674" i="45"/>
  <c r="AS1673" i="45"/>
  <c r="AS1672" i="45"/>
  <c r="AS1671" i="45"/>
  <c r="AS1670" i="45"/>
  <c r="AS1669" i="45"/>
  <c r="AS1668" i="45"/>
  <c r="AS1667" i="45"/>
  <c r="AS1666" i="45"/>
  <c r="AS1665" i="45"/>
  <c r="AS1664" i="45"/>
  <c r="AS1663" i="45"/>
  <c r="AS1662" i="45"/>
  <c r="AS1661" i="45"/>
  <c r="AS1660" i="45"/>
  <c r="AS1659" i="45"/>
  <c r="AS1658" i="45"/>
  <c r="AS1657" i="45"/>
  <c r="AS1656" i="45"/>
  <c r="AS1655" i="45"/>
  <c r="AS1654" i="45"/>
  <c r="AS1653" i="45"/>
  <c r="AS1652" i="45"/>
  <c r="AS1651" i="45"/>
  <c r="AS1650" i="45"/>
  <c r="AS1649" i="45"/>
  <c r="AS1648" i="45"/>
  <c r="AS1647" i="45"/>
  <c r="AS1646" i="45"/>
  <c r="AS1645" i="45"/>
  <c r="AS1644" i="45"/>
  <c r="AS1643" i="45"/>
  <c r="AS1642" i="45"/>
  <c r="AS1641" i="45"/>
  <c r="AS1640" i="45"/>
  <c r="AS1639" i="45"/>
  <c r="AS1638" i="45"/>
  <c r="AS1637" i="45"/>
  <c r="AS1636" i="45"/>
  <c r="AS1635" i="45"/>
  <c r="AS1634" i="45"/>
  <c r="AS1633" i="45"/>
  <c r="AS1632" i="45"/>
  <c r="AS1631" i="45"/>
  <c r="AS1630" i="45"/>
  <c r="AS1629" i="45"/>
  <c r="AS1628" i="45"/>
  <c r="AS1627" i="45"/>
  <c r="AS1626" i="45"/>
  <c r="AS1625" i="45"/>
  <c r="AS1624" i="45"/>
  <c r="AS1623" i="45"/>
  <c r="AS1622" i="45"/>
  <c r="AS1621" i="45"/>
  <c r="AS1620" i="45"/>
  <c r="AS1619" i="45"/>
  <c r="AS1618" i="45"/>
  <c r="AS1617" i="45"/>
  <c r="AS1616" i="45"/>
  <c r="AS1615" i="45"/>
  <c r="AS1614" i="45"/>
  <c r="AS1613" i="45"/>
  <c r="AS1612" i="45"/>
  <c r="AS1611" i="45"/>
  <c r="AS1610" i="45"/>
  <c r="AS1609" i="45"/>
  <c r="AS1608" i="45"/>
  <c r="AS1607" i="45"/>
  <c r="AS1606" i="45"/>
  <c r="AS1605" i="45"/>
  <c r="AS1604" i="45"/>
  <c r="AS1603" i="45"/>
  <c r="AS1602" i="45"/>
  <c r="AS1601" i="45"/>
  <c r="AS1600" i="45"/>
  <c r="AS1599" i="45"/>
  <c r="AS1598" i="45"/>
  <c r="AS1597" i="45"/>
  <c r="AS1596" i="45"/>
  <c r="AS1595" i="45"/>
  <c r="AS1594" i="45"/>
  <c r="AS1593" i="45"/>
  <c r="AS1592" i="45"/>
  <c r="AS1591" i="45"/>
  <c r="AS1590" i="45"/>
  <c r="AS1589" i="45"/>
  <c r="AS1588" i="45"/>
  <c r="AS1587" i="45"/>
  <c r="AS1586" i="45"/>
  <c r="AS1585" i="45"/>
  <c r="AS1584" i="45"/>
  <c r="AS1583" i="45"/>
  <c r="AS1582" i="45"/>
  <c r="AS1581" i="45"/>
  <c r="AS1580" i="45"/>
  <c r="AS1579" i="45"/>
  <c r="AS1578" i="45"/>
  <c r="AS1577" i="45"/>
  <c r="AS1576" i="45"/>
  <c r="AS1575" i="45"/>
  <c r="AS1574" i="45"/>
  <c r="AS1573" i="45"/>
  <c r="AS1572" i="45"/>
  <c r="AS1571" i="45"/>
  <c r="AS1570" i="45"/>
  <c r="AS1569" i="45"/>
  <c r="AS1568" i="45"/>
  <c r="AS1567" i="45"/>
  <c r="AS1566" i="45"/>
  <c r="AS1565" i="45"/>
  <c r="AS1564" i="45"/>
  <c r="AS1563" i="45"/>
  <c r="AS1562" i="45"/>
  <c r="AS1561" i="45"/>
  <c r="AS1560" i="45"/>
  <c r="AS1559" i="45"/>
  <c r="AS1558" i="45"/>
  <c r="AS1557" i="45"/>
  <c r="AS1556" i="45"/>
  <c r="AS1555" i="45"/>
  <c r="AS1554" i="45"/>
  <c r="AS1553" i="45"/>
  <c r="AS1552" i="45"/>
  <c r="AS1551" i="45"/>
  <c r="AS1550" i="45"/>
  <c r="AS1549" i="45"/>
  <c r="AS1548" i="45"/>
  <c r="AS1547" i="45"/>
  <c r="AS1546" i="45"/>
  <c r="AS1545" i="45"/>
  <c r="AS1544" i="45"/>
  <c r="AS1543" i="45"/>
  <c r="AS1542" i="45"/>
  <c r="AS1541" i="45"/>
  <c r="AS1540" i="45"/>
  <c r="AS1539" i="45"/>
  <c r="AS1538" i="45"/>
  <c r="AS1537" i="45"/>
  <c r="AS1536" i="45"/>
  <c r="AS1535" i="45"/>
  <c r="AS1534" i="45"/>
  <c r="AS1533" i="45"/>
  <c r="AS1532" i="45"/>
  <c r="AS1531" i="45"/>
  <c r="AS1530" i="45"/>
  <c r="AS1529" i="45"/>
  <c r="AS1528" i="45"/>
  <c r="AS1527" i="45"/>
  <c r="AS1526" i="45"/>
  <c r="AS1525" i="45"/>
  <c r="AS1524" i="45"/>
  <c r="AS1523" i="45"/>
  <c r="AS1522" i="45"/>
  <c r="AS1521" i="45"/>
  <c r="AS1520" i="45"/>
  <c r="AS1519" i="45"/>
  <c r="AS1518" i="45"/>
  <c r="AS1517" i="45"/>
  <c r="AS1516" i="45"/>
  <c r="AS1515" i="45"/>
  <c r="AS1514" i="45"/>
  <c r="AS1513" i="45"/>
  <c r="AS1512" i="45"/>
  <c r="AS1511" i="45"/>
  <c r="AS1510" i="45"/>
  <c r="AS1509" i="45"/>
  <c r="AS1508" i="45"/>
  <c r="AS1507" i="45"/>
  <c r="AS1506" i="45"/>
  <c r="AS1505" i="45"/>
  <c r="AS1504" i="45"/>
  <c r="AS1503" i="45"/>
  <c r="AS1502" i="45"/>
  <c r="AS1501" i="45"/>
  <c r="AS1500" i="45"/>
  <c r="AS1499" i="45"/>
  <c r="AS1498" i="45"/>
  <c r="AS1497" i="45"/>
  <c r="AS1496" i="45"/>
  <c r="AS1495" i="45"/>
  <c r="AS1494" i="45"/>
  <c r="AS1493" i="45"/>
  <c r="AS1492" i="45"/>
  <c r="AS1491" i="45"/>
  <c r="AS1490" i="45"/>
  <c r="AS1489" i="45"/>
  <c r="AS1488" i="45"/>
  <c r="AS1487" i="45"/>
  <c r="AS1486" i="45"/>
  <c r="AS1485" i="45"/>
  <c r="AS1484" i="45"/>
  <c r="AS1483" i="45"/>
  <c r="AS1482" i="45"/>
  <c r="AS1481" i="45"/>
  <c r="AS1480" i="45"/>
  <c r="AS1479" i="45"/>
  <c r="AS1478" i="45"/>
  <c r="AS1477" i="45"/>
  <c r="AS1476" i="45"/>
  <c r="AS1475" i="45"/>
  <c r="AS1474" i="45"/>
  <c r="AS1473" i="45"/>
  <c r="AS1472" i="45"/>
  <c r="AS1471" i="45"/>
  <c r="AS1470" i="45"/>
  <c r="AS1469" i="45"/>
  <c r="AS1468" i="45"/>
  <c r="AS1467" i="45"/>
  <c r="AS1466" i="45"/>
  <c r="AS1465" i="45"/>
  <c r="AS1464" i="45"/>
  <c r="AS1463" i="45"/>
  <c r="AS1462" i="45"/>
  <c r="AS1461" i="45"/>
  <c r="AS1460" i="45"/>
  <c r="AS1459" i="45"/>
  <c r="AS1458" i="45"/>
  <c r="AS1457" i="45"/>
  <c r="AS1456" i="45"/>
  <c r="AS1455" i="45"/>
  <c r="AS1454" i="45"/>
  <c r="AS1453" i="45"/>
  <c r="AS1452" i="45"/>
  <c r="AS1451" i="45"/>
  <c r="AS1450" i="45"/>
  <c r="AS1449" i="45"/>
  <c r="AS1448" i="45"/>
  <c r="AS1447" i="45"/>
  <c r="AS1446" i="45"/>
  <c r="AS1445" i="45"/>
  <c r="AS1444" i="45"/>
  <c r="AS1443" i="45"/>
  <c r="AS1442" i="45"/>
  <c r="AS1441" i="45"/>
  <c r="AS1440" i="45"/>
  <c r="AS1439" i="45"/>
  <c r="AS1438" i="45"/>
  <c r="AS1437" i="45"/>
  <c r="AS1436" i="45"/>
  <c r="AS1435" i="45"/>
  <c r="AS1434" i="45"/>
  <c r="AS1433" i="45"/>
  <c r="AS1432" i="45"/>
  <c r="AS1431" i="45"/>
  <c r="AS1430" i="45"/>
  <c r="AS1429" i="45"/>
  <c r="AS1428" i="45"/>
  <c r="AS1427" i="45"/>
  <c r="AS1426" i="45"/>
  <c r="AS1425" i="45"/>
  <c r="AS1424" i="45"/>
  <c r="AS1423" i="45"/>
  <c r="AS1422" i="45"/>
  <c r="AS1421" i="45"/>
  <c r="AS1420" i="45"/>
  <c r="AS1419" i="45"/>
  <c r="AS1418" i="45"/>
  <c r="AS1417" i="45"/>
  <c r="AS1416" i="45"/>
  <c r="AS1415" i="45"/>
  <c r="AS1414" i="45"/>
  <c r="AS1413" i="45"/>
  <c r="AS1412" i="45"/>
  <c r="AS1411" i="45"/>
  <c r="AS1410" i="45"/>
  <c r="AS1409" i="45"/>
  <c r="AS1408" i="45"/>
  <c r="AS1407" i="45"/>
  <c r="AS1406" i="45"/>
  <c r="AS1405" i="45"/>
  <c r="AS1404" i="45"/>
  <c r="AS1403" i="45"/>
  <c r="AS1402" i="45"/>
  <c r="AS1401" i="45"/>
  <c r="AS1400" i="45"/>
  <c r="AS1399" i="45"/>
  <c r="AS1398" i="45"/>
  <c r="AS1397" i="45"/>
  <c r="AS1396" i="45"/>
  <c r="AS1395" i="45"/>
  <c r="AS1394" i="45"/>
  <c r="AS1393" i="45"/>
  <c r="AS1392" i="45"/>
  <c r="AS1391" i="45"/>
  <c r="AS1390" i="45"/>
  <c r="AS1389" i="45"/>
  <c r="AS1388" i="45"/>
  <c r="AS1387" i="45"/>
  <c r="AS1386" i="45"/>
  <c r="AS1385" i="45"/>
  <c r="AS1384" i="45"/>
  <c r="AS1383" i="45"/>
  <c r="AS1382" i="45"/>
  <c r="AS1381" i="45"/>
  <c r="AS1380" i="45"/>
  <c r="AS1379" i="45"/>
  <c r="AS1378" i="45"/>
  <c r="AS1377" i="45"/>
  <c r="AS1376" i="45"/>
  <c r="AS1375" i="45"/>
  <c r="AS1374" i="45"/>
  <c r="AS1373" i="45"/>
  <c r="AS1372" i="45"/>
  <c r="AS1371" i="45"/>
  <c r="AS1370" i="45"/>
  <c r="AS1369" i="45"/>
  <c r="AS1368" i="45"/>
  <c r="AS1367" i="45"/>
  <c r="AS1366" i="45"/>
  <c r="AS1365" i="45"/>
  <c r="AS1364" i="45"/>
  <c r="AS1363" i="45"/>
  <c r="AS1362" i="45"/>
  <c r="AS1361" i="45"/>
  <c r="AS1360" i="45"/>
  <c r="AS1359" i="45"/>
  <c r="AS1358" i="45"/>
  <c r="AS1357" i="45"/>
  <c r="AS1356" i="45"/>
  <c r="AS1355" i="45"/>
  <c r="AS1354" i="45"/>
  <c r="AS1353" i="45"/>
  <c r="AS1352" i="45"/>
  <c r="AS1351" i="45"/>
  <c r="AS1350" i="45"/>
  <c r="AS1349" i="45"/>
  <c r="AS1348" i="45"/>
  <c r="AS1347" i="45"/>
  <c r="AS1346" i="45"/>
  <c r="AS1345" i="45"/>
  <c r="AS1344" i="45"/>
  <c r="AS1343" i="45"/>
  <c r="AS1342" i="45"/>
  <c r="AS1341" i="45"/>
  <c r="AS1340" i="45"/>
  <c r="AS1339" i="45"/>
  <c r="AS1338" i="45"/>
  <c r="AS1337" i="45"/>
  <c r="AS1336" i="45"/>
  <c r="AS1335" i="45"/>
  <c r="AS1334" i="45"/>
  <c r="AS1333" i="45"/>
  <c r="AS1332" i="45"/>
  <c r="AS1331" i="45"/>
  <c r="AS1330" i="45"/>
  <c r="AS1329" i="45"/>
  <c r="AS1328" i="45"/>
  <c r="AS1327" i="45"/>
  <c r="AS1326" i="45"/>
  <c r="AS1325" i="45"/>
  <c r="AS1324" i="45"/>
  <c r="AS1323" i="45"/>
  <c r="AS1322" i="45"/>
  <c r="AS1321" i="45"/>
  <c r="AS1320" i="45"/>
  <c r="AS1319" i="45"/>
  <c r="AS1318" i="45"/>
  <c r="AS1317" i="45"/>
  <c r="AS1316" i="45"/>
  <c r="AS1315" i="45"/>
  <c r="AS1314" i="45"/>
  <c r="AS1313" i="45"/>
  <c r="AS1312" i="45"/>
  <c r="AS1311" i="45"/>
  <c r="AS1310" i="45"/>
  <c r="AS1309" i="45"/>
  <c r="AS1308" i="45"/>
  <c r="AS1307" i="45"/>
  <c r="AS1306" i="45"/>
  <c r="AS1305" i="45"/>
  <c r="AS1304" i="45"/>
  <c r="AS1303" i="45"/>
  <c r="AS1302" i="45"/>
  <c r="AS1301" i="45"/>
  <c r="AS1300" i="45"/>
  <c r="AS1299" i="45"/>
  <c r="AS1298" i="45"/>
  <c r="AS1297" i="45"/>
  <c r="AS1296" i="45"/>
  <c r="AS1295" i="45"/>
  <c r="AS1294" i="45"/>
  <c r="AS1293" i="45"/>
  <c r="AS1292" i="45"/>
  <c r="AS1291" i="45"/>
  <c r="AS1290" i="45"/>
  <c r="AS1289" i="45"/>
  <c r="AS1288" i="45"/>
  <c r="AS1287" i="45"/>
  <c r="AS1286" i="45"/>
  <c r="AS1285" i="45"/>
  <c r="AS1284" i="45"/>
  <c r="AS1283" i="45"/>
  <c r="AS1282" i="45"/>
  <c r="AS1281" i="45"/>
  <c r="AS1280" i="45"/>
  <c r="AS1279" i="45"/>
  <c r="AS1278" i="45"/>
  <c r="AS1277" i="45"/>
  <c r="AS1276" i="45"/>
  <c r="AS1275" i="45"/>
  <c r="AS1274" i="45"/>
  <c r="AS1273" i="45"/>
  <c r="AS1272" i="45"/>
  <c r="AS1271" i="45"/>
  <c r="AS1270" i="45"/>
  <c r="AS1269" i="45"/>
  <c r="AS1268" i="45"/>
  <c r="AS1267" i="45"/>
  <c r="AS1266" i="45"/>
  <c r="AS1265" i="45"/>
  <c r="AS1264" i="45"/>
  <c r="AS1263" i="45"/>
  <c r="AS1262" i="45"/>
  <c r="AS1261" i="45"/>
  <c r="AS1260" i="45"/>
  <c r="AS1259" i="45"/>
  <c r="AS1258" i="45"/>
  <c r="AS1257" i="45"/>
  <c r="AS1256" i="45"/>
  <c r="AS1255" i="45"/>
  <c r="AS1254" i="45"/>
  <c r="AS1253" i="45"/>
  <c r="AS1252" i="45"/>
  <c r="AS1251" i="45"/>
  <c r="AS1250" i="45"/>
  <c r="AS1249" i="45"/>
  <c r="AS1248" i="45"/>
  <c r="AS1247" i="45"/>
  <c r="AS1246" i="45"/>
  <c r="AS1245" i="45"/>
  <c r="AS1244" i="45"/>
  <c r="AS1243" i="45"/>
  <c r="AS1242" i="45"/>
  <c r="AS1241" i="45"/>
  <c r="AS1240" i="45"/>
  <c r="AS1239" i="45"/>
  <c r="AS1238" i="45"/>
  <c r="AS1237" i="45"/>
  <c r="AS1236" i="45"/>
  <c r="AS1235" i="45"/>
  <c r="AS1234" i="45"/>
  <c r="AS1233" i="45"/>
  <c r="AS1232" i="45"/>
  <c r="AS1231" i="45"/>
  <c r="AS1230" i="45"/>
  <c r="AS1229" i="45"/>
  <c r="AS1228" i="45"/>
  <c r="AS1227" i="45"/>
  <c r="AS1226" i="45"/>
  <c r="AS1225" i="45"/>
  <c r="AS1224" i="45"/>
  <c r="AS1223" i="45"/>
  <c r="AS1222" i="45"/>
  <c r="AS1221" i="45"/>
  <c r="AS1220" i="45"/>
  <c r="AS1219" i="45"/>
  <c r="AS1218" i="45"/>
  <c r="AS1217" i="45"/>
  <c r="AS1216" i="45"/>
  <c r="AS1215" i="45"/>
  <c r="AS1214" i="45"/>
  <c r="AS1213" i="45"/>
  <c r="AS1212" i="45"/>
  <c r="AS1211" i="45"/>
  <c r="AS1210" i="45"/>
  <c r="AS1209" i="45"/>
  <c r="AS1208" i="45"/>
  <c r="AS1207" i="45"/>
  <c r="AS1206" i="45"/>
  <c r="AS1205" i="45"/>
  <c r="AS1204" i="45"/>
  <c r="AS1203" i="45"/>
  <c r="AS1202" i="45"/>
  <c r="AS1201" i="45"/>
  <c r="AS1200" i="45"/>
  <c r="AS1199" i="45"/>
  <c r="AS1198" i="45"/>
  <c r="AS1197" i="45"/>
  <c r="AS1196" i="45"/>
  <c r="AS1195" i="45"/>
  <c r="AS1194" i="45"/>
  <c r="AS1193" i="45"/>
  <c r="AS1192" i="45"/>
  <c r="AS1191" i="45"/>
  <c r="AS1190" i="45"/>
  <c r="AS1189" i="45"/>
  <c r="AS1188" i="45"/>
  <c r="AS1187" i="45"/>
  <c r="AS1186" i="45"/>
  <c r="AS1185" i="45"/>
  <c r="AS1184" i="45"/>
  <c r="AS1183" i="45"/>
  <c r="AS1182" i="45"/>
  <c r="AS1181" i="45"/>
  <c r="AS1180" i="45"/>
  <c r="AS1179" i="45"/>
  <c r="AS1178" i="45"/>
  <c r="AS1177" i="45"/>
  <c r="AS1176" i="45"/>
  <c r="AS1175" i="45"/>
  <c r="AS1174" i="45"/>
  <c r="AS1173" i="45"/>
  <c r="AS1172" i="45"/>
  <c r="AS1171" i="45"/>
  <c r="AS1170" i="45"/>
  <c r="AS1169" i="45"/>
  <c r="AS1168" i="45"/>
  <c r="AS1167" i="45"/>
  <c r="AS1166" i="45"/>
  <c r="AS1165" i="45"/>
  <c r="AS1164" i="45"/>
  <c r="AS1163" i="45"/>
  <c r="AS1162" i="45"/>
  <c r="AS1161" i="45"/>
  <c r="AS1160" i="45"/>
  <c r="AS1159" i="45"/>
  <c r="AS1158" i="45"/>
  <c r="AS1157" i="45"/>
  <c r="AS1156" i="45"/>
  <c r="AS1155" i="45"/>
  <c r="AS1154" i="45"/>
  <c r="AS1153" i="45"/>
  <c r="AS1152" i="45"/>
  <c r="AS1151" i="45"/>
  <c r="AS1150" i="45"/>
  <c r="AS1149" i="45"/>
  <c r="AS1148" i="45"/>
  <c r="AS1147" i="45"/>
  <c r="AS1146" i="45"/>
  <c r="AS1145" i="45"/>
  <c r="AS1144" i="45"/>
  <c r="AS1143" i="45"/>
  <c r="AS1142" i="45"/>
  <c r="AS1141" i="45"/>
  <c r="AS1140" i="45"/>
  <c r="AS1139" i="45"/>
  <c r="AS1138" i="45"/>
  <c r="AS1137" i="45"/>
  <c r="AS1136" i="45"/>
  <c r="AS1135" i="45"/>
  <c r="AS1134" i="45"/>
  <c r="AS1133" i="45"/>
  <c r="AS1132" i="45"/>
  <c r="AS1131" i="45"/>
  <c r="AS1130" i="45"/>
  <c r="AS1129" i="45"/>
  <c r="AS1128" i="45"/>
  <c r="AS1127" i="45"/>
  <c r="AS1126" i="45"/>
  <c r="AS1125" i="45"/>
  <c r="AS1124" i="45"/>
  <c r="AS1123" i="45"/>
  <c r="AS1122" i="45"/>
  <c r="AS1121" i="45"/>
  <c r="AS1120" i="45"/>
  <c r="AS1119" i="45"/>
  <c r="AS1118" i="45"/>
  <c r="AS1117" i="45"/>
  <c r="AS1116" i="45"/>
  <c r="AS1115" i="45"/>
  <c r="AS1114" i="45"/>
  <c r="AS1113" i="45"/>
  <c r="AS1112" i="45"/>
  <c r="AS1111" i="45"/>
  <c r="AS1110" i="45"/>
  <c r="AS1109" i="45"/>
  <c r="AS1108" i="45"/>
  <c r="AS1107" i="45"/>
  <c r="AS1106" i="45"/>
  <c r="AS1105" i="45"/>
  <c r="AS1104" i="45"/>
  <c r="AS1103" i="45"/>
  <c r="AS1102" i="45"/>
  <c r="AS1101" i="45"/>
  <c r="AS1100" i="45"/>
  <c r="AS1099" i="45"/>
  <c r="AS1098" i="45"/>
  <c r="AS1097" i="45"/>
  <c r="AS1096" i="45"/>
  <c r="AS1095" i="45"/>
  <c r="AS1094" i="45"/>
  <c r="AS1093" i="45"/>
  <c r="AS1092" i="45"/>
  <c r="AS1091" i="45"/>
  <c r="AS1090" i="45"/>
  <c r="AS1089" i="45"/>
  <c r="AS1088" i="45"/>
  <c r="AS1087" i="45"/>
  <c r="AS1086" i="45"/>
  <c r="AS1085" i="45"/>
  <c r="AS1084" i="45"/>
  <c r="AS1083" i="45"/>
  <c r="AS1082" i="45"/>
  <c r="AS1081" i="45"/>
  <c r="AS1080" i="45"/>
  <c r="AS1079" i="45"/>
  <c r="AS1078" i="45"/>
  <c r="AS1077" i="45"/>
  <c r="AS1076" i="45"/>
  <c r="AS1075" i="45"/>
  <c r="AS1074" i="45"/>
  <c r="AS1073" i="45"/>
  <c r="AS1072" i="45"/>
  <c r="AS1071" i="45"/>
  <c r="AS1070" i="45"/>
  <c r="AS1069" i="45"/>
  <c r="AS1068" i="45"/>
  <c r="AS1067" i="45"/>
  <c r="AS1066" i="45"/>
  <c r="AS1065" i="45"/>
  <c r="AS1064" i="45"/>
  <c r="AS1063" i="45"/>
  <c r="AS1062" i="45"/>
  <c r="AS1061" i="45"/>
  <c r="AS1060" i="45"/>
  <c r="AS1059" i="45"/>
  <c r="AS1058" i="45"/>
  <c r="AS1057" i="45"/>
  <c r="AS1056" i="45"/>
  <c r="AS1055" i="45"/>
  <c r="AS1054" i="45"/>
  <c r="AS1053" i="45"/>
  <c r="AS1052" i="45"/>
  <c r="AS1051" i="45"/>
  <c r="AS1050" i="45"/>
  <c r="AS1049" i="45"/>
  <c r="AS1048" i="45"/>
  <c r="AS1047" i="45"/>
  <c r="AS1046" i="45"/>
  <c r="AS1045" i="45"/>
  <c r="AS1044" i="45"/>
  <c r="AS1043" i="45"/>
  <c r="AS1042" i="45"/>
  <c r="AS1041" i="45"/>
  <c r="AS1040" i="45"/>
  <c r="AS1039" i="45"/>
  <c r="AS1038" i="45"/>
  <c r="AS1037" i="45"/>
  <c r="AS1036" i="45"/>
  <c r="AS1035" i="45"/>
  <c r="AS1034" i="45"/>
  <c r="AS1033" i="45"/>
  <c r="AS1032" i="45"/>
  <c r="AS1031" i="45"/>
  <c r="AS1030" i="45"/>
  <c r="AS1029" i="45"/>
  <c r="AS1028" i="45"/>
  <c r="AS1027" i="45"/>
  <c r="AS1026" i="45"/>
  <c r="AS1025" i="45"/>
  <c r="AS1024" i="45"/>
  <c r="AS1023" i="45"/>
  <c r="AS1022" i="45"/>
  <c r="AS1021" i="45"/>
  <c r="AS1020" i="45"/>
  <c r="AS1019" i="45"/>
  <c r="AS1018" i="45"/>
  <c r="AS1017" i="45"/>
  <c r="AS1016" i="45"/>
  <c r="AS1015" i="45"/>
  <c r="AS1014" i="45"/>
  <c r="AS1013" i="45"/>
  <c r="AS1012" i="45"/>
  <c r="AS1011" i="45"/>
  <c r="AS1010" i="45"/>
  <c r="AS1009" i="45"/>
  <c r="AS1008" i="45"/>
  <c r="AS1007" i="45"/>
  <c r="AS1006" i="45"/>
  <c r="AS1005" i="45"/>
  <c r="AS1004" i="45"/>
  <c r="AS1003" i="45"/>
  <c r="AS1002" i="45"/>
  <c r="AS1001" i="45"/>
  <c r="AS1000" i="45"/>
  <c r="AS999" i="45"/>
  <c r="AS998" i="45"/>
  <c r="AS997" i="45"/>
  <c r="AS996" i="45"/>
  <c r="AS995" i="45"/>
  <c r="AS994" i="45"/>
  <c r="AS993" i="45"/>
  <c r="AS992" i="45"/>
  <c r="AS991" i="45"/>
  <c r="AS990" i="45"/>
  <c r="AS989" i="45"/>
  <c r="AS988" i="45"/>
  <c r="AS987" i="45"/>
  <c r="AS986" i="45"/>
  <c r="AS985" i="45"/>
  <c r="AS984" i="45"/>
  <c r="AS983" i="45"/>
  <c r="AS982" i="45"/>
  <c r="AS981" i="45"/>
  <c r="AS980" i="45"/>
  <c r="AS979" i="45"/>
  <c r="AS978" i="45"/>
  <c r="AS977" i="45"/>
  <c r="AS976" i="45"/>
  <c r="AS975" i="45"/>
  <c r="AS974" i="45"/>
  <c r="AS973" i="45"/>
  <c r="AS972" i="45"/>
  <c r="AS971" i="45"/>
  <c r="AS970" i="45"/>
  <c r="AS969" i="45"/>
  <c r="AS968" i="45"/>
  <c r="AS967" i="45"/>
  <c r="AS966" i="45"/>
  <c r="AS965" i="45"/>
  <c r="AS964" i="45"/>
  <c r="AS963" i="45"/>
  <c r="AS962" i="45"/>
  <c r="AS961" i="45"/>
  <c r="AS960" i="45"/>
  <c r="AS959" i="45"/>
  <c r="AS958" i="45"/>
  <c r="AS957" i="45"/>
  <c r="AS956" i="45"/>
  <c r="AS955" i="45"/>
  <c r="AS954" i="45"/>
  <c r="AS953" i="45"/>
  <c r="AS952" i="45"/>
  <c r="AS951" i="45"/>
  <c r="AS950" i="45"/>
  <c r="AS949" i="45"/>
  <c r="AS948" i="45"/>
  <c r="AS947" i="45"/>
  <c r="AS946" i="45"/>
  <c r="AS945" i="45"/>
  <c r="AS944" i="45"/>
  <c r="AS943" i="45"/>
  <c r="AS942" i="45"/>
  <c r="AS941" i="45"/>
  <c r="AS940" i="45"/>
  <c r="AS939" i="45"/>
  <c r="AS938" i="45"/>
  <c r="AS937" i="45"/>
  <c r="AS936" i="45"/>
  <c r="AS935" i="45"/>
  <c r="AS934" i="45"/>
  <c r="AS933" i="45"/>
  <c r="AS932" i="45"/>
  <c r="AS931" i="45"/>
  <c r="AS930" i="45"/>
  <c r="AS929" i="45"/>
  <c r="AS928" i="45"/>
  <c r="AS927" i="45"/>
  <c r="AS926" i="45"/>
  <c r="AS925" i="45"/>
  <c r="AS924" i="45"/>
  <c r="AS923" i="45"/>
  <c r="AS922" i="45"/>
  <c r="AS921" i="45"/>
  <c r="AS920" i="45"/>
  <c r="AS919" i="45"/>
  <c r="AS918" i="45"/>
  <c r="AS917" i="45"/>
  <c r="AS916" i="45"/>
  <c r="AS915" i="45"/>
  <c r="AS914" i="45"/>
  <c r="AS913" i="45"/>
  <c r="AS912" i="45"/>
  <c r="AS911" i="45"/>
  <c r="AS910" i="45"/>
  <c r="AS909" i="45"/>
  <c r="AS908" i="45"/>
  <c r="AS907" i="45"/>
  <c r="AS906" i="45"/>
  <c r="AS905" i="45"/>
  <c r="AS904" i="45"/>
  <c r="AS903" i="45"/>
  <c r="AS902" i="45"/>
  <c r="AS901" i="45"/>
  <c r="AS900" i="45"/>
  <c r="AS899" i="45"/>
  <c r="AS898" i="45"/>
  <c r="AS897" i="45"/>
  <c r="AS896" i="45"/>
  <c r="AS895" i="45"/>
  <c r="AS894" i="45"/>
  <c r="AS893" i="45"/>
  <c r="AS892" i="45"/>
  <c r="AS891" i="45"/>
  <c r="AS890" i="45"/>
  <c r="AS889" i="45"/>
  <c r="AS888" i="45"/>
  <c r="AS887" i="45"/>
  <c r="AS886" i="45"/>
  <c r="AS885" i="45"/>
  <c r="AS884" i="45"/>
  <c r="AS883" i="45"/>
  <c r="AS882" i="45"/>
  <c r="AS881" i="45"/>
  <c r="AS880" i="45"/>
  <c r="AS879" i="45"/>
  <c r="AS878" i="45"/>
  <c r="AS877" i="45"/>
  <c r="AS876" i="45"/>
  <c r="AS875" i="45"/>
  <c r="AS874" i="45"/>
  <c r="AS873" i="45"/>
  <c r="AS872" i="45"/>
  <c r="AS871" i="45"/>
  <c r="AS870" i="45"/>
  <c r="AS869" i="45"/>
  <c r="AS868" i="45"/>
  <c r="AS867" i="45"/>
  <c r="AS866" i="45"/>
  <c r="AS865" i="45"/>
  <c r="AS864" i="45"/>
  <c r="AS863" i="45"/>
  <c r="AS862" i="45"/>
  <c r="AS861" i="45"/>
  <c r="AS860" i="45"/>
  <c r="AS859" i="45"/>
  <c r="AS858" i="45"/>
  <c r="AS857" i="45"/>
  <c r="AS856" i="45"/>
  <c r="AS855" i="45"/>
  <c r="AS854" i="45"/>
  <c r="AS853" i="45"/>
  <c r="AS852" i="45"/>
  <c r="AS851" i="45"/>
  <c r="AS850" i="45"/>
  <c r="AS849" i="45"/>
  <c r="AS848" i="45"/>
  <c r="AS847" i="45"/>
  <c r="AS846" i="45"/>
  <c r="AS845" i="45"/>
  <c r="AS844" i="45"/>
  <c r="AS843" i="45"/>
  <c r="AS842" i="45"/>
  <c r="AS841" i="45"/>
  <c r="AS840" i="45"/>
  <c r="AS839" i="45"/>
  <c r="AS838" i="45"/>
  <c r="AS837" i="45"/>
  <c r="AS836" i="45"/>
  <c r="AS835" i="45"/>
  <c r="AS834" i="45"/>
  <c r="AS833" i="45"/>
  <c r="AS832" i="45"/>
  <c r="AS831" i="45"/>
  <c r="AS830" i="45"/>
  <c r="AS829" i="45"/>
  <c r="AS828" i="45"/>
  <c r="AS827" i="45"/>
  <c r="AS826" i="45"/>
  <c r="AS825" i="45"/>
  <c r="AS824" i="45"/>
  <c r="AS823" i="45"/>
  <c r="AS822" i="45"/>
  <c r="AS821" i="45"/>
  <c r="AS820" i="45"/>
  <c r="AS819" i="45"/>
  <c r="AS818" i="45"/>
  <c r="AS817" i="45"/>
  <c r="AS816" i="45"/>
  <c r="AS815" i="45"/>
  <c r="AS814" i="45"/>
  <c r="AS813" i="45"/>
  <c r="AS812" i="45"/>
  <c r="AS811" i="45"/>
  <c r="AS810" i="45"/>
  <c r="AS809" i="45"/>
  <c r="AS808" i="45"/>
  <c r="AS807" i="45"/>
  <c r="AS806" i="45"/>
  <c r="AS805" i="45"/>
  <c r="AS804" i="45"/>
  <c r="AS803" i="45"/>
  <c r="AS802" i="45"/>
  <c r="AS801" i="45"/>
  <c r="AS800" i="45"/>
  <c r="AS799" i="45"/>
  <c r="AS798" i="45"/>
  <c r="AS797" i="45"/>
  <c r="AS796" i="45"/>
  <c r="AS795" i="45"/>
  <c r="AS794" i="45"/>
  <c r="AS793" i="45"/>
  <c r="AS792" i="45"/>
  <c r="AS791" i="45"/>
  <c r="AS790" i="45"/>
  <c r="AS789" i="45"/>
  <c r="AS788" i="45"/>
  <c r="AS787" i="45"/>
  <c r="AS786" i="45"/>
  <c r="AS785" i="45"/>
  <c r="AS784" i="45"/>
  <c r="AS783" i="45"/>
  <c r="AS782" i="45"/>
  <c r="AS781" i="45"/>
  <c r="AS780" i="45"/>
  <c r="AS779" i="45"/>
  <c r="AS778" i="45"/>
  <c r="AS777" i="45"/>
  <c r="AS776" i="45"/>
  <c r="AS775" i="45"/>
  <c r="AS774" i="45"/>
  <c r="AS773" i="45"/>
  <c r="AS772" i="45"/>
  <c r="AS771" i="45"/>
  <c r="AS770" i="45"/>
  <c r="AS769" i="45"/>
  <c r="AS768" i="45"/>
  <c r="AS767" i="45"/>
  <c r="AS766" i="45"/>
  <c r="AS765" i="45"/>
  <c r="AS764" i="45"/>
  <c r="AS763" i="45"/>
  <c r="AS762" i="45"/>
  <c r="AS761" i="45"/>
  <c r="AS760" i="45"/>
  <c r="AS759" i="45"/>
  <c r="AS758" i="45"/>
  <c r="AS757" i="45"/>
  <c r="AS756" i="45"/>
  <c r="AS755" i="45"/>
  <c r="AS754" i="45"/>
  <c r="AS753" i="45"/>
  <c r="AS752" i="45"/>
  <c r="AS751" i="45"/>
  <c r="AS750" i="45"/>
  <c r="AS749" i="45"/>
  <c r="AS748" i="45"/>
  <c r="AS747" i="45"/>
  <c r="AS746" i="45"/>
  <c r="AS745" i="45"/>
  <c r="AS744" i="45"/>
  <c r="AS743" i="45"/>
  <c r="AS742" i="45"/>
  <c r="AS741" i="45"/>
  <c r="AS740" i="45"/>
  <c r="AS739" i="45"/>
  <c r="AS738" i="45"/>
  <c r="AS737" i="45"/>
  <c r="AS736" i="45"/>
  <c r="AS735" i="45"/>
  <c r="AS734" i="45"/>
  <c r="AS733" i="45"/>
  <c r="AS732" i="45"/>
  <c r="AS731" i="45"/>
  <c r="AS730" i="45"/>
  <c r="AS729" i="45"/>
  <c r="AS728" i="45"/>
  <c r="AS727" i="45"/>
  <c r="AS726" i="45"/>
  <c r="AS725" i="45"/>
  <c r="AS724" i="45"/>
  <c r="AS723" i="45"/>
  <c r="AS722" i="45"/>
  <c r="AS721" i="45"/>
  <c r="AS720" i="45"/>
  <c r="AS719" i="45"/>
  <c r="AS718" i="45"/>
  <c r="AS717" i="45"/>
  <c r="AS716" i="45"/>
  <c r="AS715" i="45"/>
  <c r="AS714" i="45"/>
  <c r="AS713" i="45"/>
  <c r="AS712" i="45"/>
  <c r="AS711" i="45"/>
  <c r="AS710" i="45"/>
  <c r="AS709" i="45"/>
  <c r="AS708" i="45"/>
  <c r="AS707" i="45"/>
  <c r="AS706" i="45"/>
  <c r="AS705" i="45"/>
  <c r="AS704" i="45"/>
  <c r="AS703" i="45"/>
  <c r="AS702" i="45"/>
  <c r="AS701" i="45"/>
  <c r="AS700" i="45"/>
  <c r="AS699" i="45"/>
  <c r="AS698" i="45"/>
  <c r="AS697" i="45"/>
  <c r="AS696" i="45"/>
  <c r="AS695" i="45"/>
  <c r="AS694" i="45"/>
  <c r="AS693" i="45"/>
  <c r="AS692" i="45"/>
  <c r="AS691" i="45"/>
  <c r="AS690" i="45"/>
  <c r="AS689" i="45"/>
  <c r="AS688" i="45"/>
  <c r="AS687" i="45"/>
  <c r="AS686" i="45"/>
  <c r="AS685" i="45"/>
  <c r="AS684" i="45"/>
  <c r="AS683" i="45"/>
  <c r="AS682" i="45"/>
  <c r="AS681" i="45"/>
  <c r="AS680" i="45"/>
  <c r="AS679" i="45"/>
  <c r="AS678" i="45"/>
  <c r="AS677" i="45"/>
  <c r="AS676" i="45"/>
  <c r="AS675" i="45"/>
  <c r="AS674" i="45"/>
  <c r="AS673" i="45"/>
  <c r="AS672" i="45"/>
  <c r="AS671" i="45"/>
  <c r="AS670" i="45"/>
  <c r="AS669" i="45"/>
  <c r="AS668" i="45"/>
  <c r="AS667" i="45"/>
  <c r="AS666" i="45"/>
  <c r="AS665" i="45"/>
  <c r="AS664" i="45"/>
  <c r="AS663" i="45"/>
  <c r="AS662" i="45"/>
  <c r="AS661" i="45"/>
  <c r="AS660" i="45"/>
  <c r="AS659" i="45"/>
  <c r="AS658" i="45"/>
  <c r="AS657" i="45"/>
  <c r="AS656" i="45"/>
  <c r="AS655" i="45"/>
  <c r="AS654" i="45"/>
  <c r="AS653" i="45"/>
  <c r="AS652" i="45"/>
  <c r="AS651" i="45"/>
  <c r="AS650" i="45"/>
  <c r="AS649" i="45"/>
  <c r="AS648" i="45"/>
  <c r="AS647" i="45"/>
  <c r="AS646" i="45"/>
  <c r="AS645" i="45"/>
  <c r="AS644" i="45"/>
  <c r="AS643" i="45"/>
  <c r="AS642" i="45"/>
  <c r="AS641" i="45"/>
  <c r="AS640" i="45"/>
  <c r="AS639" i="45"/>
  <c r="AS638" i="45"/>
  <c r="AS637" i="45"/>
  <c r="AS636" i="45"/>
  <c r="AS635" i="45"/>
  <c r="AS634" i="45"/>
  <c r="AS633" i="45"/>
  <c r="AS632" i="45"/>
  <c r="AS631" i="45"/>
  <c r="AS630" i="45"/>
  <c r="AS629" i="45"/>
  <c r="AS628" i="45"/>
  <c r="AS627" i="45"/>
  <c r="AS626" i="45"/>
  <c r="AS625" i="45"/>
  <c r="AS624" i="45"/>
  <c r="AS623" i="45"/>
  <c r="AS622" i="45"/>
  <c r="AS621" i="45"/>
  <c r="AS620" i="45"/>
  <c r="AS619" i="45"/>
  <c r="AS618" i="45"/>
  <c r="AS617" i="45"/>
  <c r="AS616" i="45"/>
  <c r="AS615" i="45"/>
  <c r="AS614" i="45"/>
  <c r="AS613" i="45"/>
  <c r="AS612" i="45"/>
  <c r="AS611" i="45"/>
  <c r="AS610" i="45"/>
  <c r="AS609" i="45"/>
  <c r="AS608" i="45"/>
  <c r="AS607" i="45"/>
  <c r="AS606" i="45"/>
  <c r="AS605" i="45"/>
  <c r="AS604" i="45"/>
  <c r="AS603" i="45"/>
  <c r="AS602" i="45"/>
  <c r="AS601" i="45"/>
  <c r="AS600" i="45"/>
  <c r="AS599" i="45"/>
  <c r="AS598" i="45"/>
  <c r="AS597" i="45"/>
  <c r="AS596" i="45"/>
  <c r="AS595" i="45"/>
  <c r="AS594" i="45"/>
  <c r="AS593" i="45"/>
  <c r="AS592" i="45"/>
  <c r="AS591" i="45"/>
  <c r="AS590" i="45"/>
  <c r="AS589" i="45"/>
  <c r="AS588" i="45"/>
  <c r="AS587" i="45"/>
  <c r="AS586" i="45"/>
  <c r="AS585" i="45"/>
  <c r="AS584" i="45"/>
  <c r="AS583" i="45"/>
  <c r="AS582" i="45"/>
  <c r="AS581" i="45"/>
  <c r="AS580" i="45"/>
  <c r="AS579" i="45"/>
  <c r="AS578" i="45"/>
  <c r="AS577" i="45"/>
  <c r="AS576" i="45"/>
  <c r="AS575" i="45"/>
  <c r="AS574" i="45"/>
  <c r="AS573" i="45"/>
  <c r="AS572" i="45"/>
  <c r="AS571" i="45"/>
  <c r="AS570" i="45"/>
  <c r="AS569" i="45"/>
  <c r="AS568" i="45"/>
  <c r="AS567" i="45"/>
  <c r="AS566" i="45"/>
  <c r="AS565" i="45"/>
  <c r="AS564" i="45"/>
  <c r="AS563" i="45"/>
  <c r="AS562" i="45"/>
  <c r="AS561" i="45"/>
  <c r="AS560" i="45"/>
  <c r="AS559" i="45"/>
  <c r="AS558" i="45"/>
  <c r="AS557" i="45"/>
  <c r="AS556" i="45"/>
  <c r="AS555" i="45"/>
  <c r="AS554" i="45"/>
  <c r="AS553" i="45"/>
  <c r="AS552" i="45"/>
  <c r="AS551" i="45"/>
  <c r="AS550" i="45"/>
  <c r="AS549" i="45"/>
  <c r="AS548" i="45"/>
  <c r="AS547" i="45"/>
  <c r="AS546" i="45"/>
  <c r="AS545" i="45"/>
  <c r="AS544" i="45"/>
  <c r="AS543" i="45"/>
  <c r="AS542" i="45"/>
  <c r="AS541" i="45"/>
  <c r="AS540" i="45"/>
  <c r="AS539" i="45"/>
  <c r="AS538" i="45"/>
  <c r="AS537" i="45"/>
  <c r="AS536" i="45"/>
  <c r="AS535" i="45"/>
  <c r="AS534" i="45"/>
  <c r="AS533" i="45"/>
  <c r="AS532" i="45"/>
  <c r="AS531" i="45"/>
  <c r="AS530" i="45"/>
  <c r="AS529" i="45"/>
  <c r="AS528" i="45"/>
  <c r="AS527" i="45"/>
  <c r="AS526" i="45"/>
  <c r="AS525" i="45"/>
  <c r="AS524" i="45"/>
  <c r="AS523" i="45"/>
  <c r="AS522" i="45"/>
  <c r="AS521" i="45"/>
  <c r="AS520" i="45"/>
  <c r="AS519" i="45"/>
  <c r="AS518" i="45"/>
  <c r="AS517" i="45"/>
  <c r="AS516" i="45"/>
  <c r="AS515" i="45"/>
  <c r="AS514" i="45"/>
  <c r="AS513" i="45"/>
  <c r="AS512" i="45"/>
  <c r="AS511" i="45"/>
  <c r="AS510" i="45"/>
  <c r="AS509" i="45"/>
  <c r="AS508" i="45"/>
  <c r="AS507" i="45"/>
  <c r="AS506" i="45"/>
  <c r="AS505" i="45"/>
  <c r="AS504" i="45"/>
  <c r="AS503" i="45"/>
  <c r="AS502" i="45"/>
  <c r="AS501" i="45"/>
  <c r="AS500" i="45"/>
  <c r="AS499" i="45"/>
  <c r="AS498" i="45"/>
  <c r="AS497" i="45"/>
  <c r="AS496" i="45"/>
  <c r="AS495" i="45"/>
  <c r="AS494" i="45"/>
  <c r="AS493" i="45"/>
  <c r="AS492" i="45"/>
  <c r="AS491" i="45"/>
  <c r="AS490" i="45"/>
  <c r="AS489" i="45"/>
  <c r="AS488" i="45"/>
  <c r="AS487" i="45"/>
  <c r="AS486" i="45"/>
  <c r="AS485" i="45"/>
  <c r="AS484" i="45"/>
  <c r="AS483" i="45"/>
  <c r="AS482" i="45"/>
  <c r="AS481" i="45"/>
  <c r="AS480" i="45"/>
  <c r="AS479" i="45"/>
  <c r="AS478" i="45"/>
  <c r="AS477" i="45"/>
  <c r="AS476" i="45"/>
  <c r="AS475" i="45"/>
  <c r="AS474" i="45"/>
  <c r="AS473" i="45"/>
  <c r="AS472" i="45"/>
  <c r="AS471" i="45"/>
  <c r="AS470" i="45"/>
  <c r="AS469" i="45"/>
  <c r="AS468" i="45"/>
  <c r="AS467" i="45"/>
  <c r="AS466" i="45"/>
  <c r="AS465" i="45"/>
  <c r="AS464" i="45"/>
  <c r="AS463" i="45"/>
  <c r="AS462" i="45"/>
  <c r="AS461" i="45"/>
  <c r="AS460" i="45"/>
  <c r="AS459" i="45"/>
  <c r="AS458" i="45"/>
  <c r="AS457" i="45"/>
  <c r="AS456" i="45"/>
  <c r="AS455" i="45"/>
  <c r="AS454" i="45"/>
  <c r="AS453" i="45"/>
  <c r="AS452" i="45"/>
  <c r="AS451" i="45"/>
  <c r="AS450" i="45"/>
  <c r="AS449" i="45"/>
  <c r="AS448" i="45"/>
  <c r="AS447" i="45"/>
  <c r="AS446" i="45"/>
  <c r="AS445" i="45"/>
  <c r="AS444" i="45"/>
  <c r="AS443" i="45"/>
  <c r="AS442" i="45"/>
  <c r="AS441" i="45"/>
  <c r="AS440" i="45"/>
  <c r="AS439" i="45"/>
  <c r="AS438" i="45"/>
  <c r="AS437" i="45"/>
  <c r="AS436" i="45"/>
  <c r="AS435" i="45"/>
  <c r="AS434" i="45"/>
  <c r="AS433" i="45"/>
  <c r="AS432" i="45"/>
  <c r="AS431" i="45"/>
  <c r="AS430" i="45"/>
  <c r="AS429" i="45"/>
  <c r="AS428" i="45"/>
  <c r="AS427" i="45"/>
  <c r="AS426" i="45"/>
  <c r="AS425" i="45"/>
  <c r="AS424" i="45"/>
  <c r="AS423" i="45"/>
  <c r="AS422" i="45"/>
  <c r="AS421" i="45"/>
  <c r="AS420" i="45"/>
  <c r="AS419" i="45"/>
  <c r="AS418" i="45"/>
  <c r="AS417" i="45"/>
  <c r="AS416" i="45"/>
  <c r="AS415" i="45"/>
  <c r="AS414" i="45"/>
  <c r="AS413" i="45"/>
  <c r="AS412" i="45"/>
  <c r="AS411" i="45"/>
  <c r="AS410" i="45"/>
  <c r="AS409" i="45"/>
  <c r="AS408" i="45"/>
  <c r="AS407" i="45"/>
  <c r="AS406" i="45"/>
  <c r="AS405" i="45"/>
  <c r="AS404" i="45"/>
  <c r="AS403" i="45"/>
  <c r="AS402" i="45"/>
  <c r="AS401" i="45"/>
  <c r="AS400" i="45"/>
  <c r="AS399" i="45"/>
  <c r="AS398" i="45"/>
  <c r="AS397" i="45"/>
  <c r="AS396" i="45"/>
  <c r="AS395" i="45"/>
  <c r="AS394" i="45"/>
  <c r="AS393" i="45"/>
  <c r="AS392" i="45"/>
  <c r="AS391" i="45"/>
  <c r="AS390" i="45"/>
  <c r="AS389" i="45"/>
  <c r="AS388" i="45"/>
  <c r="AS387" i="45"/>
  <c r="AS386" i="45"/>
  <c r="AS385" i="45"/>
  <c r="AS384" i="45"/>
  <c r="AS383" i="45"/>
  <c r="AS382" i="45"/>
  <c r="AS381" i="45"/>
  <c r="AS380" i="45"/>
  <c r="AS379" i="45"/>
  <c r="AS378" i="45"/>
  <c r="AS377" i="45"/>
  <c r="AS376" i="45"/>
  <c r="AS375" i="45"/>
  <c r="AS374" i="45"/>
  <c r="AS373" i="45"/>
  <c r="AS372" i="45"/>
  <c r="AS371" i="45"/>
  <c r="AS370" i="45"/>
  <c r="AS369" i="45"/>
  <c r="AS368" i="45"/>
  <c r="AS367" i="45"/>
  <c r="AS366" i="45"/>
  <c r="AS365" i="45"/>
  <c r="AS364" i="45"/>
  <c r="AS363" i="45"/>
  <c r="AS362" i="45"/>
  <c r="AS361" i="45"/>
  <c r="AS360" i="45"/>
  <c r="AS359" i="45"/>
  <c r="AS358" i="45"/>
  <c r="AS357" i="45"/>
  <c r="AS356" i="45"/>
  <c r="AS355" i="45"/>
  <c r="AS354" i="45"/>
  <c r="AS353" i="45"/>
  <c r="AS352" i="45"/>
  <c r="AS351" i="45"/>
  <c r="AS350" i="45"/>
  <c r="AS349" i="45"/>
  <c r="AS348" i="45"/>
  <c r="AS347" i="45"/>
  <c r="AS346" i="45"/>
  <c r="AS345" i="45"/>
  <c r="AS344" i="45"/>
  <c r="AS343" i="45"/>
  <c r="AS342" i="45"/>
  <c r="AS341" i="45"/>
  <c r="AS340" i="45"/>
  <c r="AS339" i="45"/>
  <c r="AS338" i="45"/>
  <c r="AS337" i="45"/>
  <c r="AS336" i="45"/>
  <c r="AS335" i="45"/>
  <c r="AS334" i="45"/>
  <c r="AS333" i="45"/>
  <c r="AS332" i="45"/>
  <c r="AS331" i="45"/>
  <c r="AS330" i="45"/>
  <c r="AS329" i="45"/>
  <c r="AS328" i="45"/>
  <c r="AS327" i="45"/>
  <c r="AS326" i="45"/>
  <c r="AS325" i="45"/>
  <c r="AS324" i="45"/>
  <c r="AS323" i="45"/>
  <c r="AS322" i="45"/>
  <c r="AS321" i="45"/>
  <c r="AS320" i="45"/>
  <c r="AS319" i="45"/>
  <c r="AS318" i="45"/>
  <c r="AS317" i="45"/>
  <c r="AS316" i="45"/>
  <c r="AS315" i="45"/>
  <c r="AS314" i="45"/>
  <c r="AS313" i="45"/>
  <c r="AS312" i="45"/>
  <c r="AS311" i="45"/>
  <c r="AS310" i="45"/>
  <c r="AS309" i="45"/>
  <c r="AS308" i="45"/>
  <c r="AS307" i="45"/>
  <c r="AS306" i="45"/>
  <c r="AS305" i="45"/>
  <c r="AS304" i="45"/>
  <c r="AS303" i="45"/>
  <c r="AS302" i="45"/>
  <c r="AS301" i="45"/>
  <c r="AS300" i="45"/>
  <c r="AS299" i="45"/>
  <c r="AS298" i="45"/>
  <c r="AS297" i="45"/>
  <c r="AS296" i="45"/>
  <c r="AS295" i="45"/>
  <c r="AS294" i="45"/>
  <c r="AS293" i="45"/>
  <c r="AS292" i="45"/>
  <c r="AS291" i="45"/>
  <c r="AS290" i="45"/>
  <c r="AS289" i="45"/>
  <c r="AS288" i="45"/>
  <c r="AS287" i="45"/>
  <c r="AS286" i="45"/>
  <c r="AS285" i="45"/>
  <c r="AS284" i="45"/>
  <c r="AS283" i="45"/>
  <c r="AS282" i="45"/>
  <c r="AS281" i="45"/>
  <c r="AS280" i="45"/>
  <c r="AS279" i="45"/>
  <c r="AS278" i="45"/>
  <c r="AS277" i="45"/>
  <c r="AS276" i="45"/>
  <c r="AS275" i="45"/>
  <c r="AS274" i="45"/>
  <c r="AS273" i="45"/>
  <c r="AS272" i="45"/>
  <c r="AS271" i="45"/>
  <c r="AS270" i="45"/>
  <c r="AS269" i="45"/>
  <c r="AS268" i="45"/>
  <c r="AS267" i="45"/>
  <c r="AS266" i="45"/>
  <c r="AS265" i="45"/>
  <c r="AS264" i="45"/>
  <c r="AS263" i="45"/>
  <c r="AS262" i="45"/>
  <c r="AS261" i="45"/>
  <c r="AS260" i="45"/>
  <c r="AS259" i="45"/>
  <c r="AS258" i="45"/>
  <c r="AS257" i="45"/>
  <c r="AS256" i="45"/>
  <c r="AS255" i="45"/>
  <c r="AS254" i="45"/>
  <c r="AS253" i="45"/>
  <c r="AS252" i="45"/>
  <c r="AS251" i="45"/>
  <c r="AS250" i="45"/>
  <c r="AS249" i="45"/>
  <c r="AS248" i="45"/>
  <c r="AS247" i="45"/>
  <c r="AS246" i="45"/>
  <c r="AS245" i="45"/>
  <c r="AS244" i="45"/>
  <c r="AS243" i="45"/>
  <c r="AS242" i="45"/>
  <c r="AS241" i="45"/>
  <c r="AS240" i="45"/>
  <c r="AS239" i="45"/>
  <c r="AS238" i="45"/>
  <c r="AS237" i="45"/>
  <c r="AS236" i="45"/>
  <c r="AS235" i="45"/>
  <c r="AS234" i="45"/>
  <c r="AS233" i="45"/>
  <c r="AS232" i="45"/>
  <c r="AS231" i="45"/>
  <c r="AS230" i="45"/>
  <c r="AS229" i="45"/>
  <c r="AS228" i="45"/>
  <c r="AS227" i="45"/>
  <c r="AS226" i="45"/>
  <c r="AS225" i="45"/>
  <c r="AS224" i="45"/>
  <c r="AS223" i="45"/>
  <c r="AS222" i="45"/>
  <c r="AS221" i="45"/>
  <c r="AS220" i="45"/>
  <c r="AS219" i="45"/>
  <c r="AS218" i="45"/>
  <c r="AS217" i="45"/>
  <c r="AS216" i="45"/>
  <c r="AS215" i="45"/>
  <c r="AS214" i="45"/>
  <c r="AS213" i="45"/>
  <c r="AS212" i="45"/>
  <c r="AS211" i="45"/>
  <c r="AS210" i="45"/>
  <c r="AS209" i="45"/>
  <c r="AS208" i="45"/>
  <c r="AS207" i="45"/>
  <c r="AS206" i="45"/>
  <c r="AS205" i="45"/>
  <c r="AS204" i="45"/>
  <c r="AS203" i="45"/>
  <c r="AS202" i="45"/>
  <c r="AS201" i="45"/>
  <c r="AS200" i="45"/>
  <c r="AS199" i="45"/>
  <c r="AS198" i="45"/>
  <c r="AS197" i="45"/>
  <c r="AS196" i="45"/>
  <c r="AS195" i="45"/>
  <c r="AS194" i="45"/>
  <c r="AS193" i="45"/>
  <c r="AS192" i="45"/>
  <c r="AS191" i="45"/>
  <c r="AS190" i="45"/>
  <c r="AS189" i="45"/>
  <c r="AS188" i="45"/>
  <c r="AS187" i="45"/>
  <c r="AS186" i="45"/>
  <c r="AS185" i="45"/>
  <c r="AS184" i="45"/>
  <c r="AS183" i="45"/>
  <c r="AS182" i="45"/>
  <c r="AS181" i="45"/>
  <c r="AS180" i="45"/>
  <c r="AS179" i="45"/>
  <c r="AS178" i="45"/>
  <c r="AS177" i="45"/>
  <c r="AS176" i="45"/>
  <c r="AS175" i="45"/>
  <c r="AS174" i="45"/>
  <c r="AS173" i="45"/>
  <c r="AS172" i="45"/>
  <c r="AS171" i="45"/>
  <c r="AS170" i="45"/>
  <c r="AS169" i="45"/>
  <c r="AS168" i="45"/>
  <c r="AS167" i="45"/>
  <c r="AS166" i="45"/>
  <c r="AS165" i="45"/>
  <c r="AS164" i="45"/>
  <c r="AS163" i="45"/>
  <c r="AS162" i="45"/>
  <c r="AS161" i="45"/>
  <c r="AS160" i="45"/>
  <c r="AS159" i="45"/>
  <c r="AS158" i="45"/>
  <c r="AS157" i="45"/>
  <c r="AS156" i="45"/>
  <c r="AS155" i="45"/>
  <c r="AS154" i="45"/>
  <c r="AS153" i="45"/>
  <c r="AS152" i="45"/>
  <c r="AS151" i="45"/>
  <c r="AS150" i="45"/>
  <c r="AS149" i="45"/>
  <c r="AS148" i="45"/>
  <c r="AS147" i="45"/>
  <c r="AS146" i="45"/>
  <c r="AS145" i="45"/>
  <c r="AS144" i="45"/>
  <c r="AS143" i="45"/>
  <c r="AS142" i="45"/>
  <c r="AS141" i="45"/>
  <c r="AS140" i="45"/>
  <c r="AS139" i="45"/>
  <c r="AS138" i="45"/>
  <c r="AS137" i="45"/>
  <c r="AS136" i="45"/>
  <c r="AS135" i="45"/>
  <c r="AS134" i="45"/>
  <c r="AS133" i="45"/>
  <c r="AS132" i="45"/>
  <c r="AS131" i="45"/>
  <c r="AS130" i="45"/>
  <c r="AS129" i="45"/>
  <c r="AS128" i="45"/>
  <c r="AS127" i="45"/>
  <c r="AS126" i="45"/>
  <c r="AS125" i="45"/>
  <c r="AS124" i="45"/>
  <c r="AS123" i="45"/>
  <c r="AS122" i="45"/>
  <c r="AS121" i="45"/>
  <c r="AS120" i="45"/>
  <c r="AS119" i="45"/>
  <c r="AS118" i="45"/>
  <c r="AS117" i="45"/>
  <c r="AS116" i="45"/>
  <c r="AS115" i="45"/>
  <c r="AS114" i="45"/>
  <c r="AS113" i="45"/>
  <c r="AS112" i="45"/>
  <c r="AS111" i="45"/>
  <c r="AS110" i="45"/>
  <c r="AS109" i="45"/>
  <c r="AS108" i="45"/>
  <c r="AS107" i="45"/>
  <c r="AS106" i="45"/>
  <c r="AS105" i="45"/>
  <c r="AS104" i="45"/>
  <c r="AS103" i="45"/>
  <c r="AS102" i="45"/>
  <c r="AS101" i="45"/>
  <c r="AS100" i="45"/>
  <c r="AS99" i="45"/>
  <c r="AS98" i="45"/>
  <c r="AS97" i="45"/>
  <c r="AS96" i="45"/>
  <c r="AS95" i="45"/>
  <c r="AS94" i="45"/>
  <c r="AS93" i="45"/>
  <c r="AS92" i="45"/>
  <c r="AS91" i="45"/>
  <c r="AS90" i="45"/>
  <c r="AS89" i="45"/>
  <c r="AS88" i="45"/>
  <c r="AS87" i="45"/>
  <c r="AS86" i="45"/>
  <c r="AS85" i="45"/>
  <c r="AS84" i="45"/>
  <c r="AS83" i="45"/>
  <c r="AS82" i="45"/>
  <c r="AS81" i="45"/>
  <c r="AS80" i="45"/>
  <c r="AS79" i="45"/>
  <c r="AS78" i="45"/>
  <c r="AS77" i="45"/>
  <c r="AS76" i="45"/>
  <c r="AS75" i="45"/>
  <c r="AS74" i="45"/>
  <c r="AS73" i="45"/>
  <c r="AS72" i="45"/>
  <c r="AS71" i="45"/>
  <c r="AS70" i="45"/>
  <c r="AS69" i="45"/>
  <c r="AS68" i="45"/>
  <c r="AS67" i="45"/>
  <c r="AS66" i="45"/>
  <c r="AS65" i="45"/>
  <c r="AS64" i="45"/>
  <c r="AS63" i="45"/>
  <c r="AS62" i="45"/>
  <c r="AS61" i="45"/>
  <c r="AS60" i="45"/>
  <c r="AS59" i="45"/>
  <c r="AS58" i="45"/>
  <c r="AS57" i="45"/>
  <c r="AS56" i="45"/>
  <c r="AS55" i="45"/>
  <c r="AS54" i="45"/>
  <c r="AS53" i="45"/>
  <c r="AS52" i="45"/>
  <c r="AS51" i="45"/>
  <c r="AS50" i="45"/>
  <c r="AS49" i="45"/>
  <c r="AS48" i="45"/>
  <c r="AS47" i="45"/>
  <c r="AS46" i="45"/>
  <c r="AS45" i="45"/>
  <c r="AS44" i="45"/>
  <c r="AS43" i="45"/>
  <c r="AS42" i="45"/>
  <c r="AS41" i="45"/>
  <c r="AS40" i="45"/>
  <c r="AS39" i="45"/>
  <c r="AS38" i="45"/>
  <c r="AS37" i="45"/>
  <c r="AS36" i="45"/>
  <c r="AS35" i="45"/>
  <c r="AS34" i="45"/>
  <c r="AS33" i="45"/>
  <c r="AS32" i="45"/>
  <c r="AS31" i="45"/>
  <c r="AS30" i="45"/>
  <c r="AS29" i="45"/>
  <c r="AS28" i="45"/>
  <c r="AS27" i="45"/>
  <c r="AS26" i="45"/>
  <c r="AS25" i="45"/>
  <c r="AS24" i="45"/>
  <c r="AS23" i="45"/>
  <c r="AS22" i="45"/>
  <c r="AS21" i="45"/>
  <c r="AS20" i="45"/>
  <c r="AS19" i="45"/>
  <c r="AS18" i="45"/>
  <c r="AS17" i="45"/>
  <c r="AS16" i="45"/>
  <c r="AS15" i="45"/>
  <c r="AS14" i="45"/>
  <c r="AS13" i="45"/>
  <c r="AS12" i="45"/>
  <c r="AS11" i="45"/>
  <c r="AS10" i="45"/>
  <c r="AS9" i="45"/>
  <c r="AS8" i="45"/>
  <c r="AS7" i="45"/>
  <c r="AS6" i="45"/>
  <c r="AS5" i="45"/>
  <c r="AX156" i="45"/>
  <c r="AX198" i="45"/>
  <c r="AX201" i="45"/>
  <c r="AX173" i="45"/>
  <c r="AX190" i="45"/>
  <c r="AX186" i="45"/>
  <c r="AX185" i="45"/>
  <c r="AX179" i="45"/>
  <c r="AX161" i="45"/>
  <c r="AX176" i="45"/>
  <c r="AX175" i="45"/>
  <c r="AX157" i="45"/>
  <c r="AX168" i="45"/>
  <c r="AX166" i="45"/>
  <c r="AX158" i="45"/>
  <c r="AX143" i="45"/>
  <c r="AX141" i="45"/>
  <c r="AX122" i="45"/>
  <c r="AX139" i="45"/>
  <c r="AX128" i="45"/>
  <c r="AX119" i="45"/>
  <c r="AX120" i="45"/>
  <c r="AX117" i="45"/>
  <c r="AX126" i="45"/>
  <c r="AX112" i="45"/>
  <c r="AX104" i="45"/>
  <c r="AX111" i="45"/>
  <c r="AX109" i="45"/>
  <c r="AX172" i="45"/>
  <c r="AX108" i="45"/>
  <c r="AX101" i="45"/>
  <c r="AX171" i="45"/>
  <c r="AX98" i="45"/>
  <c r="AX85" i="45"/>
  <c r="AX89" i="45"/>
  <c r="AX80" i="45"/>
  <c r="AX76" i="45"/>
  <c r="AX74" i="45"/>
  <c r="AX75" i="45"/>
  <c r="AX60" i="45"/>
  <c r="AX79" i="45"/>
  <c r="AX68" i="45"/>
  <c r="AX124" i="45"/>
  <c r="AX64" i="45"/>
  <c r="AX65" i="45"/>
  <c r="AX62" i="45"/>
  <c r="AX55" i="45"/>
  <c r="AX54" i="45"/>
  <c r="AX51" i="45"/>
  <c r="AX35" i="45"/>
  <c r="AX44" i="45"/>
  <c r="AX46" i="45"/>
  <c r="AX26" i="45"/>
  <c r="AX31" i="45"/>
  <c r="AX20" i="45"/>
  <c r="AX25" i="45"/>
  <c r="AX23" i="45"/>
  <c r="AX17" i="45"/>
  <c r="AX18" i="45"/>
  <c r="AX10" i="45"/>
  <c r="AX9" i="45"/>
  <c r="AX13" i="45"/>
  <c r="AX205" i="45"/>
  <c r="AX204" i="45"/>
  <c r="AX45" i="45"/>
  <c r="AX167" i="45"/>
  <c r="AX203" i="45"/>
  <c r="AX200" i="45"/>
  <c r="AX199" i="45"/>
  <c r="AX197" i="45"/>
  <c r="AX195" i="45"/>
  <c r="AX196" i="45"/>
  <c r="AX192" i="45"/>
  <c r="AX191" i="45"/>
  <c r="AX181" i="45"/>
  <c r="AX188" i="45"/>
  <c r="AX187" i="45"/>
  <c r="AX189" i="45"/>
  <c r="AX180" i="45"/>
  <c r="AX182" i="45"/>
  <c r="AX184" i="45"/>
  <c r="AX40" i="45"/>
  <c r="AX177" i="45"/>
  <c r="AX165" i="45"/>
  <c r="AX164" i="45"/>
  <c r="AX160" i="45"/>
  <c r="AX59" i="45"/>
  <c r="AX162" i="45"/>
  <c r="AX163" i="45"/>
  <c r="AX159" i="45"/>
  <c r="AX174" i="45"/>
  <c r="AX155" i="45"/>
  <c r="AX154" i="45"/>
  <c r="AX153" i="45"/>
  <c r="AX152" i="45"/>
  <c r="AX146" i="45"/>
  <c r="AX150" i="45"/>
  <c r="AX151" i="45"/>
  <c r="AX149" i="45"/>
  <c r="AX145" i="45"/>
  <c r="AX148" i="45"/>
  <c r="AX147" i="45"/>
  <c r="AX144" i="45"/>
  <c r="AX142" i="45"/>
  <c r="AX135" i="45"/>
  <c r="AX133" i="45"/>
  <c r="AX140" i="45"/>
  <c r="AX134" i="45"/>
  <c r="AX136" i="45"/>
  <c r="AX138" i="45"/>
  <c r="AX137" i="45"/>
  <c r="AX132" i="45"/>
  <c r="AX116" i="45"/>
  <c r="AX115" i="45"/>
  <c r="AX121" i="45"/>
  <c r="AX130" i="45"/>
  <c r="AX127" i="45"/>
  <c r="AX131" i="45"/>
  <c r="AX118" i="45"/>
  <c r="AX113" i="45"/>
  <c r="AX123" i="45"/>
  <c r="AX114" i="45"/>
  <c r="AX125" i="45"/>
  <c r="AX129" i="45"/>
  <c r="AX110" i="45"/>
  <c r="AX106" i="45"/>
  <c r="AX170" i="45"/>
  <c r="AX107" i="45"/>
  <c r="AX105" i="45"/>
  <c r="AX103" i="45"/>
  <c r="AX99" i="45"/>
  <c r="AX36" i="45"/>
  <c r="AX102" i="45"/>
  <c r="AX97" i="45"/>
  <c r="AX96" i="45"/>
  <c r="AX94" i="45"/>
  <c r="AX95" i="45"/>
  <c r="AX93" i="45"/>
  <c r="AX92" i="45"/>
  <c r="AX91" i="45"/>
  <c r="AX88" i="45"/>
  <c r="AX90" i="45"/>
  <c r="AX86" i="45"/>
  <c r="AX87" i="45"/>
  <c r="AX84" i="45"/>
  <c r="AX81" i="45"/>
  <c r="AX49" i="45"/>
  <c r="AX82" i="45"/>
  <c r="AX83" i="45"/>
  <c r="AX77" i="45"/>
  <c r="AX73" i="45"/>
  <c r="AX69" i="45"/>
  <c r="AX78" i="45"/>
  <c r="AX72" i="45"/>
  <c r="AX70" i="45"/>
  <c r="AX194" i="45"/>
  <c r="AX67" i="45"/>
  <c r="AX66" i="45"/>
  <c r="AX63" i="45"/>
  <c r="AX169" i="45"/>
  <c r="AX58" i="45"/>
  <c r="AX57" i="45"/>
  <c r="AX56" i="45"/>
  <c r="AX53" i="45"/>
  <c r="AX71" i="45"/>
  <c r="AX52" i="45"/>
  <c r="AX50" i="45"/>
  <c r="AX47" i="45"/>
  <c r="AX43" i="45"/>
  <c r="AX37" i="45"/>
  <c r="AX48" i="45"/>
  <c r="AX41" i="45"/>
  <c r="AX178" i="45"/>
  <c r="AX38" i="45"/>
  <c r="AX39" i="45"/>
  <c r="AX29" i="45"/>
  <c r="AX30" i="45"/>
  <c r="AX27" i="45"/>
  <c r="AX28" i="45"/>
  <c r="AX19" i="45"/>
  <c r="AX33" i="45"/>
  <c r="AX24" i="45"/>
  <c r="AX22" i="45"/>
  <c r="AX34" i="45"/>
  <c r="AX16" i="45"/>
  <c r="AX15" i="45"/>
  <c r="AX12" i="45"/>
  <c r="AX193" i="45"/>
  <c r="AS4" i="45"/>
  <c r="BT25" i="53" l="1"/>
  <c r="DG25" i="53"/>
  <c r="BF25" i="53"/>
  <c r="CM25" i="53"/>
  <c r="AU25" i="53"/>
  <c r="P24" i="53"/>
  <c r="Q24" i="53" s="1"/>
  <c r="DM26" i="53"/>
  <c r="DI26" i="53"/>
  <c r="CR26" i="53"/>
  <c r="CN26" i="53"/>
  <c r="CC26" i="53"/>
  <c r="BG26" i="53"/>
  <c r="AV26" i="53"/>
  <c r="AG26" i="53"/>
  <c r="S26" i="53"/>
  <c r="DL26" i="53"/>
  <c r="DH26" i="53"/>
  <c r="CQ26" i="53"/>
  <c r="CB26" i="53"/>
  <c r="BJ26" i="53"/>
  <c r="AF26" i="53"/>
  <c r="DK26" i="53"/>
  <c r="CP26" i="53"/>
  <c r="CE26" i="53"/>
  <c r="BV26" i="53"/>
  <c r="BI26" i="53"/>
  <c r="AX26" i="53"/>
  <c r="AI26" i="53"/>
  <c r="AE26" i="53"/>
  <c r="N26" i="53"/>
  <c r="O26" i="53" s="1"/>
  <c r="CS26" i="53"/>
  <c r="BH26" i="53"/>
  <c r="CO26" i="53"/>
  <c r="AW26" i="53"/>
  <c r="CD26" i="53"/>
  <c r="AH26" i="53"/>
  <c r="J26" i="53"/>
  <c r="L26" i="53" s="1"/>
  <c r="DJ26" i="53"/>
  <c r="BU26" i="53"/>
  <c r="T25" i="53"/>
  <c r="AB25" i="53"/>
  <c r="AC25" i="53" s="1"/>
  <c r="Z25" i="53"/>
  <c r="AA25" i="53" s="1"/>
  <c r="AY23" i="45"/>
  <c r="AY14" i="45"/>
  <c r="CH124" i="45"/>
  <c r="CH122" i="45"/>
  <c r="CH120" i="45"/>
  <c r="CH116" i="45"/>
  <c r="CH114" i="45"/>
  <c r="CH112" i="45"/>
  <c r="CH108" i="45"/>
  <c r="CH106" i="45"/>
  <c r="CH102" i="45"/>
  <c r="CH97" i="45"/>
  <c r="CH95" i="45"/>
  <c r="CH91" i="45"/>
  <c r="CH86" i="45"/>
  <c r="CH84" i="45"/>
  <c r="CH123" i="45"/>
  <c r="CH121" i="45"/>
  <c r="CH119" i="45"/>
  <c r="CH115" i="45"/>
  <c r="CH113" i="45"/>
  <c r="CH111" i="45"/>
  <c r="CH107" i="45"/>
  <c r="CH104" i="45"/>
  <c r="CH98" i="45"/>
  <c r="CH96" i="45"/>
  <c r="CH92" i="45"/>
  <c r="CH90" i="45"/>
  <c r="CH85" i="45"/>
  <c r="CH82" i="45"/>
  <c r="CH83" i="45"/>
  <c r="CG123" i="45"/>
  <c r="CG121" i="45"/>
  <c r="CG119" i="45"/>
  <c r="CG115" i="45"/>
  <c r="CG113" i="45"/>
  <c r="CG111" i="45"/>
  <c r="CG107" i="45"/>
  <c r="CG104" i="45"/>
  <c r="CG98" i="45"/>
  <c r="CG96" i="45"/>
  <c r="CG92" i="45"/>
  <c r="CG90" i="45"/>
  <c r="CG85" i="45"/>
  <c r="CG83" i="45"/>
  <c r="CG124" i="45"/>
  <c r="CG122" i="45"/>
  <c r="CG120" i="45"/>
  <c r="CG116" i="45"/>
  <c r="CG114" i="45"/>
  <c r="CG112" i="45"/>
  <c r="CG108" i="45"/>
  <c r="CG106" i="45"/>
  <c r="CG102" i="45"/>
  <c r="CG97" i="45"/>
  <c r="CG95" i="45"/>
  <c r="CG91" i="45"/>
  <c r="CG86" i="45"/>
  <c r="CG84" i="45"/>
  <c r="CG82" i="45"/>
  <c r="CF123" i="45"/>
  <c r="CF121" i="45"/>
  <c r="CF119" i="45"/>
  <c r="CF115" i="45"/>
  <c r="CF113" i="45"/>
  <c r="CF111" i="45"/>
  <c r="CF107" i="45"/>
  <c r="CF104" i="45"/>
  <c r="CF98" i="45"/>
  <c r="CF96" i="45"/>
  <c r="CF92" i="45"/>
  <c r="CF90" i="45"/>
  <c r="CF85" i="45"/>
  <c r="CF124" i="45"/>
  <c r="CF122" i="45"/>
  <c r="CF120" i="45"/>
  <c r="CF116" i="45"/>
  <c r="CF114" i="45"/>
  <c r="CF112" i="45"/>
  <c r="CF108" i="45"/>
  <c r="CF106" i="45"/>
  <c r="CF102" i="45"/>
  <c r="CF97" i="45"/>
  <c r="CF95" i="45"/>
  <c r="CF91" i="45"/>
  <c r="CF86" i="45"/>
  <c r="CF83" i="45"/>
  <c r="CF84" i="45"/>
  <c r="CF82" i="45"/>
  <c r="CI124" i="45"/>
  <c r="CI122" i="45"/>
  <c r="CI120" i="45"/>
  <c r="CI116" i="45"/>
  <c r="CI114" i="45"/>
  <c r="CI112" i="45"/>
  <c r="CI108" i="45"/>
  <c r="CI106" i="45"/>
  <c r="CI102" i="45"/>
  <c r="CI97" i="45"/>
  <c r="CI95" i="45"/>
  <c r="CI91" i="45"/>
  <c r="CI86" i="45"/>
  <c r="CI84" i="45"/>
  <c r="CI82" i="45"/>
  <c r="CI123" i="45"/>
  <c r="CI121" i="45"/>
  <c r="CI119" i="45"/>
  <c r="CI115" i="45"/>
  <c r="CI113" i="45"/>
  <c r="CI111" i="45"/>
  <c r="CI107" i="45"/>
  <c r="CI104" i="45"/>
  <c r="CI98" i="45"/>
  <c r="CI96" i="45"/>
  <c r="CI92" i="45"/>
  <c r="CI90" i="45"/>
  <c r="CI85" i="45"/>
  <c r="CI83" i="45"/>
  <c r="CE124" i="45"/>
  <c r="CE122" i="45"/>
  <c r="CE120" i="45"/>
  <c r="CE116" i="45"/>
  <c r="CE114" i="45"/>
  <c r="CE112" i="45"/>
  <c r="CE108" i="45"/>
  <c r="CE106" i="45"/>
  <c r="CE102" i="45"/>
  <c r="CE97" i="45"/>
  <c r="CE95" i="45"/>
  <c r="CE91" i="45"/>
  <c r="CE86" i="45"/>
  <c r="CE84" i="45"/>
  <c r="CE82" i="45"/>
  <c r="CE123" i="45"/>
  <c r="CE121" i="45"/>
  <c r="CE119" i="45"/>
  <c r="CE115" i="45"/>
  <c r="CE113" i="45"/>
  <c r="CE111" i="45"/>
  <c r="CE107" i="45"/>
  <c r="CE104" i="45"/>
  <c r="CE98" i="45"/>
  <c r="CE96" i="45"/>
  <c r="CE92" i="45"/>
  <c r="CE90" i="45"/>
  <c r="CE85" i="45"/>
  <c r="CE83" i="45"/>
  <c r="AY22" i="45"/>
  <c r="AX4" i="45"/>
  <c r="BX5" i="45"/>
  <c r="BX4" i="45" s="1" a="1"/>
  <c r="BX4" i="45" s="1"/>
  <c r="BB26" i="45" s="1"/>
  <c r="BL5" i="45"/>
  <c r="BL4" i="45" s="1" a="1"/>
  <c r="BL4" i="45" s="1"/>
  <c r="BB12" i="45" s="1"/>
  <c r="BT5" i="45"/>
  <c r="BT4" i="45" s="1" a="1"/>
  <c r="BT4" i="45" s="1"/>
  <c r="BB22" i="45" s="1"/>
  <c r="BW5" i="45"/>
  <c r="BW4" i="45" s="1" a="1"/>
  <c r="BW4" i="45" s="1"/>
  <c r="BB25" i="45" s="1"/>
  <c r="AX32" i="45"/>
  <c r="BU5" i="45"/>
  <c r="BU4" i="45" s="1" a="1"/>
  <c r="BU4" i="45" s="1"/>
  <c r="BB23" i="45" s="1"/>
  <c r="AX11" i="45"/>
  <c r="BJ5" i="45" a="1"/>
  <c r="AX14" i="45"/>
  <c r="BG5" i="45" a="1"/>
  <c r="BG5" i="45" s="1"/>
  <c r="BG4" i="45" s="1" a="1"/>
  <c r="BG4" i="45" s="1"/>
  <c r="BB6" i="45" s="1"/>
  <c r="AX42" i="45"/>
  <c r="BH5" i="45" a="1"/>
  <c r="BH5" i="45" s="1"/>
  <c r="AX6" i="45"/>
  <c r="BK5" i="45" a="1"/>
  <c r="BK5" i="45" s="1"/>
  <c r="BK4" i="45" s="1" a="1"/>
  <c r="BK4" i="45" s="1"/>
  <c r="BB11" i="45" s="1"/>
  <c r="BM5" i="45" a="1"/>
  <c r="BM5" i="45" s="1"/>
  <c r="BM4" i="45" s="1" a="1"/>
  <c r="BM4" i="45" s="1"/>
  <c r="BB13" i="45" s="1"/>
  <c r="BJ5" i="45"/>
  <c r="BJ4" i="45" s="1" a="1"/>
  <c r="BJ4" i="45" s="1"/>
  <c r="BB10" i="45" s="1"/>
  <c r="BP33" i="45" a="1"/>
  <c r="BP33" i="45" s="1"/>
  <c r="BS33" i="45" a="1"/>
  <c r="BS33" i="45" s="1"/>
  <c r="BO33" i="45" a="1"/>
  <c r="BO33" i="45" s="1"/>
  <c r="BR33" i="45" a="1"/>
  <c r="BR33" i="45" s="1"/>
  <c r="BN33" i="45" a="1"/>
  <c r="BN33" i="45" s="1"/>
  <c r="AY5" i="45"/>
  <c r="AY11" i="45"/>
  <c r="AY16" i="45"/>
  <c r="AY33" i="45"/>
  <c r="AY32" i="45"/>
  <c r="AY21" i="45"/>
  <c r="AY30" i="45"/>
  <c r="AY39" i="45"/>
  <c r="AY178" i="45"/>
  <c r="AY42" i="45"/>
  <c r="AY37" i="45"/>
  <c r="AY47" i="45"/>
  <c r="AY52" i="45"/>
  <c r="AY53" i="45"/>
  <c r="AY6" i="45"/>
  <c r="AY58" i="45"/>
  <c r="AY169" i="45"/>
  <c r="AY66" i="45"/>
  <c r="AY194" i="45"/>
  <c r="AY72" i="45"/>
  <c r="AY69" i="45"/>
  <c r="AY77" i="45"/>
  <c r="AY82" i="45"/>
  <c r="AY81" i="45"/>
  <c r="AY87" i="45"/>
  <c r="AY90" i="45"/>
  <c r="AY91" i="45"/>
  <c r="AY93" i="45"/>
  <c r="AY94" i="45"/>
  <c r="AY97" i="45"/>
  <c r="AY36" i="45"/>
  <c r="AY103" i="45"/>
  <c r="AY107" i="45"/>
  <c r="AY106" i="45"/>
  <c r="AY129" i="45"/>
  <c r="AY114" i="45"/>
  <c r="AY113" i="45"/>
  <c r="AY131" i="45"/>
  <c r="AY130" i="45"/>
  <c r="AY115" i="45"/>
  <c r="AY132" i="45"/>
  <c r="AY138" i="45"/>
  <c r="AY134" i="45"/>
  <c r="AY133" i="45"/>
  <c r="AY142" i="45"/>
  <c r="AY147" i="45"/>
  <c r="AY145" i="45"/>
  <c r="AY151" i="45"/>
  <c r="AY146" i="45"/>
  <c r="AY153" i="45"/>
  <c r="AY155" i="45"/>
  <c r="AY159" i="45"/>
  <c r="AY162" i="45"/>
  <c r="AY160" i="45"/>
  <c r="AY165" i="45"/>
  <c r="AY40" i="45"/>
  <c r="AY182" i="45"/>
  <c r="AY189" i="45"/>
  <c r="AY188" i="45"/>
  <c r="AY191" i="45"/>
  <c r="AY196" i="45"/>
  <c r="AY197" i="45"/>
  <c r="AY200" i="45"/>
  <c r="AY203" i="45"/>
  <c r="AY45" i="45"/>
  <c r="AY205" i="45"/>
  <c r="AY8" i="45"/>
  <c r="AY7" i="45"/>
  <c r="AY18" i="45"/>
  <c r="AY20" i="45"/>
  <c r="AY26" i="45"/>
  <c r="AY44" i="45"/>
  <c r="AY51" i="45"/>
  <c r="AY55" i="45"/>
  <c r="AY65" i="45"/>
  <c r="AY124" i="45"/>
  <c r="AY79" i="45"/>
  <c r="AY75" i="45"/>
  <c r="AY76" i="45"/>
  <c r="AY89" i="45"/>
  <c r="AY98" i="45"/>
  <c r="AY100" i="45"/>
  <c r="AY108" i="45"/>
  <c r="AY109" i="45"/>
  <c r="AY104" i="45"/>
  <c r="AY126" i="45"/>
  <c r="AY120" i="45"/>
  <c r="AY128" i="45"/>
  <c r="AY122" i="45"/>
  <c r="AY143" i="45"/>
  <c r="AY166" i="45"/>
  <c r="AY157" i="45"/>
  <c r="AY176" i="45"/>
  <c r="AY179" i="45"/>
  <c r="AY185" i="45"/>
  <c r="AY190" i="45"/>
  <c r="AY201" i="45"/>
  <c r="AY156" i="45"/>
  <c r="AY193" i="45"/>
  <c r="AY12" i="45"/>
  <c r="AY15" i="45"/>
  <c r="AY34" i="45"/>
  <c r="AY24" i="45"/>
  <c r="AY19" i="45"/>
  <c r="AY28" i="45"/>
  <c r="AY27" i="45"/>
  <c r="AY29" i="45"/>
  <c r="AY38" i="45"/>
  <c r="AY41" i="45"/>
  <c r="AY48" i="45"/>
  <c r="AY43" i="45"/>
  <c r="AY50" i="45"/>
  <c r="AY71" i="45"/>
  <c r="AY56" i="45"/>
  <c r="AY57" i="45"/>
  <c r="AY61" i="45"/>
  <c r="AY63" i="45"/>
  <c r="AY67" i="45"/>
  <c r="AY70" i="45"/>
  <c r="AY78" i="45"/>
  <c r="AY73" i="45"/>
  <c r="AY83" i="45"/>
  <c r="AY49" i="45"/>
  <c r="AY84" i="45"/>
  <c r="AY86" i="45"/>
  <c r="AY88" i="45"/>
  <c r="AY92" i="45"/>
  <c r="AY95" i="45"/>
  <c r="AY96" i="45"/>
  <c r="AY102" i="45"/>
  <c r="AY99" i="45"/>
  <c r="AY105" i="45"/>
  <c r="AY170" i="45"/>
  <c r="AY110" i="45"/>
  <c r="AY125" i="45"/>
  <c r="AY123" i="45"/>
  <c r="AY118" i="45"/>
  <c r="AY127" i="45"/>
  <c r="AY121" i="45"/>
  <c r="AY116" i="45"/>
  <c r="AY137" i="45"/>
  <c r="AY136" i="45"/>
  <c r="AY140" i="45"/>
  <c r="AY135" i="45"/>
  <c r="AY144" i="45"/>
  <c r="AY148" i="45"/>
  <c r="AY149" i="45"/>
  <c r="AY150" i="45"/>
  <c r="AY152" i="45"/>
  <c r="AY154" i="45"/>
  <c r="AY174" i="45"/>
  <c r="AY163" i="45"/>
  <c r="AY59" i="45"/>
  <c r="AY164" i="45"/>
  <c r="AY184" i="45"/>
  <c r="AY187" i="45"/>
  <c r="AY181" i="45"/>
  <c r="AY192" i="45"/>
  <c r="AY195" i="45"/>
  <c r="AY199" i="45"/>
  <c r="AY202" i="45"/>
  <c r="AY167" i="45"/>
  <c r="AY204" i="45"/>
  <c r="AY9" i="45"/>
  <c r="AY10" i="45"/>
  <c r="AY17" i="45"/>
  <c r="AY25" i="45"/>
  <c r="AY31" i="45"/>
  <c r="AY46" i="45"/>
  <c r="AY35" i="45"/>
  <c r="AY54" i="45"/>
  <c r="AY62" i="45"/>
  <c r="AY64" i="45"/>
  <c r="AY68" i="45"/>
  <c r="AY60" i="45"/>
  <c r="AY74" i="45"/>
  <c r="AY80" i="45"/>
  <c r="AY85" i="45"/>
  <c r="AY171" i="45"/>
  <c r="AY101" i="45"/>
  <c r="AY172" i="45"/>
  <c r="AY111" i="45"/>
  <c r="AY112" i="45"/>
  <c r="AY117" i="45"/>
  <c r="AY119" i="45"/>
  <c r="AY139" i="45"/>
  <c r="AY141" i="45"/>
  <c r="AY175" i="45"/>
  <c r="AY161" i="45"/>
  <c r="AY183" i="45"/>
  <c r="AY186" i="45"/>
  <c r="AY173" i="45"/>
  <c r="AY198" i="45"/>
  <c r="AY177" i="45"/>
  <c r="AY180" i="45"/>
  <c r="AY158" i="45"/>
  <c r="AY168" i="45"/>
  <c r="AY13" i="45"/>
  <c r="AY4" i="45"/>
  <c r="D5" i="53" l="1"/>
  <c r="D18" i="46" s="1"/>
  <c r="BT26" i="53"/>
  <c r="AU26" i="53"/>
  <c r="BF26" i="53"/>
  <c r="CM26" i="53"/>
  <c r="DG26" i="53"/>
  <c r="D4" i="53"/>
  <c r="P25" i="53"/>
  <c r="Q25" i="53" s="1"/>
  <c r="DL27" i="53"/>
  <c r="DH27" i="53"/>
  <c r="CQ27" i="53"/>
  <c r="CB27" i="53"/>
  <c r="BJ27" i="53"/>
  <c r="AF27" i="53"/>
  <c r="DK27" i="53"/>
  <c r="CP27" i="53"/>
  <c r="CE27" i="53"/>
  <c r="BV27" i="53"/>
  <c r="BI27" i="53"/>
  <c r="AX27" i="53"/>
  <c r="AI27" i="53"/>
  <c r="AE27" i="53"/>
  <c r="N27" i="53"/>
  <c r="O27" i="53" s="1"/>
  <c r="DJ27" i="53"/>
  <c r="CS27" i="53"/>
  <c r="CO27" i="53"/>
  <c r="CD27" i="53"/>
  <c r="BU27" i="53"/>
  <c r="BH27" i="53"/>
  <c r="AW27" i="53"/>
  <c r="AH27" i="53"/>
  <c r="J27" i="53"/>
  <c r="L27" i="53" s="1"/>
  <c r="DI27" i="53"/>
  <c r="CR27" i="53"/>
  <c r="BG27" i="53"/>
  <c r="CN27" i="53"/>
  <c r="AV27" i="53"/>
  <c r="DM27" i="53"/>
  <c r="CC27" i="53"/>
  <c r="AG27" i="53"/>
  <c r="S27" i="53"/>
  <c r="AB26" i="53"/>
  <c r="AC26" i="53" s="1"/>
  <c r="Z26" i="53"/>
  <c r="AA26" i="53" s="1"/>
  <c r="T26" i="53"/>
  <c r="BU45" i="45" a="1"/>
  <c r="BU45" i="45" s="1"/>
  <c r="BU42" i="45" a="1"/>
  <c r="BU42" i="45" s="1"/>
  <c r="BU46" i="45" a="1"/>
  <c r="BU46" i="45" s="1"/>
  <c r="BU41" i="45" a="1"/>
  <c r="BU41" i="45" s="1"/>
  <c r="BU40" i="45" a="1"/>
  <c r="BU40" i="45" s="1"/>
  <c r="BU39" i="45" a="1"/>
  <c r="BU39" i="45" s="1"/>
  <c r="BU38" i="45" a="1"/>
  <c r="BU38" i="45" s="1"/>
  <c r="BU37" i="45" a="1"/>
  <c r="BU37" i="45" s="1"/>
  <c r="BU34" i="45" a="1"/>
  <c r="BU34" i="45" s="1"/>
  <c r="BU33" i="45" a="1"/>
  <c r="BU33" i="45" s="1"/>
  <c r="BU32" i="45" a="1"/>
  <c r="BU32" i="45" s="1"/>
  <c r="BU31" i="45" a="1"/>
  <c r="BU31" i="45" s="1"/>
  <c r="BU30" i="45" a="1"/>
  <c r="BU30" i="45" s="1"/>
  <c r="BU28" i="45" a="1"/>
  <c r="BU28" i="45" s="1"/>
  <c r="BU24" i="45" a="1"/>
  <c r="BU24" i="45" s="1"/>
  <c r="BU23" i="45" a="1"/>
  <c r="BU23" i="45" s="1"/>
  <c r="BU22" i="45" a="1"/>
  <c r="BU22" i="45" s="1"/>
  <c r="BU21" i="45" a="1"/>
  <c r="BU21" i="45" s="1"/>
  <c r="BU18" i="45" a="1"/>
  <c r="BU18" i="45" s="1"/>
  <c r="BU12" i="45" a="1"/>
  <c r="BU12" i="45" s="1"/>
  <c r="BU50" i="45" a="1"/>
  <c r="BU50" i="45" s="1"/>
  <c r="BU49" i="45" a="1"/>
  <c r="BU49" i="45" s="1"/>
  <c r="BU48" i="45" a="1"/>
  <c r="BU48" i="45" s="1"/>
  <c r="BU47" i="45" a="1"/>
  <c r="BU47" i="45" s="1"/>
  <c r="BU17" i="45" a="1"/>
  <c r="BU17" i="45" s="1"/>
  <c r="BU16" i="45" a="1"/>
  <c r="BU16" i="45" s="1"/>
  <c r="BU8" i="45" a="1"/>
  <c r="BU8" i="45" s="1"/>
  <c r="BU11" i="45" a="1"/>
  <c r="BU11" i="45" s="1"/>
  <c r="BU10" i="45" a="1"/>
  <c r="BU10" i="45" s="1"/>
  <c r="BU9" i="45" a="1"/>
  <c r="BU9" i="45" s="1"/>
  <c r="BL45" i="45" a="1"/>
  <c r="BL45" i="45" s="1"/>
  <c r="BL41" i="45" a="1"/>
  <c r="BL41" i="45" s="1"/>
  <c r="BL46" i="45" a="1"/>
  <c r="BL46" i="45" s="1"/>
  <c r="BL40" i="45" a="1"/>
  <c r="BL40" i="45" s="1"/>
  <c r="BL39" i="45" a="1"/>
  <c r="BL39" i="45" s="1"/>
  <c r="BL38" i="45" a="1"/>
  <c r="BL38" i="45" s="1"/>
  <c r="BL37" i="45" a="1"/>
  <c r="BL37" i="45" s="1"/>
  <c r="BL34" i="45" a="1"/>
  <c r="BL34" i="45" s="1"/>
  <c r="BL50" i="45" a="1"/>
  <c r="BL50" i="45" s="1"/>
  <c r="BL49" i="45" a="1"/>
  <c r="BL49" i="45" s="1"/>
  <c r="BL48" i="45" a="1"/>
  <c r="BL48" i="45" s="1"/>
  <c r="BL47" i="45" a="1"/>
  <c r="BL47" i="45" s="1"/>
  <c r="BL17" i="45" a="1"/>
  <c r="BL17" i="45" s="1"/>
  <c r="BL32" i="45" a="1"/>
  <c r="BL32" i="45" s="1"/>
  <c r="BL30" i="45" a="1"/>
  <c r="BL30" i="45" s="1"/>
  <c r="BL24" i="45" a="1"/>
  <c r="BL24" i="45" s="1"/>
  <c r="BL22" i="45" a="1"/>
  <c r="BL22" i="45" s="1"/>
  <c r="BL10" i="45" a="1"/>
  <c r="BL10" i="45" s="1"/>
  <c r="BL16" i="45" a="1"/>
  <c r="BL16" i="45" s="1"/>
  <c r="BL42" i="45" a="1"/>
  <c r="BL42" i="45" s="1"/>
  <c r="BL33" i="45" a="1"/>
  <c r="BL33" i="45" s="1"/>
  <c r="BL31" i="45" a="1"/>
  <c r="BL31" i="45" s="1"/>
  <c r="BL28" i="45" a="1"/>
  <c r="BL28" i="45" s="1"/>
  <c r="BL23" i="45" a="1"/>
  <c r="BL23" i="45" s="1"/>
  <c r="BL21" i="45" a="1"/>
  <c r="BL21" i="45" s="1"/>
  <c r="BL18" i="45" a="1"/>
  <c r="BL18" i="45" s="1"/>
  <c r="BL11" i="45" a="1"/>
  <c r="BL11" i="45" s="1"/>
  <c r="BL9" i="45" a="1"/>
  <c r="BL9" i="45" s="1"/>
  <c r="BL12" i="45" a="1"/>
  <c r="BL12" i="45" s="1"/>
  <c r="BL8" i="45" a="1"/>
  <c r="BL8" i="45" s="1"/>
  <c r="BG42" i="45" a="1"/>
  <c r="BG42" i="45" s="1"/>
  <c r="BG41" i="45" a="1"/>
  <c r="BG41" i="45" s="1"/>
  <c r="BG46" i="45" a="1"/>
  <c r="BG46" i="45" s="1"/>
  <c r="BG45" i="45" a="1"/>
  <c r="BG45" i="45" s="1"/>
  <c r="BG40" i="45" a="1"/>
  <c r="BG40" i="45" s="1"/>
  <c r="BG39" i="45" a="1"/>
  <c r="BG39" i="45" s="1"/>
  <c r="BG38" i="45" a="1"/>
  <c r="BG38" i="45" s="1"/>
  <c r="BG37" i="45" a="1"/>
  <c r="BG37" i="45" s="1"/>
  <c r="BG34" i="45" a="1"/>
  <c r="BG34" i="45" s="1"/>
  <c r="BG33" i="45" a="1"/>
  <c r="BG33" i="45" s="1"/>
  <c r="BG32" i="45" a="1"/>
  <c r="BG32" i="45" s="1"/>
  <c r="BG31" i="45" a="1"/>
  <c r="BG31" i="45" s="1"/>
  <c r="BG30" i="45" a="1"/>
  <c r="BG30" i="45" s="1"/>
  <c r="BG28" i="45" a="1"/>
  <c r="BG28" i="45" s="1"/>
  <c r="BG24" i="45" a="1"/>
  <c r="BG24" i="45" s="1"/>
  <c r="BG23" i="45" a="1"/>
  <c r="BG23" i="45" s="1"/>
  <c r="BG22" i="45" a="1"/>
  <c r="BG22" i="45" s="1"/>
  <c r="BG21" i="45" a="1"/>
  <c r="BG21" i="45" s="1"/>
  <c r="BG16" i="45" a="1"/>
  <c r="BG16" i="45" s="1"/>
  <c r="BG50" i="45" a="1"/>
  <c r="BG50" i="45" s="1"/>
  <c r="BG49" i="45" a="1"/>
  <c r="BG49" i="45" s="1"/>
  <c r="BG48" i="45" a="1"/>
  <c r="BG48" i="45" s="1"/>
  <c r="BG47" i="45" a="1"/>
  <c r="BG47" i="45" s="1"/>
  <c r="BG12" i="45" a="1"/>
  <c r="BG12" i="45" s="1"/>
  <c r="BG8" i="45" a="1"/>
  <c r="BG8" i="45" s="1"/>
  <c r="BG11" i="45" a="1"/>
  <c r="BG11" i="45" s="1"/>
  <c r="BG18" i="45" a="1"/>
  <c r="BG18" i="45" s="1"/>
  <c r="BG10" i="45" a="1"/>
  <c r="BG10" i="45" s="1"/>
  <c r="BG17" i="45" a="1"/>
  <c r="BG17" i="45" s="1"/>
  <c r="BG9" i="45" a="1"/>
  <c r="BG9" i="45" s="1"/>
  <c r="BX50" i="45" a="1"/>
  <c r="BX50" i="45" s="1"/>
  <c r="BX49" i="45" a="1"/>
  <c r="BX49" i="45" s="1"/>
  <c r="BX48" i="45" a="1"/>
  <c r="BX48" i="45" s="1"/>
  <c r="BX47" i="45" a="1"/>
  <c r="BX47" i="45" s="1"/>
  <c r="BX46" i="45" a="1"/>
  <c r="BX46" i="45" s="1"/>
  <c r="BX41" i="45" a="1"/>
  <c r="BX41" i="45" s="1"/>
  <c r="BX40" i="45" a="1"/>
  <c r="BX40" i="45" s="1"/>
  <c r="BX9" i="45" a="1"/>
  <c r="BX9" i="45" s="1"/>
  <c r="BX45" i="45" a="1"/>
  <c r="BX45" i="45" s="1"/>
  <c r="BX42" i="45" a="1"/>
  <c r="BX42" i="45" s="1"/>
  <c r="BX37" i="45" a="1"/>
  <c r="BX37" i="45" s="1"/>
  <c r="BX30" i="45" a="1"/>
  <c r="BX30" i="45" s="1"/>
  <c r="BX22" i="45" a="1"/>
  <c r="BX22" i="45" s="1"/>
  <c r="BX11" i="45" a="1"/>
  <c r="BX11" i="45" s="1"/>
  <c r="BX39" i="45" a="1"/>
  <c r="BX39" i="45" s="1"/>
  <c r="BX18" i="45" a="1"/>
  <c r="BX18" i="45" s="1"/>
  <c r="BX17" i="45" a="1"/>
  <c r="BX17" i="45" s="1"/>
  <c r="BX16" i="45" a="1"/>
  <c r="BX16" i="45" s="1"/>
  <c r="BX38" i="45" a="1"/>
  <c r="BX38" i="45" s="1"/>
  <c r="BX32" i="45" a="1"/>
  <c r="BX32" i="45" s="1"/>
  <c r="BX24" i="45" a="1"/>
  <c r="BX24" i="45" s="1"/>
  <c r="BX10" i="45" a="1"/>
  <c r="BX10" i="45" s="1"/>
  <c r="BX34" i="45" a="1"/>
  <c r="BX34" i="45" s="1"/>
  <c r="BX33" i="45" a="1"/>
  <c r="BX33" i="45" s="1"/>
  <c r="BX31" i="45" a="1"/>
  <c r="BX31" i="45" s="1"/>
  <c r="BX28" i="45" a="1"/>
  <c r="BX28" i="45" s="1"/>
  <c r="BX23" i="45" a="1"/>
  <c r="BX23" i="45" s="1"/>
  <c r="BX21" i="45" a="1"/>
  <c r="BX21" i="45" s="1"/>
  <c r="BX12" i="45" a="1"/>
  <c r="BX12" i="45" s="1"/>
  <c r="BX8" i="45" a="1"/>
  <c r="BX8" i="45" s="1"/>
  <c r="BM40" i="45" a="1"/>
  <c r="BM40" i="45" s="1"/>
  <c r="BM39" i="45" a="1"/>
  <c r="BM39" i="45" s="1"/>
  <c r="BM38" i="45" a="1"/>
  <c r="BM38" i="45" s="1"/>
  <c r="BM37" i="45" a="1"/>
  <c r="BM37" i="45" s="1"/>
  <c r="BM34" i="45" a="1"/>
  <c r="BM34" i="45" s="1"/>
  <c r="BM33" i="45" a="1"/>
  <c r="BM33" i="45" s="1"/>
  <c r="BM32" i="45" a="1"/>
  <c r="BM32" i="45" s="1"/>
  <c r="BM31" i="45" a="1"/>
  <c r="BM31" i="45" s="1"/>
  <c r="BM30" i="45" a="1"/>
  <c r="BM30" i="45" s="1"/>
  <c r="BM28" i="45" a="1"/>
  <c r="BM28" i="45" s="1"/>
  <c r="BM24" i="45" a="1"/>
  <c r="BM24" i="45" s="1"/>
  <c r="BM23" i="45" a="1"/>
  <c r="BM23" i="45" s="1"/>
  <c r="BM22" i="45" a="1"/>
  <c r="BM22" i="45" s="1"/>
  <c r="BM21" i="45" a="1"/>
  <c r="BM21" i="45" s="1"/>
  <c r="BM50" i="45" a="1"/>
  <c r="BM50" i="45" s="1"/>
  <c r="BM49" i="45" a="1"/>
  <c r="BM49" i="45" s="1"/>
  <c r="BM48" i="45" a="1"/>
  <c r="BM48" i="45" s="1"/>
  <c r="BM47" i="45" a="1"/>
  <c r="BM47" i="45" s="1"/>
  <c r="BM45" i="45" a="1"/>
  <c r="BM45" i="45" s="1"/>
  <c r="BM42" i="45" a="1"/>
  <c r="BM42" i="45" s="1"/>
  <c r="BM18" i="45" a="1"/>
  <c r="BM18" i="45" s="1"/>
  <c r="BM16" i="45" a="1"/>
  <c r="BM16" i="45" s="1"/>
  <c r="BM12" i="45" a="1"/>
  <c r="BM12" i="45" s="1"/>
  <c r="BM11" i="45" a="1"/>
  <c r="BM11" i="45" s="1"/>
  <c r="BM9" i="45" a="1"/>
  <c r="BM9" i="45" s="1"/>
  <c r="BM46" i="45" a="1"/>
  <c r="BM46" i="45" s="1"/>
  <c r="BM8" i="45" a="1"/>
  <c r="BM8" i="45" s="1"/>
  <c r="BM17" i="45" a="1"/>
  <c r="BM17" i="45" s="1"/>
  <c r="BM10" i="45" a="1"/>
  <c r="BM10" i="45" s="1"/>
  <c r="BM41" i="45" a="1"/>
  <c r="BM41" i="45" s="1"/>
  <c r="BJ50" i="45" a="1"/>
  <c r="BJ50" i="45" s="1"/>
  <c r="BJ49" i="45" a="1"/>
  <c r="BJ49" i="45" s="1"/>
  <c r="BJ48" i="45" a="1"/>
  <c r="BJ48" i="45" s="1"/>
  <c r="BJ47" i="45" a="1"/>
  <c r="BJ47" i="45" s="1"/>
  <c r="BJ42" i="45" a="1"/>
  <c r="BJ42" i="45" s="1"/>
  <c r="BJ41" i="45" a="1"/>
  <c r="BJ41" i="45" s="1"/>
  <c r="BJ12" i="45" a="1"/>
  <c r="BJ12" i="45" s="1"/>
  <c r="BJ39" i="45" a="1"/>
  <c r="BJ39" i="45" s="1"/>
  <c r="BJ18" i="45" a="1"/>
  <c r="BJ18" i="45" s="1"/>
  <c r="BJ11" i="45" a="1"/>
  <c r="BJ11" i="45" s="1"/>
  <c r="BJ9" i="45" a="1"/>
  <c r="BJ9" i="45" s="1"/>
  <c r="BJ40" i="45" a="1"/>
  <c r="BJ40" i="45" s="1"/>
  <c r="BJ32" i="45" a="1"/>
  <c r="BJ32" i="45" s="1"/>
  <c r="BJ24" i="45" a="1"/>
  <c r="BJ24" i="45" s="1"/>
  <c r="BJ8" i="45" a="1"/>
  <c r="BJ8" i="45" s="1"/>
  <c r="BJ37" i="45" a="1"/>
  <c r="BJ37" i="45" s="1"/>
  <c r="BJ16" i="45" a="1"/>
  <c r="BJ16" i="45" s="1"/>
  <c r="BJ10" i="45" a="1"/>
  <c r="BJ10" i="45" s="1"/>
  <c r="BJ34" i="45" a="1"/>
  <c r="BJ34" i="45" s="1"/>
  <c r="BJ30" i="45" a="1"/>
  <c r="BJ30" i="45" s="1"/>
  <c r="BJ17" i="45" a="1"/>
  <c r="BJ17" i="45" s="1"/>
  <c r="BJ46" i="45" a="1"/>
  <c r="BJ46" i="45" s="1"/>
  <c r="BJ45" i="45" a="1"/>
  <c r="BJ45" i="45" s="1"/>
  <c r="BJ38" i="45" a="1"/>
  <c r="BJ38" i="45" s="1"/>
  <c r="BJ33" i="45" a="1"/>
  <c r="BJ33" i="45" s="1"/>
  <c r="BJ31" i="45" a="1"/>
  <c r="BJ31" i="45" s="1"/>
  <c r="BJ28" i="45" a="1"/>
  <c r="BJ28" i="45" s="1"/>
  <c r="BJ23" i="45" a="1"/>
  <c r="BJ23" i="45" s="1"/>
  <c r="BJ21" i="45" a="1"/>
  <c r="BJ21" i="45" s="1"/>
  <c r="BJ22" i="45" a="1"/>
  <c r="BJ22" i="45" s="1"/>
  <c r="BW42" i="45" a="1"/>
  <c r="BW42" i="45" s="1"/>
  <c r="BW39" i="45" a="1"/>
  <c r="BW39" i="45" s="1"/>
  <c r="BW38" i="45" a="1"/>
  <c r="BW38" i="45" s="1"/>
  <c r="BW37" i="45" a="1"/>
  <c r="BW37" i="45" s="1"/>
  <c r="BW34" i="45" a="1"/>
  <c r="BW34" i="45" s="1"/>
  <c r="BW33" i="45" a="1"/>
  <c r="BW33" i="45" s="1"/>
  <c r="BW32" i="45" a="1"/>
  <c r="BW32" i="45" s="1"/>
  <c r="BW31" i="45" a="1"/>
  <c r="BW31" i="45" s="1"/>
  <c r="BW30" i="45" a="1"/>
  <c r="BW30" i="45" s="1"/>
  <c r="BW28" i="45" a="1"/>
  <c r="BW28" i="45" s="1"/>
  <c r="BW24" i="45" a="1"/>
  <c r="BW24" i="45" s="1"/>
  <c r="BW23" i="45" a="1"/>
  <c r="BW23" i="45" s="1"/>
  <c r="BW22" i="45" a="1"/>
  <c r="BW22" i="45" s="1"/>
  <c r="BW21" i="45" a="1"/>
  <c r="BW21" i="45" s="1"/>
  <c r="BW50" i="45" a="1"/>
  <c r="BW50" i="45" s="1"/>
  <c r="BW49" i="45" a="1"/>
  <c r="BW49" i="45" s="1"/>
  <c r="BW48" i="45" a="1"/>
  <c r="BW48" i="45" s="1"/>
  <c r="BW47" i="45" a="1"/>
  <c r="BW47" i="45" s="1"/>
  <c r="BW45" i="45" a="1"/>
  <c r="BW45" i="45" s="1"/>
  <c r="BW46" i="45" a="1"/>
  <c r="BW46" i="45" s="1"/>
  <c r="BW41" i="45" a="1"/>
  <c r="BW41" i="45" s="1"/>
  <c r="BW16" i="45" a="1"/>
  <c r="BW16" i="45" s="1"/>
  <c r="BW10" i="45" a="1"/>
  <c r="BW10" i="45" s="1"/>
  <c r="BW9" i="45" a="1"/>
  <c r="BW9" i="45" s="1"/>
  <c r="BW12" i="45" a="1"/>
  <c r="BW12" i="45" s="1"/>
  <c r="BW11" i="45" a="1"/>
  <c r="BW11" i="45" s="1"/>
  <c r="BW8" i="45" a="1"/>
  <c r="BW8" i="45" s="1"/>
  <c r="BW40" i="45" a="1"/>
  <c r="BW40" i="45" s="1"/>
  <c r="BW18" i="45" a="1"/>
  <c r="BW18" i="45" s="1"/>
  <c r="BW17" i="45" a="1"/>
  <c r="BW17" i="45" s="1"/>
  <c r="BK42" i="45" a="1"/>
  <c r="BK42" i="45" s="1"/>
  <c r="BK45" i="45" a="1"/>
  <c r="BK45" i="45" s="1"/>
  <c r="BK41" i="45" a="1"/>
  <c r="BK41" i="45" s="1"/>
  <c r="BK46" i="45" a="1"/>
  <c r="BK46" i="45" s="1"/>
  <c r="BK40" i="45" a="1"/>
  <c r="BK40" i="45" s="1"/>
  <c r="BK39" i="45" a="1"/>
  <c r="BK39" i="45" s="1"/>
  <c r="BK38" i="45" a="1"/>
  <c r="BK38" i="45" s="1"/>
  <c r="BK37" i="45" a="1"/>
  <c r="BK37" i="45" s="1"/>
  <c r="BK34" i="45" a="1"/>
  <c r="BK34" i="45" s="1"/>
  <c r="BK33" i="45" a="1"/>
  <c r="BK33" i="45" s="1"/>
  <c r="BK32" i="45" a="1"/>
  <c r="BK32" i="45" s="1"/>
  <c r="BK31" i="45" a="1"/>
  <c r="BK31" i="45" s="1"/>
  <c r="BK30" i="45" a="1"/>
  <c r="BK30" i="45" s="1"/>
  <c r="BK28" i="45" a="1"/>
  <c r="BK28" i="45" s="1"/>
  <c r="BK24" i="45" a="1"/>
  <c r="BK24" i="45" s="1"/>
  <c r="BK23" i="45" a="1"/>
  <c r="BK23" i="45" s="1"/>
  <c r="BK22" i="45" a="1"/>
  <c r="BK22" i="45" s="1"/>
  <c r="BK21" i="45" a="1"/>
  <c r="BK21" i="45" s="1"/>
  <c r="BK16" i="45" a="1"/>
  <c r="BK16" i="45" s="1"/>
  <c r="BK50" i="45" a="1"/>
  <c r="BK50" i="45" s="1"/>
  <c r="BK49" i="45" a="1"/>
  <c r="BK49" i="45" s="1"/>
  <c r="BK48" i="45" a="1"/>
  <c r="BK48" i="45" s="1"/>
  <c r="BK47" i="45" a="1"/>
  <c r="BK47" i="45" s="1"/>
  <c r="BK17" i="45" a="1"/>
  <c r="BK17" i="45" s="1"/>
  <c r="BK8" i="45" a="1"/>
  <c r="BK8" i="45" s="1"/>
  <c r="BK12" i="45" a="1"/>
  <c r="BK12" i="45" s="1"/>
  <c r="BK10" i="45" a="1"/>
  <c r="BK10" i="45" s="1"/>
  <c r="BK18" i="45" a="1"/>
  <c r="BK18" i="45" s="1"/>
  <c r="BK11" i="45" a="1"/>
  <c r="BK11" i="45" s="1"/>
  <c r="BK9" i="45" a="1"/>
  <c r="BK9" i="45" s="1"/>
  <c r="BT50" i="45" a="1"/>
  <c r="BT50" i="45" s="1"/>
  <c r="BT49" i="45" a="1"/>
  <c r="BT49" i="45" s="1"/>
  <c r="BT48" i="45" a="1"/>
  <c r="BT48" i="45" s="1"/>
  <c r="BT47" i="45" a="1"/>
  <c r="BT47" i="45" s="1"/>
  <c r="BT45" i="45" a="1"/>
  <c r="BT45" i="45" s="1"/>
  <c r="BT42" i="45" a="1"/>
  <c r="BT42" i="45" s="1"/>
  <c r="BT46" i="45" a="1"/>
  <c r="BT46" i="45" s="1"/>
  <c r="BT41" i="45" a="1"/>
  <c r="BT41" i="45" s="1"/>
  <c r="BT9" i="45" a="1"/>
  <c r="BT9" i="45" s="1"/>
  <c r="BT40" i="45" a="1"/>
  <c r="BT40" i="45" s="1"/>
  <c r="BT34" i="45" a="1"/>
  <c r="BT34" i="45" s="1"/>
  <c r="BT12" i="45" a="1"/>
  <c r="BT12" i="45" s="1"/>
  <c r="BT11" i="45" a="1"/>
  <c r="BT11" i="45" s="1"/>
  <c r="BT10" i="45" a="1"/>
  <c r="BT10" i="45" s="1"/>
  <c r="BT37" i="45" a="1"/>
  <c r="BT37" i="45" s="1"/>
  <c r="BT33" i="45" a="1"/>
  <c r="BT33" i="45" s="1"/>
  <c r="BT28" i="45" a="1"/>
  <c r="BT28" i="45" s="1"/>
  <c r="BT17" i="45" a="1"/>
  <c r="BT17" i="45" s="1"/>
  <c r="BT38" i="45" a="1"/>
  <c r="BT38" i="45" s="1"/>
  <c r="BT31" i="45" a="1"/>
  <c r="BT31" i="45" s="1"/>
  <c r="BT23" i="45" a="1"/>
  <c r="BT23" i="45" s="1"/>
  <c r="BT21" i="45" a="1"/>
  <c r="BT21" i="45" s="1"/>
  <c r="BT18" i="45" a="1"/>
  <c r="BT18" i="45" s="1"/>
  <c r="BT16" i="45" a="1"/>
  <c r="BT16" i="45" s="1"/>
  <c r="BT8" i="45" a="1"/>
  <c r="BT8" i="45" s="1"/>
  <c r="BT39" i="45" a="1"/>
  <c r="BT39" i="45" s="1"/>
  <c r="BT32" i="45" a="1"/>
  <c r="BT32" i="45" s="1"/>
  <c r="BT30" i="45" a="1"/>
  <c r="BT30" i="45" s="1"/>
  <c r="BT24" i="45" a="1"/>
  <c r="BT24" i="45" s="1"/>
  <c r="BT22" i="45" a="1"/>
  <c r="BT22" i="45" s="1"/>
  <c r="BM123" i="45"/>
  <c r="BM121" i="45"/>
  <c r="BM119" i="45"/>
  <c r="BM115" i="45"/>
  <c r="BM113" i="45"/>
  <c r="BM111" i="45"/>
  <c r="BM107" i="45"/>
  <c r="BM104" i="45"/>
  <c r="BM98" i="45"/>
  <c r="BM96" i="45"/>
  <c r="BM92" i="45"/>
  <c r="BM90" i="45"/>
  <c r="BM85" i="45"/>
  <c r="BM83" i="45"/>
  <c r="BM124" i="45"/>
  <c r="BM122" i="45"/>
  <c r="BM120" i="45"/>
  <c r="BM116" i="45"/>
  <c r="BM114" i="45"/>
  <c r="BM112" i="45"/>
  <c r="BM108" i="45"/>
  <c r="BM106" i="45"/>
  <c r="BM102" i="45"/>
  <c r="BM97" i="45"/>
  <c r="BM95" i="45"/>
  <c r="BM91" i="45"/>
  <c r="BM86" i="45"/>
  <c r="BM84" i="45"/>
  <c r="BM82" i="45"/>
  <c r="BU124" i="45"/>
  <c r="BU122" i="45"/>
  <c r="BU120" i="45"/>
  <c r="BU116" i="45"/>
  <c r="BU114" i="45"/>
  <c r="BU112" i="45"/>
  <c r="BU108" i="45"/>
  <c r="BU106" i="45"/>
  <c r="BU102" i="45"/>
  <c r="BU97" i="45"/>
  <c r="BU95" i="45"/>
  <c r="BU91" i="45"/>
  <c r="BU86" i="45"/>
  <c r="BU84" i="45"/>
  <c r="BU82" i="45"/>
  <c r="BU123" i="45"/>
  <c r="BU121" i="45"/>
  <c r="BU119" i="45"/>
  <c r="BU115" i="45"/>
  <c r="BU113" i="45"/>
  <c r="BU111" i="45"/>
  <c r="BU107" i="45"/>
  <c r="BU104" i="45"/>
  <c r="BU98" i="45"/>
  <c r="BU96" i="45"/>
  <c r="BU92" i="45"/>
  <c r="BU90" i="45"/>
  <c r="BU85" i="45"/>
  <c r="BU83" i="45"/>
  <c r="BW123" i="45"/>
  <c r="BW121" i="45"/>
  <c r="BW119" i="45"/>
  <c r="BW115" i="45"/>
  <c r="BW113" i="45"/>
  <c r="BW111" i="45"/>
  <c r="BW107" i="45"/>
  <c r="BW104" i="45"/>
  <c r="BW98" i="45"/>
  <c r="BW96" i="45"/>
  <c r="BW92" i="45"/>
  <c r="BW90" i="45"/>
  <c r="BW85" i="45"/>
  <c r="BW83" i="45"/>
  <c r="BW124" i="45"/>
  <c r="BW122" i="45"/>
  <c r="BW120" i="45"/>
  <c r="BW116" i="45"/>
  <c r="BW114" i="45"/>
  <c r="BW112" i="45"/>
  <c r="BW108" i="45"/>
  <c r="BW106" i="45"/>
  <c r="BW102" i="45"/>
  <c r="BW97" i="45"/>
  <c r="BW95" i="45"/>
  <c r="BW91" i="45"/>
  <c r="BW86" i="45"/>
  <c r="BW84" i="45"/>
  <c r="BW82" i="45"/>
  <c r="BX123" i="45"/>
  <c r="BX121" i="45"/>
  <c r="BX119" i="45"/>
  <c r="BX115" i="45"/>
  <c r="BX113" i="45"/>
  <c r="BX111" i="45"/>
  <c r="BX107" i="45"/>
  <c r="BX104" i="45"/>
  <c r="BX98" i="45"/>
  <c r="BX96" i="45"/>
  <c r="BX92" i="45"/>
  <c r="BX90" i="45"/>
  <c r="BX85" i="45"/>
  <c r="BX83" i="45"/>
  <c r="BX122" i="45"/>
  <c r="BX116" i="45"/>
  <c r="BX97" i="45"/>
  <c r="BX91" i="45"/>
  <c r="BX124" i="45"/>
  <c r="BX120" i="45"/>
  <c r="BX114" i="45"/>
  <c r="BX108" i="45"/>
  <c r="BX102" i="45"/>
  <c r="BX95" i="45"/>
  <c r="BX86" i="45"/>
  <c r="BX84" i="45"/>
  <c r="BX82" i="45"/>
  <c r="BX112" i="45"/>
  <c r="BX106" i="45"/>
  <c r="BG124" i="45"/>
  <c r="BG122" i="45"/>
  <c r="BG120" i="45"/>
  <c r="BG116" i="45"/>
  <c r="BG114" i="45"/>
  <c r="BG112" i="45"/>
  <c r="BG108" i="45"/>
  <c r="BG106" i="45"/>
  <c r="BG102" i="45"/>
  <c r="BG97" i="45"/>
  <c r="BG95" i="45"/>
  <c r="BG91" i="45"/>
  <c r="BG86" i="45"/>
  <c r="BG84" i="45"/>
  <c r="BG123" i="45"/>
  <c r="BG121" i="45"/>
  <c r="BG119" i="45"/>
  <c r="BG115" i="45"/>
  <c r="BG113" i="45"/>
  <c r="BG111" i="45"/>
  <c r="BG107" i="45"/>
  <c r="BG104" i="45"/>
  <c r="BG98" i="45"/>
  <c r="BG96" i="45"/>
  <c r="BG92" i="45"/>
  <c r="BG90" i="45"/>
  <c r="BG85" i="45"/>
  <c r="BG83" i="45"/>
  <c r="BG82" i="45"/>
  <c r="BJ123" i="45"/>
  <c r="BJ121" i="45"/>
  <c r="BJ119" i="45"/>
  <c r="BJ115" i="45"/>
  <c r="BJ113" i="45"/>
  <c r="BJ111" i="45"/>
  <c r="BJ107" i="45"/>
  <c r="BJ104" i="45"/>
  <c r="BJ98" i="45"/>
  <c r="BJ96" i="45"/>
  <c r="BJ92" i="45"/>
  <c r="BJ90" i="45"/>
  <c r="BJ85" i="45"/>
  <c r="BJ83" i="45"/>
  <c r="BJ124" i="45"/>
  <c r="BJ120" i="45"/>
  <c r="BJ114" i="45"/>
  <c r="BJ108" i="45"/>
  <c r="BJ102" i="45"/>
  <c r="BJ122" i="45"/>
  <c r="BJ116" i="45"/>
  <c r="BJ112" i="45"/>
  <c r="BJ106" i="45"/>
  <c r="BJ97" i="45"/>
  <c r="BJ91" i="45"/>
  <c r="BJ86" i="45"/>
  <c r="BJ84" i="45"/>
  <c r="BJ95" i="45"/>
  <c r="BJ82" i="45"/>
  <c r="BL124" i="45"/>
  <c r="BL122" i="45"/>
  <c r="BL120" i="45"/>
  <c r="BL116" i="45"/>
  <c r="BL114" i="45"/>
  <c r="BL112" i="45"/>
  <c r="BL108" i="45"/>
  <c r="BL106" i="45"/>
  <c r="BL102" i="45"/>
  <c r="BL97" i="45"/>
  <c r="BL95" i="45"/>
  <c r="BL91" i="45"/>
  <c r="BL86" i="45"/>
  <c r="BL84" i="45"/>
  <c r="BL123" i="45"/>
  <c r="BL119" i="45"/>
  <c r="BL113" i="45"/>
  <c r="BL107" i="45"/>
  <c r="BL85" i="45"/>
  <c r="BL121" i="45"/>
  <c r="BL115" i="45"/>
  <c r="BL111" i="45"/>
  <c r="BL104" i="45"/>
  <c r="BL96" i="45"/>
  <c r="BL90" i="45"/>
  <c r="BL82" i="45"/>
  <c r="BL98" i="45"/>
  <c r="BL92" i="45"/>
  <c r="BL83" i="45"/>
  <c r="BK124" i="45"/>
  <c r="BK122" i="45"/>
  <c r="BK120" i="45"/>
  <c r="BK116" i="45"/>
  <c r="BK114" i="45"/>
  <c r="BK112" i="45"/>
  <c r="BK108" i="45"/>
  <c r="BK106" i="45"/>
  <c r="BK102" i="45"/>
  <c r="BK97" i="45"/>
  <c r="BK95" i="45"/>
  <c r="BK91" i="45"/>
  <c r="BK86" i="45"/>
  <c r="BK84" i="45"/>
  <c r="BK123" i="45"/>
  <c r="BK121" i="45"/>
  <c r="BK119" i="45"/>
  <c r="BK115" i="45"/>
  <c r="BK113" i="45"/>
  <c r="BK111" i="45"/>
  <c r="BK107" i="45"/>
  <c r="BK104" i="45"/>
  <c r="BK98" i="45"/>
  <c r="BK96" i="45"/>
  <c r="BK92" i="45"/>
  <c r="BK90" i="45"/>
  <c r="BK83" i="45"/>
  <c r="BK85" i="45"/>
  <c r="BK82" i="45"/>
  <c r="BT123" i="45"/>
  <c r="BT121" i="45"/>
  <c r="BT119" i="45"/>
  <c r="BT115" i="45"/>
  <c r="BT113" i="45"/>
  <c r="BT111" i="45"/>
  <c r="BT107" i="45"/>
  <c r="BT104" i="45"/>
  <c r="BT98" i="45"/>
  <c r="BT96" i="45"/>
  <c r="BT92" i="45"/>
  <c r="BT90" i="45"/>
  <c r="BT85" i="45"/>
  <c r="BT83" i="45"/>
  <c r="BT82" i="45"/>
  <c r="BT122" i="45"/>
  <c r="BT116" i="45"/>
  <c r="BT112" i="45"/>
  <c r="BT106" i="45"/>
  <c r="BT97" i="45"/>
  <c r="BT91" i="45"/>
  <c r="BT124" i="45"/>
  <c r="BT120" i="45"/>
  <c r="BT114" i="45"/>
  <c r="BT108" i="45"/>
  <c r="BT102" i="45"/>
  <c r="BT95" i="45"/>
  <c r="BT86" i="45"/>
  <c r="BT84" i="45"/>
  <c r="BH4" i="45" a="1"/>
  <c r="BH4" i="45" s="1"/>
  <c r="BB8" i="45" s="1"/>
  <c r="F30" i="46" s="1"/>
  <c r="BQ33" i="45" a="1"/>
  <c r="BQ33" i="45" s="1"/>
  <c r="BI5" i="45" a="1"/>
  <c r="BI5" i="45" s="1"/>
  <c r="BI4" i="45" s="1" a="1"/>
  <c r="BI4" i="45" s="1"/>
  <c r="BB9" i="45" s="1"/>
  <c r="CB32" i="45" a="1"/>
  <c r="CB32" i="45" s="1"/>
  <c r="BV5" i="45"/>
  <c r="BV4" i="45" s="1" a="1"/>
  <c r="BV4" i="45" s="1"/>
  <c r="BB24" i="45" s="1"/>
  <c r="BY32" i="45" a="1"/>
  <c r="BY32" i="45" s="1"/>
  <c r="CA32" i="45" a="1"/>
  <c r="CA32" i="45" s="1"/>
  <c r="CC32" i="45" a="1"/>
  <c r="CC32" i="45" s="1"/>
  <c r="BZ32" i="45" a="1"/>
  <c r="BZ32" i="45" s="1"/>
  <c r="AX5" i="45"/>
  <c r="AU27" i="53" l="1"/>
  <c r="BF27" i="53"/>
  <c r="DG27" i="53"/>
  <c r="BT27" i="53"/>
  <c r="CM27" i="53"/>
  <c r="P26" i="53"/>
  <c r="Q26" i="53" s="1"/>
  <c r="Z27" i="53"/>
  <c r="AA27" i="53" s="1"/>
  <c r="T27" i="53"/>
  <c r="AB27" i="53"/>
  <c r="AC27" i="53" s="1"/>
  <c r="DK28" i="53"/>
  <c r="CP28" i="53"/>
  <c r="CE28" i="53"/>
  <c r="BV28" i="53"/>
  <c r="BI28" i="53"/>
  <c r="AX28" i="53"/>
  <c r="AI28" i="53"/>
  <c r="AE28" i="53"/>
  <c r="N28" i="53"/>
  <c r="O28" i="53" s="1"/>
  <c r="DJ28" i="53"/>
  <c r="CS28" i="53"/>
  <c r="CO28" i="53"/>
  <c r="CD28" i="53"/>
  <c r="BU28" i="53"/>
  <c r="BH28" i="53"/>
  <c r="AW28" i="53"/>
  <c r="AH28" i="53"/>
  <c r="J28" i="53"/>
  <c r="L28" i="53" s="1"/>
  <c r="DM28" i="53"/>
  <c r="DI28" i="53"/>
  <c r="CR28" i="53"/>
  <c r="CN28" i="53"/>
  <c r="CC28" i="53"/>
  <c r="BG28" i="53"/>
  <c r="AV28" i="53"/>
  <c r="AG28" i="53"/>
  <c r="S28" i="53"/>
  <c r="DL28" i="53"/>
  <c r="CB28" i="53"/>
  <c r="AF28" i="53"/>
  <c r="DH28" i="53"/>
  <c r="BJ28" i="53"/>
  <c r="CQ28" i="53"/>
  <c r="F21" i="46"/>
  <c r="F29" i="46"/>
  <c r="F31" i="46"/>
  <c r="F18" i="46"/>
  <c r="F63" i="46"/>
  <c r="F59" i="46"/>
  <c r="F53" i="46"/>
  <c r="F47" i="46"/>
  <c r="F41" i="46"/>
  <c r="F34" i="46"/>
  <c r="F52" i="46"/>
  <c r="F62" i="46"/>
  <c r="F58" i="46"/>
  <c r="F46" i="46"/>
  <c r="F37" i="46"/>
  <c r="F61" i="46"/>
  <c r="F55" i="46"/>
  <c r="F51" i="46"/>
  <c r="F45" i="46"/>
  <c r="F36" i="46"/>
  <c r="F60" i="46"/>
  <c r="F54" i="46"/>
  <c r="F50" i="46"/>
  <c r="F43" i="46"/>
  <c r="F35" i="46"/>
  <c r="F22" i="46"/>
  <c r="F25" i="46"/>
  <c r="F24" i="46"/>
  <c r="F23" i="46"/>
  <c r="BH41" i="45" a="1"/>
  <c r="BH41" i="45" s="1"/>
  <c r="CR18" i="53" s="1"/>
  <c r="BH46" i="45" a="1"/>
  <c r="BH46" i="45" s="1"/>
  <c r="DI18" i="53" s="1"/>
  <c r="BH45" i="45" a="1"/>
  <c r="BH45" i="45" s="1"/>
  <c r="DH18" i="53" s="1"/>
  <c r="BH40" i="45" a="1"/>
  <c r="BH40" i="45" s="1"/>
  <c r="CQ18" i="53" s="1"/>
  <c r="BH39" i="45" a="1"/>
  <c r="BH39" i="45" s="1"/>
  <c r="CP18" i="53" s="1"/>
  <c r="BH38" i="45" a="1"/>
  <c r="BH38" i="45" s="1"/>
  <c r="CO18" i="53" s="1"/>
  <c r="BH37" i="45" a="1"/>
  <c r="BH37" i="45" s="1"/>
  <c r="CN18" i="53" s="1"/>
  <c r="BH50" i="45" a="1"/>
  <c r="BH50" i="45" s="1"/>
  <c r="DM18" i="53" s="1"/>
  <c r="BH49" i="45" a="1"/>
  <c r="BH49" i="45" s="1"/>
  <c r="DL18" i="53" s="1"/>
  <c r="BH48" i="45" a="1"/>
  <c r="BH48" i="45" s="1"/>
  <c r="BH47" i="45" a="1"/>
  <c r="BH47" i="45" s="1"/>
  <c r="DJ18" i="53" s="1"/>
  <c r="BH17" i="45" a="1"/>
  <c r="BH17" i="45" s="1"/>
  <c r="AW18" i="53" s="1"/>
  <c r="BH33" i="45" a="1"/>
  <c r="BH33" i="45" s="1"/>
  <c r="CD18" i="53" s="1"/>
  <c r="BH31" i="45" a="1"/>
  <c r="BH31" i="45" s="1"/>
  <c r="BH28" i="45" a="1"/>
  <c r="BH28" i="45" s="1"/>
  <c r="BU18" i="53" s="1"/>
  <c r="BH23" i="45" a="1"/>
  <c r="BH23" i="45" s="1"/>
  <c r="BI18" i="53" s="1"/>
  <c r="BH16" i="45" a="1"/>
  <c r="BH16" i="45" s="1"/>
  <c r="AV18" i="53" s="1"/>
  <c r="BH12" i="45" a="1"/>
  <c r="BH12" i="45" s="1"/>
  <c r="BH10" i="45" a="1"/>
  <c r="BH10" i="45" s="1"/>
  <c r="BH21" i="45" a="1"/>
  <c r="BH21" i="45" s="1"/>
  <c r="BG18" i="53" s="1"/>
  <c r="BH18" i="45" a="1"/>
  <c r="BH18" i="45" s="1"/>
  <c r="AX18" i="53" s="1"/>
  <c r="BH34" i="45" a="1"/>
  <c r="BH34" i="45" s="1"/>
  <c r="CE18" i="53" s="1"/>
  <c r="BH32" i="45" a="1"/>
  <c r="BH32" i="45" s="1"/>
  <c r="CC18" i="53" s="1"/>
  <c r="BH30" i="45" a="1"/>
  <c r="BH30" i="45" s="1"/>
  <c r="BV18" i="53" s="1"/>
  <c r="BH24" i="45" a="1"/>
  <c r="BH24" i="45" s="1"/>
  <c r="BJ18" i="53" s="1"/>
  <c r="BH22" i="45" a="1"/>
  <c r="BH22" i="45" s="1"/>
  <c r="BH18" i="53" s="1"/>
  <c r="BH11" i="45" a="1"/>
  <c r="BH11" i="45" s="1"/>
  <c r="BH9" i="45" a="1"/>
  <c r="BH9" i="45" s="1"/>
  <c r="BH42" i="45" a="1"/>
  <c r="BH42" i="45" s="1"/>
  <c r="CS18" i="53" s="1"/>
  <c r="BH8" i="45" a="1"/>
  <c r="BH8" i="45" s="1"/>
  <c r="BI46" i="45" a="1"/>
  <c r="BI46" i="45" s="1"/>
  <c r="BI45" i="45" a="1"/>
  <c r="BI45" i="45" s="1"/>
  <c r="BI40" i="45" a="1"/>
  <c r="BI40" i="45" s="1"/>
  <c r="BI39" i="45" a="1"/>
  <c r="BI39" i="45" s="1"/>
  <c r="BI38" i="45" a="1"/>
  <c r="BI38" i="45" s="1"/>
  <c r="BI37" i="45" a="1"/>
  <c r="BI37" i="45" s="1"/>
  <c r="BI34" i="45" a="1"/>
  <c r="BI34" i="45" s="1"/>
  <c r="BI33" i="45" a="1"/>
  <c r="BI33" i="45" s="1"/>
  <c r="BI32" i="45" a="1"/>
  <c r="BI32" i="45" s="1"/>
  <c r="BI31" i="45" a="1"/>
  <c r="BI31" i="45" s="1"/>
  <c r="BI30" i="45" a="1"/>
  <c r="BI30" i="45" s="1"/>
  <c r="BI28" i="45" a="1"/>
  <c r="BI28" i="45" s="1"/>
  <c r="BI24" i="45" a="1"/>
  <c r="BI24" i="45" s="1"/>
  <c r="BI23" i="45" a="1"/>
  <c r="BI23" i="45" s="1"/>
  <c r="BI22" i="45" a="1"/>
  <c r="BI22" i="45" s="1"/>
  <c r="BI50" i="45" a="1"/>
  <c r="BI50" i="45" s="1"/>
  <c r="BI49" i="45" a="1"/>
  <c r="BI49" i="45" s="1"/>
  <c r="BI48" i="45" a="1"/>
  <c r="BI48" i="45" s="1"/>
  <c r="BI47" i="45" a="1"/>
  <c r="BI47" i="45" s="1"/>
  <c r="BI42" i="45" a="1"/>
  <c r="BI42" i="45" s="1"/>
  <c r="BI18" i="45" a="1"/>
  <c r="BI18" i="45" s="1"/>
  <c r="BI21" i="45" a="1"/>
  <c r="BI21" i="45" s="1"/>
  <c r="BI41" i="45" a="1"/>
  <c r="BI41" i="45" s="1"/>
  <c r="BI17" i="45" a="1"/>
  <c r="BI17" i="45" s="1"/>
  <c r="BI8" i="45" a="1"/>
  <c r="BI8" i="45" s="1"/>
  <c r="BI9" i="45" a="1"/>
  <c r="BI9" i="45" s="1"/>
  <c r="BI16" i="45" a="1"/>
  <c r="BI16" i="45" s="1"/>
  <c r="BI12" i="45" a="1"/>
  <c r="BI12" i="45" s="1"/>
  <c r="BI10" i="45" a="1"/>
  <c r="BI10" i="45" s="1"/>
  <c r="BI11" i="45" a="1"/>
  <c r="BI11" i="45" s="1"/>
  <c r="BV46" i="45" a="1"/>
  <c r="BV46" i="45" s="1"/>
  <c r="BV41" i="45" a="1"/>
  <c r="BV41" i="45" s="1"/>
  <c r="BV40" i="45" a="1"/>
  <c r="BV40" i="45" s="1"/>
  <c r="BV39" i="45" a="1"/>
  <c r="BV39" i="45" s="1"/>
  <c r="BV38" i="45" a="1"/>
  <c r="BV38" i="45" s="1"/>
  <c r="BV37" i="45" a="1"/>
  <c r="BV37" i="45" s="1"/>
  <c r="BV34" i="45" a="1"/>
  <c r="BV34" i="45" s="1"/>
  <c r="BV50" i="45" a="1"/>
  <c r="BV50" i="45" s="1"/>
  <c r="BV49" i="45" a="1"/>
  <c r="BV49" i="45" s="1"/>
  <c r="BV48" i="45" a="1"/>
  <c r="BV48" i="45" s="1"/>
  <c r="BV47" i="45" a="1"/>
  <c r="BV47" i="45" s="1"/>
  <c r="BV42" i="45" a="1"/>
  <c r="BV42" i="45" s="1"/>
  <c r="BV17" i="45" a="1"/>
  <c r="BV17" i="45" s="1"/>
  <c r="BV11" i="45" a="1"/>
  <c r="BV11" i="45" s="1"/>
  <c r="BV33" i="45" a="1"/>
  <c r="BV33" i="45" s="1"/>
  <c r="BV31" i="45" a="1"/>
  <c r="BV31" i="45" s="1"/>
  <c r="BV28" i="45" a="1"/>
  <c r="BV28" i="45" s="1"/>
  <c r="BV23" i="45" a="1"/>
  <c r="BV23" i="45" s="1"/>
  <c r="BV21" i="45" a="1"/>
  <c r="BV21" i="45" s="1"/>
  <c r="BV18" i="45" a="1"/>
  <c r="BV18" i="45" s="1"/>
  <c r="BV32" i="45" a="1"/>
  <c r="BV32" i="45" s="1"/>
  <c r="BV30" i="45" a="1"/>
  <c r="BV30" i="45" s="1"/>
  <c r="BV24" i="45" a="1"/>
  <c r="BV24" i="45" s="1"/>
  <c r="BV22" i="45" a="1"/>
  <c r="BV22" i="45" s="1"/>
  <c r="BV10" i="45" a="1"/>
  <c r="BV10" i="45" s="1"/>
  <c r="BV9" i="45" a="1"/>
  <c r="BV9" i="45" s="1"/>
  <c r="BV45" i="45" a="1"/>
  <c r="BV45" i="45" s="1"/>
  <c r="BV16" i="45" a="1"/>
  <c r="BV16" i="45" s="1"/>
  <c r="BV12" i="45" a="1"/>
  <c r="BV12" i="45" s="1"/>
  <c r="BV8" i="45" a="1"/>
  <c r="BV8" i="45" s="1"/>
  <c r="BI123" i="45"/>
  <c r="BI121" i="45"/>
  <c r="BI119" i="45"/>
  <c r="BI115" i="45"/>
  <c r="BI113" i="45"/>
  <c r="BI111" i="45"/>
  <c r="BI107" i="45"/>
  <c r="BI104" i="45"/>
  <c r="BI98" i="45"/>
  <c r="BI96" i="45"/>
  <c r="BI92" i="45"/>
  <c r="BI90" i="45"/>
  <c r="BI85" i="45"/>
  <c r="BI83" i="45"/>
  <c r="BI124" i="45"/>
  <c r="BI122" i="45"/>
  <c r="BI120" i="45"/>
  <c r="BI116" i="45"/>
  <c r="BI114" i="45"/>
  <c r="BI112" i="45"/>
  <c r="BI108" i="45"/>
  <c r="BI106" i="45"/>
  <c r="BI102" i="45"/>
  <c r="BI97" i="45"/>
  <c r="BI95" i="45"/>
  <c r="BI91" i="45"/>
  <c r="BI86" i="45"/>
  <c r="BI84" i="45"/>
  <c r="BI82" i="45"/>
  <c r="BH124" i="45"/>
  <c r="BH122" i="45"/>
  <c r="BH120" i="45"/>
  <c r="BH116" i="45"/>
  <c r="BH114" i="45"/>
  <c r="BH112" i="45"/>
  <c r="BH108" i="45"/>
  <c r="BH106" i="45"/>
  <c r="BH102" i="45"/>
  <c r="BH97" i="45"/>
  <c r="BH95" i="45"/>
  <c r="BH91" i="45"/>
  <c r="BH86" i="45"/>
  <c r="BH84" i="45"/>
  <c r="BH123" i="45"/>
  <c r="BH119" i="45"/>
  <c r="BH113" i="45"/>
  <c r="BH107" i="45"/>
  <c r="BH98" i="45"/>
  <c r="BH85" i="45"/>
  <c r="BH83" i="45"/>
  <c r="BH82" i="45"/>
  <c r="BH121" i="45"/>
  <c r="BH115" i="45"/>
  <c r="BH111" i="45"/>
  <c r="BH104" i="45"/>
  <c r="BH96" i="45"/>
  <c r="BH90" i="45"/>
  <c r="BH92" i="45"/>
  <c r="BV124" i="45"/>
  <c r="BV122" i="45"/>
  <c r="BV120" i="45"/>
  <c r="BV116" i="45"/>
  <c r="BV114" i="45"/>
  <c r="BV112" i="45"/>
  <c r="BV108" i="45"/>
  <c r="BV106" i="45"/>
  <c r="BV102" i="45"/>
  <c r="BV97" i="45"/>
  <c r="BV95" i="45"/>
  <c r="BV91" i="45"/>
  <c r="BV86" i="45"/>
  <c r="BV84" i="45"/>
  <c r="BV82" i="45"/>
  <c r="BV121" i="45"/>
  <c r="BV115" i="45"/>
  <c r="BV111" i="45"/>
  <c r="BV104" i="45"/>
  <c r="BV96" i="45"/>
  <c r="BV90" i="45"/>
  <c r="BV85" i="45"/>
  <c r="BV83" i="45"/>
  <c r="BV123" i="45"/>
  <c r="BV119" i="45"/>
  <c r="BV113" i="45"/>
  <c r="BV107" i="45"/>
  <c r="BV98" i="45"/>
  <c r="BV92" i="45"/>
  <c r="BF28" i="53" l="1"/>
  <c r="BT28" i="53"/>
  <c r="CM28" i="53"/>
  <c r="AU28" i="53"/>
  <c r="DG28" i="53"/>
  <c r="AE18" i="53"/>
  <c r="AI18" i="53"/>
  <c r="AF18" i="53"/>
  <c r="AG18" i="53"/>
  <c r="P27" i="53"/>
  <c r="Q27" i="53" s="1"/>
  <c r="Z28" i="53"/>
  <c r="AA28" i="53" s="1"/>
  <c r="T28" i="53"/>
  <c r="AB28" i="53"/>
  <c r="AC28" i="53" s="1"/>
  <c r="DJ29" i="53"/>
  <c r="CS29" i="53"/>
  <c r="CO29" i="53"/>
  <c r="CD29" i="53"/>
  <c r="BU29" i="53"/>
  <c r="BH29" i="53"/>
  <c r="AW29" i="53"/>
  <c r="AH29" i="53"/>
  <c r="J29" i="53"/>
  <c r="L29" i="53" s="1"/>
  <c r="DM29" i="53"/>
  <c r="DI29" i="53"/>
  <c r="CR29" i="53"/>
  <c r="CN29" i="53"/>
  <c r="CC29" i="53"/>
  <c r="BG29" i="53"/>
  <c r="AV29" i="53"/>
  <c r="AG29" i="53"/>
  <c r="S29" i="53"/>
  <c r="DL29" i="53"/>
  <c r="DH29" i="53"/>
  <c r="CQ29" i="53"/>
  <c r="CB29" i="53"/>
  <c r="BJ29" i="53"/>
  <c r="AF29" i="53"/>
  <c r="CP29" i="53"/>
  <c r="AX29" i="53"/>
  <c r="CE29" i="53"/>
  <c r="AI29" i="53"/>
  <c r="DK29" i="53"/>
  <c r="BV29" i="53"/>
  <c r="AE29" i="53"/>
  <c r="N29" i="53"/>
  <c r="O29" i="53" s="1"/>
  <c r="BI29" i="53"/>
  <c r="DK18" i="53"/>
  <c r="BT29" i="53" l="1"/>
  <c r="DG29" i="53"/>
  <c r="BF29" i="53"/>
  <c r="CM29" i="53"/>
  <c r="AU29" i="53"/>
  <c r="AH18" i="53"/>
  <c r="P28" i="53"/>
  <c r="Q28" i="53" s="1"/>
  <c r="T29" i="53"/>
  <c r="AB29" i="53"/>
  <c r="AC29" i="53" s="1"/>
  <c r="Z29" i="53"/>
  <c r="AA29" i="53" s="1"/>
  <c r="DM30" i="53"/>
  <c r="DI30" i="53"/>
  <c r="CR30" i="53"/>
  <c r="CN30" i="53"/>
  <c r="CC30" i="53"/>
  <c r="BG30" i="53"/>
  <c r="AV30" i="53"/>
  <c r="AG30" i="53"/>
  <c r="S30" i="53"/>
  <c r="DL30" i="53"/>
  <c r="DH30" i="53"/>
  <c r="CQ30" i="53"/>
  <c r="CB30" i="53"/>
  <c r="BJ30" i="53"/>
  <c r="AF30" i="53"/>
  <c r="DK30" i="53"/>
  <c r="CP30" i="53"/>
  <c r="CE30" i="53"/>
  <c r="BV30" i="53"/>
  <c r="BI30" i="53"/>
  <c r="AX30" i="53"/>
  <c r="AI30" i="53"/>
  <c r="AE30" i="53"/>
  <c r="N30" i="53"/>
  <c r="O30" i="53" s="1"/>
  <c r="CD30" i="53"/>
  <c r="AH30" i="53"/>
  <c r="J30" i="53"/>
  <c r="L30" i="53" s="1"/>
  <c r="DJ30" i="53"/>
  <c r="BU30" i="53"/>
  <c r="CS30" i="53"/>
  <c r="BH30" i="53"/>
  <c r="CO30" i="53"/>
  <c r="AW30" i="53"/>
  <c r="CC34" i="45" a="1"/>
  <c r="CC34" i="45" s="1"/>
  <c r="BY34" i="45" a="1"/>
  <c r="BY34" i="45" s="1"/>
  <c r="CB31" i="45" a="1"/>
  <c r="CB31" i="45" s="1"/>
  <c r="CC30" i="45" a="1"/>
  <c r="CC30" i="45" s="1"/>
  <c r="BY30" i="45" a="1"/>
  <c r="BY30" i="45" s="1"/>
  <c r="BZ28" i="45" a="1"/>
  <c r="BZ28" i="45" s="1"/>
  <c r="CC22" i="45" a="1"/>
  <c r="CC22" i="45" s="1"/>
  <c r="CB22" i="45" a="1"/>
  <c r="CB22" i="45" s="1"/>
  <c r="CA22" i="45" a="1"/>
  <c r="CA22" i="45" s="1"/>
  <c r="BZ22" i="45" a="1"/>
  <c r="BZ22" i="45" s="1"/>
  <c r="BY22" i="45" a="1"/>
  <c r="BY22" i="45" s="1"/>
  <c r="CC17" i="45" a="1"/>
  <c r="CC17" i="45" s="1"/>
  <c r="CB16" i="45" a="1"/>
  <c r="CB16" i="45" s="1"/>
  <c r="BZ18" i="45" a="1"/>
  <c r="BZ18" i="45" s="1"/>
  <c r="BY16" i="45" a="1"/>
  <c r="BY16" i="45" s="1"/>
  <c r="CC9" i="45" a="1"/>
  <c r="CC9" i="45" s="1"/>
  <c r="CB9" i="45" a="1"/>
  <c r="CB9" i="45" s="1"/>
  <c r="CA9" i="45" a="1"/>
  <c r="CA9" i="45" s="1"/>
  <c r="BZ9" i="45" a="1"/>
  <c r="BZ9" i="45" s="1"/>
  <c r="BY9" i="45" a="1"/>
  <c r="BY9" i="45" s="1"/>
  <c r="BZ8" i="45" a="1"/>
  <c r="BZ8" i="45" s="1"/>
  <c r="CA5" i="45" a="1"/>
  <c r="CA5" i="45" s="1"/>
  <c r="BR31" i="45" a="1"/>
  <c r="BR31" i="45" s="1"/>
  <c r="CB34" i="45" a="1"/>
  <c r="CB34" i="45" s="1"/>
  <c r="CA31" i="45" a="1"/>
  <c r="CA31" i="45" s="1"/>
  <c r="CB30" i="45" a="1"/>
  <c r="CB30" i="45" s="1"/>
  <c r="CC28" i="45" a="1"/>
  <c r="CC28" i="45" s="1"/>
  <c r="BY28" i="45" a="1"/>
  <c r="BY28" i="45" s="1"/>
  <c r="CC21" i="45" a="1"/>
  <c r="CC21" i="45" s="1"/>
  <c r="CB21" i="45" a="1"/>
  <c r="CB21" i="45" s="1"/>
  <c r="CA21" i="45" a="1"/>
  <c r="CA21" i="45" s="1"/>
  <c r="BZ21" i="45" a="1"/>
  <c r="BZ21" i="45" s="1"/>
  <c r="BY21" i="45" a="1"/>
  <c r="BY21" i="45" s="1"/>
  <c r="CC16" i="45" a="1"/>
  <c r="CC16" i="45" s="1"/>
  <c r="CA18" i="45" a="1"/>
  <c r="CA18" i="45" s="1"/>
  <c r="BZ17" i="45" a="1"/>
  <c r="BZ17" i="45" s="1"/>
  <c r="CC12" i="45" a="1"/>
  <c r="CC12" i="45" s="1"/>
  <c r="CB12" i="45" a="1"/>
  <c r="CB12" i="45" s="1"/>
  <c r="CA12" i="45" a="1"/>
  <c r="CA12" i="45" s="1"/>
  <c r="BZ12" i="45" a="1"/>
  <c r="BZ12" i="45" s="1"/>
  <c r="BY12" i="45" a="1"/>
  <c r="BY12" i="45" s="1"/>
  <c r="CC8" i="45" a="1"/>
  <c r="CC8" i="45" s="1"/>
  <c r="BY8" i="45" a="1"/>
  <c r="BY8" i="45" s="1"/>
  <c r="BZ5" i="45" a="1"/>
  <c r="BZ5" i="45" s="1"/>
  <c r="BQ31" i="45" a="1"/>
  <c r="BQ31" i="45" s="1"/>
  <c r="CA34" i="45" a="1"/>
  <c r="CA34" i="45" s="1"/>
  <c r="BZ31" i="45" a="1"/>
  <c r="BZ31" i="45" s="1"/>
  <c r="CA30" i="45" a="1"/>
  <c r="CA30" i="45" s="1"/>
  <c r="CB28" i="45" a="1"/>
  <c r="CB28" i="45" s="1"/>
  <c r="CC24" i="45" a="1"/>
  <c r="CC24" i="45" s="1"/>
  <c r="CB24" i="45" a="1"/>
  <c r="CB24" i="45" s="1"/>
  <c r="CA24" i="45" a="1"/>
  <c r="CA24" i="45" s="1"/>
  <c r="BZ24" i="45" a="1"/>
  <c r="BZ24" i="45" s="1"/>
  <c r="BY24" i="45" a="1"/>
  <c r="BY24" i="45" s="1"/>
  <c r="CB18" i="45" a="1"/>
  <c r="CB18" i="45" s="1"/>
  <c r="CA17" i="45" a="1"/>
  <c r="CA17" i="45" s="1"/>
  <c r="BZ16" i="45" a="1"/>
  <c r="BZ16" i="45" s="1"/>
  <c r="CC11" i="45" a="1"/>
  <c r="CC11" i="45" s="1"/>
  <c r="CB11" i="45" a="1"/>
  <c r="CB11" i="45" s="1"/>
  <c r="CA11" i="45" a="1"/>
  <c r="CA11" i="45" s="1"/>
  <c r="BZ11" i="45" a="1"/>
  <c r="BZ11" i="45" s="1"/>
  <c r="BY11" i="45" a="1"/>
  <c r="BY11" i="45" s="1"/>
  <c r="CB8" i="45" a="1"/>
  <c r="CB8" i="45" s="1"/>
  <c r="CC5" i="45" a="1"/>
  <c r="CC5" i="45" s="1"/>
  <c r="BY5" i="45" a="1"/>
  <c r="BY5" i="45" s="1"/>
  <c r="BP31" i="45" a="1"/>
  <c r="BP31" i="45" s="1"/>
  <c r="BY10" i="45" a="1"/>
  <c r="BY10" i="45" s="1"/>
  <c r="CB5" i="45" a="1"/>
  <c r="CB5" i="45" s="1"/>
  <c r="BZ34" i="45" a="1"/>
  <c r="BZ34" i="45" s="1"/>
  <c r="CC31" i="45" a="1"/>
  <c r="CC31" i="45" s="1"/>
  <c r="BY31" i="45" a="1"/>
  <c r="BY31" i="45" s="1"/>
  <c r="BZ30" i="45" a="1"/>
  <c r="BZ30" i="45" s="1"/>
  <c r="CA28" i="45" a="1"/>
  <c r="CA28" i="45" s="1"/>
  <c r="CC23" i="45" a="1"/>
  <c r="CC23" i="45" s="1"/>
  <c r="CB23" i="45" a="1"/>
  <c r="CB23" i="45" s="1"/>
  <c r="CA23" i="45" a="1"/>
  <c r="CA23" i="45" s="1"/>
  <c r="BZ23" i="45" a="1"/>
  <c r="BZ23" i="45" s="1"/>
  <c r="BY23" i="45" a="1"/>
  <c r="BY23" i="45" s="1"/>
  <c r="CC18" i="45" a="1"/>
  <c r="CC18" i="45" s="1"/>
  <c r="CB17" i="45" a="1"/>
  <c r="CB17" i="45" s="1"/>
  <c r="CA16" i="45" a="1"/>
  <c r="CA16" i="45" s="1"/>
  <c r="BY17" i="45" a="1"/>
  <c r="BY17" i="45" s="1"/>
  <c r="CC10" i="45" a="1"/>
  <c r="CC10" i="45" s="1"/>
  <c r="CB10" i="45" a="1"/>
  <c r="CB10" i="45" s="1"/>
  <c r="CA10" i="45" a="1"/>
  <c r="CA10" i="45" s="1"/>
  <c r="BZ10" i="45" a="1"/>
  <c r="BZ10" i="45" s="1"/>
  <c r="CA8" i="45" a="1"/>
  <c r="CA8" i="45" s="1"/>
  <c r="BO31" i="45" a="1"/>
  <c r="BO31" i="45" s="1"/>
  <c r="BN31" i="45" a="1"/>
  <c r="BN31" i="45" s="1"/>
  <c r="BO32" i="45" a="1"/>
  <c r="BO32" i="45" s="1"/>
  <c r="BS32" i="45" a="1"/>
  <c r="BS32" i="45" s="1"/>
  <c r="BP45" i="45" a="1"/>
  <c r="BP45" i="45" s="1"/>
  <c r="BO46" i="45" a="1"/>
  <c r="BO46" i="45" s="1"/>
  <c r="BS46" i="45" a="1"/>
  <c r="BS46" i="45" s="1"/>
  <c r="BR47" i="45" a="1"/>
  <c r="BR47" i="45" s="1"/>
  <c r="BQ48" i="45" a="1"/>
  <c r="BQ48" i="45" s="1"/>
  <c r="BP49" i="45" a="1"/>
  <c r="BP49" i="45" s="1"/>
  <c r="BO50" i="45" a="1"/>
  <c r="BO50" i="45" s="1"/>
  <c r="BS50" i="45" a="1"/>
  <c r="BS50" i="45" s="1"/>
  <c r="BP37" i="45" a="1"/>
  <c r="BP37" i="45" s="1"/>
  <c r="BO38" i="45" a="1"/>
  <c r="BO38" i="45" s="1"/>
  <c r="BS38" i="45" a="1"/>
  <c r="BS38" i="45" s="1"/>
  <c r="BR39" i="45" a="1"/>
  <c r="BR39" i="45" s="1"/>
  <c r="BQ40" i="45" a="1"/>
  <c r="BQ40" i="45" s="1"/>
  <c r="BP41" i="45" a="1"/>
  <c r="BP41" i="45" s="1"/>
  <c r="BO42" i="45" a="1"/>
  <c r="BO42" i="45" s="1"/>
  <c r="BS42" i="45" a="1"/>
  <c r="BS42" i="45" s="1"/>
  <c r="BN39" i="45" a="1"/>
  <c r="BN39" i="45" s="1"/>
  <c r="BP34" i="45" a="1"/>
  <c r="BP34" i="45" s="1"/>
  <c r="BN34" i="45" a="1"/>
  <c r="BN34" i="45" s="1"/>
  <c r="BR28" i="45" a="1"/>
  <c r="BR28" i="45" s="1"/>
  <c r="BQ30" i="45" a="1"/>
  <c r="BQ30" i="45" s="1"/>
  <c r="BN28" i="45" a="1"/>
  <c r="BN28" i="45" s="1"/>
  <c r="BR21" i="45" a="1"/>
  <c r="BR21" i="45" s="1"/>
  <c r="BQ22" i="45" a="1"/>
  <c r="BQ22" i="45" s="1"/>
  <c r="BP23" i="45" a="1"/>
  <c r="BP23" i="45" s="1"/>
  <c r="BO24" i="45" a="1"/>
  <c r="BO24" i="45" s="1"/>
  <c r="BS24" i="45" a="1"/>
  <c r="BS24" i="45" s="1"/>
  <c r="BN21" i="45" a="1"/>
  <c r="BN21" i="45" s="1"/>
  <c r="BR18" i="45" a="1"/>
  <c r="BR18" i="45" s="1"/>
  <c r="BP17" i="45" a="1"/>
  <c r="BP17" i="45" s="1"/>
  <c r="BN17" i="45" a="1"/>
  <c r="BN17" i="45" s="1"/>
  <c r="BR16" i="45" a="1"/>
  <c r="BR16" i="45" s="1"/>
  <c r="BP12" i="45" a="1"/>
  <c r="BP12" i="45" s="1"/>
  <c r="BN12" i="45" a="1"/>
  <c r="BN12" i="45" s="1"/>
  <c r="BR11" i="45" a="1"/>
  <c r="BR11" i="45" s="1"/>
  <c r="BP10" i="45" a="1"/>
  <c r="BP10" i="45" s="1"/>
  <c r="BN10" i="45" a="1"/>
  <c r="BN10" i="45" s="1"/>
  <c r="BR9" i="45" a="1"/>
  <c r="BR9" i="45" s="1"/>
  <c r="BP8" i="45" a="1"/>
  <c r="BP8" i="45" s="1"/>
  <c r="BN8" i="45" a="1"/>
  <c r="BN8" i="45" s="1"/>
  <c r="BR5" i="45" a="1"/>
  <c r="BR5" i="45" s="1"/>
  <c r="BP32" i="45" a="1"/>
  <c r="BP32" i="45" s="1"/>
  <c r="BQ45" i="45" a="1"/>
  <c r="BQ45" i="45" s="1"/>
  <c r="BP46" i="45" a="1"/>
  <c r="BP46" i="45" s="1"/>
  <c r="BS47" i="45" a="1"/>
  <c r="BS47" i="45" s="1"/>
  <c r="BR48" i="45" a="1"/>
  <c r="BR48" i="45" s="1"/>
  <c r="BQ49" i="45" a="1"/>
  <c r="BQ49" i="45" s="1"/>
  <c r="BP50" i="45" a="1"/>
  <c r="BP50" i="45" s="1"/>
  <c r="BN50" i="45" a="1"/>
  <c r="BN50" i="45" s="1"/>
  <c r="BN46" i="45" a="1"/>
  <c r="BN46" i="45" s="1"/>
  <c r="BQ37" i="45" a="1"/>
  <c r="BQ37" i="45" s="1"/>
  <c r="BP38" i="45" a="1"/>
  <c r="BP38" i="45" s="1"/>
  <c r="BO39" i="45" a="1"/>
  <c r="BO39" i="45" s="1"/>
  <c r="BS39" i="45" a="1"/>
  <c r="BS39" i="45" s="1"/>
  <c r="BR40" i="45" a="1"/>
  <c r="BR40" i="45" s="1"/>
  <c r="BQ41" i="45" a="1"/>
  <c r="BQ41" i="45" s="1"/>
  <c r="BP42" i="45" a="1"/>
  <c r="BP42" i="45" s="1"/>
  <c r="BN42" i="45" a="1"/>
  <c r="BN42" i="45" s="1"/>
  <c r="BN38" i="45" a="1"/>
  <c r="BN38" i="45" s="1"/>
  <c r="BQ34" i="45" a="1"/>
  <c r="BQ34" i="45" s="1"/>
  <c r="BO28" i="45" a="1"/>
  <c r="BO28" i="45" s="1"/>
  <c r="BS28" i="45" a="1"/>
  <c r="BS28" i="45" s="1"/>
  <c r="BR30" i="45" a="1"/>
  <c r="BR30" i="45" s="1"/>
  <c r="BO21" i="45" a="1"/>
  <c r="BO21" i="45" s="1"/>
  <c r="BS21" i="45" a="1"/>
  <c r="BS21" i="45" s="1"/>
  <c r="BR22" i="45" a="1"/>
  <c r="BR22" i="45" s="1"/>
  <c r="BQ23" i="45" a="1"/>
  <c r="BQ23" i="45" s="1"/>
  <c r="BP24" i="45" a="1"/>
  <c r="BP24" i="45" s="1"/>
  <c r="BN24" i="45" a="1"/>
  <c r="BN24" i="45" s="1"/>
  <c r="BO18" i="45" a="1"/>
  <c r="BO18" i="45" s="1"/>
  <c r="BS18" i="45" a="1"/>
  <c r="BS18" i="45" s="1"/>
  <c r="BQ17" i="45" a="1"/>
  <c r="BQ17" i="45" s="1"/>
  <c r="BO16" i="45" a="1"/>
  <c r="BO16" i="45" s="1"/>
  <c r="BS16" i="45" a="1"/>
  <c r="BS16" i="45" s="1"/>
  <c r="BQ12" i="45" a="1"/>
  <c r="BQ12" i="45" s="1"/>
  <c r="BO11" i="45" a="1"/>
  <c r="BO11" i="45" s="1"/>
  <c r="BS11" i="45" a="1"/>
  <c r="BS11" i="45" s="1"/>
  <c r="BQ10" i="45" a="1"/>
  <c r="BQ10" i="45" s="1"/>
  <c r="BO9" i="45" a="1"/>
  <c r="BO9" i="45" s="1"/>
  <c r="BS9" i="45" a="1"/>
  <c r="BS9" i="45" s="1"/>
  <c r="BQ8" i="45" a="1"/>
  <c r="BQ8" i="45" s="1"/>
  <c r="BO5" i="45" a="1"/>
  <c r="BO5" i="45" s="1"/>
  <c r="BS5" i="45" a="1"/>
  <c r="BS5" i="45" s="1"/>
  <c r="BQ32" i="45" a="1"/>
  <c r="BQ32" i="45" s="1"/>
  <c r="BN5" i="45" a="1"/>
  <c r="BN5" i="45" s="1"/>
  <c r="BR45" i="45" a="1"/>
  <c r="BR45" i="45" s="1"/>
  <c r="BQ46" i="45" a="1"/>
  <c r="BQ46" i="45" s="1"/>
  <c r="BO48" i="45" a="1"/>
  <c r="BO48" i="45" s="1"/>
  <c r="BS48" i="45" a="1"/>
  <c r="BS48" i="45" s="1"/>
  <c r="BR49" i="45" a="1"/>
  <c r="BR49" i="45" s="1"/>
  <c r="BQ50" i="45" a="1"/>
  <c r="BQ50" i="45" s="1"/>
  <c r="BN49" i="45" a="1"/>
  <c r="BN49" i="45" s="1"/>
  <c r="BN45" i="45" a="1"/>
  <c r="BN45" i="45" s="1"/>
  <c r="BR37" i="45" a="1"/>
  <c r="BR37" i="45" s="1"/>
  <c r="BQ38" i="45" a="1"/>
  <c r="BQ38" i="45" s="1"/>
  <c r="BP39" i="45" a="1"/>
  <c r="BP39" i="45" s="1"/>
  <c r="BO40" i="45" a="1"/>
  <c r="BO40" i="45" s="1"/>
  <c r="BS40" i="45" a="1"/>
  <c r="BS40" i="45" s="1"/>
  <c r="BR41" i="45" a="1"/>
  <c r="BR41" i="45" s="1"/>
  <c r="BQ42" i="45" a="1"/>
  <c r="BQ42" i="45" s="1"/>
  <c r="BN41" i="45" a="1"/>
  <c r="BN41" i="45" s="1"/>
  <c r="BN37" i="45" a="1"/>
  <c r="BN37" i="45" s="1"/>
  <c r="BR34" i="45" a="1"/>
  <c r="BR34" i="45" s="1"/>
  <c r="BP28" i="45" a="1"/>
  <c r="BP28" i="45" s="1"/>
  <c r="BO30" i="45" a="1"/>
  <c r="BO30" i="45" s="1"/>
  <c r="BS30" i="45" a="1"/>
  <c r="BS30" i="45" s="1"/>
  <c r="BP21" i="45" a="1"/>
  <c r="BP21" i="45" s="1"/>
  <c r="BO22" i="45" a="1"/>
  <c r="BO22" i="45" s="1"/>
  <c r="BS22" i="45" a="1"/>
  <c r="BS22" i="45" s="1"/>
  <c r="BR23" i="45" a="1"/>
  <c r="BR23" i="45" s="1"/>
  <c r="BQ24" i="45" a="1"/>
  <c r="BQ24" i="45" s="1"/>
  <c r="BN23" i="45" a="1"/>
  <c r="BN23" i="45" s="1"/>
  <c r="BP18" i="45" a="1"/>
  <c r="BP18" i="45" s="1"/>
  <c r="BN18" i="45" a="1"/>
  <c r="BN18" i="45" s="1"/>
  <c r="BR17" i="45" a="1"/>
  <c r="BR17" i="45" s="1"/>
  <c r="BP16" i="45" a="1"/>
  <c r="BP16" i="45" s="1"/>
  <c r="BN16" i="45" a="1"/>
  <c r="BN16" i="45" s="1"/>
  <c r="BR12" i="45" a="1"/>
  <c r="BR12" i="45" s="1"/>
  <c r="BP11" i="45" a="1"/>
  <c r="BP11" i="45" s="1"/>
  <c r="BN11" i="45" a="1"/>
  <c r="BN11" i="45" s="1"/>
  <c r="BR10" i="45" a="1"/>
  <c r="BR10" i="45" s="1"/>
  <c r="BP9" i="45" a="1"/>
  <c r="BP9" i="45" s="1"/>
  <c r="BN9" i="45" a="1"/>
  <c r="BN9" i="45" s="1"/>
  <c r="BR8" i="45" a="1"/>
  <c r="BR8" i="45" s="1"/>
  <c r="BP5" i="45" a="1"/>
  <c r="BP5" i="45" s="1"/>
  <c r="BN32" i="45" a="1"/>
  <c r="BN32" i="45" s="1"/>
  <c r="BR32" i="45" a="1"/>
  <c r="BR32" i="45" s="1"/>
  <c r="BO45" i="45" a="1"/>
  <c r="BO45" i="45" s="1"/>
  <c r="BS45" i="45" a="1"/>
  <c r="BS45" i="45" s="1"/>
  <c r="BR46" i="45" a="1"/>
  <c r="BR46" i="45" s="1"/>
  <c r="BP48" i="45" a="1"/>
  <c r="BP48" i="45" s="1"/>
  <c r="BO49" i="45" a="1"/>
  <c r="BO49" i="45" s="1"/>
  <c r="BS49" i="45" a="1"/>
  <c r="BS49" i="45" s="1"/>
  <c r="BR50" i="45" a="1"/>
  <c r="BR50" i="45" s="1"/>
  <c r="BN48" i="45" a="1"/>
  <c r="BN48" i="45" s="1"/>
  <c r="BO37" i="45" a="1"/>
  <c r="BO37" i="45" s="1"/>
  <c r="BS37" i="45" a="1"/>
  <c r="BS37" i="45" s="1"/>
  <c r="BR38" i="45" a="1"/>
  <c r="BR38" i="45" s="1"/>
  <c r="BQ39" i="45" a="1"/>
  <c r="BQ39" i="45" s="1"/>
  <c r="BP40" i="45" a="1"/>
  <c r="BP40" i="45" s="1"/>
  <c r="BO41" i="45" a="1"/>
  <c r="BO41" i="45" s="1"/>
  <c r="BS41" i="45" a="1"/>
  <c r="BS41" i="45" s="1"/>
  <c r="BR42" i="45" a="1"/>
  <c r="BR42" i="45" s="1"/>
  <c r="BN40" i="45" a="1"/>
  <c r="BN40" i="45" s="1"/>
  <c r="BO34" i="45" a="1"/>
  <c r="BO34" i="45" s="1"/>
  <c r="BS34" i="45" a="1"/>
  <c r="BS34" i="45" s="1"/>
  <c r="BQ28" i="45" a="1"/>
  <c r="BQ28" i="45" s="1"/>
  <c r="BP30" i="45" a="1"/>
  <c r="BP30" i="45" s="1"/>
  <c r="BN30" i="45" a="1"/>
  <c r="BN30" i="45" s="1"/>
  <c r="BQ21" i="45" a="1"/>
  <c r="BQ21" i="45" s="1"/>
  <c r="BP22" i="45" a="1"/>
  <c r="BP22" i="45" s="1"/>
  <c r="BO23" i="45" a="1"/>
  <c r="BO23" i="45" s="1"/>
  <c r="BS23" i="45" a="1"/>
  <c r="BS23" i="45" s="1"/>
  <c r="BR24" i="45" a="1"/>
  <c r="BR24" i="45" s="1"/>
  <c r="BN22" i="45" a="1"/>
  <c r="BN22" i="45" s="1"/>
  <c r="BQ18" i="45" a="1"/>
  <c r="BQ18" i="45" s="1"/>
  <c r="BO17" i="45" a="1"/>
  <c r="BO17" i="45" s="1"/>
  <c r="BS17" i="45" a="1"/>
  <c r="BS17" i="45" s="1"/>
  <c r="BQ16" i="45" a="1"/>
  <c r="BQ16" i="45" s="1"/>
  <c r="BO12" i="45" a="1"/>
  <c r="BO12" i="45" s="1"/>
  <c r="BS12" i="45" a="1"/>
  <c r="BS12" i="45" s="1"/>
  <c r="BQ11" i="45" a="1"/>
  <c r="BQ11" i="45" s="1"/>
  <c r="BO10" i="45" a="1"/>
  <c r="BO10" i="45" s="1"/>
  <c r="BS10" i="45" a="1"/>
  <c r="BS10" i="45" s="1"/>
  <c r="BQ9" i="45" a="1"/>
  <c r="BQ9" i="45" s="1"/>
  <c r="BO8" i="45" a="1"/>
  <c r="BO8" i="45" s="1"/>
  <c r="BS8" i="45" a="1"/>
  <c r="BS8" i="45" s="1"/>
  <c r="BQ5" i="45" a="1"/>
  <c r="BQ5" i="45" s="1"/>
  <c r="BT30" i="53" l="1"/>
  <c r="AU30" i="53"/>
  <c r="BF30" i="53"/>
  <c r="CM30" i="53"/>
  <c r="DG30" i="53"/>
  <c r="P29" i="53"/>
  <c r="Q29" i="53" s="1"/>
  <c r="DL31" i="53"/>
  <c r="DH31" i="53"/>
  <c r="CQ31" i="53"/>
  <c r="CB31" i="53"/>
  <c r="BJ31" i="53"/>
  <c r="AF31" i="53"/>
  <c r="DK31" i="53"/>
  <c r="CP31" i="53"/>
  <c r="CE31" i="53"/>
  <c r="BV31" i="53"/>
  <c r="BI31" i="53"/>
  <c r="AX31" i="53"/>
  <c r="AI31" i="53"/>
  <c r="AE31" i="53"/>
  <c r="N31" i="53"/>
  <c r="O31" i="53" s="1"/>
  <c r="DJ31" i="53"/>
  <c r="CS31" i="53"/>
  <c r="CO31" i="53"/>
  <c r="CD31" i="53"/>
  <c r="BU31" i="53"/>
  <c r="BH31" i="53"/>
  <c r="AW31" i="53"/>
  <c r="AH31" i="53"/>
  <c r="J31" i="53"/>
  <c r="L31" i="53" s="1"/>
  <c r="CN31" i="53"/>
  <c r="AV31" i="53"/>
  <c r="DM31" i="53"/>
  <c r="CC31" i="53"/>
  <c r="AG31" i="53"/>
  <c r="S31" i="53"/>
  <c r="DI31" i="53"/>
  <c r="CR31" i="53"/>
  <c r="BG31" i="53"/>
  <c r="AB30" i="53"/>
  <c r="AC30" i="53" s="1"/>
  <c r="Z30" i="53"/>
  <c r="AA30" i="53" s="1"/>
  <c r="T30" i="53"/>
  <c r="BT31" i="53" l="1"/>
  <c r="DG31" i="53"/>
  <c r="CM31" i="53"/>
  <c r="AU31" i="53"/>
  <c r="BF31" i="53"/>
  <c r="P30" i="53"/>
  <c r="Q30" i="53" s="1"/>
  <c r="DK32" i="53"/>
  <c r="CP32" i="53"/>
  <c r="CE32" i="53"/>
  <c r="BV32" i="53"/>
  <c r="BI32" i="53"/>
  <c r="AX32" i="53"/>
  <c r="AI32" i="53"/>
  <c r="AE32" i="53"/>
  <c r="N32" i="53"/>
  <c r="O32" i="53" s="1"/>
  <c r="DJ32" i="53"/>
  <c r="CS32" i="53"/>
  <c r="CO32" i="53"/>
  <c r="CD32" i="53"/>
  <c r="BU32" i="53"/>
  <c r="BH32" i="53"/>
  <c r="AW32" i="53"/>
  <c r="AH32" i="53"/>
  <c r="J32" i="53"/>
  <c r="L32" i="53" s="1"/>
  <c r="DM32" i="53"/>
  <c r="DI32" i="53"/>
  <c r="CR32" i="53"/>
  <c r="CN32" i="53"/>
  <c r="CC32" i="53"/>
  <c r="BG32" i="53"/>
  <c r="AV32" i="53"/>
  <c r="AG32" i="53"/>
  <c r="S32" i="53"/>
  <c r="DH32" i="53"/>
  <c r="BJ32" i="53"/>
  <c r="CQ32" i="53"/>
  <c r="DL32" i="53"/>
  <c r="CB32" i="53"/>
  <c r="AF32" i="53"/>
  <c r="Z31" i="53"/>
  <c r="AA31" i="53" s="1"/>
  <c r="T31" i="53"/>
  <c r="AB31" i="53"/>
  <c r="AC31" i="53" s="1"/>
  <c r="CM32" i="53" l="1"/>
  <c r="BF32" i="53"/>
  <c r="AU32" i="53"/>
  <c r="DG32" i="53"/>
  <c r="BT32" i="53"/>
  <c r="P31" i="53"/>
  <c r="Q31" i="53" s="1"/>
  <c r="Z32" i="53"/>
  <c r="AA32" i="53" s="1"/>
  <c r="T32" i="53"/>
  <c r="AB32" i="53"/>
  <c r="AC32" i="53" s="1"/>
  <c r="V6" i="46"/>
  <c r="L42" i="53"/>
  <c r="DJ33" i="53"/>
  <c r="CS33" i="53"/>
  <c r="CO33" i="53"/>
  <c r="CD33" i="53"/>
  <c r="BU33" i="53"/>
  <c r="BH33" i="53"/>
  <c r="AW33" i="53"/>
  <c r="AH33" i="53"/>
  <c r="J33" i="53"/>
  <c r="L33" i="53" s="1"/>
  <c r="DM33" i="53"/>
  <c r="DI33" i="53"/>
  <c r="CR33" i="53"/>
  <c r="CN33" i="53"/>
  <c r="CC33" i="53"/>
  <c r="BG33" i="53"/>
  <c r="AV33" i="53"/>
  <c r="AG33" i="53"/>
  <c r="S33" i="53"/>
  <c r="DL33" i="53"/>
  <c r="DH33" i="53"/>
  <c r="CQ33" i="53"/>
  <c r="CB33" i="53"/>
  <c r="BJ33" i="53"/>
  <c r="AF33" i="53"/>
  <c r="DK33" i="53"/>
  <c r="BV33" i="53"/>
  <c r="AE33" i="53"/>
  <c r="N33" i="53"/>
  <c r="O33" i="53" s="1"/>
  <c r="BI33" i="53"/>
  <c r="CP33" i="53"/>
  <c r="AX33" i="53"/>
  <c r="CE33" i="53"/>
  <c r="AI33" i="53"/>
  <c r="J42" i="53" l="1"/>
  <c r="EH16" i="53"/>
  <c r="BF33" i="53"/>
  <c r="CM33" i="53"/>
  <c r="AU33" i="53"/>
  <c r="DG33" i="53"/>
  <c r="BT33" i="53"/>
  <c r="P32" i="53"/>
  <c r="Q32" i="53" s="1"/>
  <c r="T33" i="53"/>
  <c r="AB33" i="53"/>
  <c r="AC33" i="53" s="1"/>
  <c r="Z33" i="53"/>
  <c r="AA33" i="53" s="1"/>
  <c r="DM34" i="53"/>
  <c r="DI34" i="53"/>
  <c r="CR34" i="53"/>
  <c r="CN34" i="53"/>
  <c r="CC34" i="53"/>
  <c r="BG34" i="53"/>
  <c r="AV34" i="53"/>
  <c r="AG34" i="53"/>
  <c r="S34" i="53"/>
  <c r="DL34" i="53"/>
  <c r="DH34" i="53"/>
  <c r="CQ34" i="53"/>
  <c r="CB34" i="53"/>
  <c r="BJ34" i="53"/>
  <c r="AF34" i="53"/>
  <c r="DK34" i="53"/>
  <c r="CP34" i="53"/>
  <c r="CE34" i="53"/>
  <c r="BV34" i="53"/>
  <c r="BI34" i="53"/>
  <c r="AX34" i="53"/>
  <c r="AI34" i="53"/>
  <c r="AE34" i="53"/>
  <c r="N34" i="53"/>
  <c r="O34" i="53" s="1"/>
  <c r="CS34" i="53"/>
  <c r="BH34" i="53"/>
  <c r="CO34" i="53"/>
  <c r="AW34" i="53"/>
  <c r="CD34" i="53"/>
  <c r="AH34" i="53"/>
  <c r="J34" i="53"/>
  <c r="L34" i="53" s="1"/>
  <c r="DJ34" i="53"/>
  <c r="BU34" i="53"/>
  <c r="EI16" i="53" l="1"/>
  <c r="M42" i="53" s="1"/>
  <c r="CM34" i="53"/>
  <c r="DG34" i="53"/>
  <c r="BT34" i="53"/>
  <c r="AU34" i="53"/>
  <c r="BF34" i="53"/>
  <c r="P33" i="53"/>
  <c r="Q33" i="53" s="1"/>
  <c r="DL35" i="53"/>
  <c r="DH35" i="53"/>
  <c r="CQ35" i="53"/>
  <c r="CB35" i="53"/>
  <c r="BJ35" i="53"/>
  <c r="AF35" i="53"/>
  <c r="DK35" i="53"/>
  <c r="CP35" i="53"/>
  <c r="CE35" i="53"/>
  <c r="BV35" i="53"/>
  <c r="BI35" i="53"/>
  <c r="AX35" i="53"/>
  <c r="AI35" i="53"/>
  <c r="AE35" i="53"/>
  <c r="N35" i="53"/>
  <c r="O35" i="53" s="1"/>
  <c r="DJ35" i="53"/>
  <c r="CS35" i="53"/>
  <c r="CO35" i="53"/>
  <c r="CD35" i="53"/>
  <c r="BU35" i="53"/>
  <c r="BH35" i="53"/>
  <c r="AW35" i="53"/>
  <c r="AH35" i="53"/>
  <c r="J35" i="53"/>
  <c r="L35" i="53" s="1"/>
  <c r="DI35" i="53"/>
  <c r="CR35" i="53"/>
  <c r="BG35" i="53"/>
  <c r="CN35" i="53"/>
  <c r="AV35" i="53"/>
  <c r="DM35" i="53"/>
  <c r="CC35" i="53"/>
  <c r="AG35" i="53"/>
  <c r="S35" i="53"/>
  <c r="AB34" i="53"/>
  <c r="AC34" i="53" s="1"/>
  <c r="Z34" i="53"/>
  <c r="AA34" i="53" s="1"/>
  <c r="T34" i="53"/>
  <c r="DG35" i="53" l="1"/>
  <c r="BT35" i="53"/>
  <c r="CM35" i="53"/>
  <c r="AU35" i="53"/>
  <c r="BF35" i="53"/>
  <c r="P34" i="53"/>
  <c r="Q34" i="53" s="1"/>
  <c r="DK36" i="53"/>
  <c r="CP36" i="53"/>
  <c r="CE36" i="53"/>
  <c r="BV36" i="53"/>
  <c r="BI36" i="53"/>
  <c r="AX36" i="53"/>
  <c r="AI36" i="53"/>
  <c r="AE36" i="53"/>
  <c r="N36" i="53"/>
  <c r="O36" i="53" s="1"/>
  <c r="DJ36" i="53"/>
  <c r="CS36" i="53"/>
  <c r="CO36" i="53"/>
  <c r="CD36" i="53"/>
  <c r="BU36" i="53"/>
  <c r="BH36" i="53"/>
  <c r="AW36" i="53"/>
  <c r="AH36" i="53"/>
  <c r="J36" i="53"/>
  <c r="L36" i="53" s="1"/>
  <c r="DM36" i="53"/>
  <c r="DI36" i="53"/>
  <c r="CR36" i="53"/>
  <c r="CN36" i="53"/>
  <c r="CC36" i="53"/>
  <c r="BG36" i="53"/>
  <c r="AV36" i="53"/>
  <c r="AG36" i="53"/>
  <c r="S36" i="53"/>
  <c r="DL36" i="53"/>
  <c r="CB36" i="53"/>
  <c r="AF36" i="53"/>
  <c r="DH36" i="53"/>
  <c r="BJ36" i="53"/>
  <c r="CQ36" i="53"/>
  <c r="Z35" i="53"/>
  <c r="AA35" i="53" s="1"/>
  <c r="T35" i="53"/>
  <c r="AB35" i="53"/>
  <c r="AC35" i="53" s="1"/>
  <c r="CM36" i="53" l="1"/>
  <c r="AU36" i="53"/>
  <c r="DG36" i="53"/>
  <c r="BF36" i="53"/>
  <c r="BT36" i="53"/>
  <c r="P35" i="53"/>
  <c r="Q35" i="53" s="1"/>
  <c r="Z36" i="53"/>
  <c r="AA36" i="53" s="1"/>
  <c r="T36" i="53"/>
  <c r="AB36" i="53"/>
  <c r="AC36" i="53" s="1"/>
  <c r="DJ37" i="53"/>
  <c r="CS37" i="53"/>
  <c r="CO37" i="53"/>
  <c r="CD37" i="53"/>
  <c r="BU37" i="53"/>
  <c r="BH37" i="53"/>
  <c r="AW37" i="53"/>
  <c r="AH37" i="53"/>
  <c r="J37" i="53"/>
  <c r="L37" i="53" s="1"/>
  <c r="DM37" i="53"/>
  <c r="DI37" i="53"/>
  <c r="CR37" i="53"/>
  <c r="CN37" i="53"/>
  <c r="CC37" i="53"/>
  <c r="BG37" i="53"/>
  <c r="AV37" i="53"/>
  <c r="AG37" i="53"/>
  <c r="S37" i="53"/>
  <c r="DL37" i="53"/>
  <c r="DH37" i="53"/>
  <c r="CQ37" i="53"/>
  <c r="CB37" i="53"/>
  <c r="BJ37" i="53"/>
  <c r="AF37" i="53"/>
  <c r="CP37" i="53"/>
  <c r="AX37" i="53"/>
  <c r="CE37" i="53"/>
  <c r="AI37" i="53"/>
  <c r="DK37" i="53"/>
  <c r="BV37" i="53"/>
  <c r="AE37" i="53"/>
  <c r="N37" i="53"/>
  <c r="O37" i="53" s="1"/>
  <c r="BI37" i="53"/>
  <c r="BT37" i="53" l="1"/>
  <c r="DG37" i="53"/>
  <c r="BF37" i="53"/>
  <c r="CM37" i="53"/>
  <c r="AU37" i="53"/>
  <c r="P36" i="53"/>
  <c r="Q36" i="53" s="1"/>
  <c r="DK38" i="53"/>
  <c r="CR38" i="53"/>
  <c r="CN38" i="53"/>
  <c r="CB38" i="53"/>
  <c r="BU38" i="53"/>
  <c r="BH38" i="53"/>
  <c r="AV38" i="53"/>
  <c r="AH38" i="53"/>
  <c r="DJ38" i="53"/>
  <c r="CQ38" i="53"/>
  <c r="CE38" i="53"/>
  <c r="BG38" i="53"/>
  <c r="AG38" i="53"/>
  <c r="N38" i="53"/>
  <c r="O38" i="53" s="1"/>
  <c r="EB12" i="53"/>
  <c r="DM38" i="53"/>
  <c r="DI38" i="53"/>
  <c r="CP38" i="53"/>
  <c r="CD38" i="53"/>
  <c r="BJ38" i="53"/>
  <c r="AX38" i="53"/>
  <c r="AF38" i="53"/>
  <c r="CS38" i="53"/>
  <c r="BV38" i="53"/>
  <c r="AW38" i="53"/>
  <c r="DL38" i="53"/>
  <c r="CO38" i="53"/>
  <c r="DH38" i="53"/>
  <c r="BI38" i="53"/>
  <c r="AI38" i="53"/>
  <c r="AE38" i="53"/>
  <c r="S38" i="53"/>
  <c r="B4" i="53" s="1"/>
  <c r="B5" i="53" s="1"/>
  <c r="CC38" i="53"/>
  <c r="T37" i="53"/>
  <c r="AB37" i="53"/>
  <c r="AC37" i="53" s="1"/>
  <c r="Z37" i="53"/>
  <c r="AA37" i="53" s="1"/>
  <c r="EH12" i="53" l="1"/>
  <c r="EI12" i="53" s="1"/>
  <c r="M38" i="53"/>
  <c r="B11" i="53"/>
  <c r="B12" i="53" s="1"/>
  <c r="B13" i="53"/>
  <c r="B14" i="53" s="1"/>
  <c r="B7" i="53"/>
  <c r="B8" i="53" s="1"/>
  <c r="B15" i="53"/>
  <c r="B16" i="53" s="1"/>
  <c r="B9" i="53"/>
  <c r="B10" i="53" s="1"/>
  <c r="DH17" i="53"/>
  <c r="C58" i="46"/>
  <c r="CP17" i="53"/>
  <c r="CP39" i="53" s="1"/>
  <c r="CP40" i="53" s="1"/>
  <c r="CP41" i="53" s="1"/>
  <c r="CP42" i="53" s="1"/>
  <c r="CP43" i="53" s="1"/>
  <c r="CP44" i="53" s="1"/>
  <c r="CP45" i="53" s="1"/>
  <c r="CP46" i="53" s="1"/>
  <c r="CP47" i="53" s="1"/>
  <c r="CP48" i="53" s="1"/>
  <c r="CP49" i="53" s="1"/>
  <c r="CP50" i="53" s="1"/>
  <c r="CP51" i="53" s="1"/>
  <c r="CP52" i="53" s="1"/>
  <c r="CP53" i="53" s="1"/>
  <c r="CP54" i="53" s="1"/>
  <c r="CP55" i="53" s="1"/>
  <c r="CP56" i="53" s="1"/>
  <c r="CP57" i="53" s="1"/>
  <c r="CP58" i="53" s="1"/>
  <c r="CP59" i="53" s="1"/>
  <c r="CP60" i="53" s="1"/>
  <c r="CP61" i="53" s="1"/>
  <c r="CP62" i="53" s="1"/>
  <c r="CP63" i="53" s="1"/>
  <c r="CP64" i="53" s="1"/>
  <c r="CP65" i="53" s="1"/>
  <c r="CP66" i="53" s="1"/>
  <c r="CP67" i="53" s="1"/>
  <c r="CP68" i="53" s="1"/>
  <c r="CP69" i="53" s="1"/>
  <c r="CP70" i="53" s="1"/>
  <c r="CP71" i="53" s="1"/>
  <c r="CP72" i="53" s="1"/>
  <c r="CP73" i="53" s="1"/>
  <c r="CP74" i="53" s="1"/>
  <c r="CP75" i="53" s="1"/>
  <c r="CP76" i="53" s="1"/>
  <c r="C52" i="46"/>
  <c r="CQ17" i="53"/>
  <c r="CQ39" i="53" s="1"/>
  <c r="CQ40" i="53" s="1"/>
  <c r="CQ41" i="53" s="1"/>
  <c r="CQ42" i="53" s="1"/>
  <c r="CQ43" i="53" s="1"/>
  <c r="CQ44" i="53" s="1"/>
  <c r="CQ45" i="53" s="1"/>
  <c r="CQ46" i="53" s="1"/>
  <c r="CQ47" i="53" s="1"/>
  <c r="CQ48" i="53" s="1"/>
  <c r="CQ49" i="53" s="1"/>
  <c r="CQ50" i="53" s="1"/>
  <c r="CQ51" i="53" s="1"/>
  <c r="CQ52" i="53" s="1"/>
  <c r="CQ53" i="53" s="1"/>
  <c r="CQ54" i="53" s="1"/>
  <c r="CQ55" i="53" s="1"/>
  <c r="CQ56" i="53" s="1"/>
  <c r="CQ57" i="53" s="1"/>
  <c r="CQ58" i="53" s="1"/>
  <c r="CQ59" i="53" s="1"/>
  <c r="CQ60" i="53" s="1"/>
  <c r="CQ61" i="53" s="1"/>
  <c r="CQ62" i="53" s="1"/>
  <c r="CQ63" i="53" s="1"/>
  <c r="CQ64" i="53" s="1"/>
  <c r="CQ65" i="53" s="1"/>
  <c r="CQ66" i="53" s="1"/>
  <c r="CQ67" i="53" s="1"/>
  <c r="CQ68" i="53" s="1"/>
  <c r="CQ69" i="53" s="1"/>
  <c r="CQ70" i="53" s="1"/>
  <c r="CQ71" i="53" s="1"/>
  <c r="CQ72" i="53" s="1"/>
  <c r="CQ73" i="53" s="1"/>
  <c r="CQ74" i="53" s="1"/>
  <c r="CQ75" i="53" s="1"/>
  <c r="CQ76" i="53" s="1"/>
  <c r="C53" i="46"/>
  <c r="BH17" i="53"/>
  <c r="BH39" i="53" s="1"/>
  <c r="BH40" i="53" s="1"/>
  <c r="BH41" i="53" s="1"/>
  <c r="BH42" i="53" s="1"/>
  <c r="BH43" i="53" s="1"/>
  <c r="BH44" i="53" s="1"/>
  <c r="BH45" i="53" s="1"/>
  <c r="BH46" i="53" s="1"/>
  <c r="BH47" i="53" s="1"/>
  <c r="BH48" i="53" s="1"/>
  <c r="BH49" i="53" s="1"/>
  <c r="BH50" i="53" s="1"/>
  <c r="BH51" i="53" s="1"/>
  <c r="BH52" i="53" s="1"/>
  <c r="BH53" i="53" s="1"/>
  <c r="BH54" i="53" s="1"/>
  <c r="BH55" i="53" s="1"/>
  <c r="BH56" i="53" s="1"/>
  <c r="BH57" i="53" s="1"/>
  <c r="BH58" i="53" s="1"/>
  <c r="BH59" i="53" s="1"/>
  <c r="BH60" i="53" s="1"/>
  <c r="BH61" i="53" s="1"/>
  <c r="BH62" i="53" s="1"/>
  <c r="BH63" i="53" s="1"/>
  <c r="BH64" i="53" s="1"/>
  <c r="BH65" i="53" s="1"/>
  <c r="BH66" i="53" s="1"/>
  <c r="BH67" i="53" s="1"/>
  <c r="BH68" i="53" s="1"/>
  <c r="BH69" i="53" s="1"/>
  <c r="BH70" i="53" s="1"/>
  <c r="BH71" i="53" s="1"/>
  <c r="BH72" i="53" s="1"/>
  <c r="BH73" i="53" s="1"/>
  <c r="BH74" i="53" s="1"/>
  <c r="BH75" i="53" s="1"/>
  <c r="BH76" i="53" s="1"/>
  <c r="C35" i="46"/>
  <c r="CR17" i="53"/>
  <c r="CR39" i="53" s="1"/>
  <c r="CR40" i="53" s="1"/>
  <c r="CR41" i="53" s="1"/>
  <c r="CR42" i="53" s="1"/>
  <c r="CR43" i="53" s="1"/>
  <c r="CR44" i="53" s="1"/>
  <c r="CR45" i="53" s="1"/>
  <c r="CR46" i="53" s="1"/>
  <c r="CR47" i="53" s="1"/>
  <c r="CR48" i="53" s="1"/>
  <c r="CR49" i="53" s="1"/>
  <c r="CR50" i="53" s="1"/>
  <c r="CR51" i="53" s="1"/>
  <c r="CR52" i="53" s="1"/>
  <c r="CR53" i="53" s="1"/>
  <c r="CR54" i="53" s="1"/>
  <c r="CR55" i="53" s="1"/>
  <c r="CR56" i="53" s="1"/>
  <c r="CR57" i="53" s="1"/>
  <c r="CR58" i="53" s="1"/>
  <c r="CR59" i="53" s="1"/>
  <c r="CR60" i="53" s="1"/>
  <c r="CR61" i="53" s="1"/>
  <c r="CR62" i="53" s="1"/>
  <c r="CR63" i="53" s="1"/>
  <c r="CR64" i="53" s="1"/>
  <c r="CR65" i="53" s="1"/>
  <c r="CR66" i="53" s="1"/>
  <c r="CR67" i="53" s="1"/>
  <c r="CR68" i="53" s="1"/>
  <c r="CR69" i="53" s="1"/>
  <c r="CR70" i="53" s="1"/>
  <c r="CR71" i="53" s="1"/>
  <c r="CR72" i="53" s="1"/>
  <c r="CR73" i="53" s="1"/>
  <c r="CR74" i="53" s="1"/>
  <c r="CR75" i="53" s="1"/>
  <c r="CR76" i="53" s="1"/>
  <c r="AX17" i="53"/>
  <c r="AX39" i="53" s="1"/>
  <c r="AX40" i="53" s="1"/>
  <c r="AX41" i="53" s="1"/>
  <c r="AX42" i="53" s="1"/>
  <c r="AX43" i="53" s="1"/>
  <c r="AX44" i="53" s="1"/>
  <c r="AX45" i="53" s="1"/>
  <c r="AX46" i="53" s="1"/>
  <c r="AX47" i="53" s="1"/>
  <c r="AX48" i="53" s="1"/>
  <c r="AX49" i="53" s="1"/>
  <c r="AX50" i="53" s="1"/>
  <c r="AX51" i="53" s="1"/>
  <c r="AX52" i="53" s="1"/>
  <c r="AX53" i="53" s="1"/>
  <c r="AX54" i="53" s="1"/>
  <c r="AX55" i="53" s="1"/>
  <c r="AX56" i="53" s="1"/>
  <c r="AX57" i="53" s="1"/>
  <c r="AX58" i="53" s="1"/>
  <c r="AX59" i="53" s="1"/>
  <c r="AX60" i="53" s="1"/>
  <c r="AX61" i="53" s="1"/>
  <c r="AX62" i="53" s="1"/>
  <c r="AX63" i="53" s="1"/>
  <c r="AX64" i="53" s="1"/>
  <c r="AX65" i="53" s="1"/>
  <c r="AX66" i="53" s="1"/>
  <c r="AX67" i="53" s="1"/>
  <c r="AX68" i="53" s="1"/>
  <c r="AX69" i="53" s="1"/>
  <c r="AX70" i="53" s="1"/>
  <c r="AX71" i="53" s="1"/>
  <c r="AX72" i="53" s="1"/>
  <c r="AX73" i="53" s="1"/>
  <c r="AX74" i="53" s="1"/>
  <c r="AX75" i="53" s="1"/>
  <c r="AX76" i="53" s="1"/>
  <c r="C31" i="46"/>
  <c r="DJ17" i="53"/>
  <c r="DJ39" i="53" s="1"/>
  <c r="DJ40" i="53" s="1"/>
  <c r="DJ41" i="53" s="1"/>
  <c r="DJ42" i="53" s="1"/>
  <c r="DJ43" i="53" s="1"/>
  <c r="DJ44" i="53" s="1"/>
  <c r="DJ45" i="53" s="1"/>
  <c r="DJ46" i="53" s="1"/>
  <c r="DJ47" i="53" s="1"/>
  <c r="DJ48" i="53" s="1"/>
  <c r="DJ49" i="53" s="1"/>
  <c r="DJ50" i="53" s="1"/>
  <c r="DJ51" i="53" s="1"/>
  <c r="DJ52" i="53" s="1"/>
  <c r="DJ53" i="53" s="1"/>
  <c r="DJ54" i="53" s="1"/>
  <c r="DJ55" i="53" s="1"/>
  <c r="DJ56" i="53" s="1"/>
  <c r="DJ57" i="53" s="1"/>
  <c r="DJ58" i="53" s="1"/>
  <c r="DJ59" i="53" s="1"/>
  <c r="DJ60" i="53" s="1"/>
  <c r="DJ61" i="53" s="1"/>
  <c r="DJ62" i="53" s="1"/>
  <c r="DJ63" i="53" s="1"/>
  <c r="DJ64" i="53" s="1"/>
  <c r="DJ65" i="53" s="1"/>
  <c r="DJ66" i="53" s="1"/>
  <c r="DJ67" i="53" s="1"/>
  <c r="DJ68" i="53" s="1"/>
  <c r="DJ69" i="53" s="1"/>
  <c r="DJ70" i="53" s="1"/>
  <c r="DJ71" i="53" s="1"/>
  <c r="DJ72" i="53" s="1"/>
  <c r="DJ73" i="53" s="1"/>
  <c r="DJ74" i="53" s="1"/>
  <c r="DJ75" i="53" s="1"/>
  <c r="DJ76" i="53" s="1"/>
  <c r="C60" i="46"/>
  <c r="BU17" i="53"/>
  <c r="C41" i="46"/>
  <c r="DK17" i="53"/>
  <c r="DK39" i="53" s="1"/>
  <c r="DK40" i="53" s="1"/>
  <c r="DK41" i="53" s="1"/>
  <c r="DK42" i="53" s="1"/>
  <c r="DK43" i="53" s="1"/>
  <c r="DK44" i="53" s="1"/>
  <c r="DK45" i="53" s="1"/>
  <c r="DK46" i="53" s="1"/>
  <c r="DK47" i="53" s="1"/>
  <c r="DK48" i="53" s="1"/>
  <c r="DK49" i="53" s="1"/>
  <c r="DK50" i="53" s="1"/>
  <c r="DK51" i="53" s="1"/>
  <c r="DK52" i="53" s="1"/>
  <c r="DK53" i="53" s="1"/>
  <c r="DK54" i="53" s="1"/>
  <c r="DK55" i="53" s="1"/>
  <c r="DK56" i="53" s="1"/>
  <c r="DK57" i="53" s="1"/>
  <c r="DK58" i="53" s="1"/>
  <c r="DK59" i="53" s="1"/>
  <c r="DK60" i="53" s="1"/>
  <c r="DK61" i="53" s="1"/>
  <c r="DK62" i="53" s="1"/>
  <c r="DK63" i="53" s="1"/>
  <c r="DK64" i="53" s="1"/>
  <c r="DK65" i="53" s="1"/>
  <c r="DK66" i="53" s="1"/>
  <c r="DK67" i="53" s="1"/>
  <c r="DK68" i="53" s="1"/>
  <c r="DK69" i="53" s="1"/>
  <c r="DK70" i="53" s="1"/>
  <c r="DK71" i="53" s="1"/>
  <c r="DK72" i="53" s="1"/>
  <c r="DK73" i="53" s="1"/>
  <c r="DK74" i="53" s="1"/>
  <c r="DK75" i="53" s="1"/>
  <c r="DK76" i="53" s="1"/>
  <c r="C61" i="46"/>
  <c r="AW17" i="53"/>
  <c r="AW39" i="53" s="1"/>
  <c r="AW40" i="53" s="1"/>
  <c r="AW41" i="53" s="1"/>
  <c r="AW42" i="53" s="1"/>
  <c r="AW43" i="53" s="1"/>
  <c r="AW44" i="53" s="1"/>
  <c r="AW45" i="53" s="1"/>
  <c r="AW46" i="53" s="1"/>
  <c r="AW47" i="53" s="1"/>
  <c r="AW48" i="53" s="1"/>
  <c r="AW49" i="53" s="1"/>
  <c r="AW50" i="53" s="1"/>
  <c r="AW51" i="53" s="1"/>
  <c r="AW52" i="53" s="1"/>
  <c r="AW53" i="53" s="1"/>
  <c r="AW54" i="53" s="1"/>
  <c r="AW55" i="53" s="1"/>
  <c r="AW56" i="53" s="1"/>
  <c r="AW57" i="53" s="1"/>
  <c r="AW58" i="53" s="1"/>
  <c r="AW59" i="53" s="1"/>
  <c r="AW60" i="53" s="1"/>
  <c r="AW61" i="53" s="1"/>
  <c r="AW62" i="53" s="1"/>
  <c r="AW63" i="53" s="1"/>
  <c r="AW64" i="53" s="1"/>
  <c r="AW65" i="53" s="1"/>
  <c r="AW66" i="53" s="1"/>
  <c r="AW67" i="53" s="1"/>
  <c r="AW68" i="53" s="1"/>
  <c r="AW69" i="53" s="1"/>
  <c r="AW70" i="53" s="1"/>
  <c r="AW71" i="53" s="1"/>
  <c r="AW72" i="53" s="1"/>
  <c r="AW73" i="53" s="1"/>
  <c r="AW74" i="53" s="1"/>
  <c r="AW75" i="53" s="1"/>
  <c r="AW76" i="53" s="1"/>
  <c r="C30" i="46"/>
  <c r="DI17" i="53"/>
  <c r="DI39" i="53" s="1"/>
  <c r="DI40" i="53" s="1"/>
  <c r="DI41" i="53" s="1"/>
  <c r="DI42" i="53" s="1"/>
  <c r="DI43" i="53" s="1"/>
  <c r="DI44" i="53" s="1"/>
  <c r="DI45" i="53" s="1"/>
  <c r="DI46" i="53" s="1"/>
  <c r="DI47" i="53" s="1"/>
  <c r="DI48" i="53" s="1"/>
  <c r="DI49" i="53" s="1"/>
  <c r="DI50" i="53" s="1"/>
  <c r="DI51" i="53" s="1"/>
  <c r="DI52" i="53" s="1"/>
  <c r="DI53" i="53" s="1"/>
  <c r="DI54" i="53" s="1"/>
  <c r="DI55" i="53" s="1"/>
  <c r="DI56" i="53" s="1"/>
  <c r="DI57" i="53" s="1"/>
  <c r="DI58" i="53" s="1"/>
  <c r="DI59" i="53" s="1"/>
  <c r="DI60" i="53" s="1"/>
  <c r="DI61" i="53" s="1"/>
  <c r="DI62" i="53" s="1"/>
  <c r="DI63" i="53" s="1"/>
  <c r="DI64" i="53" s="1"/>
  <c r="DI65" i="53" s="1"/>
  <c r="DI66" i="53" s="1"/>
  <c r="DI67" i="53" s="1"/>
  <c r="DI68" i="53" s="1"/>
  <c r="DI69" i="53" s="1"/>
  <c r="DI70" i="53" s="1"/>
  <c r="DI71" i="53" s="1"/>
  <c r="DI72" i="53" s="1"/>
  <c r="DI73" i="53" s="1"/>
  <c r="DI74" i="53" s="1"/>
  <c r="DI75" i="53" s="1"/>
  <c r="DI76" i="53" s="1"/>
  <c r="C59" i="46"/>
  <c r="DL17" i="53"/>
  <c r="DL39" i="53" s="1"/>
  <c r="DL40" i="53" s="1"/>
  <c r="DL41" i="53" s="1"/>
  <c r="DL42" i="53" s="1"/>
  <c r="DL43" i="53" s="1"/>
  <c r="DL44" i="53" s="1"/>
  <c r="DL45" i="53" s="1"/>
  <c r="DL46" i="53" s="1"/>
  <c r="DL47" i="53" s="1"/>
  <c r="DL48" i="53" s="1"/>
  <c r="DL49" i="53" s="1"/>
  <c r="DL50" i="53" s="1"/>
  <c r="DL51" i="53" s="1"/>
  <c r="DL52" i="53" s="1"/>
  <c r="DL53" i="53" s="1"/>
  <c r="DL54" i="53" s="1"/>
  <c r="DL55" i="53" s="1"/>
  <c r="DL56" i="53" s="1"/>
  <c r="DL57" i="53" s="1"/>
  <c r="DL58" i="53" s="1"/>
  <c r="DL59" i="53" s="1"/>
  <c r="DL60" i="53" s="1"/>
  <c r="DL61" i="53" s="1"/>
  <c r="DL62" i="53" s="1"/>
  <c r="DL63" i="53" s="1"/>
  <c r="DL64" i="53" s="1"/>
  <c r="DL65" i="53" s="1"/>
  <c r="DL66" i="53" s="1"/>
  <c r="DL67" i="53" s="1"/>
  <c r="DL68" i="53" s="1"/>
  <c r="DL69" i="53" s="1"/>
  <c r="DL70" i="53" s="1"/>
  <c r="DL71" i="53" s="1"/>
  <c r="DL72" i="53" s="1"/>
  <c r="DL73" i="53" s="1"/>
  <c r="DL74" i="53" s="1"/>
  <c r="DL75" i="53" s="1"/>
  <c r="DL76" i="53" s="1"/>
  <c r="BV17" i="53"/>
  <c r="BV39" i="53" s="1"/>
  <c r="BV40" i="53" s="1"/>
  <c r="BV41" i="53" s="1"/>
  <c r="BV42" i="53" s="1"/>
  <c r="BV43" i="53" s="1"/>
  <c r="BV44" i="53" s="1"/>
  <c r="BV45" i="53" s="1"/>
  <c r="BV46" i="53" s="1"/>
  <c r="BV47" i="53" s="1"/>
  <c r="BV48" i="53" s="1"/>
  <c r="BV49" i="53" s="1"/>
  <c r="BV50" i="53" s="1"/>
  <c r="BV51" i="53" s="1"/>
  <c r="BV52" i="53" s="1"/>
  <c r="BV53" i="53" s="1"/>
  <c r="BV54" i="53" s="1"/>
  <c r="BV55" i="53" s="1"/>
  <c r="BV56" i="53" s="1"/>
  <c r="BV57" i="53" s="1"/>
  <c r="BV58" i="53" s="1"/>
  <c r="BV59" i="53" s="1"/>
  <c r="BV60" i="53" s="1"/>
  <c r="BV61" i="53" s="1"/>
  <c r="BV62" i="53" s="1"/>
  <c r="BV63" i="53" s="1"/>
  <c r="BV64" i="53" s="1"/>
  <c r="BV65" i="53" s="1"/>
  <c r="BV66" i="53" s="1"/>
  <c r="BV67" i="53" s="1"/>
  <c r="BV68" i="53" s="1"/>
  <c r="BV69" i="53" s="1"/>
  <c r="BV70" i="53" s="1"/>
  <c r="BV71" i="53" s="1"/>
  <c r="BV72" i="53" s="1"/>
  <c r="BV73" i="53" s="1"/>
  <c r="BV74" i="53" s="1"/>
  <c r="BV75" i="53" s="1"/>
  <c r="BV76" i="53" s="1"/>
  <c r="C43" i="46"/>
  <c r="BJ17" i="53"/>
  <c r="BJ39" i="53" s="1"/>
  <c r="BJ40" i="53" s="1"/>
  <c r="BJ41" i="53" s="1"/>
  <c r="BJ42" i="53" s="1"/>
  <c r="BJ43" i="53" s="1"/>
  <c r="BJ44" i="53" s="1"/>
  <c r="BJ45" i="53" s="1"/>
  <c r="BJ46" i="53" s="1"/>
  <c r="BJ47" i="53" s="1"/>
  <c r="BJ48" i="53" s="1"/>
  <c r="BJ49" i="53" s="1"/>
  <c r="BJ50" i="53" s="1"/>
  <c r="BJ51" i="53" s="1"/>
  <c r="BJ52" i="53" s="1"/>
  <c r="BJ53" i="53" s="1"/>
  <c r="BJ54" i="53" s="1"/>
  <c r="BJ55" i="53" s="1"/>
  <c r="BJ56" i="53" s="1"/>
  <c r="BJ57" i="53" s="1"/>
  <c r="BJ58" i="53" s="1"/>
  <c r="BJ59" i="53" s="1"/>
  <c r="BJ60" i="53" s="1"/>
  <c r="BJ61" i="53" s="1"/>
  <c r="BJ62" i="53" s="1"/>
  <c r="BJ63" i="53" s="1"/>
  <c r="BJ64" i="53" s="1"/>
  <c r="BJ65" i="53" s="1"/>
  <c r="BJ66" i="53" s="1"/>
  <c r="BJ67" i="53" s="1"/>
  <c r="BJ68" i="53" s="1"/>
  <c r="BJ69" i="53" s="1"/>
  <c r="BJ70" i="53" s="1"/>
  <c r="BJ71" i="53" s="1"/>
  <c r="BJ72" i="53" s="1"/>
  <c r="BJ73" i="53" s="1"/>
  <c r="BJ74" i="53" s="1"/>
  <c r="BJ75" i="53" s="1"/>
  <c r="BJ76" i="53" s="1"/>
  <c r="C37" i="46"/>
  <c r="DM17" i="53"/>
  <c r="DM39" i="53" s="1"/>
  <c r="DM40" i="53" s="1"/>
  <c r="DM41" i="53" s="1"/>
  <c r="DM42" i="53" s="1"/>
  <c r="DM43" i="53" s="1"/>
  <c r="DM44" i="53" s="1"/>
  <c r="DM45" i="53" s="1"/>
  <c r="DM46" i="53" s="1"/>
  <c r="DM47" i="53" s="1"/>
  <c r="DM48" i="53" s="1"/>
  <c r="DM49" i="53" s="1"/>
  <c r="DM50" i="53" s="1"/>
  <c r="DM51" i="53" s="1"/>
  <c r="DM52" i="53" s="1"/>
  <c r="DM53" i="53" s="1"/>
  <c r="DM54" i="53" s="1"/>
  <c r="DM55" i="53" s="1"/>
  <c r="DM56" i="53" s="1"/>
  <c r="DM57" i="53" s="1"/>
  <c r="DM58" i="53" s="1"/>
  <c r="DM59" i="53" s="1"/>
  <c r="DM60" i="53" s="1"/>
  <c r="DM61" i="53" s="1"/>
  <c r="DM62" i="53" s="1"/>
  <c r="DM63" i="53" s="1"/>
  <c r="DM64" i="53" s="1"/>
  <c r="DM65" i="53" s="1"/>
  <c r="DM66" i="53" s="1"/>
  <c r="DM67" i="53" s="1"/>
  <c r="DM68" i="53" s="1"/>
  <c r="DM69" i="53" s="1"/>
  <c r="DM70" i="53" s="1"/>
  <c r="DM71" i="53" s="1"/>
  <c r="DM72" i="53" s="1"/>
  <c r="DM73" i="53" s="1"/>
  <c r="DM74" i="53" s="1"/>
  <c r="DM75" i="53" s="1"/>
  <c r="DM76" i="53" s="1"/>
  <c r="C63" i="46"/>
  <c r="BG17" i="53"/>
  <c r="C34" i="46"/>
  <c r="CO17" i="53"/>
  <c r="CO39" i="53" s="1"/>
  <c r="CO40" i="53" s="1"/>
  <c r="CO41" i="53" s="1"/>
  <c r="CO42" i="53" s="1"/>
  <c r="CO43" i="53" s="1"/>
  <c r="CO44" i="53" s="1"/>
  <c r="CO45" i="53" s="1"/>
  <c r="CO46" i="53" s="1"/>
  <c r="CO47" i="53" s="1"/>
  <c r="CO48" i="53" s="1"/>
  <c r="CO49" i="53" s="1"/>
  <c r="CO50" i="53" s="1"/>
  <c r="CO51" i="53" s="1"/>
  <c r="CO52" i="53" s="1"/>
  <c r="CO53" i="53" s="1"/>
  <c r="CO54" i="53" s="1"/>
  <c r="CO55" i="53" s="1"/>
  <c r="CO56" i="53" s="1"/>
  <c r="CO57" i="53" s="1"/>
  <c r="CO58" i="53" s="1"/>
  <c r="CO59" i="53" s="1"/>
  <c r="CO60" i="53" s="1"/>
  <c r="CO61" i="53" s="1"/>
  <c r="CO62" i="53" s="1"/>
  <c r="CO63" i="53" s="1"/>
  <c r="CO64" i="53" s="1"/>
  <c r="CO65" i="53" s="1"/>
  <c r="CO66" i="53" s="1"/>
  <c r="CO67" i="53" s="1"/>
  <c r="CO68" i="53" s="1"/>
  <c r="CO69" i="53" s="1"/>
  <c r="CO70" i="53" s="1"/>
  <c r="CO71" i="53" s="1"/>
  <c r="CO72" i="53" s="1"/>
  <c r="CO73" i="53" s="1"/>
  <c r="CO74" i="53" s="1"/>
  <c r="CO75" i="53" s="1"/>
  <c r="CO76" i="53" s="1"/>
  <c r="C51" i="46"/>
  <c r="CC17" i="53"/>
  <c r="C45" i="46"/>
  <c r="BI17" i="53"/>
  <c r="BI39" i="53" s="1"/>
  <c r="BI40" i="53" s="1"/>
  <c r="BI41" i="53" s="1"/>
  <c r="BI42" i="53" s="1"/>
  <c r="BI43" i="53" s="1"/>
  <c r="BI44" i="53" s="1"/>
  <c r="BI45" i="53" s="1"/>
  <c r="BI46" i="53" s="1"/>
  <c r="BI47" i="53" s="1"/>
  <c r="BI48" i="53" s="1"/>
  <c r="BI49" i="53" s="1"/>
  <c r="BI50" i="53" s="1"/>
  <c r="BI51" i="53" s="1"/>
  <c r="BI52" i="53" s="1"/>
  <c r="BI53" i="53" s="1"/>
  <c r="BI54" i="53" s="1"/>
  <c r="BI55" i="53" s="1"/>
  <c r="BI56" i="53" s="1"/>
  <c r="BI57" i="53" s="1"/>
  <c r="BI58" i="53" s="1"/>
  <c r="BI59" i="53" s="1"/>
  <c r="BI60" i="53" s="1"/>
  <c r="BI61" i="53" s="1"/>
  <c r="BI62" i="53" s="1"/>
  <c r="BI63" i="53" s="1"/>
  <c r="BI64" i="53" s="1"/>
  <c r="BI65" i="53" s="1"/>
  <c r="BI66" i="53" s="1"/>
  <c r="BI67" i="53" s="1"/>
  <c r="BI68" i="53" s="1"/>
  <c r="BI69" i="53" s="1"/>
  <c r="BI70" i="53" s="1"/>
  <c r="BI71" i="53" s="1"/>
  <c r="BI72" i="53" s="1"/>
  <c r="BI73" i="53" s="1"/>
  <c r="BI74" i="53" s="1"/>
  <c r="BI75" i="53" s="1"/>
  <c r="BI76" i="53" s="1"/>
  <c r="C36" i="46"/>
  <c r="CS17" i="53"/>
  <c r="CS39" i="53" s="1"/>
  <c r="CS40" i="53" s="1"/>
  <c r="CS41" i="53" s="1"/>
  <c r="CS42" i="53" s="1"/>
  <c r="CS43" i="53" s="1"/>
  <c r="CS44" i="53" s="1"/>
  <c r="CS45" i="53" s="1"/>
  <c r="CS46" i="53" s="1"/>
  <c r="CS47" i="53" s="1"/>
  <c r="CS48" i="53" s="1"/>
  <c r="CS49" i="53" s="1"/>
  <c r="CS50" i="53" s="1"/>
  <c r="CS51" i="53" s="1"/>
  <c r="CS52" i="53" s="1"/>
  <c r="CS53" i="53" s="1"/>
  <c r="CS54" i="53" s="1"/>
  <c r="CS55" i="53" s="1"/>
  <c r="CS56" i="53" s="1"/>
  <c r="CS57" i="53" s="1"/>
  <c r="CS58" i="53" s="1"/>
  <c r="CS59" i="53" s="1"/>
  <c r="CS60" i="53" s="1"/>
  <c r="CS61" i="53" s="1"/>
  <c r="CS62" i="53" s="1"/>
  <c r="CS63" i="53" s="1"/>
  <c r="CS64" i="53" s="1"/>
  <c r="CS65" i="53" s="1"/>
  <c r="CS66" i="53" s="1"/>
  <c r="CS67" i="53" s="1"/>
  <c r="CS68" i="53" s="1"/>
  <c r="CS69" i="53" s="1"/>
  <c r="CS70" i="53" s="1"/>
  <c r="CS71" i="53" s="1"/>
  <c r="CS72" i="53" s="1"/>
  <c r="CS73" i="53" s="1"/>
  <c r="CS74" i="53" s="1"/>
  <c r="CS75" i="53" s="1"/>
  <c r="CS76" i="53" s="1"/>
  <c r="C55" i="46"/>
  <c r="CD17" i="53"/>
  <c r="CD39" i="53" s="1"/>
  <c r="CD40" i="53" s="1"/>
  <c r="CD41" i="53" s="1"/>
  <c r="CD42" i="53" s="1"/>
  <c r="CD43" i="53" s="1"/>
  <c r="CD44" i="53" s="1"/>
  <c r="CD45" i="53" s="1"/>
  <c r="CD46" i="53" s="1"/>
  <c r="CD47" i="53" s="1"/>
  <c r="CD48" i="53" s="1"/>
  <c r="CD49" i="53" s="1"/>
  <c r="CD50" i="53" s="1"/>
  <c r="CD51" i="53" s="1"/>
  <c r="CD52" i="53" s="1"/>
  <c r="CD53" i="53" s="1"/>
  <c r="CD54" i="53" s="1"/>
  <c r="CD55" i="53" s="1"/>
  <c r="CD56" i="53" s="1"/>
  <c r="CD57" i="53" s="1"/>
  <c r="CD58" i="53" s="1"/>
  <c r="CD59" i="53" s="1"/>
  <c r="CD60" i="53" s="1"/>
  <c r="CD61" i="53" s="1"/>
  <c r="CD62" i="53" s="1"/>
  <c r="CD63" i="53" s="1"/>
  <c r="CD64" i="53" s="1"/>
  <c r="CD65" i="53" s="1"/>
  <c r="CD66" i="53" s="1"/>
  <c r="CD67" i="53" s="1"/>
  <c r="CD68" i="53" s="1"/>
  <c r="CD69" i="53" s="1"/>
  <c r="CD70" i="53" s="1"/>
  <c r="CD71" i="53" s="1"/>
  <c r="CD72" i="53" s="1"/>
  <c r="CD73" i="53" s="1"/>
  <c r="CD74" i="53" s="1"/>
  <c r="CD75" i="53" s="1"/>
  <c r="CD76" i="53" s="1"/>
  <c r="C46" i="46"/>
  <c r="CE17" i="53"/>
  <c r="CE39" i="53" s="1"/>
  <c r="CE40" i="53" s="1"/>
  <c r="CE41" i="53" s="1"/>
  <c r="CE42" i="53" s="1"/>
  <c r="CE43" i="53" s="1"/>
  <c r="CE44" i="53" s="1"/>
  <c r="CE45" i="53" s="1"/>
  <c r="CE46" i="53" s="1"/>
  <c r="CE47" i="53" s="1"/>
  <c r="CE48" i="53" s="1"/>
  <c r="CE49" i="53" s="1"/>
  <c r="CE50" i="53" s="1"/>
  <c r="CE51" i="53" s="1"/>
  <c r="CE52" i="53" s="1"/>
  <c r="CE53" i="53" s="1"/>
  <c r="CE54" i="53" s="1"/>
  <c r="CE55" i="53" s="1"/>
  <c r="CE56" i="53" s="1"/>
  <c r="CE57" i="53" s="1"/>
  <c r="CE58" i="53" s="1"/>
  <c r="CE59" i="53" s="1"/>
  <c r="CE60" i="53" s="1"/>
  <c r="CE61" i="53" s="1"/>
  <c r="CE62" i="53" s="1"/>
  <c r="CE63" i="53" s="1"/>
  <c r="CE64" i="53" s="1"/>
  <c r="CE65" i="53" s="1"/>
  <c r="CE66" i="53" s="1"/>
  <c r="CE67" i="53" s="1"/>
  <c r="CE68" i="53" s="1"/>
  <c r="CE69" i="53" s="1"/>
  <c r="CE70" i="53" s="1"/>
  <c r="CE71" i="53" s="1"/>
  <c r="CE72" i="53" s="1"/>
  <c r="CE73" i="53" s="1"/>
  <c r="CE74" i="53" s="1"/>
  <c r="CE75" i="53" s="1"/>
  <c r="CE76" i="53" s="1"/>
  <c r="C47" i="46"/>
  <c r="AV17" i="53"/>
  <c r="C29" i="46"/>
  <c r="CN17" i="53"/>
  <c r="C50" i="46"/>
  <c r="P37" i="53"/>
  <c r="Q37" i="53" s="1"/>
  <c r="DG38" i="53"/>
  <c r="C62" i="46" s="1"/>
  <c r="AI17" i="53"/>
  <c r="CM38" i="53"/>
  <c r="C54" i="46" s="1"/>
  <c r="AH17" i="53"/>
  <c r="EB13" i="53"/>
  <c r="AB38" i="53"/>
  <c r="AC38" i="53" s="1"/>
  <c r="T38" i="53"/>
  <c r="Z38" i="53"/>
  <c r="AA38" i="53" s="1"/>
  <c r="S17" i="53"/>
  <c r="K38" i="53"/>
  <c r="EF12" i="53"/>
  <c r="EG12" i="53" s="1"/>
  <c r="BF38" i="53"/>
  <c r="AF17" i="53"/>
  <c r="AU38" i="53"/>
  <c r="AE17" i="53"/>
  <c r="BT38" i="53"/>
  <c r="AG17" i="53"/>
  <c r="DH39" i="53" l="1"/>
  <c r="DG39" i="53" s="1"/>
  <c r="CN39" i="53"/>
  <c r="CC39" i="53"/>
  <c r="BU39" i="53"/>
  <c r="BG39" i="53"/>
  <c r="AV39" i="53"/>
  <c r="P38" i="53"/>
  <c r="AH39" i="53"/>
  <c r="AF39" i="53"/>
  <c r="AE39" i="53"/>
  <c r="AG39" i="53"/>
  <c r="AI39" i="53"/>
  <c r="S39" i="53"/>
  <c r="T39" i="53" s="1"/>
  <c r="EB14" i="53"/>
  <c r="Q38" i="53" l="1"/>
  <c r="J39" i="53"/>
  <c r="N39" i="53" s="1"/>
  <c r="AH40" i="53"/>
  <c r="AI40" i="53"/>
  <c r="AG40" i="53"/>
  <c r="AE40" i="53"/>
  <c r="AE41" i="53" s="1"/>
  <c r="AF40" i="53"/>
  <c r="DH40" i="53"/>
  <c r="CN40" i="53"/>
  <c r="CM39" i="53"/>
  <c r="CC40" i="53"/>
  <c r="CB39" i="53"/>
  <c r="BT39" i="53" s="1"/>
  <c r="BU40" i="53"/>
  <c r="BG40" i="53"/>
  <c r="BF39" i="53"/>
  <c r="AV40" i="53"/>
  <c r="AU39" i="53"/>
  <c r="Z39" i="53"/>
  <c r="AA39" i="53" s="1"/>
  <c r="EB15" i="53"/>
  <c r="S40" i="53"/>
  <c r="EF13" i="53" l="1"/>
  <c r="EG13" i="53" s="1"/>
  <c r="K39" i="53" s="1"/>
  <c r="L39" i="53"/>
  <c r="Z40" i="53"/>
  <c r="AA40" i="53" s="1"/>
  <c r="AI41" i="53"/>
  <c r="AF41" i="53"/>
  <c r="AG41" i="53"/>
  <c r="AH41" i="53"/>
  <c r="DG40" i="53"/>
  <c r="DH41" i="53"/>
  <c r="CN41" i="53"/>
  <c r="CM40" i="53"/>
  <c r="CB40" i="53"/>
  <c r="BT40" i="53" s="1"/>
  <c r="CC41" i="53"/>
  <c r="AB39" i="53"/>
  <c r="AC39" i="53" s="1"/>
  <c r="P39" i="53" s="1"/>
  <c r="J40" i="53" s="1"/>
  <c r="BU41" i="53"/>
  <c r="BG41" i="53"/>
  <c r="BF40" i="53"/>
  <c r="AV41" i="53"/>
  <c r="AU40" i="53"/>
  <c r="AE42" i="53"/>
  <c r="EB16" i="53"/>
  <c r="T40" i="53"/>
  <c r="S41" i="53"/>
  <c r="Z41" i="53" l="1"/>
  <c r="AA41" i="53" s="1"/>
  <c r="EH13" i="53"/>
  <c r="EI13" i="53" s="1"/>
  <c r="M39" i="53" s="1"/>
  <c r="O39" i="53"/>
  <c r="N40" i="53"/>
  <c r="Q39" i="53"/>
  <c r="AE43" i="53"/>
  <c r="AH42" i="53"/>
  <c r="AF42" i="53"/>
  <c r="AG42" i="53"/>
  <c r="AI42" i="53"/>
  <c r="DG41" i="53"/>
  <c r="DH42" i="53"/>
  <c r="CM41" i="53"/>
  <c r="CN42" i="53"/>
  <c r="CB41" i="53"/>
  <c r="BT41" i="53" s="1"/>
  <c r="CC42" i="53"/>
  <c r="BU42" i="53"/>
  <c r="AB40" i="53"/>
  <c r="AC40" i="53" s="1"/>
  <c r="P40" i="53" s="1"/>
  <c r="Q40" i="53" s="1"/>
  <c r="BF41" i="53"/>
  <c r="BG42" i="53"/>
  <c r="AV42" i="53"/>
  <c r="AU41" i="53"/>
  <c r="T41" i="53"/>
  <c r="S42" i="53"/>
  <c r="EB17" i="53"/>
  <c r="J41" i="53" l="1"/>
  <c r="EF14" i="53"/>
  <c r="EG14" i="53" s="1"/>
  <c r="K40" i="53" s="1"/>
  <c r="L40" i="53"/>
  <c r="Z42" i="53"/>
  <c r="AA42" i="53" s="1"/>
  <c r="AI43" i="53"/>
  <c r="AI44" i="53" s="1"/>
  <c r="AI45" i="53" s="1"/>
  <c r="AI46" i="53" s="1"/>
  <c r="AI47" i="53" s="1"/>
  <c r="AI48" i="53" s="1"/>
  <c r="AI49" i="53" s="1"/>
  <c r="AI50" i="53" s="1"/>
  <c r="AI51" i="53" s="1"/>
  <c r="AI52" i="53" s="1"/>
  <c r="AI53" i="53" s="1"/>
  <c r="AI54" i="53" s="1"/>
  <c r="AI55" i="53" s="1"/>
  <c r="AI56" i="53" s="1"/>
  <c r="AI57" i="53" s="1"/>
  <c r="AI58" i="53" s="1"/>
  <c r="AI59" i="53" s="1"/>
  <c r="AI60" i="53" s="1"/>
  <c r="AI61" i="53" s="1"/>
  <c r="AI62" i="53" s="1"/>
  <c r="AI63" i="53" s="1"/>
  <c r="AI64" i="53" s="1"/>
  <c r="AI65" i="53" s="1"/>
  <c r="AI66" i="53" s="1"/>
  <c r="AI67" i="53" s="1"/>
  <c r="AI68" i="53" s="1"/>
  <c r="AI69" i="53" s="1"/>
  <c r="AI70" i="53" s="1"/>
  <c r="AI71" i="53" s="1"/>
  <c r="AI72" i="53" s="1"/>
  <c r="AI73" i="53" s="1"/>
  <c r="AI74" i="53" s="1"/>
  <c r="AI75" i="53" s="1"/>
  <c r="AI76" i="53" s="1"/>
  <c r="AF43" i="53"/>
  <c r="AF44" i="53" s="1"/>
  <c r="AF45" i="53" s="1"/>
  <c r="AF46" i="53" s="1"/>
  <c r="AF47" i="53" s="1"/>
  <c r="AF48" i="53" s="1"/>
  <c r="AF49" i="53" s="1"/>
  <c r="AF50" i="53" s="1"/>
  <c r="AF51" i="53" s="1"/>
  <c r="AF52" i="53" s="1"/>
  <c r="AF53" i="53" s="1"/>
  <c r="AF54" i="53" s="1"/>
  <c r="AF55" i="53" s="1"/>
  <c r="AF56" i="53" s="1"/>
  <c r="AF57" i="53" s="1"/>
  <c r="AF58" i="53" s="1"/>
  <c r="AF59" i="53" s="1"/>
  <c r="AF60" i="53" s="1"/>
  <c r="AF61" i="53" s="1"/>
  <c r="AF62" i="53" s="1"/>
  <c r="AF63" i="53" s="1"/>
  <c r="AF64" i="53" s="1"/>
  <c r="AF65" i="53" s="1"/>
  <c r="AF66" i="53" s="1"/>
  <c r="AF67" i="53" s="1"/>
  <c r="AF68" i="53" s="1"/>
  <c r="AF69" i="53" s="1"/>
  <c r="AF70" i="53" s="1"/>
  <c r="AF71" i="53" s="1"/>
  <c r="AF72" i="53" s="1"/>
  <c r="AF73" i="53" s="1"/>
  <c r="AF74" i="53" s="1"/>
  <c r="AF75" i="53" s="1"/>
  <c r="AF76" i="53" s="1"/>
  <c r="AG43" i="53"/>
  <c r="AG44" i="53" s="1"/>
  <c r="AG45" i="53" s="1"/>
  <c r="AG46" i="53" s="1"/>
  <c r="AG47" i="53" s="1"/>
  <c r="AG48" i="53" s="1"/>
  <c r="AG49" i="53" s="1"/>
  <c r="AG50" i="53" s="1"/>
  <c r="AG51" i="53" s="1"/>
  <c r="AG52" i="53" s="1"/>
  <c r="AG53" i="53" s="1"/>
  <c r="AG54" i="53" s="1"/>
  <c r="AG55" i="53" s="1"/>
  <c r="AG56" i="53" s="1"/>
  <c r="AG57" i="53" s="1"/>
  <c r="AG58" i="53" s="1"/>
  <c r="AG59" i="53" s="1"/>
  <c r="AG60" i="53" s="1"/>
  <c r="AG61" i="53" s="1"/>
  <c r="AG62" i="53" s="1"/>
  <c r="AG63" i="53" s="1"/>
  <c r="AG64" i="53" s="1"/>
  <c r="AG65" i="53" s="1"/>
  <c r="AG66" i="53" s="1"/>
  <c r="AG67" i="53" s="1"/>
  <c r="AG68" i="53" s="1"/>
  <c r="AG69" i="53" s="1"/>
  <c r="AG70" i="53" s="1"/>
  <c r="AG71" i="53" s="1"/>
  <c r="AG72" i="53" s="1"/>
  <c r="AG73" i="53" s="1"/>
  <c r="AG74" i="53" s="1"/>
  <c r="AG75" i="53" s="1"/>
  <c r="AG76" i="53" s="1"/>
  <c r="AH43" i="53"/>
  <c r="AH44" i="53" s="1"/>
  <c r="AH45" i="53" s="1"/>
  <c r="AH46" i="53" s="1"/>
  <c r="AH47" i="53" s="1"/>
  <c r="AH48" i="53" s="1"/>
  <c r="AH49" i="53" s="1"/>
  <c r="AH50" i="53" s="1"/>
  <c r="AH51" i="53" s="1"/>
  <c r="AH52" i="53" s="1"/>
  <c r="AH53" i="53" s="1"/>
  <c r="AH54" i="53" s="1"/>
  <c r="AH55" i="53" s="1"/>
  <c r="AH56" i="53" s="1"/>
  <c r="AH57" i="53" s="1"/>
  <c r="AH58" i="53" s="1"/>
  <c r="AH59" i="53" s="1"/>
  <c r="AH60" i="53" s="1"/>
  <c r="AH61" i="53" s="1"/>
  <c r="AH62" i="53" s="1"/>
  <c r="AH63" i="53" s="1"/>
  <c r="AH64" i="53" s="1"/>
  <c r="AH65" i="53" s="1"/>
  <c r="AH66" i="53" s="1"/>
  <c r="AH67" i="53" s="1"/>
  <c r="AH68" i="53" s="1"/>
  <c r="AH69" i="53" s="1"/>
  <c r="AH70" i="53" s="1"/>
  <c r="AH71" i="53" s="1"/>
  <c r="AH72" i="53" s="1"/>
  <c r="AH73" i="53" s="1"/>
  <c r="AH74" i="53" s="1"/>
  <c r="AH75" i="53" s="1"/>
  <c r="AH76" i="53" s="1"/>
  <c r="DG42" i="53"/>
  <c r="DH43" i="53"/>
  <c r="CM42" i="53"/>
  <c r="CN43" i="53"/>
  <c r="AB41" i="53"/>
  <c r="AC41" i="53" s="1"/>
  <c r="P41" i="53" s="1"/>
  <c r="Q41" i="53" s="1"/>
  <c r="CB42" i="53"/>
  <c r="BT42" i="53" s="1"/>
  <c r="CC43" i="53"/>
  <c r="BU43" i="53"/>
  <c r="BF42" i="53"/>
  <c r="BG43" i="53"/>
  <c r="AU42" i="53"/>
  <c r="AV43" i="53"/>
  <c r="AE44" i="53"/>
  <c r="T42" i="53"/>
  <c r="S43" i="53"/>
  <c r="EB18" i="53"/>
  <c r="EH14" i="53" l="1"/>
  <c r="EI14" i="53" s="1"/>
  <c r="M40" i="53" s="1"/>
  <c r="O40" i="53"/>
  <c r="N41" i="53"/>
  <c r="N42" i="53" s="1"/>
  <c r="EF16" i="53"/>
  <c r="EF15" i="53"/>
  <c r="EG15" i="53" s="1"/>
  <c r="K41" i="53" s="1"/>
  <c r="L41" i="53"/>
  <c r="EH15" i="53" s="1"/>
  <c r="EI15" i="53" s="1"/>
  <c r="M41" i="53" s="1"/>
  <c r="Z43" i="53"/>
  <c r="AA43" i="53" s="1"/>
  <c r="DG43" i="53"/>
  <c r="DH44" i="53"/>
  <c r="CM43" i="53"/>
  <c r="CN44" i="53"/>
  <c r="CB43" i="53"/>
  <c r="BT43" i="53" s="1"/>
  <c r="CC44" i="53"/>
  <c r="AB42" i="53"/>
  <c r="AC42" i="53" s="1"/>
  <c r="P42" i="53" s="1"/>
  <c r="BU44" i="53"/>
  <c r="BF43" i="53"/>
  <c r="BG44" i="53"/>
  <c r="AU43" i="53"/>
  <c r="AV44" i="53"/>
  <c r="Z44" i="53"/>
  <c r="AA44" i="53" s="1"/>
  <c r="AE45" i="53"/>
  <c r="EB19" i="53"/>
  <c r="T43" i="53"/>
  <c r="S44" i="53"/>
  <c r="S45" i="53" s="1"/>
  <c r="EG16" i="53" l="1"/>
  <c r="K42" i="53" s="1"/>
  <c r="O41" i="53"/>
  <c r="O42" i="53" s="1"/>
  <c r="J43" i="53"/>
  <c r="N43" i="53" s="1"/>
  <c r="Q42" i="53"/>
  <c r="DG44" i="53"/>
  <c r="DH45" i="53"/>
  <c r="CM44" i="53"/>
  <c r="CN45" i="53"/>
  <c r="CB44" i="53"/>
  <c r="BT44" i="53" s="1"/>
  <c r="CC45" i="53"/>
  <c r="BU45" i="53"/>
  <c r="AB43" i="53"/>
  <c r="AC43" i="53" s="1"/>
  <c r="P43" i="53" s="1"/>
  <c r="BF44" i="53"/>
  <c r="BG45" i="53"/>
  <c r="AU44" i="53"/>
  <c r="AV45" i="53"/>
  <c r="Z45" i="53"/>
  <c r="AA45" i="53" s="1"/>
  <c r="AE46" i="53"/>
  <c r="T44" i="53"/>
  <c r="EB20" i="53"/>
  <c r="J44" i="53" l="1"/>
  <c r="L43" i="53"/>
  <c r="O43" i="53" s="1"/>
  <c r="Q43" i="53"/>
  <c r="Q44" i="53" s="1"/>
  <c r="Q45" i="53" s="1"/>
  <c r="Q46" i="53" s="1"/>
  <c r="Q47" i="53" s="1"/>
  <c r="Q48" i="53" s="1"/>
  <c r="Q49" i="53" s="1"/>
  <c r="Q50" i="53" s="1"/>
  <c r="Q51" i="53" s="1"/>
  <c r="Q52" i="53" s="1"/>
  <c r="Q53" i="53" s="1"/>
  <c r="Q54" i="53" s="1"/>
  <c r="Q55" i="53" s="1"/>
  <c r="Q56" i="53" s="1"/>
  <c r="Q57" i="53" s="1"/>
  <c r="Q58" i="53" s="1"/>
  <c r="Q59" i="53" s="1"/>
  <c r="Q60" i="53" s="1"/>
  <c r="Q61" i="53" s="1"/>
  <c r="Q62" i="53" s="1"/>
  <c r="Q63" i="53" s="1"/>
  <c r="Q64" i="53" s="1"/>
  <c r="Q65" i="53" s="1"/>
  <c r="Q66" i="53" s="1"/>
  <c r="Q67" i="53" s="1"/>
  <c r="Q68" i="53" s="1"/>
  <c r="Q69" i="53" s="1"/>
  <c r="Q70" i="53" s="1"/>
  <c r="Q71" i="53" s="1"/>
  <c r="Q72" i="53" s="1"/>
  <c r="Q73" i="53" s="1"/>
  <c r="Q74" i="53" s="1"/>
  <c r="Q75" i="53" s="1"/>
  <c r="Q76" i="53" s="1"/>
  <c r="EF17" i="53"/>
  <c r="DG45" i="53"/>
  <c r="DH46" i="53"/>
  <c r="CM45" i="53"/>
  <c r="CN46" i="53"/>
  <c r="CB45" i="53"/>
  <c r="BT45" i="53" s="1"/>
  <c r="CC46" i="53"/>
  <c r="BU46" i="53"/>
  <c r="BF45" i="53"/>
  <c r="BG46" i="53"/>
  <c r="AB44" i="53"/>
  <c r="AC44" i="53" s="1"/>
  <c r="P44" i="53" s="1"/>
  <c r="AU45" i="53"/>
  <c r="AV46" i="53"/>
  <c r="Z46" i="53"/>
  <c r="AA46" i="53" s="1"/>
  <c r="AE47" i="53"/>
  <c r="EB21" i="53"/>
  <c r="T45" i="53"/>
  <c r="S46" i="53"/>
  <c r="AB45" i="53" l="1"/>
  <c r="AC45" i="53" s="1"/>
  <c r="P45" i="53" s="1"/>
  <c r="L44" i="53"/>
  <c r="O44" i="53" s="1"/>
  <c r="L45" i="53" s="1"/>
  <c r="EH17" i="53"/>
  <c r="N44" i="53"/>
  <c r="J45" i="53" s="1"/>
  <c r="DG46" i="53"/>
  <c r="DH47" i="53"/>
  <c r="CM46" i="53"/>
  <c r="CN47" i="53"/>
  <c r="CB46" i="53"/>
  <c r="BT46" i="53" s="1"/>
  <c r="CC47" i="53"/>
  <c r="BU47" i="53"/>
  <c r="BF46" i="53"/>
  <c r="BG47" i="53"/>
  <c r="AU46" i="53"/>
  <c r="AV47" i="53"/>
  <c r="Z47" i="53"/>
  <c r="AA47" i="53" s="1"/>
  <c r="AE48" i="53"/>
  <c r="EB22" i="53"/>
  <c r="T46" i="53"/>
  <c r="S47" i="53"/>
  <c r="AB46" i="53" l="1"/>
  <c r="AC46" i="53" s="1"/>
  <c r="P46" i="53" s="1"/>
  <c r="EH19" i="53"/>
  <c r="EF18" i="53"/>
  <c r="EH18" i="53"/>
  <c r="DG47" i="53"/>
  <c r="DH48" i="53"/>
  <c r="CM47" i="53"/>
  <c r="CN48" i="53"/>
  <c r="CB47" i="53"/>
  <c r="BT47" i="53" s="1"/>
  <c r="CC48" i="53"/>
  <c r="BU48" i="53"/>
  <c r="BF47" i="53"/>
  <c r="BG48" i="53"/>
  <c r="AU47" i="53"/>
  <c r="AV48" i="53"/>
  <c r="Z48" i="53"/>
  <c r="AA48" i="53" s="1"/>
  <c r="AE49" i="53"/>
  <c r="EB23" i="53"/>
  <c r="T47" i="53"/>
  <c r="S48" i="53"/>
  <c r="O45" i="53" l="1"/>
  <c r="L46" i="53" s="1"/>
  <c r="EF19" i="53"/>
  <c r="N45" i="53"/>
  <c r="DG48" i="53"/>
  <c r="DH49" i="53"/>
  <c r="CM48" i="53"/>
  <c r="CN49" i="53"/>
  <c r="CB48" i="53"/>
  <c r="BT48" i="53" s="1"/>
  <c r="CC49" i="53"/>
  <c r="BU49" i="53"/>
  <c r="AB47" i="53"/>
  <c r="AC47" i="53" s="1"/>
  <c r="P47" i="53" s="1"/>
  <c r="BF48" i="53"/>
  <c r="BG49" i="53"/>
  <c r="AU48" i="53"/>
  <c r="AV49" i="53"/>
  <c r="Z49" i="53"/>
  <c r="AA49" i="53" s="1"/>
  <c r="AE50" i="53"/>
  <c r="EB24" i="53"/>
  <c r="T48" i="53"/>
  <c r="S49" i="53"/>
  <c r="J46" i="53" l="1"/>
  <c r="EF20" i="53" s="1"/>
  <c r="O46" i="53"/>
  <c r="L47" i="53" s="1"/>
  <c r="DG49" i="53"/>
  <c r="DH50" i="53"/>
  <c r="CM49" i="53"/>
  <c r="CN50" i="53"/>
  <c r="CB49" i="53"/>
  <c r="BT49" i="53" s="1"/>
  <c r="CC50" i="53"/>
  <c r="BU50" i="53"/>
  <c r="AB48" i="53"/>
  <c r="AC48" i="53" s="1"/>
  <c r="P48" i="53" s="1"/>
  <c r="BF49" i="53"/>
  <c r="BG50" i="53"/>
  <c r="AU49" i="53"/>
  <c r="AV50" i="53"/>
  <c r="Z50" i="53"/>
  <c r="AA50" i="53" s="1"/>
  <c r="AE51" i="53"/>
  <c r="EB25" i="53"/>
  <c r="T49" i="53"/>
  <c r="S50" i="53"/>
  <c r="C22" i="46"/>
  <c r="N46" i="53" l="1"/>
  <c r="J47" i="53" s="1"/>
  <c r="EH20" i="53"/>
  <c r="DG50" i="53"/>
  <c r="DH51" i="53"/>
  <c r="CM50" i="53"/>
  <c r="CN51" i="53"/>
  <c r="CB50" i="53"/>
  <c r="BT50" i="53" s="1"/>
  <c r="CC51" i="53"/>
  <c r="BU51" i="53"/>
  <c r="AB49" i="53"/>
  <c r="AC49" i="53" s="1"/>
  <c r="P49" i="53" s="1"/>
  <c r="BF50" i="53"/>
  <c r="BG51" i="53"/>
  <c r="AU50" i="53"/>
  <c r="AV51" i="53"/>
  <c r="Z51" i="53"/>
  <c r="AA51" i="53" s="1"/>
  <c r="AE52" i="53"/>
  <c r="EB26" i="53"/>
  <c r="T50" i="53"/>
  <c r="S51" i="53"/>
  <c r="C25" i="46"/>
  <c r="C24" i="46"/>
  <c r="C23" i="46"/>
  <c r="AB50" i="53" l="1"/>
  <c r="AC50" i="53" s="1"/>
  <c r="P50" i="53" s="1"/>
  <c r="N47" i="53"/>
  <c r="J48" i="53" s="1"/>
  <c r="EF22" i="53" s="1"/>
  <c r="EF21" i="53"/>
  <c r="O47" i="53"/>
  <c r="L48" i="53" s="1"/>
  <c r="DG51" i="53"/>
  <c r="DH52" i="53"/>
  <c r="CM51" i="53"/>
  <c r="CN52" i="53"/>
  <c r="CB51" i="53"/>
  <c r="BT51" i="53" s="1"/>
  <c r="CC52" i="53"/>
  <c r="BU52" i="53"/>
  <c r="BF51" i="53"/>
  <c r="BG52" i="53"/>
  <c r="AU51" i="53"/>
  <c r="AV52" i="53"/>
  <c r="Z52" i="53"/>
  <c r="AA52" i="53" s="1"/>
  <c r="AE53" i="53"/>
  <c r="EB27" i="53"/>
  <c r="T51" i="53"/>
  <c r="S52" i="53"/>
  <c r="EH21" i="53" l="1"/>
  <c r="O48" i="53"/>
  <c r="L49" i="53" s="1"/>
  <c r="N48" i="53"/>
  <c r="J49" i="53" s="1"/>
  <c r="DG52" i="53"/>
  <c r="DH53" i="53"/>
  <c r="CM52" i="53"/>
  <c r="CN53" i="53"/>
  <c r="CB52" i="53"/>
  <c r="BT52" i="53" s="1"/>
  <c r="CC53" i="53"/>
  <c r="BU53" i="53"/>
  <c r="AB51" i="53"/>
  <c r="AC51" i="53" s="1"/>
  <c r="P51" i="53" s="1"/>
  <c r="BF52" i="53"/>
  <c r="BG53" i="53"/>
  <c r="AU52" i="53"/>
  <c r="AV53" i="53"/>
  <c r="Z53" i="53"/>
  <c r="AA53" i="53" s="1"/>
  <c r="AE54" i="53"/>
  <c r="EB28" i="53"/>
  <c r="T52" i="53"/>
  <c r="S53" i="53"/>
  <c r="AB52" i="53" l="1"/>
  <c r="AC52" i="53" s="1"/>
  <c r="P52" i="53" s="1"/>
  <c r="N49" i="53"/>
  <c r="J50" i="53" s="1"/>
  <c r="EF24" i="53" s="1"/>
  <c r="EH22" i="53"/>
  <c r="O49" i="53"/>
  <c r="L50" i="53" s="1"/>
  <c r="EF23" i="53"/>
  <c r="DG53" i="53"/>
  <c r="DH54" i="53"/>
  <c r="CM53" i="53"/>
  <c r="CN54" i="53"/>
  <c r="CB53" i="53"/>
  <c r="BT53" i="53" s="1"/>
  <c r="CC54" i="53"/>
  <c r="BU54" i="53"/>
  <c r="BF53" i="53"/>
  <c r="BG54" i="53"/>
  <c r="AU53" i="53"/>
  <c r="AV54" i="53"/>
  <c r="Z54" i="53"/>
  <c r="AA54" i="53" s="1"/>
  <c r="AE55" i="53"/>
  <c r="EB29" i="53"/>
  <c r="T53" i="53"/>
  <c r="S54" i="53"/>
  <c r="EH23" i="53" l="1"/>
  <c r="O50" i="53"/>
  <c r="L51" i="53" s="1"/>
  <c r="N50" i="53"/>
  <c r="J51" i="53" s="1"/>
  <c r="DG54" i="53"/>
  <c r="DH55" i="53"/>
  <c r="CM54" i="53"/>
  <c r="CN55" i="53"/>
  <c r="CB54" i="53"/>
  <c r="BT54" i="53" s="1"/>
  <c r="CC55" i="53"/>
  <c r="BU55" i="53"/>
  <c r="AB53" i="53"/>
  <c r="AC53" i="53" s="1"/>
  <c r="P53" i="53" s="1"/>
  <c r="BF54" i="53"/>
  <c r="BG55" i="53"/>
  <c r="AU54" i="53"/>
  <c r="AV55" i="53"/>
  <c r="Z55" i="53"/>
  <c r="AA55" i="53" s="1"/>
  <c r="AE56" i="53"/>
  <c r="EB30" i="53"/>
  <c r="T54" i="53"/>
  <c r="S55" i="53"/>
  <c r="AB54" i="53" l="1"/>
  <c r="AC54" i="53" s="1"/>
  <c r="P54" i="53" s="1"/>
  <c r="N51" i="53"/>
  <c r="J52" i="53" s="1"/>
  <c r="O51" i="53"/>
  <c r="L52" i="53" s="1"/>
  <c r="EH24" i="53"/>
  <c r="EF25" i="53"/>
  <c r="DG55" i="53"/>
  <c r="DH56" i="53"/>
  <c r="CM55" i="53"/>
  <c r="CN56" i="53"/>
  <c r="CB55" i="53"/>
  <c r="BT55" i="53" s="1"/>
  <c r="CC56" i="53"/>
  <c r="BU56" i="53"/>
  <c r="BF55" i="53"/>
  <c r="BG56" i="53"/>
  <c r="AU55" i="53"/>
  <c r="AV56" i="53"/>
  <c r="Z56" i="53"/>
  <c r="AA56" i="53" s="1"/>
  <c r="AE57" i="53"/>
  <c r="T55" i="53"/>
  <c r="S56" i="53"/>
  <c r="EB31" i="53"/>
  <c r="C21" i="46"/>
  <c r="AB55" i="53" l="1"/>
  <c r="AC55" i="53" s="1"/>
  <c r="P55" i="53" s="1"/>
  <c r="N52" i="53"/>
  <c r="J53" i="53" s="1"/>
  <c r="EF27" i="53" s="1"/>
  <c r="EH25" i="53"/>
  <c r="O52" i="53"/>
  <c r="L53" i="53" s="1"/>
  <c r="EF26" i="53"/>
  <c r="DG56" i="53"/>
  <c r="DH57" i="53"/>
  <c r="CM56" i="53"/>
  <c r="CN57" i="53"/>
  <c r="CB56" i="53"/>
  <c r="BT56" i="53" s="1"/>
  <c r="CC57" i="53"/>
  <c r="BU57" i="53"/>
  <c r="BF56" i="53"/>
  <c r="BG57" i="53"/>
  <c r="AU56" i="53"/>
  <c r="AV57" i="53"/>
  <c r="Z57" i="53"/>
  <c r="AA57" i="53" s="1"/>
  <c r="AE58" i="53"/>
  <c r="EB32" i="53"/>
  <c r="T56" i="53"/>
  <c r="S57" i="53"/>
  <c r="AB56" i="53" l="1"/>
  <c r="AC56" i="53" s="1"/>
  <c r="P56" i="53" s="1"/>
  <c r="EH26" i="53"/>
  <c r="O53" i="53"/>
  <c r="L54" i="53" s="1"/>
  <c r="N53" i="53"/>
  <c r="J54" i="53" s="1"/>
  <c r="DG57" i="53"/>
  <c r="DH58" i="53"/>
  <c r="CM57" i="53"/>
  <c r="CN58" i="53"/>
  <c r="CB57" i="53"/>
  <c r="BT57" i="53" s="1"/>
  <c r="CC58" i="53"/>
  <c r="BU58" i="53"/>
  <c r="BF57" i="53"/>
  <c r="BG58" i="53"/>
  <c r="AU57" i="53"/>
  <c r="AV58" i="53"/>
  <c r="Z58" i="53"/>
  <c r="AA58" i="53" s="1"/>
  <c r="AE59" i="53"/>
  <c r="EB33" i="53"/>
  <c r="T57" i="53"/>
  <c r="S58" i="53"/>
  <c r="N54" i="53" l="1"/>
  <c r="J55" i="53" s="1"/>
  <c r="EF29" i="53" s="1"/>
  <c r="EF28" i="53"/>
  <c r="EH27" i="53"/>
  <c r="O54" i="53"/>
  <c r="L55" i="53" s="1"/>
  <c r="DG58" i="53"/>
  <c r="DH59" i="53"/>
  <c r="CM58" i="53"/>
  <c r="CN59" i="53"/>
  <c r="CB58" i="53"/>
  <c r="BT58" i="53" s="1"/>
  <c r="CC59" i="53"/>
  <c r="BU59" i="53"/>
  <c r="AB57" i="53"/>
  <c r="AC57" i="53" s="1"/>
  <c r="P57" i="53" s="1"/>
  <c r="BF58" i="53"/>
  <c r="BG59" i="53"/>
  <c r="AU58" i="53"/>
  <c r="AV59" i="53"/>
  <c r="Z59" i="53"/>
  <c r="AA59" i="53" s="1"/>
  <c r="AE60" i="53"/>
  <c r="T58" i="53"/>
  <c r="S59" i="53"/>
  <c r="EB34" i="53"/>
  <c r="V7" i="46"/>
  <c r="EH28" i="53" l="1"/>
  <c r="O55" i="53"/>
  <c r="L56" i="53" s="1"/>
  <c r="N55" i="53"/>
  <c r="J56" i="53" s="1"/>
  <c r="DG59" i="53"/>
  <c r="DH60" i="53"/>
  <c r="CM59" i="53"/>
  <c r="CN60" i="53"/>
  <c r="CB59" i="53"/>
  <c r="BT59" i="53" s="1"/>
  <c r="CC60" i="53"/>
  <c r="AB58" i="53"/>
  <c r="AC58" i="53" s="1"/>
  <c r="P58" i="53" s="1"/>
  <c r="BU60" i="53"/>
  <c r="BF59" i="53"/>
  <c r="BG60" i="53"/>
  <c r="AU59" i="53"/>
  <c r="AV60" i="53"/>
  <c r="Z60" i="53"/>
  <c r="AA60" i="53" s="1"/>
  <c r="AE61" i="53"/>
  <c r="EB35" i="53"/>
  <c r="T59" i="53"/>
  <c r="S60" i="53"/>
  <c r="N56" i="53" l="1"/>
  <c r="J57" i="53" s="1"/>
  <c r="N57" i="53" s="1"/>
  <c r="EH30" i="53"/>
  <c r="EH29" i="53"/>
  <c r="EF30" i="53"/>
  <c r="DG60" i="53"/>
  <c r="DH61" i="53"/>
  <c r="AB59" i="53"/>
  <c r="AC59" i="53" s="1"/>
  <c r="P59" i="53" s="1"/>
  <c r="CM60" i="53"/>
  <c r="CN61" i="53"/>
  <c r="CB60" i="53"/>
  <c r="BT60" i="53" s="1"/>
  <c r="CC61" i="53"/>
  <c r="BU61" i="53"/>
  <c r="BF60" i="53"/>
  <c r="BG61" i="53"/>
  <c r="AU60" i="53"/>
  <c r="AV61" i="53"/>
  <c r="Z61" i="53"/>
  <c r="AA61" i="53" s="1"/>
  <c r="AE62" i="53"/>
  <c r="EB36" i="53"/>
  <c r="T60" i="53"/>
  <c r="S61" i="53"/>
  <c r="O56" i="53" l="1"/>
  <c r="L57" i="53" s="1"/>
  <c r="EF31" i="53"/>
  <c r="J58" i="53"/>
  <c r="N58" i="53" s="1"/>
  <c r="DG61" i="53"/>
  <c r="DH62" i="53"/>
  <c r="CM61" i="53"/>
  <c r="CN62" i="53"/>
  <c r="CB61" i="53"/>
  <c r="BT61" i="53" s="1"/>
  <c r="CC62" i="53"/>
  <c r="BU62" i="53"/>
  <c r="AB60" i="53"/>
  <c r="AC60" i="53" s="1"/>
  <c r="P60" i="53" s="1"/>
  <c r="BF61" i="53"/>
  <c r="BG62" i="53"/>
  <c r="AU61" i="53"/>
  <c r="AV62" i="53"/>
  <c r="Z62" i="53"/>
  <c r="AA62" i="53" s="1"/>
  <c r="AE63" i="53"/>
  <c r="EB37" i="53"/>
  <c r="T61" i="53"/>
  <c r="S62" i="53"/>
  <c r="O57" i="53" l="1"/>
  <c r="L58" i="53" s="1"/>
  <c r="EH32" i="53" s="1"/>
  <c r="J59" i="53"/>
  <c r="N59" i="53" s="1"/>
  <c r="EH31" i="53"/>
  <c r="EF32" i="53"/>
  <c r="DG62" i="53"/>
  <c r="DH63" i="53"/>
  <c r="CM62" i="53"/>
  <c r="CN63" i="53"/>
  <c r="CB62" i="53"/>
  <c r="BT62" i="53" s="1"/>
  <c r="CC63" i="53"/>
  <c r="BU63" i="53"/>
  <c r="AB61" i="53"/>
  <c r="AC61" i="53" s="1"/>
  <c r="P61" i="53" s="1"/>
  <c r="BF62" i="53"/>
  <c r="BG63" i="53"/>
  <c r="AU62" i="53"/>
  <c r="AV63" i="53"/>
  <c r="Z63" i="53"/>
  <c r="AA63" i="53" s="1"/>
  <c r="AE64" i="53"/>
  <c r="EB38" i="53"/>
  <c r="T62" i="53"/>
  <c r="S63" i="53"/>
  <c r="O58" i="53" l="1"/>
  <c r="L59" i="53" s="1"/>
  <c r="EH33" i="53" s="1"/>
  <c r="EF33" i="53"/>
  <c r="J60" i="53"/>
  <c r="EF34" i="53" s="1"/>
  <c r="DG63" i="53"/>
  <c r="DH64" i="53"/>
  <c r="AB62" i="53"/>
  <c r="AC62" i="53" s="1"/>
  <c r="P62" i="53" s="1"/>
  <c r="CM63" i="53"/>
  <c r="CN64" i="53"/>
  <c r="CB63" i="53"/>
  <c r="BT63" i="53" s="1"/>
  <c r="CC64" i="53"/>
  <c r="BU64" i="53"/>
  <c r="BF63" i="53"/>
  <c r="BG64" i="53"/>
  <c r="AU63" i="53"/>
  <c r="AV64" i="53"/>
  <c r="Z64" i="53"/>
  <c r="AA64" i="53" s="1"/>
  <c r="AE65" i="53"/>
  <c r="EB39" i="53"/>
  <c r="T63" i="53"/>
  <c r="S64" i="53"/>
  <c r="O59" i="53" l="1"/>
  <c r="L60" i="53" s="1"/>
  <c r="N60" i="53"/>
  <c r="J61" i="53" s="1"/>
  <c r="EF35" i="53" s="1"/>
  <c r="DG64" i="53"/>
  <c r="DH65" i="53"/>
  <c r="CM64" i="53"/>
  <c r="CN65" i="53"/>
  <c r="CB64" i="53"/>
  <c r="BT64" i="53" s="1"/>
  <c r="CC65" i="53"/>
  <c r="BU65" i="53"/>
  <c r="AB63" i="53"/>
  <c r="AC63" i="53" s="1"/>
  <c r="P63" i="53" s="1"/>
  <c r="BF64" i="53"/>
  <c r="BG65" i="53"/>
  <c r="AU64" i="53"/>
  <c r="AV65" i="53"/>
  <c r="Z65" i="53"/>
  <c r="AA65" i="53" s="1"/>
  <c r="AE66" i="53"/>
  <c r="T64" i="53"/>
  <c r="S65" i="53"/>
  <c r="EB40" i="53"/>
  <c r="EH34" i="53" l="1"/>
  <c r="O60" i="53"/>
  <c r="L61" i="53" s="1"/>
  <c r="N61" i="53"/>
  <c r="J62" i="53" s="1"/>
  <c r="EF36" i="53" s="1"/>
  <c r="DG65" i="53"/>
  <c r="DH66" i="53"/>
  <c r="CM65" i="53"/>
  <c r="CN66" i="53"/>
  <c r="AB64" i="53"/>
  <c r="AC64" i="53" s="1"/>
  <c r="P64" i="53" s="1"/>
  <c r="CB65" i="53"/>
  <c r="BT65" i="53" s="1"/>
  <c r="CC66" i="53"/>
  <c r="BU66" i="53"/>
  <c r="BF65" i="53"/>
  <c r="BG66" i="53"/>
  <c r="AU65" i="53"/>
  <c r="AV66" i="53"/>
  <c r="Z66" i="53"/>
  <c r="AA66" i="53" s="1"/>
  <c r="AE67" i="53"/>
  <c r="EB41" i="53"/>
  <c r="T65" i="53"/>
  <c r="S66" i="53"/>
  <c r="EH35" i="53" l="1"/>
  <c r="O61" i="53"/>
  <c r="L62" i="53" s="1"/>
  <c r="N62" i="53"/>
  <c r="J63" i="53" s="1"/>
  <c r="EF37" i="53" s="1"/>
  <c r="DH67" i="53"/>
  <c r="DG66" i="53"/>
  <c r="CM66" i="53"/>
  <c r="CN67" i="53"/>
  <c r="CB66" i="53"/>
  <c r="BT66" i="53" s="1"/>
  <c r="CC67" i="53"/>
  <c r="BU67" i="53"/>
  <c r="AB65" i="53"/>
  <c r="AC65" i="53" s="1"/>
  <c r="P65" i="53" s="1"/>
  <c r="BF66" i="53"/>
  <c r="BG67" i="53"/>
  <c r="AU66" i="53"/>
  <c r="AV67" i="53"/>
  <c r="Z67" i="53"/>
  <c r="AA67" i="53" s="1"/>
  <c r="AE68" i="53"/>
  <c r="EB42" i="53"/>
  <c r="T66" i="53"/>
  <c r="S67" i="53"/>
  <c r="EH36" i="53" l="1"/>
  <c r="O62" i="53"/>
  <c r="L63" i="53" s="1"/>
  <c r="N63" i="53"/>
  <c r="J64" i="53" s="1"/>
  <c r="DG67" i="53"/>
  <c r="DH68" i="53"/>
  <c r="CN68" i="53"/>
  <c r="CM67" i="53"/>
  <c r="CB67" i="53"/>
  <c r="BT67" i="53" s="1"/>
  <c r="CC68" i="53"/>
  <c r="BU68" i="53"/>
  <c r="BF67" i="53"/>
  <c r="BG68" i="53"/>
  <c r="AB66" i="53"/>
  <c r="AC66" i="53" s="1"/>
  <c r="P66" i="53" s="1"/>
  <c r="AV68" i="53"/>
  <c r="AU67" i="53"/>
  <c r="Z68" i="53"/>
  <c r="AA68" i="53" s="1"/>
  <c r="AE69" i="53"/>
  <c r="EB43" i="53"/>
  <c r="T67" i="53"/>
  <c r="S68" i="53"/>
  <c r="EH37" i="53" l="1"/>
  <c r="O63" i="53"/>
  <c r="L64" i="53" s="1"/>
  <c r="N64" i="53"/>
  <c r="J65" i="53" s="1"/>
  <c r="EF38" i="53"/>
  <c r="DH69" i="53"/>
  <c r="DG68" i="53"/>
  <c r="CN69" i="53"/>
  <c r="CM68" i="53"/>
  <c r="CB68" i="53"/>
  <c r="BT68" i="53" s="1"/>
  <c r="CC69" i="53"/>
  <c r="AB67" i="53"/>
  <c r="AC67" i="53" s="1"/>
  <c r="P67" i="53" s="1"/>
  <c r="BU69" i="53"/>
  <c r="BF68" i="53"/>
  <c r="BG69" i="53"/>
  <c r="AU68" i="53"/>
  <c r="AV69" i="53"/>
  <c r="Z69" i="53"/>
  <c r="AA69" i="53" s="1"/>
  <c r="AE70" i="53"/>
  <c r="T68" i="53"/>
  <c r="S69" i="53"/>
  <c r="EB44" i="53"/>
  <c r="EH38" i="53" l="1"/>
  <c r="O64" i="53"/>
  <c r="L65" i="53" s="1"/>
  <c r="N65" i="53"/>
  <c r="J66" i="53" s="1"/>
  <c r="EF39" i="53"/>
  <c r="AB68" i="53"/>
  <c r="AC68" i="53" s="1"/>
  <c r="P68" i="53" s="1"/>
  <c r="DH70" i="53"/>
  <c r="DG69" i="53"/>
  <c r="CM69" i="53"/>
  <c r="CN70" i="53"/>
  <c r="CB69" i="53"/>
  <c r="BT69" i="53" s="1"/>
  <c r="CC70" i="53"/>
  <c r="BU70" i="53"/>
  <c r="BF69" i="53"/>
  <c r="BG70" i="53"/>
  <c r="AU69" i="53"/>
  <c r="AV70" i="53"/>
  <c r="Z70" i="53"/>
  <c r="AA70" i="53" s="1"/>
  <c r="AE71" i="53"/>
  <c r="EB45" i="53"/>
  <c r="T69" i="53"/>
  <c r="S70" i="53"/>
  <c r="EH39" i="53" l="1"/>
  <c r="O65" i="53"/>
  <c r="EF40" i="53"/>
  <c r="N66" i="53"/>
  <c r="DG70" i="53"/>
  <c r="DH71" i="53"/>
  <c r="CM70" i="53"/>
  <c r="CN71" i="53"/>
  <c r="CB70" i="53"/>
  <c r="BT70" i="53" s="1"/>
  <c r="CC71" i="53"/>
  <c r="BU71" i="53"/>
  <c r="AB69" i="53"/>
  <c r="AC69" i="53" s="1"/>
  <c r="P69" i="53" s="1"/>
  <c r="BF70" i="53"/>
  <c r="BG71" i="53"/>
  <c r="AU70" i="53"/>
  <c r="AV71" i="53"/>
  <c r="Z71" i="53"/>
  <c r="AA71" i="53" s="1"/>
  <c r="AE72" i="53"/>
  <c r="EB46" i="53"/>
  <c r="T70" i="53"/>
  <c r="S71" i="53"/>
  <c r="L66" i="53" l="1"/>
  <c r="O66" i="53" s="1"/>
  <c r="J67" i="53"/>
  <c r="DH72" i="53"/>
  <c r="DG71" i="53"/>
  <c r="CM71" i="53"/>
  <c r="CN72" i="53"/>
  <c r="CB71" i="53"/>
  <c r="BT71" i="53" s="1"/>
  <c r="CC72" i="53"/>
  <c r="BU72" i="53"/>
  <c r="AB70" i="53"/>
  <c r="AC70" i="53" s="1"/>
  <c r="P70" i="53" s="1"/>
  <c r="BG72" i="53"/>
  <c r="BF71" i="53"/>
  <c r="AU71" i="53"/>
  <c r="AV72" i="53"/>
  <c r="Z72" i="53"/>
  <c r="AA72" i="53" s="1"/>
  <c r="AE73" i="53"/>
  <c r="EB47" i="53"/>
  <c r="T71" i="53"/>
  <c r="S72" i="53"/>
  <c r="L67" i="53" l="1"/>
  <c r="EH40" i="53"/>
  <c r="EF41" i="53"/>
  <c r="N67" i="53"/>
  <c r="DH73" i="53"/>
  <c r="DG72" i="53"/>
  <c r="CN73" i="53"/>
  <c r="CM72" i="53"/>
  <c r="CB72" i="53"/>
  <c r="BT72" i="53" s="1"/>
  <c r="CC73" i="53"/>
  <c r="BU73" i="53"/>
  <c r="BF72" i="53"/>
  <c r="BG73" i="53"/>
  <c r="AB71" i="53"/>
  <c r="AC71" i="53" s="1"/>
  <c r="P71" i="53" s="1"/>
  <c r="AU72" i="53"/>
  <c r="AV73" i="53"/>
  <c r="Z73" i="53"/>
  <c r="AA73" i="53" s="1"/>
  <c r="AE74" i="53"/>
  <c r="T72" i="53"/>
  <c r="S73" i="53"/>
  <c r="EB48" i="53"/>
  <c r="EH41" i="53" l="1"/>
  <c r="O67" i="53"/>
  <c r="L68" i="53" s="1"/>
  <c r="J68" i="53"/>
  <c r="DG73" i="53"/>
  <c r="DH74" i="53"/>
  <c r="CM73" i="53"/>
  <c r="CN74" i="53"/>
  <c r="CC74" i="53"/>
  <c r="CB73" i="53"/>
  <c r="BT73" i="53" s="1"/>
  <c r="AB72" i="53"/>
  <c r="AC72" i="53" s="1"/>
  <c r="P72" i="53" s="1"/>
  <c r="BU74" i="53"/>
  <c r="BF73" i="53"/>
  <c r="BG74" i="53"/>
  <c r="AU73" i="53"/>
  <c r="AV74" i="53"/>
  <c r="Z74" i="53"/>
  <c r="AA74" i="53" s="1"/>
  <c r="AE75" i="53"/>
  <c r="T73" i="53"/>
  <c r="S74" i="53"/>
  <c r="EB50" i="53"/>
  <c r="EB49" i="53"/>
  <c r="EH42" i="53" l="1"/>
  <c r="O68" i="53"/>
  <c r="L69" i="53" s="1"/>
  <c r="EF42" i="53"/>
  <c r="N68" i="53"/>
  <c r="DH75" i="53"/>
  <c r="DG74" i="53"/>
  <c r="CM74" i="53"/>
  <c r="CN75" i="53"/>
  <c r="AB73" i="53"/>
  <c r="AC73" i="53" s="1"/>
  <c r="P73" i="53" s="1"/>
  <c r="CB74" i="53"/>
  <c r="BT74" i="53" s="1"/>
  <c r="CC75" i="53"/>
  <c r="BU75" i="53"/>
  <c r="BF74" i="53"/>
  <c r="BG75" i="53"/>
  <c r="AV75" i="53"/>
  <c r="AU74" i="53"/>
  <c r="Z75" i="53"/>
  <c r="AA75" i="53" s="1"/>
  <c r="AE76" i="53"/>
  <c r="Z76" i="53" s="1"/>
  <c r="AA76" i="53" s="1"/>
  <c r="T74" i="53"/>
  <c r="S75" i="53"/>
  <c r="AB74" i="53" l="1"/>
  <c r="AC74" i="53" s="1"/>
  <c r="P74" i="53" s="1"/>
  <c r="O69" i="53"/>
  <c r="L70" i="53" s="1"/>
  <c r="EH43" i="53"/>
  <c r="J69" i="53"/>
  <c r="DH76" i="53"/>
  <c r="DG76" i="53" s="1"/>
  <c r="DG75" i="53"/>
  <c r="CM75" i="53"/>
  <c r="CN76" i="53"/>
  <c r="CM76" i="53" s="1"/>
  <c r="CB75" i="53"/>
  <c r="BT75" i="53" s="1"/>
  <c r="CC76" i="53"/>
  <c r="CB76" i="53" s="1"/>
  <c r="BU76" i="53"/>
  <c r="BG76" i="53"/>
  <c r="BF76" i="53" s="1"/>
  <c r="BF75" i="53"/>
  <c r="AU75" i="53"/>
  <c r="AV76" i="53"/>
  <c r="AU76" i="53" s="1"/>
  <c r="C18" i="46"/>
  <c r="T75" i="53"/>
  <c r="S76" i="53"/>
  <c r="T76" i="53" s="1"/>
  <c r="EF43" i="53" l="1"/>
  <c r="N69" i="53"/>
  <c r="BT76" i="53"/>
  <c r="AB76" i="53" s="1"/>
  <c r="AC76" i="53" s="1"/>
  <c r="P76" i="53" s="1"/>
  <c r="AB75" i="53"/>
  <c r="AC75" i="53" s="1"/>
  <c r="P75" i="53" s="1"/>
  <c r="O70" i="53" l="1"/>
  <c r="L71" i="53" s="1"/>
  <c r="J70" i="53"/>
  <c r="EH44" i="53" l="1"/>
  <c r="EF44" i="53"/>
  <c r="N70" i="53"/>
  <c r="J71" i="53" s="1"/>
  <c r="N71" i="53" l="1"/>
  <c r="J72" i="53" s="1"/>
  <c r="EF45" i="53"/>
  <c r="O71" i="53"/>
  <c r="L72" i="53" s="1"/>
  <c r="EH45" i="53" l="1"/>
  <c r="O72" i="53"/>
  <c r="L73" i="53" s="1"/>
  <c r="N72" i="53"/>
  <c r="J73" i="53" s="1"/>
  <c r="EF46" i="53"/>
  <c r="N73" i="53" l="1"/>
  <c r="J74" i="53" s="1"/>
  <c r="EF47" i="53"/>
  <c r="EH46" i="53"/>
  <c r="O73" i="53"/>
  <c r="L74" i="53" s="1"/>
  <c r="O74" i="53" l="1"/>
  <c r="L75" i="53" s="1"/>
  <c r="EH47" i="53"/>
  <c r="N74" i="53"/>
  <c r="J75" i="53" s="1"/>
  <c r="EF48" i="53"/>
  <c r="EK12" i="53" s="1" a="1"/>
  <c r="EK12" i="53" l="1"/>
  <c r="EQ12" i="53"/>
  <c r="EM12" i="53"/>
  <c r="EL12" i="53"/>
  <c r="EP12" i="53"/>
  <c r="EN12" i="53"/>
  <c r="EO12" i="53"/>
  <c r="N75" i="53"/>
  <c r="J76" i="53" s="1"/>
  <c r="EF49" i="53"/>
  <c r="EH48" i="53"/>
  <c r="EK16" i="53" s="1" a="1"/>
  <c r="O75" i="53"/>
  <c r="L76" i="53" s="1"/>
  <c r="EL16" i="53" l="1"/>
  <c r="EO16" i="53"/>
  <c r="EQ16" i="53"/>
  <c r="EN16" i="53"/>
  <c r="EM16" i="53"/>
  <c r="EK16" i="53"/>
  <c r="EP16" i="53"/>
  <c r="EG17" i="53"/>
  <c r="EH50" i="53"/>
  <c r="EH49" i="53"/>
  <c r="N76" i="53"/>
  <c r="EF50" i="53"/>
  <c r="EI23" i="53" l="1"/>
  <c r="EI31" i="53"/>
  <c r="EI39" i="53"/>
  <c r="EI47" i="53"/>
  <c r="EI33" i="53"/>
  <c r="EI21" i="53"/>
  <c r="EI29" i="53"/>
  <c r="EI37" i="53"/>
  <c r="EI45" i="53"/>
  <c r="EI25" i="53"/>
  <c r="EI41" i="53"/>
  <c r="EI49" i="53"/>
  <c r="EI19" i="53"/>
  <c r="EI27" i="53"/>
  <c r="EI35" i="53"/>
  <c r="EI43" i="53"/>
  <c r="EI46" i="53"/>
  <c r="EI36" i="53"/>
  <c r="EI48" i="53"/>
  <c r="EI44" i="53"/>
  <c r="EI26" i="53"/>
  <c r="EI28" i="53"/>
  <c r="EI40" i="53"/>
  <c r="EI18" i="53"/>
  <c r="EI30" i="53"/>
  <c r="EI32" i="53"/>
  <c r="EI22" i="53"/>
  <c r="EI24" i="53"/>
  <c r="EI38" i="53"/>
  <c r="EI50" i="53"/>
  <c r="EI20" i="53"/>
  <c r="EI42" i="53"/>
  <c r="EI17" i="53"/>
  <c r="EI34" i="53"/>
  <c r="EG18" i="53"/>
  <c r="EG22" i="53"/>
  <c r="EG26" i="53"/>
  <c r="EG30" i="53"/>
  <c r="EG34" i="53"/>
  <c r="EG38" i="53"/>
  <c r="EG42" i="53"/>
  <c r="EG46" i="53"/>
  <c r="EG50" i="53"/>
  <c r="EG20" i="53"/>
  <c r="EG28" i="53"/>
  <c r="EG36" i="53"/>
  <c r="EG44" i="53"/>
  <c r="EG19" i="53"/>
  <c r="EG23" i="53"/>
  <c r="EG27" i="53"/>
  <c r="EG31" i="53"/>
  <c r="EG35" i="53"/>
  <c r="EG39" i="53"/>
  <c r="EG43" i="53"/>
  <c r="EG47" i="53"/>
  <c r="EG24" i="53"/>
  <c r="EG32" i="53"/>
  <c r="EG40" i="53"/>
  <c r="EG48" i="53"/>
  <c r="EG21" i="53"/>
  <c r="EG25" i="53"/>
  <c r="EG29" i="53"/>
  <c r="EG33" i="53"/>
  <c r="EG37" i="53"/>
  <c r="EG41" i="53"/>
  <c r="EG45" i="53"/>
  <c r="EG49" i="53"/>
  <c r="O76" i="53"/>
  <c r="M49" i="53" l="1"/>
  <c r="M68" i="53"/>
  <c r="M46" i="53"/>
  <c r="M55" i="53"/>
  <c r="M44" i="53"/>
  <c r="M76" i="53"/>
  <c r="M62" i="53"/>
  <c r="M71" i="53"/>
  <c r="M53" i="53"/>
  <c r="M65" i="53"/>
  <c r="M64" i="53"/>
  <c r="M60" i="53"/>
  <c r="M43" i="53"/>
  <c r="W6" i="46" s="1"/>
  <c r="X6" i="46" s="1"/>
  <c r="M61" i="53"/>
  <c r="M45" i="53"/>
  <c r="M67" i="53"/>
  <c r="M51" i="53"/>
  <c r="M74" i="53"/>
  <c r="M58" i="53"/>
  <c r="M48" i="53"/>
  <c r="M63" i="53"/>
  <c r="M47" i="53"/>
  <c r="M56" i="53"/>
  <c r="M70" i="53"/>
  <c r="M54" i="53"/>
  <c r="M73" i="53"/>
  <c r="M57" i="53"/>
  <c r="M75" i="53"/>
  <c r="M59" i="53"/>
  <c r="M72" i="53"/>
  <c r="M52" i="53"/>
  <c r="M66" i="53"/>
  <c r="M50" i="53"/>
  <c r="M69" i="53"/>
  <c r="K76" i="53"/>
  <c r="K73" i="53"/>
  <c r="BA7" i="46" s="1"/>
  <c r="K59" i="53"/>
  <c r="AM7" i="46" s="1"/>
  <c r="K56" i="53"/>
  <c r="AJ7" i="46" s="1"/>
  <c r="K75" i="53"/>
  <c r="K55" i="53"/>
  <c r="AI7" i="46" s="1"/>
  <c r="K45" i="53"/>
  <c r="Y7" i="46" s="1"/>
  <c r="K65" i="53"/>
  <c r="AS7" i="46" s="1"/>
  <c r="K67" i="53"/>
  <c r="AU7" i="46" s="1"/>
  <c r="K58" i="53"/>
  <c r="AL7" i="46" s="1"/>
  <c r="K53" i="53"/>
  <c r="AG7" i="46" s="1"/>
  <c r="K63" i="53"/>
  <c r="AQ7" i="46" s="1"/>
  <c r="K44" i="53"/>
  <c r="X7" i="46" s="1"/>
  <c r="K69" i="53"/>
  <c r="AW7" i="46" s="1"/>
  <c r="K61" i="53"/>
  <c r="AO7" i="46" s="1"/>
  <c r="K70" i="53"/>
  <c r="AX7" i="46" s="1"/>
  <c r="K62" i="53"/>
  <c r="AP7" i="46" s="1"/>
  <c r="K48" i="53"/>
  <c r="AB7" i="46" s="1"/>
  <c r="K54" i="53"/>
  <c r="AH7" i="46" s="1"/>
  <c r="K43" i="53"/>
  <c r="W7" i="46" s="1"/>
  <c r="K60" i="53"/>
  <c r="AN7" i="46" s="1"/>
  <c r="K68" i="53"/>
  <c r="AV7" i="46" s="1"/>
  <c r="K52" i="53"/>
  <c r="AF7" i="46" s="1"/>
  <c r="K47" i="53"/>
  <c r="AA7" i="46" s="1"/>
  <c r="K66" i="53"/>
  <c r="AT7" i="46" s="1"/>
  <c r="K64" i="53"/>
  <c r="AR7" i="46" s="1"/>
  <c r="K46" i="53"/>
  <c r="Z7" i="46" s="1"/>
  <c r="K49" i="53"/>
  <c r="AC7" i="46" s="1"/>
  <c r="K57" i="53"/>
  <c r="AK7" i="46" s="1"/>
  <c r="K50" i="53"/>
  <c r="AD7" i="46" s="1"/>
  <c r="K51" i="53"/>
  <c r="AE7" i="46" s="1"/>
  <c r="K74" i="53"/>
  <c r="BB7" i="46" s="1"/>
  <c r="K71" i="53"/>
  <c r="AY7" i="46" s="1"/>
  <c r="K72" i="53"/>
  <c r="AZ7" i="46" s="1"/>
  <c r="Y6" i="46" l="1"/>
  <c r="Z6" i="46" s="1"/>
  <c r="AA6" i="46" s="1"/>
  <c r="AB6" i="46" s="1"/>
  <c r="AC6" i="46" s="1"/>
  <c r="AD6" i="46" s="1"/>
  <c r="AE6" i="46" s="1"/>
  <c r="AF6" i="46" s="1"/>
  <c r="AG6" i="46" s="1"/>
  <c r="AH6" i="46" s="1"/>
  <c r="AI6" i="46" s="1"/>
  <c r="AJ6" i="46" s="1"/>
  <c r="AK6" i="46" s="1"/>
  <c r="AL6" i="46" s="1"/>
  <c r="AM6" i="46" s="1"/>
  <c r="AN6" i="46" s="1"/>
  <c r="AO6" i="46" s="1"/>
  <c r="AP6" i="46" s="1"/>
  <c r="AQ6" i="46" s="1"/>
  <c r="AR6" i="46" s="1"/>
  <c r="AS6" i="46" s="1"/>
  <c r="AT6" i="46" s="1"/>
  <c r="AU6" i="46" s="1"/>
  <c r="AV6" i="46" s="1"/>
  <c r="AW6" i="46" s="1"/>
  <c r="AX6" i="46" s="1"/>
  <c r="AY6" i="46" s="1"/>
  <c r="AZ6" i="46" s="1"/>
  <c r="BA6" i="46" s="1"/>
  <c r="BB6" i="4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R3" authorId="0" shapeId="0" xr:uid="{5EEFDC9D-96AA-4A70-9A16-A68B5EB342D4}">
      <text>
        <r>
          <rPr>
            <b/>
            <sz val="9"/>
            <color indexed="81"/>
            <rFont val="Tahoma"/>
            <family val="2"/>
          </rPr>
          <t>Author:</t>
        </r>
        <r>
          <rPr>
            <sz val="9"/>
            <color indexed="81"/>
            <rFont val="Tahoma"/>
            <family val="2"/>
          </rPr>
          <t xml:space="preserve">
9M is the threshold for middle east, considering the population size iof countries in the region.</t>
        </r>
      </text>
    </comment>
    <comment ref="AX3" authorId="0" shapeId="0" xr:uid="{A23D362D-3BDA-4FFB-BE64-F20C80A807B8}">
      <text>
        <r>
          <rPr>
            <b/>
            <sz val="9"/>
            <color indexed="81"/>
            <rFont val="Tahoma"/>
            <family val="2"/>
          </rPr>
          <t>Author:</t>
        </r>
        <r>
          <rPr>
            <sz val="9"/>
            <color indexed="81"/>
            <rFont val="Tahoma"/>
            <family val="2"/>
          </rPr>
          <t xml:space="preserve">
9M is the threshold for middle east, considering the population size iof countries in the region.</t>
        </r>
      </text>
    </comment>
  </commentList>
</comments>
</file>

<file path=xl/sharedStrings.xml><?xml version="1.0" encoding="utf-8"?>
<sst xmlns="http://schemas.openxmlformats.org/spreadsheetml/2006/main" count="35347" uniqueCount="6782">
  <si>
    <t>year</t>
  </si>
  <si>
    <t>Afghanistan</t>
  </si>
  <si>
    <t>Angola</t>
  </si>
  <si>
    <t>Albania</t>
  </si>
  <si>
    <t>United Arab Emirates</t>
  </si>
  <si>
    <t>Argentina</t>
  </si>
  <si>
    <t>Armenia</t>
  </si>
  <si>
    <t>Antigua and Barbuda</t>
  </si>
  <si>
    <t>Australia</t>
  </si>
  <si>
    <t>Austria</t>
  </si>
  <si>
    <t>Azerbaijan</t>
  </si>
  <si>
    <t>Burundi</t>
  </si>
  <si>
    <t>Belgium</t>
  </si>
  <si>
    <t>Benin</t>
  </si>
  <si>
    <t>Burkina Faso</t>
  </si>
  <si>
    <t>Bangladesh</t>
  </si>
  <si>
    <t>Bulgaria</t>
  </si>
  <si>
    <t>Bahrain</t>
  </si>
  <si>
    <t>Bahamas, The</t>
  </si>
  <si>
    <t>Bosnia and Herzegovina</t>
  </si>
  <si>
    <t>Belarus</t>
  </si>
  <si>
    <t>Belize</t>
  </si>
  <si>
    <t>Bolivia</t>
  </si>
  <si>
    <t>Brazil</t>
  </si>
  <si>
    <t>Barbados</t>
  </si>
  <si>
    <t>Botswana</t>
  </si>
  <si>
    <t>Central African Republic</t>
  </si>
  <si>
    <t>Canada</t>
  </si>
  <si>
    <t>Switzerland</t>
  </si>
  <si>
    <t>Chile</t>
  </si>
  <si>
    <t>China</t>
  </si>
  <si>
    <t>Cameroon</t>
  </si>
  <si>
    <t>Congo, Rep.</t>
  </si>
  <si>
    <t>Colombia</t>
  </si>
  <si>
    <t>Comoros</t>
  </si>
  <si>
    <t>Cabo Verde</t>
  </si>
  <si>
    <t>Costa Rica</t>
  </si>
  <si>
    <t>Cyprus</t>
  </si>
  <si>
    <t>Czech Republic</t>
  </si>
  <si>
    <t>Germany</t>
  </si>
  <si>
    <t>Dominica</t>
  </si>
  <si>
    <t>Denmark</t>
  </si>
  <si>
    <t>Dominican Republic</t>
  </si>
  <si>
    <t>Algeria</t>
  </si>
  <si>
    <t>Ecuador</t>
  </si>
  <si>
    <t>Egypt, Arab Rep.</t>
  </si>
  <si>
    <t>Eritrea</t>
  </si>
  <si>
    <t>Spain</t>
  </si>
  <si>
    <t>Estonia</t>
  </si>
  <si>
    <t>Ethiopia</t>
  </si>
  <si>
    <t>Finland</t>
  </si>
  <si>
    <t>France</t>
  </si>
  <si>
    <t>Gabon</t>
  </si>
  <si>
    <t>United Kingdom</t>
  </si>
  <si>
    <t>Georgia</t>
  </si>
  <si>
    <t>Ghana</t>
  </si>
  <si>
    <t>Guinea</t>
  </si>
  <si>
    <t>Gambia, The</t>
  </si>
  <si>
    <t>Guinea-Bissau</t>
  </si>
  <si>
    <t>Equatorial Guinea</t>
  </si>
  <si>
    <t>Greece</t>
  </si>
  <si>
    <t>Guatemala</t>
  </si>
  <si>
    <t>Guyana</t>
  </si>
  <si>
    <t>Hong Kong SAR, China</t>
  </si>
  <si>
    <t>Honduras</t>
  </si>
  <si>
    <t>Croatia</t>
  </si>
  <si>
    <t>Haiti</t>
  </si>
  <si>
    <t>Hungary</t>
  </si>
  <si>
    <t>Indonesia</t>
  </si>
  <si>
    <t>India</t>
  </si>
  <si>
    <t>Ireland</t>
  </si>
  <si>
    <t>Iran, Islamic Rep.</t>
  </si>
  <si>
    <t>Iraq</t>
  </si>
  <si>
    <t>Iceland</t>
  </si>
  <si>
    <t>Israel</t>
  </si>
  <si>
    <t>Italy</t>
  </si>
  <si>
    <t>Jamaica</t>
  </si>
  <si>
    <t>Jordan</t>
  </si>
  <si>
    <t>Japan</t>
  </si>
  <si>
    <t>Kazakhstan</t>
  </si>
  <si>
    <t>Kenya</t>
  </si>
  <si>
    <t>Kyrgyz Republic</t>
  </si>
  <si>
    <t>Cambodia</t>
  </si>
  <si>
    <t>Korea, Rep.</t>
  </si>
  <si>
    <t>Kosovo</t>
  </si>
  <si>
    <t>Kuwait</t>
  </si>
  <si>
    <t>Lao PDR</t>
  </si>
  <si>
    <t>Lebanon</t>
  </si>
  <si>
    <t>Liberia</t>
  </si>
  <si>
    <t>Libya</t>
  </si>
  <si>
    <t>St. Lucia</t>
  </si>
  <si>
    <t>Sri Lanka</t>
  </si>
  <si>
    <t>Lesotho</t>
  </si>
  <si>
    <t>Lithuania</t>
  </si>
  <si>
    <t>Luxembourg</t>
  </si>
  <si>
    <t>Latvia</t>
  </si>
  <si>
    <t>Macao SAR, China</t>
  </si>
  <si>
    <t>Morocco</t>
  </si>
  <si>
    <t>Moldova</t>
  </si>
  <si>
    <t>Madagascar</t>
  </si>
  <si>
    <t>Mexico</t>
  </si>
  <si>
    <t>Macedonia, FYR</t>
  </si>
  <si>
    <t>Mali</t>
  </si>
  <si>
    <t>Malta</t>
  </si>
  <si>
    <t>Montenegro</t>
  </si>
  <si>
    <t>Mongolia</t>
  </si>
  <si>
    <t>Mozambique</t>
  </si>
  <si>
    <t>Mauritania</t>
  </si>
  <si>
    <t>Mauritius</t>
  </si>
  <si>
    <t>Malawi</t>
  </si>
  <si>
    <t>Malaysia</t>
  </si>
  <si>
    <t>Namibia</t>
  </si>
  <si>
    <t>Niger</t>
  </si>
  <si>
    <t>Nigeria</t>
  </si>
  <si>
    <t>Nicaragua</t>
  </si>
  <si>
    <t>Netherlands</t>
  </si>
  <si>
    <t>Norway</t>
  </si>
  <si>
    <t>Nepal</t>
  </si>
  <si>
    <t>New Zealand</t>
  </si>
  <si>
    <t>Oman</t>
  </si>
  <si>
    <t>Pakistan</t>
  </si>
  <si>
    <t>Panama</t>
  </si>
  <si>
    <t>Peru</t>
  </si>
  <si>
    <t>Philippines</t>
  </si>
  <si>
    <t>Papua New Guinea</t>
  </si>
  <si>
    <t>Poland</t>
  </si>
  <si>
    <t>Portugal</t>
  </si>
  <si>
    <t>Paraguay</t>
  </si>
  <si>
    <t>Romania</t>
  </si>
  <si>
    <t>Russian Federation</t>
  </si>
  <si>
    <t>Rwanda</t>
  </si>
  <si>
    <t>Saudi Arabia</t>
  </si>
  <si>
    <t>Sudan</t>
  </si>
  <si>
    <t>Senegal</t>
  </si>
  <si>
    <t>Singapore</t>
  </si>
  <si>
    <t>Solomon Islands</t>
  </si>
  <si>
    <t>Sierra Leone</t>
  </si>
  <si>
    <t>El Salvador</t>
  </si>
  <si>
    <t>Serbia</t>
  </si>
  <si>
    <t>Suriname</t>
  </si>
  <si>
    <t>Slovak Republic</t>
  </si>
  <si>
    <t>Slovenia</t>
  </si>
  <si>
    <t>Sweden</t>
  </si>
  <si>
    <t>Swaziland</t>
  </si>
  <si>
    <t>Seychelles</t>
  </si>
  <si>
    <t>Syrian Arab Republic</t>
  </si>
  <si>
    <t>Chad</t>
  </si>
  <si>
    <t>Togo</t>
  </si>
  <si>
    <t>Thailand</t>
  </si>
  <si>
    <t>Tajikistan</t>
  </si>
  <si>
    <t>Trinidad and Tobago</t>
  </si>
  <si>
    <t>Tunisia</t>
  </si>
  <si>
    <t>Turkey</t>
  </si>
  <si>
    <t>Tanzania</t>
  </si>
  <si>
    <t>Uganda</t>
  </si>
  <si>
    <t>Ukraine</t>
  </si>
  <si>
    <t>Uruguay</t>
  </si>
  <si>
    <t>United States</t>
  </si>
  <si>
    <t>Uzbekistan</t>
  </si>
  <si>
    <t>St. Vincent and the Grenadines</t>
  </si>
  <si>
    <t>Venezuela, RB</t>
  </si>
  <si>
    <t>Vietnam</t>
  </si>
  <si>
    <t>Vanuatu</t>
  </si>
  <si>
    <t>West Bank and Gaza</t>
  </si>
  <si>
    <t>Yemen, Rep.</t>
  </si>
  <si>
    <t>South Africa</t>
  </si>
  <si>
    <t>Congo, Dem. Rep.</t>
  </si>
  <si>
    <t>Zambia</t>
  </si>
  <si>
    <t>Zimbabwe</t>
  </si>
  <si>
    <t>Country</t>
  </si>
  <si>
    <t>American Samoa</t>
  </si>
  <si>
    <t>Andorra</t>
  </si>
  <si>
    <t>Aruba</t>
  </si>
  <si>
    <t>Bermuda</t>
  </si>
  <si>
    <t>Bhutan</t>
  </si>
  <si>
    <t>Brunei Darussalam</t>
  </si>
  <si>
    <t>Cuba</t>
  </si>
  <si>
    <t>Djibouti</t>
  </si>
  <si>
    <t>Fiji</t>
  </si>
  <si>
    <t>Greenland</t>
  </si>
  <si>
    <t>Grenada</t>
  </si>
  <si>
    <t>Guam</t>
  </si>
  <si>
    <t>Kiribati</t>
  </si>
  <si>
    <t>Liechtenstein</t>
  </si>
  <si>
    <t>Maldives</t>
  </si>
  <si>
    <t>Marshall Islands</t>
  </si>
  <si>
    <t>Micronesia, Fed. Sts.</t>
  </si>
  <si>
    <t>Monaco</t>
  </si>
  <si>
    <t>Myanmar</t>
  </si>
  <si>
    <t>Northern Mariana Islands</t>
  </si>
  <si>
    <t>Palau</t>
  </si>
  <si>
    <t>Puerto Rico</t>
  </si>
  <si>
    <t>Qatar</t>
  </si>
  <si>
    <t>Samoa</t>
  </si>
  <si>
    <t>Sao Tome and Principe</t>
  </si>
  <si>
    <t>South Sudan</t>
  </si>
  <si>
    <t>St. Kitts and Nevis</t>
  </si>
  <si>
    <t>Timor-Leste</t>
  </si>
  <si>
    <t>Tonga</t>
  </si>
  <si>
    <t>Turkmenistan</t>
  </si>
  <si>
    <t>Tuvalu</t>
  </si>
  <si>
    <t>Virgin Islands (U.S.)</t>
  </si>
  <si>
    <t>AFG</t>
  </si>
  <si>
    <t>ALB</t>
  </si>
  <si>
    <t>DZA</t>
  </si>
  <si>
    <t>ASM</t>
  </si>
  <si>
    <t>ADO</t>
  </si>
  <si>
    <t>AGO</t>
  </si>
  <si>
    <t>ATG</t>
  </si>
  <si>
    <t>ARG</t>
  </si>
  <si>
    <t>ARM</t>
  </si>
  <si>
    <t>ABW</t>
  </si>
  <si>
    <t>AUS</t>
  </si>
  <si>
    <t>AUT</t>
  </si>
  <si>
    <t>AZE</t>
  </si>
  <si>
    <t>BHS</t>
  </si>
  <si>
    <t>BHR</t>
  </si>
  <si>
    <t>BGD</t>
  </si>
  <si>
    <t>BRB</t>
  </si>
  <si>
    <t>BLR</t>
  </si>
  <si>
    <t>BEL</t>
  </si>
  <si>
    <t>BLZ</t>
  </si>
  <si>
    <t>BEN</t>
  </si>
  <si>
    <t>BMU</t>
  </si>
  <si>
    <t>BTN</t>
  </si>
  <si>
    <t>BOL</t>
  </si>
  <si>
    <t>BIH</t>
  </si>
  <si>
    <t>BWA</t>
  </si>
  <si>
    <t>BRA</t>
  </si>
  <si>
    <t>BRN</t>
  </si>
  <si>
    <t>BGR</t>
  </si>
  <si>
    <t>BFA</t>
  </si>
  <si>
    <t>BDI</t>
  </si>
  <si>
    <t>CPV</t>
  </si>
  <si>
    <t>KHM</t>
  </si>
  <si>
    <t>CMR</t>
  </si>
  <si>
    <t>CAN</t>
  </si>
  <si>
    <t>CAF</t>
  </si>
  <si>
    <t>TCD</t>
  </si>
  <si>
    <t>CHL</t>
  </si>
  <si>
    <t>CHN</t>
  </si>
  <si>
    <t>COL</t>
  </si>
  <si>
    <t>COM</t>
  </si>
  <si>
    <t>ZAR</t>
  </si>
  <si>
    <t>COG</t>
  </si>
  <si>
    <t>CRI</t>
  </si>
  <si>
    <t>CIV</t>
  </si>
  <si>
    <t>HRV</t>
  </si>
  <si>
    <t>CUB</t>
  </si>
  <si>
    <t>CYP</t>
  </si>
  <si>
    <t>CZE</t>
  </si>
  <si>
    <t>DNK</t>
  </si>
  <si>
    <t>DJI</t>
  </si>
  <si>
    <t>DMA</t>
  </si>
  <si>
    <t>DOM</t>
  </si>
  <si>
    <t>ECU</t>
  </si>
  <si>
    <t>EGY</t>
  </si>
  <si>
    <t>SLV</t>
  </si>
  <si>
    <t>GNQ</t>
  </si>
  <si>
    <t>ERI</t>
  </si>
  <si>
    <t>EST</t>
  </si>
  <si>
    <t>ETH</t>
  </si>
  <si>
    <t>FRO</t>
  </si>
  <si>
    <t>FJI</t>
  </si>
  <si>
    <t>FIN</t>
  </si>
  <si>
    <t>FRA</t>
  </si>
  <si>
    <t>GAB</t>
  </si>
  <si>
    <t>GMB</t>
  </si>
  <si>
    <t>GEO</t>
  </si>
  <si>
    <t>DEU</t>
  </si>
  <si>
    <t>GHA</t>
  </si>
  <si>
    <t>GRC</t>
  </si>
  <si>
    <t>GRL</t>
  </si>
  <si>
    <t>GRD</t>
  </si>
  <si>
    <t>GUM</t>
  </si>
  <si>
    <t>GTM</t>
  </si>
  <si>
    <t>GIN</t>
  </si>
  <si>
    <t>GNB</t>
  </si>
  <si>
    <t>GUY</t>
  </si>
  <si>
    <t>HTI</t>
  </si>
  <si>
    <t>HND</t>
  </si>
  <si>
    <t>HKG</t>
  </si>
  <si>
    <t>HUN</t>
  </si>
  <si>
    <t>ISL</t>
  </si>
  <si>
    <t>IND</t>
  </si>
  <si>
    <t>IDN</t>
  </si>
  <si>
    <t>IRN</t>
  </si>
  <si>
    <t>IRQ</t>
  </si>
  <si>
    <t>IRL</t>
  </si>
  <si>
    <t>ISR</t>
  </si>
  <si>
    <t>ITA</t>
  </si>
  <si>
    <t>JAM</t>
  </si>
  <si>
    <t>JPN</t>
  </si>
  <si>
    <t>JOR</t>
  </si>
  <si>
    <t>KAZ</t>
  </si>
  <si>
    <t>KEN</t>
  </si>
  <si>
    <t>KIR</t>
  </si>
  <si>
    <t>KOR</t>
  </si>
  <si>
    <t>KSV</t>
  </si>
  <si>
    <t>KWT</t>
  </si>
  <si>
    <t>KGZ</t>
  </si>
  <si>
    <t>LAO</t>
  </si>
  <si>
    <t>LVA</t>
  </si>
  <si>
    <t>LBN</t>
  </si>
  <si>
    <t>LSO</t>
  </si>
  <si>
    <t>LBR</t>
  </si>
  <si>
    <t>LBY</t>
  </si>
  <si>
    <t>LIE</t>
  </si>
  <si>
    <t>LTU</t>
  </si>
  <si>
    <t>LUX</t>
  </si>
  <si>
    <t>MAC</t>
  </si>
  <si>
    <t>MKD</t>
  </si>
  <si>
    <t>MDG</t>
  </si>
  <si>
    <t>MWI</t>
  </si>
  <si>
    <t>MYS</t>
  </si>
  <si>
    <t>MDV</t>
  </si>
  <si>
    <t>MLI</t>
  </si>
  <si>
    <t>MLT</t>
  </si>
  <si>
    <t>MHL</t>
  </si>
  <si>
    <t>MRT</t>
  </si>
  <si>
    <t>MUS</t>
  </si>
  <si>
    <t>MEX</t>
  </si>
  <si>
    <t>FSM</t>
  </si>
  <si>
    <t>MDA</t>
  </si>
  <si>
    <t>MCO</t>
  </si>
  <si>
    <t>MNG</t>
  </si>
  <si>
    <t>MNE</t>
  </si>
  <si>
    <t>MAR</t>
  </si>
  <si>
    <t>MOZ</t>
  </si>
  <si>
    <t>MMR</t>
  </si>
  <si>
    <t>NAM</t>
  </si>
  <si>
    <t>NPL</t>
  </si>
  <si>
    <t>NLD</t>
  </si>
  <si>
    <t>NZL</t>
  </si>
  <si>
    <t>NIC</t>
  </si>
  <si>
    <t>NER</t>
  </si>
  <si>
    <t>NGA</t>
  </si>
  <si>
    <t>MNP</t>
  </si>
  <si>
    <t>NOR</t>
  </si>
  <si>
    <t>OMN</t>
  </si>
  <si>
    <t>PAK</t>
  </si>
  <si>
    <t>PLW</t>
  </si>
  <si>
    <t>PAN</t>
  </si>
  <si>
    <t>PNG</t>
  </si>
  <si>
    <t>PRY</t>
  </si>
  <si>
    <t>PER</t>
  </si>
  <si>
    <t>PHL</t>
  </si>
  <si>
    <t>POL</t>
  </si>
  <si>
    <t>PRT</t>
  </si>
  <si>
    <t>PRI</t>
  </si>
  <si>
    <t>QAT</t>
  </si>
  <si>
    <t>ROM</t>
  </si>
  <si>
    <t>RUS</t>
  </si>
  <si>
    <t>RWA</t>
  </si>
  <si>
    <t>WSM</t>
  </si>
  <si>
    <t>STP</t>
  </si>
  <si>
    <t>SAU</t>
  </si>
  <si>
    <t>SEN</t>
  </si>
  <si>
    <t>SRB</t>
  </si>
  <si>
    <t>SYC</t>
  </si>
  <si>
    <t>SLE</t>
  </si>
  <si>
    <t>SGP</t>
  </si>
  <si>
    <t>SVK</t>
  </si>
  <si>
    <t>SVN</t>
  </si>
  <si>
    <t>SLB</t>
  </si>
  <si>
    <t>ZAF</t>
  </si>
  <si>
    <t>SSD</t>
  </si>
  <si>
    <t>ESP</t>
  </si>
  <si>
    <t>LKA</t>
  </si>
  <si>
    <t>KNA</t>
  </si>
  <si>
    <t>LCA</t>
  </si>
  <si>
    <t>VCT</t>
  </si>
  <si>
    <t>SDN</t>
  </si>
  <si>
    <t>SUR</t>
  </si>
  <si>
    <t>SWZ</t>
  </si>
  <si>
    <t>SWE</t>
  </si>
  <si>
    <t>CHE</t>
  </si>
  <si>
    <t>SYR</t>
  </si>
  <si>
    <t>TJK</t>
  </si>
  <si>
    <t>TZA</t>
  </si>
  <si>
    <t>THA</t>
  </si>
  <si>
    <t>TMP</t>
  </si>
  <si>
    <t>TGO</t>
  </si>
  <si>
    <t>TON</t>
  </si>
  <si>
    <t>TTO</t>
  </si>
  <si>
    <t>TUN</t>
  </si>
  <si>
    <t>TUR</t>
  </si>
  <si>
    <t>TKM</t>
  </si>
  <si>
    <t>TUV</t>
  </si>
  <si>
    <t>UGA</t>
  </si>
  <si>
    <t>UKR</t>
  </si>
  <si>
    <t>ARE</t>
  </si>
  <si>
    <t>GBR</t>
  </si>
  <si>
    <t>USA</t>
  </si>
  <si>
    <t>URY</t>
  </si>
  <si>
    <t>UZB</t>
  </si>
  <si>
    <t>VUT</t>
  </si>
  <si>
    <t>VEN</t>
  </si>
  <si>
    <t>VNM</t>
  </si>
  <si>
    <t>VIR</t>
  </si>
  <si>
    <t>WBG</t>
  </si>
  <si>
    <t>YEM</t>
  </si>
  <si>
    <t>ZMB</t>
  </si>
  <si>
    <t>ZWE</t>
  </si>
  <si>
    <t>South Asia</t>
  </si>
  <si>
    <t>Europe &amp; Central Asia</t>
  </si>
  <si>
    <t>Middle East &amp; North Africa</t>
  </si>
  <si>
    <t>East Asia &amp; Pacific</t>
  </si>
  <si>
    <t>Sub-Saharan Africa</t>
  </si>
  <si>
    <t>Latin America &amp; Caribbean</t>
  </si>
  <si>
    <t>North America</t>
  </si>
  <si>
    <t>Cote d'Ivoire</t>
  </si>
  <si>
    <t>Year</t>
  </si>
  <si>
    <t>country</t>
  </si>
  <si>
    <t>OECD</t>
  </si>
  <si>
    <t>Scenario</t>
  </si>
  <si>
    <t>Manual</t>
  </si>
  <si>
    <t xml:space="preserve">System Requirements: </t>
  </si>
  <si>
    <t>Disclaimer: Any views expressed here are the author’s and do not necessarily represent those of the World Bank, its Executive Directors, or the countries they represent.</t>
  </si>
  <si>
    <t>http://www.worldbank.org/LTGM</t>
  </si>
  <si>
    <t>(World Bank intranet: http://LTGM)</t>
  </si>
  <si>
    <t>Updated regularly, check website for latest version:</t>
  </si>
  <si>
    <t>Code List</t>
  </si>
  <si>
    <t>Selected option</t>
  </si>
  <si>
    <t>region</t>
  </si>
  <si>
    <t>code</t>
  </si>
  <si>
    <t>ln(GDPPC)</t>
  </si>
  <si>
    <t>index</t>
  </si>
  <si>
    <t>inno</t>
  </si>
  <si>
    <t>edu</t>
  </si>
  <si>
    <t>effi</t>
  </si>
  <si>
    <t>infra</t>
  </si>
  <si>
    <t>gov</t>
  </si>
  <si>
    <t>rdexp</t>
  </si>
  <si>
    <t>patent</t>
  </si>
  <si>
    <t>journal</t>
  </si>
  <si>
    <t>eduexp</t>
  </si>
  <si>
    <t>edu2cmp</t>
  </si>
  <si>
    <t>edu3cmp</t>
  </si>
  <si>
    <t>pisa</t>
  </si>
  <si>
    <t>busi</t>
  </si>
  <si>
    <t>fd</t>
  </si>
  <si>
    <t>labor</t>
  </si>
  <si>
    <t>minwage</t>
  </si>
  <si>
    <t>dispay</t>
  </si>
  <si>
    <t>women</t>
  </si>
  <si>
    <t>tel</t>
  </si>
  <si>
    <t>mobile</t>
  </si>
  <si>
    <t>elec</t>
  </si>
  <si>
    <t>road</t>
  </si>
  <si>
    <t>sanit</t>
  </si>
  <si>
    <t>water</t>
  </si>
  <si>
    <t>va</t>
  </si>
  <si>
    <t>cc</t>
  </si>
  <si>
    <t>ge</t>
  </si>
  <si>
    <t>pv</t>
  </si>
  <si>
    <t>rq</t>
  </si>
  <si>
    <t>rl</t>
  </si>
  <si>
    <t>Select</t>
  </si>
  <si>
    <t>Determinant selection</t>
  </si>
  <si>
    <t>Option 1. Overall determinant index</t>
  </si>
  <si>
    <t>Maximum</t>
  </si>
  <si>
    <t>Mean</t>
  </si>
  <si>
    <t>SD</t>
  </si>
  <si>
    <t>Option 2. Main determinant index</t>
  </si>
  <si>
    <t>Coef</t>
  </si>
  <si>
    <t>Innovation</t>
  </si>
  <si>
    <t>O2: Innovation</t>
  </si>
  <si>
    <t>O3: Innovation</t>
  </si>
  <si>
    <t>O2: Education</t>
  </si>
  <si>
    <t>O3: Education</t>
  </si>
  <si>
    <t>O2: Efficiency</t>
  </si>
  <si>
    <t>O3: Efficiency</t>
  </si>
  <si>
    <t>O2: Infrastructure</t>
  </si>
  <si>
    <t>O3: Infrastructure</t>
  </si>
  <si>
    <t>Education</t>
  </si>
  <si>
    <t>Option 1: Index</t>
  </si>
  <si>
    <t>Option 2: Index</t>
  </si>
  <si>
    <t>Option 3: Index</t>
  </si>
  <si>
    <t>Efficiency</t>
  </si>
  <si>
    <t>Infrastructure</t>
  </si>
  <si>
    <t>Coeff.</t>
  </si>
  <si>
    <t>Option 3. Sub-indicators of the main determinant index</t>
  </si>
  <si>
    <t>NA</t>
  </si>
  <si>
    <t>R&amp;D expenditure, public and private (% of GDP)</t>
  </si>
  <si>
    <t>Number of patents (/100 people)</t>
  </si>
  <si>
    <t>Number of scientific and technical journals published (/100 people)</t>
  </si>
  <si>
    <t>Government expenditure on education (% of GDP)</t>
  </si>
  <si>
    <t>Population with completed secondary education (% of popl aged 25+)</t>
  </si>
  <si>
    <t>Population with completed tertiary education (% of popl aged 25+)</t>
  </si>
  <si>
    <t>PISA score, average across math, science, and reading</t>
  </si>
  <si>
    <t>Market efficiency</t>
  </si>
  <si>
    <t>Goods market:</t>
  </si>
  <si>
    <t>World Bank Doing Business scores</t>
  </si>
  <si>
    <t>Financial market:</t>
  </si>
  <si>
    <t>IMF Financial Development Index</t>
  </si>
  <si>
    <t>Labor market:</t>
  </si>
  <si>
    <t>Minimum wage (ratio to value added per worker)</t>
  </si>
  <si>
    <t>Median</t>
  </si>
  <si>
    <t>Severance pay for redundancy dismissal (weeks of salary)</t>
  </si>
  <si>
    <t>Women in wage employment in the nonagricultural sector (% of total nonagricultural employment)</t>
  </si>
  <si>
    <t>Fixed telephone (per 100 persons)</t>
  </si>
  <si>
    <t>Mobile subscription (per 100 persons)</t>
  </si>
  <si>
    <t>Electricity production (kw per 100 persons)</t>
  </si>
  <si>
    <t>Paved road (km per 100 persons)</t>
  </si>
  <si>
    <t>Access to improved sanitation facilities (% of population)</t>
  </si>
  <si>
    <t>Access to improved water source (% of population)</t>
  </si>
  <si>
    <t>Voice and accountability 
(freedom of expression, citizen's participation in politics, etc.)</t>
  </si>
  <si>
    <t>Control of corruption</t>
  </si>
  <si>
    <t>Government effectiveness 
(the quality of public services and policy implementation, etc.)</t>
  </si>
  <si>
    <t>Political stability 
(the absence of politically motivated violence)</t>
  </si>
  <si>
    <t>Regulatory quality 
(the ability of government to implement regulations promoting private sector development)</t>
  </si>
  <si>
    <t xml:space="preserve">Rule of law 
(the extent to which citizens have confidence in and abide by laws) </t>
  </si>
  <si>
    <t>Fields in yellow are for a user to edit</t>
  </si>
  <si>
    <t>Initial data/generated output, a user is NOT able to edit</t>
  </si>
  <si>
    <t>Country code</t>
  </si>
  <si>
    <t>GDP per capita, 2014 (2010 constant USD)</t>
  </si>
  <si>
    <t>Benchmark</t>
  </si>
  <si>
    <t>Target year</t>
  </si>
  <si>
    <t xml:space="preserve">      Option 1. Overall determinant index</t>
  </si>
  <si>
    <t xml:space="preserve">      Option 2. Main determinant index</t>
  </si>
  <si>
    <t xml:space="preserve">      Option 3. Sub-indicators of the main determinant index</t>
  </si>
  <si>
    <t>Tertiary completion rate (% of population aged 25 and above)</t>
  </si>
  <si>
    <t>Institutions</t>
  </si>
  <si>
    <t>Region</t>
  </si>
  <si>
    <t>constant</t>
  </si>
  <si>
    <t>INPUT</t>
  </si>
  <si>
    <t>OUTPUT</t>
  </si>
  <si>
    <t>O2: Institutions</t>
  </si>
  <si>
    <t>O3: Institutions</t>
  </si>
  <si>
    <t>Annual change</t>
  </si>
  <si>
    <t>Index</t>
  </si>
  <si>
    <t>index change, 1985-2014</t>
  </si>
  <si>
    <t>2.1. East Asia &amp; Pacific</t>
  </si>
  <si>
    <t>2.2. Europe &amp; Central Asia</t>
  </si>
  <si>
    <t>2.3. Latin America &amp; Caribbean</t>
  </si>
  <si>
    <t>2.4. Middle East &amp; North Africa</t>
  </si>
  <si>
    <t>2.5. South Asia</t>
  </si>
  <si>
    <t>2.6. Sub-Saharan Africa</t>
  </si>
  <si>
    <t>--2. Highest index by region as of 2014, non-OECD--</t>
  </si>
  <si>
    <t>3.1. East Asia &amp; Pacific</t>
  </si>
  <si>
    <t>Trajectory of a benchmark country</t>
  </si>
  <si>
    <t>3.2. Europe &amp; Central Asia</t>
  </si>
  <si>
    <t>3.3. Latin America &amp; Caribbean</t>
  </si>
  <si>
    <t>3.4. Middle East &amp; North Africa</t>
  </si>
  <si>
    <t>3.5. South Asia</t>
  </si>
  <si>
    <t>3.6. Sub-Saharan Africa</t>
  </si>
  <si>
    <t>1. Highest index in OECD</t>
  </si>
  <si>
    <t>Benchmark country</t>
  </si>
  <si>
    <t>--3. 75-percentile index by region as of 2014, non-OECD--</t>
  </si>
  <si>
    <t>75-percentile index by region as of 2014, non-OECD</t>
  </si>
  <si>
    <t>Highest index by region as of 2014, non-OECD</t>
  </si>
  <si>
    <t>Best value calculation</t>
  </si>
  <si>
    <t>Faroe Islands</t>
  </si>
  <si>
    <t>code2</t>
  </si>
  <si>
    <t xml:space="preserve"> </t>
  </si>
  <si>
    <t>Scenario (smoothing)</t>
  </si>
  <si>
    <t>FOR GRAPH</t>
  </si>
  <si>
    <t>Predicted TFP growth</t>
  </si>
  <si>
    <t>X</t>
  </si>
  <si>
    <t>Y (model)</t>
  </si>
  <si>
    <t>Y (smooth)</t>
  </si>
  <si>
    <t>The smoothing function's coefficients:</t>
  </si>
  <si>
    <t>X3</t>
  </si>
  <si>
    <t>X2</t>
  </si>
  <si>
    <t>X1</t>
  </si>
  <si>
    <t>Const</t>
  </si>
  <si>
    <t>Rescaled (1-100)</t>
  </si>
  <si>
    <t>Min (Index)</t>
  </si>
  <si>
    <t>Max (Index)</t>
  </si>
  <si>
    <t>(Manual input)</t>
  </si>
  <si>
    <t>--6. Trajectory of a country with the fastest increase
 in index by region, non-OECD--</t>
  </si>
  <si>
    <t>6.1. East Asia &amp; Pacific</t>
  </si>
  <si>
    <t>6.2. Europe &amp; Central Asia</t>
  </si>
  <si>
    <t>6.3. Latin America &amp; Caribbean</t>
  </si>
  <si>
    <t>6.4. Middle East &amp; North Africa</t>
  </si>
  <si>
    <t>6.5. South Asia</t>
  </si>
  <si>
    <t>6.6. Sub-Saharan Africa</t>
  </si>
  <si>
    <t>4.2. 4th quintile</t>
  </si>
  <si>
    <t>4.3. 3rd quintile</t>
  </si>
  <si>
    <t>4.4. 2nd quintile</t>
  </si>
  <si>
    <t>4.5. 1st quintile (lowest)</t>
  </si>
  <si>
    <t>4.1. 5th quintile (highest)</t>
  </si>
  <si>
    <t>Highest index by income quintile as of 2014, non-OECD</t>
  </si>
  <si>
    <t>75-percentile index by income quintile as of 2014, non-OECD</t>
  </si>
  <si>
    <t>5.1. 5th quintile (highest)</t>
  </si>
  <si>
    <t>5.2. 4th quintile</t>
  </si>
  <si>
    <t>5.3. 3rd quintile</t>
  </si>
  <si>
    <t>5.4. 2nd quintile</t>
  </si>
  <si>
    <t>5.5. 1st quintile (lowest)</t>
  </si>
  <si>
    <t>Q1</t>
  </si>
  <si>
    <t>Q2</t>
  </si>
  <si>
    <t>Q3</t>
  </si>
  <si>
    <t>Q4</t>
  </si>
  <si>
    <t>Q5</t>
  </si>
  <si>
    <t>--4. Highest index by income quintile as of 2014, non-OECD--</t>
  </si>
  <si>
    <t>--5. 75-percentile index by income quintile as of 2014, non-OECD--</t>
  </si>
  <si>
    <t>3 year lag</t>
  </si>
  <si>
    <t>5 year lag</t>
  </si>
  <si>
    <t>7 year lag</t>
  </si>
  <si>
    <t>AFG85</t>
  </si>
  <si>
    <t>AFG92</t>
  </si>
  <si>
    <t>AFG99</t>
  </si>
  <si>
    <t>AFG06</t>
  </si>
  <si>
    <t>AFG13</t>
  </si>
  <si>
    <t>AFG95</t>
  </si>
  <si>
    <t>AFG00</t>
  </si>
  <si>
    <t>AFG01</t>
  </si>
  <si>
    <t>AFG03</t>
  </si>
  <si>
    <t>AFG09</t>
  </si>
  <si>
    <t>AFG04</t>
  </si>
  <si>
    <t>AFG87</t>
  </si>
  <si>
    <t>AFG05</t>
  </si>
  <si>
    <t>AFG89</t>
  </si>
  <si>
    <t>AFG10</t>
  </si>
  <si>
    <t>AFG12</t>
  </si>
  <si>
    <t>AFG88</t>
  </si>
  <si>
    <t>AFG14</t>
  </si>
  <si>
    <t>AFG97</t>
  </si>
  <si>
    <t>AFG07</t>
  </si>
  <si>
    <t>AFG91</t>
  </si>
  <si>
    <t>AFG11</t>
  </si>
  <si>
    <t>AFG98</t>
  </si>
  <si>
    <t>AFG86</t>
  </si>
  <si>
    <t>AFG90</t>
  </si>
  <si>
    <t>AFG93</t>
  </si>
  <si>
    <t>AFG96</t>
  </si>
  <si>
    <t>AFG08</t>
  </si>
  <si>
    <t>AFG02</t>
  </si>
  <si>
    <t>AFG94</t>
  </si>
  <si>
    <t>ALB85</t>
  </si>
  <si>
    <t>ALB92</t>
  </si>
  <si>
    <t>ALB99</t>
  </si>
  <si>
    <t>ALB06</t>
  </si>
  <si>
    <t>ALB13</t>
  </si>
  <si>
    <t>ALB98</t>
  </si>
  <si>
    <t>ALB95</t>
  </si>
  <si>
    <t>ALB89</t>
  </si>
  <si>
    <t>ALB91</t>
  </si>
  <si>
    <t>ALB96</t>
  </si>
  <si>
    <t>ALB00</t>
  </si>
  <si>
    <t>ALB10</t>
  </si>
  <si>
    <t>ALB94</t>
  </si>
  <si>
    <t>ALB14</t>
  </si>
  <si>
    <t>ALB01</t>
  </si>
  <si>
    <t>ALB05</t>
  </si>
  <si>
    <t>ALB07</t>
  </si>
  <si>
    <t>ALB12</t>
  </si>
  <si>
    <t>ALB97</t>
  </si>
  <si>
    <t>ALB11</t>
  </si>
  <si>
    <t>ALB09</t>
  </si>
  <si>
    <t>ALB86</t>
  </si>
  <si>
    <t>ALB04</t>
  </si>
  <si>
    <t>ALB87</t>
  </si>
  <si>
    <t>ALB93</t>
  </si>
  <si>
    <t>ALB03</t>
  </si>
  <si>
    <t>ALB90</t>
  </si>
  <si>
    <t>ALB08</t>
  </si>
  <si>
    <t>ALB88</t>
  </si>
  <si>
    <t>ALB02</t>
  </si>
  <si>
    <t>DZA85</t>
  </si>
  <si>
    <t>DZA92</t>
  </si>
  <si>
    <t>DZA99</t>
  </si>
  <si>
    <t>DZA06</t>
  </si>
  <si>
    <t>DZA13</t>
  </si>
  <si>
    <t>DZA01</t>
  </si>
  <si>
    <t>DZA00</t>
  </si>
  <si>
    <t>DZA90</t>
  </si>
  <si>
    <t>DZA04</t>
  </si>
  <si>
    <t>DZA91</t>
  </si>
  <si>
    <t>DZA05</t>
  </si>
  <si>
    <t>DZA98</t>
  </si>
  <si>
    <t>DZA03</t>
  </si>
  <si>
    <t>DZA07</t>
  </si>
  <si>
    <t>DZA86</t>
  </si>
  <si>
    <t>DZA97</t>
  </si>
  <si>
    <t>DZA08</t>
  </si>
  <si>
    <t>DZA10</t>
  </si>
  <si>
    <t>DZA02</t>
  </si>
  <si>
    <t>DZA93</t>
  </si>
  <si>
    <t>DZA96</t>
  </si>
  <si>
    <t>DZA87</t>
  </si>
  <si>
    <t>DZA89</t>
  </si>
  <si>
    <t>DZA88</t>
  </si>
  <si>
    <t>DZA09</t>
  </si>
  <si>
    <t>DZA12</t>
  </si>
  <si>
    <t>DZA11</t>
  </si>
  <si>
    <t>DZA94</t>
  </si>
  <si>
    <t>DZA95</t>
  </si>
  <si>
    <t>DZA14</t>
  </si>
  <si>
    <t>ARG85</t>
  </si>
  <si>
    <t>ARG92</t>
  </si>
  <si>
    <t>ARG99</t>
  </si>
  <si>
    <t>ARG06</t>
  </si>
  <si>
    <t>ARG13</t>
  </si>
  <si>
    <t>ARG07</t>
  </si>
  <si>
    <t>ARG02</t>
  </si>
  <si>
    <t>ARG97</t>
  </si>
  <si>
    <t>ARG86</t>
  </si>
  <si>
    <t>ARG05</t>
  </si>
  <si>
    <t>ARG08</t>
  </si>
  <si>
    <t>ARG95</t>
  </si>
  <si>
    <t>ARG87</t>
  </si>
  <si>
    <t>ARG10</t>
  </si>
  <si>
    <t>ARG04</t>
  </si>
  <si>
    <t>ARG14</t>
  </si>
  <si>
    <t>ARG91</t>
  </si>
  <si>
    <t>ARG12</t>
  </si>
  <si>
    <t>ARG90</t>
  </si>
  <si>
    <t>ARG94</t>
  </si>
  <si>
    <t>ARG11</t>
  </si>
  <si>
    <t>ARG88</t>
  </si>
  <si>
    <t>ARG96</t>
  </si>
  <si>
    <t>ARG89</t>
  </si>
  <si>
    <t>ARG00</t>
  </si>
  <si>
    <t>ARG93</t>
  </si>
  <si>
    <t>ARG03</t>
  </si>
  <si>
    <t>ARG09</t>
  </si>
  <si>
    <t>ARG98</t>
  </si>
  <si>
    <t>ARG01</t>
  </si>
  <si>
    <t>ARM85</t>
  </si>
  <si>
    <t>ARM92</t>
  </si>
  <si>
    <t>ARM99</t>
  </si>
  <si>
    <t>ARM06</t>
  </si>
  <si>
    <t>ARM13</t>
  </si>
  <si>
    <t>ARM90</t>
  </si>
  <si>
    <t>ARM07</t>
  </si>
  <si>
    <t>ARM95</t>
  </si>
  <si>
    <t>ARM03</t>
  </si>
  <si>
    <t>ARM09</t>
  </si>
  <si>
    <t>ARM87</t>
  </si>
  <si>
    <t>ARM02</t>
  </si>
  <si>
    <t>ARM04</t>
  </si>
  <si>
    <t>ARM14</t>
  </si>
  <si>
    <t>ARM12</t>
  </si>
  <si>
    <t>ARM10</t>
  </si>
  <si>
    <t>ARM86</t>
  </si>
  <si>
    <t>ARM00</t>
  </si>
  <si>
    <t>ARM98</t>
  </si>
  <si>
    <t>ARM88</t>
  </si>
  <si>
    <t>ARM01</t>
  </si>
  <si>
    <t>ARM08</t>
  </si>
  <si>
    <t>ARM96</t>
  </si>
  <si>
    <t>ARM89</t>
  </si>
  <si>
    <t>ARM97</t>
  </si>
  <si>
    <t>ARM91</t>
  </si>
  <si>
    <t>ARM94</t>
  </si>
  <si>
    <t>ARM93</t>
  </si>
  <si>
    <t>ARM11</t>
  </si>
  <si>
    <t>ARM05</t>
  </si>
  <si>
    <t>AUS85</t>
  </si>
  <si>
    <t>AUS92</t>
  </si>
  <si>
    <t>AUS99</t>
  </si>
  <si>
    <t>AUS06</t>
  </si>
  <si>
    <t>AUS13</t>
  </si>
  <si>
    <t>AUS10</t>
  </si>
  <si>
    <t>AUS00</t>
  </si>
  <si>
    <t>AUS86</t>
  </si>
  <si>
    <t>AUS04</t>
  </si>
  <si>
    <t>AUS89</t>
  </si>
  <si>
    <t>AUS94</t>
  </si>
  <si>
    <t>AUS11</t>
  </si>
  <si>
    <t>AUS88</t>
  </si>
  <si>
    <t>AUS05</t>
  </si>
  <si>
    <t>AUS87</t>
  </si>
  <si>
    <t>AUS09</t>
  </si>
  <si>
    <t>AUS96</t>
  </si>
  <si>
    <t>AUS02</t>
  </si>
  <si>
    <t>AUS12</t>
  </si>
  <si>
    <t>AUS14</t>
  </si>
  <si>
    <t>AUS01</t>
  </si>
  <si>
    <t>AUS08</t>
  </si>
  <si>
    <t>AUS03</t>
  </si>
  <si>
    <t>AUS90</t>
  </si>
  <si>
    <t>AUS95</t>
  </si>
  <si>
    <t>AUS93</t>
  </si>
  <si>
    <t>AUS98</t>
  </si>
  <si>
    <t>AUS97</t>
  </si>
  <si>
    <t>AUS91</t>
  </si>
  <si>
    <t>AUS07</t>
  </si>
  <si>
    <t>AUT85</t>
  </si>
  <si>
    <t>AUT92</t>
  </si>
  <si>
    <t>AUT99</t>
  </si>
  <si>
    <t>AUT06</t>
  </si>
  <si>
    <t>AUT13</t>
  </si>
  <si>
    <t>AUT08</t>
  </si>
  <si>
    <t>AUT03</t>
  </si>
  <si>
    <t>AUT02</t>
  </si>
  <si>
    <t>AUT98</t>
  </si>
  <si>
    <t>AUT11</t>
  </si>
  <si>
    <t>AUT91</t>
  </si>
  <si>
    <t>AUT96</t>
  </si>
  <si>
    <t>AUT94</t>
  </si>
  <si>
    <t>AUT12</t>
  </si>
  <si>
    <t>AUT93</t>
  </si>
  <si>
    <t>AUT07</t>
  </si>
  <si>
    <t>AUT89</t>
  </si>
  <si>
    <t>AUT97</t>
  </si>
  <si>
    <t>AUT09</t>
  </si>
  <si>
    <t>AUT10</t>
  </si>
  <si>
    <t>AUT88</t>
  </si>
  <si>
    <t>AUT95</t>
  </si>
  <si>
    <t>AUT14</t>
  </si>
  <si>
    <t>AUT86</t>
  </si>
  <si>
    <t>AUT87</t>
  </si>
  <si>
    <t>AUT01</t>
  </si>
  <si>
    <t>AUT04</t>
  </si>
  <si>
    <t>AUT90</t>
  </si>
  <si>
    <t>AUT05</t>
  </si>
  <si>
    <t>AUT00</t>
  </si>
  <si>
    <t>AZE85</t>
  </si>
  <si>
    <t>AZE92</t>
  </si>
  <si>
    <t>AZE99</t>
  </si>
  <si>
    <t>AZE06</t>
  </si>
  <si>
    <t>AZE13</t>
  </si>
  <si>
    <t>AZE04</t>
  </si>
  <si>
    <t>AZE95</t>
  </si>
  <si>
    <t>AZE10</t>
  </si>
  <si>
    <t>AZE03</t>
  </si>
  <si>
    <t>AZE90</t>
  </si>
  <si>
    <t>AZE07</t>
  </si>
  <si>
    <t>AZE96</t>
  </si>
  <si>
    <t>AZE89</t>
  </si>
  <si>
    <t>AZE12</t>
  </si>
  <si>
    <t>AZE86</t>
  </si>
  <si>
    <t>AZE09</t>
  </si>
  <si>
    <t>AZE01</t>
  </si>
  <si>
    <t>AZE11</t>
  </si>
  <si>
    <t>AZE91</t>
  </si>
  <si>
    <t>AZE08</t>
  </si>
  <si>
    <t>AZE94</t>
  </si>
  <si>
    <t>AZE00</t>
  </si>
  <si>
    <t>AZE93</t>
  </si>
  <si>
    <t>AZE88</t>
  </si>
  <si>
    <t>AZE14</t>
  </si>
  <si>
    <t>AZE98</t>
  </si>
  <si>
    <t>AZE05</t>
  </si>
  <si>
    <t>AZE97</t>
  </si>
  <si>
    <t>AZE87</t>
  </si>
  <si>
    <t>AZE02</t>
  </si>
  <si>
    <t>BGD85</t>
  </si>
  <si>
    <t>BGD92</t>
  </si>
  <si>
    <t>BGD99</t>
  </si>
  <si>
    <t>BGD06</t>
  </si>
  <si>
    <t>BGD13</t>
  </si>
  <si>
    <t>BGD96</t>
  </si>
  <si>
    <t>BGD02</t>
  </si>
  <si>
    <t>BGD94</t>
  </si>
  <si>
    <t>BGD05</t>
  </si>
  <si>
    <t>BGD09</t>
  </si>
  <si>
    <t>BGD87</t>
  </si>
  <si>
    <t>BGD04</t>
  </si>
  <si>
    <t>BGD14</t>
  </si>
  <si>
    <t>BGD88</t>
  </si>
  <si>
    <t>BGD98</t>
  </si>
  <si>
    <t>BGD00</t>
  </si>
  <si>
    <t>BGD86</t>
  </si>
  <si>
    <t>BGD01</t>
  </si>
  <si>
    <t>BGD12</t>
  </si>
  <si>
    <t>BGD07</t>
  </si>
  <si>
    <t>BGD11</t>
  </si>
  <si>
    <t>BGD10</t>
  </si>
  <si>
    <t>BGD03</t>
  </si>
  <si>
    <t>BGD95</t>
  </si>
  <si>
    <t>BGD91</t>
  </si>
  <si>
    <t>BGD89</t>
  </si>
  <si>
    <t>BGD90</t>
  </si>
  <si>
    <t>BGD97</t>
  </si>
  <si>
    <t>BGD93</t>
  </si>
  <si>
    <t>BGD08</t>
  </si>
  <si>
    <t>BLR85</t>
  </si>
  <si>
    <t>BLR92</t>
  </si>
  <si>
    <t>BLR99</t>
  </si>
  <si>
    <t>BLR06</t>
  </si>
  <si>
    <t>BLR13</t>
  </si>
  <si>
    <t>BLR09</t>
  </si>
  <si>
    <t>BLR93</t>
  </si>
  <si>
    <t>BLR07</t>
  </si>
  <si>
    <t>BLR04</t>
  </si>
  <si>
    <t>BLR98</t>
  </si>
  <si>
    <t>BLR01</t>
  </si>
  <si>
    <t>BLR97</t>
  </si>
  <si>
    <t>BLR94</t>
  </si>
  <si>
    <t>BLR88</t>
  </si>
  <si>
    <t>BLR14</t>
  </si>
  <si>
    <t>BLR96</t>
  </si>
  <si>
    <t>BLR89</t>
  </si>
  <si>
    <t>BLR12</t>
  </si>
  <si>
    <t>BLR11</t>
  </si>
  <si>
    <t>BLR08</t>
  </si>
  <si>
    <t>BLR95</t>
  </si>
  <si>
    <t>BLR10</t>
  </si>
  <si>
    <t>BLR02</t>
  </si>
  <si>
    <t>BLR05</t>
  </si>
  <si>
    <t>BLR87</t>
  </si>
  <si>
    <t>BLR03</t>
  </si>
  <si>
    <t>BLR91</t>
  </si>
  <si>
    <t>BLR90</t>
  </si>
  <si>
    <t>BLR00</t>
  </si>
  <si>
    <t>BLR86</t>
  </si>
  <si>
    <t>BEL85</t>
  </si>
  <si>
    <t>BEL92</t>
  </si>
  <si>
    <t>BEL99</t>
  </si>
  <si>
    <t>BEL06</t>
  </si>
  <si>
    <t>BEL13</t>
  </si>
  <si>
    <t>BEL94</t>
  </si>
  <si>
    <t>BEL14</t>
  </si>
  <si>
    <t>BEL00</t>
  </si>
  <si>
    <t>BEL93</t>
  </si>
  <si>
    <t>BEL98</t>
  </si>
  <si>
    <t>BEL09</t>
  </si>
  <si>
    <t>BEL07</t>
  </si>
  <si>
    <t>BEL89</t>
  </si>
  <si>
    <t>BEL08</t>
  </si>
  <si>
    <t>BEL86</t>
  </si>
  <si>
    <t>BEL10</t>
  </si>
  <si>
    <t>BEL95</t>
  </si>
  <si>
    <t>BEL90</t>
  </si>
  <si>
    <t>BEL02</t>
  </si>
  <si>
    <t>BEL03</t>
  </si>
  <si>
    <t>BEL88</t>
  </si>
  <si>
    <t>BEL05</t>
  </si>
  <si>
    <t>BEL96</t>
  </si>
  <si>
    <t>BEL97</t>
  </si>
  <si>
    <t>BEL01</t>
  </si>
  <si>
    <t>BEL87</t>
  </si>
  <si>
    <t>BEL04</t>
  </si>
  <si>
    <t>BEL12</t>
  </si>
  <si>
    <t>BEL11</t>
  </si>
  <si>
    <t>BEL91</t>
  </si>
  <si>
    <t>BEN85</t>
  </si>
  <si>
    <t>BEN92</t>
  </si>
  <si>
    <t>BEN99</t>
  </si>
  <si>
    <t>BEN06</t>
  </si>
  <si>
    <t>BEN13</t>
  </si>
  <si>
    <t>BEN08</t>
  </si>
  <si>
    <t>BEN10</t>
  </si>
  <si>
    <t>BEN05</t>
  </si>
  <si>
    <t>BEN04</t>
  </si>
  <si>
    <t>BEN88</t>
  </si>
  <si>
    <t>BEN96</t>
  </si>
  <si>
    <t>BEN03</t>
  </si>
  <si>
    <t>BEN95</t>
  </si>
  <si>
    <t>BEN91</t>
  </si>
  <si>
    <t>BEN07</t>
  </si>
  <si>
    <t>BEN93</t>
  </si>
  <si>
    <t>BEN87</t>
  </si>
  <si>
    <t>BEN90</t>
  </si>
  <si>
    <t>BEN14</t>
  </si>
  <si>
    <t>BEN97</t>
  </si>
  <si>
    <t>BEN98</t>
  </si>
  <si>
    <t>BEN12</t>
  </si>
  <si>
    <t>BEN01</t>
  </si>
  <si>
    <t>BEN02</t>
  </si>
  <si>
    <t>BEN89</t>
  </si>
  <si>
    <t>BEN94</t>
  </si>
  <si>
    <t>BEN11</t>
  </si>
  <si>
    <t>BEN09</t>
  </si>
  <si>
    <t>BEN86</t>
  </si>
  <si>
    <t>BEN00</t>
  </si>
  <si>
    <t>BOL85</t>
  </si>
  <si>
    <t>BOL92</t>
  </si>
  <si>
    <t>BOL99</t>
  </si>
  <si>
    <t>BOL06</t>
  </si>
  <si>
    <t>BOL13</t>
  </si>
  <si>
    <t>BOL09</t>
  </si>
  <si>
    <t>BOL07</t>
  </si>
  <si>
    <t>BOL91</t>
  </si>
  <si>
    <t>BOL90</t>
  </si>
  <si>
    <t>BOL14</t>
  </si>
  <si>
    <t>BOL02</t>
  </si>
  <si>
    <t>BOL00</t>
  </si>
  <si>
    <t>BOL96</t>
  </si>
  <si>
    <t>BOL04</t>
  </si>
  <si>
    <t>BOL94</t>
  </si>
  <si>
    <t>BOL97</t>
  </si>
  <si>
    <t>BOL08</t>
  </si>
  <si>
    <t>BOL03</t>
  </si>
  <si>
    <t>BOL86</t>
  </si>
  <si>
    <t>BOL87</t>
  </si>
  <si>
    <t>BOL05</t>
  </si>
  <si>
    <t>BOL88</t>
  </si>
  <si>
    <t>BOL93</t>
  </si>
  <si>
    <t>BOL89</t>
  </si>
  <si>
    <t>BOL10</t>
  </si>
  <si>
    <t>BOL98</t>
  </si>
  <si>
    <t>BOL01</t>
  </si>
  <si>
    <t>BOL95</t>
  </si>
  <si>
    <t>BOL11</t>
  </si>
  <si>
    <t>BOL12</t>
  </si>
  <si>
    <t>BIH85</t>
  </si>
  <si>
    <t>BIH92</t>
  </si>
  <si>
    <t>BIH99</t>
  </si>
  <si>
    <t>BIH06</t>
  </si>
  <si>
    <t>BIH13</t>
  </si>
  <si>
    <t>BIH05</t>
  </si>
  <si>
    <t>BIH98</t>
  </si>
  <si>
    <t>BIH03</t>
  </si>
  <si>
    <t>BIH14</t>
  </si>
  <si>
    <t>BIH91</t>
  </si>
  <si>
    <t>BIH00</t>
  </si>
  <si>
    <t>BIH87</t>
  </si>
  <si>
    <t>BIH08</t>
  </si>
  <si>
    <t>BIH10</t>
  </si>
  <si>
    <t>BIH09</t>
  </si>
  <si>
    <t>BIH11</t>
  </si>
  <si>
    <t>BIH97</t>
  </si>
  <si>
    <t>BIH01</t>
  </si>
  <si>
    <t>BIH93</t>
  </si>
  <si>
    <t>BIH07</t>
  </si>
  <si>
    <t>BIH90</t>
  </si>
  <si>
    <t>BIH02</t>
  </si>
  <si>
    <t>BIH88</t>
  </si>
  <si>
    <t>BIH86</t>
  </si>
  <si>
    <t>BIH89</t>
  </si>
  <si>
    <t>BIH94</t>
  </si>
  <si>
    <t>BIH04</t>
  </si>
  <si>
    <t>BIH96</t>
  </si>
  <si>
    <t>BIH95</t>
  </si>
  <si>
    <t>BIH12</t>
  </si>
  <si>
    <t>BWA85</t>
  </si>
  <si>
    <t>BWA92</t>
  </si>
  <si>
    <t>BWA99</t>
  </si>
  <si>
    <t>BWA06</t>
  </si>
  <si>
    <t>BWA13</t>
  </si>
  <si>
    <t>BWA04</t>
  </si>
  <si>
    <t>BWA94</t>
  </si>
  <si>
    <t>BWA98</t>
  </si>
  <si>
    <t>BWA01</t>
  </si>
  <si>
    <t>BWA10</t>
  </si>
  <si>
    <t>BWA91</t>
  </si>
  <si>
    <t>BWA11</t>
  </si>
  <si>
    <t>BWA08</t>
  </si>
  <si>
    <t>BWA93</t>
  </si>
  <si>
    <t>BWA05</t>
  </si>
  <si>
    <t>BWA89</t>
  </si>
  <si>
    <t>BWA09</t>
  </si>
  <si>
    <t>BWA12</t>
  </si>
  <si>
    <t>BWA90</t>
  </si>
  <si>
    <t>BWA00</t>
  </si>
  <si>
    <t>BWA95</t>
  </si>
  <si>
    <t>BWA96</t>
  </si>
  <si>
    <t>BWA07</t>
  </si>
  <si>
    <t>BWA03</t>
  </si>
  <si>
    <t>BWA02</t>
  </si>
  <si>
    <t>BWA14</t>
  </si>
  <si>
    <t>BWA97</t>
  </si>
  <si>
    <t>BWA87</t>
  </si>
  <si>
    <t>BWA88</t>
  </si>
  <si>
    <t>BWA86</t>
  </si>
  <si>
    <t>BRA85</t>
  </si>
  <si>
    <t>BRA92</t>
  </si>
  <si>
    <t>BRA99</t>
  </si>
  <si>
    <t>BRA06</t>
  </si>
  <si>
    <t>BRA13</t>
  </si>
  <si>
    <t>BRA91</t>
  </si>
  <si>
    <t>BRA93</t>
  </si>
  <si>
    <t>BRA97</t>
  </si>
  <si>
    <t>BRA96</t>
  </si>
  <si>
    <t>BRA00</t>
  </si>
  <si>
    <t>BRA05</t>
  </si>
  <si>
    <t>BRA94</t>
  </si>
  <si>
    <t>BRA89</t>
  </si>
  <si>
    <t>BRA10</t>
  </si>
  <si>
    <t>BRA02</t>
  </si>
  <si>
    <t>BRA01</t>
  </si>
  <si>
    <t>BRA88</t>
  </si>
  <si>
    <t>BRA90</t>
  </si>
  <si>
    <t>BRA11</t>
  </si>
  <si>
    <t>BRA04</t>
  </si>
  <si>
    <t>BRA14</t>
  </si>
  <si>
    <t>BRA09</t>
  </si>
  <si>
    <t>BRA03</t>
  </si>
  <si>
    <t>BRA12</t>
  </si>
  <si>
    <t>BRA07</t>
  </si>
  <si>
    <t>BRA87</t>
  </si>
  <si>
    <t>BRA86</t>
  </si>
  <si>
    <t>BRA98</t>
  </si>
  <si>
    <t>BRA08</t>
  </si>
  <si>
    <t>BRA95</t>
  </si>
  <si>
    <t>BGR85</t>
  </si>
  <si>
    <t>BGR92</t>
  </si>
  <si>
    <t>BGR99</t>
  </si>
  <si>
    <t>BGR06</t>
  </si>
  <si>
    <t>BGR13</t>
  </si>
  <si>
    <t>BGR10</t>
  </si>
  <si>
    <t>BGR94</t>
  </si>
  <si>
    <t>BGR04</t>
  </si>
  <si>
    <t>BGR14</t>
  </si>
  <si>
    <t>BGR00</t>
  </si>
  <si>
    <t>BGR96</t>
  </si>
  <si>
    <t>BGR87</t>
  </si>
  <si>
    <t>BGR90</t>
  </si>
  <si>
    <t>BGR03</t>
  </si>
  <si>
    <t>BGR02</t>
  </si>
  <si>
    <t>BGR98</t>
  </si>
  <si>
    <t>BGR97</t>
  </si>
  <si>
    <t>BGR93</t>
  </si>
  <si>
    <t>BGR01</t>
  </si>
  <si>
    <t>BGR09</t>
  </si>
  <si>
    <t>BGR08</t>
  </si>
  <si>
    <t>BGR89</t>
  </si>
  <si>
    <t>BGR05</t>
  </si>
  <si>
    <t>BGR91</t>
  </si>
  <si>
    <t>BGR07</t>
  </si>
  <si>
    <t>BGR12</t>
  </si>
  <si>
    <t>BGR95</t>
  </si>
  <si>
    <t>BGR11</t>
  </si>
  <si>
    <t>BGR86</t>
  </si>
  <si>
    <t>BGR88</t>
  </si>
  <si>
    <t>BFA85</t>
  </si>
  <si>
    <t>BFA92</t>
  </si>
  <si>
    <t>BFA99</t>
  </si>
  <si>
    <t>BFA06</t>
  </si>
  <si>
    <t>BFA13</t>
  </si>
  <si>
    <t>BFA02</t>
  </si>
  <si>
    <t>BFA07</t>
  </si>
  <si>
    <t>BFA97</t>
  </si>
  <si>
    <t>BFA14</t>
  </si>
  <si>
    <t>BFA01</t>
  </si>
  <si>
    <t>BFA98</t>
  </si>
  <si>
    <t>BFA86</t>
  </si>
  <si>
    <t>BFA88</t>
  </si>
  <si>
    <t>BFA12</t>
  </si>
  <si>
    <t>BFA96</t>
  </si>
  <si>
    <t>BFA87</t>
  </si>
  <si>
    <t>BFA89</t>
  </si>
  <si>
    <t>BFA91</t>
  </si>
  <si>
    <t>BFA90</t>
  </si>
  <si>
    <t>BFA08</t>
  </si>
  <si>
    <t>BFA05</t>
  </si>
  <si>
    <t>BFA09</t>
  </si>
  <si>
    <t>BFA04</t>
  </si>
  <si>
    <t>BFA03</t>
  </si>
  <si>
    <t>BFA94</t>
  </si>
  <si>
    <t>BFA10</t>
  </si>
  <si>
    <t>BFA00</t>
  </si>
  <si>
    <t>BFA11</t>
  </si>
  <si>
    <t>BFA95</t>
  </si>
  <si>
    <t>BFA93</t>
  </si>
  <si>
    <t>BDI85</t>
  </si>
  <si>
    <t>BDI92</t>
  </si>
  <si>
    <t>BDI99</t>
  </si>
  <si>
    <t>BDI06</t>
  </si>
  <si>
    <t>BDI13</t>
  </si>
  <si>
    <t>BDI00</t>
  </si>
  <si>
    <t>BDI03</t>
  </si>
  <si>
    <t>BDI88</t>
  </si>
  <si>
    <t>BDI87</t>
  </si>
  <si>
    <t>BDI98</t>
  </si>
  <si>
    <t>BDI08</t>
  </si>
  <si>
    <t>BDI07</t>
  </si>
  <si>
    <t>BDI02</t>
  </si>
  <si>
    <t>BDI01</t>
  </si>
  <si>
    <t>BDI14</t>
  </si>
  <si>
    <t>BDI89</t>
  </si>
  <si>
    <t>BDI90</t>
  </si>
  <si>
    <t>BDI04</t>
  </si>
  <si>
    <t>BDI94</t>
  </si>
  <si>
    <t>BDI91</t>
  </si>
  <si>
    <t>BDI10</t>
  </si>
  <si>
    <t>BDI05</t>
  </si>
  <si>
    <t>BDI93</t>
  </si>
  <si>
    <t>BDI96</t>
  </si>
  <si>
    <t>BDI95</t>
  </si>
  <si>
    <t>BDI12</t>
  </si>
  <si>
    <t>BDI11</t>
  </si>
  <si>
    <t>BDI97</t>
  </si>
  <si>
    <t>BDI86</t>
  </si>
  <si>
    <t>BDI09</t>
  </si>
  <si>
    <t>KHM85</t>
  </si>
  <si>
    <t>KHM92</t>
  </si>
  <si>
    <t>KHM99</t>
  </si>
  <si>
    <t>KHM06</t>
  </si>
  <si>
    <t>KHM13</t>
  </si>
  <si>
    <t>KHM87</t>
  </si>
  <si>
    <t>KHM91</t>
  </si>
  <si>
    <t>KHM04</t>
  </si>
  <si>
    <t>KHM95</t>
  </si>
  <si>
    <t>KHM09</t>
  </si>
  <si>
    <t>KHM94</t>
  </si>
  <si>
    <t>KHM14</t>
  </si>
  <si>
    <t>KHM05</t>
  </si>
  <si>
    <t>KHM10</t>
  </si>
  <si>
    <t>KHM88</t>
  </si>
  <si>
    <t>KHM96</t>
  </si>
  <si>
    <t>KHM86</t>
  </si>
  <si>
    <t>KHM90</t>
  </si>
  <si>
    <t>KHM07</t>
  </si>
  <si>
    <t>KHM97</t>
  </si>
  <si>
    <t>KHM00</t>
  </si>
  <si>
    <t>KHM12</t>
  </si>
  <si>
    <t>KHM03</t>
  </si>
  <si>
    <t>KHM01</t>
  </si>
  <si>
    <t>KHM02</t>
  </si>
  <si>
    <t>KHM98</t>
  </si>
  <si>
    <t>KHM11</t>
  </si>
  <si>
    <t>KHM89</t>
  </si>
  <si>
    <t>KHM08</t>
  </si>
  <si>
    <t>KHM93</t>
  </si>
  <si>
    <t>CMR85</t>
  </si>
  <si>
    <t>CMR92</t>
  </si>
  <si>
    <t>CMR99</t>
  </si>
  <si>
    <t>CMR06</t>
  </si>
  <si>
    <t>CMR13</t>
  </si>
  <si>
    <t>CMR93</t>
  </si>
  <si>
    <t>CMR00</t>
  </si>
  <si>
    <t>CMR14</t>
  </si>
  <si>
    <t>CMR95</t>
  </si>
  <si>
    <t>CMR91</t>
  </si>
  <si>
    <t>CMR94</t>
  </si>
  <si>
    <t>CMR98</t>
  </si>
  <si>
    <t>CMR11</t>
  </si>
  <si>
    <t>CMR12</t>
  </si>
  <si>
    <t>CMR04</t>
  </si>
  <si>
    <t>CMR86</t>
  </si>
  <si>
    <t>CMR01</t>
  </si>
  <si>
    <t>CMR90</t>
  </si>
  <si>
    <t>CMR96</t>
  </si>
  <si>
    <t>CMR02</t>
  </si>
  <si>
    <t>CMR07</t>
  </si>
  <si>
    <t>CMR03</t>
  </si>
  <si>
    <t>CMR87</t>
  </si>
  <si>
    <t>CMR10</t>
  </si>
  <si>
    <t>CMR97</t>
  </si>
  <si>
    <t>CMR09</t>
  </si>
  <si>
    <t>CMR08</t>
  </si>
  <si>
    <t>CMR89</t>
  </si>
  <si>
    <t>CMR88</t>
  </si>
  <si>
    <t>CMR05</t>
  </si>
  <si>
    <t>CAN85</t>
  </si>
  <si>
    <t>CAN92</t>
  </si>
  <si>
    <t>CAN99</t>
  </si>
  <si>
    <t>CAN06</t>
  </si>
  <si>
    <t>CAN13</t>
  </si>
  <si>
    <t>CAN09</t>
  </si>
  <si>
    <t>CAN03</t>
  </si>
  <si>
    <t>CAN01</t>
  </si>
  <si>
    <t>CAN96</t>
  </si>
  <si>
    <t>CAN02</t>
  </si>
  <si>
    <t>CAN88</t>
  </si>
  <si>
    <t>CAN10</t>
  </si>
  <si>
    <t>CAN11</t>
  </si>
  <si>
    <t>CAN86</t>
  </si>
  <si>
    <t>CAN97</t>
  </si>
  <si>
    <t>CAN08</t>
  </si>
  <si>
    <t>CAN07</t>
  </si>
  <si>
    <t>CAN91</t>
  </si>
  <si>
    <t>CAN90</t>
  </si>
  <si>
    <t>CAN14</t>
  </si>
  <si>
    <t>CAN89</t>
  </si>
  <si>
    <t>CAN05</t>
  </si>
  <si>
    <t>CAN95</t>
  </si>
  <si>
    <t>CAN94</t>
  </si>
  <si>
    <t>CAN87</t>
  </si>
  <si>
    <t>CAN98</t>
  </si>
  <si>
    <t>CAN04</t>
  </si>
  <si>
    <t>CAN93</t>
  </si>
  <si>
    <t>CAN12</t>
  </si>
  <si>
    <t>CAN00</t>
  </si>
  <si>
    <t>CAF85</t>
  </si>
  <si>
    <t>CAF92</t>
  </si>
  <si>
    <t>CAF99</t>
  </si>
  <si>
    <t>CAF06</t>
  </si>
  <si>
    <t>CAF13</t>
  </si>
  <si>
    <t>CAF86</t>
  </si>
  <si>
    <t>CAF07</t>
  </si>
  <si>
    <t>CAF91</t>
  </si>
  <si>
    <t>CAF03</t>
  </si>
  <si>
    <t>CAF90</t>
  </si>
  <si>
    <t>CAF05</t>
  </si>
  <si>
    <t>CAF10</t>
  </si>
  <si>
    <t>CAF02</t>
  </si>
  <si>
    <t>CAF98</t>
  </si>
  <si>
    <t>CAF01</t>
  </si>
  <si>
    <t>CAF96</t>
  </si>
  <si>
    <t>CAF93</t>
  </si>
  <si>
    <t>CAF09</t>
  </si>
  <si>
    <t>CAF00</t>
  </si>
  <si>
    <t>CAF04</t>
  </si>
  <si>
    <t>CAF89</t>
  </si>
  <si>
    <t>CAF11</t>
  </si>
  <si>
    <t>CAF95</t>
  </si>
  <si>
    <t>CAF94</t>
  </si>
  <si>
    <t>CAF97</t>
  </si>
  <si>
    <t>CAF12</t>
  </si>
  <si>
    <t>CAF88</t>
  </si>
  <si>
    <t>CAF14</t>
  </si>
  <si>
    <t>CAF08</t>
  </si>
  <si>
    <t>CAF87</t>
  </si>
  <si>
    <t>TCD85</t>
  </si>
  <si>
    <t>TCD92</t>
  </si>
  <si>
    <t>TCD99</t>
  </si>
  <si>
    <t>TCD06</t>
  </si>
  <si>
    <t>TCD13</t>
  </si>
  <si>
    <t>TCD86</t>
  </si>
  <si>
    <t>TCD11</t>
  </si>
  <si>
    <t>TCD96</t>
  </si>
  <si>
    <t>TCD91</t>
  </si>
  <si>
    <t>TCD05</t>
  </si>
  <si>
    <t>TCD08</t>
  </si>
  <si>
    <t>TCD93</t>
  </si>
  <si>
    <t>TCD87</t>
  </si>
  <si>
    <t>TCD14</t>
  </si>
  <si>
    <t>TCD01</t>
  </si>
  <si>
    <t>TCD98</t>
  </si>
  <si>
    <t>TCD88</t>
  </si>
  <si>
    <t>TCD00</t>
  </si>
  <si>
    <t>TCD10</t>
  </si>
  <si>
    <t>TCD07</t>
  </si>
  <si>
    <t>TCD97</t>
  </si>
  <si>
    <t>TCD12</t>
  </si>
  <si>
    <t>TCD90</t>
  </si>
  <si>
    <t>TCD95</t>
  </si>
  <si>
    <t>TCD03</t>
  </si>
  <si>
    <t>TCD04</t>
  </si>
  <si>
    <t>TCD94</t>
  </si>
  <si>
    <t>TCD89</t>
  </si>
  <si>
    <t>TCD09</t>
  </si>
  <si>
    <t>TCD02</t>
  </si>
  <si>
    <t>CHL85</t>
  </si>
  <si>
    <t>CHL92</t>
  </si>
  <si>
    <t>CHL99</t>
  </si>
  <si>
    <t>CHL06</t>
  </si>
  <si>
    <t>CHL13</t>
  </si>
  <si>
    <t>CHL95</t>
  </si>
  <si>
    <t>CHL93</t>
  </si>
  <si>
    <t>CHL00</t>
  </si>
  <si>
    <t>CHL94</t>
  </si>
  <si>
    <t>CHL90</t>
  </si>
  <si>
    <t>CHL91</t>
  </si>
  <si>
    <t>CHL96</t>
  </si>
  <si>
    <t>CHL12</t>
  </si>
  <si>
    <t>CHL05</t>
  </si>
  <si>
    <t>CHL02</t>
  </si>
  <si>
    <t>CHL14</t>
  </si>
  <si>
    <t>CHL10</t>
  </si>
  <si>
    <t>CHL88</t>
  </si>
  <si>
    <t>CHL08</t>
  </si>
  <si>
    <t>CHL87</t>
  </si>
  <si>
    <t>CHL98</t>
  </si>
  <si>
    <t>CHL04</t>
  </si>
  <si>
    <t>CHL01</t>
  </si>
  <si>
    <t>CHL09</t>
  </si>
  <si>
    <t>CHL89</t>
  </si>
  <si>
    <t>CHL97</t>
  </si>
  <si>
    <t>CHL07</t>
  </si>
  <si>
    <t>CHL03</t>
  </si>
  <si>
    <t>CHL86</t>
  </si>
  <si>
    <t>CHL11</t>
  </si>
  <si>
    <t>CHN85</t>
  </si>
  <si>
    <t>CHN92</t>
  </si>
  <si>
    <t>CHN99</t>
  </si>
  <si>
    <t>CHN06</t>
  </si>
  <si>
    <t>CHN13</t>
  </si>
  <si>
    <t>CHN09</t>
  </si>
  <si>
    <t>CHN01</t>
  </si>
  <si>
    <t>CHN97</t>
  </si>
  <si>
    <t>CHN91</t>
  </si>
  <si>
    <t>CHN94</t>
  </si>
  <si>
    <t>CHN05</t>
  </si>
  <si>
    <t>CHN89</t>
  </si>
  <si>
    <t>CHN03</t>
  </si>
  <si>
    <t>CHN90</t>
  </si>
  <si>
    <t>CHN04</t>
  </si>
  <si>
    <t>CHN02</t>
  </si>
  <si>
    <t>CHN11</t>
  </si>
  <si>
    <t>CHN87</t>
  </si>
  <si>
    <t>CHN96</t>
  </si>
  <si>
    <t>CHN10</t>
  </si>
  <si>
    <t>CHN12</t>
  </si>
  <si>
    <t>CHN08</t>
  </si>
  <si>
    <t>CHN93</t>
  </si>
  <si>
    <t>CHN14</t>
  </si>
  <si>
    <t>CHN95</t>
  </si>
  <si>
    <t>CHN88</t>
  </si>
  <si>
    <t>CHN00</t>
  </si>
  <si>
    <t>CHN98</t>
  </si>
  <si>
    <t>CHN86</t>
  </si>
  <si>
    <t>CHN07</t>
  </si>
  <si>
    <t>COL85</t>
  </si>
  <si>
    <t>COL92</t>
  </si>
  <si>
    <t>COL99</t>
  </si>
  <si>
    <t>COL06</t>
  </si>
  <si>
    <t>COL13</t>
  </si>
  <si>
    <t>COL89</t>
  </si>
  <si>
    <t>COL12</t>
  </si>
  <si>
    <t>COL02</t>
  </si>
  <si>
    <t>COL09</t>
  </si>
  <si>
    <t>COL05</t>
  </si>
  <si>
    <t>COL94</t>
  </si>
  <si>
    <t>COL96</t>
  </si>
  <si>
    <t>COL86</t>
  </si>
  <si>
    <t>COL03</t>
  </si>
  <si>
    <t>COL00</t>
  </si>
  <si>
    <t>COL14</t>
  </si>
  <si>
    <t>COL93</t>
  </si>
  <si>
    <t>COL10</t>
  </si>
  <si>
    <t>COL01</t>
  </si>
  <si>
    <t>COL11</t>
  </si>
  <si>
    <t>COL08</t>
  </si>
  <si>
    <t>COL98</t>
  </si>
  <si>
    <t>COL97</t>
  </si>
  <si>
    <t>COL90</t>
  </si>
  <si>
    <t>COL91</t>
  </si>
  <si>
    <t>COL88</t>
  </si>
  <si>
    <t>COL95</t>
  </si>
  <si>
    <t>COL04</t>
  </si>
  <si>
    <t>COL87</t>
  </si>
  <si>
    <t>COL07</t>
  </si>
  <si>
    <t>ZAR85</t>
  </si>
  <si>
    <t>ZAR92</t>
  </si>
  <si>
    <t>ZAR99</t>
  </si>
  <si>
    <t>ZAR06</t>
  </si>
  <si>
    <t>ZAR13</t>
  </si>
  <si>
    <t>ZAR03</t>
  </si>
  <si>
    <t>ZAR98</t>
  </si>
  <si>
    <t>ZAR11</t>
  </si>
  <si>
    <t>ZAR89</t>
  </si>
  <si>
    <t>ZAR09</t>
  </si>
  <si>
    <t>ZAR96</t>
  </si>
  <si>
    <t>ZAR14</t>
  </si>
  <si>
    <t>ZAR95</t>
  </si>
  <si>
    <t>ZAR86</t>
  </si>
  <si>
    <t>ZAR05</t>
  </si>
  <si>
    <t>ZAR12</t>
  </si>
  <si>
    <t>ZAR87</t>
  </si>
  <si>
    <t>ZAR07</t>
  </si>
  <si>
    <t>ZAR94</t>
  </si>
  <si>
    <t>ZAR90</t>
  </si>
  <si>
    <t>ZAR01</t>
  </si>
  <si>
    <t>ZAR02</t>
  </si>
  <si>
    <t>ZAR88</t>
  </si>
  <si>
    <t>ZAR08</t>
  </si>
  <si>
    <t>ZAR93</t>
  </si>
  <si>
    <t>ZAR04</t>
  </si>
  <si>
    <t>ZAR10</t>
  </si>
  <si>
    <t>ZAR97</t>
  </si>
  <si>
    <t>ZAR91</t>
  </si>
  <si>
    <t>ZAR00</t>
  </si>
  <si>
    <t>CRI85</t>
  </si>
  <si>
    <t>CRI92</t>
  </si>
  <si>
    <t>CRI99</t>
  </si>
  <si>
    <t>CRI06</t>
  </si>
  <si>
    <t>CRI13</t>
  </si>
  <si>
    <t>CRI12</t>
  </si>
  <si>
    <t>CRI89</t>
  </si>
  <si>
    <t>CRI86</t>
  </si>
  <si>
    <t>CRI04</t>
  </si>
  <si>
    <t>CRI96</t>
  </si>
  <si>
    <t>CRI87</t>
  </si>
  <si>
    <t>CRI08</t>
  </si>
  <si>
    <t>CRI09</t>
  </si>
  <si>
    <t>CRI93</t>
  </si>
  <si>
    <t>CRI10</t>
  </si>
  <si>
    <t>CRI97</t>
  </si>
  <si>
    <t>CRI90</t>
  </si>
  <si>
    <t>CRI05</t>
  </si>
  <si>
    <t>CRI14</t>
  </si>
  <si>
    <t>CRI94</t>
  </si>
  <si>
    <t>CRI95</t>
  </si>
  <si>
    <t>CRI02</t>
  </si>
  <si>
    <t>CRI98</t>
  </si>
  <si>
    <t>CRI01</t>
  </si>
  <si>
    <t>CRI91</t>
  </si>
  <si>
    <t>CRI00</t>
  </si>
  <si>
    <t>CRI03</t>
  </si>
  <si>
    <t>CRI11</t>
  </si>
  <si>
    <t>CRI07</t>
  </si>
  <si>
    <t>CRI88</t>
  </si>
  <si>
    <t>CIV85</t>
  </si>
  <si>
    <t>CIV92</t>
  </si>
  <si>
    <t>CIV99</t>
  </si>
  <si>
    <t>CIV06</t>
  </si>
  <si>
    <t>CIV13</t>
  </si>
  <si>
    <t>CIV05</t>
  </si>
  <si>
    <t>CIV12</t>
  </si>
  <si>
    <t>CIV98</t>
  </si>
  <si>
    <t>CIV97</t>
  </si>
  <si>
    <t>CIV11</t>
  </si>
  <si>
    <t>CIV08</t>
  </si>
  <si>
    <t>CIV10</t>
  </si>
  <si>
    <t>CIV14</t>
  </si>
  <si>
    <t>CIV02</t>
  </si>
  <si>
    <t>CIV88</t>
  </si>
  <si>
    <t>CIV07</t>
  </si>
  <si>
    <t>CIV01</t>
  </si>
  <si>
    <t>CIV03</t>
  </si>
  <si>
    <t>CIV89</t>
  </si>
  <si>
    <t>CIV09</t>
  </si>
  <si>
    <t>CIV91</t>
  </si>
  <si>
    <t>CIV87</t>
  </si>
  <si>
    <t>CIV93</t>
  </si>
  <si>
    <t>CIV96</t>
  </si>
  <si>
    <t>CIV90</t>
  </si>
  <si>
    <t>CIV00</t>
  </si>
  <si>
    <t>CIV04</t>
  </si>
  <si>
    <t>CIV94</t>
  </si>
  <si>
    <t>CIV95</t>
  </si>
  <si>
    <t>CIV86</t>
  </si>
  <si>
    <t>HRV85</t>
  </si>
  <si>
    <t>HRV92</t>
  </si>
  <si>
    <t>HRV99</t>
  </si>
  <si>
    <t>HRV06</t>
  </si>
  <si>
    <t>HRV13</t>
  </si>
  <si>
    <t>HRV98</t>
  </si>
  <si>
    <t>HRV00</t>
  </si>
  <si>
    <t>HRV94</t>
  </si>
  <si>
    <t>HRV05</t>
  </si>
  <si>
    <t>HRV93</t>
  </si>
  <si>
    <t>HRV12</t>
  </si>
  <si>
    <t>HRV03</t>
  </si>
  <si>
    <t>HRV11</t>
  </si>
  <si>
    <t>HRV09</t>
  </si>
  <si>
    <t>HRV97</t>
  </si>
  <si>
    <t>HRV90</t>
  </si>
  <si>
    <t>HRV10</t>
  </si>
  <si>
    <t>HRV02</t>
  </si>
  <si>
    <t>HRV86</t>
  </si>
  <si>
    <t>HRV91</t>
  </si>
  <si>
    <t>HRV96</t>
  </si>
  <si>
    <t>HRV89</t>
  </si>
  <si>
    <t>HRV08</t>
  </si>
  <si>
    <t>HRV07</t>
  </si>
  <si>
    <t>HRV95</t>
  </si>
  <si>
    <t>HRV88</t>
  </si>
  <si>
    <t>HRV87</t>
  </si>
  <si>
    <t>HRV01</t>
  </si>
  <si>
    <t>HRV14</t>
  </si>
  <si>
    <t>HRV04</t>
  </si>
  <si>
    <t>CUB85</t>
  </si>
  <si>
    <t>CUB92</t>
  </si>
  <si>
    <t>CUB99</t>
  </si>
  <si>
    <t>CUB06</t>
  </si>
  <si>
    <t>CUB13</t>
  </si>
  <si>
    <t>CUB86</t>
  </si>
  <si>
    <t>CUB11</t>
  </si>
  <si>
    <t>CUB09</t>
  </si>
  <si>
    <t>CUB02</t>
  </si>
  <si>
    <t>CUB95</t>
  </si>
  <si>
    <t>CUB93</t>
  </si>
  <si>
    <t>CUB90</t>
  </si>
  <si>
    <t>CUB08</t>
  </si>
  <si>
    <t>CUB04</t>
  </si>
  <si>
    <t>CUB88</t>
  </si>
  <si>
    <t>CUB89</t>
  </si>
  <si>
    <t>CUB00</t>
  </si>
  <si>
    <t>CUB97</t>
  </si>
  <si>
    <t>CUB91</t>
  </si>
  <si>
    <t>CUB07</t>
  </si>
  <si>
    <t>CUB96</t>
  </si>
  <si>
    <t>CUB14</t>
  </si>
  <si>
    <t>CUB10</t>
  </si>
  <si>
    <t>CUB01</t>
  </si>
  <si>
    <t>CUB98</t>
  </si>
  <si>
    <t>CUB05</t>
  </si>
  <si>
    <t>CUB12</t>
  </si>
  <si>
    <t>CUB94</t>
  </si>
  <si>
    <t>CUB87</t>
  </si>
  <si>
    <t>CUB03</t>
  </si>
  <si>
    <t>CZE85</t>
  </si>
  <si>
    <t>CZE92</t>
  </si>
  <si>
    <t>CZE99</t>
  </si>
  <si>
    <t>CZE06</t>
  </si>
  <si>
    <t>CZE13</t>
  </si>
  <si>
    <t>CZE07</t>
  </si>
  <si>
    <t>CZE11</t>
  </si>
  <si>
    <t>CZE96</t>
  </si>
  <si>
    <t>CZE03</t>
  </si>
  <si>
    <t>CZE90</t>
  </si>
  <si>
    <t>CZE12</t>
  </si>
  <si>
    <t>CZE10</t>
  </si>
  <si>
    <t>CZE05</t>
  </si>
  <si>
    <t>CZE87</t>
  </si>
  <si>
    <t>CZE97</t>
  </si>
  <si>
    <t>CZE02</t>
  </si>
  <si>
    <t>CZE00</t>
  </si>
  <si>
    <t>CZE04</t>
  </si>
  <si>
    <t>CZE88</t>
  </si>
  <si>
    <t>CZE94</t>
  </si>
  <si>
    <t>CZE08</t>
  </si>
  <si>
    <t>CZE09</t>
  </si>
  <si>
    <t>CZE14</t>
  </si>
  <si>
    <t>CZE98</t>
  </si>
  <si>
    <t>CZE95</t>
  </si>
  <si>
    <t>CZE91</t>
  </si>
  <si>
    <t>CZE86</t>
  </si>
  <si>
    <t>CZE01</t>
  </si>
  <si>
    <t>CZE93</t>
  </si>
  <si>
    <t>CZE89</t>
  </si>
  <si>
    <t>DNK85</t>
  </si>
  <si>
    <t>DNK92</t>
  </si>
  <si>
    <t>DNK99</t>
  </si>
  <si>
    <t>DNK06</t>
  </si>
  <si>
    <t>DNK13</t>
  </si>
  <si>
    <t>DNK03</t>
  </si>
  <si>
    <t>DNK02</t>
  </si>
  <si>
    <t>DNK97</t>
  </si>
  <si>
    <t>DNK95</t>
  </si>
  <si>
    <t>DNK11</t>
  </si>
  <si>
    <t>DNK98</t>
  </si>
  <si>
    <t>DNK86</t>
  </si>
  <si>
    <t>DNK10</t>
  </si>
  <si>
    <t>DNK90</t>
  </si>
  <si>
    <t>DNK87</t>
  </si>
  <si>
    <t>DNK91</t>
  </si>
  <si>
    <t>DNK12</t>
  </si>
  <si>
    <t>DNK04</t>
  </si>
  <si>
    <t>DNK01</t>
  </si>
  <si>
    <t>DNK05</t>
  </si>
  <si>
    <t>DNK89</t>
  </si>
  <si>
    <t>DNK14</t>
  </si>
  <si>
    <t>DNK07</t>
  </si>
  <si>
    <t>DNK08</t>
  </si>
  <si>
    <t>DNK94</t>
  </si>
  <si>
    <t>DNK09</t>
  </si>
  <si>
    <t>DNK93</t>
  </si>
  <si>
    <t>DNK88</t>
  </si>
  <si>
    <t>DNK00</t>
  </si>
  <si>
    <t>DNK96</t>
  </si>
  <si>
    <t>DOM85</t>
  </si>
  <si>
    <t>DOM92</t>
  </si>
  <si>
    <t>DOM99</t>
  </si>
  <si>
    <t>DOM06</t>
  </si>
  <si>
    <t>DOM13</t>
  </si>
  <si>
    <t>DOM10</t>
  </si>
  <si>
    <t>DOM12</t>
  </si>
  <si>
    <t>DOM03</t>
  </si>
  <si>
    <t>DOM88</t>
  </si>
  <si>
    <t>DOM07</t>
  </si>
  <si>
    <t>DOM08</t>
  </si>
  <si>
    <t>DOM00</t>
  </si>
  <si>
    <t>DOM94</t>
  </si>
  <si>
    <t>DOM91</t>
  </si>
  <si>
    <t>DOM93</t>
  </si>
  <si>
    <t>DOM05</t>
  </si>
  <si>
    <t>DOM97</t>
  </si>
  <si>
    <t>DOM96</t>
  </si>
  <si>
    <t>DOM04</t>
  </si>
  <si>
    <t>DOM09</t>
  </si>
  <si>
    <t>DOM11</t>
  </si>
  <si>
    <t>DOM01</t>
  </si>
  <si>
    <t>DOM87</t>
  </si>
  <si>
    <t>DOM89</t>
  </si>
  <si>
    <t>DOM90</t>
  </si>
  <si>
    <t>DOM98</t>
  </si>
  <si>
    <t>DOM02</t>
  </si>
  <si>
    <t>DOM14</t>
  </si>
  <si>
    <t>DOM95</t>
  </si>
  <si>
    <t>DOM86</t>
  </si>
  <si>
    <t>ECU85</t>
  </si>
  <si>
    <t>ECU92</t>
  </si>
  <si>
    <t>ECU99</t>
  </si>
  <si>
    <t>ECU06</t>
  </si>
  <si>
    <t>ECU13</t>
  </si>
  <si>
    <t>ECU09</t>
  </si>
  <si>
    <t>ECU14</t>
  </si>
  <si>
    <t>ECU10</t>
  </si>
  <si>
    <t>ECU86</t>
  </si>
  <si>
    <t>ECU12</t>
  </si>
  <si>
    <t>ECU08</t>
  </si>
  <si>
    <t>ECU03</t>
  </si>
  <si>
    <t>ECU01</t>
  </si>
  <si>
    <t>ECU96</t>
  </si>
  <si>
    <t>ECU97</t>
  </si>
  <si>
    <t>ECU04</t>
  </si>
  <si>
    <t>ECU05</t>
  </si>
  <si>
    <t>ECU95</t>
  </si>
  <si>
    <t>ECU91</t>
  </si>
  <si>
    <t>ECU93</t>
  </si>
  <si>
    <t>ECU07</t>
  </si>
  <si>
    <t>ECU94</t>
  </si>
  <si>
    <t>ECU87</t>
  </si>
  <si>
    <t>ECU98</t>
  </si>
  <si>
    <t>ECU00</t>
  </si>
  <si>
    <t>ECU89</t>
  </si>
  <si>
    <t>ECU11</t>
  </si>
  <si>
    <t>ECU02</t>
  </si>
  <si>
    <t>ECU88</t>
  </si>
  <si>
    <t>ECU90</t>
  </si>
  <si>
    <t>EGY85</t>
  </si>
  <si>
    <t>EGY92</t>
  </si>
  <si>
    <t>EGY99</t>
  </si>
  <si>
    <t>EGY06</t>
  </si>
  <si>
    <t>EGY13</t>
  </si>
  <si>
    <t>EGY03</t>
  </si>
  <si>
    <t>EGY86</t>
  </si>
  <si>
    <t>EGY90</t>
  </si>
  <si>
    <t>EGY89</t>
  </si>
  <si>
    <t>EGY11</t>
  </si>
  <si>
    <t>EGY87</t>
  </si>
  <si>
    <t>EGY09</t>
  </si>
  <si>
    <t>EGY97</t>
  </si>
  <si>
    <t>EGY95</t>
  </si>
  <si>
    <t>EGY96</t>
  </si>
  <si>
    <t>EGY94</t>
  </si>
  <si>
    <t>EGY02</t>
  </si>
  <si>
    <t>EGY93</t>
  </si>
  <si>
    <t>EGY08</t>
  </si>
  <si>
    <t>EGY88</t>
  </si>
  <si>
    <t>EGY14</t>
  </si>
  <si>
    <t>EGY98</t>
  </si>
  <si>
    <t>EGY07</t>
  </si>
  <si>
    <t>EGY00</t>
  </si>
  <si>
    <t>EGY91</t>
  </si>
  <si>
    <t>EGY10</t>
  </si>
  <si>
    <t>EGY04</t>
  </si>
  <si>
    <t>EGY01</t>
  </si>
  <si>
    <t>EGY05</t>
  </si>
  <si>
    <t>EGY12</t>
  </si>
  <si>
    <t>SLV85</t>
  </si>
  <si>
    <t>SLV92</t>
  </si>
  <si>
    <t>SLV99</t>
  </si>
  <si>
    <t>SLV06</t>
  </si>
  <si>
    <t>SLV13</t>
  </si>
  <si>
    <t>SLV96</t>
  </si>
  <si>
    <t>SLV91</t>
  </si>
  <si>
    <t>SLV00</t>
  </si>
  <si>
    <t>SLV95</t>
  </si>
  <si>
    <t>SLV02</t>
  </si>
  <si>
    <t>SLV04</t>
  </si>
  <si>
    <t>SLV94</t>
  </si>
  <si>
    <t>SLV10</t>
  </si>
  <si>
    <t>SLV90</t>
  </si>
  <si>
    <t>SLV07</t>
  </si>
  <si>
    <t>SLV12</t>
  </si>
  <si>
    <t>SLV86</t>
  </si>
  <si>
    <t>SLV93</t>
  </si>
  <si>
    <t>SLV08</t>
  </si>
  <si>
    <t>SLV03</t>
  </si>
  <si>
    <t>SLV14</t>
  </si>
  <si>
    <t>SLV88</t>
  </si>
  <si>
    <t>SLV11</t>
  </si>
  <si>
    <t>SLV87</t>
  </si>
  <si>
    <t>SLV98</t>
  </si>
  <si>
    <t>SLV89</t>
  </si>
  <si>
    <t>SLV97</t>
  </si>
  <si>
    <t>SLV09</t>
  </si>
  <si>
    <t>SLV01</t>
  </si>
  <si>
    <t>SLV05</t>
  </si>
  <si>
    <t>ERI85</t>
  </si>
  <si>
    <t>ERI92</t>
  </si>
  <si>
    <t>ERI99</t>
  </si>
  <si>
    <t>ERI06</t>
  </si>
  <si>
    <t>ERI13</t>
  </si>
  <si>
    <t>ERI14</t>
  </si>
  <si>
    <t>ERI11</t>
  </si>
  <si>
    <t>ERI01</t>
  </si>
  <si>
    <t>ERI89</t>
  </si>
  <si>
    <t>ERI05</t>
  </si>
  <si>
    <t>ERI95</t>
  </si>
  <si>
    <t>ERI93</t>
  </si>
  <si>
    <t>ERI12</t>
  </si>
  <si>
    <t>ERI86</t>
  </si>
  <si>
    <t>ERI10</t>
  </si>
  <si>
    <t>ERI07</t>
  </si>
  <si>
    <t>ERI87</t>
  </si>
  <si>
    <t>ERI08</t>
  </si>
  <si>
    <t>ERI97</t>
  </si>
  <si>
    <t>ERI98</t>
  </si>
  <si>
    <t>ERI91</t>
  </si>
  <si>
    <t>ERI03</t>
  </si>
  <si>
    <t>ERI00</t>
  </si>
  <si>
    <t>ERI96</t>
  </si>
  <si>
    <t>ERI04</t>
  </si>
  <si>
    <t>ERI02</t>
  </si>
  <si>
    <t>ERI90</t>
  </si>
  <si>
    <t>ERI88</t>
  </si>
  <si>
    <t>ERI09</t>
  </si>
  <si>
    <t>ERI94</t>
  </si>
  <si>
    <t>ETH85</t>
  </si>
  <si>
    <t>ETH92</t>
  </si>
  <si>
    <t>ETH99</t>
  </si>
  <si>
    <t>ETH06</t>
  </si>
  <si>
    <t>ETH13</t>
  </si>
  <si>
    <t>ETH04</t>
  </si>
  <si>
    <t>ETH08</t>
  </si>
  <si>
    <t>ETH96</t>
  </si>
  <si>
    <t>ETH93</t>
  </si>
  <si>
    <t>ETH12</t>
  </si>
  <si>
    <t>ETH14</t>
  </si>
  <si>
    <t>ETH86</t>
  </si>
  <si>
    <t>ETH02</t>
  </si>
  <si>
    <t>ETH01</t>
  </si>
  <si>
    <t>ETH09</t>
  </si>
  <si>
    <t>ETH11</t>
  </si>
  <si>
    <t>ETH10</t>
  </si>
  <si>
    <t>ETH03</t>
  </si>
  <si>
    <t>ETH98</t>
  </si>
  <si>
    <t>ETH87</t>
  </si>
  <si>
    <t>ETH97</t>
  </si>
  <si>
    <t>ETH91</t>
  </si>
  <si>
    <t>ETH05</t>
  </si>
  <si>
    <t>ETH94</t>
  </si>
  <si>
    <t>ETH89</t>
  </si>
  <si>
    <t>ETH07</t>
  </si>
  <si>
    <t>ETH95</t>
  </si>
  <si>
    <t>ETH00</t>
  </si>
  <si>
    <t>ETH88</t>
  </si>
  <si>
    <t>ETH90</t>
  </si>
  <si>
    <t>FIN85</t>
  </si>
  <si>
    <t>FIN92</t>
  </si>
  <si>
    <t>FIN99</t>
  </si>
  <si>
    <t>FIN06</t>
  </si>
  <si>
    <t>FIN13</t>
  </si>
  <si>
    <t>FIN09</t>
  </si>
  <si>
    <t>FIN10</t>
  </si>
  <si>
    <t>FIN05</t>
  </si>
  <si>
    <t>FIN89</t>
  </si>
  <si>
    <t>FIN98</t>
  </si>
  <si>
    <t>FIN97</t>
  </si>
  <si>
    <t>FIN14</t>
  </si>
  <si>
    <t>FIN01</t>
  </si>
  <si>
    <t>FIN08</t>
  </si>
  <si>
    <t>FIN03</t>
  </si>
  <si>
    <t>FIN91</t>
  </si>
  <si>
    <t>FIN94</t>
  </si>
  <si>
    <t>FIN96</t>
  </si>
  <si>
    <t>FIN02</t>
  </si>
  <si>
    <t>FIN90</t>
  </si>
  <si>
    <t>FIN88</t>
  </si>
  <si>
    <t>FIN95</t>
  </si>
  <si>
    <t>FIN04</t>
  </si>
  <si>
    <t>FIN07</t>
  </si>
  <si>
    <t>FIN86</t>
  </si>
  <si>
    <t>FIN11</t>
  </si>
  <si>
    <t>FIN12</t>
  </si>
  <si>
    <t>FIN93</t>
  </si>
  <si>
    <t>FIN00</t>
  </si>
  <si>
    <t>FIN87</t>
  </si>
  <si>
    <t>FRA85</t>
  </si>
  <si>
    <t>FRA92</t>
  </si>
  <si>
    <t>FRA99</t>
  </si>
  <si>
    <t>FRA06</t>
  </si>
  <si>
    <t>FRA13</t>
  </si>
  <si>
    <t>FRA96</t>
  </si>
  <si>
    <t>FRA95</t>
  </si>
  <si>
    <t>FRA10</t>
  </si>
  <si>
    <t>FRA11</t>
  </si>
  <si>
    <t>FRA05</t>
  </si>
  <si>
    <t>FRA00</t>
  </si>
  <si>
    <t>FRA88</t>
  </si>
  <si>
    <t>FRA98</t>
  </si>
  <si>
    <t>FRA89</t>
  </si>
  <si>
    <t>FRA09</t>
  </si>
  <si>
    <t>FRA07</t>
  </si>
  <si>
    <t>FRA97</t>
  </si>
  <si>
    <t>FRA86</t>
  </si>
  <si>
    <t>FRA93</t>
  </si>
  <si>
    <t>FRA02</t>
  </si>
  <si>
    <t>FRA08</t>
  </si>
  <si>
    <t>FRA12</t>
  </si>
  <si>
    <t>FRA91</t>
  </si>
  <si>
    <t>FRA94</t>
  </si>
  <si>
    <t>FRA01</t>
  </si>
  <si>
    <t>FRA04</t>
  </si>
  <si>
    <t>FRA87</t>
  </si>
  <si>
    <t>FRA03</t>
  </si>
  <si>
    <t>FRA14</t>
  </si>
  <si>
    <t>FRA90</t>
  </si>
  <si>
    <t>GMB85</t>
  </si>
  <si>
    <t>GMB92</t>
  </si>
  <si>
    <t>GMB99</t>
  </si>
  <si>
    <t>GMB06</t>
  </si>
  <si>
    <t>GMB13</t>
  </si>
  <si>
    <t>GMB89</t>
  </si>
  <si>
    <t>GMB91</t>
  </si>
  <si>
    <t>GMB03</t>
  </si>
  <si>
    <t>GMB86</t>
  </si>
  <si>
    <t>GMB01</t>
  </si>
  <si>
    <t>GMB88</t>
  </si>
  <si>
    <t>GMB14</t>
  </si>
  <si>
    <t>GMB09</t>
  </si>
  <si>
    <t>GMB93</t>
  </si>
  <si>
    <t>GMB00</t>
  </si>
  <si>
    <t>GMB05</t>
  </si>
  <si>
    <t>GMB11</t>
  </si>
  <si>
    <t>GMB07</t>
  </si>
  <si>
    <t>GMB10</t>
  </si>
  <si>
    <t>GMB94</t>
  </si>
  <si>
    <t>GMB90</t>
  </si>
  <si>
    <t>GMB08</t>
  </si>
  <si>
    <t>GMB87</t>
  </si>
  <si>
    <t>GMB02</t>
  </si>
  <si>
    <t>GMB95</t>
  </si>
  <si>
    <t>GMB04</t>
  </si>
  <si>
    <t>GMB12</t>
  </si>
  <si>
    <t>GMB98</t>
  </si>
  <si>
    <t>GMB96</t>
  </si>
  <si>
    <t>GMB97</t>
  </si>
  <si>
    <t>GEO85</t>
  </si>
  <si>
    <t>GEO92</t>
  </si>
  <si>
    <t>GEO99</t>
  </si>
  <si>
    <t>GEO06</t>
  </si>
  <si>
    <t>GEO13</t>
  </si>
  <si>
    <t>GEO12</t>
  </si>
  <si>
    <t>GEO04</t>
  </si>
  <si>
    <t>GEO93</t>
  </si>
  <si>
    <t>GEO03</t>
  </si>
  <si>
    <t>GEO96</t>
  </si>
  <si>
    <t>GEO08</t>
  </si>
  <si>
    <t>GEO91</t>
  </si>
  <si>
    <t>GEO02</t>
  </si>
  <si>
    <t>GEO90</t>
  </si>
  <si>
    <t>GEO97</t>
  </si>
  <si>
    <t>GEO88</t>
  </si>
  <si>
    <t>GEO89</t>
  </si>
  <si>
    <t>GEO05</t>
  </si>
  <si>
    <t>GEO10</t>
  </si>
  <si>
    <t>GEO86</t>
  </si>
  <si>
    <t>GEO95</t>
  </si>
  <si>
    <t>GEO87</t>
  </si>
  <si>
    <t>GEO07</t>
  </si>
  <si>
    <t>GEO98</t>
  </si>
  <si>
    <t>GEO94</t>
  </si>
  <si>
    <t>GEO01</t>
  </si>
  <si>
    <t>GEO11</t>
  </si>
  <si>
    <t>GEO00</t>
  </si>
  <si>
    <t>GEO09</t>
  </si>
  <si>
    <t>GEO14</t>
  </si>
  <si>
    <t>DEU85</t>
  </si>
  <si>
    <t>DEU92</t>
  </si>
  <si>
    <t>DEU99</t>
  </si>
  <si>
    <t>DEU06</t>
  </si>
  <si>
    <t>DEU13</t>
  </si>
  <si>
    <t>DEU05</t>
  </si>
  <si>
    <t>DEU02</t>
  </si>
  <si>
    <t>DEU07</t>
  </si>
  <si>
    <t>DEU03</t>
  </si>
  <si>
    <t>DEU04</t>
  </si>
  <si>
    <t>DEU00</t>
  </si>
  <si>
    <t>DEU88</t>
  </si>
  <si>
    <t>DEU01</t>
  </si>
  <si>
    <t>DEU97</t>
  </si>
  <si>
    <t>DEU12</t>
  </si>
  <si>
    <t>DEU94</t>
  </si>
  <si>
    <t>DEU14</t>
  </si>
  <si>
    <t>DEU98</t>
  </si>
  <si>
    <t>DEU96</t>
  </si>
  <si>
    <t>DEU87</t>
  </si>
  <si>
    <t>DEU89</t>
  </si>
  <si>
    <t>DEU91</t>
  </si>
  <si>
    <t>DEU90</t>
  </si>
  <si>
    <t>DEU95</t>
  </si>
  <si>
    <t>DEU09</t>
  </si>
  <si>
    <t>DEU08</t>
  </si>
  <si>
    <t>DEU86</t>
  </si>
  <si>
    <t>DEU10</t>
  </si>
  <si>
    <t>DEU11</t>
  </si>
  <si>
    <t>DEU93</t>
  </si>
  <si>
    <t>GHA85</t>
  </si>
  <si>
    <t>GHA92</t>
  </si>
  <si>
    <t>GHA99</t>
  </si>
  <si>
    <t>GHA06</t>
  </si>
  <si>
    <t>GHA13</t>
  </si>
  <si>
    <t>GHA01</t>
  </si>
  <si>
    <t>GHA96</t>
  </si>
  <si>
    <t>GHA08</t>
  </si>
  <si>
    <t>GHA11</t>
  </si>
  <si>
    <t>GHA93</t>
  </si>
  <si>
    <t>GHA07</t>
  </si>
  <si>
    <t>GHA97</t>
  </si>
  <si>
    <t>GHA91</t>
  </si>
  <si>
    <t>GHA02</t>
  </si>
  <si>
    <t>GHA98</t>
  </si>
  <si>
    <t>GHA86</t>
  </si>
  <si>
    <t>GHA04</t>
  </si>
  <si>
    <t>GHA09</t>
  </si>
  <si>
    <t>GHA05</t>
  </si>
  <si>
    <t>GHA89</t>
  </si>
  <si>
    <t>GHA03</t>
  </si>
  <si>
    <t>GHA94</t>
  </si>
  <si>
    <t>GHA00</t>
  </si>
  <si>
    <t>GHA87</t>
  </si>
  <si>
    <t>GHA10</t>
  </si>
  <si>
    <t>GHA90</t>
  </si>
  <si>
    <t>GHA88</t>
  </si>
  <si>
    <t>GHA95</t>
  </si>
  <si>
    <t>GHA14</t>
  </si>
  <si>
    <t>GHA12</t>
  </si>
  <si>
    <t>GRC85</t>
  </si>
  <si>
    <t>GRC92</t>
  </si>
  <si>
    <t>GRC99</t>
  </si>
  <si>
    <t>GRC06</t>
  </si>
  <si>
    <t>GRC13</t>
  </si>
  <si>
    <t>GRC01</t>
  </si>
  <si>
    <t>GRC07</t>
  </si>
  <si>
    <t>GRC09</t>
  </si>
  <si>
    <t>GRC93</t>
  </si>
  <si>
    <t>GRC98</t>
  </si>
  <si>
    <t>GRC91</t>
  </si>
  <si>
    <t>GRC95</t>
  </si>
  <si>
    <t>GRC87</t>
  </si>
  <si>
    <t>GRC11</t>
  </si>
  <si>
    <t>GRC90</t>
  </si>
  <si>
    <t>GRC12</t>
  </si>
  <si>
    <t>GRC00</t>
  </si>
  <si>
    <t>GRC97</t>
  </si>
  <si>
    <t>GRC14</t>
  </si>
  <si>
    <t>GRC89</t>
  </si>
  <si>
    <t>GRC86</t>
  </si>
  <si>
    <t>GRC94</t>
  </si>
  <si>
    <t>GRC02</t>
  </si>
  <si>
    <t>GRC88</t>
  </si>
  <si>
    <t>GRC03</t>
  </si>
  <si>
    <t>GRC05</t>
  </si>
  <si>
    <t>GRC04</t>
  </si>
  <si>
    <t>GRC10</t>
  </si>
  <si>
    <t>GRC08</t>
  </si>
  <si>
    <t>GRC96</t>
  </si>
  <si>
    <t>GTM85</t>
  </si>
  <si>
    <t>GTM92</t>
  </si>
  <si>
    <t>GTM99</t>
  </si>
  <si>
    <t>GTM06</t>
  </si>
  <si>
    <t>GTM13</t>
  </si>
  <si>
    <t>GTM04</t>
  </si>
  <si>
    <t>GTM89</t>
  </si>
  <si>
    <t>GTM97</t>
  </si>
  <si>
    <t>GTM10</t>
  </si>
  <si>
    <t>GTM00</t>
  </si>
  <si>
    <t>GTM03</t>
  </si>
  <si>
    <t>GTM08</t>
  </si>
  <si>
    <t>GTM87</t>
  </si>
  <si>
    <t>GTM14</t>
  </si>
  <si>
    <t>GTM90</t>
  </si>
  <si>
    <t>GTM09</t>
  </si>
  <si>
    <t>GTM95</t>
  </si>
  <si>
    <t>GTM96</t>
  </si>
  <si>
    <t>GTM93</t>
  </si>
  <si>
    <t>GTM94</t>
  </si>
  <si>
    <t>GTM88</t>
  </si>
  <si>
    <t>GTM91</t>
  </si>
  <si>
    <t>GTM98</t>
  </si>
  <si>
    <t>GTM12</t>
  </si>
  <si>
    <t>GTM86</t>
  </si>
  <si>
    <t>GTM07</t>
  </si>
  <si>
    <t>GTM02</t>
  </si>
  <si>
    <t>GTM11</t>
  </si>
  <si>
    <t>GTM05</t>
  </si>
  <si>
    <t>GTM01</t>
  </si>
  <si>
    <t>GIN85</t>
  </si>
  <si>
    <t>GIN92</t>
  </si>
  <si>
    <t>GIN99</t>
  </si>
  <si>
    <t>GIN06</t>
  </si>
  <si>
    <t>GIN13</t>
  </si>
  <si>
    <t>GIN02</t>
  </si>
  <si>
    <t>GIN14</t>
  </si>
  <si>
    <t>GIN87</t>
  </si>
  <si>
    <t>GIN98</t>
  </si>
  <si>
    <t>GIN93</t>
  </si>
  <si>
    <t>GIN04</t>
  </si>
  <si>
    <t>GIN09</t>
  </si>
  <si>
    <t>GIN88</t>
  </si>
  <si>
    <t>GIN90</t>
  </si>
  <si>
    <t>GIN11</t>
  </si>
  <si>
    <t>GIN91</t>
  </si>
  <si>
    <t>GIN10</t>
  </si>
  <si>
    <t>GIN94</t>
  </si>
  <si>
    <t>GIN08</t>
  </si>
  <si>
    <t>GIN97</t>
  </si>
  <si>
    <t>GIN01</t>
  </si>
  <si>
    <t>GIN86</t>
  </si>
  <si>
    <t>GIN05</t>
  </si>
  <si>
    <t>GIN95</t>
  </si>
  <si>
    <t>GIN03</t>
  </si>
  <si>
    <t>GIN89</t>
  </si>
  <si>
    <t>GIN00</t>
  </si>
  <si>
    <t>GIN12</t>
  </si>
  <si>
    <t>GIN96</t>
  </si>
  <si>
    <t>GIN07</t>
  </si>
  <si>
    <t>HTI85</t>
  </si>
  <si>
    <t>HTI92</t>
  </si>
  <si>
    <t>HTI99</t>
  </si>
  <si>
    <t>HTI06</t>
  </si>
  <si>
    <t>HTI13</t>
  </si>
  <si>
    <t>HTI87</t>
  </si>
  <si>
    <t>HTI91</t>
  </si>
  <si>
    <t>HTI90</t>
  </si>
  <si>
    <t>HTI12</t>
  </si>
  <si>
    <t>HTI01</t>
  </si>
  <si>
    <t>HTI86</t>
  </si>
  <si>
    <t>HTI96</t>
  </si>
  <si>
    <t>HTI09</t>
  </si>
  <si>
    <t>HTI89</t>
  </si>
  <si>
    <t>HTI07</t>
  </si>
  <si>
    <t>HTI10</t>
  </si>
  <si>
    <t>HTI93</t>
  </si>
  <si>
    <t>HTI00</t>
  </si>
  <si>
    <t>HTI08</t>
  </si>
  <si>
    <t>HTI94</t>
  </si>
  <si>
    <t>HTI97</t>
  </si>
  <si>
    <t>HTI11</t>
  </si>
  <si>
    <t>HTI88</t>
  </si>
  <si>
    <t>HTI95</t>
  </si>
  <si>
    <t>HTI03</t>
  </si>
  <si>
    <t>HTI02</t>
  </si>
  <si>
    <t>HTI98</t>
  </si>
  <si>
    <t>HTI04</t>
  </si>
  <si>
    <t>HTI14</t>
  </si>
  <si>
    <t>HTI05</t>
  </si>
  <si>
    <t>HND85</t>
  </si>
  <si>
    <t>HND92</t>
  </si>
  <si>
    <t>HND99</t>
  </si>
  <si>
    <t>HND06</t>
  </si>
  <si>
    <t>HND13</t>
  </si>
  <si>
    <t>HND09</t>
  </si>
  <si>
    <t>HND86</t>
  </si>
  <si>
    <t>HND97</t>
  </si>
  <si>
    <t>HND96</t>
  </si>
  <si>
    <t>HND14</t>
  </si>
  <si>
    <t>HND03</t>
  </si>
  <si>
    <t>HND91</t>
  </si>
  <si>
    <t>HND04</t>
  </si>
  <si>
    <t>HND02</t>
  </si>
  <si>
    <t>HND08</t>
  </si>
  <si>
    <t>HND89</t>
  </si>
  <si>
    <t>HND88</t>
  </si>
  <si>
    <t>HND87</t>
  </si>
  <si>
    <t>HND93</t>
  </si>
  <si>
    <t>HND01</t>
  </si>
  <si>
    <t>HND07</t>
  </si>
  <si>
    <t>HND90</t>
  </si>
  <si>
    <t>HND94</t>
  </si>
  <si>
    <t>HND00</t>
  </si>
  <si>
    <t>HND95</t>
  </si>
  <si>
    <t>HND11</t>
  </si>
  <si>
    <t>HND10</t>
  </si>
  <si>
    <t>HND12</t>
  </si>
  <si>
    <t>HND98</t>
  </si>
  <si>
    <t>HND05</t>
  </si>
  <si>
    <t>HKG85</t>
  </si>
  <si>
    <t>HKG92</t>
  </si>
  <si>
    <t>HKG99</t>
  </si>
  <si>
    <t>HKG06</t>
  </si>
  <si>
    <t>HKG13</t>
  </si>
  <si>
    <t>HKG95</t>
  </si>
  <si>
    <t>HKG01</t>
  </si>
  <si>
    <t>HKG89</t>
  </si>
  <si>
    <t>HKG91</t>
  </si>
  <si>
    <t>HKG90</t>
  </si>
  <si>
    <t>HKG11</t>
  </si>
  <si>
    <t>HKG98</t>
  </si>
  <si>
    <t>HKG97</t>
  </si>
  <si>
    <t>HKG96</t>
  </si>
  <si>
    <t>HKG04</t>
  </si>
  <si>
    <t>HKG08</t>
  </si>
  <si>
    <t>HKG86</t>
  </si>
  <si>
    <t>HKG05</t>
  </si>
  <si>
    <t>HKG93</t>
  </si>
  <si>
    <t>HKG09</t>
  </si>
  <si>
    <t>HKG12</t>
  </si>
  <si>
    <t>HKG87</t>
  </si>
  <si>
    <t>HKG03</t>
  </si>
  <si>
    <t>HKG00</t>
  </si>
  <si>
    <t>HKG88</t>
  </si>
  <si>
    <t>HKG02</t>
  </si>
  <si>
    <t>HKG14</t>
  </si>
  <si>
    <t>HKG10</t>
  </si>
  <si>
    <t>HKG07</t>
  </si>
  <si>
    <t>HKG94</t>
  </si>
  <si>
    <t>HUN85</t>
  </si>
  <si>
    <t>HUN92</t>
  </si>
  <si>
    <t>HUN99</t>
  </si>
  <si>
    <t>HUN06</t>
  </si>
  <si>
    <t>HUN13</t>
  </si>
  <si>
    <t>HUN12</t>
  </si>
  <si>
    <t>HUN87</t>
  </si>
  <si>
    <t>HUN10</t>
  </si>
  <si>
    <t>HUN04</t>
  </si>
  <si>
    <t>HUN93</t>
  </si>
  <si>
    <t>HUN14</t>
  </si>
  <si>
    <t>HUN91</t>
  </si>
  <si>
    <t>HUN89</t>
  </si>
  <si>
    <t>HUN90</t>
  </si>
  <si>
    <t>HUN08</t>
  </si>
  <si>
    <t>HUN09</t>
  </si>
  <si>
    <t>HUN98</t>
  </si>
  <si>
    <t>HUN88</t>
  </si>
  <si>
    <t>HUN01</t>
  </si>
  <si>
    <t>HUN03</t>
  </si>
  <si>
    <t>HUN86</t>
  </si>
  <si>
    <t>HUN02</t>
  </si>
  <si>
    <t>HUN07</t>
  </si>
  <si>
    <t>HUN96</t>
  </si>
  <si>
    <t>HUN97</t>
  </si>
  <si>
    <t>HUN94</t>
  </si>
  <si>
    <t>HUN00</t>
  </si>
  <si>
    <t>HUN11</t>
  </si>
  <si>
    <t>HUN05</t>
  </si>
  <si>
    <t>HUN95</t>
  </si>
  <si>
    <t>IND85</t>
  </si>
  <si>
    <t>IND92</t>
  </si>
  <si>
    <t>IND99</t>
  </si>
  <si>
    <t>IND06</t>
  </si>
  <si>
    <t>IND13</t>
  </si>
  <si>
    <t>IND96</t>
  </si>
  <si>
    <t>IND90</t>
  </si>
  <si>
    <t>IND07</t>
  </si>
  <si>
    <t>IND09</t>
  </si>
  <si>
    <t>IND12</t>
  </si>
  <si>
    <t>IND87</t>
  </si>
  <si>
    <t>IND88</t>
  </si>
  <si>
    <t>IND05</t>
  </si>
  <si>
    <t>IND94</t>
  </si>
  <si>
    <t>IND93</t>
  </si>
  <si>
    <t>IND14</t>
  </si>
  <si>
    <t>IND91</t>
  </si>
  <si>
    <t>IND98</t>
  </si>
  <si>
    <t>IND02</t>
  </si>
  <si>
    <t>IND04</t>
  </si>
  <si>
    <t>IND97</t>
  </si>
  <si>
    <t>IND08</t>
  </si>
  <si>
    <t>IND95</t>
  </si>
  <si>
    <t>IND11</t>
  </si>
  <si>
    <t>IND10</t>
  </si>
  <si>
    <t>IND01</t>
  </si>
  <si>
    <t>IND86</t>
  </si>
  <si>
    <t>IND00</t>
  </si>
  <si>
    <t>IND03</t>
  </si>
  <si>
    <t>IND89</t>
  </si>
  <si>
    <t>IDN85</t>
  </si>
  <si>
    <t>IDN92</t>
  </si>
  <si>
    <t>IDN99</t>
  </si>
  <si>
    <t>IDN06</t>
  </si>
  <si>
    <t>IDN13</t>
  </si>
  <si>
    <t>IDN89</t>
  </si>
  <si>
    <t>IDN01</t>
  </si>
  <si>
    <t>IDN10</t>
  </si>
  <si>
    <t>IDN86</t>
  </si>
  <si>
    <t>IDN05</t>
  </si>
  <si>
    <t>IDN12</t>
  </si>
  <si>
    <t>IDN93</t>
  </si>
  <si>
    <t>IDN95</t>
  </si>
  <si>
    <t>IDN09</t>
  </si>
  <si>
    <t>IDN87</t>
  </si>
  <si>
    <t>IDN14</t>
  </si>
  <si>
    <t>IDN98</t>
  </si>
  <si>
    <t>IDN07</t>
  </si>
  <si>
    <t>IDN02</t>
  </si>
  <si>
    <t>IDN96</t>
  </si>
  <si>
    <t>IDN04</t>
  </si>
  <si>
    <t>IDN97</t>
  </si>
  <si>
    <t>IDN03</t>
  </si>
  <si>
    <t>IDN08</t>
  </si>
  <si>
    <t>IDN91</t>
  </si>
  <si>
    <t>IDN94</t>
  </si>
  <si>
    <t>IDN90</t>
  </si>
  <si>
    <t>IDN88</t>
  </si>
  <si>
    <t>IDN11</t>
  </si>
  <si>
    <t>IDN00</t>
  </si>
  <si>
    <t>IRN85</t>
  </si>
  <si>
    <t>IRN92</t>
  </si>
  <si>
    <t>IRN99</t>
  </si>
  <si>
    <t>IRN06</t>
  </si>
  <si>
    <t>IRN13</t>
  </si>
  <si>
    <t>IRN95</t>
  </si>
  <si>
    <t>IRN10</t>
  </si>
  <si>
    <t>IRN02</t>
  </si>
  <si>
    <t>IRN14</t>
  </si>
  <si>
    <t>IRN07</t>
  </si>
  <si>
    <t>IRN05</t>
  </si>
  <si>
    <t>IRN04</t>
  </si>
  <si>
    <t>IRN09</t>
  </si>
  <si>
    <t>IRN98</t>
  </si>
  <si>
    <t>IRN87</t>
  </si>
  <si>
    <t>IRN94</t>
  </si>
  <si>
    <t>IRN93</t>
  </si>
  <si>
    <t>IRN03</t>
  </si>
  <si>
    <t>IRN01</t>
  </si>
  <si>
    <t>IRN90</t>
  </si>
  <si>
    <t>IRN12</t>
  </si>
  <si>
    <t>IRN91</t>
  </si>
  <si>
    <t>IRN86</t>
  </si>
  <si>
    <t>IRN97</t>
  </si>
  <si>
    <t>IRN11</t>
  </si>
  <si>
    <t>IRN88</t>
  </si>
  <si>
    <t>IRN89</t>
  </si>
  <si>
    <t>IRN96</t>
  </si>
  <si>
    <t>IRN00</t>
  </si>
  <si>
    <t>IRN08</t>
  </si>
  <si>
    <t>IRL85</t>
  </si>
  <si>
    <t>IRL92</t>
  </si>
  <si>
    <t>IRL99</t>
  </si>
  <si>
    <t>IRL06</t>
  </si>
  <si>
    <t>IRL13</t>
  </si>
  <si>
    <t>IRL14</t>
  </si>
  <si>
    <t>IRL03</t>
  </si>
  <si>
    <t>IRL12</t>
  </si>
  <si>
    <t>IRL11</t>
  </si>
  <si>
    <t>IRL98</t>
  </si>
  <si>
    <t>IRL08</t>
  </si>
  <si>
    <t>IRL02</t>
  </si>
  <si>
    <t>IRL90</t>
  </si>
  <si>
    <t>IRL10</t>
  </si>
  <si>
    <t>IRL04</t>
  </si>
  <si>
    <t>IRL93</t>
  </si>
  <si>
    <t>IRL96</t>
  </si>
  <si>
    <t>IRL91</t>
  </si>
  <si>
    <t>IRL95</t>
  </si>
  <si>
    <t>IRL87</t>
  </si>
  <si>
    <t>IRL09</t>
  </si>
  <si>
    <t>IRL97</t>
  </si>
  <si>
    <t>IRL88</t>
  </si>
  <si>
    <t>IRL01</t>
  </si>
  <si>
    <t>IRL00</t>
  </si>
  <si>
    <t>IRL05</t>
  </si>
  <si>
    <t>IRL86</t>
  </si>
  <si>
    <t>IRL89</t>
  </si>
  <si>
    <t>IRL94</t>
  </si>
  <si>
    <t>IRL07</t>
  </si>
  <si>
    <t>ISR85</t>
  </si>
  <si>
    <t>ISR92</t>
  </si>
  <si>
    <t>ISR99</t>
  </si>
  <si>
    <t>ISR06</t>
  </si>
  <si>
    <t>ISR13</t>
  </si>
  <si>
    <t>ISR12</t>
  </si>
  <si>
    <t>ISR02</t>
  </si>
  <si>
    <t>ISR05</t>
  </si>
  <si>
    <t>ISR09</t>
  </si>
  <si>
    <t>ISR14</t>
  </si>
  <si>
    <t>ISR96</t>
  </si>
  <si>
    <t>ISR04</t>
  </si>
  <si>
    <t>ISR86</t>
  </si>
  <si>
    <t>ISR95</t>
  </si>
  <si>
    <t>ISR93</t>
  </si>
  <si>
    <t>ISR00</t>
  </si>
  <si>
    <t>ISR01</t>
  </si>
  <si>
    <t>ISR08</t>
  </si>
  <si>
    <t>ISR10</t>
  </si>
  <si>
    <t>ISR89</t>
  </si>
  <si>
    <t>ISR98</t>
  </si>
  <si>
    <t>ISR94</t>
  </si>
  <si>
    <t>ISR90</t>
  </si>
  <si>
    <t>ISR87</t>
  </si>
  <si>
    <t>ISR91</t>
  </si>
  <si>
    <t>ISR07</t>
  </si>
  <si>
    <t>ISR11</t>
  </si>
  <si>
    <t>ISR97</t>
  </si>
  <si>
    <t>ISR88</t>
  </si>
  <si>
    <t>ISR03</t>
  </si>
  <si>
    <t>ITA85</t>
  </si>
  <si>
    <t>ITA92</t>
  </si>
  <si>
    <t>ITA99</t>
  </si>
  <si>
    <t>ITA06</t>
  </si>
  <si>
    <t>ITA13</t>
  </si>
  <si>
    <t>ITA07</t>
  </si>
  <si>
    <t>ITA02</t>
  </si>
  <si>
    <t>ITA96</t>
  </si>
  <si>
    <t>ITA12</t>
  </si>
  <si>
    <t>ITA97</t>
  </si>
  <si>
    <t>ITA93</t>
  </si>
  <si>
    <t>ITA14</t>
  </si>
  <si>
    <t>ITA95</t>
  </si>
  <si>
    <t>ITA91</t>
  </si>
  <si>
    <t>ITA04</t>
  </si>
  <si>
    <t>ITA00</t>
  </si>
  <si>
    <t>ITA88</t>
  </si>
  <si>
    <t>ITA03</t>
  </si>
  <si>
    <t>ITA09</t>
  </si>
  <si>
    <t>ITA10</t>
  </si>
  <si>
    <t>ITA08</t>
  </si>
  <si>
    <t>ITA98</t>
  </si>
  <si>
    <t>ITA87</t>
  </si>
  <si>
    <t>ITA01</t>
  </si>
  <si>
    <t>ITA94</t>
  </si>
  <si>
    <t>ITA90</t>
  </si>
  <si>
    <t>ITA89</t>
  </si>
  <si>
    <t>ITA86</t>
  </si>
  <si>
    <t>ITA05</t>
  </si>
  <si>
    <t>ITA11</t>
  </si>
  <si>
    <t>JAM85</t>
  </si>
  <si>
    <t>JAM92</t>
  </si>
  <si>
    <t>JAM99</t>
  </si>
  <si>
    <t>JAM06</t>
  </si>
  <si>
    <t>JAM13</t>
  </si>
  <si>
    <t>JAM12</t>
  </si>
  <si>
    <t>JAM05</t>
  </si>
  <si>
    <t>JAM97</t>
  </si>
  <si>
    <t>JAM07</t>
  </si>
  <si>
    <t>JAM94</t>
  </si>
  <si>
    <t>JAM08</t>
  </si>
  <si>
    <t>JAM01</t>
  </si>
  <si>
    <t>JAM98</t>
  </si>
  <si>
    <t>JAM02</t>
  </si>
  <si>
    <t>JAM00</t>
  </si>
  <si>
    <t>JAM10</t>
  </si>
  <si>
    <t>JAM03</t>
  </si>
  <si>
    <t>JAM88</t>
  </si>
  <si>
    <t>JAM04</t>
  </si>
  <si>
    <t>JAM89</t>
  </si>
  <si>
    <t>JAM95</t>
  </si>
  <si>
    <t>JAM90</t>
  </si>
  <si>
    <t>JAM93</t>
  </si>
  <si>
    <t>JAM87</t>
  </si>
  <si>
    <t>JAM14</t>
  </si>
  <si>
    <t>JAM86</t>
  </si>
  <si>
    <t>JAM91</t>
  </si>
  <si>
    <t>JAM09</t>
  </si>
  <si>
    <t>JAM96</t>
  </si>
  <si>
    <t>JAM11</t>
  </si>
  <si>
    <t>JPN85</t>
  </si>
  <si>
    <t>JPN92</t>
  </si>
  <si>
    <t>JPN99</t>
  </si>
  <si>
    <t>JPN06</t>
  </si>
  <si>
    <t>JPN13</t>
  </si>
  <si>
    <t>JPN01</t>
  </si>
  <si>
    <t>JPN02</t>
  </si>
  <si>
    <t>JPN89</t>
  </si>
  <si>
    <t>JPN05</t>
  </si>
  <si>
    <t>JPN87</t>
  </si>
  <si>
    <t>JPN91</t>
  </si>
  <si>
    <t>JPN90</t>
  </si>
  <si>
    <t>JPN09</t>
  </si>
  <si>
    <t>JPN07</t>
  </si>
  <si>
    <t>JPN93</t>
  </si>
  <si>
    <t>JPN95</t>
  </si>
  <si>
    <t>JPN10</t>
  </si>
  <si>
    <t>JPN88</t>
  </si>
  <si>
    <t>JPN97</t>
  </si>
  <si>
    <t>JPN04</t>
  </si>
  <si>
    <t>JPN94</t>
  </si>
  <si>
    <t>JPN12</t>
  </si>
  <si>
    <t>JPN86</t>
  </si>
  <si>
    <t>JPN14</t>
  </si>
  <si>
    <t>JPN98</t>
  </si>
  <si>
    <t>JPN03</t>
  </si>
  <si>
    <t>JPN00</t>
  </si>
  <si>
    <t>JPN11</t>
  </si>
  <si>
    <t>JPN08</t>
  </si>
  <si>
    <t>JPN96</t>
  </si>
  <si>
    <t>JOR85</t>
  </si>
  <si>
    <t>JOR92</t>
  </si>
  <si>
    <t>JOR99</t>
  </si>
  <si>
    <t>JOR06</t>
  </si>
  <si>
    <t>JOR13</t>
  </si>
  <si>
    <t>JOR00</t>
  </si>
  <si>
    <t>JOR95</t>
  </si>
  <si>
    <t>JOR04</t>
  </si>
  <si>
    <t>JOR93</t>
  </si>
  <si>
    <t>JOR01</t>
  </si>
  <si>
    <t>JOR07</t>
  </si>
  <si>
    <t>JOR03</t>
  </si>
  <si>
    <t>JOR86</t>
  </si>
  <si>
    <t>JOR97</t>
  </si>
  <si>
    <t>JOR89</t>
  </si>
  <si>
    <t>JOR88</t>
  </si>
  <si>
    <t>JOR91</t>
  </si>
  <si>
    <t>JOR96</t>
  </si>
  <si>
    <t>JOR12</t>
  </si>
  <si>
    <t>JOR05</t>
  </si>
  <si>
    <t>JOR14</t>
  </si>
  <si>
    <t>JOR10</t>
  </si>
  <si>
    <t>JOR08</t>
  </si>
  <si>
    <t>JOR11</t>
  </si>
  <si>
    <t>JOR02</t>
  </si>
  <si>
    <t>JOR94</t>
  </si>
  <si>
    <t>JOR98</t>
  </si>
  <si>
    <t>JOR87</t>
  </si>
  <si>
    <t>JOR09</t>
  </si>
  <si>
    <t>JOR90</t>
  </si>
  <si>
    <t>KAZ85</t>
  </si>
  <si>
    <t>KAZ92</t>
  </si>
  <si>
    <t>KAZ99</t>
  </si>
  <si>
    <t>KAZ06</t>
  </si>
  <si>
    <t>KAZ13</t>
  </si>
  <si>
    <t>KAZ09</t>
  </si>
  <si>
    <t>KAZ11</t>
  </si>
  <si>
    <t>KAZ01</t>
  </si>
  <si>
    <t>KAZ00</t>
  </si>
  <si>
    <t>KAZ95</t>
  </si>
  <si>
    <t>KAZ04</t>
  </si>
  <si>
    <t>KAZ93</t>
  </si>
  <si>
    <t>KAZ05</t>
  </si>
  <si>
    <t>KAZ02</t>
  </si>
  <si>
    <t>KAZ91</t>
  </si>
  <si>
    <t>KAZ86</t>
  </si>
  <si>
    <t>KAZ87</t>
  </si>
  <si>
    <t>KAZ98</t>
  </si>
  <si>
    <t>KAZ03</t>
  </si>
  <si>
    <t>KAZ96</t>
  </si>
  <si>
    <t>KAZ14</t>
  </si>
  <si>
    <t>KAZ90</t>
  </si>
  <si>
    <t>KAZ12</t>
  </si>
  <si>
    <t>KAZ10</t>
  </si>
  <si>
    <t>KAZ94</t>
  </si>
  <si>
    <t>KAZ88</t>
  </si>
  <si>
    <t>KAZ97</t>
  </si>
  <si>
    <t>KAZ07</t>
  </si>
  <si>
    <t>KAZ89</t>
  </si>
  <si>
    <t>KAZ08</t>
  </si>
  <si>
    <t>KEN85</t>
  </si>
  <si>
    <t>KEN92</t>
  </si>
  <si>
    <t>KEN99</t>
  </si>
  <si>
    <t>KEN06</t>
  </si>
  <si>
    <t>KEN13</t>
  </si>
  <si>
    <t>KEN02</t>
  </si>
  <si>
    <t>KEN09</t>
  </si>
  <si>
    <t>KEN07</t>
  </si>
  <si>
    <t>KEN10</t>
  </si>
  <si>
    <t>KEN04</t>
  </si>
  <si>
    <t>KEN98</t>
  </si>
  <si>
    <t>KEN05</t>
  </si>
  <si>
    <t>KEN14</t>
  </si>
  <si>
    <t>KEN97</t>
  </si>
  <si>
    <t>KEN91</t>
  </si>
  <si>
    <t>KEN94</t>
  </si>
  <si>
    <t>KEN01</t>
  </si>
  <si>
    <t>KEN89</t>
  </si>
  <si>
    <t>KEN95</t>
  </si>
  <si>
    <t>KEN88</t>
  </si>
  <si>
    <t>KEN96</t>
  </si>
  <si>
    <t>KEN12</t>
  </si>
  <si>
    <t>KEN86</t>
  </si>
  <si>
    <t>KEN87</t>
  </si>
  <si>
    <t>KEN11</t>
  </si>
  <si>
    <t>KEN93</t>
  </si>
  <si>
    <t>KEN03</t>
  </si>
  <si>
    <t>KEN00</t>
  </si>
  <si>
    <t>KEN08</t>
  </si>
  <si>
    <t>KEN90</t>
  </si>
  <si>
    <t>KOR85</t>
  </si>
  <si>
    <t>KOR92</t>
  </si>
  <si>
    <t>KOR99</t>
  </si>
  <si>
    <t>KOR06</t>
  </si>
  <si>
    <t>KOR13</t>
  </si>
  <si>
    <t>KOR05</t>
  </si>
  <si>
    <t>KOR04</t>
  </si>
  <si>
    <t>KOR10</t>
  </si>
  <si>
    <t>KOR00</t>
  </si>
  <si>
    <t>KOR91</t>
  </si>
  <si>
    <t>KOR97</t>
  </si>
  <si>
    <t>KOR03</t>
  </si>
  <si>
    <t>KOR94</t>
  </si>
  <si>
    <t>KOR87</t>
  </si>
  <si>
    <t>KOR96</t>
  </si>
  <si>
    <t>KOR01</t>
  </si>
  <si>
    <t>KOR14</t>
  </si>
  <si>
    <t>KOR02</t>
  </si>
  <si>
    <t>KOR09</t>
  </si>
  <si>
    <t>KOR95</t>
  </si>
  <si>
    <t>KOR11</t>
  </si>
  <si>
    <t>KOR86</t>
  </si>
  <si>
    <t>KOR88</t>
  </si>
  <si>
    <t>KOR93</t>
  </si>
  <si>
    <t>KOR90</t>
  </si>
  <si>
    <t>KOR12</t>
  </si>
  <si>
    <t>KOR98</t>
  </si>
  <si>
    <t>KOR89</t>
  </si>
  <si>
    <t>KOR07</t>
  </si>
  <si>
    <t>KOR08</t>
  </si>
  <si>
    <t>KGZ85</t>
  </si>
  <si>
    <t>KGZ92</t>
  </si>
  <si>
    <t>KGZ99</t>
  </si>
  <si>
    <t>KGZ06</t>
  </si>
  <si>
    <t>KGZ13</t>
  </si>
  <si>
    <t>KGZ91</t>
  </si>
  <si>
    <t>KGZ96</t>
  </si>
  <si>
    <t>KGZ97</t>
  </si>
  <si>
    <t>KGZ87</t>
  </si>
  <si>
    <t>KGZ03</t>
  </si>
  <si>
    <t>KGZ95</t>
  </si>
  <si>
    <t>KGZ10</t>
  </si>
  <si>
    <t>KGZ14</t>
  </si>
  <si>
    <t>KGZ00</t>
  </si>
  <si>
    <t>KGZ90</t>
  </si>
  <si>
    <t>KGZ02</t>
  </si>
  <si>
    <t>KGZ88</t>
  </si>
  <si>
    <t>KGZ93</t>
  </si>
  <si>
    <t>KGZ07</t>
  </si>
  <si>
    <t>KGZ12</t>
  </si>
  <si>
    <t>KGZ94</t>
  </si>
  <si>
    <t>KGZ04</t>
  </si>
  <si>
    <t>KGZ01</t>
  </si>
  <si>
    <t>KGZ11</t>
  </si>
  <si>
    <t>KGZ98</t>
  </si>
  <si>
    <t>KGZ08</t>
  </si>
  <si>
    <t>KGZ89</t>
  </si>
  <si>
    <t>KGZ09</t>
  </si>
  <si>
    <t>KGZ86</t>
  </si>
  <si>
    <t>KGZ05</t>
  </si>
  <si>
    <t>LAO85</t>
  </si>
  <si>
    <t>LAO92</t>
  </si>
  <si>
    <t>LAO99</t>
  </si>
  <si>
    <t>LAO06</t>
  </si>
  <si>
    <t>LAO13</t>
  </si>
  <si>
    <t>LAO91</t>
  </si>
  <si>
    <t>LAO09</t>
  </si>
  <si>
    <t>LAO89</t>
  </si>
  <si>
    <t>LAO86</t>
  </si>
  <si>
    <t>LAO98</t>
  </si>
  <si>
    <t>LAO14</t>
  </si>
  <si>
    <t>LAO05</t>
  </si>
  <si>
    <t>LAO10</t>
  </si>
  <si>
    <t>LAO01</t>
  </si>
  <si>
    <t>LAO95</t>
  </si>
  <si>
    <t>LAO94</t>
  </si>
  <si>
    <t>LAO96</t>
  </si>
  <si>
    <t>LAO04</t>
  </si>
  <si>
    <t>LAO11</t>
  </si>
  <si>
    <t>LAO12</t>
  </si>
  <si>
    <t>LAO02</t>
  </si>
  <si>
    <t>LAO93</t>
  </si>
  <si>
    <t>LAO08</t>
  </si>
  <si>
    <t>LAO00</t>
  </si>
  <si>
    <t>LAO87</t>
  </si>
  <si>
    <t>LAO07</t>
  </si>
  <si>
    <t>LAO88</t>
  </si>
  <si>
    <t>LAO90</t>
  </si>
  <si>
    <t>LAO03</t>
  </si>
  <si>
    <t>LAO97</t>
  </si>
  <si>
    <t>LBN85</t>
  </si>
  <si>
    <t>LBN92</t>
  </si>
  <si>
    <t>LBN99</t>
  </si>
  <si>
    <t>LBN06</t>
  </si>
  <si>
    <t>LBN13</t>
  </si>
  <si>
    <t>LBN87</t>
  </si>
  <si>
    <t>LBN86</t>
  </si>
  <si>
    <t>LBN97</t>
  </si>
  <si>
    <t>LBN11</t>
  </si>
  <si>
    <t>LBN91</t>
  </si>
  <si>
    <t>LBN07</t>
  </si>
  <si>
    <t>LBN00</t>
  </si>
  <si>
    <t>LBN93</t>
  </si>
  <si>
    <t>LBN08</t>
  </si>
  <si>
    <t>LBN88</t>
  </si>
  <si>
    <t>LBN95</t>
  </si>
  <si>
    <t>LBN89</t>
  </si>
  <si>
    <t>LBN09</t>
  </si>
  <si>
    <t>LBN98</t>
  </si>
  <si>
    <t>LBN05</t>
  </si>
  <si>
    <t>LBN12</t>
  </si>
  <si>
    <t>LBN01</t>
  </si>
  <si>
    <t>LBN96</t>
  </si>
  <si>
    <t>LBN02</t>
  </si>
  <si>
    <t>LBN94</t>
  </si>
  <si>
    <t>LBN14</t>
  </si>
  <si>
    <t>LBN10</t>
  </si>
  <si>
    <t>LBN04</t>
  </si>
  <si>
    <t>LBN90</t>
  </si>
  <si>
    <t>LBN03</t>
  </si>
  <si>
    <t>LSO85</t>
  </si>
  <si>
    <t>LSO92</t>
  </si>
  <si>
    <t>LSO99</t>
  </si>
  <si>
    <t>LSO06</t>
  </si>
  <si>
    <t>LSO13</t>
  </si>
  <si>
    <t>LSO89</t>
  </si>
  <si>
    <t>LSO05</t>
  </si>
  <si>
    <t>LSO95</t>
  </si>
  <si>
    <t>LSO12</t>
  </si>
  <si>
    <t>LSO96</t>
  </si>
  <si>
    <t>LSO02</t>
  </si>
  <si>
    <t>LSO03</t>
  </si>
  <si>
    <t>LSO00</t>
  </si>
  <si>
    <t>LSO93</t>
  </si>
  <si>
    <t>LSO10</t>
  </si>
  <si>
    <t>LSO08</t>
  </si>
  <si>
    <t>LSO90</t>
  </si>
  <si>
    <t>LSO11</t>
  </si>
  <si>
    <t>LSO97</t>
  </si>
  <si>
    <t>LSO86</t>
  </si>
  <si>
    <t>LSO88</t>
  </si>
  <si>
    <t>LSO07</t>
  </si>
  <si>
    <t>LSO94</t>
  </si>
  <si>
    <t>LSO14</t>
  </si>
  <si>
    <t>LSO09</t>
  </si>
  <si>
    <t>LSO91</t>
  </si>
  <si>
    <t>LSO01</t>
  </si>
  <si>
    <t>LSO87</t>
  </si>
  <si>
    <t>LSO98</t>
  </si>
  <si>
    <t>LSO04</t>
  </si>
  <si>
    <t>LBR85</t>
  </si>
  <si>
    <t>LBR92</t>
  </si>
  <si>
    <t>LBR99</t>
  </si>
  <si>
    <t>LBR06</t>
  </si>
  <si>
    <t>LBR13</t>
  </si>
  <si>
    <t>LBR95</t>
  </si>
  <si>
    <t>LBR07</t>
  </si>
  <si>
    <t>LBR14</t>
  </si>
  <si>
    <t>LBR86</t>
  </si>
  <si>
    <t>LBR11</t>
  </si>
  <si>
    <t>LBR97</t>
  </si>
  <si>
    <t>LBR94</t>
  </si>
  <si>
    <t>LBR89</t>
  </si>
  <si>
    <t>LBR05</t>
  </si>
  <si>
    <t>LBR98</t>
  </si>
  <si>
    <t>LBR10</t>
  </si>
  <si>
    <t>LBR03</t>
  </si>
  <si>
    <t>LBR09</t>
  </si>
  <si>
    <t>LBR87</t>
  </si>
  <si>
    <t>LBR02</t>
  </si>
  <si>
    <t>LBR93</t>
  </si>
  <si>
    <t>LBR96</t>
  </si>
  <si>
    <t>LBR91</t>
  </si>
  <si>
    <t>LBR04</t>
  </si>
  <si>
    <t>LBR88</t>
  </si>
  <si>
    <t>LBR12</t>
  </si>
  <si>
    <t>LBR08</t>
  </si>
  <si>
    <t>LBR00</t>
  </si>
  <si>
    <t>LBR01</t>
  </si>
  <si>
    <t>LBR90</t>
  </si>
  <si>
    <t>LTU85</t>
  </si>
  <si>
    <t>LTU92</t>
  </si>
  <si>
    <t>LTU99</t>
  </si>
  <si>
    <t>LTU06</t>
  </si>
  <si>
    <t>LTU13</t>
  </si>
  <si>
    <t>LTU00</t>
  </si>
  <si>
    <t>LTU05</t>
  </si>
  <si>
    <t>LTU88</t>
  </si>
  <si>
    <t>LTU93</t>
  </si>
  <si>
    <t>LTU10</t>
  </si>
  <si>
    <t>LTU09</t>
  </si>
  <si>
    <t>LTU91</t>
  </si>
  <si>
    <t>LTU04</t>
  </si>
  <si>
    <t>LTU95</t>
  </si>
  <si>
    <t>LTU08</t>
  </si>
  <si>
    <t>LTU01</t>
  </si>
  <si>
    <t>LTU12</t>
  </si>
  <si>
    <t>LTU94</t>
  </si>
  <si>
    <t>LTU96</t>
  </si>
  <si>
    <t>LTU02</t>
  </si>
  <si>
    <t>LTU87</t>
  </si>
  <si>
    <t>LTU97</t>
  </si>
  <si>
    <t>LTU89</t>
  </si>
  <si>
    <t>LTU14</t>
  </si>
  <si>
    <t>LTU07</t>
  </si>
  <si>
    <t>LTU98</t>
  </si>
  <si>
    <t>LTU03</t>
  </si>
  <si>
    <t>LTU90</t>
  </si>
  <si>
    <t>LTU11</t>
  </si>
  <si>
    <t>LTU86</t>
  </si>
  <si>
    <t>MKD85</t>
  </si>
  <si>
    <t>MKD92</t>
  </si>
  <si>
    <t>MKD99</t>
  </si>
  <si>
    <t>MKD06</t>
  </si>
  <si>
    <t>MKD13</t>
  </si>
  <si>
    <t>MKD08</t>
  </si>
  <si>
    <t>MKD11</t>
  </si>
  <si>
    <t>MKD07</t>
  </si>
  <si>
    <t>MKD93</t>
  </si>
  <si>
    <t>MKD94</t>
  </si>
  <si>
    <t>MKD95</t>
  </si>
  <si>
    <t>MKD09</t>
  </si>
  <si>
    <t>MKD89</t>
  </si>
  <si>
    <t>MKD05</t>
  </si>
  <si>
    <t>MKD98</t>
  </si>
  <si>
    <t>MKD00</t>
  </si>
  <si>
    <t>MKD88</t>
  </si>
  <si>
    <t>MKD03</t>
  </si>
  <si>
    <t>MKD91</t>
  </si>
  <si>
    <t>MKD97</t>
  </si>
  <si>
    <t>MKD12</t>
  </si>
  <si>
    <t>MKD90</t>
  </si>
  <si>
    <t>MKD87</t>
  </si>
  <si>
    <t>MKD02</t>
  </si>
  <si>
    <t>MKD14</t>
  </si>
  <si>
    <t>MKD10</t>
  </si>
  <si>
    <t>MKD01</t>
  </si>
  <si>
    <t>MKD86</t>
  </si>
  <si>
    <t>MKD96</t>
  </si>
  <si>
    <t>MKD04</t>
  </si>
  <si>
    <t>MDG85</t>
  </si>
  <si>
    <t>MDG92</t>
  </si>
  <si>
    <t>MDG99</t>
  </si>
  <si>
    <t>MDG06</t>
  </si>
  <si>
    <t>MDG13</t>
  </si>
  <si>
    <t>MDG07</t>
  </si>
  <si>
    <t>MDG00</t>
  </si>
  <si>
    <t>MDG96</t>
  </si>
  <si>
    <t>MDG90</t>
  </si>
  <si>
    <t>MDG86</t>
  </si>
  <si>
    <t>MDG98</t>
  </si>
  <si>
    <t>MDG95</t>
  </si>
  <si>
    <t>MDG12</t>
  </si>
  <si>
    <t>MDG89</t>
  </si>
  <si>
    <t>MDG88</t>
  </si>
  <si>
    <t>MDG94</t>
  </si>
  <si>
    <t>MDG91</t>
  </si>
  <si>
    <t>MDG02</t>
  </si>
  <si>
    <t>MDG08</t>
  </si>
  <si>
    <t>MDG11</t>
  </si>
  <si>
    <t>MDG14</t>
  </si>
  <si>
    <t>MDG05</t>
  </si>
  <si>
    <t>MDG10</t>
  </si>
  <si>
    <t>MDG09</t>
  </si>
  <si>
    <t>MDG97</t>
  </si>
  <si>
    <t>MDG03</t>
  </si>
  <si>
    <t>MDG93</t>
  </si>
  <si>
    <t>MDG04</t>
  </si>
  <si>
    <t>MDG01</t>
  </si>
  <si>
    <t>MDG87</t>
  </si>
  <si>
    <t>MWI85</t>
  </si>
  <si>
    <t>MWI92</t>
  </si>
  <si>
    <t>MWI99</t>
  </si>
  <si>
    <t>MWI06</t>
  </si>
  <si>
    <t>MWI13</t>
  </si>
  <si>
    <t>MWI11</t>
  </si>
  <si>
    <t>MWI87</t>
  </si>
  <si>
    <t>MWI89</t>
  </si>
  <si>
    <t>MWI07</t>
  </si>
  <si>
    <t>MWI97</t>
  </si>
  <si>
    <t>MWI09</t>
  </si>
  <si>
    <t>MWI03</t>
  </si>
  <si>
    <t>MWI98</t>
  </si>
  <si>
    <t>MWI88</t>
  </si>
  <si>
    <t>MWI01</t>
  </si>
  <si>
    <t>MWI96</t>
  </si>
  <si>
    <t>MWI91</t>
  </si>
  <si>
    <t>MWI05</t>
  </si>
  <si>
    <t>MWI94</t>
  </si>
  <si>
    <t>MWI02</t>
  </si>
  <si>
    <t>MWI86</t>
  </si>
  <si>
    <t>MWI90</t>
  </si>
  <si>
    <t>MWI04</t>
  </si>
  <si>
    <t>MWI12</t>
  </si>
  <si>
    <t>MWI10</t>
  </si>
  <si>
    <t>MWI93</t>
  </si>
  <si>
    <t>MWI14</t>
  </si>
  <si>
    <t>MWI08</t>
  </si>
  <si>
    <t>MWI95</t>
  </si>
  <si>
    <t>MWI00</t>
  </si>
  <si>
    <t>MYS85</t>
  </si>
  <si>
    <t>MYS92</t>
  </si>
  <si>
    <t>MYS99</t>
  </si>
  <si>
    <t>MYS06</t>
  </si>
  <si>
    <t>MYS13</t>
  </si>
  <si>
    <t>MYS91</t>
  </si>
  <si>
    <t>MYS04</t>
  </si>
  <si>
    <t>MYS14</t>
  </si>
  <si>
    <t>MYS03</t>
  </si>
  <si>
    <t>MYS09</t>
  </si>
  <si>
    <t>MYS10</t>
  </si>
  <si>
    <t>MYS11</t>
  </si>
  <si>
    <t>MYS95</t>
  </si>
  <si>
    <t>MYS88</t>
  </si>
  <si>
    <t>MYS12</t>
  </si>
  <si>
    <t>MYS07</t>
  </si>
  <si>
    <t>MYS93</t>
  </si>
  <si>
    <t>MYS98</t>
  </si>
  <si>
    <t>MYS96</t>
  </si>
  <si>
    <t>MYS00</t>
  </si>
  <si>
    <t>MYS01</t>
  </si>
  <si>
    <t>MYS90</t>
  </si>
  <si>
    <t>MYS89</t>
  </si>
  <si>
    <t>MYS08</t>
  </si>
  <si>
    <t>MYS97</t>
  </si>
  <si>
    <t>MYS86</t>
  </si>
  <si>
    <t>MYS02</t>
  </si>
  <si>
    <t>MYS87</t>
  </si>
  <si>
    <t>MYS05</t>
  </si>
  <si>
    <t>MYS94</t>
  </si>
  <si>
    <t>MLI85</t>
  </si>
  <si>
    <t>MLI92</t>
  </si>
  <si>
    <t>MLI99</t>
  </si>
  <si>
    <t>MLI06</t>
  </si>
  <si>
    <t>MLI13</t>
  </si>
  <si>
    <t>MLI09</t>
  </si>
  <si>
    <t>MLI95</t>
  </si>
  <si>
    <t>MLI86</t>
  </si>
  <si>
    <t>MLI97</t>
  </si>
  <si>
    <t>MLI01</t>
  </si>
  <si>
    <t>MLI03</t>
  </si>
  <si>
    <t>MLI07</t>
  </si>
  <si>
    <t>MLI93</t>
  </si>
  <si>
    <t>MLI02</t>
  </si>
  <si>
    <t>MLI08</t>
  </si>
  <si>
    <t>MLI91</t>
  </si>
  <si>
    <t>MLI88</t>
  </si>
  <si>
    <t>MLI04</t>
  </si>
  <si>
    <t>MLI90</t>
  </si>
  <si>
    <t>MLI98</t>
  </si>
  <si>
    <t>MLI94</t>
  </si>
  <si>
    <t>MLI14</t>
  </si>
  <si>
    <t>MLI96</t>
  </si>
  <si>
    <t>MLI00</t>
  </si>
  <si>
    <t>MLI87</t>
  </si>
  <si>
    <t>MLI10</t>
  </si>
  <si>
    <t>MLI11</t>
  </si>
  <si>
    <t>MLI05</t>
  </si>
  <si>
    <t>MLI12</t>
  </si>
  <si>
    <t>MLI89</t>
  </si>
  <si>
    <t>MRT85</t>
  </si>
  <si>
    <t>MRT92</t>
  </si>
  <si>
    <t>MRT99</t>
  </si>
  <si>
    <t>MRT06</t>
  </si>
  <si>
    <t>MRT13</t>
  </si>
  <si>
    <t>MRT09</t>
  </si>
  <si>
    <t>MRT12</t>
  </si>
  <si>
    <t>MRT90</t>
  </si>
  <si>
    <t>MRT11</t>
  </si>
  <si>
    <t>MRT03</t>
  </si>
  <si>
    <t>MRT14</t>
  </si>
  <si>
    <t>MRT00</t>
  </si>
  <si>
    <t>MRT93</t>
  </si>
  <si>
    <t>MRT91</t>
  </si>
  <si>
    <t>MRT98</t>
  </si>
  <si>
    <t>MRT04</t>
  </si>
  <si>
    <t>MRT10</t>
  </si>
  <si>
    <t>MRT01</t>
  </si>
  <si>
    <t>MRT07</t>
  </si>
  <si>
    <t>MRT89</t>
  </si>
  <si>
    <t>MRT95</t>
  </si>
  <si>
    <t>MRT97</t>
  </si>
  <si>
    <t>MRT88</t>
  </si>
  <si>
    <t>MRT02</t>
  </si>
  <si>
    <t>MRT94</t>
  </si>
  <si>
    <t>MRT87</t>
  </si>
  <si>
    <t>MRT08</t>
  </si>
  <si>
    <t>MRT96</t>
  </si>
  <si>
    <t>MRT86</t>
  </si>
  <si>
    <t>MRT05</t>
  </si>
  <si>
    <t>MEX85</t>
  </si>
  <si>
    <t>MEX92</t>
  </si>
  <si>
    <t>MEX99</t>
  </si>
  <si>
    <t>MEX06</t>
  </si>
  <si>
    <t>MEX13</t>
  </si>
  <si>
    <t>MEX00</t>
  </si>
  <si>
    <t>MEX88</t>
  </si>
  <si>
    <t>MEX91</t>
  </si>
  <si>
    <t>MEX14</t>
  </si>
  <si>
    <t>MEX08</t>
  </si>
  <si>
    <t>MEX90</t>
  </si>
  <si>
    <t>MEX87</t>
  </si>
  <si>
    <t>MEX11</t>
  </si>
  <si>
    <t>MEX07</t>
  </si>
  <si>
    <t>MEX04</t>
  </si>
  <si>
    <t>MEX95</t>
  </si>
  <si>
    <t>MEX98</t>
  </si>
  <si>
    <t>MEX09</t>
  </si>
  <si>
    <t>MEX86</t>
  </si>
  <si>
    <t>MEX05</t>
  </si>
  <si>
    <t>MEX89</t>
  </si>
  <si>
    <t>MEX94</t>
  </si>
  <si>
    <t>MEX12</t>
  </si>
  <si>
    <t>MEX93</t>
  </si>
  <si>
    <t>MEX97</t>
  </si>
  <si>
    <t>MEX10</t>
  </si>
  <si>
    <t>MEX03</t>
  </si>
  <si>
    <t>MEX96</t>
  </si>
  <si>
    <t>MEX01</t>
  </si>
  <si>
    <t>MEX02</t>
  </si>
  <si>
    <t>MDA85</t>
  </si>
  <si>
    <t>MDA92</t>
  </si>
  <si>
    <t>MDA99</t>
  </si>
  <si>
    <t>MDA06</t>
  </si>
  <si>
    <t>MDA13</t>
  </si>
  <si>
    <t>MDA95</t>
  </si>
  <si>
    <t>MDA91</t>
  </si>
  <si>
    <t>MDA12</t>
  </si>
  <si>
    <t>MDA05</t>
  </si>
  <si>
    <t>MDA08</t>
  </si>
  <si>
    <t>MDA87</t>
  </si>
  <si>
    <t>MDA10</t>
  </si>
  <si>
    <t>MDA07</t>
  </si>
  <si>
    <t>MDA09</t>
  </si>
  <si>
    <t>MDA97</t>
  </si>
  <si>
    <t>MDA94</t>
  </si>
  <si>
    <t>MDA90</t>
  </si>
  <si>
    <t>MDA86</t>
  </si>
  <si>
    <t>MDA01</t>
  </si>
  <si>
    <t>MDA03</t>
  </si>
  <si>
    <t>MDA02</t>
  </si>
  <si>
    <t>MDA93</t>
  </si>
  <si>
    <t>MDA00</t>
  </si>
  <si>
    <t>MDA88</t>
  </si>
  <si>
    <t>MDA04</t>
  </si>
  <si>
    <t>MDA89</t>
  </si>
  <si>
    <t>MDA98</t>
  </si>
  <si>
    <t>MDA96</t>
  </si>
  <si>
    <t>MDA14</t>
  </si>
  <si>
    <t>MDA11</t>
  </si>
  <si>
    <t>MNG85</t>
  </si>
  <si>
    <t>MNG92</t>
  </si>
  <si>
    <t>MNG99</t>
  </si>
  <si>
    <t>MNG06</t>
  </si>
  <si>
    <t>MNG13</t>
  </si>
  <si>
    <t>MNG04</t>
  </si>
  <si>
    <t>MNG86</t>
  </si>
  <si>
    <t>MNG91</t>
  </si>
  <si>
    <t>MNG05</t>
  </si>
  <si>
    <t>MNG88</t>
  </si>
  <si>
    <t>MNG89</t>
  </si>
  <si>
    <t>MNG02</t>
  </si>
  <si>
    <t>MNG87</t>
  </si>
  <si>
    <t>MNG09</t>
  </si>
  <si>
    <t>MNG00</t>
  </si>
  <si>
    <t>MNG97</t>
  </si>
  <si>
    <t>MNG98</t>
  </si>
  <si>
    <t>MNG01</t>
  </si>
  <si>
    <t>MNG11</t>
  </si>
  <si>
    <t>MNG95</t>
  </si>
  <si>
    <t>MNG14</t>
  </si>
  <si>
    <t>MNG08</t>
  </si>
  <si>
    <t>MNG93</t>
  </si>
  <si>
    <t>MNG94</t>
  </si>
  <si>
    <t>MNG10</t>
  </si>
  <si>
    <t>MNG96</t>
  </si>
  <si>
    <t>MNG03</t>
  </si>
  <si>
    <t>MNG12</t>
  </si>
  <si>
    <t>MNG90</t>
  </si>
  <si>
    <t>MNG07</t>
  </si>
  <si>
    <t>MOZ85</t>
  </si>
  <si>
    <t>MOZ92</t>
  </si>
  <si>
    <t>MOZ99</t>
  </si>
  <si>
    <t>MOZ06</t>
  </si>
  <si>
    <t>MOZ13</t>
  </si>
  <si>
    <t>MOZ12</t>
  </si>
  <si>
    <t>MOZ94</t>
  </si>
  <si>
    <t>MOZ93</t>
  </si>
  <si>
    <t>MOZ91</t>
  </si>
  <si>
    <t>MOZ87</t>
  </si>
  <si>
    <t>MOZ95</t>
  </si>
  <si>
    <t>MOZ09</t>
  </si>
  <si>
    <t>MOZ89</t>
  </si>
  <si>
    <t>MOZ14</t>
  </si>
  <si>
    <t>MOZ01</t>
  </si>
  <si>
    <t>MOZ90</t>
  </si>
  <si>
    <t>MOZ97</t>
  </si>
  <si>
    <t>MOZ10</t>
  </si>
  <si>
    <t>MOZ98</t>
  </si>
  <si>
    <t>MOZ04</t>
  </si>
  <si>
    <t>MOZ08</t>
  </si>
  <si>
    <t>MOZ11</t>
  </si>
  <si>
    <t>MOZ88</t>
  </si>
  <si>
    <t>MOZ07</t>
  </si>
  <si>
    <t>MOZ05</t>
  </si>
  <si>
    <t>MOZ00</t>
  </si>
  <si>
    <t>MOZ96</t>
  </si>
  <si>
    <t>MOZ02</t>
  </si>
  <si>
    <t>MOZ86</t>
  </si>
  <si>
    <t>MOZ03</t>
  </si>
  <si>
    <t>MMR85</t>
  </si>
  <si>
    <t>MMR92</t>
  </si>
  <si>
    <t>MMR99</t>
  </si>
  <si>
    <t>MMR06</t>
  </si>
  <si>
    <t>MMR13</t>
  </si>
  <si>
    <t>MMR89</t>
  </si>
  <si>
    <t>MMR14</t>
  </si>
  <si>
    <t>MMR95</t>
  </si>
  <si>
    <t>MMR96</t>
  </si>
  <si>
    <t>MMR94</t>
  </si>
  <si>
    <t>MMR00</t>
  </si>
  <si>
    <t>MMR86</t>
  </si>
  <si>
    <t>MMR97</t>
  </si>
  <si>
    <t>MMR88</t>
  </si>
  <si>
    <t>MMR01</t>
  </si>
  <si>
    <t>MMR93</t>
  </si>
  <si>
    <t>MMR09</t>
  </si>
  <si>
    <t>MMR10</t>
  </si>
  <si>
    <t>MMR12</t>
  </si>
  <si>
    <t>MMR03</t>
  </si>
  <si>
    <t>MMR98</t>
  </si>
  <si>
    <t>MMR02</t>
  </si>
  <si>
    <t>MMR04</t>
  </si>
  <si>
    <t>MMR05</t>
  </si>
  <si>
    <t>MMR11</t>
  </si>
  <si>
    <t>MMR08</t>
  </si>
  <si>
    <t>MMR87</t>
  </si>
  <si>
    <t>MMR91</t>
  </si>
  <si>
    <t>MMR90</t>
  </si>
  <si>
    <t>MMR07</t>
  </si>
  <si>
    <t>NAM85</t>
  </si>
  <si>
    <t>NAM92</t>
  </si>
  <si>
    <t>NAM99</t>
  </si>
  <si>
    <t>NAM06</t>
  </si>
  <si>
    <t>NAM13</t>
  </si>
  <si>
    <t>NAM08</t>
  </si>
  <si>
    <t>NAM05</t>
  </si>
  <si>
    <t>NAM95</t>
  </si>
  <si>
    <t>NAM93</t>
  </si>
  <si>
    <t>NAM14</t>
  </si>
  <si>
    <t>NAM86</t>
  </si>
  <si>
    <t>NAM96</t>
  </si>
  <si>
    <t>NAM88</t>
  </si>
  <si>
    <t>NAM02</t>
  </si>
  <si>
    <t>NAM97</t>
  </si>
  <si>
    <t>NAM00</t>
  </si>
  <si>
    <t>NAM87</t>
  </si>
  <si>
    <t>NAM09</t>
  </si>
  <si>
    <t>NAM03</t>
  </si>
  <si>
    <t>NAM90</t>
  </si>
  <si>
    <t>NAM04</t>
  </si>
  <si>
    <t>NAM11</t>
  </si>
  <si>
    <t>NAM89</t>
  </si>
  <si>
    <t>NAM10</t>
  </si>
  <si>
    <t>NAM94</t>
  </si>
  <si>
    <t>NAM91</t>
  </si>
  <si>
    <t>NAM12</t>
  </si>
  <si>
    <t>NAM98</t>
  </si>
  <si>
    <t>NAM07</t>
  </si>
  <si>
    <t>NAM01</t>
  </si>
  <si>
    <t>NPL85</t>
  </si>
  <si>
    <t>NPL92</t>
  </si>
  <si>
    <t>NPL99</t>
  </si>
  <si>
    <t>NPL06</t>
  </si>
  <si>
    <t>NPL13</t>
  </si>
  <si>
    <t>NPL95</t>
  </si>
  <si>
    <t>NPL89</t>
  </si>
  <si>
    <t>NPL03</t>
  </si>
  <si>
    <t>NPL93</t>
  </si>
  <si>
    <t>NPL94</t>
  </si>
  <si>
    <t>NPL90</t>
  </si>
  <si>
    <t>NPL10</t>
  </si>
  <si>
    <t>NPL00</t>
  </si>
  <si>
    <t>NPL07</t>
  </si>
  <si>
    <t>NPL97</t>
  </si>
  <si>
    <t>NPL87</t>
  </si>
  <si>
    <t>NPL08</t>
  </si>
  <si>
    <t>NPL96</t>
  </si>
  <si>
    <t>NPL12</t>
  </si>
  <si>
    <t>NPL05</t>
  </si>
  <si>
    <t>NPL09</t>
  </si>
  <si>
    <t>NPL14</t>
  </si>
  <si>
    <t>NPL11</t>
  </si>
  <si>
    <t>NPL91</t>
  </si>
  <si>
    <t>NPL01</t>
  </si>
  <si>
    <t>NPL86</t>
  </si>
  <si>
    <t>NPL02</t>
  </si>
  <si>
    <t>NPL04</t>
  </si>
  <si>
    <t>NPL98</t>
  </si>
  <si>
    <t>NPL88</t>
  </si>
  <si>
    <t>NLD85</t>
  </si>
  <si>
    <t>NLD92</t>
  </si>
  <si>
    <t>NLD99</t>
  </si>
  <si>
    <t>NLD06</t>
  </si>
  <si>
    <t>NLD13</t>
  </si>
  <si>
    <t>NLD14</t>
  </si>
  <si>
    <t>NLD09</t>
  </si>
  <si>
    <t>NLD02</t>
  </si>
  <si>
    <t>NLD07</t>
  </si>
  <si>
    <t>NLD94</t>
  </si>
  <si>
    <t>NLD86</t>
  </si>
  <si>
    <t>NLD11</t>
  </si>
  <si>
    <t>NLD00</t>
  </si>
  <si>
    <t>NLD90</t>
  </si>
  <si>
    <t>NLD88</t>
  </si>
  <si>
    <t>NLD04</t>
  </si>
  <si>
    <t>NLD95</t>
  </si>
  <si>
    <t>NLD89</t>
  </si>
  <si>
    <t>NLD08</t>
  </si>
  <si>
    <t>NLD03</t>
  </si>
  <si>
    <t>NLD96</t>
  </si>
  <si>
    <t>NLD87</t>
  </si>
  <si>
    <t>NLD98</t>
  </si>
  <si>
    <t>NLD01</t>
  </si>
  <si>
    <t>NLD91</t>
  </si>
  <si>
    <t>NLD10</t>
  </si>
  <si>
    <t>NLD05</t>
  </si>
  <si>
    <t>NLD12</t>
  </si>
  <si>
    <t>NLD93</t>
  </si>
  <si>
    <t>NLD97</t>
  </si>
  <si>
    <t>NZL85</t>
  </si>
  <si>
    <t>NZL92</t>
  </si>
  <si>
    <t>NZL99</t>
  </si>
  <si>
    <t>NZL06</t>
  </si>
  <si>
    <t>NZL13</t>
  </si>
  <si>
    <t>NZL10</t>
  </si>
  <si>
    <t>NZL04</t>
  </si>
  <si>
    <t>NZL14</t>
  </si>
  <si>
    <t>NZL94</t>
  </si>
  <si>
    <t>NZL97</t>
  </si>
  <si>
    <t>NZL91</t>
  </si>
  <si>
    <t>NZL87</t>
  </si>
  <si>
    <t>NZL08</t>
  </si>
  <si>
    <t>NZL93</t>
  </si>
  <si>
    <t>NZL88</t>
  </si>
  <si>
    <t>NZL03</t>
  </si>
  <si>
    <t>NZL07</t>
  </si>
  <si>
    <t>NZL98</t>
  </si>
  <si>
    <t>NZL90</t>
  </si>
  <si>
    <t>NZL02</t>
  </si>
  <si>
    <t>NZL09</t>
  </si>
  <si>
    <t>NZL05</t>
  </si>
  <si>
    <t>NZL01</t>
  </si>
  <si>
    <t>NZL86</t>
  </si>
  <si>
    <t>NZL89</t>
  </si>
  <si>
    <t>NZL00</t>
  </si>
  <si>
    <t>NZL11</t>
  </si>
  <si>
    <t>NZL12</t>
  </si>
  <si>
    <t>NZL95</t>
  </si>
  <si>
    <t>NZL96</t>
  </si>
  <si>
    <t>NIC85</t>
  </si>
  <si>
    <t>NIC92</t>
  </si>
  <si>
    <t>NIC99</t>
  </si>
  <si>
    <t>NIC06</t>
  </si>
  <si>
    <t>NIC13</t>
  </si>
  <si>
    <t>NIC95</t>
  </si>
  <si>
    <t>NIC88</t>
  </si>
  <si>
    <t>NIC03</t>
  </si>
  <si>
    <t>NIC86</t>
  </si>
  <si>
    <t>NIC08</t>
  </si>
  <si>
    <t>NIC09</t>
  </si>
  <si>
    <t>NIC90</t>
  </si>
  <si>
    <t>NIC05</t>
  </si>
  <si>
    <t>NIC04</t>
  </si>
  <si>
    <t>NIC97</t>
  </si>
  <si>
    <t>NIC02</t>
  </si>
  <si>
    <t>NIC11</t>
  </si>
  <si>
    <t>NIC94</t>
  </si>
  <si>
    <t>NIC87</t>
  </si>
  <si>
    <t>NIC98</t>
  </si>
  <si>
    <t>NIC93</t>
  </si>
  <si>
    <t>NIC07</t>
  </si>
  <si>
    <t>NIC96</t>
  </si>
  <si>
    <t>NIC00</t>
  </si>
  <si>
    <t>NIC91</t>
  </si>
  <si>
    <t>NIC89</t>
  </si>
  <si>
    <t>NIC01</t>
  </si>
  <si>
    <t>NIC10</t>
  </si>
  <si>
    <t>NIC14</t>
  </si>
  <si>
    <t>NIC12</t>
  </si>
  <si>
    <t>NER85</t>
  </si>
  <si>
    <t>NER92</t>
  </si>
  <si>
    <t>NER99</t>
  </si>
  <si>
    <t>NER06</t>
  </si>
  <si>
    <t>NER13</t>
  </si>
  <si>
    <t>NER88</t>
  </si>
  <si>
    <t>NER96</t>
  </si>
  <si>
    <t>NER89</t>
  </si>
  <si>
    <t>NER09</t>
  </si>
  <si>
    <t>NER07</t>
  </si>
  <si>
    <t>NER12</t>
  </si>
  <si>
    <t>NER02</t>
  </si>
  <si>
    <t>NER14</t>
  </si>
  <si>
    <t>NER91</t>
  </si>
  <si>
    <t>NER01</t>
  </si>
  <si>
    <t>NER97</t>
  </si>
  <si>
    <t>NER86</t>
  </si>
  <si>
    <t>NER08</t>
  </si>
  <si>
    <t>NER04</t>
  </si>
  <si>
    <t>NER87</t>
  </si>
  <si>
    <t>NER95</t>
  </si>
  <si>
    <t>NER90</t>
  </si>
  <si>
    <t>NER11</t>
  </si>
  <si>
    <t>NER05</t>
  </si>
  <si>
    <t>NER10</t>
  </si>
  <si>
    <t>NER00</t>
  </si>
  <si>
    <t>NER98</t>
  </si>
  <si>
    <t>NER03</t>
  </si>
  <si>
    <t>NER93</t>
  </si>
  <si>
    <t>NER94</t>
  </si>
  <si>
    <t>NGA85</t>
  </si>
  <si>
    <t>NGA92</t>
  </si>
  <si>
    <t>NGA99</t>
  </si>
  <si>
    <t>NGA06</t>
  </si>
  <si>
    <t>NGA13</t>
  </si>
  <si>
    <t>NGA12</t>
  </si>
  <si>
    <t>NGA95</t>
  </si>
  <si>
    <t>NGA09</t>
  </si>
  <si>
    <t>NGA90</t>
  </si>
  <si>
    <t>NGA04</t>
  </si>
  <si>
    <t>NGA89</t>
  </si>
  <si>
    <t>NGA97</t>
  </si>
  <si>
    <t>NGA93</t>
  </si>
  <si>
    <t>NGA88</t>
  </si>
  <si>
    <t>NGA91</t>
  </si>
  <si>
    <t>NGA86</t>
  </si>
  <si>
    <t>NGA08</t>
  </si>
  <si>
    <t>NGA01</t>
  </si>
  <si>
    <t>NGA96</t>
  </si>
  <si>
    <t>NGA00</t>
  </si>
  <si>
    <t>NGA98</t>
  </si>
  <si>
    <t>NGA07</t>
  </si>
  <si>
    <t>NGA02</t>
  </si>
  <si>
    <t>NGA11</t>
  </si>
  <si>
    <t>NGA03</t>
  </si>
  <si>
    <t>NGA10</t>
  </si>
  <si>
    <t>NGA87</t>
  </si>
  <si>
    <t>NGA05</t>
  </si>
  <si>
    <t>NGA94</t>
  </si>
  <si>
    <t>NGA14</t>
  </si>
  <si>
    <t>NOR85</t>
  </si>
  <si>
    <t>NOR92</t>
  </si>
  <si>
    <t>NOR99</t>
  </si>
  <si>
    <t>NOR06</t>
  </si>
  <si>
    <t>NOR13</t>
  </si>
  <si>
    <t>NOR88</t>
  </si>
  <si>
    <t>NOR11</t>
  </si>
  <si>
    <t>NOR00</t>
  </si>
  <si>
    <t>NOR90</t>
  </si>
  <si>
    <t>NOR98</t>
  </si>
  <si>
    <t>NOR03</t>
  </si>
  <si>
    <t>NOR12</t>
  </si>
  <si>
    <t>NOR07</t>
  </si>
  <si>
    <t>NOR04</t>
  </si>
  <si>
    <t>NOR96</t>
  </si>
  <si>
    <t>NOR01</t>
  </si>
  <si>
    <t>NOR89</t>
  </si>
  <si>
    <t>NOR14</t>
  </si>
  <si>
    <t>NOR10</t>
  </si>
  <si>
    <t>NOR97</t>
  </si>
  <si>
    <t>NOR93</t>
  </si>
  <si>
    <t>NOR86</t>
  </si>
  <si>
    <t>NOR05</t>
  </si>
  <si>
    <t>NOR87</t>
  </si>
  <si>
    <t>NOR09</t>
  </si>
  <si>
    <t>NOR02</t>
  </si>
  <si>
    <t>NOR95</t>
  </si>
  <si>
    <t>NOR94</t>
  </si>
  <si>
    <t>NOR08</t>
  </si>
  <si>
    <t>NOR91</t>
  </si>
  <si>
    <t>PAK85</t>
  </si>
  <si>
    <t>PAK92</t>
  </si>
  <si>
    <t>PAK99</t>
  </si>
  <si>
    <t>PAK06</t>
  </si>
  <si>
    <t>PAK13</t>
  </si>
  <si>
    <t>PAK05</t>
  </si>
  <si>
    <t>PAK88</t>
  </si>
  <si>
    <t>PAK12</t>
  </si>
  <si>
    <t>PAK90</t>
  </si>
  <si>
    <t>PAK94</t>
  </si>
  <si>
    <t>PAK86</t>
  </si>
  <si>
    <t>PAK96</t>
  </si>
  <si>
    <t>PAK87</t>
  </si>
  <si>
    <t>PAK04</t>
  </si>
  <si>
    <t>PAK10</t>
  </si>
  <si>
    <t>PAK02</t>
  </si>
  <si>
    <t>PAK07</t>
  </si>
  <si>
    <t>PAK14</t>
  </si>
  <si>
    <t>PAK03</t>
  </si>
  <si>
    <t>PAK98</t>
  </si>
  <si>
    <t>PAK11</t>
  </si>
  <si>
    <t>PAK89</t>
  </si>
  <si>
    <t>PAK91</t>
  </si>
  <si>
    <t>PAK08</t>
  </si>
  <si>
    <t>PAK95</t>
  </si>
  <si>
    <t>PAK97</t>
  </si>
  <si>
    <t>PAK01</t>
  </si>
  <si>
    <t>PAK00</t>
  </si>
  <si>
    <t>PAK93</t>
  </si>
  <si>
    <t>PAK09</t>
  </si>
  <si>
    <t>PAN85</t>
  </si>
  <si>
    <t>PAN92</t>
  </si>
  <si>
    <t>PAN99</t>
  </si>
  <si>
    <t>PAN06</t>
  </si>
  <si>
    <t>PAN13</t>
  </si>
  <si>
    <t>PAN91</t>
  </si>
  <si>
    <t>PAN01</t>
  </si>
  <si>
    <t>PAN05</t>
  </si>
  <si>
    <t>PAN09</t>
  </si>
  <si>
    <t>PAN90</t>
  </si>
  <si>
    <t>PAN97</t>
  </si>
  <si>
    <t>PAN95</t>
  </si>
  <si>
    <t>PAN96</t>
  </si>
  <si>
    <t>PAN11</t>
  </si>
  <si>
    <t>PAN94</t>
  </si>
  <si>
    <t>PAN10</t>
  </si>
  <si>
    <t>PAN89</t>
  </si>
  <si>
    <t>PAN14</t>
  </si>
  <si>
    <t>PAN07</t>
  </si>
  <si>
    <t>PAN12</t>
  </si>
  <si>
    <t>PAN04</t>
  </si>
  <si>
    <t>PAN88</t>
  </si>
  <si>
    <t>PAN08</t>
  </si>
  <si>
    <t>PAN86</t>
  </si>
  <si>
    <t>PAN98</t>
  </si>
  <si>
    <t>PAN03</t>
  </si>
  <si>
    <t>PAN02</t>
  </si>
  <si>
    <t>PAN00</t>
  </si>
  <si>
    <t>PAN87</t>
  </si>
  <si>
    <t>PAN93</t>
  </si>
  <si>
    <t>PNG85</t>
  </si>
  <si>
    <t>PNG92</t>
  </si>
  <si>
    <t>PNG99</t>
  </si>
  <si>
    <t>PNG06</t>
  </si>
  <si>
    <t>PNG13</t>
  </si>
  <si>
    <t>PNG07</t>
  </si>
  <si>
    <t>PNG94</t>
  </si>
  <si>
    <t>PNG10</t>
  </si>
  <si>
    <t>PNG08</t>
  </si>
  <si>
    <t>PNG97</t>
  </si>
  <si>
    <t>PNG14</t>
  </si>
  <si>
    <t>PNG00</t>
  </si>
  <si>
    <t>PNG11</t>
  </si>
  <si>
    <t>PNG02</t>
  </si>
  <si>
    <t>PNG96</t>
  </si>
  <si>
    <t>PNG87</t>
  </si>
  <si>
    <t>PNG88</t>
  </si>
  <si>
    <t>PNG01</t>
  </si>
  <si>
    <t>PNG09</t>
  </si>
  <si>
    <t>PNG98</t>
  </si>
  <si>
    <t>PNG93</t>
  </si>
  <si>
    <t>PNG12</t>
  </si>
  <si>
    <t>PNG89</t>
  </si>
  <si>
    <t>PNG04</t>
  </si>
  <si>
    <t>PNG95</t>
  </si>
  <si>
    <t>PNG05</t>
  </si>
  <si>
    <t>PNG03</t>
  </si>
  <si>
    <t>PNG90</t>
  </si>
  <si>
    <t>PNG91</t>
  </si>
  <si>
    <t>PNG86</t>
  </si>
  <si>
    <t>PRY85</t>
  </si>
  <si>
    <t>PRY92</t>
  </si>
  <si>
    <t>PRY99</t>
  </si>
  <si>
    <t>PRY06</t>
  </si>
  <si>
    <t>PRY13</t>
  </si>
  <si>
    <t>PRY05</t>
  </si>
  <si>
    <t>PRY14</t>
  </si>
  <si>
    <t>PRY89</t>
  </si>
  <si>
    <t>PRY87</t>
  </si>
  <si>
    <t>PRY10</t>
  </si>
  <si>
    <t>PRY02</t>
  </si>
  <si>
    <t>PRY11</t>
  </si>
  <si>
    <t>PRY03</t>
  </si>
  <si>
    <t>PRY08</t>
  </si>
  <si>
    <t>PRY94</t>
  </si>
  <si>
    <t>PRY93</t>
  </si>
  <si>
    <t>PRY12</t>
  </si>
  <si>
    <t>PRY95</t>
  </si>
  <si>
    <t>PRY88</t>
  </si>
  <si>
    <t>PRY00</t>
  </si>
  <si>
    <t>PRY97</t>
  </si>
  <si>
    <t>PRY09</t>
  </si>
  <si>
    <t>PRY98</t>
  </si>
  <si>
    <t>PRY90</t>
  </si>
  <si>
    <t>PRY86</t>
  </si>
  <si>
    <t>PRY96</t>
  </si>
  <si>
    <t>PRY01</t>
  </si>
  <si>
    <t>PRY91</t>
  </si>
  <si>
    <t>PRY04</t>
  </si>
  <si>
    <t>PRY07</t>
  </si>
  <si>
    <t>PER85</t>
  </si>
  <si>
    <t>PER92</t>
  </si>
  <si>
    <t>PER99</t>
  </si>
  <si>
    <t>PER06</t>
  </si>
  <si>
    <t>PER13</t>
  </si>
  <si>
    <t>PER12</t>
  </si>
  <si>
    <t>PER11</t>
  </si>
  <si>
    <t>PER03</t>
  </si>
  <si>
    <t>PER93</t>
  </si>
  <si>
    <t>PER09</t>
  </si>
  <si>
    <t>PER91</t>
  </si>
  <si>
    <t>PER14</t>
  </si>
  <si>
    <t>PER96</t>
  </si>
  <si>
    <t>PER90</t>
  </si>
  <si>
    <t>PER04</t>
  </si>
  <si>
    <t>PER05</t>
  </si>
  <si>
    <t>PER89</t>
  </si>
  <si>
    <t>PER87</t>
  </si>
  <si>
    <t>PER97</t>
  </si>
  <si>
    <t>PER95</t>
  </si>
  <si>
    <t>PER94</t>
  </si>
  <si>
    <t>PER98</t>
  </si>
  <si>
    <t>PER01</t>
  </si>
  <si>
    <t>PER88</t>
  </si>
  <si>
    <t>PER07</t>
  </si>
  <si>
    <t>PER86</t>
  </si>
  <si>
    <t>PER00</t>
  </si>
  <si>
    <t>PER10</t>
  </si>
  <si>
    <t>PER08</t>
  </si>
  <si>
    <t>PER02</t>
  </si>
  <si>
    <t>PHL85</t>
  </si>
  <si>
    <t>PHL92</t>
  </si>
  <si>
    <t>PHL99</t>
  </si>
  <si>
    <t>PHL06</t>
  </si>
  <si>
    <t>PHL13</t>
  </si>
  <si>
    <t>PHL11</t>
  </si>
  <si>
    <t>PHL95</t>
  </si>
  <si>
    <t>PHL89</t>
  </si>
  <si>
    <t>PHL07</t>
  </si>
  <si>
    <t>PHL03</t>
  </si>
  <si>
    <t>PHL87</t>
  </si>
  <si>
    <t>PHL96</t>
  </si>
  <si>
    <t>PHL97</t>
  </si>
  <si>
    <t>PHL12</t>
  </si>
  <si>
    <t>PHL94</t>
  </si>
  <si>
    <t>PHL14</t>
  </si>
  <si>
    <t>PHL08</t>
  </si>
  <si>
    <t>PHL01</t>
  </si>
  <si>
    <t>PHL09</t>
  </si>
  <si>
    <t>PHL86</t>
  </si>
  <si>
    <t>PHL98</t>
  </si>
  <si>
    <t>PHL00</t>
  </si>
  <si>
    <t>PHL93</t>
  </si>
  <si>
    <t>PHL10</t>
  </si>
  <si>
    <t>PHL88</t>
  </si>
  <si>
    <t>PHL05</t>
  </si>
  <si>
    <t>PHL02</t>
  </si>
  <si>
    <t>PHL90</t>
  </si>
  <si>
    <t>PHL04</t>
  </si>
  <si>
    <t>PHL91</t>
  </si>
  <si>
    <t>POL85</t>
  </si>
  <si>
    <t>POL92</t>
  </si>
  <si>
    <t>POL99</t>
  </si>
  <si>
    <t>POL06</t>
  </si>
  <si>
    <t>POL13</t>
  </si>
  <si>
    <t>POL00</t>
  </si>
  <si>
    <t>POL88</t>
  </si>
  <si>
    <t>POL95</t>
  </si>
  <si>
    <t>POL08</t>
  </si>
  <si>
    <t>POL98</t>
  </si>
  <si>
    <t>POL97</t>
  </si>
  <si>
    <t>POL02</t>
  </si>
  <si>
    <t>POL89</t>
  </si>
  <si>
    <t>POL03</t>
  </si>
  <si>
    <t>POL86</t>
  </si>
  <si>
    <t>POL10</t>
  </si>
  <si>
    <t>POL07</t>
  </si>
  <si>
    <t>POL09</t>
  </si>
  <si>
    <t>POL87</t>
  </si>
  <si>
    <t>POL93</t>
  </si>
  <si>
    <t>POL14</t>
  </si>
  <si>
    <t>POL04</t>
  </si>
  <si>
    <t>POL05</t>
  </si>
  <si>
    <t>POL90</t>
  </si>
  <si>
    <t>POL11</t>
  </si>
  <si>
    <t>POL96</t>
  </si>
  <si>
    <t>POL91</t>
  </si>
  <si>
    <t>POL94</t>
  </si>
  <si>
    <t>POL01</t>
  </si>
  <si>
    <t>POL12</t>
  </si>
  <si>
    <t>PRT85</t>
  </si>
  <si>
    <t>PRT92</t>
  </si>
  <si>
    <t>PRT99</t>
  </si>
  <si>
    <t>PRT06</t>
  </si>
  <si>
    <t>PRT13</t>
  </si>
  <si>
    <t>PRT93</t>
  </si>
  <si>
    <t>PRT04</t>
  </si>
  <si>
    <t>PRT01</t>
  </si>
  <si>
    <t>PRT86</t>
  </si>
  <si>
    <t>PRT02</t>
  </si>
  <si>
    <t>PRT05</t>
  </si>
  <si>
    <t>PRT96</t>
  </si>
  <si>
    <t>PRT14</t>
  </si>
  <si>
    <t>PRT94</t>
  </si>
  <si>
    <t>PRT95</t>
  </si>
  <si>
    <t>PRT12</t>
  </si>
  <si>
    <t>PRT91</t>
  </si>
  <si>
    <t>PRT07</t>
  </si>
  <si>
    <t>PRT88</t>
  </si>
  <si>
    <t>PRT87</t>
  </si>
  <si>
    <t>PRT90</t>
  </si>
  <si>
    <t>PRT11</t>
  </si>
  <si>
    <t>PRT00</t>
  </si>
  <si>
    <t>PRT03</t>
  </si>
  <si>
    <t>PRT10</t>
  </si>
  <si>
    <t>PRT09</t>
  </si>
  <si>
    <t>PRT89</t>
  </si>
  <si>
    <t>PRT98</t>
  </si>
  <si>
    <t>PRT97</t>
  </si>
  <si>
    <t>PRT08</t>
  </si>
  <si>
    <t>PRI85</t>
  </si>
  <si>
    <t>PRI92</t>
  </si>
  <si>
    <t>PRI99</t>
  </si>
  <si>
    <t>PRI06</t>
  </si>
  <si>
    <t>PRI13</t>
  </si>
  <si>
    <t>PRI88</t>
  </si>
  <si>
    <t>PRI00</t>
  </si>
  <si>
    <t>PRI87</t>
  </si>
  <si>
    <t>PRI09</t>
  </si>
  <si>
    <t>PRI04</t>
  </si>
  <si>
    <t>PRI95</t>
  </si>
  <si>
    <t>PRI08</t>
  </si>
  <si>
    <t>PRI02</t>
  </si>
  <si>
    <t>PRI91</t>
  </si>
  <si>
    <t>PRI05</t>
  </si>
  <si>
    <t>PRI12</t>
  </si>
  <si>
    <t>PRI14</t>
  </si>
  <si>
    <t>PRI96</t>
  </si>
  <si>
    <t>PRI93</t>
  </si>
  <si>
    <t>PRI10</t>
  </si>
  <si>
    <t>PRI90</t>
  </si>
  <si>
    <t>PRI01</t>
  </si>
  <si>
    <t>PRI98</t>
  </si>
  <si>
    <t>PRI97</t>
  </si>
  <si>
    <t>PRI86</t>
  </si>
  <si>
    <t>PRI07</t>
  </si>
  <si>
    <t>PRI03</t>
  </si>
  <si>
    <t>PRI94</t>
  </si>
  <si>
    <t>PRI89</t>
  </si>
  <si>
    <t>PRI11</t>
  </si>
  <si>
    <t>QAT85</t>
  </si>
  <si>
    <t>QAT92</t>
  </si>
  <si>
    <t>QAT99</t>
  </si>
  <si>
    <t>QAT06</t>
  </si>
  <si>
    <t>QAT13</t>
  </si>
  <si>
    <t>QAT08</t>
  </si>
  <si>
    <t>QAT00</t>
  </si>
  <si>
    <t>QAT94</t>
  </si>
  <si>
    <t>QAT02</t>
  </si>
  <si>
    <t>QAT97</t>
  </si>
  <si>
    <t>QAT07</t>
  </si>
  <si>
    <t>QAT90</t>
  </si>
  <si>
    <t>QAT91</t>
  </si>
  <si>
    <t>QAT89</t>
  </si>
  <si>
    <t>QAT98</t>
  </si>
  <si>
    <t>QAT11</t>
  </si>
  <si>
    <t>QAT01</t>
  </si>
  <si>
    <t>QAT03</t>
  </si>
  <si>
    <t>QAT04</t>
  </si>
  <si>
    <t>QAT14</t>
  </si>
  <si>
    <t>QAT10</t>
  </si>
  <si>
    <t>QAT12</t>
  </si>
  <si>
    <t>QAT88</t>
  </si>
  <si>
    <t>QAT96</t>
  </si>
  <si>
    <t>QAT93</t>
  </si>
  <si>
    <t>QAT86</t>
  </si>
  <si>
    <t>QAT05</t>
  </si>
  <si>
    <t>QAT87</t>
  </si>
  <si>
    <t>QAT09</t>
  </si>
  <si>
    <t>QAT95</t>
  </si>
  <si>
    <t>ROM85</t>
  </si>
  <si>
    <t>ROM92</t>
  </si>
  <si>
    <t>ROM99</t>
  </si>
  <si>
    <t>ROM06</t>
  </si>
  <si>
    <t>ROM13</t>
  </si>
  <si>
    <t>ROM96</t>
  </si>
  <si>
    <t>ROM07</t>
  </si>
  <si>
    <t>ROM09</t>
  </si>
  <si>
    <t>ROM04</t>
  </si>
  <si>
    <t>ROM11</t>
  </si>
  <si>
    <t>ROM97</t>
  </si>
  <si>
    <t>ROM02</t>
  </si>
  <si>
    <t>ROM12</t>
  </si>
  <si>
    <t>ROM91</t>
  </si>
  <si>
    <t>ROM90</t>
  </si>
  <si>
    <t>ROM95</t>
  </si>
  <si>
    <t>ROM87</t>
  </si>
  <si>
    <t>ROM89</t>
  </si>
  <si>
    <t>ROM98</t>
  </si>
  <si>
    <t>ROM14</t>
  </si>
  <si>
    <t>ROM88</t>
  </si>
  <si>
    <t>ROM01</t>
  </si>
  <si>
    <t>ROM86</t>
  </si>
  <si>
    <t>ROM94</t>
  </si>
  <si>
    <t>ROM05</t>
  </si>
  <si>
    <t>ROM93</t>
  </si>
  <si>
    <t>ROM00</t>
  </si>
  <si>
    <t>ROM10</t>
  </si>
  <si>
    <t>ROM03</t>
  </si>
  <si>
    <t>ROM08</t>
  </si>
  <si>
    <t>RUS85</t>
  </si>
  <si>
    <t>RUS92</t>
  </si>
  <si>
    <t>RUS99</t>
  </si>
  <si>
    <t>RUS06</t>
  </si>
  <si>
    <t>RUS13</t>
  </si>
  <si>
    <t>RUS97</t>
  </si>
  <si>
    <t>RUS90</t>
  </si>
  <si>
    <t>RUS07</t>
  </si>
  <si>
    <t>RUS86</t>
  </si>
  <si>
    <t>RUS91</t>
  </si>
  <si>
    <t>RUS02</t>
  </si>
  <si>
    <t>RUS04</t>
  </si>
  <si>
    <t>RUS96</t>
  </si>
  <si>
    <t>RUS95</t>
  </si>
  <si>
    <t>RUS10</t>
  </si>
  <si>
    <t>RUS00</t>
  </si>
  <si>
    <t>RUS11</t>
  </si>
  <si>
    <t>RUS09</t>
  </si>
  <si>
    <t>RUS94</t>
  </si>
  <si>
    <t>RUS88</t>
  </si>
  <si>
    <t>RUS01</t>
  </si>
  <si>
    <t>RUS03</t>
  </si>
  <si>
    <t>RUS87</t>
  </si>
  <si>
    <t>RUS08</t>
  </si>
  <si>
    <t>RUS14</t>
  </si>
  <si>
    <t>RUS98</t>
  </si>
  <si>
    <t>RUS89</t>
  </si>
  <si>
    <t>RUS12</t>
  </si>
  <si>
    <t>RUS05</t>
  </si>
  <si>
    <t>RUS93</t>
  </si>
  <si>
    <t>RWA85</t>
  </si>
  <si>
    <t>RWA92</t>
  </si>
  <si>
    <t>RWA99</t>
  </si>
  <si>
    <t>RWA06</t>
  </si>
  <si>
    <t>RWA13</t>
  </si>
  <si>
    <t>RWA94</t>
  </si>
  <si>
    <t>RWA04</t>
  </si>
  <si>
    <t>RWA05</t>
  </si>
  <si>
    <t>RWA03</t>
  </si>
  <si>
    <t>RWA97</t>
  </si>
  <si>
    <t>RWA14</t>
  </si>
  <si>
    <t>RWA87</t>
  </si>
  <si>
    <t>RWA90</t>
  </si>
  <si>
    <t>RWA93</t>
  </si>
  <si>
    <t>RWA88</t>
  </si>
  <si>
    <t>RWA10</t>
  </si>
  <si>
    <t>RWA08</t>
  </si>
  <si>
    <t>RWA98</t>
  </si>
  <si>
    <t>RWA96</t>
  </si>
  <si>
    <t>RWA11</t>
  </si>
  <si>
    <t>RWA09</t>
  </si>
  <si>
    <t>RWA00</t>
  </si>
  <si>
    <t>RWA89</t>
  </si>
  <si>
    <t>RWA02</t>
  </si>
  <si>
    <t>RWA01</t>
  </si>
  <si>
    <t>RWA12</t>
  </si>
  <si>
    <t>RWA95</t>
  </si>
  <si>
    <t>RWA07</t>
  </si>
  <si>
    <t>RWA91</t>
  </si>
  <si>
    <t>RWA86</t>
  </si>
  <si>
    <t>SEN85</t>
  </si>
  <si>
    <t>SEN92</t>
  </si>
  <si>
    <t>SEN99</t>
  </si>
  <si>
    <t>SEN06</t>
  </si>
  <si>
    <t>SEN13</t>
  </si>
  <si>
    <t>SEN97</t>
  </si>
  <si>
    <t>SEN09</t>
  </si>
  <si>
    <t>SEN96</t>
  </si>
  <si>
    <t>SEN05</t>
  </si>
  <si>
    <t>SEN07</t>
  </si>
  <si>
    <t>SEN89</t>
  </si>
  <si>
    <t>SEN95</t>
  </si>
  <si>
    <t>SEN93</t>
  </si>
  <si>
    <t>SEN00</t>
  </si>
  <si>
    <t>SEN04</t>
  </si>
  <si>
    <t>SEN86</t>
  </si>
  <si>
    <t>SEN02</t>
  </si>
  <si>
    <t>SEN91</t>
  </si>
  <si>
    <t>SEN10</t>
  </si>
  <si>
    <t>SEN01</t>
  </si>
  <si>
    <t>SEN08</t>
  </si>
  <si>
    <t>SEN87</t>
  </si>
  <si>
    <t>SEN03</t>
  </si>
  <si>
    <t>SEN11</t>
  </si>
  <si>
    <t>SEN88</t>
  </si>
  <si>
    <t>SEN98</t>
  </si>
  <si>
    <t>SEN90</t>
  </si>
  <si>
    <t>SEN12</t>
  </si>
  <si>
    <t>SEN14</t>
  </si>
  <si>
    <t>SEN94</t>
  </si>
  <si>
    <t>SRB85</t>
  </si>
  <si>
    <t>SRB92</t>
  </si>
  <si>
    <t>SRB99</t>
  </si>
  <si>
    <t>SRB06</t>
  </si>
  <si>
    <t>SRB13</t>
  </si>
  <si>
    <t>SRB93</t>
  </si>
  <si>
    <t>SRB88</t>
  </si>
  <si>
    <t>SRB11</t>
  </si>
  <si>
    <t>SRB14</t>
  </si>
  <si>
    <t>SRB96</t>
  </si>
  <si>
    <t>SRB01</t>
  </si>
  <si>
    <t>SRB91</t>
  </si>
  <si>
    <t>SRB05</t>
  </si>
  <si>
    <t>SRB02</t>
  </si>
  <si>
    <t>SRB94</t>
  </si>
  <si>
    <t>SRB03</t>
  </si>
  <si>
    <t>SRB90</t>
  </si>
  <si>
    <t>SRB97</t>
  </si>
  <si>
    <t>SRB10</t>
  </si>
  <si>
    <t>SRB98</t>
  </si>
  <si>
    <t>SRB09</t>
  </si>
  <si>
    <t>SRB00</t>
  </si>
  <si>
    <t>SRB08</t>
  </si>
  <si>
    <t>SRB07</t>
  </si>
  <si>
    <t>SRB87</t>
  </si>
  <si>
    <t>SRB89</t>
  </si>
  <si>
    <t>SRB95</t>
  </si>
  <si>
    <t>SRB86</t>
  </si>
  <si>
    <t>SRB04</t>
  </si>
  <si>
    <t>SRB12</t>
  </si>
  <si>
    <t>SLE85</t>
  </si>
  <si>
    <t>SLE92</t>
  </si>
  <si>
    <t>SLE99</t>
  </si>
  <si>
    <t>SLE06</t>
  </si>
  <si>
    <t>SLE13</t>
  </si>
  <si>
    <t>SLE10</t>
  </si>
  <si>
    <t>SLE02</t>
  </si>
  <si>
    <t>SLE14</t>
  </si>
  <si>
    <t>SLE91</t>
  </si>
  <si>
    <t>SLE04</t>
  </si>
  <si>
    <t>SLE08</t>
  </si>
  <si>
    <t>SLE01</t>
  </si>
  <si>
    <t>SLE96</t>
  </si>
  <si>
    <t>SLE94</t>
  </si>
  <si>
    <t>SLE87</t>
  </si>
  <si>
    <t>SLE95</t>
  </si>
  <si>
    <t>SLE11</t>
  </si>
  <si>
    <t>SLE07</t>
  </si>
  <si>
    <t>SLE98</t>
  </si>
  <si>
    <t>SLE86</t>
  </si>
  <si>
    <t>SLE90</t>
  </si>
  <si>
    <t>SLE00</t>
  </si>
  <si>
    <t>SLE12</t>
  </si>
  <si>
    <t>SLE09</t>
  </si>
  <si>
    <t>SLE05</t>
  </si>
  <si>
    <t>SLE97</t>
  </si>
  <si>
    <t>SLE93</t>
  </si>
  <si>
    <t>SLE89</t>
  </si>
  <si>
    <t>SLE03</t>
  </si>
  <si>
    <t>SLE88</t>
  </si>
  <si>
    <t>SGP85</t>
  </si>
  <si>
    <t>SGP92</t>
  </si>
  <si>
    <t>SGP99</t>
  </si>
  <si>
    <t>SGP06</t>
  </si>
  <si>
    <t>SGP13</t>
  </si>
  <si>
    <t>SGP94</t>
  </si>
  <si>
    <t>SGP86</t>
  </si>
  <si>
    <t>SGP00</t>
  </si>
  <si>
    <t>SGP88</t>
  </si>
  <si>
    <t>SGP93</t>
  </si>
  <si>
    <t>SGP87</t>
  </si>
  <si>
    <t>SGP96</t>
  </si>
  <si>
    <t>SGP97</t>
  </si>
  <si>
    <t>SGP03</t>
  </si>
  <si>
    <t>SGP02</t>
  </si>
  <si>
    <t>SGP89</t>
  </si>
  <si>
    <t>SGP01</t>
  </si>
  <si>
    <t>SGP07</t>
  </si>
  <si>
    <t>SGP09</t>
  </si>
  <si>
    <t>SGP11</t>
  </si>
  <si>
    <t>SGP12</t>
  </si>
  <si>
    <t>SGP10</t>
  </si>
  <si>
    <t>SGP05</t>
  </si>
  <si>
    <t>SGP08</t>
  </si>
  <si>
    <t>SGP98</t>
  </si>
  <si>
    <t>SGP95</t>
  </si>
  <si>
    <t>SGP14</t>
  </si>
  <si>
    <t>SGP91</t>
  </si>
  <si>
    <t>SGP04</t>
  </si>
  <si>
    <t>SGP90</t>
  </si>
  <si>
    <t>SVK85</t>
  </si>
  <si>
    <t>SVK92</t>
  </si>
  <si>
    <t>SVK99</t>
  </si>
  <si>
    <t>SVK06</t>
  </si>
  <si>
    <t>SVK13</t>
  </si>
  <si>
    <t>SVK95</t>
  </si>
  <si>
    <t>SVK00</t>
  </si>
  <si>
    <t>SVK89</t>
  </si>
  <si>
    <t>SVK90</t>
  </si>
  <si>
    <t>SVK10</t>
  </si>
  <si>
    <t>SVK04</t>
  </si>
  <si>
    <t>SVK01</t>
  </si>
  <si>
    <t>SVK98</t>
  </si>
  <si>
    <t>SVK07</t>
  </si>
  <si>
    <t>SVK87</t>
  </si>
  <si>
    <t>SVK94</t>
  </si>
  <si>
    <t>SVK09</t>
  </si>
  <si>
    <t>SVK02</t>
  </si>
  <si>
    <t>SVK97</t>
  </si>
  <si>
    <t>SVK93</t>
  </si>
  <si>
    <t>SVK11</t>
  </si>
  <si>
    <t>SVK05</t>
  </si>
  <si>
    <t>SVK08</t>
  </si>
  <si>
    <t>SVK91</t>
  </si>
  <si>
    <t>SVK96</t>
  </si>
  <si>
    <t>SVK12</t>
  </si>
  <si>
    <t>SVK14</t>
  </si>
  <si>
    <t>SVK88</t>
  </si>
  <si>
    <t>SVK03</t>
  </si>
  <si>
    <t>SVK86</t>
  </si>
  <si>
    <t>SVN85</t>
  </si>
  <si>
    <t>SVN92</t>
  </si>
  <si>
    <t>SVN99</t>
  </si>
  <si>
    <t>SVN06</t>
  </si>
  <si>
    <t>SVN13</t>
  </si>
  <si>
    <t>SVN09</t>
  </si>
  <si>
    <t>SVN95</t>
  </si>
  <si>
    <t>SVN98</t>
  </si>
  <si>
    <t>SVN89</t>
  </si>
  <si>
    <t>SVN87</t>
  </si>
  <si>
    <t>SVN08</t>
  </si>
  <si>
    <t>SVN96</t>
  </si>
  <si>
    <t>SVN05</t>
  </si>
  <si>
    <t>SVN94</t>
  </si>
  <si>
    <t>SVN91</t>
  </si>
  <si>
    <t>SVN88</t>
  </si>
  <si>
    <t>SVN12</t>
  </si>
  <si>
    <t>SVN86</t>
  </si>
  <si>
    <t>SVN03</t>
  </si>
  <si>
    <t>SVN14</t>
  </si>
  <si>
    <t>SVN11</t>
  </si>
  <si>
    <t>SVN97</t>
  </si>
  <si>
    <t>SVN90</t>
  </si>
  <si>
    <t>SVN07</t>
  </si>
  <si>
    <t>SVN01</t>
  </si>
  <si>
    <t>SVN04</t>
  </si>
  <si>
    <t>SVN93</t>
  </si>
  <si>
    <t>SVN02</t>
  </si>
  <si>
    <t>SVN10</t>
  </si>
  <si>
    <t>SVN00</t>
  </si>
  <si>
    <t>ZAF85</t>
  </si>
  <si>
    <t>ZAF92</t>
  </si>
  <si>
    <t>ZAF99</t>
  </si>
  <si>
    <t>ZAF06</t>
  </si>
  <si>
    <t>ZAF13</t>
  </si>
  <si>
    <t>ZAF98</t>
  </si>
  <si>
    <t>ZAF08</t>
  </si>
  <si>
    <t>ZAF02</t>
  </si>
  <si>
    <t>ZAF07</t>
  </si>
  <si>
    <t>ZAF87</t>
  </si>
  <si>
    <t>ZAF09</t>
  </si>
  <si>
    <t>ZAF91</t>
  </si>
  <si>
    <t>ZAF03</t>
  </si>
  <si>
    <t>ZAF90</t>
  </si>
  <si>
    <t>ZAF93</t>
  </si>
  <si>
    <t>ZAF86</t>
  </si>
  <si>
    <t>ZAF88</t>
  </si>
  <si>
    <t>ZAF89</t>
  </si>
  <si>
    <t>ZAF01</t>
  </si>
  <si>
    <t>ZAF04</t>
  </si>
  <si>
    <t>ZAF14</t>
  </si>
  <si>
    <t>ZAF94</t>
  </si>
  <si>
    <t>ZAF11</t>
  </si>
  <si>
    <t>ZAF95</t>
  </si>
  <si>
    <t>ZAF97</t>
  </si>
  <si>
    <t>ZAF05</t>
  </si>
  <si>
    <t>ZAF96</t>
  </si>
  <si>
    <t>ZAF00</t>
  </si>
  <si>
    <t>ZAF12</t>
  </si>
  <si>
    <t>ZAF10</t>
  </si>
  <si>
    <t>ESP85</t>
  </si>
  <si>
    <t>ESP92</t>
  </si>
  <si>
    <t>ESP99</t>
  </si>
  <si>
    <t>ESP06</t>
  </si>
  <si>
    <t>ESP13</t>
  </si>
  <si>
    <t>ESP87</t>
  </si>
  <si>
    <t>ESP07</t>
  </si>
  <si>
    <t>ESP96</t>
  </si>
  <si>
    <t>ESP89</t>
  </si>
  <si>
    <t>ESP98</t>
  </si>
  <si>
    <t>ESP88</t>
  </si>
  <si>
    <t>ESP01</t>
  </si>
  <si>
    <t>ESP05</t>
  </si>
  <si>
    <t>ESP91</t>
  </si>
  <si>
    <t>ESP10</t>
  </si>
  <si>
    <t>ESP14</t>
  </si>
  <si>
    <t>ESP93</t>
  </si>
  <si>
    <t>ESP04</t>
  </si>
  <si>
    <t>ESP08</t>
  </si>
  <si>
    <t>ESP00</t>
  </si>
  <si>
    <t>ESP90</t>
  </si>
  <si>
    <t>ESP11</t>
  </si>
  <si>
    <t>ESP95</t>
  </si>
  <si>
    <t>ESP02</t>
  </si>
  <si>
    <t>ESP97</t>
  </si>
  <si>
    <t>ESP12</t>
  </si>
  <si>
    <t>ESP94</t>
  </si>
  <si>
    <t>ESP09</t>
  </si>
  <si>
    <t>ESP86</t>
  </si>
  <si>
    <t>ESP03</t>
  </si>
  <si>
    <t>LKA85</t>
  </si>
  <si>
    <t>LKA92</t>
  </si>
  <si>
    <t>LKA99</t>
  </si>
  <si>
    <t>LKA06</t>
  </si>
  <si>
    <t>LKA13</t>
  </si>
  <si>
    <t>LKA95</t>
  </si>
  <si>
    <t>LKA88</t>
  </si>
  <si>
    <t>LKA03</t>
  </si>
  <si>
    <t>LKA94</t>
  </si>
  <si>
    <t>LKA86</t>
  </si>
  <si>
    <t>LKA91</t>
  </si>
  <si>
    <t>LKA89</t>
  </si>
  <si>
    <t>LKA97</t>
  </si>
  <si>
    <t>LKA11</t>
  </si>
  <si>
    <t>LKA90</t>
  </si>
  <si>
    <t>LKA02</t>
  </si>
  <si>
    <t>LKA96</t>
  </si>
  <si>
    <t>LKA04</t>
  </si>
  <si>
    <t>LKA14</t>
  </si>
  <si>
    <t>LKA12</t>
  </si>
  <si>
    <t>LKA09</t>
  </si>
  <si>
    <t>LKA98</t>
  </si>
  <si>
    <t>LKA00</t>
  </si>
  <si>
    <t>LKA01</t>
  </si>
  <si>
    <t>LKA87</t>
  </si>
  <si>
    <t>LKA05</t>
  </si>
  <si>
    <t>LKA08</t>
  </si>
  <si>
    <t>LKA93</t>
  </si>
  <si>
    <t>LKA10</t>
  </si>
  <si>
    <t>LKA07</t>
  </si>
  <si>
    <t>SDN85</t>
  </si>
  <si>
    <t>SDN92</t>
  </si>
  <si>
    <t>SDN99</t>
  </si>
  <si>
    <t>SDN06</t>
  </si>
  <si>
    <t>SDN13</t>
  </si>
  <si>
    <t>SDN96</t>
  </si>
  <si>
    <t>SDN03</t>
  </si>
  <si>
    <t>SDN91</t>
  </si>
  <si>
    <t>SDN07</t>
  </si>
  <si>
    <t>SDN10</t>
  </si>
  <si>
    <t>SDN09</t>
  </si>
  <si>
    <t>SDN89</t>
  </si>
  <si>
    <t>SDN98</t>
  </si>
  <si>
    <t>SDN01</t>
  </si>
  <si>
    <t>SDN88</t>
  </si>
  <si>
    <t>SDN90</t>
  </si>
  <si>
    <t>SDN86</t>
  </si>
  <si>
    <t>SDN87</t>
  </si>
  <si>
    <t>SDN95</t>
  </si>
  <si>
    <t>SDN04</t>
  </si>
  <si>
    <t>SDN08</t>
  </si>
  <si>
    <t>SDN97</t>
  </si>
  <si>
    <t>SDN11</t>
  </si>
  <si>
    <t>SDN93</t>
  </si>
  <si>
    <t>SDN94</t>
  </si>
  <si>
    <t>SDN05</t>
  </si>
  <si>
    <t>SDN14</t>
  </si>
  <si>
    <t>SDN00</t>
  </si>
  <si>
    <t>SDN12</t>
  </si>
  <si>
    <t>SDN02</t>
  </si>
  <si>
    <t>SWE85</t>
  </si>
  <si>
    <t>SWE92</t>
  </si>
  <si>
    <t>SWE99</t>
  </si>
  <si>
    <t>SWE06</t>
  </si>
  <si>
    <t>SWE13</t>
  </si>
  <si>
    <t>SWE87</t>
  </si>
  <si>
    <t>SWE05</t>
  </si>
  <si>
    <t>SWE00</t>
  </si>
  <si>
    <t>SWE12</t>
  </si>
  <si>
    <t>SWE03</t>
  </si>
  <si>
    <t>SWE98</t>
  </si>
  <si>
    <t>SWE10</t>
  </si>
  <si>
    <t>SWE93</t>
  </si>
  <si>
    <t>SWE11</t>
  </si>
  <si>
    <t>SWE04</t>
  </si>
  <si>
    <t>SWE90</t>
  </si>
  <si>
    <t>SWE86</t>
  </si>
  <si>
    <t>SWE02</t>
  </si>
  <si>
    <t>SWE91</t>
  </si>
  <si>
    <t>SWE07</t>
  </si>
  <si>
    <t>SWE94</t>
  </si>
  <si>
    <t>SWE01</t>
  </si>
  <si>
    <t>SWE89</t>
  </si>
  <si>
    <t>SWE88</t>
  </si>
  <si>
    <t>SWE09</t>
  </si>
  <si>
    <t>SWE95</t>
  </si>
  <si>
    <t>SWE97</t>
  </si>
  <si>
    <t>SWE96</t>
  </si>
  <si>
    <t>SWE14</t>
  </si>
  <si>
    <t>SWE08</t>
  </si>
  <si>
    <t>CHE85</t>
  </si>
  <si>
    <t>CHE92</t>
  </si>
  <si>
    <t>CHE99</t>
  </si>
  <si>
    <t>CHE06</t>
  </si>
  <si>
    <t>CHE13</t>
  </si>
  <si>
    <t>CHE88</t>
  </si>
  <si>
    <t>CHE09</t>
  </si>
  <si>
    <t>CHE08</t>
  </si>
  <si>
    <t>CHE97</t>
  </si>
  <si>
    <t>CHE93</t>
  </si>
  <si>
    <t>CHE10</t>
  </si>
  <si>
    <t>CHE89</t>
  </si>
  <si>
    <t>CHE04</t>
  </si>
  <si>
    <t>CHE87</t>
  </si>
  <si>
    <t>CHE90</t>
  </si>
  <si>
    <t>CHE05</t>
  </si>
  <si>
    <t>CHE14</t>
  </si>
  <si>
    <t>CHE07</t>
  </si>
  <si>
    <t>CHE91</t>
  </si>
  <si>
    <t>CHE12</t>
  </si>
  <si>
    <t>CHE01</t>
  </si>
  <si>
    <t>CHE95</t>
  </si>
  <si>
    <t>CHE94</t>
  </si>
  <si>
    <t>CHE00</t>
  </si>
  <si>
    <t>CHE03</t>
  </si>
  <si>
    <t>CHE86</t>
  </si>
  <si>
    <t>CHE96</t>
  </si>
  <si>
    <t>CHE02</t>
  </si>
  <si>
    <t>CHE11</t>
  </si>
  <si>
    <t>CHE98</t>
  </si>
  <si>
    <t>TJK85</t>
  </si>
  <si>
    <t>TJK92</t>
  </si>
  <si>
    <t>TJK99</t>
  </si>
  <si>
    <t>TJK06</t>
  </si>
  <si>
    <t>TJK13</t>
  </si>
  <si>
    <t>TJK88</t>
  </si>
  <si>
    <t>TJK94</t>
  </si>
  <si>
    <t>TJK91</t>
  </si>
  <si>
    <t>TJK90</t>
  </si>
  <si>
    <t>TJK11</t>
  </si>
  <si>
    <t>TJK89</t>
  </si>
  <si>
    <t>TJK00</t>
  </si>
  <si>
    <t>TJK12</t>
  </si>
  <si>
    <t>TJK86</t>
  </si>
  <si>
    <t>TJK04</t>
  </si>
  <si>
    <t>TJK09</t>
  </si>
  <si>
    <t>TJK05</t>
  </si>
  <si>
    <t>TJK93</t>
  </si>
  <si>
    <t>TJK95</t>
  </si>
  <si>
    <t>TJK98</t>
  </si>
  <si>
    <t>TJK10</t>
  </si>
  <si>
    <t>TJK96</t>
  </si>
  <si>
    <t>TJK87</t>
  </si>
  <si>
    <t>TJK03</t>
  </si>
  <si>
    <t>TJK07</t>
  </si>
  <si>
    <t>TJK97</t>
  </si>
  <si>
    <t>TJK01</t>
  </si>
  <si>
    <t>TJK14</t>
  </si>
  <si>
    <t>TJK02</t>
  </si>
  <si>
    <t>TJK08</t>
  </si>
  <si>
    <t>TZA85</t>
  </si>
  <si>
    <t>TZA92</t>
  </si>
  <si>
    <t>TZA99</t>
  </si>
  <si>
    <t>TZA06</t>
  </si>
  <si>
    <t>TZA13</t>
  </si>
  <si>
    <t>TZA08</t>
  </si>
  <si>
    <t>TZA01</t>
  </si>
  <si>
    <t>TZA89</t>
  </si>
  <si>
    <t>TZA91</t>
  </si>
  <si>
    <t>TZA96</t>
  </si>
  <si>
    <t>TZA93</t>
  </si>
  <si>
    <t>TZA86</t>
  </si>
  <si>
    <t>TZA14</t>
  </si>
  <si>
    <t>TZA00</t>
  </si>
  <si>
    <t>TZA11</t>
  </si>
  <si>
    <t>TZA12</t>
  </si>
  <si>
    <t>TZA09</t>
  </si>
  <si>
    <t>TZA95</t>
  </si>
  <si>
    <t>TZA07</t>
  </si>
  <si>
    <t>TZA10</t>
  </si>
  <si>
    <t>TZA04</t>
  </si>
  <si>
    <t>TZA87</t>
  </si>
  <si>
    <t>TZA94</t>
  </si>
  <si>
    <t>TZA05</t>
  </si>
  <si>
    <t>TZA02</t>
  </si>
  <si>
    <t>TZA03</t>
  </si>
  <si>
    <t>TZA98</t>
  </si>
  <si>
    <t>TZA88</t>
  </si>
  <si>
    <t>TZA90</t>
  </si>
  <si>
    <t>TZA97</t>
  </si>
  <si>
    <t>THA85</t>
  </si>
  <si>
    <t>THA92</t>
  </si>
  <si>
    <t>THA99</t>
  </si>
  <si>
    <t>THA06</t>
  </si>
  <si>
    <t>THA13</t>
  </si>
  <si>
    <t>THA93</t>
  </si>
  <si>
    <t>THA08</t>
  </si>
  <si>
    <t>THA88</t>
  </si>
  <si>
    <t>THA91</t>
  </si>
  <si>
    <t>THA90</t>
  </si>
  <si>
    <t>THA94</t>
  </si>
  <si>
    <t>THA10</t>
  </si>
  <si>
    <t>THA14</t>
  </si>
  <si>
    <t>THA09</t>
  </si>
  <si>
    <t>THA95</t>
  </si>
  <si>
    <t>THA04</t>
  </si>
  <si>
    <t>THA12</t>
  </si>
  <si>
    <t>THA86</t>
  </si>
  <si>
    <t>THA02</t>
  </si>
  <si>
    <t>THA87</t>
  </si>
  <si>
    <t>THA05</t>
  </si>
  <si>
    <t>THA97</t>
  </si>
  <si>
    <t>THA01</t>
  </si>
  <si>
    <t>THA89</t>
  </si>
  <si>
    <t>THA07</t>
  </si>
  <si>
    <t>THA11</t>
  </si>
  <si>
    <t>THA96</t>
  </si>
  <si>
    <t>THA98</t>
  </si>
  <si>
    <t>THA00</t>
  </si>
  <si>
    <t>THA03</t>
  </si>
  <si>
    <t>TGO85</t>
  </si>
  <si>
    <t>TGO92</t>
  </si>
  <si>
    <t>TGO99</t>
  </si>
  <si>
    <t>TGO06</t>
  </si>
  <si>
    <t>TGO13</t>
  </si>
  <si>
    <t>TGO89</t>
  </si>
  <si>
    <t>TGO03</t>
  </si>
  <si>
    <t>TGO00</t>
  </si>
  <si>
    <t>TGO86</t>
  </si>
  <si>
    <t>TGO96</t>
  </si>
  <si>
    <t>TGO08</t>
  </si>
  <si>
    <t>TGO14</t>
  </si>
  <si>
    <t>TGO11</t>
  </si>
  <si>
    <t>TGO90</t>
  </si>
  <si>
    <t>TGO02</t>
  </si>
  <si>
    <t>TGO01</t>
  </si>
  <si>
    <t>TGO91</t>
  </si>
  <si>
    <t>TGO05</t>
  </si>
  <si>
    <t>TGO12</t>
  </si>
  <si>
    <t>TGO07</t>
  </si>
  <si>
    <t>TGO88</t>
  </si>
  <si>
    <t>TGO09</t>
  </si>
  <si>
    <t>TGO93</t>
  </si>
  <si>
    <t>TGO87</t>
  </si>
  <si>
    <t>TGO98</t>
  </si>
  <si>
    <t>TGO04</t>
  </si>
  <si>
    <t>TGO95</t>
  </si>
  <si>
    <t>TGO97</t>
  </si>
  <si>
    <t>TGO94</t>
  </si>
  <si>
    <t>TGO10</t>
  </si>
  <si>
    <t>TUN85</t>
  </si>
  <si>
    <t>TUN92</t>
  </si>
  <si>
    <t>TUN99</t>
  </si>
  <si>
    <t>TUN06</t>
  </si>
  <si>
    <t>TUN13</t>
  </si>
  <si>
    <t>TUN07</t>
  </si>
  <si>
    <t>TUN08</t>
  </si>
  <si>
    <t>TUN00</t>
  </si>
  <si>
    <t>TUN04</t>
  </si>
  <si>
    <t>TUN89</t>
  </si>
  <si>
    <t>TUN94</t>
  </si>
  <si>
    <t>TUN91</t>
  </si>
  <si>
    <t>TUN87</t>
  </si>
  <si>
    <t>TUN93</t>
  </si>
  <si>
    <t>TUN14</t>
  </si>
  <si>
    <t>TUN02</t>
  </si>
  <si>
    <t>TUN86</t>
  </si>
  <si>
    <t>TUN88</t>
  </si>
  <si>
    <t>TUN01</t>
  </si>
  <si>
    <t>TUN98</t>
  </si>
  <si>
    <t>TUN05</t>
  </si>
  <si>
    <t>TUN03</t>
  </si>
  <si>
    <t>TUN95</t>
  </si>
  <si>
    <t>TUN09</t>
  </si>
  <si>
    <t>TUN11</t>
  </si>
  <si>
    <t>TUN12</t>
  </si>
  <si>
    <t>TUN10</t>
  </si>
  <si>
    <t>TUN90</t>
  </si>
  <si>
    <t>TUN97</t>
  </si>
  <si>
    <t>TUN96</t>
  </si>
  <si>
    <t>TUR85</t>
  </si>
  <si>
    <t>TUR92</t>
  </si>
  <si>
    <t>TUR99</t>
  </si>
  <si>
    <t>TUR06</t>
  </si>
  <si>
    <t>TUR13</t>
  </si>
  <si>
    <t>TUR10</t>
  </si>
  <si>
    <t>TUR09</t>
  </si>
  <si>
    <t>TUR14</t>
  </si>
  <si>
    <t>TUR93</t>
  </si>
  <si>
    <t>TUR12</t>
  </si>
  <si>
    <t>TUR03</t>
  </si>
  <si>
    <t>TUR91</t>
  </si>
  <si>
    <t>TUR94</t>
  </si>
  <si>
    <t>TUR88</t>
  </si>
  <si>
    <t>TUR89</t>
  </si>
  <si>
    <t>TUR98</t>
  </si>
  <si>
    <t>TUR07</t>
  </si>
  <si>
    <t>TUR01</t>
  </si>
  <si>
    <t>TUR87</t>
  </si>
  <si>
    <t>TUR11</t>
  </si>
  <si>
    <t>TUR05</t>
  </si>
  <si>
    <t>TUR95</t>
  </si>
  <si>
    <t>TUR97</t>
  </si>
  <si>
    <t>TUR86</t>
  </si>
  <si>
    <t>TUR90</t>
  </si>
  <si>
    <t>TUR96</t>
  </si>
  <si>
    <t>TUR08</t>
  </si>
  <si>
    <t>TUR04</t>
  </si>
  <si>
    <t>TUR00</t>
  </si>
  <si>
    <t>TUR02</t>
  </si>
  <si>
    <t>TKM85</t>
  </si>
  <si>
    <t>TKM92</t>
  </si>
  <si>
    <t>TKM99</t>
  </si>
  <si>
    <t>TKM06</t>
  </si>
  <si>
    <t>TKM13</t>
  </si>
  <si>
    <t>TKM89</t>
  </si>
  <si>
    <t>TKM01</t>
  </si>
  <si>
    <t>TKM09</t>
  </si>
  <si>
    <t>TKM05</t>
  </si>
  <si>
    <t>TKM90</t>
  </si>
  <si>
    <t>TKM96</t>
  </si>
  <si>
    <t>TKM87</t>
  </si>
  <si>
    <t>TKM00</t>
  </si>
  <si>
    <t>TKM07</t>
  </si>
  <si>
    <t>TKM95</t>
  </si>
  <si>
    <t>TKM10</t>
  </si>
  <si>
    <t>TKM88</t>
  </si>
  <si>
    <t>TKM97</t>
  </si>
  <si>
    <t>TKM02</t>
  </si>
  <si>
    <t>TKM98</t>
  </si>
  <si>
    <t>TKM14</t>
  </si>
  <si>
    <t>TKM93</t>
  </si>
  <si>
    <t>TKM03</t>
  </si>
  <si>
    <t>TKM04</t>
  </si>
  <si>
    <t>TKM86</t>
  </si>
  <si>
    <t>TKM94</t>
  </si>
  <si>
    <t>TKM11</t>
  </si>
  <si>
    <t>TKM08</t>
  </si>
  <si>
    <t>TKM91</t>
  </si>
  <si>
    <t>TKM12</t>
  </si>
  <si>
    <t>UGA85</t>
  </si>
  <si>
    <t>UGA92</t>
  </si>
  <si>
    <t>UGA99</t>
  </si>
  <si>
    <t>UGA06</t>
  </si>
  <si>
    <t>UGA13</t>
  </si>
  <si>
    <t>UGA01</t>
  </si>
  <si>
    <t>UGA07</t>
  </si>
  <si>
    <t>UGA88</t>
  </si>
  <si>
    <t>UGA87</t>
  </si>
  <si>
    <t>UGA96</t>
  </si>
  <si>
    <t>UGA09</t>
  </si>
  <si>
    <t>UGA89</t>
  </si>
  <si>
    <t>UGA12</t>
  </si>
  <si>
    <t>UGA03</t>
  </si>
  <si>
    <t>UGA10</t>
  </si>
  <si>
    <t>UGA95</t>
  </si>
  <si>
    <t>UGA00</t>
  </si>
  <si>
    <t>UGA05</t>
  </si>
  <si>
    <t>UGA14</t>
  </si>
  <si>
    <t>UGA11</t>
  </si>
  <si>
    <t>UGA91</t>
  </si>
  <si>
    <t>UGA86</t>
  </si>
  <si>
    <t>UGA04</t>
  </si>
  <si>
    <t>UGA97</t>
  </si>
  <si>
    <t>UGA02</t>
  </si>
  <si>
    <t>UGA98</t>
  </si>
  <si>
    <t>UGA94</t>
  </si>
  <si>
    <t>UGA93</t>
  </si>
  <si>
    <t>UGA08</t>
  </si>
  <si>
    <t>UGA90</t>
  </si>
  <si>
    <t>UKR85</t>
  </si>
  <si>
    <t>UKR92</t>
  </si>
  <si>
    <t>UKR99</t>
  </si>
  <si>
    <t>UKR06</t>
  </si>
  <si>
    <t>UKR13</t>
  </si>
  <si>
    <t>UKR14</t>
  </si>
  <si>
    <t>UKR94</t>
  </si>
  <si>
    <t>UKR88</t>
  </si>
  <si>
    <t>UKR10</t>
  </si>
  <si>
    <t>UKR12</t>
  </si>
  <si>
    <t>UKR05</t>
  </si>
  <si>
    <t>UKR97</t>
  </si>
  <si>
    <t>UKR09</t>
  </si>
  <si>
    <t>UKR00</t>
  </si>
  <si>
    <t>UKR90</t>
  </si>
  <si>
    <t>UKR89</t>
  </si>
  <si>
    <t>UKR93</t>
  </si>
  <si>
    <t>UKR87</t>
  </si>
  <si>
    <t>UKR04</t>
  </si>
  <si>
    <t>UKR98</t>
  </si>
  <si>
    <t>UKR11</t>
  </si>
  <si>
    <t>UKR03</t>
  </si>
  <si>
    <t>UKR91</t>
  </si>
  <si>
    <t>UKR86</t>
  </si>
  <si>
    <t>UKR07</t>
  </si>
  <si>
    <t>UKR95</t>
  </si>
  <si>
    <t>UKR96</t>
  </si>
  <si>
    <t>UKR02</t>
  </si>
  <si>
    <t>UKR08</t>
  </si>
  <si>
    <t>UKR01</t>
  </si>
  <si>
    <t>ARE85</t>
  </si>
  <si>
    <t>ARE92</t>
  </si>
  <si>
    <t>ARE99</t>
  </si>
  <si>
    <t>ARE06</t>
  </si>
  <si>
    <t>ARE13</t>
  </si>
  <si>
    <t>ARE95</t>
  </si>
  <si>
    <t>ARE93</t>
  </si>
  <si>
    <t>ARE97</t>
  </si>
  <si>
    <t>ARE90</t>
  </si>
  <si>
    <t>ARE02</t>
  </si>
  <si>
    <t>ARE91</t>
  </si>
  <si>
    <t>ARE00</t>
  </si>
  <si>
    <t>ARE88</t>
  </si>
  <si>
    <t>ARE01</t>
  </si>
  <si>
    <t>ARE96</t>
  </si>
  <si>
    <t>ARE12</t>
  </si>
  <si>
    <t>ARE08</t>
  </si>
  <si>
    <t>ARE09</t>
  </si>
  <si>
    <t>ARE07</t>
  </si>
  <si>
    <t>ARE87</t>
  </si>
  <si>
    <t>ARE89</t>
  </si>
  <si>
    <t>ARE86</t>
  </si>
  <si>
    <t>ARE14</t>
  </si>
  <si>
    <t>ARE94</t>
  </si>
  <si>
    <t>ARE10</t>
  </si>
  <si>
    <t>ARE04</t>
  </si>
  <si>
    <t>ARE05</t>
  </si>
  <si>
    <t>ARE98</t>
  </si>
  <si>
    <t>ARE03</t>
  </si>
  <si>
    <t>ARE11</t>
  </si>
  <si>
    <t>GBR85</t>
  </si>
  <si>
    <t>GBR92</t>
  </si>
  <si>
    <t>GBR99</t>
  </si>
  <si>
    <t>GBR06</t>
  </si>
  <si>
    <t>GBR13</t>
  </si>
  <si>
    <t>GBR08</t>
  </si>
  <si>
    <t>GBR98</t>
  </si>
  <si>
    <t>GBR14</t>
  </si>
  <si>
    <t>GBR95</t>
  </si>
  <si>
    <t>GBR12</t>
  </si>
  <si>
    <t>GBR86</t>
  </si>
  <si>
    <t>GBR97</t>
  </si>
  <si>
    <t>GBR07</t>
  </si>
  <si>
    <t>GBR94</t>
  </si>
  <si>
    <t>GBR87</t>
  </si>
  <si>
    <t>GBR91</t>
  </si>
  <si>
    <t>GBR96</t>
  </si>
  <si>
    <t>GBR04</t>
  </si>
  <si>
    <t>GBR09</t>
  </si>
  <si>
    <t>GBR00</t>
  </si>
  <si>
    <t>GBR02</t>
  </si>
  <si>
    <t>GBR05</t>
  </si>
  <si>
    <t>GBR03</t>
  </si>
  <si>
    <t>GBR10</t>
  </si>
  <si>
    <t>GBR11</t>
  </si>
  <si>
    <t>GBR90</t>
  </si>
  <si>
    <t>GBR88</t>
  </si>
  <si>
    <t>GBR01</t>
  </si>
  <si>
    <t>GBR93</t>
  </si>
  <si>
    <t>GBR89</t>
  </si>
  <si>
    <t>USA85</t>
  </si>
  <si>
    <t>USA92</t>
  </si>
  <si>
    <t>USA99</t>
  </si>
  <si>
    <t>USA06</t>
  </si>
  <si>
    <t>USA13</t>
  </si>
  <si>
    <t>USA05</t>
  </si>
  <si>
    <t>USA98</t>
  </si>
  <si>
    <t>USA89</t>
  </si>
  <si>
    <t>USA91</t>
  </si>
  <si>
    <t>USA10</t>
  </si>
  <si>
    <t>USA14</t>
  </si>
  <si>
    <t>USA09</t>
  </si>
  <si>
    <t>USA86</t>
  </si>
  <si>
    <t>USA90</t>
  </si>
  <si>
    <t>USA97</t>
  </si>
  <si>
    <t>USA07</t>
  </si>
  <si>
    <t>USA93</t>
  </si>
  <si>
    <t>USA08</t>
  </si>
  <si>
    <t>USA04</t>
  </si>
  <si>
    <t>USA12</t>
  </si>
  <si>
    <t>USA95</t>
  </si>
  <si>
    <t>USA87</t>
  </si>
  <si>
    <t>USA03</t>
  </si>
  <si>
    <t>USA02</t>
  </si>
  <si>
    <t>USA11</t>
  </si>
  <si>
    <t>USA88</t>
  </si>
  <si>
    <t>USA01</t>
  </si>
  <si>
    <t>USA96</t>
  </si>
  <si>
    <t>USA00</t>
  </si>
  <si>
    <t>USA94</t>
  </si>
  <si>
    <t>URY85</t>
  </si>
  <si>
    <t>URY92</t>
  </si>
  <si>
    <t>URY99</t>
  </si>
  <si>
    <t>URY06</t>
  </si>
  <si>
    <t>URY13</t>
  </si>
  <si>
    <t>URY00</t>
  </si>
  <si>
    <t>URY14</t>
  </si>
  <si>
    <t>URY01</t>
  </si>
  <si>
    <t>URY09</t>
  </si>
  <si>
    <t>URY97</t>
  </si>
  <si>
    <t>URY98</t>
  </si>
  <si>
    <t>URY10</t>
  </si>
  <si>
    <t>URY86</t>
  </si>
  <si>
    <t>URY91</t>
  </si>
  <si>
    <t>URY90</t>
  </si>
  <si>
    <t>URY95</t>
  </si>
  <si>
    <t>URY07</t>
  </si>
  <si>
    <t>URY03</t>
  </si>
  <si>
    <t>URY96</t>
  </si>
  <si>
    <t>URY87</t>
  </si>
  <si>
    <t>URY02</t>
  </si>
  <si>
    <t>URY11</t>
  </si>
  <si>
    <t>URY05</t>
  </si>
  <si>
    <t>URY88</t>
  </si>
  <si>
    <t>URY08</t>
  </si>
  <si>
    <t>URY04</t>
  </si>
  <si>
    <t>URY93</t>
  </si>
  <si>
    <t>URY94</t>
  </si>
  <si>
    <t>URY12</t>
  </si>
  <si>
    <t>URY89</t>
  </si>
  <si>
    <t>UZB85</t>
  </si>
  <si>
    <t>UZB92</t>
  </si>
  <si>
    <t>UZB99</t>
  </si>
  <si>
    <t>UZB06</t>
  </si>
  <si>
    <t>UZB13</t>
  </si>
  <si>
    <t>UZB86</t>
  </si>
  <si>
    <t>UZB98</t>
  </si>
  <si>
    <t>UZB05</t>
  </si>
  <si>
    <t>UZB00</t>
  </si>
  <si>
    <t>UZB94</t>
  </si>
  <si>
    <t>UZB12</t>
  </si>
  <si>
    <t>UZB90</t>
  </si>
  <si>
    <t>UZB93</t>
  </si>
  <si>
    <t>UZB09</t>
  </si>
  <si>
    <t>UZB01</t>
  </si>
  <si>
    <t>UZB11</t>
  </si>
  <si>
    <t>UZB97</t>
  </si>
  <si>
    <t>UZB87</t>
  </si>
  <si>
    <t>UZB88</t>
  </si>
  <si>
    <t>UZB10</t>
  </si>
  <si>
    <t>UZB08</t>
  </si>
  <si>
    <t>UZB03</t>
  </si>
  <si>
    <t>UZB91</t>
  </si>
  <si>
    <t>UZB04</t>
  </si>
  <si>
    <t>UZB89</t>
  </si>
  <si>
    <t>UZB14</t>
  </si>
  <si>
    <t>UZB95</t>
  </si>
  <si>
    <t>UZB96</t>
  </si>
  <si>
    <t>UZB02</t>
  </si>
  <si>
    <t>UZB07</t>
  </si>
  <si>
    <t>VEN85</t>
  </si>
  <si>
    <t>VEN92</t>
  </si>
  <si>
    <t>VEN99</t>
  </si>
  <si>
    <t>VEN06</t>
  </si>
  <si>
    <t>VEN13</t>
  </si>
  <si>
    <t>VEN11</t>
  </si>
  <si>
    <t>VEN00</t>
  </si>
  <si>
    <t>VEN12</t>
  </si>
  <si>
    <t>VEN96</t>
  </si>
  <si>
    <t>VEN97</t>
  </si>
  <si>
    <t>VEN08</t>
  </si>
  <si>
    <t>VEN90</t>
  </si>
  <si>
    <t>VEN10</t>
  </si>
  <si>
    <t>VEN02</t>
  </si>
  <si>
    <t>VEN14</t>
  </si>
  <si>
    <t>VEN98</t>
  </si>
  <si>
    <t>VEN87</t>
  </si>
  <si>
    <t>VEN03</t>
  </si>
  <si>
    <t>VEN09</t>
  </si>
  <si>
    <t>VEN88</t>
  </si>
  <si>
    <t>VEN95</t>
  </si>
  <si>
    <t>VEN94</t>
  </si>
  <si>
    <t>VEN93</t>
  </si>
  <si>
    <t>VEN01</t>
  </si>
  <si>
    <t>VEN07</t>
  </si>
  <si>
    <t>VEN89</t>
  </si>
  <si>
    <t>VEN91</t>
  </si>
  <si>
    <t>VEN05</t>
  </si>
  <si>
    <t>VEN86</t>
  </si>
  <si>
    <t>VEN04</t>
  </si>
  <si>
    <t>VNM85</t>
  </si>
  <si>
    <t>VNM92</t>
  </si>
  <si>
    <t>VNM99</t>
  </si>
  <si>
    <t>VNM06</t>
  </si>
  <si>
    <t>VNM13</t>
  </si>
  <si>
    <t>VNM02</t>
  </si>
  <si>
    <t>VNM01</t>
  </si>
  <si>
    <t>VNM94</t>
  </si>
  <si>
    <t>VNM00</t>
  </si>
  <si>
    <t>VNM10</t>
  </si>
  <si>
    <t>VNM93</t>
  </si>
  <si>
    <t>VNM87</t>
  </si>
  <si>
    <t>VNM14</t>
  </si>
  <si>
    <t>VNM08</t>
  </si>
  <si>
    <t>VNM96</t>
  </si>
  <si>
    <t>VNM86</t>
  </si>
  <si>
    <t>VNM05</t>
  </si>
  <si>
    <t>VNM91</t>
  </si>
  <si>
    <t>VNM88</t>
  </si>
  <si>
    <t>VNM04</t>
  </si>
  <si>
    <t>VNM03</t>
  </si>
  <si>
    <t>VNM97</t>
  </si>
  <si>
    <t>VNM09</t>
  </si>
  <si>
    <t>VNM89</t>
  </si>
  <si>
    <t>VNM90</t>
  </si>
  <si>
    <t>VNM11</t>
  </si>
  <si>
    <t>VNM12</t>
  </si>
  <si>
    <t>VNM07</t>
  </si>
  <si>
    <t>VNM98</t>
  </si>
  <si>
    <t>VNM95</t>
  </si>
  <si>
    <t>WBG85</t>
  </si>
  <si>
    <t>WBG92</t>
  </si>
  <si>
    <t>WBG99</t>
  </si>
  <si>
    <t>WBG06</t>
  </si>
  <si>
    <t>WBG13</t>
  </si>
  <si>
    <t>WBG94</t>
  </si>
  <si>
    <t>WBG95</t>
  </si>
  <si>
    <t>WBG86</t>
  </si>
  <si>
    <t>WBG04</t>
  </si>
  <si>
    <t>WBG87</t>
  </si>
  <si>
    <t>WBG90</t>
  </si>
  <si>
    <t>WBG14</t>
  </si>
  <si>
    <t>WBG03</t>
  </si>
  <si>
    <t>WBG07</t>
  </si>
  <si>
    <t>WBG08</t>
  </si>
  <si>
    <t>WBG98</t>
  </si>
  <si>
    <t>WBG00</t>
  </si>
  <si>
    <t>WBG01</t>
  </si>
  <si>
    <t>WBG10</t>
  </si>
  <si>
    <t>WBG11</t>
  </si>
  <si>
    <t>WBG93</t>
  </si>
  <si>
    <t>WBG88</t>
  </si>
  <si>
    <t>WBG89</t>
  </si>
  <si>
    <t>WBG91</t>
  </si>
  <si>
    <t>WBG02</t>
  </si>
  <si>
    <t>WBG96</t>
  </si>
  <si>
    <t>WBG05</t>
  </si>
  <si>
    <t>WBG09</t>
  </si>
  <si>
    <t>WBG12</t>
  </si>
  <si>
    <t>WBG97</t>
  </si>
  <si>
    <t>YEM85</t>
  </si>
  <si>
    <t>YEM92</t>
  </si>
  <si>
    <t>YEM99</t>
  </si>
  <si>
    <t>YEM06</t>
  </si>
  <si>
    <t>YEM13</t>
  </si>
  <si>
    <t>YEM14</t>
  </si>
  <si>
    <t>YEM00</t>
  </si>
  <si>
    <t>YEM08</t>
  </si>
  <si>
    <t>YEM86</t>
  </si>
  <si>
    <t>YEM88</t>
  </si>
  <si>
    <t>YEM87</t>
  </si>
  <si>
    <t>YEM12</t>
  </si>
  <si>
    <t>YEM97</t>
  </si>
  <si>
    <t>YEM93</t>
  </si>
  <si>
    <t>YEM96</t>
  </si>
  <si>
    <t>YEM91</t>
  </si>
  <si>
    <t>YEM07</t>
  </si>
  <si>
    <t>YEM95</t>
  </si>
  <si>
    <t>YEM89</t>
  </si>
  <si>
    <t>YEM02</t>
  </si>
  <si>
    <t>YEM98</t>
  </si>
  <si>
    <t>YEM05</t>
  </si>
  <si>
    <t>YEM94</t>
  </si>
  <si>
    <t>YEM09</t>
  </si>
  <si>
    <t>YEM04</t>
  </si>
  <si>
    <t>YEM10</t>
  </si>
  <si>
    <t>YEM11</t>
  </si>
  <si>
    <t>YEM01</t>
  </si>
  <si>
    <t>YEM03</t>
  </si>
  <si>
    <t>YEM90</t>
  </si>
  <si>
    <t>ZMB85</t>
  </si>
  <si>
    <t>ZMB92</t>
  </si>
  <si>
    <t>ZMB99</t>
  </si>
  <si>
    <t>ZMB06</t>
  </si>
  <si>
    <t>ZMB13</t>
  </si>
  <si>
    <t>ZMB02</t>
  </si>
  <si>
    <t>ZMB87</t>
  </si>
  <si>
    <t>ZMB86</t>
  </si>
  <si>
    <t>ZMB95</t>
  </si>
  <si>
    <t>ZMB14</t>
  </si>
  <si>
    <t>ZMB04</t>
  </si>
  <si>
    <t>ZMB98</t>
  </si>
  <si>
    <t>ZMB09</t>
  </si>
  <si>
    <t>ZMB05</t>
  </si>
  <si>
    <t>ZMB10</t>
  </si>
  <si>
    <t>ZMB91</t>
  </si>
  <si>
    <t>ZMB96</t>
  </si>
  <si>
    <t>ZMB07</t>
  </si>
  <si>
    <t>ZMB08</t>
  </si>
  <si>
    <t>ZMB89</t>
  </si>
  <si>
    <t>ZMB94</t>
  </si>
  <si>
    <t>ZMB11</t>
  </si>
  <si>
    <t>ZMB12</t>
  </si>
  <si>
    <t>ZMB88</t>
  </si>
  <si>
    <t>ZMB00</t>
  </si>
  <si>
    <t>ZMB93</t>
  </si>
  <si>
    <t>ZMB01</t>
  </si>
  <si>
    <t>ZMB97</t>
  </si>
  <si>
    <t>ZMB90</t>
  </si>
  <si>
    <t>ZMB03</t>
  </si>
  <si>
    <t>ZWE85</t>
  </si>
  <si>
    <t>ZWE92</t>
  </si>
  <si>
    <t>ZWE99</t>
  </si>
  <si>
    <t>ZWE06</t>
  </si>
  <si>
    <t>ZWE13</t>
  </si>
  <si>
    <t>ZWE94</t>
  </si>
  <si>
    <t>ZWE12</t>
  </si>
  <si>
    <t>ZWE07</t>
  </si>
  <si>
    <t>ZWE05</t>
  </si>
  <si>
    <t>ZWE91</t>
  </si>
  <si>
    <t>ZWE86</t>
  </si>
  <si>
    <t>ZWE03</t>
  </si>
  <si>
    <t>ZWE90</t>
  </si>
  <si>
    <t>ZWE10</t>
  </si>
  <si>
    <t>ZWE98</t>
  </si>
  <si>
    <t>ZWE87</t>
  </si>
  <si>
    <t>ZWE97</t>
  </si>
  <si>
    <t>ZWE01</t>
  </si>
  <si>
    <t>ZWE96</t>
  </si>
  <si>
    <t>ZWE88</t>
  </si>
  <si>
    <t>ZWE09</t>
  </si>
  <si>
    <t>ZWE04</t>
  </si>
  <si>
    <t>ZWE14</t>
  </si>
  <si>
    <t>ZWE08</t>
  </si>
  <si>
    <t>ZWE95</t>
  </si>
  <si>
    <t>ZWE00</t>
  </si>
  <si>
    <t>ZWE02</t>
  </si>
  <si>
    <t>ZWE93</t>
  </si>
  <si>
    <t>ZWE11</t>
  </si>
  <si>
    <t>ZWE89</t>
  </si>
  <si>
    <t>Lag</t>
  </si>
  <si>
    <t>rtfpna</t>
  </si>
  <si>
    <t xml:space="preserve">TFP annual growth, src: estimated using rtfpna </t>
  </si>
  <si>
    <t>1 year lag</t>
  </si>
  <si>
    <t>ln(rtfpna(t-1))</t>
  </si>
  <si>
    <t>ln(rescaled index_(t-1))</t>
  </si>
  <si>
    <t>(src: PWT9.0 and GTAP)</t>
  </si>
  <si>
    <t>1985-2014</t>
  </si>
  <si>
    <t>1995-2014</t>
  </si>
  <si>
    <t>2005-2014</t>
  </si>
  <si>
    <t>2010-2014</t>
  </si>
  <si>
    <t>NA, because the PERCENTILE interpolates to determine the value.</t>
  </si>
  <si>
    <t>Annual TFP growth: adjusted for the initial growth rate</t>
  </si>
  <si>
    <t>Target</t>
  </si>
  <si>
    <t>Selected country = benchmark</t>
  </si>
  <si>
    <t>GDP per capita (constant 2010 US$), WDI</t>
  </si>
  <si>
    <t>Relative TFP level (2011=1), PWT 9.0 (rtfpna)</t>
  </si>
  <si>
    <t>Oil rents (% of GDP), average 2002-2011, WDI</t>
  </si>
  <si>
    <t>1: popl&lt;10M or 
oil-rent&gt;32.5% of GDP (&gt;=90 percentile)
0: otherwise</t>
  </si>
  <si>
    <t>MAR85</t>
  </si>
  <si>
    <t>MAR86</t>
  </si>
  <si>
    <t>MAR87</t>
  </si>
  <si>
    <t>MAR88</t>
  </si>
  <si>
    <t>MAR89</t>
  </si>
  <si>
    <t>MAR90</t>
  </si>
  <si>
    <t>MAR91</t>
  </si>
  <si>
    <t>MAR92</t>
  </si>
  <si>
    <t>MAR93</t>
  </si>
  <si>
    <t>MAR94</t>
  </si>
  <si>
    <t>MAR95</t>
  </si>
  <si>
    <t>MAR96</t>
  </si>
  <si>
    <t>MAR97</t>
  </si>
  <si>
    <t>MAR98</t>
  </si>
  <si>
    <t>MAR99</t>
  </si>
  <si>
    <t>MAR00</t>
  </si>
  <si>
    <t>MAR01</t>
  </si>
  <si>
    <t>MAR02</t>
  </si>
  <si>
    <t>MAR03</t>
  </si>
  <si>
    <t>MAR04</t>
  </si>
  <si>
    <t>MAR05</t>
  </si>
  <si>
    <t>MAR06</t>
  </si>
  <si>
    <t>MAR07</t>
  </si>
  <si>
    <t>MAR08</t>
  </si>
  <si>
    <t>MAR09</t>
  </si>
  <si>
    <t>MAR10</t>
  </si>
  <si>
    <t>MAR11</t>
  </si>
  <si>
    <t>MAR12</t>
  </si>
  <si>
    <t>MAR13</t>
  </si>
  <si>
    <t>MAR14</t>
  </si>
  <si>
    <t>ABW85</t>
  </si>
  <si>
    <t>ABW86</t>
  </si>
  <si>
    <t>ABW87</t>
  </si>
  <si>
    <t>ABW88</t>
  </si>
  <si>
    <t>ABW89</t>
  </si>
  <si>
    <t>ABW90</t>
  </si>
  <si>
    <t>ABW91</t>
  </si>
  <si>
    <t>ABW92</t>
  </si>
  <si>
    <t>ABW93</t>
  </si>
  <si>
    <t>ABW94</t>
  </si>
  <si>
    <t>ABW95</t>
  </si>
  <si>
    <t>ABW96</t>
  </si>
  <si>
    <t>ABW97</t>
  </si>
  <si>
    <t>ABW98</t>
  </si>
  <si>
    <t>ABW99</t>
  </si>
  <si>
    <t>ABW00</t>
  </si>
  <si>
    <t>ABW01</t>
  </si>
  <si>
    <t>ABW02</t>
  </si>
  <si>
    <t>ABW03</t>
  </si>
  <si>
    <t>ABW04</t>
  </si>
  <si>
    <t>ABW05</t>
  </si>
  <si>
    <t>ABW06</t>
  </si>
  <si>
    <t>ABW07</t>
  </si>
  <si>
    <t>ABW08</t>
  </si>
  <si>
    <t>ABW09</t>
  </si>
  <si>
    <t>ABW10</t>
  </si>
  <si>
    <t>ABW11</t>
  </si>
  <si>
    <t>ABW12</t>
  </si>
  <si>
    <t>ABW13</t>
  </si>
  <si>
    <t>ABW14</t>
  </si>
  <si>
    <t>ADO85</t>
  </si>
  <si>
    <t>ADO86</t>
  </si>
  <si>
    <t>ADO87</t>
  </si>
  <si>
    <t>ADO88</t>
  </si>
  <si>
    <t>ADO89</t>
  </si>
  <si>
    <t>ADO90</t>
  </si>
  <si>
    <t>ADO91</t>
  </si>
  <si>
    <t>ADO92</t>
  </si>
  <si>
    <t>ADO93</t>
  </si>
  <si>
    <t>ADO94</t>
  </si>
  <si>
    <t>ADO95</t>
  </si>
  <si>
    <t>ADO96</t>
  </si>
  <si>
    <t>ADO97</t>
  </si>
  <si>
    <t>ADO98</t>
  </si>
  <si>
    <t>ADO99</t>
  </si>
  <si>
    <t>ADO00</t>
  </si>
  <si>
    <t>ADO01</t>
  </si>
  <si>
    <t>ADO02</t>
  </si>
  <si>
    <t>ADO03</t>
  </si>
  <si>
    <t>ADO04</t>
  </si>
  <si>
    <t>ADO05</t>
  </si>
  <si>
    <t>ADO06</t>
  </si>
  <si>
    <t>ADO07</t>
  </si>
  <si>
    <t>ADO08</t>
  </si>
  <si>
    <t>ADO09</t>
  </si>
  <si>
    <t>ADO10</t>
  </si>
  <si>
    <t>ADO11</t>
  </si>
  <si>
    <t>ADO12</t>
  </si>
  <si>
    <t>ADO13</t>
  </si>
  <si>
    <t>ADO14</t>
  </si>
  <si>
    <t>AGO85</t>
  </si>
  <si>
    <t>AGO86</t>
  </si>
  <si>
    <t>AGO87</t>
  </si>
  <si>
    <t>AGO88</t>
  </si>
  <si>
    <t>AGO89</t>
  </si>
  <si>
    <t>AGO90</t>
  </si>
  <si>
    <t>AGO91</t>
  </si>
  <si>
    <t>AGO92</t>
  </si>
  <si>
    <t>AGO93</t>
  </si>
  <si>
    <t>AGO94</t>
  </si>
  <si>
    <t>AGO95</t>
  </si>
  <si>
    <t>AGO96</t>
  </si>
  <si>
    <t>AGO97</t>
  </si>
  <si>
    <t>AGO98</t>
  </si>
  <si>
    <t>AGO99</t>
  </si>
  <si>
    <t>AGO00</t>
  </si>
  <si>
    <t>AGO01</t>
  </si>
  <si>
    <t>AGO02</t>
  </si>
  <si>
    <t>AGO03</t>
  </si>
  <si>
    <t>AGO04</t>
  </si>
  <si>
    <t>AGO05</t>
  </si>
  <si>
    <t>AGO06</t>
  </si>
  <si>
    <t>AGO07</t>
  </si>
  <si>
    <t>AGO08</t>
  </si>
  <si>
    <t>AGO09</t>
  </si>
  <si>
    <t>AGO10</t>
  </si>
  <si>
    <t>AGO11</t>
  </si>
  <si>
    <t>AGO12</t>
  </si>
  <si>
    <t>AGO13</t>
  </si>
  <si>
    <t>AGO14</t>
  </si>
  <si>
    <t>ASM85</t>
  </si>
  <si>
    <t>ASM86</t>
  </si>
  <si>
    <t>ASM87</t>
  </si>
  <si>
    <t>ASM88</t>
  </si>
  <si>
    <t>ASM89</t>
  </si>
  <si>
    <t>ASM90</t>
  </si>
  <si>
    <t>ASM91</t>
  </si>
  <si>
    <t>ASM92</t>
  </si>
  <si>
    <t>ASM93</t>
  </si>
  <si>
    <t>ASM94</t>
  </si>
  <si>
    <t>ASM95</t>
  </si>
  <si>
    <t>ASM96</t>
  </si>
  <si>
    <t>ASM97</t>
  </si>
  <si>
    <t>ASM98</t>
  </si>
  <si>
    <t>ASM99</t>
  </si>
  <si>
    <t>ASM00</t>
  </si>
  <si>
    <t>ASM01</t>
  </si>
  <si>
    <t>ASM02</t>
  </si>
  <si>
    <t>ASM03</t>
  </si>
  <si>
    <t>ASM04</t>
  </si>
  <si>
    <t>ASM05</t>
  </si>
  <si>
    <t>ASM06</t>
  </si>
  <si>
    <t>ASM07</t>
  </si>
  <si>
    <t>ASM08</t>
  </si>
  <si>
    <t>ASM09</t>
  </si>
  <si>
    <t>ASM10</t>
  </si>
  <si>
    <t>ASM11</t>
  </si>
  <si>
    <t>ASM12</t>
  </si>
  <si>
    <t>ASM13</t>
  </si>
  <si>
    <t>ASM14</t>
  </si>
  <si>
    <t>ATG85</t>
  </si>
  <si>
    <t>ATG86</t>
  </si>
  <si>
    <t>ATG87</t>
  </si>
  <si>
    <t>ATG88</t>
  </si>
  <si>
    <t>ATG89</t>
  </si>
  <si>
    <t>ATG90</t>
  </si>
  <si>
    <t>ATG91</t>
  </si>
  <si>
    <t>ATG92</t>
  </si>
  <si>
    <t>ATG93</t>
  </si>
  <si>
    <t>ATG94</t>
  </si>
  <si>
    <t>ATG95</t>
  </si>
  <si>
    <t>ATG96</t>
  </si>
  <si>
    <t>ATG97</t>
  </si>
  <si>
    <t>ATG98</t>
  </si>
  <si>
    <t>ATG99</t>
  </si>
  <si>
    <t>ATG00</t>
  </si>
  <si>
    <t>ATG01</t>
  </si>
  <si>
    <t>ATG02</t>
  </si>
  <si>
    <t>ATG03</t>
  </si>
  <si>
    <t>ATG04</t>
  </si>
  <si>
    <t>ATG05</t>
  </si>
  <si>
    <t>ATG06</t>
  </si>
  <si>
    <t>ATG07</t>
  </si>
  <si>
    <t>ATG08</t>
  </si>
  <si>
    <t>ATG09</t>
  </si>
  <si>
    <t>ATG10</t>
  </si>
  <si>
    <t>ATG11</t>
  </si>
  <si>
    <t>ATG12</t>
  </si>
  <si>
    <t>ATG13</t>
  </si>
  <si>
    <t>ATG14</t>
  </si>
  <si>
    <t>BHR85</t>
  </si>
  <si>
    <t>BHR86</t>
  </si>
  <si>
    <t>BHR87</t>
  </si>
  <si>
    <t>BHR88</t>
  </si>
  <si>
    <t>BHR89</t>
  </si>
  <si>
    <t>BHR90</t>
  </si>
  <si>
    <t>BHR91</t>
  </si>
  <si>
    <t>BHR92</t>
  </si>
  <si>
    <t>BHR93</t>
  </si>
  <si>
    <t>BHR94</t>
  </si>
  <si>
    <t>BHR95</t>
  </si>
  <si>
    <t>BHR96</t>
  </si>
  <si>
    <t>BHR97</t>
  </si>
  <si>
    <t>BHR98</t>
  </si>
  <si>
    <t>BHR99</t>
  </si>
  <si>
    <t>BHR00</t>
  </si>
  <si>
    <t>BHR01</t>
  </si>
  <si>
    <t>BHR02</t>
  </si>
  <si>
    <t>BHR03</t>
  </si>
  <si>
    <t>BHR04</t>
  </si>
  <si>
    <t>BHR05</t>
  </si>
  <si>
    <t>BHR06</t>
  </si>
  <si>
    <t>BHR07</t>
  </si>
  <si>
    <t>BHR08</t>
  </si>
  <si>
    <t>BHR09</t>
  </si>
  <si>
    <t>BHR10</t>
  </si>
  <si>
    <t>BHR11</t>
  </si>
  <si>
    <t>BHR12</t>
  </si>
  <si>
    <t>BHR13</t>
  </si>
  <si>
    <t>BHR14</t>
  </si>
  <si>
    <t>BHS85</t>
  </si>
  <si>
    <t>BHS86</t>
  </si>
  <si>
    <t>BHS87</t>
  </si>
  <si>
    <t>BHS88</t>
  </si>
  <si>
    <t>BHS89</t>
  </si>
  <si>
    <t>BHS90</t>
  </si>
  <si>
    <t>BHS91</t>
  </si>
  <si>
    <t>BHS92</t>
  </si>
  <si>
    <t>BHS93</t>
  </si>
  <si>
    <t>BHS94</t>
  </si>
  <si>
    <t>BHS95</t>
  </si>
  <si>
    <t>BHS96</t>
  </si>
  <si>
    <t>BHS97</t>
  </si>
  <si>
    <t>BHS98</t>
  </si>
  <si>
    <t>BHS99</t>
  </si>
  <si>
    <t>BHS00</t>
  </si>
  <si>
    <t>BHS01</t>
  </si>
  <si>
    <t>BHS02</t>
  </si>
  <si>
    <t>BHS03</t>
  </si>
  <si>
    <t>BHS04</t>
  </si>
  <si>
    <t>BHS05</t>
  </si>
  <si>
    <t>BHS06</t>
  </si>
  <si>
    <t>BHS07</t>
  </si>
  <si>
    <t>BHS08</t>
  </si>
  <si>
    <t>BHS09</t>
  </si>
  <si>
    <t>BHS10</t>
  </si>
  <si>
    <t>BHS11</t>
  </si>
  <si>
    <t>BHS12</t>
  </si>
  <si>
    <t>BHS13</t>
  </si>
  <si>
    <t>BHS14</t>
  </si>
  <si>
    <t>BLZ85</t>
  </si>
  <si>
    <t>BLZ86</t>
  </si>
  <si>
    <t>BLZ87</t>
  </si>
  <si>
    <t>BLZ88</t>
  </si>
  <si>
    <t>BLZ89</t>
  </si>
  <si>
    <t>BLZ90</t>
  </si>
  <si>
    <t>BLZ91</t>
  </si>
  <si>
    <t>BLZ92</t>
  </si>
  <si>
    <t>BLZ93</t>
  </si>
  <si>
    <t>BLZ94</t>
  </si>
  <si>
    <t>BLZ95</t>
  </si>
  <si>
    <t>BLZ96</t>
  </si>
  <si>
    <t>BLZ97</t>
  </si>
  <si>
    <t>BLZ98</t>
  </si>
  <si>
    <t>BLZ99</t>
  </si>
  <si>
    <t>BLZ00</t>
  </si>
  <si>
    <t>BLZ01</t>
  </si>
  <si>
    <t>BLZ02</t>
  </si>
  <si>
    <t>BLZ03</t>
  </si>
  <si>
    <t>BLZ04</t>
  </si>
  <si>
    <t>BLZ05</t>
  </si>
  <si>
    <t>BLZ06</t>
  </si>
  <si>
    <t>BLZ07</t>
  </si>
  <si>
    <t>BLZ08</t>
  </si>
  <si>
    <t>BLZ09</t>
  </si>
  <si>
    <t>BLZ10</t>
  </si>
  <si>
    <t>BLZ11</t>
  </si>
  <si>
    <t>BLZ12</t>
  </si>
  <si>
    <t>BLZ13</t>
  </si>
  <si>
    <t>BLZ14</t>
  </si>
  <si>
    <t>BMU85</t>
  </si>
  <si>
    <t>BMU86</t>
  </si>
  <si>
    <t>BMU87</t>
  </si>
  <si>
    <t>BMU88</t>
  </si>
  <si>
    <t>BMU89</t>
  </si>
  <si>
    <t>BMU90</t>
  </si>
  <si>
    <t>BMU91</t>
  </si>
  <si>
    <t>BMU92</t>
  </si>
  <si>
    <t>BMU93</t>
  </si>
  <si>
    <t>BMU94</t>
  </si>
  <si>
    <t>BMU95</t>
  </si>
  <si>
    <t>BMU96</t>
  </si>
  <si>
    <t>BMU97</t>
  </si>
  <si>
    <t>BMU98</t>
  </si>
  <si>
    <t>BMU99</t>
  </si>
  <si>
    <t>BMU00</t>
  </si>
  <si>
    <t>BMU01</t>
  </si>
  <si>
    <t>BMU02</t>
  </si>
  <si>
    <t>BMU03</t>
  </si>
  <si>
    <t>BMU04</t>
  </si>
  <si>
    <t>BMU05</t>
  </si>
  <si>
    <t>BMU06</t>
  </si>
  <si>
    <t>BMU07</t>
  </si>
  <si>
    <t>BMU08</t>
  </si>
  <si>
    <t>BMU09</t>
  </si>
  <si>
    <t>BMU10</t>
  </si>
  <si>
    <t>BMU11</t>
  </si>
  <si>
    <t>BMU12</t>
  </si>
  <si>
    <t>BMU13</t>
  </si>
  <si>
    <t>BMU14</t>
  </si>
  <si>
    <t>BRB85</t>
  </si>
  <si>
    <t>BRB86</t>
  </si>
  <si>
    <t>BRB87</t>
  </si>
  <si>
    <t>BRB88</t>
  </si>
  <si>
    <t>BRB89</t>
  </si>
  <si>
    <t>BRB90</t>
  </si>
  <si>
    <t>BRB91</t>
  </si>
  <si>
    <t>BRB92</t>
  </si>
  <si>
    <t>BRB93</t>
  </si>
  <si>
    <t>BRB94</t>
  </si>
  <si>
    <t>BRB95</t>
  </si>
  <si>
    <t>BRB96</t>
  </si>
  <si>
    <t>BRB97</t>
  </si>
  <si>
    <t>BRB98</t>
  </si>
  <si>
    <t>BRB99</t>
  </si>
  <si>
    <t>BRB00</t>
  </si>
  <si>
    <t>BRB01</t>
  </si>
  <si>
    <t>BRB02</t>
  </si>
  <si>
    <t>BRB03</t>
  </si>
  <si>
    <t>BRB04</t>
  </si>
  <si>
    <t>BRB05</t>
  </si>
  <si>
    <t>BRB06</t>
  </si>
  <si>
    <t>BRB07</t>
  </si>
  <si>
    <t>BRB08</t>
  </si>
  <si>
    <t>BRB09</t>
  </si>
  <si>
    <t>BRB10</t>
  </si>
  <si>
    <t>BRB11</t>
  </si>
  <si>
    <t>BRB12</t>
  </si>
  <si>
    <t>BRB13</t>
  </si>
  <si>
    <t>BRB14</t>
  </si>
  <si>
    <t>BRN85</t>
  </si>
  <si>
    <t>BRN86</t>
  </si>
  <si>
    <t>BRN87</t>
  </si>
  <si>
    <t>BRN88</t>
  </si>
  <si>
    <t>BRN89</t>
  </si>
  <si>
    <t>BRN90</t>
  </si>
  <si>
    <t>BRN91</t>
  </si>
  <si>
    <t>BRN92</t>
  </si>
  <si>
    <t>BRN93</t>
  </si>
  <si>
    <t>BRN94</t>
  </si>
  <si>
    <t>BRN95</t>
  </si>
  <si>
    <t>BRN96</t>
  </si>
  <si>
    <t>BRN97</t>
  </si>
  <si>
    <t>BRN98</t>
  </si>
  <si>
    <t>BRN99</t>
  </si>
  <si>
    <t>BRN00</t>
  </si>
  <si>
    <t>BRN01</t>
  </si>
  <si>
    <t>BRN02</t>
  </si>
  <si>
    <t>BRN03</t>
  </si>
  <si>
    <t>BRN04</t>
  </si>
  <si>
    <t>BRN05</t>
  </si>
  <si>
    <t>BRN06</t>
  </si>
  <si>
    <t>BRN07</t>
  </si>
  <si>
    <t>BRN08</t>
  </si>
  <si>
    <t>BRN09</t>
  </si>
  <si>
    <t>BRN10</t>
  </si>
  <si>
    <t>BRN11</t>
  </si>
  <si>
    <t>BRN12</t>
  </si>
  <si>
    <t>BRN13</t>
  </si>
  <si>
    <t>BRN14</t>
  </si>
  <si>
    <t>BTN85</t>
  </si>
  <si>
    <t>BTN86</t>
  </si>
  <si>
    <t>BTN87</t>
  </si>
  <si>
    <t>BTN88</t>
  </si>
  <si>
    <t>BTN89</t>
  </si>
  <si>
    <t>BTN90</t>
  </si>
  <si>
    <t>BTN91</t>
  </si>
  <si>
    <t>BTN92</t>
  </si>
  <si>
    <t>BTN93</t>
  </si>
  <si>
    <t>BTN94</t>
  </si>
  <si>
    <t>BTN95</t>
  </si>
  <si>
    <t>BTN96</t>
  </si>
  <si>
    <t>BTN97</t>
  </si>
  <si>
    <t>BTN98</t>
  </si>
  <si>
    <t>BTN99</t>
  </si>
  <si>
    <t>BTN00</t>
  </si>
  <si>
    <t>BTN01</t>
  </si>
  <si>
    <t>BTN02</t>
  </si>
  <si>
    <t>BTN03</t>
  </si>
  <si>
    <t>BTN04</t>
  </si>
  <si>
    <t>BTN05</t>
  </si>
  <si>
    <t>BTN06</t>
  </si>
  <si>
    <t>BTN07</t>
  </si>
  <si>
    <t>BTN08</t>
  </si>
  <si>
    <t>BTN09</t>
  </si>
  <si>
    <t>BTN10</t>
  </si>
  <si>
    <t>BTN11</t>
  </si>
  <si>
    <t>BTN12</t>
  </si>
  <si>
    <t>BTN13</t>
  </si>
  <si>
    <t>BTN14</t>
  </si>
  <si>
    <t>COG85</t>
  </si>
  <si>
    <t>COG86</t>
  </si>
  <si>
    <t>COG87</t>
  </si>
  <si>
    <t>COG88</t>
  </si>
  <si>
    <t>COG89</t>
  </si>
  <si>
    <t>COG90</t>
  </si>
  <si>
    <t>COG91</t>
  </si>
  <si>
    <t>COG92</t>
  </si>
  <si>
    <t>COG93</t>
  </si>
  <si>
    <t>COG94</t>
  </si>
  <si>
    <t>COG95</t>
  </si>
  <si>
    <t>COG96</t>
  </si>
  <si>
    <t>COG97</t>
  </si>
  <si>
    <t>COG98</t>
  </si>
  <si>
    <t>COG99</t>
  </si>
  <si>
    <t>COG00</t>
  </si>
  <si>
    <t>COG01</t>
  </si>
  <si>
    <t>COG02</t>
  </si>
  <si>
    <t>COG03</t>
  </si>
  <si>
    <t>COG04</t>
  </si>
  <si>
    <t>COG05</t>
  </si>
  <si>
    <t>COG06</t>
  </si>
  <si>
    <t>COG07</t>
  </si>
  <si>
    <t>COG08</t>
  </si>
  <si>
    <t>COG09</t>
  </si>
  <si>
    <t>COG10</t>
  </si>
  <si>
    <t>COG11</t>
  </si>
  <si>
    <t>COG12</t>
  </si>
  <si>
    <t>COG13</t>
  </si>
  <si>
    <t>COG14</t>
  </si>
  <si>
    <t>COM85</t>
  </si>
  <si>
    <t>COM86</t>
  </si>
  <si>
    <t>COM87</t>
  </si>
  <si>
    <t>COM88</t>
  </si>
  <si>
    <t>COM89</t>
  </si>
  <si>
    <t>COM90</t>
  </si>
  <si>
    <t>COM91</t>
  </si>
  <si>
    <t>COM92</t>
  </si>
  <si>
    <t>COM93</t>
  </si>
  <si>
    <t>COM94</t>
  </si>
  <si>
    <t>COM95</t>
  </si>
  <si>
    <t>COM96</t>
  </si>
  <si>
    <t>COM97</t>
  </si>
  <si>
    <t>COM98</t>
  </si>
  <si>
    <t>COM99</t>
  </si>
  <si>
    <t>COM00</t>
  </si>
  <si>
    <t>COM01</t>
  </si>
  <si>
    <t>COM02</t>
  </si>
  <si>
    <t>COM03</t>
  </si>
  <si>
    <t>COM04</t>
  </si>
  <si>
    <t>COM05</t>
  </si>
  <si>
    <t>COM06</t>
  </si>
  <si>
    <t>COM07</t>
  </si>
  <si>
    <t>COM08</t>
  </si>
  <si>
    <t>COM09</t>
  </si>
  <si>
    <t>COM10</t>
  </si>
  <si>
    <t>COM11</t>
  </si>
  <si>
    <t>COM12</t>
  </si>
  <si>
    <t>COM13</t>
  </si>
  <si>
    <t>COM14</t>
  </si>
  <si>
    <t>CPV85</t>
  </si>
  <si>
    <t>CPV86</t>
  </si>
  <si>
    <t>CPV87</t>
  </si>
  <si>
    <t>CPV88</t>
  </si>
  <si>
    <t>CPV89</t>
  </si>
  <si>
    <t>CPV90</t>
  </si>
  <si>
    <t>CPV91</t>
  </si>
  <si>
    <t>CPV92</t>
  </si>
  <si>
    <t>CPV93</t>
  </si>
  <si>
    <t>CPV94</t>
  </si>
  <si>
    <t>CPV95</t>
  </si>
  <si>
    <t>CPV96</t>
  </si>
  <si>
    <t>CPV97</t>
  </si>
  <si>
    <t>CPV98</t>
  </si>
  <si>
    <t>CPV99</t>
  </si>
  <si>
    <t>CPV00</t>
  </si>
  <si>
    <t>CPV01</t>
  </si>
  <si>
    <t>CPV02</t>
  </si>
  <si>
    <t>CPV03</t>
  </si>
  <si>
    <t>CPV04</t>
  </si>
  <si>
    <t>CPV05</t>
  </si>
  <si>
    <t>CPV06</t>
  </si>
  <si>
    <t>CPV07</t>
  </si>
  <si>
    <t>CPV08</t>
  </si>
  <si>
    <t>CPV09</t>
  </si>
  <si>
    <t>CPV10</t>
  </si>
  <si>
    <t>CPV11</t>
  </si>
  <si>
    <t>CPV12</t>
  </si>
  <si>
    <t>CPV13</t>
  </si>
  <si>
    <t>CPV14</t>
  </si>
  <si>
    <t>CYP85</t>
  </si>
  <si>
    <t>CYP86</t>
  </si>
  <si>
    <t>CYP87</t>
  </si>
  <si>
    <t>CYP88</t>
  </si>
  <si>
    <t>CYP89</t>
  </si>
  <si>
    <t>CYP90</t>
  </si>
  <si>
    <t>CYP91</t>
  </si>
  <si>
    <t>CYP92</t>
  </si>
  <si>
    <t>CYP93</t>
  </si>
  <si>
    <t>CYP94</t>
  </si>
  <si>
    <t>CYP95</t>
  </si>
  <si>
    <t>CYP96</t>
  </si>
  <si>
    <t>CYP97</t>
  </si>
  <si>
    <t>CYP98</t>
  </si>
  <si>
    <t>CYP99</t>
  </si>
  <si>
    <t>CYP00</t>
  </si>
  <si>
    <t>CYP01</t>
  </si>
  <si>
    <t>CYP02</t>
  </si>
  <si>
    <t>CYP03</t>
  </si>
  <si>
    <t>CYP04</t>
  </si>
  <si>
    <t>CYP05</t>
  </si>
  <si>
    <t>CYP06</t>
  </si>
  <si>
    <t>CYP07</t>
  </si>
  <si>
    <t>CYP08</t>
  </si>
  <si>
    <t>CYP09</t>
  </si>
  <si>
    <t>CYP10</t>
  </si>
  <si>
    <t>CYP11</t>
  </si>
  <si>
    <t>CYP12</t>
  </si>
  <si>
    <t>CYP13</t>
  </si>
  <si>
    <t>CYP14</t>
  </si>
  <si>
    <t>DJI85</t>
  </si>
  <si>
    <t>DJI86</t>
  </si>
  <si>
    <t>DJI87</t>
  </si>
  <si>
    <t>DJI88</t>
  </si>
  <si>
    <t>DJI89</t>
  </si>
  <si>
    <t>DJI90</t>
  </si>
  <si>
    <t>DJI91</t>
  </si>
  <si>
    <t>DJI92</t>
  </si>
  <si>
    <t>DJI93</t>
  </si>
  <si>
    <t>DJI94</t>
  </si>
  <si>
    <t>DJI95</t>
  </si>
  <si>
    <t>DJI96</t>
  </si>
  <si>
    <t>DJI97</t>
  </si>
  <si>
    <t>DJI98</t>
  </si>
  <si>
    <t>DJI99</t>
  </si>
  <si>
    <t>DJI00</t>
  </si>
  <si>
    <t>DJI01</t>
  </si>
  <si>
    <t>DJI02</t>
  </si>
  <si>
    <t>DJI03</t>
  </si>
  <si>
    <t>DJI04</t>
  </si>
  <si>
    <t>DJI05</t>
  </si>
  <si>
    <t>DJI06</t>
  </si>
  <si>
    <t>DJI07</t>
  </si>
  <si>
    <t>DJI08</t>
  </si>
  <si>
    <t>DJI09</t>
  </si>
  <si>
    <t>DJI10</t>
  </si>
  <si>
    <t>DJI11</t>
  </si>
  <si>
    <t>DJI12</t>
  </si>
  <si>
    <t>DJI13</t>
  </si>
  <si>
    <t>DJI14</t>
  </si>
  <si>
    <t>DMA85</t>
  </si>
  <si>
    <t>DMA86</t>
  </si>
  <si>
    <t>DMA87</t>
  </si>
  <si>
    <t>DMA88</t>
  </si>
  <si>
    <t>DMA89</t>
  </si>
  <si>
    <t>DMA90</t>
  </si>
  <si>
    <t>DMA91</t>
  </si>
  <si>
    <t>DMA92</t>
  </si>
  <si>
    <t>DMA93</t>
  </si>
  <si>
    <t>DMA94</t>
  </si>
  <si>
    <t>DMA95</t>
  </si>
  <si>
    <t>DMA96</t>
  </si>
  <si>
    <t>DMA97</t>
  </si>
  <si>
    <t>DMA98</t>
  </si>
  <si>
    <t>DMA99</t>
  </si>
  <si>
    <t>DMA00</t>
  </si>
  <si>
    <t>DMA01</t>
  </si>
  <si>
    <t>DMA02</t>
  </si>
  <si>
    <t>DMA03</t>
  </si>
  <si>
    <t>DMA04</t>
  </si>
  <si>
    <t>DMA05</t>
  </si>
  <si>
    <t>DMA06</t>
  </si>
  <si>
    <t>DMA07</t>
  </si>
  <si>
    <t>DMA08</t>
  </si>
  <si>
    <t>DMA09</t>
  </si>
  <si>
    <t>DMA10</t>
  </si>
  <si>
    <t>DMA11</t>
  </si>
  <si>
    <t>DMA12</t>
  </si>
  <si>
    <t>DMA13</t>
  </si>
  <si>
    <t>DMA14</t>
  </si>
  <si>
    <t>EST85</t>
  </si>
  <si>
    <t>EST86</t>
  </si>
  <si>
    <t>EST87</t>
  </si>
  <si>
    <t>EST88</t>
  </si>
  <si>
    <t>EST89</t>
  </si>
  <si>
    <t>EST90</t>
  </si>
  <si>
    <t>EST91</t>
  </si>
  <si>
    <t>EST92</t>
  </si>
  <si>
    <t>EST93</t>
  </si>
  <si>
    <t>EST94</t>
  </si>
  <si>
    <t>EST95</t>
  </si>
  <si>
    <t>EST96</t>
  </si>
  <si>
    <t>EST97</t>
  </si>
  <si>
    <t>EST98</t>
  </si>
  <si>
    <t>EST99</t>
  </si>
  <si>
    <t>EST00</t>
  </si>
  <si>
    <t>EST01</t>
  </si>
  <si>
    <t>EST02</t>
  </si>
  <si>
    <t>EST03</t>
  </si>
  <si>
    <t>EST04</t>
  </si>
  <si>
    <t>EST05</t>
  </si>
  <si>
    <t>EST06</t>
  </si>
  <si>
    <t>EST07</t>
  </si>
  <si>
    <t>EST08</t>
  </si>
  <si>
    <t>EST09</t>
  </si>
  <si>
    <t>EST10</t>
  </si>
  <si>
    <t>EST11</t>
  </si>
  <si>
    <t>EST12</t>
  </si>
  <si>
    <t>EST13</t>
  </si>
  <si>
    <t>EST14</t>
  </si>
  <si>
    <t>FJI85</t>
  </si>
  <si>
    <t>FJI86</t>
  </si>
  <si>
    <t>FJI87</t>
  </si>
  <si>
    <t>FJI88</t>
  </si>
  <si>
    <t>FJI89</t>
  </si>
  <si>
    <t>FJI90</t>
  </si>
  <si>
    <t>FJI91</t>
  </si>
  <si>
    <t>FJI92</t>
  </si>
  <si>
    <t>FJI93</t>
  </si>
  <si>
    <t>FJI94</t>
  </si>
  <si>
    <t>FJI95</t>
  </si>
  <si>
    <t>FJI96</t>
  </si>
  <si>
    <t>FJI97</t>
  </si>
  <si>
    <t>FJI98</t>
  </si>
  <si>
    <t>FJI99</t>
  </si>
  <si>
    <t>FJI00</t>
  </si>
  <si>
    <t>FJI01</t>
  </si>
  <si>
    <t>FJI02</t>
  </si>
  <si>
    <t>FJI03</t>
  </si>
  <si>
    <t>FJI04</t>
  </si>
  <si>
    <t>FJI05</t>
  </si>
  <si>
    <t>FJI06</t>
  </si>
  <si>
    <t>FJI07</t>
  </si>
  <si>
    <t>FJI08</t>
  </si>
  <si>
    <t>FJI09</t>
  </si>
  <si>
    <t>FJI10</t>
  </si>
  <si>
    <t>FJI11</t>
  </si>
  <si>
    <t>FJI12</t>
  </si>
  <si>
    <t>FJI13</t>
  </si>
  <si>
    <t>FJI14</t>
  </si>
  <si>
    <t>FRO85</t>
  </si>
  <si>
    <t>FRO86</t>
  </si>
  <si>
    <t>FRO87</t>
  </si>
  <si>
    <t>FRO88</t>
  </si>
  <si>
    <t>FRO89</t>
  </si>
  <si>
    <t>FRO90</t>
  </si>
  <si>
    <t>FRO91</t>
  </si>
  <si>
    <t>FRO92</t>
  </si>
  <si>
    <t>FRO93</t>
  </si>
  <si>
    <t>FRO94</t>
  </si>
  <si>
    <t>FRO95</t>
  </si>
  <si>
    <t>FRO96</t>
  </si>
  <si>
    <t>FRO97</t>
  </si>
  <si>
    <t>FRO98</t>
  </si>
  <si>
    <t>FRO99</t>
  </si>
  <si>
    <t>FRO00</t>
  </si>
  <si>
    <t>FRO01</t>
  </si>
  <si>
    <t>FRO02</t>
  </si>
  <si>
    <t>FRO03</t>
  </si>
  <si>
    <t>FRO04</t>
  </si>
  <si>
    <t>FRO05</t>
  </si>
  <si>
    <t>FRO06</t>
  </si>
  <si>
    <t>FRO07</t>
  </si>
  <si>
    <t>FRO08</t>
  </si>
  <si>
    <t>FRO09</t>
  </si>
  <si>
    <t>FRO10</t>
  </si>
  <si>
    <t>FRO11</t>
  </si>
  <si>
    <t>FRO12</t>
  </si>
  <si>
    <t>FRO13</t>
  </si>
  <si>
    <t>FRO14</t>
  </si>
  <si>
    <t>FSM85</t>
  </si>
  <si>
    <t>FSM86</t>
  </si>
  <si>
    <t>FSM87</t>
  </si>
  <si>
    <t>FSM88</t>
  </si>
  <si>
    <t>FSM89</t>
  </si>
  <si>
    <t>FSM90</t>
  </si>
  <si>
    <t>FSM91</t>
  </si>
  <si>
    <t>FSM92</t>
  </si>
  <si>
    <t>FSM93</t>
  </si>
  <si>
    <t>FSM94</t>
  </si>
  <si>
    <t>FSM95</t>
  </si>
  <si>
    <t>FSM96</t>
  </si>
  <si>
    <t>FSM97</t>
  </si>
  <si>
    <t>FSM98</t>
  </si>
  <si>
    <t>FSM99</t>
  </si>
  <si>
    <t>FSM00</t>
  </si>
  <si>
    <t>FSM01</t>
  </si>
  <si>
    <t>FSM02</t>
  </si>
  <si>
    <t>FSM03</t>
  </si>
  <si>
    <t>FSM04</t>
  </si>
  <si>
    <t>FSM05</t>
  </si>
  <si>
    <t>FSM06</t>
  </si>
  <si>
    <t>FSM07</t>
  </si>
  <si>
    <t>FSM08</t>
  </si>
  <si>
    <t>FSM09</t>
  </si>
  <si>
    <t>FSM10</t>
  </si>
  <si>
    <t>FSM11</t>
  </si>
  <si>
    <t>FSM12</t>
  </si>
  <si>
    <t>FSM13</t>
  </si>
  <si>
    <t>FSM14</t>
  </si>
  <si>
    <t>GAB85</t>
  </si>
  <si>
    <t>GAB86</t>
  </si>
  <si>
    <t>GAB87</t>
  </si>
  <si>
    <t>GAB88</t>
  </si>
  <si>
    <t>GAB89</t>
  </si>
  <si>
    <t>GAB90</t>
  </si>
  <si>
    <t>GAB91</t>
  </si>
  <si>
    <t>GAB92</t>
  </si>
  <si>
    <t>GAB93</t>
  </si>
  <si>
    <t>GAB94</t>
  </si>
  <si>
    <t>GAB95</t>
  </si>
  <si>
    <t>GAB96</t>
  </si>
  <si>
    <t>GAB97</t>
  </si>
  <si>
    <t>GAB98</t>
  </si>
  <si>
    <t>GAB99</t>
  </si>
  <si>
    <t>GAB00</t>
  </si>
  <si>
    <t>GAB01</t>
  </si>
  <si>
    <t>GAB02</t>
  </si>
  <si>
    <t>GAB03</t>
  </si>
  <si>
    <t>GAB04</t>
  </si>
  <si>
    <t>GAB05</t>
  </si>
  <si>
    <t>GAB06</t>
  </si>
  <si>
    <t>GAB07</t>
  </si>
  <si>
    <t>GAB08</t>
  </si>
  <si>
    <t>GAB09</t>
  </si>
  <si>
    <t>GAB10</t>
  </si>
  <si>
    <t>GAB11</t>
  </si>
  <si>
    <t>GAB12</t>
  </si>
  <si>
    <t>GAB13</t>
  </si>
  <si>
    <t>GAB14</t>
  </si>
  <si>
    <t>GNB85</t>
  </si>
  <si>
    <t>GNB86</t>
  </si>
  <si>
    <t>GNB87</t>
  </si>
  <si>
    <t>GNB88</t>
  </si>
  <si>
    <t>GNB89</t>
  </si>
  <si>
    <t>GNB90</t>
  </si>
  <si>
    <t>GNB91</t>
  </si>
  <si>
    <t>GNB92</t>
  </si>
  <si>
    <t>GNB93</t>
  </si>
  <si>
    <t>GNB94</t>
  </si>
  <si>
    <t>GNB95</t>
  </si>
  <si>
    <t>GNB96</t>
  </si>
  <si>
    <t>GNB97</t>
  </si>
  <si>
    <t>GNB98</t>
  </si>
  <si>
    <t>GNB99</t>
  </si>
  <si>
    <t>GNB00</t>
  </si>
  <si>
    <t>GNB01</t>
  </si>
  <si>
    <t>GNB02</t>
  </si>
  <si>
    <t>GNB03</t>
  </si>
  <si>
    <t>GNB04</t>
  </si>
  <si>
    <t>GNB05</t>
  </si>
  <si>
    <t>GNB06</t>
  </si>
  <si>
    <t>GNB07</t>
  </si>
  <si>
    <t>GNB08</t>
  </si>
  <si>
    <t>GNB09</t>
  </si>
  <si>
    <t>GNB10</t>
  </si>
  <si>
    <t>GNB11</t>
  </si>
  <si>
    <t>GNB12</t>
  </si>
  <si>
    <t>GNB13</t>
  </si>
  <si>
    <t>GNB14</t>
  </si>
  <si>
    <t>GNQ85</t>
  </si>
  <si>
    <t>GNQ86</t>
  </si>
  <si>
    <t>GNQ87</t>
  </si>
  <si>
    <t>GNQ88</t>
  </si>
  <si>
    <t>GNQ89</t>
  </si>
  <si>
    <t>GNQ90</t>
  </si>
  <si>
    <t>GNQ91</t>
  </si>
  <si>
    <t>GNQ92</t>
  </si>
  <si>
    <t>GNQ93</t>
  </si>
  <si>
    <t>GNQ94</t>
  </si>
  <si>
    <t>GNQ95</t>
  </si>
  <si>
    <t>GNQ96</t>
  </si>
  <si>
    <t>GNQ97</t>
  </si>
  <si>
    <t>GNQ98</t>
  </si>
  <si>
    <t>GNQ99</t>
  </si>
  <si>
    <t>GNQ00</t>
  </si>
  <si>
    <t>GNQ01</t>
  </si>
  <si>
    <t>GNQ02</t>
  </si>
  <si>
    <t>GNQ03</t>
  </si>
  <si>
    <t>GNQ04</t>
  </si>
  <si>
    <t>GNQ05</t>
  </si>
  <si>
    <t>GNQ06</t>
  </si>
  <si>
    <t>GNQ07</t>
  </si>
  <si>
    <t>GNQ08</t>
  </si>
  <si>
    <t>GNQ09</t>
  </si>
  <si>
    <t>GNQ10</t>
  </si>
  <si>
    <t>GNQ11</t>
  </si>
  <si>
    <t>GNQ12</t>
  </si>
  <si>
    <t>GNQ13</t>
  </si>
  <si>
    <t>GNQ14</t>
  </si>
  <si>
    <t>GRD85</t>
  </si>
  <si>
    <t>GRD86</t>
  </si>
  <si>
    <t>GRD87</t>
  </si>
  <si>
    <t>GRD88</t>
  </si>
  <si>
    <t>GRD89</t>
  </si>
  <si>
    <t>GRD90</t>
  </si>
  <si>
    <t>GRD91</t>
  </si>
  <si>
    <t>GRD92</t>
  </si>
  <si>
    <t>GRD93</t>
  </si>
  <si>
    <t>GRD94</t>
  </si>
  <si>
    <t>GRD95</t>
  </si>
  <si>
    <t>GRD96</t>
  </si>
  <si>
    <t>GRD97</t>
  </si>
  <si>
    <t>GRD98</t>
  </si>
  <si>
    <t>GRD99</t>
  </si>
  <si>
    <t>GRD00</t>
  </si>
  <si>
    <t>GRD01</t>
  </si>
  <si>
    <t>GRD02</t>
  </si>
  <si>
    <t>GRD03</t>
  </si>
  <si>
    <t>GRD04</t>
  </si>
  <si>
    <t>GRD05</t>
  </si>
  <si>
    <t>GRD06</t>
  </si>
  <si>
    <t>GRD07</t>
  </si>
  <si>
    <t>GRD08</t>
  </si>
  <si>
    <t>GRD09</t>
  </si>
  <si>
    <t>GRD10</t>
  </si>
  <si>
    <t>GRD11</t>
  </si>
  <si>
    <t>GRD12</t>
  </si>
  <si>
    <t>GRD13</t>
  </si>
  <si>
    <t>GRD14</t>
  </si>
  <si>
    <t>GRL85</t>
  </si>
  <si>
    <t>GRL86</t>
  </si>
  <si>
    <t>GRL87</t>
  </si>
  <si>
    <t>GRL88</t>
  </si>
  <si>
    <t>GRL89</t>
  </si>
  <si>
    <t>GRL90</t>
  </si>
  <si>
    <t>GRL91</t>
  </si>
  <si>
    <t>GRL92</t>
  </si>
  <si>
    <t>GRL93</t>
  </si>
  <si>
    <t>GRL94</t>
  </si>
  <si>
    <t>GRL95</t>
  </si>
  <si>
    <t>GRL96</t>
  </si>
  <si>
    <t>GRL97</t>
  </si>
  <si>
    <t>GRL98</t>
  </si>
  <si>
    <t>GRL99</t>
  </si>
  <si>
    <t>GRL00</t>
  </si>
  <si>
    <t>GRL01</t>
  </si>
  <si>
    <t>GRL02</t>
  </si>
  <si>
    <t>GRL03</t>
  </si>
  <si>
    <t>GRL04</t>
  </si>
  <si>
    <t>GRL05</t>
  </si>
  <si>
    <t>GRL06</t>
  </si>
  <si>
    <t>GRL07</t>
  </si>
  <si>
    <t>GRL08</t>
  </si>
  <si>
    <t>GRL09</t>
  </si>
  <si>
    <t>GRL10</t>
  </si>
  <si>
    <t>GRL11</t>
  </si>
  <si>
    <t>GRL12</t>
  </si>
  <si>
    <t>GRL13</t>
  </si>
  <si>
    <t>GRL14</t>
  </si>
  <si>
    <t>GUM85</t>
  </si>
  <si>
    <t>GUM86</t>
  </si>
  <si>
    <t>GUM87</t>
  </si>
  <si>
    <t>GUM88</t>
  </si>
  <si>
    <t>GUM89</t>
  </si>
  <si>
    <t>GUM90</t>
  </si>
  <si>
    <t>GUM91</t>
  </si>
  <si>
    <t>GUM92</t>
  </si>
  <si>
    <t>GUM93</t>
  </si>
  <si>
    <t>GUM94</t>
  </si>
  <si>
    <t>GUM95</t>
  </si>
  <si>
    <t>GUM96</t>
  </si>
  <si>
    <t>GUM97</t>
  </si>
  <si>
    <t>GUM98</t>
  </si>
  <si>
    <t>GUM99</t>
  </si>
  <si>
    <t>GUM00</t>
  </si>
  <si>
    <t>GUM01</t>
  </si>
  <si>
    <t>GUM02</t>
  </si>
  <si>
    <t>GUM03</t>
  </si>
  <si>
    <t>GUM04</t>
  </si>
  <si>
    <t>GUM05</t>
  </si>
  <si>
    <t>GUM06</t>
  </si>
  <si>
    <t>GUM07</t>
  </si>
  <si>
    <t>GUM08</t>
  </si>
  <si>
    <t>GUM09</t>
  </si>
  <si>
    <t>GUM10</t>
  </si>
  <si>
    <t>GUM11</t>
  </si>
  <si>
    <t>GUM12</t>
  </si>
  <si>
    <t>GUM13</t>
  </si>
  <si>
    <t>GUM14</t>
  </si>
  <si>
    <t>GUY85</t>
  </si>
  <si>
    <t>GUY86</t>
  </si>
  <si>
    <t>GUY87</t>
  </si>
  <si>
    <t>GUY88</t>
  </si>
  <si>
    <t>GUY89</t>
  </si>
  <si>
    <t>GUY90</t>
  </si>
  <si>
    <t>GUY91</t>
  </si>
  <si>
    <t>GUY92</t>
  </si>
  <si>
    <t>GUY93</t>
  </si>
  <si>
    <t>GUY94</t>
  </si>
  <si>
    <t>GUY95</t>
  </si>
  <si>
    <t>GUY96</t>
  </si>
  <si>
    <t>GUY97</t>
  </si>
  <si>
    <t>GUY98</t>
  </si>
  <si>
    <t>GUY99</t>
  </si>
  <si>
    <t>GUY00</t>
  </si>
  <si>
    <t>GUY01</t>
  </si>
  <si>
    <t>GUY02</t>
  </si>
  <si>
    <t>GUY03</t>
  </si>
  <si>
    <t>GUY04</t>
  </si>
  <si>
    <t>GUY05</t>
  </si>
  <si>
    <t>GUY06</t>
  </si>
  <si>
    <t>GUY07</t>
  </si>
  <si>
    <t>GUY08</t>
  </si>
  <si>
    <t>GUY09</t>
  </si>
  <si>
    <t>GUY10</t>
  </si>
  <si>
    <t>GUY11</t>
  </si>
  <si>
    <t>GUY12</t>
  </si>
  <si>
    <t>GUY13</t>
  </si>
  <si>
    <t>GUY14</t>
  </si>
  <si>
    <t>IRQ85</t>
  </si>
  <si>
    <t>IRQ86</t>
  </si>
  <si>
    <t>IRQ87</t>
  </si>
  <si>
    <t>IRQ88</t>
  </si>
  <si>
    <t>IRQ89</t>
  </si>
  <si>
    <t>IRQ90</t>
  </si>
  <si>
    <t>IRQ91</t>
  </si>
  <si>
    <t>IRQ92</t>
  </si>
  <si>
    <t>IRQ93</t>
  </si>
  <si>
    <t>IRQ94</t>
  </si>
  <si>
    <t>IRQ95</t>
  </si>
  <si>
    <t>IRQ96</t>
  </si>
  <si>
    <t>IRQ97</t>
  </si>
  <si>
    <t>IRQ98</t>
  </si>
  <si>
    <t>IRQ99</t>
  </si>
  <si>
    <t>IRQ00</t>
  </si>
  <si>
    <t>IRQ01</t>
  </si>
  <si>
    <t>IRQ02</t>
  </si>
  <si>
    <t>IRQ03</t>
  </si>
  <si>
    <t>IRQ04</t>
  </si>
  <si>
    <t>IRQ05</t>
  </si>
  <si>
    <t>IRQ06</t>
  </si>
  <si>
    <t>IRQ07</t>
  </si>
  <si>
    <t>IRQ08</t>
  </si>
  <si>
    <t>IRQ09</t>
  </si>
  <si>
    <t>IRQ10</t>
  </si>
  <si>
    <t>IRQ11</t>
  </si>
  <si>
    <t>IRQ12</t>
  </si>
  <si>
    <t>IRQ13</t>
  </si>
  <si>
    <t>IRQ14</t>
  </si>
  <si>
    <t>ISL85</t>
  </si>
  <si>
    <t>ISL86</t>
  </si>
  <si>
    <t>ISL87</t>
  </si>
  <si>
    <t>ISL88</t>
  </si>
  <si>
    <t>ISL89</t>
  </si>
  <si>
    <t>ISL90</t>
  </si>
  <si>
    <t>ISL91</t>
  </si>
  <si>
    <t>ISL92</t>
  </si>
  <si>
    <t>ISL93</t>
  </si>
  <si>
    <t>ISL94</t>
  </si>
  <si>
    <t>ISL95</t>
  </si>
  <si>
    <t>ISL96</t>
  </si>
  <si>
    <t>ISL97</t>
  </si>
  <si>
    <t>ISL98</t>
  </si>
  <si>
    <t>ISL99</t>
  </si>
  <si>
    <t>ISL00</t>
  </si>
  <si>
    <t>ISL01</t>
  </si>
  <si>
    <t>ISL02</t>
  </si>
  <si>
    <t>ISL03</t>
  </si>
  <si>
    <t>ISL04</t>
  </si>
  <si>
    <t>ISL05</t>
  </si>
  <si>
    <t>ISL06</t>
  </si>
  <si>
    <t>ISL07</t>
  </si>
  <si>
    <t>ISL08</t>
  </si>
  <si>
    <t>ISL09</t>
  </si>
  <si>
    <t>ISL10</t>
  </si>
  <si>
    <t>ISL11</t>
  </si>
  <si>
    <t>ISL12</t>
  </si>
  <si>
    <t>ISL13</t>
  </si>
  <si>
    <t>ISL14</t>
  </si>
  <si>
    <t>KIR85</t>
  </si>
  <si>
    <t>KIR86</t>
  </si>
  <si>
    <t>KIR87</t>
  </si>
  <si>
    <t>KIR88</t>
  </si>
  <si>
    <t>KIR89</t>
  </si>
  <si>
    <t>KIR90</t>
  </si>
  <si>
    <t>KIR91</t>
  </si>
  <si>
    <t>KIR92</t>
  </si>
  <si>
    <t>KIR93</t>
  </si>
  <si>
    <t>KIR94</t>
  </si>
  <si>
    <t>KIR95</t>
  </si>
  <si>
    <t>KIR96</t>
  </si>
  <si>
    <t>KIR97</t>
  </si>
  <si>
    <t>KIR98</t>
  </si>
  <si>
    <t>KIR99</t>
  </si>
  <si>
    <t>KIR00</t>
  </si>
  <si>
    <t>KIR01</t>
  </si>
  <si>
    <t>KIR02</t>
  </si>
  <si>
    <t>KIR03</t>
  </si>
  <si>
    <t>KIR04</t>
  </si>
  <si>
    <t>KIR05</t>
  </si>
  <si>
    <t>KIR06</t>
  </si>
  <si>
    <t>KIR07</t>
  </si>
  <si>
    <t>KIR08</t>
  </si>
  <si>
    <t>KIR09</t>
  </si>
  <si>
    <t>KIR10</t>
  </si>
  <si>
    <t>KIR11</t>
  </si>
  <si>
    <t>KIR12</t>
  </si>
  <si>
    <t>KIR13</t>
  </si>
  <si>
    <t>KIR14</t>
  </si>
  <si>
    <t>KNA85</t>
  </si>
  <si>
    <t>KNA86</t>
  </si>
  <si>
    <t>KNA87</t>
  </si>
  <si>
    <t>KNA88</t>
  </si>
  <si>
    <t>KNA89</t>
  </si>
  <si>
    <t>KNA90</t>
  </si>
  <si>
    <t>KNA91</t>
  </si>
  <si>
    <t>KNA92</t>
  </si>
  <si>
    <t>KNA93</t>
  </si>
  <si>
    <t>KNA94</t>
  </si>
  <si>
    <t>KNA95</t>
  </si>
  <si>
    <t>KNA96</t>
  </si>
  <si>
    <t>KNA97</t>
  </si>
  <si>
    <t>KNA98</t>
  </si>
  <si>
    <t>KNA99</t>
  </si>
  <si>
    <t>KNA00</t>
  </si>
  <si>
    <t>KNA01</t>
  </si>
  <si>
    <t>KNA02</t>
  </si>
  <si>
    <t>KNA03</t>
  </si>
  <si>
    <t>KNA04</t>
  </si>
  <si>
    <t>KNA05</t>
  </si>
  <si>
    <t>KNA06</t>
  </si>
  <si>
    <t>KNA07</t>
  </si>
  <si>
    <t>KNA08</t>
  </si>
  <si>
    <t>KNA09</t>
  </si>
  <si>
    <t>KNA10</t>
  </si>
  <si>
    <t>KNA11</t>
  </si>
  <si>
    <t>KNA12</t>
  </si>
  <si>
    <t>KNA13</t>
  </si>
  <si>
    <t>KNA14</t>
  </si>
  <si>
    <t>KSV85</t>
  </si>
  <si>
    <t>KSV86</t>
  </si>
  <si>
    <t>KSV87</t>
  </si>
  <si>
    <t>KSV88</t>
  </si>
  <si>
    <t>KSV89</t>
  </si>
  <si>
    <t>KSV90</t>
  </si>
  <si>
    <t>KSV91</t>
  </si>
  <si>
    <t>KSV92</t>
  </si>
  <si>
    <t>KSV93</t>
  </si>
  <si>
    <t>KSV94</t>
  </si>
  <si>
    <t>KSV95</t>
  </si>
  <si>
    <t>KSV96</t>
  </si>
  <si>
    <t>KSV97</t>
  </si>
  <si>
    <t>KSV98</t>
  </si>
  <si>
    <t>KSV99</t>
  </si>
  <si>
    <t>KSV00</t>
  </si>
  <si>
    <t>KSV01</t>
  </si>
  <si>
    <t>KSV02</t>
  </si>
  <si>
    <t>KSV03</t>
  </si>
  <si>
    <t>KSV04</t>
  </si>
  <si>
    <t>KSV05</t>
  </si>
  <si>
    <t>KSV06</t>
  </si>
  <si>
    <t>KSV07</t>
  </si>
  <si>
    <t>KSV08</t>
  </si>
  <si>
    <t>KSV09</t>
  </si>
  <si>
    <t>KSV10</t>
  </si>
  <si>
    <t>KSV11</t>
  </si>
  <si>
    <t>KSV12</t>
  </si>
  <si>
    <t>KSV13</t>
  </si>
  <si>
    <t>KSV14</t>
  </si>
  <si>
    <t>KWT85</t>
  </si>
  <si>
    <t>KWT86</t>
  </si>
  <si>
    <t>KWT87</t>
  </si>
  <si>
    <t>KWT88</t>
  </si>
  <si>
    <t>KWT89</t>
  </si>
  <si>
    <t>KWT90</t>
  </si>
  <si>
    <t>KWT91</t>
  </si>
  <si>
    <t>KWT92</t>
  </si>
  <si>
    <t>KWT93</t>
  </si>
  <si>
    <t>KWT94</t>
  </si>
  <si>
    <t>KWT95</t>
  </si>
  <si>
    <t>KWT96</t>
  </si>
  <si>
    <t>KWT97</t>
  </si>
  <si>
    <t>KWT98</t>
  </si>
  <si>
    <t>KWT99</t>
  </si>
  <si>
    <t>KWT00</t>
  </si>
  <si>
    <t>KWT01</t>
  </si>
  <si>
    <t>KWT02</t>
  </si>
  <si>
    <t>KWT03</t>
  </si>
  <si>
    <t>KWT04</t>
  </si>
  <si>
    <t>KWT05</t>
  </si>
  <si>
    <t>KWT06</t>
  </si>
  <si>
    <t>KWT07</t>
  </si>
  <si>
    <t>KWT08</t>
  </si>
  <si>
    <t>KWT09</t>
  </si>
  <si>
    <t>KWT10</t>
  </si>
  <si>
    <t>KWT11</t>
  </si>
  <si>
    <t>KWT12</t>
  </si>
  <si>
    <t>KWT13</t>
  </si>
  <si>
    <t>KWT14</t>
  </si>
  <si>
    <t>LBY85</t>
  </si>
  <si>
    <t>LBY86</t>
  </si>
  <si>
    <t>LBY87</t>
  </si>
  <si>
    <t>LBY88</t>
  </si>
  <si>
    <t>LBY89</t>
  </si>
  <si>
    <t>LBY90</t>
  </si>
  <si>
    <t>LBY91</t>
  </si>
  <si>
    <t>LBY92</t>
  </si>
  <si>
    <t>LBY93</t>
  </si>
  <si>
    <t>LBY94</t>
  </si>
  <si>
    <t>LBY95</t>
  </si>
  <si>
    <t>LBY96</t>
  </si>
  <si>
    <t>LBY97</t>
  </si>
  <si>
    <t>LBY98</t>
  </si>
  <si>
    <t>LBY99</t>
  </si>
  <si>
    <t>LBY00</t>
  </si>
  <si>
    <t>LBY01</t>
  </si>
  <si>
    <t>LBY02</t>
  </si>
  <si>
    <t>LBY03</t>
  </si>
  <si>
    <t>LBY04</t>
  </si>
  <si>
    <t>LBY05</t>
  </si>
  <si>
    <t>LBY06</t>
  </si>
  <si>
    <t>LBY07</t>
  </si>
  <si>
    <t>LBY08</t>
  </si>
  <si>
    <t>LBY09</t>
  </si>
  <si>
    <t>LBY10</t>
  </si>
  <si>
    <t>LBY11</t>
  </si>
  <si>
    <t>LBY12</t>
  </si>
  <si>
    <t>LBY13</t>
  </si>
  <si>
    <t>LBY14</t>
  </si>
  <si>
    <t>LCA85</t>
  </si>
  <si>
    <t>LCA86</t>
  </si>
  <si>
    <t>LCA87</t>
  </si>
  <si>
    <t>LCA88</t>
  </si>
  <si>
    <t>LCA89</t>
  </si>
  <si>
    <t>LCA90</t>
  </si>
  <si>
    <t>LCA91</t>
  </si>
  <si>
    <t>LCA92</t>
  </si>
  <si>
    <t>LCA93</t>
  </si>
  <si>
    <t>LCA94</t>
  </si>
  <si>
    <t>LCA95</t>
  </si>
  <si>
    <t>LCA96</t>
  </si>
  <si>
    <t>LCA97</t>
  </si>
  <si>
    <t>LCA98</t>
  </si>
  <si>
    <t>LCA99</t>
  </si>
  <si>
    <t>LCA00</t>
  </si>
  <si>
    <t>LCA01</t>
  </si>
  <si>
    <t>LCA02</t>
  </si>
  <si>
    <t>LCA03</t>
  </si>
  <si>
    <t>LCA04</t>
  </si>
  <si>
    <t>LCA05</t>
  </si>
  <si>
    <t>LCA06</t>
  </si>
  <si>
    <t>LCA07</t>
  </si>
  <si>
    <t>LCA08</t>
  </si>
  <si>
    <t>LCA09</t>
  </si>
  <si>
    <t>LCA10</t>
  </si>
  <si>
    <t>LCA11</t>
  </si>
  <si>
    <t>LCA12</t>
  </si>
  <si>
    <t>LCA13</t>
  </si>
  <si>
    <t>LCA14</t>
  </si>
  <si>
    <t>LIE85</t>
  </si>
  <si>
    <t>LIE86</t>
  </si>
  <si>
    <t>LIE87</t>
  </si>
  <si>
    <t>LIE88</t>
  </si>
  <si>
    <t>LIE89</t>
  </si>
  <si>
    <t>LIE90</t>
  </si>
  <si>
    <t>LIE91</t>
  </si>
  <si>
    <t>LIE92</t>
  </si>
  <si>
    <t>LIE93</t>
  </si>
  <si>
    <t>LIE94</t>
  </si>
  <si>
    <t>LIE95</t>
  </si>
  <si>
    <t>LIE96</t>
  </si>
  <si>
    <t>LIE97</t>
  </si>
  <si>
    <t>LIE98</t>
  </si>
  <si>
    <t>LIE99</t>
  </si>
  <si>
    <t>LIE00</t>
  </si>
  <si>
    <t>LIE01</t>
  </si>
  <si>
    <t>LIE02</t>
  </si>
  <si>
    <t>LIE03</t>
  </si>
  <si>
    <t>LIE04</t>
  </si>
  <si>
    <t>LIE05</t>
  </si>
  <si>
    <t>LIE06</t>
  </si>
  <si>
    <t>LIE07</t>
  </si>
  <si>
    <t>LIE08</t>
  </si>
  <si>
    <t>LIE09</t>
  </si>
  <si>
    <t>LIE10</t>
  </si>
  <si>
    <t>LIE11</t>
  </si>
  <si>
    <t>LIE12</t>
  </si>
  <si>
    <t>LIE13</t>
  </si>
  <si>
    <t>LIE14</t>
  </si>
  <si>
    <t>LUX85</t>
  </si>
  <si>
    <t>LUX86</t>
  </si>
  <si>
    <t>LUX87</t>
  </si>
  <si>
    <t>LUX88</t>
  </si>
  <si>
    <t>LUX89</t>
  </si>
  <si>
    <t>LUX90</t>
  </si>
  <si>
    <t>LUX91</t>
  </si>
  <si>
    <t>LUX92</t>
  </si>
  <si>
    <t>LUX93</t>
  </si>
  <si>
    <t>LUX94</t>
  </si>
  <si>
    <t>LUX95</t>
  </si>
  <si>
    <t>LUX96</t>
  </si>
  <si>
    <t>LUX97</t>
  </si>
  <si>
    <t>LUX98</t>
  </si>
  <si>
    <t>LUX99</t>
  </si>
  <si>
    <t>LUX00</t>
  </si>
  <si>
    <t>LUX01</t>
  </si>
  <si>
    <t>LUX02</t>
  </si>
  <si>
    <t>LUX03</t>
  </si>
  <si>
    <t>LUX04</t>
  </si>
  <si>
    <t>LUX05</t>
  </si>
  <si>
    <t>LUX06</t>
  </si>
  <si>
    <t>LUX07</t>
  </si>
  <si>
    <t>LUX08</t>
  </si>
  <si>
    <t>LUX09</t>
  </si>
  <si>
    <t>LUX10</t>
  </si>
  <si>
    <t>LUX11</t>
  </si>
  <si>
    <t>LUX12</t>
  </si>
  <si>
    <t>LUX13</t>
  </si>
  <si>
    <t>LUX14</t>
  </si>
  <si>
    <t>LVA85</t>
  </si>
  <si>
    <t>LVA86</t>
  </si>
  <si>
    <t>LVA87</t>
  </si>
  <si>
    <t>LVA88</t>
  </si>
  <si>
    <t>LVA89</t>
  </si>
  <si>
    <t>LVA90</t>
  </si>
  <si>
    <t>LVA91</t>
  </si>
  <si>
    <t>LVA92</t>
  </si>
  <si>
    <t>LVA93</t>
  </si>
  <si>
    <t>LVA94</t>
  </si>
  <si>
    <t>LVA95</t>
  </si>
  <si>
    <t>LVA96</t>
  </si>
  <si>
    <t>LVA97</t>
  </si>
  <si>
    <t>LVA98</t>
  </si>
  <si>
    <t>LVA99</t>
  </si>
  <si>
    <t>LVA00</t>
  </si>
  <si>
    <t>LVA01</t>
  </si>
  <si>
    <t>LVA02</t>
  </si>
  <si>
    <t>LVA03</t>
  </si>
  <si>
    <t>LVA04</t>
  </si>
  <si>
    <t>LVA05</t>
  </si>
  <si>
    <t>LVA06</t>
  </si>
  <si>
    <t>LVA07</t>
  </si>
  <si>
    <t>LVA08</t>
  </si>
  <si>
    <t>LVA09</t>
  </si>
  <si>
    <t>LVA10</t>
  </si>
  <si>
    <t>LVA11</t>
  </si>
  <si>
    <t>LVA12</t>
  </si>
  <si>
    <t>LVA13</t>
  </si>
  <si>
    <t>LVA14</t>
  </si>
  <si>
    <t>MAC85</t>
  </si>
  <si>
    <t>MAC86</t>
  </si>
  <si>
    <t>MAC87</t>
  </si>
  <si>
    <t>MAC88</t>
  </si>
  <si>
    <t>MAC89</t>
  </si>
  <si>
    <t>MAC90</t>
  </si>
  <si>
    <t>MAC91</t>
  </si>
  <si>
    <t>MAC92</t>
  </si>
  <si>
    <t>MAC93</t>
  </si>
  <si>
    <t>MAC94</t>
  </si>
  <si>
    <t>MAC95</t>
  </si>
  <si>
    <t>MAC96</t>
  </si>
  <si>
    <t>MAC97</t>
  </si>
  <si>
    <t>MAC98</t>
  </si>
  <si>
    <t>MAC99</t>
  </si>
  <si>
    <t>MAC00</t>
  </si>
  <si>
    <t>MAC01</t>
  </si>
  <si>
    <t>MAC02</t>
  </si>
  <si>
    <t>MAC03</t>
  </si>
  <si>
    <t>MAC04</t>
  </si>
  <si>
    <t>MAC05</t>
  </si>
  <si>
    <t>MAC06</t>
  </si>
  <si>
    <t>MAC07</t>
  </si>
  <si>
    <t>MAC08</t>
  </si>
  <si>
    <t>MAC09</t>
  </si>
  <si>
    <t>MAC10</t>
  </si>
  <si>
    <t>MAC11</t>
  </si>
  <si>
    <t>MAC12</t>
  </si>
  <si>
    <t>MAC13</t>
  </si>
  <si>
    <t>MAC14</t>
  </si>
  <si>
    <t>MCO85</t>
  </si>
  <si>
    <t>MCO86</t>
  </si>
  <si>
    <t>MCO87</t>
  </si>
  <si>
    <t>MCO88</t>
  </si>
  <si>
    <t>MCO89</t>
  </si>
  <si>
    <t>MCO90</t>
  </si>
  <si>
    <t>MCO91</t>
  </si>
  <si>
    <t>MCO92</t>
  </si>
  <si>
    <t>MCO93</t>
  </si>
  <si>
    <t>MCO94</t>
  </si>
  <si>
    <t>MCO95</t>
  </si>
  <si>
    <t>MCO96</t>
  </si>
  <si>
    <t>MCO97</t>
  </si>
  <si>
    <t>MCO98</t>
  </si>
  <si>
    <t>MCO99</t>
  </si>
  <si>
    <t>MCO00</t>
  </si>
  <si>
    <t>MCO01</t>
  </si>
  <si>
    <t>MCO02</t>
  </si>
  <si>
    <t>MCO03</t>
  </si>
  <si>
    <t>MCO04</t>
  </si>
  <si>
    <t>MCO05</t>
  </si>
  <si>
    <t>MCO06</t>
  </si>
  <si>
    <t>MCO07</t>
  </si>
  <si>
    <t>MCO08</t>
  </si>
  <si>
    <t>MCO09</t>
  </si>
  <si>
    <t>MCO10</t>
  </si>
  <si>
    <t>MCO11</t>
  </si>
  <si>
    <t>MCO12</t>
  </si>
  <si>
    <t>MCO13</t>
  </si>
  <si>
    <t>MCO14</t>
  </si>
  <si>
    <t>MDV85</t>
  </si>
  <si>
    <t>MDV86</t>
  </si>
  <si>
    <t>MDV87</t>
  </si>
  <si>
    <t>MDV88</t>
  </si>
  <si>
    <t>MDV89</t>
  </si>
  <si>
    <t>MDV90</t>
  </si>
  <si>
    <t>MDV91</t>
  </si>
  <si>
    <t>MDV92</t>
  </si>
  <si>
    <t>MDV93</t>
  </si>
  <si>
    <t>MDV94</t>
  </si>
  <si>
    <t>MDV95</t>
  </si>
  <si>
    <t>MDV96</t>
  </si>
  <si>
    <t>MDV97</t>
  </si>
  <si>
    <t>MDV98</t>
  </si>
  <si>
    <t>MDV99</t>
  </si>
  <si>
    <t>MDV00</t>
  </si>
  <si>
    <t>MDV01</t>
  </si>
  <si>
    <t>MDV02</t>
  </si>
  <si>
    <t>MDV03</t>
  </si>
  <si>
    <t>MDV04</t>
  </si>
  <si>
    <t>MDV05</t>
  </si>
  <si>
    <t>MDV06</t>
  </si>
  <si>
    <t>MDV07</t>
  </si>
  <si>
    <t>MDV08</t>
  </si>
  <si>
    <t>MDV09</t>
  </si>
  <si>
    <t>MDV10</t>
  </si>
  <si>
    <t>MDV11</t>
  </si>
  <si>
    <t>MDV12</t>
  </si>
  <si>
    <t>MDV13</t>
  </si>
  <si>
    <t>MDV14</t>
  </si>
  <si>
    <t>MHL85</t>
  </si>
  <si>
    <t>MHL86</t>
  </si>
  <si>
    <t>MHL87</t>
  </si>
  <si>
    <t>MHL88</t>
  </si>
  <si>
    <t>MHL89</t>
  </si>
  <si>
    <t>MHL90</t>
  </si>
  <si>
    <t>MHL91</t>
  </si>
  <si>
    <t>MHL92</t>
  </si>
  <si>
    <t>MHL93</t>
  </si>
  <si>
    <t>MHL94</t>
  </si>
  <si>
    <t>MHL95</t>
  </si>
  <si>
    <t>MHL96</t>
  </si>
  <si>
    <t>MHL97</t>
  </si>
  <si>
    <t>MHL98</t>
  </si>
  <si>
    <t>MHL99</t>
  </si>
  <si>
    <t>MHL00</t>
  </si>
  <si>
    <t>MHL01</t>
  </si>
  <si>
    <t>MHL02</t>
  </si>
  <si>
    <t>MHL03</t>
  </si>
  <si>
    <t>MHL04</t>
  </si>
  <si>
    <t>MHL05</t>
  </si>
  <si>
    <t>MHL06</t>
  </si>
  <si>
    <t>MHL07</t>
  </si>
  <si>
    <t>MHL08</t>
  </si>
  <si>
    <t>MHL09</t>
  </si>
  <si>
    <t>MHL10</t>
  </si>
  <si>
    <t>MHL11</t>
  </si>
  <si>
    <t>MHL12</t>
  </si>
  <si>
    <t>MHL13</t>
  </si>
  <si>
    <t>MHL14</t>
  </si>
  <si>
    <t>MLT85</t>
  </si>
  <si>
    <t>MLT86</t>
  </si>
  <si>
    <t>MLT87</t>
  </si>
  <si>
    <t>MLT88</t>
  </si>
  <si>
    <t>MLT89</t>
  </si>
  <si>
    <t>MLT90</t>
  </si>
  <si>
    <t>MLT91</t>
  </si>
  <si>
    <t>MLT92</t>
  </si>
  <si>
    <t>MLT93</t>
  </si>
  <si>
    <t>MLT94</t>
  </si>
  <si>
    <t>MLT95</t>
  </si>
  <si>
    <t>MLT96</t>
  </si>
  <si>
    <t>MLT97</t>
  </si>
  <si>
    <t>MLT98</t>
  </si>
  <si>
    <t>MLT99</t>
  </si>
  <si>
    <t>MLT00</t>
  </si>
  <si>
    <t>MLT01</t>
  </si>
  <si>
    <t>MLT02</t>
  </si>
  <si>
    <t>MLT03</t>
  </si>
  <si>
    <t>MLT04</t>
  </si>
  <si>
    <t>MLT05</t>
  </si>
  <si>
    <t>MLT06</t>
  </si>
  <si>
    <t>MLT07</t>
  </si>
  <si>
    <t>MLT08</t>
  </si>
  <si>
    <t>MLT09</t>
  </si>
  <si>
    <t>MLT10</t>
  </si>
  <si>
    <t>MLT11</t>
  </si>
  <si>
    <t>MLT12</t>
  </si>
  <si>
    <t>MLT13</t>
  </si>
  <si>
    <t>MLT14</t>
  </si>
  <si>
    <t>MNE85</t>
  </si>
  <si>
    <t>MNE86</t>
  </si>
  <si>
    <t>MNE87</t>
  </si>
  <si>
    <t>MNE88</t>
  </si>
  <si>
    <t>MNE89</t>
  </si>
  <si>
    <t>MNE90</t>
  </si>
  <si>
    <t>MNE91</t>
  </si>
  <si>
    <t>MNE92</t>
  </si>
  <si>
    <t>MNE93</t>
  </si>
  <si>
    <t>MNE94</t>
  </si>
  <si>
    <t>MNE95</t>
  </si>
  <si>
    <t>MNE96</t>
  </si>
  <si>
    <t>MNE97</t>
  </si>
  <si>
    <t>MNE98</t>
  </si>
  <si>
    <t>MNE99</t>
  </si>
  <si>
    <t>MNE00</t>
  </si>
  <si>
    <t>MNE01</t>
  </si>
  <si>
    <t>MNE02</t>
  </si>
  <si>
    <t>MNE03</t>
  </si>
  <si>
    <t>MNE04</t>
  </si>
  <si>
    <t>MNE05</t>
  </si>
  <si>
    <t>MNE06</t>
  </si>
  <si>
    <t>MNE07</t>
  </si>
  <si>
    <t>MNE08</t>
  </si>
  <si>
    <t>MNE09</t>
  </si>
  <si>
    <t>MNE10</t>
  </si>
  <si>
    <t>MNE11</t>
  </si>
  <si>
    <t>MNE12</t>
  </si>
  <si>
    <t>MNE13</t>
  </si>
  <si>
    <t>MNE14</t>
  </si>
  <si>
    <t>MNP85</t>
  </si>
  <si>
    <t>MNP86</t>
  </si>
  <si>
    <t>MNP87</t>
  </si>
  <si>
    <t>MNP88</t>
  </si>
  <si>
    <t>MNP89</t>
  </si>
  <si>
    <t>MNP90</t>
  </si>
  <si>
    <t>MNP91</t>
  </si>
  <si>
    <t>MNP92</t>
  </si>
  <si>
    <t>MNP93</t>
  </si>
  <si>
    <t>MNP94</t>
  </si>
  <si>
    <t>MNP95</t>
  </si>
  <si>
    <t>MNP96</t>
  </si>
  <si>
    <t>MNP97</t>
  </si>
  <si>
    <t>MNP98</t>
  </si>
  <si>
    <t>MNP99</t>
  </si>
  <si>
    <t>MNP00</t>
  </si>
  <si>
    <t>MNP01</t>
  </si>
  <si>
    <t>MNP02</t>
  </si>
  <si>
    <t>MNP03</t>
  </si>
  <si>
    <t>MNP04</t>
  </si>
  <si>
    <t>MNP05</t>
  </si>
  <si>
    <t>MNP06</t>
  </si>
  <si>
    <t>MNP07</t>
  </si>
  <si>
    <t>MNP08</t>
  </si>
  <si>
    <t>MNP09</t>
  </si>
  <si>
    <t>MNP10</t>
  </si>
  <si>
    <t>MNP11</t>
  </si>
  <si>
    <t>MNP12</t>
  </si>
  <si>
    <t>MNP13</t>
  </si>
  <si>
    <t>MNP14</t>
  </si>
  <si>
    <t>MUS85</t>
  </si>
  <si>
    <t>MUS86</t>
  </si>
  <si>
    <t>MUS87</t>
  </si>
  <si>
    <t>MUS88</t>
  </si>
  <si>
    <t>MUS89</t>
  </si>
  <si>
    <t>MUS90</t>
  </si>
  <si>
    <t>MUS91</t>
  </si>
  <si>
    <t>MUS92</t>
  </si>
  <si>
    <t>MUS93</t>
  </si>
  <si>
    <t>MUS94</t>
  </si>
  <si>
    <t>MUS95</t>
  </si>
  <si>
    <t>MUS96</t>
  </si>
  <si>
    <t>MUS97</t>
  </si>
  <si>
    <t>MUS98</t>
  </si>
  <si>
    <t>MUS99</t>
  </si>
  <si>
    <t>MUS00</t>
  </si>
  <si>
    <t>MUS01</t>
  </si>
  <si>
    <t>MUS02</t>
  </si>
  <si>
    <t>MUS03</t>
  </si>
  <si>
    <t>MUS04</t>
  </si>
  <si>
    <t>MUS05</t>
  </si>
  <si>
    <t>MUS06</t>
  </si>
  <si>
    <t>MUS07</t>
  </si>
  <si>
    <t>MUS08</t>
  </si>
  <si>
    <t>MUS09</t>
  </si>
  <si>
    <t>MUS10</t>
  </si>
  <si>
    <t>MUS11</t>
  </si>
  <si>
    <t>MUS12</t>
  </si>
  <si>
    <t>MUS13</t>
  </si>
  <si>
    <t>MUS14</t>
  </si>
  <si>
    <t>OMN85</t>
  </si>
  <si>
    <t>OMN86</t>
  </si>
  <si>
    <t>OMN87</t>
  </si>
  <si>
    <t>OMN88</t>
  </si>
  <si>
    <t>OMN89</t>
  </si>
  <si>
    <t>OMN90</t>
  </si>
  <si>
    <t>OMN91</t>
  </si>
  <si>
    <t>OMN92</t>
  </si>
  <si>
    <t>OMN93</t>
  </si>
  <si>
    <t>OMN94</t>
  </si>
  <si>
    <t>OMN95</t>
  </si>
  <si>
    <t>OMN96</t>
  </si>
  <si>
    <t>OMN97</t>
  </si>
  <si>
    <t>OMN98</t>
  </si>
  <si>
    <t>OMN99</t>
  </si>
  <si>
    <t>OMN00</t>
  </si>
  <si>
    <t>OMN01</t>
  </si>
  <si>
    <t>OMN02</t>
  </si>
  <si>
    <t>OMN03</t>
  </si>
  <si>
    <t>OMN04</t>
  </si>
  <si>
    <t>OMN05</t>
  </si>
  <si>
    <t>OMN06</t>
  </si>
  <si>
    <t>OMN07</t>
  </si>
  <si>
    <t>OMN08</t>
  </si>
  <si>
    <t>OMN09</t>
  </si>
  <si>
    <t>OMN10</t>
  </si>
  <si>
    <t>OMN11</t>
  </si>
  <si>
    <t>OMN12</t>
  </si>
  <si>
    <t>OMN13</t>
  </si>
  <si>
    <t>OMN14</t>
  </si>
  <si>
    <t>PLW85</t>
  </si>
  <si>
    <t>PLW86</t>
  </si>
  <si>
    <t>PLW87</t>
  </si>
  <si>
    <t>PLW88</t>
  </si>
  <si>
    <t>PLW89</t>
  </si>
  <si>
    <t>PLW90</t>
  </si>
  <si>
    <t>PLW91</t>
  </si>
  <si>
    <t>PLW92</t>
  </si>
  <si>
    <t>PLW93</t>
  </si>
  <si>
    <t>PLW94</t>
  </si>
  <si>
    <t>PLW95</t>
  </si>
  <si>
    <t>PLW96</t>
  </si>
  <si>
    <t>PLW97</t>
  </si>
  <si>
    <t>PLW98</t>
  </si>
  <si>
    <t>PLW99</t>
  </si>
  <si>
    <t>PLW00</t>
  </si>
  <si>
    <t>PLW01</t>
  </si>
  <si>
    <t>PLW02</t>
  </si>
  <si>
    <t>PLW03</t>
  </si>
  <si>
    <t>PLW04</t>
  </si>
  <si>
    <t>PLW05</t>
  </si>
  <si>
    <t>PLW06</t>
  </si>
  <si>
    <t>PLW07</t>
  </si>
  <si>
    <t>PLW08</t>
  </si>
  <si>
    <t>PLW09</t>
  </si>
  <si>
    <t>PLW10</t>
  </si>
  <si>
    <t>PLW11</t>
  </si>
  <si>
    <t>PLW12</t>
  </si>
  <si>
    <t>PLW13</t>
  </si>
  <si>
    <t>PLW14</t>
  </si>
  <si>
    <t>SAU85</t>
  </si>
  <si>
    <t>SAU86</t>
  </si>
  <si>
    <t>SAU87</t>
  </si>
  <si>
    <t>SAU88</t>
  </si>
  <si>
    <t>SAU89</t>
  </si>
  <si>
    <t>SAU90</t>
  </si>
  <si>
    <t>SAU91</t>
  </si>
  <si>
    <t>SAU92</t>
  </si>
  <si>
    <t>SAU93</t>
  </si>
  <si>
    <t>SAU94</t>
  </si>
  <si>
    <t>SAU95</t>
  </si>
  <si>
    <t>SAU96</t>
  </si>
  <si>
    <t>SAU97</t>
  </si>
  <si>
    <t>SAU98</t>
  </si>
  <si>
    <t>SAU99</t>
  </si>
  <si>
    <t>SAU00</t>
  </si>
  <si>
    <t>SAU01</t>
  </si>
  <si>
    <t>SAU02</t>
  </si>
  <si>
    <t>SAU03</t>
  </si>
  <si>
    <t>SAU04</t>
  </si>
  <si>
    <t>SAU05</t>
  </si>
  <si>
    <t>SAU06</t>
  </si>
  <si>
    <t>SAU07</t>
  </si>
  <si>
    <t>SAU08</t>
  </si>
  <si>
    <t>SAU09</t>
  </si>
  <si>
    <t>SAU10</t>
  </si>
  <si>
    <t>SAU11</t>
  </si>
  <si>
    <t>SAU12</t>
  </si>
  <si>
    <t>SAU13</t>
  </si>
  <si>
    <t>SAU14</t>
  </si>
  <si>
    <t>SLB85</t>
  </si>
  <si>
    <t>SLB86</t>
  </si>
  <si>
    <t>SLB87</t>
  </si>
  <si>
    <t>SLB88</t>
  </si>
  <si>
    <t>SLB89</t>
  </si>
  <si>
    <t>SLB90</t>
  </si>
  <si>
    <t>SLB91</t>
  </si>
  <si>
    <t>SLB92</t>
  </si>
  <si>
    <t>SLB93</t>
  </si>
  <si>
    <t>SLB94</t>
  </si>
  <si>
    <t>SLB95</t>
  </si>
  <si>
    <t>SLB96</t>
  </si>
  <si>
    <t>SLB97</t>
  </si>
  <si>
    <t>SLB98</t>
  </si>
  <si>
    <t>SLB99</t>
  </si>
  <si>
    <t>SLB00</t>
  </si>
  <si>
    <t>SLB01</t>
  </si>
  <si>
    <t>SLB02</t>
  </si>
  <si>
    <t>SLB03</t>
  </si>
  <si>
    <t>SLB04</t>
  </si>
  <si>
    <t>SLB05</t>
  </si>
  <si>
    <t>SLB06</t>
  </si>
  <si>
    <t>SLB07</t>
  </si>
  <si>
    <t>SLB08</t>
  </si>
  <si>
    <t>SLB09</t>
  </si>
  <si>
    <t>SLB10</t>
  </si>
  <si>
    <t>SLB11</t>
  </si>
  <si>
    <t>SLB12</t>
  </si>
  <si>
    <t>SLB13</t>
  </si>
  <si>
    <t>SLB14</t>
  </si>
  <si>
    <t>SSD85</t>
  </si>
  <si>
    <t>SSD86</t>
  </si>
  <si>
    <t>SSD87</t>
  </si>
  <si>
    <t>SSD88</t>
  </si>
  <si>
    <t>SSD89</t>
  </si>
  <si>
    <t>SSD90</t>
  </si>
  <si>
    <t>SSD91</t>
  </si>
  <si>
    <t>SSD92</t>
  </si>
  <si>
    <t>SSD93</t>
  </si>
  <si>
    <t>SSD94</t>
  </si>
  <si>
    <t>SSD95</t>
  </si>
  <si>
    <t>SSD96</t>
  </si>
  <si>
    <t>SSD97</t>
  </si>
  <si>
    <t>SSD98</t>
  </si>
  <si>
    <t>SSD99</t>
  </si>
  <si>
    <t>SSD00</t>
  </si>
  <si>
    <t>SSD01</t>
  </si>
  <si>
    <t>SSD02</t>
  </si>
  <si>
    <t>SSD03</t>
  </si>
  <si>
    <t>SSD04</t>
  </si>
  <si>
    <t>SSD05</t>
  </si>
  <si>
    <t>SSD06</t>
  </si>
  <si>
    <t>SSD07</t>
  </si>
  <si>
    <t>SSD08</t>
  </si>
  <si>
    <t>SSD09</t>
  </si>
  <si>
    <t>SSD10</t>
  </si>
  <si>
    <t>SSD11</t>
  </si>
  <si>
    <t>SSD12</t>
  </si>
  <si>
    <t>SSD13</t>
  </si>
  <si>
    <t>SSD14</t>
  </si>
  <si>
    <t>STP85</t>
  </si>
  <si>
    <t>STP86</t>
  </si>
  <si>
    <t>STP87</t>
  </si>
  <si>
    <t>STP88</t>
  </si>
  <si>
    <t>STP89</t>
  </si>
  <si>
    <t>STP90</t>
  </si>
  <si>
    <t>STP91</t>
  </si>
  <si>
    <t>STP92</t>
  </si>
  <si>
    <t>STP93</t>
  </si>
  <si>
    <t>STP94</t>
  </si>
  <si>
    <t>STP95</t>
  </si>
  <si>
    <t>STP96</t>
  </si>
  <si>
    <t>STP97</t>
  </si>
  <si>
    <t>STP98</t>
  </si>
  <si>
    <t>STP99</t>
  </si>
  <si>
    <t>STP00</t>
  </si>
  <si>
    <t>STP01</t>
  </si>
  <si>
    <t>STP02</t>
  </si>
  <si>
    <t>STP03</t>
  </si>
  <si>
    <t>STP04</t>
  </si>
  <si>
    <t>STP05</t>
  </si>
  <si>
    <t>STP06</t>
  </si>
  <si>
    <t>STP07</t>
  </si>
  <si>
    <t>STP08</t>
  </si>
  <si>
    <t>STP09</t>
  </si>
  <si>
    <t>STP10</t>
  </si>
  <si>
    <t>STP11</t>
  </si>
  <si>
    <t>STP12</t>
  </si>
  <si>
    <t>STP13</t>
  </si>
  <si>
    <t>STP14</t>
  </si>
  <si>
    <t>SUR85</t>
  </si>
  <si>
    <t>SUR86</t>
  </si>
  <si>
    <t>SUR87</t>
  </si>
  <si>
    <t>SUR88</t>
  </si>
  <si>
    <t>SUR89</t>
  </si>
  <si>
    <t>SUR90</t>
  </si>
  <si>
    <t>SUR91</t>
  </si>
  <si>
    <t>SUR92</t>
  </si>
  <si>
    <t>SUR93</t>
  </si>
  <si>
    <t>SUR94</t>
  </si>
  <si>
    <t>SUR95</t>
  </si>
  <si>
    <t>SUR96</t>
  </si>
  <si>
    <t>SUR97</t>
  </si>
  <si>
    <t>SUR98</t>
  </si>
  <si>
    <t>SUR99</t>
  </si>
  <si>
    <t>SUR00</t>
  </si>
  <si>
    <t>SUR01</t>
  </si>
  <si>
    <t>SUR02</t>
  </si>
  <si>
    <t>SUR03</t>
  </si>
  <si>
    <t>SUR04</t>
  </si>
  <si>
    <t>SUR05</t>
  </si>
  <si>
    <t>SUR06</t>
  </si>
  <si>
    <t>SUR07</t>
  </si>
  <si>
    <t>SUR08</t>
  </si>
  <si>
    <t>SUR09</t>
  </si>
  <si>
    <t>SUR10</t>
  </si>
  <si>
    <t>SUR11</t>
  </si>
  <si>
    <t>SUR12</t>
  </si>
  <si>
    <t>SUR13</t>
  </si>
  <si>
    <t>SUR14</t>
  </si>
  <si>
    <t>SWZ85</t>
  </si>
  <si>
    <t>SWZ86</t>
  </si>
  <si>
    <t>SWZ87</t>
  </si>
  <si>
    <t>SWZ88</t>
  </si>
  <si>
    <t>SWZ89</t>
  </si>
  <si>
    <t>SWZ90</t>
  </si>
  <si>
    <t>SWZ91</t>
  </si>
  <si>
    <t>SWZ92</t>
  </si>
  <si>
    <t>SWZ93</t>
  </si>
  <si>
    <t>SWZ94</t>
  </si>
  <si>
    <t>SWZ95</t>
  </si>
  <si>
    <t>SWZ96</t>
  </si>
  <si>
    <t>SWZ97</t>
  </si>
  <si>
    <t>SWZ98</t>
  </si>
  <si>
    <t>SWZ99</t>
  </si>
  <si>
    <t>SWZ00</t>
  </si>
  <si>
    <t>SWZ01</t>
  </si>
  <si>
    <t>SWZ02</t>
  </si>
  <si>
    <t>SWZ03</t>
  </si>
  <si>
    <t>SWZ04</t>
  </si>
  <si>
    <t>SWZ05</t>
  </si>
  <si>
    <t>SWZ06</t>
  </si>
  <si>
    <t>SWZ07</t>
  </si>
  <si>
    <t>SWZ08</t>
  </si>
  <si>
    <t>SWZ09</t>
  </si>
  <si>
    <t>SWZ10</t>
  </si>
  <si>
    <t>SWZ11</t>
  </si>
  <si>
    <t>SWZ12</t>
  </si>
  <si>
    <t>SWZ13</t>
  </si>
  <si>
    <t>SWZ14</t>
  </si>
  <si>
    <t>SYC85</t>
  </si>
  <si>
    <t>SYC86</t>
  </si>
  <si>
    <t>SYC87</t>
  </si>
  <si>
    <t>SYC88</t>
  </si>
  <si>
    <t>SYC89</t>
  </si>
  <si>
    <t>SYC90</t>
  </si>
  <si>
    <t>SYC91</t>
  </si>
  <si>
    <t>SYC92</t>
  </si>
  <si>
    <t>SYC93</t>
  </si>
  <si>
    <t>SYC94</t>
  </si>
  <si>
    <t>SYC95</t>
  </si>
  <si>
    <t>SYC96</t>
  </si>
  <si>
    <t>SYC97</t>
  </si>
  <si>
    <t>SYC98</t>
  </si>
  <si>
    <t>SYC99</t>
  </si>
  <si>
    <t>SYC00</t>
  </si>
  <si>
    <t>SYC01</t>
  </si>
  <si>
    <t>SYC02</t>
  </si>
  <si>
    <t>SYC03</t>
  </si>
  <si>
    <t>SYC04</t>
  </si>
  <si>
    <t>SYC05</t>
  </si>
  <si>
    <t>SYC06</t>
  </si>
  <si>
    <t>SYC07</t>
  </si>
  <si>
    <t>SYC08</t>
  </si>
  <si>
    <t>SYC09</t>
  </si>
  <si>
    <t>SYC10</t>
  </si>
  <si>
    <t>SYC11</t>
  </si>
  <si>
    <t>SYC12</t>
  </si>
  <si>
    <t>SYC13</t>
  </si>
  <si>
    <t>SYC14</t>
  </si>
  <si>
    <t>SYR85</t>
  </si>
  <si>
    <t>Q0</t>
  </si>
  <si>
    <t>SYR86</t>
  </si>
  <si>
    <t>SYR87</t>
  </si>
  <si>
    <t>SYR88</t>
  </si>
  <si>
    <t>SYR89</t>
  </si>
  <si>
    <t>SYR90</t>
  </si>
  <si>
    <t>SYR91</t>
  </si>
  <si>
    <t>SYR92</t>
  </si>
  <si>
    <t>SYR93</t>
  </si>
  <si>
    <t>SYR94</t>
  </si>
  <si>
    <t>SYR95</t>
  </si>
  <si>
    <t>SYR96</t>
  </si>
  <si>
    <t>SYR97</t>
  </si>
  <si>
    <t>SYR98</t>
  </si>
  <si>
    <t>SYR99</t>
  </si>
  <si>
    <t>SYR00</t>
  </si>
  <si>
    <t>SYR01</t>
  </si>
  <si>
    <t>SYR02</t>
  </si>
  <si>
    <t>SYR03</t>
  </si>
  <si>
    <t>SYR04</t>
  </si>
  <si>
    <t>SYR05</t>
  </si>
  <si>
    <t>SYR06</t>
  </si>
  <si>
    <t>SYR07</t>
  </si>
  <si>
    <t>SYR08</t>
  </si>
  <si>
    <t>SYR09</t>
  </si>
  <si>
    <t>SYR10</t>
  </si>
  <si>
    <t>SYR11</t>
  </si>
  <si>
    <t>SYR12</t>
  </si>
  <si>
    <t>SYR13</t>
  </si>
  <si>
    <t>SYR14</t>
  </si>
  <si>
    <t>TMP85</t>
  </si>
  <si>
    <t>TMP86</t>
  </si>
  <si>
    <t>TMP87</t>
  </si>
  <si>
    <t>TMP88</t>
  </si>
  <si>
    <t>TMP89</t>
  </si>
  <si>
    <t>TMP90</t>
  </si>
  <si>
    <t>TMP91</t>
  </si>
  <si>
    <t>TMP92</t>
  </si>
  <si>
    <t>TMP93</t>
  </si>
  <si>
    <t>TMP94</t>
  </si>
  <si>
    <t>TMP95</t>
  </si>
  <si>
    <t>TMP96</t>
  </si>
  <si>
    <t>TMP97</t>
  </si>
  <si>
    <t>TMP98</t>
  </si>
  <si>
    <t>TMP99</t>
  </si>
  <si>
    <t>TMP00</t>
  </si>
  <si>
    <t>TMP01</t>
  </si>
  <si>
    <t>TMP02</t>
  </si>
  <si>
    <t>TMP03</t>
  </si>
  <si>
    <t>TMP04</t>
  </si>
  <si>
    <t>TMP05</t>
  </si>
  <si>
    <t>TMP06</t>
  </si>
  <si>
    <t>TMP07</t>
  </si>
  <si>
    <t>TMP08</t>
  </si>
  <si>
    <t>TMP09</t>
  </si>
  <si>
    <t>TMP10</t>
  </si>
  <si>
    <t>TMP11</t>
  </si>
  <si>
    <t>TMP12</t>
  </si>
  <si>
    <t>TMP13</t>
  </si>
  <si>
    <t>TMP14</t>
  </si>
  <si>
    <t>TON85</t>
  </si>
  <si>
    <t>TON86</t>
  </si>
  <si>
    <t>TON87</t>
  </si>
  <si>
    <t>TON88</t>
  </si>
  <si>
    <t>TON89</t>
  </si>
  <si>
    <t>TON90</t>
  </si>
  <si>
    <t>TON91</t>
  </si>
  <si>
    <t>TON92</t>
  </si>
  <si>
    <t>TON93</t>
  </si>
  <si>
    <t>TON94</t>
  </si>
  <si>
    <t>TON95</t>
  </si>
  <si>
    <t>TON96</t>
  </si>
  <si>
    <t>TON97</t>
  </si>
  <si>
    <t>TON98</t>
  </si>
  <si>
    <t>TON99</t>
  </si>
  <si>
    <t>TON00</t>
  </si>
  <si>
    <t>TON01</t>
  </si>
  <si>
    <t>TON02</t>
  </si>
  <si>
    <t>TON03</t>
  </si>
  <si>
    <t>TON04</t>
  </si>
  <si>
    <t>TON05</t>
  </si>
  <si>
    <t>TON06</t>
  </si>
  <si>
    <t>TON07</t>
  </si>
  <si>
    <t>TON08</t>
  </si>
  <si>
    <t>TON09</t>
  </si>
  <si>
    <t>TON10</t>
  </si>
  <si>
    <t>TON11</t>
  </si>
  <si>
    <t>TON12</t>
  </si>
  <si>
    <t>TON13</t>
  </si>
  <si>
    <t>TON14</t>
  </si>
  <si>
    <t>TTO85</t>
  </si>
  <si>
    <t>TTO86</t>
  </si>
  <si>
    <t>TTO87</t>
  </si>
  <si>
    <t>TTO88</t>
  </si>
  <si>
    <t>TTO89</t>
  </si>
  <si>
    <t>TTO90</t>
  </si>
  <si>
    <t>TTO91</t>
  </si>
  <si>
    <t>TTO92</t>
  </si>
  <si>
    <t>TTO93</t>
  </si>
  <si>
    <t>TTO94</t>
  </si>
  <si>
    <t>TTO95</t>
  </si>
  <si>
    <t>TTO96</t>
  </si>
  <si>
    <t>TTO97</t>
  </si>
  <si>
    <t>TTO98</t>
  </si>
  <si>
    <t>TTO99</t>
  </si>
  <si>
    <t>TTO00</t>
  </si>
  <si>
    <t>TTO01</t>
  </si>
  <si>
    <t>TTO02</t>
  </si>
  <si>
    <t>TTO03</t>
  </si>
  <si>
    <t>TTO04</t>
  </si>
  <si>
    <t>TTO05</t>
  </si>
  <si>
    <t>TTO06</t>
  </si>
  <si>
    <t>TTO07</t>
  </si>
  <si>
    <t>TTO08</t>
  </si>
  <si>
    <t>TTO09</t>
  </si>
  <si>
    <t>TTO10</t>
  </si>
  <si>
    <t>TTO11</t>
  </si>
  <si>
    <t>TTO12</t>
  </si>
  <si>
    <t>TTO13</t>
  </si>
  <si>
    <t>TTO14</t>
  </si>
  <si>
    <t>TUV85</t>
  </si>
  <si>
    <t>TUV86</t>
  </si>
  <si>
    <t>TUV87</t>
  </si>
  <si>
    <t>TUV88</t>
  </si>
  <si>
    <t>TUV89</t>
  </si>
  <si>
    <t>TUV90</t>
  </si>
  <si>
    <t>TUV91</t>
  </si>
  <si>
    <t>TUV92</t>
  </si>
  <si>
    <t>TUV93</t>
  </si>
  <si>
    <t>TUV94</t>
  </si>
  <si>
    <t>TUV95</t>
  </si>
  <si>
    <t>TUV96</t>
  </si>
  <si>
    <t>TUV97</t>
  </si>
  <si>
    <t>TUV98</t>
  </si>
  <si>
    <t>TUV99</t>
  </si>
  <si>
    <t>TUV00</t>
  </si>
  <si>
    <t>TUV01</t>
  </si>
  <si>
    <t>TUV02</t>
  </si>
  <si>
    <t>TUV03</t>
  </si>
  <si>
    <t>TUV04</t>
  </si>
  <si>
    <t>TUV05</t>
  </si>
  <si>
    <t>TUV06</t>
  </si>
  <si>
    <t>TUV07</t>
  </si>
  <si>
    <t>TUV08</t>
  </si>
  <si>
    <t>TUV09</t>
  </si>
  <si>
    <t>TUV10</t>
  </si>
  <si>
    <t>TUV11</t>
  </si>
  <si>
    <t>TUV12</t>
  </si>
  <si>
    <t>TUV13</t>
  </si>
  <si>
    <t>TUV14</t>
  </si>
  <si>
    <t>VCT85</t>
  </si>
  <si>
    <t>VCT86</t>
  </si>
  <si>
    <t>VCT87</t>
  </si>
  <si>
    <t>VCT88</t>
  </si>
  <si>
    <t>VCT89</t>
  </si>
  <si>
    <t>VCT90</t>
  </si>
  <si>
    <t>VCT91</t>
  </si>
  <si>
    <t>VCT92</t>
  </si>
  <si>
    <t>VCT93</t>
  </si>
  <si>
    <t>VCT94</t>
  </si>
  <si>
    <t>VCT95</t>
  </si>
  <si>
    <t>VCT96</t>
  </si>
  <si>
    <t>VCT97</t>
  </si>
  <si>
    <t>VCT98</t>
  </si>
  <si>
    <t>VCT99</t>
  </si>
  <si>
    <t>VCT00</t>
  </si>
  <si>
    <t>VCT01</t>
  </si>
  <si>
    <t>VCT02</t>
  </si>
  <si>
    <t>VCT03</t>
  </si>
  <si>
    <t>VCT04</t>
  </si>
  <si>
    <t>VCT05</t>
  </si>
  <si>
    <t>VCT06</t>
  </si>
  <si>
    <t>VCT07</t>
  </si>
  <si>
    <t>VCT08</t>
  </si>
  <si>
    <t>VCT09</t>
  </si>
  <si>
    <t>VCT10</t>
  </si>
  <si>
    <t>VCT11</t>
  </si>
  <si>
    <t>VCT12</t>
  </si>
  <si>
    <t>VCT13</t>
  </si>
  <si>
    <t>VCT14</t>
  </si>
  <si>
    <t>VIR85</t>
  </si>
  <si>
    <t>VIR86</t>
  </si>
  <si>
    <t>VIR87</t>
  </si>
  <si>
    <t>VIR88</t>
  </si>
  <si>
    <t>VIR89</t>
  </si>
  <si>
    <t>VIR90</t>
  </si>
  <si>
    <t>VIR91</t>
  </si>
  <si>
    <t>VIR92</t>
  </si>
  <si>
    <t>VIR93</t>
  </si>
  <si>
    <t>VIR94</t>
  </si>
  <si>
    <t>VIR95</t>
  </si>
  <si>
    <t>VIR96</t>
  </si>
  <si>
    <t>VIR97</t>
  </si>
  <si>
    <t>VIR98</t>
  </si>
  <si>
    <t>VIR99</t>
  </si>
  <si>
    <t>VIR00</t>
  </si>
  <si>
    <t>VIR01</t>
  </si>
  <si>
    <t>VIR02</t>
  </si>
  <si>
    <t>VIR03</t>
  </si>
  <si>
    <t>VIR04</t>
  </si>
  <si>
    <t>VIR05</t>
  </si>
  <si>
    <t>VIR06</t>
  </si>
  <si>
    <t>VIR07</t>
  </si>
  <si>
    <t>VIR08</t>
  </si>
  <si>
    <t>VIR09</t>
  </si>
  <si>
    <t>VIR10</t>
  </si>
  <si>
    <t>VIR11</t>
  </si>
  <si>
    <t>VIR12</t>
  </si>
  <si>
    <t>VIR13</t>
  </si>
  <si>
    <t>VIR14</t>
  </si>
  <si>
    <t>VUT85</t>
  </si>
  <si>
    <t>VUT86</t>
  </si>
  <si>
    <t>VUT87</t>
  </si>
  <si>
    <t>VUT88</t>
  </si>
  <si>
    <t>VUT89</t>
  </si>
  <si>
    <t>VUT90</t>
  </si>
  <si>
    <t>VUT91</t>
  </si>
  <si>
    <t>VUT92</t>
  </si>
  <si>
    <t>VUT93</t>
  </si>
  <si>
    <t>VUT94</t>
  </si>
  <si>
    <t>VUT95</t>
  </si>
  <si>
    <t>VUT96</t>
  </si>
  <si>
    <t>VUT97</t>
  </si>
  <si>
    <t>VUT98</t>
  </si>
  <si>
    <t>VUT99</t>
  </si>
  <si>
    <t>VUT00</t>
  </si>
  <si>
    <t>VUT01</t>
  </si>
  <si>
    <t>VUT02</t>
  </si>
  <si>
    <t>VUT03</t>
  </si>
  <si>
    <t>VUT04</t>
  </si>
  <si>
    <t>VUT05</t>
  </si>
  <si>
    <t>VUT06</t>
  </si>
  <si>
    <t>VUT07</t>
  </si>
  <si>
    <t>VUT08</t>
  </si>
  <si>
    <t>VUT09</t>
  </si>
  <si>
    <t>VUT10</t>
  </si>
  <si>
    <t>VUT11</t>
  </si>
  <si>
    <t>VUT12</t>
  </si>
  <si>
    <t>VUT13</t>
  </si>
  <si>
    <t>VUT14</t>
  </si>
  <si>
    <t>WSM85</t>
  </si>
  <si>
    <t>WSM86</t>
  </si>
  <si>
    <t>WSM87</t>
  </si>
  <si>
    <t>WSM88</t>
  </si>
  <si>
    <t>WSM89</t>
  </si>
  <si>
    <t>WSM90</t>
  </si>
  <si>
    <t>WSM91</t>
  </si>
  <si>
    <t>WSM92</t>
  </si>
  <si>
    <t>WSM93</t>
  </si>
  <si>
    <t>WSM94</t>
  </si>
  <si>
    <t>WSM95</t>
  </si>
  <si>
    <t>WSM96</t>
  </si>
  <si>
    <t>WSM97</t>
  </si>
  <si>
    <t>WSM98</t>
  </si>
  <si>
    <t>WSM99</t>
  </si>
  <si>
    <t>WSM00</t>
  </si>
  <si>
    <t>WSM01</t>
  </si>
  <si>
    <t>WSM02</t>
  </si>
  <si>
    <t>WSM03</t>
  </si>
  <si>
    <t>WSM04</t>
  </si>
  <si>
    <t>WSM05</t>
  </si>
  <si>
    <t>WSM06</t>
  </si>
  <si>
    <t>WSM07</t>
  </si>
  <si>
    <t>WSM08</t>
  </si>
  <si>
    <t>WSM09</t>
  </si>
  <si>
    <t>WSM10</t>
  </si>
  <si>
    <t>WSM11</t>
  </si>
  <si>
    <t>WSM12</t>
  </si>
  <si>
    <t>WSM13</t>
  </si>
  <si>
    <t>WSM14</t>
  </si>
  <si>
    <t>Annual change of index</t>
  </si>
  <si>
    <t>Initial year for simulatoin</t>
  </si>
  <si>
    <t>Country with the highest overall determinant index</t>
  </si>
  <si>
    <t>Corresponding benchmark</t>
  </si>
  <si>
    <t>Trajectory of benchmark</t>
  </si>
  <si>
    <t>Annual change in the trajectory of benchmark</t>
  </si>
  <si>
    <t>Annual change in the trajectory</t>
  </si>
  <si>
    <t>Trajectory</t>
  </si>
  <si>
    <t>(Initial values are imputed if missing.)</t>
  </si>
  <si>
    <t>Target value</t>
  </si>
  <si>
    <t>Benchmark 
country</t>
  </si>
  <si>
    <t>Regression</t>
  </si>
  <si>
    <t>Average and SD for indicators, over 1985-2014</t>
  </si>
  <si>
    <t>Database for general variables and determinant indexes.</t>
  </si>
  <si>
    <t>Simulated annual TFP growth rate in table</t>
  </si>
  <si>
    <t>Comments and suggestions welcome, please email LTGM@worldbank.org</t>
  </si>
  <si>
    <t>V 1.00</t>
  </si>
  <si>
    <t>Developed by Young Eun Kim and Norman V. Loayza</t>
  </si>
  <si>
    <t>DECRG, World Bank</t>
  </si>
  <si>
    <t>Total population, src: WDI</t>
  </si>
  <si>
    <t/>
  </si>
  <si>
    <t>--7. Trajectory of a selected country--</t>
  </si>
  <si>
    <t>To enter manually, do not choose a scenario.</t>
  </si>
  <si>
    <t>-Select-</t>
  </si>
  <si>
    <t>Required for the scenario 7 and 8.</t>
  </si>
  <si>
    <t>--8. The latest index of a selected country--</t>
  </si>
  <si>
    <t>Rescaled index</t>
  </si>
  <si>
    <t>Historical avg</t>
  </si>
  <si>
    <t>Required for the scenarios 1-5 and 8.</t>
  </si>
  <si>
    <t>Income quintile among non-OECD countries
(Q1-Q5: 1st to 5th (highest))</t>
  </si>
  <si>
    <t>Min.</t>
  </si>
  <si>
    <t>Max.</t>
  </si>
  <si>
    <t>Initial value 
(2014)</t>
  </si>
  <si>
    <t>: Initial year for analysis</t>
  </si>
  <si>
    <t>Option 1</t>
  </si>
  <si>
    <t>Overall index</t>
  </si>
  <si>
    <t>Option 2</t>
  </si>
  <si>
    <t>Infratructure</t>
  </si>
  <si>
    <t>(Rescaled)</t>
  </si>
  <si>
    <t>Initial (2014)</t>
  </si>
  <si>
    <t>Target, final</t>
  </si>
  <si>
    <t>From 1 to 100 (best) as of 2014</t>
  </si>
  <si>
    <t>2000-2014</t>
  </si>
  <si>
    <t xml:space="preserve">1. Highest overall index in OECD countries
2. Highest overall index by region among non-OECD countries
3. 75-percentile index by region among non-OECD countries
4. Highest overall index by income quintile among non-OECD countries
5. 75-percentile index by income quintile among non-OECD countries
6. Trajectory of a country with the fastest increase in the overall index by region over 1985-2014 among non-OECD countries
7. Trajectory of a selected country over 1985-2014 
8. The index of a selected country as of 2014
</t>
  </si>
  <si>
    <t>Secondary completion rate (% of relevant population)</t>
  </si>
  <si>
    <t>1: popl&lt;2M or 
oil-rent&gt;32.5% of GDP (&gt;=90 percentile)
0: otherwise</t>
  </si>
  <si>
    <t>Historical annual TFP growth rate</t>
  </si>
  <si>
    <t>Baseline</t>
  </si>
  <si>
    <t>Constant determinant index</t>
  </si>
  <si>
    <t>Selected:</t>
  </si>
  <si>
    <t>Baseline (smoothing)</t>
  </si>
  <si>
    <t>Baseline 2</t>
  </si>
  <si>
    <t>Index, recaled (1-100)</t>
  </si>
  <si>
    <t>(We assume 0% if historical TFP growth rate is not available.)</t>
  </si>
  <si>
    <t>Baseline: 1) Historical annual TFP growth rate or 2) Simulated TFP growth with the determinant index in 2018 staying the same.</t>
  </si>
  <si>
    <t>Time period:</t>
  </si>
  <si>
    <t>Average or median:</t>
  </si>
  <si>
    <t>Historical annual TFP growth rate:</t>
  </si>
  <si>
    <t>Average</t>
  </si>
  <si>
    <t>TFP growth rate</t>
  </si>
  <si>
    <t>Historical TFP growth</t>
  </si>
  <si>
    <t>Selected by user:</t>
  </si>
  <si>
    <t>X5</t>
  </si>
  <si>
    <t>X4</t>
  </si>
  <si>
    <t>Income quintile among developing countries.</t>
  </si>
  <si>
    <t>High</t>
  </si>
  <si>
    <t>Low Middle</t>
  </si>
  <si>
    <t>Low</t>
  </si>
  <si>
    <t>Upper Middle</t>
  </si>
  <si>
    <t>Overall determinant index</t>
  </si>
  <si>
    <t>25 percentile</t>
  </si>
  <si>
    <t>50 percentile</t>
  </si>
  <si>
    <t>75 percentile</t>
  </si>
  <si>
    <t>Minimum</t>
  </si>
  <si>
    <t>By income</t>
  </si>
  <si>
    <t>By region</t>
  </si>
  <si>
    <t>Notes</t>
  </si>
  <si>
    <t>1. The percentiles are based on data in 2014.</t>
  </si>
  <si>
    <t>2. Countries with small population (&lt;2 million) and heavy oil rent (footnote 3) are excluded.</t>
  </si>
  <si>
    <t>3. Heavy oil rent is defined as reliance on oil production for more than 32 percent of GDP on average during 2006-15, which is 90th – 100th percentile among 98 countries with positive oil rents (World Bank 2017j); Angola (45%), Congo, Rep. (46%), Equatorial Guinea (42%), Gabon (32%), Iraq (52%), Kuwait (47%), Libya (54%), Oman (37%), Saudi Arabia (44%), and South Sudan (45%).</t>
  </si>
  <si>
    <t>1. Select a country: C6</t>
  </si>
  <si>
    <t>4. Select a baseline type: F12</t>
  </si>
  <si>
    <t>5. Either choose a scenario (col E) or type a target value manually (col G)</t>
  </si>
  <si>
    <t>6. Input for scenario</t>
  </si>
  <si>
    <t>7.  Simulated TFP growth is shown in the graph and the table on the right side.</t>
  </si>
  <si>
    <t xml:space="preserve">The TFP module enables user to simulate TFP growth depending on the values of the TFP determinant indexes - innovation, education, market efficiency, infrastructure, and institutions. </t>
  </si>
  <si>
    <t>How-to:</t>
  </si>
  <si>
    <t>See the background paper "Productivity Growth: Patterns and Determinants across the World" for a technical description of the drivers of productivity, statistical analysis, and scenario simulations.</t>
  </si>
  <si>
    <t>Thanks to Wen Chen, Steven Michael Pennings, Jorge Luis Guzman Correa, Zixi Liu, Ha Nguyen, Luis Servén, Rongsheng Tang, Yong Wang, and participants in seminars at the World Bank, the Federation of ASEAN Economic Associations, the Shanghai University of Finance and Economics, and Peking University for helpful comments.</t>
  </si>
  <si>
    <t>Long Term Growth Model (LTGM) - Total Factor Productivity (TFP) Module Spreadsheet</t>
  </si>
  <si>
    <t>if using Excel 2010 or later all features work as planned.</t>
  </si>
  <si>
    <t>2. Select a statistical type of historical TFP growth: F7</t>
  </si>
  <si>
    <t>3. Select a time period of historical TFP growth: F8</t>
  </si>
  <si>
    <t>1) Manual input and Scenario 1-5, 8: Enter a target year (col H)</t>
  </si>
  <si>
    <t>2) Scenario 7 and 8: Select a benchmark country (col G)</t>
  </si>
  <si>
    <t>Overall determinant index (input) and annual TFP growth rate (output)</t>
  </si>
  <si>
    <t>(OECD: high-income countries that have been members of the OECD for more than 40 years)</t>
  </si>
  <si>
    <t xml:space="preserve">Note 1. In the scenario no.6 and 7, we apply the annual change in the index of the benchmark country over 1985─2014 to that of the selected country, starting in 2019 for the next 30 years and the average change over 2005─2014 for subsequent years. In other scenarios, we assume a country’s overall determinant index increases linearly from the value in 2018 to the target index by the target year and keeps increasing with the same slope afterward.
Note 2.In the scenarios, highest values and 75 percentile values are selected based on data as of 2014.
Note 3. Mininum wage and severance pay: we do not rank them, instead show the median value by region for the scenario no. 3 and 5. 
Note 4. OECD includes high-income countries which have been members of the OECD for more than 40 years (Australia, Austria, Belgium, Canada, Denmark, Finland, France, Germany, Greece, Ireland, Italy, Japan, Netherlands, New Zealand, Norway, Portugal, Spain, Sweden, Switzerland, United Kingdom, United States).
Note 5. Income quintiles for the non-OECD group are as follows. GDP PC (2010 constant USD): Q1 &lt;$583, Q2: $583-$1,347, Q3: $1,347-$3,243, Q4: $3,243-$6,837, Q5: &gt;=$6,837.
Note 6. Scenario 7 and 8 are available only for option 1 and 2. </t>
  </si>
  <si>
    <t>X6</t>
  </si>
  <si>
    <t>When using this toolkit, please cite the following reference:</t>
  </si>
  <si>
    <t xml:space="preserve">Kim, Young Eun; Loayza, Norman V.. 2019. Productivity Growth : Patterns and Determinants across the World (English). Policy Research working paper; no. WPS 8852. Washington, D.C. : World Bank Group. http://documents.worldbank.org/curated/en/130281557504440729/Productivity-Growth-Patterns-and-Determinants-across-the-World </t>
  </si>
  <si>
    <t>Instructions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</si>
</sst>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0.000"/>
    <numFmt numFmtId="165" formatCode="0.0000"/>
    <numFmt numFmtId="166" formatCode="dd\-mmmm\-yyyy"/>
    <numFmt numFmtId="167" formatCode="&quot;$&quot;#,##0"/>
    <numFmt numFmtId="168" formatCode="0.000%"/>
    <numFmt numFmtId="169" formatCode="0.00000"/>
    <numFmt numFmtId="170" formatCode="0.0E+00"/>
  </numFmts>
  <fonts count="5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4"/>
      <color theme="1"/>
      <name val="Calibri"/>
      <family val="2"/>
      <scheme val="minor"/>
    </font>
    <font>
      <sz val="11"/>
      <color theme="1"/>
      <name val="Calibri"/>
      <family val="2"/>
      <scheme val="minor"/>
    </font>
    <font>
      <sz val="10"/>
      <name val="Arial"/>
      <family val="2"/>
    </font>
    <font>
      <sz val="11"/>
      <color theme="1"/>
      <name val="Times New Roman"/>
      <family val="2"/>
    </font>
    <font>
      <sz val="11"/>
      <name val="Calibri"/>
      <family val="2"/>
    </font>
    <font>
      <sz val="12"/>
      <name val="Arial"/>
      <family val="2"/>
    </font>
    <font>
      <sz val="9"/>
      <color indexed="81"/>
      <name val="Tahoma"/>
      <family val="2"/>
    </font>
    <font>
      <b/>
      <sz val="9"/>
      <color indexed="81"/>
      <name val="Tahoma"/>
      <family val="2"/>
    </font>
    <font>
      <b/>
      <sz val="12"/>
      <name val="Calibri"/>
      <family val="2"/>
      <scheme val="minor"/>
    </font>
    <font>
      <sz val="12"/>
      <name val="Calibri"/>
      <family val="2"/>
      <scheme val="minor"/>
    </font>
    <font>
      <i/>
      <sz val="12"/>
      <color theme="1"/>
      <name val="Calibri"/>
      <family val="2"/>
      <scheme val="minor"/>
    </font>
    <font>
      <sz val="11"/>
      <color rgb="FFFF0000"/>
      <name val="Calibri"/>
      <family val="2"/>
      <scheme val="minor"/>
    </font>
    <font>
      <sz val="12"/>
      <color theme="1"/>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trike/>
      <sz val="12"/>
      <color theme="1"/>
      <name val="Calibri"/>
      <family val="2"/>
      <scheme val="minor"/>
    </font>
    <font>
      <b/>
      <sz val="12"/>
      <color rgb="FFFF0000"/>
      <name val="Calibri"/>
      <family val="2"/>
      <scheme val="minor"/>
    </font>
    <font>
      <b/>
      <sz val="12"/>
      <color rgb="FF3F3F3F"/>
      <name val="Calibri"/>
      <family val="2"/>
      <scheme val="minor"/>
    </font>
    <font>
      <b/>
      <sz val="12"/>
      <color theme="0"/>
      <name val="Calibri"/>
      <family val="2"/>
      <scheme val="minor"/>
    </font>
    <font>
      <b/>
      <sz val="12"/>
      <color rgb="FFC00000"/>
      <name val="Calibri"/>
      <family val="2"/>
      <scheme val="minor"/>
    </font>
    <font>
      <sz val="12"/>
      <color theme="4"/>
      <name val="Calibri"/>
      <family val="2"/>
      <scheme val="minor"/>
    </font>
    <font>
      <sz val="12"/>
      <color rgb="FF0070C0"/>
      <name val="Calibri"/>
      <family val="2"/>
      <scheme val="minor"/>
    </font>
    <font>
      <b/>
      <sz val="11"/>
      <color theme="1"/>
      <name val="Calibri"/>
      <family val="2"/>
      <scheme val="minor"/>
    </font>
    <font>
      <b/>
      <strike/>
      <sz val="11"/>
      <color theme="1"/>
      <name val="Calibri"/>
      <family val="2"/>
      <scheme val="minor"/>
    </font>
    <font>
      <sz val="11"/>
      <name val="Calibri"/>
      <family val="2"/>
      <scheme val="minor"/>
    </font>
    <font>
      <sz val="11"/>
      <color rgb="FF3F3F3F"/>
      <name val="Calibri"/>
      <family val="2"/>
      <scheme val="minor"/>
    </font>
    <font>
      <sz val="11"/>
      <color theme="9" tint="-0.249977111117893"/>
      <name val="Calibri"/>
      <family val="2"/>
      <scheme val="minor"/>
    </font>
    <font>
      <sz val="11"/>
      <color theme="4"/>
      <name val="Calibri"/>
      <family val="2"/>
      <scheme val="minor"/>
    </font>
    <font>
      <b/>
      <sz val="14"/>
      <color theme="3"/>
      <name val="Calibri"/>
      <family val="2"/>
      <scheme val="minor"/>
    </font>
    <font>
      <sz val="14"/>
      <color theme="1"/>
      <name val="Calibri"/>
      <family val="2"/>
      <scheme val="minor"/>
    </font>
    <font>
      <sz val="14"/>
      <name val="Calibri"/>
      <family val="2"/>
      <scheme val="minor"/>
    </font>
    <font>
      <sz val="14"/>
      <color theme="0" tint="-0.499984740745262"/>
      <name val="Calibri"/>
      <family val="2"/>
      <scheme val="minor"/>
    </font>
    <font>
      <i/>
      <sz val="14"/>
      <color rgb="FFFF0000"/>
      <name val="Calibri"/>
      <family val="2"/>
      <scheme val="minor"/>
    </font>
    <font>
      <b/>
      <sz val="14"/>
      <name val="Calibri"/>
      <family val="2"/>
      <scheme val="minor"/>
    </font>
    <font>
      <b/>
      <sz val="12"/>
      <color theme="5"/>
      <name val="Calibri"/>
      <family val="2"/>
      <scheme val="minor"/>
    </font>
    <font>
      <b/>
      <sz val="12"/>
      <color theme="4"/>
      <name val="Calibri"/>
      <family val="2"/>
      <scheme val="minor"/>
    </font>
    <font>
      <sz val="11"/>
      <color theme="1" tint="0.499984740745262"/>
      <name val="Calibri"/>
      <family val="2"/>
      <scheme val="minor"/>
    </font>
    <font>
      <u/>
      <sz val="14"/>
      <color theme="10"/>
      <name val="Calibri"/>
      <family val="2"/>
      <scheme val="minor"/>
    </font>
    <font>
      <sz val="11"/>
      <color rgb="FF9C0006"/>
      <name val="Calibri"/>
      <family val="2"/>
      <scheme val="minor"/>
    </font>
    <font>
      <sz val="14"/>
      <color rgb="FFFF0000"/>
      <name val="Calibri"/>
      <family val="2"/>
      <scheme val="minor"/>
    </font>
    <font>
      <sz val="12"/>
      <color theme="0" tint="-0.14999847407452621"/>
      <name val="Calibri"/>
      <family val="2"/>
      <scheme val="minor"/>
    </font>
    <font>
      <b/>
      <sz val="12"/>
      <color theme="3"/>
      <name val="Calibri"/>
      <family val="2"/>
      <scheme val="minor"/>
    </font>
  </fonts>
  <fills count="15">
    <fill>
      <patternFill patternType="none"/>
    </fill>
    <fill>
      <patternFill patternType="gray125"/>
    </fill>
    <fill>
      <patternFill patternType="solid">
        <fgColor theme="9"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CC99"/>
      </patternFill>
    </fill>
    <fill>
      <patternFill patternType="solid">
        <fgColor rgb="FFF2F2F2"/>
      </patternFill>
    </fill>
    <fill>
      <patternFill patternType="solid">
        <fgColor theme="6" tint="0.79998168889431442"/>
        <bgColor indexed="65"/>
      </patternFill>
    </fill>
    <fill>
      <patternFill patternType="solid">
        <fgColor theme="6" tint="0.39997558519241921"/>
        <bgColor indexed="65"/>
      </patternFill>
    </fill>
    <fill>
      <patternFill patternType="solid">
        <fgColor theme="6" tint="-0.499984740745262"/>
        <bgColor indexed="64"/>
      </patternFill>
    </fill>
    <fill>
      <patternFill patternType="solid">
        <fgColor rgb="FFFFC7CE"/>
      </patternFill>
    </fill>
    <fill>
      <patternFill patternType="solid">
        <fgColor theme="0" tint="-0.14999847407452621"/>
        <bgColor indexed="64"/>
      </patternFill>
    </fill>
  </fills>
  <borders count="27">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thin">
        <color indexed="64"/>
      </left>
      <right style="thin">
        <color indexed="64"/>
      </right>
      <top style="thin">
        <color indexed="64"/>
      </top>
      <bottom style="thin">
        <color indexed="64"/>
      </bottom>
      <diagonal/>
    </border>
  </borders>
  <cellStyleXfs count="6477">
    <xf numFmtId="0" fontId="0"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2" fillId="0" borderId="0"/>
    <xf numFmtId="0" fontId="13" fillId="0" borderId="0" applyNumberFormat="0" applyFill="0" applyBorder="0" applyAlignment="0" applyProtection="0"/>
    <xf numFmtId="0" fontId="13" fillId="0" borderId="0">
      <alignment vertical="center"/>
    </xf>
    <xf numFmtId="43" fontId="13" fillId="0" borderId="0" applyFont="0" applyFill="0" applyBorder="0" applyAlignment="0" applyProtection="0"/>
    <xf numFmtId="0" fontId="14" fillId="0" borderId="0"/>
    <xf numFmtId="0" fontId="15" fillId="0" borderId="0"/>
    <xf numFmtId="0" fontId="13" fillId="0" borderId="0"/>
    <xf numFmtId="0" fontId="16"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43" fontId="23" fillId="0" borderId="0" applyFont="0" applyFill="0" applyBorder="0" applyAlignment="0" applyProtection="0"/>
    <xf numFmtId="0" fontId="6" fillId="0" borderId="0"/>
    <xf numFmtId="0" fontId="5" fillId="0" borderId="0"/>
    <xf numFmtId="0" fontId="4" fillId="0" borderId="0"/>
    <xf numFmtId="9" fontId="23" fillId="0" borderId="0" applyFont="0" applyFill="0" applyBorder="0" applyAlignment="0" applyProtection="0"/>
    <xf numFmtId="0" fontId="24" fillId="8" borderId="23" applyNumberFormat="0" applyAlignment="0" applyProtection="0"/>
    <xf numFmtId="0" fontId="25" fillId="9" borderId="24" applyNumberFormat="0" applyAlignment="0" applyProtection="0"/>
    <xf numFmtId="0" fontId="26" fillId="9" borderId="23" applyNumberFormat="0" applyAlignment="0" applyProtection="0"/>
    <xf numFmtId="0" fontId="27" fillId="0" borderId="25" applyNumberFormat="0" applyFill="0" applyAlignment="0" applyProtection="0"/>
    <xf numFmtId="0" fontId="3" fillId="10" borderId="0" applyNumberFormat="0" applyBorder="0" applyAlignment="0" applyProtection="0"/>
    <xf numFmtId="0" fontId="3" fillId="11" borderId="0" applyNumberFormat="0" applyBorder="0" applyAlignment="0" applyProtection="0"/>
    <xf numFmtId="0" fontId="51" fillId="13" borderId="0" applyNumberFormat="0" applyBorder="0" applyAlignment="0" applyProtection="0"/>
  </cellStyleXfs>
  <cellXfs count="271">
    <xf numFmtId="0" fontId="0" fillId="0" borderId="0" xfId="0"/>
    <xf numFmtId="0" fontId="7" fillId="0" borderId="0" xfId="0" applyFont="1"/>
    <xf numFmtId="0" fontId="8" fillId="0" borderId="0" xfId="0" applyFont="1"/>
    <xf numFmtId="0" fontId="0" fillId="3" borderId="0" xfId="0" applyFill="1"/>
    <xf numFmtId="2" fontId="0" fillId="0" borderId="0" xfId="0" applyNumberFormat="1"/>
    <xf numFmtId="164" fontId="0" fillId="0" borderId="0" xfId="0" applyNumberFormat="1"/>
    <xf numFmtId="0" fontId="0" fillId="0" borderId="0" xfId="0" applyBorder="1"/>
    <xf numFmtId="0" fontId="8" fillId="0" borderId="0" xfId="0" applyFont="1" applyBorder="1"/>
    <xf numFmtId="0" fontId="8" fillId="0" borderId="0" xfId="0" applyFont="1" applyFill="1" applyBorder="1"/>
    <xf numFmtId="0" fontId="8" fillId="0" borderId="0" xfId="0" applyFont="1" applyFill="1"/>
    <xf numFmtId="1" fontId="0" fillId="0" borderId="0" xfId="0" applyNumberFormat="1"/>
    <xf numFmtId="0" fontId="0" fillId="0" borderId="0" xfId="0" quotePrefix="1"/>
    <xf numFmtId="0" fontId="0" fillId="0" borderId="0" xfId="0" applyFont="1"/>
    <xf numFmtId="0" fontId="0" fillId="7" borderId="0" xfId="0" applyFill="1"/>
    <xf numFmtId="0" fontId="8" fillId="7" borderId="0" xfId="0" applyFont="1" applyFill="1"/>
    <xf numFmtId="0" fontId="0" fillId="5" borderId="0" xfId="0" applyFill="1"/>
    <xf numFmtId="0" fontId="0" fillId="0" borderId="0" xfId="0"/>
    <xf numFmtId="0" fontId="0" fillId="0" borderId="6" xfId="0" applyBorder="1"/>
    <xf numFmtId="0" fontId="0" fillId="0" borderId="8" xfId="0" applyBorder="1"/>
    <xf numFmtId="0" fontId="8" fillId="2" borderId="0" xfId="0" applyFont="1" applyFill="1"/>
    <xf numFmtId="0" fontId="0" fillId="2" borderId="0" xfId="0" applyFill="1"/>
    <xf numFmtId="0" fontId="8" fillId="5" borderId="0" xfId="0" applyFont="1" applyFill="1"/>
    <xf numFmtId="0" fontId="8" fillId="5" borderId="0" xfId="0" applyFont="1" applyFill="1" applyBorder="1"/>
    <xf numFmtId="0" fontId="0" fillId="5" borderId="0" xfId="0" applyFill="1" applyBorder="1"/>
    <xf numFmtId="0" fontId="8" fillId="3" borderId="0" xfId="0" applyFont="1" applyFill="1"/>
    <xf numFmtId="0" fontId="8" fillId="0" borderId="0" xfId="6474" applyFont="1" applyFill="1" applyBorder="1" applyAlignment="1">
      <alignment wrapText="1"/>
    </xf>
    <xf numFmtId="0" fontId="8" fillId="0" borderId="0" xfId="6475" applyFont="1" applyFill="1" applyBorder="1" applyAlignment="1">
      <alignment wrapText="1"/>
    </xf>
    <xf numFmtId="2" fontId="0" fillId="0" borderId="0" xfId="0" applyNumberFormat="1" applyBorder="1"/>
    <xf numFmtId="0" fontId="0" fillId="0" borderId="0" xfId="0" applyAlignment="1"/>
    <xf numFmtId="0" fontId="8" fillId="0" borderId="0" xfId="0" applyFont="1" applyFill="1" applyAlignment="1">
      <alignment wrapText="1"/>
    </xf>
    <xf numFmtId="0" fontId="0" fillId="0" borderId="0" xfId="0" applyAlignment="1">
      <alignment wrapText="1"/>
    </xf>
    <xf numFmtId="2" fontId="0" fillId="0" borderId="0" xfId="0" applyNumberFormat="1" applyBorder="1" applyAlignment="1">
      <alignment wrapText="1"/>
    </xf>
    <xf numFmtId="0" fontId="8" fillId="0" borderId="0" xfId="0" applyFont="1" applyAlignment="1">
      <alignment wrapText="1"/>
    </xf>
    <xf numFmtId="0" fontId="0" fillId="0" borderId="0" xfId="0" applyFont="1" applyAlignment="1">
      <alignment wrapText="1"/>
    </xf>
    <xf numFmtId="0" fontId="0" fillId="0" borderId="0" xfId="0" applyFont="1" applyFill="1" applyAlignment="1">
      <alignment wrapText="1"/>
    </xf>
    <xf numFmtId="0" fontId="0" fillId="0" borderId="0" xfId="0" applyFont="1" applyFill="1"/>
    <xf numFmtId="0" fontId="0" fillId="0" borderId="0" xfId="0" applyFill="1" applyAlignment="1">
      <alignment wrapText="1"/>
    </xf>
    <xf numFmtId="2" fontId="8" fillId="0" borderId="0" xfId="0" applyNumberFormat="1" applyFont="1"/>
    <xf numFmtId="2" fontId="0" fillId="0" borderId="0" xfId="0" applyNumberFormat="1" applyFont="1"/>
    <xf numFmtId="0" fontId="25" fillId="9" borderId="24" xfId="6471"/>
    <xf numFmtId="10" fontId="26" fillId="9" borderId="23" xfId="6472" applyNumberFormat="1"/>
    <xf numFmtId="2" fontId="25" fillId="9" borderId="24" xfId="6471" applyNumberFormat="1" applyFont="1"/>
    <xf numFmtId="2" fontId="26" fillId="9" borderId="23" xfId="6472" applyNumberFormat="1"/>
    <xf numFmtId="11" fontId="0" fillId="0" borderId="0" xfId="0" applyNumberFormat="1"/>
    <xf numFmtId="2" fontId="20" fillId="0" borderId="0" xfId="0" applyNumberFormat="1" applyFont="1" applyBorder="1"/>
    <xf numFmtId="0" fontId="8" fillId="0" borderId="5" xfId="0" applyFont="1" applyBorder="1"/>
    <xf numFmtId="0" fontId="8" fillId="0" borderId="21" xfId="0" applyFont="1" applyBorder="1"/>
    <xf numFmtId="0" fontId="0" fillId="0" borderId="0" xfId="0" applyFont="1" applyBorder="1"/>
    <xf numFmtId="0" fontId="21" fillId="4" borderId="0" xfId="0" applyFont="1" applyFill="1" applyBorder="1" applyAlignment="1"/>
    <xf numFmtId="2" fontId="0" fillId="4" borderId="0" xfId="0" applyNumberFormat="1" applyFont="1" applyFill="1" applyBorder="1"/>
    <xf numFmtId="1" fontId="0" fillId="4" borderId="5" xfId="0" applyNumberFormat="1" applyFont="1" applyFill="1" applyBorder="1"/>
    <xf numFmtId="2" fontId="8" fillId="0" borderId="0" xfId="0" applyNumberFormat="1" applyFont="1" applyBorder="1"/>
    <xf numFmtId="1" fontId="0" fillId="0" borderId="5" xfId="0" applyNumberFormat="1" applyFont="1" applyBorder="1"/>
    <xf numFmtId="1" fontId="0" fillId="0" borderId="0" xfId="0" applyNumberFormat="1" applyFont="1" applyBorder="1"/>
    <xf numFmtId="2" fontId="0" fillId="0" borderId="0" xfId="0" applyNumberFormat="1" applyFont="1" applyBorder="1"/>
    <xf numFmtId="2" fontId="0" fillId="4" borderId="0" xfId="0" applyNumberFormat="1" applyFont="1" applyFill="1" applyBorder="1" applyAlignment="1"/>
    <xf numFmtId="1" fontId="0" fillId="4" borderId="5" xfId="0" applyNumberFormat="1" applyFont="1" applyFill="1" applyBorder="1" applyAlignment="1"/>
    <xf numFmtId="0" fontId="0" fillId="0" borderId="21" xfId="0" applyFont="1" applyBorder="1" applyAlignment="1"/>
    <xf numFmtId="2" fontId="0" fillId="0" borderId="0" xfId="0" applyNumberFormat="1" applyFont="1" applyBorder="1" applyAlignment="1"/>
    <xf numFmtId="1" fontId="0" fillId="0" borderId="5" xfId="0" applyNumberFormat="1" applyFont="1" applyBorder="1" applyAlignment="1"/>
    <xf numFmtId="0" fontId="0" fillId="0" borderId="0" xfId="0" applyFill="1" applyBorder="1"/>
    <xf numFmtId="0" fontId="28" fillId="0" borderId="0" xfId="0" applyFont="1"/>
    <xf numFmtId="0" fontId="24" fillId="8" borderId="23" xfId="6470"/>
    <xf numFmtId="2" fontId="30" fillId="0" borderId="22" xfId="6471" applyNumberFormat="1" applyFont="1" applyFill="1" applyBorder="1" applyAlignment="1"/>
    <xf numFmtId="0" fontId="21" fillId="0" borderId="7" xfId="0" applyFont="1" applyFill="1" applyBorder="1" applyAlignment="1"/>
    <xf numFmtId="2" fontId="0" fillId="0" borderId="7" xfId="0" applyNumberFormat="1" applyFont="1" applyFill="1" applyBorder="1" applyAlignment="1"/>
    <xf numFmtId="1" fontId="0" fillId="0" borderId="8" xfId="0" applyNumberFormat="1" applyFont="1" applyFill="1" applyBorder="1" applyAlignment="1"/>
    <xf numFmtId="0" fontId="0" fillId="0" borderId="11" xfId="0" applyBorder="1"/>
    <xf numFmtId="0" fontId="0" fillId="0" borderId="10" xfId="0" applyBorder="1"/>
    <xf numFmtId="0" fontId="32" fillId="2" borderId="0" xfId="0" applyFont="1" applyFill="1"/>
    <xf numFmtId="10" fontId="24" fillId="8" borderId="23" xfId="6469" applyNumberFormat="1" applyFont="1" applyFill="1" applyBorder="1" applyAlignment="1">
      <alignment horizontal="left"/>
    </xf>
    <xf numFmtId="165" fontId="0" fillId="0" borderId="0" xfId="0" applyNumberFormat="1"/>
    <xf numFmtId="10" fontId="0" fillId="0" borderId="0" xfId="6469" applyNumberFormat="1" applyFont="1"/>
    <xf numFmtId="2" fontId="0" fillId="0" borderId="0" xfId="6465" applyNumberFormat="1" applyFont="1"/>
    <xf numFmtId="165" fontId="0" fillId="2" borderId="0" xfId="0" applyNumberFormat="1" applyFill="1"/>
    <xf numFmtId="2" fontId="7" fillId="0" borderId="0" xfId="0" applyNumberFormat="1" applyFont="1" applyBorder="1"/>
    <xf numFmtId="0" fontId="34" fillId="0" borderId="0" xfId="0" applyFont="1"/>
    <xf numFmtId="1" fontId="25" fillId="9" borderId="24" xfId="6471" applyNumberFormat="1" applyFont="1"/>
    <xf numFmtId="0" fontId="35" fillId="11" borderId="0" xfId="6475" applyFont="1" applyBorder="1" applyAlignment="1"/>
    <xf numFmtId="0" fontId="35" fillId="11" borderId="0" xfId="6475" applyFont="1" applyAlignment="1">
      <alignment horizontal="center"/>
    </xf>
    <xf numFmtId="1" fontId="24" fillId="8" borderId="23" xfId="6470" applyNumberFormat="1" applyAlignment="1">
      <alignment horizontal="center"/>
    </xf>
    <xf numFmtId="0" fontId="29" fillId="0" borderId="0" xfId="0" applyFont="1"/>
    <xf numFmtId="0" fontId="0" fillId="0" borderId="0" xfId="0" quotePrefix="1" applyAlignment="1">
      <alignment wrapText="1"/>
    </xf>
    <xf numFmtId="2" fontId="24" fillId="8" borderId="23" xfId="6470" applyNumberFormat="1"/>
    <xf numFmtId="0" fontId="8" fillId="7" borderId="0" xfId="0" applyFont="1" applyFill="1" applyBorder="1"/>
    <xf numFmtId="0" fontId="0" fillId="7" borderId="0" xfId="0" applyFill="1" applyBorder="1"/>
    <xf numFmtId="0" fontId="26" fillId="9" borderId="23" xfId="6472" applyAlignment="1">
      <alignment wrapText="1"/>
    </xf>
    <xf numFmtId="2" fontId="0" fillId="7" borderId="0" xfId="0" applyNumberFormat="1" applyFill="1" applyBorder="1"/>
    <xf numFmtId="2" fontId="20" fillId="0" borderId="0" xfId="0" applyNumberFormat="1" applyFont="1"/>
    <xf numFmtId="2" fontId="33" fillId="0" borderId="0" xfId="0" applyNumberFormat="1" applyFont="1" applyBorder="1"/>
    <xf numFmtId="2" fontId="0" fillId="5" borderId="0" xfId="0" applyNumberFormat="1" applyFill="1" applyBorder="1"/>
    <xf numFmtId="0" fontId="35" fillId="11" borderId="0" xfId="6475" applyFont="1"/>
    <xf numFmtId="0" fontId="8" fillId="0" borderId="0" xfId="0" applyFont="1" applyAlignment="1"/>
    <xf numFmtId="0" fontId="27" fillId="0" borderId="25" xfId="6473"/>
    <xf numFmtId="10" fontId="27" fillId="0" borderId="25" xfId="6469" applyNumberFormat="1" applyFont="1" applyBorder="1"/>
    <xf numFmtId="0" fontId="36" fillId="11" borderId="0" xfId="6475" applyFont="1"/>
    <xf numFmtId="0" fontId="32" fillId="2" borderId="0" xfId="0" applyFont="1" applyFill="1" applyAlignment="1"/>
    <xf numFmtId="0" fontId="0" fillId="0" borderId="0" xfId="0" applyAlignment="1">
      <alignment horizontal="center"/>
    </xf>
    <xf numFmtId="0" fontId="34" fillId="0" borderId="0" xfId="0" applyFont="1" applyAlignment="1">
      <alignment wrapText="1"/>
    </xf>
    <xf numFmtId="0" fontId="26" fillId="0" borderId="25" xfId="6473" applyFont="1"/>
    <xf numFmtId="10" fontId="26" fillId="0" borderId="25" xfId="6473" applyNumberFormat="1" applyFont="1"/>
    <xf numFmtId="2" fontId="37" fillId="9" borderId="23" xfId="6472" applyNumberFormat="1" applyFont="1"/>
    <xf numFmtId="2" fontId="38" fillId="9" borderId="24" xfId="6471" applyNumberFormat="1" applyFont="1"/>
    <xf numFmtId="2" fontId="27" fillId="9" borderId="23" xfId="6472" applyNumberFormat="1" applyFont="1"/>
    <xf numFmtId="2" fontId="39" fillId="9" borderId="24" xfId="6471" applyNumberFormat="1" applyFont="1"/>
    <xf numFmtId="10" fontId="27" fillId="9" borderId="23" xfId="6472" applyNumberFormat="1" applyFont="1"/>
    <xf numFmtId="10" fontId="40" fillId="9" borderId="23" xfId="6472" applyNumberFormat="1" applyFont="1"/>
    <xf numFmtId="2" fontId="40" fillId="9" borderId="23" xfId="6472" applyNumberFormat="1" applyFont="1"/>
    <xf numFmtId="2" fontId="22" fillId="9" borderId="24" xfId="6471" applyNumberFormat="1" applyFont="1"/>
    <xf numFmtId="164" fontId="22" fillId="9" borderId="24" xfId="6471" applyNumberFormat="1" applyFont="1"/>
    <xf numFmtId="0" fontId="22" fillId="9" borderId="24" xfId="6471" applyFont="1"/>
    <xf numFmtId="0" fontId="24" fillId="8" borderId="23" xfId="6470" applyFont="1" applyAlignment="1">
      <alignment horizontal="center"/>
    </xf>
    <xf numFmtId="0" fontId="5" fillId="0" borderId="0" xfId="6467"/>
    <xf numFmtId="2" fontId="26" fillId="9" borderId="23" xfId="6472" applyNumberFormat="1" applyAlignment="1">
      <alignment wrapText="1"/>
    </xf>
    <xf numFmtId="1" fontId="26" fillId="9" borderId="23" xfId="6472" applyNumberFormat="1"/>
    <xf numFmtId="43" fontId="0" fillId="0" borderId="0" xfId="2126" applyFont="1"/>
    <xf numFmtId="165" fontId="19" fillId="0" borderId="0" xfId="0" applyNumberFormat="1" applyFont="1" applyFill="1" applyAlignment="1">
      <alignment wrapText="1"/>
    </xf>
    <xf numFmtId="10" fontId="27" fillId="0" borderId="25" xfId="6473" applyNumberFormat="1"/>
    <xf numFmtId="0" fontId="42" fillId="0" borderId="0" xfId="0" applyFont="1"/>
    <xf numFmtId="0" fontId="11" fillId="0" borderId="0" xfId="0" applyFont="1"/>
    <xf numFmtId="0" fontId="11" fillId="0" borderId="0" xfId="0" applyFont="1" applyFill="1" applyBorder="1" applyAlignment="1">
      <alignment vertical="center"/>
    </xf>
    <xf numFmtId="0" fontId="42" fillId="0" borderId="1" xfId="0" applyFont="1" applyBorder="1"/>
    <xf numFmtId="0" fontId="42" fillId="0" borderId="4" xfId="0" applyFont="1" applyBorder="1"/>
    <xf numFmtId="0" fontId="42" fillId="0" borderId="4" xfId="0" applyFont="1" applyBorder="1" applyAlignment="1"/>
    <xf numFmtId="0" fontId="42" fillId="0" borderId="22" xfId="0" applyFont="1" applyFill="1" applyBorder="1" applyAlignment="1"/>
    <xf numFmtId="0" fontId="42" fillId="4" borderId="0" xfId="0" applyFont="1" applyFill="1" applyBorder="1" applyAlignment="1">
      <alignment horizontal="left" vertical="center"/>
    </xf>
    <xf numFmtId="0" fontId="42" fillId="4" borderId="0" xfId="0" applyFont="1" applyFill="1" applyBorder="1" applyAlignment="1"/>
    <xf numFmtId="1" fontId="44" fillId="0" borderId="0" xfId="0" applyNumberFormat="1" applyFont="1" applyAlignment="1">
      <alignment horizontal="center"/>
    </xf>
    <xf numFmtId="0" fontId="11" fillId="0" borderId="2" xfId="0" applyFont="1" applyBorder="1"/>
    <xf numFmtId="0" fontId="45" fillId="0" borderId="2" xfId="0" applyFont="1" applyBorder="1"/>
    <xf numFmtId="0" fontId="11" fillId="0" borderId="3" xfId="0" applyFont="1" applyBorder="1"/>
    <xf numFmtId="0" fontId="42" fillId="0" borderId="11" xfId="0" applyFont="1" applyBorder="1"/>
    <xf numFmtId="0" fontId="11" fillId="0" borderId="9" xfId="0" applyFont="1" applyBorder="1"/>
    <xf numFmtId="0" fontId="42" fillId="0" borderId="0" xfId="0" applyFont="1" applyBorder="1"/>
    <xf numFmtId="0" fontId="46" fillId="5" borderId="0" xfId="0" applyFont="1" applyFill="1" applyAlignment="1">
      <alignment horizontal="center"/>
    </xf>
    <xf numFmtId="0" fontId="21" fillId="4" borderId="0" xfId="0" applyFont="1" applyFill="1" applyBorder="1" applyAlignment="1">
      <alignment vertical="center"/>
    </xf>
    <xf numFmtId="2" fontId="0" fillId="4" borderId="0" xfId="0" applyNumberFormat="1" applyFont="1" applyFill="1" applyBorder="1" applyAlignment="1">
      <alignment vertical="center"/>
    </xf>
    <xf numFmtId="1" fontId="0" fillId="4" borderId="5" xfId="0" applyNumberFormat="1" applyFont="1" applyFill="1" applyBorder="1" applyAlignment="1">
      <alignment vertical="center"/>
    </xf>
    <xf numFmtId="0" fontId="8" fillId="0" borderId="0" xfId="0" applyFont="1" applyFill="1" applyAlignment="1"/>
    <xf numFmtId="0" fontId="47" fillId="0" borderId="0" xfId="0" applyFont="1"/>
    <xf numFmtId="164" fontId="37" fillId="9" borderId="23" xfId="6472" applyNumberFormat="1" applyFont="1"/>
    <xf numFmtId="164" fontId="27" fillId="9" borderId="23" xfId="6472" applyNumberFormat="1" applyFont="1"/>
    <xf numFmtId="2" fontId="2" fillId="9" borderId="23" xfId="6472" applyNumberFormat="1" applyFont="1"/>
    <xf numFmtId="2" fontId="40" fillId="9" borderId="24" xfId="6471" applyNumberFormat="1" applyFont="1"/>
    <xf numFmtId="2" fontId="1" fillId="9" borderId="23" xfId="6472" applyNumberFormat="1" applyFont="1"/>
    <xf numFmtId="0" fontId="41" fillId="0" borderId="22" xfId="0" applyFont="1" applyBorder="1" applyAlignment="1">
      <alignment vertical="top" wrapText="1"/>
    </xf>
    <xf numFmtId="0" fontId="35" fillId="0" borderId="0" xfId="6475" applyFont="1" applyFill="1"/>
    <xf numFmtId="168" fontId="0" fillId="0" borderId="0" xfId="0" applyNumberFormat="1"/>
    <xf numFmtId="0" fontId="11" fillId="0" borderId="1" xfId="0" applyFont="1" applyBorder="1"/>
    <xf numFmtId="0" fontId="0" fillId="0" borderId="2" xfId="0" applyBorder="1"/>
    <xf numFmtId="0" fontId="8" fillId="0" borderId="4" xfId="0" applyFont="1" applyBorder="1"/>
    <xf numFmtId="0" fontId="42" fillId="0" borderId="3" xfId="0" applyFont="1" applyBorder="1"/>
    <xf numFmtId="0" fontId="0" fillId="0" borderId="5" xfId="0" applyBorder="1"/>
    <xf numFmtId="168" fontId="0" fillId="0" borderId="5" xfId="0" applyNumberFormat="1" applyBorder="1"/>
    <xf numFmtId="0" fontId="0" fillId="0" borderId="7" xfId="0" applyBorder="1"/>
    <xf numFmtId="168" fontId="0" fillId="0" borderId="0" xfId="0" applyNumberFormat="1" applyFont="1" applyBorder="1"/>
    <xf numFmtId="0" fontId="8" fillId="0" borderId="0" xfId="0" quotePrefix="1" applyFont="1"/>
    <xf numFmtId="0" fontId="8" fillId="0" borderId="0" xfId="0" applyFont="1" applyAlignment="1">
      <alignment horizontal="left" wrapText="1"/>
    </xf>
    <xf numFmtId="0" fontId="48" fillId="0" borderId="0" xfId="0" applyFont="1"/>
    <xf numFmtId="2" fontId="33" fillId="0" borderId="0" xfId="0" applyNumberFormat="1" applyFont="1" applyAlignment="1">
      <alignment horizontal="right" vertical="top"/>
    </xf>
    <xf numFmtId="1" fontId="28" fillId="0" borderId="0" xfId="0" applyNumberFormat="1" applyFont="1"/>
    <xf numFmtId="10" fontId="37" fillId="9" borderId="23" xfId="6472" applyNumberFormat="1" applyFont="1"/>
    <xf numFmtId="10" fontId="37" fillId="9" borderId="23" xfId="6472" applyNumberFormat="1" applyFont="1" applyAlignment="1">
      <alignment horizontal="right"/>
    </xf>
    <xf numFmtId="10" fontId="49" fillId="9" borderId="23" xfId="6472" applyNumberFormat="1" applyFont="1"/>
    <xf numFmtId="0" fontId="0" fillId="0" borderId="0" xfId="0" applyFont="1" applyBorder="1" applyAlignment="1">
      <alignment horizontal="right"/>
    </xf>
    <xf numFmtId="0" fontId="8" fillId="0" borderId="0" xfId="0" applyFont="1" applyFill="1" applyBorder="1" applyAlignment="1"/>
    <xf numFmtId="0" fontId="8" fillId="0" borderId="4" xfId="0" applyFont="1" applyBorder="1" applyAlignment="1">
      <alignment wrapText="1"/>
    </xf>
    <xf numFmtId="0" fontId="42" fillId="0" borderId="0" xfId="0" applyFont="1" applyFill="1" applyBorder="1" applyAlignment="1">
      <alignment horizontal="left" vertical="center"/>
    </xf>
    <xf numFmtId="0" fontId="43" fillId="0" borderId="4" xfId="0" applyFont="1" applyBorder="1" applyAlignment="1">
      <alignment horizontal="right" vertical="center"/>
    </xf>
    <xf numFmtId="2" fontId="8" fillId="0" borderId="0" xfId="0" applyNumberFormat="1" applyFont="1" applyBorder="1" applyAlignment="1">
      <alignment horizontal="right"/>
    </xf>
    <xf numFmtId="2" fontId="29" fillId="0" borderId="0" xfId="0" applyNumberFormat="1" applyFont="1" applyBorder="1" applyAlignment="1">
      <alignment horizontal="right"/>
    </xf>
    <xf numFmtId="2" fontId="0" fillId="0" borderId="0" xfId="0" applyNumberFormat="1" applyFont="1" applyBorder="1" applyAlignment="1">
      <alignment horizontal="right"/>
    </xf>
    <xf numFmtId="2" fontId="30" fillId="0" borderId="6" xfId="6471" applyNumberFormat="1" applyFont="1" applyFill="1" applyBorder="1" applyAlignment="1">
      <alignment horizontal="right"/>
    </xf>
    <xf numFmtId="0" fontId="0" fillId="0" borderId="0" xfId="0" applyFont="1" applyFill="1" applyBorder="1"/>
    <xf numFmtId="0" fontId="0" fillId="0" borderId="4" xfId="0" applyBorder="1"/>
    <xf numFmtId="2" fontId="20" fillId="0" borderId="21" xfId="6471" applyNumberFormat="1" applyFont="1" applyFill="1" applyBorder="1" applyAlignment="1">
      <alignment vertical="center"/>
    </xf>
    <xf numFmtId="0" fontId="20" fillId="6" borderId="0" xfId="6473" applyFont="1" applyFill="1" applyBorder="1" applyAlignment="1">
      <alignment horizontal="left"/>
    </xf>
    <xf numFmtId="2" fontId="20" fillId="0" borderId="0" xfId="6471" applyNumberFormat="1" applyFont="1" applyFill="1" applyBorder="1" applyAlignment="1">
      <alignment vertical="center"/>
    </xf>
    <xf numFmtId="2" fontId="20" fillId="0" borderId="0" xfId="6471" applyNumberFormat="1" applyFont="1" applyFill="1" applyBorder="1" applyAlignment="1">
      <alignment horizontal="right" vertical="center"/>
    </xf>
    <xf numFmtId="2" fontId="0" fillId="0" borderId="0" xfId="0" applyNumberFormat="1" applyFont="1" applyFill="1"/>
    <xf numFmtId="0" fontId="0" fillId="0" borderId="1" xfId="0" applyBorder="1"/>
    <xf numFmtId="0" fontId="8" fillId="0" borderId="2" xfId="0" applyFont="1" applyBorder="1"/>
    <xf numFmtId="0" fontId="8" fillId="0" borderId="3" xfId="0" applyFont="1" applyBorder="1"/>
    <xf numFmtId="2" fontId="0" fillId="0" borderId="5" xfId="0" applyNumberFormat="1" applyFont="1" applyFill="1" applyBorder="1"/>
    <xf numFmtId="2" fontId="20" fillId="0" borderId="7" xfId="6471" applyNumberFormat="1" applyFont="1" applyFill="1" applyBorder="1" applyAlignment="1">
      <alignment vertical="center"/>
    </xf>
    <xf numFmtId="0" fontId="42" fillId="4" borderId="0" xfId="0" applyFont="1" applyFill="1" applyBorder="1" applyAlignment="1">
      <alignment horizontal="left"/>
    </xf>
    <xf numFmtId="0" fontId="42" fillId="0" borderId="15" xfId="0" applyFont="1" applyBorder="1"/>
    <xf numFmtId="0" fontId="42" fillId="0" borderId="0" xfId="0" applyFont="1" applyBorder="1" applyAlignment="1">
      <alignment horizontal="right"/>
    </xf>
    <xf numFmtId="0" fontId="50" fillId="0" borderId="0" xfId="6211" applyFont="1" applyBorder="1"/>
    <xf numFmtId="0" fontId="42" fillId="0" borderId="16" xfId="0" applyFont="1" applyBorder="1"/>
    <xf numFmtId="0" fontId="42" fillId="0" borderId="0" xfId="0" applyFont="1" applyAlignment="1">
      <alignment vertical="center"/>
    </xf>
    <xf numFmtId="0" fontId="45" fillId="0" borderId="0" xfId="0" applyFont="1"/>
    <xf numFmtId="0" fontId="46" fillId="0" borderId="0" xfId="0" applyFont="1"/>
    <xf numFmtId="0" fontId="42" fillId="0" borderId="0" xfId="0" quotePrefix="1" applyFont="1"/>
    <xf numFmtId="0" fontId="42" fillId="0" borderId="0" xfId="0" applyFont="1" applyAlignment="1"/>
    <xf numFmtId="0" fontId="11" fillId="0" borderId="21" xfId="0" applyFont="1" applyBorder="1"/>
    <xf numFmtId="0" fontId="0" fillId="0" borderId="21" xfId="0" applyBorder="1"/>
    <xf numFmtId="2" fontId="43" fillId="14" borderId="0" xfId="0" applyNumberFormat="1" applyFont="1" applyFill="1" applyBorder="1" applyAlignment="1">
      <alignment vertical="center"/>
    </xf>
    <xf numFmtId="0" fontId="42" fillId="14" borderId="0" xfId="0" applyFont="1" applyFill="1"/>
    <xf numFmtId="0" fontId="43" fillId="14" borderId="0" xfId="0" applyFont="1" applyFill="1" applyAlignment="1">
      <alignment wrapText="1"/>
    </xf>
    <xf numFmtId="0" fontId="42" fillId="14" borderId="0" xfId="0" applyFont="1" applyFill="1" applyAlignment="1">
      <alignment wrapText="1"/>
    </xf>
    <xf numFmtId="10" fontId="52" fillId="3" borderId="0" xfId="0" applyNumberFormat="1" applyFont="1" applyFill="1" applyAlignment="1">
      <alignment horizontal="left"/>
    </xf>
    <xf numFmtId="0" fontId="11" fillId="14" borderId="26" xfId="0" applyFont="1" applyFill="1" applyBorder="1" applyAlignment="1">
      <alignment wrapText="1"/>
    </xf>
    <xf numFmtId="0" fontId="11" fillId="14" borderId="26" xfId="0" applyFont="1" applyFill="1" applyBorder="1"/>
    <xf numFmtId="0" fontId="42" fillId="14" borderId="26" xfId="0" applyFont="1" applyFill="1" applyBorder="1" applyAlignment="1">
      <alignment wrapText="1"/>
    </xf>
    <xf numFmtId="0" fontId="42" fillId="14" borderId="26" xfId="0" applyFont="1" applyFill="1" applyBorder="1" applyAlignment="1">
      <alignment vertical="top" wrapText="1"/>
    </xf>
    <xf numFmtId="0" fontId="42" fillId="14" borderId="9" xfId="0" applyFont="1" applyFill="1" applyBorder="1" applyAlignment="1">
      <alignment vertical="top" wrapText="1"/>
    </xf>
    <xf numFmtId="0" fontId="11" fillId="14" borderId="4" xfId="0" applyFont="1" applyFill="1" applyBorder="1" applyAlignment="1"/>
    <xf numFmtId="2" fontId="7" fillId="3" borderId="21" xfId="6471" applyNumberFormat="1" applyFont="1" applyFill="1" applyBorder="1" applyAlignment="1">
      <alignment vertical="center"/>
    </xf>
    <xf numFmtId="0" fontId="11" fillId="14" borderId="26" xfId="0" quotePrefix="1" applyFont="1" applyFill="1" applyBorder="1" applyAlignment="1">
      <alignment wrapText="1"/>
    </xf>
    <xf numFmtId="0" fontId="11" fillId="0" borderId="11" xfId="0" applyFont="1" applyBorder="1"/>
    <xf numFmtId="0" fontId="11" fillId="0" borderId="2" xfId="0" applyFont="1" applyBorder="1" applyAlignment="1"/>
    <xf numFmtId="0" fontId="42" fillId="0" borderId="20" xfId="0" applyFont="1" applyBorder="1"/>
    <xf numFmtId="10" fontId="26" fillId="9" borderId="0" xfId="6469" applyNumberFormat="1" applyFont="1" applyFill="1" applyBorder="1"/>
    <xf numFmtId="0" fontId="35" fillId="0" borderId="0" xfId="6467" applyFont="1"/>
    <xf numFmtId="10" fontId="39" fillId="9" borderId="23" xfId="6472" applyNumberFormat="1" applyFont="1"/>
    <xf numFmtId="0" fontId="52" fillId="3" borderId="0" xfId="6476" applyFont="1" applyFill="1" applyBorder="1" applyAlignment="1">
      <alignment horizontal="left"/>
    </xf>
    <xf numFmtId="0" fontId="52" fillId="3" borderId="0" xfId="6476" applyFont="1" applyFill="1" applyAlignment="1">
      <alignment horizontal="left"/>
    </xf>
    <xf numFmtId="167" fontId="52" fillId="3" borderId="0" xfId="6476" applyNumberFormat="1" applyFont="1" applyFill="1" applyAlignment="1">
      <alignment horizontal="left"/>
    </xf>
    <xf numFmtId="0" fontId="11" fillId="4" borderId="4" xfId="0" applyFont="1" applyFill="1" applyBorder="1" applyAlignment="1"/>
    <xf numFmtId="0" fontId="42" fillId="14" borderId="4" xfId="0" applyFont="1" applyFill="1" applyBorder="1" applyAlignment="1"/>
    <xf numFmtId="0" fontId="42" fillId="14" borderId="21" xfId="0" applyFont="1" applyFill="1" applyBorder="1" applyAlignment="1"/>
    <xf numFmtId="2" fontId="7" fillId="3" borderId="21" xfId="6471" applyNumberFormat="1" applyFont="1" applyFill="1" applyBorder="1" applyAlignment="1"/>
    <xf numFmtId="169" fontId="0" fillId="2" borderId="0" xfId="0" applyNumberFormat="1" applyFill="1"/>
    <xf numFmtId="2" fontId="53" fillId="14" borderId="0" xfId="6471" applyNumberFormat="1" applyFont="1" applyFill="1" applyBorder="1" applyAlignment="1">
      <alignment horizontal="center" vertical="center"/>
    </xf>
    <xf numFmtId="2" fontId="7" fillId="3" borderId="0" xfId="6471" applyNumberFormat="1" applyFont="1" applyFill="1" applyBorder="1" applyAlignment="1">
      <alignment horizontal="right" vertical="center"/>
    </xf>
    <xf numFmtId="2" fontId="20" fillId="14" borderId="0" xfId="6471" applyNumberFormat="1" applyFont="1" applyFill="1" applyBorder="1" applyAlignment="1">
      <alignment horizontal="center" vertical="center"/>
    </xf>
    <xf numFmtId="2" fontId="7" fillId="3" borderId="0" xfId="6471" applyNumberFormat="1" applyFont="1" applyFill="1" applyBorder="1" applyAlignment="1">
      <alignment horizontal="right"/>
    </xf>
    <xf numFmtId="0" fontId="52" fillId="3" borderId="0" xfId="6473" applyFont="1" applyFill="1" applyBorder="1" applyAlignment="1">
      <alignment horizontal="left" vertical="center"/>
    </xf>
    <xf numFmtId="0" fontId="42" fillId="14" borderId="0" xfId="0" applyFont="1" applyFill="1" applyBorder="1" applyAlignment="1">
      <alignment horizontal="left" vertical="center"/>
    </xf>
    <xf numFmtId="0" fontId="38" fillId="9" borderId="24" xfId="6471" applyFont="1"/>
    <xf numFmtId="10" fontId="27" fillId="0" borderId="0" xfId="6469" applyNumberFormat="1" applyFont="1" applyBorder="1"/>
    <xf numFmtId="170" fontId="5" fillId="0" borderId="0" xfId="6467" applyNumberFormat="1"/>
    <xf numFmtId="170" fontId="0" fillId="0" borderId="0" xfId="6465" applyNumberFormat="1" applyFont="1" applyFill="1" applyBorder="1"/>
    <xf numFmtId="0" fontId="42" fillId="0" borderId="0" xfId="0" applyFont="1" applyBorder="1" applyAlignment="1">
      <alignment horizontal="center" vertical="center"/>
    </xf>
    <xf numFmtId="0" fontId="42" fillId="0" borderId="0" xfId="0" applyFont="1" applyAlignment="1">
      <alignment vertical="top"/>
    </xf>
    <xf numFmtId="9" fontId="8" fillId="0" borderId="0" xfId="0" applyNumberFormat="1" applyFont="1"/>
    <xf numFmtId="0" fontId="54" fillId="0" borderId="0" xfId="0" applyFont="1"/>
    <xf numFmtId="0" fontId="20" fillId="0" borderId="0" xfId="0" applyFont="1"/>
    <xf numFmtId="0" fontId="19" fillId="0" borderId="0" xfId="0" applyFont="1"/>
    <xf numFmtId="0" fontId="0" fillId="0" borderId="0" xfId="0" applyFont="1" applyBorder="1" applyAlignment="1">
      <alignment horizontal="center"/>
    </xf>
    <xf numFmtId="1" fontId="0" fillId="0" borderId="0" xfId="0" applyNumberFormat="1" applyFont="1" applyBorder="1" applyAlignment="1">
      <alignment horizontal="center"/>
    </xf>
    <xf numFmtId="2" fontId="0" fillId="0" borderId="0" xfId="0" applyNumberFormat="1" applyFont="1" applyBorder="1" applyAlignment="1">
      <alignment horizontal="center"/>
    </xf>
    <xf numFmtId="0" fontId="43" fillId="0" borderId="0" xfId="0" applyFont="1" applyAlignment="1">
      <alignment vertical="center"/>
    </xf>
    <xf numFmtId="0" fontId="42" fillId="0" borderId="15" xfId="0" applyFont="1" applyBorder="1" applyAlignment="1">
      <alignment horizontal="center" vertical="center" wrapText="1"/>
    </xf>
    <xf numFmtId="0" fontId="42" fillId="0" borderId="0" xfId="0" applyFont="1" applyBorder="1" applyAlignment="1">
      <alignment horizontal="center" vertical="center" wrapText="1"/>
    </xf>
    <xf numFmtId="0" fontId="42" fillId="0" borderId="16" xfId="0" applyFont="1" applyBorder="1" applyAlignment="1">
      <alignment horizontal="center" vertical="center" wrapText="1"/>
    </xf>
    <xf numFmtId="0" fontId="42" fillId="0" borderId="17" xfId="0" applyFont="1" applyBorder="1" applyAlignment="1">
      <alignment horizontal="center" vertical="center" wrapText="1"/>
    </xf>
    <xf numFmtId="0" fontId="42" fillId="0" borderId="18" xfId="0" applyFont="1" applyBorder="1" applyAlignment="1">
      <alignment horizontal="center" vertical="center" wrapText="1"/>
    </xf>
    <xf numFmtId="0" fontId="42" fillId="0" borderId="19" xfId="0" applyFont="1" applyBorder="1" applyAlignment="1">
      <alignment horizontal="center" vertical="center" wrapText="1"/>
    </xf>
    <xf numFmtId="0" fontId="50" fillId="0" borderId="15" xfId="6211" applyFont="1" applyBorder="1" applyAlignment="1">
      <alignment horizontal="center" vertical="center"/>
    </xf>
    <xf numFmtId="0" fontId="50" fillId="0" borderId="0" xfId="6211" applyFont="1" applyBorder="1" applyAlignment="1">
      <alignment horizontal="center" vertical="center"/>
    </xf>
    <xf numFmtId="0" fontId="50" fillId="0" borderId="16" xfId="6211" applyFont="1" applyBorder="1" applyAlignment="1">
      <alignment horizontal="center" vertical="center"/>
    </xf>
    <xf numFmtId="0" fontId="42" fillId="0" borderId="15" xfId="0" applyFont="1" applyBorder="1" applyAlignment="1">
      <alignment horizontal="center" vertical="center"/>
    </xf>
    <xf numFmtId="0" fontId="42" fillId="0" borderId="0" xfId="0" applyFont="1" applyBorder="1" applyAlignment="1">
      <alignment horizontal="center" vertical="center"/>
    </xf>
    <xf numFmtId="0" fontId="42" fillId="0" borderId="16" xfId="0" applyFont="1" applyBorder="1" applyAlignment="1">
      <alignment horizontal="center" vertical="center"/>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14" xfId="0" applyFont="1" applyBorder="1" applyAlignment="1">
      <alignment horizontal="center" vertical="center"/>
    </xf>
    <xf numFmtId="0" fontId="43" fillId="0" borderId="15" xfId="0" applyFont="1" applyBorder="1" applyAlignment="1">
      <alignment horizontal="center" vertical="center"/>
    </xf>
    <xf numFmtId="0" fontId="43" fillId="0" borderId="0" xfId="0" applyFont="1" applyBorder="1" applyAlignment="1">
      <alignment horizontal="center" vertical="center"/>
    </xf>
    <xf numFmtId="0" fontId="43" fillId="0" borderId="16" xfId="0" applyFont="1" applyBorder="1" applyAlignment="1">
      <alignment horizontal="center" vertical="center"/>
    </xf>
    <xf numFmtId="166" fontId="43" fillId="0" borderId="15" xfId="0" applyNumberFormat="1" applyFont="1" applyBorder="1" applyAlignment="1">
      <alignment horizontal="center" vertical="center"/>
    </xf>
    <xf numFmtId="166" fontId="43" fillId="0" borderId="0" xfId="0" applyNumberFormat="1" applyFont="1" applyBorder="1" applyAlignment="1">
      <alignment horizontal="center" vertical="center"/>
    </xf>
    <xf numFmtId="166" fontId="43" fillId="0" borderId="16" xfId="0" applyNumberFormat="1" applyFont="1" applyBorder="1" applyAlignment="1">
      <alignment horizontal="center" vertical="center"/>
    </xf>
    <xf numFmtId="0" fontId="31" fillId="12" borderId="0" xfId="0" applyFont="1" applyFill="1" applyAlignment="1">
      <alignment horizontal="center"/>
    </xf>
    <xf numFmtId="0" fontId="19" fillId="5" borderId="0" xfId="0" applyFont="1" applyFill="1" applyAlignment="1">
      <alignment horizontal="center"/>
    </xf>
    <xf numFmtId="0" fontId="11" fillId="14" borderId="26" xfId="0" applyFont="1" applyFill="1" applyBorder="1" applyAlignment="1">
      <alignment horizontal="center"/>
    </xf>
    <xf numFmtId="0" fontId="42" fillId="0" borderId="2" xfId="0" applyFont="1" applyFill="1" applyBorder="1" applyAlignment="1">
      <alignment horizontal="left" vertical="top" wrapText="1"/>
    </xf>
    <xf numFmtId="0" fontId="42" fillId="0" borderId="0" xfId="0" applyFont="1" applyFill="1" applyBorder="1" applyAlignment="1">
      <alignment horizontal="left" vertical="top" wrapText="1"/>
    </xf>
    <xf numFmtId="0" fontId="8" fillId="0" borderId="0" xfId="0" applyFont="1" applyAlignment="1">
      <alignment horizontal="center" wrapText="1"/>
    </xf>
  </cellXfs>
  <cellStyles count="6477">
    <cellStyle name="20% - Accent3" xfId="6474" builtinId="38"/>
    <cellStyle name="60% - Accent3" xfId="6475" builtinId="40"/>
    <cellStyle name="ANCLAS,REZONES Y SUS PARTES,DE FUNDICION,DE HIERRO O DE ACERO" xfId="2124" xr:uid="{00000000-0005-0000-0000-000002000000}"/>
    <cellStyle name="Bad" xfId="6476" builtinId="27"/>
    <cellStyle name="bstitutes]_x000d__x000a_; The following mappings take Word for MS-DOS names, PostScript names, and TrueType_x000d__x000a_; names into account" xfId="2125" xr:uid="{00000000-0005-0000-0000-000004000000}"/>
    <cellStyle name="Calculation" xfId="6472" builtinId="22"/>
    <cellStyle name="Comma" xfId="6465" builtinId="3"/>
    <cellStyle name="Comma 2 2" xfId="2126" xr:uid="{00000000-0005-0000-0000-000007000000}"/>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llowed Hyperlink" xfId="250" builtinId="9" hidden="1"/>
    <cellStyle name="Followed Hyperlink" xfId="252" builtinId="9" hidden="1"/>
    <cellStyle name="Followed Hyperlink" xfId="254" builtinId="9" hidden="1"/>
    <cellStyle name="Followed Hyperlink" xfId="256" builtinId="9" hidden="1"/>
    <cellStyle name="Followed Hyperlink" xfId="258" builtinId="9" hidden="1"/>
    <cellStyle name="Followed Hyperlink" xfId="260" builtinId="9" hidden="1"/>
    <cellStyle name="Followed Hyperlink" xfId="262" builtinId="9" hidden="1"/>
    <cellStyle name="Followed Hyperlink" xfId="264" builtinId="9" hidden="1"/>
    <cellStyle name="Followed Hyperlink" xfId="266" builtinId="9" hidden="1"/>
    <cellStyle name="Followed Hyperlink" xfId="268" builtinId="9" hidden="1"/>
    <cellStyle name="Followed Hyperlink" xfId="270" builtinId="9" hidden="1"/>
    <cellStyle name="Followed Hyperlink" xfId="272" builtinId="9" hidden="1"/>
    <cellStyle name="Followed Hyperlink" xfId="274" builtinId="9" hidden="1"/>
    <cellStyle name="Followed Hyperlink" xfId="276" builtinId="9" hidden="1"/>
    <cellStyle name="Followed Hyperlink" xfId="278" builtinId="9" hidden="1"/>
    <cellStyle name="Followed Hyperlink" xfId="280" builtinId="9" hidden="1"/>
    <cellStyle name="Followed Hyperlink" xfId="282" builtinId="9" hidden="1"/>
    <cellStyle name="Followed Hyperlink" xfId="284" builtinId="9" hidden="1"/>
    <cellStyle name="Followed Hyperlink" xfId="286" builtinId="9" hidden="1"/>
    <cellStyle name="Followed Hyperlink" xfId="288" builtinId="9" hidden="1"/>
    <cellStyle name="Followed Hyperlink" xfId="290" builtinId="9" hidden="1"/>
    <cellStyle name="Followed Hyperlink" xfId="292" builtinId="9" hidden="1"/>
    <cellStyle name="Followed Hyperlink" xfId="294" builtinId="9" hidden="1"/>
    <cellStyle name="Followed Hyperlink" xfId="296" builtinId="9" hidden="1"/>
    <cellStyle name="Followed Hyperlink" xfId="298" builtinId="9" hidden="1"/>
    <cellStyle name="Followed Hyperlink" xfId="300" builtinId="9" hidden="1"/>
    <cellStyle name="Followed Hyperlink" xfId="302" builtinId="9" hidden="1"/>
    <cellStyle name="Followed Hyperlink" xfId="304" builtinId="9" hidden="1"/>
    <cellStyle name="Followed Hyperlink" xfId="306" builtinId="9" hidden="1"/>
    <cellStyle name="Followed Hyperlink" xfId="308" builtinId="9" hidden="1"/>
    <cellStyle name="Followed Hyperlink" xfId="310" builtinId="9" hidden="1"/>
    <cellStyle name="Followed Hyperlink" xfId="312" builtinId="9" hidden="1"/>
    <cellStyle name="Followed Hyperlink" xfId="314" builtinId="9" hidden="1"/>
    <cellStyle name="Followed Hyperlink" xfId="316" builtinId="9" hidden="1"/>
    <cellStyle name="Followed Hyperlink" xfId="318" builtinId="9" hidden="1"/>
    <cellStyle name="Followed Hyperlink" xfId="320" builtinId="9" hidden="1"/>
    <cellStyle name="Followed Hyperlink" xfId="322" builtinId="9" hidden="1"/>
    <cellStyle name="Followed Hyperlink" xfId="324" builtinId="9" hidden="1"/>
    <cellStyle name="Followed Hyperlink" xfId="326" builtinId="9" hidden="1"/>
    <cellStyle name="Followed Hyperlink" xfId="328" builtinId="9" hidden="1"/>
    <cellStyle name="Followed Hyperlink" xfId="330" builtinId="9" hidden="1"/>
    <cellStyle name="Followed Hyperlink" xfId="332" builtinId="9" hidden="1"/>
    <cellStyle name="Followed Hyperlink" xfId="334" builtinId="9" hidden="1"/>
    <cellStyle name="Followed Hyperlink" xfId="336" builtinId="9" hidden="1"/>
    <cellStyle name="Followed Hyperlink" xfId="338" builtinId="9" hidden="1"/>
    <cellStyle name="Followed Hyperlink" xfId="340" builtinId="9" hidden="1"/>
    <cellStyle name="Followed Hyperlink" xfId="342" builtinId="9" hidden="1"/>
    <cellStyle name="Followed Hyperlink" xfId="344" builtinId="9" hidden="1"/>
    <cellStyle name="Followed Hyperlink" xfId="346" builtinId="9" hidden="1"/>
    <cellStyle name="Followed Hyperlink" xfId="348" builtinId="9" hidden="1"/>
    <cellStyle name="Followed Hyperlink" xfId="350" builtinId="9" hidden="1"/>
    <cellStyle name="Followed Hyperlink" xfId="352" builtinId="9" hidden="1"/>
    <cellStyle name="Followed Hyperlink" xfId="354" builtinId="9" hidden="1"/>
    <cellStyle name="Followed Hyperlink" xfId="356" builtinId="9" hidden="1"/>
    <cellStyle name="Followed Hyperlink" xfId="358" builtinId="9" hidden="1"/>
    <cellStyle name="Followed Hyperlink" xfId="360" builtinId="9" hidden="1"/>
    <cellStyle name="Followed Hyperlink" xfId="362" builtinId="9" hidden="1"/>
    <cellStyle name="Followed Hyperlink" xfId="364" builtinId="9" hidden="1"/>
    <cellStyle name="Followed Hyperlink" xfId="366" builtinId="9" hidden="1"/>
    <cellStyle name="Followed Hyperlink" xfId="368" builtinId="9" hidden="1"/>
    <cellStyle name="Followed Hyperlink" xfId="370" builtinId="9" hidden="1"/>
    <cellStyle name="Followed Hyperlink" xfId="372" builtinId="9" hidden="1"/>
    <cellStyle name="Followed Hyperlink" xfId="374" builtinId="9" hidden="1"/>
    <cellStyle name="Followed Hyperlink" xfId="376" builtinId="9" hidden="1"/>
    <cellStyle name="Followed Hyperlink" xfId="378" builtinId="9" hidden="1"/>
    <cellStyle name="Followed Hyperlink" xfId="380" builtinId="9" hidden="1"/>
    <cellStyle name="Followed Hyperlink" xfId="382" builtinId="9" hidden="1"/>
    <cellStyle name="Followed Hyperlink" xfId="384" builtinId="9" hidden="1"/>
    <cellStyle name="Followed Hyperlink" xfId="386" builtinId="9" hidden="1"/>
    <cellStyle name="Followed Hyperlink" xfId="388" builtinId="9" hidden="1"/>
    <cellStyle name="Followed Hyperlink" xfId="390" builtinId="9" hidden="1"/>
    <cellStyle name="Followed Hyperlink" xfId="392" builtinId="9" hidden="1"/>
    <cellStyle name="Followed Hyperlink" xfId="394" builtinId="9" hidden="1"/>
    <cellStyle name="Followed Hyperlink" xfId="396" builtinId="9" hidden="1"/>
    <cellStyle name="Followed Hyperlink" xfId="398" builtinId="9" hidden="1"/>
    <cellStyle name="Followed Hyperlink" xfId="400" builtinId="9" hidden="1"/>
    <cellStyle name="Followed Hyperlink" xfId="402" builtinId="9" hidden="1"/>
    <cellStyle name="Followed Hyperlink" xfId="404" builtinId="9" hidden="1"/>
    <cellStyle name="Followed Hyperlink" xfId="406" builtinId="9" hidden="1"/>
    <cellStyle name="Followed Hyperlink" xfId="408" builtinId="9" hidden="1"/>
    <cellStyle name="Followed Hyperlink" xfId="410" builtinId="9" hidden="1"/>
    <cellStyle name="Followed Hyperlink" xfId="412" builtinId="9" hidden="1"/>
    <cellStyle name="Followed Hyperlink" xfId="414" builtinId="9" hidden="1"/>
    <cellStyle name="Followed Hyperlink" xfId="416" builtinId="9" hidden="1"/>
    <cellStyle name="Followed Hyperlink" xfId="418" builtinId="9" hidden="1"/>
    <cellStyle name="Followed Hyperlink" xfId="420" builtinId="9" hidden="1"/>
    <cellStyle name="Followed Hyperlink" xfId="422" builtinId="9" hidden="1"/>
    <cellStyle name="Followed Hyperlink" xfId="424" builtinId="9" hidden="1"/>
    <cellStyle name="Followed Hyperlink" xfId="426" builtinId="9" hidden="1"/>
    <cellStyle name="Followed Hyperlink" xfId="428" builtinId="9" hidden="1"/>
    <cellStyle name="Followed Hyperlink" xfId="430" builtinId="9" hidden="1"/>
    <cellStyle name="Followed Hyperlink" xfId="432" builtinId="9" hidden="1"/>
    <cellStyle name="Followed Hyperlink" xfId="434" builtinId="9" hidden="1"/>
    <cellStyle name="Followed Hyperlink" xfId="436" builtinId="9" hidden="1"/>
    <cellStyle name="Followed Hyperlink" xfId="438" builtinId="9" hidden="1"/>
    <cellStyle name="Followed Hyperlink" xfId="440" builtinId="9" hidden="1"/>
    <cellStyle name="Followed Hyperlink" xfId="442" builtinId="9" hidden="1"/>
    <cellStyle name="Followed Hyperlink" xfId="444" builtinId="9" hidden="1"/>
    <cellStyle name="Followed Hyperlink" xfId="446" builtinId="9" hidden="1"/>
    <cellStyle name="Followed Hyperlink" xfId="448" builtinId="9" hidden="1"/>
    <cellStyle name="Followed Hyperlink" xfId="450" builtinId="9" hidden="1"/>
    <cellStyle name="Followed Hyperlink" xfId="452" builtinId="9" hidden="1"/>
    <cellStyle name="Followed Hyperlink" xfId="454" builtinId="9" hidden="1"/>
    <cellStyle name="Followed Hyperlink" xfId="456" builtinId="9" hidden="1"/>
    <cellStyle name="Followed Hyperlink" xfId="458" builtinId="9" hidden="1"/>
    <cellStyle name="Followed Hyperlink" xfId="460" builtinId="9" hidden="1"/>
    <cellStyle name="Followed Hyperlink" xfId="462" builtinId="9" hidden="1"/>
    <cellStyle name="Followed Hyperlink" xfId="464" builtinId="9" hidden="1"/>
    <cellStyle name="Followed Hyperlink" xfId="466" builtinId="9" hidden="1"/>
    <cellStyle name="Followed Hyperlink" xfId="468" builtinId="9" hidden="1"/>
    <cellStyle name="Followed Hyperlink" xfId="470" builtinId="9" hidden="1"/>
    <cellStyle name="Followed Hyperlink" xfId="472" builtinId="9" hidden="1"/>
    <cellStyle name="Followed Hyperlink" xfId="474" builtinId="9" hidden="1"/>
    <cellStyle name="Followed Hyperlink" xfId="476" builtinId="9" hidden="1"/>
    <cellStyle name="Followed Hyperlink" xfId="478" builtinId="9" hidden="1"/>
    <cellStyle name="Followed Hyperlink" xfId="480" builtinId="9" hidden="1"/>
    <cellStyle name="Followed Hyperlink" xfId="482" builtinId="9" hidden="1"/>
    <cellStyle name="Followed Hyperlink" xfId="484" builtinId="9" hidden="1"/>
    <cellStyle name="Followed Hyperlink" xfId="486" builtinId="9" hidden="1"/>
    <cellStyle name="Followed Hyperlink" xfId="488" builtinId="9" hidden="1"/>
    <cellStyle name="Followed Hyperlink" xfId="490" builtinId="9" hidden="1"/>
    <cellStyle name="Followed Hyperlink" xfId="492" builtinId="9" hidden="1"/>
    <cellStyle name="Followed Hyperlink" xfId="494" builtinId="9" hidden="1"/>
    <cellStyle name="Followed Hyperlink" xfId="496" builtinId="9" hidden="1"/>
    <cellStyle name="Followed Hyperlink" xfId="498" builtinId="9" hidden="1"/>
    <cellStyle name="Followed Hyperlink" xfId="500" builtinId="9" hidden="1"/>
    <cellStyle name="Followed Hyperlink" xfId="502" builtinId="9" hidden="1"/>
    <cellStyle name="Followed Hyperlink" xfId="504" builtinId="9" hidden="1"/>
    <cellStyle name="Followed Hyperlink" xfId="506" builtinId="9" hidden="1"/>
    <cellStyle name="Followed Hyperlink" xfId="508" builtinId="9" hidden="1"/>
    <cellStyle name="Followed Hyperlink" xfId="510" builtinId="9" hidden="1"/>
    <cellStyle name="Followed Hyperlink" xfId="512" builtinId="9" hidden="1"/>
    <cellStyle name="Followed Hyperlink" xfId="514" builtinId="9" hidden="1"/>
    <cellStyle name="Followed Hyperlink" xfId="516" builtinId="9" hidden="1"/>
    <cellStyle name="Followed Hyperlink" xfId="518" builtinId="9" hidden="1"/>
    <cellStyle name="Followed Hyperlink" xfId="520" builtinId="9" hidden="1"/>
    <cellStyle name="Followed Hyperlink" xfId="522" builtinId="9" hidden="1"/>
    <cellStyle name="Followed Hyperlink" xfId="524" builtinId="9" hidden="1"/>
    <cellStyle name="Followed Hyperlink" xfId="526" builtinId="9" hidden="1"/>
    <cellStyle name="Followed Hyperlink" xfId="528" builtinId="9" hidden="1"/>
    <cellStyle name="Followed Hyperlink" xfId="530" builtinId="9" hidden="1"/>
    <cellStyle name="Followed Hyperlink" xfId="532" builtinId="9" hidden="1"/>
    <cellStyle name="Followed Hyperlink" xfId="534" builtinId="9" hidden="1"/>
    <cellStyle name="Followed Hyperlink" xfId="536" builtinId="9" hidden="1"/>
    <cellStyle name="Followed Hyperlink" xfId="538" builtinId="9" hidden="1"/>
    <cellStyle name="Followed Hyperlink" xfId="540" builtinId="9" hidden="1"/>
    <cellStyle name="Followed Hyperlink" xfId="542" builtinId="9" hidden="1"/>
    <cellStyle name="Followed Hyperlink" xfId="544" builtinId="9" hidden="1"/>
    <cellStyle name="Followed Hyperlink" xfId="546" builtinId="9" hidden="1"/>
    <cellStyle name="Followed Hyperlink" xfId="548" builtinId="9" hidden="1"/>
    <cellStyle name="Followed Hyperlink" xfId="550" builtinId="9" hidden="1"/>
    <cellStyle name="Followed Hyperlink" xfId="552" builtinId="9" hidden="1"/>
    <cellStyle name="Followed Hyperlink" xfId="554" builtinId="9" hidden="1"/>
    <cellStyle name="Followed Hyperlink" xfId="556" builtinId="9" hidden="1"/>
    <cellStyle name="Followed Hyperlink" xfId="558" builtinId="9" hidden="1"/>
    <cellStyle name="Followed Hyperlink" xfId="560" builtinId="9" hidden="1"/>
    <cellStyle name="Followed Hyperlink" xfId="562" builtinId="9" hidden="1"/>
    <cellStyle name="Followed Hyperlink" xfId="564" builtinId="9" hidden="1"/>
    <cellStyle name="Followed Hyperlink" xfId="566" builtinId="9" hidden="1"/>
    <cellStyle name="Followed Hyperlink" xfId="568" builtinId="9" hidden="1"/>
    <cellStyle name="Followed Hyperlink" xfId="570" builtinId="9" hidden="1"/>
    <cellStyle name="Followed Hyperlink" xfId="572" builtinId="9" hidden="1"/>
    <cellStyle name="Followed Hyperlink" xfId="574" builtinId="9" hidden="1"/>
    <cellStyle name="Followed Hyperlink" xfId="576" builtinId="9" hidden="1"/>
    <cellStyle name="Followed Hyperlink" xfId="578" builtinId="9" hidden="1"/>
    <cellStyle name="Followed Hyperlink" xfId="580" builtinId="9" hidden="1"/>
    <cellStyle name="Followed Hyperlink" xfId="582" builtinId="9" hidden="1"/>
    <cellStyle name="Followed Hyperlink" xfId="584" builtinId="9" hidden="1"/>
    <cellStyle name="Followed Hyperlink" xfId="586" builtinId="9" hidden="1"/>
    <cellStyle name="Followed Hyperlink" xfId="588" builtinId="9" hidden="1"/>
    <cellStyle name="Followed Hyperlink" xfId="590" builtinId="9" hidden="1"/>
    <cellStyle name="Followed Hyperlink" xfId="592" builtinId="9" hidden="1"/>
    <cellStyle name="Followed Hyperlink" xfId="594" builtinId="9" hidden="1"/>
    <cellStyle name="Followed Hyperlink" xfId="596" builtinId="9" hidden="1"/>
    <cellStyle name="Followed Hyperlink" xfId="598" builtinId="9" hidden="1"/>
    <cellStyle name="Followed Hyperlink" xfId="600" builtinId="9" hidden="1"/>
    <cellStyle name="Followed Hyperlink" xfId="602" builtinId="9" hidden="1"/>
    <cellStyle name="Followed Hyperlink" xfId="604" builtinId="9" hidden="1"/>
    <cellStyle name="Followed Hyperlink" xfId="606" builtinId="9" hidden="1"/>
    <cellStyle name="Followed Hyperlink" xfId="608" builtinId="9" hidden="1"/>
    <cellStyle name="Followed Hyperlink" xfId="610" builtinId="9" hidden="1"/>
    <cellStyle name="Followed Hyperlink" xfId="612" builtinId="9" hidden="1"/>
    <cellStyle name="Followed Hyperlink" xfId="614" builtinId="9" hidden="1"/>
    <cellStyle name="Followed Hyperlink" xfId="616" builtinId="9" hidden="1"/>
    <cellStyle name="Followed Hyperlink" xfId="618" builtinId="9" hidden="1"/>
    <cellStyle name="Followed Hyperlink" xfId="620" builtinId="9" hidden="1"/>
    <cellStyle name="Followed Hyperlink" xfId="622" builtinId="9" hidden="1"/>
    <cellStyle name="Followed Hyperlink" xfId="624" builtinId="9" hidden="1"/>
    <cellStyle name="Followed Hyperlink" xfId="626" builtinId="9" hidden="1"/>
    <cellStyle name="Followed Hyperlink" xfId="628" builtinId="9" hidden="1"/>
    <cellStyle name="Followed Hyperlink" xfId="630" builtinId="9" hidden="1"/>
    <cellStyle name="Followed Hyperlink" xfId="632" builtinId="9" hidden="1"/>
    <cellStyle name="Followed Hyperlink" xfId="634" builtinId="9" hidden="1"/>
    <cellStyle name="Followed Hyperlink" xfId="636" builtinId="9" hidden="1"/>
    <cellStyle name="Followed Hyperlink" xfId="638" builtinId="9" hidden="1"/>
    <cellStyle name="Followed Hyperlink" xfId="640" builtinId="9" hidden="1"/>
    <cellStyle name="Followed Hyperlink" xfId="642" builtinId="9" hidden="1"/>
    <cellStyle name="Followed Hyperlink" xfId="644" builtinId="9" hidden="1"/>
    <cellStyle name="Followed Hyperlink" xfId="646" builtinId="9" hidden="1"/>
    <cellStyle name="Followed Hyperlink" xfId="648" builtinId="9" hidden="1"/>
    <cellStyle name="Followed Hyperlink" xfId="650" builtinId="9" hidden="1"/>
    <cellStyle name="Followed Hyperlink" xfId="652" builtinId="9" hidden="1"/>
    <cellStyle name="Followed Hyperlink" xfId="654" builtinId="9" hidden="1"/>
    <cellStyle name="Followed Hyperlink" xfId="656" builtinId="9" hidden="1"/>
    <cellStyle name="Followed Hyperlink" xfId="658" builtinId="9" hidden="1"/>
    <cellStyle name="Followed Hyperlink" xfId="660" builtinId="9" hidden="1"/>
    <cellStyle name="Followed Hyperlink" xfId="662" builtinId="9" hidden="1"/>
    <cellStyle name="Followed Hyperlink" xfId="664" builtinId="9" hidden="1"/>
    <cellStyle name="Followed Hyperlink" xfId="666" builtinId="9" hidden="1"/>
    <cellStyle name="Followed Hyperlink" xfId="668" builtinId="9" hidden="1"/>
    <cellStyle name="Followed Hyperlink" xfId="670" builtinId="9" hidden="1"/>
    <cellStyle name="Followed Hyperlink" xfId="672" builtinId="9" hidden="1"/>
    <cellStyle name="Followed Hyperlink" xfId="674" builtinId="9" hidden="1"/>
    <cellStyle name="Followed Hyperlink" xfId="676" builtinId="9" hidden="1"/>
    <cellStyle name="Followed Hyperlink" xfId="678" builtinId="9" hidden="1"/>
    <cellStyle name="Followed Hyperlink" xfId="680" builtinId="9" hidden="1"/>
    <cellStyle name="Followed Hyperlink" xfId="682" builtinId="9" hidden="1"/>
    <cellStyle name="Followed Hyperlink" xfId="684" builtinId="9" hidden="1"/>
    <cellStyle name="Followed Hyperlink" xfId="686" builtinId="9" hidden="1"/>
    <cellStyle name="Followed Hyperlink" xfId="688" builtinId="9" hidden="1"/>
    <cellStyle name="Followed Hyperlink" xfId="690" builtinId="9" hidden="1"/>
    <cellStyle name="Followed Hyperlink" xfId="692" builtinId="9" hidden="1"/>
    <cellStyle name="Followed Hyperlink" xfId="694" builtinId="9" hidden="1"/>
    <cellStyle name="Followed Hyperlink" xfId="696" builtinId="9" hidden="1"/>
    <cellStyle name="Followed Hyperlink" xfId="698" builtinId="9" hidden="1"/>
    <cellStyle name="Followed Hyperlink" xfId="700" builtinId="9" hidden="1"/>
    <cellStyle name="Followed Hyperlink" xfId="702" builtinId="9" hidden="1"/>
    <cellStyle name="Followed Hyperlink" xfId="704" builtinId="9" hidden="1"/>
    <cellStyle name="Followed Hyperlink" xfId="706" builtinId="9" hidden="1"/>
    <cellStyle name="Followed Hyperlink" xfId="708" builtinId="9" hidden="1"/>
    <cellStyle name="Followed Hyperlink" xfId="710" builtinId="9" hidden="1"/>
    <cellStyle name="Followed Hyperlink" xfId="712" builtinId="9" hidden="1"/>
    <cellStyle name="Followed Hyperlink" xfId="714" builtinId="9" hidden="1"/>
    <cellStyle name="Followed Hyperlink" xfId="716" builtinId="9" hidden="1"/>
    <cellStyle name="Followed Hyperlink" xfId="718" builtinId="9" hidden="1"/>
    <cellStyle name="Followed Hyperlink" xfId="720" builtinId="9" hidden="1"/>
    <cellStyle name="Followed Hyperlink" xfId="722" builtinId="9" hidden="1"/>
    <cellStyle name="Followed Hyperlink" xfId="724" builtinId="9" hidden="1"/>
    <cellStyle name="Followed Hyperlink" xfId="726" builtinId="9" hidden="1"/>
    <cellStyle name="Followed Hyperlink" xfId="728" builtinId="9" hidden="1"/>
    <cellStyle name="Followed Hyperlink" xfId="730" builtinId="9" hidden="1"/>
    <cellStyle name="Followed Hyperlink" xfId="732" builtinId="9" hidden="1"/>
    <cellStyle name="Followed Hyperlink" xfId="734" builtinId="9" hidden="1"/>
    <cellStyle name="Followed Hyperlink" xfId="736" builtinId="9" hidden="1"/>
    <cellStyle name="Followed Hyperlink" xfId="738" builtinId="9" hidden="1"/>
    <cellStyle name="Followed Hyperlink" xfId="740" builtinId="9" hidden="1"/>
    <cellStyle name="Followed Hyperlink" xfId="742" builtinId="9" hidden="1"/>
    <cellStyle name="Followed Hyperlink" xfId="744" builtinId="9" hidden="1"/>
    <cellStyle name="Followed Hyperlink" xfId="746" builtinId="9" hidden="1"/>
    <cellStyle name="Followed Hyperlink" xfId="748" builtinId="9" hidden="1"/>
    <cellStyle name="Followed Hyperlink" xfId="750" builtinId="9" hidden="1"/>
    <cellStyle name="Followed Hyperlink" xfId="752" builtinId="9" hidden="1"/>
    <cellStyle name="Followed Hyperlink" xfId="754" builtinId="9" hidden="1"/>
    <cellStyle name="Followed Hyperlink" xfId="756" builtinId="9" hidden="1"/>
    <cellStyle name="Followed Hyperlink" xfId="758" builtinId="9" hidden="1"/>
    <cellStyle name="Followed Hyperlink" xfId="760" builtinId="9" hidden="1"/>
    <cellStyle name="Followed Hyperlink" xfId="762" builtinId="9" hidden="1"/>
    <cellStyle name="Followed Hyperlink" xfId="764" builtinId="9" hidden="1"/>
    <cellStyle name="Followed Hyperlink" xfId="766" builtinId="9" hidden="1"/>
    <cellStyle name="Followed Hyperlink" xfId="768" builtinId="9" hidden="1"/>
    <cellStyle name="Followed Hyperlink" xfId="770" builtinId="9" hidden="1"/>
    <cellStyle name="Followed Hyperlink" xfId="772" builtinId="9" hidden="1"/>
    <cellStyle name="Followed Hyperlink" xfId="774" builtinId="9" hidden="1"/>
    <cellStyle name="Followed Hyperlink" xfId="776" builtinId="9" hidden="1"/>
    <cellStyle name="Followed Hyperlink" xfId="778" builtinId="9" hidden="1"/>
    <cellStyle name="Followed Hyperlink" xfId="780" builtinId="9" hidden="1"/>
    <cellStyle name="Followed Hyperlink" xfId="782" builtinId="9" hidden="1"/>
    <cellStyle name="Followed Hyperlink" xfId="784" builtinId="9" hidden="1"/>
    <cellStyle name="Followed Hyperlink" xfId="786" builtinId="9" hidden="1"/>
    <cellStyle name="Followed Hyperlink" xfId="788" builtinId="9" hidden="1"/>
    <cellStyle name="Followed Hyperlink" xfId="790" builtinId="9" hidden="1"/>
    <cellStyle name="Followed Hyperlink" xfId="792" builtinId="9" hidden="1"/>
    <cellStyle name="Followed Hyperlink" xfId="794" builtinId="9" hidden="1"/>
    <cellStyle name="Followed Hyperlink" xfId="796" builtinId="9" hidden="1"/>
    <cellStyle name="Followed Hyperlink" xfId="798" builtinId="9" hidden="1"/>
    <cellStyle name="Followed Hyperlink" xfId="800" builtinId="9" hidden="1"/>
    <cellStyle name="Followed Hyperlink" xfId="802" builtinId="9" hidden="1"/>
    <cellStyle name="Followed Hyperlink" xfId="804" builtinId="9" hidden="1"/>
    <cellStyle name="Followed Hyperlink" xfId="806" builtinId="9" hidden="1"/>
    <cellStyle name="Followed Hyperlink" xfId="808" builtinId="9" hidden="1"/>
    <cellStyle name="Followed Hyperlink" xfId="810" builtinId="9" hidden="1"/>
    <cellStyle name="Followed Hyperlink" xfId="812" builtinId="9" hidden="1"/>
    <cellStyle name="Followed Hyperlink" xfId="814" builtinId="9" hidden="1"/>
    <cellStyle name="Followed Hyperlink" xfId="816" builtinId="9" hidden="1"/>
    <cellStyle name="Followed Hyperlink" xfId="818" builtinId="9" hidden="1"/>
    <cellStyle name="Followed Hyperlink" xfId="820" builtinId="9" hidden="1"/>
    <cellStyle name="Followed Hyperlink" xfId="822" builtinId="9" hidden="1"/>
    <cellStyle name="Followed Hyperlink" xfId="824" builtinId="9" hidden="1"/>
    <cellStyle name="Followed Hyperlink" xfId="826" builtinId="9" hidden="1"/>
    <cellStyle name="Followed Hyperlink" xfId="828" builtinId="9" hidden="1"/>
    <cellStyle name="Followed Hyperlink" xfId="830" builtinId="9" hidden="1"/>
    <cellStyle name="Followed Hyperlink" xfId="832" builtinId="9" hidden="1"/>
    <cellStyle name="Followed Hyperlink" xfId="834" builtinId="9" hidden="1"/>
    <cellStyle name="Followed Hyperlink" xfId="836" builtinId="9" hidden="1"/>
    <cellStyle name="Followed Hyperlink" xfId="838" builtinId="9" hidden="1"/>
    <cellStyle name="Followed Hyperlink" xfId="840" builtinId="9" hidden="1"/>
    <cellStyle name="Followed Hyperlink" xfId="842" builtinId="9" hidden="1"/>
    <cellStyle name="Followed Hyperlink" xfId="844" builtinId="9" hidden="1"/>
    <cellStyle name="Followed Hyperlink" xfId="846" builtinId="9" hidden="1"/>
    <cellStyle name="Followed Hyperlink" xfId="848" builtinId="9" hidden="1"/>
    <cellStyle name="Followed Hyperlink" xfId="850" builtinId="9" hidden="1"/>
    <cellStyle name="Followed Hyperlink" xfId="852" builtinId="9" hidden="1"/>
    <cellStyle name="Followed Hyperlink" xfId="854" builtinId="9" hidden="1"/>
    <cellStyle name="Followed Hyperlink" xfId="856" builtinId="9" hidden="1"/>
    <cellStyle name="Followed Hyperlink" xfId="858" builtinId="9" hidden="1"/>
    <cellStyle name="Followed Hyperlink" xfId="860" builtinId="9" hidden="1"/>
    <cellStyle name="Followed Hyperlink" xfId="862" builtinId="9" hidden="1"/>
    <cellStyle name="Followed Hyperlink" xfId="864" builtinId="9" hidden="1"/>
    <cellStyle name="Followed Hyperlink" xfId="866" builtinId="9" hidden="1"/>
    <cellStyle name="Followed Hyperlink" xfId="868" builtinId="9" hidden="1"/>
    <cellStyle name="Followed Hyperlink" xfId="870" builtinId="9" hidden="1"/>
    <cellStyle name="Followed Hyperlink" xfId="872" builtinId="9" hidden="1"/>
    <cellStyle name="Followed Hyperlink" xfId="874" builtinId="9" hidden="1"/>
    <cellStyle name="Followed Hyperlink" xfId="876" builtinId="9" hidden="1"/>
    <cellStyle name="Followed Hyperlink" xfId="878" builtinId="9" hidden="1"/>
    <cellStyle name="Followed Hyperlink" xfId="880" builtinId="9" hidden="1"/>
    <cellStyle name="Followed Hyperlink" xfId="882" builtinId="9" hidden="1"/>
    <cellStyle name="Followed Hyperlink" xfId="884" builtinId="9" hidden="1"/>
    <cellStyle name="Followed Hyperlink" xfId="886" builtinId="9" hidden="1"/>
    <cellStyle name="Followed Hyperlink" xfId="888" builtinId="9" hidden="1"/>
    <cellStyle name="Followed Hyperlink" xfId="890" builtinId="9" hidden="1"/>
    <cellStyle name="Followed Hyperlink" xfId="892" builtinId="9" hidden="1"/>
    <cellStyle name="Followed Hyperlink" xfId="894" builtinId="9" hidden="1"/>
    <cellStyle name="Followed Hyperlink" xfId="896" builtinId="9" hidden="1"/>
    <cellStyle name="Followed Hyperlink" xfId="898" builtinId="9" hidden="1"/>
    <cellStyle name="Followed Hyperlink" xfId="900" builtinId="9" hidden="1"/>
    <cellStyle name="Followed Hyperlink" xfId="902" builtinId="9" hidden="1"/>
    <cellStyle name="Followed Hyperlink" xfId="904" builtinId="9" hidden="1"/>
    <cellStyle name="Followed Hyperlink" xfId="906" builtinId="9" hidden="1"/>
    <cellStyle name="Followed Hyperlink" xfId="908" builtinId="9" hidden="1"/>
    <cellStyle name="Followed Hyperlink" xfId="910" builtinId="9" hidden="1"/>
    <cellStyle name="Followed Hyperlink" xfId="912" builtinId="9" hidden="1"/>
    <cellStyle name="Followed Hyperlink" xfId="914" builtinId="9" hidden="1"/>
    <cellStyle name="Followed Hyperlink" xfId="916" builtinId="9" hidden="1"/>
    <cellStyle name="Followed Hyperlink" xfId="918" builtinId="9" hidden="1"/>
    <cellStyle name="Followed Hyperlink" xfId="920" builtinId="9" hidden="1"/>
    <cellStyle name="Followed Hyperlink" xfId="922" builtinId="9" hidden="1"/>
    <cellStyle name="Followed Hyperlink" xfId="924" builtinId="9" hidden="1"/>
    <cellStyle name="Followed Hyperlink" xfId="926" builtinId="9" hidden="1"/>
    <cellStyle name="Followed Hyperlink" xfId="928" builtinId="9" hidden="1"/>
    <cellStyle name="Followed Hyperlink" xfId="930" builtinId="9" hidden="1"/>
    <cellStyle name="Followed Hyperlink" xfId="932" builtinId="9" hidden="1"/>
    <cellStyle name="Followed Hyperlink" xfId="934" builtinId="9" hidden="1"/>
    <cellStyle name="Followed Hyperlink" xfId="936" builtinId="9" hidden="1"/>
    <cellStyle name="Followed Hyperlink" xfId="938" builtinId="9" hidden="1"/>
    <cellStyle name="Followed Hyperlink" xfId="940" builtinId="9" hidden="1"/>
    <cellStyle name="Followed Hyperlink" xfId="942" builtinId="9" hidden="1"/>
    <cellStyle name="Followed Hyperlink" xfId="944" builtinId="9" hidden="1"/>
    <cellStyle name="Followed Hyperlink" xfId="946" builtinId="9" hidden="1"/>
    <cellStyle name="Followed Hyperlink" xfId="948" builtinId="9" hidden="1"/>
    <cellStyle name="Followed Hyperlink" xfId="950" builtinId="9" hidden="1"/>
    <cellStyle name="Followed Hyperlink" xfId="952" builtinId="9" hidden="1"/>
    <cellStyle name="Followed Hyperlink" xfId="954" builtinId="9" hidden="1"/>
    <cellStyle name="Followed Hyperlink" xfId="956" builtinId="9" hidden="1"/>
    <cellStyle name="Followed Hyperlink" xfId="958" builtinId="9" hidden="1"/>
    <cellStyle name="Followed Hyperlink" xfId="960" builtinId="9" hidden="1"/>
    <cellStyle name="Followed Hyperlink" xfId="962" builtinId="9" hidden="1"/>
    <cellStyle name="Followed Hyperlink" xfId="964" builtinId="9" hidden="1"/>
    <cellStyle name="Followed Hyperlink" xfId="966" builtinId="9" hidden="1"/>
    <cellStyle name="Followed Hyperlink" xfId="968" builtinId="9" hidden="1"/>
    <cellStyle name="Followed Hyperlink" xfId="970" builtinId="9" hidden="1"/>
    <cellStyle name="Followed Hyperlink" xfId="972" builtinId="9" hidden="1"/>
    <cellStyle name="Followed Hyperlink" xfId="974" builtinId="9" hidden="1"/>
    <cellStyle name="Followed Hyperlink" xfId="976" builtinId="9" hidden="1"/>
    <cellStyle name="Followed Hyperlink" xfId="978" builtinId="9" hidden="1"/>
    <cellStyle name="Followed Hyperlink" xfId="980" builtinId="9" hidden="1"/>
    <cellStyle name="Followed Hyperlink" xfId="982" builtinId="9" hidden="1"/>
    <cellStyle name="Followed Hyperlink" xfId="984" builtinId="9" hidden="1"/>
    <cellStyle name="Followed Hyperlink" xfId="986" builtinId="9" hidden="1"/>
    <cellStyle name="Followed Hyperlink" xfId="988" builtinId="9" hidden="1"/>
    <cellStyle name="Followed Hyperlink" xfId="990" builtinId="9" hidden="1"/>
    <cellStyle name="Followed Hyperlink" xfId="992" builtinId="9" hidden="1"/>
    <cellStyle name="Followed Hyperlink" xfId="994" builtinId="9" hidden="1"/>
    <cellStyle name="Followed Hyperlink" xfId="996" builtinId="9" hidden="1"/>
    <cellStyle name="Followed Hyperlink" xfId="998" builtinId="9" hidden="1"/>
    <cellStyle name="Followed Hyperlink" xfId="1000" builtinId="9" hidden="1"/>
    <cellStyle name="Followed Hyperlink" xfId="1002" builtinId="9" hidden="1"/>
    <cellStyle name="Followed Hyperlink" xfId="1004" builtinId="9" hidden="1"/>
    <cellStyle name="Followed Hyperlink" xfId="1006" builtinId="9" hidden="1"/>
    <cellStyle name="Followed Hyperlink" xfId="1008" builtinId="9" hidden="1"/>
    <cellStyle name="Followed Hyperlink" xfId="1010" builtinId="9" hidden="1"/>
    <cellStyle name="Followed Hyperlink" xfId="1012" builtinId="9" hidden="1"/>
    <cellStyle name="Followed Hyperlink" xfId="1014" builtinId="9" hidden="1"/>
    <cellStyle name="Followed Hyperlink" xfId="1016" builtinId="9" hidden="1"/>
    <cellStyle name="Followed Hyperlink" xfId="1018" builtinId="9" hidden="1"/>
    <cellStyle name="Followed Hyperlink" xfId="1020" builtinId="9" hidden="1"/>
    <cellStyle name="Followed Hyperlink" xfId="1022" builtinId="9" hidden="1"/>
    <cellStyle name="Followed Hyperlink" xfId="1024" builtinId="9" hidden="1"/>
    <cellStyle name="Followed Hyperlink" xfId="1026" builtinId="9" hidden="1"/>
    <cellStyle name="Followed Hyperlink" xfId="1028" builtinId="9" hidden="1"/>
    <cellStyle name="Followed Hyperlink" xfId="1030" builtinId="9" hidden="1"/>
    <cellStyle name="Followed Hyperlink" xfId="1032" builtinId="9" hidden="1"/>
    <cellStyle name="Followed Hyperlink" xfId="1034" builtinId="9" hidden="1"/>
    <cellStyle name="Followed Hyperlink" xfId="1036" builtinId="9" hidden="1"/>
    <cellStyle name="Followed Hyperlink" xfId="1038" builtinId="9" hidden="1"/>
    <cellStyle name="Followed Hyperlink" xfId="1040" builtinId="9" hidden="1"/>
    <cellStyle name="Followed Hyperlink" xfId="1042" builtinId="9" hidden="1"/>
    <cellStyle name="Followed Hyperlink" xfId="1044" builtinId="9" hidden="1"/>
    <cellStyle name="Followed Hyperlink" xfId="1046" builtinId="9" hidden="1"/>
    <cellStyle name="Followed Hyperlink" xfId="1048" builtinId="9" hidden="1"/>
    <cellStyle name="Followed Hyperlink" xfId="1050" builtinId="9" hidden="1"/>
    <cellStyle name="Followed Hyperlink" xfId="1052" builtinId="9" hidden="1"/>
    <cellStyle name="Followed Hyperlink" xfId="1054" builtinId="9" hidden="1"/>
    <cellStyle name="Followed Hyperlink" xfId="1056" builtinId="9" hidden="1"/>
    <cellStyle name="Followed Hyperlink" xfId="1058" builtinId="9" hidden="1"/>
    <cellStyle name="Followed Hyperlink" xfId="1060" builtinId="9" hidden="1"/>
    <cellStyle name="Followed Hyperlink" xfId="1062" builtinId="9" hidden="1"/>
    <cellStyle name="Followed Hyperlink" xfId="1064" builtinId="9" hidden="1"/>
    <cellStyle name="Followed Hyperlink" xfId="1066" builtinId="9" hidden="1"/>
    <cellStyle name="Followed Hyperlink" xfId="1068" builtinId="9" hidden="1"/>
    <cellStyle name="Followed Hyperlink" xfId="1070" builtinId="9" hidden="1"/>
    <cellStyle name="Followed Hyperlink" xfId="1072" builtinId="9" hidden="1"/>
    <cellStyle name="Followed Hyperlink" xfId="1074" builtinId="9" hidden="1"/>
    <cellStyle name="Followed Hyperlink" xfId="1076" builtinId="9" hidden="1"/>
    <cellStyle name="Followed Hyperlink" xfId="1078" builtinId="9" hidden="1"/>
    <cellStyle name="Followed Hyperlink" xfId="1080" builtinId="9" hidden="1"/>
    <cellStyle name="Followed Hyperlink" xfId="1082" builtinId="9" hidden="1"/>
    <cellStyle name="Followed Hyperlink" xfId="1084" builtinId="9" hidden="1"/>
    <cellStyle name="Followed Hyperlink" xfId="1086" builtinId="9" hidden="1"/>
    <cellStyle name="Followed Hyperlink" xfId="1088" builtinId="9" hidden="1"/>
    <cellStyle name="Followed Hyperlink" xfId="1090" builtinId="9" hidden="1"/>
    <cellStyle name="Followed Hyperlink" xfId="1092" builtinId="9" hidden="1"/>
    <cellStyle name="Followed Hyperlink" xfId="1094" builtinId="9" hidden="1"/>
    <cellStyle name="Followed Hyperlink" xfId="1096" builtinId="9" hidden="1"/>
    <cellStyle name="Followed Hyperlink" xfId="1098" builtinId="9" hidden="1"/>
    <cellStyle name="Followed Hyperlink" xfId="1100" builtinId="9" hidden="1"/>
    <cellStyle name="Followed Hyperlink" xfId="1102" builtinId="9" hidden="1"/>
    <cellStyle name="Followed Hyperlink" xfId="1104" builtinId="9" hidden="1"/>
    <cellStyle name="Followed Hyperlink" xfId="1106" builtinId="9" hidden="1"/>
    <cellStyle name="Followed Hyperlink" xfId="1108" builtinId="9" hidden="1"/>
    <cellStyle name="Followed Hyperlink" xfId="1110" builtinId="9" hidden="1"/>
    <cellStyle name="Followed Hyperlink" xfId="1112" builtinId="9" hidden="1"/>
    <cellStyle name="Followed Hyperlink" xfId="1114" builtinId="9" hidden="1"/>
    <cellStyle name="Followed Hyperlink" xfId="1116" builtinId="9" hidden="1"/>
    <cellStyle name="Followed Hyperlink" xfId="1118" builtinId="9" hidden="1"/>
    <cellStyle name="Followed Hyperlink" xfId="1120" builtinId="9" hidden="1"/>
    <cellStyle name="Followed Hyperlink" xfId="1122" builtinId="9" hidden="1"/>
    <cellStyle name="Followed Hyperlink" xfId="1124" builtinId="9" hidden="1"/>
    <cellStyle name="Followed Hyperlink" xfId="1126" builtinId="9" hidden="1"/>
    <cellStyle name="Followed Hyperlink" xfId="1128" builtinId="9" hidden="1"/>
    <cellStyle name="Followed Hyperlink" xfId="1130" builtinId="9" hidden="1"/>
    <cellStyle name="Followed Hyperlink" xfId="1132" builtinId="9" hidden="1"/>
    <cellStyle name="Followed Hyperlink" xfId="1134" builtinId="9" hidden="1"/>
    <cellStyle name="Followed Hyperlink" xfId="1136" builtinId="9" hidden="1"/>
    <cellStyle name="Followed Hyperlink" xfId="1138" builtinId="9" hidden="1"/>
    <cellStyle name="Followed Hyperlink" xfId="1140" builtinId="9" hidden="1"/>
    <cellStyle name="Followed Hyperlink" xfId="1142" builtinId="9" hidden="1"/>
    <cellStyle name="Followed Hyperlink" xfId="1144" builtinId="9" hidden="1"/>
    <cellStyle name="Followed Hyperlink" xfId="1146" builtinId="9" hidden="1"/>
    <cellStyle name="Followed Hyperlink" xfId="1148" builtinId="9" hidden="1"/>
    <cellStyle name="Followed Hyperlink" xfId="1150" builtinId="9" hidden="1"/>
    <cellStyle name="Followed Hyperlink" xfId="1152" builtinId="9" hidden="1"/>
    <cellStyle name="Followed Hyperlink" xfId="1154" builtinId="9" hidden="1"/>
    <cellStyle name="Followed Hyperlink" xfId="1156" builtinId="9" hidden="1"/>
    <cellStyle name="Followed Hyperlink" xfId="1158" builtinId="9" hidden="1"/>
    <cellStyle name="Followed Hyperlink" xfId="1160" builtinId="9" hidden="1"/>
    <cellStyle name="Followed Hyperlink" xfId="1162" builtinId="9" hidden="1"/>
    <cellStyle name="Followed Hyperlink" xfId="1164" builtinId="9" hidden="1"/>
    <cellStyle name="Followed Hyperlink" xfId="1166" builtinId="9" hidden="1"/>
    <cellStyle name="Followed Hyperlink" xfId="1168" builtinId="9" hidden="1"/>
    <cellStyle name="Followed Hyperlink" xfId="1170" builtinId="9" hidden="1"/>
    <cellStyle name="Followed Hyperlink" xfId="1172" builtinId="9" hidden="1"/>
    <cellStyle name="Followed Hyperlink" xfId="1174" builtinId="9" hidden="1"/>
    <cellStyle name="Followed Hyperlink" xfId="1176" builtinId="9" hidden="1"/>
    <cellStyle name="Followed Hyperlink" xfId="1178" builtinId="9" hidden="1"/>
    <cellStyle name="Followed Hyperlink" xfId="1180" builtinId="9" hidden="1"/>
    <cellStyle name="Followed Hyperlink" xfId="1182" builtinId="9" hidden="1"/>
    <cellStyle name="Followed Hyperlink" xfId="1184" builtinId="9" hidden="1"/>
    <cellStyle name="Followed Hyperlink" xfId="1186" builtinId="9" hidden="1"/>
    <cellStyle name="Followed Hyperlink" xfId="1188" builtinId="9" hidden="1"/>
    <cellStyle name="Followed Hyperlink" xfId="1190" builtinId="9" hidden="1"/>
    <cellStyle name="Followed Hyperlink" xfId="1192" builtinId="9" hidden="1"/>
    <cellStyle name="Followed Hyperlink" xfId="1194" builtinId="9" hidden="1"/>
    <cellStyle name="Followed Hyperlink" xfId="1196" builtinId="9" hidden="1"/>
    <cellStyle name="Followed Hyperlink" xfId="1198" builtinId="9" hidden="1"/>
    <cellStyle name="Followed Hyperlink" xfId="1200" builtinId="9" hidden="1"/>
    <cellStyle name="Followed Hyperlink" xfId="1202" builtinId="9" hidden="1"/>
    <cellStyle name="Followed Hyperlink" xfId="1204" builtinId="9" hidden="1"/>
    <cellStyle name="Followed Hyperlink" xfId="1206" builtinId="9" hidden="1"/>
    <cellStyle name="Followed Hyperlink" xfId="1208" builtinId="9" hidden="1"/>
    <cellStyle name="Followed Hyperlink" xfId="1210" builtinId="9" hidden="1"/>
    <cellStyle name="Followed Hyperlink" xfId="1212" builtinId="9" hidden="1"/>
    <cellStyle name="Followed Hyperlink" xfId="1214" builtinId="9" hidden="1"/>
    <cellStyle name="Followed Hyperlink" xfId="1216" builtinId="9" hidden="1"/>
    <cellStyle name="Followed Hyperlink" xfId="1218" builtinId="9" hidden="1"/>
    <cellStyle name="Followed Hyperlink" xfId="1220" builtinId="9" hidden="1"/>
    <cellStyle name="Followed Hyperlink" xfId="1222" builtinId="9" hidden="1"/>
    <cellStyle name="Followed Hyperlink" xfId="1224" builtinId="9" hidden="1"/>
    <cellStyle name="Followed Hyperlink" xfId="1226" builtinId="9" hidden="1"/>
    <cellStyle name="Followed Hyperlink" xfId="1228" builtinId="9" hidden="1"/>
    <cellStyle name="Followed Hyperlink" xfId="1230" builtinId="9" hidden="1"/>
    <cellStyle name="Followed Hyperlink" xfId="1232" builtinId="9" hidden="1"/>
    <cellStyle name="Followed Hyperlink" xfId="1234" builtinId="9" hidden="1"/>
    <cellStyle name="Followed Hyperlink" xfId="1236" builtinId="9" hidden="1"/>
    <cellStyle name="Followed Hyperlink" xfId="1238" builtinId="9" hidden="1"/>
    <cellStyle name="Followed Hyperlink" xfId="1240" builtinId="9" hidden="1"/>
    <cellStyle name="Followed Hyperlink" xfId="1242" builtinId="9" hidden="1"/>
    <cellStyle name="Followed Hyperlink" xfId="1244" builtinId="9" hidden="1"/>
    <cellStyle name="Followed Hyperlink" xfId="1246" builtinId="9" hidden="1"/>
    <cellStyle name="Followed Hyperlink" xfId="1248" builtinId="9" hidden="1"/>
    <cellStyle name="Followed Hyperlink" xfId="1250" builtinId="9" hidden="1"/>
    <cellStyle name="Followed Hyperlink" xfId="1252" builtinId="9" hidden="1"/>
    <cellStyle name="Followed Hyperlink" xfId="1254" builtinId="9" hidden="1"/>
    <cellStyle name="Followed Hyperlink" xfId="1256" builtinId="9" hidden="1"/>
    <cellStyle name="Followed Hyperlink" xfId="1258" builtinId="9" hidden="1"/>
    <cellStyle name="Followed Hyperlink" xfId="1260" builtinId="9" hidden="1"/>
    <cellStyle name="Followed Hyperlink" xfId="1262" builtinId="9" hidden="1"/>
    <cellStyle name="Followed Hyperlink" xfId="1264" builtinId="9" hidden="1"/>
    <cellStyle name="Followed Hyperlink" xfId="1266" builtinId="9" hidden="1"/>
    <cellStyle name="Followed Hyperlink" xfId="1268" builtinId="9" hidden="1"/>
    <cellStyle name="Followed Hyperlink" xfId="1270" builtinId="9" hidden="1"/>
    <cellStyle name="Followed Hyperlink" xfId="1272" builtinId="9" hidden="1"/>
    <cellStyle name="Followed Hyperlink" xfId="1274" builtinId="9" hidden="1"/>
    <cellStyle name="Followed Hyperlink" xfId="1276" builtinId="9" hidden="1"/>
    <cellStyle name="Followed Hyperlink" xfId="1278" builtinId="9" hidden="1"/>
    <cellStyle name="Followed Hyperlink" xfId="1280" builtinId="9" hidden="1"/>
    <cellStyle name="Followed Hyperlink" xfId="1282" builtinId="9" hidden="1"/>
    <cellStyle name="Followed Hyperlink" xfId="1284" builtinId="9" hidden="1"/>
    <cellStyle name="Followed Hyperlink" xfId="1286" builtinId="9" hidden="1"/>
    <cellStyle name="Followed Hyperlink" xfId="1288" builtinId="9" hidden="1"/>
    <cellStyle name="Followed Hyperlink" xfId="1290" builtinId="9" hidden="1"/>
    <cellStyle name="Followed Hyperlink" xfId="1292" builtinId="9" hidden="1"/>
    <cellStyle name="Followed Hyperlink" xfId="1294" builtinId="9" hidden="1"/>
    <cellStyle name="Followed Hyperlink" xfId="1296" builtinId="9" hidden="1"/>
    <cellStyle name="Followed Hyperlink" xfId="1298" builtinId="9" hidden="1"/>
    <cellStyle name="Followed Hyperlink" xfId="1300" builtinId="9" hidden="1"/>
    <cellStyle name="Followed Hyperlink" xfId="1302" builtinId="9" hidden="1"/>
    <cellStyle name="Followed Hyperlink" xfId="1304" builtinId="9" hidden="1"/>
    <cellStyle name="Followed Hyperlink" xfId="1306" builtinId="9" hidden="1"/>
    <cellStyle name="Followed Hyperlink" xfId="1308" builtinId="9" hidden="1"/>
    <cellStyle name="Followed Hyperlink" xfId="1310" builtinId="9" hidden="1"/>
    <cellStyle name="Followed Hyperlink" xfId="1312" builtinId="9" hidden="1"/>
    <cellStyle name="Followed Hyperlink" xfId="1314" builtinId="9" hidden="1"/>
    <cellStyle name="Followed Hyperlink" xfId="1316" builtinId="9" hidden="1"/>
    <cellStyle name="Followed Hyperlink" xfId="1318" builtinId="9" hidden="1"/>
    <cellStyle name="Followed Hyperlink" xfId="1320" builtinId="9" hidden="1"/>
    <cellStyle name="Followed Hyperlink" xfId="1322" builtinId="9" hidden="1"/>
    <cellStyle name="Followed Hyperlink" xfId="1324" builtinId="9" hidden="1"/>
    <cellStyle name="Followed Hyperlink" xfId="1326" builtinId="9" hidden="1"/>
    <cellStyle name="Followed Hyperlink" xfId="1328" builtinId="9" hidden="1"/>
    <cellStyle name="Followed Hyperlink" xfId="1330" builtinId="9" hidden="1"/>
    <cellStyle name="Followed Hyperlink" xfId="1332" builtinId="9" hidden="1"/>
    <cellStyle name="Followed Hyperlink" xfId="1334" builtinId="9" hidden="1"/>
    <cellStyle name="Followed Hyperlink" xfId="1336" builtinId="9" hidden="1"/>
    <cellStyle name="Followed Hyperlink" xfId="1338" builtinId="9" hidden="1"/>
    <cellStyle name="Followed Hyperlink" xfId="1340" builtinId="9" hidden="1"/>
    <cellStyle name="Followed Hyperlink" xfId="1342" builtinId="9" hidden="1"/>
    <cellStyle name="Followed Hyperlink" xfId="1344" builtinId="9" hidden="1"/>
    <cellStyle name="Followed Hyperlink" xfId="1346" builtinId="9" hidden="1"/>
    <cellStyle name="Followed Hyperlink" xfId="1348" builtinId="9" hidden="1"/>
    <cellStyle name="Followed Hyperlink" xfId="1350" builtinId="9" hidden="1"/>
    <cellStyle name="Followed Hyperlink" xfId="1352" builtinId="9" hidden="1"/>
    <cellStyle name="Followed Hyperlink" xfId="1354" builtinId="9" hidden="1"/>
    <cellStyle name="Followed Hyperlink" xfId="1356" builtinId="9" hidden="1"/>
    <cellStyle name="Followed Hyperlink" xfId="1358" builtinId="9" hidden="1"/>
    <cellStyle name="Followed Hyperlink" xfId="1360" builtinId="9" hidden="1"/>
    <cellStyle name="Followed Hyperlink" xfId="1362" builtinId="9" hidden="1"/>
    <cellStyle name="Followed Hyperlink" xfId="1364" builtinId="9" hidden="1"/>
    <cellStyle name="Followed Hyperlink" xfId="1366" builtinId="9" hidden="1"/>
    <cellStyle name="Followed Hyperlink" xfId="1368" builtinId="9" hidden="1"/>
    <cellStyle name="Followed Hyperlink" xfId="1370" builtinId="9" hidden="1"/>
    <cellStyle name="Followed Hyperlink" xfId="1372" builtinId="9" hidden="1"/>
    <cellStyle name="Followed Hyperlink" xfId="1374" builtinId="9" hidden="1"/>
    <cellStyle name="Followed Hyperlink" xfId="1376" builtinId="9" hidden="1"/>
    <cellStyle name="Followed Hyperlink" xfId="1378" builtinId="9" hidden="1"/>
    <cellStyle name="Followed Hyperlink" xfId="1380" builtinId="9" hidden="1"/>
    <cellStyle name="Followed Hyperlink" xfId="1382" builtinId="9" hidden="1"/>
    <cellStyle name="Followed Hyperlink" xfId="1384" builtinId="9" hidden="1"/>
    <cellStyle name="Followed Hyperlink" xfId="1386" builtinId="9" hidden="1"/>
    <cellStyle name="Followed Hyperlink" xfId="1388" builtinId="9" hidden="1"/>
    <cellStyle name="Followed Hyperlink" xfId="1390" builtinId="9" hidden="1"/>
    <cellStyle name="Followed Hyperlink" xfId="1392" builtinId="9" hidden="1"/>
    <cellStyle name="Followed Hyperlink" xfId="1394" builtinId="9" hidden="1"/>
    <cellStyle name="Followed Hyperlink" xfId="1396" builtinId="9" hidden="1"/>
    <cellStyle name="Followed Hyperlink" xfId="1398" builtinId="9" hidden="1"/>
    <cellStyle name="Followed Hyperlink" xfId="1400" builtinId="9" hidden="1"/>
    <cellStyle name="Followed Hyperlink" xfId="1402" builtinId="9" hidden="1"/>
    <cellStyle name="Followed Hyperlink" xfId="1404" builtinId="9" hidden="1"/>
    <cellStyle name="Followed Hyperlink" xfId="1406" builtinId="9" hidden="1"/>
    <cellStyle name="Followed Hyperlink" xfId="1408" builtinId="9" hidden="1"/>
    <cellStyle name="Followed Hyperlink" xfId="1410" builtinId="9" hidden="1"/>
    <cellStyle name="Followed Hyperlink" xfId="1412" builtinId="9" hidden="1"/>
    <cellStyle name="Followed Hyperlink" xfId="1414" builtinId="9" hidden="1"/>
    <cellStyle name="Followed Hyperlink" xfId="1416" builtinId="9" hidden="1"/>
    <cellStyle name="Followed Hyperlink" xfId="1418" builtinId="9" hidden="1"/>
    <cellStyle name="Followed Hyperlink" xfId="1420" builtinId="9" hidden="1"/>
    <cellStyle name="Followed Hyperlink" xfId="1422" builtinId="9" hidden="1"/>
    <cellStyle name="Followed Hyperlink" xfId="1424" builtinId="9" hidden="1"/>
    <cellStyle name="Followed Hyperlink" xfId="1426" builtinId="9" hidden="1"/>
    <cellStyle name="Followed Hyperlink" xfId="1428" builtinId="9" hidden="1"/>
    <cellStyle name="Followed Hyperlink" xfId="1430" builtinId="9" hidden="1"/>
    <cellStyle name="Followed Hyperlink" xfId="1432" builtinId="9" hidden="1"/>
    <cellStyle name="Followed Hyperlink" xfId="1434" builtinId="9" hidden="1"/>
    <cellStyle name="Followed Hyperlink" xfId="1436" builtinId="9" hidden="1"/>
    <cellStyle name="Followed Hyperlink" xfId="1438" builtinId="9" hidden="1"/>
    <cellStyle name="Followed Hyperlink" xfId="1440" builtinId="9" hidden="1"/>
    <cellStyle name="Followed Hyperlink" xfId="1442" builtinId="9" hidden="1"/>
    <cellStyle name="Followed Hyperlink" xfId="1444" builtinId="9" hidden="1"/>
    <cellStyle name="Followed Hyperlink" xfId="1446" builtinId="9" hidden="1"/>
    <cellStyle name="Followed Hyperlink" xfId="1448" builtinId="9" hidden="1"/>
    <cellStyle name="Followed Hyperlink" xfId="1450" builtinId="9" hidden="1"/>
    <cellStyle name="Followed Hyperlink" xfId="1452" builtinId="9" hidden="1"/>
    <cellStyle name="Followed Hyperlink" xfId="1454" builtinId="9" hidden="1"/>
    <cellStyle name="Followed Hyperlink" xfId="1456" builtinId="9" hidden="1"/>
    <cellStyle name="Followed Hyperlink" xfId="1458" builtinId="9" hidden="1"/>
    <cellStyle name="Followed Hyperlink" xfId="1460" builtinId="9" hidden="1"/>
    <cellStyle name="Followed Hyperlink" xfId="1462" builtinId="9" hidden="1"/>
    <cellStyle name="Followed Hyperlink" xfId="1464" builtinId="9" hidden="1"/>
    <cellStyle name="Followed Hyperlink" xfId="1466" builtinId="9" hidden="1"/>
    <cellStyle name="Followed Hyperlink" xfId="1468" builtinId="9" hidden="1"/>
    <cellStyle name="Followed Hyperlink" xfId="1470" builtinId="9" hidden="1"/>
    <cellStyle name="Followed Hyperlink" xfId="1472" builtinId="9" hidden="1"/>
    <cellStyle name="Followed Hyperlink" xfId="1474" builtinId="9" hidden="1"/>
    <cellStyle name="Followed Hyperlink" xfId="1476" builtinId="9" hidden="1"/>
    <cellStyle name="Followed Hyperlink" xfId="1478" builtinId="9" hidden="1"/>
    <cellStyle name="Followed Hyperlink" xfId="1480" builtinId="9" hidden="1"/>
    <cellStyle name="Followed Hyperlink" xfId="1482" builtinId="9" hidden="1"/>
    <cellStyle name="Followed Hyperlink" xfId="1484" builtinId="9" hidden="1"/>
    <cellStyle name="Followed Hyperlink" xfId="1486" builtinId="9" hidden="1"/>
    <cellStyle name="Followed Hyperlink" xfId="1488" builtinId="9" hidden="1"/>
    <cellStyle name="Followed Hyperlink" xfId="1490" builtinId="9" hidden="1"/>
    <cellStyle name="Followed Hyperlink" xfId="1492" builtinId="9" hidden="1"/>
    <cellStyle name="Followed Hyperlink" xfId="1494" builtinId="9" hidden="1"/>
    <cellStyle name="Followed Hyperlink" xfId="1496" builtinId="9" hidden="1"/>
    <cellStyle name="Followed Hyperlink" xfId="1498" builtinId="9" hidden="1"/>
    <cellStyle name="Followed Hyperlink" xfId="1500" builtinId="9" hidden="1"/>
    <cellStyle name="Followed Hyperlink" xfId="1502" builtinId="9" hidden="1"/>
    <cellStyle name="Followed Hyperlink" xfId="1504" builtinId="9" hidden="1"/>
    <cellStyle name="Followed Hyperlink" xfId="1506" builtinId="9" hidden="1"/>
    <cellStyle name="Followed Hyperlink" xfId="1508" builtinId="9" hidden="1"/>
    <cellStyle name="Followed Hyperlink" xfId="1510" builtinId="9" hidden="1"/>
    <cellStyle name="Followed Hyperlink" xfId="1512" builtinId="9" hidden="1"/>
    <cellStyle name="Followed Hyperlink" xfId="1514" builtinId="9" hidden="1"/>
    <cellStyle name="Followed Hyperlink" xfId="1516" builtinId="9" hidden="1"/>
    <cellStyle name="Followed Hyperlink" xfId="1518" builtinId="9" hidden="1"/>
    <cellStyle name="Followed Hyperlink" xfId="1520" builtinId="9" hidden="1"/>
    <cellStyle name="Followed Hyperlink" xfId="1522" builtinId="9" hidden="1"/>
    <cellStyle name="Followed Hyperlink" xfId="1524" builtinId="9" hidden="1"/>
    <cellStyle name="Followed Hyperlink" xfId="1526" builtinId="9" hidden="1"/>
    <cellStyle name="Followed Hyperlink" xfId="1528" builtinId="9" hidden="1"/>
    <cellStyle name="Followed Hyperlink" xfId="1530" builtinId="9" hidden="1"/>
    <cellStyle name="Followed Hyperlink" xfId="1532" builtinId="9" hidden="1"/>
    <cellStyle name="Followed Hyperlink" xfId="1534" builtinId="9" hidden="1"/>
    <cellStyle name="Followed Hyperlink" xfId="1536" builtinId="9" hidden="1"/>
    <cellStyle name="Followed Hyperlink" xfId="1538" builtinId="9" hidden="1"/>
    <cellStyle name="Followed Hyperlink" xfId="1540" builtinId="9" hidden="1"/>
    <cellStyle name="Followed Hyperlink" xfId="1542" builtinId="9" hidden="1"/>
    <cellStyle name="Followed Hyperlink" xfId="1544" builtinId="9" hidden="1"/>
    <cellStyle name="Followed Hyperlink" xfId="1546" builtinId="9" hidden="1"/>
    <cellStyle name="Followed Hyperlink" xfId="1548" builtinId="9" hidden="1"/>
    <cellStyle name="Followed Hyperlink" xfId="1550" builtinId="9" hidden="1"/>
    <cellStyle name="Followed Hyperlink" xfId="1552" builtinId="9" hidden="1"/>
    <cellStyle name="Followed Hyperlink" xfId="1554" builtinId="9" hidden="1"/>
    <cellStyle name="Followed Hyperlink" xfId="1556" builtinId="9" hidden="1"/>
    <cellStyle name="Followed Hyperlink" xfId="1558" builtinId="9" hidden="1"/>
    <cellStyle name="Followed Hyperlink" xfId="1560" builtinId="9" hidden="1"/>
    <cellStyle name="Followed Hyperlink" xfId="1562" builtinId="9" hidden="1"/>
    <cellStyle name="Followed Hyperlink" xfId="1564" builtinId="9" hidden="1"/>
    <cellStyle name="Followed Hyperlink" xfId="1566" builtinId="9" hidden="1"/>
    <cellStyle name="Followed Hyperlink" xfId="1568" builtinId="9" hidden="1"/>
    <cellStyle name="Followed Hyperlink" xfId="1570" builtinId="9" hidden="1"/>
    <cellStyle name="Followed Hyperlink" xfId="1572" builtinId="9" hidden="1"/>
    <cellStyle name="Followed Hyperlink" xfId="1574" builtinId="9" hidden="1"/>
    <cellStyle name="Followed Hyperlink" xfId="1576" builtinId="9" hidden="1"/>
    <cellStyle name="Followed Hyperlink" xfId="1578" builtinId="9" hidden="1"/>
    <cellStyle name="Followed Hyperlink" xfId="1580" builtinId="9" hidden="1"/>
    <cellStyle name="Followed Hyperlink" xfId="1582" builtinId="9" hidden="1"/>
    <cellStyle name="Followed Hyperlink" xfId="1584" builtinId="9" hidden="1"/>
    <cellStyle name="Followed Hyperlink" xfId="1586" builtinId="9" hidden="1"/>
    <cellStyle name="Followed Hyperlink" xfId="1588" builtinId="9" hidden="1"/>
    <cellStyle name="Followed Hyperlink" xfId="1590" builtinId="9" hidden="1"/>
    <cellStyle name="Followed Hyperlink" xfId="1592" builtinId="9" hidden="1"/>
    <cellStyle name="Followed Hyperlink" xfId="1594" builtinId="9" hidden="1"/>
    <cellStyle name="Followed Hyperlink" xfId="1596" builtinId="9" hidden="1"/>
    <cellStyle name="Followed Hyperlink" xfId="1598" builtinId="9" hidden="1"/>
    <cellStyle name="Followed Hyperlink" xfId="1600" builtinId="9" hidden="1"/>
    <cellStyle name="Followed Hyperlink" xfId="1602" builtinId="9" hidden="1"/>
    <cellStyle name="Followed Hyperlink" xfId="1604" builtinId="9" hidden="1"/>
    <cellStyle name="Followed Hyperlink" xfId="1606" builtinId="9" hidden="1"/>
    <cellStyle name="Followed Hyperlink" xfId="1608" builtinId="9" hidden="1"/>
    <cellStyle name="Followed Hyperlink" xfId="1610" builtinId="9" hidden="1"/>
    <cellStyle name="Followed Hyperlink" xfId="1612" builtinId="9" hidden="1"/>
    <cellStyle name="Followed Hyperlink" xfId="1614" builtinId="9" hidden="1"/>
    <cellStyle name="Followed Hyperlink" xfId="1616" builtinId="9" hidden="1"/>
    <cellStyle name="Followed Hyperlink" xfId="1618" builtinId="9" hidden="1"/>
    <cellStyle name="Followed Hyperlink" xfId="1620" builtinId="9" hidden="1"/>
    <cellStyle name="Followed Hyperlink" xfId="1622" builtinId="9" hidden="1"/>
    <cellStyle name="Followed Hyperlink" xfId="1624" builtinId="9" hidden="1"/>
    <cellStyle name="Followed Hyperlink" xfId="1626" builtinId="9" hidden="1"/>
    <cellStyle name="Followed Hyperlink" xfId="1628" builtinId="9" hidden="1"/>
    <cellStyle name="Followed Hyperlink" xfId="1630" builtinId="9" hidden="1"/>
    <cellStyle name="Followed Hyperlink" xfId="1632" builtinId="9" hidden="1"/>
    <cellStyle name="Followed Hyperlink" xfId="1634" builtinId="9" hidden="1"/>
    <cellStyle name="Followed Hyperlink" xfId="1636" builtinId="9" hidden="1"/>
    <cellStyle name="Followed Hyperlink" xfId="1638" builtinId="9" hidden="1"/>
    <cellStyle name="Followed Hyperlink" xfId="1640" builtinId="9" hidden="1"/>
    <cellStyle name="Followed Hyperlink" xfId="1642" builtinId="9" hidden="1"/>
    <cellStyle name="Followed Hyperlink" xfId="1644" builtinId="9" hidden="1"/>
    <cellStyle name="Followed Hyperlink" xfId="1646" builtinId="9" hidden="1"/>
    <cellStyle name="Followed Hyperlink" xfId="1648" builtinId="9" hidden="1"/>
    <cellStyle name="Followed Hyperlink" xfId="1650" builtinId="9" hidden="1"/>
    <cellStyle name="Followed Hyperlink" xfId="1652" builtinId="9" hidden="1"/>
    <cellStyle name="Followed Hyperlink" xfId="1654" builtinId="9" hidden="1"/>
    <cellStyle name="Followed Hyperlink" xfId="1656" builtinId="9" hidden="1"/>
    <cellStyle name="Followed Hyperlink" xfId="1658" builtinId="9" hidden="1"/>
    <cellStyle name="Followed Hyperlink" xfId="1660" builtinId="9" hidden="1"/>
    <cellStyle name="Followed Hyperlink" xfId="1662" builtinId="9" hidden="1"/>
    <cellStyle name="Followed Hyperlink" xfId="1664" builtinId="9" hidden="1"/>
    <cellStyle name="Followed Hyperlink" xfId="1666" builtinId="9" hidden="1"/>
    <cellStyle name="Followed Hyperlink" xfId="1668" builtinId="9" hidden="1"/>
    <cellStyle name="Followed Hyperlink" xfId="1670" builtinId="9" hidden="1"/>
    <cellStyle name="Followed Hyperlink" xfId="1672" builtinId="9" hidden="1"/>
    <cellStyle name="Followed Hyperlink" xfId="1674" builtinId="9" hidden="1"/>
    <cellStyle name="Followed Hyperlink" xfId="1676" builtinId="9" hidden="1"/>
    <cellStyle name="Followed Hyperlink" xfId="1678" builtinId="9" hidden="1"/>
    <cellStyle name="Followed Hyperlink" xfId="1680" builtinId="9" hidden="1"/>
    <cellStyle name="Followed Hyperlink" xfId="1682" builtinId="9" hidden="1"/>
    <cellStyle name="Followed Hyperlink" xfId="1684" builtinId="9" hidden="1"/>
    <cellStyle name="Followed Hyperlink" xfId="1686" builtinId="9" hidden="1"/>
    <cellStyle name="Followed Hyperlink" xfId="1688" builtinId="9" hidden="1"/>
    <cellStyle name="Followed Hyperlink" xfId="1690" builtinId="9" hidden="1"/>
    <cellStyle name="Followed Hyperlink" xfId="1692" builtinId="9" hidden="1"/>
    <cellStyle name="Followed Hyperlink" xfId="1694" builtinId="9" hidden="1"/>
    <cellStyle name="Followed Hyperlink" xfId="1696" builtinId="9" hidden="1"/>
    <cellStyle name="Followed Hyperlink" xfId="1698" builtinId="9" hidden="1"/>
    <cellStyle name="Followed Hyperlink" xfId="1700" builtinId="9" hidden="1"/>
    <cellStyle name="Followed Hyperlink" xfId="1702" builtinId="9" hidden="1"/>
    <cellStyle name="Followed Hyperlink" xfId="1704" builtinId="9" hidden="1"/>
    <cellStyle name="Followed Hyperlink" xfId="1706" builtinId="9" hidden="1"/>
    <cellStyle name="Followed Hyperlink" xfId="1708" builtinId="9" hidden="1"/>
    <cellStyle name="Followed Hyperlink" xfId="1710" builtinId="9" hidden="1"/>
    <cellStyle name="Followed Hyperlink" xfId="1712" builtinId="9" hidden="1"/>
    <cellStyle name="Followed Hyperlink" xfId="1714" builtinId="9" hidden="1"/>
    <cellStyle name="Followed Hyperlink" xfId="1716" builtinId="9" hidden="1"/>
    <cellStyle name="Followed Hyperlink" xfId="1718" builtinId="9" hidden="1"/>
    <cellStyle name="Followed Hyperlink" xfId="1720" builtinId="9" hidden="1"/>
    <cellStyle name="Followed Hyperlink" xfId="1722" builtinId="9" hidden="1"/>
    <cellStyle name="Followed Hyperlink" xfId="1724" builtinId="9" hidden="1"/>
    <cellStyle name="Followed Hyperlink" xfId="1726" builtinId="9" hidden="1"/>
    <cellStyle name="Followed Hyperlink" xfId="1728" builtinId="9" hidden="1"/>
    <cellStyle name="Followed Hyperlink" xfId="1730" builtinId="9" hidden="1"/>
    <cellStyle name="Followed Hyperlink" xfId="1732" builtinId="9" hidden="1"/>
    <cellStyle name="Followed Hyperlink" xfId="1734" builtinId="9" hidden="1"/>
    <cellStyle name="Followed Hyperlink" xfId="1736" builtinId="9" hidden="1"/>
    <cellStyle name="Followed Hyperlink" xfId="1738" builtinId="9" hidden="1"/>
    <cellStyle name="Followed Hyperlink" xfId="1740" builtinId="9" hidden="1"/>
    <cellStyle name="Followed Hyperlink" xfId="1742" builtinId="9" hidden="1"/>
    <cellStyle name="Followed Hyperlink" xfId="1744" builtinId="9" hidden="1"/>
    <cellStyle name="Followed Hyperlink" xfId="1746" builtinId="9" hidden="1"/>
    <cellStyle name="Followed Hyperlink" xfId="1748" builtinId="9" hidden="1"/>
    <cellStyle name="Followed Hyperlink" xfId="1750" builtinId="9" hidden="1"/>
    <cellStyle name="Followed Hyperlink" xfId="1752" builtinId="9" hidden="1"/>
    <cellStyle name="Followed Hyperlink" xfId="1754" builtinId="9" hidden="1"/>
    <cellStyle name="Followed Hyperlink" xfId="1756" builtinId="9" hidden="1"/>
    <cellStyle name="Followed Hyperlink" xfId="1758" builtinId="9" hidden="1"/>
    <cellStyle name="Followed Hyperlink" xfId="1760" builtinId="9" hidden="1"/>
    <cellStyle name="Followed Hyperlink" xfId="1762" builtinId="9" hidden="1"/>
    <cellStyle name="Followed Hyperlink" xfId="1764" builtinId="9" hidden="1"/>
    <cellStyle name="Followed Hyperlink" xfId="1766" builtinId="9" hidden="1"/>
    <cellStyle name="Followed Hyperlink" xfId="1768" builtinId="9" hidden="1"/>
    <cellStyle name="Followed Hyperlink" xfId="1770" builtinId="9" hidden="1"/>
    <cellStyle name="Followed Hyperlink" xfId="1772" builtinId="9" hidden="1"/>
    <cellStyle name="Followed Hyperlink" xfId="1774" builtinId="9" hidden="1"/>
    <cellStyle name="Followed Hyperlink" xfId="1776" builtinId="9" hidden="1"/>
    <cellStyle name="Followed Hyperlink" xfId="1778" builtinId="9" hidden="1"/>
    <cellStyle name="Followed Hyperlink" xfId="1780" builtinId="9" hidden="1"/>
    <cellStyle name="Followed Hyperlink" xfId="1782" builtinId="9" hidden="1"/>
    <cellStyle name="Followed Hyperlink" xfId="1784" builtinId="9" hidden="1"/>
    <cellStyle name="Followed Hyperlink" xfId="1786" builtinId="9" hidden="1"/>
    <cellStyle name="Followed Hyperlink" xfId="1788" builtinId="9" hidden="1"/>
    <cellStyle name="Followed Hyperlink" xfId="1790" builtinId="9" hidden="1"/>
    <cellStyle name="Followed Hyperlink" xfId="1792" builtinId="9" hidden="1"/>
    <cellStyle name="Followed Hyperlink" xfId="1794" builtinId="9" hidden="1"/>
    <cellStyle name="Followed Hyperlink" xfId="1796" builtinId="9" hidden="1"/>
    <cellStyle name="Followed Hyperlink" xfId="1798" builtinId="9" hidden="1"/>
    <cellStyle name="Followed Hyperlink" xfId="1800" builtinId="9" hidden="1"/>
    <cellStyle name="Followed Hyperlink" xfId="1802" builtinId="9" hidden="1"/>
    <cellStyle name="Followed Hyperlink" xfId="1804" builtinId="9" hidden="1"/>
    <cellStyle name="Followed Hyperlink" xfId="1806" builtinId="9" hidden="1"/>
    <cellStyle name="Followed Hyperlink" xfId="1808" builtinId="9" hidden="1"/>
    <cellStyle name="Followed Hyperlink" xfId="1810" builtinId="9" hidden="1"/>
    <cellStyle name="Followed Hyperlink" xfId="1812" builtinId="9" hidden="1"/>
    <cellStyle name="Followed Hyperlink" xfId="1814" builtinId="9" hidden="1"/>
    <cellStyle name="Followed Hyperlink" xfId="1816" builtinId="9" hidden="1"/>
    <cellStyle name="Followed Hyperlink" xfId="1818" builtinId="9" hidden="1"/>
    <cellStyle name="Followed Hyperlink" xfId="1820" builtinId="9" hidden="1"/>
    <cellStyle name="Followed Hyperlink" xfId="1822" builtinId="9" hidden="1"/>
    <cellStyle name="Followed Hyperlink" xfId="1824" builtinId="9" hidden="1"/>
    <cellStyle name="Followed Hyperlink" xfId="1826" builtinId="9" hidden="1"/>
    <cellStyle name="Followed Hyperlink" xfId="1828" builtinId="9" hidden="1"/>
    <cellStyle name="Followed Hyperlink" xfId="1830" builtinId="9" hidden="1"/>
    <cellStyle name="Followed Hyperlink" xfId="1832" builtinId="9" hidden="1"/>
    <cellStyle name="Followed Hyperlink" xfId="1834" builtinId="9" hidden="1"/>
    <cellStyle name="Followed Hyperlink" xfId="1836" builtinId="9" hidden="1"/>
    <cellStyle name="Followed Hyperlink" xfId="1838" builtinId="9" hidden="1"/>
    <cellStyle name="Followed Hyperlink" xfId="1840" builtinId="9" hidden="1"/>
    <cellStyle name="Followed Hyperlink" xfId="1842" builtinId="9" hidden="1"/>
    <cellStyle name="Followed Hyperlink" xfId="1844" builtinId="9" hidden="1"/>
    <cellStyle name="Followed Hyperlink" xfId="1846" builtinId="9" hidden="1"/>
    <cellStyle name="Followed Hyperlink" xfId="1848" builtinId="9" hidden="1"/>
    <cellStyle name="Followed Hyperlink" xfId="1850" builtinId="9" hidden="1"/>
    <cellStyle name="Followed Hyperlink" xfId="1852" builtinId="9" hidden="1"/>
    <cellStyle name="Followed Hyperlink" xfId="1854" builtinId="9" hidden="1"/>
    <cellStyle name="Followed Hyperlink" xfId="1856" builtinId="9" hidden="1"/>
    <cellStyle name="Followed Hyperlink" xfId="1858" builtinId="9" hidden="1"/>
    <cellStyle name="Followed Hyperlink" xfId="1860" builtinId="9" hidden="1"/>
    <cellStyle name="Followed Hyperlink" xfId="1862" builtinId="9" hidden="1"/>
    <cellStyle name="Followed Hyperlink" xfId="1864" builtinId="9" hidden="1"/>
    <cellStyle name="Followed Hyperlink" xfId="1866" builtinId="9" hidden="1"/>
    <cellStyle name="Followed Hyperlink" xfId="1868" builtinId="9" hidden="1"/>
    <cellStyle name="Followed Hyperlink" xfId="1870" builtinId="9" hidden="1"/>
    <cellStyle name="Followed Hyperlink" xfId="1872" builtinId="9" hidden="1"/>
    <cellStyle name="Followed Hyperlink" xfId="1874" builtinId="9" hidden="1"/>
    <cellStyle name="Followed Hyperlink" xfId="1876" builtinId="9" hidden="1"/>
    <cellStyle name="Followed Hyperlink" xfId="1878" builtinId="9" hidden="1"/>
    <cellStyle name="Followed Hyperlink" xfId="1880" builtinId="9" hidden="1"/>
    <cellStyle name="Followed Hyperlink" xfId="1882" builtinId="9" hidden="1"/>
    <cellStyle name="Followed Hyperlink" xfId="1884" builtinId="9" hidden="1"/>
    <cellStyle name="Followed Hyperlink" xfId="1886" builtinId="9" hidden="1"/>
    <cellStyle name="Followed Hyperlink" xfId="1888" builtinId="9" hidden="1"/>
    <cellStyle name="Followed Hyperlink" xfId="1890" builtinId="9" hidden="1"/>
    <cellStyle name="Followed Hyperlink" xfId="1892" builtinId="9" hidden="1"/>
    <cellStyle name="Followed Hyperlink" xfId="1894" builtinId="9" hidden="1"/>
    <cellStyle name="Followed Hyperlink" xfId="1896" builtinId="9" hidden="1"/>
    <cellStyle name="Followed Hyperlink" xfId="1898" builtinId="9" hidden="1"/>
    <cellStyle name="Followed Hyperlink" xfId="1900" builtinId="9" hidden="1"/>
    <cellStyle name="Followed Hyperlink" xfId="1902" builtinId="9" hidden="1"/>
    <cellStyle name="Followed Hyperlink" xfId="1904" builtinId="9" hidden="1"/>
    <cellStyle name="Followed Hyperlink" xfId="1906" builtinId="9" hidden="1"/>
    <cellStyle name="Followed Hyperlink" xfId="1908" builtinId="9" hidden="1"/>
    <cellStyle name="Followed Hyperlink" xfId="1910" builtinId="9" hidden="1"/>
    <cellStyle name="Followed Hyperlink" xfId="1912" builtinId="9" hidden="1"/>
    <cellStyle name="Followed Hyperlink" xfId="1914" builtinId="9" hidden="1"/>
    <cellStyle name="Followed Hyperlink" xfId="1916" builtinId="9" hidden="1"/>
    <cellStyle name="Followed Hyperlink" xfId="1918" builtinId="9" hidden="1"/>
    <cellStyle name="Followed Hyperlink" xfId="1920" builtinId="9" hidden="1"/>
    <cellStyle name="Followed Hyperlink" xfId="1922" builtinId="9" hidden="1"/>
    <cellStyle name="Followed Hyperlink" xfId="1924" builtinId="9" hidden="1"/>
    <cellStyle name="Followed Hyperlink" xfId="1926" builtinId="9" hidden="1"/>
    <cellStyle name="Followed Hyperlink" xfId="1928" builtinId="9" hidden="1"/>
    <cellStyle name="Followed Hyperlink" xfId="1930" builtinId="9" hidden="1"/>
    <cellStyle name="Followed Hyperlink" xfId="1932" builtinId="9" hidden="1"/>
    <cellStyle name="Followed Hyperlink" xfId="1934" builtinId="9" hidden="1"/>
    <cellStyle name="Followed Hyperlink" xfId="1936" builtinId="9" hidden="1"/>
    <cellStyle name="Followed Hyperlink" xfId="1938" builtinId="9" hidden="1"/>
    <cellStyle name="Followed Hyperlink" xfId="1940" builtinId="9" hidden="1"/>
    <cellStyle name="Followed Hyperlink" xfId="1942" builtinId="9" hidden="1"/>
    <cellStyle name="Followed Hyperlink" xfId="1944" builtinId="9" hidden="1"/>
    <cellStyle name="Followed Hyperlink" xfId="1946" builtinId="9" hidden="1"/>
    <cellStyle name="Followed Hyperlink" xfId="1948" builtinId="9" hidden="1"/>
    <cellStyle name="Followed Hyperlink" xfId="1950" builtinId="9" hidden="1"/>
    <cellStyle name="Followed Hyperlink" xfId="1952" builtinId="9" hidden="1"/>
    <cellStyle name="Followed Hyperlink" xfId="1954" builtinId="9" hidden="1"/>
    <cellStyle name="Followed Hyperlink" xfId="1956" builtinId="9" hidden="1"/>
    <cellStyle name="Followed Hyperlink" xfId="1958" builtinId="9" hidden="1"/>
    <cellStyle name="Followed Hyperlink" xfId="1960" builtinId="9" hidden="1"/>
    <cellStyle name="Followed Hyperlink" xfId="1962" builtinId="9" hidden="1"/>
    <cellStyle name="Followed Hyperlink" xfId="1964" builtinId="9" hidden="1"/>
    <cellStyle name="Followed Hyperlink" xfId="1966" builtinId="9" hidden="1"/>
    <cellStyle name="Followed Hyperlink" xfId="1968" builtinId="9" hidden="1"/>
    <cellStyle name="Followed Hyperlink" xfId="1970" builtinId="9" hidden="1"/>
    <cellStyle name="Followed Hyperlink" xfId="1972" builtinId="9" hidden="1"/>
    <cellStyle name="Followed Hyperlink" xfId="1974" builtinId="9" hidden="1"/>
    <cellStyle name="Followed Hyperlink" xfId="1976" builtinId="9" hidden="1"/>
    <cellStyle name="Followed Hyperlink" xfId="1978" builtinId="9" hidden="1"/>
    <cellStyle name="Followed Hyperlink" xfId="1980" builtinId="9" hidden="1"/>
    <cellStyle name="Followed Hyperlink" xfId="1982" builtinId="9" hidden="1"/>
    <cellStyle name="Followed Hyperlink" xfId="1984" builtinId="9" hidden="1"/>
    <cellStyle name="Followed Hyperlink" xfId="1986" builtinId="9" hidden="1"/>
    <cellStyle name="Followed Hyperlink" xfId="1988" builtinId="9" hidden="1"/>
    <cellStyle name="Followed Hyperlink" xfId="1990" builtinId="9" hidden="1"/>
    <cellStyle name="Followed Hyperlink" xfId="1992" builtinId="9" hidden="1"/>
    <cellStyle name="Followed Hyperlink" xfId="1994" builtinId="9" hidden="1"/>
    <cellStyle name="Followed Hyperlink" xfId="1996" builtinId="9" hidden="1"/>
    <cellStyle name="Followed Hyperlink" xfId="1998" builtinId="9" hidden="1"/>
    <cellStyle name="Followed Hyperlink" xfId="2000" builtinId="9" hidden="1"/>
    <cellStyle name="Followed Hyperlink" xfId="2002" builtinId="9" hidden="1"/>
    <cellStyle name="Followed Hyperlink" xfId="2004" builtinId="9" hidden="1"/>
    <cellStyle name="Followed Hyperlink" xfId="2006" builtinId="9" hidden="1"/>
    <cellStyle name="Followed Hyperlink" xfId="2008" builtinId="9" hidden="1"/>
    <cellStyle name="Followed Hyperlink" xfId="2010" builtinId="9" hidden="1"/>
    <cellStyle name="Followed Hyperlink" xfId="2012" builtinId="9" hidden="1"/>
    <cellStyle name="Followed Hyperlink" xfId="2014" builtinId="9" hidden="1"/>
    <cellStyle name="Followed Hyperlink" xfId="2016" builtinId="9" hidden="1"/>
    <cellStyle name="Followed Hyperlink" xfId="2018" builtinId="9" hidden="1"/>
    <cellStyle name="Followed Hyperlink" xfId="2020" builtinId="9" hidden="1"/>
    <cellStyle name="Followed Hyperlink" xfId="2022" builtinId="9" hidden="1"/>
    <cellStyle name="Followed Hyperlink" xfId="2024" builtinId="9" hidden="1"/>
    <cellStyle name="Followed Hyperlink" xfId="2026" builtinId="9" hidden="1"/>
    <cellStyle name="Followed Hyperlink" xfId="2028" builtinId="9" hidden="1"/>
    <cellStyle name="Followed Hyperlink" xfId="2030" builtinId="9" hidden="1"/>
    <cellStyle name="Followed Hyperlink" xfId="2032" builtinId="9" hidden="1"/>
    <cellStyle name="Followed Hyperlink" xfId="2034" builtinId="9" hidden="1"/>
    <cellStyle name="Followed Hyperlink" xfId="2036" builtinId="9" hidden="1"/>
    <cellStyle name="Followed Hyperlink" xfId="2038" builtinId="9" hidden="1"/>
    <cellStyle name="Followed Hyperlink" xfId="2040" builtinId="9" hidden="1"/>
    <cellStyle name="Followed Hyperlink" xfId="2042" builtinId="9" hidden="1"/>
    <cellStyle name="Followed Hyperlink" xfId="2044" builtinId="9" hidden="1"/>
    <cellStyle name="Followed Hyperlink" xfId="2046" builtinId="9" hidden="1"/>
    <cellStyle name="Followed Hyperlink" xfId="2048" builtinId="9" hidden="1"/>
    <cellStyle name="Followed Hyperlink" xfId="2050" builtinId="9" hidden="1"/>
    <cellStyle name="Followed Hyperlink" xfId="2052" builtinId="9" hidden="1"/>
    <cellStyle name="Followed Hyperlink" xfId="2054" builtinId="9" hidden="1"/>
    <cellStyle name="Followed Hyperlink" xfId="2056" builtinId="9" hidden="1"/>
    <cellStyle name="Followed Hyperlink" xfId="2058" builtinId="9" hidden="1"/>
    <cellStyle name="Followed Hyperlink" xfId="2060" builtinId="9" hidden="1"/>
    <cellStyle name="Followed Hyperlink" xfId="2062" builtinId="9" hidden="1"/>
    <cellStyle name="Followed Hyperlink" xfId="2064" builtinId="9" hidden="1"/>
    <cellStyle name="Followed Hyperlink" xfId="2066" builtinId="9" hidden="1"/>
    <cellStyle name="Followed Hyperlink" xfId="2068" builtinId="9" hidden="1"/>
    <cellStyle name="Followed Hyperlink" xfId="2070" builtinId="9" hidden="1"/>
    <cellStyle name="Followed Hyperlink" xfId="2072" builtinId="9" hidden="1"/>
    <cellStyle name="Followed Hyperlink" xfId="2074" builtinId="9" hidden="1"/>
    <cellStyle name="Followed Hyperlink" xfId="2076" builtinId="9" hidden="1"/>
    <cellStyle name="Followed Hyperlink" xfId="2078" builtinId="9" hidden="1"/>
    <cellStyle name="Followed Hyperlink" xfId="2080" builtinId="9" hidden="1"/>
    <cellStyle name="Followed Hyperlink" xfId="2082" builtinId="9" hidden="1"/>
    <cellStyle name="Followed Hyperlink" xfId="2084" builtinId="9" hidden="1"/>
    <cellStyle name="Followed Hyperlink" xfId="2086" builtinId="9" hidden="1"/>
    <cellStyle name="Followed Hyperlink" xfId="2088" builtinId="9" hidden="1"/>
    <cellStyle name="Followed Hyperlink" xfId="2090" builtinId="9" hidden="1"/>
    <cellStyle name="Followed Hyperlink" xfId="2092" builtinId="9" hidden="1"/>
    <cellStyle name="Followed Hyperlink" xfId="2094" builtinId="9" hidden="1"/>
    <cellStyle name="Followed Hyperlink" xfId="2096" builtinId="9" hidden="1"/>
    <cellStyle name="Followed Hyperlink" xfId="2098" builtinId="9" hidden="1"/>
    <cellStyle name="Followed Hyperlink" xfId="2100" builtinId="9" hidden="1"/>
    <cellStyle name="Followed Hyperlink" xfId="2102" builtinId="9" hidden="1"/>
    <cellStyle name="Followed Hyperlink" xfId="2104" builtinId="9" hidden="1"/>
    <cellStyle name="Followed Hyperlink" xfId="2106" builtinId="9" hidden="1"/>
    <cellStyle name="Followed Hyperlink" xfId="2108" builtinId="9" hidden="1"/>
    <cellStyle name="Followed Hyperlink" xfId="2110" builtinId="9" hidden="1"/>
    <cellStyle name="Followed Hyperlink" xfId="2112" builtinId="9" hidden="1"/>
    <cellStyle name="Followed Hyperlink" xfId="2114" builtinId="9" hidden="1"/>
    <cellStyle name="Followed Hyperlink" xfId="2116" builtinId="9" hidden="1"/>
    <cellStyle name="Followed Hyperlink" xfId="2118" builtinId="9" hidden="1"/>
    <cellStyle name="Followed Hyperlink" xfId="2120" builtinId="9" hidden="1"/>
    <cellStyle name="Followed Hyperlink" xfId="2122" builtinId="9" hidden="1"/>
    <cellStyle name="Followed Hyperlink" xfId="2132" builtinId="9" hidden="1"/>
    <cellStyle name="Followed Hyperlink" xfId="2134" builtinId="9" hidden="1"/>
    <cellStyle name="Followed Hyperlink" xfId="2136" builtinId="9" hidden="1"/>
    <cellStyle name="Followed Hyperlink" xfId="2138" builtinId="9" hidden="1"/>
    <cellStyle name="Followed Hyperlink" xfId="2140" builtinId="9" hidden="1"/>
    <cellStyle name="Followed Hyperlink" xfId="2142" builtinId="9" hidden="1"/>
    <cellStyle name="Followed Hyperlink" xfId="2144" builtinId="9" hidden="1"/>
    <cellStyle name="Followed Hyperlink" xfId="2146" builtinId="9" hidden="1"/>
    <cellStyle name="Followed Hyperlink" xfId="2148" builtinId="9" hidden="1"/>
    <cellStyle name="Followed Hyperlink" xfId="2150" builtinId="9" hidden="1"/>
    <cellStyle name="Followed Hyperlink" xfId="2152" builtinId="9" hidden="1"/>
    <cellStyle name="Followed Hyperlink" xfId="2154" builtinId="9" hidden="1"/>
    <cellStyle name="Followed Hyperlink" xfId="2156" builtinId="9" hidden="1"/>
    <cellStyle name="Followed Hyperlink" xfId="2158" builtinId="9" hidden="1"/>
    <cellStyle name="Followed Hyperlink" xfId="2160" builtinId="9" hidden="1"/>
    <cellStyle name="Followed Hyperlink" xfId="2162" builtinId="9" hidden="1"/>
    <cellStyle name="Followed Hyperlink" xfId="2164" builtinId="9" hidden="1"/>
    <cellStyle name="Followed Hyperlink" xfId="2166" builtinId="9" hidden="1"/>
    <cellStyle name="Followed Hyperlink" xfId="2168" builtinId="9" hidden="1"/>
    <cellStyle name="Followed Hyperlink" xfId="2170" builtinId="9" hidden="1"/>
    <cellStyle name="Followed Hyperlink" xfId="2172" builtinId="9" hidden="1"/>
    <cellStyle name="Followed Hyperlink" xfId="2174" builtinId="9" hidden="1"/>
    <cellStyle name="Followed Hyperlink" xfId="2176" builtinId="9" hidden="1"/>
    <cellStyle name="Followed Hyperlink" xfId="2178" builtinId="9" hidden="1"/>
    <cellStyle name="Followed Hyperlink" xfId="2180" builtinId="9" hidden="1"/>
    <cellStyle name="Followed Hyperlink" xfId="2182" builtinId="9" hidden="1"/>
    <cellStyle name="Followed Hyperlink" xfId="2184" builtinId="9" hidden="1"/>
    <cellStyle name="Followed Hyperlink" xfId="2186" builtinId="9" hidden="1"/>
    <cellStyle name="Followed Hyperlink" xfId="2188" builtinId="9" hidden="1"/>
    <cellStyle name="Followed Hyperlink" xfId="2190" builtinId="9" hidden="1"/>
    <cellStyle name="Followed Hyperlink" xfId="2192" builtinId="9" hidden="1"/>
    <cellStyle name="Followed Hyperlink" xfId="2194" builtinId="9" hidden="1"/>
    <cellStyle name="Followed Hyperlink" xfId="2196" builtinId="9" hidden="1"/>
    <cellStyle name="Followed Hyperlink" xfId="2198" builtinId="9" hidden="1"/>
    <cellStyle name="Followed Hyperlink" xfId="2200" builtinId="9" hidden="1"/>
    <cellStyle name="Followed Hyperlink" xfId="2202" builtinId="9" hidden="1"/>
    <cellStyle name="Followed Hyperlink" xfId="2204" builtinId="9" hidden="1"/>
    <cellStyle name="Followed Hyperlink" xfId="2206" builtinId="9" hidden="1"/>
    <cellStyle name="Followed Hyperlink" xfId="2208" builtinId="9" hidden="1"/>
    <cellStyle name="Followed Hyperlink" xfId="2210" builtinId="9" hidden="1"/>
    <cellStyle name="Followed Hyperlink" xfId="2212" builtinId="9" hidden="1"/>
    <cellStyle name="Followed Hyperlink" xfId="2214" builtinId="9" hidden="1"/>
    <cellStyle name="Followed Hyperlink" xfId="2216" builtinId="9" hidden="1"/>
    <cellStyle name="Followed Hyperlink" xfId="2218" builtinId="9" hidden="1"/>
    <cellStyle name="Followed Hyperlink" xfId="2220" builtinId="9" hidden="1"/>
    <cellStyle name="Followed Hyperlink" xfId="2222" builtinId="9" hidden="1"/>
    <cellStyle name="Followed Hyperlink" xfId="2224" builtinId="9" hidden="1"/>
    <cellStyle name="Followed Hyperlink" xfId="2226" builtinId="9" hidden="1"/>
    <cellStyle name="Followed Hyperlink" xfId="2228" builtinId="9" hidden="1"/>
    <cellStyle name="Followed Hyperlink" xfId="2230" builtinId="9" hidden="1"/>
    <cellStyle name="Followed Hyperlink" xfId="2232" builtinId="9" hidden="1"/>
    <cellStyle name="Followed Hyperlink" xfId="2234" builtinId="9" hidden="1"/>
    <cellStyle name="Followed Hyperlink" xfId="2236" builtinId="9" hidden="1"/>
    <cellStyle name="Followed Hyperlink" xfId="2238" builtinId="9" hidden="1"/>
    <cellStyle name="Followed Hyperlink" xfId="2240" builtinId="9" hidden="1"/>
    <cellStyle name="Followed Hyperlink" xfId="2242" builtinId="9" hidden="1"/>
    <cellStyle name="Followed Hyperlink" xfId="2244" builtinId="9" hidden="1"/>
    <cellStyle name="Followed Hyperlink" xfId="2246" builtinId="9" hidden="1"/>
    <cellStyle name="Followed Hyperlink" xfId="2248" builtinId="9" hidden="1"/>
    <cellStyle name="Followed Hyperlink" xfId="2250" builtinId="9" hidden="1"/>
    <cellStyle name="Followed Hyperlink" xfId="2252" builtinId="9" hidden="1"/>
    <cellStyle name="Followed Hyperlink" xfId="2254" builtinId="9" hidden="1"/>
    <cellStyle name="Followed Hyperlink" xfId="2256" builtinId="9" hidden="1"/>
    <cellStyle name="Followed Hyperlink" xfId="2258" builtinId="9" hidden="1"/>
    <cellStyle name="Followed Hyperlink" xfId="2260" builtinId="9" hidden="1"/>
    <cellStyle name="Followed Hyperlink" xfId="2262" builtinId="9" hidden="1"/>
    <cellStyle name="Followed Hyperlink" xfId="2264" builtinId="9" hidden="1"/>
    <cellStyle name="Followed Hyperlink" xfId="2266" builtinId="9" hidden="1"/>
    <cellStyle name="Followed Hyperlink" xfId="2268" builtinId="9" hidden="1"/>
    <cellStyle name="Followed Hyperlink" xfId="2270" builtinId="9" hidden="1"/>
    <cellStyle name="Followed Hyperlink" xfId="2272" builtinId="9" hidden="1"/>
    <cellStyle name="Followed Hyperlink" xfId="2274" builtinId="9" hidden="1"/>
    <cellStyle name="Followed Hyperlink" xfId="2276" builtinId="9" hidden="1"/>
    <cellStyle name="Followed Hyperlink" xfId="2278" builtinId="9" hidden="1"/>
    <cellStyle name="Followed Hyperlink" xfId="2280" builtinId="9" hidden="1"/>
    <cellStyle name="Followed Hyperlink" xfId="2282" builtinId="9" hidden="1"/>
    <cellStyle name="Followed Hyperlink" xfId="2284" builtinId="9" hidden="1"/>
    <cellStyle name="Followed Hyperlink" xfId="2286" builtinId="9" hidden="1"/>
    <cellStyle name="Followed Hyperlink" xfId="2288" builtinId="9" hidden="1"/>
    <cellStyle name="Followed Hyperlink" xfId="2290" builtinId="9" hidden="1"/>
    <cellStyle name="Followed Hyperlink" xfId="2292" builtinId="9" hidden="1"/>
    <cellStyle name="Followed Hyperlink" xfId="2294" builtinId="9" hidden="1"/>
    <cellStyle name="Followed Hyperlink" xfId="2296" builtinId="9" hidden="1"/>
    <cellStyle name="Followed Hyperlink" xfId="2298" builtinId="9" hidden="1"/>
    <cellStyle name="Followed Hyperlink" xfId="2300" builtinId="9" hidden="1"/>
    <cellStyle name="Followed Hyperlink" xfId="2302" builtinId="9" hidden="1"/>
    <cellStyle name="Followed Hyperlink" xfId="2304" builtinId="9" hidden="1"/>
    <cellStyle name="Followed Hyperlink" xfId="2306" builtinId="9" hidden="1"/>
    <cellStyle name="Followed Hyperlink" xfId="2308" builtinId="9" hidden="1"/>
    <cellStyle name="Followed Hyperlink" xfId="2310" builtinId="9" hidden="1"/>
    <cellStyle name="Followed Hyperlink" xfId="2312" builtinId="9" hidden="1"/>
    <cellStyle name="Followed Hyperlink" xfId="2314" builtinId="9" hidden="1"/>
    <cellStyle name="Followed Hyperlink" xfId="2316" builtinId="9" hidden="1"/>
    <cellStyle name="Followed Hyperlink" xfId="2318" builtinId="9" hidden="1"/>
    <cellStyle name="Followed Hyperlink" xfId="2320" builtinId="9" hidden="1"/>
    <cellStyle name="Followed Hyperlink" xfId="2322" builtinId="9" hidden="1"/>
    <cellStyle name="Followed Hyperlink" xfId="2324" builtinId="9" hidden="1"/>
    <cellStyle name="Followed Hyperlink" xfId="2326" builtinId="9" hidden="1"/>
    <cellStyle name="Followed Hyperlink" xfId="2328" builtinId="9" hidden="1"/>
    <cellStyle name="Followed Hyperlink" xfId="2330" builtinId="9" hidden="1"/>
    <cellStyle name="Followed Hyperlink" xfId="2332" builtinId="9" hidden="1"/>
    <cellStyle name="Followed Hyperlink" xfId="2334" builtinId="9" hidden="1"/>
    <cellStyle name="Followed Hyperlink" xfId="2336" builtinId="9" hidden="1"/>
    <cellStyle name="Followed Hyperlink" xfId="2338" builtinId="9" hidden="1"/>
    <cellStyle name="Followed Hyperlink" xfId="2340" builtinId="9" hidden="1"/>
    <cellStyle name="Followed Hyperlink" xfId="2342" builtinId="9" hidden="1"/>
    <cellStyle name="Followed Hyperlink" xfId="2344" builtinId="9" hidden="1"/>
    <cellStyle name="Followed Hyperlink" xfId="2346" builtinId="9" hidden="1"/>
    <cellStyle name="Followed Hyperlink" xfId="2348" builtinId="9" hidden="1"/>
    <cellStyle name="Followed Hyperlink" xfId="2350" builtinId="9" hidden="1"/>
    <cellStyle name="Followed Hyperlink" xfId="2352" builtinId="9" hidden="1"/>
    <cellStyle name="Followed Hyperlink" xfId="2354" builtinId="9" hidden="1"/>
    <cellStyle name="Followed Hyperlink" xfId="2356" builtinId="9" hidden="1"/>
    <cellStyle name="Followed Hyperlink" xfId="2358" builtinId="9" hidden="1"/>
    <cellStyle name="Followed Hyperlink" xfId="2360" builtinId="9" hidden="1"/>
    <cellStyle name="Followed Hyperlink" xfId="2362" builtinId="9" hidden="1"/>
    <cellStyle name="Followed Hyperlink" xfId="2364" builtinId="9" hidden="1"/>
    <cellStyle name="Followed Hyperlink" xfId="2366" builtinId="9" hidden="1"/>
    <cellStyle name="Followed Hyperlink" xfId="2368" builtinId="9" hidden="1"/>
    <cellStyle name="Followed Hyperlink" xfId="2370" builtinId="9" hidden="1"/>
    <cellStyle name="Followed Hyperlink" xfId="2372" builtinId="9" hidden="1"/>
    <cellStyle name="Followed Hyperlink" xfId="2374" builtinId="9" hidden="1"/>
    <cellStyle name="Followed Hyperlink" xfId="2376" builtinId="9" hidden="1"/>
    <cellStyle name="Followed Hyperlink" xfId="2378" builtinId="9" hidden="1"/>
    <cellStyle name="Followed Hyperlink" xfId="2380" builtinId="9" hidden="1"/>
    <cellStyle name="Followed Hyperlink" xfId="2382" builtinId="9" hidden="1"/>
    <cellStyle name="Followed Hyperlink" xfId="2384" builtinId="9" hidden="1"/>
    <cellStyle name="Followed Hyperlink" xfId="2386" builtinId="9" hidden="1"/>
    <cellStyle name="Followed Hyperlink" xfId="2388" builtinId="9" hidden="1"/>
    <cellStyle name="Followed Hyperlink" xfId="2390" builtinId="9" hidden="1"/>
    <cellStyle name="Followed Hyperlink" xfId="2392" builtinId="9" hidden="1"/>
    <cellStyle name="Followed Hyperlink" xfId="2394" builtinId="9" hidden="1"/>
    <cellStyle name="Followed Hyperlink" xfId="2396" builtinId="9" hidden="1"/>
    <cellStyle name="Followed Hyperlink" xfId="2398" builtinId="9" hidden="1"/>
    <cellStyle name="Followed Hyperlink" xfId="2400" builtinId="9" hidden="1"/>
    <cellStyle name="Followed Hyperlink" xfId="2402" builtinId="9" hidden="1"/>
    <cellStyle name="Followed Hyperlink" xfId="2404" builtinId="9" hidden="1"/>
    <cellStyle name="Followed Hyperlink" xfId="2406" builtinId="9" hidden="1"/>
    <cellStyle name="Followed Hyperlink" xfId="2408" builtinId="9" hidden="1"/>
    <cellStyle name="Followed Hyperlink" xfId="2410" builtinId="9" hidden="1"/>
    <cellStyle name="Followed Hyperlink" xfId="2412" builtinId="9" hidden="1"/>
    <cellStyle name="Followed Hyperlink" xfId="2414" builtinId="9" hidden="1"/>
    <cellStyle name="Followed Hyperlink" xfId="2416" builtinId="9" hidden="1"/>
    <cellStyle name="Followed Hyperlink" xfId="2418" builtinId="9" hidden="1"/>
    <cellStyle name="Followed Hyperlink" xfId="2420" builtinId="9" hidden="1"/>
    <cellStyle name="Followed Hyperlink" xfId="2422" builtinId="9" hidden="1"/>
    <cellStyle name="Followed Hyperlink" xfId="2424" builtinId="9" hidden="1"/>
    <cellStyle name="Followed Hyperlink" xfId="2426" builtinId="9" hidden="1"/>
    <cellStyle name="Followed Hyperlink" xfId="2428" builtinId="9" hidden="1"/>
    <cellStyle name="Followed Hyperlink" xfId="2430" builtinId="9" hidden="1"/>
    <cellStyle name="Followed Hyperlink" xfId="2432" builtinId="9" hidden="1"/>
    <cellStyle name="Followed Hyperlink" xfId="2434" builtinId="9" hidden="1"/>
    <cellStyle name="Followed Hyperlink" xfId="2436" builtinId="9" hidden="1"/>
    <cellStyle name="Followed Hyperlink" xfId="2438" builtinId="9" hidden="1"/>
    <cellStyle name="Followed Hyperlink" xfId="2440" builtinId="9" hidden="1"/>
    <cellStyle name="Followed Hyperlink" xfId="2442" builtinId="9" hidden="1"/>
    <cellStyle name="Followed Hyperlink" xfId="2444" builtinId="9" hidden="1"/>
    <cellStyle name="Followed Hyperlink" xfId="2446" builtinId="9" hidden="1"/>
    <cellStyle name="Followed Hyperlink" xfId="2448" builtinId="9" hidden="1"/>
    <cellStyle name="Followed Hyperlink" xfId="2450" builtinId="9" hidden="1"/>
    <cellStyle name="Followed Hyperlink" xfId="2452" builtinId="9" hidden="1"/>
    <cellStyle name="Followed Hyperlink" xfId="2454" builtinId="9" hidden="1"/>
    <cellStyle name="Followed Hyperlink" xfId="2456" builtinId="9" hidden="1"/>
    <cellStyle name="Followed Hyperlink" xfId="2458" builtinId="9" hidden="1"/>
    <cellStyle name="Followed Hyperlink" xfId="2460" builtinId="9" hidden="1"/>
    <cellStyle name="Followed Hyperlink" xfId="2462" builtinId="9" hidden="1"/>
    <cellStyle name="Followed Hyperlink" xfId="2464" builtinId="9" hidden="1"/>
    <cellStyle name="Followed Hyperlink" xfId="2466" builtinId="9" hidden="1"/>
    <cellStyle name="Followed Hyperlink" xfId="2468" builtinId="9" hidden="1"/>
    <cellStyle name="Followed Hyperlink" xfId="2470" builtinId="9" hidden="1"/>
    <cellStyle name="Followed Hyperlink" xfId="2472" builtinId="9" hidden="1"/>
    <cellStyle name="Followed Hyperlink" xfId="2474" builtinId="9" hidden="1"/>
    <cellStyle name="Followed Hyperlink" xfId="2476" builtinId="9" hidden="1"/>
    <cellStyle name="Followed Hyperlink" xfId="2478" builtinId="9" hidden="1"/>
    <cellStyle name="Followed Hyperlink" xfId="2480" builtinId="9" hidden="1"/>
    <cellStyle name="Followed Hyperlink" xfId="2482" builtinId="9" hidden="1"/>
    <cellStyle name="Followed Hyperlink" xfId="2484" builtinId="9" hidden="1"/>
    <cellStyle name="Followed Hyperlink" xfId="2486" builtinId="9" hidden="1"/>
    <cellStyle name="Followed Hyperlink" xfId="2488" builtinId="9" hidden="1"/>
    <cellStyle name="Followed Hyperlink" xfId="2490" builtinId="9" hidden="1"/>
    <cellStyle name="Followed Hyperlink" xfId="2492" builtinId="9" hidden="1"/>
    <cellStyle name="Followed Hyperlink" xfId="2494" builtinId="9" hidden="1"/>
    <cellStyle name="Followed Hyperlink" xfId="2496" builtinId="9" hidden="1"/>
    <cellStyle name="Followed Hyperlink" xfId="2498" builtinId="9" hidden="1"/>
    <cellStyle name="Followed Hyperlink" xfId="2500" builtinId="9" hidden="1"/>
    <cellStyle name="Followed Hyperlink" xfId="2502" builtinId="9" hidden="1"/>
    <cellStyle name="Followed Hyperlink" xfId="2504" builtinId="9" hidden="1"/>
    <cellStyle name="Followed Hyperlink" xfId="2506" builtinId="9" hidden="1"/>
    <cellStyle name="Followed Hyperlink" xfId="2508" builtinId="9" hidden="1"/>
    <cellStyle name="Followed Hyperlink" xfId="2510" builtinId="9" hidden="1"/>
    <cellStyle name="Followed Hyperlink" xfId="2512" builtinId="9" hidden="1"/>
    <cellStyle name="Followed Hyperlink" xfId="2514" builtinId="9" hidden="1"/>
    <cellStyle name="Followed Hyperlink" xfId="2516" builtinId="9" hidden="1"/>
    <cellStyle name="Followed Hyperlink" xfId="2518" builtinId="9" hidden="1"/>
    <cellStyle name="Followed Hyperlink" xfId="2520" builtinId="9" hidden="1"/>
    <cellStyle name="Followed Hyperlink" xfId="2522" builtinId="9" hidden="1"/>
    <cellStyle name="Followed Hyperlink" xfId="2524" builtinId="9" hidden="1"/>
    <cellStyle name="Followed Hyperlink" xfId="2526" builtinId="9" hidden="1"/>
    <cellStyle name="Followed Hyperlink" xfId="2528" builtinId="9" hidden="1"/>
    <cellStyle name="Followed Hyperlink" xfId="2530" builtinId="9" hidden="1"/>
    <cellStyle name="Followed Hyperlink" xfId="2532" builtinId="9" hidden="1"/>
    <cellStyle name="Followed Hyperlink" xfId="2534" builtinId="9" hidden="1"/>
    <cellStyle name="Followed Hyperlink" xfId="2536" builtinId="9" hidden="1"/>
    <cellStyle name="Followed Hyperlink" xfId="2538" builtinId="9" hidden="1"/>
    <cellStyle name="Followed Hyperlink" xfId="2540" builtinId="9" hidden="1"/>
    <cellStyle name="Followed Hyperlink" xfId="2542" builtinId="9" hidden="1"/>
    <cellStyle name="Followed Hyperlink" xfId="2544" builtinId="9" hidden="1"/>
    <cellStyle name="Followed Hyperlink" xfId="2546" builtinId="9" hidden="1"/>
    <cellStyle name="Followed Hyperlink" xfId="2548" builtinId="9" hidden="1"/>
    <cellStyle name="Followed Hyperlink" xfId="2550" builtinId="9" hidden="1"/>
    <cellStyle name="Followed Hyperlink" xfId="2552" builtinId="9" hidden="1"/>
    <cellStyle name="Followed Hyperlink" xfId="2554" builtinId="9" hidden="1"/>
    <cellStyle name="Followed Hyperlink" xfId="2556" builtinId="9" hidden="1"/>
    <cellStyle name="Followed Hyperlink" xfId="2558" builtinId="9" hidden="1"/>
    <cellStyle name="Followed Hyperlink" xfId="2560" builtinId="9" hidden="1"/>
    <cellStyle name="Followed Hyperlink" xfId="2562" builtinId="9" hidden="1"/>
    <cellStyle name="Followed Hyperlink" xfId="2564" builtinId="9" hidden="1"/>
    <cellStyle name="Followed Hyperlink" xfId="2566" builtinId="9" hidden="1"/>
    <cellStyle name="Followed Hyperlink" xfId="2568" builtinId="9" hidden="1"/>
    <cellStyle name="Followed Hyperlink" xfId="2570" builtinId="9" hidden="1"/>
    <cellStyle name="Followed Hyperlink" xfId="2572" builtinId="9" hidden="1"/>
    <cellStyle name="Followed Hyperlink" xfId="2574" builtinId="9" hidden="1"/>
    <cellStyle name="Followed Hyperlink" xfId="2576" builtinId="9" hidden="1"/>
    <cellStyle name="Followed Hyperlink" xfId="2578" builtinId="9" hidden="1"/>
    <cellStyle name="Followed Hyperlink" xfId="2580" builtinId="9" hidden="1"/>
    <cellStyle name="Followed Hyperlink" xfId="2582" builtinId="9" hidden="1"/>
    <cellStyle name="Followed Hyperlink" xfId="2584" builtinId="9" hidden="1"/>
    <cellStyle name="Followed Hyperlink" xfId="2586" builtinId="9" hidden="1"/>
    <cellStyle name="Followed Hyperlink" xfId="2588" builtinId="9" hidden="1"/>
    <cellStyle name="Followed Hyperlink" xfId="2590" builtinId="9" hidden="1"/>
    <cellStyle name="Followed Hyperlink" xfId="2592" builtinId="9" hidden="1"/>
    <cellStyle name="Followed Hyperlink" xfId="2594" builtinId="9" hidden="1"/>
    <cellStyle name="Followed Hyperlink" xfId="2596" builtinId="9" hidden="1"/>
    <cellStyle name="Followed Hyperlink" xfId="2598" builtinId="9" hidden="1"/>
    <cellStyle name="Followed Hyperlink" xfId="2600" builtinId="9" hidden="1"/>
    <cellStyle name="Followed Hyperlink" xfId="2602" builtinId="9" hidden="1"/>
    <cellStyle name="Followed Hyperlink" xfId="2604" builtinId="9" hidden="1"/>
    <cellStyle name="Followed Hyperlink" xfId="2606" builtinId="9" hidden="1"/>
    <cellStyle name="Followed Hyperlink" xfId="2608" builtinId="9" hidden="1"/>
    <cellStyle name="Followed Hyperlink" xfId="2610" builtinId="9" hidden="1"/>
    <cellStyle name="Followed Hyperlink" xfId="2612" builtinId="9" hidden="1"/>
    <cellStyle name="Followed Hyperlink" xfId="2614" builtinId="9" hidden="1"/>
    <cellStyle name="Followed Hyperlink" xfId="2616" builtinId="9" hidden="1"/>
    <cellStyle name="Followed Hyperlink" xfId="2618" builtinId="9" hidden="1"/>
    <cellStyle name="Followed Hyperlink" xfId="2620" builtinId="9" hidden="1"/>
    <cellStyle name="Followed Hyperlink" xfId="2622" builtinId="9" hidden="1"/>
    <cellStyle name="Followed Hyperlink" xfId="2624" builtinId="9" hidden="1"/>
    <cellStyle name="Followed Hyperlink" xfId="2626" builtinId="9" hidden="1"/>
    <cellStyle name="Followed Hyperlink" xfId="2628" builtinId="9" hidden="1"/>
    <cellStyle name="Followed Hyperlink" xfId="2630" builtinId="9" hidden="1"/>
    <cellStyle name="Followed Hyperlink" xfId="2632" builtinId="9" hidden="1"/>
    <cellStyle name="Followed Hyperlink" xfId="2634" builtinId="9" hidden="1"/>
    <cellStyle name="Followed Hyperlink" xfId="2636" builtinId="9" hidden="1"/>
    <cellStyle name="Followed Hyperlink" xfId="2638" builtinId="9" hidden="1"/>
    <cellStyle name="Followed Hyperlink" xfId="2640" builtinId="9" hidden="1"/>
    <cellStyle name="Followed Hyperlink" xfId="2642" builtinId="9" hidden="1"/>
    <cellStyle name="Followed Hyperlink" xfId="2644" builtinId="9" hidden="1"/>
    <cellStyle name="Followed Hyperlink" xfId="2646" builtinId="9" hidden="1"/>
    <cellStyle name="Followed Hyperlink" xfId="2648" builtinId="9" hidden="1"/>
    <cellStyle name="Followed Hyperlink" xfId="2650" builtinId="9" hidden="1"/>
    <cellStyle name="Followed Hyperlink" xfId="2652" builtinId="9" hidden="1"/>
    <cellStyle name="Followed Hyperlink" xfId="2654" builtinId="9" hidden="1"/>
    <cellStyle name="Followed Hyperlink" xfId="2656" builtinId="9" hidden="1"/>
    <cellStyle name="Followed Hyperlink" xfId="2658" builtinId="9" hidden="1"/>
    <cellStyle name="Followed Hyperlink" xfId="2660" builtinId="9" hidden="1"/>
    <cellStyle name="Followed Hyperlink" xfId="2662" builtinId="9" hidden="1"/>
    <cellStyle name="Followed Hyperlink" xfId="2664" builtinId="9" hidden="1"/>
    <cellStyle name="Followed Hyperlink" xfId="2666" builtinId="9" hidden="1"/>
    <cellStyle name="Followed Hyperlink" xfId="2668" builtinId="9" hidden="1"/>
    <cellStyle name="Followed Hyperlink" xfId="2670" builtinId="9" hidden="1"/>
    <cellStyle name="Followed Hyperlink" xfId="2672" builtinId="9" hidden="1"/>
    <cellStyle name="Followed Hyperlink" xfId="2674" builtinId="9" hidden="1"/>
    <cellStyle name="Followed Hyperlink" xfId="2676" builtinId="9" hidden="1"/>
    <cellStyle name="Followed Hyperlink" xfId="2678" builtinId="9" hidden="1"/>
    <cellStyle name="Followed Hyperlink" xfId="2680" builtinId="9" hidden="1"/>
    <cellStyle name="Followed Hyperlink" xfId="2682" builtinId="9" hidden="1"/>
    <cellStyle name="Followed Hyperlink" xfId="2684" builtinId="9" hidden="1"/>
    <cellStyle name="Followed Hyperlink" xfId="2686" builtinId="9" hidden="1"/>
    <cellStyle name="Followed Hyperlink" xfId="2688" builtinId="9" hidden="1"/>
    <cellStyle name="Followed Hyperlink" xfId="2690" builtinId="9" hidden="1"/>
    <cellStyle name="Followed Hyperlink" xfId="2692" builtinId="9" hidden="1"/>
    <cellStyle name="Followed Hyperlink" xfId="2694" builtinId="9" hidden="1"/>
    <cellStyle name="Followed Hyperlink" xfId="2696" builtinId="9" hidden="1"/>
    <cellStyle name="Followed Hyperlink" xfId="2698" builtinId="9" hidden="1"/>
    <cellStyle name="Followed Hyperlink" xfId="2700" builtinId="9" hidden="1"/>
    <cellStyle name="Followed Hyperlink" xfId="2702" builtinId="9" hidden="1"/>
    <cellStyle name="Followed Hyperlink" xfId="2704" builtinId="9" hidden="1"/>
    <cellStyle name="Followed Hyperlink" xfId="2706" builtinId="9" hidden="1"/>
    <cellStyle name="Followed Hyperlink" xfId="2708" builtinId="9" hidden="1"/>
    <cellStyle name="Followed Hyperlink" xfId="2710" builtinId="9" hidden="1"/>
    <cellStyle name="Followed Hyperlink" xfId="2712" builtinId="9" hidden="1"/>
    <cellStyle name="Followed Hyperlink" xfId="2714" builtinId="9" hidden="1"/>
    <cellStyle name="Followed Hyperlink" xfId="2716" builtinId="9" hidden="1"/>
    <cellStyle name="Followed Hyperlink" xfId="2718" builtinId="9" hidden="1"/>
    <cellStyle name="Followed Hyperlink" xfId="2720" builtinId="9" hidden="1"/>
    <cellStyle name="Followed Hyperlink" xfId="2722" builtinId="9" hidden="1"/>
    <cellStyle name="Followed Hyperlink" xfId="2724" builtinId="9" hidden="1"/>
    <cellStyle name="Followed Hyperlink" xfId="2726" builtinId="9" hidden="1"/>
    <cellStyle name="Followed Hyperlink" xfId="2728" builtinId="9" hidden="1"/>
    <cellStyle name="Followed Hyperlink" xfId="2730" builtinId="9" hidden="1"/>
    <cellStyle name="Followed Hyperlink" xfId="2732" builtinId="9" hidden="1"/>
    <cellStyle name="Followed Hyperlink" xfId="2734" builtinId="9" hidden="1"/>
    <cellStyle name="Followed Hyperlink" xfId="2736" builtinId="9" hidden="1"/>
    <cellStyle name="Followed Hyperlink" xfId="2738" builtinId="9" hidden="1"/>
    <cellStyle name="Followed Hyperlink" xfId="2740" builtinId="9" hidden="1"/>
    <cellStyle name="Followed Hyperlink" xfId="2742" builtinId="9" hidden="1"/>
    <cellStyle name="Followed Hyperlink" xfId="2744" builtinId="9" hidden="1"/>
    <cellStyle name="Followed Hyperlink" xfId="2746" builtinId="9" hidden="1"/>
    <cellStyle name="Followed Hyperlink" xfId="2748" builtinId="9" hidden="1"/>
    <cellStyle name="Followed Hyperlink" xfId="2750" builtinId="9" hidden="1"/>
    <cellStyle name="Followed Hyperlink" xfId="2752" builtinId="9" hidden="1"/>
    <cellStyle name="Followed Hyperlink" xfId="2754" builtinId="9" hidden="1"/>
    <cellStyle name="Followed Hyperlink" xfId="2756" builtinId="9" hidden="1"/>
    <cellStyle name="Followed Hyperlink" xfId="2758" builtinId="9" hidden="1"/>
    <cellStyle name="Followed Hyperlink" xfId="2760" builtinId="9" hidden="1"/>
    <cellStyle name="Followed Hyperlink" xfId="2762" builtinId="9" hidden="1"/>
    <cellStyle name="Followed Hyperlink" xfId="2764" builtinId="9" hidden="1"/>
    <cellStyle name="Followed Hyperlink" xfId="2766" builtinId="9" hidden="1"/>
    <cellStyle name="Followed Hyperlink" xfId="2768" builtinId="9" hidden="1"/>
    <cellStyle name="Followed Hyperlink" xfId="2770" builtinId="9" hidden="1"/>
    <cellStyle name="Followed Hyperlink" xfId="2772" builtinId="9" hidden="1"/>
    <cellStyle name="Followed Hyperlink" xfId="2774" builtinId="9" hidden="1"/>
    <cellStyle name="Followed Hyperlink" xfId="2776" builtinId="9" hidden="1"/>
    <cellStyle name="Followed Hyperlink" xfId="2778" builtinId="9" hidden="1"/>
    <cellStyle name="Followed Hyperlink" xfId="2780" builtinId="9" hidden="1"/>
    <cellStyle name="Followed Hyperlink" xfId="2782" builtinId="9" hidden="1"/>
    <cellStyle name="Followed Hyperlink" xfId="2784" builtinId="9" hidden="1"/>
    <cellStyle name="Followed Hyperlink" xfId="2786" builtinId="9" hidden="1"/>
    <cellStyle name="Followed Hyperlink" xfId="2788" builtinId="9" hidden="1"/>
    <cellStyle name="Followed Hyperlink" xfId="2790" builtinId="9" hidden="1"/>
    <cellStyle name="Followed Hyperlink" xfId="2792" builtinId="9" hidden="1"/>
    <cellStyle name="Followed Hyperlink" xfId="2794" builtinId="9" hidden="1"/>
    <cellStyle name="Followed Hyperlink" xfId="2796" builtinId="9" hidden="1"/>
    <cellStyle name="Followed Hyperlink" xfId="2798" builtinId="9" hidden="1"/>
    <cellStyle name="Followed Hyperlink" xfId="2800" builtinId="9" hidden="1"/>
    <cellStyle name="Followed Hyperlink" xfId="2802" builtinId="9" hidden="1"/>
    <cellStyle name="Followed Hyperlink" xfId="2804" builtinId="9" hidden="1"/>
    <cellStyle name="Followed Hyperlink" xfId="2806" builtinId="9" hidden="1"/>
    <cellStyle name="Followed Hyperlink" xfId="2808" builtinId="9" hidden="1"/>
    <cellStyle name="Followed Hyperlink" xfId="2810" builtinId="9" hidden="1"/>
    <cellStyle name="Followed Hyperlink" xfId="2812" builtinId="9" hidden="1"/>
    <cellStyle name="Followed Hyperlink" xfId="2814" builtinId="9" hidden="1"/>
    <cellStyle name="Followed Hyperlink" xfId="2816" builtinId="9" hidden="1"/>
    <cellStyle name="Followed Hyperlink" xfId="2818" builtinId="9" hidden="1"/>
    <cellStyle name="Followed Hyperlink" xfId="2820" builtinId="9" hidden="1"/>
    <cellStyle name="Followed Hyperlink" xfId="2822" builtinId="9" hidden="1"/>
    <cellStyle name="Followed Hyperlink" xfId="2824" builtinId="9" hidden="1"/>
    <cellStyle name="Followed Hyperlink" xfId="2826" builtinId="9" hidden="1"/>
    <cellStyle name="Followed Hyperlink" xfId="2828" builtinId="9" hidden="1"/>
    <cellStyle name="Followed Hyperlink" xfId="2830" builtinId="9" hidden="1"/>
    <cellStyle name="Followed Hyperlink" xfId="2832" builtinId="9" hidden="1"/>
    <cellStyle name="Followed Hyperlink" xfId="2834" builtinId="9" hidden="1"/>
    <cellStyle name="Followed Hyperlink" xfId="2836" builtinId="9" hidden="1"/>
    <cellStyle name="Followed Hyperlink" xfId="2838" builtinId="9" hidden="1"/>
    <cellStyle name="Followed Hyperlink" xfId="2840" builtinId="9" hidden="1"/>
    <cellStyle name="Followed Hyperlink" xfId="2842" builtinId="9" hidden="1"/>
    <cellStyle name="Followed Hyperlink" xfId="2844" builtinId="9" hidden="1"/>
    <cellStyle name="Followed Hyperlink" xfId="2846" builtinId="9" hidden="1"/>
    <cellStyle name="Followed Hyperlink" xfId="2848" builtinId="9" hidden="1"/>
    <cellStyle name="Followed Hyperlink" xfId="2850" builtinId="9" hidden="1"/>
    <cellStyle name="Followed Hyperlink" xfId="2852" builtinId="9" hidden="1"/>
    <cellStyle name="Followed Hyperlink" xfId="2854" builtinId="9" hidden="1"/>
    <cellStyle name="Followed Hyperlink" xfId="2856" builtinId="9" hidden="1"/>
    <cellStyle name="Followed Hyperlink" xfId="2858" builtinId="9" hidden="1"/>
    <cellStyle name="Followed Hyperlink" xfId="2860" builtinId="9" hidden="1"/>
    <cellStyle name="Followed Hyperlink" xfId="2862" builtinId="9" hidden="1"/>
    <cellStyle name="Followed Hyperlink" xfId="2864" builtinId="9" hidden="1"/>
    <cellStyle name="Followed Hyperlink" xfId="2866" builtinId="9" hidden="1"/>
    <cellStyle name="Followed Hyperlink" xfId="2868" builtinId="9" hidden="1"/>
    <cellStyle name="Followed Hyperlink" xfId="2870" builtinId="9" hidden="1"/>
    <cellStyle name="Followed Hyperlink" xfId="2872" builtinId="9" hidden="1"/>
    <cellStyle name="Followed Hyperlink" xfId="2874" builtinId="9" hidden="1"/>
    <cellStyle name="Followed Hyperlink" xfId="2876" builtinId="9" hidden="1"/>
    <cellStyle name="Followed Hyperlink" xfId="2878" builtinId="9" hidden="1"/>
    <cellStyle name="Followed Hyperlink" xfId="2880" builtinId="9" hidden="1"/>
    <cellStyle name="Followed Hyperlink" xfId="2882" builtinId="9" hidden="1"/>
    <cellStyle name="Followed Hyperlink" xfId="2884" builtinId="9" hidden="1"/>
    <cellStyle name="Followed Hyperlink" xfId="2886" builtinId="9" hidden="1"/>
    <cellStyle name="Followed Hyperlink" xfId="2888" builtinId="9" hidden="1"/>
    <cellStyle name="Followed Hyperlink" xfId="2890" builtinId="9" hidden="1"/>
    <cellStyle name="Followed Hyperlink" xfId="2892" builtinId="9" hidden="1"/>
    <cellStyle name="Followed Hyperlink" xfId="2894" builtinId="9" hidden="1"/>
    <cellStyle name="Followed Hyperlink" xfId="2896" builtinId="9" hidden="1"/>
    <cellStyle name="Followed Hyperlink" xfId="2898" builtinId="9" hidden="1"/>
    <cellStyle name="Followed Hyperlink" xfId="2900" builtinId="9" hidden="1"/>
    <cellStyle name="Followed Hyperlink" xfId="2902" builtinId="9" hidden="1"/>
    <cellStyle name="Followed Hyperlink" xfId="2904" builtinId="9" hidden="1"/>
    <cellStyle name="Followed Hyperlink" xfId="2906" builtinId="9" hidden="1"/>
    <cellStyle name="Followed Hyperlink" xfId="2908" builtinId="9" hidden="1"/>
    <cellStyle name="Followed Hyperlink" xfId="2910" builtinId="9" hidden="1"/>
    <cellStyle name="Followed Hyperlink" xfId="2912" builtinId="9" hidden="1"/>
    <cellStyle name="Followed Hyperlink" xfId="2914" builtinId="9" hidden="1"/>
    <cellStyle name="Followed Hyperlink" xfId="2916" builtinId="9" hidden="1"/>
    <cellStyle name="Followed Hyperlink" xfId="2918" builtinId="9" hidden="1"/>
    <cellStyle name="Followed Hyperlink" xfId="2920" builtinId="9" hidden="1"/>
    <cellStyle name="Followed Hyperlink" xfId="2922" builtinId="9" hidden="1"/>
    <cellStyle name="Followed Hyperlink" xfId="2924" builtinId="9" hidden="1"/>
    <cellStyle name="Followed Hyperlink" xfId="2926" builtinId="9" hidden="1"/>
    <cellStyle name="Followed Hyperlink" xfId="2928" builtinId="9" hidden="1"/>
    <cellStyle name="Followed Hyperlink" xfId="2930" builtinId="9" hidden="1"/>
    <cellStyle name="Followed Hyperlink" xfId="2932" builtinId="9" hidden="1"/>
    <cellStyle name="Followed Hyperlink" xfId="2934" builtinId="9" hidden="1"/>
    <cellStyle name="Followed Hyperlink" xfId="2936" builtinId="9" hidden="1"/>
    <cellStyle name="Followed Hyperlink" xfId="2938" builtinId="9" hidden="1"/>
    <cellStyle name="Followed Hyperlink" xfId="2940" builtinId="9" hidden="1"/>
    <cellStyle name="Followed Hyperlink" xfId="2942" builtinId="9" hidden="1"/>
    <cellStyle name="Followed Hyperlink" xfId="2944" builtinId="9" hidden="1"/>
    <cellStyle name="Followed Hyperlink" xfId="2946" builtinId="9" hidden="1"/>
    <cellStyle name="Followed Hyperlink" xfId="2948" builtinId="9" hidden="1"/>
    <cellStyle name="Followed Hyperlink" xfId="2950" builtinId="9" hidden="1"/>
    <cellStyle name="Followed Hyperlink" xfId="2952" builtinId="9" hidden="1"/>
    <cellStyle name="Followed Hyperlink" xfId="2954" builtinId="9" hidden="1"/>
    <cellStyle name="Followed Hyperlink" xfId="2956" builtinId="9" hidden="1"/>
    <cellStyle name="Followed Hyperlink" xfId="2958" builtinId="9" hidden="1"/>
    <cellStyle name="Followed Hyperlink" xfId="2960" builtinId="9" hidden="1"/>
    <cellStyle name="Followed Hyperlink" xfId="2962" builtinId="9" hidden="1"/>
    <cellStyle name="Followed Hyperlink" xfId="2964" builtinId="9" hidden="1"/>
    <cellStyle name="Followed Hyperlink" xfId="2966" builtinId="9" hidden="1"/>
    <cellStyle name="Followed Hyperlink" xfId="2968" builtinId="9" hidden="1"/>
    <cellStyle name="Followed Hyperlink" xfId="2970" builtinId="9" hidden="1"/>
    <cellStyle name="Followed Hyperlink" xfId="2972" builtinId="9" hidden="1"/>
    <cellStyle name="Followed Hyperlink" xfId="2974" builtinId="9" hidden="1"/>
    <cellStyle name="Followed Hyperlink" xfId="2976" builtinId="9" hidden="1"/>
    <cellStyle name="Followed Hyperlink" xfId="2978" builtinId="9" hidden="1"/>
    <cellStyle name="Followed Hyperlink" xfId="2980" builtinId="9" hidden="1"/>
    <cellStyle name="Followed Hyperlink" xfId="2982" builtinId="9" hidden="1"/>
    <cellStyle name="Followed Hyperlink" xfId="2984" builtinId="9" hidden="1"/>
    <cellStyle name="Followed Hyperlink" xfId="2986" builtinId="9" hidden="1"/>
    <cellStyle name="Followed Hyperlink" xfId="2988" builtinId="9" hidden="1"/>
    <cellStyle name="Followed Hyperlink" xfId="2990" builtinId="9" hidden="1"/>
    <cellStyle name="Followed Hyperlink" xfId="2992" builtinId="9" hidden="1"/>
    <cellStyle name="Followed Hyperlink" xfId="2994" builtinId="9" hidden="1"/>
    <cellStyle name="Followed Hyperlink" xfId="2996" builtinId="9" hidden="1"/>
    <cellStyle name="Followed Hyperlink" xfId="2998" builtinId="9" hidden="1"/>
    <cellStyle name="Followed Hyperlink" xfId="3000" builtinId="9" hidden="1"/>
    <cellStyle name="Followed Hyperlink" xfId="3002" builtinId="9" hidden="1"/>
    <cellStyle name="Followed Hyperlink" xfId="3004" builtinId="9" hidden="1"/>
    <cellStyle name="Followed Hyperlink" xfId="3006" builtinId="9" hidden="1"/>
    <cellStyle name="Followed Hyperlink" xfId="3008" builtinId="9" hidden="1"/>
    <cellStyle name="Followed Hyperlink" xfId="3010" builtinId="9" hidden="1"/>
    <cellStyle name="Followed Hyperlink" xfId="3012" builtinId="9" hidden="1"/>
    <cellStyle name="Followed Hyperlink" xfId="3014" builtinId="9" hidden="1"/>
    <cellStyle name="Followed Hyperlink" xfId="3016" builtinId="9" hidden="1"/>
    <cellStyle name="Followed Hyperlink" xfId="3018" builtinId="9" hidden="1"/>
    <cellStyle name="Followed Hyperlink" xfId="3020" builtinId="9" hidden="1"/>
    <cellStyle name="Followed Hyperlink" xfId="3022" builtinId="9" hidden="1"/>
    <cellStyle name="Followed Hyperlink" xfId="3024" builtinId="9" hidden="1"/>
    <cellStyle name="Followed Hyperlink" xfId="3026" builtinId="9" hidden="1"/>
    <cellStyle name="Followed Hyperlink" xfId="3028" builtinId="9" hidden="1"/>
    <cellStyle name="Followed Hyperlink" xfId="3030" builtinId="9" hidden="1"/>
    <cellStyle name="Followed Hyperlink" xfId="3032" builtinId="9" hidden="1"/>
    <cellStyle name="Followed Hyperlink" xfId="3034" builtinId="9" hidden="1"/>
    <cellStyle name="Followed Hyperlink" xfId="3036" builtinId="9" hidden="1"/>
    <cellStyle name="Followed Hyperlink" xfId="3038" builtinId="9" hidden="1"/>
    <cellStyle name="Followed Hyperlink" xfId="3040" builtinId="9" hidden="1"/>
    <cellStyle name="Followed Hyperlink" xfId="3042" builtinId="9" hidden="1"/>
    <cellStyle name="Followed Hyperlink" xfId="3044" builtinId="9" hidden="1"/>
    <cellStyle name="Followed Hyperlink" xfId="3046" builtinId="9" hidden="1"/>
    <cellStyle name="Followed Hyperlink" xfId="3048" builtinId="9" hidden="1"/>
    <cellStyle name="Followed Hyperlink" xfId="3050" builtinId="9" hidden="1"/>
    <cellStyle name="Followed Hyperlink" xfId="3052" builtinId="9" hidden="1"/>
    <cellStyle name="Followed Hyperlink" xfId="3054" builtinId="9" hidden="1"/>
    <cellStyle name="Followed Hyperlink" xfId="3056" builtinId="9" hidden="1"/>
    <cellStyle name="Followed Hyperlink" xfId="3058" builtinId="9" hidden="1"/>
    <cellStyle name="Followed Hyperlink" xfId="3060" builtinId="9" hidden="1"/>
    <cellStyle name="Followed Hyperlink" xfId="3062" builtinId="9" hidden="1"/>
    <cellStyle name="Followed Hyperlink" xfId="3064" builtinId="9" hidden="1"/>
    <cellStyle name="Followed Hyperlink" xfId="3066" builtinId="9" hidden="1"/>
    <cellStyle name="Followed Hyperlink" xfId="3068" builtinId="9" hidden="1"/>
    <cellStyle name="Followed Hyperlink" xfId="3070" builtinId="9" hidden="1"/>
    <cellStyle name="Followed Hyperlink" xfId="3072" builtinId="9" hidden="1"/>
    <cellStyle name="Followed Hyperlink" xfId="3074" builtinId="9" hidden="1"/>
    <cellStyle name="Followed Hyperlink" xfId="3076" builtinId="9" hidden="1"/>
    <cellStyle name="Followed Hyperlink" xfId="3078" builtinId="9" hidden="1"/>
    <cellStyle name="Followed Hyperlink" xfId="3080" builtinId="9" hidden="1"/>
    <cellStyle name="Followed Hyperlink" xfId="3082" builtinId="9" hidden="1"/>
    <cellStyle name="Followed Hyperlink" xfId="3084" builtinId="9" hidden="1"/>
    <cellStyle name="Followed Hyperlink" xfId="3086" builtinId="9" hidden="1"/>
    <cellStyle name="Followed Hyperlink" xfId="3088" builtinId="9" hidden="1"/>
    <cellStyle name="Followed Hyperlink" xfId="3090" builtinId="9" hidden="1"/>
    <cellStyle name="Followed Hyperlink" xfId="3092" builtinId="9" hidden="1"/>
    <cellStyle name="Followed Hyperlink" xfId="3094" builtinId="9" hidden="1"/>
    <cellStyle name="Followed Hyperlink" xfId="3096" builtinId="9" hidden="1"/>
    <cellStyle name="Followed Hyperlink" xfId="3098" builtinId="9" hidden="1"/>
    <cellStyle name="Followed Hyperlink" xfId="3100" builtinId="9" hidden="1"/>
    <cellStyle name="Followed Hyperlink" xfId="3102" builtinId="9" hidden="1"/>
    <cellStyle name="Followed Hyperlink" xfId="3104" builtinId="9" hidden="1"/>
    <cellStyle name="Followed Hyperlink" xfId="3106" builtinId="9" hidden="1"/>
    <cellStyle name="Followed Hyperlink" xfId="3108" builtinId="9" hidden="1"/>
    <cellStyle name="Followed Hyperlink" xfId="3110" builtinId="9" hidden="1"/>
    <cellStyle name="Followed Hyperlink" xfId="3112" builtinId="9" hidden="1"/>
    <cellStyle name="Followed Hyperlink" xfId="3114" builtinId="9" hidden="1"/>
    <cellStyle name="Followed Hyperlink" xfId="3116" builtinId="9" hidden="1"/>
    <cellStyle name="Followed Hyperlink" xfId="3118" builtinId="9" hidden="1"/>
    <cellStyle name="Followed Hyperlink" xfId="3120" builtinId="9" hidden="1"/>
    <cellStyle name="Followed Hyperlink" xfId="3122" builtinId="9" hidden="1"/>
    <cellStyle name="Followed Hyperlink" xfId="3124" builtinId="9" hidden="1"/>
    <cellStyle name="Followed Hyperlink" xfId="3126" builtinId="9" hidden="1"/>
    <cellStyle name="Followed Hyperlink" xfId="3128" builtinId="9" hidden="1"/>
    <cellStyle name="Followed Hyperlink" xfId="3130" builtinId="9" hidden="1"/>
    <cellStyle name="Followed Hyperlink" xfId="3132" builtinId="9" hidden="1"/>
    <cellStyle name="Followed Hyperlink" xfId="3134" builtinId="9" hidden="1"/>
    <cellStyle name="Followed Hyperlink" xfId="3136" builtinId="9" hidden="1"/>
    <cellStyle name="Followed Hyperlink" xfId="3138" builtinId="9" hidden="1"/>
    <cellStyle name="Followed Hyperlink" xfId="3140" builtinId="9" hidden="1"/>
    <cellStyle name="Followed Hyperlink" xfId="3142" builtinId="9" hidden="1"/>
    <cellStyle name="Followed Hyperlink" xfId="3144" builtinId="9" hidden="1"/>
    <cellStyle name="Followed Hyperlink" xfId="3146" builtinId="9" hidden="1"/>
    <cellStyle name="Followed Hyperlink" xfId="3148" builtinId="9" hidden="1"/>
    <cellStyle name="Followed Hyperlink" xfId="3150" builtinId="9" hidden="1"/>
    <cellStyle name="Followed Hyperlink" xfId="3152" builtinId="9" hidden="1"/>
    <cellStyle name="Followed Hyperlink" xfId="3154" builtinId="9" hidden="1"/>
    <cellStyle name="Followed Hyperlink" xfId="3156" builtinId="9" hidden="1"/>
    <cellStyle name="Followed Hyperlink" xfId="3158" builtinId="9" hidden="1"/>
    <cellStyle name="Followed Hyperlink" xfId="3160" builtinId="9" hidden="1"/>
    <cellStyle name="Followed Hyperlink" xfId="3162" builtinId="9" hidden="1"/>
    <cellStyle name="Followed Hyperlink" xfId="3164" builtinId="9" hidden="1"/>
    <cellStyle name="Followed Hyperlink" xfId="3166" builtinId="9" hidden="1"/>
    <cellStyle name="Followed Hyperlink" xfId="3168" builtinId="9" hidden="1"/>
    <cellStyle name="Followed Hyperlink" xfId="3170" builtinId="9" hidden="1"/>
    <cellStyle name="Followed Hyperlink" xfId="3172" builtinId="9" hidden="1"/>
    <cellStyle name="Followed Hyperlink" xfId="3174" builtinId="9" hidden="1"/>
    <cellStyle name="Followed Hyperlink" xfId="3176" builtinId="9" hidden="1"/>
    <cellStyle name="Followed Hyperlink" xfId="3178" builtinId="9" hidden="1"/>
    <cellStyle name="Followed Hyperlink" xfId="3180" builtinId="9" hidden="1"/>
    <cellStyle name="Followed Hyperlink" xfId="3182" builtinId="9" hidden="1"/>
    <cellStyle name="Followed Hyperlink" xfId="3184" builtinId="9" hidden="1"/>
    <cellStyle name="Followed Hyperlink" xfId="3186" builtinId="9" hidden="1"/>
    <cellStyle name="Followed Hyperlink" xfId="3188" builtinId="9" hidden="1"/>
    <cellStyle name="Followed Hyperlink" xfId="3190" builtinId="9" hidden="1"/>
    <cellStyle name="Followed Hyperlink" xfId="3192" builtinId="9" hidden="1"/>
    <cellStyle name="Followed Hyperlink" xfId="3194" builtinId="9" hidden="1"/>
    <cellStyle name="Followed Hyperlink" xfId="3196" builtinId="9" hidden="1"/>
    <cellStyle name="Followed Hyperlink" xfId="3198" builtinId="9" hidden="1"/>
    <cellStyle name="Followed Hyperlink" xfId="3200" builtinId="9" hidden="1"/>
    <cellStyle name="Followed Hyperlink" xfId="3202" builtinId="9" hidden="1"/>
    <cellStyle name="Followed Hyperlink" xfId="3204" builtinId="9" hidden="1"/>
    <cellStyle name="Followed Hyperlink" xfId="3206" builtinId="9" hidden="1"/>
    <cellStyle name="Followed Hyperlink" xfId="3208" builtinId="9" hidden="1"/>
    <cellStyle name="Followed Hyperlink" xfId="3210" builtinId="9" hidden="1"/>
    <cellStyle name="Followed Hyperlink" xfId="3212" builtinId="9" hidden="1"/>
    <cellStyle name="Followed Hyperlink" xfId="3214" builtinId="9" hidden="1"/>
    <cellStyle name="Followed Hyperlink" xfId="3216" builtinId="9" hidden="1"/>
    <cellStyle name="Followed Hyperlink" xfId="3218" builtinId="9" hidden="1"/>
    <cellStyle name="Followed Hyperlink" xfId="3220" builtinId="9" hidden="1"/>
    <cellStyle name="Followed Hyperlink" xfId="3222" builtinId="9" hidden="1"/>
    <cellStyle name="Followed Hyperlink" xfId="3224" builtinId="9" hidden="1"/>
    <cellStyle name="Followed Hyperlink" xfId="3226" builtinId="9" hidden="1"/>
    <cellStyle name="Followed Hyperlink" xfId="3228" builtinId="9" hidden="1"/>
    <cellStyle name="Followed Hyperlink" xfId="3230" builtinId="9" hidden="1"/>
    <cellStyle name="Followed Hyperlink" xfId="3232" builtinId="9" hidden="1"/>
    <cellStyle name="Followed Hyperlink" xfId="3234" builtinId="9" hidden="1"/>
    <cellStyle name="Followed Hyperlink" xfId="3236" builtinId="9" hidden="1"/>
    <cellStyle name="Followed Hyperlink" xfId="3238" builtinId="9" hidden="1"/>
    <cellStyle name="Followed Hyperlink" xfId="3240" builtinId="9" hidden="1"/>
    <cellStyle name="Followed Hyperlink" xfId="3242" builtinId="9" hidden="1"/>
    <cellStyle name="Followed Hyperlink" xfId="3244" builtinId="9" hidden="1"/>
    <cellStyle name="Followed Hyperlink" xfId="3246" builtinId="9" hidden="1"/>
    <cellStyle name="Followed Hyperlink" xfId="3248" builtinId="9" hidden="1"/>
    <cellStyle name="Followed Hyperlink" xfId="3250" builtinId="9" hidden="1"/>
    <cellStyle name="Followed Hyperlink" xfId="3252" builtinId="9" hidden="1"/>
    <cellStyle name="Followed Hyperlink" xfId="3254" builtinId="9" hidden="1"/>
    <cellStyle name="Followed Hyperlink" xfId="3256" builtinId="9" hidden="1"/>
    <cellStyle name="Followed Hyperlink" xfId="3258" builtinId="9" hidden="1"/>
    <cellStyle name="Followed Hyperlink" xfId="3260" builtinId="9" hidden="1"/>
    <cellStyle name="Followed Hyperlink" xfId="3262" builtinId="9" hidden="1"/>
    <cellStyle name="Followed Hyperlink" xfId="3264" builtinId="9" hidden="1"/>
    <cellStyle name="Followed Hyperlink" xfId="3266" builtinId="9" hidden="1"/>
    <cellStyle name="Followed Hyperlink" xfId="3268" builtinId="9" hidden="1"/>
    <cellStyle name="Followed Hyperlink" xfId="3270" builtinId="9" hidden="1"/>
    <cellStyle name="Followed Hyperlink" xfId="3272" builtinId="9" hidden="1"/>
    <cellStyle name="Followed Hyperlink" xfId="3274" builtinId="9" hidden="1"/>
    <cellStyle name="Followed Hyperlink" xfId="3276" builtinId="9" hidden="1"/>
    <cellStyle name="Followed Hyperlink" xfId="3278" builtinId="9" hidden="1"/>
    <cellStyle name="Followed Hyperlink" xfId="3280" builtinId="9" hidden="1"/>
    <cellStyle name="Followed Hyperlink" xfId="3282" builtinId="9" hidden="1"/>
    <cellStyle name="Followed Hyperlink" xfId="3284" builtinId="9" hidden="1"/>
    <cellStyle name="Followed Hyperlink" xfId="3286" builtinId="9" hidden="1"/>
    <cellStyle name="Followed Hyperlink" xfId="3288" builtinId="9" hidden="1"/>
    <cellStyle name="Followed Hyperlink" xfId="3290" builtinId="9" hidden="1"/>
    <cellStyle name="Followed Hyperlink" xfId="3292" builtinId="9" hidden="1"/>
    <cellStyle name="Followed Hyperlink" xfId="3294" builtinId="9" hidden="1"/>
    <cellStyle name="Followed Hyperlink" xfId="3296" builtinId="9" hidden="1"/>
    <cellStyle name="Followed Hyperlink" xfId="3298" builtinId="9" hidden="1"/>
    <cellStyle name="Followed Hyperlink" xfId="3300" builtinId="9" hidden="1"/>
    <cellStyle name="Followed Hyperlink" xfId="3302" builtinId="9" hidden="1"/>
    <cellStyle name="Followed Hyperlink" xfId="3304" builtinId="9" hidden="1"/>
    <cellStyle name="Followed Hyperlink" xfId="3306" builtinId="9" hidden="1"/>
    <cellStyle name="Followed Hyperlink" xfId="3308" builtinId="9" hidden="1"/>
    <cellStyle name="Followed Hyperlink" xfId="3310" builtinId="9" hidden="1"/>
    <cellStyle name="Followed Hyperlink" xfId="3312" builtinId="9" hidden="1"/>
    <cellStyle name="Followed Hyperlink" xfId="3314" builtinId="9" hidden="1"/>
    <cellStyle name="Followed Hyperlink" xfId="3316" builtinId="9" hidden="1"/>
    <cellStyle name="Followed Hyperlink" xfId="3318" builtinId="9" hidden="1"/>
    <cellStyle name="Followed Hyperlink" xfId="3320" builtinId="9" hidden="1"/>
    <cellStyle name="Followed Hyperlink" xfId="3322" builtinId="9" hidden="1"/>
    <cellStyle name="Followed Hyperlink" xfId="3324" builtinId="9" hidden="1"/>
    <cellStyle name="Followed Hyperlink" xfId="3326" builtinId="9" hidden="1"/>
    <cellStyle name="Followed Hyperlink" xfId="3328" builtinId="9" hidden="1"/>
    <cellStyle name="Followed Hyperlink" xfId="3330" builtinId="9" hidden="1"/>
    <cellStyle name="Followed Hyperlink" xfId="3332" builtinId="9" hidden="1"/>
    <cellStyle name="Followed Hyperlink" xfId="3334" builtinId="9" hidden="1"/>
    <cellStyle name="Followed Hyperlink" xfId="3336" builtinId="9" hidden="1"/>
    <cellStyle name="Followed Hyperlink" xfId="3338" builtinId="9" hidden="1"/>
    <cellStyle name="Followed Hyperlink" xfId="3340" builtinId="9" hidden="1"/>
    <cellStyle name="Followed Hyperlink" xfId="3342" builtinId="9" hidden="1"/>
    <cellStyle name="Followed Hyperlink" xfId="3344" builtinId="9" hidden="1"/>
    <cellStyle name="Followed Hyperlink" xfId="3346" builtinId="9" hidden="1"/>
    <cellStyle name="Followed Hyperlink" xfId="3348" builtinId="9" hidden="1"/>
    <cellStyle name="Followed Hyperlink" xfId="3350" builtinId="9" hidden="1"/>
    <cellStyle name="Followed Hyperlink" xfId="3352" builtinId="9" hidden="1"/>
    <cellStyle name="Followed Hyperlink" xfId="3354" builtinId="9" hidden="1"/>
    <cellStyle name="Followed Hyperlink" xfId="3356" builtinId="9" hidden="1"/>
    <cellStyle name="Followed Hyperlink" xfId="3358" builtinId="9" hidden="1"/>
    <cellStyle name="Followed Hyperlink" xfId="3360" builtinId="9" hidden="1"/>
    <cellStyle name="Followed Hyperlink" xfId="3362" builtinId="9" hidden="1"/>
    <cellStyle name="Followed Hyperlink" xfId="3364" builtinId="9" hidden="1"/>
    <cellStyle name="Followed Hyperlink" xfId="3366" builtinId="9" hidden="1"/>
    <cellStyle name="Followed Hyperlink" xfId="3368" builtinId="9" hidden="1"/>
    <cellStyle name="Followed Hyperlink" xfId="3370" builtinId="9" hidden="1"/>
    <cellStyle name="Followed Hyperlink" xfId="3372" builtinId="9" hidden="1"/>
    <cellStyle name="Followed Hyperlink" xfId="3374" builtinId="9" hidden="1"/>
    <cellStyle name="Followed Hyperlink" xfId="3376" builtinId="9" hidden="1"/>
    <cellStyle name="Followed Hyperlink" xfId="3378" builtinId="9" hidden="1"/>
    <cellStyle name="Followed Hyperlink" xfId="3380" builtinId="9" hidden="1"/>
    <cellStyle name="Followed Hyperlink" xfId="3382" builtinId="9" hidden="1"/>
    <cellStyle name="Followed Hyperlink" xfId="3384" builtinId="9" hidden="1"/>
    <cellStyle name="Followed Hyperlink" xfId="3386" builtinId="9" hidden="1"/>
    <cellStyle name="Followed Hyperlink" xfId="3388" builtinId="9" hidden="1"/>
    <cellStyle name="Followed Hyperlink" xfId="3390" builtinId="9" hidden="1"/>
    <cellStyle name="Followed Hyperlink" xfId="3392" builtinId="9" hidden="1"/>
    <cellStyle name="Followed Hyperlink" xfId="3394" builtinId="9" hidden="1"/>
    <cellStyle name="Followed Hyperlink" xfId="3396" builtinId="9" hidden="1"/>
    <cellStyle name="Followed Hyperlink" xfId="3398" builtinId="9" hidden="1"/>
    <cellStyle name="Followed Hyperlink" xfId="3400" builtinId="9" hidden="1"/>
    <cellStyle name="Followed Hyperlink" xfId="3402" builtinId="9" hidden="1"/>
    <cellStyle name="Followed Hyperlink" xfId="3404" builtinId="9" hidden="1"/>
    <cellStyle name="Followed Hyperlink" xfId="3406" builtinId="9" hidden="1"/>
    <cellStyle name="Followed Hyperlink" xfId="3408" builtinId="9" hidden="1"/>
    <cellStyle name="Followed Hyperlink" xfId="3410" builtinId="9" hidden="1"/>
    <cellStyle name="Followed Hyperlink" xfId="3412" builtinId="9" hidden="1"/>
    <cellStyle name="Followed Hyperlink" xfId="3414" builtinId="9" hidden="1"/>
    <cellStyle name="Followed Hyperlink" xfId="3416" builtinId="9" hidden="1"/>
    <cellStyle name="Followed Hyperlink" xfId="3418" builtinId="9" hidden="1"/>
    <cellStyle name="Followed Hyperlink" xfId="3420" builtinId="9" hidden="1"/>
    <cellStyle name="Followed Hyperlink" xfId="3422" builtinId="9" hidden="1"/>
    <cellStyle name="Followed Hyperlink" xfId="3424" builtinId="9" hidden="1"/>
    <cellStyle name="Followed Hyperlink" xfId="3426" builtinId="9" hidden="1"/>
    <cellStyle name="Followed Hyperlink" xfId="3428" builtinId="9" hidden="1"/>
    <cellStyle name="Followed Hyperlink" xfId="3430" builtinId="9" hidden="1"/>
    <cellStyle name="Followed Hyperlink" xfId="3432" builtinId="9" hidden="1"/>
    <cellStyle name="Followed Hyperlink" xfId="3434" builtinId="9" hidden="1"/>
    <cellStyle name="Followed Hyperlink" xfId="3436" builtinId="9" hidden="1"/>
    <cellStyle name="Followed Hyperlink" xfId="3438" builtinId="9" hidden="1"/>
    <cellStyle name="Followed Hyperlink" xfId="3440" builtinId="9" hidden="1"/>
    <cellStyle name="Followed Hyperlink" xfId="3442" builtinId="9" hidden="1"/>
    <cellStyle name="Followed Hyperlink" xfId="3444" builtinId="9" hidden="1"/>
    <cellStyle name="Followed Hyperlink" xfId="3446" builtinId="9" hidden="1"/>
    <cellStyle name="Followed Hyperlink" xfId="3448" builtinId="9" hidden="1"/>
    <cellStyle name="Followed Hyperlink" xfId="3450" builtinId="9" hidden="1"/>
    <cellStyle name="Followed Hyperlink" xfId="3452" builtinId="9" hidden="1"/>
    <cellStyle name="Followed Hyperlink" xfId="3454" builtinId="9" hidden="1"/>
    <cellStyle name="Followed Hyperlink" xfId="3456" builtinId="9" hidden="1"/>
    <cellStyle name="Followed Hyperlink" xfId="3458" builtinId="9" hidden="1"/>
    <cellStyle name="Followed Hyperlink" xfId="3460" builtinId="9" hidden="1"/>
    <cellStyle name="Followed Hyperlink" xfId="3462" builtinId="9" hidden="1"/>
    <cellStyle name="Followed Hyperlink" xfId="3464" builtinId="9" hidden="1"/>
    <cellStyle name="Followed Hyperlink" xfId="3466" builtinId="9" hidden="1"/>
    <cellStyle name="Followed Hyperlink" xfId="3468" builtinId="9" hidden="1"/>
    <cellStyle name="Followed Hyperlink" xfId="3470" builtinId="9" hidden="1"/>
    <cellStyle name="Followed Hyperlink" xfId="3472" builtinId="9" hidden="1"/>
    <cellStyle name="Followed Hyperlink" xfId="3474" builtinId="9" hidden="1"/>
    <cellStyle name="Followed Hyperlink" xfId="3476" builtinId="9" hidden="1"/>
    <cellStyle name="Followed Hyperlink" xfId="3478" builtinId="9" hidden="1"/>
    <cellStyle name="Followed Hyperlink" xfId="3480" builtinId="9" hidden="1"/>
    <cellStyle name="Followed Hyperlink" xfId="3482" builtinId="9" hidden="1"/>
    <cellStyle name="Followed Hyperlink" xfId="3484" builtinId="9" hidden="1"/>
    <cellStyle name="Followed Hyperlink" xfId="3486" builtinId="9" hidden="1"/>
    <cellStyle name="Followed Hyperlink" xfId="3488" builtinId="9" hidden="1"/>
    <cellStyle name="Followed Hyperlink" xfId="3490" builtinId="9" hidden="1"/>
    <cellStyle name="Followed Hyperlink" xfId="3492" builtinId="9" hidden="1"/>
    <cellStyle name="Followed Hyperlink" xfId="3494" builtinId="9" hidden="1"/>
    <cellStyle name="Followed Hyperlink" xfId="3496" builtinId="9" hidden="1"/>
    <cellStyle name="Followed Hyperlink" xfId="3498" builtinId="9" hidden="1"/>
    <cellStyle name="Followed Hyperlink" xfId="3500" builtinId="9" hidden="1"/>
    <cellStyle name="Followed Hyperlink" xfId="3502" builtinId="9" hidden="1"/>
    <cellStyle name="Followed Hyperlink" xfId="3504" builtinId="9" hidden="1"/>
    <cellStyle name="Followed Hyperlink" xfId="3506" builtinId="9" hidden="1"/>
    <cellStyle name="Followed Hyperlink" xfId="3508" builtinId="9" hidden="1"/>
    <cellStyle name="Followed Hyperlink" xfId="3510" builtinId="9" hidden="1"/>
    <cellStyle name="Followed Hyperlink" xfId="3512" builtinId="9" hidden="1"/>
    <cellStyle name="Followed Hyperlink" xfId="3514" builtinId="9" hidden="1"/>
    <cellStyle name="Followed Hyperlink" xfId="3516" builtinId="9" hidden="1"/>
    <cellStyle name="Followed Hyperlink" xfId="3518" builtinId="9" hidden="1"/>
    <cellStyle name="Followed Hyperlink" xfId="3520" builtinId="9" hidden="1"/>
    <cellStyle name="Followed Hyperlink" xfId="3522" builtinId="9" hidden="1"/>
    <cellStyle name="Followed Hyperlink" xfId="3524" builtinId="9" hidden="1"/>
    <cellStyle name="Followed Hyperlink" xfId="3526" builtinId="9" hidden="1"/>
    <cellStyle name="Followed Hyperlink" xfId="3528" builtinId="9" hidden="1"/>
    <cellStyle name="Followed Hyperlink" xfId="3530" builtinId="9" hidden="1"/>
    <cellStyle name="Followed Hyperlink" xfId="3532" builtinId="9" hidden="1"/>
    <cellStyle name="Followed Hyperlink" xfId="3534" builtinId="9" hidden="1"/>
    <cellStyle name="Followed Hyperlink" xfId="3536" builtinId="9" hidden="1"/>
    <cellStyle name="Followed Hyperlink" xfId="3538" builtinId="9" hidden="1"/>
    <cellStyle name="Followed Hyperlink" xfId="3540" builtinId="9" hidden="1"/>
    <cellStyle name="Followed Hyperlink" xfId="3542" builtinId="9" hidden="1"/>
    <cellStyle name="Followed Hyperlink" xfId="3544" builtinId="9" hidden="1"/>
    <cellStyle name="Followed Hyperlink" xfId="3546" builtinId="9" hidden="1"/>
    <cellStyle name="Followed Hyperlink" xfId="3548" builtinId="9" hidden="1"/>
    <cellStyle name="Followed Hyperlink" xfId="3550" builtinId="9" hidden="1"/>
    <cellStyle name="Followed Hyperlink" xfId="3552" builtinId="9" hidden="1"/>
    <cellStyle name="Followed Hyperlink" xfId="3554" builtinId="9" hidden="1"/>
    <cellStyle name="Followed Hyperlink" xfId="3556" builtinId="9" hidden="1"/>
    <cellStyle name="Followed Hyperlink" xfId="3558" builtinId="9" hidden="1"/>
    <cellStyle name="Followed Hyperlink" xfId="3560" builtinId="9" hidden="1"/>
    <cellStyle name="Followed Hyperlink" xfId="3562" builtinId="9" hidden="1"/>
    <cellStyle name="Followed Hyperlink" xfId="3564" builtinId="9" hidden="1"/>
    <cellStyle name="Followed Hyperlink" xfId="3566" builtinId="9" hidden="1"/>
    <cellStyle name="Followed Hyperlink" xfId="3568" builtinId="9" hidden="1"/>
    <cellStyle name="Followed Hyperlink" xfId="3570" builtinId="9" hidden="1"/>
    <cellStyle name="Followed Hyperlink" xfId="3572" builtinId="9" hidden="1"/>
    <cellStyle name="Followed Hyperlink" xfId="3574" builtinId="9" hidden="1"/>
    <cellStyle name="Followed Hyperlink" xfId="3576" builtinId="9" hidden="1"/>
    <cellStyle name="Followed Hyperlink" xfId="3578" builtinId="9" hidden="1"/>
    <cellStyle name="Followed Hyperlink" xfId="3580" builtinId="9" hidden="1"/>
    <cellStyle name="Followed Hyperlink" xfId="3582" builtinId="9" hidden="1"/>
    <cellStyle name="Followed Hyperlink" xfId="3584" builtinId="9" hidden="1"/>
    <cellStyle name="Followed Hyperlink" xfId="3586" builtinId="9" hidden="1"/>
    <cellStyle name="Followed Hyperlink" xfId="3588" builtinId="9" hidden="1"/>
    <cellStyle name="Followed Hyperlink" xfId="3590" builtinId="9" hidden="1"/>
    <cellStyle name="Followed Hyperlink" xfId="3592" builtinId="9" hidden="1"/>
    <cellStyle name="Followed Hyperlink" xfId="3594" builtinId="9" hidden="1"/>
    <cellStyle name="Followed Hyperlink" xfId="3596" builtinId="9" hidden="1"/>
    <cellStyle name="Followed Hyperlink" xfId="3598" builtinId="9" hidden="1"/>
    <cellStyle name="Followed Hyperlink" xfId="3600" builtinId="9" hidden="1"/>
    <cellStyle name="Followed Hyperlink" xfId="3602" builtinId="9" hidden="1"/>
    <cellStyle name="Followed Hyperlink" xfId="3604" builtinId="9" hidden="1"/>
    <cellStyle name="Followed Hyperlink" xfId="3606" builtinId="9" hidden="1"/>
    <cellStyle name="Followed Hyperlink" xfId="3608" builtinId="9" hidden="1"/>
    <cellStyle name="Followed Hyperlink" xfId="3610" builtinId="9" hidden="1"/>
    <cellStyle name="Followed Hyperlink" xfId="3612" builtinId="9" hidden="1"/>
    <cellStyle name="Followed Hyperlink" xfId="3614" builtinId="9" hidden="1"/>
    <cellStyle name="Followed Hyperlink" xfId="3616" builtinId="9" hidden="1"/>
    <cellStyle name="Followed Hyperlink" xfId="3618" builtinId="9" hidden="1"/>
    <cellStyle name="Followed Hyperlink" xfId="3620" builtinId="9" hidden="1"/>
    <cellStyle name="Followed Hyperlink" xfId="3622" builtinId="9" hidden="1"/>
    <cellStyle name="Followed Hyperlink" xfId="3624" builtinId="9" hidden="1"/>
    <cellStyle name="Followed Hyperlink" xfId="3626" builtinId="9" hidden="1"/>
    <cellStyle name="Followed Hyperlink" xfId="3628" builtinId="9" hidden="1"/>
    <cellStyle name="Followed Hyperlink" xfId="3630" builtinId="9" hidden="1"/>
    <cellStyle name="Followed Hyperlink" xfId="3632" builtinId="9" hidden="1"/>
    <cellStyle name="Followed Hyperlink" xfId="3634" builtinId="9" hidden="1"/>
    <cellStyle name="Followed Hyperlink" xfId="3636" builtinId="9" hidden="1"/>
    <cellStyle name="Followed Hyperlink" xfId="3638" builtinId="9" hidden="1"/>
    <cellStyle name="Followed Hyperlink" xfId="3640" builtinId="9" hidden="1"/>
    <cellStyle name="Followed Hyperlink" xfId="3642" builtinId="9" hidden="1"/>
    <cellStyle name="Followed Hyperlink" xfId="3644" builtinId="9" hidden="1"/>
    <cellStyle name="Followed Hyperlink" xfId="3646" builtinId="9" hidden="1"/>
    <cellStyle name="Followed Hyperlink" xfId="3648" builtinId="9" hidden="1"/>
    <cellStyle name="Followed Hyperlink" xfId="3650" builtinId="9" hidden="1"/>
    <cellStyle name="Followed Hyperlink" xfId="3652" builtinId="9" hidden="1"/>
    <cellStyle name="Followed Hyperlink" xfId="3654" builtinId="9" hidden="1"/>
    <cellStyle name="Followed Hyperlink" xfId="3656" builtinId="9" hidden="1"/>
    <cellStyle name="Followed Hyperlink" xfId="3658" builtinId="9" hidden="1"/>
    <cellStyle name="Followed Hyperlink" xfId="3660" builtinId="9" hidden="1"/>
    <cellStyle name="Followed Hyperlink" xfId="3662" builtinId="9" hidden="1"/>
    <cellStyle name="Followed Hyperlink" xfId="3664" builtinId="9" hidden="1"/>
    <cellStyle name="Followed Hyperlink" xfId="3666" builtinId="9" hidden="1"/>
    <cellStyle name="Followed Hyperlink" xfId="3668" builtinId="9" hidden="1"/>
    <cellStyle name="Followed Hyperlink" xfId="3670" builtinId="9" hidden="1"/>
    <cellStyle name="Followed Hyperlink" xfId="3672" builtinId="9" hidden="1"/>
    <cellStyle name="Followed Hyperlink" xfId="3674" builtinId="9" hidden="1"/>
    <cellStyle name="Followed Hyperlink" xfId="3676" builtinId="9" hidden="1"/>
    <cellStyle name="Followed Hyperlink" xfId="3678" builtinId="9" hidden="1"/>
    <cellStyle name="Followed Hyperlink" xfId="3680" builtinId="9" hidden="1"/>
    <cellStyle name="Followed Hyperlink" xfId="3682" builtinId="9" hidden="1"/>
    <cellStyle name="Followed Hyperlink" xfId="3684" builtinId="9" hidden="1"/>
    <cellStyle name="Followed Hyperlink" xfId="3686" builtinId="9" hidden="1"/>
    <cellStyle name="Followed Hyperlink" xfId="3688" builtinId="9" hidden="1"/>
    <cellStyle name="Followed Hyperlink" xfId="3690" builtinId="9" hidden="1"/>
    <cellStyle name="Followed Hyperlink" xfId="3692" builtinId="9" hidden="1"/>
    <cellStyle name="Followed Hyperlink" xfId="3694" builtinId="9" hidden="1"/>
    <cellStyle name="Followed Hyperlink" xfId="3696" builtinId="9" hidden="1"/>
    <cellStyle name="Followed Hyperlink" xfId="3698" builtinId="9" hidden="1"/>
    <cellStyle name="Followed Hyperlink" xfId="3700" builtinId="9" hidden="1"/>
    <cellStyle name="Followed Hyperlink" xfId="3702" builtinId="9" hidden="1"/>
    <cellStyle name="Followed Hyperlink" xfId="3704" builtinId="9" hidden="1"/>
    <cellStyle name="Followed Hyperlink" xfId="3706" builtinId="9" hidden="1"/>
    <cellStyle name="Followed Hyperlink" xfId="3708" builtinId="9" hidden="1"/>
    <cellStyle name="Followed Hyperlink" xfId="3710" builtinId="9" hidden="1"/>
    <cellStyle name="Followed Hyperlink" xfId="3712" builtinId="9" hidden="1"/>
    <cellStyle name="Followed Hyperlink" xfId="3714" builtinId="9" hidden="1"/>
    <cellStyle name="Followed Hyperlink" xfId="3716" builtinId="9" hidden="1"/>
    <cellStyle name="Followed Hyperlink" xfId="3718" builtinId="9" hidden="1"/>
    <cellStyle name="Followed Hyperlink" xfId="3720" builtinId="9" hidden="1"/>
    <cellStyle name="Followed Hyperlink" xfId="3722" builtinId="9" hidden="1"/>
    <cellStyle name="Followed Hyperlink" xfId="3724" builtinId="9" hidden="1"/>
    <cellStyle name="Followed Hyperlink" xfId="3726" builtinId="9" hidden="1"/>
    <cellStyle name="Followed Hyperlink" xfId="3728" builtinId="9" hidden="1"/>
    <cellStyle name="Followed Hyperlink" xfId="3730" builtinId="9" hidden="1"/>
    <cellStyle name="Followed Hyperlink" xfId="3732" builtinId="9" hidden="1"/>
    <cellStyle name="Followed Hyperlink" xfId="3734" builtinId="9" hidden="1"/>
    <cellStyle name="Followed Hyperlink" xfId="3736" builtinId="9" hidden="1"/>
    <cellStyle name="Followed Hyperlink" xfId="3738" builtinId="9" hidden="1"/>
    <cellStyle name="Followed Hyperlink" xfId="3740" builtinId="9" hidden="1"/>
    <cellStyle name="Followed Hyperlink" xfId="3742" builtinId="9" hidden="1"/>
    <cellStyle name="Followed Hyperlink" xfId="3744" builtinId="9" hidden="1"/>
    <cellStyle name="Followed Hyperlink" xfId="3746" builtinId="9" hidden="1"/>
    <cellStyle name="Followed Hyperlink" xfId="3748" builtinId="9" hidden="1"/>
    <cellStyle name="Followed Hyperlink" xfId="3750" builtinId="9" hidden="1"/>
    <cellStyle name="Followed Hyperlink" xfId="3752" builtinId="9" hidden="1"/>
    <cellStyle name="Followed Hyperlink" xfId="3754" builtinId="9" hidden="1"/>
    <cellStyle name="Followed Hyperlink" xfId="3756" builtinId="9" hidden="1"/>
    <cellStyle name="Followed Hyperlink" xfId="3758" builtinId="9" hidden="1"/>
    <cellStyle name="Followed Hyperlink" xfId="3760" builtinId="9" hidden="1"/>
    <cellStyle name="Followed Hyperlink" xfId="3762" builtinId="9" hidden="1"/>
    <cellStyle name="Followed Hyperlink" xfId="3764" builtinId="9" hidden="1"/>
    <cellStyle name="Followed Hyperlink" xfId="3766" builtinId="9" hidden="1"/>
    <cellStyle name="Followed Hyperlink" xfId="3768" builtinId="9" hidden="1"/>
    <cellStyle name="Followed Hyperlink" xfId="3770" builtinId="9" hidden="1"/>
    <cellStyle name="Followed Hyperlink" xfId="3772" builtinId="9" hidden="1"/>
    <cellStyle name="Followed Hyperlink" xfId="3774" builtinId="9" hidden="1"/>
    <cellStyle name="Followed Hyperlink" xfId="3776" builtinId="9" hidden="1"/>
    <cellStyle name="Followed Hyperlink" xfId="3778" builtinId="9" hidden="1"/>
    <cellStyle name="Followed Hyperlink" xfId="3780" builtinId="9" hidden="1"/>
    <cellStyle name="Followed Hyperlink" xfId="3782" builtinId="9" hidden="1"/>
    <cellStyle name="Followed Hyperlink" xfId="3784" builtinId="9" hidden="1"/>
    <cellStyle name="Followed Hyperlink" xfId="3786" builtinId="9" hidden="1"/>
    <cellStyle name="Followed Hyperlink" xfId="3788" builtinId="9" hidden="1"/>
    <cellStyle name="Followed Hyperlink" xfId="3790" builtinId="9" hidden="1"/>
    <cellStyle name="Followed Hyperlink" xfId="3792" builtinId="9" hidden="1"/>
    <cellStyle name="Followed Hyperlink" xfId="3794" builtinId="9" hidden="1"/>
    <cellStyle name="Followed Hyperlink" xfId="3796" builtinId="9" hidden="1"/>
    <cellStyle name="Followed Hyperlink" xfId="3798" builtinId="9" hidden="1"/>
    <cellStyle name="Followed Hyperlink" xfId="3800" builtinId="9" hidden="1"/>
    <cellStyle name="Followed Hyperlink" xfId="3802" builtinId="9" hidden="1"/>
    <cellStyle name="Followed Hyperlink" xfId="3804" builtinId="9" hidden="1"/>
    <cellStyle name="Followed Hyperlink" xfId="3806" builtinId="9" hidden="1"/>
    <cellStyle name="Followed Hyperlink" xfId="3808" builtinId="9" hidden="1"/>
    <cellStyle name="Followed Hyperlink" xfId="3810" builtinId="9" hidden="1"/>
    <cellStyle name="Followed Hyperlink" xfId="3812" builtinId="9" hidden="1"/>
    <cellStyle name="Followed Hyperlink" xfId="3814" builtinId="9" hidden="1"/>
    <cellStyle name="Followed Hyperlink" xfId="3816" builtinId="9" hidden="1"/>
    <cellStyle name="Followed Hyperlink" xfId="3818" builtinId="9" hidden="1"/>
    <cellStyle name="Followed Hyperlink" xfId="3820" builtinId="9" hidden="1"/>
    <cellStyle name="Followed Hyperlink" xfId="3822" builtinId="9" hidden="1"/>
    <cellStyle name="Followed Hyperlink" xfId="3824" builtinId="9" hidden="1"/>
    <cellStyle name="Followed Hyperlink" xfId="3826" builtinId="9" hidden="1"/>
    <cellStyle name="Followed Hyperlink" xfId="3828" builtinId="9" hidden="1"/>
    <cellStyle name="Followed Hyperlink" xfId="3830" builtinId="9" hidden="1"/>
    <cellStyle name="Followed Hyperlink" xfId="3832" builtinId="9" hidden="1"/>
    <cellStyle name="Followed Hyperlink" xfId="3834" builtinId="9" hidden="1"/>
    <cellStyle name="Followed Hyperlink" xfId="3836" builtinId="9" hidden="1"/>
    <cellStyle name="Followed Hyperlink" xfId="3838" builtinId="9" hidden="1"/>
    <cellStyle name="Followed Hyperlink" xfId="3840" builtinId="9" hidden="1"/>
    <cellStyle name="Followed Hyperlink" xfId="3842" builtinId="9" hidden="1"/>
    <cellStyle name="Followed Hyperlink" xfId="3844" builtinId="9" hidden="1"/>
    <cellStyle name="Followed Hyperlink" xfId="3846" builtinId="9" hidden="1"/>
    <cellStyle name="Followed Hyperlink" xfId="3848" builtinId="9" hidden="1"/>
    <cellStyle name="Followed Hyperlink" xfId="3850" builtinId="9" hidden="1"/>
    <cellStyle name="Followed Hyperlink" xfId="3852" builtinId="9" hidden="1"/>
    <cellStyle name="Followed Hyperlink" xfId="3854" builtinId="9" hidden="1"/>
    <cellStyle name="Followed Hyperlink" xfId="3856" builtinId="9" hidden="1"/>
    <cellStyle name="Followed Hyperlink" xfId="3858" builtinId="9" hidden="1"/>
    <cellStyle name="Followed Hyperlink" xfId="3860" builtinId="9" hidden="1"/>
    <cellStyle name="Followed Hyperlink" xfId="3862" builtinId="9" hidden="1"/>
    <cellStyle name="Followed Hyperlink" xfId="3864" builtinId="9" hidden="1"/>
    <cellStyle name="Followed Hyperlink" xfId="3866" builtinId="9" hidden="1"/>
    <cellStyle name="Followed Hyperlink" xfId="3868" builtinId="9" hidden="1"/>
    <cellStyle name="Followed Hyperlink" xfId="3870" builtinId="9" hidden="1"/>
    <cellStyle name="Followed Hyperlink" xfId="3872" builtinId="9" hidden="1"/>
    <cellStyle name="Followed Hyperlink" xfId="3874" builtinId="9" hidden="1"/>
    <cellStyle name="Followed Hyperlink" xfId="3876" builtinId="9" hidden="1"/>
    <cellStyle name="Followed Hyperlink" xfId="3878" builtinId="9" hidden="1"/>
    <cellStyle name="Followed Hyperlink" xfId="3880" builtinId="9" hidden="1"/>
    <cellStyle name="Followed Hyperlink" xfId="3882" builtinId="9" hidden="1"/>
    <cellStyle name="Followed Hyperlink" xfId="3884" builtinId="9" hidden="1"/>
    <cellStyle name="Followed Hyperlink" xfId="3886" builtinId="9" hidden="1"/>
    <cellStyle name="Followed Hyperlink" xfId="3888" builtinId="9" hidden="1"/>
    <cellStyle name="Followed Hyperlink" xfId="3890" builtinId="9" hidden="1"/>
    <cellStyle name="Followed Hyperlink" xfId="3892" builtinId="9" hidden="1"/>
    <cellStyle name="Followed Hyperlink" xfId="3894" builtinId="9" hidden="1"/>
    <cellStyle name="Followed Hyperlink" xfId="3896" builtinId="9" hidden="1"/>
    <cellStyle name="Followed Hyperlink" xfId="3898" builtinId="9" hidden="1"/>
    <cellStyle name="Followed Hyperlink" xfId="3900" builtinId="9" hidden="1"/>
    <cellStyle name="Followed Hyperlink" xfId="3902" builtinId="9" hidden="1"/>
    <cellStyle name="Followed Hyperlink" xfId="3904" builtinId="9" hidden="1"/>
    <cellStyle name="Followed Hyperlink" xfId="3906" builtinId="9" hidden="1"/>
    <cellStyle name="Followed Hyperlink" xfId="3908" builtinId="9" hidden="1"/>
    <cellStyle name="Followed Hyperlink" xfId="3910" builtinId="9" hidden="1"/>
    <cellStyle name="Followed Hyperlink" xfId="3912" builtinId="9" hidden="1"/>
    <cellStyle name="Followed Hyperlink" xfId="3914" builtinId="9" hidden="1"/>
    <cellStyle name="Followed Hyperlink" xfId="3916" builtinId="9" hidden="1"/>
    <cellStyle name="Followed Hyperlink" xfId="3918" builtinId="9" hidden="1"/>
    <cellStyle name="Followed Hyperlink" xfId="3920" builtinId="9" hidden="1"/>
    <cellStyle name="Followed Hyperlink" xfId="3922" builtinId="9" hidden="1"/>
    <cellStyle name="Followed Hyperlink" xfId="3924" builtinId="9" hidden="1"/>
    <cellStyle name="Followed Hyperlink" xfId="3926" builtinId="9" hidden="1"/>
    <cellStyle name="Followed Hyperlink" xfId="3928" builtinId="9" hidden="1"/>
    <cellStyle name="Followed Hyperlink" xfId="3930" builtinId="9" hidden="1"/>
    <cellStyle name="Followed Hyperlink" xfId="3932" builtinId="9" hidden="1"/>
    <cellStyle name="Followed Hyperlink" xfId="3934" builtinId="9" hidden="1"/>
    <cellStyle name="Followed Hyperlink" xfId="3936" builtinId="9" hidden="1"/>
    <cellStyle name="Followed Hyperlink" xfId="3938" builtinId="9" hidden="1"/>
    <cellStyle name="Followed Hyperlink" xfId="3940" builtinId="9" hidden="1"/>
    <cellStyle name="Followed Hyperlink" xfId="3942" builtinId="9" hidden="1"/>
    <cellStyle name="Followed Hyperlink" xfId="3944" builtinId="9" hidden="1"/>
    <cellStyle name="Followed Hyperlink" xfId="3946" builtinId="9" hidden="1"/>
    <cellStyle name="Followed Hyperlink" xfId="3948" builtinId="9" hidden="1"/>
    <cellStyle name="Followed Hyperlink" xfId="3950" builtinId="9" hidden="1"/>
    <cellStyle name="Followed Hyperlink" xfId="3952" builtinId="9" hidden="1"/>
    <cellStyle name="Followed Hyperlink" xfId="3954" builtinId="9" hidden="1"/>
    <cellStyle name="Followed Hyperlink" xfId="3956" builtinId="9" hidden="1"/>
    <cellStyle name="Followed Hyperlink" xfId="3958" builtinId="9" hidden="1"/>
    <cellStyle name="Followed Hyperlink" xfId="3960" builtinId="9" hidden="1"/>
    <cellStyle name="Followed Hyperlink" xfId="3962" builtinId="9" hidden="1"/>
    <cellStyle name="Followed Hyperlink" xfId="3964" builtinId="9" hidden="1"/>
    <cellStyle name="Followed Hyperlink" xfId="3966" builtinId="9" hidden="1"/>
    <cellStyle name="Followed Hyperlink" xfId="3968" builtinId="9" hidden="1"/>
    <cellStyle name="Followed Hyperlink" xfId="3970" builtinId="9" hidden="1"/>
    <cellStyle name="Followed Hyperlink" xfId="3972" builtinId="9" hidden="1"/>
    <cellStyle name="Followed Hyperlink" xfId="3974" builtinId="9" hidden="1"/>
    <cellStyle name="Followed Hyperlink" xfId="3976" builtinId="9" hidden="1"/>
    <cellStyle name="Followed Hyperlink" xfId="3978" builtinId="9" hidden="1"/>
    <cellStyle name="Followed Hyperlink" xfId="3980" builtinId="9" hidden="1"/>
    <cellStyle name="Followed Hyperlink" xfId="3982" builtinId="9" hidden="1"/>
    <cellStyle name="Followed Hyperlink" xfId="3984" builtinId="9" hidden="1"/>
    <cellStyle name="Followed Hyperlink" xfId="3986" builtinId="9" hidden="1"/>
    <cellStyle name="Followed Hyperlink" xfId="3988" builtinId="9" hidden="1"/>
    <cellStyle name="Followed Hyperlink" xfId="3990" builtinId="9" hidden="1"/>
    <cellStyle name="Followed Hyperlink" xfId="3992" builtinId="9" hidden="1"/>
    <cellStyle name="Followed Hyperlink" xfId="3994" builtinId="9" hidden="1"/>
    <cellStyle name="Followed Hyperlink" xfId="3996" builtinId="9" hidden="1"/>
    <cellStyle name="Followed Hyperlink" xfId="3998" builtinId="9" hidden="1"/>
    <cellStyle name="Followed Hyperlink" xfId="4000" builtinId="9" hidden="1"/>
    <cellStyle name="Followed Hyperlink" xfId="4002" builtinId="9" hidden="1"/>
    <cellStyle name="Followed Hyperlink" xfId="4004" builtinId="9" hidden="1"/>
    <cellStyle name="Followed Hyperlink" xfId="4006" builtinId="9" hidden="1"/>
    <cellStyle name="Followed Hyperlink" xfId="4008" builtinId="9" hidden="1"/>
    <cellStyle name="Followed Hyperlink" xfId="4010" builtinId="9" hidden="1"/>
    <cellStyle name="Followed Hyperlink" xfId="4012" builtinId="9" hidden="1"/>
    <cellStyle name="Followed Hyperlink" xfId="4014" builtinId="9" hidden="1"/>
    <cellStyle name="Followed Hyperlink" xfId="4016" builtinId="9" hidden="1"/>
    <cellStyle name="Followed Hyperlink" xfId="4018" builtinId="9" hidden="1"/>
    <cellStyle name="Followed Hyperlink" xfId="4020" builtinId="9" hidden="1"/>
    <cellStyle name="Followed Hyperlink" xfId="4022" builtinId="9" hidden="1"/>
    <cellStyle name="Followed Hyperlink" xfId="4024" builtinId="9" hidden="1"/>
    <cellStyle name="Followed Hyperlink" xfId="4026" builtinId="9" hidden="1"/>
    <cellStyle name="Followed Hyperlink" xfId="4028" builtinId="9" hidden="1"/>
    <cellStyle name="Followed Hyperlink" xfId="4030" builtinId="9" hidden="1"/>
    <cellStyle name="Followed Hyperlink" xfId="4032" builtinId="9" hidden="1"/>
    <cellStyle name="Followed Hyperlink" xfId="4034" builtinId="9" hidden="1"/>
    <cellStyle name="Followed Hyperlink" xfId="4036" builtinId="9" hidden="1"/>
    <cellStyle name="Followed Hyperlink" xfId="4038" builtinId="9" hidden="1"/>
    <cellStyle name="Followed Hyperlink" xfId="4040" builtinId="9" hidden="1"/>
    <cellStyle name="Followed Hyperlink" xfId="4042" builtinId="9" hidden="1"/>
    <cellStyle name="Followed Hyperlink" xfId="4044" builtinId="9" hidden="1"/>
    <cellStyle name="Followed Hyperlink" xfId="4046" builtinId="9" hidden="1"/>
    <cellStyle name="Followed Hyperlink" xfId="4048" builtinId="9" hidden="1"/>
    <cellStyle name="Followed Hyperlink" xfId="4050" builtinId="9" hidden="1"/>
    <cellStyle name="Followed Hyperlink" xfId="4052" builtinId="9" hidden="1"/>
    <cellStyle name="Followed Hyperlink" xfId="4054" builtinId="9" hidden="1"/>
    <cellStyle name="Followed Hyperlink" xfId="4056" builtinId="9" hidden="1"/>
    <cellStyle name="Followed Hyperlink" xfId="4058" builtinId="9" hidden="1"/>
    <cellStyle name="Followed Hyperlink" xfId="4060" builtinId="9" hidden="1"/>
    <cellStyle name="Followed Hyperlink" xfId="4062" builtinId="9" hidden="1"/>
    <cellStyle name="Followed Hyperlink" xfId="4064" builtinId="9" hidden="1"/>
    <cellStyle name="Followed Hyperlink" xfId="4066" builtinId="9" hidden="1"/>
    <cellStyle name="Followed Hyperlink" xfId="4068" builtinId="9" hidden="1"/>
    <cellStyle name="Followed Hyperlink" xfId="4070" builtinId="9" hidden="1"/>
    <cellStyle name="Followed Hyperlink" xfId="4072" builtinId="9" hidden="1"/>
    <cellStyle name="Followed Hyperlink" xfId="4074" builtinId="9" hidden="1"/>
    <cellStyle name="Followed Hyperlink" xfId="4076" builtinId="9" hidden="1"/>
    <cellStyle name="Followed Hyperlink" xfId="4078" builtinId="9" hidden="1"/>
    <cellStyle name="Followed Hyperlink" xfId="4080" builtinId="9" hidden="1"/>
    <cellStyle name="Followed Hyperlink" xfId="4082" builtinId="9" hidden="1"/>
    <cellStyle name="Followed Hyperlink" xfId="4084" builtinId="9" hidden="1"/>
    <cellStyle name="Followed Hyperlink" xfId="4086" builtinId="9" hidden="1"/>
    <cellStyle name="Followed Hyperlink" xfId="4088" builtinId="9" hidden="1"/>
    <cellStyle name="Followed Hyperlink" xfId="4090" builtinId="9" hidden="1"/>
    <cellStyle name="Followed Hyperlink" xfId="4092" builtinId="9" hidden="1"/>
    <cellStyle name="Followed Hyperlink" xfId="4094" builtinId="9" hidden="1"/>
    <cellStyle name="Followed Hyperlink" xfId="4096" builtinId="9" hidden="1"/>
    <cellStyle name="Followed Hyperlink" xfId="4098" builtinId="9" hidden="1"/>
    <cellStyle name="Followed Hyperlink" xfId="4100" builtinId="9" hidden="1"/>
    <cellStyle name="Followed Hyperlink" xfId="4102" builtinId="9" hidden="1"/>
    <cellStyle name="Followed Hyperlink" xfId="4104" builtinId="9" hidden="1"/>
    <cellStyle name="Followed Hyperlink" xfId="4106" builtinId="9" hidden="1"/>
    <cellStyle name="Followed Hyperlink" xfId="4108" builtinId="9" hidden="1"/>
    <cellStyle name="Followed Hyperlink" xfId="4110" builtinId="9" hidden="1"/>
    <cellStyle name="Followed Hyperlink" xfId="4112" builtinId="9" hidden="1"/>
    <cellStyle name="Followed Hyperlink" xfId="4114" builtinId="9" hidden="1"/>
    <cellStyle name="Followed Hyperlink" xfId="4116" builtinId="9" hidden="1"/>
    <cellStyle name="Followed Hyperlink" xfId="4118" builtinId="9" hidden="1"/>
    <cellStyle name="Followed Hyperlink" xfId="4120" builtinId="9" hidden="1"/>
    <cellStyle name="Followed Hyperlink" xfId="4122" builtinId="9" hidden="1"/>
    <cellStyle name="Followed Hyperlink" xfId="4124" builtinId="9" hidden="1"/>
    <cellStyle name="Followed Hyperlink" xfId="4126" builtinId="9" hidden="1"/>
    <cellStyle name="Followed Hyperlink" xfId="4128" builtinId="9" hidden="1"/>
    <cellStyle name="Followed Hyperlink" xfId="4130" builtinId="9" hidden="1"/>
    <cellStyle name="Followed Hyperlink" xfId="4132" builtinId="9" hidden="1"/>
    <cellStyle name="Followed Hyperlink" xfId="4134" builtinId="9" hidden="1"/>
    <cellStyle name="Followed Hyperlink" xfId="4136" builtinId="9" hidden="1"/>
    <cellStyle name="Followed Hyperlink" xfId="4138" builtinId="9" hidden="1"/>
    <cellStyle name="Followed Hyperlink" xfId="4140" builtinId="9" hidden="1"/>
    <cellStyle name="Followed Hyperlink" xfId="4142" builtinId="9" hidden="1"/>
    <cellStyle name="Followed Hyperlink" xfId="4144" builtinId="9" hidden="1"/>
    <cellStyle name="Followed Hyperlink" xfId="4146" builtinId="9" hidden="1"/>
    <cellStyle name="Followed Hyperlink" xfId="4148" builtinId="9" hidden="1"/>
    <cellStyle name="Followed Hyperlink" xfId="4150" builtinId="9" hidden="1"/>
    <cellStyle name="Followed Hyperlink" xfId="4152" builtinId="9" hidden="1"/>
    <cellStyle name="Followed Hyperlink" xfId="4154" builtinId="9" hidden="1"/>
    <cellStyle name="Followed Hyperlink" xfId="4156" builtinId="9" hidden="1"/>
    <cellStyle name="Followed Hyperlink" xfId="4158" builtinId="9" hidden="1"/>
    <cellStyle name="Followed Hyperlink" xfId="4160" builtinId="9" hidden="1"/>
    <cellStyle name="Followed Hyperlink" xfId="4162" builtinId="9" hidden="1"/>
    <cellStyle name="Followed Hyperlink" xfId="4164" builtinId="9" hidden="1"/>
    <cellStyle name="Followed Hyperlink" xfId="4166" builtinId="9" hidden="1"/>
    <cellStyle name="Followed Hyperlink" xfId="4168" builtinId="9" hidden="1"/>
    <cellStyle name="Followed Hyperlink" xfId="4170" builtinId="9" hidden="1"/>
    <cellStyle name="Followed Hyperlink" xfId="4172" builtinId="9" hidden="1"/>
    <cellStyle name="Followed Hyperlink" xfId="4174" builtinId="9" hidden="1"/>
    <cellStyle name="Followed Hyperlink" xfId="4176" builtinId="9" hidden="1"/>
    <cellStyle name="Followed Hyperlink" xfId="4178" builtinId="9" hidden="1"/>
    <cellStyle name="Followed Hyperlink" xfId="4180" builtinId="9" hidden="1"/>
    <cellStyle name="Followed Hyperlink" xfId="4182" builtinId="9" hidden="1"/>
    <cellStyle name="Followed Hyperlink" xfId="4184" builtinId="9" hidden="1"/>
    <cellStyle name="Followed Hyperlink" xfId="4186" builtinId="9" hidden="1"/>
    <cellStyle name="Followed Hyperlink" xfId="4188" builtinId="9" hidden="1"/>
    <cellStyle name="Followed Hyperlink" xfId="4190" builtinId="9" hidden="1"/>
    <cellStyle name="Followed Hyperlink" xfId="4192" builtinId="9" hidden="1"/>
    <cellStyle name="Followed Hyperlink" xfId="4194" builtinId="9" hidden="1"/>
    <cellStyle name="Followed Hyperlink" xfId="4196" builtinId="9" hidden="1"/>
    <cellStyle name="Followed Hyperlink" xfId="4198" builtinId="9" hidden="1"/>
    <cellStyle name="Followed Hyperlink" xfId="4200" builtinId="9" hidden="1"/>
    <cellStyle name="Followed Hyperlink" xfId="4202" builtinId="9" hidden="1"/>
    <cellStyle name="Followed Hyperlink" xfId="4204" builtinId="9" hidden="1"/>
    <cellStyle name="Followed Hyperlink" xfId="4206" builtinId="9" hidden="1"/>
    <cellStyle name="Followed Hyperlink" xfId="4208" builtinId="9" hidden="1"/>
    <cellStyle name="Followed Hyperlink" xfId="4210" builtinId="9" hidden="1"/>
    <cellStyle name="Followed Hyperlink" xfId="4212" builtinId="9" hidden="1"/>
    <cellStyle name="Followed Hyperlink" xfId="4214" builtinId="9" hidden="1"/>
    <cellStyle name="Followed Hyperlink" xfId="4216" builtinId="9" hidden="1"/>
    <cellStyle name="Followed Hyperlink" xfId="4218" builtinId="9" hidden="1"/>
    <cellStyle name="Followed Hyperlink" xfId="4220" builtinId="9" hidden="1"/>
    <cellStyle name="Followed Hyperlink" xfId="4222" builtinId="9" hidden="1"/>
    <cellStyle name="Followed Hyperlink" xfId="4224" builtinId="9" hidden="1"/>
    <cellStyle name="Followed Hyperlink" xfId="4226" builtinId="9" hidden="1"/>
    <cellStyle name="Followed Hyperlink" xfId="4228" builtinId="9" hidden="1"/>
    <cellStyle name="Followed Hyperlink" xfId="4230" builtinId="9" hidden="1"/>
    <cellStyle name="Followed Hyperlink" xfId="4232" builtinId="9" hidden="1"/>
    <cellStyle name="Followed Hyperlink" xfId="4234" builtinId="9" hidden="1"/>
    <cellStyle name="Followed Hyperlink" xfId="4236" builtinId="9" hidden="1"/>
    <cellStyle name="Followed Hyperlink" xfId="4238" builtinId="9" hidden="1"/>
    <cellStyle name="Followed Hyperlink" xfId="4240" builtinId="9" hidden="1"/>
    <cellStyle name="Followed Hyperlink" xfId="4242" builtinId="9" hidden="1"/>
    <cellStyle name="Followed Hyperlink" xfId="4244" builtinId="9" hidden="1"/>
    <cellStyle name="Followed Hyperlink" xfId="4246" builtinId="9" hidden="1"/>
    <cellStyle name="Followed Hyperlink" xfId="4248" builtinId="9" hidden="1"/>
    <cellStyle name="Followed Hyperlink" xfId="4250" builtinId="9" hidden="1"/>
    <cellStyle name="Followed Hyperlink" xfId="4252" builtinId="9" hidden="1"/>
    <cellStyle name="Followed Hyperlink" xfId="4254" builtinId="9" hidden="1"/>
    <cellStyle name="Followed Hyperlink" xfId="4256" builtinId="9" hidden="1"/>
    <cellStyle name="Followed Hyperlink" xfId="4258" builtinId="9" hidden="1"/>
    <cellStyle name="Followed Hyperlink" xfId="4260" builtinId="9" hidden="1"/>
    <cellStyle name="Followed Hyperlink" xfId="4262" builtinId="9" hidden="1"/>
    <cellStyle name="Followed Hyperlink" xfId="4264" builtinId="9" hidden="1"/>
    <cellStyle name="Followed Hyperlink" xfId="4266" builtinId="9" hidden="1"/>
    <cellStyle name="Followed Hyperlink" xfId="4268" builtinId="9" hidden="1"/>
    <cellStyle name="Followed Hyperlink" xfId="4270" builtinId="9" hidden="1"/>
    <cellStyle name="Followed Hyperlink" xfId="4272" builtinId="9" hidden="1"/>
    <cellStyle name="Followed Hyperlink" xfId="4274" builtinId="9" hidden="1"/>
    <cellStyle name="Followed Hyperlink" xfId="4276" builtinId="9" hidden="1"/>
    <cellStyle name="Followed Hyperlink" xfId="4278" builtinId="9" hidden="1"/>
    <cellStyle name="Followed Hyperlink" xfId="4280" builtinId="9" hidden="1"/>
    <cellStyle name="Followed Hyperlink" xfId="4282" builtinId="9" hidden="1"/>
    <cellStyle name="Followed Hyperlink" xfId="4284" builtinId="9" hidden="1"/>
    <cellStyle name="Followed Hyperlink" xfId="4286" builtinId="9" hidden="1"/>
    <cellStyle name="Followed Hyperlink" xfId="4288" builtinId="9" hidden="1"/>
    <cellStyle name="Followed Hyperlink" xfId="4290" builtinId="9" hidden="1"/>
    <cellStyle name="Followed Hyperlink" xfId="4292" builtinId="9" hidden="1"/>
    <cellStyle name="Followed Hyperlink" xfId="4294" builtinId="9" hidden="1"/>
    <cellStyle name="Followed Hyperlink" xfId="4296" builtinId="9" hidden="1"/>
    <cellStyle name="Followed Hyperlink" xfId="4298" builtinId="9" hidden="1"/>
    <cellStyle name="Followed Hyperlink" xfId="4300" builtinId="9" hidden="1"/>
    <cellStyle name="Followed Hyperlink" xfId="4302" builtinId="9" hidden="1"/>
    <cellStyle name="Followed Hyperlink" xfId="4304" builtinId="9" hidden="1"/>
    <cellStyle name="Followed Hyperlink" xfId="4306" builtinId="9" hidden="1"/>
    <cellStyle name="Followed Hyperlink" xfId="4308" builtinId="9" hidden="1"/>
    <cellStyle name="Followed Hyperlink" xfId="4310" builtinId="9" hidden="1"/>
    <cellStyle name="Followed Hyperlink" xfId="4312" builtinId="9" hidden="1"/>
    <cellStyle name="Followed Hyperlink" xfId="4314" builtinId="9" hidden="1"/>
    <cellStyle name="Followed Hyperlink" xfId="4316" builtinId="9" hidden="1"/>
    <cellStyle name="Followed Hyperlink" xfId="4318" builtinId="9" hidden="1"/>
    <cellStyle name="Followed Hyperlink" xfId="4320" builtinId="9" hidden="1"/>
    <cellStyle name="Followed Hyperlink" xfId="4322" builtinId="9" hidden="1"/>
    <cellStyle name="Followed Hyperlink" xfId="4324" builtinId="9" hidden="1"/>
    <cellStyle name="Followed Hyperlink" xfId="4326" builtinId="9" hidden="1"/>
    <cellStyle name="Followed Hyperlink" xfId="4328" builtinId="9" hidden="1"/>
    <cellStyle name="Followed Hyperlink" xfId="4330" builtinId="9" hidden="1"/>
    <cellStyle name="Followed Hyperlink" xfId="4332" builtinId="9" hidden="1"/>
    <cellStyle name="Followed Hyperlink" xfId="4334" builtinId="9" hidden="1"/>
    <cellStyle name="Followed Hyperlink" xfId="4336" builtinId="9" hidden="1"/>
    <cellStyle name="Followed Hyperlink" xfId="4338" builtinId="9" hidden="1"/>
    <cellStyle name="Followed Hyperlink" xfId="4340" builtinId="9" hidden="1"/>
    <cellStyle name="Followed Hyperlink" xfId="4342" builtinId="9" hidden="1"/>
    <cellStyle name="Followed Hyperlink" xfId="4344" builtinId="9" hidden="1"/>
    <cellStyle name="Followed Hyperlink" xfId="4346" builtinId="9" hidden="1"/>
    <cellStyle name="Followed Hyperlink" xfId="4348" builtinId="9" hidden="1"/>
    <cellStyle name="Followed Hyperlink" xfId="4350" builtinId="9" hidden="1"/>
    <cellStyle name="Followed Hyperlink" xfId="4352" builtinId="9" hidden="1"/>
    <cellStyle name="Followed Hyperlink" xfId="4354" builtinId="9" hidden="1"/>
    <cellStyle name="Followed Hyperlink" xfId="4356" builtinId="9" hidden="1"/>
    <cellStyle name="Followed Hyperlink" xfId="4358" builtinId="9" hidden="1"/>
    <cellStyle name="Followed Hyperlink" xfId="4360" builtinId="9" hidden="1"/>
    <cellStyle name="Followed Hyperlink" xfId="4362" builtinId="9" hidden="1"/>
    <cellStyle name="Followed Hyperlink" xfId="4364" builtinId="9" hidden="1"/>
    <cellStyle name="Followed Hyperlink" xfId="4366" builtinId="9" hidden="1"/>
    <cellStyle name="Followed Hyperlink" xfId="4368" builtinId="9" hidden="1"/>
    <cellStyle name="Followed Hyperlink" xfId="4370" builtinId="9" hidden="1"/>
    <cellStyle name="Followed Hyperlink" xfId="4372" builtinId="9" hidden="1"/>
    <cellStyle name="Followed Hyperlink" xfId="4374" builtinId="9" hidden="1"/>
    <cellStyle name="Followed Hyperlink" xfId="4376" builtinId="9" hidden="1"/>
    <cellStyle name="Followed Hyperlink" xfId="4378" builtinId="9" hidden="1"/>
    <cellStyle name="Followed Hyperlink" xfId="4380" builtinId="9" hidden="1"/>
    <cellStyle name="Followed Hyperlink" xfId="4382" builtinId="9" hidden="1"/>
    <cellStyle name="Followed Hyperlink" xfId="4384" builtinId="9" hidden="1"/>
    <cellStyle name="Followed Hyperlink" xfId="4386" builtinId="9" hidden="1"/>
    <cellStyle name="Followed Hyperlink" xfId="4388" builtinId="9" hidden="1"/>
    <cellStyle name="Followed Hyperlink" xfId="4390" builtinId="9" hidden="1"/>
    <cellStyle name="Followed Hyperlink" xfId="4392" builtinId="9" hidden="1"/>
    <cellStyle name="Followed Hyperlink" xfId="4394" builtinId="9" hidden="1"/>
    <cellStyle name="Followed Hyperlink" xfId="4396" builtinId="9" hidden="1"/>
    <cellStyle name="Followed Hyperlink" xfId="4398" builtinId="9" hidden="1"/>
    <cellStyle name="Followed Hyperlink" xfId="4400" builtinId="9" hidden="1"/>
    <cellStyle name="Followed Hyperlink" xfId="4402" builtinId="9" hidden="1"/>
    <cellStyle name="Followed Hyperlink" xfId="4404" builtinId="9" hidden="1"/>
    <cellStyle name="Followed Hyperlink" xfId="4406" builtinId="9" hidden="1"/>
    <cellStyle name="Followed Hyperlink" xfId="4408" builtinId="9" hidden="1"/>
    <cellStyle name="Followed Hyperlink" xfId="4410" builtinId="9" hidden="1"/>
    <cellStyle name="Followed Hyperlink" xfId="4412" builtinId="9" hidden="1"/>
    <cellStyle name="Followed Hyperlink" xfId="4414" builtinId="9" hidden="1"/>
    <cellStyle name="Followed Hyperlink" xfId="4416" builtinId="9" hidden="1"/>
    <cellStyle name="Followed Hyperlink" xfId="4418" builtinId="9" hidden="1"/>
    <cellStyle name="Followed Hyperlink" xfId="4420" builtinId="9" hidden="1"/>
    <cellStyle name="Followed Hyperlink" xfId="4422" builtinId="9" hidden="1"/>
    <cellStyle name="Followed Hyperlink" xfId="4424" builtinId="9" hidden="1"/>
    <cellStyle name="Followed Hyperlink" xfId="4426" builtinId="9" hidden="1"/>
    <cellStyle name="Followed Hyperlink" xfId="4428" builtinId="9" hidden="1"/>
    <cellStyle name="Followed Hyperlink" xfId="4430" builtinId="9" hidden="1"/>
    <cellStyle name="Followed Hyperlink" xfId="4432" builtinId="9" hidden="1"/>
    <cellStyle name="Followed Hyperlink" xfId="4434" builtinId="9" hidden="1"/>
    <cellStyle name="Followed Hyperlink" xfId="4436" builtinId="9" hidden="1"/>
    <cellStyle name="Followed Hyperlink" xfId="4438" builtinId="9" hidden="1"/>
    <cellStyle name="Followed Hyperlink" xfId="4440" builtinId="9" hidden="1"/>
    <cellStyle name="Followed Hyperlink" xfId="4442" builtinId="9" hidden="1"/>
    <cellStyle name="Followed Hyperlink" xfId="4444" builtinId="9" hidden="1"/>
    <cellStyle name="Followed Hyperlink" xfId="4446" builtinId="9" hidden="1"/>
    <cellStyle name="Followed Hyperlink" xfId="4448" builtinId="9" hidden="1"/>
    <cellStyle name="Followed Hyperlink" xfId="4450" builtinId="9" hidden="1"/>
    <cellStyle name="Followed Hyperlink" xfId="4452" builtinId="9" hidden="1"/>
    <cellStyle name="Followed Hyperlink" xfId="4454" builtinId="9" hidden="1"/>
    <cellStyle name="Followed Hyperlink" xfId="4456" builtinId="9" hidden="1"/>
    <cellStyle name="Followed Hyperlink" xfId="4458" builtinId="9" hidden="1"/>
    <cellStyle name="Followed Hyperlink" xfId="4460" builtinId="9" hidden="1"/>
    <cellStyle name="Followed Hyperlink" xfId="4462" builtinId="9" hidden="1"/>
    <cellStyle name="Followed Hyperlink" xfId="4464" builtinId="9" hidden="1"/>
    <cellStyle name="Followed Hyperlink" xfId="4466" builtinId="9" hidden="1"/>
    <cellStyle name="Followed Hyperlink" xfId="4468" builtinId="9" hidden="1"/>
    <cellStyle name="Followed Hyperlink" xfId="4470" builtinId="9" hidden="1"/>
    <cellStyle name="Followed Hyperlink" xfId="4472" builtinId="9" hidden="1"/>
    <cellStyle name="Followed Hyperlink" xfId="4474" builtinId="9" hidden="1"/>
    <cellStyle name="Followed Hyperlink" xfId="4476" builtinId="9" hidden="1"/>
    <cellStyle name="Followed Hyperlink" xfId="4478" builtinId="9" hidden="1"/>
    <cellStyle name="Followed Hyperlink" xfId="4480" builtinId="9" hidden="1"/>
    <cellStyle name="Followed Hyperlink" xfId="4482" builtinId="9" hidden="1"/>
    <cellStyle name="Followed Hyperlink" xfId="4484" builtinId="9" hidden="1"/>
    <cellStyle name="Followed Hyperlink" xfId="4486" builtinId="9" hidden="1"/>
    <cellStyle name="Followed Hyperlink" xfId="4488" builtinId="9" hidden="1"/>
    <cellStyle name="Followed Hyperlink" xfId="4490" builtinId="9" hidden="1"/>
    <cellStyle name="Followed Hyperlink" xfId="4492" builtinId="9" hidden="1"/>
    <cellStyle name="Followed Hyperlink" xfId="4494" builtinId="9" hidden="1"/>
    <cellStyle name="Followed Hyperlink" xfId="4496" builtinId="9" hidden="1"/>
    <cellStyle name="Followed Hyperlink" xfId="4498" builtinId="9" hidden="1"/>
    <cellStyle name="Followed Hyperlink" xfId="4500" builtinId="9" hidden="1"/>
    <cellStyle name="Followed Hyperlink" xfId="4502" builtinId="9" hidden="1"/>
    <cellStyle name="Followed Hyperlink" xfId="4504" builtinId="9" hidden="1"/>
    <cellStyle name="Followed Hyperlink" xfId="4506" builtinId="9" hidden="1"/>
    <cellStyle name="Followed Hyperlink" xfId="4508" builtinId="9" hidden="1"/>
    <cellStyle name="Followed Hyperlink" xfId="4510" builtinId="9" hidden="1"/>
    <cellStyle name="Followed Hyperlink" xfId="4512" builtinId="9" hidden="1"/>
    <cellStyle name="Followed Hyperlink" xfId="4514" builtinId="9" hidden="1"/>
    <cellStyle name="Followed Hyperlink" xfId="4516" builtinId="9" hidden="1"/>
    <cellStyle name="Followed Hyperlink" xfId="4518" builtinId="9" hidden="1"/>
    <cellStyle name="Followed Hyperlink" xfId="4520" builtinId="9" hidden="1"/>
    <cellStyle name="Followed Hyperlink" xfId="4522" builtinId="9" hidden="1"/>
    <cellStyle name="Followed Hyperlink" xfId="4524" builtinId="9" hidden="1"/>
    <cellStyle name="Followed Hyperlink" xfId="4526" builtinId="9" hidden="1"/>
    <cellStyle name="Followed Hyperlink" xfId="4528" builtinId="9" hidden="1"/>
    <cellStyle name="Followed Hyperlink" xfId="4530" builtinId="9" hidden="1"/>
    <cellStyle name="Followed Hyperlink" xfId="4532" builtinId="9" hidden="1"/>
    <cellStyle name="Followed Hyperlink" xfId="4534" builtinId="9" hidden="1"/>
    <cellStyle name="Followed Hyperlink" xfId="4536" builtinId="9" hidden="1"/>
    <cellStyle name="Followed Hyperlink" xfId="4538" builtinId="9" hidden="1"/>
    <cellStyle name="Followed Hyperlink" xfId="4540" builtinId="9" hidden="1"/>
    <cellStyle name="Followed Hyperlink" xfId="4542" builtinId="9" hidden="1"/>
    <cellStyle name="Followed Hyperlink" xfId="4544" builtinId="9" hidden="1"/>
    <cellStyle name="Followed Hyperlink" xfId="4546" builtinId="9" hidden="1"/>
    <cellStyle name="Followed Hyperlink" xfId="4548" builtinId="9" hidden="1"/>
    <cellStyle name="Followed Hyperlink" xfId="4550" builtinId="9" hidden="1"/>
    <cellStyle name="Followed Hyperlink" xfId="4552" builtinId="9" hidden="1"/>
    <cellStyle name="Followed Hyperlink" xfId="4554" builtinId="9" hidden="1"/>
    <cellStyle name="Followed Hyperlink" xfId="4556" builtinId="9" hidden="1"/>
    <cellStyle name="Followed Hyperlink" xfId="4558" builtinId="9" hidden="1"/>
    <cellStyle name="Followed Hyperlink" xfId="4560" builtinId="9" hidden="1"/>
    <cellStyle name="Followed Hyperlink" xfId="4562" builtinId="9" hidden="1"/>
    <cellStyle name="Followed Hyperlink" xfId="4564" builtinId="9" hidden="1"/>
    <cellStyle name="Followed Hyperlink" xfId="4566" builtinId="9" hidden="1"/>
    <cellStyle name="Followed Hyperlink" xfId="4568" builtinId="9" hidden="1"/>
    <cellStyle name="Followed Hyperlink" xfId="4570" builtinId="9" hidden="1"/>
    <cellStyle name="Followed Hyperlink" xfId="4572" builtinId="9" hidden="1"/>
    <cellStyle name="Followed Hyperlink" xfId="4574" builtinId="9" hidden="1"/>
    <cellStyle name="Followed Hyperlink" xfId="4576" builtinId="9" hidden="1"/>
    <cellStyle name="Followed Hyperlink" xfId="4578" builtinId="9" hidden="1"/>
    <cellStyle name="Followed Hyperlink" xfId="4580" builtinId="9" hidden="1"/>
    <cellStyle name="Followed Hyperlink" xfId="4582" builtinId="9" hidden="1"/>
    <cellStyle name="Followed Hyperlink" xfId="4584" builtinId="9" hidden="1"/>
    <cellStyle name="Followed Hyperlink" xfId="4586" builtinId="9" hidden="1"/>
    <cellStyle name="Followed Hyperlink" xfId="4588" builtinId="9" hidden="1"/>
    <cellStyle name="Followed Hyperlink" xfId="4590" builtinId="9" hidden="1"/>
    <cellStyle name="Followed Hyperlink" xfId="4592" builtinId="9" hidden="1"/>
    <cellStyle name="Followed Hyperlink" xfId="4594" builtinId="9" hidden="1"/>
    <cellStyle name="Followed Hyperlink" xfId="4596" builtinId="9" hidden="1"/>
    <cellStyle name="Followed Hyperlink" xfId="4598" builtinId="9" hidden="1"/>
    <cellStyle name="Followed Hyperlink" xfId="4600" builtinId="9" hidden="1"/>
    <cellStyle name="Followed Hyperlink" xfId="4602" builtinId="9" hidden="1"/>
    <cellStyle name="Followed Hyperlink" xfId="4604" builtinId="9" hidden="1"/>
    <cellStyle name="Followed Hyperlink" xfId="4606" builtinId="9" hidden="1"/>
    <cellStyle name="Followed Hyperlink" xfId="4608" builtinId="9" hidden="1"/>
    <cellStyle name="Followed Hyperlink" xfId="4610" builtinId="9" hidden="1"/>
    <cellStyle name="Followed Hyperlink" xfId="4612" builtinId="9" hidden="1"/>
    <cellStyle name="Followed Hyperlink" xfId="4614" builtinId="9" hidden="1"/>
    <cellStyle name="Followed Hyperlink" xfId="4616" builtinId="9" hidden="1"/>
    <cellStyle name="Followed Hyperlink" xfId="4618" builtinId="9" hidden="1"/>
    <cellStyle name="Followed Hyperlink" xfId="4620" builtinId="9" hidden="1"/>
    <cellStyle name="Followed Hyperlink" xfId="4622" builtinId="9" hidden="1"/>
    <cellStyle name="Followed Hyperlink" xfId="4624" builtinId="9" hidden="1"/>
    <cellStyle name="Followed Hyperlink" xfId="4626" builtinId="9" hidden="1"/>
    <cellStyle name="Followed Hyperlink" xfId="4628" builtinId="9" hidden="1"/>
    <cellStyle name="Followed Hyperlink" xfId="4630" builtinId="9" hidden="1"/>
    <cellStyle name="Followed Hyperlink" xfId="4632" builtinId="9" hidden="1"/>
    <cellStyle name="Followed Hyperlink" xfId="4634" builtinId="9" hidden="1"/>
    <cellStyle name="Followed Hyperlink" xfId="4636" builtinId="9" hidden="1"/>
    <cellStyle name="Followed Hyperlink" xfId="4638" builtinId="9" hidden="1"/>
    <cellStyle name="Followed Hyperlink" xfId="4640" builtinId="9" hidden="1"/>
    <cellStyle name="Followed Hyperlink" xfId="4642" builtinId="9" hidden="1"/>
    <cellStyle name="Followed Hyperlink" xfId="4644" builtinId="9" hidden="1"/>
    <cellStyle name="Followed Hyperlink" xfId="4646" builtinId="9" hidden="1"/>
    <cellStyle name="Followed Hyperlink" xfId="4648" builtinId="9" hidden="1"/>
    <cellStyle name="Followed Hyperlink" xfId="4650" builtinId="9" hidden="1"/>
    <cellStyle name="Followed Hyperlink" xfId="4652" builtinId="9" hidden="1"/>
    <cellStyle name="Followed Hyperlink" xfId="4654" builtinId="9" hidden="1"/>
    <cellStyle name="Followed Hyperlink" xfId="4656" builtinId="9" hidden="1"/>
    <cellStyle name="Followed Hyperlink" xfId="4658" builtinId="9" hidden="1"/>
    <cellStyle name="Followed Hyperlink" xfId="4660" builtinId="9" hidden="1"/>
    <cellStyle name="Followed Hyperlink" xfId="4662" builtinId="9" hidden="1"/>
    <cellStyle name="Followed Hyperlink" xfId="4664" builtinId="9" hidden="1"/>
    <cellStyle name="Followed Hyperlink" xfId="4666" builtinId="9" hidden="1"/>
    <cellStyle name="Followed Hyperlink" xfId="4668" builtinId="9" hidden="1"/>
    <cellStyle name="Followed Hyperlink" xfId="4670" builtinId="9" hidden="1"/>
    <cellStyle name="Followed Hyperlink" xfId="4672" builtinId="9" hidden="1"/>
    <cellStyle name="Followed Hyperlink" xfId="4674" builtinId="9" hidden="1"/>
    <cellStyle name="Followed Hyperlink" xfId="4676" builtinId="9" hidden="1"/>
    <cellStyle name="Followed Hyperlink" xfId="4678" builtinId="9" hidden="1"/>
    <cellStyle name="Followed Hyperlink" xfId="4680" builtinId="9" hidden="1"/>
    <cellStyle name="Followed Hyperlink" xfId="4682" builtinId="9" hidden="1"/>
    <cellStyle name="Followed Hyperlink" xfId="4684" builtinId="9" hidden="1"/>
    <cellStyle name="Followed Hyperlink" xfId="4686" builtinId="9" hidden="1"/>
    <cellStyle name="Followed Hyperlink" xfId="4688" builtinId="9" hidden="1"/>
    <cellStyle name="Followed Hyperlink" xfId="4690" builtinId="9" hidden="1"/>
    <cellStyle name="Followed Hyperlink" xfId="4692" builtinId="9" hidden="1"/>
    <cellStyle name="Followed Hyperlink" xfId="4694" builtinId="9" hidden="1"/>
    <cellStyle name="Followed Hyperlink" xfId="4696" builtinId="9" hidden="1"/>
    <cellStyle name="Followed Hyperlink" xfId="4698" builtinId="9" hidden="1"/>
    <cellStyle name="Followed Hyperlink" xfId="4700" builtinId="9" hidden="1"/>
    <cellStyle name="Followed Hyperlink" xfId="4702" builtinId="9" hidden="1"/>
    <cellStyle name="Followed Hyperlink" xfId="4704" builtinId="9" hidden="1"/>
    <cellStyle name="Followed Hyperlink" xfId="4706" builtinId="9" hidden="1"/>
    <cellStyle name="Followed Hyperlink" xfId="4708" builtinId="9" hidden="1"/>
    <cellStyle name="Followed Hyperlink" xfId="4710" builtinId="9" hidden="1"/>
    <cellStyle name="Followed Hyperlink" xfId="4712" builtinId="9" hidden="1"/>
    <cellStyle name="Followed Hyperlink" xfId="4714" builtinId="9" hidden="1"/>
    <cellStyle name="Followed Hyperlink" xfId="4716" builtinId="9" hidden="1"/>
    <cellStyle name="Followed Hyperlink" xfId="4718" builtinId="9" hidden="1"/>
    <cellStyle name="Followed Hyperlink" xfId="4720" builtinId="9" hidden="1"/>
    <cellStyle name="Followed Hyperlink" xfId="4722" builtinId="9" hidden="1"/>
    <cellStyle name="Followed Hyperlink" xfId="4724" builtinId="9" hidden="1"/>
    <cellStyle name="Followed Hyperlink" xfId="4726" builtinId="9" hidden="1"/>
    <cellStyle name="Followed Hyperlink" xfId="4728" builtinId="9" hidden="1"/>
    <cellStyle name="Followed Hyperlink" xfId="4730" builtinId="9" hidden="1"/>
    <cellStyle name="Followed Hyperlink" xfId="4732" builtinId="9" hidden="1"/>
    <cellStyle name="Followed Hyperlink" xfId="4734" builtinId="9" hidden="1"/>
    <cellStyle name="Followed Hyperlink" xfId="4736" builtinId="9" hidden="1"/>
    <cellStyle name="Followed Hyperlink" xfId="4738" builtinId="9" hidden="1"/>
    <cellStyle name="Followed Hyperlink" xfId="4740" builtinId="9" hidden="1"/>
    <cellStyle name="Followed Hyperlink" xfId="4742" builtinId="9" hidden="1"/>
    <cellStyle name="Followed Hyperlink" xfId="4744" builtinId="9" hidden="1"/>
    <cellStyle name="Followed Hyperlink" xfId="4746" builtinId="9" hidden="1"/>
    <cellStyle name="Followed Hyperlink" xfId="4748" builtinId="9" hidden="1"/>
    <cellStyle name="Followed Hyperlink" xfId="4750" builtinId="9" hidden="1"/>
    <cellStyle name="Followed Hyperlink" xfId="4752" builtinId="9" hidden="1"/>
    <cellStyle name="Followed Hyperlink" xfId="4754" builtinId="9" hidden="1"/>
    <cellStyle name="Followed Hyperlink" xfId="4756" builtinId="9" hidden="1"/>
    <cellStyle name="Followed Hyperlink" xfId="4758" builtinId="9" hidden="1"/>
    <cellStyle name="Followed Hyperlink" xfId="4760" builtinId="9" hidden="1"/>
    <cellStyle name="Followed Hyperlink" xfId="4762" builtinId="9" hidden="1"/>
    <cellStyle name="Followed Hyperlink" xfId="4764" builtinId="9" hidden="1"/>
    <cellStyle name="Followed Hyperlink" xfId="4766" builtinId="9" hidden="1"/>
    <cellStyle name="Followed Hyperlink" xfId="4768" builtinId="9" hidden="1"/>
    <cellStyle name="Followed Hyperlink" xfId="4770" builtinId="9" hidden="1"/>
    <cellStyle name="Followed Hyperlink" xfId="4772" builtinId="9" hidden="1"/>
    <cellStyle name="Followed Hyperlink" xfId="4774" builtinId="9" hidden="1"/>
    <cellStyle name="Followed Hyperlink" xfId="4776" builtinId="9" hidden="1"/>
    <cellStyle name="Followed Hyperlink" xfId="4778" builtinId="9" hidden="1"/>
    <cellStyle name="Followed Hyperlink" xfId="4780" builtinId="9" hidden="1"/>
    <cellStyle name="Followed Hyperlink" xfId="4782" builtinId="9" hidden="1"/>
    <cellStyle name="Followed Hyperlink" xfId="4784" builtinId="9" hidden="1"/>
    <cellStyle name="Followed Hyperlink" xfId="4786" builtinId="9" hidden="1"/>
    <cellStyle name="Followed Hyperlink" xfId="4788" builtinId="9" hidden="1"/>
    <cellStyle name="Followed Hyperlink" xfId="4790" builtinId="9" hidden="1"/>
    <cellStyle name="Followed Hyperlink" xfId="4792" builtinId="9" hidden="1"/>
    <cellStyle name="Followed Hyperlink" xfId="4794" builtinId="9" hidden="1"/>
    <cellStyle name="Followed Hyperlink" xfId="4796" builtinId="9" hidden="1"/>
    <cellStyle name="Followed Hyperlink" xfId="4798" builtinId="9" hidden="1"/>
    <cellStyle name="Followed Hyperlink" xfId="4800" builtinId="9" hidden="1"/>
    <cellStyle name="Followed Hyperlink" xfId="4802" builtinId="9" hidden="1"/>
    <cellStyle name="Followed Hyperlink" xfId="4804" builtinId="9" hidden="1"/>
    <cellStyle name="Followed Hyperlink" xfId="4806" builtinId="9" hidden="1"/>
    <cellStyle name="Followed Hyperlink" xfId="4808" builtinId="9" hidden="1"/>
    <cellStyle name="Followed Hyperlink" xfId="4810" builtinId="9" hidden="1"/>
    <cellStyle name="Followed Hyperlink" xfId="4812" builtinId="9" hidden="1"/>
    <cellStyle name="Followed Hyperlink" xfId="4814" builtinId="9" hidden="1"/>
    <cellStyle name="Followed Hyperlink" xfId="4816" builtinId="9" hidden="1"/>
    <cellStyle name="Followed Hyperlink" xfId="4818" builtinId="9" hidden="1"/>
    <cellStyle name="Followed Hyperlink" xfId="4820" builtinId="9" hidden="1"/>
    <cellStyle name="Followed Hyperlink" xfId="4822" builtinId="9" hidden="1"/>
    <cellStyle name="Followed Hyperlink" xfId="4824" builtinId="9" hidden="1"/>
    <cellStyle name="Followed Hyperlink" xfId="4826" builtinId="9" hidden="1"/>
    <cellStyle name="Followed Hyperlink" xfId="4828" builtinId="9" hidden="1"/>
    <cellStyle name="Followed Hyperlink" xfId="4830" builtinId="9" hidden="1"/>
    <cellStyle name="Followed Hyperlink" xfId="4832" builtinId="9" hidden="1"/>
    <cellStyle name="Followed Hyperlink" xfId="4834" builtinId="9" hidden="1"/>
    <cellStyle name="Followed Hyperlink" xfId="4836" builtinId="9" hidden="1"/>
    <cellStyle name="Followed Hyperlink" xfId="4838" builtinId="9" hidden="1"/>
    <cellStyle name="Followed Hyperlink" xfId="4840" builtinId="9" hidden="1"/>
    <cellStyle name="Followed Hyperlink" xfId="4842" builtinId="9" hidden="1"/>
    <cellStyle name="Followed Hyperlink" xfId="4844" builtinId="9" hidden="1"/>
    <cellStyle name="Followed Hyperlink" xfId="4846" builtinId="9" hidden="1"/>
    <cellStyle name="Followed Hyperlink" xfId="4848" builtinId="9" hidden="1"/>
    <cellStyle name="Followed Hyperlink" xfId="4850" builtinId="9" hidden="1"/>
    <cellStyle name="Followed Hyperlink" xfId="4852" builtinId="9" hidden="1"/>
    <cellStyle name="Followed Hyperlink" xfId="4854" builtinId="9" hidden="1"/>
    <cellStyle name="Followed Hyperlink" xfId="4856" builtinId="9" hidden="1"/>
    <cellStyle name="Followed Hyperlink" xfId="4858" builtinId="9" hidden="1"/>
    <cellStyle name="Followed Hyperlink" xfId="4860" builtinId="9" hidden="1"/>
    <cellStyle name="Followed Hyperlink" xfId="4862" builtinId="9" hidden="1"/>
    <cellStyle name="Followed Hyperlink" xfId="4864" builtinId="9" hidden="1"/>
    <cellStyle name="Followed Hyperlink" xfId="4866" builtinId="9" hidden="1"/>
    <cellStyle name="Followed Hyperlink" xfId="4868" builtinId="9" hidden="1"/>
    <cellStyle name="Followed Hyperlink" xfId="4870" builtinId="9" hidden="1"/>
    <cellStyle name="Followed Hyperlink" xfId="4872" builtinId="9" hidden="1"/>
    <cellStyle name="Followed Hyperlink" xfId="4874" builtinId="9" hidden="1"/>
    <cellStyle name="Followed Hyperlink" xfId="4876" builtinId="9" hidden="1"/>
    <cellStyle name="Followed Hyperlink" xfId="4878" builtinId="9" hidden="1"/>
    <cellStyle name="Followed Hyperlink" xfId="4880" builtinId="9" hidden="1"/>
    <cellStyle name="Followed Hyperlink" xfId="4882" builtinId="9" hidden="1"/>
    <cellStyle name="Followed Hyperlink" xfId="4884" builtinId="9" hidden="1"/>
    <cellStyle name="Followed Hyperlink" xfId="4886" builtinId="9" hidden="1"/>
    <cellStyle name="Followed Hyperlink" xfId="4888" builtinId="9" hidden="1"/>
    <cellStyle name="Followed Hyperlink" xfId="4890" builtinId="9" hidden="1"/>
    <cellStyle name="Followed Hyperlink" xfId="4892" builtinId="9" hidden="1"/>
    <cellStyle name="Followed Hyperlink" xfId="4894" builtinId="9" hidden="1"/>
    <cellStyle name="Followed Hyperlink" xfId="4896" builtinId="9" hidden="1"/>
    <cellStyle name="Followed Hyperlink" xfId="4898" builtinId="9" hidden="1"/>
    <cellStyle name="Followed Hyperlink" xfId="4900" builtinId="9" hidden="1"/>
    <cellStyle name="Followed Hyperlink" xfId="4902" builtinId="9" hidden="1"/>
    <cellStyle name="Followed Hyperlink" xfId="4904" builtinId="9" hidden="1"/>
    <cellStyle name="Followed Hyperlink" xfId="4906" builtinId="9" hidden="1"/>
    <cellStyle name="Followed Hyperlink" xfId="4908" builtinId="9" hidden="1"/>
    <cellStyle name="Followed Hyperlink" xfId="4910" builtinId="9" hidden="1"/>
    <cellStyle name="Followed Hyperlink" xfId="4912" builtinId="9" hidden="1"/>
    <cellStyle name="Followed Hyperlink" xfId="4914" builtinId="9" hidden="1"/>
    <cellStyle name="Followed Hyperlink" xfId="4916" builtinId="9" hidden="1"/>
    <cellStyle name="Followed Hyperlink" xfId="4918" builtinId="9" hidden="1"/>
    <cellStyle name="Followed Hyperlink" xfId="4920" builtinId="9" hidden="1"/>
    <cellStyle name="Followed Hyperlink" xfId="4922" builtinId="9" hidden="1"/>
    <cellStyle name="Followed Hyperlink" xfId="4924" builtinId="9" hidden="1"/>
    <cellStyle name="Followed Hyperlink" xfId="4926" builtinId="9" hidden="1"/>
    <cellStyle name="Followed Hyperlink" xfId="4928" builtinId="9" hidden="1"/>
    <cellStyle name="Followed Hyperlink" xfId="4930" builtinId="9" hidden="1"/>
    <cellStyle name="Followed Hyperlink" xfId="4932" builtinId="9" hidden="1"/>
    <cellStyle name="Followed Hyperlink" xfId="4934" builtinId="9" hidden="1"/>
    <cellStyle name="Followed Hyperlink" xfId="4936" builtinId="9" hidden="1"/>
    <cellStyle name="Followed Hyperlink" xfId="4938" builtinId="9" hidden="1"/>
    <cellStyle name="Followed Hyperlink" xfId="4940" builtinId="9" hidden="1"/>
    <cellStyle name="Followed Hyperlink" xfId="4942" builtinId="9" hidden="1"/>
    <cellStyle name="Followed Hyperlink" xfId="4944" builtinId="9" hidden="1"/>
    <cellStyle name="Followed Hyperlink" xfId="4946" builtinId="9" hidden="1"/>
    <cellStyle name="Followed Hyperlink" xfId="4948" builtinId="9" hidden="1"/>
    <cellStyle name="Followed Hyperlink" xfId="4950" builtinId="9" hidden="1"/>
    <cellStyle name="Followed Hyperlink" xfId="4952" builtinId="9" hidden="1"/>
    <cellStyle name="Followed Hyperlink" xfId="4954" builtinId="9" hidden="1"/>
    <cellStyle name="Followed Hyperlink" xfId="4956" builtinId="9" hidden="1"/>
    <cellStyle name="Followed Hyperlink" xfId="4958" builtinId="9" hidden="1"/>
    <cellStyle name="Followed Hyperlink" xfId="4960" builtinId="9" hidden="1"/>
    <cellStyle name="Followed Hyperlink" xfId="4962" builtinId="9" hidden="1"/>
    <cellStyle name="Followed Hyperlink" xfId="4964" builtinId="9" hidden="1"/>
    <cellStyle name="Followed Hyperlink" xfId="4966" builtinId="9" hidden="1"/>
    <cellStyle name="Followed Hyperlink" xfId="4968" builtinId="9" hidden="1"/>
    <cellStyle name="Followed Hyperlink" xfId="4970" builtinId="9" hidden="1"/>
    <cellStyle name="Followed Hyperlink" xfId="4972" builtinId="9" hidden="1"/>
    <cellStyle name="Followed Hyperlink" xfId="4974" builtinId="9" hidden="1"/>
    <cellStyle name="Followed Hyperlink" xfId="4976" builtinId="9" hidden="1"/>
    <cellStyle name="Followed Hyperlink" xfId="4978" builtinId="9" hidden="1"/>
    <cellStyle name="Followed Hyperlink" xfId="4980" builtinId="9" hidden="1"/>
    <cellStyle name="Followed Hyperlink" xfId="4982" builtinId="9" hidden="1"/>
    <cellStyle name="Followed Hyperlink" xfId="4984" builtinId="9" hidden="1"/>
    <cellStyle name="Followed Hyperlink" xfId="4986" builtinId="9" hidden="1"/>
    <cellStyle name="Followed Hyperlink" xfId="4988" builtinId="9" hidden="1"/>
    <cellStyle name="Followed Hyperlink" xfId="4990" builtinId="9" hidden="1"/>
    <cellStyle name="Followed Hyperlink" xfId="4992" builtinId="9" hidden="1"/>
    <cellStyle name="Followed Hyperlink" xfId="4994" builtinId="9" hidden="1"/>
    <cellStyle name="Followed Hyperlink" xfId="4996" builtinId="9" hidden="1"/>
    <cellStyle name="Followed Hyperlink" xfId="4998" builtinId="9" hidden="1"/>
    <cellStyle name="Followed Hyperlink" xfId="5000" builtinId="9" hidden="1"/>
    <cellStyle name="Followed Hyperlink" xfId="5002" builtinId="9" hidden="1"/>
    <cellStyle name="Followed Hyperlink" xfId="5004" builtinId="9" hidden="1"/>
    <cellStyle name="Followed Hyperlink" xfId="5006" builtinId="9" hidden="1"/>
    <cellStyle name="Followed Hyperlink" xfId="5008" builtinId="9" hidden="1"/>
    <cellStyle name="Followed Hyperlink" xfId="5010" builtinId="9" hidden="1"/>
    <cellStyle name="Followed Hyperlink" xfId="5012" builtinId="9" hidden="1"/>
    <cellStyle name="Followed Hyperlink" xfId="5014" builtinId="9" hidden="1"/>
    <cellStyle name="Followed Hyperlink" xfId="5016" builtinId="9" hidden="1"/>
    <cellStyle name="Followed Hyperlink" xfId="5018" builtinId="9" hidden="1"/>
    <cellStyle name="Followed Hyperlink" xfId="5020" builtinId="9" hidden="1"/>
    <cellStyle name="Followed Hyperlink" xfId="5022" builtinId="9" hidden="1"/>
    <cellStyle name="Followed Hyperlink" xfId="5024" builtinId="9" hidden="1"/>
    <cellStyle name="Followed Hyperlink" xfId="5026" builtinId="9" hidden="1"/>
    <cellStyle name="Followed Hyperlink" xfId="5028" builtinId="9" hidden="1"/>
    <cellStyle name="Followed Hyperlink" xfId="5030" builtinId="9" hidden="1"/>
    <cellStyle name="Followed Hyperlink" xfId="5032" builtinId="9" hidden="1"/>
    <cellStyle name="Followed Hyperlink" xfId="5034" builtinId="9" hidden="1"/>
    <cellStyle name="Followed Hyperlink" xfId="5036" builtinId="9" hidden="1"/>
    <cellStyle name="Followed Hyperlink" xfId="5038" builtinId="9" hidden="1"/>
    <cellStyle name="Followed Hyperlink" xfId="5040" builtinId="9" hidden="1"/>
    <cellStyle name="Followed Hyperlink" xfId="5042" builtinId="9" hidden="1"/>
    <cellStyle name="Followed Hyperlink" xfId="5044" builtinId="9" hidden="1"/>
    <cellStyle name="Followed Hyperlink" xfId="5046" builtinId="9" hidden="1"/>
    <cellStyle name="Followed Hyperlink" xfId="5048" builtinId="9" hidden="1"/>
    <cellStyle name="Followed Hyperlink" xfId="5050" builtinId="9" hidden="1"/>
    <cellStyle name="Followed Hyperlink" xfId="5052" builtinId="9" hidden="1"/>
    <cellStyle name="Followed Hyperlink" xfId="5054" builtinId="9" hidden="1"/>
    <cellStyle name="Followed Hyperlink" xfId="5056" builtinId="9" hidden="1"/>
    <cellStyle name="Followed Hyperlink" xfId="5058" builtinId="9" hidden="1"/>
    <cellStyle name="Followed Hyperlink" xfId="5060" builtinId="9" hidden="1"/>
    <cellStyle name="Followed Hyperlink" xfId="5062" builtinId="9" hidden="1"/>
    <cellStyle name="Followed Hyperlink" xfId="5064" builtinId="9" hidden="1"/>
    <cellStyle name="Followed Hyperlink" xfId="5066" builtinId="9" hidden="1"/>
    <cellStyle name="Followed Hyperlink" xfId="5068" builtinId="9" hidden="1"/>
    <cellStyle name="Followed Hyperlink" xfId="5070" builtinId="9" hidden="1"/>
    <cellStyle name="Followed Hyperlink" xfId="5072" builtinId="9" hidden="1"/>
    <cellStyle name="Followed Hyperlink" xfId="5074" builtinId="9" hidden="1"/>
    <cellStyle name="Followed Hyperlink" xfId="5076" builtinId="9" hidden="1"/>
    <cellStyle name="Followed Hyperlink" xfId="5078" builtinId="9" hidden="1"/>
    <cellStyle name="Followed Hyperlink" xfId="5080" builtinId="9" hidden="1"/>
    <cellStyle name="Followed Hyperlink" xfId="5082" builtinId="9" hidden="1"/>
    <cellStyle name="Followed Hyperlink" xfId="5084" builtinId="9" hidden="1"/>
    <cellStyle name="Followed Hyperlink" xfId="5086" builtinId="9" hidden="1"/>
    <cellStyle name="Followed Hyperlink" xfId="5088" builtinId="9" hidden="1"/>
    <cellStyle name="Followed Hyperlink" xfId="5090" builtinId="9" hidden="1"/>
    <cellStyle name="Followed Hyperlink" xfId="5092" builtinId="9" hidden="1"/>
    <cellStyle name="Followed Hyperlink" xfId="5094" builtinId="9" hidden="1"/>
    <cellStyle name="Followed Hyperlink" xfId="5096" builtinId="9" hidden="1"/>
    <cellStyle name="Followed Hyperlink" xfId="5098" builtinId="9" hidden="1"/>
    <cellStyle name="Followed Hyperlink" xfId="5100" builtinId="9" hidden="1"/>
    <cellStyle name="Followed Hyperlink" xfId="5102" builtinId="9" hidden="1"/>
    <cellStyle name="Followed Hyperlink" xfId="5104" builtinId="9" hidden="1"/>
    <cellStyle name="Followed Hyperlink" xfId="5106" builtinId="9" hidden="1"/>
    <cellStyle name="Followed Hyperlink" xfId="5108" builtinId="9" hidden="1"/>
    <cellStyle name="Followed Hyperlink" xfId="5110" builtinId="9" hidden="1"/>
    <cellStyle name="Followed Hyperlink" xfId="5112" builtinId="9" hidden="1"/>
    <cellStyle name="Followed Hyperlink" xfId="5114" builtinId="9" hidden="1"/>
    <cellStyle name="Followed Hyperlink" xfId="5116" builtinId="9" hidden="1"/>
    <cellStyle name="Followed Hyperlink" xfId="5118" builtinId="9" hidden="1"/>
    <cellStyle name="Followed Hyperlink" xfId="5120" builtinId="9" hidden="1"/>
    <cellStyle name="Followed Hyperlink" xfId="5122" builtinId="9" hidden="1"/>
    <cellStyle name="Followed Hyperlink" xfId="5124" builtinId="9" hidden="1"/>
    <cellStyle name="Followed Hyperlink" xfId="5126" builtinId="9" hidden="1"/>
    <cellStyle name="Followed Hyperlink" xfId="5128" builtinId="9" hidden="1"/>
    <cellStyle name="Followed Hyperlink" xfId="5130" builtinId="9" hidden="1"/>
    <cellStyle name="Followed Hyperlink" xfId="5132" builtinId="9" hidden="1"/>
    <cellStyle name="Followed Hyperlink" xfId="5134" builtinId="9" hidden="1"/>
    <cellStyle name="Followed Hyperlink" xfId="5136" builtinId="9" hidden="1"/>
    <cellStyle name="Followed Hyperlink" xfId="5138" builtinId="9" hidden="1"/>
    <cellStyle name="Followed Hyperlink" xfId="5140" builtinId="9" hidden="1"/>
    <cellStyle name="Followed Hyperlink" xfId="5142" builtinId="9" hidden="1"/>
    <cellStyle name="Followed Hyperlink" xfId="5144" builtinId="9" hidden="1"/>
    <cellStyle name="Followed Hyperlink" xfId="5146" builtinId="9" hidden="1"/>
    <cellStyle name="Followed Hyperlink" xfId="5148" builtinId="9" hidden="1"/>
    <cellStyle name="Followed Hyperlink" xfId="5150" builtinId="9" hidden="1"/>
    <cellStyle name="Followed Hyperlink" xfId="5152" builtinId="9" hidden="1"/>
    <cellStyle name="Followed Hyperlink" xfId="5154" builtinId="9" hidden="1"/>
    <cellStyle name="Followed Hyperlink" xfId="5156" builtinId="9" hidden="1"/>
    <cellStyle name="Followed Hyperlink" xfId="5158" builtinId="9" hidden="1"/>
    <cellStyle name="Followed Hyperlink" xfId="5160" builtinId="9" hidden="1"/>
    <cellStyle name="Followed Hyperlink" xfId="5162" builtinId="9" hidden="1"/>
    <cellStyle name="Followed Hyperlink" xfId="5164" builtinId="9" hidden="1"/>
    <cellStyle name="Followed Hyperlink" xfId="5166" builtinId="9" hidden="1"/>
    <cellStyle name="Followed Hyperlink" xfId="5168" builtinId="9" hidden="1"/>
    <cellStyle name="Followed Hyperlink" xfId="5170" builtinId="9" hidden="1"/>
    <cellStyle name="Followed Hyperlink" xfId="5172" builtinId="9" hidden="1"/>
    <cellStyle name="Followed Hyperlink" xfId="5174" builtinId="9" hidden="1"/>
    <cellStyle name="Followed Hyperlink" xfId="5176" builtinId="9" hidden="1"/>
    <cellStyle name="Followed Hyperlink" xfId="5178" builtinId="9" hidden="1"/>
    <cellStyle name="Followed Hyperlink" xfId="5180" builtinId="9" hidden="1"/>
    <cellStyle name="Followed Hyperlink" xfId="5182" builtinId="9" hidden="1"/>
    <cellStyle name="Followed Hyperlink" xfId="5184" builtinId="9" hidden="1"/>
    <cellStyle name="Followed Hyperlink" xfId="5186" builtinId="9" hidden="1"/>
    <cellStyle name="Followed Hyperlink" xfId="5188" builtinId="9" hidden="1"/>
    <cellStyle name="Followed Hyperlink" xfId="5190" builtinId="9" hidden="1"/>
    <cellStyle name="Followed Hyperlink" xfId="5192" builtinId="9" hidden="1"/>
    <cellStyle name="Followed Hyperlink" xfId="5194" builtinId="9" hidden="1"/>
    <cellStyle name="Followed Hyperlink" xfId="5196" builtinId="9" hidden="1"/>
    <cellStyle name="Followed Hyperlink" xfId="5198" builtinId="9" hidden="1"/>
    <cellStyle name="Followed Hyperlink" xfId="5200" builtinId="9" hidden="1"/>
    <cellStyle name="Followed Hyperlink" xfId="5202" builtinId="9" hidden="1"/>
    <cellStyle name="Followed Hyperlink" xfId="5204" builtinId="9" hidden="1"/>
    <cellStyle name="Followed Hyperlink" xfId="5206" builtinId="9" hidden="1"/>
    <cellStyle name="Followed Hyperlink" xfId="5208" builtinId="9" hidden="1"/>
    <cellStyle name="Followed Hyperlink" xfId="5210" builtinId="9" hidden="1"/>
    <cellStyle name="Followed Hyperlink" xfId="5212" builtinId="9" hidden="1"/>
    <cellStyle name="Followed Hyperlink" xfId="5214" builtinId="9" hidden="1"/>
    <cellStyle name="Followed Hyperlink" xfId="5216" builtinId="9" hidden="1"/>
    <cellStyle name="Followed Hyperlink" xfId="5218" builtinId="9" hidden="1"/>
    <cellStyle name="Followed Hyperlink" xfId="5220" builtinId="9" hidden="1"/>
    <cellStyle name="Followed Hyperlink" xfId="5222" builtinId="9" hidden="1"/>
    <cellStyle name="Followed Hyperlink" xfId="5224" builtinId="9" hidden="1"/>
    <cellStyle name="Followed Hyperlink" xfId="5226" builtinId="9" hidden="1"/>
    <cellStyle name="Followed Hyperlink" xfId="5228" builtinId="9" hidden="1"/>
    <cellStyle name="Followed Hyperlink" xfId="5230" builtinId="9" hidden="1"/>
    <cellStyle name="Followed Hyperlink" xfId="5232" builtinId="9" hidden="1"/>
    <cellStyle name="Followed Hyperlink" xfId="5234" builtinId="9" hidden="1"/>
    <cellStyle name="Followed Hyperlink" xfId="5236" builtinId="9" hidden="1"/>
    <cellStyle name="Followed Hyperlink" xfId="5238" builtinId="9" hidden="1"/>
    <cellStyle name="Followed Hyperlink" xfId="5240" builtinId="9" hidden="1"/>
    <cellStyle name="Followed Hyperlink" xfId="5242" builtinId="9" hidden="1"/>
    <cellStyle name="Followed Hyperlink" xfId="5244" builtinId="9" hidden="1"/>
    <cellStyle name="Followed Hyperlink" xfId="5246" builtinId="9" hidden="1"/>
    <cellStyle name="Followed Hyperlink" xfId="5248" builtinId="9" hidden="1"/>
    <cellStyle name="Followed Hyperlink" xfId="5250" builtinId="9" hidden="1"/>
    <cellStyle name="Followed Hyperlink" xfId="5252" builtinId="9" hidden="1"/>
    <cellStyle name="Followed Hyperlink" xfId="5254" builtinId="9" hidden="1"/>
    <cellStyle name="Followed Hyperlink" xfId="5256" builtinId="9" hidden="1"/>
    <cellStyle name="Followed Hyperlink" xfId="5258" builtinId="9" hidden="1"/>
    <cellStyle name="Followed Hyperlink" xfId="5260" builtinId="9" hidden="1"/>
    <cellStyle name="Followed Hyperlink" xfId="5262" builtinId="9" hidden="1"/>
    <cellStyle name="Followed Hyperlink" xfId="5264" builtinId="9" hidden="1"/>
    <cellStyle name="Followed Hyperlink" xfId="5266" builtinId="9" hidden="1"/>
    <cellStyle name="Followed Hyperlink" xfId="5268" builtinId="9" hidden="1"/>
    <cellStyle name="Followed Hyperlink" xfId="5270" builtinId="9" hidden="1"/>
    <cellStyle name="Followed Hyperlink" xfId="5272" builtinId="9" hidden="1"/>
    <cellStyle name="Followed Hyperlink" xfId="5274" builtinId="9" hidden="1"/>
    <cellStyle name="Followed Hyperlink" xfId="5276" builtinId="9" hidden="1"/>
    <cellStyle name="Followed Hyperlink" xfId="5278" builtinId="9" hidden="1"/>
    <cellStyle name="Followed Hyperlink" xfId="5280" builtinId="9" hidden="1"/>
    <cellStyle name="Followed Hyperlink" xfId="5282" builtinId="9" hidden="1"/>
    <cellStyle name="Followed Hyperlink" xfId="5284" builtinId="9" hidden="1"/>
    <cellStyle name="Followed Hyperlink" xfId="5286" builtinId="9" hidden="1"/>
    <cellStyle name="Followed Hyperlink" xfId="5288" builtinId="9" hidden="1"/>
    <cellStyle name="Followed Hyperlink" xfId="5290" builtinId="9" hidden="1"/>
    <cellStyle name="Followed Hyperlink" xfId="5292" builtinId="9" hidden="1"/>
    <cellStyle name="Followed Hyperlink" xfId="5294" builtinId="9" hidden="1"/>
    <cellStyle name="Followed Hyperlink" xfId="5296" builtinId="9" hidden="1"/>
    <cellStyle name="Followed Hyperlink" xfId="5298" builtinId="9" hidden="1"/>
    <cellStyle name="Followed Hyperlink" xfId="5300" builtinId="9" hidden="1"/>
    <cellStyle name="Followed Hyperlink" xfId="5302" builtinId="9" hidden="1"/>
    <cellStyle name="Followed Hyperlink" xfId="5304" builtinId="9" hidden="1"/>
    <cellStyle name="Followed Hyperlink" xfId="5306" builtinId="9" hidden="1"/>
    <cellStyle name="Followed Hyperlink" xfId="5308" builtinId="9" hidden="1"/>
    <cellStyle name="Followed Hyperlink" xfId="5310" builtinId="9" hidden="1"/>
    <cellStyle name="Followed Hyperlink" xfId="5312" builtinId="9" hidden="1"/>
    <cellStyle name="Followed Hyperlink" xfId="5314" builtinId="9" hidden="1"/>
    <cellStyle name="Followed Hyperlink" xfId="5316" builtinId="9" hidden="1"/>
    <cellStyle name="Followed Hyperlink" xfId="5318" builtinId="9" hidden="1"/>
    <cellStyle name="Followed Hyperlink" xfId="5320" builtinId="9" hidden="1"/>
    <cellStyle name="Followed Hyperlink" xfId="5322" builtinId="9" hidden="1"/>
    <cellStyle name="Followed Hyperlink" xfId="5324" builtinId="9" hidden="1"/>
    <cellStyle name="Followed Hyperlink" xfId="5326" builtinId="9" hidden="1"/>
    <cellStyle name="Followed Hyperlink" xfId="5328" builtinId="9" hidden="1"/>
    <cellStyle name="Followed Hyperlink" xfId="5330" builtinId="9" hidden="1"/>
    <cellStyle name="Followed Hyperlink" xfId="5332" builtinId="9" hidden="1"/>
    <cellStyle name="Followed Hyperlink" xfId="5334" builtinId="9" hidden="1"/>
    <cellStyle name="Followed Hyperlink" xfId="5336" builtinId="9" hidden="1"/>
    <cellStyle name="Followed Hyperlink" xfId="5338" builtinId="9" hidden="1"/>
    <cellStyle name="Followed Hyperlink" xfId="5340" builtinId="9" hidden="1"/>
    <cellStyle name="Followed Hyperlink" xfId="5342" builtinId="9" hidden="1"/>
    <cellStyle name="Followed Hyperlink" xfId="5344" builtinId="9" hidden="1"/>
    <cellStyle name="Followed Hyperlink" xfId="5346" builtinId="9" hidden="1"/>
    <cellStyle name="Followed Hyperlink" xfId="5348" builtinId="9" hidden="1"/>
    <cellStyle name="Followed Hyperlink" xfId="5350" builtinId="9" hidden="1"/>
    <cellStyle name="Followed Hyperlink" xfId="5352" builtinId="9" hidden="1"/>
    <cellStyle name="Followed Hyperlink" xfId="5354" builtinId="9" hidden="1"/>
    <cellStyle name="Followed Hyperlink" xfId="5356" builtinId="9" hidden="1"/>
    <cellStyle name="Followed Hyperlink" xfId="5358" builtinId="9" hidden="1"/>
    <cellStyle name="Followed Hyperlink" xfId="5360" builtinId="9" hidden="1"/>
    <cellStyle name="Followed Hyperlink" xfId="5362" builtinId="9" hidden="1"/>
    <cellStyle name="Followed Hyperlink" xfId="5364" builtinId="9" hidden="1"/>
    <cellStyle name="Followed Hyperlink" xfId="5366" builtinId="9" hidden="1"/>
    <cellStyle name="Followed Hyperlink" xfId="5368" builtinId="9" hidden="1"/>
    <cellStyle name="Followed Hyperlink" xfId="5370" builtinId="9" hidden="1"/>
    <cellStyle name="Followed Hyperlink" xfId="5372" builtinId="9" hidden="1"/>
    <cellStyle name="Followed Hyperlink" xfId="5374" builtinId="9" hidden="1"/>
    <cellStyle name="Followed Hyperlink" xfId="5376" builtinId="9" hidden="1"/>
    <cellStyle name="Followed Hyperlink" xfId="5378" builtinId="9" hidden="1"/>
    <cellStyle name="Followed Hyperlink" xfId="5380" builtinId="9" hidden="1"/>
    <cellStyle name="Followed Hyperlink" xfId="5382" builtinId="9" hidden="1"/>
    <cellStyle name="Followed Hyperlink" xfId="5384" builtinId="9" hidden="1"/>
    <cellStyle name="Followed Hyperlink" xfId="5386" builtinId="9" hidden="1"/>
    <cellStyle name="Followed Hyperlink" xfId="5388" builtinId="9" hidden="1"/>
    <cellStyle name="Followed Hyperlink" xfId="5390" builtinId="9" hidden="1"/>
    <cellStyle name="Followed Hyperlink" xfId="5392" builtinId="9" hidden="1"/>
    <cellStyle name="Followed Hyperlink" xfId="5394" builtinId="9" hidden="1"/>
    <cellStyle name="Followed Hyperlink" xfId="5396" builtinId="9" hidden="1"/>
    <cellStyle name="Followed Hyperlink" xfId="5398" builtinId="9" hidden="1"/>
    <cellStyle name="Followed Hyperlink" xfId="5400" builtinId="9" hidden="1"/>
    <cellStyle name="Followed Hyperlink" xfId="5402" builtinId="9" hidden="1"/>
    <cellStyle name="Followed Hyperlink" xfId="5404" builtinId="9" hidden="1"/>
    <cellStyle name="Followed Hyperlink" xfId="5406" builtinId="9" hidden="1"/>
    <cellStyle name="Followed Hyperlink" xfId="5408" builtinId="9" hidden="1"/>
    <cellStyle name="Followed Hyperlink" xfId="5410" builtinId="9" hidden="1"/>
    <cellStyle name="Followed Hyperlink" xfId="5412" builtinId="9" hidden="1"/>
    <cellStyle name="Followed Hyperlink" xfId="5414" builtinId="9" hidden="1"/>
    <cellStyle name="Followed Hyperlink" xfId="5416" builtinId="9" hidden="1"/>
    <cellStyle name="Followed Hyperlink" xfId="5418" builtinId="9" hidden="1"/>
    <cellStyle name="Followed Hyperlink" xfId="5420" builtinId="9" hidden="1"/>
    <cellStyle name="Followed Hyperlink" xfId="5422" builtinId="9" hidden="1"/>
    <cellStyle name="Followed Hyperlink" xfId="5424" builtinId="9" hidden="1"/>
    <cellStyle name="Followed Hyperlink" xfId="5426" builtinId="9" hidden="1"/>
    <cellStyle name="Followed Hyperlink" xfId="5428" builtinId="9" hidden="1"/>
    <cellStyle name="Followed Hyperlink" xfId="5430" builtinId="9" hidden="1"/>
    <cellStyle name="Followed Hyperlink" xfId="5432" builtinId="9" hidden="1"/>
    <cellStyle name="Followed Hyperlink" xfId="5434" builtinId="9" hidden="1"/>
    <cellStyle name="Followed Hyperlink" xfId="5436" builtinId="9" hidden="1"/>
    <cellStyle name="Followed Hyperlink" xfId="5438" builtinId="9" hidden="1"/>
    <cellStyle name="Followed Hyperlink" xfId="5440" builtinId="9" hidden="1"/>
    <cellStyle name="Followed Hyperlink" xfId="5442" builtinId="9" hidden="1"/>
    <cellStyle name="Followed Hyperlink" xfId="5444" builtinId="9" hidden="1"/>
    <cellStyle name="Followed Hyperlink" xfId="5446" builtinId="9" hidden="1"/>
    <cellStyle name="Followed Hyperlink" xfId="5448" builtinId="9" hidden="1"/>
    <cellStyle name="Followed Hyperlink" xfId="5450" builtinId="9" hidden="1"/>
    <cellStyle name="Followed Hyperlink" xfId="5452" builtinId="9" hidden="1"/>
    <cellStyle name="Followed Hyperlink" xfId="5454" builtinId="9" hidden="1"/>
    <cellStyle name="Followed Hyperlink" xfId="5456" builtinId="9" hidden="1"/>
    <cellStyle name="Followed Hyperlink" xfId="5458" builtinId="9" hidden="1"/>
    <cellStyle name="Followed Hyperlink" xfId="5460" builtinId="9" hidden="1"/>
    <cellStyle name="Followed Hyperlink" xfId="5462" builtinId="9" hidden="1"/>
    <cellStyle name="Followed Hyperlink" xfId="5464" builtinId="9" hidden="1"/>
    <cellStyle name="Followed Hyperlink" xfId="5466" builtinId="9" hidden="1"/>
    <cellStyle name="Followed Hyperlink" xfId="5468" builtinId="9" hidden="1"/>
    <cellStyle name="Followed Hyperlink" xfId="5470" builtinId="9" hidden="1"/>
    <cellStyle name="Followed Hyperlink" xfId="5472" builtinId="9" hidden="1"/>
    <cellStyle name="Followed Hyperlink" xfId="5474" builtinId="9" hidden="1"/>
    <cellStyle name="Followed Hyperlink" xfId="5476" builtinId="9" hidden="1"/>
    <cellStyle name="Followed Hyperlink" xfId="5478" builtinId="9" hidden="1"/>
    <cellStyle name="Followed Hyperlink" xfId="5480" builtinId="9" hidden="1"/>
    <cellStyle name="Followed Hyperlink" xfId="5482" builtinId="9" hidden="1"/>
    <cellStyle name="Followed Hyperlink" xfId="5484" builtinId="9" hidden="1"/>
    <cellStyle name="Followed Hyperlink" xfId="5486" builtinId="9" hidden="1"/>
    <cellStyle name="Followed Hyperlink" xfId="5488" builtinId="9" hidden="1"/>
    <cellStyle name="Followed Hyperlink" xfId="5490" builtinId="9" hidden="1"/>
    <cellStyle name="Followed Hyperlink" xfId="5492" builtinId="9" hidden="1"/>
    <cellStyle name="Followed Hyperlink" xfId="5494" builtinId="9" hidden="1"/>
    <cellStyle name="Followed Hyperlink" xfId="5496" builtinId="9" hidden="1"/>
    <cellStyle name="Followed Hyperlink" xfId="5498" builtinId="9" hidden="1"/>
    <cellStyle name="Followed Hyperlink" xfId="5500" builtinId="9" hidden="1"/>
    <cellStyle name="Followed Hyperlink" xfId="5502" builtinId="9" hidden="1"/>
    <cellStyle name="Followed Hyperlink" xfId="5504" builtinId="9" hidden="1"/>
    <cellStyle name="Followed Hyperlink" xfId="5506" builtinId="9" hidden="1"/>
    <cellStyle name="Followed Hyperlink" xfId="5508" builtinId="9" hidden="1"/>
    <cellStyle name="Followed Hyperlink" xfId="5510" builtinId="9" hidden="1"/>
    <cellStyle name="Followed Hyperlink" xfId="5512" builtinId="9" hidden="1"/>
    <cellStyle name="Followed Hyperlink" xfId="5514" builtinId="9" hidden="1"/>
    <cellStyle name="Followed Hyperlink" xfId="5516" builtinId="9" hidden="1"/>
    <cellStyle name="Followed Hyperlink" xfId="5518" builtinId="9" hidden="1"/>
    <cellStyle name="Followed Hyperlink" xfId="5520" builtinId="9" hidden="1"/>
    <cellStyle name="Followed Hyperlink" xfId="5522" builtinId="9" hidden="1"/>
    <cellStyle name="Followed Hyperlink" xfId="5524" builtinId="9" hidden="1"/>
    <cellStyle name="Followed Hyperlink" xfId="5526" builtinId="9" hidden="1"/>
    <cellStyle name="Followed Hyperlink" xfId="5528" builtinId="9" hidden="1"/>
    <cellStyle name="Followed Hyperlink" xfId="5530" builtinId="9" hidden="1"/>
    <cellStyle name="Followed Hyperlink" xfId="5532" builtinId="9" hidden="1"/>
    <cellStyle name="Followed Hyperlink" xfId="5534" builtinId="9" hidden="1"/>
    <cellStyle name="Followed Hyperlink" xfId="5536" builtinId="9" hidden="1"/>
    <cellStyle name="Followed Hyperlink" xfId="5538" builtinId="9" hidden="1"/>
    <cellStyle name="Followed Hyperlink" xfId="5540" builtinId="9" hidden="1"/>
    <cellStyle name="Followed Hyperlink" xfId="5542" builtinId="9" hidden="1"/>
    <cellStyle name="Followed Hyperlink" xfId="5544" builtinId="9" hidden="1"/>
    <cellStyle name="Followed Hyperlink" xfId="5546" builtinId="9" hidden="1"/>
    <cellStyle name="Followed Hyperlink" xfId="5548" builtinId="9" hidden="1"/>
    <cellStyle name="Followed Hyperlink" xfId="5550" builtinId="9" hidden="1"/>
    <cellStyle name="Followed Hyperlink" xfId="5552" builtinId="9" hidden="1"/>
    <cellStyle name="Followed Hyperlink" xfId="5554" builtinId="9" hidden="1"/>
    <cellStyle name="Followed Hyperlink" xfId="5556" builtinId="9" hidden="1"/>
    <cellStyle name="Followed Hyperlink" xfId="5558" builtinId="9" hidden="1"/>
    <cellStyle name="Followed Hyperlink" xfId="5560" builtinId="9" hidden="1"/>
    <cellStyle name="Followed Hyperlink" xfId="5562" builtinId="9" hidden="1"/>
    <cellStyle name="Followed Hyperlink" xfId="5564" builtinId="9" hidden="1"/>
    <cellStyle name="Followed Hyperlink" xfId="5566" builtinId="9" hidden="1"/>
    <cellStyle name="Followed Hyperlink" xfId="5568" builtinId="9" hidden="1"/>
    <cellStyle name="Followed Hyperlink" xfId="5570" builtinId="9" hidden="1"/>
    <cellStyle name="Followed Hyperlink" xfId="5572" builtinId="9" hidden="1"/>
    <cellStyle name="Followed Hyperlink" xfId="5574" builtinId="9" hidden="1"/>
    <cellStyle name="Followed Hyperlink" xfId="5576" builtinId="9" hidden="1"/>
    <cellStyle name="Followed Hyperlink" xfId="5578" builtinId="9" hidden="1"/>
    <cellStyle name="Followed Hyperlink" xfId="5580" builtinId="9" hidden="1"/>
    <cellStyle name="Followed Hyperlink" xfId="5582" builtinId="9" hidden="1"/>
    <cellStyle name="Followed Hyperlink" xfId="5584" builtinId="9" hidden="1"/>
    <cellStyle name="Followed Hyperlink" xfId="5586" builtinId="9" hidden="1"/>
    <cellStyle name="Followed Hyperlink" xfId="5588" builtinId="9" hidden="1"/>
    <cellStyle name="Followed Hyperlink" xfId="5590" builtinId="9" hidden="1"/>
    <cellStyle name="Followed Hyperlink" xfId="5592" builtinId="9" hidden="1"/>
    <cellStyle name="Followed Hyperlink" xfId="5594" builtinId="9" hidden="1"/>
    <cellStyle name="Followed Hyperlink" xfId="5596" builtinId="9" hidden="1"/>
    <cellStyle name="Followed Hyperlink" xfId="5598" builtinId="9" hidden="1"/>
    <cellStyle name="Followed Hyperlink" xfId="5600" builtinId="9" hidden="1"/>
    <cellStyle name="Followed Hyperlink" xfId="5602" builtinId="9" hidden="1"/>
    <cellStyle name="Followed Hyperlink" xfId="5604" builtinId="9" hidden="1"/>
    <cellStyle name="Followed Hyperlink" xfId="5606" builtinId="9" hidden="1"/>
    <cellStyle name="Followed Hyperlink" xfId="5608" builtinId="9" hidden="1"/>
    <cellStyle name="Followed Hyperlink" xfId="5610" builtinId="9" hidden="1"/>
    <cellStyle name="Followed Hyperlink" xfId="5612" builtinId="9" hidden="1"/>
    <cellStyle name="Followed Hyperlink" xfId="5614" builtinId="9" hidden="1"/>
    <cellStyle name="Followed Hyperlink" xfId="5616" builtinId="9" hidden="1"/>
    <cellStyle name="Followed Hyperlink" xfId="5618" builtinId="9" hidden="1"/>
    <cellStyle name="Followed Hyperlink" xfId="5620" builtinId="9" hidden="1"/>
    <cellStyle name="Followed Hyperlink" xfId="5622" builtinId="9" hidden="1"/>
    <cellStyle name="Followed Hyperlink" xfId="5624" builtinId="9" hidden="1"/>
    <cellStyle name="Followed Hyperlink" xfId="5626" builtinId="9" hidden="1"/>
    <cellStyle name="Followed Hyperlink" xfId="5628" builtinId="9" hidden="1"/>
    <cellStyle name="Followed Hyperlink" xfId="5630" builtinId="9" hidden="1"/>
    <cellStyle name="Followed Hyperlink" xfId="5632" builtinId="9" hidden="1"/>
    <cellStyle name="Followed Hyperlink" xfId="5634" builtinId="9" hidden="1"/>
    <cellStyle name="Followed Hyperlink" xfId="5636" builtinId="9" hidden="1"/>
    <cellStyle name="Followed Hyperlink" xfId="5638" builtinId="9" hidden="1"/>
    <cellStyle name="Followed Hyperlink" xfId="5640" builtinId="9" hidden="1"/>
    <cellStyle name="Followed Hyperlink" xfId="5642" builtinId="9" hidden="1"/>
    <cellStyle name="Followed Hyperlink" xfId="5644" builtinId="9" hidden="1"/>
    <cellStyle name="Followed Hyperlink" xfId="5646" builtinId="9" hidden="1"/>
    <cellStyle name="Followed Hyperlink" xfId="5648" builtinId="9" hidden="1"/>
    <cellStyle name="Followed Hyperlink" xfId="5650" builtinId="9" hidden="1"/>
    <cellStyle name="Followed Hyperlink" xfId="5652" builtinId="9" hidden="1"/>
    <cellStyle name="Followed Hyperlink" xfId="5654" builtinId="9" hidden="1"/>
    <cellStyle name="Followed Hyperlink" xfId="5656" builtinId="9" hidden="1"/>
    <cellStyle name="Followed Hyperlink" xfId="5658" builtinId="9" hidden="1"/>
    <cellStyle name="Followed Hyperlink" xfId="5660" builtinId="9" hidden="1"/>
    <cellStyle name="Followed Hyperlink" xfId="5662" builtinId="9" hidden="1"/>
    <cellStyle name="Followed Hyperlink" xfId="5664" builtinId="9" hidden="1"/>
    <cellStyle name="Followed Hyperlink" xfId="5666" builtinId="9" hidden="1"/>
    <cellStyle name="Followed Hyperlink" xfId="5668" builtinId="9" hidden="1"/>
    <cellStyle name="Followed Hyperlink" xfId="5670" builtinId="9" hidden="1"/>
    <cellStyle name="Followed Hyperlink" xfId="5672" builtinId="9" hidden="1"/>
    <cellStyle name="Followed Hyperlink" xfId="5674" builtinId="9" hidden="1"/>
    <cellStyle name="Followed Hyperlink" xfId="5676" builtinId="9" hidden="1"/>
    <cellStyle name="Followed Hyperlink" xfId="5678" builtinId="9" hidden="1"/>
    <cellStyle name="Followed Hyperlink" xfId="5680" builtinId="9" hidden="1"/>
    <cellStyle name="Followed Hyperlink" xfId="5682" builtinId="9" hidden="1"/>
    <cellStyle name="Followed Hyperlink" xfId="5684" builtinId="9" hidden="1"/>
    <cellStyle name="Followed Hyperlink" xfId="5686" builtinId="9" hidden="1"/>
    <cellStyle name="Followed Hyperlink" xfId="5688" builtinId="9" hidden="1"/>
    <cellStyle name="Followed Hyperlink" xfId="5690" builtinId="9" hidden="1"/>
    <cellStyle name="Followed Hyperlink" xfId="5692" builtinId="9" hidden="1"/>
    <cellStyle name="Followed Hyperlink" xfId="5694" builtinId="9" hidden="1"/>
    <cellStyle name="Followed Hyperlink" xfId="5696" builtinId="9" hidden="1"/>
    <cellStyle name="Followed Hyperlink" xfId="5698" builtinId="9" hidden="1"/>
    <cellStyle name="Followed Hyperlink" xfId="5700" builtinId="9" hidden="1"/>
    <cellStyle name="Followed Hyperlink" xfId="5702" builtinId="9" hidden="1"/>
    <cellStyle name="Followed Hyperlink" xfId="5704" builtinId="9" hidden="1"/>
    <cellStyle name="Followed Hyperlink" xfId="5706" builtinId="9" hidden="1"/>
    <cellStyle name="Followed Hyperlink" xfId="5708" builtinId="9" hidden="1"/>
    <cellStyle name="Followed Hyperlink" xfId="5710" builtinId="9" hidden="1"/>
    <cellStyle name="Followed Hyperlink" xfId="5712" builtinId="9" hidden="1"/>
    <cellStyle name="Followed Hyperlink" xfId="5714" builtinId="9" hidden="1"/>
    <cellStyle name="Followed Hyperlink" xfId="5716" builtinId="9" hidden="1"/>
    <cellStyle name="Followed Hyperlink" xfId="5718" builtinId="9" hidden="1"/>
    <cellStyle name="Followed Hyperlink" xfId="5720" builtinId="9" hidden="1"/>
    <cellStyle name="Followed Hyperlink" xfId="5722" builtinId="9" hidden="1"/>
    <cellStyle name="Followed Hyperlink" xfId="5724" builtinId="9" hidden="1"/>
    <cellStyle name="Followed Hyperlink" xfId="5726" builtinId="9" hidden="1"/>
    <cellStyle name="Followed Hyperlink" xfId="5728" builtinId="9" hidden="1"/>
    <cellStyle name="Followed Hyperlink" xfId="5730" builtinId="9" hidden="1"/>
    <cellStyle name="Followed Hyperlink" xfId="5732" builtinId="9" hidden="1"/>
    <cellStyle name="Followed Hyperlink" xfId="5734" builtinId="9" hidden="1"/>
    <cellStyle name="Followed Hyperlink" xfId="5736" builtinId="9" hidden="1"/>
    <cellStyle name="Followed Hyperlink" xfId="5738" builtinId="9" hidden="1"/>
    <cellStyle name="Followed Hyperlink" xfId="5740" builtinId="9" hidden="1"/>
    <cellStyle name="Followed Hyperlink" xfId="5742" builtinId="9" hidden="1"/>
    <cellStyle name="Followed Hyperlink" xfId="5744" builtinId="9" hidden="1"/>
    <cellStyle name="Followed Hyperlink" xfId="5746" builtinId="9" hidden="1"/>
    <cellStyle name="Followed Hyperlink" xfId="5748" builtinId="9" hidden="1"/>
    <cellStyle name="Followed Hyperlink" xfId="5750" builtinId="9" hidden="1"/>
    <cellStyle name="Followed Hyperlink" xfId="5752" builtinId="9" hidden="1"/>
    <cellStyle name="Followed Hyperlink" xfId="5754" builtinId="9" hidden="1"/>
    <cellStyle name="Followed Hyperlink" xfId="5756" builtinId="9" hidden="1"/>
    <cellStyle name="Followed Hyperlink" xfId="5758" builtinId="9" hidden="1"/>
    <cellStyle name="Followed Hyperlink" xfId="5760" builtinId="9" hidden="1"/>
    <cellStyle name="Followed Hyperlink" xfId="5762" builtinId="9" hidden="1"/>
    <cellStyle name="Followed Hyperlink" xfId="5764" builtinId="9" hidden="1"/>
    <cellStyle name="Followed Hyperlink" xfId="5766" builtinId="9" hidden="1"/>
    <cellStyle name="Followed Hyperlink" xfId="5768" builtinId="9" hidden="1"/>
    <cellStyle name="Followed Hyperlink" xfId="5770" builtinId="9" hidden="1"/>
    <cellStyle name="Followed Hyperlink" xfId="5772" builtinId="9" hidden="1"/>
    <cellStyle name="Followed Hyperlink" xfId="5774" builtinId="9" hidden="1"/>
    <cellStyle name="Followed Hyperlink" xfId="5776" builtinId="9" hidden="1"/>
    <cellStyle name="Followed Hyperlink" xfId="5778" builtinId="9" hidden="1"/>
    <cellStyle name="Followed Hyperlink" xfId="5780" builtinId="9" hidden="1"/>
    <cellStyle name="Followed Hyperlink" xfId="5782" builtinId="9" hidden="1"/>
    <cellStyle name="Followed Hyperlink" xfId="5784" builtinId="9" hidden="1"/>
    <cellStyle name="Followed Hyperlink" xfId="5786" builtinId="9" hidden="1"/>
    <cellStyle name="Followed Hyperlink" xfId="5788" builtinId="9" hidden="1"/>
    <cellStyle name="Followed Hyperlink" xfId="5790" builtinId="9" hidden="1"/>
    <cellStyle name="Followed Hyperlink" xfId="5792" builtinId="9" hidden="1"/>
    <cellStyle name="Followed Hyperlink" xfId="5794" builtinId="9" hidden="1"/>
    <cellStyle name="Followed Hyperlink" xfId="5796" builtinId="9" hidden="1"/>
    <cellStyle name="Followed Hyperlink" xfId="5798" builtinId="9" hidden="1"/>
    <cellStyle name="Followed Hyperlink" xfId="5800" builtinId="9" hidden="1"/>
    <cellStyle name="Followed Hyperlink" xfId="5802" builtinId="9" hidden="1"/>
    <cellStyle name="Followed Hyperlink" xfId="5804" builtinId="9" hidden="1"/>
    <cellStyle name="Followed Hyperlink" xfId="5806" builtinId="9" hidden="1"/>
    <cellStyle name="Followed Hyperlink" xfId="5808" builtinId="9" hidden="1"/>
    <cellStyle name="Followed Hyperlink" xfId="5810" builtinId="9" hidden="1"/>
    <cellStyle name="Followed Hyperlink" xfId="5812" builtinId="9" hidden="1"/>
    <cellStyle name="Followed Hyperlink" xfId="5814" builtinId="9" hidden="1"/>
    <cellStyle name="Followed Hyperlink" xfId="5816" builtinId="9" hidden="1"/>
    <cellStyle name="Followed Hyperlink" xfId="5818" builtinId="9" hidden="1"/>
    <cellStyle name="Followed Hyperlink" xfId="5820" builtinId="9" hidden="1"/>
    <cellStyle name="Followed Hyperlink" xfId="5822" builtinId="9" hidden="1"/>
    <cellStyle name="Followed Hyperlink" xfId="5824" builtinId="9" hidden="1"/>
    <cellStyle name="Followed Hyperlink" xfId="5826" builtinId="9" hidden="1"/>
    <cellStyle name="Followed Hyperlink" xfId="5828" builtinId="9" hidden="1"/>
    <cellStyle name="Followed Hyperlink" xfId="5830" builtinId="9" hidden="1"/>
    <cellStyle name="Followed Hyperlink" xfId="5832" builtinId="9" hidden="1"/>
    <cellStyle name="Followed Hyperlink" xfId="5834" builtinId="9" hidden="1"/>
    <cellStyle name="Followed Hyperlink" xfId="5836" builtinId="9" hidden="1"/>
    <cellStyle name="Followed Hyperlink" xfId="5838" builtinId="9" hidden="1"/>
    <cellStyle name="Followed Hyperlink" xfId="5840" builtinId="9" hidden="1"/>
    <cellStyle name="Followed Hyperlink" xfId="5842" builtinId="9" hidden="1"/>
    <cellStyle name="Followed Hyperlink" xfId="5844" builtinId="9" hidden="1"/>
    <cellStyle name="Followed Hyperlink" xfId="5846" builtinId="9" hidden="1"/>
    <cellStyle name="Followed Hyperlink" xfId="5848" builtinId="9" hidden="1"/>
    <cellStyle name="Followed Hyperlink" xfId="5850" builtinId="9" hidden="1"/>
    <cellStyle name="Followed Hyperlink" xfId="5852" builtinId="9" hidden="1"/>
    <cellStyle name="Followed Hyperlink" xfId="5854" builtinId="9" hidden="1"/>
    <cellStyle name="Followed Hyperlink" xfId="5856" builtinId="9" hidden="1"/>
    <cellStyle name="Followed Hyperlink" xfId="5858" builtinId="9" hidden="1"/>
    <cellStyle name="Followed Hyperlink" xfId="5860" builtinId="9" hidden="1"/>
    <cellStyle name="Followed Hyperlink" xfId="5862" builtinId="9" hidden="1"/>
    <cellStyle name="Followed Hyperlink" xfId="5864" builtinId="9" hidden="1"/>
    <cellStyle name="Followed Hyperlink" xfId="5866" builtinId="9" hidden="1"/>
    <cellStyle name="Followed Hyperlink" xfId="5868" builtinId="9" hidden="1"/>
    <cellStyle name="Followed Hyperlink" xfId="5870" builtinId="9" hidden="1"/>
    <cellStyle name="Followed Hyperlink" xfId="5872" builtinId="9" hidden="1"/>
    <cellStyle name="Followed Hyperlink" xfId="5874" builtinId="9" hidden="1"/>
    <cellStyle name="Followed Hyperlink" xfId="5876" builtinId="9" hidden="1"/>
    <cellStyle name="Followed Hyperlink" xfId="5878" builtinId="9" hidden="1"/>
    <cellStyle name="Followed Hyperlink" xfId="5880" builtinId="9" hidden="1"/>
    <cellStyle name="Followed Hyperlink" xfId="5882" builtinId="9" hidden="1"/>
    <cellStyle name="Followed Hyperlink" xfId="5884" builtinId="9" hidden="1"/>
    <cellStyle name="Followed Hyperlink" xfId="5886" builtinId="9" hidden="1"/>
    <cellStyle name="Followed Hyperlink" xfId="5888" builtinId="9" hidden="1"/>
    <cellStyle name="Followed Hyperlink" xfId="5890" builtinId="9" hidden="1"/>
    <cellStyle name="Followed Hyperlink" xfId="5892" builtinId="9" hidden="1"/>
    <cellStyle name="Followed Hyperlink" xfId="5894" builtinId="9" hidden="1"/>
    <cellStyle name="Followed Hyperlink" xfId="5896" builtinId="9" hidden="1"/>
    <cellStyle name="Followed Hyperlink" xfId="5898" builtinId="9" hidden="1"/>
    <cellStyle name="Followed Hyperlink" xfId="5900" builtinId="9" hidden="1"/>
    <cellStyle name="Followed Hyperlink" xfId="5902" builtinId="9" hidden="1"/>
    <cellStyle name="Followed Hyperlink" xfId="5904" builtinId="9" hidden="1"/>
    <cellStyle name="Followed Hyperlink" xfId="5906" builtinId="9" hidden="1"/>
    <cellStyle name="Followed Hyperlink" xfId="5908" builtinId="9" hidden="1"/>
    <cellStyle name="Followed Hyperlink" xfId="5910" builtinId="9" hidden="1"/>
    <cellStyle name="Followed Hyperlink" xfId="5912" builtinId="9" hidden="1"/>
    <cellStyle name="Followed Hyperlink" xfId="5914" builtinId="9" hidden="1"/>
    <cellStyle name="Followed Hyperlink" xfId="5916" builtinId="9" hidden="1"/>
    <cellStyle name="Followed Hyperlink" xfId="5918" builtinId="9" hidden="1"/>
    <cellStyle name="Followed Hyperlink" xfId="5920" builtinId="9" hidden="1"/>
    <cellStyle name="Followed Hyperlink" xfId="5922" builtinId="9" hidden="1"/>
    <cellStyle name="Followed Hyperlink" xfId="5924" builtinId="9" hidden="1"/>
    <cellStyle name="Followed Hyperlink" xfId="5926" builtinId="9" hidden="1"/>
    <cellStyle name="Followed Hyperlink" xfId="5928" builtinId="9" hidden="1"/>
    <cellStyle name="Followed Hyperlink" xfId="5930" builtinId="9" hidden="1"/>
    <cellStyle name="Followed Hyperlink" xfId="5932" builtinId="9" hidden="1"/>
    <cellStyle name="Followed Hyperlink" xfId="5934" builtinId="9" hidden="1"/>
    <cellStyle name="Followed Hyperlink" xfId="5936" builtinId="9" hidden="1"/>
    <cellStyle name="Followed Hyperlink" xfId="5938" builtinId="9" hidden="1"/>
    <cellStyle name="Followed Hyperlink" xfId="5940" builtinId="9" hidden="1"/>
    <cellStyle name="Followed Hyperlink" xfId="5942" builtinId="9" hidden="1"/>
    <cellStyle name="Followed Hyperlink" xfId="5944" builtinId="9" hidden="1"/>
    <cellStyle name="Followed Hyperlink" xfId="5946" builtinId="9" hidden="1"/>
    <cellStyle name="Followed Hyperlink" xfId="5948" builtinId="9" hidden="1"/>
    <cellStyle name="Followed Hyperlink" xfId="5950" builtinId="9" hidden="1"/>
    <cellStyle name="Followed Hyperlink" xfId="5952" builtinId="9" hidden="1"/>
    <cellStyle name="Followed Hyperlink" xfId="5954" builtinId="9" hidden="1"/>
    <cellStyle name="Followed Hyperlink" xfId="5956" builtinId="9" hidden="1"/>
    <cellStyle name="Followed Hyperlink" xfId="5958" builtinId="9" hidden="1"/>
    <cellStyle name="Followed Hyperlink" xfId="5960" builtinId="9" hidden="1"/>
    <cellStyle name="Followed Hyperlink" xfId="5962" builtinId="9" hidden="1"/>
    <cellStyle name="Followed Hyperlink" xfId="5964" builtinId="9" hidden="1"/>
    <cellStyle name="Followed Hyperlink" xfId="5966" builtinId="9" hidden="1"/>
    <cellStyle name="Followed Hyperlink" xfId="5968" builtinId="9" hidden="1"/>
    <cellStyle name="Followed Hyperlink" xfId="5970" builtinId="9" hidden="1"/>
    <cellStyle name="Followed Hyperlink" xfId="5972" builtinId="9" hidden="1"/>
    <cellStyle name="Followed Hyperlink" xfId="5974" builtinId="9" hidden="1"/>
    <cellStyle name="Followed Hyperlink" xfId="5976" builtinId="9" hidden="1"/>
    <cellStyle name="Followed Hyperlink" xfId="5978" builtinId="9" hidden="1"/>
    <cellStyle name="Followed Hyperlink" xfId="5980" builtinId="9" hidden="1"/>
    <cellStyle name="Followed Hyperlink" xfId="5982" builtinId="9" hidden="1"/>
    <cellStyle name="Followed Hyperlink" xfId="5984" builtinId="9" hidden="1"/>
    <cellStyle name="Followed Hyperlink" xfId="5986" builtinId="9" hidden="1"/>
    <cellStyle name="Followed Hyperlink" xfId="5988" builtinId="9" hidden="1"/>
    <cellStyle name="Followed Hyperlink" xfId="5990" builtinId="9" hidden="1"/>
    <cellStyle name="Followed Hyperlink" xfId="5992" builtinId="9" hidden="1"/>
    <cellStyle name="Followed Hyperlink" xfId="5994" builtinId="9" hidden="1"/>
    <cellStyle name="Followed Hyperlink" xfId="5996" builtinId="9" hidden="1"/>
    <cellStyle name="Followed Hyperlink" xfId="5998" builtinId="9" hidden="1"/>
    <cellStyle name="Followed Hyperlink" xfId="6000" builtinId="9" hidden="1"/>
    <cellStyle name="Followed Hyperlink" xfId="6002" builtinId="9" hidden="1"/>
    <cellStyle name="Followed Hyperlink" xfId="6004" builtinId="9" hidden="1"/>
    <cellStyle name="Followed Hyperlink" xfId="6006" builtinId="9" hidden="1"/>
    <cellStyle name="Followed Hyperlink" xfId="6008" builtinId="9" hidden="1"/>
    <cellStyle name="Followed Hyperlink" xfId="6010" builtinId="9" hidden="1"/>
    <cellStyle name="Followed Hyperlink" xfId="6012" builtinId="9" hidden="1"/>
    <cellStyle name="Followed Hyperlink" xfId="6014" builtinId="9" hidden="1"/>
    <cellStyle name="Followed Hyperlink" xfId="6016" builtinId="9" hidden="1"/>
    <cellStyle name="Followed Hyperlink" xfId="6018" builtinId="9" hidden="1"/>
    <cellStyle name="Followed Hyperlink" xfId="6020" builtinId="9" hidden="1"/>
    <cellStyle name="Followed Hyperlink" xfId="6022" builtinId="9" hidden="1"/>
    <cellStyle name="Followed Hyperlink" xfId="6024" builtinId="9" hidden="1"/>
    <cellStyle name="Followed Hyperlink" xfId="6026" builtinId="9" hidden="1"/>
    <cellStyle name="Followed Hyperlink" xfId="6028" builtinId="9" hidden="1"/>
    <cellStyle name="Followed Hyperlink" xfId="6030" builtinId="9" hidden="1"/>
    <cellStyle name="Followed Hyperlink" xfId="6032" builtinId="9" hidden="1"/>
    <cellStyle name="Followed Hyperlink" xfId="6034" builtinId="9" hidden="1"/>
    <cellStyle name="Followed Hyperlink" xfId="6036" builtinId="9" hidden="1"/>
    <cellStyle name="Followed Hyperlink" xfId="6038" builtinId="9" hidden="1"/>
    <cellStyle name="Followed Hyperlink" xfId="6040" builtinId="9" hidden="1"/>
    <cellStyle name="Followed Hyperlink" xfId="6042" builtinId="9" hidden="1"/>
    <cellStyle name="Followed Hyperlink" xfId="6044" builtinId="9" hidden="1"/>
    <cellStyle name="Followed Hyperlink" xfId="6046" builtinId="9" hidden="1"/>
    <cellStyle name="Followed Hyperlink" xfId="6048" builtinId="9" hidden="1"/>
    <cellStyle name="Followed Hyperlink" xfId="6050" builtinId="9" hidden="1"/>
    <cellStyle name="Followed Hyperlink" xfId="6052" builtinId="9" hidden="1"/>
    <cellStyle name="Followed Hyperlink" xfId="6054" builtinId="9" hidden="1"/>
    <cellStyle name="Followed Hyperlink" xfId="6056" builtinId="9" hidden="1"/>
    <cellStyle name="Followed Hyperlink" xfId="6058" builtinId="9" hidden="1"/>
    <cellStyle name="Followed Hyperlink" xfId="6060" builtinId="9" hidden="1"/>
    <cellStyle name="Followed Hyperlink" xfId="6062" builtinId="9" hidden="1"/>
    <cellStyle name="Followed Hyperlink" xfId="6064" builtinId="9" hidden="1"/>
    <cellStyle name="Followed Hyperlink" xfId="6066" builtinId="9" hidden="1"/>
    <cellStyle name="Followed Hyperlink" xfId="6068" builtinId="9" hidden="1"/>
    <cellStyle name="Followed Hyperlink" xfId="6070" builtinId="9" hidden="1"/>
    <cellStyle name="Followed Hyperlink" xfId="6072" builtinId="9" hidden="1"/>
    <cellStyle name="Followed Hyperlink" xfId="6074" builtinId="9" hidden="1"/>
    <cellStyle name="Followed Hyperlink" xfId="6076" builtinId="9" hidden="1"/>
    <cellStyle name="Followed Hyperlink" xfId="6078" builtinId="9" hidden="1"/>
    <cellStyle name="Followed Hyperlink" xfId="6080" builtinId="9" hidden="1"/>
    <cellStyle name="Followed Hyperlink" xfId="6082" builtinId="9" hidden="1"/>
    <cellStyle name="Followed Hyperlink" xfId="6084" builtinId="9" hidden="1"/>
    <cellStyle name="Followed Hyperlink" xfId="6086" builtinId="9" hidden="1"/>
    <cellStyle name="Followed Hyperlink" xfId="6088" builtinId="9" hidden="1"/>
    <cellStyle name="Followed Hyperlink" xfId="6090" builtinId="9" hidden="1"/>
    <cellStyle name="Followed Hyperlink" xfId="6092" builtinId="9" hidden="1"/>
    <cellStyle name="Followed Hyperlink" xfId="6094" builtinId="9" hidden="1"/>
    <cellStyle name="Followed Hyperlink" xfId="6096" builtinId="9" hidden="1"/>
    <cellStyle name="Followed Hyperlink" xfId="6098" builtinId="9" hidden="1"/>
    <cellStyle name="Followed Hyperlink" xfId="6100" builtinId="9" hidden="1"/>
    <cellStyle name="Followed Hyperlink" xfId="6102" builtinId="9" hidden="1"/>
    <cellStyle name="Followed Hyperlink" xfId="6104" builtinId="9" hidden="1"/>
    <cellStyle name="Followed Hyperlink" xfId="6106" builtinId="9" hidden="1"/>
    <cellStyle name="Followed Hyperlink" xfId="6108" builtinId="9" hidden="1"/>
    <cellStyle name="Followed Hyperlink" xfId="6110" builtinId="9" hidden="1"/>
    <cellStyle name="Followed Hyperlink" xfId="6112" builtinId="9" hidden="1"/>
    <cellStyle name="Followed Hyperlink" xfId="6114" builtinId="9" hidden="1"/>
    <cellStyle name="Followed Hyperlink" xfId="6116" builtinId="9" hidden="1"/>
    <cellStyle name="Followed Hyperlink" xfId="6118" builtinId="9" hidden="1"/>
    <cellStyle name="Followed Hyperlink" xfId="6120" builtinId="9" hidden="1"/>
    <cellStyle name="Followed Hyperlink" xfId="6122" builtinId="9" hidden="1"/>
    <cellStyle name="Followed Hyperlink" xfId="6124" builtinId="9" hidden="1"/>
    <cellStyle name="Followed Hyperlink" xfId="6126" builtinId="9" hidden="1"/>
    <cellStyle name="Followed Hyperlink" xfId="6128" builtinId="9" hidden="1"/>
    <cellStyle name="Followed Hyperlink" xfId="6130" builtinId="9" hidden="1"/>
    <cellStyle name="Followed Hyperlink" xfId="6132" builtinId="9" hidden="1"/>
    <cellStyle name="Followed Hyperlink" xfId="6134" builtinId="9" hidden="1"/>
    <cellStyle name="Followed Hyperlink" xfId="6136" builtinId="9" hidden="1"/>
    <cellStyle name="Followed Hyperlink" xfId="6138" builtinId="9" hidden="1"/>
    <cellStyle name="Followed Hyperlink" xfId="6140" builtinId="9" hidden="1"/>
    <cellStyle name="Followed Hyperlink" xfId="6142" builtinId="9" hidden="1"/>
    <cellStyle name="Followed Hyperlink" xfId="6144" builtinId="9" hidden="1"/>
    <cellStyle name="Followed Hyperlink" xfId="6146" builtinId="9" hidden="1"/>
    <cellStyle name="Followed Hyperlink" xfId="6148" builtinId="9" hidden="1"/>
    <cellStyle name="Followed Hyperlink" xfId="6150" builtinId="9" hidden="1"/>
    <cellStyle name="Followed Hyperlink" xfId="6152" builtinId="9" hidden="1"/>
    <cellStyle name="Followed Hyperlink" xfId="6154" builtinId="9" hidden="1"/>
    <cellStyle name="Followed Hyperlink" xfId="6156" builtinId="9" hidden="1"/>
    <cellStyle name="Followed Hyperlink" xfId="6158" builtinId="9" hidden="1"/>
    <cellStyle name="Followed Hyperlink" xfId="6160" builtinId="9" hidden="1"/>
    <cellStyle name="Followed Hyperlink" xfId="6162" builtinId="9" hidden="1"/>
    <cellStyle name="Followed Hyperlink" xfId="6164" builtinId="9" hidden="1"/>
    <cellStyle name="Followed Hyperlink" xfId="6166" builtinId="9" hidden="1"/>
    <cellStyle name="Followed Hyperlink" xfId="6168" builtinId="9" hidden="1"/>
    <cellStyle name="Followed Hyperlink" xfId="6170" builtinId="9" hidden="1"/>
    <cellStyle name="Followed Hyperlink" xfId="6172" builtinId="9" hidden="1"/>
    <cellStyle name="Followed Hyperlink" xfId="6174" builtinId="9" hidden="1"/>
    <cellStyle name="Followed Hyperlink" xfId="6176" builtinId="9" hidden="1"/>
    <cellStyle name="Followed Hyperlink" xfId="6178" builtinId="9" hidden="1"/>
    <cellStyle name="Followed Hyperlink" xfId="6180" builtinId="9" hidden="1"/>
    <cellStyle name="Followed Hyperlink" xfId="6182" builtinId="9" hidden="1"/>
    <cellStyle name="Followed Hyperlink" xfId="6184" builtinId="9" hidden="1"/>
    <cellStyle name="Followed Hyperlink" xfId="6186" builtinId="9" hidden="1"/>
    <cellStyle name="Followed Hyperlink" xfId="6188" builtinId="9" hidden="1"/>
    <cellStyle name="Followed Hyperlink" xfId="6190" builtinId="9" hidden="1"/>
    <cellStyle name="Followed Hyperlink" xfId="6192" builtinId="9" hidden="1"/>
    <cellStyle name="Followed Hyperlink" xfId="6194" builtinId="9" hidden="1"/>
    <cellStyle name="Followed Hyperlink" xfId="6196" builtinId="9" hidden="1"/>
    <cellStyle name="Followed Hyperlink" xfId="6198" builtinId="9" hidden="1"/>
    <cellStyle name="Followed Hyperlink" xfId="6200" builtinId="9" hidden="1"/>
    <cellStyle name="Followed Hyperlink" xfId="6202" builtinId="9" hidden="1"/>
    <cellStyle name="Followed Hyperlink" xfId="6204" builtinId="9" hidden="1"/>
    <cellStyle name="Followed Hyperlink" xfId="6206" builtinId="9" hidden="1"/>
    <cellStyle name="Followed Hyperlink" xfId="6208" builtinId="9" hidden="1"/>
    <cellStyle name="Followed Hyperlink" xfId="6210" builtinId="9" hidden="1"/>
    <cellStyle name="Followed Hyperlink" xfId="6212" builtinId="9" hidden="1"/>
    <cellStyle name="Followed Hyperlink" xfId="6213" builtinId="9" hidden="1"/>
    <cellStyle name="Followed Hyperlink" xfId="6214" builtinId="9" hidden="1"/>
    <cellStyle name="Followed Hyperlink" xfId="6215" builtinId="9" hidden="1"/>
    <cellStyle name="Followed Hyperlink" xfId="6216" builtinId="9" hidden="1"/>
    <cellStyle name="Followed Hyperlink" xfId="6217" builtinId="9" hidden="1"/>
    <cellStyle name="Followed Hyperlink" xfId="6218" builtinId="9" hidden="1"/>
    <cellStyle name="Followed Hyperlink" xfId="6219" builtinId="9" hidden="1"/>
    <cellStyle name="Followed Hyperlink" xfId="6220" builtinId="9" hidden="1"/>
    <cellStyle name="Followed Hyperlink" xfId="6221" builtinId="9" hidden="1"/>
    <cellStyle name="Followed Hyperlink" xfId="6222" builtinId="9" hidden="1"/>
    <cellStyle name="Followed Hyperlink" xfId="6223" builtinId="9" hidden="1"/>
    <cellStyle name="Followed Hyperlink" xfId="6224" builtinId="9" hidden="1"/>
    <cellStyle name="Followed Hyperlink" xfId="6225" builtinId="9" hidden="1"/>
    <cellStyle name="Followed Hyperlink" xfId="6226" builtinId="9" hidden="1"/>
    <cellStyle name="Followed Hyperlink" xfId="6227" builtinId="9" hidden="1"/>
    <cellStyle name="Followed Hyperlink" xfId="6228" builtinId="9" hidden="1"/>
    <cellStyle name="Followed Hyperlink" xfId="6229" builtinId="9" hidden="1"/>
    <cellStyle name="Followed Hyperlink" xfId="6230" builtinId="9" hidden="1"/>
    <cellStyle name="Followed Hyperlink" xfId="6231" builtinId="9" hidden="1"/>
    <cellStyle name="Followed Hyperlink" xfId="6232" builtinId="9" hidden="1"/>
    <cellStyle name="Followed Hyperlink" xfId="6233" builtinId="9" hidden="1"/>
    <cellStyle name="Followed Hyperlink" xfId="6234" builtinId="9" hidden="1"/>
    <cellStyle name="Followed Hyperlink" xfId="6235" builtinId="9" hidden="1"/>
    <cellStyle name="Followed Hyperlink" xfId="6236" builtinId="9" hidden="1"/>
    <cellStyle name="Followed Hyperlink" xfId="6237" builtinId="9" hidden="1"/>
    <cellStyle name="Followed Hyperlink" xfId="6238" builtinId="9" hidden="1"/>
    <cellStyle name="Followed Hyperlink" xfId="6239" builtinId="9" hidden="1"/>
    <cellStyle name="Followed Hyperlink" xfId="6240" builtinId="9" hidden="1"/>
    <cellStyle name="Followed Hyperlink" xfId="6241" builtinId="9" hidden="1"/>
    <cellStyle name="Followed Hyperlink" xfId="6242" builtinId="9" hidden="1"/>
    <cellStyle name="Followed Hyperlink" xfId="6243" builtinId="9" hidden="1"/>
    <cellStyle name="Followed Hyperlink" xfId="6244" builtinId="9" hidden="1"/>
    <cellStyle name="Followed Hyperlink" xfId="6245" builtinId="9" hidden="1"/>
    <cellStyle name="Followed Hyperlink" xfId="6246" builtinId="9" hidden="1"/>
    <cellStyle name="Followed Hyperlink" xfId="6247" builtinId="9" hidden="1"/>
    <cellStyle name="Followed Hyperlink" xfId="6248" builtinId="9" hidden="1"/>
    <cellStyle name="Followed Hyperlink" xfId="6249" builtinId="9" hidden="1"/>
    <cellStyle name="Followed Hyperlink" xfId="6250" builtinId="9" hidden="1"/>
    <cellStyle name="Followed Hyperlink" xfId="6251" builtinId="9" hidden="1"/>
    <cellStyle name="Followed Hyperlink" xfId="6252" builtinId="9" hidden="1"/>
    <cellStyle name="Followed Hyperlink" xfId="6253" builtinId="9" hidden="1"/>
    <cellStyle name="Followed Hyperlink" xfId="6254" builtinId="9" hidden="1"/>
    <cellStyle name="Followed Hyperlink" xfId="6255" builtinId="9" hidden="1"/>
    <cellStyle name="Followed Hyperlink" xfId="6256" builtinId="9" hidden="1"/>
    <cellStyle name="Followed Hyperlink" xfId="6257" builtinId="9" hidden="1"/>
    <cellStyle name="Followed Hyperlink" xfId="6258" builtinId="9" hidden="1"/>
    <cellStyle name="Followed Hyperlink" xfId="6259" builtinId="9" hidden="1"/>
    <cellStyle name="Followed Hyperlink" xfId="6260" builtinId="9" hidden="1"/>
    <cellStyle name="Followed Hyperlink" xfId="6261" builtinId="9" hidden="1"/>
    <cellStyle name="Followed Hyperlink" xfId="6262" builtinId="9" hidden="1"/>
    <cellStyle name="Followed Hyperlink" xfId="6263" builtinId="9" hidden="1"/>
    <cellStyle name="Followed Hyperlink" xfId="6264" builtinId="9" hidden="1"/>
    <cellStyle name="Followed Hyperlink" xfId="6265" builtinId="9" hidden="1"/>
    <cellStyle name="Followed Hyperlink" xfId="6266" builtinId="9" hidden="1"/>
    <cellStyle name="Followed Hyperlink" xfId="6267" builtinId="9" hidden="1"/>
    <cellStyle name="Followed Hyperlink" xfId="6268" builtinId="9" hidden="1"/>
    <cellStyle name="Followed Hyperlink" xfId="6269" builtinId="9" hidden="1"/>
    <cellStyle name="Followed Hyperlink" xfId="6270" builtinId="9" hidden="1"/>
    <cellStyle name="Followed Hyperlink" xfId="6271" builtinId="9" hidden="1"/>
    <cellStyle name="Followed Hyperlink" xfId="6272" builtinId="9" hidden="1"/>
    <cellStyle name="Followed Hyperlink" xfId="6273" builtinId="9" hidden="1"/>
    <cellStyle name="Followed Hyperlink" xfId="6274" builtinId="9" hidden="1"/>
    <cellStyle name="Followed Hyperlink" xfId="6275" builtinId="9" hidden="1"/>
    <cellStyle name="Followed Hyperlink" xfId="6276" builtinId="9" hidden="1"/>
    <cellStyle name="Followed Hyperlink" xfId="6277" builtinId="9" hidden="1"/>
    <cellStyle name="Followed Hyperlink" xfId="6278" builtinId="9" hidden="1"/>
    <cellStyle name="Followed Hyperlink" xfId="6279" builtinId="9" hidden="1"/>
    <cellStyle name="Followed Hyperlink" xfId="6280" builtinId="9" hidden="1"/>
    <cellStyle name="Followed Hyperlink" xfId="6281" builtinId="9" hidden="1"/>
    <cellStyle name="Followed Hyperlink" xfId="6282" builtinId="9" hidden="1"/>
    <cellStyle name="Followed Hyperlink" xfId="6283" builtinId="9" hidden="1"/>
    <cellStyle name="Followed Hyperlink" xfId="6284" builtinId="9" hidden="1"/>
    <cellStyle name="Followed Hyperlink" xfId="6285" builtinId="9" hidden="1"/>
    <cellStyle name="Followed Hyperlink" xfId="6286" builtinId="9" hidden="1"/>
    <cellStyle name="Followed Hyperlink" xfId="6287" builtinId="9" hidden="1"/>
    <cellStyle name="Followed Hyperlink" xfId="6288" builtinId="9" hidden="1"/>
    <cellStyle name="Followed Hyperlink" xfId="6289" builtinId="9" hidden="1"/>
    <cellStyle name="Followed Hyperlink" xfId="6290" builtinId="9" hidden="1"/>
    <cellStyle name="Followed Hyperlink" xfId="6291" builtinId="9" hidden="1"/>
    <cellStyle name="Followed Hyperlink" xfId="6292" builtinId="9" hidden="1"/>
    <cellStyle name="Followed Hyperlink" xfId="6293" builtinId="9" hidden="1"/>
    <cellStyle name="Followed Hyperlink" xfId="6294" builtinId="9" hidden="1"/>
    <cellStyle name="Followed Hyperlink" xfId="6295" builtinId="9" hidden="1"/>
    <cellStyle name="Followed Hyperlink" xfId="6296" builtinId="9" hidden="1"/>
    <cellStyle name="Followed Hyperlink" xfId="6297" builtinId="9" hidden="1"/>
    <cellStyle name="Followed Hyperlink" xfId="6298" builtinId="9" hidden="1"/>
    <cellStyle name="Followed Hyperlink" xfId="6299" builtinId="9" hidden="1"/>
    <cellStyle name="Followed Hyperlink" xfId="6300" builtinId="9" hidden="1"/>
    <cellStyle name="Followed Hyperlink" xfId="6301" builtinId="9" hidden="1"/>
    <cellStyle name="Followed Hyperlink" xfId="6302" builtinId="9" hidden="1"/>
    <cellStyle name="Followed Hyperlink" xfId="6303" builtinId="9" hidden="1"/>
    <cellStyle name="Followed Hyperlink" xfId="6304" builtinId="9" hidden="1"/>
    <cellStyle name="Followed Hyperlink" xfId="6305" builtinId="9" hidden="1"/>
    <cellStyle name="Followed Hyperlink" xfId="6306" builtinId="9" hidden="1"/>
    <cellStyle name="Followed Hyperlink" xfId="6307" builtinId="9" hidden="1"/>
    <cellStyle name="Followed Hyperlink" xfId="6308" builtinId="9" hidden="1"/>
    <cellStyle name="Followed Hyperlink" xfId="6309" builtinId="9" hidden="1"/>
    <cellStyle name="Followed Hyperlink" xfId="6310" builtinId="9" hidden="1"/>
    <cellStyle name="Followed Hyperlink" xfId="6311" builtinId="9" hidden="1"/>
    <cellStyle name="Followed Hyperlink" xfId="6312" builtinId="9" hidden="1"/>
    <cellStyle name="Followed Hyperlink" xfId="6313" builtinId="9" hidden="1"/>
    <cellStyle name="Followed Hyperlink" xfId="6314" builtinId="9" hidden="1"/>
    <cellStyle name="Followed Hyperlink" xfId="6315" builtinId="9" hidden="1"/>
    <cellStyle name="Followed Hyperlink" xfId="6316" builtinId="9" hidden="1"/>
    <cellStyle name="Followed Hyperlink" xfId="6317" builtinId="9" hidden="1"/>
    <cellStyle name="Followed Hyperlink" xfId="6318" builtinId="9" hidden="1"/>
    <cellStyle name="Followed Hyperlink" xfId="6319" builtinId="9" hidden="1"/>
    <cellStyle name="Followed Hyperlink" xfId="6320" builtinId="9" hidden="1"/>
    <cellStyle name="Followed Hyperlink" xfId="6321" builtinId="9" hidden="1"/>
    <cellStyle name="Followed Hyperlink" xfId="6322" builtinId="9" hidden="1"/>
    <cellStyle name="Followed Hyperlink" xfId="6323" builtinId="9" hidden="1"/>
    <cellStyle name="Followed Hyperlink" xfId="6324" builtinId="9" hidden="1"/>
    <cellStyle name="Followed Hyperlink" xfId="6325" builtinId="9" hidden="1"/>
    <cellStyle name="Followed Hyperlink" xfId="6326" builtinId="9" hidden="1"/>
    <cellStyle name="Followed Hyperlink" xfId="6327" builtinId="9" hidden="1"/>
    <cellStyle name="Followed Hyperlink" xfId="6328" builtinId="9" hidden="1"/>
    <cellStyle name="Followed Hyperlink" xfId="6329" builtinId="9" hidden="1"/>
    <cellStyle name="Followed Hyperlink" xfId="6330" builtinId="9" hidden="1"/>
    <cellStyle name="Followed Hyperlink" xfId="6331" builtinId="9" hidden="1"/>
    <cellStyle name="Followed Hyperlink" xfId="6332" builtinId="9" hidden="1"/>
    <cellStyle name="Followed Hyperlink" xfId="6333" builtinId="9" hidden="1"/>
    <cellStyle name="Followed Hyperlink" xfId="6334" builtinId="9" hidden="1"/>
    <cellStyle name="Followed Hyperlink" xfId="6335" builtinId="9" hidden="1"/>
    <cellStyle name="Followed Hyperlink" xfId="6336" builtinId="9" hidden="1"/>
    <cellStyle name="Followed Hyperlink" xfId="6337" builtinId="9" hidden="1"/>
    <cellStyle name="Followed Hyperlink" xfId="6338" builtinId="9" hidden="1"/>
    <cellStyle name="Followed Hyperlink" xfId="6339" builtinId="9" hidden="1"/>
    <cellStyle name="Followed Hyperlink" xfId="6340" builtinId="9" hidden="1"/>
    <cellStyle name="Followed Hyperlink" xfId="6341" builtinId="9" hidden="1"/>
    <cellStyle name="Followed Hyperlink" xfId="6342" builtinId="9" hidden="1"/>
    <cellStyle name="Followed Hyperlink" xfId="6343" builtinId="9" hidden="1"/>
    <cellStyle name="Followed Hyperlink" xfId="6344" builtinId="9" hidden="1"/>
    <cellStyle name="Followed Hyperlink" xfId="6345" builtinId="9" hidden="1"/>
    <cellStyle name="Followed Hyperlink" xfId="6346" builtinId="9" hidden="1"/>
    <cellStyle name="Followed Hyperlink" xfId="6347" builtinId="9" hidden="1"/>
    <cellStyle name="Followed Hyperlink" xfId="6348" builtinId="9" hidden="1"/>
    <cellStyle name="Followed Hyperlink" xfId="6349" builtinId="9" hidden="1"/>
    <cellStyle name="Followed Hyperlink" xfId="6350" builtinId="9" hidden="1"/>
    <cellStyle name="Followed Hyperlink" xfId="6351" builtinId="9" hidden="1"/>
    <cellStyle name="Followed Hyperlink" xfId="6352" builtinId="9" hidden="1"/>
    <cellStyle name="Followed Hyperlink" xfId="6353" builtinId="9" hidden="1"/>
    <cellStyle name="Followed Hyperlink" xfId="6354" builtinId="9" hidden="1"/>
    <cellStyle name="Followed Hyperlink" xfId="6355" builtinId="9" hidden="1"/>
    <cellStyle name="Followed Hyperlink" xfId="6356" builtinId="9" hidden="1"/>
    <cellStyle name="Followed Hyperlink" xfId="6357" builtinId="9" hidden="1"/>
    <cellStyle name="Followed Hyperlink" xfId="6358" builtinId="9" hidden="1"/>
    <cellStyle name="Followed Hyperlink" xfId="6359" builtinId="9" hidden="1"/>
    <cellStyle name="Followed Hyperlink" xfId="6360" builtinId="9" hidden="1"/>
    <cellStyle name="Followed Hyperlink" xfId="6361" builtinId="9" hidden="1"/>
    <cellStyle name="Followed Hyperlink" xfId="6362" builtinId="9" hidden="1"/>
    <cellStyle name="Followed Hyperlink" xfId="6363" builtinId="9" hidden="1"/>
    <cellStyle name="Followed Hyperlink" xfId="6364" builtinId="9" hidden="1"/>
    <cellStyle name="Followed Hyperlink" xfId="6365" builtinId="9" hidden="1"/>
    <cellStyle name="Followed Hyperlink" xfId="6366" builtinId="9" hidden="1"/>
    <cellStyle name="Followed Hyperlink" xfId="6367" builtinId="9" hidden="1"/>
    <cellStyle name="Followed Hyperlink" xfId="6368" builtinId="9" hidden="1"/>
    <cellStyle name="Followed Hyperlink" xfId="6369" builtinId="9" hidden="1"/>
    <cellStyle name="Followed Hyperlink" xfId="6370" builtinId="9" hidden="1"/>
    <cellStyle name="Followed Hyperlink" xfId="6371" builtinId="9" hidden="1"/>
    <cellStyle name="Followed Hyperlink" xfId="6372" builtinId="9" hidden="1"/>
    <cellStyle name="Followed Hyperlink" xfId="6373" builtinId="9" hidden="1"/>
    <cellStyle name="Followed Hyperlink" xfId="6374" builtinId="9" hidden="1"/>
    <cellStyle name="Followed Hyperlink" xfId="6375" builtinId="9" hidden="1"/>
    <cellStyle name="Followed Hyperlink" xfId="6376" builtinId="9" hidden="1"/>
    <cellStyle name="Followed Hyperlink" xfId="6377" builtinId="9" hidden="1"/>
    <cellStyle name="Followed Hyperlink" xfId="6378" builtinId="9" hidden="1"/>
    <cellStyle name="Followed Hyperlink" xfId="6379" builtinId="9" hidden="1"/>
    <cellStyle name="Followed Hyperlink" xfId="6380" builtinId="9" hidden="1"/>
    <cellStyle name="Followed Hyperlink" xfId="6381" builtinId="9" hidden="1"/>
    <cellStyle name="Followed Hyperlink" xfId="6382" builtinId="9" hidden="1"/>
    <cellStyle name="Followed Hyperlink" xfId="6383" builtinId="9" hidden="1"/>
    <cellStyle name="Followed Hyperlink" xfId="6384" builtinId="9" hidden="1"/>
    <cellStyle name="Followed Hyperlink" xfId="6385" builtinId="9" hidden="1"/>
    <cellStyle name="Followed Hyperlink" xfId="6386" builtinId="9" hidden="1"/>
    <cellStyle name="Followed Hyperlink" xfId="6387" builtinId="9" hidden="1"/>
    <cellStyle name="Followed Hyperlink" xfId="6388" builtinId="9" hidden="1"/>
    <cellStyle name="Followed Hyperlink" xfId="6389" builtinId="9" hidden="1"/>
    <cellStyle name="Followed Hyperlink" xfId="6390" builtinId="9" hidden="1"/>
    <cellStyle name="Followed Hyperlink" xfId="6391" builtinId="9" hidden="1"/>
    <cellStyle name="Followed Hyperlink" xfId="6392" builtinId="9" hidden="1"/>
    <cellStyle name="Followed Hyperlink" xfId="6393" builtinId="9" hidden="1"/>
    <cellStyle name="Followed Hyperlink" xfId="6394" builtinId="9" hidden="1"/>
    <cellStyle name="Followed Hyperlink" xfId="6395" builtinId="9" hidden="1"/>
    <cellStyle name="Followed Hyperlink" xfId="6396" builtinId="9" hidden="1"/>
    <cellStyle name="Followed Hyperlink" xfId="6397" builtinId="9" hidden="1"/>
    <cellStyle name="Followed Hyperlink" xfId="6398" builtinId="9" hidden="1"/>
    <cellStyle name="Followed Hyperlink" xfId="6399" builtinId="9" hidden="1"/>
    <cellStyle name="Followed Hyperlink" xfId="6400" builtinId="9" hidden="1"/>
    <cellStyle name="Followed Hyperlink" xfId="6401" builtinId="9" hidden="1"/>
    <cellStyle name="Followed Hyperlink" xfId="6402" builtinId="9" hidden="1"/>
    <cellStyle name="Followed Hyperlink" xfId="6403" builtinId="9" hidden="1"/>
    <cellStyle name="Followed Hyperlink" xfId="6404" builtinId="9" hidden="1"/>
    <cellStyle name="Followed Hyperlink" xfId="6405" builtinId="9" hidden="1"/>
    <cellStyle name="Followed Hyperlink" xfId="6406" builtinId="9" hidden="1"/>
    <cellStyle name="Followed Hyperlink" xfId="6407" builtinId="9" hidden="1"/>
    <cellStyle name="Followed Hyperlink" xfId="6408" builtinId="9" hidden="1"/>
    <cellStyle name="Followed Hyperlink" xfId="6409" builtinId="9" hidden="1"/>
    <cellStyle name="Followed Hyperlink" xfId="6410" builtinId="9" hidden="1"/>
    <cellStyle name="Followed Hyperlink" xfId="6411" builtinId="9" hidden="1"/>
    <cellStyle name="Followed Hyperlink" xfId="6412" builtinId="9" hidden="1"/>
    <cellStyle name="Followed Hyperlink" xfId="6413" builtinId="9" hidden="1"/>
    <cellStyle name="Followed Hyperlink" xfId="6414" builtinId="9" hidden="1"/>
    <cellStyle name="Followed Hyperlink" xfId="6415" builtinId="9" hidden="1"/>
    <cellStyle name="Followed Hyperlink" xfId="6416" builtinId="9" hidden="1"/>
    <cellStyle name="Followed Hyperlink" xfId="6417" builtinId="9" hidden="1"/>
    <cellStyle name="Followed Hyperlink" xfId="6418" builtinId="9" hidden="1"/>
    <cellStyle name="Followed Hyperlink" xfId="6419" builtinId="9" hidden="1"/>
    <cellStyle name="Followed Hyperlink" xfId="6420" builtinId="9" hidden="1"/>
    <cellStyle name="Followed Hyperlink" xfId="6421" builtinId="9" hidden="1"/>
    <cellStyle name="Followed Hyperlink" xfId="6422" builtinId="9" hidden="1"/>
    <cellStyle name="Followed Hyperlink" xfId="6423" builtinId="9" hidden="1"/>
    <cellStyle name="Followed Hyperlink" xfId="6424" builtinId="9" hidden="1"/>
    <cellStyle name="Followed Hyperlink" xfId="6425" builtinId="9" hidden="1"/>
    <cellStyle name="Followed Hyperlink" xfId="6426" builtinId="9" hidden="1"/>
    <cellStyle name="Followed Hyperlink" xfId="6427" builtinId="9" hidden="1"/>
    <cellStyle name="Followed Hyperlink" xfId="6428" builtinId="9" hidden="1"/>
    <cellStyle name="Followed Hyperlink" xfId="6429" builtinId="9" hidden="1"/>
    <cellStyle name="Followed Hyperlink" xfId="6430" builtinId="9" hidden="1"/>
    <cellStyle name="Followed Hyperlink" xfId="6431" builtinId="9" hidden="1"/>
    <cellStyle name="Followed Hyperlink" xfId="6432" builtinId="9" hidden="1"/>
    <cellStyle name="Followed Hyperlink" xfId="6433" builtinId="9" hidden="1"/>
    <cellStyle name="Followed Hyperlink" xfId="6434" builtinId="9" hidden="1"/>
    <cellStyle name="Followed Hyperlink" xfId="6435" builtinId="9" hidden="1"/>
    <cellStyle name="Followed Hyperlink" xfId="6436" builtinId="9" hidden="1"/>
    <cellStyle name="Followed Hyperlink" xfId="6437" builtinId="9" hidden="1"/>
    <cellStyle name="Followed Hyperlink" xfId="6438" builtinId="9" hidden="1"/>
    <cellStyle name="Followed Hyperlink" xfId="6439" builtinId="9" hidden="1"/>
    <cellStyle name="Followed Hyperlink" xfId="6440" builtinId="9" hidden="1"/>
    <cellStyle name="Followed Hyperlink" xfId="6441" builtinId="9" hidden="1"/>
    <cellStyle name="Followed Hyperlink" xfId="6442" builtinId="9" hidden="1"/>
    <cellStyle name="Followed Hyperlink" xfId="6443" builtinId="9" hidden="1"/>
    <cellStyle name="Followed Hyperlink" xfId="6444" builtinId="9" hidden="1"/>
    <cellStyle name="Followed Hyperlink" xfId="6445" builtinId="9" hidden="1"/>
    <cellStyle name="Followed Hyperlink" xfId="6446" builtinId="9" hidden="1"/>
    <cellStyle name="Followed Hyperlink" xfId="6447" builtinId="9" hidden="1"/>
    <cellStyle name="Followed Hyperlink" xfId="6448" builtinId="9" hidden="1"/>
    <cellStyle name="Followed Hyperlink" xfId="6449" builtinId="9" hidden="1"/>
    <cellStyle name="Followed Hyperlink" xfId="6450" builtinId="9" hidden="1"/>
    <cellStyle name="Followed Hyperlink" xfId="6451" builtinId="9" hidden="1"/>
    <cellStyle name="Followed Hyperlink" xfId="6452" builtinId="9" hidden="1"/>
    <cellStyle name="Followed Hyperlink" xfId="6453" builtinId="9" hidden="1"/>
    <cellStyle name="Followed Hyperlink" xfId="6454" builtinId="9" hidden="1"/>
    <cellStyle name="Followed Hyperlink" xfId="6455" builtinId="9" hidden="1"/>
    <cellStyle name="Followed Hyperlink" xfId="6456" builtinId="9" hidden="1"/>
    <cellStyle name="Followed Hyperlink" xfId="6457" builtinId="9" hidden="1"/>
    <cellStyle name="Followed Hyperlink" xfId="6458" builtinId="9" hidden="1"/>
    <cellStyle name="Followed Hyperlink" xfId="6459" builtinId="9" hidden="1"/>
    <cellStyle name="Followed Hyperlink" xfId="6460" builtinId="9" hidden="1"/>
    <cellStyle name="Followed Hyperlink" xfId="6461" builtinId="9" hidden="1"/>
    <cellStyle name="Followed Hyperlink" xfId="6462" builtinId="9" hidden="1"/>
    <cellStyle name="Followed Hyperlink" xfId="6463" builtinId="9" hidden="1"/>
    <cellStyle name="Followed Hyperlink" xfId="6464"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hidden="1"/>
    <cellStyle name="Hyperlink" xfId="251" builtinId="8" hidden="1"/>
    <cellStyle name="Hyperlink" xfId="253" builtinId="8" hidden="1"/>
    <cellStyle name="Hyperlink" xfId="255" builtinId="8" hidden="1"/>
    <cellStyle name="Hyperlink" xfId="257" builtinId="8" hidden="1"/>
    <cellStyle name="Hyperlink" xfId="259" builtinId="8" hidden="1"/>
    <cellStyle name="Hyperlink" xfId="261" builtinId="8" hidden="1"/>
    <cellStyle name="Hyperlink" xfId="263" builtinId="8" hidden="1"/>
    <cellStyle name="Hyperlink" xfId="265" builtinId="8" hidden="1"/>
    <cellStyle name="Hyperlink" xfId="267" builtinId="8" hidden="1"/>
    <cellStyle name="Hyperlink" xfId="269" builtinId="8" hidden="1"/>
    <cellStyle name="Hyperlink" xfId="271" builtinId="8" hidden="1"/>
    <cellStyle name="Hyperlink" xfId="273" builtinId="8" hidden="1"/>
    <cellStyle name="Hyperlink" xfId="275" builtinId="8" hidden="1"/>
    <cellStyle name="Hyperlink" xfId="277" builtinId="8" hidden="1"/>
    <cellStyle name="Hyperlink" xfId="279" builtinId="8" hidden="1"/>
    <cellStyle name="Hyperlink" xfId="281" builtinId="8" hidden="1"/>
    <cellStyle name="Hyperlink" xfId="283" builtinId="8" hidden="1"/>
    <cellStyle name="Hyperlink" xfId="285" builtinId="8" hidden="1"/>
    <cellStyle name="Hyperlink" xfId="287" builtinId="8" hidden="1"/>
    <cellStyle name="Hyperlink" xfId="289" builtinId="8" hidden="1"/>
    <cellStyle name="Hyperlink" xfId="291" builtinId="8" hidden="1"/>
    <cellStyle name="Hyperlink" xfId="293" builtinId="8" hidden="1"/>
    <cellStyle name="Hyperlink" xfId="295" builtinId="8" hidden="1"/>
    <cellStyle name="Hyperlink" xfId="297" builtinId="8" hidden="1"/>
    <cellStyle name="Hyperlink" xfId="299" builtinId="8" hidden="1"/>
    <cellStyle name="Hyperlink" xfId="301" builtinId="8" hidden="1"/>
    <cellStyle name="Hyperlink" xfId="303" builtinId="8" hidden="1"/>
    <cellStyle name="Hyperlink" xfId="305" builtinId="8" hidden="1"/>
    <cellStyle name="Hyperlink" xfId="307" builtinId="8" hidden="1"/>
    <cellStyle name="Hyperlink" xfId="309" builtinId="8" hidden="1"/>
    <cellStyle name="Hyperlink" xfId="311" builtinId="8" hidden="1"/>
    <cellStyle name="Hyperlink" xfId="313" builtinId="8" hidden="1"/>
    <cellStyle name="Hyperlink" xfId="315" builtinId="8" hidden="1"/>
    <cellStyle name="Hyperlink" xfId="317" builtinId="8" hidden="1"/>
    <cellStyle name="Hyperlink" xfId="319" builtinId="8" hidden="1"/>
    <cellStyle name="Hyperlink" xfId="321" builtinId="8" hidden="1"/>
    <cellStyle name="Hyperlink" xfId="323" builtinId="8" hidden="1"/>
    <cellStyle name="Hyperlink" xfId="325" builtinId="8" hidden="1"/>
    <cellStyle name="Hyperlink" xfId="327" builtinId="8" hidden="1"/>
    <cellStyle name="Hyperlink" xfId="329" builtinId="8" hidden="1"/>
    <cellStyle name="Hyperlink" xfId="331" builtinId="8" hidden="1"/>
    <cellStyle name="Hyperlink" xfId="333" builtinId="8" hidden="1"/>
    <cellStyle name="Hyperlink" xfId="335" builtinId="8" hidden="1"/>
    <cellStyle name="Hyperlink" xfId="337" builtinId="8" hidden="1"/>
    <cellStyle name="Hyperlink" xfId="339" builtinId="8" hidden="1"/>
    <cellStyle name="Hyperlink" xfId="341" builtinId="8" hidden="1"/>
    <cellStyle name="Hyperlink" xfId="343" builtinId="8" hidden="1"/>
    <cellStyle name="Hyperlink" xfId="345" builtinId="8" hidden="1"/>
    <cellStyle name="Hyperlink" xfId="347" builtinId="8" hidden="1"/>
    <cellStyle name="Hyperlink" xfId="349" builtinId="8" hidden="1"/>
    <cellStyle name="Hyperlink" xfId="351" builtinId="8" hidden="1"/>
    <cellStyle name="Hyperlink" xfId="353" builtinId="8" hidden="1"/>
    <cellStyle name="Hyperlink" xfId="355" builtinId="8" hidden="1"/>
    <cellStyle name="Hyperlink" xfId="357" builtinId="8" hidden="1"/>
    <cellStyle name="Hyperlink" xfId="359" builtinId="8" hidden="1"/>
    <cellStyle name="Hyperlink" xfId="361" builtinId="8" hidden="1"/>
    <cellStyle name="Hyperlink" xfId="363" builtinId="8" hidden="1"/>
    <cellStyle name="Hyperlink" xfId="365" builtinId="8" hidden="1"/>
    <cellStyle name="Hyperlink" xfId="367" builtinId="8" hidden="1"/>
    <cellStyle name="Hyperlink" xfId="369" builtinId="8" hidden="1"/>
    <cellStyle name="Hyperlink" xfId="371" builtinId="8" hidden="1"/>
    <cellStyle name="Hyperlink" xfId="373" builtinId="8" hidden="1"/>
    <cellStyle name="Hyperlink" xfId="375" builtinId="8" hidden="1"/>
    <cellStyle name="Hyperlink" xfId="377" builtinId="8" hidden="1"/>
    <cellStyle name="Hyperlink" xfId="379" builtinId="8" hidden="1"/>
    <cellStyle name="Hyperlink" xfId="381" builtinId="8" hidden="1"/>
    <cellStyle name="Hyperlink" xfId="383" builtinId="8" hidden="1"/>
    <cellStyle name="Hyperlink" xfId="385" builtinId="8" hidden="1"/>
    <cellStyle name="Hyperlink" xfId="387" builtinId="8" hidden="1"/>
    <cellStyle name="Hyperlink" xfId="389" builtinId="8" hidden="1"/>
    <cellStyle name="Hyperlink" xfId="391" builtinId="8" hidden="1"/>
    <cellStyle name="Hyperlink" xfId="393" builtinId="8" hidden="1"/>
    <cellStyle name="Hyperlink" xfId="395" builtinId="8" hidden="1"/>
    <cellStyle name="Hyperlink" xfId="397" builtinId="8" hidden="1"/>
    <cellStyle name="Hyperlink" xfId="399" builtinId="8" hidden="1"/>
    <cellStyle name="Hyperlink" xfId="401" builtinId="8" hidden="1"/>
    <cellStyle name="Hyperlink" xfId="403" builtinId="8" hidden="1"/>
    <cellStyle name="Hyperlink" xfId="405" builtinId="8" hidden="1"/>
    <cellStyle name="Hyperlink" xfId="407" builtinId="8" hidden="1"/>
    <cellStyle name="Hyperlink" xfId="409" builtinId="8" hidden="1"/>
    <cellStyle name="Hyperlink" xfId="411" builtinId="8" hidden="1"/>
    <cellStyle name="Hyperlink" xfId="413" builtinId="8" hidden="1"/>
    <cellStyle name="Hyperlink" xfId="415" builtinId="8" hidden="1"/>
    <cellStyle name="Hyperlink" xfId="417" builtinId="8" hidden="1"/>
    <cellStyle name="Hyperlink" xfId="419" builtinId="8" hidden="1"/>
    <cellStyle name="Hyperlink" xfId="421" builtinId="8" hidden="1"/>
    <cellStyle name="Hyperlink" xfId="423" builtinId="8" hidden="1"/>
    <cellStyle name="Hyperlink" xfId="425" builtinId="8" hidden="1"/>
    <cellStyle name="Hyperlink" xfId="427" builtinId="8" hidden="1"/>
    <cellStyle name="Hyperlink" xfId="429" builtinId="8" hidden="1"/>
    <cellStyle name="Hyperlink" xfId="431" builtinId="8" hidden="1"/>
    <cellStyle name="Hyperlink" xfId="433" builtinId="8" hidden="1"/>
    <cellStyle name="Hyperlink" xfId="435" builtinId="8" hidden="1"/>
    <cellStyle name="Hyperlink" xfId="437" builtinId="8" hidden="1"/>
    <cellStyle name="Hyperlink" xfId="439" builtinId="8" hidden="1"/>
    <cellStyle name="Hyperlink" xfId="441" builtinId="8" hidden="1"/>
    <cellStyle name="Hyperlink" xfId="443" builtinId="8" hidden="1"/>
    <cellStyle name="Hyperlink" xfId="445" builtinId="8" hidden="1"/>
    <cellStyle name="Hyperlink" xfId="447" builtinId="8" hidden="1"/>
    <cellStyle name="Hyperlink" xfId="449" builtinId="8" hidden="1"/>
    <cellStyle name="Hyperlink" xfId="451" builtinId="8" hidden="1"/>
    <cellStyle name="Hyperlink" xfId="453" builtinId="8" hidden="1"/>
    <cellStyle name="Hyperlink" xfId="455" builtinId="8" hidden="1"/>
    <cellStyle name="Hyperlink" xfId="457" builtinId="8" hidden="1"/>
    <cellStyle name="Hyperlink" xfId="459" builtinId="8" hidden="1"/>
    <cellStyle name="Hyperlink" xfId="461" builtinId="8" hidden="1"/>
    <cellStyle name="Hyperlink" xfId="463" builtinId="8" hidden="1"/>
    <cellStyle name="Hyperlink" xfId="465" builtinId="8" hidden="1"/>
    <cellStyle name="Hyperlink" xfId="467" builtinId="8" hidden="1"/>
    <cellStyle name="Hyperlink" xfId="469" builtinId="8" hidden="1"/>
    <cellStyle name="Hyperlink" xfId="471" builtinId="8" hidden="1"/>
    <cellStyle name="Hyperlink" xfId="473" builtinId="8" hidden="1"/>
    <cellStyle name="Hyperlink" xfId="475" builtinId="8" hidden="1"/>
    <cellStyle name="Hyperlink" xfId="477" builtinId="8" hidden="1"/>
    <cellStyle name="Hyperlink" xfId="479" builtinId="8" hidden="1"/>
    <cellStyle name="Hyperlink" xfId="481" builtinId="8" hidden="1"/>
    <cellStyle name="Hyperlink" xfId="483" builtinId="8" hidden="1"/>
    <cellStyle name="Hyperlink" xfId="485" builtinId="8" hidden="1"/>
    <cellStyle name="Hyperlink" xfId="487" builtinId="8" hidden="1"/>
    <cellStyle name="Hyperlink" xfId="489" builtinId="8" hidden="1"/>
    <cellStyle name="Hyperlink" xfId="491" builtinId="8" hidden="1"/>
    <cellStyle name="Hyperlink" xfId="493" builtinId="8" hidden="1"/>
    <cellStyle name="Hyperlink" xfId="495" builtinId="8" hidden="1"/>
    <cellStyle name="Hyperlink" xfId="497" builtinId="8" hidden="1"/>
    <cellStyle name="Hyperlink" xfId="499" builtinId="8" hidden="1"/>
    <cellStyle name="Hyperlink" xfId="501" builtinId="8" hidden="1"/>
    <cellStyle name="Hyperlink" xfId="503" builtinId="8" hidden="1"/>
    <cellStyle name="Hyperlink" xfId="505" builtinId="8" hidden="1"/>
    <cellStyle name="Hyperlink" xfId="507" builtinId="8" hidden="1"/>
    <cellStyle name="Hyperlink" xfId="509" builtinId="8" hidden="1"/>
    <cellStyle name="Hyperlink" xfId="511" builtinId="8" hidden="1"/>
    <cellStyle name="Hyperlink" xfId="513" builtinId="8" hidden="1"/>
    <cellStyle name="Hyperlink" xfId="515" builtinId="8" hidden="1"/>
    <cellStyle name="Hyperlink" xfId="517" builtinId="8" hidden="1"/>
    <cellStyle name="Hyperlink" xfId="519" builtinId="8" hidden="1"/>
    <cellStyle name="Hyperlink" xfId="521" builtinId="8" hidden="1"/>
    <cellStyle name="Hyperlink" xfId="523" builtinId="8" hidden="1"/>
    <cellStyle name="Hyperlink" xfId="525" builtinId="8" hidden="1"/>
    <cellStyle name="Hyperlink" xfId="527" builtinId="8" hidden="1"/>
    <cellStyle name="Hyperlink" xfId="529" builtinId="8" hidden="1"/>
    <cellStyle name="Hyperlink" xfId="531" builtinId="8" hidden="1"/>
    <cellStyle name="Hyperlink" xfId="533" builtinId="8" hidden="1"/>
    <cellStyle name="Hyperlink" xfId="535" builtinId="8" hidden="1"/>
    <cellStyle name="Hyperlink" xfId="537" builtinId="8" hidden="1"/>
    <cellStyle name="Hyperlink" xfId="539" builtinId="8" hidden="1"/>
    <cellStyle name="Hyperlink" xfId="541" builtinId="8" hidden="1"/>
    <cellStyle name="Hyperlink" xfId="543" builtinId="8" hidden="1"/>
    <cellStyle name="Hyperlink" xfId="545" builtinId="8" hidden="1"/>
    <cellStyle name="Hyperlink" xfId="547" builtinId="8" hidden="1"/>
    <cellStyle name="Hyperlink" xfId="549" builtinId="8" hidden="1"/>
    <cellStyle name="Hyperlink" xfId="551" builtinId="8" hidden="1"/>
    <cellStyle name="Hyperlink" xfId="553" builtinId="8" hidden="1"/>
    <cellStyle name="Hyperlink" xfId="555" builtinId="8" hidden="1"/>
    <cellStyle name="Hyperlink" xfId="557" builtinId="8" hidden="1"/>
    <cellStyle name="Hyperlink" xfId="559" builtinId="8" hidden="1"/>
    <cellStyle name="Hyperlink" xfId="561" builtinId="8" hidden="1"/>
    <cellStyle name="Hyperlink" xfId="563" builtinId="8" hidden="1"/>
    <cellStyle name="Hyperlink" xfId="565" builtinId="8" hidden="1"/>
    <cellStyle name="Hyperlink" xfId="567" builtinId="8" hidden="1"/>
    <cellStyle name="Hyperlink" xfId="569" builtinId="8" hidden="1"/>
    <cellStyle name="Hyperlink" xfId="571" builtinId="8" hidden="1"/>
    <cellStyle name="Hyperlink" xfId="573" builtinId="8" hidden="1"/>
    <cellStyle name="Hyperlink" xfId="575" builtinId="8" hidden="1"/>
    <cellStyle name="Hyperlink" xfId="577" builtinId="8" hidden="1"/>
    <cellStyle name="Hyperlink" xfId="579" builtinId="8" hidden="1"/>
    <cellStyle name="Hyperlink" xfId="581" builtinId="8" hidden="1"/>
    <cellStyle name="Hyperlink" xfId="583" builtinId="8" hidden="1"/>
    <cellStyle name="Hyperlink" xfId="585" builtinId="8" hidden="1"/>
    <cellStyle name="Hyperlink" xfId="587" builtinId="8" hidden="1"/>
    <cellStyle name="Hyperlink" xfId="589" builtinId="8" hidden="1"/>
    <cellStyle name="Hyperlink" xfId="591" builtinId="8" hidden="1"/>
    <cellStyle name="Hyperlink" xfId="593" builtinId="8" hidden="1"/>
    <cellStyle name="Hyperlink" xfId="595" builtinId="8" hidden="1"/>
    <cellStyle name="Hyperlink" xfId="597" builtinId="8" hidden="1"/>
    <cellStyle name="Hyperlink" xfId="599" builtinId="8" hidden="1"/>
    <cellStyle name="Hyperlink" xfId="601" builtinId="8" hidden="1"/>
    <cellStyle name="Hyperlink" xfId="603" builtinId="8" hidden="1"/>
    <cellStyle name="Hyperlink" xfId="605" builtinId="8" hidden="1"/>
    <cellStyle name="Hyperlink" xfId="607" builtinId="8" hidden="1"/>
    <cellStyle name="Hyperlink" xfId="609" builtinId="8" hidden="1"/>
    <cellStyle name="Hyperlink" xfId="611" builtinId="8" hidden="1"/>
    <cellStyle name="Hyperlink" xfId="613" builtinId="8" hidden="1"/>
    <cellStyle name="Hyperlink" xfId="615" builtinId="8" hidden="1"/>
    <cellStyle name="Hyperlink" xfId="617" builtinId="8" hidden="1"/>
    <cellStyle name="Hyperlink" xfId="619" builtinId="8" hidden="1"/>
    <cellStyle name="Hyperlink" xfId="621" builtinId="8" hidden="1"/>
    <cellStyle name="Hyperlink" xfId="623" builtinId="8" hidden="1"/>
    <cellStyle name="Hyperlink" xfId="625" builtinId="8" hidden="1"/>
    <cellStyle name="Hyperlink" xfId="627" builtinId="8" hidden="1"/>
    <cellStyle name="Hyperlink" xfId="629" builtinId="8" hidden="1"/>
    <cellStyle name="Hyperlink" xfId="631" builtinId="8" hidden="1"/>
    <cellStyle name="Hyperlink" xfId="633" builtinId="8" hidden="1"/>
    <cellStyle name="Hyperlink" xfId="635" builtinId="8" hidden="1"/>
    <cellStyle name="Hyperlink" xfId="637" builtinId="8" hidden="1"/>
    <cellStyle name="Hyperlink" xfId="639" builtinId="8" hidden="1"/>
    <cellStyle name="Hyperlink" xfId="641" builtinId="8" hidden="1"/>
    <cellStyle name="Hyperlink" xfId="643" builtinId="8" hidden="1"/>
    <cellStyle name="Hyperlink" xfId="645" builtinId="8" hidden="1"/>
    <cellStyle name="Hyperlink" xfId="647" builtinId="8" hidden="1"/>
    <cellStyle name="Hyperlink" xfId="649" builtinId="8" hidden="1"/>
    <cellStyle name="Hyperlink" xfId="651" builtinId="8" hidden="1"/>
    <cellStyle name="Hyperlink" xfId="653" builtinId="8" hidden="1"/>
    <cellStyle name="Hyperlink" xfId="655" builtinId="8" hidden="1"/>
    <cellStyle name="Hyperlink" xfId="657" builtinId="8" hidden="1"/>
    <cellStyle name="Hyperlink" xfId="659" builtinId="8" hidden="1"/>
    <cellStyle name="Hyperlink" xfId="661" builtinId="8" hidden="1"/>
    <cellStyle name="Hyperlink" xfId="663" builtinId="8" hidden="1"/>
    <cellStyle name="Hyperlink" xfId="665" builtinId="8" hidden="1"/>
    <cellStyle name="Hyperlink" xfId="667" builtinId="8" hidden="1"/>
    <cellStyle name="Hyperlink" xfId="669" builtinId="8" hidden="1"/>
    <cellStyle name="Hyperlink" xfId="671" builtinId="8" hidden="1"/>
    <cellStyle name="Hyperlink" xfId="673" builtinId="8" hidden="1"/>
    <cellStyle name="Hyperlink" xfId="675" builtinId="8" hidden="1"/>
    <cellStyle name="Hyperlink" xfId="677" builtinId="8" hidden="1"/>
    <cellStyle name="Hyperlink" xfId="679" builtinId="8" hidden="1"/>
    <cellStyle name="Hyperlink" xfId="681" builtinId="8" hidden="1"/>
    <cellStyle name="Hyperlink" xfId="683" builtinId="8" hidden="1"/>
    <cellStyle name="Hyperlink" xfId="685" builtinId="8" hidden="1"/>
    <cellStyle name="Hyperlink" xfId="687" builtinId="8" hidden="1"/>
    <cellStyle name="Hyperlink" xfId="689" builtinId="8" hidden="1"/>
    <cellStyle name="Hyperlink" xfId="691" builtinId="8" hidden="1"/>
    <cellStyle name="Hyperlink" xfId="693" builtinId="8" hidden="1"/>
    <cellStyle name="Hyperlink" xfId="695" builtinId="8" hidden="1"/>
    <cellStyle name="Hyperlink" xfId="697" builtinId="8" hidden="1"/>
    <cellStyle name="Hyperlink" xfId="699" builtinId="8" hidden="1"/>
    <cellStyle name="Hyperlink" xfId="701" builtinId="8" hidden="1"/>
    <cellStyle name="Hyperlink" xfId="703" builtinId="8" hidden="1"/>
    <cellStyle name="Hyperlink" xfId="705" builtinId="8" hidden="1"/>
    <cellStyle name="Hyperlink" xfId="707" builtinId="8" hidden="1"/>
    <cellStyle name="Hyperlink" xfId="709" builtinId="8" hidden="1"/>
    <cellStyle name="Hyperlink" xfId="711" builtinId="8" hidden="1"/>
    <cellStyle name="Hyperlink" xfId="713" builtinId="8" hidden="1"/>
    <cellStyle name="Hyperlink" xfId="715" builtinId="8" hidden="1"/>
    <cellStyle name="Hyperlink" xfId="717" builtinId="8" hidden="1"/>
    <cellStyle name="Hyperlink" xfId="719" builtinId="8" hidden="1"/>
    <cellStyle name="Hyperlink" xfId="721" builtinId="8" hidden="1"/>
    <cellStyle name="Hyperlink" xfId="723" builtinId="8" hidden="1"/>
    <cellStyle name="Hyperlink" xfId="725" builtinId="8" hidden="1"/>
    <cellStyle name="Hyperlink" xfId="727" builtinId="8" hidden="1"/>
    <cellStyle name="Hyperlink" xfId="729" builtinId="8" hidden="1"/>
    <cellStyle name="Hyperlink" xfId="731" builtinId="8" hidden="1"/>
    <cellStyle name="Hyperlink" xfId="733" builtinId="8" hidden="1"/>
    <cellStyle name="Hyperlink" xfId="735" builtinId="8" hidden="1"/>
    <cellStyle name="Hyperlink" xfId="737" builtinId="8" hidden="1"/>
    <cellStyle name="Hyperlink" xfId="739" builtinId="8" hidden="1"/>
    <cellStyle name="Hyperlink" xfId="741" builtinId="8" hidden="1"/>
    <cellStyle name="Hyperlink" xfId="743" builtinId="8" hidden="1"/>
    <cellStyle name="Hyperlink" xfId="745" builtinId="8" hidden="1"/>
    <cellStyle name="Hyperlink" xfId="747" builtinId="8" hidden="1"/>
    <cellStyle name="Hyperlink" xfId="749" builtinId="8" hidden="1"/>
    <cellStyle name="Hyperlink" xfId="751" builtinId="8" hidden="1"/>
    <cellStyle name="Hyperlink" xfId="753" builtinId="8" hidden="1"/>
    <cellStyle name="Hyperlink" xfId="755" builtinId="8" hidden="1"/>
    <cellStyle name="Hyperlink" xfId="757" builtinId="8" hidden="1"/>
    <cellStyle name="Hyperlink" xfId="759" builtinId="8" hidden="1"/>
    <cellStyle name="Hyperlink" xfId="761" builtinId="8" hidden="1"/>
    <cellStyle name="Hyperlink" xfId="763" builtinId="8" hidden="1"/>
    <cellStyle name="Hyperlink" xfId="765" builtinId="8" hidden="1"/>
    <cellStyle name="Hyperlink" xfId="767" builtinId="8" hidden="1"/>
    <cellStyle name="Hyperlink" xfId="769" builtinId="8" hidden="1"/>
    <cellStyle name="Hyperlink" xfId="771" builtinId="8" hidden="1"/>
    <cellStyle name="Hyperlink" xfId="773" builtinId="8" hidden="1"/>
    <cellStyle name="Hyperlink" xfId="775" builtinId="8" hidden="1"/>
    <cellStyle name="Hyperlink" xfId="777" builtinId="8" hidden="1"/>
    <cellStyle name="Hyperlink" xfId="779" builtinId="8" hidden="1"/>
    <cellStyle name="Hyperlink" xfId="781" builtinId="8" hidden="1"/>
    <cellStyle name="Hyperlink" xfId="783" builtinId="8" hidden="1"/>
    <cellStyle name="Hyperlink" xfId="785" builtinId="8" hidden="1"/>
    <cellStyle name="Hyperlink" xfId="787" builtinId="8" hidden="1"/>
    <cellStyle name="Hyperlink" xfId="789" builtinId="8" hidden="1"/>
    <cellStyle name="Hyperlink" xfId="791" builtinId="8" hidden="1"/>
    <cellStyle name="Hyperlink" xfId="793" builtinId="8" hidden="1"/>
    <cellStyle name="Hyperlink" xfId="795" builtinId="8" hidden="1"/>
    <cellStyle name="Hyperlink" xfId="797" builtinId="8" hidden="1"/>
    <cellStyle name="Hyperlink" xfId="799" builtinId="8" hidden="1"/>
    <cellStyle name="Hyperlink" xfId="801" builtinId="8" hidden="1"/>
    <cellStyle name="Hyperlink" xfId="803" builtinId="8" hidden="1"/>
    <cellStyle name="Hyperlink" xfId="805" builtinId="8" hidden="1"/>
    <cellStyle name="Hyperlink" xfId="807" builtinId="8" hidden="1"/>
    <cellStyle name="Hyperlink" xfId="809" builtinId="8" hidden="1"/>
    <cellStyle name="Hyperlink" xfId="811" builtinId="8" hidden="1"/>
    <cellStyle name="Hyperlink" xfId="813" builtinId="8" hidden="1"/>
    <cellStyle name="Hyperlink" xfId="815" builtinId="8" hidden="1"/>
    <cellStyle name="Hyperlink" xfId="817" builtinId="8" hidden="1"/>
    <cellStyle name="Hyperlink" xfId="819" builtinId="8" hidden="1"/>
    <cellStyle name="Hyperlink" xfId="821" builtinId="8" hidden="1"/>
    <cellStyle name="Hyperlink" xfId="823" builtinId="8" hidden="1"/>
    <cellStyle name="Hyperlink" xfId="825" builtinId="8" hidden="1"/>
    <cellStyle name="Hyperlink" xfId="827" builtinId="8" hidden="1"/>
    <cellStyle name="Hyperlink" xfId="829" builtinId="8" hidden="1"/>
    <cellStyle name="Hyperlink" xfId="831" builtinId="8" hidden="1"/>
    <cellStyle name="Hyperlink" xfId="833" builtinId="8" hidden="1"/>
    <cellStyle name="Hyperlink" xfId="835" builtinId="8" hidden="1"/>
    <cellStyle name="Hyperlink" xfId="837" builtinId="8" hidden="1"/>
    <cellStyle name="Hyperlink" xfId="839" builtinId="8" hidden="1"/>
    <cellStyle name="Hyperlink" xfId="841" builtinId="8" hidden="1"/>
    <cellStyle name="Hyperlink" xfId="843" builtinId="8" hidden="1"/>
    <cellStyle name="Hyperlink" xfId="845" builtinId="8" hidden="1"/>
    <cellStyle name="Hyperlink" xfId="847" builtinId="8" hidden="1"/>
    <cellStyle name="Hyperlink" xfId="849" builtinId="8" hidden="1"/>
    <cellStyle name="Hyperlink" xfId="851" builtinId="8" hidden="1"/>
    <cellStyle name="Hyperlink" xfId="853" builtinId="8" hidden="1"/>
    <cellStyle name="Hyperlink" xfId="855" builtinId="8" hidden="1"/>
    <cellStyle name="Hyperlink" xfId="857" builtinId="8" hidden="1"/>
    <cellStyle name="Hyperlink" xfId="859" builtinId="8" hidden="1"/>
    <cellStyle name="Hyperlink" xfId="861" builtinId="8" hidden="1"/>
    <cellStyle name="Hyperlink" xfId="863" builtinId="8" hidden="1"/>
    <cellStyle name="Hyperlink" xfId="865" builtinId="8" hidden="1"/>
    <cellStyle name="Hyperlink" xfId="867" builtinId="8" hidden="1"/>
    <cellStyle name="Hyperlink" xfId="869" builtinId="8" hidden="1"/>
    <cellStyle name="Hyperlink" xfId="871" builtinId="8" hidden="1"/>
    <cellStyle name="Hyperlink" xfId="873" builtinId="8" hidden="1"/>
    <cellStyle name="Hyperlink" xfId="875" builtinId="8" hidden="1"/>
    <cellStyle name="Hyperlink" xfId="877" builtinId="8" hidden="1"/>
    <cellStyle name="Hyperlink" xfId="879" builtinId="8" hidden="1"/>
    <cellStyle name="Hyperlink" xfId="881" builtinId="8" hidden="1"/>
    <cellStyle name="Hyperlink" xfId="883" builtinId="8" hidden="1"/>
    <cellStyle name="Hyperlink" xfId="885" builtinId="8" hidden="1"/>
    <cellStyle name="Hyperlink" xfId="887" builtinId="8" hidden="1"/>
    <cellStyle name="Hyperlink" xfId="889" builtinId="8" hidden="1"/>
    <cellStyle name="Hyperlink" xfId="891" builtinId="8" hidden="1"/>
    <cellStyle name="Hyperlink" xfId="893" builtinId="8" hidden="1"/>
    <cellStyle name="Hyperlink" xfId="895" builtinId="8" hidden="1"/>
    <cellStyle name="Hyperlink" xfId="897" builtinId="8" hidden="1"/>
    <cellStyle name="Hyperlink" xfId="899" builtinId="8" hidden="1"/>
    <cellStyle name="Hyperlink" xfId="901" builtinId="8" hidden="1"/>
    <cellStyle name="Hyperlink" xfId="903" builtinId="8" hidden="1"/>
    <cellStyle name="Hyperlink" xfId="905" builtinId="8" hidden="1"/>
    <cellStyle name="Hyperlink" xfId="907" builtinId="8" hidden="1"/>
    <cellStyle name="Hyperlink" xfId="909" builtinId="8" hidden="1"/>
    <cellStyle name="Hyperlink" xfId="911" builtinId="8" hidden="1"/>
    <cellStyle name="Hyperlink" xfId="913" builtinId="8" hidden="1"/>
    <cellStyle name="Hyperlink" xfId="915" builtinId="8" hidden="1"/>
    <cellStyle name="Hyperlink" xfId="917" builtinId="8" hidden="1"/>
    <cellStyle name="Hyperlink" xfId="919" builtinId="8" hidden="1"/>
    <cellStyle name="Hyperlink" xfId="921" builtinId="8" hidden="1"/>
    <cellStyle name="Hyperlink" xfId="923" builtinId="8" hidden="1"/>
    <cellStyle name="Hyperlink" xfId="925" builtinId="8" hidden="1"/>
    <cellStyle name="Hyperlink" xfId="927" builtinId="8" hidden="1"/>
    <cellStyle name="Hyperlink" xfId="929" builtinId="8" hidden="1"/>
    <cellStyle name="Hyperlink" xfId="931" builtinId="8" hidden="1"/>
    <cellStyle name="Hyperlink" xfId="933" builtinId="8" hidden="1"/>
    <cellStyle name="Hyperlink" xfId="935" builtinId="8" hidden="1"/>
    <cellStyle name="Hyperlink" xfId="937" builtinId="8" hidden="1"/>
    <cellStyle name="Hyperlink" xfId="939" builtinId="8" hidden="1"/>
    <cellStyle name="Hyperlink" xfId="941" builtinId="8" hidden="1"/>
    <cellStyle name="Hyperlink" xfId="943" builtinId="8" hidden="1"/>
    <cellStyle name="Hyperlink" xfId="945" builtinId="8" hidden="1"/>
    <cellStyle name="Hyperlink" xfId="947" builtinId="8" hidden="1"/>
    <cellStyle name="Hyperlink" xfId="949" builtinId="8" hidden="1"/>
    <cellStyle name="Hyperlink" xfId="951" builtinId="8" hidden="1"/>
    <cellStyle name="Hyperlink" xfId="953" builtinId="8" hidden="1"/>
    <cellStyle name="Hyperlink" xfId="955" builtinId="8" hidden="1"/>
    <cellStyle name="Hyperlink" xfId="957" builtinId="8" hidden="1"/>
    <cellStyle name="Hyperlink" xfId="959" builtinId="8" hidden="1"/>
    <cellStyle name="Hyperlink" xfId="961" builtinId="8" hidden="1"/>
    <cellStyle name="Hyperlink" xfId="963" builtinId="8" hidden="1"/>
    <cellStyle name="Hyperlink" xfId="965" builtinId="8" hidden="1"/>
    <cellStyle name="Hyperlink" xfId="967" builtinId="8" hidden="1"/>
    <cellStyle name="Hyperlink" xfId="969" builtinId="8" hidden="1"/>
    <cellStyle name="Hyperlink" xfId="971" builtinId="8" hidden="1"/>
    <cellStyle name="Hyperlink" xfId="973" builtinId="8" hidden="1"/>
    <cellStyle name="Hyperlink" xfId="975" builtinId="8" hidden="1"/>
    <cellStyle name="Hyperlink" xfId="977" builtinId="8" hidden="1"/>
    <cellStyle name="Hyperlink" xfId="979" builtinId="8" hidden="1"/>
    <cellStyle name="Hyperlink" xfId="981" builtinId="8" hidden="1"/>
    <cellStyle name="Hyperlink" xfId="983" builtinId="8" hidden="1"/>
    <cellStyle name="Hyperlink" xfId="985" builtinId="8" hidden="1"/>
    <cellStyle name="Hyperlink" xfId="987" builtinId="8" hidden="1"/>
    <cellStyle name="Hyperlink" xfId="989" builtinId="8" hidden="1"/>
    <cellStyle name="Hyperlink" xfId="991" builtinId="8" hidden="1"/>
    <cellStyle name="Hyperlink" xfId="993" builtinId="8" hidden="1"/>
    <cellStyle name="Hyperlink" xfId="995" builtinId="8" hidden="1"/>
    <cellStyle name="Hyperlink" xfId="997" builtinId="8" hidden="1"/>
    <cellStyle name="Hyperlink" xfId="999" builtinId="8" hidden="1"/>
    <cellStyle name="Hyperlink" xfId="1001" builtinId="8" hidden="1"/>
    <cellStyle name="Hyperlink" xfId="1003" builtinId="8" hidden="1"/>
    <cellStyle name="Hyperlink" xfId="1005" builtinId="8" hidden="1"/>
    <cellStyle name="Hyperlink" xfId="1007" builtinId="8" hidden="1"/>
    <cellStyle name="Hyperlink" xfId="1009" builtinId="8" hidden="1"/>
    <cellStyle name="Hyperlink" xfId="1011" builtinId="8" hidden="1"/>
    <cellStyle name="Hyperlink" xfId="1013" builtinId="8" hidden="1"/>
    <cellStyle name="Hyperlink" xfId="1015" builtinId="8" hidden="1"/>
    <cellStyle name="Hyperlink" xfId="1017" builtinId="8" hidden="1"/>
    <cellStyle name="Hyperlink" xfId="1019" builtinId="8" hidden="1"/>
    <cellStyle name="Hyperlink" xfId="1021" builtinId="8" hidden="1"/>
    <cellStyle name="Hyperlink" xfId="1023" builtinId="8" hidden="1"/>
    <cellStyle name="Hyperlink" xfId="1025" builtinId="8" hidden="1"/>
    <cellStyle name="Hyperlink" xfId="1027" builtinId="8" hidden="1"/>
    <cellStyle name="Hyperlink" xfId="1029" builtinId="8" hidden="1"/>
    <cellStyle name="Hyperlink" xfId="1031" builtinId="8" hidden="1"/>
    <cellStyle name="Hyperlink" xfId="1033" builtinId="8" hidden="1"/>
    <cellStyle name="Hyperlink" xfId="1035" builtinId="8" hidden="1"/>
    <cellStyle name="Hyperlink" xfId="1037" builtinId="8" hidden="1"/>
    <cellStyle name="Hyperlink" xfId="1039" builtinId="8" hidden="1"/>
    <cellStyle name="Hyperlink" xfId="1041" builtinId="8" hidden="1"/>
    <cellStyle name="Hyperlink" xfId="1043" builtinId="8" hidden="1"/>
    <cellStyle name="Hyperlink" xfId="1045" builtinId="8" hidden="1"/>
    <cellStyle name="Hyperlink" xfId="1047" builtinId="8" hidden="1"/>
    <cellStyle name="Hyperlink" xfId="1049" builtinId="8" hidden="1"/>
    <cellStyle name="Hyperlink" xfId="1051" builtinId="8" hidden="1"/>
    <cellStyle name="Hyperlink" xfId="1053" builtinId="8" hidden="1"/>
    <cellStyle name="Hyperlink" xfId="1055" builtinId="8" hidden="1"/>
    <cellStyle name="Hyperlink" xfId="1057" builtinId="8" hidden="1"/>
    <cellStyle name="Hyperlink" xfId="1059" builtinId="8" hidden="1"/>
    <cellStyle name="Hyperlink" xfId="1061" builtinId="8" hidden="1"/>
    <cellStyle name="Hyperlink" xfId="1063" builtinId="8" hidden="1"/>
    <cellStyle name="Hyperlink" xfId="1065" builtinId="8" hidden="1"/>
    <cellStyle name="Hyperlink" xfId="1067" builtinId="8" hidden="1"/>
    <cellStyle name="Hyperlink" xfId="1069" builtinId="8" hidden="1"/>
    <cellStyle name="Hyperlink" xfId="1071" builtinId="8" hidden="1"/>
    <cellStyle name="Hyperlink" xfId="1073" builtinId="8" hidden="1"/>
    <cellStyle name="Hyperlink" xfId="1075" builtinId="8" hidden="1"/>
    <cellStyle name="Hyperlink" xfId="1077" builtinId="8" hidden="1"/>
    <cellStyle name="Hyperlink" xfId="1079" builtinId="8" hidden="1"/>
    <cellStyle name="Hyperlink" xfId="1081" builtinId="8" hidden="1"/>
    <cellStyle name="Hyperlink" xfId="1083" builtinId="8" hidden="1"/>
    <cellStyle name="Hyperlink" xfId="1085" builtinId="8" hidden="1"/>
    <cellStyle name="Hyperlink" xfId="1087" builtinId="8" hidden="1"/>
    <cellStyle name="Hyperlink" xfId="1089" builtinId="8" hidden="1"/>
    <cellStyle name="Hyperlink" xfId="1091" builtinId="8" hidden="1"/>
    <cellStyle name="Hyperlink" xfId="1093" builtinId="8" hidden="1"/>
    <cellStyle name="Hyperlink" xfId="1095" builtinId="8" hidden="1"/>
    <cellStyle name="Hyperlink" xfId="1097" builtinId="8" hidden="1"/>
    <cellStyle name="Hyperlink" xfId="1099" builtinId="8" hidden="1"/>
    <cellStyle name="Hyperlink" xfId="1101" builtinId="8" hidden="1"/>
    <cellStyle name="Hyperlink" xfId="1103" builtinId="8" hidden="1"/>
    <cellStyle name="Hyperlink" xfId="1105" builtinId="8" hidden="1"/>
    <cellStyle name="Hyperlink" xfId="1107" builtinId="8" hidden="1"/>
    <cellStyle name="Hyperlink" xfId="1109" builtinId="8" hidden="1"/>
    <cellStyle name="Hyperlink" xfId="1111" builtinId="8" hidden="1"/>
    <cellStyle name="Hyperlink" xfId="1113" builtinId="8" hidden="1"/>
    <cellStyle name="Hyperlink" xfId="1115" builtinId="8" hidden="1"/>
    <cellStyle name="Hyperlink" xfId="1117" builtinId="8" hidden="1"/>
    <cellStyle name="Hyperlink" xfId="1119" builtinId="8" hidden="1"/>
    <cellStyle name="Hyperlink" xfId="1121" builtinId="8" hidden="1"/>
    <cellStyle name="Hyperlink" xfId="1123" builtinId="8" hidden="1"/>
    <cellStyle name="Hyperlink" xfId="1125" builtinId="8" hidden="1"/>
    <cellStyle name="Hyperlink" xfId="1127" builtinId="8" hidden="1"/>
    <cellStyle name="Hyperlink" xfId="1129" builtinId="8" hidden="1"/>
    <cellStyle name="Hyperlink" xfId="1131" builtinId="8" hidden="1"/>
    <cellStyle name="Hyperlink" xfId="1133" builtinId="8" hidden="1"/>
    <cellStyle name="Hyperlink" xfId="1135" builtinId="8" hidden="1"/>
    <cellStyle name="Hyperlink" xfId="1137" builtinId="8" hidden="1"/>
    <cellStyle name="Hyperlink" xfId="1139" builtinId="8" hidden="1"/>
    <cellStyle name="Hyperlink" xfId="1141" builtinId="8" hidden="1"/>
    <cellStyle name="Hyperlink" xfId="1143" builtinId="8" hidden="1"/>
    <cellStyle name="Hyperlink" xfId="1145" builtinId="8" hidden="1"/>
    <cellStyle name="Hyperlink" xfId="1147" builtinId="8" hidden="1"/>
    <cellStyle name="Hyperlink" xfId="1149" builtinId="8" hidden="1"/>
    <cellStyle name="Hyperlink" xfId="1151" builtinId="8" hidden="1"/>
    <cellStyle name="Hyperlink" xfId="1153" builtinId="8" hidden="1"/>
    <cellStyle name="Hyperlink" xfId="1155" builtinId="8" hidden="1"/>
    <cellStyle name="Hyperlink" xfId="1157" builtinId="8" hidden="1"/>
    <cellStyle name="Hyperlink" xfId="1159" builtinId="8" hidden="1"/>
    <cellStyle name="Hyperlink" xfId="1161" builtinId="8" hidden="1"/>
    <cellStyle name="Hyperlink" xfId="1163" builtinId="8" hidden="1"/>
    <cellStyle name="Hyperlink" xfId="1165" builtinId="8" hidden="1"/>
    <cellStyle name="Hyperlink" xfId="1167" builtinId="8" hidden="1"/>
    <cellStyle name="Hyperlink" xfId="1169" builtinId="8" hidden="1"/>
    <cellStyle name="Hyperlink" xfId="1171" builtinId="8" hidden="1"/>
    <cellStyle name="Hyperlink" xfId="1173" builtinId="8" hidden="1"/>
    <cellStyle name="Hyperlink" xfId="1175" builtinId="8" hidden="1"/>
    <cellStyle name="Hyperlink" xfId="1177" builtinId="8" hidden="1"/>
    <cellStyle name="Hyperlink" xfId="1179" builtinId="8" hidden="1"/>
    <cellStyle name="Hyperlink" xfId="1181" builtinId="8" hidden="1"/>
    <cellStyle name="Hyperlink" xfId="1183" builtinId="8" hidden="1"/>
    <cellStyle name="Hyperlink" xfId="1185" builtinId="8" hidden="1"/>
    <cellStyle name="Hyperlink" xfId="1187" builtinId="8" hidden="1"/>
    <cellStyle name="Hyperlink" xfId="1189" builtinId="8" hidden="1"/>
    <cellStyle name="Hyperlink" xfId="1191" builtinId="8" hidden="1"/>
    <cellStyle name="Hyperlink" xfId="1193" builtinId="8" hidden="1"/>
    <cellStyle name="Hyperlink" xfId="1195" builtinId="8" hidden="1"/>
    <cellStyle name="Hyperlink" xfId="1197" builtinId="8" hidden="1"/>
    <cellStyle name="Hyperlink" xfId="1199" builtinId="8" hidden="1"/>
    <cellStyle name="Hyperlink" xfId="1201" builtinId="8" hidden="1"/>
    <cellStyle name="Hyperlink" xfId="1203" builtinId="8" hidden="1"/>
    <cellStyle name="Hyperlink" xfId="1205" builtinId="8" hidden="1"/>
    <cellStyle name="Hyperlink" xfId="1207" builtinId="8" hidden="1"/>
    <cellStyle name="Hyperlink" xfId="1209" builtinId="8" hidden="1"/>
    <cellStyle name="Hyperlink" xfId="1211" builtinId="8" hidden="1"/>
    <cellStyle name="Hyperlink" xfId="1213" builtinId="8" hidden="1"/>
    <cellStyle name="Hyperlink" xfId="1215" builtinId="8" hidden="1"/>
    <cellStyle name="Hyperlink" xfId="1217" builtinId="8" hidden="1"/>
    <cellStyle name="Hyperlink" xfId="1219" builtinId="8" hidden="1"/>
    <cellStyle name="Hyperlink" xfId="1221" builtinId="8" hidden="1"/>
    <cellStyle name="Hyperlink" xfId="1223" builtinId="8" hidden="1"/>
    <cellStyle name="Hyperlink" xfId="1225" builtinId="8" hidden="1"/>
    <cellStyle name="Hyperlink" xfId="1227" builtinId="8" hidden="1"/>
    <cellStyle name="Hyperlink" xfId="1229" builtinId="8" hidden="1"/>
    <cellStyle name="Hyperlink" xfId="1231" builtinId="8" hidden="1"/>
    <cellStyle name="Hyperlink" xfId="1233" builtinId="8" hidden="1"/>
    <cellStyle name="Hyperlink" xfId="1235" builtinId="8" hidden="1"/>
    <cellStyle name="Hyperlink" xfId="1237" builtinId="8" hidden="1"/>
    <cellStyle name="Hyperlink" xfId="1239" builtinId="8" hidden="1"/>
    <cellStyle name="Hyperlink" xfId="1241" builtinId="8" hidden="1"/>
    <cellStyle name="Hyperlink" xfId="1243" builtinId="8" hidden="1"/>
    <cellStyle name="Hyperlink" xfId="1245" builtinId="8" hidden="1"/>
    <cellStyle name="Hyperlink" xfId="1247" builtinId="8" hidden="1"/>
    <cellStyle name="Hyperlink" xfId="1249" builtinId="8" hidden="1"/>
    <cellStyle name="Hyperlink" xfId="1251" builtinId="8" hidden="1"/>
    <cellStyle name="Hyperlink" xfId="1253" builtinId="8" hidden="1"/>
    <cellStyle name="Hyperlink" xfId="1255" builtinId="8" hidden="1"/>
    <cellStyle name="Hyperlink" xfId="1257" builtinId="8" hidden="1"/>
    <cellStyle name="Hyperlink" xfId="1259" builtinId="8" hidden="1"/>
    <cellStyle name="Hyperlink" xfId="1261" builtinId="8" hidden="1"/>
    <cellStyle name="Hyperlink" xfId="1263" builtinId="8" hidden="1"/>
    <cellStyle name="Hyperlink" xfId="1265" builtinId="8" hidden="1"/>
    <cellStyle name="Hyperlink" xfId="1267" builtinId="8" hidden="1"/>
    <cellStyle name="Hyperlink" xfId="1269" builtinId="8" hidden="1"/>
    <cellStyle name="Hyperlink" xfId="1271" builtinId="8" hidden="1"/>
    <cellStyle name="Hyperlink" xfId="1273" builtinId="8" hidden="1"/>
    <cellStyle name="Hyperlink" xfId="1275" builtinId="8" hidden="1"/>
    <cellStyle name="Hyperlink" xfId="1277" builtinId="8" hidden="1"/>
    <cellStyle name="Hyperlink" xfId="1279" builtinId="8" hidden="1"/>
    <cellStyle name="Hyperlink" xfId="1281" builtinId="8" hidden="1"/>
    <cellStyle name="Hyperlink" xfId="1283" builtinId="8" hidden="1"/>
    <cellStyle name="Hyperlink" xfId="1285" builtinId="8" hidden="1"/>
    <cellStyle name="Hyperlink" xfId="1287" builtinId="8" hidden="1"/>
    <cellStyle name="Hyperlink" xfId="1289" builtinId="8" hidden="1"/>
    <cellStyle name="Hyperlink" xfId="1291" builtinId="8" hidden="1"/>
    <cellStyle name="Hyperlink" xfId="1293" builtinId="8" hidden="1"/>
    <cellStyle name="Hyperlink" xfId="1295" builtinId="8" hidden="1"/>
    <cellStyle name="Hyperlink" xfId="1297" builtinId="8" hidden="1"/>
    <cellStyle name="Hyperlink" xfId="1299" builtinId="8" hidden="1"/>
    <cellStyle name="Hyperlink" xfId="1301" builtinId="8" hidden="1"/>
    <cellStyle name="Hyperlink" xfId="1303" builtinId="8" hidden="1"/>
    <cellStyle name="Hyperlink" xfId="1305" builtinId="8" hidden="1"/>
    <cellStyle name="Hyperlink" xfId="1307" builtinId="8" hidden="1"/>
    <cellStyle name="Hyperlink" xfId="1309" builtinId="8" hidden="1"/>
    <cellStyle name="Hyperlink" xfId="1311" builtinId="8" hidden="1"/>
    <cellStyle name="Hyperlink" xfId="1313" builtinId="8" hidden="1"/>
    <cellStyle name="Hyperlink" xfId="1315" builtinId="8" hidden="1"/>
    <cellStyle name="Hyperlink" xfId="1317" builtinId="8" hidden="1"/>
    <cellStyle name="Hyperlink" xfId="1319" builtinId="8" hidden="1"/>
    <cellStyle name="Hyperlink" xfId="1321" builtinId="8" hidden="1"/>
    <cellStyle name="Hyperlink" xfId="1323" builtinId="8" hidden="1"/>
    <cellStyle name="Hyperlink" xfId="1325" builtinId="8" hidden="1"/>
    <cellStyle name="Hyperlink" xfId="1327" builtinId="8" hidden="1"/>
    <cellStyle name="Hyperlink" xfId="1329" builtinId="8" hidden="1"/>
    <cellStyle name="Hyperlink" xfId="1331" builtinId="8" hidden="1"/>
    <cellStyle name="Hyperlink" xfId="1333" builtinId="8" hidden="1"/>
    <cellStyle name="Hyperlink" xfId="1335" builtinId="8" hidden="1"/>
    <cellStyle name="Hyperlink" xfId="1337" builtinId="8" hidden="1"/>
    <cellStyle name="Hyperlink" xfId="1339" builtinId="8" hidden="1"/>
    <cellStyle name="Hyperlink" xfId="1341" builtinId="8" hidden="1"/>
    <cellStyle name="Hyperlink" xfId="1343" builtinId="8" hidden="1"/>
    <cellStyle name="Hyperlink" xfId="1345" builtinId="8" hidden="1"/>
    <cellStyle name="Hyperlink" xfId="1347" builtinId="8" hidden="1"/>
    <cellStyle name="Hyperlink" xfId="1349" builtinId="8" hidden="1"/>
    <cellStyle name="Hyperlink" xfId="1351" builtinId="8" hidden="1"/>
    <cellStyle name="Hyperlink" xfId="1353" builtinId="8" hidden="1"/>
    <cellStyle name="Hyperlink" xfId="1355" builtinId="8" hidden="1"/>
    <cellStyle name="Hyperlink" xfId="1357" builtinId="8" hidden="1"/>
    <cellStyle name="Hyperlink" xfId="1359" builtinId="8" hidden="1"/>
    <cellStyle name="Hyperlink" xfId="1361" builtinId="8" hidden="1"/>
    <cellStyle name="Hyperlink" xfId="1363" builtinId="8" hidden="1"/>
    <cellStyle name="Hyperlink" xfId="1365" builtinId="8" hidden="1"/>
    <cellStyle name="Hyperlink" xfId="1367" builtinId="8" hidden="1"/>
    <cellStyle name="Hyperlink" xfId="1369" builtinId="8" hidden="1"/>
    <cellStyle name="Hyperlink" xfId="1371" builtinId="8" hidden="1"/>
    <cellStyle name="Hyperlink" xfId="1373" builtinId="8" hidden="1"/>
    <cellStyle name="Hyperlink" xfId="1375" builtinId="8" hidden="1"/>
    <cellStyle name="Hyperlink" xfId="1377" builtinId="8" hidden="1"/>
    <cellStyle name="Hyperlink" xfId="1379" builtinId="8" hidden="1"/>
    <cellStyle name="Hyperlink" xfId="1381" builtinId="8" hidden="1"/>
    <cellStyle name="Hyperlink" xfId="1383" builtinId="8" hidden="1"/>
    <cellStyle name="Hyperlink" xfId="1385" builtinId="8" hidden="1"/>
    <cellStyle name="Hyperlink" xfId="1387" builtinId="8" hidden="1"/>
    <cellStyle name="Hyperlink" xfId="1389" builtinId="8" hidden="1"/>
    <cellStyle name="Hyperlink" xfId="1391" builtinId="8" hidden="1"/>
    <cellStyle name="Hyperlink" xfId="1393" builtinId="8" hidden="1"/>
    <cellStyle name="Hyperlink" xfId="1395" builtinId="8" hidden="1"/>
    <cellStyle name="Hyperlink" xfId="1397" builtinId="8" hidden="1"/>
    <cellStyle name="Hyperlink" xfId="1399" builtinId="8" hidden="1"/>
    <cellStyle name="Hyperlink" xfId="1401" builtinId="8" hidden="1"/>
    <cellStyle name="Hyperlink" xfId="1403" builtinId="8" hidden="1"/>
    <cellStyle name="Hyperlink" xfId="1405" builtinId="8" hidden="1"/>
    <cellStyle name="Hyperlink" xfId="1407" builtinId="8" hidden="1"/>
    <cellStyle name="Hyperlink" xfId="1409" builtinId="8" hidden="1"/>
    <cellStyle name="Hyperlink" xfId="1411" builtinId="8" hidden="1"/>
    <cellStyle name="Hyperlink" xfId="1413" builtinId="8" hidden="1"/>
    <cellStyle name="Hyperlink" xfId="1415" builtinId="8" hidden="1"/>
    <cellStyle name="Hyperlink" xfId="1417" builtinId="8" hidden="1"/>
    <cellStyle name="Hyperlink" xfId="1419" builtinId="8" hidden="1"/>
    <cellStyle name="Hyperlink" xfId="1421" builtinId="8" hidden="1"/>
    <cellStyle name="Hyperlink" xfId="1423" builtinId="8" hidden="1"/>
    <cellStyle name="Hyperlink" xfId="1425" builtinId="8" hidden="1"/>
    <cellStyle name="Hyperlink" xfId="1427" builtinId="8" hidden="1"/>
    <cellStyle name="Hyperlink" xfId="1429" builtinId="8" hidden="1"/>
    <cellStyle name="Hyperlink" xfId="1431" builtinId="8" hidden="1"/>
    <cellStyle name="Hyperlink" xfId="1433" builtinId="8" hidden="1"/>
    <cellStyle name="Hyperlink" xfId="1435" builtinId="8" hidden="1"/>
    <cellStyle name="Hyperlink" xfId="1437" builtinId="8" hidden="1"/>
    <cellStyle name="Hyperlink" xfId="1439" builtinId="8" hidden="1"/>
    <cellStyle name="Hyperlink" xfId="1441" builtinId="8" hidden="1"/>
    <cellStyle name="Hyperlink" xfId="1443" builtinId="8" hidden="1"/>
    <cellStyle name="Hyperlink" xfId="1445" builtinId="8" hidden="1"/>
    <cellStyle name="Hyperlink" xfId="1447" builtinId="8" hidden="1"/>
    <cellStyle name="Hyperlink" xfId="1449" builtinId="8" hidden="1"/>
    <cellStyle name="Hyperlink" xfId="1451" builtinId="8" hidden="1"/>
    <cellStyle name="Hyperlink" xfId="1453" builtinId="8" hidden="1"/>
    <cellStyle name="Hyperlink" xfId="1455" builtinId="8" hidden="1"/>
    <cellStyle name="Hyperlink" xfId="1457" builtinId="8" hidden="1"/>
    <cellStyle name="Hyperlink" xfId="1459" builtinId="8" hidden="1"/>
    <cellStyle name="Hyperlink" xfId="1461" builtinId="8" hidden="1"/>
    <cellStyle name="Hyperlink" xfId="1463" builtinId="8" hidden="1"/>
    <cellStyle name="Hyperlink" xfId="1465" builtinId="8" hidden="1"/>
    <cellStyle name="Hyperlink" xfId="1467" builtinId="8" hidden="1"/>
    <cellStyle name="Hyperlink" xfId="1469" builtinId="8" hidden="1"/>
    <cellStyle name="Hyperlink" xfId="1471" builtinId="8" hidden="1"/>
    <cellStyle name="Hyperlink" xfId="1473" builtinId="8" hidden="1"/>
    <cellStyle name="Hyperlink" xfId="1475" builtinId="8" hidden="1"/>
    <cellStyle name="Hyperlink" xfId="1477" builtinId="8" hidden="1"/>
    <cellStyle name="Hyperlink" xfId="1479" builtinId="8" hidden="1"/>
    <cellStyle name="Hyperlink" xfId="1481" builtinId="8" hidden="1"/>
    <cellStyle name="Hyperlink" xfId="1483" builtinId="8" hidden="1"/>
    <cellStyle name="Hyperlink" xfId="1485" builtinId="8" hidden="1"/>
    <cellStyle name="Hyperlink" xfId="1487" builtinId="8" hidden="1"/>
    <cellStyle name="Hyperlink" xfId="1489" builtinId="8" hidden="1"/>
    <cellStyle name="Hyperlink" xfId="1491" builtinId="8" hidden="1"/>
    <cellStyle name="Hyperlink" xfId="1493" builtinId="8" hidden="1"/>
    <cellStyle name="Hyperlink" xfId="1495" builtinId="8" hidden="1"/>
    <cellStyle name="Hyperlink" xfId="1497" builtinId="8" hidden="1"/>
    <cellStyle name="Hyperlink" xfId="1499" builtinId="8" hidden="1"/>
    <cellStyle name="Hyperlink" xfId="1501" builtinId="8" hidden="1"/>
    <cellStyle name="Hyperlink" xfId="1503" builtinId="8" hidden="1"/>
    <cellStyle name="Hyperlink" xfId="1505" builtinId="8" hidden="1"/>
    <cellStyle name="Hyperlink" xfId="1507" builtinId="8" hidden="1"/>
    <cellStyle name="Hyperlink" xfId="1509" builtinId="8" hidden="1"/>
    <cellStyle name="Hyperlink" xfId="1511" builtinId="8" hidden="1"/>
    <cellStyle name="Hyperlink" xfId="1513" builtinId="8" hidden="1"/>
    <cellStyle name="Hyperlink" xfId="1515" builtinId="8" hidden="1"/>
    <cellStyle name="Hyperlink" xfId="1517" builtinId="8" hidden="1"/>
    <cellStyle name="Hyperlink" xfId="1519" builtinId="8" hidden="1"/>
    <cellStyle name="Hyperlink" xfId="1521" builtinId="8" hidden="1"/>
    <cellStyle name="Hyperlink" xfId="1523" builtinId="8" hidden="1"/>
    <cellStyle name="Hyperlink" xfId="1525" builtinId="8" hidden="1"/>
    <cellStyle name="Hyperlink" xfId="1527" builtinId="8" hidden="1"/>
    <cellStyle name="Hyperlink" xfId="1529" builtinId="8" hidden="1"/>
    <cellStyle name="Hyperlink" xfId="1531" builtinId="8" hidden="1"/>
    <cellStyle name="Hyperlink" xfId="1533" builtinId="8" hidden="1"/>
    <cellStyle name="Hyperlink" xfId="1535" builtinId="8" hidden="1"/>
    <cellStyle name="Hyperlink" xfId="1537" builtinId="8" hidden="1"/>
    <cellStyle name="Hyperlink" xfId="1539" builtinId="8" hidden="1"/>
    <cellStyle name="Hyperlink" xfId="1541" builtinId="8" hidden="1"/>
    <cellStyle name="Hyperlink" xfId="1543" builtinId="8" hidden="1"/>
    <cellStyle name="Hyperlink" xfId="1545" builtinId="8" hidden="1"/>
    <cellStyle name="Hyperlink" xfId="1547" builtinId="8" hidden="1"/>
    <cellStyle name="Hyperlink" xfId="1549" builtinId="8" hidden="1"/>
    <cellStyle name="Hyperlink" xfId="1551" builtinId="8" hidden="1"/>
    <cellStyle name="Hyperlink" xfId="1553" builtinId="8" hidden="1"/>
    <cellStyle name="Hyperlink" xfId="1555" builtinId="8" hidden="1"/>
    <cellStyle name="Hyperlink" xfId="1557" builtinId="8" hidden="1"/>
    <cellStyle name="Hyperlink" xfId="1559" builtinId="8" hidden="1"/>
    <cellStyle name="Hyperlink" xfId="1561" builtinId="8" hidden="1"/>
    <cellStyle name="Hyperlink" xfId="1563" builtinId="8" hidden="1"/>
    <cellStyle name="Hyperlink" xfId="1565" builtinId="8" hidden="1"/>
    <cellStyle name="Hyperlink" xfId="1567" builtinId="8" hidden="1"/>
    <cellStyle name="Hyperlink" xfId="1569" builtinId="8" hidden="1"/>
    <cellStyle name="Hyperlink" xfId="1571" builtinId="8" hidden="1"/>
    <cellStyle name="Hyperlink" xfId="1573" builtinId="8" hidden="1"/>
    <cellStyle name="Hyperlink" xfId="1575" builtinId="8" hidden="1"/>
    <cellStyle name="Hyperlink" xfId="1577" builtinId="8" hidden="1"/>
    <cellStyle name="Hyperlink" xfId="1579" builtinId="8" hidden="1"/>
    <cellStyle name="Hyperlink" xfId="1581" builtinId="8" hidden="1"/>
    <cellStyle name="Hyperlink" xfId="1583" builtinId="8" hidden="1"/>
    <cellStyle name="Hyperlink" xfId="1585" builtinId="8" hidden="1"/>
    <cellStyle name="Hyperlink" xfId="1587" builtinId="8" hidden="1"/>
    <cellStyle name="Hyperlink" xfId="1589" builtinId="8" hidden="1"/>
    <cellStyle name="Hyperlink" xfId="1591" builtinId="8" hidden="1"/>
    <cellStyle name="Hyperlink" xfId="1593" builtinId="8" hidden="1"/>
    <cellStyle name="Hyperlink" xfId="1595" builtinId="8" hidden="1"/>
    <cellStyle name="Hyperlink" xfId="1597" builtinId="8" hidden="1"/>
    <cellStyle name="Hyperlink" xfId="1599" builtinId="8" hidden="1"/>
    <cellStyle name="Hyperlink" xfId="1601" builtinId="8" hidden="1"/>
    <cellStyle name="Hyperlink" xfId="1603" builtinId="8" hidden="1"/>
    <cellStyle name="Hyperlink" xfId="1605" builtinId="8" hidden="1"/>
    <cellStyle name="Hyperlink" xfId="1607" builtinId="8" hidden="1"/>
    <cellStyle name="Hyperlink" xfId="1609" builtinId="8" hidden="1"/>
    <cellStyle name="Hyperlink" xfId="1611" builtinId="8" hidden="1"/>
    <cellStyle name="Hyperlink" xfId="1613" builtinId="8" hidden="1"/>
    <cellStyle name="Hyperlink" xfId="1615" builtinId="8" hidden="1"/>
    <cellStyle name="Hyperlink" xfId="1617" builtinId="8" hidden="1"/>
    <cellStyle name="Hyperlink" xfId="1619" builtinId="8" hidden="1"/>
    <cellStyle name="Hyperlink" xfId="1621" builtinId="8" hidden="1"/>
    <cellStyle name="Hyperlink" xfId="1623" builtinId="8" hidden="1"/>
    <cellStyle name="Hyperlink" xfId="1625" builtinId="8" hidden="1"/>
    <cellStyle name="Hyperlink" xfId="1627" builtinId="8" hidden="1"/>
    <cellStyle name="Hyperlink" xfId="1629" builtinId="8" hidden="1"/>
    <cellStyle name="Hyperlink" xfId="1631" builtinId="8" hidden="1"/>
    <cellStyle name="Hyperlink" xfId="1633" builtinId="8" hidden="1"/>
    <cellStyle name="Hyperlink" xfId="1635" builtinId="8" hidden="1"/>
    <cellStyle name="Hyperlink" xfId="1637" builtinId="8" hidden="1"/>
    <cellStyle name="Hyperlink" xfId="1639" builtinId="8" hidden="1"/>
    <cellStyle name="Hyperlink" xfId="1641" builtinId="8" hidden="1"/>
    <cellStyle name="Hyperlink" xfId="1643" builtinId="8" hidden="1"/>
    <cellStyle name="Hyperlink" xfId="1645" builtinId="8" hidden="1"/>
    <cellStyle name="Hyperlink" xfId="1647" builtinId="8" hidden="1"/>
    <cellStyle name="Hyperlink" xfId="1649" builtinId="8" hidden="1"/>
    <cellStyle name="Hyperlink" xfId="1651" builtinId="8" hidden="1"/>
    <cellStyle name="Hyperlink" xfId="1653" builtinId="8" hidden="1"/>
    <cellStyle name="Hyperlink" xfId="1655" builtinId="8" hidden="1"/>
    <cellStyle name="Hyperlink" xfId="1657" builtinId="8" hidden="1"/>
    <cellStyle name="Hyperlink" xfId="1659" builtinId="8" hidden="1"/>
    <cellStyle name="Hyperlink" xfId="1661" builtinId="8" hidden="1"/>
    <cellStyle name="Hyperlink" xfId="1663" builtinId="8" hidden="1"/>
    <cellStyle name="Hyperlink" xfId="1665" builtinId="8" hidden="1"/>
    <cellStyle name="Hyperlink" xfId="1667" builtinId="8" hidden="1"/>
    <cellStyle name="Hyperlink" xfId="1669" builtinId="8" hidden="1"/>
    <cellStyle name="Hyperlink" xfId="1671" builtinId="8" hidden="1"/>
    <cellStyle name="Hyperlink" xfId="1673" builtinId="8" hidden="1"/>
    <cellStyle name="Hyperlink" xfId="1675" builtinId="8" hidden="1"/>
    <cellStyle name="Hyperlink" xfId="1677" builtinId="8" hidden="1"/>
    <cellStyle name="Hyperlink" xfId="1679" builtinId="8" hidden="1"/>
    <cellStyle name="Hyperlink" xfId="1681" builtinId="8" hidden="1"/>
    <cellStyle name="Hyperlink" xfId="1683" builtinId="8" hidden="1"/>
    <cellStyle name="Hyperlink" xfId="1685" builtinId="8" hidden="1"/>
    <cellStyle name="Hyperlink" xfId="1687" builtinId="8" hidden="1"/>
    <cellStyle name="Hyperlink" xfId="1689" builtinId="8" hidden="1"/>
    <cellStyle name="Hyperlink" xfId="1691" builtinId="8" hidden="1"/>
    <cellStyle name="Hyperlink" xfId="1693" builtinId="8" hidden="1"/>
    <cellStyle name="Hyperlink" xfId="1695" builtinId="8" hidden="1"/>
    <cellStyle name="Hyperlink" xfId="1697" builtinId="8" hidden="1"/>
    <cellStyle name="Hyperlink" xfId="1699" builtinId="8" hidden="1"/>
    <cellStyle name="Hyperlink" xfId="1701" builtinId="8" hidden="1"/>
    <cellStyle name="Hyperlink" xfId="1703" builtinId="8" hidden="1"/>
    <cellStyle name="Hyperlink" xfId="1705" builtinId="8" hidden="1"/>
    <cellStyle name="Hyperlink" xfId="1707" builtinId="8" hidden="1"/>
    <cellStyle name="Hyperlink" xfId="1709" builtinId="8" hidden="1"/>
    <cellStyle name="Hyperlink" xfId="1711" builtinId="8" hidden="1"/>
    <cellStyle name="Hyperlink" xfId="1713" builtinId="8" hidden="1"/>
    <cellStyle name="Hyperlink" xfId="1715" builtinId="8" hidden="1"/>
    <cellStyle name="Hyperlink" xfId="1717" builtinId="8" hidden="1"/>
    <cellStyle name="Hyperlink" xfId="1719" builtinId="8" hidden="1"/>
    <cellStyle name="Hyperlink" xfId="1721" builtinId="8" hidden="1"/>
    <cellStyle name="Hyperlink" xfId="1723" builtinId="8" hidden="1"/>
    <cellStyle name="Hyperlink" xfId="1725" builtinId="8" hidden="1"/>
    <cellStyle name="Hyperlink" xfId="1727" builtinId="8" hidden="1"/>
    <cellStyle name="Hyperlink" xfId="1729" builtinId="8" hidden="1"/>
    <cellStyle name="Hyperlink" xfId="1731" builtinId="8" hidden="1"/>
    <cellStyle name="Hyperlink" xfId="1733" builtinId="8" hidden="1"/>
    <cellStyle name="Hyperlink" xfId="1735" builtinId="8" hidden="1"/>
    <cellStyle name="Hyperlink" xfId="1737" builtinId="8" hidden="1"/>
    <cellStyle name="Hyperlink" xfId="1739" builtinId="8" hidden="1"/>
    <cellStyle name="Hyperlink" xfId="1741" builtinId="8" hidden="1"/>
    <cellStyle name="Hyperlink" xfId="1743" builtinId="8" hidden="1"/>
    <cellStyle name="Hyperlink" xfId="1745" builtinId="8" hidden="1"/>
    <cellStyle name="Hyperlink" xfId="1747" builtinId="8" hidden="1"/>
    <cellStyle name="Hyperlink" xfId="1749" builtinId="8" hidden="1"/>
    <cellStyle name="Hyperlink" xfId="1751" builtinId="8" hidden="1"/>
    <cellStyle name="Hyperlink" xfId="1753" builtinId="8" hidden="1"/>
    <cellStyle name="Hyperlink" xfId="1755" builtinId="8" hidden="1"/>
    <cellStyle name="Hyperlink" xfId="1757" builtinId="8" hidden="1"/>
    <cellStyle name="Hyperlink" xfId="1759" builtinId="8" hidden="1"/>
    <cellStyle name="Hyperlink" xfId="1761" builtinId="8" hidden="1"/>
    <cellStyle name="Hyperlink" xfId="1763" builtinId="8" hidden="1"/>
    <cellStyle name="Hyperlink" xfId="1765" builtinId="8" hidden="1"/>
    <cellStyle name="Hyperlink" xfId="1767" builtinId="8" hidden="1"/>
    <cellStyle name="Hyperlink" xfId="1769" builtinId="8" hidden="1"/>
    <cellStyle name="Hyperlink" xfId="1771" builtinId="8" hidden="1"/>
    <cellStyle name="Hyperlink" xfId="1773" builtinId="8" hidden="1"/>
    <cellStyle name="Hyperlink" xfId="1775" builtinId="8" hidden="1"/>
    <cellStyle name="Hyperlink" xfId="1777" builtinId="8" hidden="1"/>
    <cellStyle name="Hyperlink" xfId="1779" builtinId="8" hidden="1"/>
    <cellStyle name="Hyperlink" xfId="1781" builtinId="8" hidden="1"/>
    <cellStyle name="Hyperlink" xfId="1783" builtinId="8" hidden="1"/>
    <cellStyle name="Hyperlink" xfId="1785" builtinId="8" hidden="1"/>
    <cellStyle name="Hyperlink" xfId="1787" builtinId="8" hidden="1"/>
    <cellStyle name="Hyperlink" xfId="1789" builtinId="8" hidden="1"/>
    <cellStyle name="Hyperlink" xfId="1791" builtinId="8" hidden="1"/>
    <cellStyle name="Hyperlink" xfId="1793" builtinId="8" hidden="1"/>
    <cellStyle name="Hyperlink" xfId="1795" builtinId="8" hidden="1"/>
    <cellStyle name="Hyperlink" xfId="1797" builtinId="8" hidden="1"/>
    <cellStyle name="Hyperlink" xfId="1799" builtinId="8" hidden="1"/>
    <cellStyle name="Hyperlink" xfId="1801" builtinId="8" hidden="1"/>
    <cellStyle name="Hyperlink" xfId="1803" builtinId="8" hidden="1"/>
    <cellStyle name="Hyperlink" xfId="1805" builtinId="8" hidden="1"/>
    <cellStyle name="Hyperlink" xfId="1807" builtinId="8" hidden="1"/>
    <cellStyle name="Hyperlink" xfId="1809" builtinId="8" hidden="1"/>
    <cellStyle name="Hyperlink" xfId="1811" builtinId="8" hidden="1"/>
    <cellStyle name="Hyperlink" xfId="1813" builtinId="8" hidden="1"/>
    <cellStyle name="Hyperlink" xfId="1815" builtinId="8" hidden="1"/>
    <cellStyle name="Hyperlink" xfId="1817" builtinId="8" hidden="1"/>
    <cellStyle name="Hyperlink" xfId="1819" builtinId="8" hidden="1"/>
    <cellStyle name="Hyperlink" xfId="1821" builtinId="8" hidden="1"/>
    <cellStyle name="Hyperlink" xfId="1823" builtinId="8" hidden="1"/>
    <cellStyle name="Hyperlink" xfId="1825" builtinId="8" hidden="1"/>
    <cellStyle name="Hyperlink" xfId="1827" builtinId="8" hidden="1"/>
    <cellStyle name="Hyperlink" xfId="1829" builtinId="8" hidden="1"/>
    <cellStyle name="Hyperlink" xfId="1831" builtinId="8" hidden="1"/>
    <cellStyle name="Hyperlink" xfId="1833" builtinId="8" hidden="1"/>
    <cellStyle name="Hyperlink" xfId="1835" builtinId="8" hidden="1"/>
    <cellStyle name="Hyperlink" xfId="1837" builtinId="8" hidden="1"/>
    <cellStyle name="Hyperlink" xfId="1839" builtinId="8" hidden="1"/>
    <cellStyle name="Hyperlink" xfId="1841" builtinId="8" hidden="1"/>
    <cellStyle name="Hyperlink" xfId="1843" builtinId="8" hidden="1"/>
    <cellStyle name="Hyperlink" xfId="1845" builtinId="8" hidden="1"/>
    <cellStyle name="Hyperlink" xfId="1847" builtinId="8" hidden="1"/>
    <cellStyle name="Hyperlink" xfId="1849" builtinId="8" hidden="1"/>
    <cellStyle name="Hyperlink" xfId="1851" builtinId="8" hidden="1"/>
    <cellStyle name="Hyperlink" xfId="1853" builtinId="8" hidden="1"/>
    <cellStyle name="Hyperlink" xfId="1855" builtinId="8" hidden="1"/>
    <cellStyle name="Hyperlink" xfId="1857" builtinId="8" hidden="1"/>
    <cellStyle name="Hyperlink" xfId="1859" builtinId="8" hidden="1"/>
    <cellStyle name="Hyperlink" xfId="1861" builtinId="8" hidden="1"/>
    <cellStyle name="Hyperlink" xfId="1863" builtinId="8" hidden="1"/>
    <cellStyle name="Hyperlink" xfId="1865" builtinId="8" hidden="1"/>
    <cellStyle name="Hyperlink" xfId="1867" builtinId="8" hidden="1"/>
    <cellStyle name="Hyperlink" xfId="1869" builtinId="8" hidden="1"/>
    <cellStyle name="Hyperlink" xfId="1871" builtinId="8" hidden="1"/>
    <cellStyle name="Hyperlink" xfId="1873" builtinId="8" hidden="1"/>
    <cellStyle name="Hyperlink" xfId="1875" builtinId="8" hidden="1"/>
    <cellStyle name="Hyperlink" xfId="1877" builtinId="8" hidden="1"/>
    <cellStyle name="Hyperlink" xfId="1879" builtinId="8" hidden="1"/>
    <cellStyle name="Hyperlink" xfId="1881" builtinId="8" hidden="1"/>
    <cellStyle name="Hyperlink" xfId="1883" builtinId="8" hidden="1"/>
    <cellStyle name="Hyperlink" xfId="1885" builtinId="8" hidden="1"/>
    <cellStyle name="Hyperlink" xfId="1887" builtinId="8" hidden="1"/>
    <cellStyle name="Hyperlink" xfId="1889" builtinId="8" hidden="1"/>
    <cellStyle name="Hyperlink" xfId="1891" builtinId="8" hidden="1"/>
    <cellStyle name="Hyperlink" xfId="1893" builtinId="8" hidden="1"/>
    <cellStyle name="Hyperlink" xfId="1895" builtinId="8" hidden="1"/>
    <cellStyle name="Hyperlink" xfId="1897" builtinId="8" hidden="1"/>
    <cellStyle name="Hyperlink" xfId="1899" builtinId="8" hidden="1"/>
    <cellStyle name="Hyperlink" xfId="1901" builtinId="8" hidden="1"/>
    <cellStyle name="Hyperlink" xfId="1903" builtinId="8" hidden="1"/>
    <cellStyle name="Hyperlink" xfId="1905" builtinId="8" hidden="1"/>
    <cellStyle name="Hyperlink" xfId="1907" builtinId="8" hidden="1"/>
    <cellStyle name="Hyperlink" xfId="1909" builtinId="8" hidden="1"/>
    <cellStyle name="Hyperlink" xfId="1911" builtinId="8" hidden="1"/>
    <cellStyle name="Hyperlink" xfId="1913" builtinId="8" hidden="1"/>
    <cellStyle name="Hyperlink" xfId="1915" builtinId="8" hidden="1"/>
    <cellStyle name="Hyperlink" xfId="1917" builtinId="8" hidden="1"/>
    <cellStyle name="Hyperlink" xfId="1919" builtinId="8" hidden="1"/>
    <cellStyle name="Hyperlink" xfId="1921" builtinId="8" hidden="1"/>
    <cellStyle name="Hyperlink" xfId="1923" builtinId="8" hidden="1"/>
    <cellStyle name="Hyperlink" xfId="1925" builtinId="8" hidden="1"/>
    <cellStyle name="Hyperlink" xfId="1927" builtinId="8" hidden="1"/>
    <cellStyle name="Hyperlink" xfId="1929" builtinId="8" hidden="1"/>
    <cellStyle name="Hyperlink" xfId="1931" builtinId="8" hidden="1"/>
    <cellStyle name="Hyperlink" xfId="1933" builtinId="8" hidden="1"/>
    <cellStyle name="Hyperlink" xfId="1935" builtinId="8" hidden="1"/>
    <cellStyle name="Hyperlink" xfId="1937" builtinId="8" hidden="1"/>
    <cellStyle name="Hyperlink" xfId="1939" builtinId="8" hidden="1"/>
    <cellStyle name="Hyperlink" xfId="1941" builtinId="8" hidden="1"/>
    <cellStyle name="Hyperlink" xfId="1943" builtinId="8" hidden="1"/>
    <cellStyle name="Hyperlink" xfId="1945" builtinId="8" hidden="1"/>
    <cellStyle name="Hyperlink" xfId="1947" builtinId="8" hidden="1"/>
    <cellStyle name="Hyperlink" xfId="1949" builtinId="8" hidden="1"/>
    <cellStyle name="Hyperlink" xfId="1951" builtinId="8" hidden="1"/>
    <cellStyle name="Hyperlink" xfId="1953" builtinId="8" hidden="1"/>
    <cellStyle name="Hyperlink" xfId="1955" builtinId="8" hidden="1"/>
    <cellStyle name="Hyperlink" xfId="1957" builtinId="8" hidden="1"/>
    <cellStyle name="Hyperlink" xfId="1959" builtinId="8" hidden="1"/>
    <cellStyle name="Hyperlink" xfId="1961" builtinId="8" hidden="1"/>
    <cellStyle name="Hyperlink" xfId="1963" builtinId="8" hidden="1"/>
    <cellStyle name="Hyperlink" xfId="1965" builtinId="8" hidden="1"/>
    <cellStyle name="Hyperlink" xfId="1967" builtinId="8" hidden="1"/>
    <cellStyle name="Hyperlink" xfId="1969" builtinId="8" hidden="1"/>
    <cellStyle name="Hyperlink" xfId="1971" builtinId="8" hidden="1"/>
    <cellStyle name="Hyperlink" xfId="1973" builtinId="8" hidden="1"/>
    <cellStyle name="Hyperlink" xfId="1975" builtinId="8" hidden="1"/>
    <cellStyle name="Hyperlink" xfId="1977" builtinId="8" hidden="1"/>
    <cellStyle name="Hyperlink" xfId="1979" builtinId="8" hidden="1"/>
    <cellStyle name="Hyperlink" xfId="1981" builtinId="8" hidden="1"/>
    <cellStyle name="Hyperlink" xfId="1983" builtinId="8" hidden="1"/>
    <cellStyle name="Hyperlink" xfId="1985" builtinId="8" hidden="1"/>
    <cellStyle name="Hyperlink" xfId="1987" builtinId="8" hidden="1"/>
    <cellStyle name="Hyperlink" xfId="1989" builtinId="8" hidden="1"/>
    <cellStyle name="Hyperlink" xfId="1991" builtinId="8" hidden="1"/>
    <cellStyle name="Hyperlink" xfId="1993" builtinId="8" hidden="1"/>
    <cellStyle name="Hyperlink" xfId="1995" builtinId="8" hidden="1"/>
    <cellStyle name="Hyperlink" xfId="1997" builtinId="8" hidden="1"/>
    <cellStyle name="Hyperlink" xfId="1999" builtinId="8" hidden="1"/>
    <cellStyle name="Hyperlink" xfId="2001" builtinId="8" hidden="1"/>
    <cellStyle name="Hyperlink" xfId="2003" builtinId="8" hidden="1"/>
    <cellStyle name="Hyperlink" xfId="2005" builtinId="8" hidden="1"/>
    <cellStyle name="Hyperlink" xfId="2007" builtinId="8" hidden="1"/>
    <cellStyle name="Hyperlink" xfId="2009" builtinId="8" hidden="1"/>
    <cellStyle name="Hyperlink" xfId="2011" builtinId="8" hidden="1"/>
    <cellStyle name="Hyperlink" xfId="2013" builtinId="8" hidden="1"/>
    <cellStyle name="Hyperlink" xfId="2015" builtinId="8" hidden="1"/>
    <cellStyle name="Hyperlink" xfId="2017" builtinId="8" hidden="1"/>
    <cellStyle name="Hyperlink" xfId="2019" builtinId="8" hidden="1"/>
    <cellStyle name="Hyperlink" xfId="2021" builtinId="8" hidden="1"/>
    <cellStyle name="Hyperlink" xfId="2023" builtinId="8" hidden="1"/>
    <cellStyle name="Hyperlink" xfId="2025" builtinId="8" hidden="1"/>
    <cellStyle name="Hyperlink" xfId="2027" builtinId="8" hidden="1"/>
    <cellStyle name="Hyperlink" xfId="2029" builtinId="8" hidden="1"/>
    <cellStyle name="Hyperlink" xfId="2031" builtinId="8" hidden="1"/>
    <cellStyle name="Hyperlink" xfId="2033" builtinId="8" hidden="1"/>
    <cellStyle name="Hyperlink" xfId="2035" builtinId="8" hidden="1"/>
    <cellStyle name="Hyperlink" xfId="2037" builtinId="8" hidden="1"/>
    <cellStyle name="Hyperlink" xfId="2039" builtinId="8" hidden="1"/>
    <cellStyle name="Hyperlink" xfId="2041" builtinId="8" hidden="1"/>
    <cellStyle name="Hyperlink" xfId="2043" builtinId="8" hidden="1"/>
    <cellStyle name="Hyperlink" xfId="2045" builtinId="8" hidden="1"/>
    <cellStyle name="Hyperlink" xfId="2047" builtinId="8" hidden="1"/>
    <cellStyle name="Hyperlink" xfId="2049" builtinId="8" hidden="1"/>
    <cellStyle name="Hyperlink" xfId="2051" builtinId="8" hidden="1"/>
    <cellStyle name="Hyperlink" xfId="2053" builtinId="8" hidden="1"/>
    <cellStyle name="Hyperlink" xfId="2055" builtinId="8" hidden="1"/>
    <cellStyle name="Hyperlink" xfId="2057" builtinId="8" hidden="1"/>
    <cellStyle name="Hyperlink" xfId="2059" builtinId="8" hidden="1"/>
    <cellStyle name="Hyperlink" xfId="2061" builtinId="8" hidden="1"/>
    <cellStyle name="Hyperlink" xfId="2063" builtinId="8" hidden="1"/>
    <cellStyle name="Hyperlink" xfId="2065" builtinId="8" hidden="1"/>
    <cellStyle name="Hyperlink" xfId="2067" builtinId="8" hidden="1"/>
    <cellStyle name="Hyperlink" xfId="2069" builtinId="8" hidden="1"/>
    <cellStyle name="Hyperlink" xfId="2071" builtinId="8" hidden="1"/>
    <cellStyle name="Hyperlink" xfId="2073" builtinId="8" hidden="1"/>
    <cellStyle name="Hyperlink" xfId="2075" builtinId="8" hidden="1"/>
    <cellStyle name="Hyperlink" xfId="2077" builtinId="8" hidden="1"/>
    <cellStyle name="Hyperlink" xfId="2079" builtinId="8" hidden="1"/>
    <cellStyle name="Hyperlink" xfId="2081" builtinId="8" hidden="1"/>
    <cellStyle name="Hyperlink" xfId="2083" builtinId="8" hidden="1"/>
    <cellStyle name="Hyperlink" xfId="2085" builtinId="8" hidden="1"/>
    <cellStyle name="Hyperlink" xfId="2087" builtinId="8" hidden="1"/>
    <cellStyle name="Hyperlink" xfId="2089" builtinId="8" hidden="1"/>
    <cellStyle name="Hyperlink" xfId="2091" builtinId="8" hidden="1"/>
    <cellStyle name="Hyperlink" xfId="2093" builtinId="8" hidden="1"/>
    <cellStyle name="Hyperlink" xfId="2095" builtinId="8" hidden="1"/>
    <cellStyle name="Hyperlink" xfId="2097" builtinId="8" hidden="1"/>
    <cellStyle name="Hyperlink" xfId="2099" builtinId="8" hidden="1"/>
    <cellStyle name="Hyperlink" xfId="2101" builtinId="8" hidden="1"/>
    <cellStyle name="Hyperlink" xfId="2103" builtinId="8" hidden="1"/>
    <cellStyle name="Hyperlink" xfId="2105" builtinId="8" hidden="1"/>
    <cellStyle name="Hyperlink" xfId="2107" builtinId="8" hidden="1"/>
    <cellStyle name="Hyperlink" xfId="2109" builtinId="8" hidden="1"/>
    <cellStyle name="Hyperlink" xfId="2111" builtinId="8" hidden="1"/>
    <cellStyle name="Hyperlink" xfId="2113" builtinId="8" hidden="1"/>
    <cellStyle name="Hyperlink" xfId="2115" builtinId="8" hidden="1"/>
    <cellStyle name="Hyperlink" xfId="2117" builtinId="8" hidden="1"/>
    <cellStyle name="Hyperlink" xfId="2119" builtinId="8" hidden="1"/>
    <cellStyle name="Hyperlink" xfId="2121" builtinId="8" hidden="1"/>
    <cellStyle name="Hyperlink" xfId="2131" builtinId="8" hidden="1"/>
    <cellStyle name="Hyperlink" xfId="2133" builtinId="8" hidden="1"/>
    <cellStyle name="Hyperlink" xfId="2135" builtinId="8" hidden="1"/>
    <cellStyle name="Hyperlink" xfId="2137" builtinId="8" hidden="1"/>
    <cellStyle name="Hyperlink" xfId="2139" builtinId="8" hidden="1"/>
    <cellStyle name="Hyperlink" xfId="2141" builtinId="8" hidden="1"/>
    <cellStyle name="Hyperlink" xfId="2143" builtinId="8" hidden="1"/>
    <cellStyle name="Hyperlink" xfId="2145" builtinId="8" hidden="1"/>
    <cellStyle name="Hyperlink" xfId="2147" builtinId="8" hidden="1"/>
    <cellStyle name="Hyperlink" xfId="2149" builtinId="8" hidden="1"/>
    <cellStyle name="Hyperlink" xfId="2151" builtinId="8" hidden="1"/>
    <cellStyle name="Hyperlink" xfId="2153" builtinId="8" hidden="1"/>
    <cellStyle name="Hyperlink" xfId="2155" builtinId="8" hidden="1"/>
    <cellStyle name="Hyperlink" xfId="2157" builtinId="8" hidden="1"/>
    <cellStyle name="Hyperlink" xfId="2159" builtinId="8" hidden="1"/>
    <cellStyle name="Hyperlink" xfId="2161" builtinId="8" hidden="1"/>
    <cellStyle name="Hyperlink" xfId="2163" builtinId="8" hidden="1"/>
    <cellStyle name="Hyperlink" xfId="2165" builtinId="8" hidden="1"/>
    <cellStyle name="Hyperlink" xfId="2167" builtinId="8" hidden="1"/>
    <cellStyle name="Hyperlink" xfId="2169" builtinId="8" hidden="1"/>
    <cellStyle name="Hyperlink" xfId="2171" builtinId="8" hidden="1"/>
    <cellStyle name="Hyperlink" xfId="2173" builtinId="8" hidden="1"/>
    <cellStyle name="Hyperlink" xfId="2175" builtinId="8" hidden="1"/>
    <cellStyle name="Hyperlink" xfId="2177" builtinId="8" hidden="1"/>
    <cellStyle name="Hyperlink" xfId="2179" builtinId="8" hidden="1"/>
    <cellStyle name="Hyperlink" xfId="2181" builtinId="8" hidden="1"/>
    <cellStyle name="Hyperlink" xfId="2183" builtinId="8" hidden="1"/>
    <cellStyle name="Hyperlink" xfId="2185" builtinId="8" hidden="1"/>
    <cellStyle name="Hyperlink" xfId="2187" builtinId="8" hidden="1"/>
    <cellStyle name="Hyperlink" xfId="2189" builtinId="8" hidden="1"/>
    <cellStyle name="Hyperlink" xfId="2191" builtinId="8" hidden="1"/>
    <cellStyle name="Hyperlink" xfId="2193" builtinId="8" hidden="1"/>
    <cellStyle name="Hyperlink" xfId="2195" builtinId="8" hidden="1"/>
    <cellStyle name="Hyperlink" xfId="2197" builtinId="8" hidden="1"/>
    <cellStyle name="Hyperlink" xfId="2199" builtinId="8" hidden="1"/>
    <cellStyle name="Hyperlink" xfId="2201" builtinId="8" hidden="1"/>
    <cellStyle name="Hyperlink" xfId="2203" builtinId="8" hidden="1"/>
    <cellStyle name="Hyperlink" xfId="2205" builtinId="8" hidden="1"/>
    <cellStyle name="Hyperlink" xfId="2207" builtinId="8" hidden="1"/>
    <cellStyle name="Hyperlink" xfId="2209" builtinId="8" hidden="1"/>
    <cellStyle name="Hyperlink" xfId="2211" builtinId="8" hidden="1"/>
    <cellStyle name="Hyperlink" xfId="2213" builtinId="8" hidden="1"/>
    <cellStyle name="Hyperlink" xfId="2215" builtinId="8" hidden="1"/>
    <cellStyle name="Hyperlink" xfId="2217" builtinId="8" hidden="1"/>
    <cellStyle name="Hyperlink" xfId="2219" builtinId="8" hidden="1"/>
    <cellStyle name="Hyperlink" xfId="2221" builtinId="8" hidden="1"/>
    <cellStyle name="Hyperlink" xfId="2223" builtinId="8" hidden="1"/>
    <cellStyle name="Hyperlink" xfId="2225" builtinId="8" hidden="1"/>
    <cellStyle name="Hyperlink" xfId="2227" builtinId="8" hidden="1"/>
    <cellStyle name="Hyperlink" xfId="2229" builtinId="8" hidden="1"/>
    <cellStyle name="Hyperlink" xfId="2231" builtinId="8" hidden="1"/>
    <cellStyle name="Hyperlink" xfId="2233" builtinId="8" hidden="1"/>
    <cellStyle name="Hyperlink" xfId="2235" builtinId="8" hidden="1"/>
    <cellStyle name="Hyperlink" xfId="2237" builtinId="8" hidden="1"/>
    <cellStyle name="Hyperlink" xfId="2239" builtinId="8" hidden="1"/>
    <cellStyle name="Hyperlink" xfId="2241" builtinId="8" hidden="1"/>
    <cellStyle name="Hyperlink" xfId="2243" builtinId="8" hidden="1"/>
    <cellStyle name="Hyperlink" xfId="2245" builtinId="8" hidden="1"/>
    <cellStyle name="Hyperlink" xfId="2247" builtinId="8" hidden="1"/>
    <cellStyle name="Hyperlink" xfId="2249" builtinId="8" hidden="1"/>
    <cellStyle name="Hyperlink" xfId="2251" builtinId="8" hidden="1"/>
    <cellStyle name="Hyperlink" xfId="2253" builtinId="8" hidden="1"/>
    <cellStyle name="Hyperlink" xfId="2255" builtinId="8" hidden="1"/>
    <cellStyle name="Hyperlink" xfId="2257" builtinId="8" hidden="1"/>
    <cellStyle name="Hyperlink" xfId="2259" builtinId="8" hidden="1"/>
    <cellStyle name="Hyperlink" xfId="2261" builtinId="8" hidden="1"/>
    <cellStyle name="Hyperlink" xfId="2263" builtinId="8" hidden="1"/>
    <cellStyle name="Hyperlink" xfId="2265" builtinId="8" hidden="1"/>
    <cellStyle name="Hyperlink" xfId="2267" builtinId="8" hidden="1"/>
    <cellStyle name="Hyperlink" xfId="2269" builtinId="8" hidden="1"/>
    <cellStyle name="Hyperlink" xfId="2271" builtinId="8" hidden="1"/>
    <cellStyle name="Hyperlink" xfId="2273" builtinId="8" hidden="1"/>
    <cellStyle name="Hyperlink" xfId="2275" builtinId="8" hidden="1"/>
    <cellStyle name="Hyperlink" xfId="2277" builtinId="8" hidden="1"/>
    <cellStyle name="Hyperlink" xfId="2279" builtinId="8" hidden="1"/>
    <cellStyle name="Hyperlink" xfId="2281" builtinId="8" hidden="1"/>
    <cellStyle name="Hyperlink" xfId="2283" builtinId="8" hidden="1"/>
    <cellStyle name="Hyperlink" xfId="2285" builtinId="8" hidden="1"/>
    <cellStyle name="Hyperlink" xfId="2287" builtinId="8" hidden="1"/>
    <cellStyle name="Hyperlink" xfId="2289" builtinId="8" hidden="1"/>
    <cellStyle name="Hyperlink" xfId="2291" builtinId="8" hidden="1"/>
    <cellStyle name="Hyperlink" xfId="2293" builtinId="8" hidden="1"/>
    <cellStyle name="Hyperlink" xfId="2295" builtinId="8" hidden="1"/>
    <cellStyle name="Hyperlink" xfId="2297" builtinId="8" hidden="1"/>
    <cellStyle name="Hyperlink" xfId="2299" builtinId="8" hidden="1"/>
    <cellStyle name="Hyperlink" xfId="2301" builtinId="8" hidden="1"/>
    <cellStyle name="Hyperlink" xfId="2303" builtinId="8" hidden="1"/>
    <cellStyle name="Hyperlink" xfId="2305" builtinId="8" hidden="1"/>
    <cellStyle name="Hyperlink" xfId="2307" builtinId="8" hidden="1"/>
    <cellStyle name="Hyperlink" xfId="2309" builtinId="8" hidden="1"/>
    <cellStyle name="Hyperlink" xfId="2311" builtinId="8" hidden="1"/>
    <cellStyle name="Hyperlink" xfId="2313" builtinId="8" hidden="1"/>
    <cellStyle name="Hyperlink" xfId="2315" builtinId="8" hidden="1"/>
    <cellStyle name="Hyperlink" xfId="2317" builtinId="8" hidden="1"/>
    <cellStyle name="Hyperlink" xfId="2319" builtinId="8" hidden="1"/>
    <cellStyle name="Hyperlink" xfId="2321" builtinId="8" hidden="1"/>
    <cellStyle name="Hyperlink" xfId="2323" builtinId="8" hidden="1"/>
    <cellStyle name="Hyperlink" xfId="2325" builtinId="8" hidden="1"/>
    <cellStyle name="Hyperlink" xfId="2327" builtinId="8" hidden="1"/>
    <cellStyle name="Hyperlink" xfId="2329" builtinId="8" hidden="1"/>
    <cellStyle name="Hyperlink" xfId="2331" builtinId="8" hidden="1"/>
    <cellStyle name="Hyperlink" xfId="2333" builtinId="8" hidden="1"/>
    <cellStyle name="Hyperlink" xfId="2335" builtinId="8" hidden="1"/>
    <cellStyle name="Hyperlink" xfId="2337" builtinId="8" hidden="1"/>
    <cellStyle name="Hyperlink" xfId="2339" builtinId="8" hidden="1"/>
    <cellStyle name="Hyperlink" xfId="2341" builtinId="8" hidden="1"/>
    <cellStyle name="Hyperlink" xfId="2343" builtinId="8" hidden="1"/>
    <cellStyle name="Hyperlink" xfId="2345" builtinId="8" hidden="1"/>
    <cellStyle name="Hyperlink" xfId="2347" builtinId="8" hidden="1"/>
    <cellStyle name="Hyperlink" xfId="2349" builtinId="8" hidden="1"/>
    <cellStyle name="Hyperlink" xfId="2351" builtinId="8" hidden="1"/>
    <cellStyle name="Hyperlink" xfId="2353" builtinId="8" hidden="1"/>
    <cellStyle name="Hyperlink" xfId="2355" builtinId="8" hidden="1"/>
    <cellStyle name="Hyperlink" xfId="2357" builtinId="8" hidden="1"/>
    <cellStyle name="Hyperlink" xfId="2359" builtinId="8" hidden="1"/>
    <cellStyle name="Hyperlink" xfId="2361" builtinId="8" hidden="1"/>
    <cellStyle name="Hyperlink" xfId="2363" builtinId="8" hidden="1"/>
    <cellStyle name="Hyperlink" xfId="2365" builtinId="8" hidden="1"/>
    <cellStyle name="Hyperlink" xfId="2367" builtinId="8" hidden="1"/>
    <cellStyle name="Hyperlink" xfId="2369" builtinId="8" hidden="1"/>
    <cellStyle name="Hyperlink" xfId="2371" builtinId="8" hidden="1"/>
    <cellStyle name="Hyperlink" xfId="2373" builtinId="8" hidden="1"/>
    <cellStyle name="Hyperlink" xfId="2375" builtinId="8" hidden="1"/>
    <cellStyle name="Hyperlink" xfId="2377" builtinId="8" hidden="1"/>
    <cellStyle name="Hyperlink" xfId="2379" builtinId="8" hidden="1"/>
    <cellStyle name="Hyperlink" xfId="2381" builtinId="8" hidden="1"/>
    <cellStyle name="Hyperlink" xfId="2383" builtinId="8" hidden="1"/>
    <cellStyle name="Hyperlink" xfId="2385" builtinId="8" hidden="1"/>
    <cellStyle name="Hyperlink" xfId="2387" builtinId="8" hidden="1"/>
    <cellStyle name="Hyperlink" xfId="2389" builtinId="8" hidden="1"/>
    <cellStyle name="Hyperlink" xfId="2391" builtinId="8" hidden="1"/>
    <cellStyle name="Hyperlink" xfId="2393" builtinId="8" hidden="1"/>
    <cellStyle name="Hyperlink" xfId="2395" builtinId="8" hidden="1"/>
    <cellStyle name="Hyperlink" xfId="2397" builtinId="8" hidden="1"/>
    <cellStyle name="Hyperlink" xfId="2399" builtinId="8" hidden="1"/>
    <cellStyle name="Hyperlink" xfId="2401" builtinId="8" hidden="1"/>
    <cellStyle name="Hyperlink" xfId="2403" builtinId="8" hidden="1"/>
    <cellStyle name="Hyperlink" xfId="2405" builtinId="8" hidden="1"/>
    <cellStyle name="Hyperlink" xfId="2407" builtinId="8" hidden="1"/>
    <cellStyle name="Hyperlink" xfId="2409" builtinId="8" hidden="1"/>
    <cellStyle name="Hyperlink" xfId="2411" builtinId="8" hidden="1"/>
    <cellStyle name="Hyperlink" xfId="2413" builtinId="8" hidden="1"/>
    <cellStyle name="Hyperlink" xfId="2415" builtinId="8" hidden="1"/>
    <cellStyle name="Hyperlink" xfId="2417" builtinId="8" hidden="1"/>
    <cellStyle name="Hyperlink" xfId="2419" builtinId="8" hidden="1"/>
    <cellStyle name="Hyperlink" xfId="2421" builtinId="8" hidden="1"/>
    <cellStyle name="Hyperlink" xfId="2423" builtinId="8" hidden="1"/>
    <cellStyle name="Hyperlink" xfId="2425" builtinId="8" hidden="1"/>
    <cellStyle name="Hyperlink" xfId="2427" builtinId="8" hidden="1"/>
    <cellStyle name="Hyperlink" xfId="2429" builtinId="8" hidden="1"/>
    <cellStyle name="Hyperlink" xfId="2431" builtinId="8" hidden="1"/>
    <cellStyle name="Hyperlink" xfId="2433" builtinId="8" hidden="1"/>
    <cellStyle name="Hyperlink" xfId="2435" builtinId="8" hidden="1"/>
    <cellStyle name="Hyperlink" xfId="2437" builtinId="8" hidden="1"/>
    <cellStyle name="Hyperlink" xfId="2439" builtinId="8" hidden="1"/>
    <cellStyle name="Hyperlink" xfId="2441" builtinId="8" hidden="1"/>
    <cellStyle name="Hyperlink" xfId="2443" builtinId="8" hidden="1"/>
    <cellStyle name="Hyperlink" xfId="2445" builtinId="8" hidden="1"/>
    <cellStyle name="Hyperlink" xfId="2447" builtinId="8" hidden="1"/>
    <cellStyle name="Hyperlink" xfId="2449" builtinId="8" hidden="1"/>
    <cellStyle name="Hyperlink" xfId="2451" builtinId="8" hidden="1"/>
    <cellStyle name="Hyperlink" xfId="2453" builtinId="8" hidden="1"/>
    <cellStyle name="Hyperlink" xfId="2455" builtinId="8" hidden="1"/>
    <cellStyle name="Hyperlink" xfId="2457" builtinId="8" hidden="1"/>
    <cellStyle name="Hyperlink" xfId="2459" builtinId="8" hidden="1"/>
    <cellStyle name="Hyperlink" xfId="2461" builtinId="8" hidden="1"/>
    <cellStyle name="Hyperlink" xfId="2463" builtinId="8" hidden="1"/>
    <cellStyle name="Hyperlink" xfId="2465" builtinId="8" hidden="1"/>
    <cellStyle name="Hyperlink" xfId="2467" builtinId="8" hidden="1"/>
    <cellStyle name="Hyperlink" xfId="2469" builtinId="8" hidden="1"/>
    <cellStyle name="Hyperlink" xfId="2471" builtinId="8" hidden="1"/>
    <cellStyle name="Hyperlink" xfId="2473" builtinId="8" hidden="1"/>
    <cellStyle name="Hyperlink" xfId="2475" builtinId="8" hidden="1"/>
    <cellStyle name="Hyperlink" xfId="2477" builtinId="8" hidden="1"/>
    <cellStyle name="Hyperlink" xfId="2479" builtinId="8" hidden="1"/>
    <cellStyle name="Hyperlink" xfId="2481" builtinId="8" hidden="1"/>
    <cellStyle name="Hyperlink" xfId="2483" builtinId="8" hidden="1"/>
    <cellStyle name="Hyperlink" xfId="2485" builtinId="8" hidden="1"/>
    <cellStyle name="Hyperlink" xfId="2487" builtinId="8" hidden="1"/>
    <cellStyle name="Hyperlink" xfId="2489" builtinId="8" hidden="1"/>
    <cellStyle name="Hyperlink" xfId="2491" builtinId="8" hidden="1"/>
    <cellStyle name="Hyperlink" xfId="2493" builtinId="8" hidden="1"/>
    <cellStyle name="Hyperlink" xfId="2495" builtinId="8" hidden="1"/>
    <cellStyle name="Hyperlink" xfId="2497" builtinId="8" hidden="1"/>
    <cellStyle name="Hyperlink" xfId="2499" builtinId="8" hidden="1"/>
    <cellStyle name="Hyperlink" xfId="2501" builtinId="8" hidden="1"/>
    <cellStyle name="Hyperlink" xfId="2503" builtinId="8" hidden="1"/>
    <cellStyle name="Hyperlink" xfId="2505" builtinId="8" hidden="1"/>
    <cellStyle name="Hyperlink" xfId="2507" builtinId="8" hidden="1"/>
    <cellStyle name="Hyperlink" xfId="2509" builtinId="8" hidden="1"/>
    <cellStyle name="Hyperlink" xfId="2511" builtinId="8" hidden="1"/>
    <cellStyle name="Hyperlink" xfId="2513" builtinId="8" hidden="1"/>
    <cellStyle name="Hyperlink" xfId="2515" builtinId="8" hidden="1"/>
    <cellStyle name="Hyperlink" xfId="2517" builtinId="8" hidden="1"/>
    <cellStyle name="Hyperlink" xfId="2519" builtinId="8" hidden="1"/>
    <cellStyle name="Hyperlink" xfId="2521" builtinId="8" hidden="1"/>
    <cellStyle name="Hyperlink" xfId="2523" builtinId="8" hidden="1"/>
    <cellStyle name="Hyperlink" xfId="2525" builtinId="8" hidden="1"/>
    <cellStyle name="Hyperlink" xfId="2527" builtinId="8" hidden="1"/>
    <cellStyle name="Hyperlink" xfId="2529" builtinId="8" hidden="1"/>
    <cellStyle name="Hyperlink" xfId="2531" builtinId="8" hidden="1"/>
    <cellStyle name="Hyperlink" xfId="2533" builtinId="8" hidden="1"/>
    <cellStyle name="Hyperlink" xfId="2535" builtinId="8" hidden="1"/>
    <cellStyle name="Hyperlink" xfId="2537" builtinId="8" hidden="1"/>
    <cellStyle name="Hyperlink" xfId="2539" builtinId="8" hidden="1"/>
    <cellStyle name="Hyperlink" xfId="2541" builtinId="8" hidden="1"/>
    <cellStyle name="Hyperlink" xfId="2543" builtinId="8" hidden="1"/>
    <cellStyle name="Hyperlink" xfId="2545" builtinId="8" hidden="1"/>
    <cellStyle name="Hyperlink" xfId="2547" builtinId="8" hidden="1"/>
    <cellStyle name="Hyperlink" xfId="2549" builtinId="8" hidden="1"/>
    <cellStyle name="Hyperlink" xfId="2551" builtinId="8" hidden="1"/>
    <cellStyle name="Hyperlink" xfId="2553" builtinId="8" hidden="1"/>
    <cellStyle name="Hyperlink" xfId="2555" builtinId="8" hidden="1"/>
    <cellStyle name="Hyperlink" xfId="2557" builtinId="8" hidden="1"/>
    <cellStyle name="Hyperlink" xfId="2559" builtinId="8" hidden="1"/>
    <cellStyle name="Hyperlink" xfId="2561" builtinId="8" hidden="1"/>
    <cellStyle name="Hyperlink" xfId="2563" builtinId="8" hidden="1"/>
    <cellStyle name="Hyperlink" xfId="2565" builtinId="8" hidden="1"/>
    <cellStyle name="Hyperlink" xfId="2567" builtinId="8" hidden="1"/>
    <cellStyle name="Hyperlink" xfId="2569" builtinId="8" hidden="1"/>
    <cellStyle name="Hyperlink" xfId="2571" builtinId="8" hidden="1"/>
    <cellStyle name="Hyperlink" xfId="2573" builtinId="8" hidden="1"/>
    <cellStyle name="Hyperlink" xfId="2575" builtinId="8" hidden="1"/>
    <cellStyle name="Hyperlink" xfId="2577" builtinId="8" hidden="1"/>
    <cellStyle name="Hyperlink" xfId="2579" builtinId="8" hidden="1"/>
    <cellStyle name="Hyperlink" xfId="2581" builtinId="8" hidden="1"/>
    <cellStyle name="Hyperlink" xfId="2583" builtinId="8" hidden="1"/>
    <cellStyle name="Hyperlink" xfId="2585" builtinId="8" hidden="1"/>
    <cellStyle name="Hyperlink" xfId="2587" builtinId="8" hidden="1"/>
    <cellStyle name="Hyperlink" xfId="2589" builtinId="8" hidden="1"/>
    <cellStyle name="Hyperlink" xfId="2591" builtinId="8" hidden="1"/>
    <cellStyle name="Hyperlink" xfId="2593" builtinId="8" hidden="1"/>
    <cellStyle name="Hyperlink" xfId="2595" builtinId="8" hidden="1"/>
    <cellStyle name="Hyperlink" xfId="2597" builtinId="8" hidden="1"/>
    <cellStyle name="Hyperlink" xfId="2599" builtinId="8" hidden="1"/>
    <cellStyle name="Hyperlink" xfId="2601" builtinId="8" hidden="1"/>
    <cellStyle name="Hyperlink" xfId="2603" builtinId="8" hidden="1"/>
    <cellStyle name="Hyperlink" xfId="2605" builtinId="8" hidden="1"/>
    <cellStyle name="Hyperlink" xfId="2607" builtinId="8" hidden="1"/>
    <cellStyle name="Hyperlink" xfId="2609" builtinId="8" hidden="1"/>
    <cellStyle name="Hyperlink" xfId="2611" builtinId="8" hidden="1"/>
    <cellStyle name="Hyperlink" xfId="2613" builtinId="8" hidden="1"/>
    <cellStyle name="Hyperlink" xfId="2615" builtinId="8" hidden="1"/>
    <cellStyle name="Hyperlink" xfId="2617" builtinId="8" hidden="1"/>
    <cellStyle name="Hyperlink" xfId="2619" builtinId="8" hidden="1"/>
    <cellStyle name="Hyperlink" xfId="2621" builtinId="8" hidden="1"/>
    <cellStyle name="Hyperlink" xfId="2623" builtinId="8" hidden="1"/>
    <cellStyle name="Hyperlink" xfId="2625" builtinId="8" hidden="1"/>
    <cellStyle name="Hyperlink" xfId="2627" builtinId="8" hidden="1"/>
    <cellStyle name="Hyperlink" xfId="2629" builtinId="8" hidden="1"/>
    <cellStyle name="Hyperlink" xfId="2631" builtinId="8" hidden="1"/>
    <cellStyle name="Hyperlink" xfId="2633" builtinId="8" hidden="1"/>
    <cellStyle name="Hyperlink" xfId="2635" builtinId="8" hidden="1"/>
    <cellStyle name="Hyperlink" xfId="2637" builtinId="8" hidden="1"/>
    <cellStyle name="Hyperlink" xfId="2639" builtinId="8" hidden="1"/>
    <cellStyle name="Hyperlink" xfId="2641" builtinId="8" hidden="1"/>
    <cellStyle name="Hyperlink" xfId="2643" builtinId="8" hidden="1"/>
    <cellStyle name="Hyperlink" xfId="2645" builtinId="8" hidden="1"/>
    <cellStyle name="Hyperlink" xfId="2647" builtinId="8" hidden="1"/>
    <cellStyle name="Hyperlink" xfId="2649" builtinId="8" hidden="1"/>
    <cellStyle name="Hyperlink" xfId="2651" builtinId="8" hidden="1"/>
    <cellStyle name="Hyperlink" xfId="2653" builtinId="8" hidden="1"/>
    <cellStyle name="Hyperlink" xfId="2655" builtinId="8" hidden="1"/>
    <cellStyle name="Hyperlink" xfId="2657" builtinId="8" hidden="1"/>
    <cellStyle name="Hyperlink" xfId="2659" builtinId="8" hidden="1"/>
    <cellStyle name="Hyperlink" xfId="2661" builtinId="8" hidden="1"/>
    <cellStyle name="Hyperlink" xfId="2663" builtinId="8" hidden="1"/>
    <cellStyle name="Hyperlink" xfId="2665" builtinId="8" hidden="1"/>
    <cellStyle name="Hyperlink" xfId="2667" builtinId="8" hidden="1"/>
    <cellStyle name="Hyperlink" xfId="2669" builtinId="8" hidden="1"/>
    <cellStyle name="Hyperlink" xfId="2671" builtinId="8" hidden="1"/>
    <cellStyle name="Hyperlink" xfId="2673" builtinId="8" hidden="1"/>
    <cellStyle name="Hyperlink" xfId="2675" builtinId="8" hidden="1"/>
    <cellStyle name="Hyperlink" xfId="2677" builtinId="8" hidden="1"/>
    <cellStyle name="Hyperlink" xfId="2679" builtinId="8" hidden="1"/>
    <cellStyle name="Hyperlink" xfId="2681" builtinId="8" hidden="1"/>
    <cellStyle name="Hyperlink" xfId="2683" builtinId="8" hidden="1"/>
    <cellStyle name="Hyperlink" xfId="2685" builtinId="8" hidden="1"/>
    <cellStyle name="Hyperlink" xfId="2687" builtinId="8" hidden="1"/>
    <cellStyle name="Hyperlink" xfId="2689" builtinId="8" hidden="1"/>
    <cellStyle name="Hyperlink" xfId="2691" builtinId="8" hidden="1"/>
    <cellStyle name="Hyperlink" xfId="2693" builtinId="8" hidden="1"/>
    <cellStyle name="Hyperlink" xfId="2695" builtinId="8" hidden="1"/>
    <cellStyle name="Hyperlink" xfId="2697" builtinId="8" hidden="1"/>
    <cellStyle name="Hyperlink" xfId="2699" builtinId="8" hidden="1"/>
    <cellStyle name="Hyperlink" xfId="2701" builtinId="8" hidden="1"/>
    <cellStyle name="Hyperlink" xfId="2703" builtinId="8" hidden="1"/>
    <cellStyle name="Hyperlink" xfId="2705" builtinId="8" hidden="1"/>
    <cellStyle name="Hyperlink" xfId="2707" builtinId="8" hidden="1"/>
    <cellStyle name="Hyperlink" xfId="2709" builtinId="8" hidden="1"/>
    <cellStyle name="Hyperlink" xfId="2711" builtinId="8" hidden="1"/>
    <cellStyle name="Hyperlink" xfId="2713" builtinId="8" hidden="1"/>
    <cellStyle name="Hyperlink" xfId="2715" builtinId="8" hidden="1"/>
    <cellStyle name="Hyperlink" xfId="2717" builtinId="8" hidden="1"/>
    <cellStyle name="Hyperlink" xfId="2719" builtinId="8" hidden="1"/>
    <cellStyle name="Hyperlink" xfId="2721" builtinId="8" hidden="1"/>
    <cellStyle name="Hyperlink" xfId="2723" builtinId="8" hidden="1"/>
    <cellStyle name="Hyperlink" xfId="2725" builtinId="8" hidden="1"/>
    <cellStyle name="Hyperlink" xfId="2727" builtinId="8" hidden="1"/>
    <cellStyle name="Hyperlink" xfId="2729" builtinId="8" hidden="1"/>
    <cellStyle name="Hyperlink" xfId="2731" builtinId="8" hidden="1"/>
    <cellStyle name="Hyperlink" xfId="2733" builtinId="8" hidden="1"/>
    <cellStyle name="Hyperlink" xfId="2735" builtinId="8" hidden="1"/>
    <cellStyle name="Hyperlink" xfId="2737" builtinId="8" hidden="1"/>
    <cellStyle name="Hyperlink" xfId="2739" builtinId="8" hidden="1"/>
    <cellStyle name="Hyperlink" xfId="2741" builtinId="8" hidden="1"/>
    <cellStyle name="Hyperlink" xfId="2743" builtinId="8" hidden="1"/>
    <cellStyle name="Hyperlink" xfId="2745" builtinId="8" hidden="1"/>
    <cellStyle name="Hyperlink" xfId="2747" builtinId="8" hidden="1"/>
    <cellStyle name="Hyperlink" xfId="2749" builtinId="8" hidden="1"/>
    <cellStyle name="Hyperlink" xfId="2751" builtinId="8" hidden="1"/>
    <cellStyle name="Hyperlink" xfId="2753" builtinId="8" hidden="1"/>
    <cellStyle name="Hyperlink" xfId="2755" builtinId="8" hidden="1"/>
    <cellStyle name="Hyperlink" xfId="2757" builtinId="8" hidden="1"/>
    <cellStyle name="Hyperlink" xfId="2759" builtinId="8" hidden="1"/>
    <cellStyle name="Hyperlink" xfId="2761" builtinId="8" hidden="1"/>
    <cellStyle name="Hyperlink" xfId="2763" builtinId="8" hidden="1"/>
    <cellStyle name="Hyperlink" xfId="2765" builtinId="8" hidden="1"/>
    <cellStyle name="Hyperlink" xfId="2767" builtinId="8" hidden="1"/>
    <cellStyle name="Hyperlink" xfId="2769" builtinId="8" hidden="1"/>
    <cellStyle name="Hyperlink" xfId="2771" builtinId="8" hidden="1"/>
    <cellStyle name="Hyperlink" xfId="2773" builtinId="8" hidden="1"/>
    <cellStyle name="Hyperlink" xfId="2775" builtinId="8" hidden="1"/>
    <cellStyle name="Hyperlink" xfId="2777" builtinId="8" hidden="1"/>
    <cellStyle name="Hyperlink" xfId="2779" builtinId="8" hidden="1"/>
    <cellStyle name="Hyperlink" xfId="2781" builtinId="8" hidden="1"/>
    <cellStyle name="Hyperlink" xfId="2783" builtinId="8" hidden="1"/>
    <cellStyle name="Hyperlink" xfId="2785" builtinId="8" hidden="1"/>
    <cellStyle name="Hyperlink" xfId="2787" builtinId="8" hidden="1"/>
    <cellStyle name="Hyperlink" xfId="2789" builtinId="8" hidden="1"/>
    <cellStyle name="Hyperlink" xfId="2791" builtinId="8" hidden="1"/>
    <cellStyle name="Hyperlink" xfId="2793" builtinId="8" hidden="1"/>
    <cellStyle name="Hyperlink" xfId="2795" builtinId="8" hidden="1"/>
    <cellStyle name="Hyperlink" xfId="2797" builtinId="8" hidden="1"/>
    <cellStyle name="Hyperlink" xfId="2799" builtinId="8" hidden="1"/>
    <cellStyle name="Hyperlink" xfId="2801" builtinId="8" hidden="1"/>
    <cellStyle name="Hyperlink" xfId="2803" builtinId="8" hidden="1"/>
    <cellStyle name="Hyperlink" xfId="2805" builtinId="8" hidden="1"/>
    <cellStyle name="Hyperlink" xfId="2807" builtinId="8" hidden="1"/>
    <cellStyle name="Hyperlink" xfId="2809" builtinId="8" hidden="1"/>
    <cellStyle name="Hyperlink" xfId="2811" builtinId="8" hidden="1"/>
    <cellStyle name="Hyperlink" xfId="2813" builtinId="8" hidden="1"/>
    <cellStyle name="Hyperlink" xfId="2815" builtinId="8" hidden="1"/>
    <cellStyle name="Hyperlink" xfId="2817" builtinId="8" hidden="1"/>
    <cellStyle name="Hyperlink" xfId="2819" builtinId="8" hidden="1"/>
    <cellStyle name="Hyperlink" xfId="2821" builtinId="8" hidden="1"/>
    <cellStyle name="Hyperlink" xfId="2823" builtinId="8" hidden="1"/>
    <cellStyle name="Hyperlink" xfId="2825" builtinId="8" hidden="1"/>
    <cellStyle name="Hyperlink" xfId="2827" builtinId="8" hidden="1"/>
    <cellStyle name="Hyperlink" xfId="2829" builtinId="8" hidden="1"/>
    <cellStyle name="Hyperlink" xfId="2831" builtinId="8" hidden="1"/>
    <cellStyle name="Hyperlink" xfId="2833" builtinId="8" hidden="1"/>
    <cellStyle name="Hyperlink" xfId="2835" builtinId="8" hidden="1"/>
    <cellStyle name="Hyperlink" xfId="2837" builtinId="8" hidden="1"/>
    <cellStyle name="Hyperlink" xfId="2839" builtinId="8" hidden="1"/>
    <cellStyle name="Hyperlink" xfId="2841" builtinId="8" hidden="1"/>
    <cellStyle name="Hyperlink" xfId="2843" builtinId="8" hidden="1"/>
    <cellStyle name="Hyperlink" xfId="2845" builtinId="8" hidden="1"/>
    <cellStyle name="Hyperlink" xfId="2847" builtinId="8" hidden="1"/>
    <cellStyle name="Hyperlink" xfId="2849" builtinId="8" hidden="1"/>
    <cellStyle name="Hyperlink" xfId="2851" builtinId="8" hidden="1"/>
    <cellStyle name="Hyperlink" xfId="2853" builtinId="8" hidden="1"/>
    <cellStyle name="Hyperlink" xfId="2855" builtinId="8" hidden="1"/>
    <cellStyle name="Hyperlink" xfId="2857" builtinId="8" hidden="1"/>
    <cellStyle name="Hyperlink" xfId="2859" builtinId="8" hidden="1"/>
    <cellStyle name="Hyperlink" xfId="2861" builtinId="8" hidden="1"/>
    <cellStyle name="Hyperlink" xfId="2863" builtinId="8" hidden="1"/>
    <cellStyle name="Hyperlink" xfId="2865" builtinId="8" hidden="1"/>
    <cellStyle name="Hyperlink" xfId="2867" builtinId="8" hidden="1"/>
    <cellStyle name="Hyperlink" xfId="2869" builtinId="8" hidden="1"/>
    <cellStyle name="Hyperlink" xfId="2871" builtinId="8" hidden="1"/>
    <cellStyle name="Hyperlink" xfId="2873" builtinId="8" hidden="1"/>
    <cellStyle name="Hyperlink" xfId="2875" builtinId="8" hidden="1"/>
    <cellStyle name="Hyperlink" xfId="2877" builtinId="8" hidden="1"/>
    <cellStyle name="Hyperlink" xfId="2879" builtinId="8" hidden="1"/>
    <cellStyle name="Hyperlink" xfId="2881" builtinId="8" hidden="1"/>
    <cellStyle name="Hyperlink" xfId="2883" builtinId="8" hidden="1"/>
    <cellStyle name="Hyperlink" xfId="2885" builtinId="8" hidden="1"/>
    <cellStyle name="Hyperlink" xfId="2887" builtinId="8" hidden="1"/>
    <cellStyle name="Hyperlink" xfId="2889" builtinId="8" hidden="1"/>
    <cellStyle name="Hyperlink" xfId="2891" builtinId="8" hidden="1"/>
    <cellStyle name="Hyperlink" xfId="2893" builtinId="8" hidden="1"/>
    <cellStyle name="Hyperlink" xfId="2895" builtinId="8" hidden="1"/>
    <cellStyle name="Hyperlink" xfId="2897" builtinId="8" hidden="1"/>
    <cellStyle name="Hyperlink" xfId="2899" builtinId="8" hidden="1"/>
    <cellStyle name="Hyperlink" xfId="2901" builtinId="8" hidden="1"/>
    <cellStyle name="Hyperlink" xfId="2903" builtinId="8" hidden="1"/>
    <cellStyle name="Hyperlink" xfId="2905" builtinId="8" hidden="1"/>
    <cellStyle name="Hyperlink" xfId="2907" builtinId="8" hidden="1"/>
    <cellStyle name="Hyperlink" xfId="2909" builtinId="8" hidden="1"/>
    <cellStyle name="Hyperlink" xfId="2911" builtinId="8" hidden="1"/>
    <cellStyle name="Hyperlink" xfId="2913" builtinId="8" hidden="1"/>
    <cellStyle name="Hyperlink" xfId="2915" builtinId="8" hidden="1"/>
    <cellStyle name="Hyperlink" xfId="2917" builtinId="8" hidden="1"/>
    <cellStyle name="Hyperlink" xfId="2919" builtinId="8" hidden="1"/>
    <cellStyle name="Hyperlink" xfId="2921" builtinId="8" hidden="1"/>
    <cellStyle name="Hyperlink" xfId="2923" builtinId="8" hidden="1"/>
    <cellStyle name="Hyperlink" xfId="2925" builtinId="8" hidden="1"/>
    <cellStyle name="Hyperlink" xfId="2927" builtinId="8" hidden="1"/>
    <cellStyle name="Hyperlink" xfId="2929" builtinId="8" hidden="1"/>
    <cellStyle name="Hyperlink" xfId="2931" builtinId="8" hidden="1"/>
    <cellStyle name="Hyperlink" xfId="2933" builtinId="8" hidden="1"/>
    <cellStyle name="Hyperlink" xfId="2935" builtinId="8" hidden="1"/>
    <cellStyle name="Hyperlink" xfId="2937" builtinId="8" hidden="1"/>
    <cellStyle name="Hyperlink" xfId="2939" builtinId="8" hidden="1"/>
    <cellStyle name="Hyperlink" xfId="2941" builtinId="8" hidden="1"/>
    <cellStyle name="Hyperlink" xfId="2943" builtinId="8" hidden="1"/>
    <cellStyle name="Hyperlink" xfId="2945" builtinId="8" hidden="1"/>
    <cellStyle name="Hyperlink" xfId="2947" builtinId="8" hidden="1"/>
    <cellStyle name="Hyperlink" xfId="2949" builtinId="8" hidden="1"/>
    <cellStyle name="Hyperlink" xfId="2951" builtinId="8" hidden="1"/>
    <cellStyle name="Hyperlink" xfId="2953" builtinId="8" hidden="1"/>
    <cellStyle name="Hyperlink" xfId="2955" builtinId="8" hidden="1"/>
    <cellStyle name="Hyperlink" xfId="2957" builtinId="8" hidden="1"/>
    <cellStyle name="Hyperlink" xfId="2959" builtinId="8" hidden="1"/>
    <cellStyle name="Hyperlink" xfId="2961" builtinId="8" hidden="1"/>
    <cellStyle name="Hyperlink" xfId="2963" builtinId="8" hidden="1"/>
    <cellStyle name="Hyperlink" xfId="2965" builtinId="8" hidden="1"/>
    <cellStyle name="Hyperlink" xfId="2967" builtinId="8" hidden="1"/>
    <cellStyle name="Hyperlink" xfId="2969" builtinId="8" hidden="1"/>
    <cellStyle name="Hyperlink" xfId="2971" builtinId="8" hidden="1"/>
    <cellStyle name="Hyperlink" xfId="2973" builtinId="8" hidden="1"/>
    <cellStyle name="Hyperlink" xfId="2975" builtinId="8" hidden="1"/>
    <cellStyle name="Hyperlink" xfId="2977" builtinId="8" hidden="1"/>
    <cellStyle name="Hyperlink" xfId="2979" builtinId="8" hidden="1"/>
    <cellStyle name="Hyperlink" xfId="2981" builtinId="8" hidden="1"/>
    <cellStyle name="Hyperlink" xfId="2983" builtinId="8" hidden="1"/>
    <cellStyle name="Hyperlink" xfId="2985" builtinId="8" hidden="1"/>
    <cellStyle name="Hyperlink" xfId="2987" builtinId="8" hidden="1"/>
    <cellStyle name="Hyperlink" xfId="2989" builtinId="8" hidden="1"/>
    <cellStyle name="Hyperlink" xfId="2991" builtinId="8" hidden="1"/>
    <cellStyle name="Hyperlink" xfId="2993" builtinId="8" hidden="1"/>
    <cellStyle name="Hyperlink" xfId="2995" builtinId="8" hidden="1"/>
    <cellStyle name="Hyperlink" xfId="2997" builtinId="8" hidden="1"/>
    <cellStyle name="Hyperlink" xfId="2999" builtinId="8" hidden="1"/>
    <cellStyle name="Hyperlink" xfId="3001" builtinId="8" hidden="1"/>
    <cellStyle name="Hyperlink" xfId="3003" builtinId="8" hidden="1"/>
    <cellStyle name="Hyperlink" xfId="3005" builtinId="8" hidden="1"/>
    <cellStyle name="Hyperlink" xfId="3007" builtinId="8" hidden="1"/>
    <cellStyle name="Hyperlink" xfId="3009" builtinId="8" hidden="1"/>
    <cellStyle name="Hyperlink" xfId="3011" builtinId="8" hidden="1"/>
    <cellStyle name="Hyperlink" xfId="3013" builtinId="8" hidden="1"/>
    <cellStyle name="Hyperlink" xfId="3015" builtinId="8" hidden="1"/>
    <cellStyle name="Hyperlink" xfId="3017" builtinId="8" hidden="1"/>
    <cellStyle name="Hyperlink" xfId="3019" builtinId="8" hidden="1"/>
    <cellStyle name="Hyperlink" xfId="3021" builtinId="8" hidden="1"/>
    <cellStyle name="Hyperlink" xfId="3023" builtinId="8" hidden="1"/>
    <cellStyle name="Hyperlink" xfId="3025" builtinId="8" hidden="1"/>
    <cellStyle name="Hyperlink" xfId="3027" builtinId="8" hidden="1"/>
    <cellStyle name="Hyperlink" xfId="3029" builtinId="8" hidden="1"/>
    <cellStyle name="Hyperlink" xfId="3031" builtinId="8" hidden="1"/>
    <cellStyle name="Hyperlink" xfId="3033" builtinId="8" hidden="1"/>
    <cellStyle name="Hyperlink" xfId="3035" builtinId="8" hidden="1"/>
    <cellStyle name="Hyperlink" xfId="3037" builtinId="8" hidden="1"/>
    <cellStyle name="Hyperlink" xfId="3039" builtinId="8" hidden="1"/>
    <cellStyle name="Hyperlink" xfId="3041" builtinId="8" hidden="1"/>
    <cellStyle name="Hyperlink" xfId="3043" builtinId="8" hidden="1"/>
    <cellStyle name="Hyperlink" xfId="3045" builtinId="8" hidden="1"/>
    <cellStyle name="Hyperlink" xfId="3047" builtinId="8" hidden="1"/>
    <cellStyle name="Hyperlink" xfId="3049" builtinId="8" hidden="1"/>
    <cellStyle name="Hyperlink" xfId="3051" builtinId="8" hidden="1"/>
    <cellStyle name="Hyperlink" xfId="3053" builtinId="8" hidden="1"/>
    <cellStyle name="Hyperlink" xfId="3055" builtinId="8" hidden="1"/>
    <cellStyle name="Hyperlink" xfId="3057" builtinId="8" hidden="1"/>
    <cellStyle name="Hyperlink" xfId="3059" builtinId="8" hidden="1"/>
    <cellStyle name="Hyperlink" xfId="3061" builtinId="8" hidden="1"/>
    <cellStyle name="Hyperlink" xfId="3063" builtinId="8" hidden="1"/>
    <cellStyle name="Hyperlink" xfId="3065" builtinId="8" hidden="1"/>
    <cellStyle name="Hyperlink" xfId="3067" builtinId="8" hidden="1"/>
    <cellStyle name="Hyperlink" xfId="3069" builtinId="8" hidden="1"/>
    <cellStyle name="Hyperlink" xfId="3071" builtinId="8" hidden="1"/>
    <cellStyle name="Hyperlink" xfId="3073" builtinId="8" hidden="1"/>
    <cellStyle name="Hyperlink" xfId="3075" builtinId="8" hidden="1"/>
    <cellStyle name="Hyperlink" xfId="3077" builtinId="8" hidden="1"/>
    <cellStyle name="Hyperlink" xfId="3079" builtinId="8" hidden="1"/>
    <cellStyle name="Hyperlink" xfId="3081" builtinId="8" hidden="1"/>
    <cellStyle name="Hyperlink" xfId="3083" builtinId="8" hidden="1"/>
    <cellStyle name="Hyperlink" xfId="3085" builtinId="8" hidden="1"/>
    <cellStyle name="Hyperlink" xfId="3087" builtinId="8" hidden="1"/>
    <cellStyle name="Hyperlink" xfId="3089" builtinId="8" hidden="1"/>
    <cellStyle name="Hyperlink" xfId="3091" builtinId="8" hidden="1"/>
    <cellStyle name="Hyperlink" xfId="3093" builtinId="8" hidden="1"/>
    <cellStyle name="Hyperlink" xfId="3095" builtinId="8" hidden="1"/>
    <cellStyle name="Hyperlink" xfId="3097" builtinId="8" hidden="1"/>
    <cellStyle name="Hyperlink" xfId="3099" builtinId="8" hidden="1"/>
    <cellStyle name="Hyperlink" xfId="3101" builtinId="8" hidden="1"/>
    <cellStyle name="Hyperlink" xfId="3103" builtinId="8" hidden="1"/>
    <cellStyle name="Hyperlink" xfId="3105" builtinId="8" hidden="1"/>
    <cellStyle name="Hyperlink" xfId="3107" builtinId="8" hidden="1"/>
    <cellStyle name="Hyperlink" xfId="3109" builtinId="8" hidden="1"/>
    <cellStyle name="Hyperlink" xfId="3111" builtinId="8" hidden="1"/>
    <cellStyle name="Hyperlink" xfId="3113" builtinId="8" hidden="1"/>
    <cellStyle name="Hyperlink" xfId="3115" builtinId="8" hidden="1"/>
    <cellStyle name="Hyperlink" xfId="3117" builtinId="8" hidden="1"/>
    <cellStyle name="Hyperlink" xfId="3119" builtinId="8" hidden="1"/>
    <cellStyle name="Hyperlink" xfId="3121" builtinId="8" hidden="1"/>
    <cellStyle name="Hyperlink" xfId="3123" builtinId="8" hidden="1"/>
    <cellStyle name="Hyperlink" xfId="3125" builtinId="8" hidden="1"/>
    <cellStyle name="Hyperlink" xfId="3127" builtinId="8" hidden="1"/>
    <cellStyle name="Hyperlink" xfId="3129" builtinId="8" hidden="1"/>
    <cellStyle name="Hyperlink" xfId="3131" builtinId="8" hidden="1"/>
    <cellStyle name="Hyperlink" xfId="3133" builtinId="8" hidden="1"/>
    <cellStyle name="Hyperlink" xfId="3135" builtinId="8" hidden="1"/>
    <cellStyle name="Hyperlink" xfId="3137" builtinId="8" hidden="1"/>
    <cellStyle name="Hyperlink" xfId="3139" builtinId="8" hidden="1"/>
    <cellStyle name="Hyperlink" xfId="3141" builtinId="8" hidden="1"/>
    <cellStyle name="Hyperlink" xfId="3143" builtinId="8" hidden="1"/>
    <cellStyle name="Hyperlink" xfId="3145" builtinId="8" hidden="1"/>
    <cellStyle name="Hyperlink" xfId="3147" builtinId="8" hidden="1"/>
    <cellStyle name="Hyperlink" xfId="3149" builtinId="8" hidden="1"/>
    <cellStyle name="Hyperlink" xfId="3151" builtinId="8" hidden="1"/>
    <cellStyle name="Hyperlink" xfId="3153" builtinId="8" hidden="1"/>
    <cellStyle name="Hyperlink" xfId="3155" builtinId="8" hidden="1"/>
    <cellStyle name="Hyperlink" xfId="3157" builtinId="8" hidden="1"/>
    <cellStyle name="Hyperlink" xfId="3159" builtinId="8" hidden="1"/>
    <cellStyle name="Hyperlink" xfId="3161" builtinId="8" hidden="1"/>
    <cellStyle name="Hyperlink" xfId="3163" builtinId="8" hidden="1"/>
    <cellStyle name="Hyperlink" xfId="3165" builtinId="8" hidden="1"/>
    <cellStyle name="Hyperlink" xfId="3167" builtinId="8" hidden="1"/>
    <cellStyle name="Hyperlink" xfId="3169" builtinId="8" hidden="1"/>
    <cellStyle name="Hyperlink" xfId="3171" builtinId="8" hidden="1"/>
    <cellStyle name="Hyperlink" xfId="3173" builtinId="8" hidden="1"/>
    <cellStyle name="Hyperlink" xfId="3175" builtinId="8" hidden="1"/>
    <cellStyle name="Hyperlink" xfId="3177" builtinId="8" hidden="1"/>
    <cellStyle name="Hyperlink" xfId="3179" builtinId="8" hidden="1"/>
    <cellStyle name="Hyperlink" xfId="3181" builtinId="8" hidden="1"/>
    <cellStyle name="Hyperlink" xfId="3183" builtinId="8" hidden="1"/>
    <cellStyle name="Hyperlink" xfId="3185" builtinId="8" hidden="1"/>
    <cellStyle name="Hyperlink" xfId="3187" builtinId="8" hidden="1"/>
    <cellStyle name="Hyperlink" xfId="3189" builtinId="8" hidden="1"/>
    <cellStyle name="Hyperlink" xfId="3191" builtinId="8" hidden="1"/>
    <cellStyle name="Hyperlink" xfId="3193" builtinId="8" hidden="1"/>
    <cellStyle name="Hyperlink" xfId="3195" builtinId="8" hidden="1"/>
    <cellStyle name="Hyperlink" xfId="3197" builtinId="8" hidden="1"/>
    <cellStyle name="Hyperlink" xfId="3199" builtinId="8" hidden="1"/>
    <cellStyle name="Hyperlink" xfId="3201" builtinId="8" hidden="1"/>
    <cellStyle name="Hyperlink" xfId="3203" builtinId="8" hidden="1"/>
    <cellStyle name="Hyperlink" xfId="3205" builtinId="8" hidden="1"/>
    <cellStyle name="Hyperlink" xfId="3207" builtinId="8" hidden="1"/>
    <cellStyle name="Hyperlink" xfId="3209" builtinId="8" hidden="1"/>
    <cellStyle name="Hyperlink" xfId="3211" builtinId="8" hidden="1"/>
    <cellStyle name="Hyperlink" xfId="3213" builtinId="8" hidden="1"/>
    <cellStyle name="Hyperlink" xfId="3215" builtinId="8" hidden="1"/>
    <cellStyle name="Hyperlink" xfId="3217" builtinId="8" hidden="1"/>
    <cellStyle name="Hyperlink" xfId="3219" builtinId="8" hidden="1"/>
    <cellStyle name="Hyperlink" xfId="3221" builtinId="8" hidden="1"/>
    <cellStyle name="Hyperlink" xfId="3223" builtinId="8" hidden="1"/>
    <cellStyle name="Hyperlink" xfId="3225" builtinId="8" hidden="1"/>
    <cellStyle name="Hyperlink" xfId="3227" builtinId="8" hidden="1"/>
    <cellStyle name="Hyperlink" xfId="3229" builtinId="8" hidden="1"/>
    <cellStyle name="Hyperlink" xfId="3231" builtinId="8" hidden="1"/>
    <cellStyle name="Hyperlink" xfId="3233" builtinId="8" hidden="1"/>
    <cellStyle name="Hyperlink" xfId="3235" builtinId="8" hidden="1"/>
    <cellStyle name="Hyperlink" xfId="3237" builtinId="8" hidden="1"/>
    <cellStyle name="Hyperlink" xfId="3239" builtinId="8" hidden="1"/>
    <cellStyle name="Hyperlink" xfId="3241" builtinId="8" hidden="1"/>
    <cellStyle name="Hyperlink" xfId="3243" builtinId="8" hidden="1"/>
    <cellStyle name="Hyperlink" xfId="3245" builtinId="8" hidden="1"/>
    <cellStyle name="Hyperlink" xfId="3247" builtinId="8" hidden="1"/>
    <cellStyle name="Hyperlink" xfId="3249" builtinId="8" hidden="1"/>
    <cellStyle name="Hyperlink" xfId="3251" builtinId="8" hidden="1"/>
    <cellStyle name="Hyperlink" xfId="3253" builtinId="8" hidden="1"/>
    <cellStyle name="Hyperlink" xfId="3255" builtinId="8" hidden="1"/>
    <cellStyle name="Hyperlink" xfId="3257" builtinId="8" hidden="1"/>
    <cellStyle name="Hyperlink" xfId="3259" builtinId="8" hidden="1"/>
    <cellStyle name="Hyperlink" xfId="3261" builtinId="8" hidden="1"/>
    <cellStyle name="Hyperlink" xfId="3263" builtinId="8" hidden="1"/>
    <cellStyle name="Hyperlink" xfId="3265" builtinId="8" hidden="1"/>
    <cellStyle name="Hyperlink" xfId="3267" builtinId="8" hidden="1"/>
    <cellStyle name="Hyperlink" xfId="3269" builtinId="8" hidden="1"/>
    <cellStyle name="Hyperlink" xfId="3271" builtinId="8" hidden="1"/>
    <cellStyle name="Hyperlink" xfId="3273" builtinId="8" hidden="1"/>
    <cellStyle name="Hyperlink" xfId="3275" builtinId="8" hidden="1"/>
    <cellStyle name="Hyperlink" xfId="3277" builtinId="8" hidden="1"/>
    <cellStyle name="Hyperlink" xfId="3279" builtinId="8" hidden="1"/>
    <cellStyle name="Hyperlink" xfId="3281" builtinId="8" hidden="1"/>
    <cellStyle name="Hyperlink" xfId="3283" builtinId="8" hidden="1"/>
    <cellStyle name="Hyperlink" xfId="3285" builtinId="8" hidden="1"/>
    <cellStyle name="Hyperlink" xfId="3287" builtinId="8" hidden="1"/>
    <cellStyle name="Hyperlink" xfId="3289" builtinId="8" hidden="1"/>
    <cellStyle name="Hyperlink" xfId="3291" builtinId="8" hidden="1"/>
    <cellStyle name="Hyperlink" xfId="3293" builtinId="8" hidden="1"/>
    <cellStyle name="Hyperlink" xfId="3295" builtinId="8" hidden="1"/>
    <cellStyle name="Hyperlink" xfId="3297" builtinId="8" hidden="1"/>
    <cellStyle name="Hyperlink" xfId="3299" builtinId="8" hidden="1"/>
    <cellStyle name="Hyperlink" xfId="3301" builtinId="8" hidden="1"/>
    <cellStyle name="Hyperlink" xfId="3303" builtinId="8" hidden="1"/>
    <cellStyle name="Hyperlink" xfId="3305" builtinId="8" hidden="1"/>
    <cellStyle name="Hyperlink" xfId="3307" builtinId="8" hidden="1"/>
    <cellStyle name="Hyperlink" xfId="3309" builtinId="8" hidden="1"/>
    <cellStyle name="Hyperlink" xfId="3311" builtinId="8" hidden="1"/>
    <cellStyle name="Hyperlink" xfId="3313" builtinId="8" hidden="1"/>
    <cellStyle name="Hyperlink" xfId="3315" builtinId="8" hidden="1"/>
    <cellStyle name="Hyperlink" xfId="3317" builtinId="8" hidden="1"/>
    <cellStyle name="Hyperlink" xfId="3319" builtinId="8" hidden="1"/>
    <cellStyle name="Hyperlink" xfId="3321" builtinId="8" hidden="1"/>
    <cellStyle name="Hyperlink" xfId="3323" builtinId="8" hidden="1"/>
    <cellStyle name="Hyperlink" xfId="3325" builtinId="8" hidden="1"/>
    <cellStyle name="Hyperlink" xfId="3327" builtinId="8" hidden="1"/>
    <cellStyle name="Hyperlink" xfId="3329" builtinId="8" hidden="1"/>
    <cellStyle name="Hyperlink" xfId="3331" builtinId="8" hidden="1"/>
    <cellStyle name="Hyperlink" xfId="3333" builtinId="8" hidden="1"/>
    <cellStyle name="Hyperlink" xfId="3335" builtinId="8" hidden="1"/>
    <cellStyle name="Hyperlink" xfId="3337" builtinId="8" hidden="1"/>
    <cellStyle name="Hyperlink" xfId="3339" builtinId="8" hidden="1"/>
    <cellStyle name="Hyperlink" xfId="3341" builtinId="8" hidden="1"/>
    <cellStyle name="Hyperlink" xfId="3343" builtinId="8" hidden="1"/>
    <cellStyle name="Hyperlink" xfId="3345" builtinId="8" hidden="1"/>
    <cellStyle name="Hyperlink" xfId="3347" builtinId="8" hidden="1"/>
    <cellStyle name="Hyperlink" xfId="3349" builtinId="8" hidden="1"/>
    <cellStyle name="Hyperlink" xfId="3351" builtinId="8" hidden="1"/>
    <cellStyle name="Hyperlink" xfId="3353" builtinId="8" hidden="1"/>
    <cellStyle name="Hyperlink" xfId="3355" builtinId="8" hidden="1"/>
    <cellStyle name="Hyperlink" xfId="3357" builtinId="8" hidden="1"/>
    <cellStyle name="Hyperlink" xfId="3359" builtinId="8" hidden="1"/>
    <cellStyle name="Hyperlink" xfId="3361" builtinId="8" hidden="1"/>
    <cellStyle name="Hyperlink" xfId="3363" builtinId="8" hidden="1"/>
    <cellStyle name="Hyperlink" xfId="3365" builtinId="8" hidden="1"/>
    <cellStyle name="Hyperlink" xfId="3367" builtinId="8" hidden="1"/>
    <cellStyle name="Hyperlink" xfId="3369" builtinId="8" hidden="1"/>
    <cellStyle name="Hyperlink" xfId="3371" builtinId="8" hidden="1"/>
    <cellStyle name="Hyperlink" xfId="3373" builtinId="8" hidden="1"/>
    <cellStyle name="Hyperlink" xfId="3375" builtinId="8" hidden="1"/>
    <cellStyle name="Hyperlink" xfId="3377" builtinId="8" hidden="1"/>
    <cellStyle name="Hyperlink" xfId="3379" builtinId="8" hidden="1"/>
    <cellStyle name="Hyperlink" xfId="3381" builtinId="8" hidden="1"/>
    <cellStyle name="Hyperlink" xfId="3383" builtinId="8" hidden="1"/>
    <cellStyle name="Hyperlink" xfId="3385" builtinId="8" hidden="1"/>
    <cellStyle name="Hyperlink" xfId="3387" builtinId="8" hidden="1"/>
    <cellStyle name="Hyperlink" xfId="3389" builtinId="8" hidden="1"/>
    <cellStyle name="Hyperlink" xfId="3391" builtinId="8" hidden="1"/>
    <cellStyle name="Hyperlink" xfId="3393" builtinId="8" hidden="1"/>
    <cellStyle name="Hyperlink" xfId="3395" builtinId="8" hidden="1"/>
    <cellStyle name="Hyperlink" xfId="3397" builtinId="8" hidden="1"/>
    <cellStyle name="Hyperlink" xfId="3399" builtinId="8" hidden="1"/>
    <cellStyle name="Hyperlink" xfId="3401" builtinId="8" hidden="1"/>
    <cellStyle name="Hyperlink" xfId="3403" builtinId="8" hidden="1"/>
    <cellStyle name="Hyperlink" xfId="3405" builtinId="8" hidden="1"/>
    <cellStyle name="Hyperlink" xfId="3407" builtinId="8" hidden="1"/>
    <cellStyle name="Hyperlink" xfId="3409" builtinId="8" hidden="1"/>
    <cellStyle name="Hyperlink" xfId="3411" builtinId="8" hidden="1"/>
    <cellStyle name="Hyperlink" xfId="3413" builtinId="8" hidden="1"/>
    <cellStyle name="Hyperlink" xfId="3415" builtinId="8" hidden="1"/>
    <cellStyle name="Hyperlink" xfId="3417" builtinId="8" hidden="1"/>
    <cellStyle name="Hyperlink" xfId="3419" builtinId="8" hidden="1"/>
    <cellStyle name="Hyperlink" xfId="3421" builtinId="8" hidden="1"/>
    <cellStyle name="Hyperlink" xfId="3423" builtinId="8" hidden="1"/>
    <cellStyle name="Hyperlink" xfId="3425" builtinId="8" hidden="1"/>
    <cellStyle name="Hyperlink" xfId="3427" builtinId="8" hidden="1"/>
    <cellStyle name="Hyperlink" xfId="3429" builtinId="8" hidden="1"/>
    <cellStyle name="Hyperlink" xfId="3431" builtinId="8" hidden="1"/>
    <cellStyle name="Hyperlink" xfId="3433" builtinId="8" hidden="1"/>
    <cellStyle name="Hyperlink" xfId="3435" builtinId="8" hidden="1"/>
    <cellStyle name="Hyperlink" xfId="3437" builtinId="8" hidden="1"/>
    <cellStyle name="Hyperlink" xfId="3439" builtinId="8" hidden="1"/>
    <cellStyle name="Hyperlink" xfId="3441" builtinId="8" hidden="1"/>
    <cellStyle name="Hyperlink" xfId="3443" builtinId="8" hidden="1"/>
    <cellStyle name="Hyperlink" xfId="3445" builtinId="8" hidden="1"/>
    <cellStyle name="Hyperlink" xfId="3447" builtinId="8" hidden="1"/>
    <cellStyle name="Hyperlink" xfId="3449" builtinId="8" hidden="1"/>
    <cellStyle name="Hyperlink" xfId="3451" builtinId="8" hidden="1"/>
    <cellStyle name="Hyperlink" xfId="3453" builtinId="8" hidden="1"/>
    <cellStyle name="Hyperlink" xfId="3455" builtinId="8" hidden="1"/>
    <cellStyle name="Hyperlink" xfId="3457" builtinId="8" hidden="1"/>
    <cellStyle name="Hyperlink" xfId="3459" builtinId="8" hidden="1"/>
    <cellStyle name="Hyperlink" xfId="3461" builtinId="8" hidden="1"/>
    <cellStyle name="Hyperlink" xfId="3463" builtinId="8" hidden="1"/>
    <cellStyle name="Hyperlink" xfId="3465" builtinId="8" hidden="1"/>
    <cellStyle name="Hyperlink" xfId="3467" builtinId="8" hidden="1"/>
    <cellStyle name="Hyperlink" xfId="3469" builtinId="8" hidden="1"/>
    <cellStyle name="Hyperlink" xfId="3471" builtinId="8" hidden="1"/>
    <cellStyle name="Hyperlink" xfId="3473" builtinId="8" hidden="1"/>
    <cellStyle name="Hyperlink" xfId="3475" builtinId="8" hidden="1"/>
    <cellStyle name="Hyperlink" xfId="3477" builtinId="8" hidden="1"/>
    <cellStyle name="Hyperlink" xfId="3479" builtinId="8" hidden="1"/>
    <cellStyle name="Hyperlink" xfId="3481" builtinId="8" hidden="1"/>
    <cellStyle name="Hyperlink" xfId="3483" builtinId="8" hidden="1"/>
    <cellStyle name="Hyperlink" xfId="3485" builtinId="8" hidden="1"/>
    <cellStyle name="Hyperlink" xfId="3487" builtinId="8" hidden="1"/>
    <cellStyle name="Hyperlink" xfId="3489" builtinId="8" hidden="1"/>
    <cellStyle name="Hyperlink" xfId="3491" builtinId="8" hidden="1"/>
    <cellStyle name="Hyperlink" xfId="3493" builtinId="8" hidden="1"/>
    <cellStyle name="Hyperlink" xfId="3495" builtinId="8" hidden="1"/>
    <cellStyle name="Hyperlink" xfId="3497" builtinId="8" hidden="1"/>
    <cellStyle name="Hyperlink" xfId="3499" builtinId="8" hidden="1"/>
    <cellStyle name="Hyperlink" xfId="3501" builtinId="8" hidden="1"/>
    <cellStyle name="Hyperlink" xfId="3503" builtinId="8" hidden="1"/>
    <cellStyle name="Hyperlink" xfId="3505" builtinId="8" hidden="1"/>
    <cellStyle name="Hyperlink" xfId="3507" builtinId="8" hidden="1"/>
    <cellStyle name="Hyperlink" xfId="3509" builtinId="8" hidden="1"/>
    <cellStyle name="Hyperlink" xfId="3511" builtinId="8" hidden="1"/>
    <cellStyle name="Hyperlink" xfId="3513" builtinId="8" hidden="1"/>
    <cellStyle name="Hyperlink" xfId="3515" builtinId="8" hidden="1"/>
    <cellStyle name="Hyperlink" xfId="3517" builtinId="8" hidden="1"/>
    <cellStyle name="Hyperlink" xfId="3519" builtinId="8" hidden="1"/>
    <cellStyle name="Hyperlink" xfId="3521" builtinId="8" hidden="1"/>
    <cellStyle name="Hyperlink" xfId="3523" builtinId="8" hidden="1"/>
    <cellStyle name="Hyperlink" xfId="3525" builtinId="8" hidden="1"/>
    <cellStyle name="Hyperlink" xfId="3527" builtinId="8" hidden="1"/>
    <cellStyle name="Hyperlink" xfId="3529" builtinId="8" hidden="1"/>
    <cellStyle name="Hyperlink" xfId="3531" builtinId="8" hidden="1"/>
    <cellStyle name="Hyperlink" xfId="3533" builtinId="8" hidden="1"/>
    <cellStyle name="Hyperlink" xfId="3535" builtinId="8" hidden="1"/>
    <cellStyle name="Hyperlink" xfId="3537" builtinId="8" hidden="1"/>
    <cellStyle name="Hyperlink" xfId="3539" builtinId="8" hidden="1"/>
    <cellStyle name="Hyperlink" xfId="3541" builtinId="8" hidden="1"/>
    <cellStyle name="Hyperlink" xfId="3543" builtinId="8" hidden="1"/>
    <cellStyle name="Hyperlink" xfId="3545" builtinId="8" hidden="1"/>
    <cellStyle name="Hyperlink" xfId="3547" builtinId="8" hidden="1"/>
    <cellStyle name="Hyperlink" xfId="3549" builtinId="8" hidden="1"/>
    <cellStyle name="Hyperlink" xfId="3551" builtinId="8" hidden="1"/>
    <cellStyle name="Hyperlink" xfId="3553" builtinId="8" hidden="1"/>
    <cellStyle name="Hyperlink" xfId="3555" builtinId="8" hidden="1"/>
    <cellStyle name="Hyperlink" xfId="3557" builtinId="8" hidden="1"/>
    <cellStyle name="Hyperlink" xfId="3559" builtinId="8" hidden="1"/>
    <cellStyle name="Hyperlink" xfId="3561" builtinId="8" hidden="1"/>
    <cellStyle name="Hyperlink" xfId="3563" builtinId="8" hidden="1"/>
    <cellStyle name="Hyperlink" xfId="3565" builtinId="8" hidden="1"/>
    <cellStyle name="Hyperlink" xfId="3567" builtinId="8" hidden="1"/>
    <cellStyle name="Hyperlink" xfId="3569" builtinId="8" hidden="1"/>
    <cellStyle name="Hyperlink" xfId="3571" builtinId="8" hidden="1"/>
    <cellStyle name="Hyperlink" xfId="3573" builtinId="8" hidden="1"/>
    <cellStyle name="Hyperlink" xfId="3575" builtinId="8" hidden="1"/>
    <cellStyle name="Hyperlink" xfId="3577" builtinId="8" hidden="1"/>
    <cellStyle name="Hyperlink" xfId="3579" builtinId="8" hidden="1"/>
    <cellStyle name="Hyperlink" xfId="3581" builtinId="8" hidden="1"/>
    <cellStyle name="Hyperlink" xfId="3583" builtinId="8" hidden="1"/>
    <cellStyle name="Hyperlink" xfId="3585" builtinId="8" hidden="1"/>
    <cellStyle name="Hyperlink" xfId="3587" builtinId="8" hidden="1"/>
    <cellStyle name="Hyperlink" xfId="3589" builtinId="8" hidden="1"/>
    <cellStyle name="Hyperlink" xfId="3591" builtinId="8" hidden="1"/>
    <cellStyle name="Hyperlink" xfId="3593" builtinId="8" hidden="1"/>
    <cellStyle name="Hyperlink" xfId="3595" builtinId="8" hidden="1"/>
    <cellStyle name="Hyperlink" xfId="3597" builtinId="8" hidden="1"/>
    <cellStyle name="Hyperlink" xfId="3599" builtinId="8" hidden="1"/>
    <cellStyle name="Hyperlink" xfId="3601" builtinId="8" hidden="1"/>
    <cellStyle name="Hyperlink" xfId="3603" builtinId="8" hidden="1"/>
    <cellStyle name="Hyperlink" xfId="3605" builtinId="8" hidden="1"/>
    <cellStyle name="Hyperlink" xfId="3607" builtinId="8" hidden="1"/>
    <cellStyle name="Hyperlink" xfId="3609" builtinId="8" hidden="1"/>
    <cellStyle name="Hyperlink" xfId="3611" builtinId="8" hidden="1"/>
    <cellStyle name="Hyperlink" xfId="3613" builtinId="8" hidden="1"/>
    <cellStyle name="Hyperlink" xfId="3615" builtinId="8" hidden="1"/>
    <cellStyle name="Hyperlink" xfId="3617" builtinId="8" hidden="1"/>
    <cellStyle name="Hyperlink" xfId="3619" builtinId="8" hidden="1"/>
    <cellStyle name="Hyperlink" xfId="3621" builtinId="8" hidden="1"/>
    <cellStyle name="Hyperlink" xfId="3623" builtinId="8" hidden="1"/>
    <cellStyle name="Hyperlink" xfId="3625" builtinId="8" hidden="1"/>
    <cellStyle name="Hyperlink" xfId="3627" builtinId="8" hidden="1"/>
    <cellStyle name="Hyperlink" xfId="3629" builtinId="8" hidden="1"/>
    <cellStyle name="Hyperlink" xfId="3631" builtinId="8" hidden="1"/>
    <cellStyle name="Hyperlink" xfId="3633" builtinId="8" hidden="1"/>
    <cellStyle name="Hyperlink" xfId="3635" builtinId="8" hidden="1"/>
    <cellStyle name="Hyperlink" xfId="3637" builtinId="8" hidden="1"/>
    <cellStyle name="Hyperlink" xfId="3639" builtinId="8" hidden="1"/>
    <cellStyle name="Hyperlink" xfId="3641" builtinId="8" hidden="1"/>
    <cellStyle name="Hyperlink" xfId="3643" builtinId="8" hidden="1"/>
    <cellStyle name="Hyperlink" xfId="3645" builtinId="8" hidden="1"/>
    <cellStyle name="Hyperlink" xfId="3647" builtinId="8" hidden="1"/>
    <cellStyle name="Hyperlink" xfId="3649" builtinId="8" hidden="1"/>
    <cellStyle name="Hyperlink" xfId="3651" builtinId="8" hidden="1"/>
    <cellStyle name="Hyperlink" xfId="3653" builtinId="8" hidden="1"/>
    <cellStyle name="Hyperlink" xfId="3655" builtinId="8" hidden="1"/>
    <cellStyle name="Hyperlink" xfId="3657" builtinId="8" hidden="1"/>
    <cellStyle name="Hyperlink" xfId="3659" builtinId="8" hidden="1"/>
    <cellStyle name="Hyperlink" xfId="3661" builtinId="8" hidden="1"/>
    <cellStyle name="Hyperlink" xfId="3663" builtinId="8" hidden="1"/>
    <cellStyle name="Hyperlink" xfId="3665" builtinId="8" hidden="1"/>
    <cellStyle name="Hyperlink" xfId="3667" builtinId="8" hidden="1"/>
    <cellStyle name="Hyperlink" xfId="3669" builtinId="8" hidden="1"/>
    <cellStyle name="Hyperlink" xfId="3671" builtinId="8" hidden="1"/>
    <cellStyle name="Hyperlink" xfId="3673" builtinId="8" hidden="1"/>
    <cellStyle name="Hyperlink" xfId="3675" builtinId="8" hidden="1"/>
    <cellStyle name="Hyperlink" xfId="3677" builtinId="8" hidden="1"/>
    <cellStyle name="Hyperlink" xfId="3679" builtinId="8" hidden="1"/>
    <cellStyle name="Hyperlink" xfId="3681" builtinId="8" hidden="1"/>
    <cellStyle name="Hyperlink" xfId="3683" builtinId="8" hidden="1"/>
    <cellStyle name="Hyperlink" xfId="3685" builtinId="8" hidden="1"/>
    <cellStyle name="Hyperlink" xfId="3687" builtinId="8" hidden="1"/>
    <cellStyle name="Hyperlink" xfId="3689" builtinId="8" hidden="1"/>
    <cellStyle name="Hyperlink" xfId="3691" builtinId="8" hidden="1"/>
    <cellStyle name="Hyperlink" xfId="3693" builtinId="8" hidden="1"/>
    <cellStyle name="Hyperlink" xfId="3695" builtinId="8" hidden="1"/>
    <cellStyle name="Hyperlink" xfId="3697" builtinId="8" hidden="1"/>
    <cellStyle name="Hyperlink" xfId="3699" builtinId="8" hidden="1"/>
    <cellStyle name="Hyperlink" xfId="3701" builtinId="8" hidden="1"/>
    <cellStyle name="Hyperlink" xfId="3703" builtinId="8" hidden="1"/>
    <cellStyle name="Hyperlink" xfId="3705" builtinId="8" hidden="1"/>
    <cellStyle name="Hyperlink" xfId="3707" builtinId="8" hidden="1"/>
    <cellStyle name="Hyperlink" xfId="3709" builtinId="8" hidden="1"/>
    <cellStyle name="Hyperlink" xfId="3711" builtinId="8" hidden="1"/>
    <cellStyle name="Hyperlink" xfId="3713" builtinId="8" hidden="1"/>
    <cellStyle name="Hyperlink" xfId="3715" builtinId="8" hidden="1"/>
    <cellStyle name="Hyperlink" xfId="3717" builtinId="8" hidden="1"/>
    <cellStyle name="Hyperlink" xfId="3719" builtinId="8" hidden="1"/>
    <cellStyle name="Hyperlink" xfId="3721" builtinId="8" hidden="1"/>
    <cellStyle name="Hyperlink" xfId="3723" builtinId="8" hidden="1"/>
    <cellStyle name="Hyperlink" xfId="3725" builtinId="8" hidden="1"/>
    <cellStyle name="Hyperlink" xfId="3727" builtinId="8" hidden="1"/>
    <cellStyle name="Hyperlink" xfId="3729" builtinId="8" hidden="1"/>
    <cellStyle name="Hyperlink" xfId="3731" builtinId="8" hidden="1"/>
    <cellStyle name="Hyperlink" xfId="3733" builtinId="8" hidden="1"/>
    <cellStyle name="Hyperlink" xfId="3735" builtinId="8" hidden="1"/>
    <cellStyle name="Hyperlink" xfId="3737" builtinId="8" hidden="1"/>
    <cellStyle name="Hyperlink" xfId="3739" builtinId="8" hidden="1"/>
    <cellStyle name="Hyperlink" xfId="3741" builtinId="8" hidden="1"/>
    <cellStyle name="Hyperlink" xfId="3743" builtinId="8" hidden="1"/>
    <cellStyle name="Hyperlink" xfId="3745" builtinId="8" hidden="1"/>
    <cellStyle name="Hyperlink" xfId="3747" builtinId="8" hidden="1"/>
    <cellStyle name="Hyperlink" xfId="3749" builtinId="8" hidden="1"/>
    <cellStyle name="Hyperlink" xfId="3751" builtinId="8" hidden="1"/>
    <cellStyle name="Hyperlink" xfId="3753" builtinId="8" hidden="1"/>
    <cellStyle name="Hyperlink" xfId="3755" builtinId="8" hidden="1"/>
    <cellStyle name="Hyperlink" xfId="3757" builtinId="8" hidden="1"/>
    <cellStyle name="Hyperlink" xfId="3759" builtinId="8" hidden="1"/>
    <cellStyle name="Hyperlink" xfId="3761" builtinId="8" hidden="1"/>
    <cellStyle name="Hyperlink" xfId="3763" builtinId="8" hidden="1"/>
    <cellStyle name="Hyperlink" xfId="3765" builtinId="8" hidden="1"/>
    <cellStyle name="Hyperlink" xfId="3767" builtinId="8" hidden="1"/>
    <cellStyle name="Hyperlink" xfId="3769" builtinId="8" hidden="1"/>
    <cellStyle name="Hyperlink" xfId="3771" builtinId="8" hidden="1"/>
    <cellStyle name="Hyperlink" xfId="3773" builtinId="8" hidden="1"/>
    <cellStyle name="Hyperlink" xfId="3775" builtinId="8" hidden="1"/>
    <cellStyle name="Hyperlink" xfId="3777" builtinId="8" hidden="1"/>
    <cellStyle name="Hyperlink" xfId="3779" builtinId="8" hidden="1"/>
    <cellStyle name="Hyperlink" xfId="3781" builtinId="8" hidden="1"/>
    <cellStyle name="Hyperlink" xfId="3783" builtinId="8" hidden="1"/>
    <cellStyle name="Hyperlink" xfId="3785" builtinId="8" hidden="1"/>
    <cellStyle name="Hyperlink" xfId="3787" builtinId="8" hidden="1"/>
    <cellStyle name="Hyperlink" xfId="3789" builtinId="8" hidden="1"/>
    <cellStyle name="Hyperlink" xfId="3791" builtinId="8" hidden="1"/>
    <cellStyle name="Hyperlink" xfId="3793" builtinId="8" hidden="1"/>
    <cellStyle name="Hyperlink" xfId="3795" builtinId="8" hidden="1"/>
    <cellStyle name="Hyperlink" xfId="3797" builtinId="8" hidden="1"/>
    <cellStyle name="Hyperlink" xfId="3799" builtinId="8" hidden="1"/>
    <cellStyle name="Hyperlink" xfId="3801" builtinId="8" hidden="1"/>
    <cellStyle name="Hyperlink" xfId="3803" builtinId="8" hidden="1"/>
    <cellStyle name="Hyperlink" xfId="3805" builtinId="8" hidden="1"/>
    <cellStyle name="Hyperlink" xfId="3807" builtinId="8" hidden="1"/>
    <cellStyle name="Hyperlink" xfId="3809" builtinId="8" hidden="1"/>
    <cellStyle name="Hyperlink" xfId="3811" builtinId="8" hidden="1"/>
    <cellStyle name="Hyperlink" xfId="3813" builtinId="8" hidden="1"/>
    <cellStyle name="Hyperlink" xfId="3815" builtinId="8" hidden="1"/>
    <cellStyle name="Hyperlink" xfId="3817" builtinId="8" hidden="1"/>
    <cellStyle name="Hyperlink" xfId="3819" builtinId="8" hidden="1"/>
    <cellStyle name="Hyperlink" xfId="3821" builtinId="8" hidden="1"/>
    <cellStyle name="Hyperlink" xfId="3823" builtinId="8" hidden="1"/>
    <cellStyle name="Hyperlink" xfId="3825" builtinId="8" hidden="1"/>
    <cellStyle name="Hyperlink" xfId="3827" builtinId="8" hidden="1"/>
    <cellStyle name="Hyperlink" xfId="3829" builtinId="8" hidden="1"/>
    <cellStyle name="Hyperlink" xfId="3831" builtinId="8" hidden="1"/>
    <cellStyle name="Hyperlink" xfId="3833" builtinId="8" hidden="1"/>
    <cellStyle name="Hyperlink" xfId="3835" builtinId="8" hidden="1"/>
    <cellStyle name="Hyperlink" xfId="3837" builtinId="8" hidden="1"/>
    <cellStyle name="Hyperlink" xfId="3839" builtinId="8" hidden="1"/>
    <cellStyle name="Hyperlink" xfId="3841" builtinId="8" hidden="1"/>
    <cellStyle name="Hyperlink" xfId="3843" builtinId="8" hidden="1"/>
    <cellStyle name="Hyperlink" xfId="3845" builtinId="8" hidden="1"/>
    <cellStyle name="Hyperlink" xfId="3847" builtinId="8" hidden="1"/>
    <cellStyle name="Hyperlink" xfId="3849" builtinId="8" hidden="1"/>
    <cellStyle name="Hyperlink" xfId="3851" builtinId="8" hidden="1"/>
    <cellStyle name="Hyperlink" xfId="3853" builtinId="8" hidden="1"/>
    <cellStyle name="Hyperlink" xfId="3855" builtinId="8" hidden="1"/>
    <cellStyle name="Hyperlink" xfId="3857" builtinId="8" hidden="1"/>
    <cellStyle name="Hyperlink" xfId="3859" builtinId="8" hidden="1"/>
    <cellStyle name="Hyperlink" xfId="3861" builtinId="8" hidden="1"/>
    <cellStyle name="Hyperlink" xfId="3863" builtinId="8" hidden="1"/>
    <cellStyle name="Hyperlink" xfId="3865" builtinId="8" hidden="1"/>
    <cellStyle name="Hyperlink" xfId="3867" builtinId="8" hidden="1"/>
    <cellStyle name="Hyperlink" xfId="3869" builtinId="8" hidden="1"/>
    <cellStyle name="Hyperlink" xfId="3871" builtinId="8" hidden="1"/>
    <cellStyle name="Hyperlink" xfId="3873" builtinId="8" hidden="1"/>
    <cellStyle name="Hyperlink" xfId="3875" builtinId="8" hidden="1"/>
    <cellStyle name="Hyperlink" xfId="3877" builtinId="8" hidden="1"/>
    <cellStyle name="Hyperlink" xfId="3879" builtinId="8" hidden="1"/>
    <cellStyle name="Hyperlink" xfId="3881" builtinId="8" hidden="1"/>
    <cellStyle name="Hyperlink" xfId="3883" builtinId="8" hidden="1"/>
    <cellStyle name="Hyperlink" xfId="3885" builtinId="8" hidden="1"/>
    <cellStyle name="Hyperlink" xfId="3887" builtinId="8" hidden="1"/>
    <cellStyle name="Hyperlink" xfId="3889" builtinId="8" hidden="1"/>
    <cellStyle name="Hyperlink" xfId="3891" builtinId="8" hidden="1"/>
    <cellStyle name="Hyperlink" xfId="3893" builtinId="8" hidden="1"/>
    <cellStyle name="Hyperlink" xfId="3895" builtinId="8" hidden="1"/>
    <cellStyle name="Hyperlink" xfId="3897" builtinId="8" hidden="1"/>
    <cellStyle name="Hyperlink" xfId="3899" builtinId="8" hidden="1"/>
    <cellStyle name="Hyperlink" xfId="3901" builtinId="8" hidden="1"/>
    <cellStyle name="Hyperlink" xfId="3903" builtinId="8" hidden="1"/>
    <cellStyle name="Hyperlink" xfId="3905" builtinId="8" hidden="1"/>
    <cellStyle name="Hyperlink" xfId="3907" builtinId="8" hidden="1"/>
    <cellStyle name="Hyperlink" xfId="3909" builtinId="8" hidden="1"/>
    <cellStyle name="Hyperlink" xfId="3911" builtinId="8" hidden="1"/>
    <cellStyle name="Hyperlink" xfId="3913" builtinId="8" hidden="1"/>
    <cellStyle name="Hyperlink" xfId="3915" builtinId="8" hidden="1"/>
    <cellStyle name="Hyperlink" xfId="3917" builtinId="8" hidden="1"/>
    <cellStyle name="Hyperlink" xfId="3919" builtinId="8" hidden="1"/>
    <cellStyle name="Hyperlink" xfId="3921" builtinId="8" hidden="1"/>
    <cellStyle name="Hyperlink" xfId="3923" builtinId="8" hidden="1"/>
    <cellStyle name="Hyperlink" xfId="3925" builtinId="8" hidden="1"/>
    <cellStyle name="Hyperlink" xfId="3927" builtinId="8" hidden="1"/>
    <cellStyle name="Hyperlink" xfId="3929" builtinId="8" hidden="1"/>
    <cellStyle name="Hyperlink" xfId="3931" builtinId="8" hidden="1"/>
    <cellStyle name="Hyperlink" xfId="3933" builtinId="8" hidden="1"/>
    <cellStyle name="Hyperlink" xfId="3935" builtinId="8" hidden="1"/>
    <cellStyle name="Hyperlink" xfId="3937" builtinId="8" hidden="1"/>
    <cellStyle name="Hyperlink" xfId="3939" builtinId="8" hidden="1"/>
    <cellStyle name="Hyperlink" xfId="3941" builtinId="8" hidden="1"/>
    <cellStyle name="Hyperlink" xfId="3943" builtinId="8" hidden="1"/>
    <cellStyle name="Hyperlink" xfId="3945" builtinId="8" hidden="1"/>
    <cellStyle name="Hyperlink" xfId="3947" builtinId="8" hidden="1"/>
    <cellStyle name="Hyperlink" xfId="3949" builtinId="8" hidden="1"/>
    <cellStyle name="Hyperlink" xfId="3951" builtinId="8" hidden="1"/>
    <cellStyle name="Hyperlink" xfId="3953" builtinId="8" hidden="1"/>
    <cellStyle name="Hyperlink" xfId="3955" builtinId="8" hidden="1"/>
    <cellStyle name="Hyperlink" xfId="3957" builtinId="8" hidden="1"/>
    <cellStyle name="Hyperlink" xfId="3959" builtinId="8" hidden="1"/>
    <cellStyle name="Hyperlink" xfId="3961" builtinId="8" hidden="1"/>
    <cellStyle name="Hyperlink" xfId="3963" builtinId="8" hidden="1"/>
    <cellStyle name="Hyperlink" xfId="3965" builtinId="8" hidden="1"/>
    <cellStyle name="Hyperlink" xfId="3967" builtinId="8" hidden="1"/>
    <cellStyle name="Hyperlink" xfId="3969" builtinId="8" hidden="1"/>
    <cellStyle name="Hyperlink" xfId="3971" builtinId="8" hidden="1"/>
    <cellStyle name="Hyperlink" xfId="3973" builtinId="8" hidden="1"/>
    <cellStyle name="Hyperlink" xfId="3975" builtinId="8" hidden="1"/>
    <cellStyle name="Hyperlink" xfId="3977" builtinId="8" hidden="1"/>
    <cellStyle name="Hyperlink" xfId="3979" builtinId="8" hidden="1"/>
    <cellStyle name="Hyperlink" xfId="3981" builtinId="8" hidden="1"/>
    <cellStyle name="Hyperlink" xfId="3983" builtinId="8" hidden="1"/>
    <cellStyle name="Hyperlink" xfId="3985" builtinId="8" hidden="1"/>
    <cellStyle name="Hyperlink" xfId="3987" builtinId="8" hidden="1"/>
    <cellStyle name="Hyperlink" xfId="3989" builtinId="8" hidden="1"/>
    <cellStyle name="Hyperlink" xfId="3991" builtinId="8" hidden="1"/>
    <cellStyle name="Hyperlink" xfId="3993" builtinId="8" hidden="1"/>
    <cellStyle name="Hyperlink" xfId="3995" builtinId="8" hidden="1"/>
    <cellStyle name="Hyperlink" xfId="3997" builtinId="8" hidden="1"/>
    <cellStyle name="Hyperlink" xfId="3999" builtinId="8" hidden="1"/>
    <cellStyle name="Hyperlink" xfId="4001" builtinId="8" hidden="1"/>
    <cellStyle name="Hyperlink" xfId="4003" builtinId="8" hidden="1"/>
    <cellStyle name="Hyperlink" xfId="4005" builtinId="8" hidden="1"/>
    <cellStyle name="Hyperlink" xfId="4007" builtinId="8" hidden="1"/>
    <cellStyle name="Hyperlink" xfId="4009" builtinId="8" hidden="1"/>
    <cellStyle name="Hyperlink" xfId="4011" builtinId="8" hidden="1"/>
    <cellStyle name="Hyperlink" xfId="4013" builtinId="8" hidden="1"/>
    <cellStyle name="Hyperlink" xfId="4015" builtinId="8" hidden="1"/>
    <cellStyle name="Hyperlink" xfId="4017" builtinId="8" hidden="1"/>
    <cellStyle name="Hyperlink" xfId="4019" builtinId="8" hidden="1"/>
    <cellStyle name="Hyperlink" xfId="4021" builtinId="8" hidden="1"/>
    <cellStyle name="Hyperlink" xfId="4023" builtinId="8" hidden="1"/>
    <cellStyle name="Hyperlink" xfId="4025" builtinId="8" hidden="1"/>
    <cellStyle name="Hyperlink" xfId="4027" builtinId="8" hidden="1"/>
    <cellStyle name="Hyperlink" xfId="4029" builtinId="8" hidden="1"/>
    <cellStyle name="Hyperlink" xfId="4031" builtinId="8" hidden="1"/>
    <cellStyle name="Hyperlink" xfId="4033" builtinId="8" hidden="1"/>
    <cellStyle name="Hyperlink" xfId="4035" builtinId="8" hidden="1"/>
    <cellStyle name="Hyperlink" xfId="4037" builtinId="8" hidden="1"/>
    <cellStyle name="Hyperlink" xfId="4039" builtinId="8" hidden="1"/>
    <cellStyle name="Hyperlink" xfId="4041" builtinId="8" hidden="1"/>
    <cellStyle name="Hyperlink" xfId="4043" builtinId="8" hidden="1"/>
    <cellStyle name="Hyperlink" xfId="4045" builtinId="8" hidden="1"/>
    <cellStyle name="Hyperlink" xfId="4047" builtinId="8" hidden="1"/>
    <cellStyle name="Hyperlink" xfId="4049" builtinId="8" hidden="1"/>
    <cellStyle name="Hyperlink" xfId="4051" builtinId="8" hidden="1"/>
    <cellStyle name="Hyperlink" xfId="4053" builtinId="8" hidden="1"/>
    <cellStyle name="Hyperlink" xfId="4055" builtinId="8" hidden="1"/>
    <cellStyle name="Hyperlink" xfId="4057" builtinId="8" hidden="1"/>
    <cellStyle name="Hyperlink" xfId="4059" builtinId="8" hidden="1"/>
    <cellStyle name="Hyperlink" xfId="4061" builtinId="8" hidden="1"/>
    <cellStyle name="Hyperlink" xfId="4063" builtinId="8" hidden="1"/>
    <cellStyle name="Hyperlink" xfId="4065" builtinId="8" hidden="1"/>
    <cellStyle name="Hyperlink" xfId="4067" builtinId="8" hidden="1"/>
    <cellStyle name="Hyperlink" xfId="4069" builtinId="8" hidden="1"/>
    <cellStyle name="Hyperlink" xfId="4071" builtinId="8" hidden="1"/>
    <cellStyle name="Hyperlink" xfId="4073" builtinId="8" hidden="1"/>
    <cellStyle name="Hyperlink" xfId="4075" builtinId="8" hidden="1"/>
    <cellStyle name="Hyperlink" xfId="4077" builtinId="8" hidden="1"/>
    <cellStyle name="Hyperlink" xfId="4079" builtinId="8" hidden="1"/>
    <cellStyle name="Hyperlink" xfId="4081" builtinId="8" hidden="1"/>
    <cellStyle name="Hyperlink" xfId="4083" builtinId="8" hidden="1"/>
    <cellStyle name="Hyperlink" xfId="4085" builtinId="8" hidden="1"/>
    <cellStyle name="Hyperlink" xfId="4087" builtinId="8" hidden="1"/>
    <cellStyle name="Hyperlink" xfId="4089" builtinId="8" hidden="1"/>
    <cellStyle name="Hyperlink" xfId="4091" builtinId="8" hidden="1"/>
    <cellStyle name="Hyperlink" xfId="4093" builtinId="8" hidden="1"/>
    <cellStyle name="Hyperlink" xfId="4095" builtinId="8" hidden="1"/>
    <cellStyle name="Hyperlink" xfId="4097" builtinId="8" hidden="1"/>
    <cellStyle name="Hyperlink" xfId="4099" builtinId="8" hidden="1"/>
    <cellStyle name="Hyperlink" xfId="4101" builtinId="8" hidden="1"/>
    <cellStyle name="Hyperlink" xfId="4103" builtinId="8" hidden="1"/>
    <cellStyle name="Hyperlink" xfId="4105" builtinId="8" hidden="1"/>
    <cellStyle name="Hyperlink" xfId="4107" builtinId="8" hidden="1"/>
    <cellStyle name="Hyperlink" xfId="4109" builtinId="8" hidden="1"/>
    <cellStyle name="Hyperlink" xfId="4111" builtinId="8" hidden="1"/>
    <cellStyle name="Hyperlink" xfId="4113" builtinId="8" hidden="1"/>
    <cellStyle name="Hyperlink" xfId="4115" builtinId="8" hidden="1"/>
    <cellStyle name="Hyperlink" xfId="4117" builtinId="8" hidden="1"/>
    <cellStyle name="Hyperlink" xfId="4119" builtinId="8" hidden="1"/>
    <cellStyle name="Hyperlink" xfId="4121" builtinId="8" hidden="1"/>
    <cellStyle name="Hyperlink" xfId="4123" builtinId="8" hidden="1"/>
    <cellStyle name="Hyperlink" xfId="4125" builtinId="8" hidden="1"/>
    <cellStyle name="Hyperlink" xfId="4127" builtinId="8" hidden="1"/>
    <cellStyle name="Hyperlink" xfId="4129" builtinId="8" hidden="1"/>
    <cellStyle name="Hyperlink" xfId="4131" builtinId="8" hidden="1"/>
    <cellStyle name="Hyperlink" xfId="4133" builtinId="8" hidden="1"/>
    <cellStyle name="Hyperlink" xfId="4135" builtinId="8" hidden="1"/>
    <cellStyle name="Hyperlink" xfId="4137" builtinId="8" hidden="1"/>
    <cellStyle name="Hyperlink" xfId="4139" builtinId="8" hidden="1"/>
    <cellStyle name="Hyperlink" xfId="4141" builtinId="8" hidden="1"/>
    <cellStyle name="Hyperlink" xfId="4143" builtinId="8" hidden="1"/>
    <cellStyle name="Hyperlink" xfId="4145" builtinId="8" hidden="1"/>
    <cellStyle name="Hyperlink" xfId="4147" builtinId="8" hidden="1"/>
    <cellStyle name="Hyperlink" xfId="4149" builtinId="8" hidden="1"/>
    <cellStyle name="Hyperlink" xfId="4151" builtinId="8" hidden="1"/>
    <cellStyle name="Hyperlink" xfId="4153" builtinId="8" hidden="1"/>
    <cellStyle name="Hyperlink" xfId="4155" builtinId="8" hidden="1"/>
    <cellStyle name="Hyperlink" xfId="4157" builtinId="8" hidden="1"/>
    <cellStyle name="Hyperlink" xfId="4159" builtinId="8" hidden="1"/>
    <cellStyle name="Hyperlink" xfId="4161" builtinId="8" hidden="1"/>
    <cellStyle name="Hyperlink" xfId="4163" builtinId="8" hidden="1"/>
    <cellStyle name="Hyperlink" xfId="4165" builtinId="8" hidden="1"/>
    <cellStyle name="Hyperlink" xfId="4167" builtinId="8" hidden="1"/>
    <cellStyle name="Hyperlink" xfId="4169" builtinId="8" hidden="1"/>
    <cellStyle name="Hyperlink" xfId="4171" builtinId="8" hidden="1"/>
    <cellStyle name="Hyperlink" xfId="4173" builtinId="8" hidden="1"/>
    <cellStyle name="Hyperlink" xfId="4175" builtinId="8" hidden="1"/>
    <cellStyle name="Hyperlink" xfId="4177" builtinId="8" hidden="1"/>
    <cellStyle name="Hyperlink" xfId="4179" builtinId="8" hidden="1"/>
    <cellStyle name="Hyperlink" xfId="4181" builtinId="8" hidden="1"/>
    <cellStyle name="Hyperlink" xfId="4183" builtinId="8" hidden="1"/>
    <cellStyle name="Hyperlink" xfId="4185" builtinId="8" hidden="1"/>
    <cellStyle name="Hyperlink" xfId="4187" builtinId="8" hidden="1"/>
    <cellStyle name="Hyperlink" xfId="4189" builtinId="8" hidden="1"/>
    <cellStyle name="Hyperlink" xfId="4191" builtinId="8" hidden="1"/>
    <cellStyle name="Hyperlink" xfId="4193" builtinId="8" hidden="1"/>
    <cellStyle name="Hyperlink" xfId="4195" builtinId="8" hidden="1"/>
    <cellStyle name="Hyperlink" xfId="4197" builtinId="8" hidden="1"/>
    <cellStyle name="Hyperlink" xfId="4199" builtinId="8" hidden="1"/>
    <cellStyle name="Hyperlink" xfId="4201" builtinId="8" hidden="1"/>
    <cellStyle name="Hyperlink" xfId="4203" builtinId="8" hidden="1"/>
    <cellStyle name="Hyperlink" xfId="4205" builtinId="8" hidden="1"/>
    <cellStyle name="Hyperlink" xfId="4207" builtinId="8" hidden="1"/>
    <cellStyle name="Hyperlink" xfId="4209" builtinId="8" hidden="1"/>
    <cellStyle name="Hyperlink" xfId="4211" builtinId="8" hidden="1"/>
    <cellStyle name="Hyperlink" xfId="4213" builtinId="8" hidden="1"/>
    <cellStyle name="Hyperlink" xfId="4215" builtinId="8" hidden="1"/>
    <cellStyle name="Hyperlink" xfId="4217" builtinId="8" hidden="1"/>
    <cellStyle name="Hyperlink" xfId="4219" builtinId="8" hidden="1"/>
    <cellStyle name="Hyperlink" xfId="4221" builtinId="8" hidden="1"/>
    <cellStyle name="Hyperlink" xfId="4223" builtinId="8" hidden="1"/>
    <cellStyle name="Hyperlink" xfId="4225" builtinId="8" hidden="1"/>
    <cellStyle name="Hyperlink" xfId="4227" builtinId="8" hidden="1"/>
    <cellStyle name="Hyperlink" xfId="4229" builtinId="8" hidden="1"/>
    <cellStyle name="Hyperlink" xfId="4231" builtinId="8" hidden="1"/>
    <cellStyle name="Hyperlink" xfId="4233" builtinId="8" hidden="1"/>
    <cellStyle name="Hyperlink" xfId="4235" builtinId="8" hidden="1"/>
    <cellStyle name="Hyperlink" xfId="4237" builtinId="8" hidden="1"/>
    <cellStyle name="Hyperlink" xfId="4239" builtinId="8" hidden="1"/>
    <cellStyle name="Hyperlink" xfId="4241" builtinId="8" hidden="1"/>
    <cellStyle name="Hyperlink" xfId="4243" builtinId="8" hidden="1"/>
    <cellStyle name="Hyperlink" xfId="4245" builtinId="8" hidden="1"/>
    <cellStyle name="Hyperlink" xfId="4247" builtinId="8" hidden="1"/>
    <cellStyle name="Hyperlink" xfId="4249" builtinId="8" hidden="1"/>
    <cellStyle name="Hyperlink" xfId="4251" builtinId="8" hidden="1"/>
    <cellStyle name="Hyperlink" xfId="4253" builtinId="8" hidden="1"/>
    <cellStyle name="Hyperlink" xfId="4255" builtinId="8" hidden="1"/>
    <cellStyle name="Hyperlink" xfId="4257" builtinId="8" hidden="1"/>
    <cellStyle name="Hyperlink" xfId="4259" builtinId="8" hidden="1"/>
    <cellStyle name="Hyperlink" xfId="4261" builtinId="8" hidden="1"/>
    <cellStyle name="Hyperlink" xfId="4263" builtinId="8" hidden="1"/>
    <cellStyle name="Hyperlink" xfId="4265" builtinId="8" hidden="1"/>
    <cellStyle name="Hyperlink" xfId="4267" builtinId="8" hidden="1"/>
    <cellStyle name="Hyperlink" xfId="4269" builtinId="8" hidden="1"/>
    <cellStyle name="Hyperlink" xfId="4271" builtinId="8" hidden="1"/>
    <cellStyle name="Hyperlink" xfId="4273" builtinId="8" hidden="1"/>
    <cellStyle name="Hyperlink" xfId="4275" builtinId="8" hidden="1"/>
    <cellStyle name="Hyperlink" xfId="4277" builtinId="8" hidden="1"/>
    <cellStyle name="Hyperlink" xfId="4279" builtinId="8" hidden="1"/>
    <cellStyle name="Hyperlink" xfId="4281" builtinId="8" hidden="1"/>
    <cellStyle name="Hyperlink" xfId="4283" builtinId="8" hidden="1"/>
    <cellStyle name="Hyperlink" xfId="4285" builtinId="8" hidden="1"/>
    <cellStyle name="Hyperlink" xfId="4287" builtinId="8" hidden="1"/>
    <cellStyle name="Hyperlink" xfId="4289" builtinId="8" hidden="1"/>
    <cellStyle name="Hyperlink" xfId="4291" builtinId="8" hidden="1"/>
    <cellStyle name="Hyperlink" xfId="4293" builtinId="8" hidden="1"/>
    <cellStyle name="Hyperlink" xfId="4295" builtinId="8" hidden="1"/>
    <cellStyle name="Hyperlink" xfId="4297" builtinId="8" hidden="1"/>
    <cellStyle name="Hyperlink" xfId="4299" builtinId="8" hidden="1"/>
    <cellStyle name="Hyperlink" xfId="4301" builtinId="8" hidden="1"/>
    <cellStyle name="Hyperlink" xfId="4303" builtinId="8" hidden="1"/>
    <cellStyle name="Hyperlink" xfId="4305" builtinId="8" hidden="1"/>
    <cellStyle name="Hyperlink" xfId="4307" builtinId="8" hidden="1"/>
    <cellStyle name="Hyperlink" xfId="4309" builtinId="8" hidden="1"/>
    <cellStyle name="Hyperlink" xfId="4311" builtinId="8" hidden="1"/>
    <cellStyle name="Hyperlink" xfId="4313" builtinId="8" hidden="1"/>
    <cellStyle name="Hyperlink" xfId="4315" builtinId="8" hidden="1"/>
    <cellStyle name="Hyperlink" xfId="4317" builtinId="8" hidden="1"/>
    <cellStyle name="Hyperlink" xfId="4319" builtinId="8" hidden="1"/>
    <cellStyle name="Hyperlink" xfId="4321" builtinId="8" hidden="1"/>
    <cellStyle name="Hyperlink" xfId="4323" builtinId="8" hidden="1"/>
    <cellStyle name="Hyperlink" xfId="4325" builtinId="8" hidden="1"/>
    <cellStyle name="Hyperlink" xfId="4327" builtinId="8" hidden="1"/>
    <cellStyle name="Hyperlink" xfId="4329" builtinId="8" hidden="1"/>
    <cellStyle name="Hyperlink" xfId="4331" builtinId="8" hidden="1"/>
    <cellStyle name="Hyperlink" xfId="4333" builtinId="8" hidden="1"/>
    <cellStyle name="Hyperlink" xfId="4335" builtinId="8" hidden="1"/>
    <cellStyle name="Hyperlink" xfId="4337" builtinId="8" hidden="1"/>
    <cellStyle name="Hyperlink" xfId="4339" builtinId="8" hidden="1"/>
    <cellStyle name="Hyperlink" xfId="4341" builtinId="8" hidden="1"/>
    <cellStyle name="Hyperlink" xfId="4343" builtinId="8" hidden="1"/>
    <cellStyle name="Hyperlink" xfId="4345" builtinId="8" hidden="1"/>
    <cellStyle name="Hyperlink" xfId="4347" builtinId="8" hidden="1"/>
    <cellStyle name="Hyperlink" xfId="4349" builtinId="8" hidden="1"/>
    <cellStyle name="Hyperlink" xfId="4351" builtinId="8" hidden="1"/>
    <cellStyle name="Hyperlink" xfId="4353" builtinId="8" hidden="1"/>
    <cellStyle name="Hyperlink" xfId="4355" builtinId="8" hidden="1"/>
    <cellStyle name="Hyperlink" xfId="4357" builtinId="8" hidden="1"/>
    <cellStyle name="Hyperlink" xfId="4359" builtinId="8" hidden="1"/>
    <cellStyle name="Hyperlink" xfId="4361" builtinId="8" hidden="1"/>
    <cellStyle name="Hyperlink" xfId="4363" builtinId="8" hidden="1"/>
    <cellStyle name="Hyperlink" xfId="4365" builtinId="8" hidden="1"/>
    <cellStyle name="Hyperlink" xfId="4367" builtinId="8" hidden="1"/>
    <cellStyle name="Hyperlink" xfId="4369" builtinId="8" hidden="1"/>
    <cellStyle name="Hyperlink" xfId="4371" builtinId="8" hidden="1"/>
    <cellStyle name="Hyperlink" xfId="4373" builtinId="8" hidden="1"/>
    <cellStyle name="Hyperlink" xfId="4375" builtinId="8" hidden="1"/>
    <cellStyle name="Hyperlink" xfId="4377" builtinId="8" hidden="1"/>
    <cellStyle name="Hyperlink" xfId="4379" builtinId="8" hidden="1"/>
    <cellStyle name="Hyperlink" xfId="4381" builtinId="8" hidden="1"/>
    <cellStyle name="Hyperlink" xfId="4383" builtinId="8" hidden="1"/>
    <cellStyle name="Hyperlink" xfId="4385" builtinId="8" hidden="1"/>
    <cellStyle name="Hyperlink" xfId="4387" builtinId="8" hidden="1"/>
    <cellStyle name="Hyperlink" xfId="4389" builtinId="8" hidden="1"/>
    <cellStyle name="Hyperlink" xfId="4391" builtinId="8" hidden="1"/>
    <cellStyle name="Hyperlink" xfId="4393" builtinId="8" hidden="1"/>
    <cellStyle name="Hyperlink" xfId="4395" builtinId="8" hidden="1"/>
    <cellStyle name="Hyperlink" xfId="4397" builtinId="8" hidden="1"/>
    <cellStyle name="Hyperlink" xfId="4399" builtinId="8" hidden="1"/>
    <cellStyle name="Hyperlink" xfId="4401" builtinId="8" hidden="1"/>
    <cellStyle name="Hyperlink" xfId="4403" builtinId="8" hidden="1"/>
    <cellStyle name="Hyperlink" xfId="4405" builtinId="8" hidden="1"/>
    <cellStyle name="Hyperlink" xfId="4407" builtinId="8" hidden="1"/>
    <cellStyle name="Hyperlink" xfId="4409" builtinId="8" hidden="1"/>
    <cellStyle name="Hyperlink" xfId="4411" builtinId="8" hidden="1"/>
    <cellStyle name="Hyperlink" xfId="4413" builtinId="8" hidden="1"/>
    <cellStyle name="Hyperlink" xfId="4415" builtinId="8" hidden="1"/>
    <cellStyle name="Hyperlink" xfId="4417" builtinId="8" hidden="1"/>
    <cellStyle name="Hyperlink" xfId="4419" builtinId="8" hidden="1"/>
    <cellStyle name="Hyperlink" xfId="4421" builtinId="8" hidden="1"/>
    <cellStyle name="Hyperlink" xfId="4423" builtinId="8" hidden="1"/>
    <cellStyle name="Hyperlink" xfId="4425" builtinId="8" hidden="1"/>
    <cellStyle name="Hyperlink" xfId="4427" builtinId="8" hidden="1"/>
    <cellStyle name="Hyperlink" xfId="4429" builtinId="8" hidden="1"/>
    <cellStyle name="Hyperlink" xfId="4431" builtinId="8" hidden="1"/>
    <cellStyle name="Hyperlink" xfId="4433" builtinId="8" hidden="1"/>
    <cellStyle name="Hyperlink" xfId="4435" builtinId="8" hidden="1"/>
    <cellStyle name="Hyperlink" xfId="4437" builtinId="8" hidden="1"/>
    <cellStyle name="Hyperlink" xfId="4439" builtinId="8" hidden="1"/>
    <cellStyle name="Hyperlink" xfId="4441" builtinId="8" hidden="1"/>
    <cellStyle name="Hyperlink" xfId="4443" builtinId="8" hidden="1"/>
    <cellStyle name="Hyperlink" xfId="4445" builtinId="8" hidden="1"/>
    <cellStyle name="Hyperlink" xfId="4447" builtinId="8" hidden="1"/>
    <cellStyle name="Hyperlink" xfId="4449" builtinId="8" hidden="1"/>
    <cellStyle name="Hyperlink" xfId="4451" builtinId="8" hidden="1"/>
    <cellStyle name="Hyperlink" xfId="4453" builtinId="8" hidden="1"/>
    <cellStyle name="Hyperlink" xfId="4455" builtinId="8" hidden="1"/>
    <cellStyle name="Hyperlink" xfId="4457" builtinId="8" hidden="1"/>
    <cellStyle name="Hyperlink" xfId="4459" builtinId="8" hidden="1"/>
    <cellStyle name="Hyperlink" xfId="4461" builtinId="8" hidden="1"/>
    <cellStyle name="Hyperlink" xfId="4463" builtinId="8" hidden="1"/>
    <cellStyle name="Hyperlink" xfId="4465" builtinId="8" hidden="1"/>
    <cellStyle name="Hyperlink" xfId="4467" builtinId="8" hidden="1"/>
    <cellStyle name="Hyperlink" xfId="4469" builtinId="8" hidden="1"/>
    <cellStyle name="Hyperlink" xfId="4471" builtinId="8" hidden="1"/>
    <cellStyle name="Hyperlink" xfId="4473" builtinId="8" hidden="1"/>
    <cellStyle name="Hyperlink" xfId="4475" builtinId="8" hidden="1"/>
    <cellStyle name="Hyperlink" xfId="4477" builtinId="8" hidden="1"/>
    <cellStyle name="Hyperlink" xfId="4479" builtinId="8" hidden="1"/>
    <cellStyle name="Hyperlink" xfId="4481" builtinId="8" hidden="1"/>
    <cellStyle name="Hyperlink" xfId="4483" builtinId="8" hidden="1"/>
    <cellStyle name="Hyperlink" xfId="4485" builtinId="8" hidden="1"/>
    <cellStyle name="Hyperlink" xfId="4487" builtinId="8" hidden="1"/>
    <cellStyle name="Hyperlink" xfId="4489" builtinId="8" hidden="1"/>
    <cellStyle name="Hyperlink" xfId="4491" builtinId="8" hidden="1"/>
    <cellStyle name="Hyperlink" xfId="4493" builtinId="8" hidden="1"/>
    <cellStyle name="Hyperlink" xfId="4495" builtinId="8" hidden="1"/>
    <cellStyle name="Hyperlink" xfId="4497" builtinId="8" hidden="1"/>
    <cellStyle name="Hyperlink" xfId="4499" builtinId="8" hidden="1"/>
    <cellStyle name="Hyperlink" xfId="4501" builtinId="8" hidden="1"/>
    <cellStyle name="Hyperlink" xfId="4503" builtinId="8" hidden="1"/>
    <cellStyle name="Hyperlink" xfId="4505" builtinId="8" hidden="1"/>
    <cellStyle name="Hyperlink" xfId="4507" builtinId="8" hidden="1"/>
    <cellStyle name="Hyperlink" xfId="4509" builtinId="8" hidden="1"/>
    <cellStyle name="Hyperlink" xfId="4511" builtinId="8" hidden="1"/>
    <cellStyle name="Hyperlink" xfId="4513" builtinId="8" hidden="1"/>
    <cellStyle name="Hyperlink" xfId="4515" builtinId="8" hidden="1"/>
    <cellStyle name="Hyperlink" xfId="4517" builtinId="8" hidden="1"/>
    <cellStyle name="Hyperlink" xfId="4519" builtinId="8" hidden="1"/>
    <cellStyle name="Hyperlink" xfId="4521" builtinId="8" hidden="1"/>
    <cellStyle name="Hyperlink" xfId="4523" builtinId="8" hidden="1"/>
    <cellStyle name="Hyperlink" xfId="4525" builtinId="8" hidden="1"/>
    <cellStyle name="Hyperlink" xfId="4527" builtinId="8" hidden="1"/>
    <cellStyle name="Hyperlink" xfId="4529" builtinId="8" hidden="1"/>
    <cellStyle name="Hyperlink" xfId="4531" builtinId="8" hidden="1"/>
    <cellStyle name="Hyperlink" xfId="4533" builtinId="8" hidden="1"/>
    <cellStyle name="Hyperlink" xfId="4535" builtinId="8" hidden="1"/>
    <cellStyle name="Hyperlink" xfId="4537" builtinId="8" hidden="1"/>
    <cellStyle name="Hyperlink" xfId="4539" builtinId="8" hidden="1"/>
    <cellStyle name="Hyperlink" xfId="4541" builtinId="8" hidden="1"/>
    <cellStyle name="Hyperlink" xfId="4543" builtinId="8" hidden="1"/>
    <cellStyle name="Hyperlink" xfId="4545" builtinId="8" hidden="1"/>
    <cellStyle name="Hyperlink" xfId="4547" builtinId="8" hidden="1"/>
    <cellStyle name="Hyperlink" xfId="4549" builtinId="8" hidden="1"/>
    <cellStyle name="Hyperlink" xfId="4551" builtinId="8" hidden="1"/>
    <cellStyle name="Hyperlink" xfId="4553" builtinId="8" hidden="1"/>
    <cellStyle name="Hyperlink" xfId="4555" builtinId="8" hidden="1"/>
    <cellStyle name="Hyperlink" xfId="4557" builtinId="8" hidden="1"/>
    <cellStyle name="Hyperlink" xfId="4559" builtinId="8" hidden="1"/>
    <cellStyle name="Hyperlink" xfId="4561" builtinId="8" hidden="1"/>
    <cellStyle name="Hyperlink" xfId="4563" builtinId="8" hidden="1"/>
    <cellStyle name="Hyperlink" xfId="4565" builtinId="8" hidden="1"/>
    <cellStyle name="Hyperlink" xfId="4567" builtinId="8" hidden="1"/>
    <cellStyle name="Hyperlink" xfId="4569" builtinId="8" hidden="1"/>
    <cellStyle name="Hyperlink" xfId="4571" builtinId="8" hidden="1"/>
    <cellStyle name="Hyperlink" xfId="4573" builtinId="8" hidden="1"/>
    <cellStyle name="Hyperlink" xfId="4575" builtinId="8" hidden="1"/>
    <cellStyle name="Hyperlink" xfId="4577" builtinId="8" hidden="1"/>
    <cellStyle name="Hyperlink" xfId="4579" builtinId="8" hidden="1"/>
    <cellStyle name="Hyperlink" xfId="4581" builtinId="8" hidden="1"/>
    <cellStyle name="Hyperlink" xfId="4583" builtinId="8" hidden="1"/>
    <cellStyle name="Hyperlink" xfId="4585" builtinId="8" hidden="1"/>
    <cellStyle name="Hyperlink" xfId="4587" builtinId="8" hidden="1"/>
    <cellStyle name="Hyperlink" xfId="4589" builtinId="8" hidden="1"/>
    <cellStyle name="Hyperlink" xfId="4591" builtinId="8" hidden="1"/>
    <cellStyle name="Hyperlink" xfId="4593" builtinId="8" hidden="1"/>
    <cellStyle name="Hyperlink" xfId="4595" builtinId="8" hidden="1"/>
    <cellStyle name="Hyperlink" xfId="4597" builtinId="8" hidden="1"/>
    <cellStyle name="Hyperlink" xfId="4599" builtinId="8" hidden="1"/>
    <cellStyle name="Hyperlink" xfId="4601" builtinId="8" hidden="1"/>
    <cellStyle name="Hyperlink" xfId="4603" builtinId="8" hidden="1"/>
    <cellStyle name="Hyperlink" xfId="4605" builtinId="8" hidden="1"/>
    <cellStyle name="Hyperlink" xfId="4607" builtinId="8" hidden="1"/>
    <cellStyle name="Hyperlink" xfId="4609" builtinId="8" hidden="1"/>
    <cellStyle name="Hyperlink" xfId="4611" builtinId="8" hidden="1"/>
    <cellStyle name="Hyperlink" xfId="4613" builtinId="8" hidden="1"/>
    <cellStyle name="Hyperlink" xfId="4615" builtinId="8" hidden="1"/>
    <cellStyle name="Hyperlink" xfId="4617" builtinId="8" hidden="1"/>
    <cellStyle name="Hyperlink" xfId="4619" builtinId="8" hidden="1"/>
    <cellStyle name="Hyperlink" xfId="4621" builtinId="8" hidden="1"/>
    <cellStyle name="Hyperlink" xfId="4623" builtinId="8" hidden="1"/>
    <cellStyle name="Hyperlink" xfId="4625" builtinId="8" hidden="1"/>
    <cellStyle name="Hyperlink" xfId="4627" builtinId="8" hidden="1"/>
    <cellStyle name="Hyperlink" xfId="4629" builtinId="8" hidden="1"/>
    <cellStyle name="Hyperlink" xfId="4631" builtinId="8" hidden="1"/>
    <cellStyle name="Hyperlink" xfId="4633" builtinId="8" hidden="1"/>
    <cellStyle name="Hyperlink" xfId="4635" builtinId="8" hidden="1"/>
    <cellStyle name="Hyperlink" xfId="4637" builtinId="8" hidden="1"/>
    <cellStyle name="Hyperlink" xfId="4639" builtinId="8" hidden="1"/>
    <cellStyle name="Hyperlink" xfId="4641" builtinId="8" hidden="1"/>
    <cellStyle name="Hyperlink" xfId="4643" builtinId="8" hidden="1"/>
    <cellStyle name="Hyperlink" xfId="4645" builtinId="8" hidden="1"/>
    <cellStyle name="Hyperlink" xfId="4647" builtinId="8" hidden="1"/>
    <cellStyle name="Hyperlink" xfId="4649" builtinId="8" hidden="1"/>
    <cellStyle name="Hyperlink" xfId="4651" builtinId="8" hidden="1"/>
    <cellStyle name="Hyperlink" xfId="4653" builtinId="8" hidden="1"/>
    <cellStyle name="Hyperlink" xfId="4655" builtinId="8" hidden="1"/>
    <cellStyle name="Hyperlink" xfId="4657" builtinId="8" hidden="1"/>
    <cellStyle name="Hyperlink" xfId="4659" builtinId="8" hidden="1"/>
    <cellStyle name="Hyperlink" xfId="4661" builtinId="8" hidden="1"/>
    <cellStyle name="Hyperlink" xfId="4663" builtinId="8" hidden="1"/>
    <cellStyle name="Hyperlink" xfId="4665" builtinId="8" hidden="1"/>
    <cellStyle name="Hyperlink" xfId="4667" builtinId="8" hidden="1"/>
    <cellStyle name="Hyperlink" xfId="4669" builtinId="8" hidden="1"/>
    <cellStyle name="Hyperlink" xfId="4671" builtinId="8" hidden="1"/>
    <cellStyle name="Hyperlink" xfId="4673" builtinId="8" hidden="1"/>
    <cellStyle name="Hyperlink" xfId="4675" builtinId="8" hidden="1"/>
    <cellStyle name="Hyperlink" xfId="4677" builtinId="8" hidden="1"/>
    <cellStyle name="Hyperlink" xfId="4679" builtinId="8" hidden="1"/>
    <cellStyle name="Hyperlink" xfId="4681" builtinId="8" hidden="1"/>
    <cellStyle name="Hyperlink" xfId="4683" builtinId="8" hidden="1"/>
    <cellStyle name="Hyperlink" xfId="4685" builtinId="8" hidden="1"/>
    <cellStyle name="Hyperlink" xfId="4687" builtinId="8" hidden="1"/>
    <cellStyle name="Hyperlink" xfId="4689" builtinId="8" hidden="1"/>
    <cellStyle name="Hyperlink" xfId="4691" builtinId="8" hidden="1"/>
    <cellStyle name="Hyperlink" xfId="4693" builtinId="8" hidden="1"/>
    <cellStyle name="Hyperlink" xfId="4695" builtinId="8" hidden="1"/>
    <cellStyle name="Hyperlink" xfId="4697" builtinId="8" hidden="1"/>
    <cellStyle name="Hyperlink" xfId="4699" builtinId="8" hidden="1"/>
    <cellStyle name="Hyperlink" xfId="4701" builtinId="8" hidden="1"/>
    <cellStyle name="Hyperlink" xfId="4703" builtinId="8" hidden="1"/>
    <cellStyle name="Hyperlink" xfId="4705" builtinId="8" hidden="1"/>
    <cellStyle name="Hyperlink" xfId="4707" builtinId="8" hidden="1"/>
    <cellStyle name="Hyperlink" xfId="4709" builtinId="8" hidden="1"/>
    <cellStyle name="Hyperlink" xfId="4711" builtinId="8" hidden="1"/>
    <cellStyle name="Hyperlink" xfId="4713" builtinId="8" hidden="1"/>
    <cellStyle name="Hyperlink" xfId="4715" builtinId="8" hidden="1"/>
    <cellStyle name="Hyperlink" xfId="4717" builtinId="8" hidden="1"/>
    <cellStyle name="Hyperlink" xfId="4719" builtinId="8" hidden="1"/>
    <cellStyle name="Hyperlink" xfId="4721" builtinId="8" hidden="1"/>
    <cellStyle name="Hyperlink" xfId="4723" builtinId="8" hidden="1"/>
    <cellStyle name="Hyperlink" xfId="4725" builtinId="8" hidden="1"/>
    <cellStyle name="Hyperlink" xfId="4727" builtinId="8" hidden="1"/>
    <cellStyle name="Hyperlink" xfId="4729" builtinId="8" hidden="1"/>
    <cellStyle name="Hyperlink" xfId="4731" builtinId="8" hidden="1"/>
    <cellStyle name="Hyperlink" xfId="4733" builtinId="8" hidden="1"/>
    <cellStyle name="Hyperlink" xfId="4735" builtinId="8" hidden="1"/>
    <cellStyle name="Hyperlink" xfId="4737" builtinId="8" hidden="1"/>
    <cellStyle name="Hyperlink" xfId="4739" builtinId="8" hidden="1"/>
    <cellStyle name="Hyperlink" xfId="4741" builtinId="8" hidden="1"/>
    <cellStyle name="Hyperlink" xfId="4743" builtinId="8" hidden="1"/>
    <cellStyle name="Hyperlink" xfId="4745" builtinId="8" hidden="1"/>
    <cellStyle name="Hyperlink" xfId="4747" builtinId="8" hidden="1"/>
    <cellStyle name="Hyperlink" xfId="4749" builtinId="8" hidden="1"/>
    <cellStyle name="Hyperlink" xfId="4751" builtinId="8" hidden="1"/>
    <cellStyle name="Hyperlink" xfId="4753" builtinId="8" hidden="1"/>
    <cellStyle name="Hyperlink" xfId="4755" builtinId="8" hidden="1"/>
    <cellStyle name="Hyperlink" xfId="4757" builtinId="8" hidden="1"/>
    <cellStyle name="Hyperlink" xfId="4759" builtinId="8" hidden="1"/>
    <cellStyle name="Hyperlink" xfId="4761" builtinId="8" hidden="1"/>
    <cellStyle name="Hyperlink" xfId="4763" builtinId="8" hidden="1"/>
    <cellStyle name="Hyperlink" xfId="4765" builtinId="8" hidden="1"/>
    <cellStyle name="Hyperlink" xfId="4767" builtinId="8" hidden="1"/>
    <cellStyle name="Hyperlink" xfId="4769" builtinId="8" hidden="1"/>
    <cellStyle name="Hyperlink" xfId="4771" builtinId="8" hidden="1"/>
    <cellStyle name="Hyperlink" xfId="4773" builtinId="8" hidden="1"/>
    <cellStyle name="Hyperlink" xfId="4775" builtinId="8" hidden="1"/>
    <cellStyle name="Hyperlink" xfId="4777" builtinId="8" hidden="1"/>
    <cellStyle name="Hyperlink" xfId="4779" builtinId="8" hidden="1"/>
    <cellStyle name="Hyperlink" xfId="4781" builtinId="8" hidden="1"/>
    <cellStyle name="Hyperlink" xfId="4783" builtinId="8" hidden="1"/>
    <cellStyle name="Hyperlink" xfId="4785" builtinId="8" hidden="1"/>
    <cellStyle name="Hyperlink" xfId="4787" builtinId="8" hidden="1"/>
    <cellStyle name="Hyperlink" xfId="4789" builtinId="8" hidden="1"/>
    <cellStyle name="Hyperlink" xfId="4791" builtinId="8" hidden="1"/>
    <cellStyle name="Hyperlink" xfId="4793" builtinId="8" hidden="1"/>
    <cellStyle name="Hyperlink" xfId="4795" builtinId="8" hidden="1"/>
    <cellStyle name="Hyperlink" xfId="4797" builtinId="8" hidden="1"/>
    <cellStyle name="Hyperlink" xfId="4799" builtinId="8" hidden="1"/>
    <cellStyle name="Hyperlink" xfId="4801" builtinId="8" hidden="1"/>
    <cellStyle name="Hyperlink" xfId="4803" builtinId="8" hidden="1"/>
    <cellStyle name="Hyperlink" xfId="4805" builtinId="8" hidden="1"/>
    <cellStyle name="Hyperlink" xfId="4807" builtinId="8" hidden="1"/>
    <cellStyle name="Hyperlink" xfId="4809" builtinId="8" hidden="1"/>
    <cellStyle name="Hyperlink" xfId="4811" builtinId="8" hidden="1"/>
    <cellStyle name="Hyperlink" xfId="4813" builtinId="8" hidden="1"/>
    <cellStyle name="Hyperlink" xfId="4815" builtinId="8" hidden="1"/>
    <cellStyle name="Hyperlink" xfId="4817" builtinId="8" hidden="1"/>
    <cellStyle name="Hyperlink" xfId="4819" builtinId="8" hidden="1"/>
    <cellStyle name="Hyperlink" xfId="4821" builtinId="8" hidden="1"/>
    <cellStyle name="Hyperlink" xfId="4823" builtinId="8" hidden="1"/>
    <cellStyle name="Hyperlink" xfId="4825" builtinId="8" hidden="1"/>
    <cellStyle name="Hyperlink" xfId="4827" builtinId="8" hidden="1"/>
    <cellStyle name="Hyperlink" xfId="4829" builtinId="8" hidden="1"/>
    <cellStyle name="Hyperlink" xfId="4831" builtinId="8" hidden="1"/>
    <cellStyle name="Hyperlink" xfId="4833" builtinId="8" hidden="1"/>
    <cellStyle name="Hyperlink" xfId="4835" builtinId="8" hidden="1"/>
    <cellStyle name="Hyperlink" xfId="4837" builtinId="8" hidden="1"/>
    <cellStyle name="Hyperlink" xfId="4839" builtinId="8" hidden="1"/>
    <cellStyle name="Hyperlink" xfId="4841" builtinId="8" hidden="1"/>
    <cellStyle name="Hyperlink" xfId="4843" builtinId="8" hidden="1"/>
    <cellStyle name="Hyperlink" xfId="4845" builtinId="8" hidden="1"/>
    <cellStyle name="Hyperlink" xfId="4847" builtinId="8" hidden="1"/>
    <cellStyle name="Hyperlink" xfId="4849" builtinId="8" hidden="1"/>
    <cellStyle name="Hyperlink" xfId="4851" builtinId="8" hidden="1"/>
    <cellStyle name="Hyperlink" xfId="4853" builtinId="8" hidden="1"/>
    <cellStyle name="Hyperlink" xfId="4855" builtinId="8" hidden="1"/>
    <cellStyle name="Hyperlink" xfId="4857" builtinId="8" hidden="1"/>
    <cellStyle name="Hyperlink" xfId="4859" builtinId="8" hidden="1"/>
    <cellStyle name="Hyperlink" xfId="4861" builtinId="8" hidden="1"/>
    <cellStyle name="Hyperlink" xfId="4863" builtinId="8" hidden="1"/>
    <cellStyle name="Hyperlink" xfId="4865" builtinId="8" hidden="1"/>
    <cellStyle name="Hyperlink" xfId="4867" builtinId="8" hidden="1"/>
    <cellStyle name="Hyperlink" xfId="4869" builtinId="8" hidden="1"/>
    <cellStyle name="Hyperlink" xfId="4871" builtinId="8" hidden="1"/>
    <cellStyle name="Hyperlink" xfId="4873" builtinId="8" hidden="1"/>
    <cellStyle name="Hyperlink" xfId="4875" builtinId="8" hidden="1"/>
    <cellStyle name="Hyperlink" xfId="4877" builtinId="8" hidden="1"/>
    <cellStyle name="Hyperlink" xfId="4879" builtinId="8" hidden="1"/>
    <cellStyle name="Hyperlink" xfId="4881" builtinId="8" hidden="1"/>
    <cellStyle name="Hyperlink" xfId="4883" builtinId="8" hidden="1"/>
    <cellStyle name="Hyperlink" xfId="4885" builtinId="8" hidden="1"/>
    <cellStyle name="Hyperlink" xfId="4887" builtinId="8" hidden="1"/>
    <cellStyle name="Hyperlink" xfId="4889" builtinId="8" hidden="1"/>
    <cellStyle name="Hyperlink" xfId="4891" builtinId="8" hidden="1"/>
    <cellStyle name="Hyperlink" xfId="4893" builtinId="8" hidden="1"/>
    <cellStyle name="Hyperlink" xfId="4895" builtinId="8" hidden="1"/>
    <cellStyle name="Hyperlink" xfId="4897" builtinId="8" hidden="1"/>
    <cellStyle name="Hyperlink" xfId="4899" builtinId="8" hidden="1"/>
    <cellStyle name="Hyperlink" xfId="4901" builtinId="8" hidden="1"/>
    <cellStyle name="Hyperlink" xfId="4903" builtinId="8" hidden="1"/>
    <cellStyle name="Hyperlink" xfId="4905" builtinId="8" hidden="1"/>
    <cellStyle name="Hyperlink" xfId="4907" builtinId="8" hidden="1"/>
    <cellStyle name="Hyperlink" xfId="4909" builtinId="8" hidden="1"/>
    <cellStyle name="Hyperlink" xfId="4911" builtinId="8" hidden="1"/>
    <cellStyle name="Hyperlink" xfId="4913" builtinId="8" hidden="1"/>
    <cellStyle name="Hyperlink" xfId="4915" builtinId="8" hidden="1"/>
    <cellStyle name="Hyperlink" xfId="4917" builtinId="8" hidden="1"/>
    <cellStyle name="Hyperlink" xfId="4919" builtinId="8" hidden="1"/>
    <cellStyle name="Hyperlink" xfId="4921" builtinId="8" hidden="1"/>
    <cellStyle name="Hyperlink" xfId="4923" builtinId="8" hidden="1"/>
    <cellStyle name="Hyperlink" xfId="4925" builtinId="8" hidden="1"/>
    <cellStyle name="Hyperlink" xfId="4927" builtinId="8" hidden="1"/>
    <cellStyle name="Hyperlink" xfId="4929" builtinId="8" hidden="1"/>
    <cellStyle name="Hyperlink" xfId="4931" builtinId="8" hidden="1"/>
    <cellStyle name="Hyperlink" xfId="4933" builtinId="8" hidden="1"/>
    <cellStyle name="Hyperlink" xfId="4935" builtinId="8" hidden="1"/>
    <cellStyle name="Hyperlink" xfId="4937" builtinId="8" hidden="1"/>
    <cellStyle name="Hyperlink" xfId="4939" builtinId="8" hidden="1"/>
    <cellStyle name="Hyperlink" xfId="4941" builtinId="8" hidden="1"/>
    <cellStyle name="Hyperlink" xfId="4943" builtinId="8" hidden="1"/>
    <cellStyle name="Hyperlink" xfId="4945" builtinId="8" hidden="1"/>
    <cellStyle name="Hyperlink" xfId="4947" builtinId="8" hidden="1"/>
    <cellStyle name="Hyperlink" xfId="4949" builtinId="8" hidden="1"/>
    <cellStyle name="Hyperlink" xfId="4951" builtinId="8" hidden="1"/>
    <cellStyle name="Hyperlink" xfId="4953" builtinId="8" hidden="1"/>
    <cellStyle name="Hyperlink" xfId="4955" builtinId="8" hidden="1"/>
    <cellStyle name="Hyperlink" xfId="4957" builtinId="8" hidden="1"/>
    <cellStyle name="Hyperlink" xfId="4959" builtinId="8" hidden="1"/>
    <cellStyle name="Hyperlink" xfId="4961" builtinId="8" hidden="1"/>
    <cellStyle name="Hyperlink" xfId="4963" builtinId="8" hidden="1"/>
    <cellStyle name="Hyperlink" xfId="4965" builtinId="8" hidden="1"/>
    <cellStyle name="Hyperlink" xfId="4967" builtinId="8" hidden="1"/>
    <cellStyle name="Hyperlink" xfId="4969" builtinId="8" hidden="1"/>
    <cellStyle name="Hyperlink" xfId="4971" builtinId="8" hidden="1"/>
    <cellStyle name="Hyperlink" xfId="4973" builtinId="8" hidden="1"/>
    <cellStyle name="Hyperlink" xfId="4975" builtinId="8" hidden="1"/>
    <cellStyle name="Hyperlink" xfId="4977" builtinId="8" hidden="1"/>
    <cellStyle name="Hyperlink" xfId="4979" builtinId="8" hidden="1"/>
    <cellStyle name="Hyperlink" xfId="4981" builtinId="8" hidden="1"/>
    <cellStyle name="Hyperlink" xfId="4983" builtinId="8" hidden="1"/>
    <cellStyle name="Hyperlink" xfId="4985" builtinId="8" hidden="1"/>
    <cellStyle name="Hyperlink" xfId="4987" builtinId="8" hidden="1"/>
    <cellStyle name="Hyperlink" xfId="4989" builtinId="8" hidden="1"/>
    <cellStyle name="Hyperlink" xfId="4991" builtinId="8" hidden="1"/>
    <cellStyle name="Hyperlink" xfId="4993" builtinId="8" hidden="1"/>
    <cellStyle name="Hyperlink" xfId="4995" builtinId="8" hidden="1"/>
    <cellStyle name="Hyperlink" xfId="4997" builtinId="8" hidden="1"/>
    <cellStyle name="Hyperlink" xfId="4999" builtinId="8" hidden="1"/>
    <cellStyle name="Hyperlink" xfId="5001" builtinId="8" hidden="1"/>
    <cellStyle name="Hyperlink" xfId="5003" builtinId="8" hidden="1"/>
    <cellStyle name="Hyperlink" xfId="5005" builtinId="8" hidden="1"/>
    <cellStyle name="Hyperlink" xfId="5007" builtinId="8" hidden="1"/>
    <cellStyle name="Hyperlink" xfId="5009" builtinId="8" hidden="1"/>
    <cellStyle name="Hyperlink" xfId="5011" builtinId="8" hidden="1"/>
    <cellStyle name="Hyperlink" xfId="5013" builtinId="8" hidden="1"/>
    <cellStyle name="Hyperlink" xfId="5015" builtinId="8" hidden="1"/>
    <cellStyle name="Hyperlink" xfId="5017" builtinId="8" hidden="1"/>
    <cellStyle name="Hyperlink" xfId="5019" builtinId="8" hidden="1"/>
    <cellStyle name="Hyperlink" xfId="5021" builtinId="8" hidden="1"/>
    <cellStyle name="Hyperlink" xfId="5023" builtinId="8" hidden="1"/>
    <cellStyle name="Hyperlink" xfId="5025" builtinId="8" hidden="1"/>
    <cellStyle name="Hyperlink" xfId="5027" builtinId="8" hidden="1"/>
    <cellStyle name="Hyperlink" xfId="5029" builtinId="8" hidden="1"/>
    <cellStyle name="Hyperlink" xfId="5031" builtinId="8" hidden="1"/>
    <cellStyle name="Hyperlink" xfId="5033" builtinId="8" hidden="1"/>
    <cellStyle name="Hyperlink" xfId="5035" builtinId="8" hidden="1"/>
    <cellStyle name="Hyperlink" xfId="5037" builtinId="8" hidden="1"/>
    <cellStyle name="Hyperlink" xfId="5039" builtinId="8" hidden="1"/>
    <cellStyle name="Hyperlink" xfId="5041" builtinId="8" hidden="1"/>
    <cellStyle name="Hyperlink" xfId="5043" builtinId="8" hidden="1"/>
    <cellStyle name="Hyperlink" xfId="5045" builtinId="8" hidden="1"/>
    <cellStyle name="Hyperlink" xfId="5047" builtinId="8" hidden="1"/>
    <cellStyle name="Hyperlink" xfId="5049" builtinId="8" hidden="1"/>
    <cellStyle name="Hyperlink" xfId="5051" builtinId="8" hidden="1"/>
    <cellStyle name="Hyperlink" xfId="5053" builtinId="8" hidden="1"/>
    <cellStyle name="Hyperlink" xfId="5055" builtinId="8" hidden="1"/>
    <cellStyle name="Hyperlink" xfId="5057" builtinId="8" hidden="1"/>
    <cellStyle name="Hyperlink" xfId="5059" builtinId="8" hidden="1"/>
    <cellStyle name="Hyperlink" xfId="5061" builtinId="8" hidden="1"/>
    <cellStyle name="Hyperlink" xfId="5063" builtinId="8" hidden="1"/>
    <cellStyle name="Hyperlink" xfId="5065" builtinId="8" hidden="1"/>
    <cellStyle name="Hyperlink" xfId="5067" builtinId="8" hidden="1"/>
    <cellStyle name="Hyperlink" xfId="5069" builtinId="8" hidden="1"/>
    <cellStyle name="Hyperlink" xfId="5071" builtinId="8" hidden="1"/>
    <cellStyle name="Hyperlink" xfId="5073" builtinId="8" hidden="1"/>
    <cellStyle name="Hyperlink" xfId="5075" builtinId="8" hidden="1"/>
    <cellStyle name="Hyperlink" xfId="5077" builtinId="8" hidden="1"/>
    <cellStyle name="Hyperlink" xfId="5079" builtinId="8" hidden="1"/>
    <cellStyle name="Hyperlink" xfId="5081" builtinId="8" hidden="1"/>
    <cellStyle name="Hyperlink" xfId="5083" builtinId="8" hidden="1"/>
    <cellStyle name="Hyperlink" xfId="5085" builtinId="8" hidden="1"/>
    <cellStyle name="Hyperlink" xfId="5087" builtinId="8" hidden="1"/>
    <cellStyle name="Hyperlink" xfId="5089" builtinId="8" hidden="1"/>
    <cellStyle name="Hyperlink" xfId="5091" builtinId="8" hidden="1"/>
    <cellStyle name="Hyperlink" xfId="5093" builtinId="8" hidden="1"/>
    <cellStyle name="Hyperlink" xfId="5095" builtinId="8" hidden="1"/>
    <cellStyle name="Hyperlink" xfId="5097" builtinId="8" hidden="1"/>
    <cellStyle name="Hyperlink" xfId="5099" builtinId="8" hidden="1"/>
    <cellStyle name="Hyperlink" xfId="5101" builtinId="8" hidden="1"/>
    <cellStyle name="Hyperlink" xfId="5103" builtinId="8" hidden="1"/>
    <cellStyle name="Hyperlink" xfId="5105" builtinId="8" hidden="1"/>
    <cellStyle name="Hyperlink" xfId="5107" builtinId="8" hidden="1"/>
    <cellStyle name="Hyperlink" xfId="5109" builtinId="8" hidden="1"/>
    <cellStyle name="Hyperlink" xfId="5111" builtinId="8" hidden="1"/>
    <cellStyle name="Hyperlink" xfId="5113" builtinId="8" hidden="1"/>
    <cellStyle name="Hyperlink" xfId="5115" builtinId="8" hidden="1"/>
    <cellStyle name="Hyperlink" xfId="5117" builtinId="8" hidden="1"/>
    <cellStyle name="Hyperlink" xfId="5119" builtinId="8" hidden="1"/>
    <cellStyle name="Hyperlink" xfId="5121" builtinId="8" hidden="1"/>
    <cellStyle name="Hyperlink" xfId="5123" builtinId="8" hidden="1"/>
    <cellStyle name="Hyperlink" xfId="5125" builtinId="8" hidden="1"/>
    <cellStyle name="Hyperlink" xfId="5127" builtinId="8" hidden="1"/>
    <cellStyle name="Hyperlink" xfId="5129" builtinId="8" hidden="1"/>
    <cellStyle name="Hyperlink" xfId="5131" builtinId="8" hidden="1"/>
    <cellStyle name="Hyperlink" xfId="5133" builtinId="8" hidden="1"/>
    <cellStyle name="Hyperlink" xfId="5135" builtinId="8" hidden="1"/>
    <cellStyle name="Hyperlink" xfId="5137" builtinId="8" hidden="1"/>
    <cellStyle name="Hyperlink" xfId="5139" builtinId="8" hidden="1"/>
    <cellStyle name="Hyperlink" xfId="5141" builtinId="8" hidden="1"/>
    <cellStyle name="Hyperlink" xfId="5143" builtinId="8" hidden="1"/>
    <cellStyle name="Hyperlink" xfId="5145" builtinId="8" hidden="1"/>
    <cellStyle name="Hyperlink" xfId="5147" builtinId="8" hidden="1"/>
    <cellStyle name="Hyperlink" xfId="5149" builtinId="8" hidden="1"/>
    <cellStyle name="Hyperlink" xfId="5151" builtinId="8" hidden="1"/>
    <cellStyle name="Hyperlink" xfId="5153" builtinId="8" hidden="1"/>
    <cellStyle name="Hyperlink" xfId="5155" builtinId="8" hidden="1"/>
    <cellStyle name="Hyperlink" xfId="5157" builtinId="8" hidden="1"/>
    <cellStyle name="Hyperlink" xfId="5159" builtinId="8" hidden="1"/>
    <cellStyle name="Hyperlink" xfId="5161" builtinId="8" hidden="1"/>
    <cellStyle name="Hyperlink" xfId="5163" builtinId="8" hidden="1"/>
    <cellStyle name="Hyperlink" xfId="5165" builtinId="8" hidden="1"/>
    <cellStyle name="Hyperlink" xfId="5167" builtinId="8" hidden="1"/>
    <cellStyle name="Hyperlink" xfId="5169" builtinId="8" hidden="1"/>
    <cellStyle name="Hyperlink" xfId="5171" builtinId="8" hidden="1"/>
    <cellStyle name="Hyperlink" xfId="5173" builtinId="8" hidden="1"/>
    <cellStyle name="Hyperlink" xfId="5175" builtinId="8" hidden="1"/>
    <cellStyle name="Hyperlink" xfId="5177" builtinId="8" hidden="1"/>
    <cellStyle name="Hyperlink" xfId="5179" builtinId="8" hidden="1"/>
    <cellStyle name="Hyperlink" xfId="5181" builtinId="8" hidden="1"/>
    <cellStyle name="Hyperlink" xfId="5183" builtinId="8" hidden="1"/>
    <cellStyle name="Hyperlink" xfId="5185" builtinId="8" hidden="1"/>
    <cellStyle name="Hyperlink" xfId="5187" builtinId="8" hidden="1"/>
    <cellStyle name="Hyperlink" xfId="5189" builtinId="8" hidden="1"/>
    <cellStyle name="Hyperlink" xfId="5191" builtinId="8" hidden="1"/>
    <cellStyle name="Hyperlink" xfId="5193" builtinId="8" hidden="1"/>
    <cellStyle name="Hyperlink" xfId="5195" builtinId="8" hidden="1"/>
    <cellStyle name="Hyperlink" xfId="5197" builtinId="8" hidden="1"/>
    <cellStyle name="Hyperlink" xfId="5199" builtinId="8" hidden="1"/>
    <cellStyle name="Hyperlink" xfId="5201" builtinId="8" hidden="1"/>
    <cellStyle name="Hyperlink" xfId="5203" builtinId="8" hidden="1"/>
    <cellStyle name="Hyperlink" xfId="5205" builtinId="8" hidden="1"/>
    <cellStyle name="Hyperlink" xfId="5207" builtinId="8" hidden="1"/>
    <cellStyle name="Hyperlink" xfId="5209" builtinId="8" hidden="1"/>
    <cellStyle name="Hyperlink" xfId="5211" builtinId="8" hidden="1"/>
    <cellStyle name="Hyperlink" xfId="5213" builtinId="8" hidden="1"/>
    <cellStyle name="Hyperlink" xfId="5215" builtinId="8" hidden="1"/>
    <cellStyle name="Hyperlink" xfId="5217" builtinId="8" hidden="1"/>
    <cellStyle name="Hyperlink" xfId="5219" builtinId="8" hidden="1"/>
    <cellStyle name="Hyperlink" xfId="5221" builtinId="8" hidden="1"/>
    <cellStyle name="Hyperlink" xfId="5223" builtinId="8" hidden="1"/>
    <cellStyle name="Hyperlink" xfId="5225" builtinId="8" hidden="1"/>
    <cellStyle name="Hyperlink" xfId="5227" builtinId="8" hidden="1"/>
    <cellStyle name="Hyperlink" xfId="5229" builtinId="8" hidden="1"/>
    <cellStyle name="Hyperlink" xfId="5231" builtinId="8" hidden="1"/>
    <cellStyle name="Hyperlink" xfId="5233" builtinId="8" hidden="1"/>
    <cellStyle name="Hyperlink" xfId="5235" builtinId="8" hidden="1"/>
    <cellStyle name="Hyperlink" xfId="5237" builtinId="8" hidden="1"/>
    <cellStyle name="Hyperlink" xfId="5239" builtinId="8" hidden="1"/>
    <cellStyle name="Hyperlink" xfId="5241" builtinId="8" hidden="1"/>
    <cellStyle name="Hyperlink" xfId="5243" builtinId="8" hidden="1"/>
    <cellStyle name="Hyperlink" xfId="5245" builtinId="8" hidden="1"/>
    <cellStyle name="Hyperlink" xfId="5247" builtinId="8" hidden="1"/>
    <cellStyle name="Hyperlink" xfId="5249" builtinId="8" hidden="1"/>
    <cellStyle name="Hyperlink" xfId="5251" builtinId="8" hidden="1"/>
    <cellStyle name="Hyperlink" xfId="5253" builtinId="8" hidden="1"/>
    <cellStyle name="Hyperlink" xfId="5255" builtinId="8" hidden="1"/>
    <cellStyle name="Hyperlink" xfId="5257" builtinId="8" hidden="1"/>
    <cellStyle name="Hyperlink" xfId="5259" builtinId="8" hidden="1"/>
    <cellStyle name="Hyperlink" xfId="5261" builtinId="8" hidden="1"/>
    <cellStyle name="Hyperlink" xfId="5263" builtinId="8" hidden="1"/>
    <cellStyle name="Hyperlink" xfId="5265" builtinId="8" hidden="1"/>
    <cellStyle name="Hyperlink" xfId="5267" builtinId="8" hidden="1"/>
    <cellStyle name="Hyperlink" xfId="5269" builtinId="8" hidden="1"/>
    <cellStyle name="Hyperlink" xfId="5271" builtinId="8" hidden="1"/>
    <cellStyle name="Hyperlink" xfId="5273" builtinId="8" hidden="1"/>
    <cellStyle name="Hyperlink" xfId="5275" builtinId="8" hidden="1"/>
    <cellStyle name="Hyperlink" xfId="5277" builtinId="8" hidden="1"/>
    <cellStyle name="Hyperlink" xfId="5279" builtinId="8" hidden="1"/>
    <cellStyle name="Hyperlink" xfId="5281" builtinId="8" hidden="1"/>
    <cellStyle name="Hyperlink" xfId="5283" builtinId="8" hidden="1"/>
    <cellStyle name="Hyperlink" xfId="5285" builtinId="8" hidden="1"/>
    <cellStyle name="Hyperlink" xfId="5287" builtinId="8" hidden="1"/>
    <cellStyle name="Hyperlink" xfId="5289" builtinId="8" hidden="1"/>
    <cellStyle name="Hyperlink" xfId="5291" builtinId="8" hidden="1"/>
    <cellStyle name="Hyperlink" xfId="5293" builtinId="8" hidden="1"/>
    <cellStyle name="Hyperlink" xfId="5295" builtinId="8" hidden="1"/>
    <cellStyle name="Hyperlink" xfId="5297" builtinId="8" hidden="1"/>
    <cellStyle name="Hyperlink" xfId="5299" builtinId="8" hidden="1"/>
    <cellStyle name="Hyperlink" xfId="5301" builtinId="8" hidden="1"/>
    <cellStyle name="Hyperlink" xfId="5303" builtinId="8" hidden="1"/>
    <cellStyle name="Hyperlink" xfId="5305" builtinId="8" hidden="1"/>
    <cellStyle name="Hyperlink" xfId="5307" builtinId="8" hidden="1"/>
    <cellStyle name="Hyperlink" xfId="5309" builtinId="8" hidden="1"/>
    <cellStyle name="Hyperlink" xfId="5311" builtinId="8" hidden="1"/>
    <cellStyle name="Hyperlink" xfId="5313" builtinId="8" hidden="1"/>
    <cellStyle name="Hyperlink" xfId="5315" builtinId="8" hidden="1"/>
    <cellStyle name="Hyperlink" xfId="5317" builtinId="8" hidden="1"/>
    <cellStyle name="Hyperlink" xfId="5319" builtinId="8" hidden="1"/>
    <cellStyle name="Hyperlink" xfId="5321" builtinId="8" hidden="1"/>
    <cellStyle name="Hyperlink" xfId="5323" builtinId="8" hidden="1"/>
    <cellStyle name="Hyperlink" xfId="5325" builtinId="8" hidden="1"/>
    <cellStyle name="Hyperlink" xfId="5327" builtinId="8" hidden="1"/>
    <cellStyle name="Hyperlink" xfId="5329" builtinId="8" hidden="1"/>
    <cellStyle name="Hyperlink" xfId="5331" builtinId="8" hidden="1"/>
    <cellStyle name="Hyperlink" xfId="5333" builtinId="8" hidden="1"/>
    <cellStyle name="Hyperlink" xfId="5335" builtinId="8" hidden="1"/>
    <cellStyle name="Hyperlink" xfId="5337" builtinId="8" hidden="1"/>
    <cellStyle name="Hyperlink" xfId="5339" builtinId="8" hidden="1"/>
    <cellStyle name="Hyperlink" xfId="5341" builtinId="8" hidden="1"/>
    <cellStyle name="Hyperlink" xfId="5343" builtinId="8" hidden="1"/>
    <cellStyle name="Hyperlink" xfId="5345" builtinId="8" hidden="1"/>
    <cellStyle name="Hyperlink" xfId="5347" builtinId="8" hidden="1"/>
    <cellStyle name="Hyperlink" xfId="5349" builtinId="8" hidden="1"/>
    <cellStyle name="Hyperlink" xfId="5351" builtinId="8" hidden="1"/>
    <cellStyle name="Hyperlink" xfId="5353" builtinId="8" hidden="1"/>
    <cellStyle name="Hyperlink" xfId="5355" builtinId="8" hidden="1"/>
    <cellStyle name="Hyperlink" xfId="5357" builtinId="8" hidden="1"/>
    <cellStyle name="Hyperlink" xfId="5359" builtinId="8" hidden="1"/>
    <cellStyle name="Hyperlink" xfId="5361" builtinId="8" hidden="1"/>
    <cellStyle name="Hyperlink" xfId="5363" builtinId="8" hidden="1"/>
    <cellStyle name="Hyperlink" xfId="5365" builtinId="8" hidden="1"/>
    <cellStyle name="Hyperlink" xfId="5367" builtinId="8" hidden="1"/>
    <cellStyle name="Hyperlink" xfId="5369" builtinId="8" hidden="1"/>
    <cellStyle name="Hyperlink" xfId="5371" builtinId="8" hidden="1"/>
    <cellStyle name="Hyperlink" xfId="5373" builtinId="8" hidden="1"/>
    <cellStyle name="Hyperlink" xfId="5375" builtinId="8" hidden="1"/>
    <cellStyle name="Hyperlink" xfId="5377" builtinId="8" hidden="1"/>
    <cellStyle name="Hyperlink" xfId="5379" builtinId="8" hidden="1"/>
    <cellStyle name="Hyperlink" xfId="5381" builtinId="8" hidden="1"/>
    <cellStyle name="Hyperlink" xfId="5383" builtinId="8" hidden="1"/>
    <cellStyle name="Hyperlink" xfId="5385" builtinId="8" hidden="1"/>
    <cellStyle name="Hyperlink" xfId="5387" builtinId="8" hidden="1"/>
    <cellStyle name="Hyperlink" xfId="5389" builtinId="8" hidden="1"/>
    <cellStyle name="Hyperlink" xfId="5391" builtinId="8" hidden="1"/>
    <cellStyle name="Hyperlink" xfId="5393" builtinId="8" hidden="1"/>
    <cellStyle name="Hyperlink" xfId="5395" builtinId="8" hidden="1"/>
    <cellStyle name="Hyperlink" xfId="5397" builtinId="8" hidden="1"/>
    <cellStyle name="Hyperlink" xfId="5399" builtinId="8" hidden="1"/>
    <cellStyle name="Hyperlink" xfId="5401" builtinId="8" hidden="1"/>
    <cellStyle name="Hyperlink" xfId="5403" builtinId="8" hidden="1"/>
    <cellStyle name="Hyperlink" xfId="5405" builtinId="8" hidden="1"/>
    <cellStyle name="Hyperlink" xfId="5407" builtinId="8" hidden="1"/>
    <cellStyle name="Hyperlink" xfId="5409" builtinId="8" hidden="1"/>
    <cellStyle name="Hyperlink" xfId="5411" builtinId="8" hidden="1"/>
    <cellStyle name="Hyperlink" xfId="5413" builtinId="8" hidden="1"/>
    <cellStyle name="Hyperlink" xfId="5415" builtinId="8" hidden="1"/>
    <cellStyle name="Hyperlink" xfId="5417" builtinId="8" hidden="1"/>
    <cellStyle name="Hyperlink" xfId="5419" builtinId="8" hidden="1"/>
    <cellStyle name="Hyperlink" xfId="5421" builtinId="8" hidden="1"/>
    <cellStyle name="Hyperlink" xfId="5423" builtinId="8" hidden="1"/>
    <cellStyle name="Hyperlink" xfId="5425" builtinId="8" hidden="1"/>
    <cellStyle name="Hyperlink" xfId="5427" builtinId="8" hidden="1"/>
    <cellStyle name="Hyperlink" xfId="5429" builtinId="8" hidden="1"/>
    <cellStyle name="Hyperlink" xfId="5431" builtinId="8" hidden="1"/>
    <cellStyle name="Hyperlink" xfId="5433" builtinId="8" hidden="1"/>
    <cellStyle name="Hyperlink" xfId="5435" builtinId="8" hidden="1"/>
    <cellStyle name="Hyperlink" xfId="5437" builtinId="8" hidden="1"/>
    <cellStyle name="Hyperlink" xfId="5439" builtinId="8" hidden="1"/>
    <cellStyle name="Hyperlink" xfId="5441" builtinId="8" hidden="1"/>
    <cellStyle name="Hyperlink" xfId="5443" builtinId="8" hidden="1"/>
    <cellStyle name="Hyperlink" xfId="5445" builtinId="8" hidden="1"/>
    <cellStyle name="Hyperlink" xfId="5447" builtinId="8" hidden="1"/>
    <cellStyle name="Hyperlink" xfId="5449" builtinId="8" hidden="1"/>
    <cellStyle name="Hyperlink" xfId="5451" builtinId="8" hidden="1"/>
    <cellStyle name="Hyperlink" xfId="5453" builtinId="8" hidden="1"/>
    <cellStyle name="Hyperlink" xfId="5455" builtinId="8" hidden="1"/>
    <cellStyle name="Hyperlink" xfId="5457" builtinId="8" hidden="1"/>
    <cellStyle name="Hyperlink" xfId="5459" builtinId="8" hidden="1"/>
    <cellStyle name="Hyperlink" xfId="5461" builtinId="8" hidden="1"/>
    <cellStyle name="Hyperlink" xfId="5463" builtinId="8" hidden="1"/>
    <cellStyle name="Hyperlink" xfId="5465" builtinId="8" hidden="1"/>
    <cellStyle name="Hyperlink" xfId="5467" builtinId="8" hidden="1"/>
    <cellStyle name="Hyperlink" xfId="5469" builtinId="8" hidden="1"/>
    <cellStyle name="Hyperlink" xfId="5471" builtinId="8" hidden="1"/>
    <cellStyle name="Hyperlink" xfId="5473" builtinId="8" hidden="1"/>
    <cellStyle name="Hyperlink" xfId="5475" builtinId="8" hidden="1"/>
    <cellStyle name="Hyperlink" xfId="5477" builtinId="8" hidden="1"/>
    <cellStyle name="Hyperlink" xfId="5479" builtinId="8" hidden="1"/>
    <cellStyle name="Hyperlink" xfId="5481" builtinId="8" hidden="1"/>
    <cellStyle name="Hyperlink" xfId="5483" builtinId="8" hidden="1"/>
    <cellStyle name="Hyperlink" xfId="5485" builtinId="8" hidden="1"/>
    <cellStyle name="Hyperlink" xfId="5487" builtinId="8" hidden="1"/>
    <cellStyle name="Hyperlink" xfId="5489" builtinId="8" hidden="1"/>
    <cellStyle name="Hyperlink" xfId="5491" builtinId="8" hidden="1"/>
    <cellStyle name="Hyperlink" xfId="5493" builtinId="8" hidden="1"/>
    <cellStyle name="Hyperlink" xfId="5495" builtinId="8" hidden="1"/>
    <cellStyle name="Hyperlink" xfId="5497" builtinId="8" hidden="1"/>
    <cellStyle name="Hyperlink" xfId="5499" builtinId="8" hidden="1"/>
    <cellStyle name="Hyperlink" xfId="5501" builtinId="8" hidden="1"/>
    <cellStyle name="Hyperlink" xfId="5503" builtinId="8" hidden="1"/>
    <cellStyle name="Hyperlink" xfId="5505" builtinId="8" hidden="1"/>
    <cellStyle name="Hyperlink" xfId="5507" builtinId="8" hidden="1"/>
    <cellStyle name="Hyperlink" xfId="5509" builtinId="8" hidden="1"/>
    <cellStyle name="Hyperlink" xfId="5511" builtinId="8" hidden="1"/>
    <cellStyle name="Hyperlink" xfId="5513" builtinId="8" hidden="1"/>
    <cellStyle name="Hyperlink" xfId="5515" builtinId="8" hidden="1"/>
    <cellStyle name="Hyperlink" xfId="5517" builtinId="8" hidden="1"/>
    <cellStyle name="Hyperlink" xfId="5519" builtinId="8" hidden="1"/>
    <cellStyle name="Hyperlink" xfId="5521" builtinId="8" hidden="1"/>
    <cellStyle name="Hyperlink" xfId="5523" builtinId="8" hidden="1"/>
    <cellStyle name="Hyperlink" xfId="5525" builtinId="8" hidden="1"/>
    <cellStyle name="Hyperlink" xfId="5527" builtinId="8" hidden="1"/>
    <cellStyle name="Hyperlink" xfId="5529" builtinId="8" hidden="1"/>
    <cellStyle name="Hyperlink" xfId="5531" builtinId="8" hidden="1"/>
    <cellStyle name="Hyperlink" xfId="5533" builtinId="8" hidden="1"/>
    <cellStyle name="Hyperlink" xfId="5535" builtinId="8" hidden="1"/>
    <cellStyle name="Hyperlink" xfId="5537" builtinId="8" hidden="1"/>
    <cellStyle name="Hyperlink" xfId="5539" builtinId="8" hidden="1"/>
    <cellStyle name="Hyperlink" xfId="5541" builtinId="8" hidden="1"/>
    <cellStyle name="Hyperlink" xfId="5543" builtinId="8" hidden="1"/>
    <cellStyle name="Hyperlink" xfId="5545" builtinId="8" hidden="1"/>
    <cellStyle name="Hyperlink" xfId="5547" builtinId="8" hidden="1"/>
    <cellStyle name="Hyperlink" xfId="5549" builtinId="8" hidden="1"/>
    <cellStyle name="Hyperlink" xfId="5551" builtinId="8" hidden="1"/>
    <cellStyle name="Hyperlink" xfId="5553" builtinId="8" hidden="1"/>
    <cellStyle name="Hyperlink" xfId="5555" builtinId="8" hidden="1"/>
    <cellStyle name="Hyperlink" xfId="5557" builtinId="8" hidden="1"/>
    <cellStyle name="Hyperlink" xfId="5559" builtinId="8" hidden="1"/>
    <cellStyle name="Hyperlink" xfId="5561" builtinId="8" hidden="1"/>
    <cellStyle name="Hyperlink" xfId="5563" builtinId="8" hidden="1"/>
    <cellStyle name="Hyperlink" xfId="5565" builtinId="8" hidden="1"/>
    <cellStyle name="Hyperlink" xfId="5567" builtinId="8" hidden="1"/>
    <cellStyle name="Hyperlink" xfId="5569" builtinId="8" hidden="1"/>
    <cellStyle name="Hyperlink" xfId="5571" builtinId="8" hidden="1"/>
    <cellStyle name="Hyperlink" xfId="5573" builtinId="8" hidden="1"/>
    <cellStyle name="Hyperlink" xfId="5575" builtinId="8" hidden="1"/>
    <cellStyle name="Hyperlink" xfId="5577" builtinId="8" hidden="1"/>
    <cellStyle name="Hyperlink" xfId="5579" builtinId="8" hidden="1"/>
    <cellStyle name="Hyperlink" xfId="5581" builtinId="8" hidden="1"/>
    <cellStyle name="Hyperlink" xfId="5583" builtinId="8" hidden="1"/>
    <cellStyle name="Hyperlink" xfId="5585" builtinId="8" hidden="1"/>
    <cellStyle name="Hyperlink" xfId="5587" builtinId="8" hidden="1"/>
    <cellStyle name="Hyperlink" xfId="5589" builtinId="8" hidden="1"/>
    <cellStyle name="Hyperlink" xfId="5591" builtinId="8" hidden="1"/>
    <cellStyle name="Hyperlink" xfId="5593" builtinId="8" hidden="1"/>
    <cellStyle name="Hyperlink" xfId="5595" builtinId="8" hidden="1"/>
    <cellStyle name="Hyperlink" xfId="5597" builtinId="8" hidden="1"/>
    <cellStyle name="Hyperlink" xfId="5599" builtinId="8" hidden="1"/>
    <cellStyle name="Hyperlink" xfId="5601" builtinId="8" hidden="1"/>
    <cellStyle name="Hyperlink" xfId="5603" builtinId="8" hidden="1"/>
    <cellStyle name="Hyperlink" xfId="5605" builtinId="8" hidden="1"/>
    <cellStyle name="Hyperlink" xfId="5607" builtinId="8" hidden="1"/>
    <cellStyle name="Hyperlink" xfId="5609" builtinId="8" hidden="1"/>
    <cellStyle name="Hyperlink" xfId="5611" builtinId="8" hidden="1"/>
    <cellStyle name="Hyperlink" xfId="5613" builtinId="8" hidden="1"/>
    <cellStyle name="Hyperlink" xfId="5615" builtinId="8" hidden="1"/>
    <cellStyle name="Hyperlink" xfId="5617" builtinId="8" hidden="1"/>
    <cellStyle name="Hyperlink" xfId="5619" builtinId="8" hidden="1"/>
    <cellStyle name="Hyperlink" xfId="5621" builtinId="8" hidden="1"/>
    <cellStyle name="Hyperlink" xfId="5623" builtinId="8" hidden="1"/>
    <cellStyle name="Hyperlink" xfId="5625" builtinId="8" hidden="1"/>
    <cellStyle name="Hyperlink" xfId="5627" builtinId="8" hidden="1"/>
    <cellStyle name="Hyperlink" xfId="5629" builtinId="8" hidden="1"/>
    <cellStyle name="Hyperlink" xfId="5631" builtinId="8" hidden="1"/>
    <cellStyle name="Hyperlink" xfId="5633" builtinId="8" hidden="1"/>
    <cellStyle name="Hyperlink" xfId="5635" builtinId="8" hidden="1"/>
    <cellStyle name="Hyperlink" xfId="5637" builtinId="8" hidden="1"/>
    <cellStyle name="Hyperlink" xfId="5639" builtinId="8" hidden="1"/>
    <cellStyle name="Hyperlink" xfId="5641" builtinId="8" hidden="1"/>
    <cellStyle name="Hyperlink" xfId="5643" builtinId="8" hidden="1"/>
    <cellStyle name="Hyperlink" xfId="5645" builtinId="8" hidden="1"/>
    <cellStyle name="Hyperlink" xfId="5647" builtinId="8" hidden="1"/>
    <cellStyle name="Hyperlink" xfId="5649" builtinId="8" hidden="1"/>
    <cellStyle name="Hyperlink" xfId="5651" builtinId="8" hidden="1"/>
    <cellStyle name="Hyperlink" xfId="5653" builtinId="8" hidden="1"/>
    <cellStyle name="Hyperlink" xfId="5655" builtinId="8" hidden="1"/>
    <cellStyle name="Hyperlink" xfId="5657" builtinId="8" hidden="1"/>
    <cellStyle name="Hyperlink" xfId="5659" builtinId="8" hidden="1"/>
    <cellStyle name="Hyperlink" xfId="5661" builtinId="8" hidden="1"/>
    <cellStyle name="Hyperlink" xfId="5663" builtinId="8" hidden="1"/>
    <cellStyle name="Hyperlink" xfId="5665" builtinId="8" hidden="1"/>
    <cellStyle name="Hyperlink" xfId="5667" builtinId="8" hidden="1"/>
    <cellStyle name="Hyperlink" xfId="5669" builtinId="8" hidden="1"/>
    <cellStyle name="Hyperlink" xfId="5671" builtinId="8" hidden="1"/>
    <cellStyle name="Hyperlink" xfId="5673" builtinId="8" hidden="1"/>
    <cellStyle name="Hyperlink" xfId="5675" builtinId="8" hidden="1"/>
    <cellStyle name="Hyperlink" xfId="5677" builtinId="8" hidden="1"/>
    <cellStyle name="Hyperlink" xfId="5679" builtinId="8" hidden="1"/>
    <cellStyle name="Hyperlink" xfId="5681" builtinId="8" hidden="1"/>
    <cellStyle name="Hyperlink" xfId="5683" builtinId="8" hidden="1"/>
    <cellStyle name="Hyperlink" xfId="5685" builtinId="8" hidden="1"/>
    <cellStyle name="Hyperlink" xfId="5687" builtinId="8" hidden="1"/>
    <cellStyle name="Hyperlink" xfId="5689" builtinId="8" hidden="1"/>
    <cellStyle name="Hyperlink" xfId="5691" builtinId="8" hidden="1"/>
    <cellStyle name="Hyperlink" xfId="5693" builtinId="8" hidden="1"/>
    <cellStyle name="Hyperlink" xfId="5695" builtinId="8" hidden="1"/>
    <cellStyle name="Hyperlink" xfId="5697" builtinId="8" hidden="1"/>
    <cellStyle name="Hyperlink" xfId="5699" builtinId="8" hidden="1"/>
    <cellStyle name="Hyperlink" xfId="5701" builtinId="8" hidden="1"/>
    <cellStyle name="Hyperlink" xfId="5703" builtinId="8" hidden="1"/>
    <cellStyle name="Hyperlink" xfId="5705" builtinId="8" hidden="1"/>
    <cellStyle name="Hyperlink" xfId="5707" builtinId="8" hidden="1"/>
    <cellStyle name="Hyperlink" xfId="5709" builtinId="8" hidden="1"/>
    <cellStyle name="Hyperlink" xfId="5711" builtinId="8" hidden="1"/>
    <cellStyle name="Hyperlink" xfId="5713" builtinId="8" hidden="1"/>
    <cellStyle name="Hyperlink" xfId="5715" builtinId="8" hidden="1"/>
    <cellStyle name="Hyperlink" xfId="5717" builtinId="8" hidden="1"/>
    <cellStyle name="Hyperlink" xfId="5719" builtinId="8" hidden="1"/>
    <cellStyle name="Hyperlink" xfId="5721" builtinId="8" hidden="1"/>
    <cellStyle name="Hyperlink" xfId="5723" builtinId="8" hidden="1"/>
    <cellStyle name="Hyperlink" xfId="5725" builtinId="8" hidden="1"/>
    <cellStyle name="Hyperlink" xfId="5727" builtinId="8" hidden="1"/>
    <cellStyle name="Hyperlink" xfId="5729" builtinId="8" hidden="1"/>
    <cellStyle name="Hyperlink" xfId="5731" builtinId="8" hidden="1"/>
    <cellStyle name="Hyperlink" xfId="5733" builtinId="8" hidden="1"/>
    <cellStyle name="Hyperlink" xfId="5735" builtinId="8" hidden="1"/>
    <cellStyle name="Hyperlink" xfId="5737" builtinId="8" hidden="1"/>
    <cellStyle name="Hyperlink" xfId="5739" builtinId="8" hidden="1"/>
    <cellStyle name="Hyperlink" xfId="5741" builtinId="8" hidden="1"/>
    <cellStyle name="Hyperlink" xfId="5743" builtinId="8" hidden="1"/>
    <cellStyle name="Hyperlink" xfId="5745" builtinId="8" hidden="1"/>
    <cellStyle name="Hyperlink" xfId="5747" builtinId="8" hidden="1"/>
    <cellStyle name="Hyperlink" xfId="5749" builtinId="8" hidden="1"/>
    <cellStyle name="Hyperlink" xfId="5751" builtinId="8" hidden="1"/>
    <cellStyle name="Hyperlink" xfId="5753" builtinId="8" hidden="1"/>
    <cellStyle name="Hyperlink" xfId="5755" builtinId="8" hidden="1"/>
    <cellStyle name="Hyperlink" xfId="5757" builtinId="8" hidden="1"/>
    <cellStyle name="Hyperlink" xfId="5759" builtinId="8" hidden="1"/>
    <cellStyle name="Hyperlink" xfId="5761" builtinId="8" hidden="1"/>
    <cellStyle name="Hyperlink" xfId="5763" builtinId="8" hidden="1"/>
    <cellStyle name="Hyperlink" xfId="5765" builtinId="8" hidden="1"/>
    <cellStyle name="Hyperlink" xfId="5767" builtinId="8" hidden="1"/>
    <cellStyle name="Hyperlink" xfId="5769" builtinId="8" hidden="1"/>
    <cellStyle name="Hyperlink" xfId="5771" builtinId="8" hidden="1"/>
    <cellStyle name="Hyperlink" xfId="5773" builtinId="8" hidden="1"/>
    <cellStyle name="Hyperlink" xfId="5775" builtinId="8" hidden="1"/>
    <cellStyle name="Hyperlink" xfId="5777" builtinId="8" hidden="1"/>
    <cellStyle name="Hyperlink" xfId="5779" builtinId="8" hidden="1"/>
    <cellStyle name="Hyperlink" xfId="5781" builtinId="8" hidden="1"/>
    <cellStyle name="Hyperlink" xfId="5783" builtinId="8" hidden="1"/>
    <cellStyle name="Hyperlink" xfId="5785" builtinId="8" hidden="1"/>
    <cellStyle name="Hyperlink" xfId="5787" builtinId="8" hidden="1"/>
    <cellStyle name="Hyperlink" xfId="5789" builtinId="8" hidden="1"/>
    <cellStyle name="Hyperlink" xfId="5791" builtinId="8" hidden="1"/>
    <cellStyle name="Hyperlink" xfId="5793" builtinId="8" hidden="1"/>
    <cellStyle name="Hyperlink" xfId="5795" builtinId="8" hidden="1"/>
    <cellStyle name="Hyperlink" xfId="5797" builtinId="8" hidden="1"/>
    <cellStyle name="Hyperlink" xfId="5799" builtinId="8" hidden="1"/>
    <cellStyle name="Hyperlink" xfId="5801" builtinId="8" hidden="1"/>
    <cellStyle name="Hyperlink" xfId="5803" builtinId="8" hidden="1"/>
    <cellStyle name="Hyperlink" xfId="5805" builtinId="8" hidden="1"/>
    <cellStyle name="Hyperlink" xfId="5807" builtinId="8" hidden="1"/>
    <cellStyle name="Hyperlink" xfId="5809" builtinId="8" hidden="1"/>
    <cellStyle name="Hyperlink" xfId="5811" builtinId="8" hidden="1"/>
    <cellStyle name="Hyperlink" xfId="5813" builtinId="8" hidden="1"/>
    <cellStyle name="Hyperlink" xfId="5815" builtinId="8" hidden="1"/>
    <cellStyle name="Hyperlink" xfId="5817" builtinId="8" hidden="1"/>
    <cellStyle name="Hyperlink" xfId="5819" builtinId="8" hidden="1"/>
    <cellStyle name="Hyperlink" xfId="5821" builtinId="8" hidden="1"/>
    <cellStyle name="Hyperlink" xfId="5823" builtinId="8" hidden="1"/>
    <cellStyle name="Hyperlink" xfId="5825" builtinId="8" hidden="1"/>
    <cellStyle name="Hyperlink" xfId="5827" builtinId="8" hidden="1"/>
    <cellStyle name="Hyperlink" xfId="5829" builtinId="8" hidden="1"/>
    <cellStyle name="Hyperlink" xfId="5831" builtinId="8" hidden="1"/>
    <cellStyle name="Hyperlink" xfId="5833" builtinId="8" hidden="1"/>
    <cellStyle name="Hyperlink" xfId="5835" builtinId="8" hidden="1"/>
    <cellStyle name="Hyperlink" xfId="5837" builtinId="8" hidden="1"/>
    <cellStyle name="Hyperlink" xfId="5839" builtinId="8" hidden="1"/>
    <cellStyle name="Hyperlink" xfId="5841" builtinId="8" hidden="1"/>
    <cellStyle name="Hyperlink" xfId="5843" builtinId="8" hidden="1"/>
    <cellStyle name="Hyperlink" xfId="5845" builtinId="8" hidden="1"/>
    <cellStyle name="Hyperlink" xfId="5847" builtinId="8" hidden="1"/>
    <cellStyle name="Hyperlink" xfId="5849" builtinId="8" hidden="1"/>
    <cellStyle name="Hyperlink" xfId="5851" builtinId="8" hidden="1"/>
    <cellStyle name="Hyperlink" xfId="5853" builtinId="8" hidden="1"/>
    <cellStyle name="Hyperlink" xfId="5855" builtinId="8" hidden="1"/>
    <cellStyle name="Hyperlink" xfId="5857" builtinId="8" hidden="1"/>
    <cellStyle name="Hyperlink" xfId="5859" builtinId="8" hidden="1"/>
    <cellStyle name="Hyperlink" xfId="5861" builtinId="8" hidden="1"/>
    <cellStyle name="Hyperlink" xfId="5863" builtinId="8" hidden="1"/>
    <cellStyle name="Hyperlink" xfId="5865" builtinId="8" hidden="1"/>
    <cellStyle name="Hyperlink" xfId="5867" builtinId="8" hidden="1"/>
    <cellStyle name="Hyperlink" xfId="5869" builtinId="8" hidden="1"/>
    <cellStyle name="Hyperlink" xfId="5871" builtinId="8" hidden="1"/>
    <cellStyle name="Hyperlink" xfId="5873" builtinId="8" hidden="1"/>
    <cellStyle name="Hyperlink" xfId="5875" builtinId="8" hidden="1"/>
    <cellStyle name="Hyperlink" xfId="5877" builtinId="8" hidden="1"/>
    <cellStyle name="Hyperlink" xfId="5879" builtinId="8" hidden="1"/>
    <cellStyle name="Hyperlink" xfId="5881" builtinId="8" hidden="1"/>
    <cellStyle name="Hyperlink" xfId="5883" builtinId="8" hidden="1"/>
    <cellStyle name="Hyperlink" xfId="5885" builtinId="8" hidden="1"/>
    <cellStyle name="Hyperlink" xfId="5887" builtinId="8" hidden="1"/>
    <cellStyle name="Hyperlink" xfId="5889" builtinId="8" hidden="1"/>
    <cellStyle name="Hyperlink" xfId="5891" builtinId="8" hidden="1"/>
    <cellStyle name="Hyperlink" xfId="5893" builtinId="8" hidden="1"/>
    <cellStyle name="Hyperlink" xfId="5895" builtinId="8" hidden="1"/>
    <cellStyle name="Hyperlink" xfId="5897" builtinId="8" hidden="1"/>
    <cellStyle name="Hyperlink" xfId="5899" builtinId="8" hidden="1"/>
    <cellStyle name="Hyperlink" xfId="5901" builtinId="8" hidden="1"/>
    <cellStyle name="Hyperlink" xfId="5903" builtinId="8" hidden="1"/>
    <cellStyle name="Hyperlink" xfId="5905" builtinId="8" hidden="1"/>
    <cellStyle name="Hyperlink" xfId="5907" builtinId="8" hidden="1"/>
    <cellStyle name="Hyperlink" xfId="5909" builtinId="8" hidden="1"/>
    <cellStyle name="Hyperlink" xfId="5911" builtinId="8" hidden="1"/>
    <cellStyle name="Hyperlink" xfId="5913" builtinId="8" hidden="1"/>
    <cellStyle name="Hyperlink" xfId="5915" builtinId="8" hidden="1"/>
    <cellStyle name="Hyperlink" xfId="5917" builtinId="8" hidden="1"/>
    <cellStyle name="Hyperlink" xfId="5919" builtinId="8" hidden="1"/>
    <cellStyle name="Hyperlink" xfId="5921" builtinId="8" hidden="1"/>
    <cellStyle name="Hyperlink" xfId="5923" builtinId="8" hidden="1"/>
    <cellStyle name="Hyperlink" xfId="5925" builtinId="8" hidden="1"/>
    <cellStyle name="Hyperlink" xfId="5927" builtinId="8" hidden="1"/>
    <cellStyle name="Hyperlink" xfId="5929" builtinId="8" hidden="1"/>
    <cellStyle name="Hyperlink" xfId="5931" builtinId="8" hidden="1"/>
    <cellStyle name="Hyperlink" xfId="5933" builtinId="8" hidden="1"/>
    <cellStyle name="Hyperlink" xfId="5935" builtinId="8" hidden="1"/>
    <cellStyle name="Hyperlink" xfId="5937" builtinId="8" hidden="1"/>
    <cellStyle name="Hyperlink" xfId="5939" builtinId="8" hidden="1"/>
    <cellStyle name="Hyperlink" xfId="5941" builtinId="8" hidden="1"/>
    <cellStyle name="Hyperlink" xfId="5943" builtinId="8" hidden="1"/>
    <cellStyle name="Hyperlink" xfId="5945" builtinId="8" hidden="1"/>
    <cellStyle name="Hyperlink" xfId="5947" builtinId="8" hidden="1"/>
    <cellStyle name="Hyperlink" xfId="5949" builtinId="8" hidden="1"/>
    <cellStyle name="Hyperlink" xfId="5951" builtinId="8" hidden="1"/>
    <cellStyle name="Hyperlink" xfId="5953" builtinId="8" hidden="1"/>
    <cellStyle name="Hyperlink" xfId="5955" builtinId="8" hidden="1"/>
    <cellStyle name="Hyperlink" xfId="5957" builtinId="8" hidden="1"/>
    <cellStyle name="Hyperlink" xfId="5959" builtinId="8" hidden="1"/>
    <cellStyle name="Hyperlink" xfId="5961" builtinId="8" hidden="1"/>
    <cellStyle name="Hyperlink" xfId="5963" builtinId="8" hidden="1"/>
    <cellStyle name="Hyperlink" xfId="5965" builtinId="8" hidden="1"/>
    <cellStyle name="Hyperlink" xfId="5967" builtinId="8" hidden="1"/>
    <cellStyle name="Hyperlink" xfId="5969" builtinId="8" hidden="1"/>
    <cellStyle name="Hyperlink" xfId="5971" builtinId="8" hidden="1"/>
    <cellStyle name="Hyperlink" xfId="5973" builtinId="8" hidden="1"/>
    <cellStyle name="Hyperlink" xfId="5975" builtinId="8" hidden="1"/>
    <cellStyle name="Hyperlink" xfId="5977" builtinId="8" hidden="1"/>
    <cellStyle name="Hyperlink" xfId="5979" builtinId="8" hidden="1"/>
    <cellStyle name="Hyperlink" xfId="5981" builtinId="8" hidden="1"/>
    <cellStyle name="Hyperlink" xfId="5983" builtinId="8" hidden="1"/>
    <cellStyle name="Hyperlink" xfId="5985" builtinId="8" hidden="1"/>
    <cellStyle name="Hyperlink" xfId="5987" builtinId="8" hidden="1"/>
    <cellStyle name="Hyperlink" xfId="5989" builtinId="8" hidden="1"/>
    <cellStyle name="Hyperlink" xfId="5991" builtinId="8" hidden="1"/>
    <cellStyle name="Hyperlink" xfId="5993" builtinId="8" hidden="1"/>
    <cellStyle name="Hyperlink" xfId="5995" builtinId="8" hidden="1"/>
    <cellStyle name="Hyperlink" xfId="5997" builtinId="8" hidden="1"/>
    <cellStyle name="Hyperlink" xfId="5999" builtinId="8" hidden="1"/>
    <cellStyle name="Hyperlink" xfId="6001" builtinId="8" hidden="1"/>
    <cellStyle name="Hyperlink" xfId="6003" builtinId="8" hidden="1"/>
    <cellStyle name="Hyperlink" xfId="6005" builtinId="8" hidden="1"/>
    <cellStyle name="Hyperlink" xfId="6007" builtinId="8" hidden="1"/>
    <cellStyle name="Hyperlink" xfId="6009" builtinId="8" hidden="1"/>
    <cellStyle name="Hyperlink" xfId="6011" builtinId="8" hidden="1"/>
    <cellStyle name="Hyperlink" xfId="6013" builtinId="8" hidden="1"/>
    <cellStyle name="Hyperlink" xfId="6015" builtinId="8" hidden="1"/>
    <cellStyle name="Hyperlink" xfId="6017" builtinId="8" hidden="1"/>
    <cellStyle name="Hyperlink" xfId="6019" builtinId="8" hidden="1"/>
    <cellStyle name="Hyperlink" xfId="6021" builtinId="8" hidden="1"/>
    <cellStyle name="Hyperlink" xfId="6023" builtinId="8" hidden="1"/>
    <cellStyle name="Hyperlink" xfId="6025" builtinId="8" hidden="1"/>
    <cellStyle name="Hyperlink" xfId="6027" builtinId="8" hidden="1"/>
    <cellStyle name="Hyperlink" xfId="6029" builtinId="8" hidden="1"/>
    <cellStyle name="Hyperlink" xfId="6031" builtinId="8" hidden="1"/>
    <cellStyle name="Hyperlink" xfId="6033" builtinId="8" hidden="1"/>
    <cellStyle name="Hyperlink" xfId="6035" builtinId="8" hidden="1"/>
    <cellStyle name="Hyperlink" xfId="6037" builtinId="8" hidden="1"/>
    <cellStyle name="Hyperlink" xfId="6039" builtinId="8" hidden="1"/>
    <cellStyle name="Hyperlink" xfId="6041" builtinId="8" hidden="1"/>
    <cellStyle name="Hyperlink" xfId="6043" builtinId="8" hidden="1"/>
    <cellStyle name="Hyperlink" xfId="6045" builtinId="8" hidden="1"/>
    <cellStyle name="Hyperlink" xfId="6047" builtinId="8" hidden="1"/>
    <cellStyle name="Hyperlink" xfId="6049" builtinId="8" hidden="1"/>
    <cellStyle name="Hyperlink" xfId="6051" builtinId="8" hidden="1"/>
    <cellStyle name="Hyperlink" xfId="6053" builtinId="8" hidden="1"/>
    <cellStyle name="Hyperlink" xfId="6055" builtinId="8" hidden="1"/>
    <cellStyle name="Hyperlink" xfId="6057" builtinId="8" hidden="1"/>
    <cellStyle name="Hyperlink" xfId="6059" builtinId="8" hidden="1"/>
    <cellStyle name="Hyperlink" xfId="6061" builtinId="8" hidden="1"/>
    <cellStyle name="Hyperlink" xfId="6063" builtinId="8" hidden="1"/>
    <cellStyle name="Hyperlink" xfId="6065" builtinId="8" hidden="1"/>
    <cellStyle name="Hyperlink" xfId="6067" builtinId="8" hidden="1"/>
    <cellStyle name="Hyperlink" xfId="6069" builtinId="8" hidden="1"/>
    <cellStyle name="Hyperlink" xfId="6071" builtinId="8" hidden="1"/>
    <cellStyle name="Hyperlink" xfId="6073" builtinId="8" hidden="1"/>
    <cellStyle name="Hyperlink" xfId="6075" builtinId="8" hidden="1"/>
    <cellStyle name="Hyperlink" xfId="6077" builtinId="8" hidden="1"/>
    <cellStyle name="Hyperlink" xfId="6079" builtinId="8" hidden="1"/>
    <cellStyle name="Hyperlink" xfId="6081" builtinId="8" hidden="1"/>
    <cellStyle name="Hyperlink" xfId="6083" builtinId="8" hidden="1"/>
    <cellStyle name="Hyperlink" xfId="6085" builtinId="8" hidden="1"/>
    <cellStyle name="Hyperlink" xfId="6087" builtinId="8" hidden="1"/>
    <cellStyle name="Hyperlink" xfId="6089" builtinId="8" hidden="1"/>
    <cellStyle name="Hyperlink" xfId="6091" builtinId="8" hidden="1"/>
    <cellStyle name="Hyperlink" xfId="6093" builtinId="8" hidden="1"/>
    <cellStyle name="Hyperlink" xfId="6095" builtinId="8" hidden="1"/>
    <cellStyle name="Hyperlink" xfId="6097" builtinId="8" hidden="1"/>
    <cellStyle name="Hyperlink" xfId="6099" builtinId="8" hidden="1"/>
    <cellStyle name="Hyperlink" xfId="6101" builtinId="8" hidden="1"/>
    <cellStyle name="Hyperlink" xfId="6103" builtinId="8" hidden="1"/>
    <cellStyle name="Hyperlink" xfId="6105" builtinId="8" hidden="1"/>
    <cellStyle name="Hyperlink" xfId="6107" builtinId="8" hidden="1"/>
    <cellStyle name="Hyperlink" xfId="6109" builtinId="8" hidden="1"/>
    <cellStyle name="Hyperlink" xfId="6111" builtinId="8" hidden="1"/>
    <cellStyle name="Hyperlink" xfId="6113" builtinId="8" hidden="1"/>
    <cellStyle name="Hyperlink" xfId="6115" builtinId="8" hidden="1"/>
    <cellStyle name="Hyperlink" xfId="6117" builtinId="8" hidden="1"/>
    <cellStyle name="Hyperlink" xfId="6119" builtinId="8" hidden="1"/>
    <cellStyle name="Hyperlink" xfId="6121" builtinId="8" hidden="1"/>
    <cellStyle name="Hyperlink" xfId="6123" builtinId="8" hidden="1"/>
    <cellStyle name="Hyperlink" xfId="6125" builtinId="8" hidden="1"/>
    <cellStyle name="Hyperlink" xfId="6127" builtinId="8" hidden="1"/>
    <cellStyle name="Hyperlink" xfId="6129" builtinId="8" hidden="1"/>
    <cellStyle name="Hyperlink" xfId="6131" builtinId="8" hidden="1"/>
    <cellStyle name="Hyperlink" xfId="6133" builtinId="8" hidden="1"/>
    <cellStyle name="Hyperlink" xfId="6135" builtinId="8" hidden="1"/>
    <cellStyle name="Hyperlink" xfId="6137" builtinId="8" hidden="1"/>
    <cellStyle name="Hyperlink" xfId="6139" builtinId="8" hidden="1"/>
    <cellStyle name="Hyperlink" xfId="6141" builtinId="8" hidden="1"/>
    <cellStyle name="Hyperlink" xfId="6143" builtinId="8" hidden="1"/>
    <cellStyle name="Hyperlink" xfId="6145" builtinId="8" hidden="1"/>
    <cellStyle name="Hyperlink" xfId="6147" builtinId="8" hidden="1"/>
    <cellStyle name="Hyperlink" xfId="6149" builtinId="8" hidden="1"/>
    <cellStyle name="Hyperlink" xfId="6151" builtinId="8" hidden="1"/>
    <cellStyle name="Hyperlink" xfId="6153" builtinId="8" hidden="1"/>
    <cellStyle name="Hyperlink" xfId="6155" builtinId="8" hidden="1"/>
    <cellStyle name="Hyperlink" xfId="6157" builtinId="8" hidden="1"/>
    <cellStyle name="Hyperlink" xfId="6159" builtinId="8" hidden="1"/>
    <cellStyle name="Hyperlink" xfId="6161" builtinId="8" hidden="1"/>
    <cellStyle name="Hyperlink" xfId="6163" builtinId="8" hidden="1"/>
    <cellStyle name="Hyperlink" xfId="6165" builtinId="8" hidden="1"/>
    <cellStyle name="Hyperlink" xfId="6167" builtinId="8" hidden="1"/>
    <cellStyle name="Hyperlink" xfId="6169" builtinId="8" hidden="1"/>
    <cellStyle name="Hyperlink" xfId="6171" builtinId="8" hidden="1"/>
    <cellStyle name="Hyperlink" xfId="6173" builtinId="8" hidden="1"/>
    <cellStyle name="Hyperlink" xfId="6175" builtinId="8" hidden="1"/>
    <cellStyle name="Hyperlink" xfId="6177" builtinId="8" hidden="1"/>
    <cellStyle name="Hyperlink" xfId="6179" builtinId="8" hidden="1"/>
    <cellStyle name="Hyperlink" xfId="6181" builtinId="8" hidden="1"/>
    <cellStyle name="Hyperlink" xfId="6183" builtinId="8" hidden="1"/>
    <cellStyle name="Hyperlink" xfId="6185" builtinId="8" hidden="1"/>
    <cellStyle name="Hyperlink" xfId="6187" builtinId="8" hidden="1"/>
    <cellStyle name="Hyperlink" xfId="6189" builtinId="8" hidden="1"/>
    <cellStyle name="Hyperlink" xfId="6191" builtinId="8" hidden="1"/>
    <cellStyle name="Hyperlink" xfId="6193" builtinId="8" hidden="1"/>
    <cellStyle name="Hyperlink" xfId="6195" builtinId="8" hidden="1"/>
    <cellStyle name="Hyperlink" xfId="6197" builtinId="8" hidden="1"/>
    <cellStyle name="Hyperlink" xfId="6199" builtinId="8" hidden="1"/>
    <cellStyle name="Hyperlink" xfId="6201" builtinId="8" hidden="1"/>
    <cellStyle name="Hyperlink" xfId="6203" builtinId="8" hidden="1"/>
    <cellStyle name="Hyperlink" xfId="6205" builtinId="8" hidden="1"/>
    <cellStyle name="Hyperlink" xfId="6207" builtinId="8" hidden="1"/>
    <cellStyle name="Hyperlink" xfId="6209" builtinId="8" hidden="1"/>
    <cellStyle name="Hyperlink" xfId="6211" builtinId="8"/>
    <cellStyle name="Input" xfId="6470" builtinId="20"/>
    <cellStyle name="Linked Cell" xfId="6473" builtinId="24"/>
    <cellStyle name="Normal" xfId="0" builtinId="0"/>
    <cellStyle name="Normal 2" xfId="2123" xr:uid="{00000000-0005-0000-0000-000043190000}"/>
    <cellStyle name="Normal 2 2" xfId="6466" xr:uid="{00000000-0005-0000-0000-000044190000}"/>
    <cellStyle name="Normal 2 3" xfId="6467" xr:uid="{00000000-0005-0000-0000-000045190000}"/>
    <cellStyle name="Normal 2 4" xfId="6468" xr:uid="{00000000-0005-0000-0000-000046190000}"/>
    <cellStyle name="Normal 3" xfId="2127" xr:uid="{00000000-0005-0000-0000-000047190000}"/>
    <cellStyle name="Normal 4" xfId="2128" xr:uid="{00000000-0005-0000-0000-000048190000}"/>
    <cellStyle name="Output" xfId="6471" builtinId="21"/>
    <cellStyle name="Percent" xfId="6469" builtinId="5"/>
    <cellStyle name="Standaard_UCM-StatBull mrt 2006 2-6 2" xfId="2129" xr:uid="{00000000-0005-0000-0000-00004B190000}"/>
    <cellStyle name="Standard_Tabellenteil in EURO" xfId="2130" xr:uid="{00000000-0005-0000-0000-00004C190000}"/>
  </cellStyles>
  <dxfs count="81">
    <dxf>
      <font>
        <color theme="0" tint="-4.9989318521683403E-2"/>
      </font>
      <fill>
        <patternFill>
          <bgColor theme="0" tint="-4.9989318521683403E-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rgb="FFFFFF00"/>
        </patternFill>
      </fill>
    </dxf>
    <dxf>
      <font>
        <color auto="1"/>
      </font>
      <fill>
        <patternFill>
          <bgColor rgb="FFFFFF00"/>
        </patternFill>
      </fill>
    </dxf>
    <dxf>
      <font>
        <color theme="1"/>
      </font>
      <fill>
        <patternFill>
          <bgColor rgb="FFFFFF00"/>
        </patternFill>
      </fill>
    </dxf>
    <dxf>
      <font>
        <color auto="1"/>
      </font>
      <fill>
        <patternFill>
          <bgColor rgb="FFFFFF00"/>
        </patternFill>
      </fill>
    </dxf>
    <dxf>
      <font>
        <color auto="1"/>
      </font>
      <fill>
        <patternFill>
          <bgColor rgb="FFFFFF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rgb="FFFFFF0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fgColor theme="0" tint="-4.9989318521683403E-2"/>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s>
  <tableStyles count="0" defaultTableStyle="TableStyleMedium9" defaultPivotStyle="PivotStyleMedium4"/>
  <colors>
    <mruColors>
      <color rgb="FF7099CA"/>
      <color rgb="FF3B689F"/>
      <color rgb="FF5D8BC3"/>
      <color rgb="FF4E81BE"/>
      <color rgb="FF325886"/>
      <color rgb="FF264264"/>
      <color rgb="FF2B4C73"/>
      <color rgb="FF345C8C"/>
      <color rgb="FF366092"/>
      <color rgb="FF3F70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t>Overall determinant index</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scatterChart>
        <c:scatterStyle val="smoothMarker"/>
        <c:varyColors val="0"/>
        <c:ser>
          <c:idx val="2"/>
          <c:order val="0"/>
          <c:tx>
            <c:strRef>
              <c:f>'TFP model'!$C$6</c:f>
              <c:strCache>
                <c:ptCount val="1"/>
                <c:pt idx="0">
                  <c:v>Malaysia</c:v>
                </c:pt>
              </c:strCache>
            </c:strRef>
          </c:tx>
          <c:spPr>
            <a:ln w="38100" cap="rnd">
              <a:solidFill>
                <a:srgbClr val="00B050"/>
              </a:solidFill>
              <a:round/>
            </a:ln>
            <a:effectLst/>
          </c:spPr>
          <c:marker>
            <c:symbol val="none"/>
          </c:marker>
          <c:xVal>
            <c:numRef>
              <c:f>Calculation!$G$43:$G$74</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xVal>
          <c:yVal>
            <c:numRef>
              <c:f>Calculation!$P$43:$P$74</c:f>
              <c:numCache>
                <c:formatCode>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yVal>
          <c:smooth val="1"/>
          <c:extLst>
            <c:ext xmlns:c16="http://schemas.microsoft.com/office/drawing/2014/chart" uri="{C3380CC4-5D6E-409C-BE32-E72D297353CC}">
              <c16:uniqueId val="{00000000-2458-4672-B356-D816F3535CCE}"/>
            </c:ext>
          </c:extLst>
        </c:ser>
        <c:ser>
          <c:idx val="0"/>
          <c:order val="1"/>
          <c:spPr>
            <a:ln w="38100" cap="rnd">
              <a:solidFill>
                <a:srgbClr val="00B050"/>
              </a:solidFill>
              <a:prstDash val="dash"/>
              <a:round/>
            </a:ln>
            <a:effectLst/>
          </c:spPr>
          <c:marker>
            <c:symbol val="none"/>
          </c:marker>
          <c:xVal>
            <c:numRef>
              <c:f>Calculation!$G$19:$G$42</c:f>
              <c:numCache>
                <c:formatCode>General</c:formatCode>
                <c:ptCount val="24"/>
                <c:pt idx="0">
                  <c:v>1995</c:v>
                </c:pt>
                <c:pt idx="1">
                  <c:v>1996</c:v>
                </c:pt>
                <c:pt idx="2">
                  <c:v>1997</c:v>
                </c:pt>
                <c:pt idx="3">
                  <c:v>1998</c:v>
                </c:pt>
                <c:pt idx="4">
                  <c:v>1999</c:v>
                </c:pt>
                <c:pt idx="5">
                  <c:v>2000</c:v>
                </c:pt>
                <c:pt idx="6">
                  <c:v>2001</c:v>
                </c:pt>
                <c:pt idx="7">
                  <c:v>2002</c:v>
                </c:pt>
                <c:pt idx="8">
                  <c:v>2003</c:v>
                </c:pt>
                <c:pt idx="9">
                  <c:v>2004</c:v>
                </c:pt>
                <c:pt idx="10">
                  <c:v>2005</c:v>
                </c:pt>
                <c:pt idx="11">
                  <c:v>2006</c:v>
                </c:pt>
                <c:pt idx="12">
                  <c:v>2007</c:v>
                </c:pt>
                <c:pt idx="13">
                  <c:v>2008</c:v>
                </c:pt>
                <c:pt idx="14">
                  <c:v>2009</c:v>
                </c:pt>
                <c:pt idx="15">
                  <c:v>2010</c:v>
                </c:pt>
                <c:pt idx="16">
                  <c:v>2011</c:v>
                </c:pt>
                <c:pt idx="17">
                  <c:v>2012</c:v>
                </c:pt>
                <c:pt idx="18">
                  <c:v>2013</c:v>
                </c:pt>
                <c:pt idx="19">
                  <c:v>2014</c:v>
                </c:pt>
                <c:pt idx="20">
                  <c:v>2015</c:v>
                </c:pt>
                <c:pt idx="21">
                  <c:v>2016</c:v>
                </c:pt>
                <c:pt idx="22">
                  <c:v>2017</c:v>
                </c:pt>
                <c:pt idx="23">
                  <c:v>2018</c:v>
                </c:pt>
              </c:numCache>
            </c:numRef>
          </c:xVal>
          <c:yVal>
            <c:numRef>
              <c:f>Calculation!$P$19:$P$42</c:f>
              <c:numCache>
                <c:formatCode>0.00</c:formatCode>
                <c:ptCount val="24"/>
                <c:pt idx="0">
                  <c:v>38.281144734311503</c:v>
                </c:pt>
                <c:pt idx="1">
                  <c:v>40.65166096374189</c:v>
                </c:pt>
                <c:pt idx="2">
                  <c:v>41.218607117449608</c:v>
                </c:pt>
                <c:pt idx="3">
                  <c:v>41.164397075343871</c:v>
                </c:pt>
                <c:pt idx="4">
                  <c:v>42.103580581015322</c:v>
                </c:pt>
                <c:pt idx="5">
                  <c:v>43.719592153966609</c:v>
                </c:pt>
                <c:pt idx="6">
                  <c:v>44.720688748235297</c:v>
                </c:pt>
                <c:pt idx="7">
                  <c:v>45.510781758562146</c:v>
                </c:pt>
                <c:pt idx="8">
                  <c:v>46.593409148516216</c:v>
                </c:pt>
                <c:pt idx="9">
                  <c:v>46.76054175219609</c:v>
                </c:pt>
                <c:pt idx="10">
                  <c:v>47.654358102768001</c:v>
                </c:pt>
                <c:pt idx="11">
                  <c:v>47.256838186619525</c:v>
                </c:pt>
                <c:pt idx="12">
                  <c:v>48.61193253802449</c:v>
                </c:pt>
                <c:pt idx="13">
                  <c:v>48.068994945967674</c:v>
                </c:pt>
                <c:pt idx="14">
                  <c:v>51.247668833279384</c:v>
                </c:pt>
                <c:pt idx="15">
                  <c:v>52.823718370558638</c:v>
                </c:pt>
                <c:pt idx="16">
                  <c:v>54.278496175488044</c:v>
                </c:pt>
                <c:pt idx="17">
                  <c:v>55.447068828205616</c:v>
                </c:pt>
                <c:pt idx="18">
                  <c:v>57.027518879712986</c:v>
                </c:pt>
                <c:pt idx="19">
                  <c:v>57.423286103243285</c:v>
                </c:pt>
                <c:pt idx="20">
                  <c:v>58.489560538348009</c:v>
                </c:pt>
                <c:pt idx="21">
                  <c:v>59.555834973452725</c:v>
                </c:pt>
                <c:pt idx="22">
                  <c:v>60.622109408557449</c:v>
                </c:pt>
                <c:pt idx="23">
                  <c:v>61.68838384366218</c:v>
                </c:pt>
              </c:numCache>
            </c:numRef>
          </c:yVal>
          <c:smooth val="1"/>
          <c:extLst>
            <c:ext xmlns:c16="http://schemas.microsoft.com/office/drawing/2014/chart" uri="{C3380CC4-5D6E-409C-BE32-E72D297353CC}">
              <c16:uniqueId val="{00000001-2458-4672-B356-D816F3535CCE}"/>
            </c:ext>
          </c:extLst>
        </c:ser>
        <c:dLbls>
          <c:showLegendKey val="0"/>
          <c:showVal val="0"/>
          <c:showCatName val="0"/>
          <c:showSerName val="0"/>
          <c:showPercent val="0"/>
          <c:showBubbleSize val="0"/>
        </c:dLbls>
        <c:axId val="1828178319"/>
        <c:axId val="1715957151"/>
      </c:scatterChart>
      <c:valAx>
        <c:axId val="1828178319"/>
        <c:scaling>
          <c:orientation val="minMax"/>
          <c:max val="2050"/>
          <c:min val="1995"/>
        </c:scaling>
        <c:delete val="0"/>
        <c:axPos val="b"/>
        <c:numFmt formatCode="General" sourceLinked="1"/>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crossAx val="1715957151"/>
        <c:crosses val="autoZero"/>
        <c:crossBetween val="midCat"/>
        <c:majorUnit val="5"/>
      </c:valAx>
      <c:valAx>
        <c:axId val="1715957151"/>
        <c:scaling>
          <c:orientation val="minMax"/>
          <c:min val="0"/>
        </c:scaling>
        <c:delete val="0"/>
        <c:axPos val="l"/>
        <c:majorGridlines>
          <c:spPr>
            <a:ln w="9525" cap="flat" cmpd="sng" algn="ctr">
              <a:solidFill>
                <a:schemeClr val="tx1">
                  <a:lumMod val="15000"/>
                  <a:lumOff val="85000"/>
                </a:schemeClr>
              </a:solidFill>
              <a:prstDash val="solid"/>
              <a:round/>
            </a:ln>
            <a:effectLst/>
          </c:spPr>
        </c:majorGridlines>
        <c:numFmt formatCode="0" sourceLinked="0"/>
        <c:majorTickMark val="none"/>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1828178319"/>
        <c:crosses val="autoZero"/>
        <c:crossBetween val="midCat"/>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r>
              <a:rPr lang="en-US" sz="1800">
                <a:solidFill>
                  <a:sysClr val="windowText" lastClr="000000"/>
                </a:solidFill>
              </a:rPr>
              <a:t>TFP growth rate</a:t>
            </a:r>
          </a:p>
        </c:rich>
      </c:tx>
      <c:overlay val="0"/>
      <c:spPr>
        <a:noFill/>
        <a:ln>
          <a:noFill/>
        </a:ln>
        <a:effectLst/>
      </c:spPr>
      <c:txPr>
        <a:bodyPr rot="0" spcFirstLastPara="1" vertOverflow="ellipsis" vert="horz" wrap="square" anchor="ctr" anchorCtr="1"/>
        <a:lstStyle/>
        <a:p>
          <a:pPr>
            <a:defRPr sz="1800" b="0" i="0" u="none" strike="noStrike" kern="1200" spc="0" baseline="0">
              <a:solidFill>
                <a:sysClr val="windowText" lastClr="000000"/>
              </a:solidFill>
              <a:latin typeface="+mn-lt"/>
              <a:ea typeface="+mn-ea"/>
              <a:cs typeface="+mn-cs"/>
            </a:defRPr>
          </a:pPr>
          <a:endParaRPr lang="en-US"/>
        </a:p>
      </c:txPr>
    </c:title>
    <c:autoTitleDeleted val="0"/>
    <c:plotArea>
      <c:layout>
        <c:manualLayout>
          <c:layoutTarget val="inner"/>
          <c:xMode val="edge"/>
          <c:yMode val="edge"/>
          <c:x val="9.4964155347779244E-2"/>
          <c:y val="0.10749148516714156"/>
          <c:w val="0.77940858490070852"/>
          <c:h val="0.7043138708178549"/>
        </c:manualLayout>
      </c:layout>
      <c:scatterChart>
        <c:scatterStyle val="smoothMarker"/>
        <c:varyColors val="0"/>
        <c:ser>
          <c:idx val="0"/>
          <c:order val="0"/>
          <c:tx>
            <c:strRef>
              <c:f>'TFP model'!$U$6</c:f>
              <c:strCache>
                <c:ptCount val="1"/>
                <c:pt idx="0">
                  <c:v>Baseline</c:v>
                </c:pt>
              </c:strCache>
            </c:strRef>
          </c:tx>
          <c:spPr>
            <a:ln w="38100" cap="rnd">
              <a:solidFill>
                <a:schemeClr val="tx1">
                  <a:lumMod val="50000"/>
                  <a:lumOff val="50000"/>
                </a:schemeClr>
              </a:solidFill>
              <a:prstDash val="dash"/>
              <a:round/>
            </a:ln>
            <a:effectLst/>
          </c:spPr>
          <c:marker>
            <c:symbol val="none"/>
          </c:marker>
          <c:dLbls>
            <c:dLbl>
              <c:idx val="30"/>
              <c:layout>
                <c:manualLayout>
                  <c:x val="9.3599214061402553E-3"/>
                  <c:y val="-3.003807740221245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43F-41B9-BBDB-150B82658039}"/>
                </c:ext>
              </c:extLst>
            </c:dLbl>
            <c:dLbl>
              <c:idx val="32"/>
              <c:tx>
                <c:rich>
                  <a:bodyPr rot="0" spcFirstLastPara="1" vertOverflow="clip" horzOverflow="clip" vert="horz" wrap="square" lIns="36576" tIns="18288" rIns="36576" bIns="18288" anchor="ctr" anchorCtr="1">
                    <a:spAutoFit/>
                  </a:bodyPr>
                  <a:lstStyle/>
                  <a:p>
                    <a:pPr>
                      <a:defRPr sz="1600" b="0" i="0" u="none" strike="noStrike" kern="1200" baseline="0">
                        <a:solidFill>
                          <a:sysClr val="windowText" lastClr="000000"/>
                        </a:solidFill>
                        <a:latin typeface="+mn-lt"/>
                        <a:ea typeface="+mn-ea"/>
                        <a:cs typeface="+mn-cs"/>
                      </a:defRPr>
                    </a:pPr>
                    <a:r>
                      <a:rPr lang="en-US" sz="1600"/>
                      <a:t>30 yrs</a:t>
                    </a:r>
                  </a:p>
                </c:rich>
              </c:tx>
              <c:numFmt formatCode="0.00%" sourceLinked="0"/>
              <c:spPr>
                <a:noFill/>
                <a:ln>
                  <a:noFill/>
                </a:ln>
                <a:effectLst/>
              </c:spPr>
              <c:txPr>
                <a:bodyPr rot="0" spcFirstLastPara="1" vertOverflow="clip" horzOverflow="clip" vert="horz" wrap="square" lIns="36576" tIns="18288" rIns="36576" bIns="18288" anchor="ctr" anchorCtr="1">
                  <a:spAutoFit/>
                </a:bodyPr>
                <a:lstStyle/>
                <a:p>
                  <a:pPr>
                    <a:defRPr sz="1600" b="0" i="0" u="none" strike="noStrike" kern="1200" baseline="0">
                      <a:solidFill>
                        <a:sysClr val="windowText" lastClr="000000"/>
                      </a:solidFill>
                      <a:latin typeface="+mn-lt"/>
                      <a:ea typeface="+mn-ea"/>
                      <a:cs typeface="+mn-cs"/>
                    </a:defRPr>
                  </a:pPr>
                  <a:endParaRPr lang="en-US"/>
                </a:p>
              </c:txPr>
              <c:dLblPos val="r"/>
              <c:showLegendKey val="0"/>
              <c:showVal val="1"/>
              <c:showCatName val="1"/>
              <c:showSerName val="0"/>
              <c:showPercent val="0"/>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2-543F-41B9-BBDB-150B82658039}"/>
                </c:ext>
              </c:extLst>
            </c:dLbl>
            <c:numFmt formatCode="0.00%"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xVal>
            <c:numRef>
              <c:f>'TFP model'!$W$5:$BB$5</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xVal>
          <c:yVal>
            <c:numRef>
              <c:f>'TFP model'!$W$6:$BB$6</c:f>
              <c:numCache>
                <c:formatCode>0.000%</c:formatCode>
                <c:ptCount val="32"/>
                <c:pt idx="0">
                  <c:v>8.9999999999999993E-3</c:v>
                </c:pt>
                <c:pt idx="1">
                  <c:v>8.9999999999999993E-3</c:v>
                </c:pt>
                <c:pt idx="2">
                  <c:v>8.9999999999999993E-3</c:v>
                </c:pt>
                <c:pt idx="3">
                  <c:v>8.9999999999999993E-3</c:v>
                </c:pt>
                <c:pt idx="4">
                  <c:v>8.9999999999999993E-3</c:v>
                </c:pt>
                <c:pt idx="5">
                  <c:v>8.9999999999999993E-3</c:v>
                </c:pt>
                <c:pt idx="6">
                  <c:v>8.9999999999999993E-3</c:v>
                </c:pt>
                <c:pt idx="7">
                  <c:v>8.9999999999999993E-3</c:v>
                </c:pt>
                <c:pt idx="8">
                  <c:v>8.9999999999999993E-3</c:v>
                </c:pt>
                <c:pt idx="9">
                  <c:v>8.9999999999999993E-3</c:v>
                </c:pt>
                <c:pt idx="10">
                  <c:v>8.9999999999999993E-3</c:v>
                </c:pt>
                <c:pt idx="11">
                  <c:v>8.9999999999999993E-3</c:v>
                </c:pt>
                <c:pt idx="12">
                  <c:v>8.9999999999999993E-3</c:v>
                </c:pt>
                <c:pt idx="13">
                  <c:v>8.9999999999999993E-3</c:v>
                </c:pt>
                <c:pt idx="14">
                  <c:v>8.9999999999999993E-3</c:v>
                </c:pt>
                <c:pt idx="15">
                  <c:v>8.9999999999999993E-3</c:v>
                </c:pt>
                <c:pt idx="16">
                  <c:v>8.9999999999999993E-3</c:v>
                </c:pt>
                <c:pt idx="17">
                  <c:v>8.9999999999999993E-3</c:v>
                </c:pt>
                <c:pt idx="18">
                  <c:v>8.9999999999999993E-3</c:v>
                </c:pt>
                <c:pt idx="19">
                  <c:v>8.9999999999999993E-3</c:v>
                </c:pt>
                <c:pt idx="20">
                  <c:v>8.9999999999999993E-3</c:v>
                </c:pt>
                <c:pt idx="21">
                  <c:v>8.9999999999999993E-3</c:v>
                </c:pt>
                <c:pt idx="22">
                  <c:v>8.9999999999999993E-3</c:v>
                </c:pt>
                <c:pt idx="23">
                  <c:v>8.9999999999999993E-3</c:v>
                </c:pt>
                <c:pt idx="24">
                  <c:v>8.9999999999999993E-3</c:v>
                </c:pt>
                <c:pt idx="25">
                  <c:v>8.9999999999999993E-3</c:v>
                </c:pt>
                <c:pt idx="26">
                  <c:v>8.9999999999999993E-3</c:v>
                </c:pt>
                <c:pt idx="27">
                  <c:v>8.9999999999999993E-3</c:v>
                </c:pt>
                <c:pt idx="28">
                  <c:v>8.9999999999999993E-3</c:v>
                </c:pt>
                <c:pt idx="29">
                  <c:v>8.9999999999999993E-3</c:v>
                </c:pt>
                <c:pt idx="30">
                  <c:v>8.9999999999999993E-3</c:v>
                </c:pt>
                <c:pt idx="31">
                  <c:v>8.9999999999999993E-3</c:v>
                </c:pt>
              </c:numCache>
            </c:numRef>
          </c:yVal>
          <c:smooth val="1"/>
          <c:extLst>
            <c:ext xmlns:c16="http://schemas.microsoft.com/office/drawing/2014/chart" uri="{C3380CC4-5D6E-409C-BE32-E72D297353CC}">
              <c16:uniqueId val="{00000003-543F-41B9-BBDB-150B82658039}"/>
            </c:ext>
          </c:extLst>
        </c:ser>
        <c:ser>
          <c:idx val="2"/>
          <c:order val="1"/>
          <c:tx>
            <c:strRef>
              <c:f>'TFP model'!$U$7</c:f>
              <c:strCache>
                <c:ptCount val="1"/>
                <c:pt idx="0">
                  <c:v>Scenario</c:v>
                </c:pt>
              </c:strCache>
            </c:strRef>
          </c:tx>
          <c:spPr>
            <a:ln w="57150" cap="rnd">
              <a:solidFill>
                <a:srgbClr val="00B050"/>
              </a:solidFill>
              <a:prstDash val="solid"/>
              <a:round/>
            </a:ln>
            <a:effectLst/>
          </c:spPr>
          <c:marker>
            <c:symbol val="none"/>
          </c:marker>
          <c:xVal>
            <c:numRef>
              <c:f>'TFP model'!$W$5:$BB$5</c:f>
              <c:numCache>
                <c:formatCode>General</c:formatCode>
                <c:ptCount val="32"/>
                <c:pt idx="0">
                  <c:v>2019</c:v>
                </c:pt>
                <c:pt idx="1">
                  <c:v>2020</c:v>
                </c:pt>
                <c:pt idx="2">
                  <c:v>2021</c:v>
                </c:pt>
                <c:pt idx="3">
                  <c:v>2022</c:v>
                </c:pt>
                <c:pt idx="4">
                  <c:v>2023</c:v>
                </c:pt>
                <c:pt idx="5">
                  <c:v>2024</c:v>
                </c:pt>
                <c:pt idx="6">
                  <c:v>2025</c:v>
                </c:pt>
                <c:pt idx="7">
                  <c:v>2026</c:v>
                </c:pt>
                <c:pt idx="8">
                  <c:v>2027</c:v>
                </c:pt>
                <c:pt idx="9">
                  <c:v>2028</c:v>
                </c:pt>
                <c:pt idx="10">
                  <c:v>2029</c:v>
                </c:pt>
                <c:pt idx="11">
                  <c:v>2030</c:v>
                </c:pt>
                <c:pt idx="12">
                  <c:v>2031</c:v>
                </c:pt>
                <c:pt idx="13">
                  <c:v>2032</c:v>
                </c:pt>
                <c:pt idx="14">
                  <c:v>2033</c:v>
                </c:pt>
                <c:pt idx="15">
                  <c:v>2034</c:v>
                </c:pt>
                <c:pt idx="16">
                  <c:v>2035</c:v>
                </c:pt>
                <c:pt idx="17">
                  <c:v>2036</c:v>
                </c:pt>
                <c:pt idx="18">
                  <c:v>2037</c:v>
                </c:pt>
                <c:pt idx="19">
                  <c:v>2038</c:v>
                </c:pt>
                <c:pt idx="20">
                  <c:v>2039</c:v>
                </c:pt>
                <c:pt idx="21">
                  <c:v>2040</c:v>
                </c:pt>
                <c:pt idx="22">
                  <c:v>2041</c:v>
                </c:pt>
                <c:pt idx="23">
                  <c:v>2042</c:v>
                </c:pt>
                <c:pt idx="24">
                  <c:v>2043</c:v>
                </c:pt>
                <c:pt idx="25">
                  <c:v>2044</c:v>
                </c:pt>
                <c:pt idx="26">
                  <c:v>2045</c:v>
                </c:pt>
                <c:pt idx="27">
                  <c:v>2046</c:v>
                </c:pt>
                <c:pt idx="28">
                  <c:v>2047</c:v>
                </c:pt>
                <c:pt idx="29">
                  <c:v>2048</c:v>
                </c:pt>
                <c:pt idx="30">
                  <c:v>2049</c:v>
                </c:pt>
                <c:pt idx="31">
                  <c:v>2050</c:v>
                </c:pt>
              </c:numCache>
            </c:numRef>
          </c:xVal>
          <c:yVal>
            <c:numRef>
              <c:f>'TFP model'!$W$7:$BB$7</c:f>
              <c:numCache>
                <c:formatCode>0.000%</c:formatCode>
                <c:ptCount val="3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numCache>
            </c:numRef>
          </c:yVal>
          <c:smooth val="1"/>
          <c:extLst>
            <c:ext xmlns:c16="http://schemas.microsoft.com/office/drawing/2014/chart" uri="{C3380CC4-5D6E-409C-BE32-E72D297353CC}">
              <c16:uniqueId val="{00000000-543F-41B9-BBDB-150B82658039}"/>
            </c:ext>
          </c:extLst>
        </c:ser>
        <c:dLbls>
          <c:showLegendKey val="0"/>
          <c:showVal val="0"/>
          <c:showCatName val="0"/>
          <c:showSerName val="0"/>
          <c:showPercent val="0"/>
          <c:showBubbleSize val="0"/>
        </c:dLbls>
        <c:axId val="584430639"/>
        <c:axId val="360515583"/>
      </c:scatterChart>
      <c:valAx>
        <c:axId val="584430639"/>
        <c:scaling>
          <c:orientation val="minMax"/>
          <c:max val="2050"/>
          <c:min val="2019"/>
        </c:scaling>
        <c:delete val="0"/>
        <c:axPos val="b"/>
        <c:numFmt formatCode="General" sourceLinked="1"/>
        <c:majorTickMark val="none"/>
        <c:minorTickMark val="none"/>
        <c:tickLblPos val="low"/>
        <c:spPr>
          <a:noFill/>
          <a:ln w="9525" cap="flat" cmpd="sng" algn="ctr">
            <a:no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360515583"/>
        <c:crossesAt val="0"/>
        <c:crossBetween val="midCat"/>
        <c:majorUnit val="5"/>
      </c:valAx>
      <c:valAx>
        <c:axId val="360515583"/>
        <c:scaling>
          <c:orientation val="minMax"/>
        </c:scaling>
        <c:delete val="0"/>
        <c:axPos val="l"/>
        <c:majorGridlines>
          <c:spPr>
            <a:ln w="9525" cap="flat" cmpd="sng" algn="ctr">
              <a:solidFill>
                <a:schemeClr val="tx1">
                  <a:lumMod val="15000"/>
                  <a:lumOff val="85000"/>
                </a:schemeClr>
              </a:solidFill>
              <a:prstDash val="solid"/>
              <a:round/>
            </a:ln>
            <a:effectLst/>
          </c:spPr>
        </c:majorGridlines>
        <c:numFmt formatCode="0.0%" sourceLinked="0"/>
        <c:majorTickMark val="none"/>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crossAx val="584430639"/>
        <c:crossesAt val="2019"/>
        <c:crossBetween val="midCat"/>
        <c:majorUnit val="2.0000000000000005E-3"/>
      </c:valAx>
      <c:spPr>
        <a:noFill/>
        <a:ln>
          <a:noFill/>
        </a:ln>
        <a:effectLst/>
      </c:spPr>
    </c:plotArea>
    <c:legend>
      <c:legendPos val="b"/>
      <c:layout>
        <c:manualLayout>
          <c:xMode val="edge"/>
          <c:yMode val="edge"/>
          <c:x val="1.455163612149514E-2"/>
          <c:y val="0.92289857225721272"/>
          <c:w val="0.949681166057735"/>
          <c:h val="6.799655100961928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Data!$BC$2"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16</xdr:row>
          <xdr:rowOff>123825</xdr:rowOff>
        </xdr:from>
        <xdr:to>
          <xdr:col>1</xdr:col>
          <xdr:colOff>3171825</xdr:colOff>
          <xdr:row>18</xdr:row>
          <xdr:rowOff>123825</xdr:rowOff>
        </xdr:to>
        <xdr:sp macro="" textlink="">
          <xdr:nvSpPr>
            <xdr:cNvPr id="109569" name="Option Button 1" hidden="1">
              <a:extLst>
                <a:ext uri="{63B3BB69-23CF-44E3-9099-C40C66FF867C}">
                  <a14:compatExt spid="_x0000_s109569"/>
                </a:ext>
                <a:ext uri="{FF2B5EF4-FFF2-40B4-BE49-F238E27FC236}">
                  <a16:creationId xmlns:a16="http://schemas.microsoft.com/office/drawing/2014/main" id="{00000000-0008-0000-01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200025</xdr:rowOff>
        </xdr:from>
        <xdr:to>
          <xdr:col>1</xdr:col>
          <xdr:colOff>3038475</xdr:colOff>
          <xdr:row>20</xdr:row>
          <xdr:rowOff>66675</xdr:rowOff>
        </xdr:to>
        <xdr:sp macro="" textlink="">
          <xdr:nvSpPr>
            <xdr:cNvPr id="109570" name="Option Button 2" hidden="1">
              <a:extLst>
                <a:ext uri="{63B3BB69-23CF-44E3-9099-C40C66FF867C}">
                  <a14:compatExt spid="_x0000_s109570"/>
                </a:ext>
                <a:ext uri="{FF2B5EF4-FFF2-40B4-BE49-F238E27FC236}">
                  <a16:creationId xmlns:a16="http://schemas.microsoft.com/office/drawing/2014/main" id="{00000000-0008-0000-01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25</xdr:row>
          <xdr:rowOff>171450</xdr:rowOff>
        </xdr:from>
        <xdr:to>
          <xdr:col>1</xdr:col>
          <xdr:colOff>4352925</xdr:colOff>
          <xdr:row>27</xdr:row>
          <xdr:rowOff>66675</xdr:rowOff>
        </xdr:to>
        <xdr:sp macro="" textlink="">
          <xdr:nvSpPr>
            <xdr:cNvPr id="109571" name="Option Button 3" hidden="1">
              <a:extLst>
                <a:ext uri="{63B3BB69-23CF-44E3-9099-C40C66FF867C}">
                  <a14:compatExt spid="_x0000_s109571"/>
                </a:ext>
                <a:ext uri="{FF2B5EF4-FFF2-40B4-BE49-F238E27FC236}">
                  <a16:creationId xmlns:a16="http://schemas.microsoft.com/office/drawing/2014/main" id="{00000000-0008-0000-0100-000003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absolute">
    <xdr:from>
      <xdr:col>9</xdr:col>
      <xdr:colOff>250553</xdr:colOff>
      <xdr:row>15</xdr:row>
      <xdr:rowOff>2192834</xdr:rowOff>
    </xdr:from>
    <xdr:to>
      <xdr:col>17</xdr:col>
      <xdr:colOff>107496</xdr:colOff>
      <xdr:row>31</xdr:row>
      <xdr:rowOff>63681</xdr:rowOff>
    </xdr:to>
    <xdr:graphicFrame macro="">
      <xdr:nvGraphicFramePr>
        <xdr:cNvPr id="11" name="Chart 10">
          <a:extLst>
            <a:ext uri="{FF2B5EF4-FFF2-40B4-BE49-F238E27FC236}">
              <a16:creationId xmlns:a16="http://schemas.microsoft.com/office/drawing/2014/main"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250553</xdr:colOff>
      <xdr:row>6</xdr:row>
      <xdr:rowOff>0</xdr:rowOff>
    </xdr:from>
    <xdr:to>
      <xdr:col>17</xdr:col>
      <xdr:colOff>98243</xdr:colOff>
      <xdr:row>15</xdr:row>
      <xdr:rowOff>1584189</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worldbank.org/LTGM"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34"/>
  <sheetViews>
    <sheetView tabSelected="1" zoomScale="80" zoomScaleNormal="80" workbookViewId="0">
      <selection activeCell="H21" sqref="H21"/>
    </sheetView>
  </sheetViews>
  <sheetFormatPr defaultColWidth="8.75" defaultRowHeight="18.75" x14ac:dyDescent="0.3"/>
  <cols>
    <col min="1" max="1" width="8.75" style="118"/>
    <col min="2" max="13" width="13.875" style="118" customWidth="1"/>
    <col min="14" max="16384" width="8.75" style="118"/>
  </cols>
  <sheetData>
    <row r="1" spans="2:13" ht="19.5" thickBot="1" x14ac:dyDescent="0.35"/>
    <row r="2" spans="2:13" x14ac:dyDescent="0.3">
      <c r="B2" s="256" t="s">
        <v>6769</v>
      </c>
      <c r="C2" s="257"/>
      <c r="D2" s="257"/>
      <c r="E2" s="257"/>
      <c r="F2" s="257"/>
      <c r="G2" s="257"/>
      <c r="H2" s="257"/>
      <c r="I2" s="257"/>
      <c r="J2" s="257"/>
      <c r="K2" s="257"/>
      <c r="L2" s="257"/>
      <c r="M2" s="258"/>
    </row>
    <row r="3" spans="2:13" x14ac:dyDescent="0.3">
      <c r="B3" s="259" t="s">
        <v>6696</v>
      </c>
      <c r="C3" s="260"/>
      <c r="D3" s="260"/>
      <c r="E3" s="260"/>
      <c r="F3" s="260"/>
      <c r="G3" s="260"/>
      <c r="H3" s="260"/>
      <c r="I3" s="260"/>
      <c r="J3" s="260"/>
      <c r="K3" s="260"/>
      <c r="L3" s="260"/>
      <c r="M3" s="261"/>
    </row>
    <row r="4" spans="2:13" x14ac:dyDescent="0.3">
      <c r="B4" s="262">
        <v>43598</v>
      </c>
      <c r="C4" s="263"/>
      <c r="D4" s="263"/>
      <c r="E4" s="263"/>
      <c r="F4" s="263"/>
      <c r="G4" s="263"/>
      <c r="H4" s="263"/>
      <c r="I4" s="263"/>
      <c r="J4" s="263"/>
      <c r="K4" s="263"/>
      <c r="L4" s="263"/>
      <c r="M4" s="264"/>
    </row>
    <row r="5" spans="2:13" x14ac:dyDescent="0.3">
      <c r="B5" s="253" t="s">
        <v>6697</v>
      </c>
      <c r="C5" s="254"/>
      <c r="D5" s="254"/>
      <c r="E5" s="254"/>
      <c r="F5" s="254"/>
      <c r="G5" s="254"/>
      <c r="H5" s="254"/>
      <c r="I5" s="254"/>
      <c r="J5" s="254"/>
      <c r="K5" s="254"/>
      <c r="L5" s="254"/>
      <c r="M5" s="255"/>
    </row>
    <row r="6" spans="2:13" x14ac:dyDescent="0.3">
      <c r="B6" s="253" t="s">
        <v>6698</v>
      </c>
      <c r="C6" s="254"/>
      <c r="D6" s="254"/>
      <c r="E6" s="254"/>
      <c r="F6" s="254"/>
      <c r="G6" s="254"/>
      <c r="H6" s="254"/>
      <c r="I6" s="254"/>
      <c r="J6" s="254"/>
      <c r="K6" s="254"/>
      <c r="L6" s="254"/>
      <c r="M6" s="255"/>
    </row>
    <row r="7" spans="2:13" x14ac:dyDescent="0.3">
      <c r="B7" s="186"/>
      <c r="C7" s="133"/>
      <c r="D7" s="133"/>
      <c r="E7" s="133"/>
      <c r="F7" s="187" t="s">
        <v>421</v>
      </c>
      <c r="G7" s="188" t="s">
        <v>419</v>
      </c>
      <c r="H7" s="133"/>
      <c r="I7" s="133"/>
      <c r="J7" s="133"/>
      <c r="K7" s="133" t="s">
        <v>420</v>
      </c>
      <c r="L7" s="133"/>
      <c r="M7" s="189"/>
    </row>
    <row r="8" spans="2:13" x14ac:dyDescent="0.3">
      <c r="B8" s="250"/>
      <c r="C8" s="251"/>
      <c r="D8" s="251"/>
      <c r="E8" s="251"/>
      <c r="F8" s="251"/>
      <c r="G8" s="251"/>
      <c r="H8" s="251"/>
      <c r="I8" s="251"/>
      <c r="J8" s="251"/>
      <c r="K8" s="251"/>
      <c r="L8" s="251"/>
      <c r="M8" s="252"/>
    </row>
    <row r="9" spans="2:13" x14ac:dyDescent="0.3">
      <c r="B9" s="253" t="s">
        <v>6695</v>
      </c>
      <c r="C9" s="254"/>
      <c r="D9" s="254"/>
      <c r="E9" s="254"/>
      <c r="F9" s="254"/>
      <c r="G9" s="254"/>
      <c r="H9" s="254"/>
      <c r="I9" s="254"/>
      <c r="J9" s="254"/>
      <c r="K9" s="254"/>
      <c r="L9" s="254"/>
      <c r="M9" s="255"/>
    </row>
    <row r="10" spans="2:13" x14ac:dyDescent="0.3">
      <c r="B10" s="250"/>
      <c r="C10" s="251"/>
      <c r="D10" s="251"/>
      <c r="E10" s="251"/>
      <c r="F10" s="251"/>
      <c r="G10" s="251"/>
      <c r="H10" s="251"/>
      <c r="I10" s="251"/>
      <c r="J10" s="251"/>
      <c r="K10" s="251"/>
      <c r="L10" s="251"/>
      <c r="M10" s="252"/>
    </row>
    <row r="11" spans="2:13" ht="18.95" customHeight="1" x14ac:dyDescent="0.3">
      <c r="B11" s="244" t="s">
        <v>6768</v>
      </c>
      <c r="C11" s="245"/>
      <c r="D11" s="245"/>
      <c r="E11" s="245"/>
      <c r="F11" s="245"/>
      <c r="G11" s="245"/>
      <c r="H11" s="245"/>
      <c r="I11" s="245"/>
      <c r="J11" s="245"/>
      <c r="K11" s="245"/>
      <c r="L11" s="245"/>
      <c r="M11" s="246"/>
    </row>
    <row r="12" spans="2:13" ht="19.5" thickBot="1" x14ac:dyDescent="0.35">
      <c r="B12" s="247"/>
      <c r="C12" s="248"/>
      <c r="D12" s="248"/>
      <c r="E12" s="248"/>
      <c r="F12" s="248"/>
      <c r="G12" s="248"/>
      <c r="H12" s="248"/>
      <c r="I12" s="248"/>
      <c r="J12" s="248"/>
      <c r="K12" s="248"/>
      <c r="L12" s="248"/>
      <c r="M12" s="249"/>
    </row>
    <row r="13" spans="2:13" x14ac:dyDescent="0.3">
      <c r="B13" s="234"/>
      <c r="C13" s="234"/>
      <c r="D13" s="234"/>
      <c r="E13" s="234"/>
      <c r="F13" s="234"/>
      <c r="G13" s="234"/>
      <c r="H13" s="234"/>
      <c r="I13" s="234"/>
      <c r="J13" s="234"/>
      <c r="K13" s="234"/>
      <c r="L13" s="234"/>
      <c r="M13" s="234"/>
    </row>
    <row r="14" spans="2:13" x14ac:dyDescent="0.3">
      <c r="B14" s="118" t="s">
        <v>418</v>
      </c>
    </row>
    <row r="16" spans="2:13" x14ac:dyDescent="0.3">
      <c r="B16" s="243" t="s">
        <v>6767</v>
      </c>
      <c r="C16" s="190"/>
      <c r="D16" s="190"/>
      <c r="E16" s="190"/>
      <c r="F16" s="190"/>
      <c r="G16" s="190"/>
      <c r="H16" s="190"/>
      <c r="I16" s="190"/>
      <c r="J16" s="190"/>
      <c r="K16" s="190"/>
      <c r="L16" s="190"/>
      <c r="M16" s="190"/>
    </row>
    <row r="17" spans="2:13" ht="15" customHeight="1" x14ac:dyDescent="0.3">
      <c r="E17" s="190"/>
      <c r="F17" s="190"/>
      <c r="G17" s="190"/>
      <c r="H17" s="190"/>
      <c r="I17" s="190"/>
      <c r="J17" s="190"/>
      <c r="K17" s="190"/>
      <c r="L17" s="190"/>
      <c r="M17" s="190"/>
    </row>
    <row r="18" spans="2:13" x14ac:dyDescent="0.3">
      <c r="B18" s="118" t="s">
        <v>6779</v>
      </c>
      <c r="F18" s="190"/>
      <c r="G18" s="190"/>
      <c r="H18" s="190"/>
      <c r="I18" s="190"/>
      <c r="J18" s="190"/>
      <c r="K18" s="190"/>
      <c r="L18" s="190"/>
      <c r="M18" s="190"/>
    </row>
    <row r="19" spans="2:13" x14ac:dyDescent="0.3">
      <c r="B19" s="118" t="s">
        <v>6780</v>
      </c>
      <c r="F19" s="190"/>
      <c r="G19" s="190"/>
      <c r="H19" s="190"/>
      <c r="I19" s="190"/>
      <c r="J19" s="190"/>
      <c r="K19" s="190"/>
      <c r="L19" s="190"/>
      <c r="M19" s="190"/>
    </row>
    <row r="20" spans="2:13" x14ac:dyDescent="0.3">
      <c r="F20" s="190"/>
      <c r="G20" s="190"/>
      <c r="H20" s="190"/>
      <c r="I20" s="190"/>
      <c r="J20" s="190"/>
      <c r="K20" s="190"/>
      <c r="L20" s="190"/>
      <c r="M20" s="190"/>
    </row>
    <row r="21" spans="2:13" x14ac:dyDescent="0.3">
      <c r="B21" s="190" t="s">
        <v>417</v>
      </c>
      <c r="C21" s="190"/>
      <c r="D21" s="190" t="s">
        <v>6770</v>
      </c>
      <c r="E21" s="190"/>
      <c r="F21" s="190"/>
      <c r="G21" s="190"/>
      <c r="H21" s="190"/>
      <c r="I21" s="190"/>
      <c r="J21" s="190"/>
      <c r="K21" s="190"/>
      <c r="L21" s="190"/>
      <c r="M21" s="190"/>
    </row>
    <row r="22" spans="2:13" x14ac:dyDescent="0.3">
      <c r="B22" s="191"/>
      <c r="C22" s="190"/>
      <c r="D22" s="190"/>
      <c r="E22" s="190"/>
      <c r="F22" s="190"/>
      <c r="G22" s="190"/>
      <c r="H22" s="190"/>
      <c r="I22" s="190"/>
      <c r="J22" s="190"/>
      <c r="K22" s="190"/>
      <c r="L22" s="190"/>
      <c r="M22" s="190"/>
    </row>
    <row r="23" spans="2:13" x14ac:dyDescent="0.3">
      <c r="B23" s="192" t="s">
        <v>6781</v>
      </c>
    </row>
    <row r="24" spans="2:13" x14ac:dyDescent="0.3">
      <c r="B24" s="118" t="s">
        <v>6765</v>
      </c>
    </row>
    <row r="25" spans="2:13" x14ac:dyDescent="0.3">
      <c r="B25" s="118" t="s">
        <v>6766</v>
      </c>
    </row>
    <row r="26" spans="2:13" x14ac:dyDescent="0.3">
      <c r="B26" s="118" t="s">
        <v>6760</v>
      </c>
    </row>
    <row r="27" spans="2:13" x14ac:dyDescent="0.3">
      <c r="B27" s="118" t="s">
        <v>6771</v>
      </c>
    </row>
    <row r="28" spans="2:13" x14ac:dyDescent="0.3">
      <c r="B28" s="118" t="s">
        <v>6772</v>
      </c>
    </row>
    <row r="29" spans="2:13" x14ac:dyDescent="0.3">
      <c r="B29" s="118" t="s">
        <v>6761</v>
      </c>
    </row>
    <row r="30" spans="2:13" x14ac:dyDescent="0.3">
      <c r="B30" s="118" t="s">
        <v>6762</v>
      </c>
    </row>
    <row r="31" spans="2:13" x14ac:dyDescent="0.3">
      <c r="B31" s="118" t="s">
        <v>6763</v>
      </c>
    </row>
    <row r="32" spans="2:13" x14ac:dyDescent="0.3">
      <c r="B32" s="193" t="s">
        <v>6773</v>
      </c>
    </row>
    <row r="33" spans="2:2" x14ac:dyDescent="0.3">
      <c r="B33" s="118" t="s">
        <v>6774</v>
      </c>
    </row>
    <row r="34" spans="2:2" x14ac:dyDescent="0.3">
      <c r="B34" s="194" t="s">
        <v>6764</v>
      </c>
    </row>
  </sheetData>
  <mergeCells count="9">
    <mergeCell ref="B11:M12"/>
    <mergeCell ref="B10:M10"/>
    <mergeCell ref="B5:M5"/>
    <mergeCell ref="B6:M6"/>
    <mergeCell ref="B2:M2"/>
    <mergeCell ref="B3:M3"/>
    <mergeCell ref="B4:M4"/>
    <mergeCell ref="B9:M9"/>
    <mergeCell ref="B8:M8"/>
  </mergeCells>
  <hyperlinks>
    <hyperlink ref="G7"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B1:BG75"/>
  <sheetViews>
    <sheetView zoomScale="70" zoomScaleNormal="70" workbookViewId="0">
      <selection activeCell="C6" sqref="C6"/>
    </sheetView>
  </sheetViews>
  <sheetFormatPr defaultRowHeight="18.75" x14ac:dyDescent="0.3"/>
  <cols>
    <col min="1" max="1" width="3.375" customWidth="1"/>
    <col min="2" max="2" width="58.875" style="118" customWidth="1"/>
    <col min="3" max="3" width="13.625" style="16" customWidth="1"/>
    <col min="4" max="4" width="11.625" style="16" customWidth="1"/>
    <col min="5" max="5" width="67.75" style="16" customWidth="1"/>
    <col min="6" max="7" width="15.75" style="16" customWidth="1"/>
    <col min="8" max="8" width="15.5" style="16" customWidth="1"/>
    <col min="9" max="9" width="14.875" style="16" customWidth="1"/>
    <col min="10" max="10" width="6.125" style="16" customWidth="1"/>
    <col min="11" max="19" width="9.875" customWidth="1"/>
    <col min="21" max="21" width="13.375" style="118" customWidth="1"/>
    <col min="22" max="22" width="12.25" style="118" customWidth="1"/>
    <col min="23" max="23" width="11.625" style="118" customWidth="1"/>
    <col min="24" max="24" width="12.25" style="118" customWidth="1"/>
    <col min="25" max="25" width="8.125" customWidth="1"/>
    <col min="26" max="26" width="13.375" customWidth="1"/>
  </cols>
  <sheetData>
    <row r="1" spans="2:56" s="16" customFormat="1" x14ac:dyDescent="0.3">
      <c r="B1" s="265" t="s">
        <v>526</v>
      </c>
      <c r="C1" s="265"/>
      <c r="D1" s="265"/>
      <c r="E1" s="265"/>
      <c r="F1" s="265"/>
      <c r="G1" s="265"/>
      <c r="H1" s="265"/>
      <c r="I1" s="265"/>
      <c r="K1" s="266" t="s">
        <v>527</v>
      </c>
      <c r="L1" s="266"/>
      <c r="M1" s="266"/>
      <c r="N1" s="266"/>
      <c r="O1" s="266"/>
      <c r="P1" s="266"/>
      <c r="Q1" s="266"/>
      <c r="R1" s="266"/>
      <c r="S1" s="266"/>
      <c r="T1" s="266"/>
      <c r="U1" s="266"/>
      <c r="V1" s="266"/>
      <c r="W1" s="266"/>
      <c r="X1" s="134"/>
    </row>
    <row r="2" spans="2:56" s="16" customFormat="1" x14ac:dyDescent="0.3">
      <c r="B2" s="118"/>
    </row>
    <row r="3" spans="2:56" x14ac:dyDescent="0.3">
      <c r="E3" s="125" t="s">
        <v>513</v>
      </c>
    </row>
    <row r="4" spans="2:56" x14ac:dyDescent="0.3">
      <c r="B4" s="119"/>
      <c r="C4" s="119"/>
      <c r="D4" s="118"/>
      <c r="E4" s="197" t="s">
        <v>514</v>
      </c>
      <c r="K4" s="132" t="s">
        <v>6775</v>
      </c>
      <c r="L4" s="131"/>
      <c r="M4" s="67"/>
      <c r="N4" s="67"/>
      <c r="O4" s="67"/>
      <c r="P4" s="67"/>
      <c r="Q4" s="67"/>
      <c r="R4" s="67"/>
      <c r="S4" s="68"/>
      <c r="U4" s="148" t="s">
        <v>6694</v>
      </c>
      <c r="V4" s="149"/>
      <c r="W4" s="149"/>
      <c r="X4" s="149"/>
      <c r="Y4" s="149"/>
      <c r="Z4" s="149"/>
      <c r="AA4" s="149"/>
      <c r="AB4" s="149"/>
      <c r="AC4" s="149"/>
      <c r="AD4" s="149"/>
      <c r="AE4" s="149"/>
      <c r="AF4" s="149"/>
      <c r="AG4" s="149"/>
      <c r="AH4" s="149"/>
      <c r="AI4" s="149"/>
      <c r="AJ4" s="149"/>
      <c r="AK4" s="149"/>
      <c r="AL4" s="149"/>
      <c r="AM4" s="149"/>
      <c r="AN4" s="149"/>
      <c r="AO4" s="149"/>
      <c r="AP4" s="149"/>
      <c r="AQ4" s="149"/>
      <c r="AR4" s="149"/>
      <c r="AS4" s="149"/>
      <c r="AT4" s="149"/>
      <c r="AU4" s="149"/>
      <c r="AV4" s="149"/>
      <c r="AW4" s="149"/>
      <c r="AX4" s="149"/>
      <c r="AY4" s="149"/>
      <c r="AZ4" s="149"/>
      <c r="BA4" s="149"/>
      <c r="BB4" s="149"/>
      <c r="BC4" s="151"/>
      <c r="BD4" s="133"/>
    </row>
    <row r="5" spans="2:56" x14ac:dyDescent="0.3">
      <c r="C5" s="118"/>
      <c r="D5" s="118"/>
      <c r="U5" s="150" t="s">
        <v>412</v>
      </c>
      <c r="V5" s="164" t="s">
        <v>6707</v>
      </c>
      <c r="W5" s="47">
        <v>2019</v>
      </c>
      <c r="X5" s="47">
        <v>2020</v>
      </c>
      <c r="Y5" s="47">
        <v>2021</v>
      </c>
      <c r="Z5" s="47">
        <v>2022</v>
      </c>
      <c r="AA5" s="47">
        <v>2023</v>
      </c>
      <c r="AB5" s="47">
        <v>2024</v>
      </c>
      <c r="AC5" s="47">
        <v>2025</v>
      </c>
      <c r="AD5" s="47">
        <v>2026</v>
      </c>
      <c r="AE5" s="47">
        <v>2027</v>
      </c>
      <c r="AF5" s="47">
        <v>2028</v>
      </c>
      <c r="AG5" s="47">
        <v>2029</v>
      </c>
      <c r="AH5" s="47">
        <v>2030</v>
      </c>
      <c r="AI5" s="47">
        <v>2031</v>
      </c>
      <c r="AJ5" s="47">
        <v>2032</v>
      </c>
      <c r="AK5" s="47">
        <v>2033</v>
      </c>
      <c r="AL5" s="47">
        <v>2034</v>
      </c>
      <c r="AM5" s="47">
        <v>2035</v>
      </c>
      <c r="AN5" s="47">
        <v>2036</v>
      </c>
      <c r="AO5" s="47">
        <v>2037</v>
      </c>
      <c r="AP5" s="47">
        <v>2038</v>
      </c>
      <c r="AQ5" s="47">
        <v>2039</v>
      </c>
      <c r="AR5" s="47">
        <v>2040</v>
      </c>
      <c r="AS5" s="47">
        <v>2041</v>
      </c>
      <c r="AT5" s="47">
        <v>2042</v>
      </c>
      <c r="AU5" s="47">
        <v>2043</v>
      </c>
      <c r="AV5" s="47">
        <v>2044</v>
      </c>
      <c r="AW5" s="47">
        <v>2045</v>
      </c>
      <c r="AX5" s="47">
        <v>2046</v>
      </c>
      <c r="AY5" s="47">
        <v>2047</v>
      </c>
      <c r="AZ5" s="47">
        <v>2048</v>
      </c>
      <c r="BA5" s="47">
        <v>2049</v>
      </c>
      <c r="BB5" s="47">
        <v>2050</v>
      </c>
      <c r="BC5" s="152"/>
    </row>
    <row r="6" spans="2:56" x14ac:dyDescent="0.3">
      <c r="B6" s="198" t="s">
        <v>169</v>
      </c>
      <c r="C6" s="185" t="s">
        <v>110</v>
      </c>
      <c r="D6" s="118"/>
      <c r="E6" s="119" t="s">
        <v>6726</v>
      </c>
      <c r="F6" s="118"/>
      <c r="G6" s="118"/>
      <c r="H6" s="118"/>
      <c r="I6" s="118"/>
      <c r="U6" s="166" t="s">
        <v>6727</v>
      </c>
      <c r="V6" s="155">
        <f>F9</f>
        <v>8.9999999999999993E-3</v>
      </c>
      <c r="W6" s="155">
        <f>IF(baseline=1, V6, Calculation!$M43)</f>
        <v>8.9999999999999993E-3</v>
      </c>
      <c r="X6" s="155">
        <f>IF(baseline=1, W6, Calculation!$M44)</f>
        <v>8.9999999999999993E-3</v>
      </c>
      <c r="Y6" s="155">
        <f>IF(baseline=1, X6, Calculation!$M45)</f>
        <v>8.9999999999999993E-3</v>
      </c>
      <c r="Z6" s="155">
        <f>IF(baseline=1, Y6, Calculation!$M46)</f>
        <v>8.9999999999999993E-3</v>
      </c>
      <c r="AA6" s="155">
        <f>IF(baseline=1, Z6, Calculation!$M47)</f>
        <v>8.9999999999999993E-3</v>
      </c>
      <c r="AB6" s="155">
        <f>IF(baseline=1, AA6, Calculation!$M48)</f>
        <v>8.9999999999999993E-3</v>
      </c>
      <c r="AC6" s="155">
        <f>IF(baseline=1, AB6, Calculation!$M49)</f>
        <v>8.9999999999999993E-3</v>
      </c>
      <c r="AD6" s="155">
        <f>IF(baseline=1, AC6, Calculation!$M50)</f>
        <v>8.9999999999999993E-3</v>
      </c>
      <c r="AE6" s="155">
        <f>IF(baseline=1, AD6, Calculation!$M51)</f>
        <v>8.9999999999999993E-3</v>
      </c>
      <c r="AF6" s="155">
        <f>IF(baseline=1, AE6, Calculation!$M52)</f>
        <v>8.9999999999999993E-3</v>
      </c>
      <c r="AG6" s="155">
        <f>IF(baseline=1, AF6, Calculation!$M53)</f>
        <v>8.9999999999999993E-3</v>
      </c>
      <c r="AH6" s="155">
        <f>IF(baseline=1, AG6, Calculation!$M54)</f>
        <v>8.9999999999999993E-3</v>
      </c>
      <c r="AI6" s="155">
        <f>IF(baseline=1, AH6, Calculation!$M55)</f>
        <v>8.9999999999999993E-3</v>
      </c>
      <c r="AJ6" s="155">
        <f>IF(baseline=1, AI6, Calculation!$M56)</f>
        <v>8.9999999999999993E-3</v>
      </c>
      <c r="AK6" s="155">
        <f>IF(baseline=1, AJ6, Calculation!$M57)</f>
        <v>8.9999999999999993E-3</v>
      </c>
      <c r="AL6" s="155">
        <f>IF(baseline=1, AK6, Calculation!$M58)</f>
        <v>8.9999999999999993E-3</v>
      </c>
      <c r="AM6" s="155">
        <f>IF(baseline=1, AL6, Calculation!$M59)</f>
        <v>8.9999999999999993E-3</v>
      </c>
      <c r="AN6" s="155">
        <f>IF(baseline=1, AM6, Calculation!$M60)</f>
        <v>8.9999999999999993E-3</v>
      </c>
      <c r="AO6" s="155">
        <f>IF(baseline=1, AN6, Calculation!$M61)</f>
        <v>8.9999999999999993E-3</v>
      </c>
      <c r="AP6" s="155">
        <f>IF(baseline=1, AO6, Calculation!$M62)</f>
        <v>8.9999999999999993E-3</v>
      </c>
      <c r="AQ6" s="155">
        <f>IF(baseline=1, AP6, Calculation!$M63)</f>
        <v>8.9999999999999993E-3</v>
      </c>
      <c r="AR6" s="155">
        <f>IF(baseline=1, AQ6, Calculation!$M64)</f>
        <v>8.9999999999999993E-3</v>
      </c>
      <c r="AS6" s="155">
        <f>IF(baseline=1, AR6, Calculation!$M65)</f>
        <v>8.9999999999999993E-3</v>
      </c>
      <c r="AT6" s="155">
        <f>IF(baseline=1, AS6, Calculation!$M66)</f>
        <v>8.9999999999999993E-3</v>
      </c>
      <c r="AU6" s="155">
        <f>IF(baseline=1, AT6, Calculation!$M67)</f>
        <v>8.9999999999999993E-3</v>
      </c>
      <c r="AV6" s="155">
        <f>IF(baseline=1, AU6, Calculation!$M68)</f>
        <v>8.9999999999999993E-3</v>
      </c>
      <c r="AW6" s="155">
        <f>IF(baseline=1, AV6, Calculation!$M69)</f>
        <v>8.9999999999999993E-3</v>
      </c>
      <c r="AX6" s="155">
        <f>IF(baseline=1, AW6, Calculation!$M70)</f>
        <v>8.9999999999999993E-3</v>
      </c>
      <c r="AY6" s="155">
        <f>IF(baseline=1, AX6, Calculation!$M71)</f>
        <v>8.9999999999999993E-3</v>
      </c>
      <c r="AZ6" s="155">
        <f>IF(baseline=1, AY6, Calculation!$M72)</f>
        <v>8.9999999999999993E-3</v>
      </c>
      <c r="BA6" s="155">
        <f>IF(baseline=1, AZ6, Calculation!$M73)</f>
        <v>8.9999999999999993E-3</v>
      </c>
      <c r="BB6" s="155">
        <f>IF(baseline=1, BA6, Calculation!$M74)</f>
        <v>8.9999999999999993E-3</v>
      </c>
      <c r="BC6" s="153"/>
      <c r="BD6" s="147"/>
    </row>
    <row r="7" spans="2:56" x14ac:dyDescent="0.3">
      <c r="B7" s="198" t="s">
        <v>515</v>
      </c>
      <c r="C7" s="216" t="str">
        <f>IFERROR(VLOOKUP('TFP model'!C6,Data!AU4:AV206,2,FALSE),"")</f>
        <v>MYS</v>
      </c>
      <c r="D7" s="118"/>
      <c r="E7" s="198" t="s">
        <v>6736</v>
      </c>
      <c r="F7" s="126" t="s">
        <v>498</v>
      </c>
      <c r="I7" s="118"/>
      <c r="U7" s="150" t="s">
        <v>415</v>
      </c>
      <c r="V7" s="155">
        <f>IFERROR(Calculation!K42, "Not Available")</f>
        <v>8.9999999999999993E-3</v>
      </c>
      <c r="W7" s="155" t="str">
        <f>IFERROR(Calculation!K43, "Not Available")</f>
        <v>Not Available</v>
      </c>
      <c r="X7" s="155" t="str">
        <f>IFERROR(Calculation!K44, "Not Available")</f>
        <v>Not Available</v>
      </c>
      <c r="Y7" s="155" t="str">
        <f>IFERROR(Calculation!K45, "Not Available")</f>
        <v>Not Available</v>
      </c>
      <c r="Z7" s="155" t="str">
        <f>IFERROR(Calculation!K46, "Not Available")</f>
        <v>Not Available</v>
      </c>
      <c r="AA7" s="155" t="str">
        <f>IFERROR(Calculation!K47, "Not Available")</f>
        <v>Not Available</v>
      </c>
      <c r="AB7" s="155" t="str">
        <f>IFERROR(Calculation!K48, "Not Available")</f>
        <v>Not Available</v>
      </c>
      <c r="AC7" s="155" t="str">
        <f>IFERROR(Calculation!K49, "Not Available")</f>
        <v>Not Available</v>
      </c>
      <c r="AD7" s="155" t="str">
        <f>IFERROR(Calculation!K50, "Not Available")</f>
        <v>Not Available</v>
      </c>
      <c r="AE7" s="155" t="str">
        <f>IFERROR(Calculation!K51, "Not Available")</f>
        <v>Not Available</v>
      </c>
      <c r="AF7" s="155" t="str">
        <f>IFERROR(Calculation!K52, "Not Available")</f>
        <v>Not Available</v>
      </c>
      <c r="AG7" s="155" t="str">
        <f>IFERROR(Calculation!K53, "Not Available")</f>
        <v>Not Available</v>
      </c>
      <c r="AH7" s="155" t="str">
        <f>IFERROR(Calculation!K54, "Not Available")</f>
        <v>Not Available</v>
      </c>
      <c r="AI7" s="155" t="str">
        <f>IFERROR(Calculation!K55, "Not Available")</f>
        <v>Not Available</v>
      </c>
      <c r="AJ7" s="155" t="str">
        <f>IFERROR(Calculation!K56, "Not Available")</f>
        <v>Not Available</v>
      </c>
      <c r="AK7" s="155" t="str">
        <f>IFERROR(Calculation!K57, "Not Available")</f>
        <v>Not Available</v>
      </c>
      <c r="AL7" s="155" t="str">
        <f>IFERROR(Calculation!K58, "Not Available")</f>
        <v>Not Available</v>
      </c>
      <c r="AM7" s="155" t="str">
        <f>IFERROR(Calculation!K59, "Not Available")</f>
        <v>Not Available</v>
      </c>
      <c r="AN7" s="155" t="str">
        <f>IFERROR(Calculation!K60, "Not Available")</f>
        <v>Not Available</v>
      </c>
      <c r="AO7" s="155" t="str">
        <f>IFERROR(Calculation!K61, "Not Available")</f>
        <v>Not Available</v>
      </c>
      <c r="AP7" s="155" t="str">
        <f>IFERROR(Calculation!K62, "Not Available")</f>
        <v>Not Available</v>
      </c>
      <c r="AQ7" s="155" t="str">
        <f>IFERROR(Calculation!K63, "Not Available")</f>
        <v>Not Available</v>
      </c>
      <c r="AR7" s="155" t="str">
        <f>IFERROR(Calculation!K64, "Not Available")</f>
        <v>Not Available</v>
      </c>
      <c r="AS7" s="155" t="str">
        <f>IFERROR(Calculation!K65, "Not Available")</f>
        <v>Not Available</v>
      </c>
      <c r="AT7" s="155" t="str">
        <f>IFERROR(Calculation!K66, "Not Available")</f>
        <v>Not Available</v>
      </c>
      <c r="AU7" s="155" t="str">
        <f>IFERROR(Calculation!K67, "Not Available")</f>
        <v>Not Available</v>
      </c>
      <c r="AV7" s="155" t="str">
        <f>IFERROR(Calculation!K68, "Not Available")</f>
        <v>Not Available</v>
      </c>
      <c r="AW7" s="155" t="str">
        <f>IFERROR(Calculation!K69, "Not Available")</f>
        <v>Not Available</v>
      </c>
      <c r="AX7" s="155" t="str">
        <f>IFERROR(Calculation!K70, "Not Available")</f>
        <v>Not Available</v>
      </c>
      <c r="AY7" s="155" t="str">
        <f>IFERROR(Calculation!K71, "Not Available")</f>
        <v>Not Available</v>
      </c>
      <c r="AZ7" s="155" t="str">
        <f>IFERROR(Calculation!K72, "Not Available")</f>
        <v>Not Available</v>
      </c>
      <c r="BA7" s="155" t="str">
        <f>IFERROR(Calculation!K73, "Not Available")</f>
        <v>Not Available</v>
      </c>
      <c r="BB7" s="155" t="str">
        <f>IFERROR(Calculation!K74, "Not Available")</f>
        <v>Not Available</v>
      </c>
      <c r="BC7" s="152"/>
    </row>
    <row r="8" spans="2:56" s="16" customFormat="1" x14ac:dyDescent="0.3">
      <c r="B8" s="198" t="s">
        <v>524</v>
      </c>
      <c r="C8" s="217" t="str">
        <f>IFERROR(VLOOKUP(C7,Data!AV4:AW206,2,FALSE), "")</f>
        <v>East Asia &amp; Pacific</v>
      </c>
      <c r="D8" s="118"/>
      <c r="E8" s="198" t="s">
        <v>6735</v>
      </c>
      <c r="F8" s="126" t="s">
        <v>4657</v>
      </c>
      <c r="G8" s="118"/>
      <c r="I8" s="118"/>
      <c r="K8"/>
      <c r="L8"/>
      <c r="M8"/>
      <c r="N8"/>
      <c r="O8"/>
      <c r="P8"/>
      <c r="Q8"/>
      <c r="R8"/>
      <c r="S8"/>
      <c r="T8"/>
      <c r="U8" s="17"/>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8"/>
    </row>
    <row r="9" spans="2:56" x14ac:dyDescent="0.3">
      <c r="B9" s="198" t="s">
        <v>516</v>
      </c>
      <c r="C9" s="218">
        <f>IFERROR(AVERAGEIFS(Data!G4:G6064, Data!C4:C6064,C7, Data!D4:D6064, "2014"), "")</f>
        <v>10398.799999999999</v>
      </c>
      <c r="D9" s="127"/>
      <c r="E9" s="200" t="s">
        <v>6737</v>
      </c>
      <c r="F9" s="201">
        <f>Calculation!Y7</f>
        <v>8.9999999999999993E-3</v>
      </c>
      <c r="G9" s="118" t="s">
        <v>4656</v>
      </c>
      <c r="H9" s="118"/>
      <c r="I9" s="118"/>
      <c r="U9"/>
      <c r="V9"/>
      <c r="W9"/>
      <c r="X9"/>
    </row>
    <row r="10" spans="2:56" ht="37.5" x14ac:dyDescent="0.3">
      <c r="B10" s="199" t="s">
        <v>6709</v>
      </c>
      <c r="C10" s="218" t="str">
        <f>VLOOKUP(C7,Data!C3:F6063,4,FALSE)</f>
        <v>Q5</v>
      </c>
      <c r="D10" s="118"/>
      <c r="E10" s="235" t="s">
        <v>6733</v>
      </c>
      <c r="H10" s="118"/>
      <c r="I10" s="118"/>
      <c r="U10" s="165"/>
      <c r="V10" s="155"/>
      <c r="W10" s="155"/>
    </row>
    <row r="11" spans="2:56" x14ac:dyDescent="0.3">
      <c r="B11" s="120"/>
      <c r="C11" s="167"/>
      <c r="D11" s="118"/>
      <c r="E11" s="119" t="s">
        <v>6727</v>
      </c>
      <c r="F11" s="118"/>
      <c r="G11" s="118"/>
      <c r="H11" s="118"/>
      <c r="I11" s="118"/>
      <c r="V11" s="155"/>
      <c r="W11" s="155"/>
      <c r="X11" s="155"/>
      <c r="Y11" s="155"/>
      <c r="Z11" s="155"/>
      <c r="AA11" s="155"/>
      <c r="AB11" s="155"/>
      <c r="AC11" s="155"/>
      <c r="AD11" s="155"/>
      <c r="AE11" s="155"/>
      <c r="AF11" s="155"/>
      <c r="AG11" s="155"/>
      <c r="AH11" s="155"/>
      <c r="AI11" s="155"/>
      <c r="AJ11" s="155"/>
      <c r="AK11" s="155"/>
      <c r="AL11" s="155"/>
      <c r="AM11" s="155"/>
      <c r="AN11" s="155"/>
      <c r="AO11" s="155"/>
      <c r="AP11" s="155"/>
      <c r="AQ11" s="155"/>
      <c r="AR11" s="155"/>
      <c r="AS11" s="155"/>
      <c r="AT11" s="155"/>
      <c r="AU11" s="155"/>
      <c r="AV11" s="155"/>
      <c r="AW11" s="155"/>
      <c r="AX11" s="155"/>
      <c r="AY11" s="155"/>
      <c r="AZ11" s="155"/>
      <c r="BA11" s="155"/>
      <c r="BB11" s="155"/>
    </row>
    <row r="12" spans="2:56" ht="37.5" x14ac:dyDescent="0.3">
      <c r="B12" s="229" t="s">
        <v>6681</v>
      </c>
      <c r="C12" s="228">
        <v>2019</v>
      </c>
      <c r="E12" s="200" t="s">
        <v>6734</v>
      </c>
      <c r="F12" s="126" t="s">
        <v>6726</v>
      </c>
      <c r="G12" s="118"/>
      <c r="H12" s="118"/>
      <c r="I12" s="118"/>
      <c r="U12"/>
      <c r="V12"/>
      <c r="W12"/>
      <c r="X12"/>
    </row>
    <row r="13" spans="2:56" x14ac:dyDescent="0.3">
      <c r="C13" s="118"/>
      <c r="D13" s="118"/>
      <c r="E13" s="118"/>
      <c r="F13" s="118"/>
      <c r="G13" s="118"/>
      <c r="H13" s="118"/>
      <c r="I13" s="118"/>
      <c r="U13"/>
      <c r="V13"/>
      <c r="W13"/>
      <c r="X13"/>
    </row>
    <row r="14" spans="2:56" x14ac:dyDescent="0.3">
      <c r="B14" s="121"/>
      <c r="C14" s="211"/>
      <c r="D14" s="210"/>
      <c r="E14" s="129"/>
      <c r="F14" s="129"/>
      <c r="G14" s="129"/>
      <c r="H14" s="128"/>
      <c r="I14" s="130"/>
      <c r="U14"/>
      <c r="V14" s="155"/>
      <c r="W14" s="155"/>
      <c r="X14" s="155"/>
      <c r="Y14" s="155"/>
      <c r="Z14" s="155"/>
      <c r="AA14" s="155"/>
      <c r="AB14" s="155"/>
      <c r="AC14" s="155"/>
      <c r="AD14" s="155"/>
      <c r="AE14" s="155"/>
      <c r="AF14" s="155"/>
      <c r="AG14" s="155"/>
      <c r="AH14" s="155"/>
      <c r="AI14" s="155"/>
      <c r="AJ14" s="155"/>
      <c r="AK14" s="155"/>
      <c r="AL14" s="155"/>
      <c r="AM14" s="155"/>
      <c r="AN14" s="155"/>
      <c r="AO14" s="155"/>
      <c r="AP14" s="155"/>
      <c r="AQ14" s="155"/>
      <c r="AR14" s="155"/>
      <c r="AS14" s="155"/>
      <c r="AT14" s="155"/>
      <c r="AU14" s="155"/>
      <c r="AV14" s="155"/>
      <c r="AW14" s="155"/>
      <c r="AX14" s="155"/>
      <c r="AY14" s="155"/>
      <c r="AZ14" s="155"/>
      <c r="BA14" s="155"/>
      <c r="BB14" s="155"/>
    </row>
    <row r="15" spans="2:56" ht="37.5" x14ac:dyDescent="0.3">
      <c r="B15" s="212"/>
      <c r="C15" s="209" t="s">
        <v>6712</v>
      </c>
      <c r="D15" s="202" t="s">
        <v>6689</v>
      </c>
      <c r="E15" s="203" t="s">
        <v>415</v>
      </c>
      <c r="F15" s="267" t="s">
        <v>6690</v>
      </c>
      <c r="G15" s="267"/>
      <c r="H15" s="203" t="s">
        <v>416</v>
      </c>
      <c r="I15" s="203" t="s">
        <v>518</v>
      </c>
      <c r="U15"/>
    </row>
    <row r="16" spans="2:56" ht="225" x14ac:dyDescent="0.3">
      <c r="B16" s="145"/>
      <c r="C16" s="205" t="s">
        <v>6721</v>
      </c>
      <c r="D16" s="204"/>
      <c r="E16" s="205" t="s">
        <v>6723</v>
      </c>
      <c r="F16" s="206"/>
      <c r="G16" s="205" t="s">
        <v>6704</v>
      </c>
      <c r="H16" s="205" t="s">
        <v>6702</v>
      </c>
      <c r="I16" s="205" t="s">
        <v>6708</v>
      </c>
      <c r="U16"/>
      <c r="V16"/>
      <c r="W16"/>
      <c r="X16"/>
    </row>
    <row r="17" spans="2:54" x14ac:dyDescent="0.3">
      <c r="B17" s="122"/>
      <c r="C17" s="46"/>
      <c r="D17" s="7"/>
      <c r="E17" s="47"/>
      <c r="F17" s="47"/>
      <c r="G17" s="47"/>
      <c r="H17" s="7"/>
      <c r="I17" s="45"/>
      <c r="U17"/>
      <c r="V17"/>
      <c r="W17"/>
      <c r="X17"/>
    </row>
    <row r="18" spans="2:54" x14ac:dyDescent="0.3">
      <c r="B18" s="219" t="s">
        <v>519</v>
      </c>
      <c r="C18" s="208">
        <f>(Calculation!B4-Calculation!$T$12)/(Calculation!$T$13-Calculation!$T$12)*(100-1)+1</f>
        <v>57.423286103243285</v>
      </c>
      <c r="D18" s="225" t="str">
        <f>Calculation!D5</f>
        <v/>
      </c>
      <c r="E18" s="135" t="s">
        <v>458</v>
      </c>
      <c r="F18" s="226" t="str">
        <f>IFERROR(VLOOKUP(E18, Data!BA6:BB39,2,FALSE), "")</f>
        <v/>
      </c>
      <c r="G18" s="224" t="s">
        <v>83</v>
      </c>
      <c r="H18" s="136"/>
      <c r="I18" s="137">
        <v>2040</v>
      </c>
      <c r="U18"/>
      <c r="V18"/>
      <c r="W18"/>
      <c r="X18"/>
    </row>
    <row r="19" spans="2:54" x14ac:dyDescent="0.25">
      <c r="B19" s="168"/>
      <c r="C19" s="175"/>
      <c r="D19" s="12"/>
      <c r="E19" s="47"/>
      <c r="F19" s="240"/>
      <c r="G19" s="47"/>
      <c r="H19" s="51"/>
      <c r="I19" s="52"/>
      <c r="U19"/>
      <c r="V19"/>
      <c r="W19"/>
      <c r="X19"/>
    </row>
    <row r="20" spans="2:54" x14ac:dyDescent="0.3">
      <c r="B20" s="219" t="s">
        <v>520</v>
      </c>
      <c r="C20" s="175"/>
      <c r="D20" s="178"/>
      <c r="E20" s="173"/>
      <c r="F20" s="240"/>
      <c r="G20" s="47"/>
      <c r="H20" s="51"/>
      <c r="I20" s="52"/>
      <c r="U20"/>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5"/>
      <c r="AS20" s="155"/>
      <c r="AT20" s="155"/>
      <c r="AU20" s="155"/>
      <c r="AV20" s="155"/>
      <c r="AW20" s="155"/>
      <c r="AX20" s="155"/>
      <c r="AY20" s="155"/>
      <c r="AZ20" s="155"/>
      <c r="BA20" s="155"/>
      <c r="BB20" s="155"/>
    </row>
    <row r="21" spans="2:54" x14ac:dyDescent="0.3">
      <c r="B21" s="220" t="s">
        <v>466</v>
      </c>
      <c r="C21" s="208">
        <f>IFERROR((Calculation!B7-Calculation!$AE$14)/(Calculation!$AE$15-Calculation!$AE$14)*(100-1)+1, "")</f>
        <v>20.643743882494022</v>
      </c>
      <c r="D21" s="225" t="str">
        <f>Calculation!D8</f>
        <v/>
      </c>
      <c r="E21" s="48" t="s">
        <v>458</v>
      </c>
      <c r="F21" s="226" t="str">
        <f>IFERROR(VLOOKUP(E21, Data!BA$6:BB$39,2,FALSE), "")</f>
        <v/>
      </c>
      <c r="G21" s="224" t="s">
        <v>8</v>
      </c>
      <c r="H21" s="49"/>
      <c r="I21" s="50">
        <v>2040</v>
      </c>
      <c r="K21" s="139"/>
      <c r="U21"/>
      <c r="V21"/>
      <c r="W21"/>
      <c r="X21"/>
    </row>
    <row r="22" spans="2:54" s="16" customFormat="1" x14ac:dyDescent="0.3">
      <c r="B22" s="220" t="s">
        <v>475</v>
      </c>
      <c r="C22" s="208">
        <f>IFERROR((Calculation!B9-Calculation!$AF$14)/(Calculation!$AF$15-Calculation!$AF$14)*(100-1)+1, "")</f>
        <v>48.147957964815426</v>
      </c>
      <c r="D22" s="225" t="str">
        <f>Calculation!D10</f>
        <v/>
      </c>
      <c r="E22" s="48" t="s">
        <v>458</v>
      </c>
      <c r="F22" s="226" t="str">
        <f>IFERROR(VLOOKUP(E22, Data!BA$6:BB$39,2,FALSE), "")</f>
        <v/>
      </c>
      <c r="G22" s="224" t="s">
        <v>8</v>
      </c>
      <c r="H22" s="49"/>
      <c r="I22" s="50">
        <v>2040</v>
      </c>
      <c r="K22" s="139"/>
    </row>
    <row r="23" spans="2:54" x14ac:dyDescent="0.3">
      <c r="B23" s="220" t="s">
        <v>479</v>
      </c>
      <c r="C23" s="208">
        <f>IFERROR((Calculation!B11-Calculation!$AG$14)/(Calculation!$AG$15-Calculation!$AG$14)*(100-1)+1, "")</f>
        <v>80.81269707862954</v>
      </c>
      <c r="D23" s="225" t="str">
        <f>Calculation!D12</f>
        <v/>
      </c>
      <c r="E23" s="48" t="s">
        <v>458</v>
      </c>
      <c r="F23" s="226" t="str">
        <f>IFERROR(VLOOKUP(E23, Data!BA$6:BB$39,2,FALSE), "")</f>
        <v/>
      </c>
      <c r="G23" s="224" t="s">
        <v>8</v>
      </c>
      <c r="H23" s="49"/>
      <c r="I23" s="50">
        <v>2040</v>
      </c>
      <c r="K23" s="1"/>
      <c r="U23"/>
      <c r="V23"/>
      <c r="W23"/>
      <c r="X23"/>
    </row>
    <row r="24" spans="2:54" s="16" customFormat="1" x14ac:dyDescent="0.3">
      <c r="B24" s="220" t="s">
        <v>480</v>
      </c>
      <c r="C24" s="208">
        <f>IFERROR((Calculation!B13-Calculation!$AH$14)/(Calculation!$AH$15-Calculation!$AH$14)*(100-1)+1, "")</f>
        <v>56.546363749598527</v>
      </c>
      <c r="D24" s="225" t="str">
        <f>Calculation!D14</f>
        <v/>
      </c>
      <c r="E24" s="48" t="s">
        <v>458</v>
      </c>
      <c r="F24" s="226" t="str">
        <f>IFERROR(VLOOKUP(E24, Data!BA$6:BB$39,2,FALSE), "")</f>
        <v/>
      </c>
      <c r="G24" s="224" t="s">
        <v>8</v>
      </c>
      <c r="H24" s="49"/>
      <c r="I24" s="50">
        <v>2040</v>
      </c>
      <c r="K24" s="1"/>
    </row>
    <row r="25" spans="2:54" x14ac:dyDescent="0.3">
      <c r="B25" s="220" t="s">
        <v>523</v>
      </c>
      <c r="C25" s="208">
        <f>IFERROR((Calculation!B15-Calculation!$AI$14)/(Calculation!$AI$15-Calculation!$AI$14)*(100-1)+1, "")</f>
        <v>68.968399416901931</v>
      </c>
      <c r="D25" s="225" t="str">
        <f>Calculation!D16</f>
        <v/>
      </c>
      <c r="E25" s="48" t="s">
        <v>458</v>
      </c>
      <c r="F25" s="226" t="str">
        <f>IFERROR(VLOOKUP(E25, Data!BA$6:BB$39,2,FALSE), "")</f>
        <v/>
      </c>
      <c r="G25" s="224" t="s">
        <v>8</v>
      </c>
      <c r="H25" s="49"/>
      <c r="I25" s="50">
        <v>2040</v>
      </c>
      <c r="U25"/>
      <c r="V25"/>
      <c r="W25"/>
      <c r="X25"/>
    </row>
    <row r="26" spans="2:54" s="16" customFormat="1" x14ac:dyDescent="0.3">
      <c r="B26" s="123"/>
      <c r="C26" s="196"/>
      <c r="D26" s="12"/>
      <c r="E26" s="169"/>
      <c r="F26" s="241"/>
      <c r="G26" s="53"/>
      <c r="H26" s="51"/>
      <c r="I26" s="52"/>
    </row>
    <row r="27" spans="2:54" x14ac:dyDescent="0.3">
      <c r="B27" s="219" t="s">
        <v>521</v>
      </c>
      <c r="C27" s="195" t="s">
        <v>6688</v>
      </c>
      <c r="D27" s="169"/>
      <c r="E27" s="53"/>
      <c r="F27" s="241"/>
      <c r="G27" s="53"/>
      <c r="H27" s="51"/>
      <c r="I27" s="52"/>
      <c r="U27"/>
      <c r="V27"/>
      <c r="W27"/>
      <c r="X27"/>
    </row>
    <row r="28" spans="2:54" s="16" customFormat="1" x14ac:dyDescent="0.3">
      <c r="B28" s="207" t="s">
        <v>466</v>
      </c>
      <c r="C28" s="46"/>
      <c r="D28" s="170"/>
      <c r="E28" s="53"/>
      <c r="F28" s="241"/>
      <c r="G28" s="53"/>
      <c r="H28" s="54"/>
      <c r="I28" s="52"/>
    </row>
    <row r="29" spans="2:54" x14ac:dyDescent="0.3">
      <c r="B29" s="220" t="s">
        <v>484</v>
      </c>
      <c r="C29" s="222">
        <f>VLOOKUP(2014,Calculation!$AD$19:$DM$74,19,FALSE)</f>
        <v>1.2625999999999999</v>
      </c>
      <c r="D29" s="227" t="str">
        <f>IF(E29="Select",IF(H29="", "", H29), IFERROR(HLOOKUP(E29,Data!$BG$3:$CC$50,Data!$BF16,FALSE), ""))</f>
        <v/>
      </c>
      <c r="E29" s="48" t="s">
        <v>458</v>
      </c>
      <c r="F29" s="226" t="str">
        <f>IFERROR(VLOOKUP(E29, Data!BA$6:BB$39,2,FALSE), "")</f>
        <v/>
      </c>
      <c r="G29" s="226"/>
      <c r="H29" s="55"/>
      <c r="I29" s="56">
        <v>2040</v>
      </c>
      <c r="U29"/>
      <c r="V29"/>
      <c r="W29"/>
      <c r="X29"/>
    </row>
    <row r="30" spans="2:54" s="16" customFormat="1" x14ac:dyDescent="0.3">
      <c r="B30" s="220" t="s">
        <v>485</v>
      </c>
      <c r="C30" s="222">
        <f>VLOOKUP(2014,Calculation!$AD$19:$DM$74,20,FALSE)</f>
        <v>5.7299999999999997E-2</v>
      </c>
      <c r="D30" s="227" t="str">
        <f>IF(E30="Select",IF(H30="", "", H30), IFERROR(HLOOKUP(E30,Data!$BG$3:$CC$50,Data!$BF17,FALSE), ""))</f>
        <v/>
      </c>
      <c r="E30" s="48" t="s">
        <v>458</v>
      </c>
      <c r="F30" s="226" t="str">
        <f>IFERROR(VLOOKUP(E30, Data!BA$6:BB$39,2,FALSE), "")</f>
        <v/>
      </c>
      <c r="G30" s="226"/>
      <c r="H30" s="55"/>
      <c r="I30" s="56">
        <v>2040</v>
      </c>
    </row>
    <row r="31" spans="2:54" x14ac:dyDescent="0.3">
      <c r="B31" s="220" t="s">
        <v>486</v>
      </c>
      <c r="C31" s="222">
        <f>VLOOKUP(2014,Calculation!$AD$19:$DM$74,21,FALSE)</f>
        <v>3.7600000000000001E-2</v>
      </c>
      <c r="D31" s="227" t="str">
        <f>IF(E31="Select",IF(H31="", "", H31), IFERROR(HLOOKUP(E31,Data!$BG$3:$CC$50,Data!$BF18,FALSE), ""))</f>
        <v/>
      </c>
      <c r="E31" s="48" t="s">
        <v>458</v>
      </c>
      <c r="F31" s="226" t="str">
        <f>IFERROR(VLOOKUP(E31, Data!BA$6:BB$39,2,FALSE), "")</f>
        <v/>
      </c>
      <c r="G31" s="226"/>
      <c r="H31" s="55"/>
      <c r="I31" s="56">
        <v>2040</v>
      </c>
      <c r="U31"/>
      <c r="V31"/>
      <c r="W31"/>
      <c r="X31"/>
    </row>
    <row r="32" spans="2:54" x14ac:dyDescent="0.3">
      <c r="B32" s="123"/>
      <c r="C32" s="57"/>
      <c r="D32" s="171"/>
      <c r="E32" s="58"/>
      <c r="F32" s="242"/>
      <c r="G32" s="58"/>
      <c r="H32" s="58"/>
      <c r="I32" s="59"/>
      <c r="U32"/>
      <c r="V32"/>
      <c r="W32"/>
      <c r="X32"/>
    </row>
    <row r="33" spans="2:24" x14ac:dyDescent="0.3">
      <c r="B33" s="207" t="s">
        <v>475</v>
      </c>
      <c r="C33" s="57"/>
      <c r="D33" s="171"/>
      <c r="E33" s="58"/>
      <c r="F33" s="242"/>
      <c r="G33" s="58"/>
      <c r="H33" s="58"/>
      <c r="I33" s="59"/>
      <c r="U33"/>
      <c r="V33"/>
      <c r="W33"/>
      <c r="X33"/>
    </row>
    <row r="34" spans="2:24" x14ac:dyDescent="0.3">
      <c r="B34" s="220" t="s">
        <v>487</v>
      </c>
      <c r="C34" s="222">
        <f>VLOOKUP(2014,Calculation!$AD$19:$DM$74,30,FALSE)</f>
        <v>5.5933000000000002</v>
      </c>
      <c r="D34" s="227" t="str">
        <f>IF(E34="Select",IF(H34="", "", H34), IFERROR(HLOOKUP(E34,Data!$BG$3:$CC$50,Data!$BF21,FALSE), ""))</f>
        <v/>
      </c>
      <c r="E34" s="48" t="s">
        <v>458</v>
      </c>
      <c r="F34" s="226" t="str">
        <f>IFERROR(VLOOKUP(E34, Data!BA$6:BB$39,2,FALSE), "")</f>
        <v/>
      </c>
      <c r="G34" s="226"/>
      <c r="H34" s="55"/>
      <c r="I34" s="56">
        <v>2040</v>
      </c>
      <c r="Q34" s="115"/>
      <c r="U34"/>
      <c r="V34"/>
      <c r="W34"/>
      <c r="X34"/>
    </row>
    <row r="35" spans="2:24" x14ac:dyDescent="0.3">
      <c r="B35" s="220" t="s">
        <v>6724</v>
      </c>
      <c r="C35" s="222">
        <f>VLOOKUP(2014,Calculation!$AD$19:$DM$74,31,FALSE)</f>
        <v>38.985999999999997</v>
      </c>
      <c r="D35" s="227" t="str">
        <f>IF(E35="Select",IF(H35="", "", H35), IFERROR(HLOOKUP(E35,Data!$BG$3:$CC$50,Data!$BF22,FALSE), ""))</f>
        <v/>
      </c>
      <c r="E35" s="48" t="s">
        <v>458</v>
      </c>
      <c r="F35" s="226" t="str">
        <f>IFERROR(VLOOKUP(E35, Data!BA$6:BB$39,2,FALSE), "")</f>
        <v/>
      </c>
      <c r="G35" s="226"/>
      <c r="H35" s="55"/>
      <c r="I35" s="56">
        <v>2040</v>
      </c>
      <c r="U35"/>
      <c r="V35"/>
      <c r="W35"/>
      <c r="X35"/>
    </row>
    <row r="36" spans="2:24" x14ac:dyDescent="0.3">
      <c r="B36" s="220" t="s">
        <v>522</v>
      </c>
      <c r="C36" s="222">
        <f>VLOOKUP(2014,Calculation!$AD$19:$DM$74,32,FALSE)</f>
        <v>7.3419999999999996</v>
      </c>
      <c r="D36" s="227" t="str">
        <f>IF(E36="Select",IF(H36="", "", H36), IFERROR(HLOOKUP(E36,Data!$BG$3:$CC$50,Data!$BF23,FALSE), ""))</f>
        <v/>
      </c>
      <c r="E36" s="48" t="s">
        <v>458</v>
      </c>
      <c r="F36" s="226" t="str">
        <f>IFERROR(VLOOKUP(E36, Data!BA$6:BB$39,2,FALSE), "")</f>
        <v/>
      </c>
      <c r="G36" s="226"/>
      <c r="H36" s="55"/>
      <c r="I36" s="56">
        <v>2040</v>
      </c>
      <c r="K36" s="81"/>
      <c r="U36"/>
      <c r="V36"/>
      <c r="W36"/>
      <c r="X36"/>
    </row>
    <row r="37" spans="2:24" x14ac:dyDescent="0.3">
      <c r="B37" s="220" t="s">
        <v>490</v>
      </c>
      <c r="C37" s="222">
        <f>VLOOKUP(2014,Calculation!$AD$19:$DM$74,33,FALSE)</f>
        <v>430.83100000000002</v>
      </c>
      <c r="D37" s="227" t="str">
        <f>IF(E37="Select",IF(H37="", "", H37), IFERROR(HLOOKUP(E37,Data!$BG$3:$CC$50,Data!$BF24,FALSE), ""))</f>
        <v/>
      </c>
      <c r="E37" s="48" t="s">
        <v>458</v>
      </c>
      <c r="F37" s="226" t="str">
        <f>IFERROR(VLOOKUP(E37, Data!BA$6:BB$39,2,FALSE), "")</f>
        <v/>
      </c>
      <c r="G37" s="226"/>
      <c r="H37" s="55"/>
      <c r="I37" s="56">
        <v>2040</v>
      </c>
      <c r="U37"/>
      <c r="V37"/>
      <c r="W37"/>
      <c r="X37"/>
    </row>
    <row r="38" spans="2:24" x14ac:dyDescent="0.3">
      <c r="B38" s="123"/>
      <c r="C38" s="57"/>
      <c r="D38" s="171"/>
      <c r="E38" s="58"/>
      <c r="F38" s="242"/>
      <c r="G38" s="58"/>
      <c r="H38" s="58"/>
      <c r="I38" s="59"/>
      <c r="U38"/>
      <c r="V38"/>
      <c r="W38"/>
      <c r="X38"/>
    </row>
    <row r="39" spans="2:24" x14ac:dyDescent="0.3">
      <c r="B39" s="207" t="s">
        <v>491</v>
      </c>
      <c r="C39" s="57"/>
      <c r="D39" s="171"/>
      <c r="E39" s="58"/>
      <c r="F39" s="242"/>
      <c r="G39" s="58"/>
      <c r="H39" s="58"/>
      <c r="I39" s="59"/>
    </row>
    <row r="40" spans="2:24" x14ac:dyDescent="0.3">
      <c r="B40" s="207" t="s">
        <v>492</v>
      </c>
      <c r="C40" s="57"/>
      <c r="D40" s="171"/>
      <c r="E40" s="58"/>
      <c r="F40" s="242"/>
      <c r="G40" s="58"/>
      <c r="H40" s="58"/>
      <c r="I40" s="59"/>
    </row>
    <row r="41" spans="2:24" x14ac:dyDescent="0.3">
      <c r="B41" s="220" t="s">
        <v>493</v>
      </c>
      <c r="C41" s="222">
        <f>VLOOKUP(2014,Calculation!$AD$19:$DM$74,44,FALSE)</f>
        <v>76.111999999999995</v>
      </c>
      <c r="D41" s="227" t="str">
        <f>IF(E41="Select",IF(H41="", "", H41), IFERROR(HLOOKUP(E41,Data!$BG$3:$CC$50,Data!$BF28,FALSE), ""))</f>
        <v/>
      </c>
      <c r="E41" s="48" t="s">
        <v>458</v>
      </c>
      <c r="F41" s="226" t="str">
        <f>IFERROR(VLOOKUP(E41, Data!BA$6:BB$39,2,FALSE), "")</f>
        <v/>
      </c>
      <c r="G41" s="226"/>
      <c r="H41" s="55"/>
      <c r="I41" s="56">
        <v>2040</v>
      </c>
    </row>
    <row r="42" spans="2:24" x14ac:dyDescent="0.3">
      <c r="B42" s="207" t="s">
        <v>494</v>
      </c>
      <c r="C42" s="57"/>
      <c r="D42" s="171"/>
      <c r="E42" s="58"/>
      <c r="F42" s="242"/>
      <c r="G42" s="58"/>
      <c r="H42" s="58"/>
      <c r="I42" s="59"/>
    </row>
    <row r="43" spans="2:24" x14ac:dyDescent="0.3">
      <c r="B43" s="220" t="s">
        <v>495</v>
      </c>
      <c r="C43" s="222">
        <f>VLOOKUP(2014,Calculation!$AD$19:$DM$74,45,FALSE)</f>
        <v>0.6835</v>
      </c>
      <c r="D43" s="227" t="str">
        <f>IF(E43="Select",IF(H43="", "", H43), IFERROR(HLOOKUP(E43,Data!$BG$3:$CC$50,Data!$BF30,FALSE), ""))</f>
        <v/>
      </c>
      <c r="E43" s="48" t="s">
        <v>458</v>
      </c>
      <c r="F43" s="226" t="str">
        <f>IFERROR(VLOOKUP(E43, Data!BA$6:BB$39,2,FALSE), "")</f>
        <v/>
      </c>
      <c r="G43" s="226"/>
      <c r="H43" s="55"/>
      <c r="I43" s="56">
        <v>2040</v>
      </c>
    </row>
    <row r="44" spans="2:24" x14ac:dyDescent="0.3">
      <c r="B44" s="207" t="s">
        <v>496</v>
      </c>
      <c r="C44" s="57"/>
      <c r="D44" s="171"/>
      <c r="E44" s="58"/>
      <c r="F44" s="242"/>
      <c r="G44" s="58"/>
      <c r="H44" s="58"/>
      <c r="I44" s="59"/>
    </row>
    <row r="45" spans="2:24" x14ac:dyDescent="0.3">
      <c r="B45" s="220" t="s">
        <v>497</v>
      </c>
      <c r="C45" s="222">
        <f>VLOOKUP(2014,Calculation!$AD$19:$DM$74,52,FALSE)</f>
        <v>0.24</v>
      </c>
      <c r="D45" s="227" t="str">
        <f>IF(E45="Select",IF(H45="", "", H45), IFERROR(HLOOKUP(E45,Data!$BG$3:$CC$50,Data!$BF32,FALSE), ""))</f>
        <v/>
      </c>
      <c r="E45" s="48" t="s">
        <v>458</v>
      </c>
      <c r="F45" s="226" t="str">
        <f>IFERROR(VLOOKUP(E45, Data!BA$6:BB$39,2,FALSE), "")</f>
        <v/>
      </c>
      <c r="G45" s="226"/>
      <c r="H45" s="55"/>
      <c r="I45" s="56">
        <v>2040</v>
      </c>
    </row>
    <row r="46" spans="2:24" x14ac:dyDescent="0.3">
      <c r="B46" s="220" t="s">
        <v>499</v>
      </c>
      <c r="C46" s="222">
        <f>VLOOKUP(2014,Calculation!$AD$19:$DM$74,53,FALSE)</f>
        <v>17.22</v>
      </c>
      <c r="D46" s="227" t="str">
        <f>IF(E46="Select",IF(H46="", "", H46), IFERROR(HLOOKUP(E46,Data!$BG$3:$CC$50,Data!$BF33,FALSE), ""))</f>
        <v/>
      </c>
      <c r="E46" s="48" t="s">
        <v>458</v>
      </c>
      <c r="F46" s="226" t="str">
        <f>IFERROR(VLOOKUP(E46, Data!BA$6:BB$39,2,FALSE), "")</f>
        <v/>
      </c>
      <c r="G46" s="226"/>
      <c r="H46" s="55"/>
      <c r="I46" s="56">
        <v>2040</v>
      </c>
    </row>
    <row r="47" spans="2:24" x14ac:dyDescent="0.3">
      <c r="B47" s="220" t="s">
        <v>500</v>
      </c>
      <c r="C47" s="222">
        <f>VLOOKUP(2014,Calculation!$AD$19:$DM$74,54,FALSE)</f>
        <v>40.049999999999997</v>
      </c>
      <c r="D47" s="227" t="str">
        <f>IF(E47="Select",IF(H47="", "", H47), IFERROR(HLOOKUP(E47,Data!$BG$3:$CC$50,Data!$BF34,FALSE), ""))</f>
        <v/>
      </c>
      <c r="E47" s="48" t="s">
        <v>458</v>
      </c>
      <c r="F47" s="226" t="str">
        <f>IFERROR(VLOOKUP(E47, Data!BA$6:BB$39,2,FALSE), "")</f>
        <v/>
      </c>
      <c r="G47" s="226"/>
      <c r="H47" s="55"/>
      <c r="I47" s="56">
        <v>2040</v>
      </c>
    </row>
    <row r="48" spans="2:24" x14ac:dyDescent="0.3">
      <c r="B48" s="123"/>
      <c r="C48" s="57"/>
      <c r="D48" s="171"/>
      <c r="E48" s="58"/>
      <c r="F48" s="242"/>
      <c r="G48" s="58"/>
      <c r="H48" s="58"/>
      <c r="I48" s="59"/>
    </row>
    <row r="49" spans="2:47" x14ac:dyDescent="0.3">
      <c r="B49" s="207" t="s">
        <v>480</v>
      </c>
      <c r="C49" s="57"/>
      <c r="D49" s="171"/>
      <c r="E49" s="58"/>
      <c r="F49" s="242"/>
      <c r="G49" s="58"/>
      <c r="H49" s="58"/>
      <c r="I49" s="59"/>
    </row>
    <row r="50" spans="2:47" x14ac:dyDescent="0.3">
      <c r="B50" s="220" t="s">
        <v>501</v>
      </c>
      <c r="C50" s="222">
        <f>VLOOKUP(2014,Calculation!$AD$19:$DM$74,63,FALSE)</f>
        <v>14.6092</v>
      </c>
      <c r="D50" s="227" t="str">
        <f>IF(E50="Select",IF(H50="", "", H50), IFERROR(HLOOKUP(E50,Data!$BG$3:$CC$50,Data!$BF37,FALSE), ""))</f>
        <v/>
      </c>
      <c r="E50" s="48" t="s">
        <v>458</v>
      </c>
      <c r="F50" s="226" t="str">
        <f>IFERROR(VLOOKUP(E50, Data!BA$6:BB$39,2,FALSE), "")</f>
        <v/>
      </c>
      <c r="G50" s="226"/>
      <c r="H50" s="55"/>
      <c r="I50" s="56">
        <v>2040</v>
      </c>
    </row>
    <row r="51" spans="2:47" x14ac:dyDescent="0.3">
      <c r="B51" s="220" t="s">
        <v>502</v>
      </c>
      <c r="C51" s="222">
        <f>VLOOKUP(2014,Calculation!$AD$19:$DM$74,64,FALSE)</f>
        <v>148.83000000000001</v>
      </c>
      <c r="D51" s="227" t="str">
        <f>IF(E51="Select",IF(H51="", "", H51), IFERROR(HLOOKUP(E51,Data!$BG$3:$CC$50,Data!$BF38,FALSE), ""))</f>
        <v/>
      </c>
      <c r="E51" s="48" t="s">
        <v>458</v>
      </c>
      <c r="F51" s="226" t="str">
        <f>IFERROR(VLOOKUP(E51, Data!BA$6:BB$39,2,FALSE), "")</f>
        <v/>
      </c>
      <c r="G51" s="226"/>
      <c r="H51" s="55"/>
      <c r="I51" s="56">
        <v>2040</v>
      </c>
    </row>
    <row r="52" spans="2:47" x14ac:dyDescent="0.3">
      <c r="B52" s="220" t="s">
        <v>503</v>
      </c>
      <c r="C52" s="222">
        <f>VLOOKUP(2014,Calculation!$AD$19:$DM$74,65,FALSE)</f>
        <v>437584</v>
      </c>
      <c r="D52" s="227" t="str">
        <f>IF(E52="Select",IF(H52="", "", H52), IFERROR(HLOOKUP(E52,Data!$BG$3:$CC$50,Data!$BF39,FALSE), ""))</f>
        <v/>
      </c>
      <c r="E52" s="48" t="s">
        <v>458</v>
      </c>
      <c r="F52" s="226" t="str">
        <f>IFERROR(VLOOKUP(E52, Data!BA$6:BB$39,2,FALSE), "")</f>
        <v/>
      </c>
      <c r="G52" s="226"/>
      <c r="H52" s="55"/>
      <c r="I52" s="56">
        <v>2040</v>
      </c>
    </row>
    <row r="53" spans="2:47" x14ac:dyDescent="0.3">
      <c r="B53" s="220" t="s">
        <v>504</v>
      </c>
      <c r="C53" s="222">
        <f>VLOOKUP(2014,Calculation!$AD$19:$DM$74,66,FALSE)</f>
        <v>0.48</v>
      </c>
      <c r="D53" s="227" t="str">
        <f>IF(E53="Select",IF(H53="", "", H53), IFERROR(HLOOKUP(E53,Data!$BG$3:$CC$50,Data!$BF40,FALSE), ""))</f>
        <v/>
      </c>
      <c r="E53" s="48" t="s">
        <v>458</v>
      </c>
      <c r="F53" s="226" t="str">
        <f>IFERROR(VLOOKUP(E53, Data!BA$6:BB$39,2,FALSE), "")</f>
        <v/>
      </c>
      <c r="G53" s="226"/>
      <c r="H53" s="55"/>
      <c r="I53" s="56">
        <v>2040</v>
      </c>
    </row>
    <row r="54" spans="2:47" x14ac:dyDescent="0.3">
      <c r="B54" s="220" t="s">
        <v>505</v>
      </c>
      <c r="C54" s="222">
        <f>VLOOKUP(2014,Calculation!$AD$19:$DM$74,67,FALSE)</f>
        <v>96</v>
      </c>
      <c r="D54" s="227" t="str">
        <f>IF(E54="Select",IF(H54="", "", H54), IFERROR(HLOOKUP(E54,Data!$BG$3:$CC$50,Data!$BF41,FALSE), ""))</f>
        <v/>
      </c>
      <c r="E54" s="48" t="s">
        <v>458</v>
      </c>
      <c r="F54" s="226" t="str">
        <f>IFERROR(VLOOKUP(E54, Data!BA$6:BB$39,2,FALSE), "")</f>
        <v/>
      </c>
      <c r="G54" s="226"/>
      <c r="H54" s="55"/>
      <c r="I54" s="56">
        <v>2040</v>
      </c>
      <c r="J54" s="28"/>
    </row>
    <row r="55" spans="2:47" x14ac:dyDescent="0.3">
      <c r="B55" s="220" t="s">
        <v>506</v>
      </c>
      <c r="C55" s="222">
        <f>VLOOKUP(2014,Calculation!$AD$19:$DM$74,68,FALSE)</f>
        <v>98.2</v>
      </c>
      <c r="D55" s="227" t="str">
        <f>IF(E55="Select",IF(H55="", "", H55), IFERROR(HLOOKUP(E55,Data!$BG$3:$CC$50,Data!$BF42,FALSE), ""))</f>
        <v/>
      </c>
      <c r="E55" s="48" t="s">
        <v>458</v>
      </c>
      <c r="F55" s="226" t="str">
        <f>IFERROR(VLOOKUP(E55, Data!BA$6:BB$39,2,FALSE), "")</f>
        <v/>
      </c>
      <c r="G55" s="226"/>
      <c r="H55" s="55"/>
      <c r="I55" s="56">
        <v>2040</v>
      </c>
    </row>
    <row r="56" spans="2:47" x14ac:dyDescent="0.3">
      <c r="B56" s="123"/>
      <c r="C56" s="57"/>
      <c r="D56" s="171"/>
      <c r="E56" s="58"/>
      <c r="F56" s="242"/>
      <c r="G56" s="58"/>
      <c r="H56" s="58"/>
      <c r="I56" s="59"/>
    </row>
    <row r="57" spans="2:47" x14ac:dyDescent="0.3">
      <c r="B57" s="207" t="s">
        <v>523</v>
      </c>
      <c r="C57" s="57"/>
      <c r="D57" s="171"/>
      <c r="E57" s="58"/>
      <c r="F57" s="242"/>
      <c r="G57" s="58"/>
      <c r="H57" s="58"/>
      <c r="I57" s="59"/>
    </row>
    <row r="58" spans="2:47" x14ac:dyDescent="0.3">
      <c r="B58" s="220" t="s">
        <v>507</v>
      </c>
      <c r="C58" s="222">
        <f>VLOOKUP(2014,Calculation!$AD$19:$DM$74,83,FALSE)</f>
        <v>-0.32279999999999998</v>
      </c>
      <c r="D58" s="227" t="str">
        <f>IF(E58="Select",IF(H58="", "", H58), IFERROR(HLOOKUP(E58,Data!$BG$3:$CC$50,Data!$BF45,FALSE), ""))</f>
        <v/>
      </c>
      <c r="E58" s="48" t="s">
        <v>458</v>
      </c>
      <c r="F58" s="226" t="str">
        <f>IFERROR(VLOOKUP(E58, Data!BA$6:BB$39,2,FALSE), "")</f>
        <v/>
      </c>
      <c r="G58" s="226"/>
      <c r="H58" s="55"/>
      <c r="I58" s="56">
        <v>2040</v>
      </c>
    </row>
    <row r="59" spans="2:47" x14ac:dyDescent="0.3">
      <c r="B59" s="220" t="s">
        <v>508</v>
      </c>
      <c r="C59" s="222">
        <f>VLOOKUP(2014,Calculation!$AD$19:$DM$74,84,FALSE)</f>
        <v>0.4768</v>
      </c>
      <c r="D59" s="227" t="str">
        <f>IF(E59="Select",IF(H59="", "", H59), IFERROR(HLOOKUP(E59,Data!$BG$3:$CC$50,Data!$BF46,FALSE), ""))</f>
        <v/>
      </c>
      <c r="E59" s="48" t="s">
        <v>458</v>
      </c>
      <c r="F59" s="226" t="str">
        <f>IFERROR(VLOOKUP(E59, Data!BA$6:BB$39,2,FALSE), "")</f>
        <v/>
      </c>
      <c r="G59" s="226"/>
      <c r="H59" s="55"/>
      <c r="I59" s="56">
        <v>2040</v>
      </c>
    </row>
    <row r="60" spans="2:47" x14ac:dyDescent="0.3">
      <c r="B60" s="220" t="s">
        <v>509</v>
      </c>
      <c r="C60" s="222">
        <f>VLOOKUP(2014,Calculation!$AD$19:$DM$74,85,FALSE)</f>
        <v>1.1395</v>
      </c>
      <c r="D60" s="227" t="str">
        <f>IF(E60="Select",IF(H60="", "", H60), IFERROR(HLOOKUP(E60,Data!$BG$3:$CC$50,Data!$BF47,FALSE), ""))</f>
        <v/>
      </c>
      <c r="E60" s="48" t="s">
        <v>458</v>
      </c>
      <c r="F60" s="226" t="str">
        <f>IFERROR(VLOOKUP(E60, Data!BA$6:BB$39,2,FALSE), "")</f>
        <v/>
      </c>
      <c r="G60" s="226"/>
      <c r="H60" s="55"/>
      <c r="I60" s="56">
        <v>2040</v>
      </c>
      <c r="K60" s="16"/>
      <c r="L60" s="16"/>
      <c r="M60" s="16"/>
      <c r="N60" s="16"/>
      <c r="O60" s="16"/>
      <c r="P60" s="16"/>
      <c r="Q60" s="16"/>
      <c r="R60" s="16"/>
      <c r="S60" s="16"/>
      <c r="T60" s="16"/>
      <c r="AR60" s="16"/>
      <c r="AS60" s="16"/>
      <c r="AT60" s="16"/>
      <c r="AU60" s="16"/>
    </row>
    <row r="61" spans="2:47" x14ac:dyDescent="0.3">
      <c r="B61" s="220" t="s">
        <v>510</v>
      </c>
      <c r="C61" s="222">
        <f>VLOOKUP(2014,Calculation!$AD$19:$DM$74,86,FALSE)</f>
        <v>0.24329999999999999</v>
      </c>
      <c r="D61" s="227" t="str">
        <f>IF(E61="Select",IF(H61="", "", H61), IFERROR(HLOOKUP(E61,Data!$BG$3:$CC$50,Data!$BF48,FALSE), ""))</f>
        <v/>
      </c>
      <c r="E61" s="48" t="s">
        <v>458</v>
      </c>
      <c r="F61" s="226" t="str">
        <f>IFERROR(VLOOKUP(E61, Data!BA$6:BB$39,2,FALSE), "")</f>
        <v/>
      </c>
      <c r="G61" s="226"/>
      <c r="H61" s="55"/>
      <c r="I61" s="56">
        <v>2040</v>
      </c>
    </row>
    <row r="62" spans="2:47" x14ac:dyDescent="0.3">
      <c r="B62" s="220" t="s">
        <v>511</v>
      </c>
      <c r="C62" s="222">
        <f>VLOOKUP(2014,Calculation!$AD$19:$DM$74,87,FALSE)</f>
        <v>0.83650000000000002</v>
      </c>
      <c r="D62" s="227" t="str">
        <f>IF(E62="Select",IF(H62="", "", H62), IFERROR(HLOOKUP(E62,Data!$BG$3:$CC$50,Data!$BF49,FALSE), ""))</f>
        <v/>
      </c>
      <c r="E62" s="48" t="s">
        <v>458</v>
      </c>
      <c r="F62" s="226" t="str">
        <f>IFERROR(VLOOKUP(E62, Data!BA$6:BB$39,2,FALSE), "")</f>
        <v/>
      </c>
      <c r="G62" s="226"/>
      <c r="H62" s="55"/>
      <c r="I62" s="56">
        <v>2040</v>
      </c>
    </row>
    <row r="63" spans="2:47" x14ac:dyDescent="0.3">
      <c r="B63" s="221" t="s">
        <v>512</v>
      </c>
      <c r="C63" s="222">
        <f>VLOOKUP(2014,Calculation!$AD$19:$DM$74,88,FALSE)</f>
        <v>0.64049999999999996</v>
      </c>
      <c r="D63" s="227" t="str">
        <f>IF(E63="Select",IF(H63="", "", H63), IFERROR(HLOOKUP(E63,Data!$BG$3:$CC$50,Data!$BF50,FALSE), ""))</f>
        <v/>
      </c>
      <c r="E63" s="48" t="s">
        <v>458</v>
      </c>
      <c r="F63" s="226" t="str">
        <f>IFERROR(VLOOKUP(E63, Data!BA$6:BB$39,2,FALSE), "")</f>
        <v/>
      </c>
      <c r="G63" s="226"/>
      <c r="H63" s="55"/>
      <c r="I63" s="56">
        <v>2040</v>
      </c>
    </row>
    <row r="64" spans="2:47" x14ac:dyDescent="0.3">
      <c r="B64" s="124"/>
      <c r="C64" s="63"/>
      <c r="D64" s="172"/>
      <c r="E64" s="64"/>
      <c r="F64" s="64"/>
      <c r="G64" s="64"/>
      <c r="H64" s="65"/>
      <c r="I64" s="66"/>
    </row>
    <row r="65" spans="2:59" ht="18.600000000000001" customHeight="1" x14ac:dyDescent="0.3">
      <c r="B65" s="268" t="s">
        <v>6777</v>
      </c>
      <c r="C65" s="268"/>
      <c r="D65" s="268"/>
      <c r="E65" s="268"/>
      <c r="F65" s="268"/>
      <c r="G65" s="268"/>
      <c r="H65" s="268"/>
      <c r="I65" s="268"/>
    </row>
    <row r="66" spans="2:59" x14ac:dyDescent="0.3">
      <c r="B66" s="269"/>
      <c r="C66" s="269"/>
      <c r="D66" s="269"/>
      <c r="E66" s="269"/>
      <c r="F66" s="269"/>
      <c r="G66" s="269"/>
      <c r="H66" s="269"/>
      <c r="I66" s="269"/>
    </row>
    <row r="67" spans="2:59" x14ac:dyDescent="0.3">
      <c r="B67" s="269"/>
      <c r="C67" s="269"/>
      <c r="D67" s="269"/>
      <c r="E67" s="269"/>
      <c r="F67" s="269"/>
      <c r="G67" s="269"/>
      <c r="H67" s="269"/>
      <c r="I67" s="269"/>
    </row>
    <row r="68" spans="2:59" x14ac:dyDescent="0.3">
      <c r="B68" s="269"/>
      <c r="C68" s="269"/>
      <c r="D68" s="269"/>
      <c r="E68" s="269"/>
      <c r="F68" s="269"/>
      <c r="G68" s="269"/>
      <c r="H68" s="269"/>
      <c r="I68" s="269"/>
    </row>
    <row r="69" spans="2:59" x14ac:dyDescent="0.3">
      <c r="B69" s="269"/>
      <c r="C69" s="269"/>
      <c r="D69" s="269"/>
      <c r="E69" s="269"/>
      <c r="F69" s="269"/>
      <c r="G69" s="269"/>
      <c r="H69" s="269"/>
      <c r="I69" s="269"/>
    </row>
    <row r="70" spans="2:59" s="16" customFormat="1" x14ac:dyDescent="0.3">
      <c r="B70" s="269"/>
      <c r="C70" s="269"/>
      <c r="D70" s="269"/>
      <c r="E70" s="269"/>
      <c r="F70" s="269"/>
      <c r="G70" s="269"/>
      <c r="H70" s="269"/>
      <c r="I70" s="269"/>
      <c r="K70"/>
      <c r="L70"/>
      <c r="M70"/>
      <c r="N70"/>
      <c r="O70"/>
      <c r="P70"/>
      <c r="Q70"/>
      <c r="R70"/>
      <c r="S70"/>
      <c r="T70"/>
      <c r="U70" s="118"/>
      <c r="V70" s="118"/>
      <c r="W70" s="118"/>
      <c r="X70" s="118"/>
      <c r="AR70"/>
      <c r="AS70"/>
      <c r="AT70"/>
      <c r="AU70"/>
      <c r="BD70"/>
      <c r="BE70"/>
      <c r="BF70"/>
      <c r="BG70"/>
    </row>
    <row r="71" spans="2:59" x14ac:dyDescent="0.3">
      <c r="B71" s="269"/>
      <c r="C71" s="269"/>
      <c r="D71" s="269"/>
      <c r="E71" s="269"/>
      <c r="F71" s="269"/>
      <c r="G71" s="269"/>
      <c r="H71" s="269"/>
      <c r="I71" s="269"/>
      <c r="BD71" s="16"/>
      <c r="BE71" s="16"/>
      <c r="BF71" s="16"/>
      <c r="BG71" s="16"/>
    </row>
    <row r="72" spans="2:59" x14ac:dyDescent="0.3">
      <c r="B72" s="269"/>
      <c r="C72" s="269"/>
      <c r="D72" s="269"/>
      <c r="E72" s="269"/>
      <c r="F72" s="269"/>
      <c r="G72" s="269"/>
      <c r="H72" s="269"/>
      <c r="I72" s="269"/>
    </row>
    <row r="73" spans="2:59" x14ac:dyDescent="0.3">
      <c r="B73" s="269"/>
      <c r="C73" s="269"/>
      <c r="D73" s="269"/>
      <c r="E73" s="269"/>
      <c r="F73" s="269"/>
      <c r="G73" s="269"/>
      <c r="H73" s="269"/>
      <c r="I73" s="269"/>
    </row>
    <row r="74" spans="2:59" x14ac:dyDescent="0.3">
      <c r="B74" s="269"/>
      <c r="C74" s="269"/>
      <c r="D74" s="269"/>
      <c r="E74" s="269"/>
      <c r="F74" s="269"/>
      <c r="G74" s="269"/>
      <c r="H74" s="269"/>
      <c r="I74" s="269"/>
    </row>
    <row r="75" spans="2:59" x14ac:dyDescent="0.3">
      <c r="B75" s="269"/>
      <c r="C75" s="269"/>
      <c r="D75" s="269"/>
      <c r="E75" s="269"/>
      <c r="F75" s="269"/>
      <c r="G75" s="269"/>
      <c r="H75" s="269"/>
      <c r="I75" s="269"/>
    </row>
  </sheetData>
  <mergeCells count="4">
    <mergeCell ref="B1:I1"/>
    <mergeCell ref="K1:W1"/>
    <mergeCell ref="F15:G15"/>
    <mergeCell ref="B65:I75"/>
  </mergeCells>
  <conditionalFormatting sqref="H21">
    <cfRule type="expression" dxfId="80" priority="356">
      <formula>OR(option=1, option=3, E21&lt;&gt;"Select")</formula>
    </cfRule>
  </conditionalFormatting>
  <conditionalFormatting sqref="H41">
    <cfRule type="expression" dxfId="79" priority="355">
      <formula>OR(option&lt;&gt;3, E41&lt;&gt;"Select")</formula>
    </cfRule>
  </conditionalFormatting>
  <conditionalFormatting sqref="E18">
    <cfRule type="expression" dxfId="78" priority="354">
      <formula>OR(option=2, option=3)</formula>
    </cfRule>
  </conditionalFormatting>
  <conditionalFormatting sqref="F18">
    <cfRule type="expression" dxfId="77" priority="62">
      <formula>$F$18=""</formula>
    </cfRule>
    <cfRule type="expression" dxfId="76" priority="347">
      <formula>OR(option&lt;&gt;1)</formula>
    </cfRule>
  </conditionalFormatting>
  <conditionalFormatting sqref="D21:D25 F21:F25">
    <cfRule type="expression" dxfId="75" priority="346">
      <formula>OR(option&lt;&gt;2)</formula>
    </cfRule>
  </conditionalFormatting>
  <conditionalFormatting sqref="E21:E25">
    <cfRule type="expression" dxfId="74" priority="315">
      <formula>OR(option=1, option=3)</formula>
    </cfRule>
  </conditionalFormatting>
  <conditionalFormatting sqref="H18">
    <cfRule type="expression" dxfId="73" priority="291">
      <formula>OR(option&lt;&gt;1, select&gt;1)</formula>
    </cfRule>
  </conditionalFormatting>
  <conditionalFormatting sqref="I18">
    <cfRule type="expression" dxfId="72" priority="290">
      <formula>OR(option&lt;&gt;1, AND(select&gt;=30, select&lt;=36))</formula>
    </cfRule>
  </conditionalFormatting>
  <conditionalFormatting sqref="H22">
    <cfRule type="expression" dxfId="71" priority="289">
      <formula>OR(option=1, option=3, E22&lt;&gt;"Select")</formula>
    </cfRule>
  </conditionalFormatting>
  <conditionalFormatting sqref="H23">
    <cfRule type="expression" dxfId="70" priority="288">
      <formula>OR(option=1, option=3, E23&lt;&gt;"Select")</formula>
    </cfRule>
  </conditionalFormatting>
  <conditionalFormatting sqref="H24">
    <cfRule type="expression" dxfId="69" priority="287">
      <formula>OR(option=1, option=3, E24&lt;&gt;"Select")</formula>
    </cfRule>
  </conditionalFormatting>
  <conditionalFormatting sqref="H25">
    <cfRule type="expression" dxfId="68" priority="286">
      <formula>OR(option=1, option=3, E25&lt;&gt;"Select")</formula>
    </cfRule>
  </conditionalFormatting>
  <conditionalFormatting sqref="H30">
    <cfRule type="expression" dxfId="67" priority="223">
      <formula>OR(option&lt;&gt;3, E30&lt;&gt;"Select")</formula>
    </cfRule>
  </conditionalFormatting>
  <conditionalFormatting sqref="H31">
    <cfRule type="expression" dxfId="66" priority="222">
      <formula>OR(option&lt;&gt;3, E31&lt;&gt;"Select")</formula>
    </cfRule>
  </conditionalFormatting>
  <conditionalFormatting sqref="H34">
    <cfRule type="expression" dxfId="65" priority="221">
      <formula>OR(option&lt;&gt;3, E34&lt;&gt;"Select")</formula>
    </cfRule>
  </conditionalFormatting>
  <conditionalFormatting sqref="H35">
    <cfRule type="expression" dxfId="64" priority="220">
      <formula>OR(option&lt;&gt;3, E35&lt;&gt;"Select")</formula>
    </cfRule>
  </conditionalFormatting>
  <conditionalFormatting sqref="D29:D31 D34:D37 D41 D43 D45:D47 D50:D55 D58:D63">
    <cfRule type="expression" dxfId="63" priority="155">
      <formula>OR(option&lt;&gt;3)</formula>
    </cfRule>
  </conditionalFormatting>
  <conditionalFormatting sqref="G18">
    <cfRule type="expression" dxfId="62" priority="115">
      <formula>OR(AND(option=1, select=36), AND(option=1, select=37))</formula>
    </cfRule>
  </conditionalFormatting>
  <conditionalFormatting sqref="D18">
    <cfRule type="expression" dxfId="61" priority="72">
      <formula>OR(option&lt;&gt;1)</formula>
    </cfRule>
  </conditionalFormatting>
  <conditionalFormatting sqref="H36">
    <cfRule type="expression" dxfId="60" priority="59">
      <formula>OR(option&lt;&gt;3, E36&lt;&gt;"Select")</formula>
    </cfRule>
  </conditionalFormatting>
  <conditionalFormatting sqref="H37">
    <cfRule type="expression" dxfId="59" priority="58">
      <formula>OR(option&lt;&gt;3, E37&lt;&gt;"Select")</formula>
    </cfRule>
  </conditionalFormatting>
  <conditionalFormatting sqref="H43">
    <cfRule type="expression" dxfId="58" priority="57">
      <formula>OR(option&lt;&gt;3, E43&lt;&gt;"Select")</formula>
    </cfRule>
  </conditionalFormatting>
  <conditionalFormatting sqref="H45">
    <cfRule type="expression" dxfId="57" priority="56">
      <formula>OR(option&lt;&gt;3, E45&lt;&gt;"Select")</formula>
    </cfRule>
  </conditionalFormatting>
  <conditionalFormatting sqref="H46">
    <cfRule type="expression" dxfId="56" priority="55">
      <formula>OR(option&lt;&gt;3, E46&lt;&gt;"Select")</formula>
    </cfRule>
  </conditionalFormatting>
  <conditionalFormatting sqref="H47">
    <cfRule type="expression" dxfId="55" priority="54">
      <formula>OR(option&lt;&gt;3, E47&lt;&gt;"Select")</formula>
    </cfRule>
  </conditionalFormatting>
  <conditionalFormatting sqref="H50">
    <cfRule type="expression" dxfId="54" priority="53">
      <formula>OR(option&lt;&gt;3, E50&lt;&gt;"Select")</formula>
    </cfRule>
  </conditionalFormatting>
  <conditionalFormatting sqref="H51">
    <cfRule type="expression" dxfId="53" priority="52">
      <formula>OR(option&lt;&gt;3, E51&lt;&gt;"Select")</formula>
    </cfRule>
  </conditionalFormatting>
  <conditionalFormatting sqref="H52">
    <cfRule type="expression" dxfId="52" priority="51">
      <formula>OR(option&lt;&gt;3, E52&lt;&gt;"Select")</formula>
    </cfRule>
  </conditionalFormatting>
  <conditionalFormatting sqref="H53">
    <cfRule type="expression" dxfId="51" priority="50">
      <formula>OR(option&lt;&gt;3, E53&lt;&gt;"Select")</formula>
    </cfRule>
  </conditionalFormatting>
  <conditionalFormatting sqref="H54">
    <cfRule type="expression" dxfId="50" priority="49">
      <formula>OR(option&lt;&gt;3, E54&lt;&gt;"Select")</formula>
    </cfRule>
  </conditionalFormatting>
  <conditionalFormatting sqref="H55">
    <cfRule type="expression" dxfId="49" priority="48">
      <formula>OR(option&lt;&gt;3, E55&lt;&gt;"Select")</formula>
    </cfRule>
  </conditionalFormatting>
  <conditionalFormatting sqref="H58">
    <cfRule type="expression" dxfId="48" priority="47">
      <formula>OR(option&lt;&gt;3, E58&lt;&gt;"Select")</formula>
    </cfRule>
  </conditionalFormatting>
  <conditionalFormatting sqref="H59">
    <cfRule type="expression" dxfId="47" priority="46">
      <formula>OR(option&lt;&gt;3, E59&lt;&gt;"Select")</formula>
    </cfRule>
  </conditionalFormatting>
  <conditionalFormatting sqref="H60">
    <cfRule type="expression" dxfId="46" priority="45">
      <formula>OR(option&lt;&gt;3, E60&lt;&gt;"Select")</formula>
    </cfRule>
  </conditionalFormatting>
  <conditionalFormatting sqref="H61">
    <cfRule type="expression" dxfId="45" priority="44">
      <formula>OR(option&lt;&gt;3, E61&lt;&gt;"Select")</formula>
    </cfRule>
  </conditionalFormatting>
  <conditionalFormatting sqref="H62">
    <cfRule type="expression" dxfId="44" priority="43">
      <formula>OR(option&lt;&gt;3, E62&lt;&gt;"Select")</formula>
    </cfRule>
  </conditionalFormatting>
  <conditionalFormatting sqref="H63">
    <cfRule type="expression" dxfId="43" priority="42">
      <formula>OR(option&lt;&gt;3, E63&lt;&gt;"Select")</formula>
    </cfRule>
  </conditionalFormatting>
  <conditionalFormatting sqref="H29">
    <cfRule type="expression" dxfId="42" priority="39">
      <formula>OR(option&lt;&gt;3, E29&lt;&gt;"Select")</formula>
    </cfRule>
  </conditionalFormatting>
  <conditionalFormatting sqref="E31">
    <cfRule type="expression" dxfId="41" priority="34">
      <formula>OR(option=1, option=2)</formula>
    </cfRule>
  </conditionalFormatting>
  <conditionalFormatting sqref="E30">
    <cfRule type="expression" dxfId="40" priority="33">
      <formula>OR(option=1, option=2)</formula>
    </cfRule>
  </conditionalFormatting>
  <conditionalFormatting sqref="E29:E31">
    <cfRule type="expression" dxfId="39" priority="32">
      <formula>OR(option=1, option=2)</formula>
    </cfRule>
  </conditionalFormatting>
  <conditionalFormatting sqref="E34:E37">
    <cfRule type="expression" dxfId="38" priority="4">
      <formula>OR(option=1, option=2)</formula>
    </cfRule>
  </conditionalFormatting>
  <conditionalFormatting sqref="E45:E47 E43 E41">
    <cfRule type="expression" dxfId="37" priority="3">
      <formula>OR(option=1, option=2)</formula>
    </cfRule>
  </conditionalFormatting>
  <conditionalFormatting sqref="E50:E55">
    <cfRule type="expression" dxfId="36" priority="2">
      <formula>OR(option=1, option=2)</formula>
    </cfRule>
  </conditionalFormatting>
  <conditionalFormatting sqref="E58:E63">
    <cfRule type="expression" dxfId="35" priority="1">
      <formula>OR(option=1, option=2)</formula>
    </cfRule>
  </conditionalFormatting>
  <dataValidations count="3">
    <dataValidation type="list" allowBlank="1" showInputMessage="1" showErrorMessage="1" promptTitle="Select" sqref="E64:G64" xr:uid="{CCDA9933-4F5A-45A8-9D7C-AE6931D53E60}">
      <formula1>#REF!</formula1>
    </dataValidation>
    <dataValidation type="decimal" allowBlank="1" showErrorMessage="1" errorTitle="Error" error="Historical TFP growth rate is missing." sqref="F9:G9" xr:uid="{17FC00F3-245F-49A7-B1CF-063F72A38E1C}">
      <formula1>-100</formula1>
      <formula2>100</formula2>
    </dataValidation>
    <dataValidation allowBlank="1" showInputMessage="1" showErrorMessage="1" errorTitle="MISSING HISTORICAL TFP DATA" sqref="N20" xr:uid="{9F9B293F-C00D-4FC0-9EEF-DADB38C2B063}"/>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9569" r:id="rId4" name="Option Button 1">
              <controlPr defaultSize="0" autoFill="0" autoLine="0" autoPict="0">
                <anchor moveWithCells="1">
                  <from>
                    <xdr:col>1</xdr:col>
                    <xdr:colOff>19050</xdr:colOff>
                    <xdr:row>16</xdr:row>
                    <xdr:rowOff>123825</xdr:rowOff>
                  </from>
                  <to>
                    <xdr:col>1</xdr:col>
                    <xdr:colOff>3171825</xdr:colOff>
                    <xdr:row>18</xdr:row>
                    <xdr:rowOff>123825</xdr:rowOff>
                  </to>
                </anchor>
              </controlPr>
            </control>
          </mc:Choice>
        </mc:AlternateContent>
        <mc:AlternateContent xmlns:mc="http://schemas.openxmlformats.org/markup-compatibility/2006">
          <mc:Choice Requires="x14">
            <control shapeId="109570" r:id="rId5" name="Option Button 2">
              <controlPr defaultSize="0" autoFill="0" autoLine="0" autoPict="0">
                <anchor moveWithCells="1">
                  <from>
                    <xdr:col>1</xdr:col>
                    <xdr:colOff>28575</xdr:colOff>
                    <xdr:row>18</xdr:row>
                    <xdr:rowOff>200025</xdr:rowOff>
                  </from>
                  <to>
                    <xdr:col>1</xdr:col>
                    <xdr:colOff>3038475</xdr:colOff>
                    <xdr:row>20</xdr:row>
                    <xdr:rowOff>66675</xdr:rowOff>
                  </to>
                </anchor>
              </controlPr>
            </control>
          </mc:Choice>
        </mc:AlternateContent>
        <mc:AlternateContent xmlns:mc="http://schemas.openxmlformats.org/markup-compatibility/2006">
          <mc:Choice Requires="x14">
            <control shapeId="109571" r:id="rId6" name="Option Button 3">
              <controlPr defaultSize="0" autoFill="0" autoLine="0" autoPict="0">
                <anchor moveWithCells="1">
                  <from>
                    <xdr:col>1</xdr:col>
                    <xdr:colOff>28575</xdr:colOff>
                    <xdr:row>25</xdr:row>
                    <xdr:rowOff>171450</xdr:rowOff>
                  </from>
                  <to>
                    <xdr:col>1</xdr:col>
                    <xdr:colOff>4352925</xdr:colOff>
                    <xdr:row>27</xdr:row>
                    <xdr:rowOff>66675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04" id="{8261BBBC-A2C3-47CE-B4F8-3DE78F93D3EA}">
            <xm:f>OR(option&lt;&gt;2, AND(Calculation!$AE$10&gt;=30, Calculation!$AE$10&lt;=36))</xm:f>
            <x14:dxf>
              <font>
                <color theme="0" tint="-0.14996795556505021"/>
              </font>
              <fill>
                <patternFill>
                  <bgColor theme="0" tint="-0.14996795556505021"/>
                </patternFill>
              </fill>
            </x14:dxf>
          </x14:cfRule>
          <xm:sqref>I21</xm:sqref>
        </x14:conditionalFormatting>
        <x14:conditionalFormatting xmlns:xm="http://schemas.microsoft.com/office/excel/2006/main">
          <x14:cfRule type="expression" priority="405" id="{5252693A-CF73-4865-A9D6-AF5AF187F83A}">
            <xm:f>OR(option&lt;&gt;2, AND(Calculation!$AF10&gt;=30, Calculation!$AF10&lt;=36))</xm:f>
            <x14:dxf>
              <font>
                <color theme="0" tint="-0.14996795556505021"/>
              </font>
              <fill>
                <patternFill>
                  <bgColor theme="0" tint="-0.14996795556505021"/>
                </patternFill>
              </fill>
            </x14:dxf>
          </x14:cfRule>
          <xm:sqref>I22</xm:sqref>
        </x14:conditionalFormatting>
        <x14:conditionalFormatting xmlns:xm="http://schemas.microsoft.com/office/excel/2006/main">
          <x14:cfRule type="expression" priority="406" id="{3F7ED6DD-7CB9-43A3-A073-D2E58C81D5C4}">
            <xm:f>OR(option&lt;&gt;2, AND(Calculation!$AG$10&gt;=30,  Calculation!$AG$10&lt;=36))</xm:f>
            <x14:dxf>
              <font>
                <color theme="0" tint="-0.14996795556505021"/>
              </font>
              <fill>
                <patternFill>
                  <bgColor theme="0" tint="-0.14996795556505021"/>
                </patternFill>
              </fill>
            </x14:dxf>
          </x14:cfRule>
          <xm:sqref>I23</xm:sqref>
        </x14:conditionalFormatting>
        <x14:conditionalFormatting xmlns:xm="http://schemas.microsoft.com/office/excel/2006/main">
          <x14:cfRule type="expression" priority="407" id="{5292BBFB-988F-4B4B-8A5F-80F648BBA592}">
            <xm:f>OR(option&lt;&gt;2, AND(Calculation!$AH$10&gt;=30, Calculation!$AH$10&lt;=36))</xm:f>
            <x14:dxf>
              <font>
                <color theme="0" tint="-0.14996795556505021"/>
              </font>
              <fill>
                <patternFill>
                  <bgColor theme="0" tint="-0.14996795556505021"/>
                </patternFill>
              </fill>
            </x14:dxf>
          </x14:cfRule>
          <xm:sqref>I24</xm:sqref>
        </x14:conditionalFormatting>
        <x14:conditionalFormatting xmlns:xm="http://schemas.microsoft.com/office/excel/2006/main">
          <x14:cfRule type="expression" priority="408" id="{C53E0C96-9915-4885-926D-9975EB0B8E8C}">
            <xm:f>OR(option&lt;&gt;2, AND(Calculation!$AI$10&gt;=30,Calculation!$AI$10&lt;=36))</xm:f>
            <x14:dxf>
              <font>
                <color theme="0" tint="-0.14996795556505021"/>
              </font>
              <fill>
                <patternFill>
                  <bgColor theme="0" tint="-0.14996795556505021"/>
                </patternFill>
              </fill>
            </x14:dxf>
          </x14:cfRule>
          <xm:sqref>I25</xm:sqref>
        </x14:conditionalFormatting>
        <x14:conditionalFormatting xmlns:xm="http://schemas.microsoft.com/office/excel/2006/main">
          <x14:cfRule type="expression" priority="409" id="{27FEC612-D9CB-4792-9F7D-CFC9A6DBA90F}">
            <xm:f>OR(option&lt;&gt;3, Calculation!$AV$10&gt;=30)</xm:f>
            <x14:dxf>
              <font>
                <color theme="0" tint="-0.14996795556505021"/>
              </font>
              <fill>
                <patternFill>
                  <bgColor theme="0" tint="-0.14996795556505021"/>
                </patternFill>
              </fill>
            </x14:dxf>
          </x14:cfRule>
          <xm:sqref>I29</xm:sqref>
        </x14:conditionalFormatting>
        <x14:conditionalFormatting xmlns:xm="http://schemas.microsoft.com/office/excel/2006/main">
          <x14:cfRule type="expression" priority="418" id="{67286C75-6E95-4E38-9F0E-1C38B59FF12E}">
            <xm:f>OR(AND(option=2, Calculation!$AF$10&gt;=36))</xm:f>
            <x14:dxf>
              <font>
                <color auto="1"/>
              </font>
              <fill>
                <patternFill>
                  <bgColor rgb="FFFFFF00"/>
                </patternFill>
              </fill>
            </x14:dxf>
          </x14:cfRule>
          <xm:sqref>G22</xm:sqref>
        </x14:conditionalFormatting>
        <x14:conditionalFormatting xmlns:xm="http://schemas.microsoft.com/office/excel/2006/main">
          <x14:cfRule type="expression" priority="419" id="{F782859E-9DE6-4931-A996-D9D3325D9AC4}">
            <xm:f>OR(AND(option=2, Calculation!$AG$10&gt;=36))</xm:f>
            <x14:dxf>
              <font>
                <color auto="1"/>
              </font>
              <fill>
                <patternFill>
                  <bgColor rgb="FFFFFF00"/>
                </patternFill>
              </fill>
            </x14:dxf>
          </x14:cfRule>
          <xm:sqref>G23</xm:sqref>
        </x14:conditionalFormatting>
        <x14:conditionalFormatting xmlns:xm="http://schemas.microsoft.com/office/excel/2006/main">
          <x14:cfRule type="expression" priority="420" id="{E58D045D-6992-4B08-92AB-A99B5A209C93}">
            <xm:f>OR(AND(option=2, Calculation!$AH$10&gt;=36))</xm:f>
            <x14:dxf>
              <font>
                <color theme="1"/>
              </font>
              <fill>
                <patternFill>
                  <bgColor rgb="FFFFFF00"/>
                </patternFill>
              </fill>
            </x14:dxf>
          </x14:cfRule>
          <xm:sqref>G24</xm:sqref>
        </x14:conditionalFormatting>
        <x14:conditionalFormatting xmlns:xm="http://schemas.microsoft.com/office/excel/2006/main">
          <x14:cfRule type="expression" priority="421" id="{128E76E2-1FF5-4BE7-9AFA-88A175FA6403}">
            <xm:f>OR(AND(option=2, Calculation!$AI$10&gt;=36))</xm:f>
            <x14:dxf>
              <font>
                <color auto="1"/>
              </font>
              <fill>
                <patternFill>
                  <bgColor rgb="FFFFFF00"/>
                </patternFill>
              </fill>
            </x14:dxf>
          </x14:cfRule>
          <xm:sqref>G25</xm:sqref>
        </x14:conditionalFormatting>
        <x14:conditionalFormatting xmlns:xm="http://schemas.microsoft.com/office/excel/2006/main">
          <x14:cfRule type="expression" priority="61" id="{90A22971-E173-42BF-80E2-BC50E89DCB96}">
            <xm:f>OR(AND(option=2, Calculation!$AE$10&gt;=36))</xm:f>
            <x14:dxf>
              <font>
                <color auto="1"/>
              </font>
              <fill>
                <patternFill>
                  <bgColor rgb="FFFFFF00"/>
                </patternFill>
              </fill>
            </x14:dxf>
          </x14:cfRule>
          <xm:sqref>G21</xm:sqref>
        </x14:conditionalFormatting>
        <x14:conditionalFormatting xmlns:xm="http://schemas.microsoft.com/office/excel/2006/main">
          <x14:cfRule type="expression" priority="41" id="{CB6E667C-401F-4D04-8E6F-CF9A122EDD73}">
            <xm:f>OR(option&lt;&gt;3, Calculation!$AW$10&gt;=30)</xm:f>
            <x14:dxf>
              <font>
                <color theme="0" tint="-0.14996795556505021"/>
              </font>
              <fill>
                <patternFill>
                  <bgColor theme="0" tint="-0.14996795556505021"/>
                </patternFill>
              </fill>
            </x14:dxf>
          </x14:cfRule>
          <xm:sqref>I30</xm:sqref>
        </x14:conditionalFormatting>
        <x14:conditionalFormatting xmlns:xm="http://schemas.microsoft.com/office/excel/2006/main">
          <x14:cfRule type="expression" priority="40" id="{64A0C230-41B2-4966-AD97-8ED0A0E438DB}">
            <xm:f>OR(option&lt;&gt;3, Calculation!$AX$10&gt;=30)</xm:f>
            <x14:dxf>
              <font>
                <color theme="0" tint="-0.14996795556505021"/>
              </font>
              <fill>
                <patternFill>
                  <bgColor theme="0" tint="-0.14996795556505021"/>
                </patternFill>
              </fill>
            </x14:dxf>
          </x14:cfRule>
          <xm:sqref>I31</xm:sqref>
        </x14:conditionalFormatting>
        <x14:conditionalFormatting xmlns:xm="http://schemas.microsoft.com/office/excel/2006/main">
          <x14:cfRule type="expression" priority="38" id="{DB5D25CD-5BC0-460E-965B-97912EB60F95}">
            <xm:f>OR(option&lt;&gt;3, Calculation!$BG$10&gt;=30)</xm:f>
            <x14:dxf>
              <font>
                <color theme="0" tint="-0.14996795556505021"/>
              </font>
              <fill>
                <patternFill>
                  <bgColor theme="0" tint="-0.14996795556505021"/>
                </patternFill>
              </fill>
            </x14:dxf>
          </x14:cfRule>
          <xm:sqref>I34</xm:sqref>
        </x14:conditionalFormatting>
        <x14:conditionalFormatting xmlns:xm="http://schemas.microsoft.com/office/excel/2006/main">
          <x14:cfRule type="expression" priority="37" id="{D3126980-7A3D-4300-81DA-52D7116D645B}">
            <xm:f>OR(option&lt;&gt;3, Calculation!$BH$10&gt;=30)</xm:f>
            <x14:dxf>
              <font>
                <color theme="0" tint="-0.14996795556505021"/>
              </font>
              <fill>
                <patternFill>
                  <bgColor theme="0" tint="-0.14996795556505021"/>
                </patternFill>
              </fill>
            </x14:dxf>
          </x14:cfRule>
          <xm:sqref>I35</xm:sqref>
        </x14:conditionalFormatting>
        <x14:conditionalFormatting xmlns:xm="http://schemas.microsoft.com/office/excel/2006/main">
          <x14:cfRule type="expression" priority="36" id="{AF59354B-41F8-434D-9CCB-EC5BC8B698BF}">
            <xm:f>OR(option&lt;&gt;3, Calculation!$BI$10&gt;=30)</xm:f>
            <x14:dxf>
              <font>
                <color theme="0" tint="-0.14996795556505021"/>
              </font>
              <fill>
                <patternFill>
                  <bgColor theme="0" tint="-0.14996795556505021"/>
                </patternFill>
              </fill>
            </x14:dxf>
          </x14:cfRule>
          <xm:sqref>I36</xm:sqref>
        </x14:conditionalFormatting>
        <x14:conditionalFormatting xmlns:xm="http://schemas.microsoft.com/office/excel/2006/main">
          <x14:cfRule type="expression" priority="35" id="{BC619C1E-6BFA-4A56-977F-84995DA2D2F8}">
            <xm:f>OR(option&lt;&gt;3, Calculation!$BJ$10&gt;=30)</xm:f>
            <x14:dxf>
              <font>
                <color theme="0" tint="-0.14996795556505021"/>
              </font>
              <fill>
                <patternFill>
                  <bgColor theme="0" tint="-0.14996795556505021"/>
                </patternFill>
              </fill>
            </x14:dxf>
          </x14:cfRule>
          <xm:sqref>I37</xm:sqref>
        </x14:conditionalFormatting>
        <x14:conditionalFormatting xmlns:xm="http://schemas.microsoft.com/office/excel/2006/main">
          <x14:cfRule type="expression" priority="31" id="{0F1BDAD1-6D09-4E9A-9562-991F40C8E4A5}">
            <xm:f>OR(option&lt;&gt;3, Calculation!$BU$10&gt;=30)</xm:f>
            <x14:dxf>
              <font>
                <color theme="0" tint="-0.14996795556505021"/>
              </font>
              <fill>
                <patternFill>
                  <bgColor theme="0" tint="-0.14996795556505021"/>
                </patternFill>
              </fill>
            </x14:dxf>
          </x14:cfRule>
          <xm:sqref>I41</xm:sqref>
        </x14:conditionalFormatting>
        <x14:conditionalFormatting xmlns:xm="http://schemas.microsoft.com/office/excel/2006/main">
          <x14:cfRule type="expression" priority="30" id="{8A64CC49-BEE0-4DB5-BFA5-E0DF9E3F4B6A}">
            <xm:f>OR(option&lt;&gt;3, Calculation!$BV$10&gt;=30)</xm:f>
            <x14:dxf>
              <font>
                <color theme="0" tint="-0.14996795556505021"/>
              </font>
              <fill>
                <patternFill>
                  <bgColor theme="0" tint="-0.14996795556505021"/>
                </patternFill>
              </fill>
            </x14:dxf>
          </x14:cfRule>
          <xm:sqref>I43</xm:sqref>
        </x14:conditionalFormatting>
        <x14:conditionalFormatting xmlns:xm="http://schemas.microsoft.com/office/excel/2006/main">
          <x14:cfRule type="expression" priority="29" id="{4120A1E8-7EC5-4BBC-99C0-45BAD44E8ECA}">
            <xm:f>OR(option&lt;&gt;3, Calculation!$CC$10&gt;=30)</xm:f>
            <x14:dxf>
              <font>
                <color theme="0" tint="-0.14996795556505021"/>
              </font>
              <fill>
                <patternFill>
                  <bgColor theme="0" tint="-0.14996795556505021"/>
                </patternFill>
              </fill>
            </x14:dxf>
          </x14:cfRule>
          <xm:sqref>I45</xm:sqref>
        </x14:conditionalFormatting>
        <x14:conditionalFormatting xmlns:xm="http://schemas.microsoft.com/office/excel/2006/main">
          <x14:cfRule type="expression" priority="28" id="{C6CAD8ED-9ABC-4254-AA38-80C4404C4C09}">
            <xm:f>OR(option&lt;&gt;3, Calculation!$CD$10&gt;=30)</xm:f>
            <x14:dxf>
              <font>
                <color theme="0" tint="-0.14996795556505021"/>
              </font>
              <fill>
                <patternFill>
                  <bgColor theme="0" tint="-0.14996795556505021"/>
                </patternFill>
              </fill>
            </x14:dxf>
          </x14:cfRule>
          <xm:sqref>I46</xm:sqref>
        </x14:conditionalFormatting>
        <x14:conditionalFormatting xmlns:xm="http://schemas.microsoft.com/office/excel/2006/main">
          <x14:cfRule type="expression" priority="27" id="{8B89C3B2-A5FF-45C2-81E7-6B5D1788B569}">
            <xm:f>OR(option&lt;&gt;3, Calculation!$CE$10&gt;=30)</xm:f>
            <x14:dxf>
              <font>
                <color theme="0" tint="-0.14996795556505021"/>
              </font>
              <fill>
                <patternFill>
                  <bgColor theme="0" tint="-0.14996795556505021"/>
                </patternFill>
              </fill>
            </x14:dxf>
          </x14:cfRule>
          <xm:sqref>I47</xm:sqref>
        </x14:conditionalFormatting>
        <x14:conditionalFormatting xmlns:xm="http://schemas.microsoft.com/office/excel/2006/main">
          <x14:cfRule type="expression" priority="26" id="{91B81D0A-70B6-4915-ABD8-7EB9AFE8E3EC}">
            <xm:f>OR(option&lt;&gt;3, Calculation!$CN$10&gt;=30)</xm:f>
            <x14:dxf>
              <font>
                <color theme="0" tint="-0.14996795556505021"/>
              </font>
              <fill>
                <patternFill>
                  <bgColor theme="0" tint="-0.14996795556505021"/>
                </patternFill>
              </fill>
            </x14:dxf>
          </x14:cfRule>
          <xm:sqref>I50</xm:sqref>
        </x14:conditionalFormatting>
        <x14:conditionalFormatting xmlns:xm="http://schemas.microsoft.com/office/excel/2006/main">
          <x14:cfRule type="expression" priority="23" id="{C0B6C95B-1956-409D-AFF4-8603603F4245}">
            <xm:f>OR(option&lt;&gt;3, Calculation!$CO$10&gt;=30)</xm:f>
            <x14:dxf>
              <font>
                <color theme="0" tint="-0.14996795556505021"/>
              </font>
              <fill>
                <patternFill>
                  <bgColor theme="0" tint="-0.14996795556505021"/>
                </patternFill>
              </fill>
            </x14:dxf>
          </x14:cfRule>
          <xm:sqref>I51</xm:sqref>
        </x14:conditionalFormatting>
        <x14:conditionalFormatting xmlns:xm="http://schemas.microsoft.com/office/excel/2006/main">
          <x14:cfRule type="expression" priority="22" id="{5B688F91-16D8-4A79-8E2F-2490EF4C9910}">
            <xm:f>OR(option&lt;&gt;3, Calculation!$CP$10&gt;=30)</xm:f>
            <x14:dxf>
              <font>
                <color theme="0" tint="-0.14996795556505021"/>
              </font>
              <fill>
                <patternFill>
                  <bgColor theme="0" tint="-0.14996795556505021"/>
                </patternFill>
              </fill>
            </x14:dxf>
          </x14:cfRule>
          <xm:sqref>I52</xm:sqref>
        </x14:conditionalFormatting>
        <x14:conditionalFormatting xmlns:xm="http://schemas.microsoft.com/office/excel/2006/main">
          <x14:cfRule type="expression" priority="21" id="{5FEEE16D-2F38-4483-8261-EFFF9CD1C3CE}">
            <xm:f>OR(option&lt;&gt;3, Calculation!$CQ$10&gt;=30)</xm:f>
            <x14:dxf>
              <font>
                <color theme="0" tint="-0.14996795556505021"/>
              </font>
              <fill>
                <patternFill>
                  <bgColor theme="0" tint="-0.14996795556505021"/>
                </patternFill>
              </fill>
            </x14:dxf>
          </x14:cfRule>
          <xm:sqref>I53</xm:sqref>
        </x14:conditionalFormatting>
        <x14:conditionalFormatting xmlns:xm="http://schemas.microsoft.com/office/excel/2006/main">
          <x14:cfRule type="expression" priority="20" id="{1B81723E-FA7B-4CB7-926E-8D1D672A7716}">
            <xm:f>OR(option&lt;&gt;3, Calculation!$CR$10&gt;=30)</xm:f>
            <x14:dxf>
              <font>
                <color theme="0" tint="-0.14996795556505021"/>
              </font>
              <fill>
                <patternFill>
                  <bgColor theme="0" tint="-0.14996795556505021"/>
                </patternFill>
              </fill>
            </x14:dxf>
          </x14:cfRule>
          <xm:sqref>I54</xm:sqref>
        </x14:conditionalFormatting>
        <x14:conditionalFormatting xmlns:xm="http://schemas.microsoft.com/office/excel/2006/main">
          <x14:cfRule type="expression" priority="19" id="{F807F2D4-6C3E-4184-9830-96B59A51CDF7}">
            <xm:f>OR(option&lt;&gt;3, Calculation!$CS$10&gt;=30)</xm:f>
            <x14:dxf>
              <font>
                <color theme="0" tint="-0.14996795556505021"/>
              </font>
              <fill>
                <patternFill>
                  <bgColor theme="0" tint="-0.14996795556505021"/>
                </patternFill>
              </fill>
            </x14:dxf>
          </x14:cfRule>
          <xm:sqref>I55</xm:sqref>
        </x14:conditionalFormatting>
        <x14:conditionalFormatting xmlns:xm="http://schemas.microsoft.com/office/excel/2006/main">
          <x14:cfRule type="expression" priority="18" id="{2280DFC8-F9D0-49EC-BEC1-D430F11B3842}">
            <xm:f>OR(option&lt;&gt;3, Calculation!$DH$10&gt;=30)</xm:f>
            <x14:dxf>
              <font>
                <color theme="0" tint="-0.14996795556505021"/>
              </font>
              <fill>
                <patternFill>
                  <bgColor theme="0" tint="-0.14996795556505021"/>
                </patternFill>
              </fill>
            </x14:dxf>
          </x14:cfRule>
          <xm:sqref>I58</xm:sqref>
        </x14:conditionalFormatting>
        <x14:conditionalFormatting xmlns:xm="http://schemas.microsoft.com/office/excel/2006/main">
          <x14:cfRule type="expression" priority="17" id="{8315B77A-80D1-49FD-B9C4-FB5717ACC67D}">
            <xm:f>OR(option&lt;&gt;3, Calculation!$DI$10&gt;=30)</xm:f>
            <x14:dxf>
              <font>
                <color theme="0" tint="-0.14996795556505021"/>
              </font>
              <fill>
                <patternFill>
                  <bgColor theme="0" tint="-0.14996795556505021"/>
                </patternFill>
              </fill>
            </x14:dxf>
          </x14:cfRule>
          <xm:sqref>I59</xm:sqref>
        </x14:conditionalFormatting>
        <x14:conditionalFormatting xmlns:xm="http://schemas.microsoft.com/office/excel/2006/main">
          <x14:cfRule type="expression" priority="16" id="{43E11B4D-E6C0-4D3E-AB95-53B4EC7B875A}">
            <xm:f>OR(option&lt;&gt;3, Calculation!$DJ$10&gt;=30)</xm:f>
            <x14:dxf>
              <font>
                <color theme="0" tint="-0.14996795556505021"/>
              </font>
              <fill>
                <patternFill>
                  <bgColor theme="0" tint="-0.14996795556505021"/>
                </patternFill>
              </fill>
            </x14:dxf>
          </x14:cfRule>
          <xm:sqref>I60</xm:sqref>
        </x14:conditionalFormatting>
        <x14:conditionalFormatting xmlns:xm="http://schemas.microsoft.com/office/excel/2006/main">
          <x14:cfRule type="expression" priority="15" id="{623C19A6-A3C4-4506-AC6E-C4C86848FEC9}">
            <xm:f>OR(option&lt;&gt;3, Calculation!$DK$10&gt;=30)</xm:f>
            <x14:dxf>
              <font>
                <color theme="0" tint="-0.14996795556505021"/>
              </font>
              <fill>
                <patternFill>
                  <bgColor theme="0" tint="-0.14996795556505021"/>
                </patternFill>
              </fill>
            </x14:dxf>
          </x14:cfRule>
          <xm:sqref>I61</xm:sqref>
        </x14:conditionalFormatting>
        <x14:conditionalFormatting xmlns:xm="http://schemas.microsoft.com/office/excel/2006/main">
          <x14:cfRule type="expression" priority="14" id="{8A008E9B-43E3-4579-B89F-EB5CF6E26188}">
            <xm:f>OR(option&lt;&gt;3, Calculation!$DL$10&gt;=30)</xm:f>
            <x14:dxf>
              <font>
                <color theme="0" tint="-0.14996795556505021"/>
              </font>
              <fill>
                <patternFill>
                  <bgColor theme="0" tint="-0.14996795556505021"/>
                </patternFill>
              </fill>
            </x14:dxf>
          </x14:cfRule>
          <xm:sqref>I62</xm:sqref>
        </x14:conditionalFormatting>
        <x14:conditionalFormatting xmlns:xm="http://schemas.microsoft.com/office/excel/2006/main">
          <x14:cfRule type="expression" priority="13" id="{F55629AB-CE4E-41F0-93A5-F609AE1F46E9}">
            <xm:f>OR(option&lt;&gt;3, Calculation!$DM$10&gt;=30)</xm:f>
            <x14:dxf>
              <font>
                <color theme="0" tint="-0.14996795556505021"/>
              </font>
              <fill>
                <patternFill>
                  <bgColor theme="0" tint="-0.14996795556505021"/>
                </patternFill>
              </fill>
            </x14:dxf>
          </x14:cfRule>
          <xm:sqref>I63</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promptTitle="Select" xr:uid="{400DD36C-1C8E-4E42-AF7E-4DFFBD145FC6}">
          <x14:formula1>
            <xm:f>Data!$BA$5:$BA$39</xm:f>
          </x14:formula1>
          <xm:sqref>E41 E43 E45:E47 E29:E31 E34:E37 E50:E55 E58:E63</xm:sqref>
        </x14:dataValidation>
        <x14:dataValidation type="list" allowBlank="1" showInputMessage="1" showErrorMessage="1" xr:uid="{00000000-0002-0000-0100-000002000000}">
          <x14:formula1>
            <xm:f>Data!$AU$3:$AU$205</xm:f>
          </x14:formula1>
          <xm:sqref>G18 C6 G21:G25</xm:sqref>
        </x14:dataValidation>
        <x14:dataValidation type="list" allowBlank="1" showInputMessage="1" showErrorMessage="1" promptTitle="Select" xr:uid="{4EFC6F1E-E994-4E50-A2C7-C3DE12539557}">
          <x14:formula1>
            <xm:f>Data!$BA$5:$BA$41</xm:f>
          </x14:formula1>
          <xm:sqref>E18 E21:E25</xm:sqref>
        </x14:dataValidation>
        <x14:dataValidation type="list" allowBlank="1" showInputMessage="1" showErrorMessage="1" promptTitle="Select" xr:uid="{C1B15405-CBA9-4442-88D3-89F756C7B002}">
          <x14:formula1>
            <xm:f>Calculation!$H$6:$H$7</xm:f>
          </x14:formula1>
          <xm:sqref>F12</xm:sqref>
        </x14:dataValidation>
        <x14:dataValidation type="list" allowBlank="1" showInputMessage="1" showErrorMessage="1" promptTitle="Select" xr:uid="{AB56ECE6-CDD2-4927-B167-15A6D0F60949}">
          <x14:formula1>
            <xm:f>Calculation!$S$5:$W$5</xm:f>
          </x14:formula1>
          <xm:sqref>F8:G8</xm:sqref>
        </x14:dataValidation>
        <x14:dataValidation type="list" allowBlank="1" showInputMessage="1" showErrorMessage="1" promptTitle="Select" xr:uid="{465E0B46-0C46-4179-AF0B-2F4308C1B193}">
          <x14:formula1>
            <xm:f>Calculation!$R$6:$R$7</xm:f>
          </x14:formula1>
          <xm:sqref>F7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BB7B9-D6D1-4ABA-B34D-FDED226D3CE5}">
  <dimension ref="A2:Y73"/>
  <sheetViews>
    <sheetView zoomScale="85" zoomScaleNormal="85" workbookViewId="0">
      <selection activeCell="E25" sqref="E25"/>
    </sheetView>
  </sheetViews>
  <sheetFormatPr defaultRowHeight="15.75" x14ac:dyDescent="0.25"/>
  <cols>
    <col min="1" max="1" width="8.625" style="16"/>
    <col min="2" max="2" width="23.125" bestFit="1" customWidth="1"/>
    <col min="3" max="7" width="12.375" style="16" customWidth="1"/>
    <col min="8" max="8" width="8.625" style="16"/>
    <col min="9" max="9" width="23.625" style="16" bestFit="1" customWidth="1"/>
    <col min="10" max="14" width="11.875" style="16" customWidth="1"/>
    <col min="15" max="15" width="8.625" style="16"/>
  </cols>
  <sheetData>
    <row r="2" spans="2:14" x14ac:dyDescent="0.25">
      <c r="B2" s="237" t="s">
        <v>6749</v>
      </c>
      <c r="I2" s="237" t="s">
        <v>6749</v>
      </c>
    </row>
    <row r="3" spans="2:14" x14ac:dyDescent="0.25">
      <c r="B3" s="2" t="s">
        <v>6754</v>
      </c>
      <c r="C3" s="2" t="s">
        <v>6753</v>
      </c>
      <c r="D3" s="236" t="s">
        <v>6750</v>
      </c>
      <c r="E3" s="236" t="s">
        <v>6751</v>
      </c>
      <c r="F3" s="236" t="s">
        <v>6752</v>
      </c>
      <c r="G3" s="2" t="s">
        <v>461</v>
      </c>
      <c r="I3" s="2" t="s">
        <v>6755</v>
      </c>
      <c r="J3" s="2" t="s">
        <v>6753</v>
      </c>
      <c r="K3" s="236" t="s">
        <v>6750</v>
      </c>
      <c r="L3" s="236" t="s">
        <v>6751</v>
      </c>
      <c r="M3" s="236" t="s">
        <v>6752</v>
      </c>
      <c r="N3" s="2" t="s">
        <v>461</v>
      </c>
    </row>
    <row r="4" spans="2:14" x14ac:dyDescent="0.25">
      <c r="B4" t="s">
        <v>6745</v>
      </c>
      <c r="C4" s="4">
        <v>33.705985902742889</v>
      </c>
      <c r="D4" s="4">
        <v>63.368032004173493</v>
      </c>
      <c r="E4" s="4">
        <v>78.905340808389326</v>
      </c>
      <c r="F4" s="4">
        <v>86.605950917624853</v>
      </c>
      <c r="G4" s="4">
        <v>100</v>
      </c>
      <c r="I4" s="238" t="s">
        <v>414</v>
      </c>
      <c r="J4" s="4">
        <v>62.912616346929212</v>
      </c>
      <c r="K4" s="4">
        <v>79.158295245775051</v>
      </c>
      <c r="L4" s="4">
        <v>83.715467780408375</v>
      </c>
      <c r="M4" s="4">
        <v>89.698471322719357</v>
      </c>
      <c r="N4" s="4">
        <v>92.366385036647102</v>
      </c>
    </row>
    <row r="5" spans="2:14" x14ac:dyDescent="0.25">
      <c r="B5" t="s">
        <v>6748</v>
      </c>
      <c r="C5" s="4">
        <v>29.411159146835807</v>
      </c>
      <c r="D5" s="4">
        <v>39.440576123692288</v>
      </c>
      <c r="E5" s="4">
        <v>44.870612121394778</v>
      </c>
      <c r="F5" s="4">
        <v>48.985514730068189</v>
      </c>
      <c r="G5" s="4">
        <v>57.423286103243285</v>
      </c>
      <c r="I5" s="238" t="s">
        <v>407</v>
      </c>
      <c r="J5" s="4">
        <v>21.939643028204273</v>
      </c>
      <c r="K5" s="4">
        <v>26.334419951729863</v>
      </c>
      <c r="L5" s="4">
        <v>40.910522286506762</v>
      </c>
      <c r="M5" s="4">
        <v>55.128007397504014</v>
      </c>
      <c r="N5" s="4">
        <v>100</v>
      </c>
    </row>
    <row r="6" spans="2:14" x14ac:dyDescent="0.25">
      <c r="B6" t="s">
        <v>6746</v>
      </c>
      <c r="C6" s="4">
        <v>15.851671122110531</v>
      </c>
      <c r="D6" s="4">
        <v>24.806722942800256</v>
      </c>
      <c r="E6" s="4">
        <v>31.376102519080277</v>
      </c>
      <c r="F6" s="4">
        <v>35.870692764964843</v>
      </c>
      <c r="G6" s="4">
        <v>49.916298620044707</v>
      </c>
      <c r="I6" s="238" t="s">
        <v>405</v>
      </c>
      <c r="J6" s="4">
        <v>31.766986245113529</v>
      </c>
      <c r="K6" s="4">
        <v>45.107149420821209</v>
      </c>
      <c r="L6" s="4">
        <v>49.90508267524379</v>
      </c>
      <c r="M6" s="4">
        <v>60.009328786605089</v>
      </c>
      <c r="N6" s="4">
        <v>77.377868655003809</v>
      </c>
    </row>
    <row r="7" spans="2:14" x14ac:dyDescent="0.25">
      <c r="B7" t="s">
        <v>6747</v>
      </c>
      <c r="C7" s="4">
        <v>13.882344408376396</v>
      </c>
      <c r="D7" s="4">
        <v>18.128612563072409</v>
      </c>
      <c r="E7" s="4">
        <v>21.085567614296828</v>
      </c>
      <c r="F7" s="4">
        <v>24.201620037550192</v>
      </c>
      <c r="G7" s="4">
        <v>31.766986245113529</v>
      </c>
      <c r="I7" s="238" t="s">
        <v>409</v>
      </c>
      <c r="J7" s="4">
        <v>18.809417729247929</v>
      </c>
      <c r="K7" s="4">
        <v>33.854700476109841</v>
      </c>
      <c r="L7" s="4">
        <v>40.431886940284187</v>
      </c>
      <c r="M7" s="4">
        <v>45.239491398019197</v>
      </c>
      <c r="N7" s="4">
        <v>54.352929263712333</v>
      </c>
    </row>
    <row r="8" spans="2:14" x14ac:dyDescent="0.25">
      <c r="I8" s="238" t="s">
        <v>406</v>
      </c>
      <c r="J8" s="4">
        <v>18.653757588149599</v>
      </c>
      <c r="K8" s="4">
        <v>35.479809038931592</v>
      </c>
      <c r="L8" s="4">
        <v>39.804641398745559</v>
      </c>
      <c r="M8" s="4">
        <v>46.751525527861141</v>
      </c>
      <c r="N8" s="4">
        <v>80.351907897746756</v>
      </c>
    </row>
    <row r="9" spans="2:14" x14ac:dyDescent="0.25">
      <c r="I9" s="238" t="s">
        <v>404</v>
      </c>
      <c r="J9" s="4">
        <v>18.77812041342067</v>
      </c>
      <c r="K9" s="4">
        <v>24.716909520700632</v>
      </c>
      <c r="L9" s="4">
        <v>25.021779293016571</v>
      </c>
      <c r="M9" s="4">
        <v>31.075828332568296</v>
      </c>
      <c r="N9" s="4">
        <v>33.518420960194597</v>
      </c>
    </row>
    <row r="10" spans="2:14" x14ac:dyDescent="0.25">
      <c r="I10" s="238" t="s">
        <v>408</v>
      </c>
      <c r="J10" s="4">
        <v>13.882344408376396</v>
      </c>
      <c r="K10" s="4">
        <v>19.126222554787432</v>
      </c>
      <c r="L10" s="4">
        <v>22.07849535154352</v>
      </c>
      <c r="M10" s="4">
        <v>24.933903170473471</v>
      </c>
      <c r="N10" s="4">
        <v>48.985514730068189</v>
      </c>
    </row>
    <row r="11" spans="2:14" x14ac:dyDescent="0.25">
      <c r="I11" s="238" t="s">
        <v>6776</v>
      </c>
      <c r="J11" s="4"/>
      <c r="K11" s="4"/>
      <c r="L11" s="4"/>
      <c r="M11" s="4"/>
      <c r="N11" s="4"/>
    </row>
    <row r="12" spans="2:14" s="16" customFormat="1" x14ac:dyDescent="0.25">
      <c r="I12" s="238"/>
      <c r="J12" s="4"/>
      <c r="K12" s="4"/>
      <c r="L12" s="4"/>
      <c r="M12" s="4"/>
      <c r="N12" s="4"/>
    </row>
    <row r="13" spans="2:14" x14ac:dyDescent="0.25">
      <c r="B13" s="237" t="s">
        <v>466</v>
      </c>
      <c r="I13" s="237" t="s">
        <v>466</v>
      </c>
    </row>
    <row r="14" spans="2:14" x14ac:dyDescent="0.25">
      <c r="B14" s="2" t="s">
        <v>6754</v>
      </c>
      <c r="C14" s="2" t="s">
        <v>6753</v>
      </c>
      <c r="D14" s="236" t="s">
        <v>6750</v>
      </c>
      <c r="E14" s="236" t="s">
        <v>6751</v>
      </c>
      <c r="F14" s="236" t="s">
        <v>6752</v>
      </c>
      <c r="G14" s="2" t="s">
        <v>461</v>
      </c>
      <c r="I14" s="239" t="s">
        <v>6755</v>
      </c>
      <c r="J14" s="2" t="s">
        <v>6753</v>
      </c>
      <c r="K14" s="236" t="s">
        <v>6750</v>
      </c>
      <c r="L14" s="236" t="s">
        <v>6751</v>
      </c>
      <c r="M14" s="236" t="s">
        <v>6752</v>
      </c>
      <c r="N14" s="2" t="s">
        <v>461</v>
      </c>
    </row>
    <row r="15" spans="2:14" x14ac:dyDescent="0.25">
      <c r="B15" s="16" t="s">
        <v>6745</v>
      </c>
      <c r="C15" s="4">
        <v>6.7794886449186214</v>
      </c>
      <c r="D15" s="4">
        <v>21.926920993769773</v>
      </c>
      <c r="E15" s="4">
        <v>40.23969644862968</v>
      </c>
      <c r="F15" s="4">
        <v>56.174614300314559</v>
      </c>
      <c r="G15" s="4">
        <v>100</v>
      </c>
      <c r="I15" s="238" t="s">
        <v>414</v>
      </c>
      <c r="J15" s="4">
        <v>24.998692348245594</v>
      </c>
      <c r="K15" s="4">
        <v>40.23969644862968</v>
      </c>
      <c r="L15" s="4">
        <v>49.497439478592085</v>
      </c>
      <c r="M15" s="4">
        <v>60.353222267989096</v>
      </c>
      <c r="N15" s="4">
        <v>74.598780670343714</v>
      </c>
    </row>
    <row r="16" spans="2:14" x14ac:dyDescent="0.25">
      <c r="B16" s="16" t="s">
        <v>6748</v>
      </c>
      <c r="C16" s="4">
        <v>2.5997358531433465</v>
      </c>
      <c r="D16" s="4">
        <v>4.1277346163302422</v>
      </c>
      <c r="E16" s="4">
        <v>6.6440767830229213</v>
      </c>
      <c r="F16" s="4">
        <v>11.35222932461342</v>
      </c>
      <c r="G16" s="4">
        <v>28.485469486717815</v>
      </c>
      <c r="I16" s="238" t="s">
        <v>407</v>
      </c>
      <c r="J16" s="4">
        <v>1.5167933320169595</v>
      </c>
      <c r="K16" s="4">
        <v>2.1181247197815658</v>
      </c>
      <c r="L16" s="4">
        <v>3.9443160983855536</v>
      </c>
      <c r="M16" s="4">
        <v>26.525038085661865</v>
      </c>
      <c r="N16" s="4">
        <v>100</v>
      </c>
    </row>
    <row r="17" spans="2:25" x14ac:dyDescent="0.25">
      <c r="B17" s="16" t="s">
        <v>6746</v>
      </c>
      <c r="C17" s="4">
        <v>1.4074179963520159</v>
      </c>
      <c r="D17" s="4">
        <v>2.2526474245183183</v>
      </c>
      <c r="E17" s="4">
        <v>3.5966787493127721</v>
      </c>
      <c r="F17" s="4">
        <v>5.4352764347840363</v>
      </c>
      <c r="G17" s="4">
        <v>10.007252071287033</v>
      </c>
      <c r="I17" s="238" t="s">
        <v>405</v>
      </c>
      <c r="J17" s="4">
        <v>2.0378918917396858</v>
      </c>
      <c r="K17" s="4">
        <v>4.1993178362895689</v>
      </c>
      <c r="L17" s="4">
        <v>9.8184156067260844</v>
      </c>
      <c r="M17" s="4">
        <v>19.59582734086543</v>
      </c>
      <c r="N17" s="4">
        <v>48.09043343161629</v>
      </c>
    </row>
    <row r="18" spans="2:25" x14ac:dyDescent="0.25">
      <c r="B18" s="16" t="s">
        <v>6747</v>
      </c>
      <c r="C18" s="4">
        <v>1.194884769180689</v>
      </c>
      <c r="D18" s="4">
        <v>2.8141037744788444</v>
      </c>
      <c r="E18" s="4">
        <v>3.5689672718156231</v>
      </c>
      <c r="F18" s="4">
        <v>3.8251306694689116</v>
      </c>
      <c r="G18" s="4">
        <v>5.0095639613694916</v>
      </c>
      <c r="I18" s="238" t="s">
        <v>409</v>
      </c>
      <c r="J18" s="4">
        <v>1.7222540206945689</v>
      </c>
      <c r="K18" s="4">
        <v>2.6985274387771669</v>
      </c>
      <c r="L18" s="4">
        <v>3.9922569779472226</v>
      </c>
      <c r="M18" s="4">
        <v>8.4021847989303904</v>
      </c>
      <c r="N18" s="4">
        <v>15.876610191166593</v>
      </c>
    </row>
    <row r="19" spans="2:25" x14ac:dyDescent="0.25">
      <c r="B19" s="16"/>
      <c r="I19" s="238" t="s">
        <v>406</v>
      </c>
      <c r="J19" s="4">
        <v>3.6260824052515641</v>
      </c>
      <c r="K19" s="4">
        <v>7.6058316076365147</v>
      </c>
      <c r="L19" s="4">
        <v>8.7565121649009896</v>
      </c>
      <c r="M19" s="4">
        <v>11.171103587083877</v>
      </c>
      <c r="N19" s="4">
        <v>68.370890579152316</v>
      </c>
    </row>
    <row r="20" spans="2:25" x14ac:dyDescent="0.25">
      <c r="B20" s="16"/>
      <c r="I20" s="238" t="s">
        <v>404</v>
      </c>
      <c r="J20" s="4">
        <v>2.7637088054974095</v>
      </c>
      <c r="K20" s="4">
        <v>2.9118417617354169</v>
      </c>
      <c r="L20" s="4">
        <v>2.9927981311378149</v>
      </c>
      <c r="M20" s="4">
        <v>5.0277801330899745</v>
      </c>
      <c r="N20" s="4">
        <v>9.7251367171724006</v>
      </c>
    </row>
    <row r="21" spans="2:25" x14ac:dyDescent="0.25">
      <c r="B21" s="16"/>
      <c r="I21" s="238" t="s">
        <v>408</v>
      </c>
      <c r="J21" s="4">
        <v>1.194884769180689</v>
      </c>
      <c r="K21" s="4">
        <v>3.5615635017250438</v>
      </c>
      <c r="L21" s="4">
        <v>3.6603566534657048</v>
      </c>
      <c r="M21" s="4">
        <v>4.1104416645924982</v>
      </c>
      <c r="N21" s="4">
        <v>12.5956962308301</v>
      </c>
    </row>
    <row r="22" spans="2:25" x14ac:dyDescent="0.25">
      <c r="I22" s="238" t="s">
        <v>6776</v>
      </c>
    </row>
    <row r="23" spans="2:25" s="16" customFormat="1" x14ac:dyDescent="0.25">
      <c r="I23" s="238"/>
    </row>
    <row r="24" spans="2:25" x14ac:dyDescent="0.25">
      <c r="B24" s="237" t="s">
        <v>475</v>
      </c>
      <c r="I24" s="237" t="s">
        <v>475</v>
      </c>
    </row>
    <row r="25" spans="2:25" x14ac:dyDescent="0.25">
      <c r="B25" s="2" t="s">
        <v>6754</v>
      </c>
      <c r="C25" s="2" t="s">
        <v>6753</v>
      </c>
      <c r="D25" s="236" t="s">
        <v>6750</v>
      </c>
      <c r="E25" s="236" t="s">
        <v>6751</v>
      </c>
      <c r="F25" s="236" t="s">
        <v>6752</v>
      </c>
      <c r="G25" s="2" t="s">
        <v>461</v>
      </c>
      <c r="I25" s="239" t="s">
        <v>6755</v>
      </c>
      <c r="J25" s="2" t="s">
        <v>6753</v>
      </c>
      <c r="K25" s="236" t="s">
        <v>6750</v>
      </c>
      <c r="L25" s="236" t="s">
        <v>6751</v>
      </c>
      <c r="M25" s="236" t="s">
        <v>6752</v>
      </c>
      <c r="N25" s="2" t="s">
        <v>461</v>
      </c>
      <c r="Y25" s="16"/>
    </row>
    <row r="26" spans="2:25" x14ac:dyDescent="0.25">
      <c r="B26" s="16" t="s">
        <v>6745</v>
      </c>
      <c r="C26" s="4">
        <v>31.271011425299232</v>
      </c>
      <c r="D26" s="4">
        <v>62.047400567857167</v>
      </c>
      <c r="E26" s="4">
        <v>71.488731089016113</v>
      </c>
      <c r="F26" s="4">
        <v>77.463891610897804</v>
      </c>
      <c r="G26" s="4">
        <v>100</v>
      </c>
      <c r="I26" s="238" t="s">
        <v>414</v>
      </c>
      <c r="J26" s="4">
        <v>44.255094457884617</v>
      </c>
      <c r="K26" s="4">
        <v>67.21833055595765</v>
      </c>
      <c r="L26" s="4">
        <v>72.636041818567804</v>
      </c>
      <c r="M26" s="4">
        <v>78.559526268181031</v>
      </c>
      <c r="N26" s="4">
        <v>84.454145503462072</v>
      </c>
    </row>
    <row r="27" spans="2:25" x14ac:dyDescent="0.25">
      <c r="B27" s="16" t="s">
        <v>6748</v>
      </c>
      <c r="C27" s="4">
        <v>28.875013131876994</v>
      </c>
      <c r="D27" s="4">
        <v>41.188536442786095</v>
      </c>
      <c r="E27" s="4">
        <v>51.057675533197454</v>
      </c>
      <c r="F27" s="4">
        <v>60.542454725138647</v>
      </c>
      <c r="G27" s="4">
        <v>72.014359303391757</v>
      </c>
      <c r="I27" s="238" t="s">
        <v>407</v>
      </c>
      <c r="J27" s="4">
        <v>12.176362291961935</v>
      </c>
      <c r="K27" s="4">
        <v>23.795855567267228</v>
      </c>
      <c r="L27" s="4">
        <v>41.657062087679137</v>
      </c>
      <c r="M27" s="4">
        <v>62.385653076915638</v>
      </c>
      <c r="N27" s="4">
        <v>100</v>
      </c>
    </row>
    <row r="28" spans="2:25" x14ac:dyDescent="0.25">
      <c r="B28" s="16" t="s">
        <v>6746</v>
      </c>
      <c r="C28" s="4">
        <v>9.9450159919596466</v>
      </c>
      <c r="D28" s="4">
        <v>20.637362048371024</v>
      </c>
      <c r="E28" s="4">
        <v>31.172351916595126</v>
      </c>
      <c r="F28" s="4">
        <v>43.292431405890206</v>
      </c>
      <c r="G28" s="4">
        <v>74.916821836617828</v>
      </c>
      <c r="I28" s="238" t="s">
        <v>405</v>
      </c>
      <c r="J28" s="4">
        <v>34.65412666274478</v>
      </c>
      <c r="K28" s="4">
        <v>52.235345700393893</v>
      </c>
      <c r="L28" s="4">
        <v>62.363440010229588</v>
      </c>
      <c r="M28" s="4">
        <v>69.957065557253856</v>
      </c>
      <c r="N28" s="4">
        <v>77.736786119559696</v>
      </c>
    </row>
    <row r="29" spans="2:25" x14ac:dyDescent="0.25">
      <c r="B29" s="16" t="s">
        <v>6747</v>
      </c>
      <c r="C29" s="4">
        <v>11.00725995639249</v>
      </c>
      <c r="D29" s="4">
        <v>13.977411009526815</v>
      </c>
      <c r="E29" s="4">
        <v>17.877010752387058</v>
      </c>
      <c r="F29" s="4">
        <v>20.407277139538468</v>
      </c>
      <c r="G29" s="4">
        <v>48.814377485198719</v>
      </c>
      <c r="I29" s="238" t="s">
        <v>409</v>
      </c>
      <c r="J29" s="4">
        <v>18.73994917742252</v>
      </c>
      <c r="K29" s="4">
        <v>33.105105818940089</v>
      </c>
      <c r="L29" s="4">
        <v>41.906929656998052</v>
      </c>
      <c r="M29" s="4">
        <v>49.186956869994731</v>
      </c>
      <c r="N29" s="4">
        <v>70.592034021187672</v>
      </c>
    </row>
    <row r="30" spans="2:25" x14ac:dyDescent="0.25">
      <c r="B30" s="16"/>
      <c r="I30" s="238" t="s">
        <v>406</v>
      </c>
      <c r="J30" s="4">
        <v>23.008325476170818</v>
      </c>
      <c r="K30" s="4">
        <v>35.587109098872176</v>
      </c>
      <c r="L30" s="4">
        <v>38.948707928317972</v>
      </c>
      <c r="M30" s="4">
        <v>42.708716024678665</v>
      </c>
      <c r="N30" s="4">
        <v>77.524802105547963</v>
      </c>
    </row>
    <row r="31" spans="2:25" x14ac:dyDescent="0.25">
      <c r="B31" s="16"/>
      <c r="I31" s="238" t="s">
        <v>404</v>
      </c>
      <c r="J31" s="4">
        <v>20.65015977545983</v>
      </c>
      <c r="K31" s="4">
        <v>21.909993878311205</v>
      </c>
      <c r="L31" s="4">
        <v>23.451554307698359</v>
      </c>
      <c r="M31" s="4">
        <v>29.062536628722356</v>
      </c>
      <c r="N31" s="4">
        <v>31.817626036677009</v>
      </c>
    </row>
    <row r="32" spans="2:25" x14ac:dyDescent="0.25">
      <c r="B32" s="16"/>
      <c r="I32" s="238" t="s">
        <v>408</v>
      </c>
      <c r="J32" s="4">
        <v>9.9450159919596466</v>
      </c>
      <c r="K32" s="4">
        <v>13.979643171228354</v>
      </c>
      <c r="L32" s="4">
        <v>18.028933308596745</v>
      </c>
      <c r="M32" s="4">
        <v>21.772246058532239</v>
      </c>
      <c r="N32" s="4">
        <v>45.223970869574259</v>
      </c>
    </row>
    <row r="33" spans="2:14" x14ac:dyDescent="0.25">
      <c r="I33" s="238" t="s">
        <v>6776</v>
      </c>
    </row>
    <row r="34" spans="2:14" s="16" customFormat="1" x14ac:dyDescent="0.25">
      <c r="I34" s="238"/>
    </row>
    <row r="35" spans="2:14" x14ac:dyDescent="0.25">
      <c r="B35" s="237" t="s">
        <v>491</v>
      </c>
      <c r="I35" s="237" t="s">
        <v>491</v>
      </c>
    </row>
    <row r="36" spans="2:14" x14ac:dyDescent="0.25">
      <c r="B36" s="2" t="s">
        <v>6754</v>
      </c>
      <c r="C36" s="2" t="s">
        <v>6753</v>
      </c>
      <c r="D36" s="236" t="s">
        <v>6750</v>
      </c>
      <c r="E36" s="236" t="s">
        <v>6751</v>
      </c>
      <c r="F36" s="236" t="s">
        <v>6752</v>
      </c>
      <c r="G36" s="2" t="s">
        <v>461</v>
      </c>
      <c r="I36" s="239" t="s">
        <v>6755</v>
      </c>
      <c r="J36" s="2" t="s">
        <v>6753</v>
      </c>
      <c r="K36" s="236" t="s">
        <v>6750</v>
      </c>
      <c r="L36" s="236" t="s">
        <v>6751</v>
      </c>
      <c r="M36" s="236" t="s">
        <v>6752</v>
      </c>
      <c r="N36" s="2" t="s">
        <v>461</v>
      </c>
    </row>
    <row r="37" spans="2:14" x14ac:dyDescent="0.25">
      <c r="B37" s="16" t="s">
        <v>6745</v>
      </c>
      <c r="C37" s="4">
        <v>47.968849580771746</v>
      </c>
      <c r="D37" s="4">
        <v>72.452443273282569</v>
      </c>
      <c r="E37" s="4">
        <v>86.890238036015873</v>
      </c>
      <c r="F37" s="4">
        <v>90.752507858819172</v>
      </c>
      <c r="G37" s="4">
        <v>98.301203346528169</v>
      </c>
      <c r="I37" s="238" t="s">
        <v>414</v>
      </c>
      <c r="J37" s="4">
        <v>74.452505000513881</v>
      </c>
      <c r="K37" s="4">
        <v>87.436414566167031</v>
      </c>
      <c r="L37" s="4">
        <v>89.69812525580312</v>
      </c>
      <c r="M37" s="4">
        <v>94.457156132189937</v>
      </c>
      <c r="N37" s="4">
        <v>98.301203346528169</v>
      </c>
    </row>
    <row r="38" spans="2:14" x14ac:dyDescent="0.25">
      <c r="B38" s="16" t="s">
        <v>6748</v>
      </c>
      <c r="C38" s="4">
        <v>40.306961189687478</v>
      </c>
      <c r="D38" s="4">
        <v>58.98230715105413</v>
      </c>
      <c r="E38" s="4">
        <v>63.178157074214369</v>
      </c>
      <c r="F38" s="4">
        <v>69.279204795141609</v>
      </c>
      <c r="G38" s="4">
        <v>80.81269707862954</v>
      </c>
      <c r="I38" s="238" t="s">
        <v>407</v>
      </c>
      <c r="J38" s="4">
        <v>40.269727262941586</v>
      </c>
      <c r="K38" s="4">
        <v>49.63464334431449</v>
      </c>
      <c r="L38" s="4">
        <v>62.780514872005696</v>
      </c>
      <c r="M38" s="4">
        <v>79.220642163895221</v>
      </c>
      <c r="N38" s="4">
        <v>96.037566037494898</v>
      </c>
    </row>
    <row r="39" spans="2:14" x14ac:dyDescent="0.25">
      <c r="B39" s="16" t="s">
        <v>6746</v>
      </c>
      <c r="C39" s="4">
        <v>34.882072587575124</v>
      </c>
      <c r="D39" s="4">
        <v>44.110141996958035</v>
      </c>
      <c r="E39" s="4">
        <v>48.8919531408214</v>
      </c>
      <c r="F39" s="4">
        <v>55.170349187602739</v>
      </c>
      <c r="G39" s="4">
        <v>71.536426060203212</v>
      </c>
      <c r="I39" s="238" t="s">
        <v>405</v>
      </c>
      <c r="J39" s="4">
        <v>42.9995984385139</v>
      </c>
      <c r="K39" s="4">
        <v>60.557283889314256</v>
      </c>
      <c r="L39" s="4">
        <v>66.426888929297093</v>
      </c>
      <c r="M39" s="4">
        <v>71.454594908202793</v>
      </c>
      <c r="N39" s="4">
        <v>78.994771125764828</v>
      </c>
    </row>
    <row r="40" spans="2:14" x14ac:dyDescent="0.25">
      <c r="B40" s="16" t="s">
        <v>6747</v>
      </c>
      <c r="C40" s="4">
        <v>15.473788428242242</v>
      </c>
      <c r="D40" s="4">
        <v>38.19629695906724</v>
      </c>
      <c r="E40" s="4">
        <v>42.152063513976195</v>
      </c>
      <c r="F40" s="4">
        <v>46.213762527131095</v>
      </c>
      <c r="G40" s="4">
        <v>57.295056165698988</v>
      </c>
      <c r="I40" s="238" t="s">
        <v>409</v>
      </c>
      <c r="J40" s="4">
        <v>41.602588651554939</v>
      </c>
      <c r="K40" s="4">
        <v>49.277906181906189</v>
      </c>
      <c r="L40" s="4">
        <v>55.472129029982398</v>
      </c>
      <c r="M40" s="4">
        <v>65.711683657365825</v>
      </c>
      <c r="N40" s="4">
        <v>74.5614392722633</v>
      </c>
    </row>
    <row r="41" spans="2:14" x14ac:dyDescent="0.25">
      <c r="B41" s="16"/>
      <c r="I41" s="238" t="s">
        <v>406</v>
      </c>
      <c r="J41" s="4">
        <v>37.347103837366078</v>
      </c>
      <c r="K41" s="4">
        <v>50.568289626601945</v>
      </c>
      <c r="L41" s="4">
        <v>55.953573155283216</v>
      </c>
      <c r="M41" s="4">
        <v>60.915706843695091</v>
      </c>
      <c r="N41" s="4">
        <v>77.372417110666888</v>
      </c>
    </row>
    <row r="42" spans="2:14" x14ac:dyDescent="0.25">
      <c r="B42" s="16"/>
      <c r="I42" s="238" t="s">
        <v>404</v>
      </c>
      <c r="J42" s="4">
        <v>41.373180460625015</v>
      </c>
      <c r="K42" s="4">
        <v>43.82898852177572</v>
      </c>
      <c r="L42" s="4">
        <v>44.2341671172045</v>
      </c>
      <c r="M42" s="4">
        <v>45.019895188377518</v>
      </c>
      <c r="N42" s="4">
        <v>51.887103752225066</v>
      </c>
    </row>
    <row r="43" spans="2:14" x14ac:dyDescent="0.25">
      <c r="B43" s="16"/>
      <c r="I43" s="238" t="s">
        <v>408</v>
      </c>
      <c r="J43" s="4">
        <v>15.473788428242242</v>
      </c>
      <c r="K43" s="4">
        <v>37.33043657268518</v>
      </c>
      <c r="L43" s="4">
        <v>42.948235969521953</v>
      </c>
      <c r="M43" s="4">
        <v>47.340781691764008</v>
      </c>
      <c r="N43" s="4">
        <v>77.201108535933457</v>
      </c>
    </row>
    <row r="44" spans="2:14" x14ac:dyDescent="0.25">
      <c r="I44" s="238" t="s">
        <v>6776</v>
      </c>
    </row>
    <row r="45" spans="2:14" s="16" customFormat="1" x14ac:dyDescent="0.25">
      <c r="I45" s="238"/>
    </row>
    <row r="46" spans="2:14" x14ac:dyDescent="0.25">
      <c r="B46" s="237" t="s">
        <v>480</v>
      </c>
      <c r="I46" s="237" t="s">
        <v>480</v>
      </c>
    </row>
    <row r="47" spans="2:14" x14ac:dyDescent="0.25">
      <c r="B47" s="2" t="s">
        <v>6754</v>
      </c>
      <c r="C47" s="2" t="s">
        <v>6753</v>
      </c>
      <c r="D47" s="236" t="s">
        <v>6750</v>
      </c>
      <c r="E47" s="236" t="s">
        <v>6751</v>
      </c>
      <c r="F47" s="236" t="s">
        <v>6752</v>
      </c>
      <c r="G47" s="2" t="s">
        <v>461</v>
      </c>
      <c r="I47" s="239" t="s">
        <v>6755</v>
      </c>
      <c r="J47" s="2" t="s">
        <v>6753</v>
      </c>
      <c r="K47" s="236" t="s">
        <v>6750</v>
      </c>
      <c r="L47" s="236" t="s">
        <v>6751</v>
      </c>
      <c r="M47" s="236" t="s">
        <v>6752</v>
      </c>
      <c r="N47" s="2" t="s">
        <v>461</v>
      </c>
    </row>
    <row r="48" spans="2:14" x14ac:dyDescent="0.25">
      <c r="B48" s="16" t="s">
        <v>6745</v>
      </c>
      <c r="C48" s="4">
        <v>52.142613320665824</v>
      </c>
      <c r="D48" s="4">
        <v>62.199776710754634</v>
      </c>
      <c r="E48" s="4">
        <v>68.681487080729696</v>
      </c>
      <c r="F48" s="4">
        <v>73.727016228005368</v>
      </c>
      <c r="G48" s="4">
        <v>90.654561096504665</v>
      </c>
      <c r="I48" s="238" t="s">
        <v>414</v>
      </c>
      <c r="J48" s="4">
        <v>64.090422069794215</v>
      </c>
      <c r="K48" s="4">
        <v>68.143343513743545</v>
      </c>
      <c r="L48" s="4">
        <v>73.200921854259349</v>
      </c>
      <c r="M48" s="4">
        <v>78.569321022404637</v>
      </c>
      <c r="N48" s="4">
        <v>90.654561096504665</v>
      </c>
    </row>
    <row r="49" spans="2:14" x14ac:dyDescent="0.25">
      <c r="B49" s="16" t="s">
        <v>6748</v>
      </c>
      <c r="C49" s="4">
        <v>33.40553955156534</v>
      </c>
      <c r="D49" s="4">
        <v>45.019226993025953</v>
      </c>
      <c r="E49" s="4">
        <v>48.313637618101502</v>
      </c>
      <c r="F49" s="4">
        <v>53.976675829442918</v>
      </c>
      <c r="G49" s="4">
        <v>65.7757173403607</v>
      </c>
      <c r="I49" s="238" t="s">
        <v>407</v>
      </c>
      <c r="J49" s="4">
        <v>16.073057163756431</v>
      </c>
      <c r="K49" s="4">
        <v>33.954882521281775</v>
      </c>
      <c r="L49" s="4">
        <v>42.098221470936977</v>
      </c>
      <c r="M49" s="4">
        <v>54.732118436108244</v>
      </c>
      <c r="N49" s="4">
        <v>72.769609094228414</v>
      </c>
    </row>
    <row r="50" spans="2:14" x14ac:dyDescent="0.25">
      <c r="B50" s="16" t="s">
        <v>6746</v>
      </c>
      <c r="C50" s="4">
        <v>16.073057163756431</v>
      </c>
      <c r="D50" s="4">
        <v>29.474795516630373</v>
      </c>
      <c r="E50" s="4">
        <v>38.151710724111695</v>
      </c>
      <c r="F50" s="4">
        <v>45.132413850161129</v>
      </c>
      <c r="G50" s="4">
        <v>56.929185559041287</v>
      </c>
      <c r="I50" s="238" t="s">
        <v>405</v>
      </c>
      <c r="J50" s="4">
        <v>41.37888967178862</v>
      </c>
      <c r="K50" s="4">
        <v>49.87822939016452</v>
      </c>
      <c r="L50" s="4">
        <v>56.504264110207316</v>
      </c>
      <c r="M50" s="4">
        <v>60.388957256930993</v>
      </c>
      <c r="N50" s="4">
        <v>77.222128532054839</v>
      </c>
    </row>
    <row r="51" spans="2:14" x14ac:dyDescent="0.25">
      <c r="B51" s="16" t="s">
        <v>6747</v>
      </c>
      <c r="C51" s="4">
        <v>15.834874031161579</v>
      </c>
      <c r="D51" s="4">
        <v>19.690724673431085</v>
      </c>
      <c r="E51" s="4">
        <v>24.039300677866336</v>
      </c>
      <c r="F51" s="4">
        <v>29.18580679954524</v>
      </c>
      <c r="G51" s="4">
        <v>41.37888967178862</v>
      </c>
      <c r="I51" s="238" t="s">
        <v>409</v>
      </c>
      <c r="J51" s="4">
        <v>20.952764830081584</v>
      </c>
      <c r="K51" s="4">
        <v>40.310934212406252</v>
      </c>
      <c r="L51" s="4">
        <v>45.43963100185249</v>
      </c>
      <c r="M51" s="4">
        <v>52.31026585585662</v>
      </c>
      <c r="N51" s="4">
        <v>58.589902893296184</v>
      </c>
    </row>
    <row r="52" spans="2:14" x14ac:dyDescent="0.25">
      <c r="B52" s="16"/>
      <c r="I52" s="238" t="s">
        <v>406</v>
      </c>
      <c r="J52" s="4">
        <v>25.888186918193217</v>
      </c>
      <c r="K52" s="4">
        <v>44.898194055877866</v>
      </c>
      <c r="L52" s="4">
        <v>48.76861958766284</v>
      </c>
      <c r="M52" s="4">
        <v>58.953506441012436</v>
      </c>
      <c r="N52" s="4">
        <v>71.046735654108645</v>
      </c>
    </row>
    <row r="53" spans="2:14" x14ac:dyDescent="0.25">
      <c r="B53" s="16"/>
      <c r="I53" s="238" t="s">
        <v>404</v>
      </c>
      <c r="J53" s="4">
        <v>20.917255978497799</v>
      </c>
      <c r="K53" s="4">
        <v>32.463739447644556</v>
      </c>
      <c r="L53" s="4">
        <v>33.41047710140397</v>
      </c>
      <c r="M53" s="4">
        <v>35.217885303696569</v>
      </c>
      <c r="N53" s="4">
        <v>45.111790185042487</v>
      </c>
    </row>
    <row r="54" spans="2:14" x14ac:dyDescent="0.25">
      <c r="B54" s="16"/>
      <c r="I54" s="238" t="s">
        <v>408</v>
      </c>
      <c r="J54" s="4">
        <v>15.834874031161579</v>
      </c>
      <c r="K54" s="4">
        <v>20.211693102761895</v>
      </c>
      <c r="L54" s="4">
        <v>25.610862041805213</v>
      </c>
      <c r="M54" s="4">
        <v>29.56467786389674</v>
      </c>
      <c r="N54" s="4">
        <v>47.448414872272679</v>
      </c>
    </row>
    <row r="55" spans="2:14" x14ac:dyDescent="0.25">
      <c r="I55" s="238" t="s">
        <v>6776</v>
      </c>
    </row>
    <row r="56" spans="2:14" s="16" customFormat="1" x14ac:dyDescent="0.25">
      <c r="I56" s="238"/>
    </row>
    <row r="57" spans="2:14" x14ac:dyDescent="0.25">
      <c r="B57" s="237" t="s">
        <v>523</v>
      </c>
      <c r="I57" s="237" t="s">
        <v>523</v>
      </c>
    </row>
    <row r="58" spans="2:14" x14ac:dyDescent="0.25">
      <c r="B58" s="2" t="s">
        <v>6754</v>
      </c>
      <c r="C58" s="2" t="s">
        <v>6753</v>
      </c>
      <c r="D58" s="236" t="s">
        <v>6750</v>
      </c>
      <c r="E58" s="236" t="s">
        <v>6751</v>
      </c>
      <c r="F58" s="236" t="s">
        <v>6752</v>
      </c>
      <c r="G58" s="2" t="s">
        <v>461</v>
      </c>
      <c r="I58" s="239" t="s">
        <v>6755</v>
      </c>
      <c r="J58" s="2" t="s">
        <v>6753</v>
      </c>
      <c r="K58" s="236" t="s">
        <v>6750</v>
      </c>
      <c r="L58" s="236" t="s">
        <v>6751</v>
      </c>
      <c r="M58" s="236" t="s">
        <v>6752</v>
      </c>
      <c r="N58" s="2" t="s">
        <v>461</v>
      </c>
    </row>
    <row r="59" spans="2:14" x14ac:dyDescent="0.25">
      <c r="B59" s="16" t="s">
        <v>6745</v>
      </c>
      <c r="C59" s="4">
        <v>28.987963317433174</v>
      </c>
      <c r="D59" s="4">
        <v>73.166821635264569</v>
      </c>
      <c r="E59" s="4">
        <v>82.215631575736765</v>
      </c>
      <c r="F59" s="4">
        <v>91.675071179833211</v>
      </c>
      <c r="G59" s="4">
        <v>97.439395557616393</v>
      </c>
      <c r="I59" s="238" t="s">
        <v>414</v>
      </c>
      <c r="J59" s="4">
        <v>63.120841601083669</v>
      </c>
      <c r="K59" s="4">
        <v>84.101460318952931</v>
      </c>
      <c r="L59" s="4">
        <v>90.538072521655906</v>
      </c>
      <c r="M59" s="4">
        <v>94.780098748908912</v>
      </c>
      <c r="N59" s="4">
        <v>97.439395557616393</v>
      </c>
    </row>
    <row r="60" spans="2:14" x14ac:dyDescent="0.25">
      <c r="B60" s="16" t="s">
        <v>6748</v>
      </c>
      <c r="C60" s="4">
        <v>30.720145762355312</v>
      </c>
      <c r="D60" s="4">
        <v>47.501042146932512</v>
      </c>
      <c r="E60" s="4">
        <v>53.549152722363878</v>
      </c>
      <c r="F60" s="4">
        <v>60.843172663863584</v>
      </c>
      <c r="G60" s="4">
        <v>71.841986465039952</v>
      </c>
      <c r="I60" s="238" t="s">
        <v>407</v>
      </c>
      <c r="J60" s="4">
        <v>32.752698895676474</v>
      </c>
      <c r="K60" s="4">
        <v>47.506950346683126</v>
      </c>
      <c r="L60" s="4">
        <v>53.228403534986384</v>
      </c>
      <c r="M60" s="4">
        <v>65.76166744826503</v>
      </c>
      <c r="N60" s="4">
        <v>91.645798530419398</v>
      </c>
    </row>
    <row r="61" spans="2:14" x14ac:dyDescent="0.25">
      <c r="B61" s="16" t="s">
        <v>6746</v>
      </c>
      <c r="C61" s="4">
        <v>24.595360507691716</v>
      </c>
      <c r="D61" s="4">
        <v>41.198157197740805</v>
      </c>
      <c r="E61" s="4">
        <v>46.949600807241829</v>
      </c>
      <c r="F61" s="4">
        <v>52.899874724709491</v>
      </c>
      <c r="G61" s="4">
        <v>66.603682969917102</v>
      </c>
      <c r="I61" s="238" t="s">
        <v>405</v>
      </c>
      <c r="J61" s="4">
        <v>30.720145762355312</v>
      </c>
      <c r="K61" s="4">
        <v>43.969451484121564</v>
      </c>
      <c r="L61" s="4">
        <v>56.905716415977601</v>
      </c>
      <c r="M61" s="4">
        <v>67.346137375608805</v>
      </c>
      <c r="N61" s="4">
        <v>77.512405628075769</v>
      </c>
    </row>
    <row r="62" spans="2:14" x14ac:dyDescent="0.25">
      <c r="B62" s="16" t="s">
        <v>6747</v>
      </c>
      <c r="C62" s="4">
        <v>22.910267101956837</v>
      </c>
      <c r="D62" s="4">
        <v>35.877802004850501</v>
      </c>
      <c r="E62" s="4">
        <v>41.66738532847296</v>
      </c>
      <c r="F62" s="4">
        <v>45.165730768474681</v>
      </c>
      <c r="G62" s="4">
        <v>57.476045536448389</v>
      </c>
      <c r="I62" s="238" t="s">
        <v>409</v>
      </c>
      <c r="J62" s="4">
        <v>28.987963317433174</v>
      </c>
      <c r="K62" s="4">
        <v>45.9567162775597</v>
      </c>
      <c r="L62" s="4">
        <v>53.359008907586897</v>
      </c>
      <c r="M62" s="4">
        <v>58.410057732220338</v>
      </c>
      <c r="N62" s="4">
        <v>83.185782151305943</v>
      </c>
    </row>
    <row r="63" spans="2:14" x14ac:dyDescent="0.25">
      <c r="B63" s="16"/>
      <c r="I63" s="238" t="s">
        <v>406</v>
      </c>
      <c r="J63" s="4">
        <v>27.680625527300244</v>
      </c>
      <c r="K63" s="4">
        <v>39.864218213484975</v>
      </c>
      <c r="L63" s="4">
        <v>52.507327292260165</v>
      </c>
      <c r="M63" s="4">
        <v>63.792072079448232</v>
      </c>
      <c r="N63" s="4">
        <v>72.991908024853601</v>
      </c>
    </row>
    <row r="64" spans="2:14" x14ac:dyDescent="0.25">
      <c r="B64" s="16"/>
      <c r="I64" s="238" t="s">
        <v>404</v>
      </c>
      <c r="J64" s="4">
        <v>27.407340566597345</v>
      </c>
      <c r="K64" s="4">
        <v>38.367598335985832</v>
      </c>
      <c r="L64" s="4">
        <v>42.841969948116585</v>
      </c>
      <c r="M64" s="4">
        <v>50.219018178343454</v>
      </c>
      <c r="N64" s="4">
        <v>52.937518870331608</v>
      </c>
    </row>
    <row r="65" spans="2:14" x14ac:dyDescent="0.25">
      <c r="B65" s="16"/>
      <c r="I65" s="238" t="s">
        <v>408</v>
      </c>
      <c r="J65" s="4">
        <v>22.910267101956837</v>
      </c>
      <c r="K65" s="4">
        <v>38.483852285607796</v>
      </c>
      <c r="L65" s="4">
        <v>43.963521716106307</v>
      </c>
      <c r="M65" s="4">
        <v>50.91361711907161</v>
      </c>
      <c r="N65" s="4">
        <v>71.313828819416926</v>
      </c>
    </row>
    <row r="66" spans="2:14" x14ac:dyDescent="0.25">
      <c r="I66" s="238" t="s">
        <v>6776</v>
      </c>
    </row>
    <row r="70" spans="2:14" x14ac:dyDescent="0.25">
      <c r="B70" t="s">
        <v>6756</v>
      </c>
    </row>
    <row r="71" spans="2:14" x14ac:dyDescent="0.25">
      <c r="B71" t="s">
        <v>6757</v>
      </c>
    </row>
    <row r="72" spans="2:14" x14ac:dyDescent="0.25">
      <c r="B72" t="s">
        <v>6758</v>
      </c>
    </row>
    <row r="73" spans="2:14" x14ac:dyDescent="0.25">
      <c r="B73" t="s">
        <v>6759</v>
      </c>
    </row>
  </sheetData>
  <sortState ref="I5:I10">
    <sortCondition ref="I5"/>
  </sortState>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41048-7700-42C4-9A51-C36EC82A11EA}">
  <dimension ref="A1:EQ78"/>
  <sheetViews>
    <sheetView topLeftCell="A43" zoomScale="70" zoomScaleNormal="70" workbookViewId="0">
      <selection activeCell="A3" sqref="A3"/>
    </sheetView>
  </sheetViews>
  <sheetFormatPr defaultRowHeight="15.75" x14ac:dyDescent="0.25"/>
  <cols>
    <col min="1" max="1" width="15.625" style="16" bestFit="1" customWidth="1"/>
    <col min="2" max="2" width="11.875" style="16" bestFit="1" customWidth="1"/>
    <col min="3" max="3" width="8.625" style="16"/>
    <col min="4" max="4" width="11.125" style="16" bestFit="1" customWidth="1"/>
    <col min="5" max="5" width="11.125" style="16" customWidth="1"/>
    <col min="15" max="15" width="10.875" customWidth="1"/>
    <col min="16" max="16" width="10.375" customWidth="1"/>
    <col min="20" max="20" width="9.375" customWidth="1"/>
    <col min="137" max="137" width="10" style="16" bestFit="1" customWidth="1"/>
    <col min="138" max="138" width="8.625" style="16"/>
    <col min="141" max="146" width="9.375" customWidth="1"/>
  </cols>
  <sheetData>
    <row r="1" spans="1:147" x14ac:dyDescent="0.25">
      <c r="F1" s="16"/>
      <c r="G1" s="16"/>
      <c r="H1" s="16"/>
      <c r="L1" s="16"/>
      <c r="M1" s="61"/>
      <c r="N1" s="61"/>
      <c r="O1" s="61"/>
      <c r="P1" s="61"/>
      <c r="Q1" s="12"/>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I1" s="16"/>
      <c r="EJ1" s="16"/>
      <c r="EK1" s="16"/>
    </row>
    <row r="2" spans="1:147" x14ac:dyDescent="0.25">
      <c r="A2" s="180"/>
      <c r="B2" s="181" t="s">
        <v>6719</v>
      </c>
      <c r="C2" s="181" t="s">
        <v>4663</v>
      </c>
      <c r="D2" s="182" t="s">
        <v>6720</v>
      </c>
      <c r="E2" s="2"/>
      <c r="F2" s="16"/>
      <c r="G2" s="16"/>
      <c r="L2" s="176">
        <v>2018</v>
      </c>
      <c r="M2" s="16" t="s">
        <v>6713</v>
      </c>
      <c r="N2" s="16"/>
      <c r="O2" s="61"/>
      <c r="P2" s="61"/>
      <c r="Q2" s="12"/>
      <c r="R2" s="16"/>
      <c r="S2" s="16"/>
      <c r="T2" s="16"/>
      <c r="U2" s="16"/>
      <c r="V2" s="16"/>
      <c r="W2" s="16"/>
      <c r="X2" s="16"/>
      <c r="Y2" s="16"/>
      <c r="Z2" s="16"/>
      <c r="AA2" s="16"/>
      <c r="AB2" s="24" t="s">
        <v>6692</v>
      </c>
      <c r="AC2" s="24"/>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I2" s="16"/>
      <c r="EJ2" s="16"/>
      <c r="EK2" s="16"/>
    </row>
    <row r="3" spans="1:147" x14ac:dyDescent="0.25">
      <c r="A3" s="150" t="s">
        <v>6714</v>
      </c>
      <c r="B3" s="6"/>
      <c r="C3" s="6"/>
      <c r="D3" s="152"/>
      <c r="H3" s="16"/>
      <c r="I3" s="16"/>
      <c r="L3" s="16"/>
      <c r="M3" s="61"/>
      <c r="N3" s="61"/>
      <c r="O3" s="61"/>
      <c r="P3" s="61"/>
      <c r="Q3" s="12"/>
      <c r="S3" s="12"/>
      <c r="T3" s="16"/>
      <c r="U3" s="16"/>
      <c r="V3" s="16"/>
      <c r="W3" s="16"/>
      <c r="X3" s="16"/>
      <c r="Y3" s="16"/>
      <c r="Z3" s="16"/>
      <c r="AA3" s="16"/>
      <c r="AB3" s="24"/>
      <c r="AC3" s="24"/>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I3" s="16"/>
      <c r="EJ3" s="16"/>
      <c r="EK3" s="16"/>
    </row>
    <row r="4" spans="1:147" ht="16.5" thickBot="1" x14ac:dyDescent="0.3">
      <c r="A4" s="174" t="s">
        <v>6715</v>
      </c>
      <c r="B4" s="177">
        <f>VLOOKUP(2014,Calculation!G38:T74,13,FALSE)</f>
        <v>1.9067590000000001</v>
      </c>
      <c r="C4" s="178" t="str">
        <f>IF('TFP model'!E18="Select",IF('TFP model'!H18="","NA",('TFP model'!H18-1)/(100-1)*(T13-T12)+T12 ),IF(select&lt;30,HLOOKUP('TFP model'!E18,Data!$BG$3:$CC$50,Data!$BF5),IF(select=37,SUMIFS(Data!L$4:L$6063,Data!B$4:B$6063,'TFP model'!G18,Data!D$4:D$6063,"2014"),"")))</f>
        <v>NA</v>
      </c>
      <c r="D4" s="183" t="str">
        <f>IF(option=1,IFERROR(C4, ""),"")</f>
        <v>NA</v>
      </c>
      <c r="E4" s="179"/>
      <c r="H4" s="2" t="s">
        <v>6727</v>
      </c>
      <c r="I4" s="16"/>
      <c r="L4" s="2" t="s">
        <v>6691</v>
      </c>
      <c r="M4" s="12" t="s">
        <v>4653</v>
      </c>
      <c r="N4" s="12" t="s">
        <v>597</v>
      </c>
      <c r="O4" s="12" t="s">
        <v>598</v>
      </c>
      <c r="P4" s="12" t="s">
        <v>599</v>
      </c>
      <c r="Q4" s="12"/>
      <c r="S4" s="2" t="s">
        <v>6740</v>
      </c>
      <c r="T4" s="16"/>
      <c r="U4" s="16"/>
      <c r="V4" s="16"/>
      <c r="W4" s="16"/>
      <c r="Y4" s="99" t="s">
        <v>6741</v>
      </c>
      <c r="Z4" s="16"/>
      <c r="AA4" s="16"/>
      <c r="AB4" s="9"/>
      <c r="AC4" s="9" t="s">
        <v>433</v>
      </c>
      <c r="AD4" s="9" t="s">
        <v>434</v>
      </c>
      <c r="AE4" s="9" t="s">
        <v>435</v>
      </c>
      <c r="AF4" s="9" t="s">
        <v>436</v>
      </c>
      <c r="AG4" s="9" t="s">
        <v>437</v>
      </c>
      <c r="AH4" s="9" t="s">
        <v>438</v>
      </c>
      <c r="AI4" s="9" t="s">
        <v>439</v>
      </c>
      <c r="AJ4" s="9" t="s">
        <v>443</v>
      </c>
      <c r="AK4" s="9" t="s">
        <v>444</v>
      </c>
      <c r="AL4" s="9" t="s">
        <v>445</v>
      </c>
      <c r="AM4" s="9" t="s">
        <v>440</v>
      </c>
      <c r="AN4" s="9" t="s">
        <v>441</v>
      </c>
      <c r="AO4" s="9" t="s">
        <v>442</v>
      </c>
      <c r="AP4" s="9" t="s">
        <v>446</v>
      </c>
      <c r="AQ4" s="9" t="s">
        <v>447</v>
      </c>
      <c r="AR4" s="9" t="s">
        <v>449</v>
      </c>
      <c r="AS4" s="9" t="s">
        <v>448</v>
      </c>
      <c r="AT4" s="9" t="s">
        <v>451</v>
      </c>
      <c r="AU4" s="9" t="s">
        <v>450</v>
      </c>
      <c r="AV4" s="9" t="s">
        <v>452</v>
      </c>
      <c r="AW4" s="9" t="s">
        <v>453</v>
      </c>
      <c r="AX4" s="9" t="s">
        <v>454</v>
      </c>
      <c r="AY4" s="9" t="s">
        <v>455</v>
      </c>
      <c r="AZ4" s="9" t="s">
        <v>456</v>
      </c>
      <c r="BA4" s="9" t="s">
        <v>457</v>
      </c>
      <c r="BB4" s="2" t="s">
        <v>428</v>
      </c>
      <c r="BC4" s="2" t="s">
        <v>429</v>
      </c>
      <c r="BD4" s="2" t="s">
        <v>430</v>
      </c>
      <c r="BE4" s="2" t="s">
        <v>431</v>
      </c>
      <c r="BF4" s="2" t="s">
        <v>432</v>
      </c>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I4" s="16"/>
      <c r="EJ4" s="16"/>
      <c r="EK4" s="16"/>
    </row>
    <row r="5" spans="1:147" ht="17.25" thickTop="1" thickBot="1" x14ac:dyDescent="0.3">
      <c r="A5" s="174" t="s">
        <v>6718</v>
      </c>
      <c r="B5" s="177">
        <f>IFERROR((B4-$T$12)/($T$13-$T$12)*(100-1)+1, "")</f>
        <v>57.423286103243285</v>
      </c>
      <c r="C5" s="177" t="str">
        <f>IFERROR((C4-$T$12)/($T$13-$T$12)*(100-1)+1, "")</f>
        <v/>
      </c>
      <c r="D5" s="183" t="str">
        <f>IF(option=1,IFERROR(C5, ""),"")</f>
        <v/>
      </c>
      <c r="E5" s="179"/>
      <c r="H5" s="99" t="s">
        <v>6729</v>
      </c>
      <c r="I5" s="99">
        <f>VLOOKUP('TFP model'!F12, Calculation!H6:I7,2,FALSE)</f>
        <v>1</v>
      </c>
      <c r="L5" s="108" t="s">
        <v>4655</v>
      </c>
      <c r="M5" s="109">
        <v>3.5882299999999999E-2</v>
      </c>
      <c r="N5" s="109">
        <v>3.9210399999999999E-2</v>
      </c>
      <c r="O5" s="109">
        <v>4.9940400000000003E-2</v>
      </c>
      <c r="P5" s="109">
        <v>2.5165199999999999E-2</v>
      </c>
      <c r="Q5" s="12"/>
      <c r="S5" s="62" t="s">
        <v>4657</v>
      </c>
      <c r="T5" s="62" t="s">
        <v>4658</v>
      </c>
      <c r="U5" s="62" t="s">
        <v>6722</v>
      </c>
      <c r="V5" s="62" t="s">
        <v>4659</v>
      </c>
      <c r="W5" s="62" t="s">
        <v>4660</v>
      </c>
      <c r="Y5" s="99" t="str">
        <f>'TFP model'!F7</f>
        <v>Median</v>
      </c>
      <c r="Z5" s="16"/>
      <c r="AA5" s="16"/>
      <c r="AB5" s="2" t="s">
        <v>462</v>
      </c>
      <c r="AC5" s="4">
        <v>0.63038804000000004</v>
      </c>
      <c r="AD5" s="4">
        <v>3.9655490000000002E-2</v>
      </c>
      <c r="AE5" s="4">
        <v>2.088452E-2</v>
      </c>
      <c r="AF5" s="4">
        <v>4.1279741999999997</v>
      </c>
      <c r="AG5" s="4">
        <v>21.244475000000001</v>
      </c>
      <c r="AH5" s="4">
        <v>7.1126117999999998</v>
      </c>
      <c r="AI5" s="4">
        <v>417.77668</v>
      </c>
      <c r="AJ5" s="4">
        <v>0.44169117000000002</v>
      </c>
      <c r="AK5" s="4">
        <v>13.415735</v>
      </c>
      <c r="AL5" s="4">
        <v>35.844334000000003</v>
      </c>
      <c r="AM5" s="4">
        <v>45.647181000000003</v>
      </c>
      <c r="AN5" s="4">
        <v>0.27323618999999999</v>
      </c>
      <c r="AO5" s="4">
        <v>-1.5759999999999999E-9</v>
      </c>
      <c r="AP5" s="4">
        <v>15.913964999999999</v>
      </c>
      <c r="AQ5" s="4">
        <v>31.842117999999999</v>
      </c>
      <c r="AR5" s="4">
        <v>0.34853665</v>
      </c>
      <c r="AS5" s="4">
        <v>302390.14</v>
      </c>
      <c r="AT5" s="4">
        <v>80.773881000000003</v>
      </c>
      <c r="AU5" s="4">
        <v>65.445150999999996</v>
      </c>
      <c r="AV5" s="4">
        <v>-0.13191757000000001</v>
      </c>
      <c r="AW5" s="4">
        <v>-7.2486179999999997E-2</v>
      </c>
      <c r="AX5" s="4">
        <v>-5.070152E-2</v>
      </c>
      <c r="AY5" s="4">
        <v>-0.25360055999999997</v>
      </c>
      <c r="AZ5" s="4">
        <v>-3.3736130000000003E-2</v>
      </c>
      <c r="BA5" s="4">
        <v>-0.17238297</v>
      </c>
      <c r="BB5" s="4">
        <v>5.5430000000000001E-12</v>
      </c>
      <c r="BC5" s="4">
        <v>-1.355E-10</v>
      </c>
      <c r="BD5" s="4">
        <v>-1.907E-10</v>
      </c>
      <c r="BE5" s="4">
        <v>2.8509999999999998E-10</v>
      </c>
      <c r="BF5" s="4">
        <v>3.8300000000000002E-10</v>
      </c>
      <c r="BG5" s="16"/>
      <c r="BH5" s="16"/>
      <c r="BI5" s="16"/>
      <c r="BJ5" s="16"/>
      <c r="BK5" s="16"/>
      <c r="BL5" s="16"/>
      <c r="BM5" s="16"/>
      <c r="BN5" s="16"/>
      <c r="BO5" s="16"/>
      <c r="BP5" s="16"/>
      <c r="BQ5" s="16"/>
      <c r="BR5" s="16"/>
      <c r="BS5" s="16"/>
      <c r="BT5" s="16"/>
      <c r="BU5" s="16"/>
      <c r="BV5" s="16"/>
      <c r="BW5" s="16"/>
      <c r="BX5" s="16"/>
      <c r="BY5" s="16"/>
      <c r="BZ5" s="16"/>
      <c r="CA5" s="16"/>
      <c r="CB5" s="16"/>
      <c r="CC5" s="16"/>
      <c r="CD5" s="16"/>
      <c r="CE5" s="16"/>
      <c r="CF5" s="16"/>
      <c r="CG5" s="16"/>
      <c r="CH5" s="16"/>
      <c r="CI5" s="16"/>
      <c r="CJ5" s="16"/>
      <c r="CK5" s="16"/>
      <c r="CL5" s="16"/>
      <c r="CM5" s="16"/>
      <c r="CN5" s="16"/>
      <c r="CO5" s="16"/>
      <c r="CP5" s="16"/>
      <c r="CQ5" s="16"/>
      <c r="CR5" s="16"/>
      <c r="CS5" s="16"/>
      <c r="CT5" s="16"/>
      <c r="CU5" s="16"/>
      <c r="CV5" s="16"/>
      <c r="CW5" s="16"/>
      <c r="CX5" s="16"/>
      <c r="CY5" s="16"/>
      <c r="CZ5" s="16"/>
      <c r="DA5" s="16"/>
      <c r="DB5" s="16"/>
      <c r="DC5" s="16"/>
      <c r="DD5" s="16"/>
      <c r="DE5" s="16"/>
      <c r="DF5" s="16"/>
      <c r="DG5" s="16"/>
      <c r="DH5" s="16"/>
      <c r="DI5" s="16"/>
      <c r="DJ5" s="16"/>
      <c r="DK5" s="16"/>
      <c r="DL5" s="16"/>
      <c r="DM5" s="16"/>
      <c r="DN5" s="16"/>
      <c r="DO5" s="16"/>
      <c r="DP5" s="16"/>
      <c r="DQ5" s="16"/>
      <c r="DR5" s="16"/>
      <c r="DS5" s="16"/>
      <c r="DT5" s="16"/>
      <c r="DU5" s="16"/>
      <c r="DV5" s="16"/>
      <c r="DW5" s="16"/>
      <c r="DX5" s="16"/>
      <c r="DY5" s="16"/>
      <c r="DZ5" s="16"/>
      <c r="EA5" s="16"/>
      <c r="EB5" s="16"/>
      <c r="EC5" s="16"/>
      <c r="ED5" s="16"/>
      <c r="EE5" s="16"/>
      <c r="EF5" s="16"/>
      <c r="EI5" s="16"/>
      <c r="EJ5" s="16"/>
      <c r="EK5" s="16"/>
    </row>
    <row r="6" spans="1:147" ht="17.25" thickTop="1" thickBot="1" x14ac:dyDescent="0.3">
      <c r="A6" s="150" t="s">
        <v>6716</v>
      </c>
      <c r="B6" s="173"/>
      <c r="C6" s="173"/>
      <c r="D6" s="183"/>
      <c r="E6" s="179"/>
      <c r="H6" s="16" t="s">
        <v>6726</v>
      </c>
      <c r="I6" s="16">
        <v>1</v>
      </c>
      <c r="L6" s="110" t="s">
        <v>4654</v>
      </c>
      <c r="M6" s="109">
        <v>-8.4121100000000004E-2</v>
      </c>
      <c r="N6" s="109">
        <v>-0.12025520000000001</v>
      </c>
      <c r="O6" s="109">
        <v>-9.9317600000000006E-2</v>
      </c>
      <c r="P6" s="109">
        <v>-0.1021054</v>
      </c>
      <c r="Q6" s="12"/>
      <c r="R6" s="62" t="s">
        <v>6738</v>
      </c>
      <c r="S6" s="70">
        <f>AVERAGE(D20:D48)</f>
        <v>3.4137931034482769E-3</v>
      </c>
      <c r="T6" s="70">
        <f>AVERAGE(D30:D48)</f>
        <v>1.6315789473684218E-3</v>
      </c>
      <c r="U6" s="70">
        <f>AVERAGE(D35:D48)</f>
        <v>6.000000000000001E-3</v>
      </c>
      <c r="V6" s="70">
        <f>AVERAGE(D40:D48)</f>
        <v>8.8888888888888926E-4</v>
      </c>
      <c r="W6" s="70">
        <f>AVERAGE(D45:D48)</f>
        <v>3.2500000000000003E-3</v>
      </c>
      <c r="X6" s="30"/>
      <c r="Y6" s="99" t="str">
        <f>'TFP model'!F8</f>
        <v>1985-2014</v>
      </c>
      <c r="Z6" s="16"/>
      <c r="AA6" s="16"/>
      <c r="AB6" s="2" t="s">
        <v>463</v>
      </c>
      <c r="AC6" s="4">
        <v>0.75699168999999999</v>
      </c>
      <c r="AD6" s="4">
        <v>9.0084429999999993E-2</v>
      </c>
      <c r="AE6" s="4">
        <v>4.1501549999999998E-2</v>
      </c>
      <c r="AF6" s="4">
        <v>1.9151988</v>
      </c>
      <c r="AG6" s="4">
        <v>16.773396999999999</v>
      </c>
      <c r="AH6" s="4">
        <v>6.5058862</v>
      </c>
      <c r="AI6" s="4">
        <v>56.463991</v>
      </c>
      <c r="AJ6" s="4">
        <v>0.39987903000000002</v>
      </c>
      <c r="AK6" s="4">
        <v>12.751255</v>
      </c>
      <c r="AL6" s="4">
        <v>12.110346</v>
      </c>
      <c r="AM6" s="4">
        <v>20.076248</v>
      </c>
      <c r="AN6" s="4">
        <v>0.22894495000000001</v>
      </c>
      <c r="AO6" s="4">
        <v>1</v>
      </c>
      <c r="AP6" s="4">
        <v>18.245308999999999</v>
      </c>
      <c r="AQ6" s="4">
        <v>44.879398999999999</v>
      </c>
      <c r="AR6" s="4">
        <v>0.47731970000000001</v>
      </c>
      <c r="AS6" s="4">
        <v>415510.76</v>
      </c>
      <c r="AT6" s="4">
        <v>20.279729</v>
      </c>
      <c r="AU6" s="4">
        <v>32.542161</v>
      </c>
      <c r="AV6" s="4">
        <v>0.98565150999999995</v>
      </c>
      <c r="AW6" s="4">
        <v>1.0679187000000001</v>
      </c>
      <c r="AX6" s="4">
        <v>1.0336274000000001</v>
      </c>
      <c r="AY6" s="4">
        <v>1.0412212999999999</v>
      </c>
      <c r="AZ6" s="4">
        <v>1.0059008</v>
      </c>
      <c r="BA6" s="4">
        <v>1.0304610000000001</v>
      </c>
      <c r="BB6" s="4">
        <v>1</v>
      </c>
      <c r="BC6" s="4">
        <v>1</v>
      </c>
      <c r="BD6" s="4">
        <v>1</v>
      </c>
      <c r="BE6" s="4">
        <v>1</v>
      </c>
      <c r="BF6" s="4">
        <v>1</v>
      </c>
      <c r="BG6" s="16"/>
      <c r="BH6" s="16"/>
      <c r="BI6" s="16"/>
      <c r="BJ6" s="16"/>
      <c r="BK6" s="16"/>
      <c r="BL6" s="16"/>
      <c r="BM6" s="16"/>
      <c r="BN6" s="16"/>
      <c r="BO6" s="16"/>
      <c r="BP6" s="16"/>
      <c r="BQ6" s="16"/>
      <c r="BR6" s="16"/>
      <c r="BS6" s="16"/>
      <c r="BT6" s="16"/>
      <c r="BU6" s="16"/>
      <c r="BV6" s="16"/>
      <c r="BW6" s="16"/>
      <c r="BX6" s="16"/>
      <c r="BY6" s="16"/>
      <c r="BZ6" s="16"/>
      <c r="CA6" s="16"/>
      <c r="CB6" s="16"/>
      <c r="CC6" s="16"/>
      <c r="CD6" s="16"/>
      <c r="CE6" s="16"/>
      <c r="CF6" s="16"/>
      <c r="CG6" s="16"/>
      <c r="CH6" s="16"/>
      <c r="CI6" s="16"/>
      <c r="CJ6" s="16"/>
      <c r="CK6" s="16"/>
      <c r="CL6" s="16"/>
      <c r="CM6" s="16"/>
      <c r="CN6" s="16"/>
      <c r="CO6" s="16"/>
      <c r="CP6" s="16"/>
      <c r="CQ6" s="16"/>
      <c r="CR6" s="16"/>
      <c r="CS6" s="16"/>
      <c r="CT6" s="16"/>
      <c r="CU6" s="16"/>
      <c r="CV6" s="16"/>
      <c r="CW6" s="16"/>
      <c r="CX6" s="16"/>
      <c r="CY6" s="16"/>
      <c r="CZ6" s="16"/>
      <c r="DA6" s="16"/>
      <c r="DB6" s="16"/>
      <c r="DC6" s="16"/>
      <c r="DD6" s="16"/>
      <c r="DE6" s="16"/>
      <c r="DF6" s="16"/>
      <c r="DG6" s="16"/>
      <c r="DH6" s="16"/>
      <c r="DI6" s="16"/>
      <c r="DJ6" s="16"/>
      <c r="DK6" s="16"/>
      <c r="DL6" s="16"/>
      <c r="DM6" s="16"/>
      <c r="DN6" s="16"/>
      <c r="DO6" s="16"/>
      <c r="DP6" s="16"/>
      <c r="DQ6" s="16"/>
      <c r="DR6" s="16"/>
      <c r="DS6" s="16"/>
      <c r="DT6" s="16"/>
      <c r="DU6" s="16"/>
      <c r="DV6" s="16"/>
      <c r="DW6" s="16"/>
      <c r="DX6" s="16"/>
      <c r="DY6" s="16"/>
      <c r="DZ6" s="16"/>
      <c r="EA6" s="16"/>
      <c r="EB6" s="16"/>
      <c r="EC6" s="16"/>
      <c r="ED6" s="16"/>
      <c r="EE6" s="16"/>
      <c r="EF6" s="16"/>
      <c r="EI6" s="16"/>
      <c r="EJ6" s="16"/>
      <c r="EK6" s="16"/>
    </row>
    <row r="7" spans="1:147" ht="17.25" thickTop="1" thickBot="1" x14ac:dyDescent="0.3">
      <c r="A7" s="174" t="s">
        <v>466</v>
      </c>
      <c r="B7" s="177">
        <f>VLOOKUP(2014,Calculation!$AD$19:$AI$76,2,FALSE)</f>
        <v>0.56753240000000005</v>
      </c>
      <c r="C7" s="178" t="str">
        <f>IF('TFP model'!E21="Select",IF('TFP model'!H21="", "NA",('TFP model'!H21-1)/(100-1)*(AE15-AE14)+AE14 ), IF(Calculation!AE10&lt;30, HLOOKUP('TFP model'!E21,Data!$BG$3:$CC$50,Data!$BF8,FALSE), IF(Calculation!AE10=37, SUMIFS(Data!M$4:M$6063,Data!B$4:B$6063,'TFP model'!G21,Data!D$4:D$6063,"2014"), "")))</f>
        <v>NA</v>
      </c>
      <c r="D7" s="183" t="str">
        <f t="shared" ref="D7:D16" si="0">IF(option=2,IFERROR(C7, ""),"")</f>
        <v/>
      </c>
      <c r="E7" s="179"/>
      <c r="F7" s="16"/>
      <c r="G7" s="16"/>
      <c r="H7" s="16" t="s">
        <v>6728</v>
      </c>
      <c r="I7" s="16">
        <v>2</v>
      </c>
      <c r="L7" s="110" t="s">
        <v>525</v>
      </c>
      <c r="M7" s="109">
        <v>-0.12387670000000001</v>
      </c>
      <c r="N7" s="109">
        <v>-0.14335210000000001</v>
      </c>
      <c r="O7" s="109">
        <v>-0.18007529999999999</v>
      </c>
      <c r="P7" s="109">
        <v>-9.3698600000000007E-2</v>
      </c>
      <c r="Q7" s="30"/>
      <c r="R7" s="62" t="s">
        <v>498</v>
      </c>
      <c r="S7" s="70">
        <f>MEDIAN(D20:D48)</f>
        <v>8.9999999999999993E-3</v>
      </c>
      <c r="T7" s="70">
        <f>MEDIAN(D30:D48)</f>
        <v>0.01</v>
      </c>
      <c r="U7" s="70">
        <f>MEDIAN(D35:D48)</f>
        <v>1.2E-2</v>
      </c>
      <c r="V7" s="70">
        <f>MEDIAN(D40:D48)</f>
        <v>8.0000000000000002E-3</v>
      </c>
      <c r="W7" s="70">
        <f>MEDIAN(D45:D48)</f>
        <v>6.0000000000000001E-3</v>
      </c>
      <c r="X7" s="30"/>
      <c r="Y7" s="100">
        <f>IF(Y5=R6, HLOOKUP(Y6, S5:W7,2,FALSE), IF(Y5=R7, HLOOKUP(Y6,  S5:W7, 3, FALSE), ""))</f>
        <v>8.9999999999999993E-3</v>
      </c>
      <c r="Z7" s="30"/>
      <c r="AA7" s="16"/>
      <c r="AB7" s="2" t="s">
        <v>465</v>
      </c>
      <c r="AC7" s="4">
        <v>0.41310681999999999</v>
      </c>
      <c r="AD7" s="4">
        <v>0.34068646000000002</v>
      </c>
      <c r="AE7" s="4">
        <v>0.3868028</v>
      </c>
      <c r="AF7" s="4">
        <v>0.20140195999999999</v>
      </c>
      <c r="AG7" s="4">
        <v>0.36057225999999998</v>
      </c>
      <c r="AH7" s="4">
        <v>0.39213248000000001</v>
      </c>
      <c r="AI7" s="4">
        <v>0.36015564999999999</v>
      </c>
      <c r="AJ7" s="4">
        <v>0.45337632</v>
      </c>
      <c r="AK7" s="4">
        <v>0.47429775000000002</v>
      </c>
      <c r="AL7" s="4">
        <v>-0.47033768999999997</v>
      </c>
      <c r="AM7" s="4">
        <v>0.43237534</v>
      </c>
      <c r="AN7" s="4">
        <v>0.42790795999999998</v>
      </c>
      <c r="AO7" s="4">
        <v>-0.34011172000000001</v>
      </c>
      <c r="AP7" s="4">
        <v>0.2344492</v>
      </c>
      <c r="AQ7" s="4">
        <v>0.13553259000000001</v>
      </c>
      <c r="AR7" s="4">
        <v>0.20589979</v>
      </c>
      <c r="AS7" s="4">
        <v>0.21200204</v>
      </c>
      <c r="AT7" s="4">
        <v>0.21598192999999999</v>
      </c>
      <c r="AU7" s="4">
        <v>0.22574039000000001</v>
      </c>
      <c r="AV7" s="4">
        <v>0.17504697999999999</v>
      </c>
      <c r="AW7" s="4">
        <v>0.18220997999999999</v>
      </c>
      <c r="AX7" s="4">
        <v>0.18614625000000001</v>
      </c>
      <c r="AY7" s="4">
        <v>0.16186273000000001</v>
      </c>
      <c r="AZ7" s="4">
        <v>0.18162913</v>
      </c>
      <c r="BA7" s="4">
        <v>0.18676756</v>
      </c>
      <c r="BB7" s="4">
        <v>0.43257202</v>
      </c>
      <c r="BC7" s="4">
        <v>0.44457653000000003</v>
      </c>
      <c r="BD7" s="4">
        <v>0.46302785000000002</v>
      </c>
      <c r="BE7" s="4">
        <v>0.46593957000000003</v>
      </c>
      <c r="BF7" s="4">
        <v>0.42864750000000001</v>
      </c>
      <c r="BG7" s="16"/>
      <c r="BH7" s="16"/>
      <c r="BI7" s="16"/>
      <c r="BJ7" s="16"/>
      <c r="BK7" s="16"/>
      <c r="BL7" s="16"/>
      <c r="BM7" s="33"/>
      <c r="BN7" s="33"/>
      <c r="BO7" s="16"/>
      <c r="BP7" s="16"/>
      <c r="BQ7" s="16"/>
      <c r="BR7" s="16"/>
      <c r="BS7" s="16"/>
      <c r="BT7" s="16"/>
      <c r="BU7" s="16"/>
      <c r="BV7" s="16"/>
      <c r="BW7" s="16"/>
      <c r="BX7" s="16"/>
      <c r="BY7" s="16"/>
      <c r="BZ7" s="16"/>
      <c r="CA7" s="16"/>
      <c r="CB7" s="16"/>
      <c r="CC7" s="16"/>
      <c r="CD7" s="16"/>
      <c r="CE7" s="16"/>
      <c r="CF7" s="16"/>
      <c r="CG7" s="16"/>
      <c r="CH7" s="16"/>
      <c r="CI7" s="16"/>
      <c r="CJ7" s="16"/>
      <c r="CK7" s="16"/>
      <c r="CL7" s="16"/>
      <c r="CM7" s="16"/>
      <c r="CN7" s="16"/>
      <c r="CO7" s="16"/>
      <c r="CP7" s="16"/>
      <c r="CQ7" s="16"/>
      <c r="CR7" s="16"/>
      <c r="CS7" s="16"/>
      <c r="CT7" s="16"/>
      <c r="CU7" s="16"/>
      <c r="CV7" s="16"/>
      <c r="CW7" s="16"/>
      <c r="CX7" s="16"/>
      <c r="CY7" s="16"/>
      <c r="CZ7" s="16"/>
      <c r="DA7" s="16"/>
      <c r="DB7" s="16"/>
      <c r="DC7" s="16"/>
      <c r="DD7" s="16"/>
      <c r="DE7" s="16"/>
      <c r="DF7" s="16"/>
      <c r="DG7" s="16"/>
      <c r="DH7" s="16"/>
      <c r="DI7" s="16"/>
      <c r="DJ7" s="16"/>
      <c r="DK7" s="16"/>
      <c r="DL7" s="16"/>
      <c r="DM7" s="16"/>
      <c r="DN7" s="16"/>
      <c r="DO7" s="16"/>
      <c r="DP7" s="16"/>
      <c r="DQ7" s="16"/>
      <c r="DR7" s="16"/>
      <c r="DS7" s="16"/>
      <c r="DT7" s="16"/>
      <c r="DU7" s="16"/>
      <c r="DV7" s="16"/>
      <c r="DW7" s="16"/>
      <c r="DX7" s="16"/>
      <c r="DY7" s="16"/>
      <c r="DZ7" s="16"/>
      <c r="EA7" s="16"/>
      <c r="EB7" s="16"/>
      <c r="EC7" s="16"/>
      <c r="ED7" s="16"/>
      <c r="EE7" s="16"/>
      <c r="EF7" s="16"/>
      <c r="EI7" s="16"/>
      <c r="EJ7" s="16"/>
      <c r="EK7" s="16"/>
    </row>
    <row r="8" spans="1:147" ht="48" thickTop="1" x14ac:dyDescent="0.25">
      <c r="A8" s="174" t="s">
        <v>6718</v>
      </c>
      <c r="B8" s="177">
        <f>(B7-$AE$14)/($AE$15-$AE$14)*(100-1)+1</f>
        <v>20.643743882494022</v>
      </c>
      <c r="C8" s="177" t="str">
        <f>IFERROR((C7-$AE$14)/($AE$15-$AE$14)*(100-1)+1, "")</f>
        <v/>
      </c>
      <c r="D8" s="183" t="str">
        <f t="shared" si="0"/>
        <v/>
      </c>
      <c r="E8" s="179"/>
      <c r="F8" s="8"/>
      <c r="G8" s="16"/>
      <c r="H8" s="16"/>
      <c r="I8" s="16"/>
      <c r="J8" s="61"/>
      <c r="K8" s="61"/>
      <c r="L8" s="61"/>
      <c r="M8" s="61"/>
      <c r="N8" s="61"/>
      <c r="O8" s="61"/>
      <c r="P8" s="61"/>
      <c r="Q8" s="61"/>
      <c r="R8" s="12"/>
      <c r="S8" s="12"/>
      <c r="T8" s="12"/>
      <c r="U8" s="12"/>
      <c r="V8" s="12"/>
      <c r="W8" s="12"/>
      <c r="X8" s="12"/>
      <c r="Y8" s="16"/>
      <c r="Z8" s="16"/>
      <c r="AA8" s="16"/>
      <c r="AB8" s="16"/>
      <c r="AC8" s="16"/>
      <c r="AD8" s="16"/>
      <c r="AE8" s="29" t="s">
        <v>467</v>
      </c>
      <c r="AF8" s="29" t="s">
        <v>469</v>
      </c>
      <c r="AG8" s="29" t="s">
        <v>471</v>
      </c>
      <c r="AH8" s="29" t="s">
        <v>473</v>
      </c>
      <c r="AI8" s="29" t="s">
        <v>528</v>
      </c>
      <c r="AJ8" s="138" t="s">
        <v>6684</v>
      </c>
      <c r="AK8" s="29"/>
      <c r="AL8" s="29"/>
      <c r="AM8" s="29"/>
      <c r="AN8" s="29"/>
      <c r="AO8" s="29"/>
      <c r="AP8" s="138" t="s">
        <v>6685</v>
      </c>
      <c r="AQ8" s="29"/>
      <c r="AR8" s="29"/>
      <c r="AS8" s="29"/>
      <c r="AT8" s="29"/>
      <c r="AU8" s="29" t="s">
        <v>468</v>
      </c>
      <c r="AV8" s="2"/>
      <c r="AW8" s="2"/>
      <c r="AX8" s="2"/>
      <c r="AY8" s="2"/>
      <c r="AZ8" s="138" t="s">
        <v>6684</v>
      </c>
      <c r="BA8" s="2"/>
      <c r="BB8" s="2"/>
      <c r="BC8" s="138" t="s">
        <v>6686</v>
      </c>
      <c r="BD8" s="2"/>
      <c r="BE8" s="2"/>
      <c r="BF8" s="29" t="s">
        <v>470</v>
      </c>
      <c r="BG8" s="16"/>
      <c r="BH8" s="16"/>
      <c r="BI8" s="16"/>
      <c r="BJ8" s="16"/>
      <c r="BK8" s="16"/>
      <c r="BL8" s="138" t="s">
        <v>6684</v>
      </c>
      <c r="BM8" s="16"/>
      <c r="BN8" s="16"/>
      <c r="BO8" s="16"/>
      <c r="BP8" s="138" t="s">
        <v>6686</v>
      </c>
      <c r="BQ8" s="16"/>
      <c r="BR8" s="16"/>
      <c r="BS8" s="16"/>
      <c r="BT8" s="29" t="s">
        <v>472</v>
      </c>
      <c r="BU8" s="16"/>
      <c r="BV8" s="16"/>
      <c r="BW8" s="16"/>
      <c r="BX8" s="2" t="s">
        <v>6687</v>
      </c>
      <c r="BY8" s="16"/>
      <c r="BZ8" s="2" t="s">
        <v>530</v>
      </c>
      <c r="CA8" s="16"/>
      <c r="CB8" s="16"/>
      <c r="CC8" s="16"/>
      <c r="CD8" s="16"/>
      <c r="CE8" s="16"/>
      <c r="CF8" s="16"/>
      <c r="CG8" s="2" t="s">
        <v>6687</v>
      </c>
      <c r="CH8" s="16"/>
      <c r="CI8" s="16"/>
      <c r="CJ8" s="2" t="s">
        <v>530</v>
      </c>
      <c r="CK8" s="16"/>
      <c r="CL8" s="16"/>
      <c r="CM8" s="138" t="s">
        <v>474</v>
      </c>
      <c r="CN8" s="2"/>
      <c r="CO8" s="2"/>
      <c r="CP8" s="2"/>
      <c r="CQ8" s="16"/>
      <c r="CR8" s="16"/>
      <c r="CS8" s="16"/>
      <c r="CT8" s="16"/>
      <c r="CU8" s="138" t="s">
        <v>6684</v>
      </c>
      <c r="CV8" s="16"/>
      <c r="CW8" s="16"/>
      <c r="CX8" s="16"/>
      <c r="CY8" s="16"/>
      <c r="CZ8" s="16"/>
      <c r="DA8" s="138" t="s">
        <v>6686</v>
      </c>
      <c r="DB8" s="16"/>
      <c r="DC8" s="16"/>
      <c r="DD8" s="16"/>
      <c r="DE8" s="16"/>
      <c r="DF8" s="16"/>
      <c r="DG8" s="138" t="s">
        <v>529</v>
      </c>
      <c r="DH8" s="2"/>
      <c r="DI8" s="2"/>
      <c r="DJ8" s="2"/>
      <c r="DK8" s="16"/>
      <c r="DL8" s="16"/>
      <c r="DM8" s="16"/>
      <c r="DN8" s="16"/>
      <c r="DO8" s="138" t="s">
        <v>6684</v>
      </c>
      <c r="DP8" s="16"/>
      <c r="DQ8" s="16"/>
      <c r="DR8" s="16"/>
      <c r="DS8" s="16"/>
      <c r="DT8" s="16"/>
      <c r="DU8" s="138" t="s">
        <v>6686</v>
      </c>
      <c r="DV8" s="16"/>
      <c r="DW8" s="16"/>
      <c r="DX8" s="16"/>
      <c r="DY8" s="16"/>
      <c r="DZ8" s="16"/>
      <c r="EA8" s="16"/>
      <c r="EB8" s="91" t="s">
        <v>557</v>
      </c>
      <c r="EC8" s="91"/>
      <c r="ED8" s="91"/>
      <c r="EE8" s="91"/>
      <c r="EF8" s="91"/>
      <c r="EG8" s="91"/>
      <c r="EH8" s="91"/>
      <c r="EI8" s="91"/>
      <c r="EJ8" s="16"/>
      <c r="EK8" s="95"/>
      <c r="EL8" s="91"/>
      <c r="EM8" s="91"/>
      <c r="EN8" s="91"/>
      <c r="EO8" s="146"/>
    </row>
    <row r="9" spans="1:147" ht="30.95" customHeight="1" x14ac:dyDescent="0.25">
      <c r="A9" s="174" t="s">
        <v>475</v>
      </c>
      <c r="B9" s="177">
        <f>VLOOKUP(2014,Calculation!$AD$19:$AI$76,3,FALSE)</f>
        <v>0.63257269999999999</v>
      </c>
      <c r="C9" s="178" t="str">
        <f>IF('TFP model'!E22="Select",IF('TFP model'!H22="", "NA", ('TFP model'!H22-1)/(100-1)*(AF15-AF14)+AF14 ), IF(Calculation!AF10&lt;30, HLOOKUP('TFP model'!E22,Data!$BG$3:$CC$50,Data!$BF9,FALSE),  IF(Calculation!AF10=37, SUMIFS(Data!N$4:N$6063,Data!B$4:B$6063,'TFP model'!G22,Data!D$4:D$6063,"2014"), "")))</f>
        <v>NA</v>
      </c>
      <c r="D9" s="183" t="str">
        <f t="shared" si="0"/>
        <v/>
      </c>
      <c r="E9" s="179"/>
      <c r="F9" s="32" t="s">
        <v>169</v>
      </c>
      <c r="G9" s="32" t="s">
        <v>412</v>
      </c>
      <c r="H9" s="32"/>
      <c r="I9" s="32"/>
      <c r="J9" s="270" t="s">
        <v>4662</v>
      </c>
      <c r="K9" s="270"/>
      <c r="L9" s="270"/>
      <c r="M9" s="270"/>
      <c r="N9" s="32" t="s">
        <v>4651</v>
      </c>
      <c r="O9" s="32"/>
      <c r="P9" s="32" t="s">
        <v>6732</v>
      </c>
      <c r="Q9" s="32"/>
      <c r="R9" s="32"/>
      <c r="S9" s="32" t="s">
        <v>476</v>
      </c>
      <c r="T9" s="32"/>
      <c r="U9" s="270" t="s">
        <v>541</v>
      </c>
      <c r="V9" s="270"/>
      <c r="W9" s="270"/>
      <c r="X9" s="270"/>
      <c r="Y9" s="157"/>
      <c r="Z9" s="32" t="s">
        <v>477</v>
      </c>
      <c r="AA9" s="32"/>
      <c r="AB9" s="32" t="s">
        <v>478</v>
      </c>
      <c r="AC9" s="32"/>
      <c r="AD9" s="32"/>
      <c r="AE9" s="33" t="s">
        <v>428</v>
      </c>
      <c r="AF9" s="12" t="s">
        <v>429</v>
      </c>
      <c r="AG9" s="30" t="s">
        <v>430</v>
      </c>
      <c r="AH9" s="30" t="s">
        <v>431</v>
      </c>
      <c r="AI9" s="34" t="s">
        <v>432</v>
      </c>
      <c r="AJ9" s="29"/>
      <c r="AK9" s="33" t="s">
        <v>428</v>
      </c>
      <c r="AL9" s="12" t="s">
        <v>429</v>
      </c>
      <c r="AM9" s="30" t="s">
        <v>430</v>
      </c>
      <c r="AN9" s="30" t="s">
        <v>431</v>
      </c>
      <c r="AO9" s="34" t="s">
        <v>432</v>
      </c>
      <c r="AP9" s="33" t="s">
        <v>428</v>
      </c>
      <c r="AQ9" s="12" t="s">
        <v>429</v>
      </c>
      <c r="AR9" s="30" t="s">
        <v>430</v>
      </c>
      <c r="AS9" s="30" t="s">
        <v>431</v>
      </c>
      <c r="AT9" s="34" t="s">
        <v>432</v>
      </c>
      <c r="AU9" s="33" t="s">
        <v>428</v>
      </c>
      <c r="AV9" s="34" t="s">
        <v>433</v>
      </c>
      <c r="AW9" s="34" t="s">
        <v>434</v>
      </c>
      <c r="AX9" s="34" t="s">
        <v>435</v>
      </c>
      <c r="AY9" s="34"/>
      <c r="AZ9" s="34" t="s">
        <v>433</v>
      </c>
      <c r="BA9" s="34" t="s">
        <v>434</v>
      </c>
      <c r="BB9" s="34" t="s">
        <v>435</v>
      </c>
      <c r="BC9" s="34" t="s">
        <v>433</v>
      </c>
      <c r="BD9" s="34" t="s">
        <v>434</v>
      </c>
      <c r="BE9" s="34" t="s">
        <v>435</v>
      </c>
      <c r="BF9" s="12" t="s">
        <v>429</v>
      </c>
      <c r="BG9" s="34" t="s">
        <v>436</v>
      </c>
      <c r="BH9" s="35" t="s">
        <v>437</v>
      </c>
      <c r="BI9" s="35" t="s">
        <v>438</v>
      </c>
      <c r="BJ9" s="35" t="s">
        <v>439</v>
      </c>
      <c r="BK9" s="35"/>
      <c r="BL9" s="34" t="s">
        <v>436</v>
      </c>
      <c r="BM9" s="35" t="s">
        <v>437</v>
      </c>
      <c r="BN9" s="35" t="s">
        <v>438</v>
      </c>
      <c r="BO9" s="35" t="s">
        <v>439</v>
      </c>
      <c r="BP9" s="34" t="s">
        <v>436</v>
      </c>
      <c r="BQ9" s="35" t="s">
        <v>437</v>
      </c>
      <c r="BR9" s="35" t="s">
        <v>438</v>
      </c>
      <c r="BS9" s="35" t="s">
        <v>439</v>
      </c>
      <c r="BT9" s="30" t="s">
        <v>430</v>
      </c>
      <c r="BU9" s="36" t="s">
        <v>440</v>
      </c>
      <c r="BV9" s="36" t="s">
        <v>441</v>
      </c>
      <c r="BW9" s="36"/>
      <c r="BX9" s="36" t="s">
        <v>440</v>
      </c>
      <c r="BY9" s="36" t="s">
        <v>441</v>
      </c>
      <c r="BZ9" s="36" t="s">
        <v>440</v>
      </c>
      <c r="CA9" s="36" t="s">
        <v>441</v>
      </c>
      <c r="CB9" s="34" t="s">
        <v>442</v>
      </c>
      <c r="CC9" s="36" t="s">
        <v>443</v>
      </c>
      <c r="CD9" s="36" t="s">
        <v>444</v>
      </c>
      <c r="CE9" s="36" t="s">
        <v>445</v>
      </c>
      <c r="CF9" s="36"/>
      <c r="CG9" s="36" t="s">
        <v>443</v>
      </c>
      <c r="CH9" s="36" t="s">
        <v>444</v>
      </c>
      <c r="CI9" s="36" t="s">
        <v>445</v>
      </c>
      <c r="CJ9" s="36" t="s">
        <v>443</v>
      </c>
      <c r="CK9" s="36" t="s">
        <v>444</v>
      </c>
      <c r="CL9" s="36" t="s">
        <v>445</v>
      </c>
      <c r="CM9" s="30" t="s">
        <v>431</v>
      </c>
      <c r="CN9" s="36" t="s">
        <v>446</v>
      </c>
      <c r="CO9" s="36" t="s">
        <v>447</v>
      </c>
      <c r="CP9" s="36" t="s">
        <v>448</v>
      </c>
      <c r="CQ9" s="36" t="s">
        <v>449</v>
      </c>
      <c r="CR9" s="36" t="s">
        <v>450</v>
      </c>
      <c r="CS9" s="36" t="s">
        <v>451</v>
      </c>
      <c r="CT9" s="36"/>
      <c r="CU9" s="36" t="s">
        <v>446</v>
      </c>
      <c r="CV9" s="36" t="s">
        <v>447</v>
      </c>
      <c r="CW9" s="36" t="s">
        <v>448</v>
      </c>
      <c r="CX9" s="36" t="s">
        <v>449</v>
      </c>
      <c r="CY9" s="36" t="s">
        <v>450</v>
      </c>
      <c r="CZ9" s="36" t="s">
        <v>451</v>
      </c>
      <c r="DA9" s="36" t="s">
        <v>446</v>
      </c>
      <c r="DB9" s="36" t="s">
        <v>447</v>
      </c>
      <c r="DC9" s="36" t="s">
        <v>448</v>
      </c>
      <c r="DD9" s="36" t="s">
        <v>449</v>
      </c>
      <c r="DE9" s="36" t="s">
        <v>450</v>
      </c>
      <c r="DF9" s="36" t="s">
        <v>451</v>
      </c>
      <c r="DG9" s="29" t="s">
        <v>432</v>
      </c>
      <c r="DH9" s="36" t="s">
        <v>452</v>
      </c>
      <c r="DI9" s="36" t="s">
        <v>453</v>
      </c>
      <c r="DJ9" s="36" t="s">
        <v>454</v>
      </c>
      <c r="DK9" s="36" t="s">
        <v>455</v>
      </c>
      <c r="DL9" s="36" t="s">
        <v>456</v>
      </c>
      <c r="DM9" s="36" t="s">
        <v>457</v>
      </c>
      <c r="DN9" s="36"/>
      <c r="DO9" s="36" t="s">
        <v>452</v>
      </c>
      <c r="DP9" s="36" t="s">
        <v>453</v>
      </c>
      <c r="DQ9" s="36" t="s">
        <v>454</v>
      </c>
      <c r="DR9" s="36" t="s">
        <v>455</v>
      </c>
      <c r="DS9" s="36" t="s">
        <v>456</v>
      </c>
      <c r="DT9" s="36" t="s">
        <v>457</v>
      </c>
      <c r="DU9" s="36" t="s">
        <v>452</v>
      </c>
      <c r="DV9" s="36" t="s">
        <v>453</v>
      </c>
      <c r="DW9" s="36" t="s">
        <v>454</v>
      </c>
      <c r="DX9" s="36" t="s">
        <v>455</v>
      </c>
      <c r="DY9" s="36" t="s">
        <v>456</v>
      </c>
      <c r="DZ9" s="36" t="s">
        <v>457</v>
      </c>
      <c r="EA9" s="16"/>
      <c r="EB9" s="32" t="s">
        <v>169</v>
      </c>
      <c r="EC9" s="2" t="s">
        <v>412</v>
      </c>
      <c r="ED9" s="32"/>
      <c r="EE9" s="2" t="s">
        <v>412</v>
      </c>
      <c r="EF9" s="92" t="s">
        <v>558</v>
      </c>
      <c r="EI9" s="16"/>
      <c r="EJ9" s="30"/>
      <c r="EK9" s="2" t="s">
        <v>562</v>
      </c>
      <c r="EL9" s="16"/>
      <c r="EM9" s="16"/>
      <c r="EN9" s="16"/>
      <c r="EO9" s="16"/>
    </row>
    <row r="10" spans="1:147" x14ac:dyDescent="0.25">
      <c r="A10" s="174" t="s">
        <v>6718</v>
      </c>
      <c r="B10" s="177">
        <f>(B9-$AF$14)/($AF$15-$AF$14)*(100-1)+1</f>
        <v>48.147957964815426</v>
      </c>
      <c r="C10" s="177" t="str">
        <f>IFERROR((C9-$AF$14)/($AF$15-$AF$14)*(100-1)+1, "")</f>
        <v/>
      </c>
      <c r="D10" s="183" t="str">
        <f t="shared" si="0"/>
        <v/>
      </c>
      <c r="E10" s="179"/>
      <c r="F10" s="2"/>
      <c r="G10" s="2"/>
      <c r="H10" s="2"/>
      <c r="I10" s="2"/>
      <c r="J10" s="37" t="s">
        <v>415</v>
      </c>
      <c r="K10" s="37" t="s">
        <v>556</v>
      </c>
      <c r="L10" s="37" t="s">
        <v>6731</v>
      </c>
      <c r="M10" s="37" t="s">
        <v>6730</v>
      </c>
      <c r="N10" s="37" t="s">
        <v>415</v>
      </c>
      <c r="O10" s="37" t="s">
        <v>6731</v>
      </c>
      <c r="P10" s="37" t="s">
        <v>415</v>
      </c>
      <c r="Q10" s="37" t="s">
        <v>6731</v>
      </c>
      <c r="R10" s="37"/>
      <c r="S10" s="37" t="s">
        <v>415</v>
      </c>
      <c r="T10" s="37" t="s">
        <v>415</v>
      </c>
      <c r="U10" s="37" t="s">
        <v>517</v>
      </c>
      <c r="V10" s="83" t="str">
        <f>IFERROR(VLOOKUP('TFP model'!E18, Data!$BA$34:$BC$51, 2, FALSE), "NA")</f>
        <v>NA</v>
      </c>
      <c r="W10" s="80">
        <f>VLOOKUP('TFP model'!E18,Data!BA5:BC41,3,FALSE)</f>
        <v>1</v>
      </c>
      <c r="X10" s="157"/>
      <c r="Y10" s="157"/>
      <c r="Z10" s="37" t="s">
        <v>415</v>
      </c>
      <c r="AA10" s="37" t="s">
        <v>415</v>
      </c>
      <c r="AB10" s="37" t="s">
        <v>415</v>
      </c>
      <c r="AC10" s="37" t="s">
        <v>415</v>
      </c>
      <c r="AD10" s="37"/>
      <c r="AE10" s="80">
        <f>VLOOKUP('TFP model'!$E21,Data!$BA$5:$BC$41,3,FALSE)</f>
        <v>1</v>
      </c>
      <c r="AF10" s="80">
        <f>VLOOKUP('TFP model'!$E22,Data!$BA$5:$BC$41,3,FALSE)</f>
        <v>1</v>
      </c>
      <c r="AG10" s="80">
        <f>VLOOKUP('TFP model'!$E23,Data!$BA$5:$BC$41,3,FALSE)</f>
        <v>1</v>
      </c>
      <c r="AH10" s="80">
        <f>VLOOKUP('TFP model'!$E24,Data!$BA$5:$BC$41,3,FALSE)</f>
        <v>1</v>
      </c>
      <c r="AI10" s="80">
        <f>VLOOKUP('TFP model'!$E25,Data!$BA$5:$BC$41,3,FALSE)</f>
        <v>1</v>
      </c>
      <c r="AJ10" s="37"/>
      <c r="AK10" s="16"/>
      <c r="AL10" s="16"/>
      <c r="AM10" s="16"/>
      <c r="AN10" s="16"/>
      <c r="AO10" s="16"/>
      <c r="AP10" s="37"/>
      <c r="AQ10" s="37"/>
      <c r="AR10" s="37"/>
      <c r="AS10" s="37"/>
      <c r="AT10" s="37"/>
      <c r="AU10" s="37"/>
      <c r="AV10" s="80">
        <f>VLOOKUP('TFP model'!$E29,Data!$BA$5:$BC$39,3,FALSE)</f>
        <v>1</v>
      </c>
      <c r="AW10" s="80">
        <f>VLOOKUP('TFP model'!$E30,Data!$BA$5:$BC$39,3,FALSE)</f>
        <v>1</v>
      </c>
      <c r="AX10" s="80">
        <f>VLOOKUP('TFP model'!$E31,Data!$BA$5:$BC$39,3,FALSE)</f>
        <v>1</v>
      </c>
      <c r="AY10" s="38"/>
      <c r="AZ10" s="16"/>
      <c r="BA10" s="16"/>
      <c r="BB10" s="16"/>
      <c r="BC10" s="38"/>
      <c r="BD10" s="38"/>
      <c r="BE10" s="38"/>
      <c r="BF10" s="37"/>
      <c r="BG10" s="80">
        <f>VLOOKUP('TFP model'!$E34,Data!$BA$5:$BC$39,3,FALSE)</f>
        <v>1</v>
      </c>
      <c r="BH10" s="80">
        <f>VLOOKUP('TFP model'!$E35,Data!$BA$5:$BC$39,3,FALSE)</f>
        <v>1</v>
      </c>
      <c r="BI10" s="80">
        <f>VLOOKUP('TFP model'!$E36,Data!$BA$5:$BC$39,3,FALSE)</f>
        <v>1</v>
      </c>
      <c r="BJ10" s="80">
        <f>VLOOKUP('TFP model'!$E37,Data!$BA$5:$BC$39,3,FALSE)</f>
        <v>1</v>
      </c>
      <c r="BK10" s="38"/>
      <c r="BL10" s="38"/>
      <c r="BM10" s="38"/>
      <c r="BN10" s="38"/>
      <c r="BO10" s="38"/>
      <c r="BP10" s="38"/>
      <c r="BQ10" s="38"/>
      <c r="BR10" s="38"/>
      <c r="BS10" s="38"/>
      <c r="BT10" s="37"/>
      <c r="BU10" s="80">
        <f>VLOOKUP('TFP model'!$E41,Data!$BA$5:$BC$39,3,FALSE)</f>
        <v>1</v>
      </c>
      <c r="BV10" s="80">
        <f>VLOOKUP('TFP model'!$E43,Data!$BA$5:$BC$39,3,FALSE)</f>
        <v>1</v>
      </c>
      <c r="BW10" s="38"/>
      <c r="BX10" s="38"/>
      <c r="BY10" s="38"/>
      <c r="BZ10" s="38"/>
      <c r="CA10" s="38"/>
      <c r="CB10" s="37"/>
      <c r="CC10" s="80">
        <f>VLOOKUP('TFP model'!$E45,Data!$BA$5:$BC$39,3,FALSE)</f>
        <v>1</v>
      </c>
      <c r="CD10" s="80">
        <f>VLOOKUP('TFP model'!$E46,Data!$BA$5:$BC$39,3,FALSE)</f>
        <v>1</v>
      </c>
      <c r="CE10" s="80">
        <f>VLOOKUP('TFP model'!$E47,Data!$BA$5:$BC$39,3,FALSE)</f>
        <v>1</v>
      </c>
      <c r="CF10" s="38"/>
      <c r="CG10" s="38"/>
      <c r="CH10" s="38"/>
      <c r="CI10" s="38"/>
      <c r="CJ10" s="38"/>
      <c r="CK10" s="38"/>
      <c r="CL10" s="38"/>
      <c r="CM10" s="37"/>
      <c r="CN10" s="80">
        <f>VLOOKUP('TFP model'!$E50,Data!$BA$5:$BC$39,3,FALSE)</f>
        <v>1</v>
      </c>
      <c r="CO10" s="80">
        <f>VLOOKUP('TFP model'!$E51,Data!$BA$5:$BC$39,3,FALSE)</f>
        <v>1</v>
      </c>
      <c r="CP10" s="80">
        <f>VLOOKUP('TFP model'!$E52,Data!$BA$5:$BC$39,3,FALSE)</f>
        <v>1</v>
      </c>
      <c r="CQ10" s="80">
        <f>VLOOKUP('TFP model'!$E53,Data!$BA$5:$BC$39,3,FALSE)</f>
        <v>1</v>
      </c>
      <c r="CR10" s="80">
        <f>VLOOKUP('TFP model'!$E54,Data!$BA$5:$BC$39,3,FALSE)</f>
        <v>1</v>
      </c>
      <c r="CS10" s="80">
        <f>VLOOKUP('TFP model'!$E55,Data!$BA$5:$BC$39,3,FALSE)</f>
        <v>1</v>
      </c>
      <c r="CT10" s="38"/>
      <c r="CU10" s="38"/>
      <c r="CV10" s="38"/>
      <c r="CW10" s="38"/>
      <c r="CX10" s="38"/>
      <c r="CY10" s="38"/>
      <c r="CZ10" s="38"/>
      <c r="DA10" s="38"/>
      <c r="DB10" s="38"/>
      <c r="DC10" s="38"/>
      <c r="DD10" s="38"/>
      <c r="DE10" s="38"/>
      <c r="DF10" s="38"/>
      <c r="DG10" s="37"/>
      <c r="DH10" s="80">
        <f>VLOOKUP('TFP model'!$E58,Data!$BA$5:$BC$39,3,FALSE)</f>
        <v>1</v>
      </c>
      <c r="DI10" s="80">
        <f>VLOOKUP('TFP model'!$E59,Data!$BA$5:$BC$39,3,FALSE)</f>
        <v>1</v>
      </c>
      <c r="DJ10" s="80">
        <f>VLOOKUP('TFP model'!$E60,Data!$BA$5:$BC$39,3,FALSE)</f>
        <v>1</v>
      </c>
      <c r="DK10" s="80">
        <f>VLOOKUP('TFP model'!$E61,Data!$BA$5:$BC$39,3,FALSE)</f>
        <v>1</v>
      </c>
      <c r="DL10" s="80">
        <f>VLOOKUP('TFP model'!$E62,Data!$BA$5:$BC$39,3,FALSE)</f>
        <v>1</v>
      </c>
      <c r="DM10" s="80">
        <f>VLOOKUP('TFP model'!$E63,Data!$BA$5:$BC$39,3,FALSE)</f>
        <v>1</v>
      </c>
      <c r="DN10" s="38"/>
      <c r="DO10" s="38"/>
      <c r="DP10" s="38"/>
      <c r="DQ10" s="38"/>
      <c r="DR10" s="38"/>
      <c r="DS10" s="38"/>
      <c r="DT10" s="38"/>
      <c r="DU10" s="38"/>
      <c r="DV10" s="38"/>
      <c r="DW10" s="38"/>
      <c r="DX10" s="38"/>
      <c r="DY10" s="38"/>
      <c r="DZ10" s="38"/>
      <c r="EA10" s="16"/>
      <c r="EB10" s="16"/>
      <c r="EC10" s="16"/>
      <c r="ED10" s="16"/>
      <c r="EE10" s="16"/>
      <c r="EF10" s="2" t="s">
        <v>415</v>
      </c>
      <c r="EI10" s="16"/>
      <c r="EJ10" s="16"/>
      <c r="EK10" s="2" t="s">
        <v>415</v>
      </c>
      <c r="EL10" s="16"/>
      <c r="EM10" s="16"/>
      <c r="EN10" s="16"/>
      <c r="EO10" s="16"/>
    </row>
    <row r="11" spans="1:147" x14ac:dyDescent="0.25">
      <c r="A11" s="174" t="s">
        <v>491</v>
      </c>
      <c r="B11" s="177">
        <f>VLOOKUP(2014,Calculation!$AD$19:$AI$76,4,FALSE)</f>
        <v>1.5081119999999999</v>
      </c>
      <c r="C11" s="178" t="str">
        <f>IF('TFP model'!E23="Select",IF('TFP model'!H23="","NA",('TFP model'!H23-1)/(100-1)*(AG15-AG14)+AG14 ),IF(Calculation!AG10&lt;30,HLOOKUP('TFP model'!E23,Data!$BG$3:$CC$50,Data!$BF10,FALSE),IF(Calculation!AG10=37,SUMIFS(Data!O$4:O$6063,Data!B$4:B$6063,'TFP model'!G23,Data!D$4:D$6063,"2014"),"")))</f>
        <v>NA</v>
      </c>
      <c r="D11" s="183" t="str">
        <f t="shared" si="0"/>
        <v/>
      </c>
      <c r="E11" s="179"/>
      <c r="F11" s="16"/>
      <c r="G11" s="16"/>
      <c r="H11" s="16"/>
      <c r="I11" s="16"/>
      <c r="J11" s="12" t="s">
        <v>4650</v>
      </c>
      <c r="K11" s="111">
        <v>5</v>
      </c>
      <c r="L11" s="12"/>
      <c r="M11" s="12"/>
      <c r="N11" s="12"/>
      <c r="O11" s="12"/>
      <c r="P11" s="2"/>
      <c r="Q11" s="2"/>
      <c r="R11" s="12"/>
      <c r="S11" s="16"/>
      <c r="T11" s="2" t="s">
        <v>567</v>
      </c>
      <c r="U11" s="2" t="s">
        <v>412</v>
      </c>
      <c r="V11" s="2" t="s">
        <v>531</v>
      </c>
      <c r="W11" s="2" t="s">
        <v>530</v>
      </c>
      <c r="X11" s="2" t="s">
        <v>6706</v>
      </c>
      <c r="Y11" s="16"/>
      <c r="Z11" s="16"/>
      <c r="AA11" s="2" t="s">
        <v>567</v>
      </c>
      <c r="AB11" s="16"/>
      <c r="AC11" s="2" t="s">
        <v>567</v>
      </c>
      <c r="AD11" s="110" t="s">
        <v>462</v>
      </c>
      <c r="AE11" s="108">
        <f>HLOOKUP(AE$9,Calculation!$AB$4:$BL$7,2,FALSE)</f>
        <v>5.5430000000000001E-12</v>
      </c>
      <c r="AF11" s="108">
        <f>HLOOKUP(AF$9,Calculation!$AB$4:$BL$7,2,FALSE)</f>
        <v>-1.355E-10</v>
      </c>
      <c r="AG11" s="108">
        <f>HLOOKUP(AG$9,Calculation!$AB$4:$BL$7,2,FALSE)</f>
        <v>-1.907E-10</v>
      </c>
      <c r="AH11" s="108">
        <f>HLOOKUP(AH$9,Calculation!$AB$4:$BL$7,2,FALSE)</f>
        <v>2.8509999999999998E-10</v>
      </c>
      <c r="AI11" s="108">
        <f>HLOOKUP(AI$9,Calculation!$AB$4:$BL$7,2,FALSE)</f>
        <v>3.8300000000000002E-10</v>
      </c>
      <c r="AJ11" s="108"/>
      <c r="AK11" s="108"/>
      <c r="AL11" s="108"/>
      <c r="AM11" s="108"/>
      <c r="AN11" s="108"/>
      <c r="AO11" s="108"/>
      <c r="AP11" s="108"/>
      <c r="AQ11" s="108"/>
      <c r="AR11" s="108"/>
      <c r="AS11" s="108"/>
      <c r="AT11" s="108"/>
      <c r="AU11" s="108">
        <f>HLOOKUP(AU$9,Calculation!$AB$4:$BL$7,2,FALSE)</f>
        <v>5.5430000000000001E-12</v>
      </c>
      <c r="AV11" s="108">
        <f>HLOOKUP(AV$9,Calculation!$AB$4:$BL$7,2,FALSE)</f>
        <v>0.63038804000000004</v>
      </c>
      <c r="AW11" s="108">
        <f>HLOOKUP(AW$9,Calculation!$AB$4:$BL$7,2,FALSE)</f>
        <v>3.9655490000000002E-2</v>
      </c>
      <c r="AX11" s="108">
        <f>HLOOKUP(AX$9,Calculation!$AB$4:$BL$7,2,FALSE)</f>
        <v>2.088452E-2</v>
      </c>
      <c r="AY11" s="108"/>
      <c r="AZ11" s="108"/>
      <c r="BA11" s="108"/>
      <c r="BB11" s="108"/>
      <c r="BC11" s="108"/>
      <c r="BD11" s="108"/>
      <c r="BE11" s="108"/>
      <c r="BF11" s="108">
        <f>HLOOKUP(BF$9,Calculation!$AB$4:$BL$7,2,FALSE)</f>
        <v>-1.355E-10</v>
      </c>
      <c r="BG11" s="108">
        <f>HLOOKUP(BG$9,Calculation!$AB$4:$BL$7,2,FALSE)</f>
        <v>4.1279741999999997</v>
      </c>
      <c r="BH11" s="108">
        <f>HLOOKUP(BH$9,Calculation!$AB$4:$BL$7,2,FALSE)</f>
        <v>21.244475000000001</v>
      </c>
      <c r="BI11" s="108">
        <f>HLOOKUP(BI$9,Calculation!$AB$4:$BL$7,2,FALSE)</f>
        <v>7.1126117999999998</v>
      </c>
      <c r="BJ11" s="108">
        <f>HLOOKUP(BJ$9,Calculation!$AB$4:$BL$7,2,FALSE)</f>
        <v>417.77668</v>
      </c>
      <c r="BK11" s="108"/>
      <c r="BL11" s="108"/>
      <c r="BM11" s="108"/>
      <c r="BN11" s="108"/>
      <c r="BO11" s="108"/>
      <c r="BP11" s="108"/>
      <c r="BQ11" s="108"/>
      <c r="BR11" s="108"/>
      <c r="BS11" s="108"/>
      <c r="BT11" s="108">
        <f>HLOOKUP(BT$9,Calculation!$AB$4:$BL$7,2,FALSE)</f>
        <v>-1.907E-10</v>
      </c>
      <c r="BU11" s="108">
        <f>HLOOKUP(BU$9,Calculation!$AB$4:$BL$7,2,FALSE)</f>
        <v>45.647181000000003</v>
      </c>
      <c r="BV11" s="108">
        <f>HLOOKUP(BV$9,Calculation!$AB$4:$BL$7,2,FALSE)</f>
        <v>0.27323618999999999</v>
      </c>
      <c r="BW11" s="108"/>
      <c r="BX11" s="108"/>
      <c r="BY11" s="108"/>
      <c r="BZ11" s="108"/>
      <c r="CA11" s="108"/>
      <c r="CB11" s="108">
        <f>HLOOKUP(CB$9,Calculation!$AB$4:$BL$7,2,FALSE)</f>
        <v>-1.5759999999999999E-9</v>
      </c>
      <c r="CC11" s="108">
        <f>HLOOKUP(CC$9,Calculation!$AB$4:$BL$7,2,FALSE)</f>
        <v>0.44169117000000002</v>
      </c>
      <c r="CD11" s="108">
        <f>HLOOKUP(CD$9,Calculation!$AB$4:$BL$7,2,FALSE)</f>
        <v>13.415735</v>
      </c>
      <c r="CE11" s="108">
        <f>HLOOKUP(CE$9,Calculation!$AB$4:$BL$7,2,FALSE)</f>
        <v>35.844334000000003</v>
      </c>
      <c r="CF11" s="108"/>
      <c r="CG11" s="108"/>
      <c r="CH11" s="108"/>
      <c r="CI11" s="108"/>
      <c r="CJ11" s="108"/>
      <c r="CK11" s="108"/>
      <c r="CL11" s="108"/>
      <c r="CM11" s="108">
        <f>HLOOKUP(CM$9,Calculation!$AB$4:$BL$7,2,FALSE)</f>
        <v>2.8509999999999998E-10</v>
      </c>
      <c r="CN11" s="108">
        <f>HLOOKUP(CN$9,Calculation!$AB$4:$BL$7,2,FALSE)</f>
        <v>15.913964999999999</v>
      </c>
      <c r="CO11" s="108">
        <f>HLOOKUP(CO$9,Calculation!$AB$4:$BL$7,2,FALSE)</f>
        <v>31.842117999999999</v>
      </c>
      <c r="CP11" s="108">
        <f>HLOOKUP(CP$9,Calculation!$AB$4:$BL$7,2,FALSE)</f>
        <v>302390.14</v>
      </c>
      <c r="CQ11" s="108">
        <f>HLOOKUP(CQ$9,Calculation!$AB$4:$BL$7,2,FALSE)</f>
        <v>0.34853665</v>
      </c>
      <c r="CR11" s="108">
        <f>HLOOKUP(CR$9,Calculation!$AB$4:$BL$7,2,FALSE)</f>
        <v>65.445150999999996</v>
      </c>
      <c r="CS11" s="108">
        <f>HLOOKUP(CS$9,Calculation!$AB$4:$BL$7,2,FALSE)</f>
        <v>80.773881000000003</v>
      </c>
      <c r="CT11" s="108"/>
      <c r="CU11" s="108"/>
      <c r="CV11" s="108"/>
      <c r="CW11" s="108"/>
      <c r="CX11" s="108"/>
      <c r="CY11" s="108"/>
      <c r="CZ11" s="108"/>
      <c r="DA11" s="108"/>
      <c r="DB11" s="108"/>
      <c r="DC11" s="108"/>
      <c r="DD11" s="108"/>
      <c r="DE11" s="108"/>
      <c r="DF11" s="108"/>
      <c r="DG11" s="108">
        <f>HLOOKUP(DG$9,Calculation!$AB$4:$BL$7,2,FALSE)</f>
        <v>3.8300000000000002E-10</v>
      </c>
      <c r="DH11" s="108">
        <f>HLOOKUP(DH$9,Calculation!$AB$4:$BL$7,2,FALSE)</f>
        <v>-0.13191757000000001</v>
      </c>
      <c r="DI11" s="108">
        <f>HLOOKUP(DI$9,Calculation!$AB$4:$BL$7,2,FALSE)</f>
        <v>-7.2486179999999997E-2</v>
      </c>
      <c r="DJ11" s="108">
        <f>HLOOKUP(DJ$9,Calculation!$AB$4:$BL$7,2,FALSE)</f>
        <v>-5.070152E-2</v>
      </c>
      <c r="DK11" s="108">
        <f>HLOOKUP(DK$9,Calculation!$AB$4:$BL$7,2,FALSE)</f>
        <v>-0.25360055999999997</v>
      </c>
      <c r="DL11" s="108">
        <f>HLOOKUP(DL$9,Calculation!$AB$4:$BL$7,2,FALSE)</f>
        <v>-3.3736130000000003E-2</v>
      </c>
      <c r="DM11" s="108">
        <f>HLOOKUP(DM$9,Calculation!$AB$4:$BL$7,2,FALSE)</f>
        <v>-0.17238297</v>
      </c>
      <c r="DN11" s="108"/>
      <c r="DO11" s="108"/>
      <c r="DP11" s="108"/>
      <c r="DQ11" s="108"/>
      <c r="DR11" s="108"/>
      <c r="DS11" s="108"/>
      <c r="DT11" s="108"/>
      <c r="DU11" s="108"/>
      <c r="DV11" s="108"/>
      <c r="DW11" s="108"/>
      <c r="DX11" s="108"/>
      <c r="DY11" s="108"/>
      <c r="DZ11" s="108"/>
      <c r="EA11" s="16"/>
      <c r="EB11" s="32"/>
      <c r="EC11" s="16"/>
      <c r="ED11" s="16"/>
      <c r="EE11" s="33" t="s">
        <v>559</v>
      </c>
      <c r="EF11" s="33" t="s">
        <v>560</v>
      </c>
      <c r="EG11" s="33" t="s">
        <v>561</v>
      </c>
      <c r="EH11" s="33"/>
      <c r="EI11" s="33"/>
      <c r="EJ11" s="16"/>
      <c r="EK11" s="2" t="s">
        <v>6778</v>
      </c>
      <c r="EL11" s="2" t="s">
        <v>6742</v>
      </c>
      <c r="EM11" s="2" t="s">
        <v>6743</v>
      </c>
      <c r="EN11" s="32" t="s">
        <v>563</v>
      </c>
      <c r="EO11" s="32" t="s">
        <v>564</v>
      </c>
      <c r="EP11" s="32" t="s">
        <v>565</v>
      </c>
      <c r="EQ11" s="32" t="s">
        <v>566</v>
      </c>
    </row>
    <row r="12" spans="1:147" ht="16.5" thickBot="1" x14ac:dyDescent="0.3">
      <c r="A12" s="174" t="s">
        <v>6718</v>
      </c>
      <c r="B12" s="177">
        <f>(B11-$AG$14)/($AG$15-$AG$14)*(100-1)+1</f>
        <v>80.81269707862954</v>
      </c>
      <c r="C12" s="177" t="str">
        <f>IFERROR((C11-$AG$14)/($AG$15-$AG$14)*(100-1)+1, "")</f>
        <v/>
      </c>
      <c r="D12" s="183" t="str">
        <f t="shared" si="0"/>
        <v/>
      </c>
      <c r="E12" s="179"/>
      <c r="F12" s="16"/>
      <c r="G12" s="16"/>
      <c r="H12" s="16"/>
      <c r="I12" s="16"/>
      <c r="J12" s="108" t="s">
        <v>4655</v>
      </c>
      <c r="K12" s="109">
        <f>IF(lag=1, M5, IF(lag=3, N5, IF(lag=5, O5, IF(lag=7, P5))))</f>
        <v>4.9940400000000003E-2</v>
      </c>
      <c r="L12" s="12"/>
      <c r="M12" s="12"/>
      <c r="N12" s="12"/>
      <c r="O12" s="12"/>
      <c r="P12" s="159"/>
      <c r="Q12" s="159"/>
      <c r="R12" s="12"/>
      <c r="S12" s="83" t="s">
        <v>568</v>
      </c>
      <c r="T12" s="83">
        <v>-3.3502510000000001</v>
      </c>
      <c r="U12" s="4"/>
      <c r="V12" s="4"/>
      <c r="W12" s="4"/>
      <c r="X12" s="4"/>
      <c r="Y12" s="4"/>
      <c r="Z12" s="4"/>
      <c r="AA12" s="4"/>
      <c r="AB12" s="4"/>
      <c r="AC12" s="4"/>
      <c r="AD12" s="108" t="s">
        <v>463</v>
      </c>
      <c r="AE12" s="108">
        <f>HLOOKUP(AE$9,Calculation!$AB$4:$BL$7,3,FALSE)</f>
        <v>1</v>
      </c>
      <c r="AF12" s="108">
        <f>HLOOKUP(AF$9,Calculation!$AB$4:$BL$7,3,FALSE)</f>
        <v>1</v>
      </c>
      <c r="AG12" s="108">
        <f>HLOOKUP(AG$9,Calculation!$AB$4:$BL$7,3,FALSE)</f>
        <v>1</v>
      </c>
      <c r="AH12" s="108">
        <f>HLOOKUP(AH$9,Calculation!$AB$4:$BL$7,3,FALSE)</f>
        <v>1</v>
      </c>
      <c r="AI12" s="108">
        <f>HLOOKUP(AI$9,Calculation!$AB$4:$BL$7,3,FALSE)</f>
        <v>1</v>
      </c>
      <c r="AJ12" s="108"/>
      <c r="AK12" s="108"/>
      <c r="AL12" s="108"/>
      <c r="AM12" s="108"/>
      <c r="AN12" s="108"/>
      <c r="AO12" s="108"/>
      <c r="AP12" s="108"/>
      <c r="AQ12" s="108"/>
      <c r="AR12" s="108"/>
      <c r="AS12" s="108"/>
      <c r="AT12" s="108"/>
      <c r="AU12" s="108">
        <f>HLOOKUP(AU$9,Calculation!$AB$4:$BL$7,3,FALSE)</f>
        <v>1</v>
      </c>
      <c r="AV12" s="108">
        <f>HLOOKUP(AV$9,Calculation!$AB$4:$BL$7,3,FALSE)</f>
        <v>0.75699168999999999</v>
      </c>
      <c r="AW12" s="108">
        <f>HLOOKUP(AW$9,Calculation!$AB$4:$BL$7,3,FALSE)</f>
        <v>9.0084429999999993E-2</v>
      </c>
      <c r="AX12" s="108">
        <f>HLOOKUP(AX$9,Calculation!$AB$4:$BL$7,3,FALSE)</f>
        <v>4.1501549999999998E-2</v>
      </c>
      <c r="AY12" s="108"/>
      <c r="AZ12" s="108"/>
      <c r="BA12" s="108"/>
      <c r="BB12" s="108"/>
      <c r="BC12" s="108"/>
      <c r="BD12" s="108"/>
      <c r="BE12" s="108"/>
      <c r="BF12" s="108">
        <f>HLOOKUP(BF$9,Calculation!$AB$4:$BL$7,3,FALSE)</f>
        <v>1</v>
      </c>
      <c r="BG12" s="108">
        <f>HLOOKUP(BG$9,Calculation!$AB$4:$BL$7,3,FALSE)</f>
        <v>1.9151988</v>
      </c>
      <c r="BH12" s="108">
        <f>HLOOKUP(BH$9,Calculation!$AB$4:$BL$7,3,FALSE)</f>
        <v>16.773396999999999</v>
      </c>
      <c r="BI12" s="108">
        <f>HLOOKUP(BI$9,Calculation!$AB$4:$BL$7,3,FALSE)</f>
        <v>6.5058862</v>
      </c>
      <c r="BJ12" s="108">
        <f>HLOOKUP(BJ$9,Calculation!$AB$4:$BL$7,3,FALSE)</f>
        <v>56.463991</v>
      </c>
      <c r="BK12" s="108"/>
      <c r="BL12" s="108"/>
      <c r="BM12" s="108"/>
      <c r="BN12" s="108"/>
      <c r="BO12" s="108"/>
      <c r="BP12" s="108"/>
      <c r="BQ12" s="108"/>
      <c r="BR12" s="108"/>
      <c r="BS12" s="108"/>
      <c r="BT12" s="108">
        <f>HLOOKUP(BT$9,Calculation!$AB$4:$BL$7,3,FALSE)</f>
        <v>1</v>
      </c>
      <c r="BU12" s="108">
        <f>HLOOKUP(BU$9,Calculation!$AB$4:$BL$7,3,FALSE)</f>
        <v>20.076248</v>
      </c>
      <c r="BV12" s="108">
        <f>HLOOKUP(BV$9,Calculation!$AB$4:$BL$7,3,FALSE)</f>
        <v>0.22894495000000001</v>
      </c>
      <c r="BW12" s="108"/>
      <c r="BX12" s="108"/>
      <c r="BY12" s="108"/>
      <c r="BZ12" s="108"/>
      <c r="CA12" s="108"/>
      <c r="CB12" s="108">
        <f>HLOOKUP(CB$9,Calculation!$AB$4:$BL$7,3,FALSE)</f>
        <v>1</v>
      </c>
      <c r="CC12" s="108">
        <f>HLOOKUP(CC$9,Calculation!$AB$4:$BL$7,3,FALSE)</f>
        <v>0.39987903000000002</v>
      </c>
      <c r="CD12" s="108">
        <f>HLOOKUP(CD$9,Calculation!$AB$4:$BL$7,3,FALSE)</f>
        <v>12.751255</v>
      </c>
      <c r="CE12" s="108">
        <f>HLOOKUP(CE$9,Calculation!$AB$4:$BL$7,3,FALSE)</f>
        <v>12.110346</v>
      </c>
      <c r="CF12" s="108"/>
      <c r="CG12" s="108"/>
      <c r="CH12" s="108"/>
      <c r="CI12" s="108"/>
      <c r="CJ12" s="108"/>
      <c r="CK12" s="108"/>
      <c r="CL12" s="108"/>
      <c r="CM12" s="108">
        <f>HLOOKUP(CM$9,Calculation!$AB$4:$BL$7,3,FALSE)</f>
        <v>1</v>
      </c>
      <c r="CN12" s="108">
        <f>HLOOKUP(CN$9,Calculation!$AB$4:$BL$7,3,FALSE)</f>
        <v>18.245308999999999</v>
      </c>
      <c r="CO12" s="108">
        <f>HLOOKUP(CO$9,Calculation!$AB$4:$BL$7,3,FALSE)</f>
        <v>44.879398999999999</v>
      </c>
      <c r="CP12" s="108">
        <f>HLOOKUP(CP$9,Calculation!$AB$4:$BL$7,3,FALSE)</f>
        <v>415510.76</v>
      </c>
      <c r="CQ12" s="108">
        <f>HLOOKUP(CQ$9,Calculation!$AB$4:$BL$7,3,FALSE)</f>
        <v>0.47731970000000001</v>
      </c>
      <c r="CR12" s="108">
        <f>HLOOKUP(CR$9,Calculation!$AB$4:$BL$7,3,FALSE)</f>
        <v>32.542161</v>
      </c>
      <c r="CS12" s="108">
        <f>HLOOKUP(CS$9,Calculation!$AB$4:$BL$7,3,FALSE)</f>
        <v>20.279729</v>
      </c>
      <c r="CT12" s="108"/>
      <c r="CU12" s="108"/>
      <c r="CV12" s="108"/>
      <c r="CW12" s="108"/>
      <c r="CX12" s="108"/>
      <c r="CY12" s="108"/>
      <c r="CZ12" s="108"/>
      <c r="DA12" s="108"/>
      <c r="DB12" s="108"/>
      <c r="DC12" s="108"/>
      <c r="DD12" s="108"/>
      <c r="DE12" s="108"/>
      <c r="DF12" s="108"/>
      <c r="DG12" s="108">
        <f>HLOOKUP(DG$9,Calculation!$AB$4:$BL$7,3,FALSE)</f>
        <v>1</v>
      </c>
      <c r="DH12" s="108">
        <f>HLOOKUP(DH$9,Calculation!$AB$4:$BL$7,3,FALSE)</f>
        <v>0.98565150999999995</v>
      </c>
      <c r="DI12" s="108">
        <f>HLOOKUP(DI$9,Calculation!$AB$4:$BL$7,3,FALSE)</f>
        <v>1.0679187000000001</v>
      </c>
      <c r="DJ12" s="108">
        <f>HLOOKUP(DJ$9,Calculation!$AB$4:$BL$7,3,FALSE)</f>
        <v>1.0336274000000001</v>
      </c>
      <c r="DK12" s="108">
        <f>HLOOKUP(DK$9,Calculation!$AB$4:$BL$7,3,FALSE)</f>
        <v>1.0412212999999999</v>
      </c>
      <c r="DL12" s="108">
        <f>HLOOKUP(DL$9,Calculation!$AB$4:$BL$7,3,FALSE)</f>
        <v>1.0059008</v>
      </c>
      <c r="DM12" s="108">
        <f>HLOOKUP(DM$9,Calculation!$AB$4:$BL$7,3,FALSE)</f>
        <v>1.0304610000000001</v>
      </c>
      <c r="DN12" s="108"/>
      <c r="DO12" s="108"/>
      <c r="DP12" s="108"/>
      <c r="DQ12" s="108"/>
      <c r="DR12" s="108"/>
      <c r="DS12" s="108"/>
      <c r="DT12" s="108"/>
      <c r="DU12" s="108"/>
      <c r="DV12" s="108"/>
      <c r="DW12" s="108"/>
      <c r="DX12" s="108"/>
      <c r="DY12" s="108"/>
      <c r="DZ12" s="108"/>
      <c r="EA12" s="16"/>
      <c r="EB12" s="93" t="str">
        <f t="shared" ref="EB12:EB50" si="1">F38</f>
        <v>MYS</v>
      </c>
      <c r="EC12" s="93">
        <f t="shared" ref="EC12:EC50" si="2">G38</f>
        <v>2014</v>
      </c>
      <c r="ED12" s="16"/>
      <c r="EE12" s="16">
        <v>0</v>
      </c>
      <c r="EF12" s="94">
        <f>IFERROR(J38, "")</f>
        <v>0.01</v>
      </c>
      <c r="EG12" s="94">
        <f>EF12</f>
        <v>0.01</v>
      </c>
      <c r="EH12" s="94">
        <f t="shared" ref="EH12:EH50" si="3">IFERROR(L38, "")</f>
        <v>0.01</v>
      </c>
      <c r="EI12" s="94">
        <f>EH12</f>
        <v>0.01</v>
      </c>
      <c r="EJ12" s="16"/>
      <c r="EK12" s="16" t="e">
        <f t="array" ref="EK12:EQ12">LINEST(Calculation!EF16:EF48, Calculation!EE16:EE48^{1,2,3,4,5,6})</f>
        <v>#VALUE!</v>
      </c>
      <c r="EL12" s="233" t="e">
        <v>#VALUE!</v>
      </c>
      <c r="EM12" s="233" t="e">
        <v>#VALUE!</v>
      </c>
      <c r="EN12" s="233" t="e">
        <v>#VALUE!</v>
      </c>
      <c r="EO12" s="233" t="e">
        <v>#VALUE!</v>
      </c>
      <c r="EP12" s="233" t="e">
        <v>#VALUE!</v>
      </c>
      <c r="EQ12" s="233" t="e">
        <v>#VALUE!</v>
      </c>
    </row>
    <row r="13" spans="1:147" ht="17.25" thickTop="1" thickBot="1" x14ac:dyDescent="0.3">
      <c r="A13" s="174" t="s">
        <v>6717</v>
      </c>
      <c r="B13" s="177">
        <f>VLOOKUP(2014,Calculation!$AD$19:$AI$76,5,FALSE)</f>
        <v>0.85976129999999995</v>
      </c>
      <c r="C13" s="178" t="str">
        <f>IF('TFP model'!E24="Select",IF('TFP model'!H24="", "NA", ('TFP model'!H24-1)/(100-1)*(AH15-AH14)+AH14 ), IF(Calculation!AH10&lt;30,HLOOKUP('TFP model'!E24,Data!$BG$3:$CC$50,Data!$BF11,FALSE),IF(Calculation!AH10=37,SUMIFS(Data!P$4:P$6063,Data!B$4:B$6063,'TFP model'!G24,Data!D$4:D$6063,"2014"),"")))</f>
        <v>NA</v>
      </c>
      <c r="D13" s="183" t="str">
        <f t="shared" si="0"/>
        <v/>
      </c>
      <c r="E13" s="179"/>
      <c r="F13" s="16"/>
      <c r="G13" s="16"/>
      <c r="H13" s="16"/>
      <c r="I13" s="16"/>
      <c r="J13" s="110" t="s">
        <v>4651</v>
      </c>
      <c r="K13" s="109">
        <f>IF(lag=1, M6, IF(lag=3, N6, IF(lag=5, O6, IF(lag=7, P6))))</f>
        <v>-9.9317600000000006E-2</v>
      </c>
      <c r="L13" s="72"/>
      <c r="M13" s="72"/>
      <c r="N13" s="72"/>
      <c r="O13" s="72"/>
      <c r="P13" s="159"/>
      <c r="Q13" s="159"/>
      <c r="R13" s="38"/>
      <c r="S13" s="83" t="s">
        <v>569</v>
      </c>
      <c r="T13" s="83">
        <v>5.8736709999999999</v>
      </c>
      <c r="U13" s="4"/>
      <c r="V13" s="4"/>
      <c r="W13" s="4"/>
      <c r="X13" s="4"/>
      <c r="Y13" s="4"/>
      <c r="Z13" s="4"/>
      <c r="AA13" s="4"/>
      <c r="AB13" s="4"/>
      <c r="AC13" s="4"/>
      <c r="AD13" s="108" t="s">
        <v>481</v>
      </c>
      <c r="AE13" s="108">
        <f>HLOOKUP(AE$9,Calculation!$AB$4:$BL$7,4,FALSE)</f>
        <v>0.43257202</v>
      </c>
      <c r="AF13" s="108">
        <f>HLOOKUP(AF$9,Calculation!$AB$4:$BL$7,4,FALSE)</f>
        <v>0.44457653000000003</v>
      </c>
      <c r="AG13" s="108">
        <f>HLOOKUP(AG$9,Calculation!$AB$4:$BL$7,4,FALSE)</f>
        <v>0.46302785000000002</v>
      </c>
      <c r="AH13" s="108">
        <f>HLOOKUP(AH$9,Calculation!$AB$4:$BL$7,4,FALSE)</f>
        <v>0.46593957000000003</v>
      </c>
      <c r="AI13" s="108">
        <f>HLOOKUP(AI$9,Calculation!$AB$4:$BL$7,4,FALSE)</f>
        <v>0.42864750000000001</v>
      </c>
      <c r="AJ13" s="108"/>
      <c r="AK13" s="108"/>
      <c r="AL13" s="108"/>
      <c r="AM13" s="108"/>
      <c r="AN13" s="108"/>
      <c r="AO13" s="108"/>
      <c r="AP13" s="108"/>
      <c r="AQ13" s="108"/>
      <c r="AR13" s="108"/>
      <c r="AS13" s="108"/>
      <c r="AT13" s="108"/>
      <c r="AU13" s="108">
        <f>HLOOKUP(AU$9,Calculation!$AB$4:$BL$7,4,FALSE)</f>
        <v>0.43257202</v>
      </c>
      <c r="AV13" s="108">
        <f>HLOOKUP(AV$9,Calculation!$AB$4:$BL$7,4,FALSE)</f>
        <v>0.41310681999999999</v>
      </c>
      <c r="AW13" s="108">
        <f>HLOOKUP(AW$9,Calculation!$AB$4:$BL$7,4,FALSE)</f>
        <v>0.34068646000000002</v>
      </c>
      <c r="AX13" s="108">
        <f>HLOOKUP(AX$9,Calculation!$AB$4:$BL$7,4,FALSE)</f>
        <v>0.3868028</v>
      </c>
      <c r="AY13" s="108"/>
      <c r="AZ13" s="108"/>
      <c r="BA13" s="108"/>
      <c r="BB13" s="108"/>
      <c r="BC13" s="108"/>
      <c r="BD13" s="108"/>
      <c r="BE13" s="108"/>
      <c r="BF13" s="108">
        <f>HLOOKUP(BF$9,Calculation!$AB$4:$BL$7,4,FALSE)</f>
        <v>0.44457653000000003</v>
      </c>
      <c r="BG13" s="108">
        <f>HLOOKUP(BG$9,Calculation!$AB$4:$BL$7,4,FALSE)</f>
        <v>0.20140195999999999</v>
      </c>
      <c r="BH13" s="108">
        <f>HLOOKUP(BH$9,Calculation!$AB$4:$BL$7,4,FALSE)</f>
        <v>0.36057225999999998</v>
      </c>
      <c r="BI13" s="108">
        <f>HLOOKUP(BI$9,Calculation!$AB$4:$BL$7,4,FALSE)</f>
        <v>0.39213248000000001</v>
      </c>
      <c r="BJ13" s="108">
        <f>HLOOKUP(BJ$9,Calculation!$AB$4:$BL$7,4,FALSE)</f>
        <v>0.36015564999999999</v>
      </c>
      <c r="BK13" s="108"/>
      <c r="BL13" s="108"/>
      <c r="BM13" s="108"/>
      <c r="BN13" s="108"/>
      <c r="BO13" s="108"/>
      <c r="BP13" s="108"/>
      <c r="BQ13" s="108"/>
      <c r="BR13" s="108"/>
      <c r="BS13" s="108"/>
      <c r="BT13" s="108">
        <f>HLOOKUP(BT$9,Calculation!$AB$4:$BL$7,4,FALSE)</f>
        <v>0.46302785000000002</v>
      </c>
      <c r="BU13" s="108">
        <f>HLOOKUP(BU$9,Calculation!$AB$4:$BL$7,4,FALSE)</f>
        <v>0.43237534</v>
      </c>
      <c r="BV13" s="108">
        <f>HLOOKUP(BV$9,Calculation!$AB$4:$BL$7,4,FALSE)</f>
        <v>0.42790795999999998</v>
      </c>
      <c r="BW13" s="108"/>
      <c r="BX13" s="108"/>
      <c r="BY13" s="108"/>
      <c r="BZ13" s="108"/>
      <c r="CA13" s="108"/>
      <c r="CB13" s="108">
        <f>HLOOKUP(CB$9,Calculation!$AB$4:$BL$7,4,FALSE)</f>
        <v>-0.34011172000000001</v>
      </c>
      <c r="CC13" s="108">
        <f>HLOOKUP(CC$9,Calculation!$AB$4:$BL$7,4,FALSE)</f>
        <v>0.45337632</v>
      </c>
      <c r="CD13" s="108">
        <f>HLOOKUP(CD$9,Calculation!$AB$4:$BL$7,4,FALSE)</f>
        <v>0.47429775000000002</v>
      </c>
      <c r="CE13" s="108">
        <f>HLOOKUP(CE$9,Calculation!$AB$4:$BL$7,4,FALSE)</f>
        <v>-0.47033768999999997</v>
      </c>
      <c r="CF13" s="108"/>
      <c r="CG13" s="108"/>
      <c r="CH13" s="108"/>
      <c r="CI13" s="108"/>
      <c r="CJ13" s="108"/>
      <c r="CK13" s="108"/>
      <c r="CL13" s="108"/>
      <c r="CM13" s="108">
        <f>HLOOKUP(CM$9,Calculation!$AB$4:$BL$7,4,FALSE)</f>
        <v>0.46593957000000003</v>
      </c>
      <c r="CN13" s="108">
        <f>HLOOKUP(CN$9,Calculation!$AB$4:$BL$7,4,FALSE)</f>
        <v>0.2344492</v>
      </c>
      <c r="CO13" s="108">
        <f>HLOOKUP(CO$9,Calculation!$AB$4:$BL$7,4,FALSE)</f>
        <v>0.13553259000000001</v>
      </c>
      <c r="CP13" s="108">
        <f>HLOOKUP(CP$9,Calculation!$AB$4:$BL$7,4,FALSE)</f>
        <v>0.21200204</v>
      </c>
      <c r="CQ13" s="108">
        <f>HLOOKUP(CQ$9,Calculation!$AB$4:$BL$7,4,FALSE)</f>
        <v>0.20589979</v>
      </c>
      <c r="CR13" s="108">
        <f>HLOOKUP(CR$9,Calculation!$AB$4:$BL$7,4,FALSE)</f>
        <v>0.22574039000000001</v>
      </c>
      <c r="CS13" s="108">
        <f>HLOOKUP(CS$9,Calculation!$AB$4:$BL$7,4,FALSE)</f>
        <v>0.21598192999999999</v>
      </c>
      <c r="CT13" s="108"/>
      <c r="CU13" s="108"/>
      <c r="CV13" s="108"/>
      <c r="CW13" s="108"/>
      <c r="CX13" s="108"/>
      <c r="CY13" s="108"/>
      <c r="CZ13" s="108"/>
      <c r="DA13" s="108"/>
      <c r="DB13" s="108"/>
      <c r="DC13" s="108"/>
      <c r="DD13" s="108"/>
      <c r="DE13" s="108"/>
      <c r="DF13" s="108"/>
      <c r="DG13" s="108">
        <f>HLOOKUP(DG$9,Calculation!$AB$4:$BL$7,4,FALSE)</f>
        <v>0.42864750000000001</v>
      </c>
      <c r="DH13" s="108">
        <f>HLOOKUP(DH$9,Calculation!$AB$4:$BL$7,4,FALSE)</f>
        <v>0.17504697999999999</v>
      </c>
      <c r="DI13" s="108">
        <f>HLOOKUP(DI$9,Calculation!$AB$4:$BL$7,4,FALSE)</f>
        <v>0.18220997999999999</v>
      </c>
      <c r="DJ13" s="108">
        <f>HLOOKUP(DJ$9,Calculation!$AB$4:$BL$7,4,FALSE)</f>
        <v>0.18614625000000001</v>
      </c>
      <c r="DK13" s="108">
        <f>HLOOKUP(DK$9,Calculation!$AB$4:$BL$7,4,FALSE)</f>
        <v>0.16186273000000001</v>
      </c>
      <c r="DL13" s="108">
        <f>HLOOKUP(DL$9,Calculation!$AB$4:$BL$7,4,FALSE)</f>
        <v>0.18162913</v>
      </c>
      <c r="DM13" s="108">
        <f>HLOOKUP(DM$9,Calculation!$AB$4:$BL$7,4,FALSE)</f>
        <v>0.18676756</v>
      </c>
      <c r="DN13" s="108"/>
      <c r="DO13" s="108"/>
      <c r="DP13" s="108"/>
      <c r="DQ13" s="108"/>
      <c r="DR13" s="108"/>
      <c r="DS13" s="108"/>
      <c r="DT13" s="108"/>
      <c r="DU13" s="108"/>
      <c r="DV13" s="108"/>
      <c r="DW13" s="108"/>
      <c r="DX13" s="108"/>
      <c r="DY13" s="108"/>
      <c r="DZ13" s="108"/>
      <c r="EA13" s="16"/>
      <c r="EB13" s="93" t="str">
        <f t="shared" si="1"/>
        <v>MYS</v>
      </c>
      <c r="EC13" s="93">
        <f t="shared" si="2"/>
        <v>2015</v>
      </c>
      <c r="ED13" s="16"/>
      <c r="EE13" s="16">
        <v>1</v>
      </c>
      <c r="EF13" s="94">
        <f t="shared" ref="EF13:EF50" si="4">J39</f>
        <v>9.3522017123129023E-3</v>
      </c>
      <c r="EG13" s="94">
        <f>EF13</f>
        <v>9.3522017123129023E-3</v>
      </c>
      <c r="EH13" s="94">
        <f t="shared" si="3"/>
        <v>9.3522017123129023E-3</v>
      </c>
      <c r="EI13" s="94">
        <f>EH13</f>
        <v>9.3522017123129023E-3</v>
      </c>
      <c r="EJ13" s="16"/>
      <c r="EK13" s="16"/>
      <c r="EL13" s="16"/>
      <c r="EM13" s="16"/>
      <c r="EN13" s="16"/>
      <c r="EO13" s="16"/>
    </row>
    <row r="14" spans="1:147" s="112" customFormat="1" ht="17.25" thickTop="1" thickBot="1" x14ac:dyDescent="0.3">
      <c r="A14" s="174" t="s">
        <v>6718</v>
      </c>
      <c r="B14" s="177">
        <f>(B13-$AH$14)/($AH$15-$AH$14)*(100-1)+1</f>
        <v>56.546363749598527</v>
      </c>
      <c r="C14" s="177" t="str">
        <f>IFERROR((C13-$AH$14)/($AH$15-$AH$14)*(100-1)+1, "")</f>
        <v/>
      </c>
      <c r="D14" s="183" t="str">
        <f t="shared" si="0"/>
        <v/>
      </c>
      <c r="E14" s="179"/>
      <c r="AD14" s="108" t="s">
        <v>6710</v>
      </c>
      <c r="AE14" s="108">
        <v>-0.68677180000000004</v>
      </c>
      <c r="AF14" s="108">
        <v>-1.6802980000000001</v>
      </c>
      <c r="AG14" s="108">
        <v>-2.4688119999999998</v>
      </c>
      <c r="AH14" s="108">
        <v>-1.896998</v>
      </c>
      <c r="AI14" s="108">
        <v>-2.731789</v>
      </c>
      <c r="EB14" s="93" t="str">
        <f t="shared" si="1"/>
        <v>MYS</v>
      </c>
      <c r="EC14" s="93">
        <f t="shared" si="2"/>
        <v>2016</v>
      </c>
      <c r="EE14" s="112">
        <v>2</v>
      </c>
      <c r="EF14" s="94">
        <f t="shared" si="4"/>
        <v>9.3421861237159565E-3</v>
      </c>
      <c r="EG14" s="94">
        <f>EF14</f>
        <v>9.3421861237159565E-3</v>
      </c>
      <c r="EH14" s="94">
        <f t="shared" si="3"/>
        <v>9.3421861237159565E-3</v>
      </c>
      <c r="EI14" s="94">
        <f>EH14</f>
        <v>9.3421861237159565E-3</v>
      </c>
      <c r="EK14" s="214" t="s">
        <v>6731</v>
      </c>
    </row>
    <row r="15" spans="1:147" s="112" customFormat="1" ht="17.25" thickTop="1" thickBot="1" x14ac:dyDescent="0.3">
      <c r="A15" s="174" t="s">
        <v>523</v>
      </c>
      <c r="B15" s="177">
        <f>VLOOKUP(2014,Calculation!$AD$19:$AI$76,6,FALSE)</f>
        <v>0.65587479999999998</v>
      </c>
      <c r="C15" s="178" t="str">
        <f>IF('TFP model'!E25="Select",IF('TFP model'!H25="", "NA", ('TFP model'!H25-1)/(100-1)*(AI15-AI14)+AI14 ), IF(Calculation!AI10&lt;30,HLOOKUP('TFP model'!E25,Data!$BG$3:$CC$50,Data!$BF12,FALSE),IF(Calculation!AI10=37,SUMIFS(Data!Q$4:Q$6063,Data!B$4:B$6063,'TFP model'!G25,Data!D$4:D$6063,"2014"),"")))</f>
        <v>NA</v>
      </c>
      <c r="D15" s="183" t="str">
        <f t="shared" si="0"/>
        <v/>
      </c>
      <c r="E15" s="179"/>
      <c r="AD15" s="108" t="s">
        <v>6711</v>
      </c>
      <c r="AE15" s="108">
        <v>5.6346360000000004</v>
      </c>
      <c r="AF15" s="108">
        <v>3.1762049999999999</v>
      </c>
      <c r="AG15" s="108">
        <v>2.464181</v>
      </c>
      <c r="AH15" s="108">
        <v>3.0163600000000002</v>
      </c>
      <c r="AI15" s="108">
        <v>2.2025440000000001</v>
      </c>
      <c r="EB15" s="93" t="str">
        <f t="shared" si="1"/>
        <v>MYS</v>
      </c>
      <c r="EC15" s="93">
        <f t="shared" si="2"/>
        <v>2017</v>
      </c>
      <c r="EE15" s="112">
        <v>3</v>
      </c>
      <c r="EF15" s="94">
        <f t="shared" si="4"/>
        <v>9.3165653594146913E-3</v>
      </c>
      <c r="EG15" s="94">
        <f>EF15</f>
        <v>9.3165653594146913E-3</v>
      </c>
      <c r="EH15" s="94">
        <f t="shared" si="3"/>
        <v>9.3165653594146913E-3</v>
      </c>
      <c r="EI15" s="94">
        <f>EH15</f>
        <v>9.3165653594146913E-3</v>
      </c>
      <c r="EK15" s="214" t="s">
        <v>6778</v>
      </c>
      <c r="EL15" s="2" t="s">
        <v>6742</v>
      </c>
      <c r="EM15" s="2" t="s">
        <v>6743</v>
      </c>
      <c r="EN15" s="32" t="s">
        <v>563</v>
      </c>
      <c r="EO15" s="32" t="s">
        <v>564</v>
      </c>
      <c r="EP15" s="32" t="s">
        <v>565</v>
      </c>
      <c r="EQ15" s="32" t="s">
        <v>566</v>
      </c>
    </row>
    <row r="16" spans="1:147" s="112" customFormat="1" ht="17.25" thickTop="1" thickBot="1" x14ac:dyDescent="0.3">
      <c r="A16" s="17" t="s">
        <v>6718</v>
      </c>
      <c r="B16" s="184">
        <f>(B15-$AI$14)/($AI$15-$AI$14)*(100-1)+1</f>
        <v>68.968399416901931</v>
      </c>
      <c r="C16" s="184" t="str">
        <f>IFERROR((C15-$AI$14)/($AI$15-$AI$14)*(100-1)+1, "")</f>
        <v/>
      </c>
      <c r="D16" s="183" t="str">
        <f t="shared" si="0"/>
        <v/>
      </c>
      <c r="E16" s="179"/>
      <c r="P16" s="160"/>
      <c r="Q16" s="160"/>
      <c r="EB16" s="93" t="str">
        <f t="shared" si="1"/>
        <v>MYS</v>
      </c>
      <c r="EC16" s="93">
        <f t="shared" si="2"/>
        <v>2018</v>
      </c>
      <c r="EE16" s="112">
        <v>4</v>
      </c>
      <c r="EF16" s="94">
        <f t="shared" si="4"/>
        <v>8.9999999999999993E-3</v>
      </c>
      <c r="EG16" s="231">
        <f>EF16</f>
        <v>8.9999999999999993E-3</v>
      </c>
      <c r="EH16" s="94">
        <f t="shared" si="3"/>
        <v>8.9999999999999993E-3</v>
      </c>
      <c r="EI16" s="94">
        <f>EH16</f>
        <v>8.9999999999999993E-3</v>
      </c>
      <c r="EK16" s="112">
        <f t="array" ref="EK16:EQ16">LINEST(Calculation!EH16:EH48, Calculation!EE16:EE48^{1,2,3,4,5,6})</f>
        <v>-1.8991971216741054E-10</v>
      </c>
      <c r="EL16" s="232">
        <v>2.4309860336169714E-8</v>
      </c>
      <c r="EM16" s="232">
        <v>-1.2257382709116051E-6</v>
      </c>
      <c r="EN16" s="233">
        <v>3.0442658716874369E-5</v>
      </c>
      <c r="EO16" s="233">
        <v>-3.6709961881973516E-4</v>
      </c>
      <c r="EP16" s="233">
        <v>1.390635471794621E-3</v>
      </c>
      <c r="EQ16" s="233">
        <v>7.9257447096261618E-3</v>
      </c>
    </row>
    <row r="17" spans="1:145" ht="61.5" thickTop="1" thickBot="1" x14ac:dyDescent="0.3">
      <c r="D17" s="2" t="s">
        <v>6739</v>
      </c>
      <c r="F17" s="16"/>
      <c r="G17" s="16"/>
      <c r="H17" s="16"/>
      <c r="I17" s="60"/>
      <c r="J17" s="60"/>
      <c r="K17" s="60"/>
      <c r="L17" s="60"/>
      <c r="M17" s="60"/>
      <c r="N17" s="60"/>
      <c r="O17" s="60"/>
      <c r="P17" s="61"/>
      <c r="Q17" s="61"/>
      <c r="R17" s="113" t="s">
        <v>4664</v>
      </c>
      <c r="S17" s="114">
        <f>IF(S18=S38, 1, 0)</f>
        <v>0</v>
      </c>
      <c r="T17" s="4"/>
      <c r="U17" s="4"/>
      <c r="V17" s="4"/>
      <c r="W17" s="4"/>
      <c r="X17" s="4"/>
      <c r="Y17" s="4"/>
      <c r="Z17" s="4"/>
      <c r="AA17" s="4"/>
      <c r="AB17" s="4"/>
      <c r="AC17" s="16"/>
      <c r="AD17" s="113" t="s">
        <v>4664</v>
      </c>
      <c r="AE17" s="114">
        <f>IF(AE18=AE38, 1, 0)</f>
        <v>0</v>
      </c>
      <c r="AF17" s="114">
        <f>IF(AF18=AF38, 1, 0)</f>
        <v>0</v>
      </c>
      <c r="AG17" s="114">
        <f>IF(AG18=AG38, 1, 0)</f>
        <v>0</v>
      </c>
      <c r="AH17" s="114">
        <f>IF(AH18=AH38, 1, 0)</f>
        <v>0</v>
      </c>
      <c r="AI17" s="114">
        <f>IF(AI18=AI38, 1, 0)</f>
        <v>0</v>
      </c>
      <c r="AJ17" s="114"/>
      <c r="AK17" s="114"/>
      <c r="AL17" s="114"/>
      <c r="AM17" s="114"/>
      <c r="AN17" s="114"/>
      <c r="AO17" s="114"/>
      <c r="AP17" s="114"/>
      <c r="AQ17" s="114"/>
      <c r="AR17" s="114"/>
      <c r="AS17" s="114"/>
      <c r="AT17" s="114"/>
      <c r="AU17" s="16"/>
      <c r="AV17" s="114">
        <f>IF(AV18=AV38, 1, 0)</f>
        <v>0</v>
      </c>
      <c r="AW17" s="114">
        <f>IF(AW18=AW38, 1, 0)</f>
        <v>0</v>
      </c>
      <c r="AX17" s="114">
        <f>IF(AX18=AX38, 1, 0)</f>
        <v>0</v>
      </c>
      <c r="AY17" s="114"/>
      <c r="AZ17" s="114"/>
      <c r="BA17" s="114"/>
      <c r="BB17" s="114"/>
      <c r="BC17" s="114"/>
      <c r="BD17" s="114"/>
      <c r="BE17" s="114"/>
      <c r="BF17" s="16"/>
      <c r="BG17" s="114">
        <f>IF(BG18=BG38, 1, 0)</f>
        <v>0</v>
      </c>
      <c r="BH17" s="114">
        <f>IF(BH18=BH38, 1, 0)</f>
        <v>0</v>
      </c>
      <c r="BI17" s="114">
        <f>IF(BI18=BI38, 1, 0)</f>
        <v>0</v>
      </c>
      <c r="BJ17" s="114">
        <f>IF(BJ18=BJ38, 1, 0)</f>
        <v>0</v>
      </c>
      <c r="BK17" s="114"/>
      <c r="BL17" s="114"/>
      <c r="BM17" s="114"/>
      <c r="BN17" s="114"/>
      <c r="BO17" s="114"/>
      <c r="BP17" s="114"/>
      <c r="BQ17" s="114"/>
      <c r="BR17" s="114"/>
      <c r="BS17" s="114"/>
      <c r="BT17" s="16"/>
      <c r="BU17" s="114">
        <f>IF(BU18=BU38, 1, 0)</f>
        <v>0</v>
      </c>
      <c r="BV17" s="114">
        <f>IF(BV18=BV38, 1, 0)</f>
        <v>0</v>
      </c>
      <c r="BW17" s="114"/>
      <c r="BX17" s="114"/>
      <c r="BY17" s="114"/>
      <c r="BZ17" s="114"/>
      <c r="CA17" s="114"/>
      <c r="CB17" s="16"/>
      <c r="CC17" s="114">
        <f>IF(CC18=CC38, 1, 0)</f>
        <v>0</v>
      </c>
      <c r="CD17" s="114">
        <f>IF(CD18=CD38, 1, 0)</f>
        <v>0</v>
      </c>
      <c r="CE17" s="114">
        <f>IF(CE18=CE38, 1, 0)</f>
        <v>0</v>
      </c>
      <c r="CF17" s="114"/>
      <c r="CG17" s="114"/>
      <c r="CH17" s="114"/>
      <c r="CI17" s="114"/>
      <c r="CJ17" s="114"/>
      <c r="CK17" s="114"/>
      <c r="CL17" s="114"/>
      <c r="CM17" s="16"/>
      <c r="CN17" s="114">
        <f t="shared" ref="CN17:CS17" si="5">IF(CN18=CN38, 1, 0)</f>
        <v>0</v>
      </c>
      <c r="CO17" s="114">
        <f t="shared" si="5"/>
        <v>0</v>
      </c>
      <c r="CP17" s="114">
        <f t="shared" si="5"/>
        <v>0</v>
      </c>
      <c r="CQ17" s="114">
        <f t="shared" si="5"/>
        <v>0</v>
      </c>
      <c r="CR17" s="114">
        <f t="shared" si="5"/>
        <v>0</v>
      </c>
      <c r="CS17" s="114">
        <f t="shared" si="5"/>
        <v>0</v>
      </c>
      <c r="CT17" s="114"/>
      <c r="CU17" s="114"/>
      <c r="CV17" s="114"/>
      <c r="CW17" s="114"/>
      <c r="CX17" s="114"/>
      <c r="CY17" s="114"/>
      <c r="CZ17" s="114"/>
      <c r="DA17" s="114"/>
      <c r="DB17" s="114"/>
      <c r="DC17" s="114"/>
      <c r="DD17" s="114"/>
      <c r="DE17" s="114"/>
      <c r="DF17" s="114"/>
      <c r="DG17" s="16"/>
      <c r="DH17" s="114">
        <f t="shared" ref="DH17:DM17" si="6">IF(DH18=DH38, 1, 0)</f>
        <v>0</v>
      </c>
      <c r="DI17" s="114">
        <f t="shared" si="6"/>
        <v>0</v>
      </c>
      <c r="DJ17" s="114">
        <f t="shared" si="6"/>
        <v>0</v>
      </c>
      <c r="DK17" s="114">
        <f t="shared" si="6"/>
        <v>0</v>
      </c>
      <c r="DL17" s="114">
        <f t="shared" si="6"/>
        <v>0</v>
      </c>
      <c r="DM17" s="114">
        <f t="shared" si="6"/>
        <v>0</v>
      </c>
      <c r="DN17" s="114"/>
      <c r="DO17" s="114"/>
      <c r="DP17" s="114"/>
      <c r="DQ17" s="114"/>
      <c r="DR17" s="114"/>
      <c r="DS17" s="114"/>
      <c r="DT17" s="114"/>
      <c r="DU17" s="114"/>
      <c r="DV17" s="114"/>
      <c r="DW17" s="114"/>
      <c r="DX17" s="114"/>
      <c r="DY17" s="114"/>
      <c r="DZ17" s="114"/>
      <c r="EA17" s="16"/>
      <c r="EB17" s="93" t="str">
        <f t="shared" si="1"/>
        <v>MYS</v>
      </c>
      <c r="EC17" s="93">
        <f t="shared" si="2"/>
        <v>2019</v>
      </c>
      <c r="ED17" s="16"/>
      <c r="EE17" s="16">
        <v>5</v>
      </c>
      <c r="EF17" s="94">
        <f t="shared" si="4"/>
        <v>9.232470401239451E-3</v>
      </c>
      <c r="EG17" s="213" t="e">
        <f>EE17^6*EK$12+EE17^5*EL$12+EE17^4*EM$12+EE17^3*EN$12+EE17^2*EO$12+EE17*EP$12+EQ$12</f>
        <v>#VALUE!</v>
      </c>
      <c r="EH17" s="117">
        <f t="shared" si="3"/>
        <v>9.232470401239451E-3</v>
      </c>
      <c r="EI17" s="213">
        <f t="array" ref="EI17">EE17^6*EK$16+EE17^5*EL$16+EE17^4*EM$16+EE17^3*EN$16+EE17^2*EO$16+EE17*EP$16+EQ$16</f>
        <v>8.8136783364433473E-3</v>
      </c>
      <c r="EJ17" s="16"/>
      <c r="EK17" s="16"/>
      <c r="EL17" s="16"/>
      <c r="EM17" s="16"/>
      <c r="EN17" s="16"/>
      <c r="EO17" s="16"/>
    </row>
    <row r="18" spans="1:145" ht="17.25" thickTop="1" thickBot="1" x14ac:dyDescent="0.3">
      <c r="F18" s="16"/>
      <c r="G18" s="16"/>
      <c r="H18" s="16"/>
      <c r="I18" s="16"/>
      <c r="J18" s="61"/>
      <c r="K18" s="61"/>
      <c r="L18" s="61"/>
      <c r="M18" s="61"/>
      <c r="N18" s="12"/>
      <c r="O18" s="12"/>
      <c r="P18" s="61"/>
      <c r="Q18" s="61"/>
      <c r="R18" s="62" t="s">
        <v>4663</v>
      </c>
      <c r="S18" s="83" t="str">
        <f>Calculation!C4</f>
        <v>NA</v>
      </c>
      <c r="T18" s="12"/>
      <c r="U18" s="16"/>
      <c r="V18" s="16"/>
      <c r="W18" s="16"/>
      <c r="X18" s="16"/>
      <c r="Y18" s="16"/>
      <c r="Z18" s="16"/>
      <c r="AA18" s="16"/>
      <c r="AB18" s="16"/>
      <c r="AC18" s="16"/>
      <c r="AD18" s="62" t="s">
        <v>4663</v>
      </c>
      <c r="AE18" s="83" t="str">
        <f>Calculation!$C$7</f>
        <v>NA</v>
      </c>
      <c r="AF18" s="83" t="str">
        <f>Calculation!$C$9</f>
        <v>NA</v>
      </c>
      <c r="AG18" s="83" t="str">
        <f>Calculation!$C$11</f>
        <v>NA</v>
      </c>
      <c r="AH18" s="83" t="str">
        <f>Calculation!$C$13</f>
        <v>NA</v>
      </c>
      <c r="AI18" s="83" t="str">
        <f>Calculation!$C$15</f>
        <v>NA</v>
      </c>
      <c r="AJ18" s="83"/>
      <c r="AK18" s="83" t="str">
        <f>IF(AE10=36, 'TFP model'!G21, IFERROR(VLOOKUP('TFP model'!E21, Data!$BA$34:$BC$51, 2, FALSE), "NA"))</f>
        <v>NA</v>
      </c>
      <c r="AL18" s="83" t="str">
        <f>IF(AF10=36, 'TFP model'!G22, IFERROR(VLOOKUP('TFP model'!$E22, Data!$BA$34:$BC$51, 2, FALSE), "NA"))</f>
        <v>NA</v>
      </c>
      <c r="AM18" s="83" t="str">
        <f>IF(AG10=36,'TFP model'!G23,IFERROR(VLOOKUP('TFP model'!$E23,Data!$BA$34:$BC$51,2,FALSE),"NA"))</f>
        <v>NA</v>
      </c>
      <c r="AN18" s="83" t="str">
        <f>IF(Calculation!AH10=36, 'TFP model'!G24, IFERROR(VLOOKUP('TFP model'!$E24, Data!$BA$34:$BC$51, 2, FALSE), "NA"))</f>
        <v>NA</v>
      </c>
      <c r="AO18" s="83" t="str">
        <f>IF(AI10=36, 'TFP model'!G25, IFERROR(VLOOKUP('TFP model'!$E25, Data!$BA$34:$BC$51, 2, FALSE), "NA"))</f>
        <v>NA</v>
      </c>
      <c r="AP18" s="83"/>
      <c r="AQ18" s="83"/>
      <c r="AR18" s="83"/>
      <c r="AS18" s="83"/>
      <c r="AT18" s="83"/>
      <c r="AU18" s="16"/>
      <c r="AV18" s="83" t="str">
        <f>'TFP model'!$D$29</f>
        <v/>
      </c>
      <c r="AW18" s="83" t="str">
        <f>'TFP model'!$D$30</f>
        <v/>
      </c>
      <c r="AX18" s="83" t="str">
        <f>'TFP model'!$D$31</f>
        <v/>
      </c>
      <c r="AY18" s="83"/>
      <c r="AZ18" s="83" t="str">
        <f>IFERROR(VLOOKUP('TFP model'!$E29, Data!$BA$34:$BC$51, 2, FALSE), "NA")</f>
        <v>NA</v>
      </c>
      <c r="BA18" s="83" t="str">
        <f>IFERROR(VLOOKUP('TFP model'!$E30, Data!$BA$34:$BC$51, 2, FALSE), "NA")</f>
        <v>NA</v>
      </c>
      <c r="BB18" s="83" t="str">
        <f>IFERROR(VLOOKUP('TFP model'!$E31, Data!$BA$34:$BC$51, 2, FALSE), "NA")</f>
        <v>NA</v>
      </c>
      <c r="BC18" s="83"/>
      <c r="BD18" s="83"/>
      <c r="BE18" s="83"/>
      <c r="BF18" s="16"/>
      <c r="BG18" s="83" t="str">
        <f>'TFP model'!$D$34</f>
        <v/>
      </c>
      <c r="BH18" s="83" t="str">
        <f>'TFP model'!$D$35</f>
        <v/>
      </c>
      <c r="BI18" s="83" t="str">
        <f>'TFP model'!$D$36</f>
        <v/>
      </c>
      <c r="BJ18" s="83" t="str">
        <f>'TFP model'!$D$37</f>
        <v/>
      </c>
      <c r="BK18" s="83"/>
      <c r="BL18" s="83" t="str">
        <f>IFERROR(VLOOKUP('TFP model'!$E34, Data!$BA$34:$BC$51, 2, FALSE), "NA")</f>
        <v>NA</v>
      </c>
      <c r="BM18" s="83" t="str">
        <f>IFERROR(VLOOKUP('TFP model'!$E35, Data!$BA$34:$BC$51, 2, FALSE), "NA")</f>
        <v>NA</v>
      </c>
      <c r="BN18" s="83" t="str">
        <f>IFERROR(VLOOKUP('TFP model'!$E36, Data!$BA$34:$BC$51, 2, FALSE), "NA")</f>
        <v>NA</v>
      </c>
      <c r="BO18" s="83" t="str">
        <f>IFERROR(VLOOKUP('TFP model'!$E37, Data!$BA$34:$BC$51, 2, FALSE), "NA")</f>
        <v>NA</v>
      </c>
      <c r="BP18" s="83"/>
      <c r="BQ18" s="83"/>
      <c r="BR18" s="83"/>
      <c r="BS18" s="83"/>
      <c r="BT18" s="16"/>
      <c r="BU18" s="83" t="str">
        <f>'TFP model'!$D$41</f>
        <v/>
      </c>
      <c r="BV18" s="83" t="str">
        <f>'TFP model'!$D$43</f>
        <v/>
      </c>
      <c r="BW18" s="83"/>
      <c r="BX18" s="83" t="str">
        <f>IFERROR(VLOOKUP('TFP model'!$E41, Data!$BA$34:$BC$51, 2, FALSE), "NA")</f>
        <v>NA</v>
      </c>
      <c r="BY18" s="83" t="str">
        <f>IFERROR(VLOOKUP('TFP model'!$E43, Data!$BA$34:$BC$51, 2, FALSE), "NA")</f>
        <v>NA</v>
      </c>
      <c r="BZ18" s="83"/>
      <c r="CA18" s="83"/>
      <c r="CB18" s="16"/>
      <c r="CC18" s="83" t="str">
        <f>'TFP model'!$D$45</f>
        <v/>
      </c>
      <c r="CD18" s="83" t="str">
        <f>'TFP model'!$D$46</f>
        <v/>
      </c>
      <c r="CE18" s="83" t="str">
        <f>'TFP model'!$D$47</f>
        <v/>
      </c>
      <c r="CF18" s="83"/>
      <c r="CG18" s="83" t="str">
        <f>IFERROR(VLOOKUP('TFP model'!$E45, Data!$BA$34:$BC$51, 2, FALSE), "NA")</f>
        <v>NA</v>
      </c>
      <c r="CH18" s="83" t="str">
        <f>IFERROR(VLOOKUP('TFP model'!$E46, Data!$BA$34:$BC$51, 2, FALSE), "NA")</f>
        <v>NA</v>
      </c>
      <c r="CI18" s="83" t="str">
        <f>IFERROR(VLOOKUP('TFP model'!$E47, Data!$BA$34:$BC$51, 2, FALSE), "NA")</f>
        <v>NA</v>
      </c>
      <c r="CJ18" s="83"/>
      <c r="CK18" s="83"/>
      <c r="CL18" s="83"/>
      <c r="CM18" s="16"/>
      <c r="CN18" s="83" t="str">
        <f>'TFP model'!$D$50</f>
        <v/>
      </c>
      <c r="CO18" s="83" t="str">
        <f>'TFP model'!$D$51</f>
        <v/>
      </c>
      <c r="CP18" s="83" t="str">
        <f>'TFP model'!$D$52</f>
        <v/>
      </c>
      <c r="CQ18" s="83" t="str">
        <f>'TFP model'!$D$53</f>
        <v/>
      </c>
      <c r="CR18" s="83" t="str">
        <f>'TFP model'!$D$54</f>
        <v/>
      </c>
      <c r="CS18" s="83" t="str">
        <f>'TFP model'!$D$55</f>
        <v/>
      </c>
      <c r="CT18" s="83"/>
      <c r="CU18" s="83" t="str">
        <f>IFERROR(VLOOKUP('TFP model'!$E50, Data!$BA$34:$BC$51, 2, FALSE), "NA")</f>
        <v>NA</v>
      </c>
      <c r="CV18" s="83" t="str">
        <f>IFERROR(VLOOKUP('TFP model'!$E51, Data!$BA$34:$BC$51, 2, FALSE), "NA")</f>
        <v>NA</v>
      </c>
      <c r="CW18" s="83" t="str">
        <f>IFERROR(VLOOKUP('TFP model'!$E52, Data!$BA$34:$BC$51, 2, FALSE), "NA")</f>
        <v>NA</v>
      </c>
      <c r="CX18" s="83" t="str">
        <f>IFERROR(VLOOKUP('TFP model'!$E53, Data!$BA$34:$BC$51, 2, FALSE), "NA")</f>
        <v>NA</v>
      </c>
      <c r="CY18" s="83" t="str">
        <f>IFERROR(VLOOKUP('TFP model'!$E54, Data!$BA$34:$BC$51, 2, FALSE), "NA")</f>
        <v>NA</v>
      </c>
      <c r="CZ18" s="83" t="str">
        <f>IFERROR(VLOOKUP('TFP model'!$E55, Data!$BA$34:$BC$51, 2, FALSE), "NA")</f>
        <v>NA</v>
      </c>
      <c r="DA18" s="83"/>
      <c r="DB18" s="83"/>
      <c r="DC18" s="83"/>
      <c r="DD18" s="83"/>
      <c r="DE18" s="83"/>
      <c r="DF18" s="83"/>
      <c r="DG18" s="16"/>
      <c r="DH18" s="83" t="str">
        <f>'TFP model'!$D$58</f>
        <v/>
      </c>
      <c r="DI18" s="83" t="str">
        <f>'TFP model'!$D$59</f>
        <v/>
      </c>
      <c r="DJ18" s="83" t="str">
        <f>'TFP model'!$D$60</f>
        <v/>
      </c>
      <c r="DK18" s="83" t="str">
        <f>'TFP model'!$D$61</f>
        <v/>
      </c>
      <c r="DL18" s="83" t="str">
        <f>'TFP model'!$D$62</f>
        <v/>
      </c>
      <c r="DM18" s="83" t="str">
        <f>'TFP model'!$D$63</f>
        <v/>
      </c>
      <c r="DN18" s="83"/>
      <c r="DO18" s="83" t="str">
        <f>IFERROR(VLOOKUP('TFP model'!$E58, Data!$BA$34:$BC$51, 2, FALSE), "NA")</f>
        <v>NA</v>
      </c>
      <c r="DP18" s="83" t="str">
        <f>IFERROR(VLOOKUP('TFP model'!$E59, Data!$BA$34:$BC$51, 2, FALSE), "NA")</f>
        <v>NA</v>
      </c>
      <c r="DQ18" s="83" t="str">
        <f>IFERROR(VLOOKUP('TFP model'!$E60, Data!$BA$34:$BC$51, 2, FALSE), "NA")</f>
        <v>NA</v>
      </c>
      <c r="DR18" s="83" t="str">
        <f>IFERROR(VLOOKUP('TFP model'!$E61, Data!$BA$34:$BC$51, 2, FALSE), "NA")</f>
        <v>NA</v>
      </c>
      <c r="DS18" s="83" t="str">
        <f>IFERROR(VLOOKUP('TFP model'!$E62, Data!$BA$34:$BC$51, 2, FALSE), "NA")</f>
        <v>NA</v>
      </c>
      <c r="DT18" s="83" t="str">
        <f>IFERROR(VLOOKUP('TFP model'!$E63, Data!$BA$34:$BC$51, 2, FALSE), "NA")</f>
        <v>NA</v>
      </c>
      <c r="DU18" s="83"/>
      <c r="DV18" s="83"/>
      <c r="DW18" s="83"/>
      <c r="DX18" s="83"/>
      <c r="DY18" s="83"/>
      <c r="DZ18" s="83"/>
      <c r="EA18" s="16"/>
      <c r="EB18" s="93" t="str">
        <f t="shared" si="1"/>
        <v>MYS</v>
      </c>
      <c r="EC18" s="93">
        <f t="shared" si="2"/>
        <v>2020</v>
      </c>
      <c r="ED18" s="16"/>
      <c r="EE18" s="16">
        <v>6</v>
      </c>
      <c r="EF18" s="94" t="e">
        <f t="shared" si="4"/>
        <v>#VALUE!</v>
      </c>
      <c r="EG18" s="213" t="e">
        <f t="shared" ref="EG18:EG50" si="7">EE18^6*EK$12+EE18^5*EL$12+EE18^4*EM$12+EE18^3*EN$12+EE18^2*EO$12+EE18*EP$12+EQ$12</f>
        <v>#VALUE!</v>
      </c>
      <c r="EH18" s="117">
        <f t="shared" si="3"/>
        <v>8.3155235989173081E-3</v>
      </c>
      <c r="EI18" s="213">
        <f t="array" ref="EI18">EE18^6*EK$16+EE18^5*EL$16+EE18^4*EM$16+EE18^3*EN$16+EE18^2*EO$16+EE18*EP$16+EQ$16</f>
        <v>8.2212013265100196E-3</v>
      </c>
      <c r="EJ18" s="16"/>
      <c r="EK18" s="16"/>
      <c r="EL18" s="16"/>
      <c r="EM18" s="16"/>
      <c r="EN18" s="16"/>
      <c r="EO18" s="16"/>
    </row>
    <row r="19" spans="1:145" ht="17.25" thickTop="1" thickBot="1" x14ac:dyDescent="0.3">
      <c r="A19" s="112"/>
      <c r="B19" s="112"/>
      <c r="C19" s="230">
        <v>1985</v>
      </c>
      <c r="D19" s="230"/>
      <c r="F19" s="39" t="str">
        <f>'TFP model'!C7</f>
        <v>MYS</v>
      </c>
      <c r="G19" s="16">
        <v>1995</v>
      </c>
      <c r="H19" s="16"/>
      <c r="I19" s="40"/>
      <c r="J19" s="161">
        <f>SUMIFS(Data!J$4:J$6064,Data!C$4:C$6064,$F19,Data!D$4:D$6064,$G19)</f>
        <v>1.0999999999999999E-2</v>
      </c>
      <c r="K19" s="162" t="s">
        <v>483</v>
      </c>
      <c r="L19" s="162">
        <f>J19</f>
        <v>1.0999999999999999E-2</v>
      </c>
      <c r="M19" s="162" t="s">
        <v>483</v>
      </c>
      <c r="N19" s="102">
        <f>SUMIFS(Data!K$4:K$6064,Data!C$4:C$6064,$F19,Data!D$4:D$6064,$G19)</f>
        <v>0.97399999999999998</v>
      </c>
      <c r="O19" s="102">
        <f>N19</f>
        <v>0.97399999999999998</v>
      </c>
      <c r="P19" s="103">
        <f t="shared" ref="P19:P50" si="8">IF(option=1, T19, IF(option=2, AA19, IF(option=3, AC19, "")))</f>
        <v>38.281144734311503</v>
      </c>
      <c r="Q19" s="103">
        <f t="shared" ref="Q19:Q50" si="9">IF(G19&lt;=$L$2, P19, Q18)</f>
        <v>38.281144734311503</v>
      </c>
      <c r="R19" s="16">
        <v>1995</v>
      </c>
      <c r="S19" s="102">
        <f>SUMIFS(Data!L$3:L$6063,Data!$C$3:$C$6063,Calculation!F19,Data!$D$3:$D$6063,Calculation!G19)</f>
        <v>0.1232679</v>
      </c>
      <c r="T19" s="102">
        <f t="shared" ref="T19:T50" si="10">IF(option=1,(S19-$T$12)/($T$13-$T$12)*(100-1)+1,"")</f>
        <v>38.281144734311503</v>
      </c>
      <c r="U19" s="41"/>
      <c r="V19" s="41"/>
      <c r="W19" s="41"/>
      <c r="X19" s="41"/>
      <c r="Y19" s="41"/>
      <c r="Z19" s="101">
        <f t="shared" ref="Z19:Z38" si="11">S19</f>
        <v>0.1232679</v>
      </c>
      <c r="AA19" s="102" t="str">
        <f>IF(option=2,(Z19-$T$12)/($T$13-$T$12)*(100-1)+1,"")</f>
        <v/>
      </c>
      <c r="AB19" s="101">
        <f t="shared" ref="AB19:AB38" si="12">S19</f>
        <v>0.1232679</v>
      </c>
      <c r="AC19" s="102" t="str">
        <f t="shared" ref="AC19:AC50" si="13">IF(option=3,(AB19-$T$12)/($T$13-$T$12)*(100-1)+1,"")</f>
        <v/>
      </c>
      <c r="AD19" s="16">
        <v>1995</v>
      </c>
      <c r="AE19" s="102">
        <f>SUMIFS(Data!M$4:M$6064,Data!$C$4:$C$6064,Calculation!$F19, Data!$D$4:$D$6064,Calculation!$G19)</f>
        <v>-0.38691110000000001</v>
      </c>
      <c r="AF19" s="102">
        <f>SUMIFS(Data!N$4:N$6064,Data!$C$4:$C$6064,Calculation!$F19, Data!$D$4:$D$6064,Calculation!$G19)</f>
        <v>-0.30068010000000001</v>
      </c>
      <c r="AG19" s="102">
        <f>SUMIFS(Data!O$4:O$6064,Data!$C$4:$C$6064,Calculation!$F19, Data!$D$4:$D$6064,Calculation!$G19)</f>
        <v>0.38682070000000002</v>
      </c>
      <c r="AH19" s="102">
        <f>SUMIFS(Data!P$4:P$6064,Data!$C$4:$C$6064,Calculation!$F19, Data!$D$4:$D$6064,Calculation!$G19)</f>
        <v>4.51516E-2</v>
      </c>
      <c r="AI19" s="102">
        <f>SUMIFS(Data!Q$4:Q$6064,Data!$C$4:$C$6064,Calculation!$F19, Data!$D$4:$D$6064,Calculation!$G19)</f>
        <v>0.52295519999999995</v>
      </c>
      <c r="AJ19" s="102"/>
      <c r="AK19" s="102"/>
      <c r="AL19" s="102"/>
      <c r="AM19" s="102"/>
      <c r="AN19" s="102"/>
      <c r="AO19" s="102"/>
      <c r="AP19" s="102"/>
      <c r="AQ19" s="102"/>
      <c r="AR19" s="102"/>
      <c r="AS19" s="102"/>
      <c r="AT19" s="102"/>
      <c r="AU19" s="101">
        <f t="shared" ref="AU19:AU38" si="14">AE19</f>
        <v>-0.38691110000000001</v>
      </c>
      <c r="AV19" s="102">
        <f>SUMIFS(Data!R$4:R$6064,Data!$C$4:$C$6064,Calculation!$F19, Data!$D$4:$D$6064,Calculation!$G19)</f>
        <v>0.18049999999999999</v>
      </c>
      <c r="AW19" s="102">
        <f>SUMIFS(Data!S$4:S$6064,Data!$C$4:$C$6064,Calculation!$F19, Data!$D$4:$D$6064,Calculation!$G19)</f>
        <v>4.9299999999999997E-2</v>
      </c>
      <c r="AX19" s="102">
        <f>SUMIFS(Data!T$4:T$6064,Data!$C$4:$C$6064,Calculation!$F19, Data!$D$4:$D$6064,Calculation!$G19)</f>
        <v>1.8E-3</v>
      </c>
      <c r="AY19" s="102"/>
      <c r="AZ19" s="102"/>
      <c r="BA19" s="102"/>
      <c r="BB19" s="102"/>
      <c r="BC19" s="102"/>
      <c r="BD19" s="102"/>
      <c r="BE19" s="102"/>
      <c r="BF19" s="101">
        <f t="shared" ref="BF19:BF38" si="15">AF19</f>
        <v>-0.30068010000000001</v>
      </c>
      <c r="BG19" s="102">
        <f>SUMIFS(Data!U$4:U$6064,Data!$C$4:$C$6064,Calculation!$F19, Data!$D$4:$D$6064,Calculation!$G19)</f>
        <v>4.3426</v>
      </c>
      <c r="BH19" s="102">
        <f>SUMIFS(Data!V$4:V$6064,Data!$C$4:$C$6064,Calculation!$F19, Data!$D$4:$D$6064,Calculation!$G19)</f>
        <v>22.15</v>
      </c>
      <c r="BI19" s="102">
        <f>SUMIFS(Data!W$4:W$6064,Data!$C$4:$C$6064,Calculation!$F19, Data!$D$4:$D$6064,Calculation!$G19)</f>
        <v>3.26</v>
      </c>
      <c r="BJ19" s="102">
        <f>SUMIFS(Data!X$4:X$6064,Data!$C$4:$C$6064,Calculation!$F19, Data!$D$4:$D$6064,Calculation!$G19)</f>
        <v>400.452</v>
      </c>
      <c r="BK19" s="102"/>
      <c r="BL19" s="102"/>
      <c r="BM19" s="102"/>
      <c r="BN19" s="102"/>
      <c r="BO19" s="102"/>
      <c r="BP19" s="102"/>
      <c r="BQ19" s="102"/>
      <c r="BR19" s="102"/>
      <c r="BS19" s="102"/>
      <c r="BT19" s="101">
        <f t="shared" ref="BT19:BT38" si="16">AG19</f>
        <v>0.38682070000000002</v>
      </c>
      <c r="BU19" s="102">
        <f>SUMIFS(Data!Y$4:Y$6064,Data!$C$4:$C$6064,Calculation!$F19, Data!$D$4:$D$6064,Calculation!$G19)</f>
        <v>41.246299999999998</v>
      </c>
      <c r="BV19" s="102">
        <f>SUMIFS(Data!Z$4:Z$6064,Data!$C$4:$C$6064,Calculation!$F19, Data!$D$4:$D$6064,Calculation!$G19)</f>
        <v>0.51959999999999995</v>
      </c>
      <c r="BW19" s="102"/>
      <c r="BX19" s="102"/>
      <c r="BY19" s="102"/>
      <c r="BZ19" s="102"/>
      <c r="CA19" s="102"/>
      <c r="CB19" s="102">
        <f>SUMIFS(Data!AA$4:AA$6064,Data!$C$4:$C$6064,Calculation!$F19, Data!$D$4:$D$6064,Calculation!$G19)</f>
        <v>-6.2145699999999998E-2</v>
      </c>
      <c r="CC19" s="102">
        <f>SUMIFS(Data!AB$4:AB$6064,Data!$C$4:$C$6064,Calculation!$F19, Data!$D$4:$D$6064,Calculation!$G19)</f>
        <v>0.24</v>
      </c>
      <c r="CD19" s="102">
        <f>SUMIFS(Data!AC$4:AC$6064,Data!$C$4:$C$6064,Calculation!$F19, Data!$D$4:$D$6064,Calculation!$G19)</f>
        <v>17.22</v>
      </c>
      <c r="CE19" s="102">
        <f>SUMIFS(Data!AD$4:AD$6064,Data!$C$4:$C$6064,Calculation!$F19, Data!$D$4:$D$6064,Calculation!$G19)</f>
        <v>35.200000000000003</v>
      </c>
      <c r="CF19" s="102"/>
      <c r="CG19" s="102"/>
      <c r="CH19" s="102"/>
      <c r="CI19" s="102"/>
      <c r="CJ19" s="102"/>
      <c r="CK19" s="102"/>
      <c r="CL19" s="102"/>
      <c r="CM19" s="101">
        <f t="shared" ref="CM19:CM38" si="17">AH19</f>
        <v>4.51516E-2</v>
      </c>
      <c r="CN19" s="102">
        <f>SUMIFS(Data!AE$4:AE$6064,Data!$C$4:$C$6064,Calculation!$F19, Data!$D$4:$D$6064,Calculation!$G19)</f>
        <v>16.0791</v>
      </c>
      <c r="CO19" s="102">
        <f>SUMIFS(Data!AF$4:AF$6064,Data!$C$4:$C$6064,Calculation!$F19, Data!$D$4:$D$6064,Calculation!$G19)</f>
        <v>4.8494000000000002</v>
      </c>
      <c r="CP19" s="102">
        <f>SUMIFS(Data!AG$4:AG$6064,Data!$C$4:$C$6064,Calculation!$F19, Data!$D$4:$D$6064,Calculation!$G19)</f>
        <v>219354</v>
      </c>
      <c r="CQ19" s="102">
        <f>SUMIFS(Data!AH$4:AH$6064,Data!$C$4:$C$6064,Calculation!$F19, Data!$D$4:$D$6064,Calculation!$G19)</f>
        <v>7.7799999999999994E-2</v>
      </c>
      <c r="CR19" s="102">
        <f>SUMIFS(Data!AI$4:AI$6064,Data!$C$4:$C$6064,Calculation!$F19, Data!$D$4:$D$6064,Calculation!$G19)</f>
        <v>88.8</v>
      </c>
      <c r="CS19" s="102">
        <f>SUMIFS(Data!AJ$4:AJ$6064,Data!$C$4:$C$6064,Calculation!$F19, Data!$D$4:$D$6064,Calculation!$G19)</f>
        <v>92.2</v>
      </c>
      <c r="CT19" s="102"/>
      <c r="CU19" s="102"/>
      <c r="CV19" s="102"/>
      <c r="CW19" s="102"/>
      <c r="CX19" s="102"/>
      <c r="CY19" s="102"/>
      <c r="CZ19" s="102"/>
      <c r="DA19" s="102"/>
      <c r="DB19" s="102"/>
      <c r="DC19" s="102"/>
      <c r="DD19" s="102"/>
      <c r="DE19" s="102"/>
      <c r="DF19" s="102"/>
      <c r="DG19" s="101">
        <f t="shared" ref="DG19:DG38" si="18">AI19</f>
        <v>0.52295519999999995</v>
      </c>
      <c r="DH19" s="102">
        <f>SUMIFS(Data!AK$4:AK$6064,Data!$C$4:$C$6064,Calculation!$F19, Data!$D$4:$D$6064,Calculation!$G19)</f>
        <v>-0.28139999999999998</v>
      </c>
      <c r="DI19" s="102">
        <f>SUMIFS(Data!AL$4:AL$6064,Data!$C$4:$C$6064,Calculation!$F19, Data!$D$4:$D$6064,Calculation!$G19)</f>
        <v>0.45679999999999998</v>
      </c>
      <c r="DJ19" s="102">
        <f>SUMIFS(Data!AM$4:AM$6064,Data!$C$4:$C$6064,Calculation!$F19, Data!$D$4:$D$6064,Calculation!$G19)</f>
        <v>0.90839999999999999</v>
      </c>
      <c r="DK19" s="102">
        <f>SUMIFS(Data!AN$4:AN$6064,Data!$C$4:$C$6064,Calculation!$F19, Data!$D$4:$D$6064,Calculation!$G19)</f>
        <v>0.2452</v>
      </c>
      <c r="DL19" s="102">
        <f>SUMIFS(Data!AO$4:AO$6064,Data!$C$4:$C$6064,Calculation!$F19, Data!$D$4:$D$6064,Calculation!$G19)</f>
        <v>0.51959999999999995</v>
      </c>
      <c r="DM19" s="102">
        <f>SUMIFS(Data!AP$4:AP$6064,Data!$C$4:$C$6064,Calculation!$F19, Data!$D$4:$D$6064,Calculation!$G19)</f>
        <v>0.42909999999999998</v>
      </c>
      <c r="DN19" s="102"/>
      <c r="DO19" s="102"/>
      <c r="DP19" s="102"/>
      <c r="DQ19" s="102"/>
      <c r="DR19" s="102"/>
      <c r="DS19" s="102"/>
      <c r="DT19" s="102"/>
      <c r="DU19" s="102"/>
      <c r="DV19" s="102"/>
      <c r="DW19" s="102"/>
      <c r="DX19" s="102"/>
      <c r="DY19" s="102"/>
      <c r="DZ19" s="102"/>
      <c r="EA19" s="16"/>
      <c r="EB19" s="93" t="str">
        <f t="shared" si="1"/>
        <v>MYS</v>
      </c>
      <c r="EC19" s="93">
        <f t="shared" si="2"/>
        <v>2021</v>
      </c>
      <c r="ED19" s="16"/>
      <c r="EE19" s="16">
        <v>7</v>
      </c>
      <c r="EF19" s="94" t="e">
        <f t="shared" si="4"/>
        <v>#VALUE!</v>
      </c>
      <c r="EG19" s="213" t="e">
        <f t="shared" si="7"/>
        <v>#VALUE!</v>
      </c>
      <c r="EH19" s="117">
        <f t="shared" si="3"/>
        <v>7.4896457523294787E-3</v>
      </c>
      <c r="EI19" s="213">
        <f t="array" ref="EI19">EE19^6*EK$16+EE19^5*EL$16+EE19^4*EM$16+EE19^3*EN$16+EE19^2*EO$16+EE19*EP$16+EQ$16</f>
        <v>7.5573779999038512E-3</v>
      </c>
      <c r="EJ19" s="16"/>
      <c r="EK19" s="16"/>
      <c r="EL19" s="16"/>
      <c r="EM19" s="16"/>
      <c r="EN19" s="16"/>
      <c r="EO19" s="16"/>
    </row>
    <row r="20" spans="1:145" ht="17.25" thickTop="1" thickBot="1" x14ac:dyDescent="0.3">
      <c r="A20" s="112"/>
      <c r="B20" s="112"/>
      <c r="C20" s="230">
        <v>1986</v>
      </c>
      <c r="D20" s="230">
        <f>AVERAGEIFS(Data!$J$3:$J$6063, Data!$C$3:$C$6063, Calculation!$F$19, Data!$D$3:$D$6063,Calculation!C20)</f>
        <v>-0.03</v>
      </c>
      <c r="F20" s="39" t="str">
        <f t="shared" ref="F20:F51" si="19">F19</f>
        <v>MYS</v>
      </c>
      <c r="G20" s="16">
        <v>1996</v>
      </c>
      <c r="H20" s="16"/>
      <c r="I20" s="40"/>
      <c r="J20" s="161">
        <f>SUMIFS(Data!J$4:J$6064,Data!C$4:C$6064,$F20,Data!D$4:D$6064,$G20)</f>
        <v>-2.5000000000000001E-2</v>
      </c>
      <c r="K20" s="162" t="s">
        <v>483</v>
      </c>
      <c r="L20" s="162">
        <f t="shared" ref="L20:L41" si="20">J20</f>
        <v>-2.5000000000000001E-2</v>
      </c>
      <c r="M20" s="162" t="s">
        <v>483</v>
      </c>
      <c r="N20" s="102">
        <f>SUMIFS(Data!K$4:K$6064,Data!C$4:C$6064,$F20,Data!D$4:D$6064,$G20)</f>
        <v>0.95099999999999996</v>
      </c>
      <c r="O20" s="102">
        <f t="shared" ref="O20:O38" si="21">N20</f>
        <v>0.95099999999999996</v>
      </c>
      <c r="P20" s="103">
        <f t="shared" si="8"/>
        <v>40.65166096374189</v>
      </c>
      <c r="Q20" s="103">
        <f t="shared" si="9"/>
        <v>40.65166096374189</v>
      </c>
      <c r="R20" s="16">
        <v>1996</v>
      </c>
      <c r="S20" s="102">
        <f>SUMIFS(Data!L$3:L$6063,Data!$C$3:$C$6063,Calculation!F20,Data!$D$3:$D$6063,Calculation!G20)</f>
        <v>0.34413110000000002</v>
      </c>
      <c r="T20" s="102">
        <f t="shared" si="10"/>
        <v>40.65166096374189</v>
      </c>
      <c r="U20" s="41"/>
      <c r="V20" s="41"/>
      <c r="W20" s="41"/>
      <c r="X20" s="41"/>
      <c r="Y20" s="41"/>
      <c r="Z20" s="101">
        <f t="shared" si="11"/>
        <v>0.34413110000000002</v>
      </c>
      <c r="AA20" s="102" t="str">
        <f t="shared" ref="AA20:AA50" si="22">IF(option=2,(Z20-$T$12)/($T$13-$T$12)*(100-1)+1,"")</f>
        <v/>
      </c>
      <c r="AB20" s="101">
        <f t="shared" si="12"/>
        <v>0.34413110000000002</v>
      </c>
      <c r="AC20" s="102" t="str">
        <f t="shared" si="13"/>
        <v/>
      </c>
      <c r="AD20" s="16">
        <v>1996</v>
      </c>
      <c r="AE20" s="102">
        <f>SUMIFS(Data!M$4:M$6064,Data!$C$4:$C$6064,Calculation!$F20, Data!$D$4:$D$6064,Calculation!$G20)</f>
        <v>-0.30655290000000002</v>
      </c>
      <c r="AF20" s="102">
        <f>SUMIFS(Data!N$4:N$6064,Data!$C$4:$C$6064,Calculation!$F20, Data!$D$4:$D$6064,Calculation!$G20)</f>
        <v>-0.2042726</v>
      </c>
      <c r="AG20" s="102">
        <f>SUMIFS(Data!O$4:O$6064,Data!$C$4:$C$6064,Calculation!$F20, Data!$D$4:$D$6064,Calculation!$G20)</f>
        <v>0.53049109999999999</v>
      </c>
      <c r="AH20" s="102">
        <f>SUMIFS(Data!P$4:P$6064,Data!$C$4:$C$6064,Calculation!$F20, Data!$D$4:$D$6064,Calculation!$G20)</f>
        <v>0.10177750000000001</v>
      </c>
      <c r="AI20" s="102">
        <f>SUMIFS(Data!Q$4:Q$6064,Data!$C$4:$C$6064,Calculation!$F20, Data!$D$4:$D$6064,Calculation!$G20)</f>
        <v>0.64038099999999998</v>
      </c>
      <c r="AJ20" s="102"/>
      <c r="AK20" s="102"/>
      <c r="AL20" s="102"/>
      <c r="AM20" s="102"/>
      <c r="AN20" s="102"/>
      <c r="AO20" s="102"/>
      <c r="AP20" s="102"/>
      <c r="AQ20" s="102"/>
      <c r="AR20" s="102"/>
      <c r="AS20" s="102"/>
      <c r="AT20" s="102"/>
      <c r="AU20" s="101">
        <f t="shared" si="14"/>
        <v>-0.30655290000000002</v>
      </c>
      <c r="AV20" s="102">
        <f>SUMIFS(Data!R$4:R$6064,Data!$C$4:$C$6064,Calculation!$F20, Data!$D$4:$D$6064,Calculation!$G20)</f>
        <v>0.2165</v>
      </c>
      <c r="AW20" s="102">
        <f>SUMIFS(Data!S$4:S$6064,Data!$C$4:$C$6064,Calculation!$F20, Data!$D$4:$D$6064,Calculation!$G20)</f>
        <v>6.5600000000000006E-2</v>
      </c>
      <c r="AX20" s="102">
        <f>SUMIFS(Data!T$4:T$6064,Data!$C$4:$C$6064,Calculation!$F20, Data!$D$4:$D$6064,Calculation!$G20)</f>
        <v>1.6999999999999999E-3</v>
      </c>
      <c r="AY20" s="102"/>
      <c r="AZ20" s="102"/>
      <c r="BA20" s="102"/>
      <c r="BB20" s="102"/>
      <c r="BC20" s="102"/>
      <c r="BD20" s="102"/>
      <c r="BE20" s="102"/>
      <c r="BF20" s="101">
        <f t="shared" si="15"/>
        <v>-0.2042726</v>
      </c>
      <c r="BG20" s="102">
        <f>SUMIFS(Data!U$4:U$6064,Data!$C$4:$C$6064,Calculation!$F20, Data!$D$4:$D$6064,Calculation!$G20)</f>
        <v>4.9138000000000002</v>
      </c>
      <c r="BH20" s="102">
        <f>SUMIFS(Data!V$4:V$6064,Data!$C$4:$C$6064,Calculation!$F20, Data!$D$4:$D$6064,Calculation!$G20)</f>
        <v>23.335999999999999</v>
      </c>
      <c r="BI20" s="102">
        <f>SUMIFS(Data!W$4:W$6064,Data!$C$4:$C$6064,Calculation!$F20, Data!$D$4:$D$6064,Calculation!$G20)</f>
        <v>3.234</v>
      </c>
      <c r="BJ20" s="102">
        <f>SUMIFS(Data!X$4:X$6064,Data!$C$4:$C$6064,Calculation!$F20, Data!$D$4:$D$6064,Calculation!$G20)</f>
        <v>402.39800000000002</v>
      </c>
      <c r="BK20" s="102"/>
      <c r="BL20" s="102"/>
      <c r="BM20" s="102"/>
      <c r="BN20" s="102"/>
      <c r="BO20" s="102"/>
      <c r="BP20" s="102"/>
      <c r="BQ20" s="102"/>
      <c r="BR20" s="102"/>
      <c r="BS20" s="102"/>
      <c r="BT20" s="101">
        <f t="shared" si="16"/>
        <v>0.53049109999999999</v>
      </c>
      <c r="BU20" s="102">
        <f>SUMIFS(Data!Y$4:Y$6064,Data!$C$4:$C$6064,Calculation!$F20, Data!$D$4:$D$6064,Calculation!$G20)</f>
        <v>43.082799999999999</v>
      </c>
      <c r="BV20" s="102">
        <f>SUMIFS(Data!Z$4:Z$6064,Data!$C$4:$C$6064,Calculation!$F20, Data!$D$4:$D$6064,Calculation!$G20)</f>
        <v>0.5746</v>
      </c>
      <c r="BW20" s="102"/>
      <c r="BX20" s="102"/>
      <c r="BY20" s="102"/>
      <c r="BZ20" s="102"/>
      <c r="CA20" s="102"/>
      <c r="CB20" s="102">
        <f>SUMIFS(Data!AA$4:AA$6064,Data!$C$4:$C$6064,Calculation!$F20, Data!$D$4:$D$6064,Calculation!$G20)</f>
        <v>-6.6029400000000002E-2</v>
      </c>
      <c r="CC20" s="102">
        <f>SUMIFS(Data!AB$4:AB$6064,Data!$C$4:$C$6064,Calculation!$F20, Data!$D$4:$D$6064,Calculation!$G20)</f>
        <v>0.24</v>
      </c>
      <c r="CD20" s="102">
        <f>SUMIFS(Data!AC$4:AC$6064,Data!$C$4:$C$6064,Calculation!$F20, Data!$D$4:$D$6064,Calculation!$G20)</f>
        <v>17.22</v>
      </c>
      <c r="CE20" s="102">
        <f>SUMIFS(Data!AD$4:AD$6064,Data!$C$4:$C$6064,Calculation!$F20, Data!$D$4:$D$6064,Calculation!$G20)</f>
        <v>35.299999999999997</v>
      </c>
      <c r="CF20" s="102"/>
      <c r="CG20" s="102"/>
      <c r="CH20" s="102"/>
      <c r="CI20" s="102"/>
      <c r="CJ20" s="102"/>
      <c r="CK20" s="102"/>
      <c r="CL20" s="102"/>
      <c r="CM20" s="101">
        <f t="shared" si="17"/>
        <v>0.10177750000000001</v>
      </c>
      <c r="CN20" s="102">
        <f>SUMIFS(Data!AE$4:AE$6064,Data!$C$4:$C$6064,Calculation!$F20, Data!$D$4:$D$6064,Calculation!$G20)</f>
        <v>17.7392</v>
      </c>
      <c r="CO20" s="102">
        <f>SUMIFS(Data!AF$4:AF$6064,Data!$C$4:$C$6064,Calculation!$F20, Data!$D$4:$D$6064,Calculation!$G20)</f>
        <v>7.1510999999999996</v>
      </c>
      <c r="CP20" s="102">
        <f>SUMIFS(Data!AG$4:AG$6064,Data!$C$4:$C$6064,Calculation!$F20, Data!$D$4:$D$6064,Calculation!$G20)</f>
        <v>241834</v>
      </c>
      <c r="CQ20" s="102">
        <f>SUMIFS(Data!AH$4:AH$6064,Data!$C$4:$C$6064,Calculation!$F20, Data!$D$4:$D$6064,Calculation!$G20)</f>
        <v>9.9000000000000005E-2</v>
      </c>
      <c r="CR20" s="102">
        <f>SUMIFS(Data!AI$4:AI$6064,Data!$C$4:$C$6064,Calculation!$F20, Data!$D$4:$D$6064,Calculation!$G20)</f>
        <v>89.3</v>
      </c>
      <c r="CS20" s="102">
        <f>SUMIFS(Data!AJ$4:AJ$6064,Data!$C$4:$C$6064,Calculation!$F20, Data!$D$4:$D$6064,Calculation!$G20)</f>
        <v>92.6</v>
      </c>
      <c r="CT20" s="102"/>
      <c r="CU20" s="102"/>
      <c r="CV20" s="102"/>
      <c r="CW20" s="102"/>
      <c r="CX20" s="102"/>
      <c r="CY20" s="102"/>
      <c r="CZ20" s="102"/>
      <c r="DA20" s="102"/>
      <c r="DB20" s="102"/>
      <c r="DC20" s="102"/>
      <c r="DD20" s="102"/>
      <c r="DE20" s="102"/>
      <c r="DF20" s="102"/>
      <c r="DG20" s="101">
        <f t="shared" si="18"/>
        <v>0.64038099999999998</v>
      </c>
      <c r="DH20" s="102">
        <f>SUMIFS(Data!AK$4:AK$6064,Data!$C$4:$C$6064,Calculation!$F20, Data!$D$4:$D$6064,Calculation!$G20)</f>
        <v>-6.13E-2</v>
      </c>
      <c r="DI20" s="102">
        <f>SUMIFS(Data!AL$4:AL$6064,Data!$C$4:$C$6064,Calculation!$F20, Data!$D$4:$D$6064,Calculation!$G20)</f>
        <v>0.51290000000000002</v>
      </c>
      <c r="DJ20" s="102">
        <f>SUMIFS(Data!AM$4:AM$6064,Data!$C$4:$C$6064,Calculation!$F20, Data!$D$4:$D$6064,Calculation!$G20)</f>
        <v>0.74950000000000006</v>
      </c>
      <c r="DK20" s="102">
        <f>SUMIFS(Data!AN$4:AN$6064,Data!$C$4:$C$6064,Calculation!$F20, Data!$D$4:$D$6064,Calculation!$G20)</f>
        <v>0.47210000000000002</v>
      </c>
      <c r="DL20" s="102">
        <f>SUMIFS(Data!AO$4:AO$6064,Data!$C$4:$C$6064,Calculation!$F20, Data!$D$4:$D$6064,Calculation!$G20)</f>
        <v>0.68510000000000004</v>
      </c>
      <c r="DM20" s="102">
        <f>SUMIFS(Data!AP$4:AP$6064,Data!$C$4:$C$6064,Calculation!$F20, Data!$D$4:$D$6064,Calculation!$G20)</f>
        <v>0.6069</v>
      </c>
      <c r="DN20" s="102"/>
      <c r="DO20" s="102"/>
      <c r="DP20" s="102"/>
      <c r="DQ20" s="102"/>
      <c r="DR20" s="102"/>
      <c r="DS20" s="102"/>
      <c r="DT20" s="102"/>
      <c r="DU20" s="102"/>
      <c r="DV20" s="102"/>
      <c r="DW20" s="102"/>
      <c r="DX20" s="102"/>
      <c r="DY20" s="102"/>
      <c r="DZ20" s="102"/>
      <c r="EA20" s="16"/>
      <c r="EB20" s="93" t="str">
        <f t="shared" si="1"/>
        <v>MYS</v>
      </c>
      <c r="EC20" s="93">
        <f t="shared" si="2"/>
        <v>2022</v>
      </c>
      <c r="ED20" s="16"/>
      <c r="EE20" s="16">
        <v>8</v>
      </c>
      <c r="EF20" s="94" t="e">
        <f t="shared" si="4"/>
        <v>#VALUE!</v>
      </c>
      <c r="EG20" s="213" t="e">
        <f t="shared" si="7"/>
        <v>#VALUE!</v>
      </c>
      <c r="EH20" s="117">
        <f t="shared" si="3"/>
        <v>6.7457921113579207E-3</v>
      </c>
      <c r="EI20" s="213">
        <f t="array" ref="EI20">EE20^6*EK$16+EE20^5*EL$16+EE20^4*EM$16+EE20^3*EN$16+EE20^2*EO$16+EE20*EP$16+EQ$16</f>
        <v>6.8692693753750166E-3</v>
      </c>
      <c r="EJ20" s="16"/>
      <c r="EK20" s="16"/>
      <c r="EL20" s="16"/>
      <c r="EM20" s="16"/>
      <c r="EN20" s="16"/>
      <c r="EO20" s="16"/>
    </row>
    <row r="21" spans="1:145" ht="17.25" thickTop="1" thickBot="1" x14ac:dyDescent="0.3">
      <c r="A21" s="112"/>
      <c r="B21" s="112"/>
      <c r="C21" s="230">
        <v>1987</v>
      </c>
      <c r="D21" s="230">
        <f>AVERAGEIFS(Data!$J$3:$J$6063, Data!$C$3:$C$6063, Calculation!$F$19, Data!$D$3:$D$6063,Calculation!C21)</f>
        <v>6.0000000000000001E-3</v>
      </c>
      <c r="F21" s="39" t="str">
        <f t="shared" si="19"/>
        <v>MYS</v>
      </c>
      <c r="G21" s="16">
        <v>1997</v>
      </c>
      <c r="H21" s="16"/>
      <c r="I21" s="40"/>
      <c r="J21" s="161">
        <f>SUMIFS(Data!J$4:J$6064,Data!C$4:C$6064,$F21,Data!D$4:D$6064,$G21)</f>
        <v>-2E-3</v>
      </c>
      <c r="K21" s="162" t="s">
        <v>483</v>
      </c>
      <c r="L21" s="162">
        <f t="shared" si="20"/>
        <v>-2E-3</v>
      </c>
      <c r="M21" s="162" t="s">
        <v>483</v>
      </c>
      <c r="N21" s="102">
        <f>SUMIFS(Data!K$4:K$6064,Data!C$4:C$6064,$F21,Data!D$4:D$6064,$G21)</f>
        <v>0.94799999999999995</v>
      </c>
      <c r="O21" s="102">
        <f t="shared" si="21"/>
        <v>0.94799999999999995</v>
      </c>
      <c r="P21" s="103">
        <f t="shared" si="8"/>
        <v>41.218607117449608</v>
      </c>
      <c r="Q21" s="103">
        <f t="shared" si="9"/>
        <v>41.218607117449608</v>
      </c>
      <c r="R21" s="16">
        <v>1997</v>
      </c>
      <c r="S21" s="102">
        <f>SUMIFS(Data!L$3:L$6063,Data!$C$3:$C$6063,Calculation!F21,Data!$D$3:$D$6063,Calculation!G21)</f>
        <v>0.39695399999999997</v>
      </c>
      <c r="T21" s="102">
        <f t="shared" si="10"/>
        <v>41.218607117449608</v>
      </c>
      <c r="U21" s="41"/>
      <c r="V21" s="41"/>
      <c r="W21" s="41"/>
      <c r="X21" s="41"/>
      <c r="Y21" s="41"/>
      <c r="Z21" s="101">
        <f t="shared" si="11"/>
        <v>0.39695399999999997</v>
      </c>
      <c r="AA21" s="102" t="str">
        <f t="shared" si="22"/>
        <v/>
      </c>
      <c r="AB21" s="101">
        <f t="shared" si="12"/>
        <v>0.39695399999999997</v>
      </c>
      <c r="AC21" s="102" t="str">
        <f t="shared" si="13"/>
        <v/>
      </c>
      <c r="AD21" s="16">
        <v>1997</v>
      </c>
      <c r="AE21" s="102">
        <f>SUMIFS(Data!M$4:M$6064,Data!$C$4:$C$6064,Calculation!$F21, Data!$D$4:$D$6064,Calculation!$G21)</f>
        <v>-0.23842540000000001</v>
      </c>
      <c r="AF21" s="102">
        <f>SUMIFS(Data!N$4:N$6064,Data!$C$4:$C$6064,Calculation!$F21, Data!$D$4:$D$6064,Calculation!$G21)</f>
        <v>-0.20190959999999999</v>
      </c>
      <c r="AG21" s="102">
        <f>SUMIFS(Data!O$4:O$6064,Data!$C$4:$C$6064,Calculation!$F21, Data!$D$4:$D$6064,Calculation!$G21)</f>
        <v>0.6129829</v>
      </c>
      <c r="AH21" s="102">
        <f>SUMIFS(Data!P$4:P$6064,Data!$C$4:$C$6064,Calculation!$F21, Data!$D$4:$D$6064,Calculation!$G21)</f>
        <v>0.1576562</v>
      </c>
      <c r="AI21" s="102">
        <f>SUMIFS(Data!Q$4:Q$6064,Data!$C$4:$C$6064,Calculation!$F21, Data!$D$4:$D$6064,Calculation!$G21)</f>
        <v>0.5425624</v>
      </c>
      <c r="AJ21" s="102"/>
      <c r="AK21" s="102"/>
      <c r="AL21" s="102"/>
      <c r="AM21" s="102"/>
      <c r="AN21" s="102"/>
      <c r="AO21" s="102"/>
      <c r="AP21" s="102"/>
      <c r="AQ21" s="102"/>
      <c r="AR21" s="102"/>
      <c r="AS21" s="102"/>
      <c r="AT21" s="102"/>
      <c r="AU21" s="101">
        <f t="shared" si="14"/>
        <v>-0.23842540000000001</v>
      </c>
      <c r="AV21" s="102">
        <f>SUMIFS(Data!R$4:R$6064,Data!$C$4:$C$6064,Calculation!$F21, Data!$D$4:$D$6064,Calculation!$G21)</f>
        <v>0.2883</v>
      </c>
      <c r="AW21" s="102">
        <f>SUMIFS(Data!S$4:S$6064,Data!$C$4:$C$6064,Calculation!$F21, Data!$D$4:$D$6064,Calculation!$G21)</f>
        <v>7.3499999999999996E-2</v>
      </c>
      <c r="AX21" s="102">
        <f>SUMIFS(Data!T$4:T$6064,Data!$C$4:$C$6064,Calculation!$F21, Data!$D$4:$D$6064,Calculation!$G21)</f>
        <v>1.6000000000000001E-3</v>
      </c>
      <c r="AY21" s="102"/>
      <c r="AZ21" s="102"/>
      <c r="BA21" s="102"/>
      <c r="BB21" s="102"/>
      <c r="BC21" s="102"/>
      <c r="BD21" s="102"/>
      <c r="BE21" s="102"/>
      <c r="BF21" s="101">
        <f t="shared" si="15"/>
        <v>-0.20190959999999999</v>
      </c>
      <c r="BG21" s="102">
        <f>SUMIFS(Data!U$4:U$6064,Data!$C$4:$C$6064,Calculation!$F21, Data!$D$4:$D$6064,Calculation!$G21)</f>
        <v>4.6204000000000001</v>
      </c>
      <c r="BH21" s="102">
        <f>SUMIFS(Data!V$4:V$6064,Data!$C$4:$C$6064,Calculation!$F21, Data!$D$4:$D$6064,Calculation!$G21)</f>
        <v>24.521999999999998</v>
      </c>
      <c r="BI21" s="102">
        <f>SUMIFS(Data!W$4:W$6064,Data!$C$4:$C$6064,Calculation!$F21, Data!$D$4:$D$6064,Calculation!$G21)</f>
        <v>3.2080000000000002</v>
      </c>
      <c r="BJ21" s="102">
        <f>SUMIFS(Data!X$4:X$6064,Data!$C$4:$C$6064,Calculation!$F21, Data!$D$4:$D$6064,Calculation!$G21)</f>
        <v>403.85399999999998</v>
      </c>
      <c r="BK21" s="102"/>
      <c r="BL21" s="102"/>
      <c r="BM21" s="102"/>
      <c r="BN21" s="102"/>
      <c r="BO21" s="102"/>
      <c r="BP21" s="102"/>
      <c r="BQ21" s="102"/>
      <c r="BR21" s="102"/>
      <c r="BS21" s="102"/>
      <c r="BT21" s="101">
        <f t="shared" si="16"/>
        <v>0.6129829</v>
      </c>
      <c r="BU21" s="102">
        <f>SUMIFS(Data!Y$4:Y$6064,Data!$C$4:$C$6064,Calculation!$F21, Data!$D$4:$D$6064,Calculation!$G21)</f>
        <v>44.919400000000003</v>
      </c>
      <c r="BV21" s="102">
        <f>SUMIFS(Data!Z$4:Z$6064,Data!$C$4:$C$6064,Calculation!$F21, Data!$D$4:$D$6064,Calculation!$G21)</f>
        <v>0.60040000000000004</v>
      </c>
      <c r="BW21" s="102"/>
      <c r="BX21" s="102"/>
      <c r="BY21" s="102"/>
      <c r="BZ21" s="102"/>
      <c r="CA21" s="102"/>
      <c r="CB21" s="102">
        <f>SUMIFS(Data!AA$4:AA$6064,Data!$C$4:$C$6064,Calculation!$F21, Data!$D$4:$D$6064,Calculation!$G21)</f>
        <v>-5.0494499999999998E-2</v>
      </c>
      <c r="CC21" s="102">
        <f>SUMIFS(Data!AB$4:AB$6064,Data!$C$4:$C$6064,Calculation!$F21, Data!$D$4:$D$6064,Calculation!$G21)</f>
        <v>0.24</v>
      </c>
      <c r="CD21" s="102">
        <f>SUMIFS(Data!AC$4:AC$6064,Data!$C$4:$C$6064,Calculation!$F21, Data!$D$4:$D$6064,Calculation!$G21)</f>
        <v>17.22</v>
      </c>
      <c r="CE21" s="102">
        <f>SUMIFS(Data!AD$4:AD$6064,Data!$C$4:$C$6064,Calculation!$F21, Data!$D$4:$D$6064,Calculation!$G21)</f>
        <v>34.9</v>
      </c>
      <c r="CF21" s="102"/>
      <c r="CG21" s="102"/>
      <c r="CH21" s="102"/>
      <c r="CI21" s="102"/>
      <c r="CJ21" s="102"/>
      <c r="CK21" s="102"/>
      <c r="CL21" s="102"/>
      <c r="CM21" s="101">
        <f t="shared" si="17"/>
        <v>0.1576562</v>
      </c>
      <c r="CN21" s="102">
        <f>SUMIFS(Data!AE$4:AE$6064,Data!$C$4:$C$6064,Calculation!$F21, Data!$D$4:$D$6064,Calculation!$G21)</f>
        <v>19.366599999999998</v>
      </c>
      <c r="CO21" s="102">
        <f>SUMIFS(Data!AF$4:AF$6064,Data!$C$4:$C$6064,Calculation!$F21, Data!$D$4:$D$6064,Calculation!$G21)</f>
        <v>9.1719000000000008</v>
      </c>
      <c r="CP21" s="102">
        <f>SUMIFS(Data!AG$4:AG$6064,Data!$C$4:$C$6064,Calculation!$F21, Data!$D$4:$D$6064,Calculation!$G21)</f>
        <v>265419</v>
      </c>
      <c r="CQ21" s="102">
        <f>SUMIFS(Data!AH$4:AH$6064,Data!$C$4:$C$6064,Calculation!$F21, Data!$D$4:$D$6064,Calculation!$G21)</f>
        <v>0.1201</v>
      </c>
      <c r="CR21" s="102">
        <f>SUMIFS(Data!AI$4:AI$6064,Data!$C$4:$C$6064,Calculation!$F21, Data!$D$4:$D$6064,Calculation!$G21)</f>
        <v>89.8</v>
      </c>
      <c r="CS21" s="102">
        <f>SUMIFS(Data!AJ$4:AJ$6064,Data!$C$4:$C$6064,Calculation!$F21, Data!$D$4:$D$6064,Calculation!$G21)</f>
        <v>93</v>
      </c>
      <c r="CT21" s="102"/>
      <c r="CU21" s="102"/>
      <c r="CV21" s="102"/>
      <c r="CW21" s="102"/>
      <c r="CX21" s="102"/>
      <c r="CY21" s="102"/>
      <c r="CZ21" s="102"/>
      <c r="DA21" s="102"/>
      <c r="DB21" s="102"/>
      <c r="DC21" s="102"/>
      <c r="DD21" s="102"/>
      <c r="DE21" s="102"/>
      <c r="DF21" s="102"/>
      <c r="DG21" s="101">
        <f t="shared" si="18"/>
        <v>0.5425624</v>
      </c>
      <c r="DH21" s="102">
        <f>SUMIFS(Data!AK$4:AK$6064,Data!$C$4:$C$6064,Calculation!$F21, Data!$D$4:$D$6064,Calculation!$G21)</f>
        <v>-0.1862</v>
      </c>
      <c r="DI21" s="102">
        <f>SUMIFS(Data!AL$4:AL$6064,Data!$C$4:$C$6064,Calculation!$F21, Data!$D$4:$D$6064,Calculation!$G21)</f>
        <v>0.53310000000000002</v>
      </c>
      <c r="DJ21" s="102">
        <f>SUMIFS(Data!AM$4:AM$6064,Data!$C$4:$C$6064,Calculation!$F21, Data!$D$4:$D$6064,Calculation!$G21)</f>
        <v>0.76839999999999997</v>
      </c>
      <c r="DK21" s="102">
        <f>SUMIFS(Data!AN$4:AN$6064,Data!$C$4:$C$6064,Calculation!$F21, Data!$D$4:$D$6064,Calculation!$G21)</f>
        <v>0.17050000000000001</v>
      </c>
      <c r="DL21" s="102">
        <f>SUMIFS(Data!AO$4:AO$6064,Data!$C$4:$C$6064,Calculation!$F21, Data!$D$4:$D$6064,Calculation!$G21)</f>
        <v>0.61319999999999997</v>
      </c>
      <c r="DM21" s="102">
        <f>SUMIFS(Data!AP$4:AP$6064,Data!$C$4:$C$6064,Calculation!$F21, Data!$D$4:$D$6064,Calculation!$G21)</f>
        <v>0.48209999999999997</v>
      </c>
      <c r="DN21" s="102"/>
      <c r="DO21" s="102"/>
      <c r="DP21" s="102"/>
      <c r="DQ21" s="102"/>
      <c r="DR21" s="102"/>
      <c r="DS21" s="102"/>
      <c r="DT21" s="102"/>
      <c r="DU21" s="102"/>
      <c r="DV21" s="102"/>
      <c r="DW21" s="102"/>
      <c r="DX21" s="102"/>
      <c r="DY21" s="102"/>
      <c r="DZ21" s="102"/>
      <c r="EA21" s="16"/>
      <c r="EB21" s="93" t="str">
        <f t="shared" si="1"/>
        <v>MYS</v>
      </c>
      <c r="EC21" s="93">
        <f t="shared" si="2"/>
        <v>2023</v>
      </c>
      <c r="ED21" s="16"/>
      <c r="EE21" s="16">
        <v>9</v>
      </c>
      <c r="EF21" s="94" t="e">
        <f t="shared" si="4"/>
        <v>#VALUE!</v>
      </c>
      <c r="EG21" s="213" t="e">
        <f t="shared" si="7"/>
        <v>#VALUE!</v>
      </c>
      <c r="EH21" s="117">
        <f t="shared" si="3"/>
        <v>6.0758162287589193E-3</v>
      </c>
      <c r="EI21" s="213">
        <f t="array" ref="EI21">EE21^6*EK$16+EE21^5*EL$16+EE21^4*EM$16+EE21^3*EN$16+EE21^2*EO$16+EE21*EP$16+EQ$16</f>
        <v>6.1915660617661017E-3</v>
      </c>
      <c r="EJ21" s="16"/>
      <c r="EK21" s="16"/>
      <c r="EL21" s="16"/>
      <c r="EM21" s="16"/>
      <c r="EN21" s="16"/>
      <c r="EO21" s="16"/>
    </row>
    <row r="22" spans="1:145" ht="17.25" thickTop="1" thickBot="1" x14ac:dyDescent="0.3">
      <c r="C22" s="230">
        <v>1988</v>
      </c>
      <c r="D22" s="230">
        <f>AVERAGEIFS(Data!$J$3:$J$6063, Data!$C$3:$C$6063, Calculation!$F$19, Data!$D$3:$D$6063,Calculation!C22)</f>
        <v>0.03</v>
      </c>
      <c r="F22" s="39" t="str">
        <f t="shared" si="19"/>
        <v>MYS</v>
      </c>
      <c r="G22" s="16">
        <v>1998</v>
      </c>
      <c r="H22" s="16"/>
      <c r="I22" s="40"/>
      <c r="J22" s="161">
        <f>SUMIFS(Data!J$4:J$6064,Data!C$4:C$6064,$F22,Data!D$4:D$6064,$G22)</f>
        <v>-9.6000000000000002E-2</v>
      </c>
      <c r="K22" s="162" t="s">
        <v>483</v>
      </c>
      <c r="L22" s="162">
        <f t="shared" si="20"/>
        <v>-9.6000000000000002E-2</v>
      </c>
      <c r="M22" s="162" t="s">
        <v>483</v>
      </c>
      <c r="N22" s="102">
        <f>SUMIFS(Data!K$4:K$6064,Data!C$4:C$6064,$F22,Data!D$4:D$6064,$G22)</f>
        <v>0.86199999999999999</v>
      </c>
      <c r="O22" s="102">
        <f t="shared" si="21"/>
        <v>0.86199999999999999</v>
      </c>
      <c r="P22" s="103">
        <f t="shared" si="8"/>
        <v>41.164397075343871</v>
      </c>
      <c r="Q22" s="103">
        <f t="shared" si="9"/>
        <v>41.164397075343871</v>
      </c>
      <c r="R22" s="16">
        <v>1998</v>
      </c>
      <c r="S22" s="102">
        <f>SUMIFS(Data!L$3:L$6063,Data!$C$3:$C$6063,Calculation!F22,Data!$D$3:$D$6063,Calculation!G22)</f>
        <v>0.39190320000000001</v>
      </c>
      <c r="T22" s="102">
        <f t="shared" si="10"/>
        <v>41.164397075343871</v>
      </c>
      <c r="U22" s="41"/>
      <c r="V22" s="41"/>
      <c r="W22" s="41"/>
      <c r="X22" s="41"/>
      <c r="Y22" s="41"/>
      <c r="Z22" s="101">
        <f t="shared" si="11"/>
        <v>0.39190320000000001</v>
      </c>
      <c r="AA22" s="102" t="str">
        <f t="shared" si="22"/>
        <v/>
      </c>
      <c r="AB22" s="101">
        <f t="shared" si="12"/>
        <v>0.39190320000000001</v>
      </c>
      <c r="AC22" s="102" t="str">
        <f t="shared" si="13"/>
        <v/>
      </c>
      <c r="AD22" s="16">
        <v>1998</v>
      </c>
      <c r="AE22" s="102">
        <f>SUMIFS(Data!M$4:M$6064,Data!$C$4:$C$6064,Calculation!$F22, Data!$D$4:$D$6064,Calculation!$G22)</f>
        <v>-0.2068026</v>
      </c>
      <c r="AF22" s="102">
        <f>SUMIFS(Data!N$4:N$6064,Data!$C$4:$C$6064,Calculation!$F22, Data!$D$4:$D$6064,Calculation!$G22)</f>
        <v>-6.3483200000000004E-2</v>
      </c>
      <c r="AG22" s="102">
        <f>SUMIFS(Data!O$4:O$6064,Data!$C$4:$C$6064,Calculation!$F22, Data!$D$4:$D$6064,Calculation!$G22)</f>
        <v>0.50662580000000002</v>
      </c>
      <c r="AH22" s="102">
        <f>SUMIFS(Data!P$4:P$6064,Data!$C$4:$C$6064,Calculation!$F22, Data!$D$4:$D$6064,Calculation!$G22)</f>
        <v>0.1810601</v>
      </c>
      <c r="AI22" s="102">
        <f>SUMIFS(Data!Q$4:Q$6064,Data!$C$4:$C$6064,Calculation!$F22, Data!$D$4:$D$6064,Calculation!$G22)</f>
        <v>0.44474399999999997</v>
      </c>
      <c r="AJ22" s="102"/>
      <c r="AK22" s="102"/>
      <c r="AL22" s="102"/>
      <c r="AM22" s="102"/>
      <c r="AN22" s="102"/>
      <c r="AO22" s="102"/>
      <c r="AP22" s="102"/>
      <c r="AQ22" s="102"/>
      <c r="AR22" s="102"/>
      <c r="AS22" s="102"/>
      <c r="AT22" s="102"/>
      <c r="AU22" s="101">
        <f t="shared" si="14"/>
        <v>-0.2068026</v>
      </c>
      <c r="AV22" s="102">
        <f>SUMIFS(Data!R$4:R$6064,Data!$C$4:$C$6064,Calculation!$F22, Data!$D$4:$D$6064,Calculation!$G22)</f>
        <v>0.39789999999999998</v>
      </c>
      <c r="AW22" s="102">
        <f>SUMIFS(Data!S$4:S$6064,Data!$C$4:$C$6064,Calculation!$F22, Data!$D$4:$D$6064,Calculation!$G22)</f>
        <v>6.5799999999999997E-2</v>
      </c>
      <c r="AX22" s="102">
        <f>SUMIFS(Data!T$4:T$6064,Data!$C$4:$C$6064,Calculation!$F22, Data!$D$4:$D$6064,Calculation!$G22)</f>
        <v>1.6999999999999999E-3</v>
      </c>
      <c r="AY22" s="102"/>
      <c r="AZ22" s="102"/>
      <c r="BA22" s="102"/>
      <c r="BB22" s="102"/>
      <c r="BC22" s="102"/>
      <c r="BD22" s="102"/>
      <c r="BE22" s="102"/>
      <c r="BF22" s="101">
        <f t="shared" si="15"/>
        <v>-6.3483200000000004E-2</v>
      </c>
      <c r="BG22" s="102">
        <f>SUMIFS(Data!U$4:U$6064,Data!$C$4:$C$6064,Calculation!$F22, Data!$D$4:$D$6064,Calculation!$G22)</f>
        <v>5.6231</v>
      </c>
      <c r="BH22" s="102">
        <f>SUMIFS(Data!V$4:V$6064,Data!$C$4:$C$6064,Calculation!$F22, Data!$D$4:$D$6064,Calculation!$G22)</f>
        <v>25.707999999999998</v>
      </c>
      <c r="BI22" s="102">
        <f>SUMIFS(Data!W$4:W$6064,Data!$C$4:$C$6064,Calculation!$F22, Data!$D$4:$D$6064,Calculation!$G22)</f>
        <v>3.1819999999999999</v>
      </c>
      <c r="BJ22" s="102">
        <f>SUMIFS(Data!X$4:X$6064,Data!$C$4:$C$6064,Calculation!$F22, Data!$D$4:$D$6064,Calculation!$G22)</f>
        <v>405.274</v>
      </c>
      <c r="BK22" s="102"/>
      <c r="BL22" s="102"/>
      <c r="BM22" s="102"/>
      <c r="BN22" s="102"/>
      <c r="BO22" s="102"/>
      <c r="BP22" s="102"/>
      <c r="BQ22" s="102"/>
      <c r="BR22" s="102"/>
      <c r="BS22" s="102"/>
      <c r="BT22" s="101">
        <f t="shared" si="16"/>
        <v>0.50662580000000002</v>
      </c>
      <c r="BU22" s="102">
        <f>SUMIFS(Data!Y$4:Y$6064,Data!$C$4:$C$6064,Calculation!$F22, Data!$D$4:$D$6064,Calculation!$G22)</f>
        <v>46.755899999999997</v>
      </c>
      <c r="BV22" s="102">
        <f>SUMIFS(Data!Z$4:Z$6064,Data!$C$4:$C$6064,Calculation!$F22, Data!$D$4:$D$6064,Calculation!$G22)</f>
        <v>0.51880000000000004</v>
      </c>
      <c r="BW22" s="102"/>
      <c r="BX22" s="102"/>
      <c r="BY22" s="102"/>
      <c r="BZ22" s="102"/>
      <c r="CA22" s="102"/>
      <c r="CB22" s="102">
        <f>SUMIFS(Data!AA$4:AA$6064,Data!$C$4:$C$6064,Calculation!$F22, Data!$D$4:$D$6064,Calculation!$G22)</f>
        <v>-6.9913299999999998E-2</v>
      </c>
      <c r="CC22" s="102">
        <f>SUMIFS(Data!AB$4:AB$6064,Data!$C$4:$C$6064,Calculation!$F22, Data!$D$4:$D$6064,Calculation!$G22)</f>
        <v>0.24</v>
      </c>
      <c r="CD22" s="102">
        <f>SUMIFS(Data!AC$4:AC$6064,Data!$C$4:$C$6064,Calculation!$F22, Data!$D$4:$D$6064,Calculation!$G22)</f>
        <v>17.22</v>
      </c>
      <c r="CE22" s="102">
        <f>SUMIFS(Data!AD$4:AD$6064,Data!$C$4:$C$6064,Calculation!$F22, Data!$D$4:$D$6064,Calculation!$G22)</f>
        <v>35.4</v>
      </c>
      <c r="CF22" s="102"/>
      <c r="CG22" s="102"/>
      <c r="CH22" s="102"/>
      <c r="CI22" s="102"/>
      <c r="CJ22" s="102"/>
      <c r="CK22" s="102"/>
      <c r="CL22" s="102"/>
      <c r="CM22" s="101">
        <f t="shared" si="17"/>
        <v>0.1810601</v>
      </c>
      <c r="CN22" s="102">
        <f>SUMIFS(Data!AE$4:AE$6064,Data!$C$4:$C$6064,Calculation!$F22, Data!$D$4:$D$6064,Calculation!$G22)</f>
        <v>19.6114</v>
      </c>
      <c r="CO22" s="102">
        <f>SUMIFS(Data!AF$4:AF$6064,Data!$C$4:$C$6064,Calculation!$F22, Data!$D$4:$D$6064,Calculation!$G22)</f>
        <v>9.8412000000000006</v>
      </c>
      <c r="CP22" s="102">
        <f>SUMIFS(Data!AG$4:AG$6064,Data!$C$4:$C$6064,Calculation!$F22, Data!$D$4:$D$6064,Calculation!$G22)</f>
        <v>271539</v>
      </c>
      <c r="CQ22" s="102">
        <f>SUMIFS(Data!AH$4:AH$6064,Data!$C$4:$C$6064,Calculation!$F22, Data!$D$4:$D$6064,Calculation!$G22)</f>
        <v>0.14130000000000001</v>
      </c>
      <c r="CR22" s="102">
        <f>SUMIFS(Data!AI$4:AI$6064,Data!$C$4:$C$6064,Calculation!$F22, Data!$D$4:$D$6064,Calculation!$G22)</f>
        <v>90.2</v>
      </c>
      <c r="CS22" s="102">
        <f>SUMIFS(Data!AJ$4:AJ$6064,Data!$C$4:$C$6064,Calculation!$F22, Data!$D$4:$D$6064,Calculation!$G22)</f>
        <v>93.3</v>
      </c>
      <c r="CT22" s="102"/>
      <c r="CU22" s="102"/>
      <c r="CV22" s="102"/>
      <c r="CW22" s="102"/>
      <c r="CX22" s="102"/>
      <c r="CY22" s="102"/>
      <c r="CZ22" s="102"/>
      <c r="DA22" s="102"/>
      <c r="DB22" s="102"/>
      <c r="DC22" s="102"/>
      <c r="DD22" s="102"/>
      <c r="DE22" s="102"/>
      <c r="DF22" s="102"/>
      <c r="DG22" s="101">
        <f t="shared" si="18"/>
        <v>0.44474399999999997</v>
      </c>
      <c r="DH22" s="102">
        <f>SUMIFS(Data!AK$4:AK$6064,Data!$C$4:$C$6064,Calculation!$F22, Data!$D$4:$D$6064,Calculation!$G22)</f>
        <v>-0.31119999999999998</v>
      </c>
      <c r="DI22" s="102">
        <f>SUMIFS(Data!AL$4:AL$6064,Data!$C$4:$C$6064,Calculation!$F22, Data!$D$4:$D$6064,Calculation!$G22)</f>
        <v>0.55330000000000001</v>
      </c>
      <c r="DJ22" s="102">
        <f>SUMIFS(Data!AM$4:AM$6064,Data!$C$4:$C$6064,Calculation!$F22, Data!$D$4:$D$6064,Calculation!$G22)</f>
        <v>0.78739999999999999</v>
      </c>
      <c r="DK22" s="102">
        <f>SUMIFS(Data!AN$4:AN$6064,Data!$C$4:$C$6064,Calculation!$F22, Data!$D$4:$D$6064,Calculation!$G22)</f>
        <v>-0.13109999999999999</v>
      </c>
      <c r="DL22" s="102">
        <f>SUMIFS(Data!AO$4:AO$6064,Data!$C$4:$C$6064,Calculation!$F22, Data!$D$4:$D$6064,Calculation!$G22)</f>
        <v>0.54139999999999999</v>
      </c>
      <c r="DM22" s="102">
        <f>SUMIFS(Data!AP$4:AP$6064,Data!$C$4:$C$6064,Calculation!$F22, Data!$D$4:$D$6064,Calculation!$G22)</f>
        <v>0.35720000000000002</v>
      </c>
      <c r="DN22" s="102"/>
      <c r="DO22" s="102"/>
      <c r="DP22" s="102"/>
      <c r="DQ22" s="102"/>
      <c r="DR22" s="102"/>
      <c r="DS22" s="102"/>
      <c r="DT22" s="102"/>
      <c r="DU22" s="102"/>
      <c r="DV22" s="102"/>
      <c r="DW22" s="102"/>
      <c r="DX22" s="102"/>
      <c r="DY22" s="102"/>
      <c r="DZ22" s="102"/>
      <c r="EA22" s="16"/>
      <c r="EB22" s="93" t="str">
        <f t="shared" si="1"/>
        <v>MYS</v>
      </c>
      <c r="EC22" s="93">
        <f t="shared" si="2"/>
        <v>2024</v>
      </c>
      <c r="ED22" s="16"/>
      <c r="EE22" s="16">
        <v>10</v>
      </c>
      <c r="EF22" s="94" t="e">
        <f t="shared" si="4"/>
        <v>#VALUE!</v>
      </c>
      <c r="EG22" s="213" t="e">
        <f t="shared" si="7"/>
        <v>#VALUE!</v>
      </c>
      <c r="EH22" s="117">
        <f t="shared" si="3"/>
        <v>5.4723807428775396E-3</v>
      </c>
      <c r="EI22" s="213">
        <f t="array" ref="EI22">EE22^6*EK$16+EE22^5*EL$16+EE22^4*EM$16+EE22^3*EN$16+EE22^2*EO$16+EE22*EP$16+EQ$16</f>
        <v>5.5484798748067377E-3</v>
      </c>
      <c r="EJ22" s="16"/>
      <c r="EK22" s="16"/>
      <c r="EL22" s="16"/>
      <c r="EM22" s="16"/>
      <c r="EN22" s="16"/>
      <c r="EO22" s="16"/>
    </row>
    <row r="23" spans="1:145" ht="17.25" thickTop="1" thickBot="1" x14ac:dyDescent="0.3">
      <c r="C23" s="230">
        <v>1989</v>
      </c>
      <c r="D23" s="230">
        <f>AVERAGEIFS(Data!$J$3:$J$6063, Data!$C$3:$C$6063, Calculation!$F$19, Data!$D$3:$D$6063,Calculation!C23)</f>
        <v>0.02</v>
      </c>
      <c r="F23" s="39" t="str">
        <f t="shared" si="19"/>
        <v>MYS</v>
      </c>
      <c r="G23" s="16">
        <v>1999</v>
      </c>
      <c r="H23" s="16"/>
      <c r="I23" s="40"/>
      <c r="J23" s="161">
        <f>SUMIFS(Data!J$4:J$6064,Data!C$4:C$6064,$F23,Data!D$4:D$6064,$G23)</f>
        <v>3.3000000000000002E-2</v>
      </c>
      <c r="K23" s="162" t="s">
        <v>483</v>
      </c>
      <c r="L23" s="162">
        <f t="shared" si="20"/>
        <v>3.3000000000000002E-2</v>
      </c>
      <c r="M23" s="162" t="s">
        <v>483</v>
      </c>
      <c r="N23" s="102">
        <f>SUMIFS(Data!K$4:K$6064,Data!C$4:C$6064,$F23,Data!D$4:D$6064,$G23)</f>
        <v>0.89100000000000001</v>
      </c>
      <c r="O23" s="102">
        <f t="shared" si="21"/>
        <v>0.89100000000000001</v>
      </c>
      <c r="P23" s="103">
        <f t="shared" si="8"/>
        <v>42.103580581015322</v>
      </c>
      <c r="Q23" s="103">
        <f t="shared" si="9"/>
        <v>42.103580581015322</v>
      </c>
      <c r="R23" s="16">
        <v>1999</v>
      </c>
      <c r="S23" s="102">
        <f>SUMIFS(Data!L$3:L$6063,Data!$C$3:$C$6063,Calculation!F23,Data!$D$3:$D$6063,Calculation!G23)</f>
        <v>0.4794078</v>
      </c>
      <c r="T23" s="102">
        <f t="shared" si="10"/>
        <v>42.103580581015322</v>
      </c>
      <c r="U23" s="41"/>
      <c r="V23" s="41"/>
      <c r="W23" s="41"/>
      <c r="X23" s="41"/>
      <c r="Y23" s="41"/>
      <c r="Z23" s="101">
        <f t="shared" si="11"/>
        <v>0.4794078</v>
      </c>
      <c r="AA23" s="102" t="str">
        <f t="shared" si="22"/>
        <v/>
      </c>
      <c r="AB23" s="101">
        <f t="shared" si="12"/>
        <v>0.4794078</v>
      </c>
      <c r="AC23" s="102" t="str">
        <f t="shared" si="13"/>
        <v/>
      </c>
      <c r="AD23" s="16">
        <v>1999</v>
      </c>
      <c r="AE23" s="102">
        <f>SUMIFS(Data!M$4:M$6064,Data!$C$4:$C$6064,Calculation!$F23, Data!$D$4:$D$6064,Calculation!$G23)</f>
        <v>-0.21696969999999999</v>
      </c>
      <c r="AF23" s="102">
        <f>SUMIFS(Data!N$4:N$6064,Data!$C$4:$C$6064,Calculation!$F23, Data!$D$4:$D$6064,Calculation!$G23)</f>
        <v>-2.2437800000000001E-2</v>
      </c>
      <c r="AG23" s="102">
        <f>SUMIFS(Data!O$4:O$6064,Data!$C$4:$C$6064,Calculation!$F23, Data!$D$4:$D$6064,Calculation!$G23)</f>
        <v>0.62374309999999999</v>
      </c>
      <c r="AH23" s="102">
        <f>SUMIFS(Data!P$4:P$6064,Data!$C$4:$C$6064,Calculation!$F23, Data!$D$4:$D$6064,Calculation!$G23)</f>
        <v>0.21112110000000001</v>
      </c>
      <c r="AI23" s="102">
        <f>SUMIFS(Data!Q$4:Q$6064,Data!$C$4:$C$6064,Calculation!$F23, Data!$D$4:$D$6064,Calculation!$G23)</f>
        <v>0.45738760000000001</v>
      </c>
      <c r="AJ23" s="102"/>
      <c r="AK23" s="102"/>
      <c r="AL23" s="102"/>
      <c r="AM23" s="102"/>
      <c r="AN23" s="102"/>
      <c r="AO23" s="102"/>
      <c r="AP23" s="102"/>
      <c r="AQ23" s="102"/>
      <c r="AR23" s="102"/>
      <c r="AS23" s="102"/>
      <c r="AT23" s="102"/>
      <c r="AU23" s="101">
        <f t="shared" si="14"/>
        <v>-0.21696969999999999</v>
      </c>
      <c r="AV23" s="102">
        <f>SUMIFS(Data!R$4:R$6064,Data!$C$4:$C$6064,Calculation!$F23, Data!$D$4:$D$6064,Calculation!$G23)</f>
        <v>0.39600000000000002</v>
      </c>
      <c r="AW23" s="102">
        <f>SUMIFS(Data!S$4:S$6064,Data!$C$4:$C$6064,Calculation!$F23, Data!$D$4:$D$6064,Calculation!$G23)</f>
        <v>6.2399999999999997E-2</v>
      </c>
      <c r="AX23" s="102">
        <f>SUMIFS(Data!T$4:T$6064,Data!$C$4:$C$6064,Calculation!$F23, Data!$D$4:$D$6064,Calculation!$G23)</f>
        <v>2.0999999999999999E-3</v>
      </c>
      <c r="AY23" s="102"/>
      <c r="AZ23" s="102"/>
      <c r="BA23" s="102"/>
      <c r="BB23" s="102"/>
      <c r="BC23" s="102"/>
      <c r="BD23" s="102"/>
      <c r="BE23" s="102"/>
      <c r="BF23" s="101">
        <f t="shared" si="15"/>
        <v>-2.2437800000000001E-2</v>
      </c>
      <c r="BG23" s="102">
        <f>SUMIFS(Data!U$4:U$6064,Data!$C$4:$C$6064,Calculation!$F23, Data!$D$4:$D$6064,Calculation!$G23)</f>
        <v>5.6867000000000001</v>
      </c>
      <c r="BH23" s="102">
        <f>SUMIFS(Data!V$4:V$6064,Data!$C$4:$C$6064,Calculation!$F23, Data!$D$4:$D$6064,Calculation!$G23)</f>
        <v>26.893999999999998</v>
      </c>
      <c r="BI23" s="102">
        <f>SUMIFS(Data!W$4:W$6064,Data!$C$4:$C$6064,Calculation!$F23, Data!$D$4:$D$6064,Calculation!$G23)</f>
        <v>3.1560000000000001</v>
      </c>
      <c r="BJ23" s="102">
        <f>SUMIFS(Data!X$4:X$6064,Data!$C$4:$C$6064,Calculation!$F23, Data!$D$4:$D$6064,Calculation!$G23)</f>
        <v>406.90899999999999</v>
      </c>
      <c r="BK23" s="102"/>
      <c r="BL23" s="102"/>
      <c r="BM23" s="102"/>
      <c r="BN23" s="102"/>
      <c r="BO23" s="102"/>
      <c r="BP23" s="102"/>
      <c r="BQ23" s="102"/>
      <c r="BR23" s="102"/>
      <c r="BS23" s="102"/>
      <c r="BT23" s="101">
        <f t="shared" si="16"/>
        <v>0.62374309999999999</v>
      </c>
      <c r="BU23" s="102">
        <f>SUMIFS(Data!Y$4:Y$6064,Data!$C$4:$C$6064,Calculation!$F23, Data!$D$4:$D$6064,Calculation!$G23)</f>
        <v>48.592399999999998</v>
      </c>
      <c r="BV23" s="102">
        <f>SUMIFS(Data!Z$4:Z$6064,Data!$C$4:$C$6064,Calculation!$F23, Data!$D$4:$D$6064,Calculation!$G23)</f>
        <v>0.56030000000000002</v>
      </c>
      <c r="BW23" s="102"/>
      <c r="BX23" s="102"/>
      <c r="BY23" s="102"/>
      <c r="BZ23" s="102"/>
      <c r="CA23" s="102"/>
      <c r="CB23" s="102">
        <f>SUMIFS(Data!AA$4:AA$6064,Data!$C$4:$C$6064,Calculation!$F23, Data!$D$4:$D$6064,Calculation!$G23)</f>
        <v>-6.9913299999999998E-2</v>
      </c>
      <c r="CC23" s="102">
        <f>SUMIFS(Data!AB$4:AB$6064,Data!$C$4:$C$6064,Calculation!$F23, Data!$D$4:$D$6064,Calculation!$G23)</f>
        <v>0.24</v>
      </c>
      <c r="CD23" s="102">
        <f>SUMIFS(Data!AC$4:AC$6064,Data!$C$4:$C$6064,Calculation!$F23, Data!$D$4:$D$6064,Calculation!$G23)</f>
        <v>17.22</v>
      </c>
      <c r="CE23" s="102">
        <f>SUMIFS(Data!AD$4:AD$6064,Data!$C$4:$C$6064,Calculation!$F23, Data!$D$4:$D$6064,Calculation!$G23)</f>
        <v>35.4</v>
      </c>
      <c r="CF23" s="102"/>
      <c r="CG23" s="102"/>
      <c r="CH23" s="102"/>
      <c r="CI23" s="102"/>
      <c r="CJ23" s="102"/>
      <c r="CK23" s="102"/>
      <c r="CL23" s="102"/>
      <c r="CM23" s="101">
        <f t="shared" si="17"/>
        <v>0.21112110000000001</v>
      </c>
      <c r="CN23" s="102">
        <f>SUMIFS(Data!AE$4:AE$6064,Data!$C$4:$C$6064,Calculation!$F23, Data!$D$4:$D$6064,Calculation!$G23)</f>
        <v>19.351800000000001</v>
      </c>
      <c r="CO23" s="102">
        <f>SUMIFS(Data!AF$4:AF$6064,Data!$C$4:$C$6064,Calculation!$F23, Data!$D$4:$D$6064,Calculation!$G23)</f>
        <v>13.058999999999999</v>
      </c>
      <c r="CP23" s="102">
        <f>SUMIFS(Data!AG$4:AG$6064,Data!$C$4:$C$6064,Calculation!$F23, Data!$D$4:$D$6064,Calculation!$G23)</f>
        <v>284878</v>
      </c>
      <c r="CQ23" s="102">
        <f>SUMIFS(Data!AH$4:AH$6064,Data!$C$4:$C$6064,Calculation!$F23, Data!$D$4:$D$6064,Calculation!$G23)</f>
        <v>0.16250000000000001</v>
      </c>
      <c r="CR23" s="102">
        <f>SUMIFS(Data!AI$4:AI$6064,Data!$C$4:$C$6064,Calculation!$F23, Data!$D$4:$D$6064,Calculation!$G23)</f>
        <v>90.7</v>
      </c>
      <c r="CS23" s="102">
        <f>SUMIFS(Data!AJ$4:AJ$6064,Data!$C$4:$C$6064,Calculation!$F23, Data!$D$4:$D$6064,Calculation!$G23)</f>
        <v>93.7</v>
      </c>
      <c r="CT23" s="102"/>
      <c r="CU23" s="102"/>
      <c r="CV23" s="102"/>
      <c r="CW23" s="102"/>
      <c r="CX23" s="102"/>
      <c r="CY23" s="102"/>
      <c r="CZ23" s="102"/>
      <c r="DA23" s="102"/>
      <c r="DB23" s="102"/>
      <c r="DC23" s="102"/>
      <c r="DD23" s="102"/>
      <c r="DE23" s="102"/>
      <c r="DF23" s="102"/>
      <c r="DG23" s="101">
        <f t="shared" si="18"/>
        <v>0.45738760000000001</v>
      </c>
      <c r="DH23" s="102">
        <f>SUMIFS(Data!AK$4:AK$6064,Data!$C$4:$C$6064,Calculation!$F23, Data!$D$4:$D$6064,Calculation!$G23)</f>
        <v>-0.32229999999999998</v>
      </c>
      <c r="DI23" s="102">
        <f>SUMIFS(Data!AL$4:AL$6064,Data!$C$4:$C$6064,Calculation!$F23, Data!$D$4:$D$6064,Calculation!$G23)</f>
        <v>0.45789999999999997</v>
      </c>
      <c r="DJ23" s="102">
        <f>SUMIFS(Data!AM$4:AM$6064,Data!$C$4:$C$6064,Calculation!$F23, Data!$D$4:$D$6064,Calculation!$G23)</f>
        <v>0.91890000000000005</v>
      </c>
      <c r="DK23" s="102">
        <f>SUMIFS(Data!AN$4:AN$6064,Data!$C$4:$C$6064,Calculation!$F23, Data!$D$4:$D$6064,Calculation!$G23)</f>
        <v>-4.3499999999999997E-2</v>
      </c>
      <c r="DL23" s="102">
        <f>SUMIFS(Data!AO$4:AO$6064,Data!$C$4:$C$6064,Calculation!$F23, Data!$D$4:$D$6064,Calculation!$G23)</f>
        <v>0.52869999999999995</v>
      </c>
      <c r="DM23" s="102">
        <f>SUMIFS(Data!AP$4:AP$6064,Data!$C$4:$C$6064,Calculation!$F23, Data!$D$4:$D$6064,Calculation!$G23)</f>
        <v>0.33450000000000002</v>
      </c>
      <c r="DN23" s="102"/>
      <c r="DO23" s="102"/>
      <c r="DP23" s="102"/>
      <c r="DQ23" s="102"/>
      <c r="DR23" s="102"/>
      <c r="DS23" s="102"/>
      <c r="DT23" s="102"/>
      <c r="DU23" s="102"/>
      <c r="DV23" s="102"/>
      <c r="DW23" s="102"/>
      <c r="DX23" s="102"/>
      <c r="DY23" s="102"/>
      <c r="DZ23" s="102"/>
      <c r="EA23" s="16"/>
      <c r="EB23" s="93" t="str">
        <f t="shared" si="1"/>
        <v>MYS</v>
      </c>
      <c r="EC23" s="93">
        <f t="shared" si="2"/>
        <v>2025</v>
      </c>
      <c r="ED23" s="16"/>
      <c r="EE23" s="16">
        <v>11</v>
      </c>
      <c r="EF23" s="94" t="e">
        <f t="shared" si="4"/>
        <v>#VALUE!</v>
      </c>
      <c r="EG23" s="213" t="e">
        <f t="shared" si="7"/>
        <v>#VALUE!</v>
      </c>
      <c r="EH23" s="117">
        <f t="shared" si="3"/>
        <v>4.92887702120873E-3</v>
      </c>
      <c r="EI23" s="213">
        <f t="array" ref="EI23">EE23^6*EK$16+EE23^5*EL$16+EE23^4*EM$16+EE23^3*EN$16+EE23^2*EO$16+EE23*EP$16+EQ$16</f>
        <v>4.955498711715467E-3</v>
      </c>
      <c r="EJ23" s="16"/>
      <c r="EK23" s="16"/>
      <c r="EL23" s="16"/>
      <c r="EM23" s="16"/>
      <c r="EN23" s="16"/>
      <c r="EO23" s="16"/>
    </row>
    <row r="24" spans="1:145" ht="17.25" thickTop="1" thickBot="1" x14ac:dyDescent="0.3">
      <c r="C24" s="230">
        <v>1990</v>
      </c>
      <c r="D24" s="230">
        <f>AVERAGEIFS(Data!$J$3:$J$6063, Data!$C$3:$C$6063, Calculation!$F$19, Data!$D$3:$D$6063,Calculation!C24)</f>
        <v>-2E-3</v>
      </c>
      <c r="F24" s="39" t="str">
        <f t="shared" si="19"/>
        <v>MYS</v>
      </c>
      <c r="G24" s="16">
        <v>2000</v>
      </c>
      <c r="H24" s="16"/>
      <c r="I24" s="40"/>
      <c r="J24" s="161">
        <f>SUMIFS(Data!J$4:J$6064,Data!C$4:C$6064,$F24,Data!D$4:D$6064,$G24)</f>
        <v>3.6999999999999998E-2</v>
      </c>
      <c r="K24" s="162" t="s">
        <v>483</v>
      </c>
      <c r="L24" s="162">
        <f t="shared" si="20"/>
        <v>3.6999999999999998E-2</v>
      </c>
      <c r="M24" s="162" t="s">
        <v>483</v>
      </c>
      <c r="N24" s="102">
        <f>SUMIFS(Data!K$4:K$6064,Data!C$4:C$6064,$F24,Data!D$4:D$6064,$G24)</f>
        <v>0.92400000000000004</v>
      </c>
      <c r="O24" s="102">
        <f t="shared" si="21"/>
        <v>0.92400000000000004</v>
      </c>
      <c r="P24" s="103">
        <f t="shared" si="8"/>
        <v>43.719592153966609</v>
      </c>
      <c r="Q24" s="103">
        <f t="shared" si="9"/>
        <v>43.719592153966609</v>
      </c>
      <c r="R24" s="16">
        <v>2000</v>
      </c>
      <c r="S24" s="102">
        <f>SUMIFS(Data!L$3:L$6063,Data!$C$3:$C$6063,Calculation!F24,Data!$D$3:$D$6063,Calculation!G24)</f>
        <v>0.62997309999999995</v>
      </c>
      <c r="T24" s="102">
        <f t="shared" si="10"/>
        <v>43.719592153966609</v>
      </c>
      <c r="U24" s="41"/>
      <c r="V24" s="41"/>
      <c r="W24" s="41"/>
      <c r="X24" s="41"/>
      <c r="Y24" s="41"/>
      <c r="Z24" s="101">
        <f t="shared" si="11"/>
        <v>0.62997309999999995</v>
      </c>
      <c r="AA24" s="102" t="str">
        <f t="shared" si="22"/>
        <v/>
      </c>
      <c r="AB24" s="101">
        <f t="shared" si="12"/>
        <v>0.62997309999999995</v>
      </c>
      <c r="AC24" s="102" t="str">
        <f t="shared" si="13"/>
        <v/>
      </c>
      <c r="AD24" s="16">
        <v>2000</v>
      </c>
      <c r="AE24" s="102">
        <f>SUMIFS(Data!M$4:M$6064,Data!$C$4:$C$6064,Calculation!$F24, Data!$D$4:$D$6064,Calculation!$G24)</f>
        <v>-0.14050000000000001</v>
      </c>
      <c r="AF24" s="102">
        <f>SUMIFS(Data!N$4:N$6064,Data!$C$4:$C$6064,Calculation!$F24, Data!$D$4:$D$6064,Calculation!$G24)</f>
        <v>3.9219900000000002E-2</v>
      </c>
      <c r="AG24" s="102">
        <f>SUMIFS(Data!O$4:O$6064,Data!$C$4:$C$6064,Calculation!$F24, Data!$D$4:$D$6064,Calculation!$G24)</f>
        <v>0.73818470000000003</v>
      </c>
      <c r="AH24" s="102">
        <f>SUMIFS(Data!P$4:P$6064,Data!$C$4:$C$6064,Calculation!$F24, Data!$D$4:$D$6064,Calculation!$G24)</f>
        <v>0.27912930000000002</v>
      </c>
      <c r="AI24" s="102">
        <f>SUMIFS(Data!Q$4:Q$6064,Data!$C$4:$C$6064,Calculation!$F24, Data!$D$4:$D$6064,Calculation!$G24)</f>
        <v>0.46997990000000001</v>
      </c>
      <c r="AJ24" s="102"/>
      <c r="AK24" s="102"/>
      <c r="AL24" s="102"/>
      <c r="AM24" s="102"/>
      <c r="AN24" s="102"/>
      <c r="AO24" s="102"/>
      <c r="AP24" s="102"/>
      <c r="AQ24" s="102"/>
      <c r="AR24" s="102"/>
      <c r="AS24" s="102"/>
      <c r="AT24" s="102"/>
      <c r="AU24" s="101">
        <f t="shared" si="14"/>
        <v>-0.14050000000000001</v>
      </c>
      <c r="AV24" s="102">
        <f>SUMIFS(Data!R$4:R$6064,Data!$C$4:$C$6064,Calculation!$F24, Data!$D$4:$D$6064,Calculation!$G24)</f>
        <v>0.46899999999999997</v>
      </c>
      <c r="AW24" s="102">
        <f>SUMIFS(Data!S$4:S$6064,Data!$C$4:$C$6064,Calculation!$F24, Data!$D$4:$D$6064,Calculation!$G24)</f>
        <v>6.4199999999999993E-2</v>
      </c>
      <c r="AX24" s="102">
        <f>SUMIFS(Data!T$4:T$6064,Data!$C$4:$C$6064,Calculation!$F24, Data!$D$4:$D$6064,Calculation!$G24)</f>
        <v>5.3E-3</v>
      </c>
      <c r="AY24" s="102"/>
      <c r="AZ24" s="102"/>
      <c r="BA24" s="102"/>
      <c r="BB24" s="102"/>
      <c r="BC24" s="102"/>
      <c r="BD24" s="102"/>
      <c r="BE24" s="102"/>
      <c r="BF24" s="101">
        <f t="shared" si="15"/>
        <v>3.9219900000000002E-2</v>
      </c>
      <c r="BG24" s="102">
        <f>SUMIFS(Data!U$4:U$6064,Data!$C$4:$C$6064,Calculation!$F24, Data!$D$4:$D$6064,Calculation!$G24)</f>
        <v>5.9715999999999996</v>
      </c>
      <c r="BH24" s="102">
        <f>SUMIFS(Data!V$4:V$6064,Data!$C$4:$C$6064,Calculation!$F24, Data!$D$4:$D$6064,Calculation!$G24)</f>
        <v>28.08</v>
      </c>
      <c r="BI24" s="102">
        <f>SUMIFS(Data!W$4:W$6064,Data!$C$4:$C$6064,Calculation!$F24, Data!$D$4:$D$6064,Calculation!$G24)</f>
        <v>3.13</v>
      </c>
      <c r="BJ24" s="102">
        <f>SUMIFS(Data!X$4:X$6064,Data!$C$4:$C$6064,Calculation!$F24, Data!$D$4:$D$6064,Calculation!$G24)</f>
        <v>408.12700000000001</v>
      </c>
      <c r="BK24" s="102"/>
      <c r="BL24" s="102"/>
      <c r="BM24" s="102"/>
      <c r="BN24" s="102"/>
      <c r="BO24" s="102"/>
      <c r="BP24" s="102"/>
      <c r="BQ24" s="102"/>
      <c r="BR24" s="102"/>
      <c r="BS24" s="102"/>
      <c r="BT24" s="101">
        <f t="shared" si="16"/>
        <v>0.73818470000000003</v>
      </c>
      <c r="BU24" s="102">
        <f>SUMIFS(Data!Y$4:Y$6064,Data!$C$4:$C$6064,Calculation!$F24, Data!$D$4:$D$6064,Calculation!$G24)</f>
        <v>50.428899999999999</v>
      </c>
      <c r="BV24" s="102">
        <f>SUMIFS(Data!Z$4:Z$6064,Data!$C$4:$C$6064,Calculation!$F24, Data!$D$4:$D$6064,Calculation!$G24)</f>
        <v>0.5827</v>
      </c>
      <c r="BW24" s="102"/>
      <c r="BX24" s="102"/>
      <c r="BY24" s="102"/>
      <c r="BZ24" s="102"/>
      <c r="CA24" s="102"/>
      <c r="CB24" s="102">
        <f>SUMIFS(Data!AA$4:AA$6064,Data!$C$4:$C$6064,Calculation!$F24, Data!$D$4:$D$6064,Calculation!$G24)</f>
        <v>-0.1670075</v>
      </c>
      <c r="CC24" s="102">
        <f>SUMIFS(Data!AB$4:AB$6064,Data!$C$4:$C$6064,Calculation!$F24, Data!$D$4:$D$6064,Calculation!$G24)</f>
        <v>0.24</v>
      </c>
      <c r="CD24" s="102">
        <f>SUMIFS(Data!AC$4:AC$6064,Data!$C$4:$C$6064,Calculation!$F24, Data!$D$4:$D$6064,Calculation!$G24)</f>
        <v>17.22</v>
      </c>
      <c r="CE24" s="102">
        <f>SUMIFS(Data!AD$4:AD$6064,Data!$C$4:$C$6064,Calculation!$F24, Data!$D$4:$D$6064,Calculation!$G24)</f>
        <v>37.9</v>
      </c>
      <c r="CF24" s="102"/>
      <c r="CG24" s="102"/>
      <c r="CH24" s="102"/>
      <c r="CI24" s="102"/>
      <c r="CJ24" s="102"/>
      <c r="CK24" s="102"/>
      <c r="CL24" s="102"/>
      <c r="CM24" s="101">
        <f t="shared" si="17"/>
        <v>0.27912930000000002</v>
      </c>
      <c r="CN24" s="102">
        <f>SUMIFS(Data!AE$4:AE$6064,Data!$C$4:$C$6064,Calculation!$F24, Data!$D$4:$D$6064,Calculation!$G24)</f>
        <v>19.760300000000001</v>
      </c>
      <c r="CO24" s="102">
        <f>SUMIFS(Data!AF$4:AF$6064,Data!$C$4:$C$6064,Calculation!$F24, Data!$D$4:$D$6064,Calculation!$G24)</f>
        <v>21.868400000000001</v>
      </c>
      <c r="CP24" s="102">
        <f>SUMIFS(Data!AG$4:AG$6064,Data!$C$4:$C$6064,Calculation!$F24, Data!$D$4:$D$6064,Calculation!$G24)</f>
        <v>295699</v>
      </c>
      <c r="CQ24" s="102">
        <f>SUMIFS(Data!AH$4:AH$6064,Data!$C$4:$C$6064,Calculation!$F24, Data!$D$4:$D$6064,Calculation!$G24)</f>
        <v>0.21560000000000001</v>
      </c>
      <c r="CR24" s="102">
        <f>SUMIFS(Data!AI$4:AI$6064,Data!$C$4:$C$6064,Calculation!$F24, Data!$D$4:$D$6064,Calculation!$G24)</f>
        <v>91.2</v>
      </c>
      <c r="CS24" s="102">
        <f>SUMIFS(Data!AJ$4:AJ$6064,Data!$C$4:$C$6064,Calculation!$F24, Data!$D$4:$D$6064,Calculation!$G24)</f>
        <v>94.1</v>
      </c>
      <c r="CT24" s="102"/>
      <c r="CU24" s="102"/>
      <c r="CV24" s="102"/>
      <c r="CW24" s="102"/>
      <c r="CX24" s="102"/>
      <c r="CY24" s="102"/>
      <c r="CZ24" s="102"/>
      <c r="DA24" s="102"/>
      <c r="DB24" s="102"/>
      <c r="DC24" s="102"/>
      <c r="DD24" s="102"/>
      <c r="DE24" s="102"/>
      <c r="DF24" s="102"/>
      <c r="DG24" s="101">
        <f t="shared" si="18"/>
        <v>0.46997990000000001</v>
      </c>
      <c r="DH24" s="102">
        <f>SUMIFS(Data!AK$4:AK$6064,Data!$C$4:$C$6064,Calculation!$F24, Data!$D$4:$D$6064,Calculation!$G24)</f>
        <v>-0.33350000000000002</v>
      </c>
      <c r="DI24" s="102">
        <f>SUMIFS(Data!AL$4:AL$6064,Data!$C$4:$C$6064,Calculation!$F24, Data!$D$4:$D$6064,Calculation!$G24)</f>
        <v>0.36249999999999999</v>
      </c>
      <c r="DJ24" s="102">
        <f>SUMIFS(Data!AM$4:AM$6064,Data!$C$4:$C$6064,Calculation!$F24, Data!$D$4:$D$6064,Calculation!$G24)</f>
        <v>1.0504</v>
      </c>
      <c r="DK24" s="102">
        <f>SUMIFS(Data!AN$4:AN$6064,Data!$C$4:$C$6064,Calculation!$F24, Data!$D$4:$D$6064,Calculation!$G24)</f>
        <v>4.3999999999999997E-2</v>
      </c>
      <c r="DL24" s="102">
        <f>SUMIFS(Data!AO$4:AO$6064,Data!$C$4:$C$6064,Calculation!$F24, Data!$D$4:$D$6064,Calculation!$G24)</f>
        <v>0.51590000000000003</v>
      </c>
      <c r="DM24" s="102">
        <f>SUMIFS(Data!AP$4:AP$6064,Data!$C$4:$C$6064,Calculation!$F24, Data!$D$4:$D$6064,Calculation!$G24)</f>
        <v>0.31180000000000002</v>
      </c>
      <c r="DN24" s="102"/>
      <c r="DO24" s="102"/>
      <c r="DP24" s="102"/>
      <c r="DQ24" s="102"/>
      <c r="DR24" s="102"/>
      <c r="DS24" s="102"/>
      <c r="DT24" s="102"/>
      <c r="DU24" s="102"/>
      <c r="DV24" s="102"/>
      <c r="DW24" s="102"/>
      <c r="DX24" s="102"/>
      <c r="DY24" s="102"/>
      <c r="DZ24" s="102"/>
      <c r="EA24" s="16"/>
      <c r="EB24" s="93" t="str">
        <f t="shared" si="1"/>
        <v>MYS</v>
      </c>
      <c r="EC24" s="93">
        <f t="shared" si="2"/>
        <v>2026</v>
      </c>
      <c r="ED24" s="16"/>
      <c r="EE24" s="16">
        <v>12</v>
      </c>
      <c r="EF24" s="94" t="e">
        <f t="shared" si="4"/>
        <v>#VALUE!</v>
      </c>
      <c r="EG24" s="213" t="e">
        <f t="shared" si="7"/>
        <v>#VALUE!</v>
      </c>
      <c r="EH24" s="117">
        <f t="shared" si="3"/>
        <v>4.4393527847671243E-3</v>
      </c>
      <c r="EI24" s="213">
        <f t="array" ref="EI24">EE24^6*EK$16+EE24^5*EL$16+EE24^4*EM$16+EE24^3*EN$16+EE24^2*EO$16+EE24*EP$16+EQ$16</f>
        <v>4.4210046836089083E-3</v>
      </c>
      <c r="EJ24" s="16"/>
      <c r="EK24" s="16"/>
      <c r="EL24" s="16"/>
      <c r="EM24" s="16"/>
      <c r="EN24" s="16"/>
      <c r="EO24" s="16"/>
    </row>
    <row r="25" spans="1:145" ht="17.25" thickTop="1" thickBot="1" x14ac:dyDescent="0.3">
      <c r="C25" s="230">
        <v>1991</v>
      </c>
      <c r="D25" s="230">
        <f>AVERAGEIFS(Data!$J$3:$J$6063, Data!$C$3:$C$6063, Calculation!$F$19, Data!$D$3:$D$6063,Calculation!C25)</f>
        <v>1.2E-2</v>
      </c>
      <c r="F25" s="39" t="str">
        <f t="shared" si="19"/>
        <v>MYS</v>
      </c>
      <c r="G25" s="16">
        <v>2001</v>
      </c>
      <c r="H25" s="16"/>
      <c r="I25" s="40"/>
      <c r="J25" s="161">
        <f>SUMIFS(Data!J$4:J$6064,Data!C$4:C$6064,$F25,Data!D$4:D$6064,$G25)</f>
        <v>-2.3E-2</v>
      </c>
      <c r="K25" s="162" t="s">
        <v>483</v>
      </c>
      <c r="L25" s="162">
        <f t="shared" si="20"/>
        <v>-2.3E-2</v>
      </c>
      <c r="M25" s="162" t="s">
        <v>483</v>
      </c>
      <c r="N25" s="102">
        <f>SUMIFS(Data!K$4:K$6064,Data!C$4:C$6064,$F25,Data!D$4:D$6064,$G25)</f>
        <v>0.90300000000000002</v>
      </c>
      <c r="O25" s="102">
        <f t="shared" si="21"/>
        <v>0.90300000000000002</v>
      </c>
      <c r="P25" s="103">
        <f t="shared" si="8"/>
        <v>44.720688748235297</v>
      </c>
      <c r="Q25" s="103">
        <f t="shared" si="9"/>
        <v>44.720688748235297</v>
      </c>
      <c r="R25" s="16">
        <v>2001</v>
      </c>
      <c r="S25" s="102">
        <f>SUMIFS(Data!L$3:L$6063,Data!$C$3:$C$6063,Calculation!F25,Data!$D$3:$D$6063,Calculation!G25)</f>
        <v>0.72324619999999995</v>
      </c>
      <c r="T25" s="102">
        <f t="shared" si="10"/>
        <v>44.720688748235297</v>
      </c>
      <c r="U25" s="41"/>
      <c r="V25" s="41"/>
      <c r="W25" s="41"/>
      <c r="X25" s="41"/>
      <c r="Y25" s="41"/>
      <c r="Z25" s="101">
        <f t="shared" si="11"/>
        <v>0.72324619999999995</v>
      </c>
      <c r="AA25" s="102" t="str">
        <f t="shared" si="22"/>
        <v/>
      </c>
      <c r="AB25" s="101">
        <f t="shared" si="12"/>
        <v>0.72324619999999995</v>
      </c>
      <c r="AC25" s="102" t="str">
        <f t="shared" si="13"/>
        <v/>
      </c>
      <c r="AD25" s="16">
        <v>2001</v>
      </c>
      <c r="AE25" s="102">
        <f>SUMIFS(Data!M$4:M$6064,Data!$C$4:$C$6064,Calculation!$F25, Data!$D$4:$D$6064,Calculation!$G25)</f>
        <v>-0.14522699999999999</v>
      </c>
      <c r="AF25" s="102">
        <f>SUMIFS(Data!N$4:N$6064,Data!$C$4:$C$6064,Calculation!$F25, Data!$D$4:$D$6064,Calculation!$G25)</f>
        <v>0.23015569999999999</v>
      </c>
      <c r="AG25" s="102">
        <f>SUMIFS(Data!O$4:O$6064,Data!$C$4:$C$6064,Calculation!$F25, Data!$D$4:$D$6064,Calculation!$G25)</f>
        <v>0.70213930000000002</v>
      </c>
      <c r="AH25" s="102">
        <f>SUMIFS(Data!P$4:P$6064,Data!$C$4:$C$6064,Calculation!$F25, Data!$D$4:$D$6064,Calculation!$G25)</f>
        <v>0.32006269999999998</v>
      </c>
      <c r="AI25" s="102">
        <f>SUMIFS(Data!Q$4:Q$6064,Data!$C$4:$C$6064,Calculation!$F25, Data!$D$4:$D$6064,Calculation!$G25)</f>
        <v>0.48875960000000002</v>
      </c>
      <c r="AJ25" s="102"/>
      <c r="AK25" s="102"/>
      <c r="AL25" s="102"/>
      <c r="AM25" s="102"/>
      <c r="AN25" s="102"/>
      <c r="AO25" s="102"/>
      <c r="AP25" s="102"/>
      <c r="AQ25" s="102"/>
      <c r="AR25" s="102"/>
      <c r="AS25" s="102"/>
      <c r="AT25" s="102"/>
      <c r="AU25" s="101">
        <f t="shared" si="14"/>
        <v>-0.14522699999999999</v>
      </c>
      <c r="AV25" s="102">
        <f>SUMIFS(Data!R$4:R$6064,Data!$C$4:$C$6064,Calculation!$F25, Data!$D$4:$D$6064,Calculation!$G25)</f>
        <v>0.50380000000000003</v>
      </c>
      <c r="AW25" s="102">
        <f>SUMIFS(Data!S$4:S$6064,Data!$C$4:$C$6064,Calculation!$F25, Data!$D$4:$D$6064,Calculation!$G25)</f>
        <v>5.9900000000000002E-2</v>
      </c>
      <c r="AX25" s="102">
        <f>SUMIFS(Data!T$4:T$6064,Data!$C$4:$C$6064,Calculation!$F25, Data!$D$4:$D$6064,Calculation!$G25)</f>
        <v>4.4999999999999997E-3</v>
      </c>
      <c r="AY25" s="102"/>
      <c r="AZ25" s="102"/>
      <c r="BA25" s="102"/>
      <c r="BB25" s="102"/>
      <c r="BC25" s="102"/>
      <c r="BD25" s="102"/>
      <c r="BE25" s="102"/>
      <c r="BF25" s="101">
        <f t="shared" si="15"/>
        <v>0.23015569999999999</v>
      </c>
      <c r="BG25" s="102">
        <f>SUMIFS(Data!U$4:U$6064,Data!$C$4:$C$6064,Calculation!$F25, Data!$D$4:$D$6064,Calculation!$G25)</f>
        <v>7.4844999999999997</v>
      </c>
      <c r="BH25" s="102">
        <f>SUMIFS(Data!V$4:V$6064,Data!$C$4:$C$6064,Calculation!$F25, Data!$D$4:$D$6064,Calculation!$G25)</f>
        <v>28.584</v>
      </c>
      <c r="BI25" s="102">
        <f>SUMIFS(Data!W$4:W$6064,Data!$C$4:$C$6064,Calculation!$F25, Data!$D$4:$D$6064,Calculation!$G25)</f>
        <v>3.3860000000000001</v>
      </c>
      <c r="BJ25" s="102">
        <f>SUMIFS(Data!X$4:X$6064,Data!$C$4:$C$6064,Calculation!$F25, Data!$D$4:$D$6064,Calculation!$G25)</f>
        <v>409.00099999999998</v>
      </c>
      <c r="BK25" s="102"/>
      <c r="BL25" s="102"/>
      <c r="BM25" s="102"/>
      <c r="BN25" s="102"/>
      <c r="BO25" s="102"/>
      <c r="BP25" s="102"/>
      <c r="BQ25" s="102"/>
      <c r="BR25" s="102"/>
      <c r="BS25" s="102"/>
      <c r="BT25" s="101">
        <f t="shared" si="16"/>
        <v>0.70213930000000002</v>
      </c>
      <c r="BU25" s="102">
        <f>SUMIFS(Data!Y$4:Y$6064,Data!$C$4:$C$6064,Calculation!$F25, Data!$D$4:$D$6064,Calculation!$G25)</f>
        <v>52.2654</v>
      </c>
      <c r="BV25" s="102">
        <f>SUMIFS(Data!Z$4:Z$6064,Data!$C$4:$C$6064,Calculation!$F25, Data!$D$4:$D$6064,Calculation!$G25)</f>
        <v>0.54720000000000002</v>
      </c>
      <c r="BW25" s="102"/>
      <c r="BX25" s="102"/>
      <c r="BY25" s="102"/>
      <c r="BZ25" s="102"/>
      <c r="CA25" s="102"/>
      <c r="CB25" s="102">
        <f>SUMIFS(Data!AA$4:AA$6064,Data!$C$4:$C$6064,Calculation!$F25, Data!$D$4:$D$6064,Calculation!$G25)</f>
        <v>-0.1398211</v>
      </c>
      <c r="CC25" s="102">
        <f>SUMIFS(Data!AB$4:AB$6064,Data!$C$4:$C$6064,Calculation!$F25, Data!$D$4:$D$6064,Calculation!$G25)</f>
        <v>0.24</v>
      </c>
      <c r="CD25" s="102">
        <f>SUMIFS(Data!AC$4:AC$6064,Data!$C$4:$C$6064,Calculation!$F25, Data!$D$4:$D$6064,Calculation!$G25)</f>
        <v>17.22</v>
      </c>
      <c r="CE25" s="102">
        <f>SUMIFS(Data!AD$4:AD$6064,Data!$C$4:$C$6064,Calculation!$F25, Data!$D$4:$D$6064,Calculation!$G25)</f>
        <v>37.200000000000003</v>
      </c>
      <c r="CF25" s="102"/>
      <c r="CG25" s="102"/>
      <c r="CH25" s="102"/>
      <c r="CI25" s="102"/>
      <c r="CJ25" s="102"/>
      <c r="CK25" s="102"/>
      <c r="CL25" s="102"/>
      <c r="CM25" s="101">
        <f t="shared" si="17"/>
        <v>0.32006269999999998</v>
      </c>
      <c r="CN25" s="102">
        <f>SUMIFS(Data!AE$4:AE$6064,Data!$C$4:$C$6064,Calculation!$F25, Data!$D$4:$D$6064,Calculation!$G25)</f>
        <v>19.684100000000001</v>
      </c>
      <c r="CO25" s="102">
        <f>SUMIFS(Data!AF$4:AF$6064,Data!$C$4:$C$6064,Calculation!$F25, Data!$D$4:$D$6064,Calculation!$G25)</f>
        <v>30.866299999999999</v>
      </c>
      <c r="CP25" s="102">
        <f>SUMIFS(Data!AG$4:AG$6064,Data!$C$4:$C$6064,Calculation!$F25, Data!$D$4:$D$6064,Calculation!$G25)</f>
        <v>297162</v>
      </c>
      <c r="CQ25" s="102">
        <f>SUMIFS(Data!AH$4:AH$6064,Data!$C$4:$C$6064,Calculation!$F25, Data!$D$4:$D$6064,Calculation!$G25)</f>
        <v>0.23419999999999999</v>
      </c>
      <c r="CR25" s="102">
        <f>SUMIFS(Data!AI$4:AI$6064,Data!$C$4:$C$6064,Calculation!$F25, Data!$D$4:$D$6064,Calculation!$G25)</f>
        <v>91.6</v>
      </c>
      <c r="CS25" s="102">
        <f>SUMIFS(Data!AJ$4:AJ$6064,Data!$C$4:$C$6064,Calculation!$F25, Data!$D$4:$D$6064,Calculation!$G25)</f>
        <v>94.4</v>
      </c>
      <c r="CT25" s="102"/>
      <c r="CU25" s="102"/>
      <c r="CV25" s="102"/>
      <c r="CW25" s="102"/>
      <c r="CX25" s="102"/>
      <c r="CY25" s="102"/>
      <c r="CZ25" s="102"/>
      <c r="DA25" s="102"/>
      <c r="DB25" s="102"/>
      <c r="DC25" s="102"/>
      <c r="DD25" s="102"/>
      <c r="DE25" s="102"/>
      <c r="DF25" s="102"/>
      <c r="DG25" s="101">
        <f t="shared" si="18"/>
        <v>0.48875960000000002</v>
      </c>
      <c r="DH25" s="102">
        <f>SUMIFS(Data!AK$4:AK$6064,Data!$C$4:$C$6064,Calculation!$F25, Data!$D$4:$D$6064,Calculation!$G25)</f>
        <v>-0.40639999999999998</v>
      </c>
      <c r="DI25" s="102">
        <f>SUMIFS(Data!AL$4:AL$6064,Data!$C$4:$C$6064,Calculation!$F25, Data!$D$4:$D$6064,Calculation!$G25)</f>
        <v>0.28699999999999998</v>
      </c>
      <c r="DJ25" s="102">
        <f>SUMIFS(Data!AM$4:AM$6064,Data!$C$4:$C$6064,Calculation!$F25, Data!$D$4:$D$6064,Calculation!$G25)</f>
        <v>1.0215000000000001</v>
      </c>
      <c r="DK25" s="102">
        <f>SUMIFS(Data!AN$4:AN$6064,Data!$C$4:$C$6064,Calculation!$F25, Data!$D$4:$D$6064,Calculation!$G25)</f>
        <v>0.25019999999999998</v>
      </c>
      <c r="DL25" s="102">
        <f>SUMIFS(Data!AO$4:AO$6064,Data!$C$4:$C$6064,Calculation!$F25, Data!$D$4:$D$6064,Calculation!$G25)</f>
        <v>0.52170000000000005</v>
      </c>
      <c r="DM25" s="102">
        <f>SUMIFS(Data!AP$4:AP$6064,Data!$C$4:$C$6064,Calculation!$F25, Data!$D$4:$D$6064,Calculation!$G25)</f>
        <v>0.40400000000000003</v>
      </c>
      <c r="DN25" s="102"/>
      <c r="DO25" s="102"/>
      <c r="DP25" s="102"/>
      <c r="DQ25" s="102"/>
      <c r="DR25" s="102"/>
      <c r="DS25" s="102"/>
      <c r="DT25" s="102"/>
      <c r="DU25" s="102"/>
      <c r="DV25" s="102"/>
      <c r="DW25" s="102"/>
      <c r="DX25" s="102"/>
      <c r="DY25" s="102"/>
      <c r="DZ25" s="102"/>
      <c r="EA25" s="16"/>
      <c r="EB25" s="93" t="str">
        <f t="shared" si="1"/>
        <v>MYS</v>
      </c>
      <c r="EC25" s="93">
        <f t="shared" si="2"/>
        <v>2027</v>
      </c>
      <c r="ED25" s="16"/>
      <c r="EE25" s="16">
        <v>13</v>
      </c>
      <c r="EF25" s="94" t="e">
        <f t="shared" si="4"/>
        <v>#VALUE!</v>
      </c>
      <c r="EG25" s="213" t="e">
        <f t="shared" si="7"/>
        <v>#VALUE!</v>
      </c>
      <c r="EH25" s="117">
        <f t="shared" si="3"/>
        <v>3.9984469206307402E-3</v>
      </c>
      <c r="EI25" s="213">
        <f t="array" ref="EI25">EE25^6*EK$16+EE25^5*EL$16+EE25^4*EM$16+EE25^3*EN$16+EE25^2*EO$16+EE25*EP$16+EQ$16</f>
        <v>3.9477555057180272E-3</v>
      </c>
      <c r="EJ25" s="16"/>
      <c r="EK25" s="16"/>
      <c r="EL25" s="16"/>
      <c r="EM25" s="16"/>
      <c r="EN25" s="16"/>
      <c r="EO25" s="16"/>
    </row>
    <row r="26" spans="1:145" ht="17.25" thickTop="1" thickBot="1" x14ac:dyDescent="0.3">
      <c r="C26" s="230">
        <v>1992</v>
      </c>
      <c r="D26" s="230">
        <f>AVERAGEIFS(Data!$J$3:$J$6063, Data!$C$3:$C$6063, Calculation!$F$19, Data!$D$3:$D$6063,Calculation!C26)</f>
        <v>8.9999999999999993E-3</v>
      </c>
      <c r="F26" s="39" t="str">
        <f t="shared" si="19"/>
        <v>MYS</v>
      </c>
      <c r="G26" s="16">
        <v>2002</v>
      </c>
      <c r="H26" s="16"/>
      <c r="I26" s="40"/>
      <c r="J26" s="161">
        <f>SUMIFS(Data!J$4:J$6064,Data!C$4:C$6064,$F26,Data!D$4:D$6064,$G26)</f>
        <v>0.02</v>
      </c>
      <c r="K26" s="162" t="s">
        <v>483</v>
      </c>
      <c r="L26" s="162">
        <f t="shared" si="20"/>
        <v>0.02</v>
      </c>
      <c r="M26" s="162" t="s">
        <v>483</v>
      </c>
      <c r="N26" s="102">
        <f>SUMIFS(Data!K$4:K$6064,Data!C$4:C$6064,$F26,Data!D$4:D$6064,$G26)</f>
        <v>0.92100000000000004</v>
      </c>
      <c r="O26" s="102">
        <f t="shared" si="21"/>
        <v>0.92100000000000004</v>
      </c>
      <c r="P26" s="103">
        <f t="shared" si="8"/>
        <v>45.510781758562146</v>
      </c>
      <c r="Q26" s="103">
        <f t="shared" si="9"/>
        <v>45.510781758562146</v>
      </c>
      <c r="R26" s="16">
        <v>2002</v>
      </c>
      <c r="S26" s="102">
        <f>SUMIFS(Data!L$3:L$6063,Data!$C$3:$C$6063,Calculation!F26,Data!$D$3:$D$6063,Calculation!G26)</f>
        <v>0.79685989999999995</v>
      </c>
      <c r="T26" s="102">
        <f t="shared" si="10"/>
        <v>45.510781758562146</v>
      </c>
      <c r="U26" s="41"/>
      <c r="V26" s="41"/>
      <c r="W26" s="41"/>
      <c r="X26" s="41"/>
      <c r="Y26" s="41"/>
      <c r="Z26" s="101">
        <f t="shared" si="11"/>
        <v>0.79685989999999995</v>
      </c>
      <c r="AA26" s="102" t="str">
        <f t="shared" si="22"/>
        <v/>
      </c>
      <c r="AB26" s="101">
        <f t="shared" si="12"/>
        <v>0.79685989999999995</v>
      </c>
      <c r="AC26" s="102" t="str">
        <f t="shared" si="13"/>
        <v/>
      </c>
      <c r="AD26" s="16">
        <v>2002</v>
      </c>
      <c r="AE26" s="102">
        <f>SUMIFS(Data!M$4:M$6064,Data!$C$4:$C$6064,Calculation!$F26, Data!$D$4:$D$6064,Calculation!$G26)</f>
        <v>-0.1027069</v>
      </c>
      <c r="AF26" s="102">
        <f>SUMIFS(Data!N$4:N$6064,Data!$C$4:$C$6064,Calculation!$F26, Data!$D$4:$D$6064,Calculation!$G26)</f>
        <v>0.28284229999999999</v>
      </c>
      <c r="AG26" s="102">
        <f>SUMIFS(Data!O$4:O$6064,Data!$C$4:$C$6064,Calculation!$F26, Data!$D$4:$D$6064,Calculation!$G26)</f>
        <v>0.7317979</v>
      </c>
      <c r="AH26" s="102">
        <f>SUMIFS(Data!P$4:P$6064,Data!$C$4:$C$6064,Calculation!$F26, Data!$D$4:$D$6064,Calculation!$G26)</f>
        <v>0.34162160000000003</v>
      </c>
      <c r="AI26" s="102">
        <f>SUMIFS(Data!Q$4:Q$6064,Data!$C$4:$C$6064,Calculation!$F26, Data!$D$4:$D$6064,Calculation!$G26)</f>
        <v>0.50746849999999999</v>
      </c>
      <c r="AJ26" s="102"/>
      <c r="AK26" s="102"/>
      <c r="AL26" s="102"/>
      <c r="AM26" s="102"/>
      <c r="AN26" s="102"/>
      <c r="AO26" s="102"/>
      <c r="AP26" s="102"/>
      <c r="AQ26" s="102"/>
      <c r="AR26" s="102"/>
      <c r="AS26" s="102"/>
      <c r="AT26" s="102"/>
      <c r="AU26" s="101">
        <f t="shared" si="14"/>
        <v>-0.1027069</v>
      </c>
      <c r="AV26" s="102">
        <f>SUMIFS(Data!R$4:R$6064,Data!$C$4:$C$6064,Calculation!$F26, Data!$D$4:$D$6064,Calculation!$G26)</f>
        <v>0.65249999999999997</v>
      </c>
      <c r="AW26" s="102">
        <f>SUMIFS(Data!S$4:S$6064,Data!$C$4:$C$6064,Calculation!$F26, Data!$D$4:$D$6064,Calculation!$G26)</f>
        <v>4.87E-2</v>
      </c>
      <c r="AX26" s="102">
        <f>SUMIFS(Data!T$4:T$6064,Data!$C$4:$C$6064,Calculation!$F26, Data!$D$4:$D$6064,Calculation!$G26)</f>
        <v>4.8999999999999998E-3</v>
      </c>
      <c r="AY26" s="102"/>
      <c r="AZ26" s="102"/>
      <c r="BA26" s="102"/>
      <c r="BB26" s="102"/>
      <c r="BC26" s="102"/>
      <c r="BD26" s="102"/>
      <c r="BE26" s="102"/>
      <c r="BF26" s="101">
        <f t="shared" si="15"/>
        <v>0.28284229999999999</v>
      </c>
      <c r="BG26" s="102">
        <f>SUMIFS(Data!U$4:U$6064,Data!$C$4:$C$6064,Calculation!$F26, Data!$D$4:$D$6064,Calculation!$G26)</f>
        <v>7.6578999999999997</v>
      </c>
      <c r="BH26" s="102">
        <f>SUMIFS(Data!V$4:V$6064,Data!$C$4:$C$6064,Calculation!$F26, Data!$D$4:$D$6064,Calculation!$G26)</f>
        <v>29.088000000000001</v>
      </c>
      <c r="BI26" s="102">
        <f>SUMIFS(Data!W$4:W$6064,Data!$C$4:$C$6064,Calculation!$F26, Data!$D$4:$D$6064,Calculation!$G26)</f>
        <v>3.6419999999999999</v>
      </c>
      <c r="BJ26" s="102">
        <f>SUMIFS(Data!X$4:X$6064,Data!$C$4:$C$6064,Calculation!$F26, Data!$D$4:$D$6064,Calculation!$G26)</f>
        <v>410.28500000000003</v>
      </c>
      <c r="BK26" s="102"/>
      <c r="BL26" s="102"/>
      <c r="BM26" s="102"/>
      <c r="BN26" s="102"/>
      <c r="BO26" s="102"/>
      <c r="BP26" s="102"/>
      <c r="BQ26" s="102"/>
      <c r="BR26" s="102"/>
      <c r="BS26" s="102"/>
      <c r="BT26" s="101">
        <f t="shared" si="16"/>
        <v>0.7317979</v>
      </c>
      <c r="BU26" s="102">
        <f>SUMIFS(Data!Y$4:Y$6064,Data!$C$4:$C$6064,Calculation!$F26, Data!$D$4:$D$6064,Calculation!$G26)</f>
        <v>54.101900000000001</v>
      </c>
      <c r="BV26" s="102">
        <f>SUMIFS(Data!Z$4:Z$6064,Data!$C$4:$C$6064,Calculation!$F26, Data!$D$4:$D$6064,Calculation!$G26)</f>
        <v>0.54120000000000001</v>
      </c>
      <c r="BW26" s="102"/>
      <c r="BX26" s="102"/>
      <c r="BY26" s="102"/>
      <c r="BZ26" s="102"/>
      <c r="CA26" s="102"/>
      <c r="CB26" s="102">
        <f>SUMIFS(Data!AA$4:AA$6064,Data!$C$4:$C$6064,Calculation!$F26, Data!$D$4:$D$6064,Calculation!$G26)</f>
        <v>-0.14370479999999999</v>
      </c>
      <c r="CC26" s="102">
        <f>SUMIFS(Data!AB$4:AB$6064,Data!$C$4:$C$6064,Calculation!$F26, Data!$D$4:$D$6064,Calculation!$G26)</f>
        <v>0.24</v>
      </c>
      <c r="CD26" s="102">
        <f>SUMIFS(Data!AC$4:AC$6064,Data!$C$4:$C$6064,Calculation!$F26, Data!$D$4:$D$6064,Calculation!$G26)</f>
        <v>17.22</v>
      </c>
      <c r="CE26" s="102">
        <f>SUMIFS(Data!AD$4:AD$6064,Data!$C$4:$C$6064,Calculation!$F26, Data!$D$4:$D$6064,Calculation!$G26)</f>
        <v>37.299999999999997</v>
      </c>
      <c r="CF26" s="102"/>
      <c r="CG26" s="102"/>
      <c r="CH26" s="102"/>
      <c r="CI26" s="102"/>
      <c r="CJ26" s="102"/>
      <c r="CK26" s="102"/>
      <c r="CL26" s="102"/>
      <c r="CM26" s="101">
        <f t="shared" si="17"/>
        <v>0.34162160000000003</v>
      </c>
      <c r="CN26" s="102">
        <f>SUMIFS(Data!AE$4:AE$6064,Data!$C$4:$C$6064,Calculation!$F26, Data!$D$4:$D$6064,Calculation!$G26)</f>
        <v>19.1281</v>
      </c>
      <c r="CO26" s="102">
        <f>SUMIFS(Data!AF$4:AF$6064,Data!$C$4:$C$6064,Calculation!$F26, Data!$D$4:$D$6064,Calculation!$G26)</f>
        <v>37.081499999999998</v>
      </c>
      <c r="CP26" s="102">
        <f>SUMIFS(Data!AG$4:AG$6064,Data!$C$4:$C$6064,Calculation!$F26, Data!$D$4:$D$6064,Calculation!$G26)</f>
        <v>304275</v>
      </c>
      <c r="CQ26" s="102">
        <f>SUMIFS(Data!AH$4:AH$6064,Data!$C$4:$C$6064,Calculation!$F26, Data!$D$4:$D$6064,Calculation!$G26)</f>
        <v>0.23089999999999999</v>
      </c>
      <c r="CR26" s="102">
        <f>SUMIFS(Data!AI$4:AI$6064,Data!$C$4:$C$6064,Calculation!$F26, Data!$D$4:$D$6064,Calculation!$G26)</f>
        <v>92.1</v>
      </c>
      <c r="CS26" s="102">
        <f>SUMIFS(Data!AJ$4:AJ$6064,Data!$C$4:$C$6064,Calculation!$F26, Data!$D$4:$D$6064,Calculation!$G26)</f>
        <v>94.8</v>
      </c>
      <c r="CT26" s="102"/>
      <c r="CU26" s="102"/>
      <c r="CV26" s="102"/>
      <c r="CW26" s="102"/>
      <c r="CX26" s="102"/>
      <c r="CY26" s="102"/>
      <c r="CZ26" s="102"/>
      <c r="DA26" s="102"/>
      <c r="DB26" s="102"/>
      <c r="DC26" s="102"/>
      <c r="DD26" s="102"/>
      <c r="DE26" s="102"/>
      <c r="DF26" s="102"/>
      <c r="DG26" s="101">
        <f t="shared" si="18"/>
        <v>0.50746849999999999</v>
      </c>
      <c r="DH26" s="102">
        <f>SUMIFS(Data!AK$4:AK$6064,Data!$C$4:$C$6064,Calculation!$F26, Data!$D$4:$D$6064,Calculation!$G26)</f>
        <v>-0.47939999999999999</v>
      </c>
      <c r="DI26" s="102">
        <f>SUMIFS(Data!AL$4:AL$6064,Data!$C$4:$C$6064,Calculation!$F26, Data!$D$4:$D$6064,Calculation!$G26)</f>
        <v>0.2114</v>
      </c>
      <c r="DJ26" s="102">
        <f>SUMIFS(Data!AM$4:AM$6064,Data!$C$4:$C$6064,Calculation!$F26, Data!$D$4:$D$6064,Calculation!$G26)</f>
        <v>0.99250000000000005</v>
      </c>
      <c r="DK26" s="102">
        <f>SUMIFS(Data!AN$4:AN$6064,Data!$C$4:$C$6064,Calculation!$F26, Data!$D$4:$D$6064,Calculation!$G26)</f>
        <v>0.45639999999999997</v>
      </c>
      <c r="DL26" s="102">
        <f>SUMIFS(Data!AO$4:AO$6064,Data!$C$4:$C$6064,Calculation!$F26, Data!$D$4:$D$6064,Calculation!$G26)</f>
        <v>0.52739999999999998</v>
      </c>
      <c r="DM26" s="102">
        <f>SUMIFS(Data!AP$4:AP$6064,Data!$C$4:$C$6064,Calculation!$F26, Data!$D$4:$D$6064,Calculation!$G26)</f>
        <v>0.49619999999999997</v>
      </c>
      <c r="DN26" s="102"/>
      <c r="DO26" s="102"/>
      <c r="DP26" s="102"/>
      <c r="DQ26" s="102"/>
      <c r="DR26" s="102"/>
      <c r="DS26" s="102"/>
      <c r="DT26" s="102"/>
      <c r="DU26" s="102"/>
      <c r="DV26" s="102"/>
      <c r="DW26" s="102"/>
      <c r="DX26" s="102"/>
      <c r="DY26" s="102"/>
      <c r="DZ26" s="102"/>
      <c r="EA26" s="16"/>
      <c r="EB26" s="93" t="str">
        <f t="shared" si="1"/>
        <v>MYS</v>
      </c>
      <c r="EC26" s="93">
        <f t="shared" si="2"/>
        <v>2028</v>
      </c>
      <c r="ED26" s="16"/>
      <c r="EE26" s="16">
        <v>14</v>
      </c>
      <c r="EF26" s="94" t="e">
        <f t="shared" si="4"/>
        <v>#VALUE!</v>
      </c>
      <c r="EG26" s="213" t="e">
        <f t="shared" si="7"/>
        <v>#VALUE!</v>
      </c>
      <c r="EH26" s="117">
        <f t="shared" si="3"/>
        <v>3.6013307687463004E-3</v>
      </c>
      <c r="EI26" s="213">
        <f t="array" ref="EI26">EE26^6*EK$16+EE26^5*EL$16+EE26^4*EM$16+EE26^3*EN$16+EE26^2*EO$16+EE26*EP$16+EQ$16</f>
        <v>3.5342291454117936E-3</v>
      </c>
      <c r="EJ26" s="16"/>
      <c r="EK26" s="16"/>
      <c r="EL26" s="16"/>
      <c r="EM26" s="16"/>
      <c r="EN26" s="16"/>
      <c r="EO26" s="16"/>
    </row>
    <row r="27" spans="1:145" ht="17.25" thickTop="1" thickBot="1" x14ac:dyDescent="0.3">
      <c r="C27" s="230">
        <v>1993</v>
      </c>
      <c r="D27" s="230">
        <f>AVERAGEIFS(Data!$J$3:$J$6063, Data!$C$3:$C$6063, Calculation!$F$19, Data!$D$3:$D$6063,Calculation!C27)</f>
        <v>6.0000000000000001E-3</v>
      </c>
      <c r="F27" s="39" t="str">
        <f t="shared" si="19"/>
        <v>MYS</v>
      </c>
      <c r="G27" s="16">
        <v>2003</v>
      </c>
      <c r="H27" s="16"/>
      <c r="I27" s="40"/>
      <c r="J27" s="161">
        <f>SUMIFS(Data!J$4:J$6064,Data!C$4:C$6064,$F27,Data!D$4:D$6064,$G27)</f>
        <v>1.9E-2</v>
      </c>
      <c r="K27" s="162" t="s">
        <v>483</v>
      </c>
      <c r="L27" s="162">
        <f t="shared" si="20"/>
        <v>1.9E-2</v>
      </c>
      <c r="M27" s="162" t="s">
        <v>483</v>
      </c>
      <c r="N27" s="102">
        <f>SUMIFS(Data!K$4:K$6064,Data!C$4:C$6064,$F27,Data!D$4:D$6064,$G27)</f>
        <v>0.93799999999999994</v>
      </c>
      <c r="O27" s="102">
        <f t="shared" si="21"/>
        <v>0.93799999999999994</v>
      </c>
      <c r="P27" s="103">
        <f t="shared" si="8"/>
        <v>46.593409148516216</v>
      </c>
      <c r="Q27" s="103">
        <f t="shared" si="9"/>
        <v>46.593409148516216</v>
      </c>
      <c r="R27" s="16">
        <v>2003</v>
      </c>
      <c r="S27" s="102">
        <f>SUMIFS(Data!L$3:L$6063,Data!$C$3:$C$6063,Calculation!F27,Data!$D$3:$D$6063,Calculation!G27)</f>
        <v>0.89772929999999995</v>
      </c>
      <c r="T27" s="102">
        <f t="shared" si="10"/>
        <v>46.593409148516216</v>
      </c>
      <c r="U27" s="41"/>
      <c r="V27" s="41"/>
      <c r="W27" s="41"/>
      <c r="X27" s="41"/>
      <c r="Y27" s="41"/>
      <c r="Z27" s="101">
        <f t="shared" si="11"/>
        <v>0.89772929999999995</v>
      </c>
      <c r="AA27" s="102" t="str">
        <f t="shared" si="22"/>
        <v/>
      </c>
      <c r="AB27" s="101">
        <f t="shared" si="12"/>
        <v>0.89772929999999995</v>
      </c>
      <c r="AC27" s="102" t="str">
        <f t="shared" si="13"/>
        <v/>
      </c>
      <c r="AD27" s="16">
        <v>2003</v>
      </c>
      <c r="AE27" s="102">
        <f>SUMIFS(Data!M$4:M$6064,Data!$C$4:$C$6064,Calculation!$F27, Data!$D$4:$D$6064,Calculation!$G27)</f>
        <v>-0.1200432</v>
      </c>
      <c r="AF27" s="102">
        <f>SUMIFS(Data!N$4:N$6064,Data!$C$4:$C$6064,Calculation!$F27, Data!$D$4:$D$6064,Calculation!$G27)</f>
        <v>0.28801779999999999</v>
      </c>
      <c r="AG27" s="102">
        <f>SUMIFS(Data!O$4:O$6064,Data!$C$4:$C$6064,Calculation!$F27, Data!$D$4:$D$6064,Calculation!$G27)</f>
        <v>0.85534569999999999</v>
      </c>
      <c r="AH27" s="102">
        <f>SUMIFS(Data!P$4:P$6064,Data!$C$4:$C$6064,Calculation!$F27, Data!$D$4:$D$6064,Calculation!$G27)</f>
        <v>0.37019419999999997</v>
      </c>
      <c r="AI27" s="102">
        <f>SUMIFS(Data!Q$4:Q$6064,Data!$C$4:$C$6064,Calculation!$F27, Data!$D$4:$D$6064,Calculation!$G27)</f>
        <v>0.59040040000000005</v>
      </c>
      <c r="AJ27" s="102"/>
      <c r="AK27" s="102"/>
      <c r="AL27" s="102"/>
      <c r="AM27" s="102"/>
      <c r="AN27" s="102"/>
      <c r="AO27" s="102"/>
      <c r="AP27" s="102"/>
      <c r="AQ27" s="102"/>
      <c r="AR27" s="102"/>
      <c r="AS27" s="102"/>
      <c r="AT27" s="102"/>
      <c r="AU27" s="101">
        <f t="shared" si="14"/>
        <v>-0.1200432</v>
      </c>
      <c r="AV27" s="102">
        <f>SUMIFS(Data!R$4:R$6064,Data!$C$4:$C$6064,Calculation!$F27, Data!$D$4:$D$6064,Calculation!$G27)</f>
        <v>0.61150000000000004</v>
      </c>
      <c r="AW27" s="102">
        <f>SUMIFS(Data!S$4:S$6064,Data!$C$4:$C$6064,Calculation!$F27, Data!$D$4:$D$6064,Calculation!$G27)</f>
        <v>4.8800000000000003E-2</v>
      </c>
      <c r="AX27" s="102">
        <f>SUMIFS(Data!T$4:T$6064,Data!$C$4:$C$6064,Calculation!$F27, Data!$D$4:$D$6064,Calculation!$G27)</f>
        <v>5.4000000000000003E-3</v>
      </c>
      <c r="AY27" s="102"/>
      <c r="AZ27" s="102"/>
      <c r="BA27" s="102"/>
      <c r="BB27" s="102"/>
      <c r="BC27" s="102"/>
      <c r="BD27" s="102"/>
      <c r="BE27" s="102"/>
      <c r="BF27" s="101">
        <f t="shared" si="15"/>
        <v>0.28801779999999999</v>
      </c>
      <c r="BG27" s="102">
        <f>SUMIFS(Data!U$4:U$6064,Data!$C$4:$C$6064,Calculation!$F27, Data!$D$4:$D$6064,Calculation!$G27)</f>
        <v>7.5029000000000003</v>
      </c>
      <c r="BH27" s="102">
        <f>SUMIFS(Data!V$4:V$6064,Data!$C$4:$C$6064,Calculation!$F27, Data!$D$4:$D$6064,Calculation!$G27)</f>
        <v>29.591999999999999</v>
      </c>
      <c r="BI27" s="102">
        <f>SUMIFS(Data!W$4:W$6064,Data!$C$4:$C$6064,Calculation!$F27, Data!$D$4:$D$6064,Calculation!$G27)</f>
        <v>3.8980000000000001</v>
      </c>
      <c r="BJ27" s="102">
        <f>SUMIFS(Data!X$4:X$6064,Data!$C$4:$C$6064,Calculation!$F27, Data!$D$4:$D$6064,Calculation!$G27)</f>
        <v>409.53399999999999</v>
      </c>
      <c r="BK27" s="102"/>
      <c r="BL27" s="102"/>
      <c r="BM27" s="102"/>
      <c r="BN27" s="102"/>
      <c r="BO27" s="102"/>
      <c r="BP27" s="102"/>
      <c r="BQ27" s="102"/>
      <c r="BR27" s="102"/>
      <c r="BS27" s="102"/>
      <c r="BT27" s="101">
        <f t="shared" si="16"/>
        <v>0.85534569999999999</v>
      </c>
      <c r="BU27" s="102">
        <f>SUMIFS(Data!Y$4:Y$6064,Data!$C$4:$C$6064,Calculation!$F27, Data!$D$4:$D$6064,Calculation!$G27)</f>
        <v>55.938400000000001</v>
      </c>
      <c r="BV27" s="102">
        <f>SUMIFS(Data!Z$4:Z$6064,Data!$C$4:$C$6064,Calculation!$F27, Data!$D$4:$D$6064,Calculation!$G27)</f>
        <v>0.58189999999999997</v>
      </c>
      <c r="BW27" s="102"/>
      <c r="BX27" s="102"/>
      <c r="BY27" s="102"/>
      <c r="BZ27" s="102"/>
      <c r="CA27" s="102"/>
      <c r="CB27" s="102">
        <f>SUMIFS(Data!AA$4:AA$6064,Data!$C$4:$C$6064,Calculation!$F27, Data!$D$4:$D$6064,Calculation!$G27)</f>
        <v>-0.1670075</v>
      </c>
      <c r="CC27" s="102">
        <f>SUMIFS(Data!AB$4:AB$6064,Data!$C$4:$C$6064,Calculation!$F27, Data!$D$4:$D$6064,Calculation!$G27)</f>
        <v>0.24</v>
      </c>
      <c r="CD27" s="102">
        <f>SUMIFS(Data!AC$4:AC$6064,Data!$C$4:$C$6064,Calculation!$F27, Data!$D$4:$D$6064,Calculation!$G27)</f>
        <v>17.22</v>
      </c>
      <c r="CE27" s="102">
        <f>SUMIFS(Data!AD$4:AD$6064,Data!$C$4:$C$6064,Calculation!$F27, Data!$D$4:$D$6064,Calculation!$G27)</f>
        <v>37.9</v>
      </c>
      <c r="CF27" s="102"/>
      <c r="CG27" s="102"/>
      <c r="CH27" s="102"/>
      <c r="CI27" s="102"/>
      <c r="CJ27" s="102"/>
      <c r="CK27" s="102"/>
      <c r="CL27" s="102"/>
      <c r="CM27" s="101">
        <f t="shared" si="17"/>
        <v>0.37019419999999997</v>
      </c>
      <c r="CN27" s="102">
        <f>SUMIFS(Data!AE$4:AE$6064,Data!$C$4:$C$6064,Calculation!$F27, Data!$D$4:$D$6064,Calculation!$G27)</f>
        <v>18.366599999999998</v>
      </c>
      <c r="CO27" s="102">
        <f>SUMIFS(Data!AF$4:AF$6064,Data!$C$4:$C$6064,Calculation!$F27, Data!$D$4:$D$6064,Calculation!$G27)</f>
        <v>44.691499999999998</v>
      </c>
      <c r="CP27" s="102">
        <f>SUMIFS(Data!AG$4:AG$6064,Data!$C$4:$C$6064,Calculation!$F27, Data!$D$4:$D$6064,Calculation!$G27)</f>
        <v>315524</v>
      </c>
      <c r="CQ27" s="102">
        <f>SUMIFS(Data!AH$4:AH$6064,Data!$C$4:$C$6064,Calculation!$F27, Data!$D$4:$D$6064,Calculation!$G27)</f>
        <v>0.2394</v>
      </c>
      <c r="CR27" s="102">
        <f>SUMIFS(Data!AI$4:AI$6064,Data!$C$4:$C$6064,Calculation!$F27, Data!$D$4:$D$6064,Calculation!$G27)</f>
        <v>92.5</v>
      </c>
      <c r="CS27" s="102">
        <f>SUMIFS(Data!AJ$4:AJ$6064,Data!$C$4:$C$6064,Calculation!$F27, Data!$D$4:$D$6064,Calculation!$G27)</f>
        <v>95.1</v>
      </c>
      <c r="CT27" s="102"/>
      <c r="CU27" s="102"/>
      <c r="CV27" s="102"/>
      <c r="CW27" s="102"/>
      <c r="CX27" s="102"/>
      <c r="CY27" s="102"/>
      <c r="CZ27" s="102"/>
      <c r="DA27" s="102"/>
      <c r="DB27" s="102"/>
      <c r="DC27" s="102"/>
      <c r="DD27" s="102"/>
      <c r="DE27" s="102"/>
      <c r="DF27" s="102"/>
      <c r="DG27" s="101">
        <f t="shared" si="18"/>
        <v>0.59040040000000005</v>
      </c>
      <c r="DH27" s="102">
        <f>SUMIFS(Data!AK$4:AK$6064,Data!$C$4:$C$6064,Calculation!$F27, Data!$D$4:$D$6064,Calculation!$G27)</f>
        <v>-0.52159999999999995</v>
      </c>
      <c r="DI27" s="102">
        <f>SUMIFS(Data!AL$4:AL$6064,Data!$C$4:$C$6064,Calculation!$F27, Data!$D$4:$D$6064,Calculation!$G27)</f>
        <v>0.39190000000000003</v>
      </c>
      <c r="DJ27" s="102">
        <f>SUMIFS(Data!AM$4:AM$6064,Data!$C$4:$C$6064,Calculation!$F27, Data!$D$4:$D$6064,Calculation!$G27)</f>
        <v>1.1739999999999999</v>
      </c>
      <c r="DK27" s="102">
        <f>SUMIFS(Data!AN$4:AN$6064,Data!$C$4:$C$6064,Calculation!$F27, Data!$D$4:$D$6064,Calculation!$G27)</f>
        <v>0.45400000000000001</v>
      </c>
      <c r="DL27" s="102">
        <f>SUMIFS(Data!AO$4:AO$6064,Data!$C$4:$C$6064,Calculation!$F27, Data!$D$4:$D$6064,Calculation!$G27)</f>
        <v>0.60389999999999999</v>
      </c>
      <c r="DM27" s="102">
        <f>SUMIFS(Data!AP$4:AP$6064,Data!$C$4:$C$6064,Calculation!$F27, Data!$D$4:$D$6064,Calculation!$G27)</f>
        <v>0.57069999999999999</v>
      </c>
      <c r="DN27" s="102"/>
      <c r="DO27" s="102"/>
      <c r="DP27" s="102"/>
      <c r="DQ27" s="102"/>
      <c r="DR27" s="102"/>
      <c r="DS27" s="102"/>
      <c r="DT27" s="102"/>
      <c r="DU27" s="102"/>
      <c r="DV27" s="102"/>
      <c r="DW27" s="102"/>
      <c r="DX27" s="102"/>
      <c r="DY27" s="102"/>
      <c r="DZ27" s="102"/>
      <c r="EA27" s="16"/>
      <c r="EB27" s="93" t="str">
        <f t="shared" si="1"/>
        <v>MYS</v>
      </c>
      <c r="EC27" s="93">
        <f t="shared" si="2"/>
        <v>2029</v>
      </c>
      <c r="ED27" s="16"/>
      <c r="EE27" s="16">
        <v>15</v>
      </c>
      <c r="EF27" s="94" t="e">
        <f t="shared" si="4"/>
        <v>#VALUE!</v>
      </c>
      <c r="EG27" s="213" t="e">
        <f t="shared" si="7"/>
        <v>#VALUE!</v>
      </c>
      <c r="EH27" s="117">
        <f t="shared" si="3"/>
        <v>3.2436552399882556E-3</v>
      </c>
      <c r="EI27" s="213">
        <f t="array" ref="EI27">EE27^6*EK$16+EE27^5*EL$16+EE27^4*EM$16+EE27^3*EN$16+EE27^2*EO$16+EE27*EP$16+EQ$16</f>
        <v>3.1758317280280203E-3</v>
      </c>
      <c r="EJ27" s="16"/>
      <c r="EK27" s="16"/>
      <c r="EL27" s="16"/>
      <c r="EM27" s="16"/>
      <c r="EN27" s="16"/>
      <c r="EO27" s="16"/>
    </row>
    <row r="28" spans="1:145" ht="17.25" thickTop="1" thickBot="1" x14ac:dyDescent="0.3">
      <c r="C28" s="230">
        <v>1994</v>
      </c>
      <c r="D28" s="230">
        <f>AVERAGEIFS(Data!$J$3:$J$6063, Data!$C$3:$C$6063, Calculation!$F$19, Data!$D$3:$D$6063,Calculation!C28)</f>
        <v>6.0000000000000001E-3</v>
      </c>
      <c r="F28" s="39" t="str">
        <f t="shared" si="19"/>
        <v>MYS</v>
      </c>
      <c r="G28" s="16">
        <v>2004</v>
      </c>
      <c r="H28" s="16"/>
      <c r="I28" s="40"/>
      <c r="J28" s="161">
        <f>SUMIFS(Data!J$4:J$6064,Data!C$4:C$6064,$F28,Data!D$4:D$6064,$G28)</f>
        <v>3.7999999999999999E-2</v>
      </c>
      <c r="K28" s="162" t="s">
        <v>483</v>
      </c>
      <c r="L28" s="162">
        <f t="shared" si="20"/>
        <v>3.7999999999999999E-2</v>
      </c>
      <c r="M28" s="162" t="s">
        <v>483</v>
      </c>
      <c r="N28" s="102">
        <f>SUMIFS(Data!K$4:K$6064,Data!C$4:C$6064,$F28,Data!D$4:D$6064,$G28)</f>
        <v>0.97499999999999998</v>
      </c>
      <c r="O28" s="102">
        <f t="shared" si="21"/>
        <v>0.97499999999999998</v>
      </c>
      <c r="P28" s="103">
        <f t="shared" si="8"/>
        <v>46.76054175219609</v>
      </c>
      <c r="Q28" s="103">
        <f t="shared" si="9"/>
        <v>46.76054175219609</v>
      </c>
      <c r="R28" s="16">
        <v>2004</v>
      </c>
      <c r="S28" s="102">
        <f>SUMIFS(Data!L$3:L$6063,Data!$C$3:$C$6063,Calculation!F28,Data!$D$3:$D$6063,Calculation!G28)</f>
        <v>0.91330120000000004</v>
      </c>
      <c r="T28" s="102">
        <f t="shared" si="10"/>
        <v>46.76054175219609</v>
      </c>
      <c r="U28" s="41"/>
      <c r="V28" s="41"/>
      <c r="W28" s="41"/>
      <c r="X28" s="41"/>
      <c r="Y28" s="41"/>
      <c r="Z28" s="101">
        <f t="shared" si="11"/>
        <v>0.91330120000000004</v>
      </c>
      <c r="AA28" s="102" t="str">
        <f t="shared" si="22"/>
        <v/>
      </c>
      <c r="AB28" s="101">
        <f t="shared" si="12"/>
        <v>0.91330120000000004</v>
      </c>
      <c r="AC28" s="102" t="str">
        <f t="shared" si="13"/>
        <v/>
      </c>
      <c r="AD28" s="16">
        <v>2004</v>
      </c>
      <c r="AE28" s="102">
        <f>SUMIFS(Data!M$4:M$6064,Data!$C$4:$C$6064,Calculation!$F28, Data!$D$4:$D$6064,Calculation!$G28)</f>
        <v>-9.3618499999999993E-2</v>
      </c>
      <c r="AF28" s="102">
        <f>SUMIFS(Data!N$4:N$6064,Data!$C$4:$C$6064,Calculation!$F28, Data!$D$4:$D$6064,Calculation!$G28)</f>
        <v>0.15144959999999999</v>
      </c>
      <c r="AG28" s="102">
        <f>SUMIFS(Data!O$4:O$6064,Data!$C$4:$C$6064,Calculation!$F28, Data!$D$4:$D$6064,Calculation!$G28)</f>
        <v>0.95359260000000001</v>
      </c>
      <c r="AH28" s="102">
        <f>SUMIFS(Data!P$4:P$6064,Data!$C$4:$C$6064,Calculation!$F28, Data!$D$4:$D$6064,Calculation!$G28)</f>
        <v>0.40676499999999999</v>
      </c>
      <c r="AI28" s="102">
        <f>SUMIFS(Data!Q$4:Q$6064,Data!$C$4:$C$6064,Calculation!$F28, Data!$D$4:$D$6064,Calculation!$G28)</f>
        <v>0.59582559999999996</v>
      </c>
      <c r="AJ28" s="102"/>
      <c r="AK28" s="102"/>
      <c r="AL28" s="102"/>
      <c r="AM28" s="102"/>
      <c r="AN28" s="102"/>
      <c r="AO28" s="102"/>
      <c r="AP28" s="102"/>
      <c r="AQ28" s="102"/>
      <c r="AR28" s="102"/>
      <c r="AS28" s="102"/>
      <c r="AT28" s="102"/>
      <c r="AU28" s="101">
        <f t="shared" si="14"/>
        <v>-9.3618499999999993E-2</v>
      </c>
      <c r="AV28" s="102">
        <f>SUMIFS(Data!R$4:R$6064,Data!$C$4:$C$6064,Calculation!$F28, Data!$D$4:$D$6064,Calculation!$G28)</f>
        <v>0.59989999999999999</v>
      </c>
      <c r="AW28" s="102">
        <f>SUMIFS(Data!S$4:S$6064,Data!$C$4:$C$6064,Calculation!$F28, Data!$D$4:$D$6064,Calculation!$G28)</f>
        <v>5.1299999999999998E-2</v>
      </c>
      <c r="AX28" s="102">
        <f>SUMIFS(Data!T$4:T$6064,Data!$C$4:$C$6064,Calculation!$F28, Data!$D$4:$D$6064,Calculation!$G28)</f>
        <v>7.9000000000000008E-3</v>
      </c>
      <c r="AY28" s="102"/>
      <c r="AZ28" s="102"/>
      <c r="BA28" s="102"/>
      <c r="BB28" s="102"/>
      <c r="BC28" s="102"/>
      <c r="BD28" s="102"/>
      <c r="BE28" s="102"/>
      <c r="BF28" s="101">
        <f t="shared" si="15"/>
        <v>0.15144959999999999</v>
      </c>
      <c r="BG28" s="102">
        <f>SUMIFS(Data!U$4:U$6064,Data!$C$4:$C$6064,Calculation!$F28, Data!$D$4:$D$6064,Calculation!$G28)</f>
        <v>5.9238999999999997</v>
      </c>
      <c r="BH28" s="102">
        <f>SUMIFS(Data!V$4:V$6064,Data!$C$4:$C$6064,Calculation!$F28, Data!$D$4:$D$6064,Calculation!$G28)</f>
        <v>30.096</v>
      </c>
      <c r="BI28" s="102">
        <f>SUMIFS(Data!W$4:W$6064,Data!$C$4:$C$6064,Calculation!$F28, Data!$D$4:$D$6064,Calculation!$G28)</f>
        <v>4.1539999999999999</v>
      </c>
      <c r="BJ28" s="102">
        <f>SUMIFS(Data!X$4:X$6064,Data!$C$4:$C$6064,Calculation!$F28, Data!$D$4:$D$6064,Calculation!$G28)</f>
        <v>410.03800000000001</v>
      </c>
      <c r="BK28" s="102"/>
      <c r="BL28" s="102"/>
      <c r="BM28" s="102"/>
      <c r="BN28" s="102"/>
      <c r="BO28" s="102"/>
      <c r="BP28" s="102"/>
      <c r="BQ28" s="102"/>
      <c r="BR28" s="102"/>
      <c r="BS28" s="102"/>
      <c r="BT28" s="101">
        <f t="shared" si="16"/>
        <v>0.95359260000000001</v>
      </c>
      <c r="BU28" s="102">
        <f>SUMIFS(Data!Y$4:Y$6064,Data!$C$4:$C$6064,Calculation!$F28, Data!$D$4:$D$6064,Calculation!$G28)</f>
        <v>57.486499999999999</v>
      </c>
      <c r="BV28" s="102">
        <f>SUMIFS(Data!Z$4:Z$6064,Data!$C$4:$C$6064,Calculation!$F28, Data!$D$4:$D$6064,Calculation!$G28)</f>
        <v>0.61380000000000001</v>
      </c>
      <c r="BW28" s="102"/>
      <c r="BX28" s="102"/>
      <c r="BY28" s="102"/>
      <c r="BZ28" s="102"/>
      <c r="CA28" s="102"/>
      <c r="CB28" s="102">
        <f>SUMIFS(Data!AA$4:AA$6064,Data!$C$4:$C$6064,Calculation!$F28, Data!$D$4:$D$6064,Calculation!$G28)</f>
        <v>-0.1825425</v>
      </c>
      <c r="CC28" s="102">
        <f>SUMIFS(Data!AB$4:AB$6064,Data!$C$4:$C$6064,Calculation!$F28, Data!$D$4:$D$6064,Calculation!$G28)</f>
        <v>0.24</v>
      </c>
      <c r="CD28" s="102">
        <f>SUMIFS(Data!AC$4:AC$6064,Data!$C$4:$C$6064,Calculation!$F28, Data!$D$4:$D$6064,Calculation!$G28)</f>
        <v>17.22</v>
      </c>
      <c r="CE28" s="102">
        <f>SUMIFS(Data!AD$4:AD$6064,Data!$C$4:$C$6064,Calculation!$F28, Data!$D$4:$D$6064,Calculation!$G28)</f>
        <v>38.299999999999997</v>
      </c>
      <c r="CF28" s="102"/>
      <c r="CG28" s="102"/>
      <c r="CH28" s="102"/>
      <c r="CI28" s="102"/>
      <c r="CJ28" s="102"/>
      <c r="CK28" s="102"/>
      <c r="CL28" s="102"/>
      <c r="CM28" s="101">
        <f t="shared" si="17"/>
        <v>0.40676499999999999</v>
      </c>
      <c r="CN28" s="102">
        <f>SUMIFS(Data!AE$4:AE$6064,Data!$C$4:$C$6064,Calculation!$F28, Data!$D$4:$D$6064,Calculation!$G28)</f>
        <v>17.5291</v>
      </c>
      <c r="CO28" s="102">
        <f>SUMIFS(Data!AF$4:AF$6064,Data!$C$4:$C$6064,Calculation!$F28, Data!$D$4:$D$6064,Calculation!$G28)</f>
        <v>57.602800000000002</v>
      </c>
      <c r="CP28" s="102">
        <f>SUMIFS(Data!AG$4:AG$6064,Data!$C$4:$C$6064,Calculation!$F28, Data!$D$4:$D$6064,Calculation!$G28)</f>
        <v>324822</v>
      </c>
      <c r="CQ28" s="102">
        <f>SUMIFS(Data!AH$4:AH$6064,Data!$C$4:$C$6064,Calculation!$F28, Data!$D$4:$D$6064,Calculation!$G28)</f>
        <v>0.2339</v>
      </c>
      <c r="CR28" s="102">
        <f>SUMIFS(Data!AI$4:AI$6064,Data!$C$4:$C$6064,Calculation!$F28, Data!$D$4:$D$6064,Calculation!$G28)</f>
        <v>92.9</v>
      </c>
      <c r="CS28" s="102">
        <f>SUMIFS(Data!AJ$4:AJ$6064,Data!$C$4:$C$6064,Calculation!$F28, Data!$D$4:$D$6064,Calculation!$G28)</f>
        <v>95.4</v>
      </c>
      <c r="CT28" s="102"/>
      <c r="CU28" s="102"/>
      <c r="CV28" s="102"/>
      <c r="CW28" s="102"/>
      <c r="CX28" s="102"/>
      <c r="CY28" s="102"/>
      <c r="CZ28" s="102"/>
      <c r="DA28" s="102"/>
      <c r="DB28" s="102"/>
      <c r="DC28" s="102"/>
      <c r="DD28" s="102"/>
      <c r="DE28" s="102"/>
      <c r="DF28" s="102"/>
      <c r="DG28" s="101">
        <f t="shared" si="18"/>
        <v>0.59582559999999996</v>
      </c>
      <c r="DH28" s="102">
        <f>SUMIFS(Data!AK$4:AK$6064,Data!$C$4:$C$6064,Calculation!$F28, Data!$D$4:$D$6064,Calculation!$G28)</f>
        <v>-0.25380000000000003</v>
      </c>
      <c r="DI28" s="102">
        <f>SUMIFS(Data!AL$4:AL$6064,Data!$C$4:$C$6064,Calculation!$F28, Data!$D$4:$D$6064,Calculation!$G28)</f>
        <v>0.42570000000000002</v>
      </c>
      <c r="DJ28" s="102">
        <f>SUMIFS(Data!AM$4:AM$6064,Data!$C$4:$C$6064,Calculation!$F28, Data!$D$4:$D$6064,Calculation!$G28)</f>
        <v>1.1281000000000001</v>
      </c>
      <c r="DK28" s="102">
        <f>SUMIFS(Data!AN$4:AN$6064,Data!$C$4:$C$6064,Calculation!$F28, Data!$D$4:$D$6064,Calculation!$G28)</f>
        <v>0.31140000000000001</v>
      </c>
      <c r="DL28" s="102">
        <f>SUMIFS(Data!AO$4:AO$6064,Data!$C$4:$C$6064,Calculation!$F28, Data!$D$4:$D$6064,Calculation!$G28)</f>
        <v>0.4914</v>
      </c>
      <c r="DM28" s="102">
        <f>SUMIFS(Data!AP$4:AP$6064,Data!$C$4:$C$6064,Calculation!$F28, Data!$D$4:$D$6064,Calculation!$G28)</f>
        <v>0.58640000000000003</v>
      </c>
      <c r="DN28" s="102"/>
      <c r="DO28" s="102"/>
      <c r="DP28" s="102"/>
      <c r="DQ28" s="102"/>
      <c r="DR28" s="102"/>
      <c r="DS28" s="102"/>
      <c r="DT28" s="102"/>
      <c r="DU28" s="102"/>
      <c r="DV28" s="102"/>
      <c r="DW28" s="102"/>
      <c r="DX28" s="102"/>
      <c r="DY28" s="102"/>
      <c r="DZ28" s="102"/>
      <c r="EA28" s="16"/>
      <c r="EB28" s="93" t="str">
        <f t="shared" si="1"/>
        <v>MYS</v>
      </c>
      <c r="EC28" s="93">
        <f t="shared" si="2"/>
        <v>2030</v>
      </c>
      <c r="ED28" s="16"/>
      <c r="EE28" s="16">
        <v>16</v>
      </c>
      <c r="EF28" s="94" t="e">
        <f t="shared" si="4"/>
        <v>#VALUE!</v>
      </c>
      <c r="EG28" s="213" t="e">
        <f t="shared" si="7"/>
        <v>#VALUE!</v>
      </c>
      <c r="EH28" s="117">
        <f t="shared" si="3"/>
        <v>2.9215031863251985E-3</v>
      </c>
      <c r="EI28" s="213">
        <f t="array" ref="EI28">EE28^6*EK$16+EE28^5*EL$16+EE28^4*EM$16+EE28^3*EN$16+EE28^2*EO$16+EE28*EP$16+EQ$16</f>
        <v>2.8659687005113815E-3</v>
      </c>
      <c r="EJ28" s="16"/>
      <c r="EK28" s="16"/>
      <c r="EL28" s="16"/>
      <c r="EM28" s="16"/>
      <c r="EN28" s="16"/>
      <c r="EO28" s="16"/>
    </row>
    <row r="29" spans="1:145" ht="17.25" thickTop="1" thickBot="1" x14ac:dyDescent="0.3">
      <c r="C29" s="230">
        <v>1995</v>
      </c>
      <c r="D29" s="230">
        <f>AVERAGEIFS(Data!$J$3:$J$6063, Data!$C$3:$C$6063, Calculation!$F$19, Data!$D$3:$D$6063,Calculation!C29)</f>
        <v>1.0999999999999999E-2</v>
      </c>
      <c r="F29" s="39" t="str">
        <f t="shared" si="19"/>
        <v>MYS</v>
      </c>
      <c r="G29" s="16">
        <v>2005</v>
      </c>
      <c r="H29" s="16"/>
      <c r="I29" s="40"/>
      <c r="J29" s="161">
        <f>SUMIFS(Data!J$4:J$6064,Data!C$4:C$6064,$F29,Data!D$4:D$6064,$G29)</f>
        <v>2.1999999999999999E-2</v>
      </c>
      <c r="K29" s="162" t="s">
        <v>483</v>
      </c>
      <c r="L29" s="162">
        <f t="shared" si="20"/>
        <v>2.1999999999999999E-2</v>
      </c>
      <c r="M29" s="162" t="s">
        <v>483</v>
      </c>
      <c r="N29" s="102">
        <f>SUMIFS(Data!K$4:K$6064,Data!C$4:C$6064,$F29,Data!D$4:D$6064,$G29)</f>
        <v>0.997</v>
      </c>
      <c r="O29" s="102">
        <f t="shared" si="21"/>
        <v>0.997</v>
      </c>
      <c r="P29" s="103">
        <f t="shared" si="8"/>
        <v>47.654358102768001</v>
      </c>
      <c r="Q29" s="103">
        <f t="shared" si="9"/>
        <v>47.654358102768001</v>
      </c>
      <c r="R29" s="16">
        <v>2005</v>
      </c>
      <c r="S29" s="102">
        <f>SUMIFS(Data!L$3:L$6063,Data!$C$3:$C$6063,Calculation!F29,Data!$D$3:$D$6063,Calculation!G29)</f>
        <v>0.99657890000000005</v>
      </c>
      <c r="T29" s="102">
        <f t="shared" si="10"/>
        <v>47.654358102768001</v>
      </c>
      <c r="U29" s="41"/>
      <c r="V29" s="41"/>
      <c r="W29" s="41"/>
      <c r="X29" s="41"/>
      <c r="Y29" s="41"/>
      <c r="Z29" s="101">
        <f t="shared" si="11"/>
        <v>0.99657890000000005</v>
      </c>
      <c r="AA29" s="102" t="str">
        <f t="shared" si="22"/>
        <v/>
      </c>
      <c r="AB29" s="101">
        <f t="shared" si="12"/>
        <v>0.99657890000000005</v>
      </c>
      <c r="AC29" s="102" t="str">
        <f t="shared" si="13"/>
        <v/>
      </c>
      <c r="AD29" s="16">
        <v>2005</v>
      </c>
      <c r="AE29" s="102">
        <f>SUMIFS(Data!M$4:M$6064,Data!$C$4:$C$6064,Calculation!$F29, Data!$D$4:$D$6064,Calculation!$G29)</f>
        <v>9.9273999999999994E-3</v>
      </c>
      <c r="AF29" s="102">
        <f>SUMIFS(Data!N$4:N$6064,Data!$C$4:$C$6064,Calculation!$F29, Data!$D$4:$D$6064,Calculation!$G29)</f>
        <v>0.1577084</v>
      </c>
      <c r="AG29" s="102">
        <f>SUMIFS(Data!O$4:O$6064,Data!$C$4:$C$6064,Calculation!$F29, Data!$D$4:$D$6064,Calculation!$G29)</f>
        <v>0.92773380000000005</v>
      </c>
      <c r="AH29" s="102">
        <f>SUMIFS(Data!P$4:P$6064,Data!$C$4:$C$6064,Calculation!$F29, Data!$D$4:$D$6064,Calculation!$G29)</f>
        <v>0.47002739999999998</v>
      </c>
      <c r="AI29" s="102">
        <f>SUMIFS(Data!Q$4:Q$6064,Data!$C$4:$C$6064,Calculation!$F29, Data!$D$4:$D$6064,Calculation!$G29)</f>
        <v>0.63828720000000005</v>
      </c>
      <c r="AJ29" s="102"/>
      <c r="AK29" s="102"/>
      <c r="AL29" s="102"/>
      <c r="AM29" s="102"/>
      <c r="AN29" s="102"/>
      <c r="AO29" s="102"/>
      <c r="AP29" s="102"/>
      <c r="AQ29" s="102"/>
      <c r="AR29" s="102"/>
      <c r="AS29" s="102"/>
      <c r="AT29" s="102"/>
      <c r="AU29" s="101">
        <f t="shared" si="14"/>
        <v>9.9273999999999994E-3</v>
      </c>
      <c r="AV29" s="102">
        <f>SUMIFS(Data!R$4:R$6064,Data!$C$4:$C$6064,Calculation!$F29, Data!$D$4:$D$6064,Calculation!$G29)</f>
        <v>0.71930000000000005</v>
      </c>
      <c r="AW29" s="102">
        <f>SUMIFS(Data!S$4:S$6064,Data!$C$4:$C$6064,Calculation!$F29, Data!$D$4:$D$6064,Calculation!$G29)</f>
        <v>5.8000000000000003E-2</v>
      </c>
      <c r="AX29" s="102">
        <f>SUMIFS(Data!T$4:T$6064,Data!$C$4:$C$6064,Calculation!$F29, Data!$D$4:$D$6064,Calculation!$G29)</f>
        <v>9.2999999999999992E-3</v>
      </c>
      <c r="AY29" s="102"/>
      <c r="AZ29" s="102"/>
      <c r="BA29" s="102"/>
      <c r="BB29" s="102"/>
      <c r="BC29" s="102"/>
      <c r="BD29" s="102"/>
      <c r="BE29" s="102"/>
      <c r="BF29" s="101">
        <f t="shared" si="15"/>
        <v>0.1577084</v>
      </c>
      <c r="BG29" s="102">
        <f>SUMIFS(Data!U$4:U$6064,Data!$C$4:$C$6064,Calculation!$F29, Data!$D$4:$D$6064,Calculation!$G29)</f>
        <v>5.6101000000000001</v>
      </c>
      <c r="BH29" s="102">
        <f>SUMIFS(Data!V$4:V$6064,Data!$C$4:$C$6064,Calculation!$F29, Data!$D$4:$D$6064,Calculation!$G29)</f>
        <v>30.6</v>
      </c>
      <c r="BI29" s="102">
        <f>SUMIFS(Data!W$4:W$6064,Data!$C$4:$C$6064,Calculation!$F29, Data!$D$4:$D$6064,Calculation!$G29)</f>
        <v>4.41</v>
      </c>
      <c r="BJ29" s="102">
        <f>SUMIFS(Data!X$4:X$6064,Data!$C$4:$C$6064,Calculation!$F29, Data!$D$4:$D$6064,Calculation!$G29)</f>
        <v>412.07499999999999</v>
      </c>
      <c r="BK29" s="102"/>
      <c r="BL29" s="102"/>
      <c r="BM29" s="102"/>
      <c r="BN29" s="102"/>
      <c r="BO29" s="102"/>
      <c r="BP29" s="102"/>
      <c r="BQ29" s="102"/>
      <c r="BR29" s="102"/>
      <c r="BS29" s="102"/>
      <c r="BT29" s="101">
        <f t="shared" si="16"/>
        <v>0.92773380000000005</v>
      </c>
      <c r="BU29" s="102">
        <f>SUMIFS(Data!Y$4:Y$6064,Data!$C$4:$C$6064,Calculation!$F29, Data!$D$4:$D$6064,Calculation!$G29)</f>
        <v>57.707900000000002</v>
      </c>
      <c r="BV29" s="102">
        <f>SUMIFS(Data!Z$4:Z$6064,Data!$C$4:$C$6064,Calculation!$F29, Data!$D$4:$D$6064,Calculation!$G29)</f>
        <v>0.59599999999999997</v>
      </c>
      <c r="BW29" s="102"/>
      <c r="BX29" s="102"/>
      <c r="BY29" s="102"/>
      <c r="BZ29" s="102"/>
      <c r="CA29" s="102"/>
      <c r="CB29" s="102">
        <f>SUMIFS(Data!AA$4:AA$6064,Data!$C$4:$C$6064,Calculation!$F29, Data!$D$4:$D$6064,Calculation!$G29)</f>
        <v>-0.19031000000000001</v>
      </c>
      <c r="CC29" s="102">
        <f>SUMIFS(Data!AB$4:AB$6064,Data!$C$4:$C$6064,Calculation!$F29, Data!$D$4:$D$6064,Calculation!$G29)</f>
        <v>0.24</v>
      </c>
      <c r="CD29" s="102">
        <f>SUMIFS(Data!AC$4:AC$6064,Data!$C$4:$C$6064,Calculation!$F29, Data!$D$4:$D$6064,Calculation!$G29)</f>
        <v>17.22</v>
      </c>
      <c r="CE29" s="102">
        <f>SUMIFS(Data!AD$4:AD$6064,Data!$C$4:$C$6064,Calculation!$F29, Data!$D$4:$D$6064,Calculation!$G29)</f>
        <v>38.5</v>
      </c>
      <c r="CF29" s="102"/>
      <c r="CG29" s="102"/>
      <c r="CH29" s="102"/>
      <c r="CI29" s="102"/>
      <c r="CJ29" s="102"/>
      <c r="CK29" s="102"/>
      <c r="CL29" s="102"/>
      <c r="CM29" s="101">
        <f t="shared" si="17"/>
        <v>0.47002739999999998</v>
      </c>
      <c r="CN29" s="102">
        <f>SUMIFS(Data!AE$4:AE$6064,Data!$C$4:$C$6064,Calculation!$F29, Data!$D$4:$D$6064,Calculation!$G29)</f>
        <v>16.892700000000001</v>
      </c>
      <c r="CO29" s="102">
        <f>SUMIFS(Data!AF$4:AF$6064,Data!$C$4:$C$6064,Calculation!$F29, Data!$D$4:$D$6064,Calculation!$G29)</f>
        <v>75.628399999999999</v>
      </c>
      <c r="CP29" s="102">
        <f>SUMIFS(Data!AG$4:AG$6064,Data!$C$4:$C$6064,Calculation!$F29, Data!$D$4:$D$6064,Calculation!$G29)</f>
        <v>320486</v>
      </c>
      <c r="CQ29" s="102">
        <f>SUMIFS(Data!AH$4:AH$6064,Data!$C$4:$C$6064,Calculation!$F29, Data!$D$4:$D$6064,Calculation!$G29)</f>
        <v>0.26300000000000001</v>
      </c>
      <c r="CR29" s="102">
        <f>SUMIFS(Data!AI$4:AI$6064,Data!$C$4:$C$6064,Calculation!$F29, Data!$D$4:$D$6064,Calculation!$G29)</f>
        <v>93.4</v>
      </c>
      <c r="CS29" s="102">
        <f>SUMIFS(Data!AJ$4:AJ$6064,Data!$C$4:$C$6064,Calculation!$F29, Data!$D$4:$D$6064,Calculation!$G29)</f>
        <v>95.7</v>
      </c>
      <c r="CT29" s="102"/>
      <c r="CU29" s="102"/>
      <c r="CV29" s="102"/>
      <c r="CW29" s="102"/>
      <c r="CX29" s="102"/>
      <c r="CY29" s="102"/>
      <c r="CZ29" s="102"/>
      <c r="DA29" s="102"/>
      <c r="DB29" s="102"/>
      <c r="DC29" s="102"/>
      <c r="DD29" s="102"/>
      <c r="DE29" s="102"/>
      <c r="DF29" s="102"/>
      <c r="DG29" s="101">
        <f t="shared" si="18"/>
        <v>0.63828720000000005</v>
      </c>
      <c r="DH29" s="102">
        <f>SUMIFS(Data!AK$4:AK$6064,Data!$C$4:$C$6064,Calculation!$F29, Data!$D$4:$D$6064,Calculation!$G29)</f>
        <v>-0.18690000000000001</v>
      </c>
      <c r="DI29" s="102">
        <f>SUMIFS(Data!AL$4:AL$6064,Data!$C$4:$C$6064,Calculation!$F29, Data!$D$4:$D$6064,Calculation!$G29)</f>
        <v>0.26869999999999999</v>
      </c>
      <c r="DJ29" s="102">
        <f>SUMIFS(Data!AM$4:AM$6064,Data!$C$4:$C$6064,Calculation!$F29, Data!$D$4:$D$6064,Calculation!$G29)</f>
        <v>1.1327</v>
      </c>
      <c r="DK29" s="102">
        <f>SUMIFS(Data!AN$4:AN$6064,Data!$C$4:$C$6064,Calculation!$F29, Data!$D$4:$D$6064,Calculation!$G29)</f>
        <v>0.54959999999999998</v>
      </c>
      <c r="DL29" s="102">
        <f>SUMIFS(Data!AO$4:AO$6064,Data!$C$4:$C$6064,Calculation!$F29, Data!$D$4:$D$6064,Calculation!$G29)</f>
        <v>0.61199999999999999</v>
      </c>
      <c r="DM29" s="102">
        <f>SUMIFS(Data!AP$4:AP$6064,Data!$C$4:$C$6064,Calculation!$F29, Data!$D$4:$D$6064,Calculation!$G29)</f>
        <v>0.57389999999999997</v>
      </c>
      <c r="DN29" s="102"/>
      <c r="DO29" s="102"/>
      <c r="DP29" s="102"/>
      <c r="DQ29" s="102"/>
      <c r="DR29" s="102"/>
      <c r="DS29" s="102"/>
      <c r="DT29" s="102"/>
      <c r="DU29" s="102"/>
      <c r="DV29" s="102"/>
      <c r="DW29" s="102"/>
      <c r="DX29" s="102"/>
      <c r="DY29" s="102"/>
      <c r="DZ29" s="102"/>
      <c r="EA29" s="16"/>
      <c r="EB29" s="93" t="str">
        <f t="shared" si="1"/>
        <v>MYS</v>
      </c>
      <c r="EC29" s="93">
        <f t="shared" si="2"/>
        <v>2031</v>
      </c>
      <c r="ED29" s="16"/>
      <c r="EE29" s="16">
        <v>17</v>
      </c>
      <c r="EF29" s="94" t="e">
        <f t="shared" si="4"/>
        <v>#VALUE!</v>
      </c>
      <c r="EG29" s="213" t="e">
        <f t="shared" si="7"/>
        <v>#VALUE!</v>
      </c>
      <c r="EH29" s="117">
        <f t="shared" si="3"/>
        <v>2.6313465014670256E-3</v>
      </c>
      <c r="EI29" s="213">
        <f t="array" ref="EI29">EE29^6*EK$16+EE29^5*EL$16+EE29^4*EM$16+EE29^3*EN$16+EE29^2*EO$16+EE29*EP$16+EQ$16</f>
        <v>2.5969792528587783E-3</v>
      </c>
      <c r="EJ29" s="16"/>
      <c r="EK29" s="16"/>
      <c r="EL29" s="16"/>
      <c r="EM29" s="16"/>
      <c r="EN29" s="16"/>
      <c r="EO29" s="16"/>
    </row>
    <row r="30" spans="1:145" ht="17.25" thickTop="1" thickBot="1" x14ac:dyDescent="0.3">
      <c r="C30" s="230">
        <v>1996</v>
      </c>
      <c r="D30" s="230">
        <f>AVERAGEIFS(Data!$J$3:$J$6063, Data!$C$3:$C$6063, Calculation!$F$19, Data!$D$3:$D$6063,Calculation!C30)</f>
        <v>-2.5000000000000001E-2</v>
      </c>
      <c r="F30" s="39" t="str">
        <f t="shared" si="19"/>
        <v>MYS</v>
      </c>
      <c r="G30" s="16">
        <v>2006</v>
      </c>
      <c r="H30" s="16"/>
      <c r="I30" s="40"/>
      <c r="J30" s="161">
        <f>SUMIFS(Data!J$4:J$6064,Data!C$4:C$6064,$F30,Data!D$4:D$6064,$G30)</f>
        <v>1.4E-2</v>
      </c>
      <c r="K30" s="162" t="s">
        <v>483</v>
      </c>
      <c r="L30" s="162">
        <f t="shared" si="20"/>
        <v>1.4E-2</v>
      </c>
      <c r="M30" s="162" t="s">
        <v>483</v>
      </c>
      <c r="N30" s="102">
        <f>SUMIFS(Data!K$4:K$6064,Data!C$4:C$6064,$F30,Data!D$4:D$6064,$G30)</f>
        <v>1.012</v>
      </c>
      <c r="O30" s="102">
        <f t="shared" si="21"/>
        <v>1.012</v>
      </c>
      <c r="P30" s="103">
        <f t="shared" si="8"/>
        <v>47.256838186619525</v>
      </c>
      <c r="Q30" s="103">
        <f t="shared" si="9"/>
        <v>47.256838186619525</v>
      </c>
      <c r="R30" s="16">
        <v>2006</v>
      </c>
      <c r="S30" s="102">
        <f>SUMIFS(Data!L$3:L$6063,Data!$C$3:$C$6063,Calculation!F30,Data!$D$3:$D$6063,Calculation!G30)</f>
        <v>0.95954159999999999</v>
      </c>
      <c r="T30" s="102">
        <f t="shared" si="10"/>
        <v>47.256838186619525</v>
      </c>
      <c r="U30" s="41"/>
      <c r="V30" s="41"/>
      <c r="W30" s="41"/>
      <c r="X30" s="41"/>
      <c r="Y30" s="41"/>
      <c r="Z30" s="101">
        <f t="shared" si="11"/>
        <v>0.95954159999999999</v>
      </c>
      <c r="AA30" s="102" t="str">
        <f t="shared" si="22"/>
        <v/>
      </c>
      <c r="AB30" s="101">
        <f t="shared" si="12"/>
        <v>0.95954159999999999</v>
      </c>
      <c r="AC30" s="102" t="str">
        <f t="shared" si="13"/>
        <v/>
      </c>
      <c r="AD30" s="16">
        <v>2006</v>
      </c>
      <c r="AE30" s="102">
        <f>SUMIFS(Data!M$4:M$6064,Data!$C$4:$C$6064,Calculation!$F30, Data!$D$4:$D$6064,Calculation!$G30)</f>
        <v>-7.9548400000000005E-2</v>
      </c>
      <c r="AF30" s="102">
        <f>SUMIFS(Data!N$4:N$6064,Data!$C$4:$C$6064,Calculation!$F30, Data!$D$4:$D$6064,Calculation!$G30)</f>
        <v>5.2268299999999997E-2</v>
      </c>
      <c r="AG30" s="102">
        <f>SUMIFS(Data!O$4:O$6064,Data!$C$4:$C$6064,Calculation!$F30, Data!$D$4:$D$6064,Calculation!$G30)</f>
        <v>1.113253</v>
      </c>
      <c r="AH30" s="102">
        <f>SUMIFS(Data!P$4:P$6064,Data!$C$4:$C$6064,Calculation!$F30, Data!$D$4:$D$6064,Calculation!$G30)</f>
        <v>0.48146060000000002</v>
      </c>
      <c r="AI30" s="102">
        <f>SUMIFS(Data!Q$4:Q$6064,Data!$C$4:$C$6064,Calculation!$F30, Data!$D$4:$D$6064,Calculation!$G30)</f>
        <v>0.53870839999999998</v>
      </c>
      <c r="AJ30" s="102"/>
      <c r="AK30" s="102"/>
      <c r="AL30" s="102"/>
      <c r="AM30" s="102"/>
      <c r="AN30" s="102"/>
      <c r="AO30" s="102"/>
      <c r="AP30" s="102"/>
      <c r="AQ30" s="102"/>
      <c r="AR30" s="102"/>
      <c r="AS30" s="102"/>
      <c r="AT30" s="102"/>
      <c r="AU30" s="101">
        <f t="shared" si="14"/>
        <v>-7.9548400000000005E-2</v>
      </c>
      <c r="AV30" s="102">
        <f>SUMIFS(Data!R$4:R$6064,Data!$C$4:$C$6064,Calculation!$F30, Data!$D$4:$D$6064,Calculation!$G30)</f>
        <v>0.61109999999999998</v>
      </c>
      <c r="AW30" s="102">
        <f>SUMIFS(Data!S$4:S$6064,Data!$C$4:$C$6064,Calculation!$F30, Data!$D$4:$D$6064,Calculation!$G30)</f>
        <v>4.3299999999999998E-2</v>
      </c>
      <c r="AX30" s="102">
        <f>SUMIFS(Data!T$4:T$6064,Data!$C$4:$C$6064,Calculation!$F30, Data!$D$4:$D$6064,Calculation!$G30)</f>
        <v>1.2E-2</v>
      </c>
      <c r="AY30" s="102"/>
      <c r="AZ30" s="102"/>
      <c r="BA30" s="102"/>
      <c r="BB30" s="102"/>
      <c r="BC30" s="102"/>
      <c r="BD30" s="102"/>
      <c r="BE30" s="102"/>
      <c r="BF30" s="101">
        <f t="shared" si="15"/>
        <v>5.2268299999999997E-2</v>
      </c>
      <c r="BG30" s="102">
        <f>SUMIFS(Data!U$4:U$6064,Data!$C$4:$C$6064,Calculation!$F30, Data!$D$4:$D$6064,Calculation!$G30)</f>
        <v>4.4858000000000002</v>
      </c>
      <c r="BH30" s="102">
        <f>SUMIFS(Data!V$4:V$6064,Data!$C$4:$C$6064,Calculation!$F30, Data!$D$4:$D$6064,Calculation!$G30)</f>
        <v>31.385999999999999</v>
      </c>
      <c r="BI30" s="102">
        <f>SUMIFS(Data!W$4:W$6064,Data!$C$4:$C$6064,Calculation!$F30, Data!$D$4:$D$6064,Calculation!$G30)</f>
        <v>4.71</v>
      </c>
      <c r="BJ30" s="102">
        <f>SUMIFS(Data!X$4:X$6064,Data!$C$4:$C$6064,Calculation!$F30, Data!$D$4:$D$6064,Calculation!$G30)</f>
        <v>408.596</v>
      </c>
      <c r="BK30" s="102"/>
      <c r="BL30" s="102"/>
      <c r="BM30" s="102"/>
      <c r="BN30" s="102"/>
      <c r="BO30" s="102"/>
      <c r="BP30" s="102"/>
      <c r="BQ30" s="102"/>
      <c r="BR30" s="102"/>
      <c r="BS30" s="102"/>
      <c r="BT30" s="101">
        <f t="shared" si="16"/>
        <v>1.113253</v>
      </c>
      <c r="BU30" s="102">
        <f>SUMIFS(Data!Y$4:Y$6064,Data!$C$4:$C$6064,Calculation!$F30, Data!$D$4:$D$6064,Calculation!$G30)</f>
        <v>63.2834</v>
      </c>
      <c r="BV30" s="102">
        <f>SUMIFS(Data!Z$4:Z$6064,Data!$C$4:$C$6064,Calculation!$F30, Data!$D$4:$D$6064,Calculation!$G30)</f>
        <v>0.62960000000000005</v>
      </c>
      <c r="BW30" s="102"/>
      <c r="BX30" s="102"/>
      <c r="BY30" s="102"/>
      <c r="BZ30" s="102"/>
      <c r="CA30" s="102"/>
      <c r="CB30" s="102">
        <f>SUMIFS(Data!AA$4:AA$6064,Data!$C$4:$C$6064,Calculation!$F30, Data!$D$4:$D$6064,Calculation!$G30)</f>
        <v>-0.19807759999999999</v>
      </c>
      <c r="CC30" s="102">
        <f>SUMIFS(Data!AB$4:AB$6064,Data!$C$4:$C$6064,Calculation!$F30, Data!$D$4:$D$6064,Calculation!$G30)</f>
        <v>0.24</v>
      </c>
      <c r="CD30" s="102">
        <f>SUMIFS(Data!AC$4:AC$6064,Data!$C$4:$C$6064,Calculation!$F30, Data!$D$4:$D$6064,Calculation!$G30)</f>
        <v>17.22</v>
      </c>
      <c r="CE30" s="102">
        <f>SUMIFS(Data!AD$4:AD$6064,Data!$C$4:$C$6064,Calculation!$F30, Data!$D$4:$D$6064,Calculation!$G30)</f>
        <v>38.700000000000003</v>
      </c>
      <c r="CF30" s="102"/>
      <c r="CG30" s="102"/>
      <c r="CH30" s="102"/>
      <c r="CI30" s="102"/>
      <c r="CJ30" s="102"/>
      <c r="CK30" s="102"/>
      <c r="CL30" s="102"/>
      <c r="CM30" s="101">
        <f t="shared" si="17"/>
        <v>0.48146060000000002</v>
      </c>
      <c r="CN30" s="102">
        <f>SUMIFS(Data!AE$4:AE$6064,Data!$C$4:$C$6064,Calculation!$F30, Data!$D$4:$D$6064,Calculation!$G30)</f>
        <v>16.492899999999999</v>
      </c>
      <c r="CO30" s="102">
        <f>SUMIFS(Data!AF$4:AF$6064,Data!$C$4:$C$6064,Calculation!$F30, Data!$D$4:$D$6064,Calculation!$G30)</f>
        <v>73.930400000000006</v>
      </c>
      <c r="CP30" s="102">
        <f>SUMIFS(Data!AG$4:AG$6064,Data!$C$4:$C$6064,Calculation!$F30, Data!$D$4:$D$6064,Calculation!$G30)</f>
        <v>342040</v>
      </c>
      <c r="CQ30" s="102">
        <f>SUMIFS(Data!AH$4:AH$6064,Data!$C$4:$C$6064,Calculation!$F30, Data!$D$4:$D$6064,Calculation!$G30)</f>
        <v>0.27150000000000002</v>
      </c>
      <c r="CR30" s="102">
        <f>SUMIFS(Data!AI$4:AI$6064,Data!$C$4:$C$6064,Calculation!$F30, Data!$D$4:$D$6064,Calculation!$G30)</f>
        <v>93.8</v>
      </c>
      <c r="CS30" s="102">
        <f>SUMIFS(Data!AJ$4:AJ$6064,Data!$C$4:$C$6064,Calculation!$F30, Data!$D$4:$D$6064,Calculation!$G30)</f>
        <v>96.1</v>
      </c>
      <c r="CT30" s="102"/>
      <c r="CU30" s="102"/>
      <c r="CV30" s="102"/>
      <c r="CW30" s="102"/>
      <c r="CX30" s="102"/>
      <c r="CY30" s="102"/>
      <c r="CZ30" s="102"/>
      <c r="DA30" s="102"/>
      <c r="DB30" s="102"/>
      <c r="DC30" s="102"/>
      <c r="DD30" s="102"/>
      <c r="DE30" s="102"/>
      <c r="DF30" s="102"/>
      <c r="DG30" s="101">
        <f t="shared" si="18"/>
        <v>0.53870839999999998</v>
      </c>
      <c r="DH30" s="102">
        <f>SUMIFS(Data!AK$4:AK$6064,Data!$C$4:$C$6064,Calculation!$F30, Data!$D$4:$D$6064,Calculation!$G30)</f>
        <v>-0.50770000000000004</v>
      </c>
      <c r="DI30" s="102">
        <f>SUMIFS(Data!AL$4:AL$6064,Data!$C$4:$C$6064,Calculation!$F30, Data!$D$4:$D$6064,Calculation!$G30)</f>
        <v>0.2883</v>
      </c>
      <c r="DJ30" s="102">
        <f>SUMIFS(Data!AM$4:AM$6064,Data!$C$4:$C$6064,Calculation!$F30, Data!$D$4:$D$6064,Calculation!$G30)</f>
        <v>1.2235</v>
      </c>
      <c r="DK30" s="102">
        <f>SUMIFS(Data!AN$4:AN$6064,Data!$C$4:$C$6064,Calculation!$F30, Data!$D$4:$D$6064,Calculation!$G30)</f>
        <v>0.25609999999999999</v>
      </c>
      <c r="DL30" s="102">
        <f>SUMIFS(Data!AO$4:AO$6064,Data!$C$4:$C$6064,Calculation!$F30, Data!$D$4:$D$6064,Calculation!$G30)</f>
        <v>0.56189999999999996</v>
      </c>
      <c r="DM30" s="102">
        <f>SUMIFS(Data!AP$4:AP$6064,Data!$C$4:$C$6064,Calculation!$F30, Data!$D$4:$D$6064,Calculation!$G30)</f>
        <v>0.53180000000000005</v>
      </c>
      <c r="DN30" s="102"/>
      <c r="DO30" s="102"/>
      <c r="DP30" s="102"/>
      <c r="DQ30" s="102"/>
      <c r="DR30" s="102"/>
      <c r="DS30" s="102"/>
      <c r="DT30" s="102"/>
      <c r="DU30" s="102"/>
      <c r="DV30" s="102"/>
      <c r="DW30" s="102"/>
      <c r="DX30" s="102"/>
      <c r="DY30" s="102"/>
      <c r="DZ30" s="102"/>
      <c r="EA30" s="16"/>
      <c r="EB30" s="93" t="str">
        <f t="shared" si="1"/>
        <v>MYS</v>
      </c>
      <c r="EC30" s="93">
        <f t="shared" si="2"/>
        <v>2032</v>
      </c>
      <c r="ED30" s="16"/>
      <c r="EE30" s="16">
        <v>18</v>
      </c>
      <c r="EF30" s="94" t="e">
        <f t="shared" si="4"/>
        <v>#VALUE!</v>
      </c>
      <c r="EG30" s="213" t="e">
        <f t="shared" si="7"/>
        <v>#VALUE!</v>
      </c>
      <c r="EH30" s="117">
        <f t="shared" si="3"/>
        <v>2.3700074821729239E-3</v>
      </c>
      <c r="EI30" s="213">
        <f t="array" ref="EI30">EE30^6*EK$16+EE30^5*EL$16+EE30^4*EM$16+EE30^3*EN$16+EE30^2*EO$16+EE30*EP$16+EQ$16</f>
        <v>2.3609339973718543E-3</v>
      </c>
      <c r="EJ30" s="16"/>
      <c r="EK30" s="16"/>
      <c r="EL30" s="16"/>
      <c r="EM30" s="16"/>
      <c r="EN30" s="16"/>
      <c r="EO30" s="16"/>
    </row>
    <row r="31" spans="1:145" ht="17.25" thickTop="1" thickBot="1" x14ac:dyDescent="0.3">
      <c r="C31" s="230">
        <v>1997</v>
      </c>
      <c r="D31" s="230">
        <f>AVERAGEIFS(Data!$J$3:$J$6063, Data!$C$3:$C$6063, Calculation!$F$19, Data!$D$3:$D$6063,Calculation!C31)</f>
        <v>-2E-3</v>
      </c>
      <c r="F31" s="39" t="str">
        <f t="shared" si="19"/>
        <v>MYS</v>
      </c>
      <c r="G31" s="16">
        <v>2007</v>
      </c>
      <c r="H31" s="16"/>
      <c r="I31" s="40"/>
      <c r="J31" s="161">
        <f>SUMIFS(Data!J$4:J$6064,Data!C$4:C$6064,$F31,Data!D$4:D$6064,$G31)</f>
        <v>1.9E-2</v>
      </c>
      <c r="K31" s="162" t="s">
        <v>483</v>
      </c>
      <c r="L31" s="162">
        <f t="shared" si="20"/>
        <v>1.9E-2</v>
      </c>
      <c r="M31" s="162" t="s">
        <v>483</v>
      </c>
      <c r="N31" s="102">
        <f>SUMIFS(Data!K$4:K$6064,Data!C$4:C$6064,$F31,Data!D$4:D$6064,$G31)</f>
        <v>1.0309999999999999</v>
      </c>
      <c r="O31" s="102">
        <f t="shared" si="21"/>
        <v>1.0309999999999999</v>
      </c>
      <c r="P31" s="103">
        <f t="shared" si="8"/>
        <v>48.61193253802449</v>
      </c>
      <c r="Q31" s="103">
        <f t="shared" si="9"/>
        <v>48.61193253802449</v>
      </c>
      <c r="R31" s="16">
        <v>2007</v>
      </c>
      <c r="S31" s="102">
        <f>SUMIFS(Data!L$3:L$6063,Data!$C$3:$C$6063,Calculation!F31,Data!$D$3:$D$6063,Calculation!G31)</f>
        <v>1.0857969999999999</v>
      </c>
      <c r="T31" s="102">
        <f t="shared" si="10"/>
        <v>48.61193253802449</v>
      </c>
      <c r="U31" s="41"/>
      <c r="V31" s="41"/>
      <c r="W31" s="41"/>
      <c r="X31" s="41"/>
      <c r="Y31" s="41"/>
      <c r="Z31" s="101">
        <f t="shared" si="11"/>
        <v>1.0857969999999999</v>
      </c>
      <c r="AA31" s="102" t="str">
        <f t="shared" si="22"/>
        <v/>
      </c>
      <c r="AB31" s="101">
        <f t="shared" si="12"/>
        <v>1.0857969999999999</v>
      </c>
      <c r="AC31" s="102" t="str">
        <f t="shared" si="13"/>
        <v/>
      </c>
      <c r="AD31" s="16">
        <v>2007</v>
      </c>
      <c r="AE31" s="102">
        <f>SUMIFS(Data!M$4:M$6064,Data!$C$4:$C$6064,Calculation!$F31, Data!$D$4:$D$6064,Calculation!$G31)</f>
        <v>-2.4072199999999998E-2</v>
      </c>
      <c r="AF31" s="102">
        <f>SUMIFS(Data!N$4:N$6064,Data!$C$4:$C$6064,Calculation!$F31, Data!$D$4:$D$6064,Calculation!$G31)</f>
        <v>0.1078239</v>
      </c>
      <c r="AG31" s="102">
        <f>SUMIFS(Data!O$4:O$6064,Data!$C$4:$C$6064,Calculation!$F31, Data!$D$4:$D$6064,Calculation!$G31)</f>
        <v>1.238383</v>
      </c>
      <c r="AH31" s="102">
        <f>SUMIFS(Data!P$4:P$6064,Data!$C$4:$C$6064,Calculation!$F31, Data!$D$4:$D$6064,Calculation!$G31)</f>
        <v>0.54893769999999997</v>
      </c>
      <c r="AI31" s="102">
        <f>SUMIFS(Data!Q$4:Q$6064,Data!$C$4:$C$6064,Calculation!$F31, Data!$D$4:$D$6064,Calculation!$G31)</f>
        <v>0.51113280000000005</v>
      </c>
      <c r="AJ31" s="102"/>
      <c r="AK31" s="102"/>
      <c r="AL31" s="102"/>
      <c r="AM31" s="102"/>
      <c r="AN31" s="102"/>
      <c r="AO31" s="102"/>
      <c r="AP31" s="102"/>
      <c r="AQ31" s="102"/>
      <c r="AR31" s="102"/>
      <c r="AS31" s="102"/>
      <c r="AT31" s="102"/>
      <c r="AU31" s="101">
        <f t="shared" si="14"/>
        <v>-2.4072199999999998E-2</v>
      </c>
      <c r="AV31" s="102">
        <f>SUMIFS(Data!R$4:R$6064,Data!$C$4:$C$6064,Calculation!$F31, Data!$D$4:$D$6064,Calculation!$G31)</f>
        <v>0.82699999999999996</v>
      </c>
      <c r="AW31" s="102">
        <f>SUMIFS(Data!S$4:S$6064,Data!$C$4:$C$6064,Calculation!$F31, Data!$D$4:$D$6064,Calculation!$G31)</f>
        <v>2.0899999999999998E-2</v>
      </c>
      <c r="AX31" s="102">
        <f>SUMIFS(Data!T$4:T$6064,Data!$C$4:$C$6064,Calculation!$F31, Data!$D$4:$D$6064,Calculation!$G31)</f>
        <v>1.44E-2</v>
      </c>
      <c r="AY31" s="102"/>
      <c r="AZ31" s="102"/>
      <c r="BA31" s="102"/>
      <c r="BB31" s="102"/>
      <c r="BC31" s="102"/>
      <c r="BD31" s="102"/>
      <c r="BE31" s="102"/>
      <c r="BF31" s="101">
        <f t="shared" si="15"/>
        <v>0.1078239</v>
      </c>
      <c r="BG31" s="102">
        <f>SUMIFS(Data!U$4:U$6064,Data!$C$4:$C$6064,Calculation!$F31, Data!$D$4:$D$6064,Calculation!$G31)</f>
        <v>4.3724999999999996</v>
      </c>
      <c r="BH31" s="102">
        <f>SUMIFS(Data!V$4:V$6064,Data!$C$4:$C$6064,Calculation!$F31, Data!$D$4:$D$6064,Calculation!$G31)</f>
        <v>32.171999999999997</v>
      </c>
      <c r="BI31" s="102">
        <f>SUMIFS(Data!W$4:W$6064,Data!$C$4:$C$6064,Calculation!$F31, Data!$D$4:$D$6064,Calculation!$G31)</f>
        <v>5.01</v>
      </c>
      <c r="BJ31" s="102">
        <f>SUMIFS(Data!X$4:X$6064,Data!$C$4:$C$6064,Calculation!$F31, Data!$D$4:$D$6064,Calculation!$G31)</f>
        <v>413.69</v>
      </c>
      <c r="BK31" s="102"/>
      <c r="BL31" s="102"/>
      <c r="BM31" s="102"/>
      <c r="BN31" s="102"/>
      <c r="BO31" s="102"/>
      <c r="BP31" s="102"/>
      <c r="BQ31" s="102"/>
      <c r="BR31" s="102"/>
      <c r="BS31" s="102"/>
      <c r="BT31" s="101">
        <f t="shared" si="16"/>
        <v>1.238383</v>
      </c>
      <c r="BU31" s="102">
        <f>SUMIFS(Data!Y$4:Y$6064,Data!$C$4:$C$6064,Calculation!$F31, Data!$D$4:$D$6064,Calculation!$G31)</f>
        <v>63.806600000000003</v>
      </c>
      <c r="BV31" s="102">
        <f>SUMIFS(Data!Z$4:Z$6064,Data!$C$4:$C$6064,Calculation!$F31, Data!$D$4:$D$6064,Calculation!$G31)</f>
        <v>0.68840000000000001</v>
      </c>
      <c r="BW31" s="102"/>
      <c r="BX31" s="102"/>
      <c r="BY31" s="102"/>
      <c r="BZ31" s="102"/>
      <c r="CA31" s="102"/>
      <c r="CB31" s="102">
        <f>SUMIFS(Data!AA$4:AA$6064,Data!$C$4:$C$6064,Calculation!$F31, Data!$D$4:$D$6064,Calculation!$G31)</f>
        <v>-0.2097289</v>
      </c>
      <c r="CC31" s="102">
        <f>SUMIFS(Data!AB$4:AB$6064,Data!$C$4:$C$6064,Calculation!$F31, Data!$D$4:$D$6064,Calculation!$G31)</f>
        <v>0.24</v>
      </c>
      <c r="CD31" s="102">
        <f>SUMIFS(Data!AC$4:AC$6064,Data!$C$4:$C$6064,Calculation!$F31, Data!$D$4:$D$6064,Calculation!$G31)</f>
        <v>17.22</v>
      </c>
      <c r="CE31" s="102">
        <f>SUMIFS(Data!AD$4:AD$6064,Data!$C$4:$C$6064,Calculation!$F31, Data!$D$4:$D$6064,Calculation!$G31)</f>
        <v>39</v>
      </c>
      <c r="CF31" s="102"/>
      <c r="CG31" s="102"/>
      <c r="CH31" s="102"/>
      <c r="CI31" s="102"/>
      <c r="CJ31" s="102"/>
      <c r="CK31" s="102"/>
      <c r="CL31" s="102"/>
      <c r="CM31" s="101">
        <f t="shared" si="17"/>
        <v>0.54893769999999997</v>
      </c>
      <c r="CN31" s="102">
        <f>SUMIFS(Data!AE$4:AE$6064,Data!$C$4:$C$6064,Calculation!$F31, Data!$D$4:$D$6064,Calculation!$G31)</f>
        <v>16.222999999999999</v>
      </c>
      <c r="CO31" s="102">
        <f>SUMIFS(Data!AF$4:AF$6064,Data!$C$4:$C$6064,Calculation!$F31, Data!$D$4:$D$6064,Calculation!$G31)</f>
        <v>87.070800000000006</v>
      </c>
      <c r="CP31" s="102">
        <f>SUMIFS(Data!AG$4:AG$6064,Data!$C$4:$C$6064,Calculation!$F31, Data!$D$4:$D$6064,Calculation!$G31)</f>
        <v>364810</v>
      </c>
      <c r="CQ31" s="102">
        <f>SUMIFS(Data!AH$4:AH$6064,Data!$C$4:$C$6064,Calculation!$F31, Data!$D$4:$D$6064,Calculation!$G31)</f>
        <v>0.30320000000000003</v>
      </c>
      <c r="CR31" s="102">
        <f>SUMIFS(Data!AI$4:AI$6064,Data!$C$4:$C$6064,Calculation!$F31, Data!$D$4:$D$6064,Calculation!$G31)</f>
        <v>94.2</v>
      </c>
      <c r="CS31" s="102">
        <f>SUMIFS(Data!AJ$4:AJ$6064,Data!$C$4:$C$6064,Calculation!$F31, Data!$D$4:$D$6064,Calculation!$G31)</f>
        <v>96.4</v>
      </c>
      <c r="CT31" s="102"/>
      <c r="CU31" s="102"/>
      <c r="CV31" s="102"/>
      <c r="CW31" s="102"/>
      <c r="CX31" s="102"/>
      <c r="CY31" s="102"/>
      <c r="CZ31" s="102"/>
      <c r="DA31" s="102"/>
      <c r="DB31" s="102"/>
      <c r="DC31" s="102"/>
      <c r="DD31" s="102"/>
      <c r="DE31" s="102"/>
      <c r="DF31" s="102"/>
      <c r="DG31" s="101">
        <f t="shared" si="18"/>
        <v>0.51113280000000005</v>
      </c>
      <c r="DH31" s="102">
        <f>SUMIFS(Data!AK$4:AK$6064,Data!$C$4:$C$6064,Calculation!$F31, Data!$D$4:$D$6064,Calculation!$G31)</f>
        <v>-0.49209999999999998</v>
      </c>
      <c r="DI31" s="102">
        <f>SUMIFS(Data!AL$4:AL$6064,Data!$C$4:$C$6064,Calculation!$F31, Data!$D$4:$D$6064,Calculation!$G31)</f>
        <v>0.2462</v>
      </c>
      <c r="DJ31" s="102">
        <f>SUMIFS(Data!AM$4:AM$6064,Data!$C$4:$C$6064,Calculation!$F31, Data!$D$4:$D$6064,Calculation!$G31)</f>
        <v>1.2386999999999999</v>
      </c>
      <c r="DK31" s="102">
        <f>SUMIFS(Data!AN$4:AN$6064,Data!$C$4:$C$6064,Calculation!$F31, Data!$D$4:$D$6064,Calculation!$G31)</f>
        <v>0.17199999999999999</v>
      </c>
      <c r="DL31" s="102">
        <f>SUMIFS(Data!AO$4:AO$6064,Data!$C$4:$C$6064,Calculation!$F31, Data!$D$4:$D$6064,Calculation!$G31)</f>
        <v>0.52700000000000002</v>
      </c>
      <c r="DM31" s="102">
        <f>SUMIFS(Data!AP$4:AP$6064,Data!$C$4:$C$6064,Calculation!$F31, Data!$D$4:$D$6064,Calculation!$G31)</f>
        <v>0.49580000000000002</v>
      </c>
      <c r="DN31" s="102"/>
      <c r="DO31" s="102"/>
      <c r="DP31" s="102"/>
      <c r="DQ31" s="102"/>
      <c r="DR31" s="102"/>
      <c r="DS31" s="102"/>
      <c r="DT31" s="102"/>
      <c r="DU31" s="102"/>
      <c r="DV31" s="102"/>
      <c r="DW31" s="102"/>
      <c r="DX31" s="102"/>
      <c r="DY31" s="102"/>
      <c r="DZ31" s="102"/>
      <c r="EA31" s="16"/>
      <c r="EB31" s="93" t="str">
        <f t="shared" si="1"/>
        <v>MYS</v>
      </c>
      <c r="EC31" s="93">
        <f t="shared" si="2"/>
        <v>2033</v>
      </c>
      <c r="ED31" s="16"/>
      <c r="EE31" s="16">
        <v>19</v>
      </c>
      <c r="EF31" s="94" t="e">
        <f t="shared" si="4"/>
        <v>#VALUE!</v>
      </c>
      <c r="EG31" s="213" t="e">
        <f t="shared" si="7"/>
        <v>#VALUE!</v>
      </c>
      <c r="EH31" s="117">
        <f t="shared" si="3"/>
        <v>2.1346240270614693E-3</v>
      </c>
      <c r="EI31" s="213">
        <f t="array" ref="EI31">EE31^6*EK$16+EE31^5*EL$16+EE31^4*EM$16+EE31^3*EN$16+EE31^2*EO$16+EE31*EP$16+EQ$16</f>
        <v>2.1502959057168522E-3</v>
      </c>
      <c r="EJ31" s="16"/>
      <c r="EK31" s="16"/>
      <c r="EL31" s="16"/>
      <c r="EM31" s="16"/>
      <c r="EN31" s="16"/>
      <c r="EO31" s="16"/>
    </row>
    <row r="32" spans="1:145" ht="17.25" thickTop="1" thickBot="1" x14ac:dyDescent="0.3">
      <c r="C32" s="230">
        <v>1998</v>
      </c>
      <c r="D32" s="230">
        <f>AVERAGEIFS(Data!$J$3:$J$6063, Data!$C$3:$C$6063, Calculation!$F$19, Data!$D$3:$D$6063,Calculation!C32)</f>
        <v>-9.6000000000000002E-2</v>
      </c>
      <c r="F32" s="39" t="str">
        <f t="shared" si="19"/>
        <v>MYS</v>
      </c>
      <c r="G32" s="16">
        <v>2008</v>
      </c>
      <c r="H32" s="16"/>
      <c r="I32" s="40"/>
      <c r="J32" s="161">
        <f>SUMIFS(Data!J$4:J$6064,Data!C$4:C$6064,$F32,Data!D$4:D$6064,$G32)</f>
        <v>1.4999999999999999E-2</v>
      </c>
      <c r="K32" s="162" t="s">
        <v>483</v>
      </c>
      <c r="L32" s="162">
        <f t="shared" si="20"/>
        <v>1.4999999999999999E-2</v>
      </c>
      <c r="M32" s="162" t="s">
        <v>483</v>
      </c>
      <c r="N32" s="102">
        <f>SUMIFS(Data!K$4:K$6064,Data!C$4:C$6064,$F32,Data!D$4:D$6064,$G32)</f>
        <v>1.046</v>
      </c>
      <c r="O32" s="102">
        <f t="shared" si="21"/>
        <v>1.046</v>
      </c>
      <c r="P32" s="103">
        <f t="shared" si="8"/>
        <v>48.068994945967674</v>
      </c>
      <c r="Q32" s="103">
        <f t="shared" si="9"/>
        <v>48.068994945967674</v>
      </c>
      <c r="R32" s="16">
        <v>2008</v>
      </c>
      <c r="S32" s="102">
        <f>SUMIFS(Data!L$3:L$6063,Data!$C$3:$C$6063,Calculation!F32,Data!$D$3:$D$6063,Calculation!G32)</f>
        <v>1.0352110000000001</v>
      </c>
      <c r="T32" s="102">
        <f t="shared" si="10"/>
        <v>48.068994945967674</v>
      </c>
      <c r="U32" s="41"/>
      <c r="V32" s="41"/>
      <c r="W32" s="41"/>
      <c r="X32" s="41"/>
      <c r="Y32" s="41"/>
      <c r="Z32" s="101">
        <f t="shared" si="11"/>
        <v>1.0352110000000001</v>
      </c>
      <c r="AA32" s="102" t="str">
        <f t="shared" si="22"/>
        <v/>
      </c>
      <c r="AB32" s="101">
        <f t="shared" si="12"/>
        <v>1.0352110000000001</v>
      </c>
      <c r="AC32" s="102" t="str">
        <f t="shared" si="13"/>
        <v/>
      </c>
      <c r="AD32" s="16">
        <v>2008</v>
      </c>
      <c r="AE32" s="102">
        <f>SUMIFS(Data!M$4:M$6064,Data!$C$4:$C$6064,Calculation!$F32, Data!$D$4:$D$6064,Calculation!$G32)</f>
        <v>0.12868560000000001</v>
      </c>
      <c r="AF32" s="102">
        <f>SUMIFS(Data!N$4:N$6064,Data!$C$4:$C$6064,Calculation!$F32, Data!$D$4:$D$6064,Calculation!$G32)</f>
        <v>0.1043675</v>
      </c>
      <c r="AG32" s="102">
        <f>SUMIFS(Data!O$4:O$6064,Data!$C$4:$C$6064,Calculation!$F32, Data!$D$4:$D$6064,Calculation!$G32)</f>
        <v>1.0509139999999999</v>
      </c>
      <c r="AH32" s="102">
        <f>SUMIFS(Data!P$4:P$6064,Data!$C$4:$C$6064,Calculation!$F32, Data!$D$4:$D$6064,Calculation!$G32)</f>
        <v>0.62449759999999999</v>
      </c>
      <c r="AI32" s="102">
        <f>SUMIFS(Data!Q$4:Q$6064,Data!$C$4:$C$6064,Calculation!$F32, Data!$D$4:$D$6064,Calculation!$G32)</f>
        <v>0.36292039999999998</v>
      </c>
      <c r="AJ32" s="102"/>
      <c r="AK32" s="102"/>
      <c r="AL32" s="102"/>
      <c r="AM32" s="102"/>
      <c r="AN32" s="102"/>
      <c r="AO32" s="102"/>
      <c r="AP32" s="102"/>
      <c r="AQ32" s="102"/>
      <c r="AR32" s="102"/>
      <c r="AS32" s="102"/>
      <c r="AT32" s="102"/>
      <c r="AU32" s="101">
        <f t="shared" si="14"/>
        <v>0.12868560000000001</v>
      </c>
      <c r="AV32" s="102">
        <f>SUMIFS(Data!R$4:R$6064,Data!$C$4:$C$6064,Calculation!$F32, Data!$D$4:$D$6064,Calculation!$G32)</f>
        <v>0.78849999999999998</v>
      </c>
      <c r="AW32" s="102">
        <f>SUMIFS(Data!S$4:S$6064,Data!$C$4:$C$6064,Calculation!$F32, Data!$D$4:$D$6064,Calculation!$G32)</f>
        <v>4.5900000000000003E-2</v>
      </c>
      <c r="AX32" s="102">
        <f>SUMIFS(Data!T$4:T$6064,Data!$C$4:$C$6064,Calculation!$F32, Data!$D$4:$D$6064,Calculation!$G32)</f>
        <v>2.29E-2</v>
      </c>
      <c r="AY32" s="102"/>
      <c r="AZ32" s="102"/>
      <c r="BA32" s="102"/>
      <c r="BB32" s="102"/>
      <c r="BC32" s="102"/>
      <c r="BD32" s="102"/>
      <c r="BE32" s="102"/>
      <c r="BF32" s="101">
        <f t="shared" si="15"/>
        <v>0.1043675</v>
      </c>
      <c r="BG32" s="102">
        <f>SUMIFS(Data!U$4:U$6064,Data!$C$4:$C$6064,Calculation!$F32, Data!$D$4:$D$6064,Calculation!$G32)</f>
        <v>3.9584999999999999</v>
      </c>
      <c r="BH32" s="102">
        <f>SUMIFS(Data!V$4:V$6064,Data!$C$4:$C$6064,Calculation!$F32, Data!$D$4:$D$6064,Calculation!$G32)</f>
        <v>32.957999999999998</v>
      </c>
      <c r="BI32" s="102">
        <f>SUMIFS(Data!W$4:W$6064,Data!$C$4:$C$6064,Calculation!$F32, Data!$D$4:$D$6064,Calculation!$G32)</f>
        <v>5.31</v>
      </c>
      <c r="BJ32" s="102">
        <f>SUMIFS(Data!X$4:X$6064,Data!$C$4:$C$6064,Calculation!$F32, Data!$D$4:$D$6064,Calculation!$G32)</f>
        <v>414.49</v>
      </c>
      <c r="BK32" s="102"/>
      <c r="BL32" s="102"/>
      <c r="BM32" s="102"/>
      <c r="BN32" s="102"/>
      <c r="BO32" s="102"/>
      <c r="BP32" s="102"/>
      <c r="BQ32" s="102"/>
      <c r="BR32" s="102"/>
      <c r="BS32" s="102"/>
      <c r="BT32" s="101">
        <f t="shared" si="16"/>
        <v>1.0509139999999999</v>
      </c>
      <c r="BU32" s="102">
        <f>SUMIFS(Data!Y$4:Y$6064,Data!$C$4:$C$6064,Calculation!$F32, Data!$D$4:$D$6064,Calculation!$G32)</f>
        <v>64.100300000000004</v>
      </c>
      <c r="BV32" s="102">
        <f>SUMIFS(Data!Z$4:Z$6064,Data!$C$4:$C$6064,Calculation!$F32, Data!$D$4:$D$6064,Calculation!$G32)</f>
        <v>0.58330000000000004</v>
      </c>
      <c r="BW32" s="102"/>
      <c r="BX32" s="102"/>
      <c r="BY32" s="102"/>
      <c r="BZ32" s="102"/>
      <c r="CA32" s="102"/>
      <c r="CB32" s="102">
        <f>SUMIFS(Data!AA$4:AA$6064,Data!$C$4:$C$6064,Calculation!$F32, Data!$D$4:$D$6064,Calculation!$G32)</f>
        <v>-0.21749640000000001</v>
      </c>
      <c r="CC32" s="102">
        <f>SUMIFS(Data!AB$4:AB$6064,Data!$C$4:$C$6064,Calculation!$F32, Data!$D$4:$D$6064,Calculation!$G32)</f>
        <v>0.24</v>
      </c>
      <c r="CD32" s="102">
        <f>SUMIFS(Data!AC$4:AC$6064,Data!$C$4:$C$6064,Calculation!$F32, Data!$D$4:$D$6064,Calculation!$G32)</f>
        <v>17.22</v>
      </c>
      <c r="CE32" s="102">
        <f>SUMIFS(Data!AD$4:AD$6064,Data!$C$4:$C$6064,Calculation!$F32, Data!$D$4:$D$6064,Calculation!$G32)</f>
        <v>39.200000000000003</v>
      </c>
      <c r="CF32" s="102"/>
      <c r="CG32" s="102"/>
      <c r="CH32" s="102"/>
      <c r="CI32" s="102"/>
      <c r="CJ32" s="102"/>
      <c r="CK32" s="102"/>
      <c r="CL32" s="102"/>
      <c r="CM32" s="101">
        <f t="shared" si="17"/>
        <v>0.62449759999999999</v>
      </c>
      <c r="CN32" s="102">
        <f>SUMIFS(Data!AE$4:AE$6064,Data!$C$4:$C$6064,Calculation!$F32, Data!$D$4:$D$6064,Calculation!$G32)</f>
        <v>16.5334</v>
      </c>
      <c r="CO32" s="102">
        <f>SUMIFS(Data!AF$4:AF$6064,Data!$C$4:$C$6064,Calculation!$F32, Data!$D$4:$D$6064,Calculation!$G32)</f>
        <v>101.504</v>
      </c>
      <c r="CP32" s="102">
        <f>SUMIFS(Data!AG$4:AG$6064,Data!$C$4:$C$6064,Calculation!$F32, Data!$D$4:$D$6064,Calculation!$G32)</f>
        <v>359597</v>
      </c>
      <c r="CQ32" s="102">
        <f>SUMIFS(Data!AH$4:AH$6064,Data!$C$4:$C$6064,Calculation!$F32, Data!$D$4:$D$6064,Calculation!$G32)</f>
        <v>0.3604</v>
      </c>
      <c r="CR32" s="102">
        <f>SUMIFS(Data!AI$4:AI$6064,Data!$C$4:$C$6064,Calculation!$F32, Data!$D$4:$D$6064,Calculation!$G32)</f>
        <v>94.6</v>
      </c>
      <c r="CS32" s="102">
        <f>SUMIFS(Data!AJ$4:AJ$6064,Data!$C$4:$C$6064,Calculation!$F32, Data!$D$4:$D$6064,Calculation!$G32)</f>
        <v>96.7</v>
      </c>
      <c r="CT32" s="102"/>
      <c r="CU32" s="102"/>
      <c r="CV32" s="102"/>
      <c r="CW32" s="102"/>
      <c r="CX32" s="102"/>
      <c r="CY32" s="102"/>
      <c r="CZ32" s="102"/>
      <c r="DA32" s="102"/>
      <c r="DB32" s="102"/>
      <c r="DC32" s="102"/>
      <c r="DD32" s="102"/>
      <c r="DE32" s="102"/>
      <c r="DF32" s="102"/>
      <c r="DG32" s="101">
        <f t="shared" si="18"/>
        <v>0.36292039999999998</v>
      </c>
      <c r="DH32" s="102">
        <f>SUMIFS(Data!AK$4:AK$6064,Data!$C$4:$C$6064,Calculation!$F32, Data!$D$4:$D$6064,Calculation!$G32)</f>
        <v>-0.53700000000000003</v>
      </c>
      <c r="DI32" s="102">
        <f>SUMIFS(Data!AL$4:AL$6064,Data!$C$4:$C$6064,Calculation!$F32, Data!$D$4:$D$6064,Calculation!$G32)</f>
        <v>-2.92E-2</v>
      </c>
      <c r="DJ32" s="102">
        <f>SUMIFS(Data!AM$4:AM$6064,Data!$C$4:$C$6064,Calculation!$F32, Data!$D$4:$D$6064,Calculation!$G32)</f>
        <v>1.1148</v>
      </c>
      <c r="DK32" s="102">
        <f>SUMIFS(Data!AN$4:AN$6064,Data!$C$4:$C$6064,Calculation!$F32, Data!$D$4:$D$6064,Calculation!$G32)</f>
        <v>7.7200000000000005E-2</v>
      </c>
      <c r="DL32" s="102">
        <f>SUMIFS(Data!AO$4:AO$6064,Data!$C$4:$C$6064,Calculation!$F32, Data!$D$4:$D$6064,Calculation!$G32)</f>
        <v>0.33289999999999997</v>
      </c>
      <c r="DM32" s="102">
        <f>SUMIFS(Data!AP$4:AP$6064,Data!$C$4:$C$6064,Calculation!$F32, Data!$D$4:$D$6064,Calculation!$G32)</f>
        <v>0.37909999999999999</v>
      </c>
      <c r="DN32" s="102"/>
      <c r="DO32" s="102"/>
      <c r="DP32" s="102"/>
      <c r="DQ32" s="102"/>
      <c r="DR32" s="102"/>
      <c r="DS32" s="102"/>
      <c r="DT32" s="102"/>
      <c r="DU32" s="102"/>
      <c r="DV32" s="102"/>
      <c r="DW32" s="102"/>
      <c r="DX32" s="102"/>
      <c r="DY32" s="102"/>
      <c r="DZ32" s="102"/>
      <c r="EA32" s="16"/>
      <c r="EB32" s="93" t="str">
        <f t="shared" si="1"/>
        <v>MYS</v>
      </c>
      <c r="EC32" s="93">
        <f t="shared" si="2"/>
        <v>2034</v>
      </c>
      <c r="ED32" s="16"/>
      <c r="EE32" s="16">
        <v>20</v>
      </c>
      <c r="EF32" s="94" t="e">
        <f t="shared" si="4"/>
        <v>#VALUE!</v>
      </c>
      <c r="EG32" s="213" t="e">
        <f t="shared" si="7"/>
        <v>#VALUE!</v>
      </c>
      <c r="EH32" s="117">
        <f t="shared" si="3"/>
        <v>1.9226182917913991E-3</v>
      </c>
      <c r="EI32" s="213">
        <f t="array" ref="EI32">EE32^6*EK$16+EE32^5*EL$16+EE32^4*EM$16+EE32^3*EN$16+EE32^2*EO$16+EE32*EP$16+EQ$16</f>
        <v>1.958444503791467E-3</v>
      </c>
      <c r="EJ32" s="16"/>
      <c r="EK32" s="16"/>
      <c r="EL32" s="16"/>
      <c r="EM32" s="16"/>
      <c r="EN32" s="16"/>
      <c r="EO32" s="16"/>
    </row>
    <row r="33" spans="3:145" ht="17.25" thickTop="1" thickBot="1" x14ac:dyDescent="0.3">
      <c r="C33" s="230">
        <v>1999</v>
      </c>
      <c r="D33" s="230">
        <f>AVERAGEIFS(Data!$J$3:$J$6063, Data!$C$3:$C$6063, Calculation!$F$19, Data!$D$3:$D$6063,Calculation!C33)</f>
        <v>3.3000000000000002E-2</v>
      </c>
      <c r="F33" s="39" t="str">
        <f t="shared" si="19"/>
        <v>MYS</v>
      </c>
      <c r="G33" s="16">
        <v>2009</v>
      </c>
      <c r="H33" s="16"/>
      <c r="I33" s="40"/>
      <c r="J33" s="161">
        <f>SUMIFS(Data!J$4:J$6064,Data!C$4:C$6064,$F33,Data!D$4:D$6064,$G33)</f>
        <v>-5.1999999999999998E-2</v>
      </c>
      <c r="K33" s="162" t="s">
        <v>483</v>
      </c>
      <c r="L33" s="162">
        <f t="shared" si="20"/>
        <v>-5.1999999999999998E-2</v>
      </c>
      <c r="M33" s="162" t="s">
        <v>483</v>
      </c>
      <c r="N33" s="102">
        <f>SUMIFS(Data!K$4:K$6064,Data!C$4:C$6064,$F33,Data!D$4:D$6064,$G33)</f>
        <v>0.99299999999999999</v>
      </c>
      <c r="O33" s="102">
        <f t="shared" si="21"/>
        <v>0.99299999999999999</v>
      </c>
      <c r="P33" s="103">
        <f t="shared" si="8"/>
        <v>51.247668833279384</v>
      </c>
      <c r="Q33" s="103">
        <f t="shared" si="9"/>
        <v>51.247668833279384</v>
      </c>
      <c r="R33" s="16">
        <v>2009</v>
      </c>
      <c r="S33" s="102">
        <f>SUMIFS(Data!L$3:L$6063,Data!$C$3:$C$6063,Calculation!F33,Data!$D$3:$D$6063,Calculation!G33)</f>
        <v>1.3313710000000001</v>
      </c>
      <c r="T33" s="102">
        <f t="shared" si="10"/>
        <v>51.247668833279384</v>
      </c>
      <c r="U33" s="41"/>
      <c r="V33" s="41"/>
      <c r="W33" s="41"/>
      <c r="X33" s="41"/>
      <c r="Y33" s="41"/>
      <c r="Z33" s="101">
        <f t="shared" si="11"/>
        <v>1.3313710000000001</v>
      </c>
      <c r="AA33" s="102" t="str">
        <f t="shared" si="22"/>
        <v/>
      </c>
      <c r="AB33" s="101">
        <f t="shared" si="12"/>
        <v>1.3313710000000001</v>
      </c>
      <c r="AC33" s="102" t="str">
        <f t="shared" si="13"/>
        <v/>
      </c>
      <c r="AD33" s="16">
        <v>2009</v>
      </c>
      <c r="AE33" s="102">
        <f>SUMIFS(Data!M$4:M$6064,Data!$C$4:$C$6064,Calculation!$F33, Data!$D$4:$D$6064,Calculation!$G33)</f>
        <v>0.33433560000000001</v>
      </c>
      <c r="AF33" s="102">
        <f>SUMIFS(Data!N$4:N$6064,Data!$C$4:$C$6064,Calculation!$F33, Data!$D$4:$D$6064,Calculation!$G33)</f>
        <v>0.34457890000000002</v>
      </c>
      <c r="AG33" s="102">
        <f>SUMIFS(Data!O$4:O$6064,Data!$C$4:$C$6064,Calculation!$F33, Data!$D$4:$D$6064,Calculation!$G33)</f>
        <v>1.21763</v>
      </c>
      <c r="AH33" s="102">
        <f>SUMIFS(Data!P$4:P$6064,Data!$C$4:$C$6064,Calculation!$F33, Data!$D$4:$D$6064,Calculation!$G33)</f>
        <v>0.69383039999999996</v>
      </c>
      <c r="AI33" s="102">
        <f>SUMIFS(Data!Q$4:Q$6064,Data!$C$4:$C$6064,Calculation!$F33, Data!$D$4:$D$6064,Calculation!$G33)</f>
        <v>0.3417154</v>
      </c>
      <c r="AJ33" s="102"/>
      <c r="AK33" s="102"/>
      <c r="AL33" s="102"/>
      <c r="AM33" s="102"/>
      <c r="AN33" s="102"/>
      <c r="AO33" s="102"/>
      <c r="AP33" s="102"/>
      <c r="AQ33" s="102"/>
      <c r="AR33" s="102"/>
      <c r="AS33" s="102"/>
      <c r="AT33" s="102"/>
      <c r="AU33" s="101">
        <f t="shared" si="14"/>
        <v>0.33433560000000001</v>
      </c>
      <c r="AV33" s="102">
        <f>SUMIFS(Data!R$4:R$6064,Data!$C$4:$C$6064,Calculation!$F33, Data!$D$4:$D$6064,Calculation!$G33)</f>
        <v>1.01</v>
      </c>
      <c r="AW33" s="102">
        <f>SUMIFS(Data!S$4:S$6064,Data!$C$4:$C$6064,Calculation!$F33, Data!$D$4:$D$6064,Calculation!$G33)</f>
        <v>4.8599999999999997E-2</v>
      </c>
      <c r="AX33" s="102">
        <f>SUMIFS(Data!T$4:T$6064,Data!$C$4:$C$6064,Calculation!$F33, Data!$D$4:$D$6064,Calculation!$G33)</f>
        <v>3.09E-2</v>
      </c>
      <c r="AY33" s="102"/>
      <c r="AZ33" s="102"/>
      <c r="BA33" s="102"/>
      <c r="BB33" s="102"/>
      <c r="BC33" s="102"/>
      <c r="BD33" s="102"/>
      <c r="BE33" s="102"/>
      <c r="BF33" s="101">
        <f t="shared" si="15"/>
        <v>0.34457890000000002</v>
      </c>
      <c r="BG33" s="102">
        <f>SUMIFS(Data!U$4:U$6064,Data!$C$4:$C$6064,Calculation!$F33, Data!$D$4:$D$6064,Calculation!$G33)</f>
        <v>5.9741999999999997</v>
      </c>
      <c r="BH33" s="102">
        <f>SUMIFS(Data!V$4:V$6064,Data!$C$4:$C$6064,Calculation!$F33, Data!$D$4:$D$6064,Calculation!$G33)</f>
        <v>33.744</v>
      </c>
      <c r="BI33" s="102">
        <f>SUMIFS(Data!W$4:W$6064,Data!$C$4:$C$6064,Calculation!$F33, Data!$D$4:$D$6064,Calculation!$G33)</f>
        <v>5.61</v>
      </c>
      <c r="BJ33" s="102">
        <f>SUMIFS(Data!X$4:X$6064,Data!$C$4:$C$6064,Calculation!$F33, Data!$D$4:$D$6064,Calculation!$G33)</f>
        <v>413.43400000000003</v>
      </c>
      <c r="BK33" s="102"/>
      <c r="BL33" s="102"/>
      <c r="BM33" s="102"/>
      <c r="BN33" s="102"/>
      <c r="BO33" s="102"/>
      <c r="BP33" s="102"/>
      <c r="BQ33" s="102"/>
      <c r="BR33" s="102"/>
      <c r="BS33" s="102"/>
      <c r="BT33" s="101">
        <f t="shared" si="16"/>
        <v>1.21763</v>
      </c>
      <c r="BU33" s="102">
        <f>SUMIFS(Data!Y$4:Y$6064,Data!$C$4:$C$6064,Calculation!$F33, Data!$D$4:$D$6064,Calculation!$G33)</f>
        <v>66.253</v>
      </c>
      <c r="BV33" s="102">
        <f>SUMIFS(Data!Z$4:Z$6064,Data!$C$4:$C$6064,Calculation!$F33, Data!$D$4:$D$6064,Calculation!$G33)</f>
        <v>0.64839999999999998</v>
      </c>
      <c r="BW33" s="102"/>
      <c r="BX33" s="102"/>
      <c r="BY33" s="102"/>
      <c r="BZ33" s="102"/>
      <c r="CA33" s="102"/>
      <c r="CB33" s="102">
        <f>SUMIFS(Data!AA$4:AA$6064,Data!$C$4:$C$6064,Calculation!$F33, Data!$D$4:$D$6064,Calculation!$G33)</f>
        <v>-0.21361260000000001</v>
      </c>
      <c r="CC33" s="102">
        <f>SUMIFS(Data!AB$4:AB$6064,Data!$C$4:$C$6064,Calculation!$F33, Data!$D$4:$D$6064,Calculation!$G33)</f>
        <v>0.24</v>
      </c>
      <c r="CD33" s="102">
        <f>SUMIFS(Data!AC$4:AC$6064,Data!$C$4:$C$6064,Calculation!$F33, Data!$D$4:$D$6064,Calculation!$G33)</f>
        <v>17.22</v>
      </c>
      <c r="CE33" s="102">
        <f>SUMIFS(Data!AD$4:AD$6064,Data!$C$4:$C$6064,Calculation!$F33, Data!$D$4:$D$6064,Calculation!$G33)</f>
        <v>39.1</v>
      </c>
      <c r="CF33" s="102"/>
      <c r="CG33" s="102"/>
      <c r="CH33" s="102"/>
      <c r="CI33" s="102"/>
      <c r="CJ33" s="102"/>
      <c r="CK33" s="102"/>
      <c r="CL33" s="102"/>
      <c r="CM33" s="101">
        <f t="shared" si="17"/>
        <v>0.69383039999999996</v>
      </c>
      <c r="CN33" s="102">
        <f>SUMIFS(Data!AE$4:AE$6064,Data!$C$4:$C$6064,Calculation!$F33, Data!$D$4:$D$6064,Calculation!$G33)</f>
        <v>16.279</v>
      </c>
      <c r="CO33" s="102">
        <f>SUMIFS(Data!AF$4:AF$6064,Data!$C$4:$C$6064,Calculation!$F33, Data!$D$4:$D$6064,Calculation!$G33)</f>
        <v>108.46899999999999</v>
      </c>
      <c r="CP33" s="102">
        <f>SUMIFS(Data!AG$4:AG$6064,Data!$C$4:$C$6064,Calculation!$F33, Data!$D$4:$D$6064,Calculation!$G33)</f>
        <v>419374</v>
      </c>
      <c r="CQ33" s="102">
        <f>SUMIFS(Data!AH$4:AH$6064,Data!$C$4:$C$6064,Calculation!$F33, Data!$D$4:$D$6064,Calculation!$G33)</f>
        <v>0.39539999999999997</v>
      </c>
      <c r="CR33" s="102">
        <f>SUMIFS(Data!AI$4:AI$6064,Data!$C$4:$C$6064,Calculation!$F33, Data!$D$4:$D$6064,Calculation!$G33)</f>
        <v>95</v>
      </c>
      <c r="CS33" s="102">
        <f>SUMIFS(Data!AJ$4:AJ$6064,Data!$C$4:$C$6064,Calculation!$F33, Data!$D$4:$D$6064,Calculation!$G33)</f>
        <v>97</v>
      </c>
      <c r="CT33" s="102"/>
      <c r="CU33" s="102"/>
      <c r="CV33" s="102"/>
      <c r="CW33" s="102"/>
      <c r="CX33" s="102"/>
      <c r="CY33" s="102"/>
      <c r="CZ33" s="102"/>
      <c r="DA33" s="102"/>
      <c r="DB33" s="102"/>
      <c r="DC33" s="102"/>
      <c r="DD33" s="102"/>
      <c r="DE33" s="102"/>
      <c r="DF33" s="102"/>
      <c r="DG33" s="101">
        <f t="shared" si="18"/>
        <v>0.3417154</v>
      </c>
      <c r="DH33" s="102">
        <f>SUMIFS(Data!AK$4:AK$6064,Data!$C$4:$C$6064,Calculation!$F33, Data!$D$4:$D$6064,Calculation!$G33)</f>
        <v>-0.48649999999999999</v>
      </c>
      <c r="DI33" s="102">
        <f>SUMIFS(Data!AL$4:AL$6064,Data!$C$4:$C$6064,Calculation!$F33, Data!$D$4:$D$6064,Calculation!$G33)</f>
        <v>-3.04E-2</v>
      </c>
      <c r="DJ33" s="102">
        <f>SUMIFS(Data!AM$4:AM$6064,Data!$C$4:$C$6064,Calculation!$F33, Data!$D$4:$D$6064,Calculation!$G33)</f>
        <v>0.99239999999999995</v>
      </c>
      <c r="DK33" s="102">
        <f>SUMIFS(Data!AN$4:AN$6064,Data!$C$4:$C$6064,Calculation!$F33, Data!$D$4:$D$6064,Calculation!$G33)</f>
        <v>-7.0199999999999999E-2</v>
      </c>
      <c r="DL33" s="102">
        <f>SUMIFS(Data!AO$4:AO$6064,Data!$C$4:$C$6064,Calculation!$F33, Data!$D$4:$D$6064,Calculation!$G33)</f>
        <v>0.30759999999999998</v>
      </c>
      <c r="DM33" s="102">
        <f>SUMIFS(Data!AP$4:AP$6064,Data!$C$4:$C$6064,Calculation!$F33, Data!$D$4:$D$6064,Calculation!$G33)</f>
        <v>0.48699999999999999</v>
      </c>
      <c r="DN33" s="102"/>
      <c r="DO33" s="102"/>
      <c r="DP33" s="102"/>
      <c r="DQ33" s="102"/>
      <c r="DR33" s="102"/>
      <c r="DS33" s="102"/>
      <c r="DT33" s="102"/>
      <c r="DU33" s="102"/>
      <c r="DV33" s="102"/>
      <c r="DW33" s="102"/>
      <c r="DX33" s="102"/>
      <c r="DY33" s="102"/>
      <c r="DZ33" s="102"/>
      <c r="EA33" s="16"/>
      <c r="EB33" s="93" t="str">
        <f t="shared" si="1"/>
        <v>MYS</v>
      </c>
      <c r="EC33" s="93">
        <f t="shared" si="2"/>
        <v>2035</v>
      </c>
      <c r="ED33" s="16"/>
      <c r="EE33" s="16">
        <v>21</v>
      </c>
      <c r="EF33" s="94" t="e">
        <f t="shared" si="4"/>
        <v>#VALUE!</v>
      </c>
      <c r="EG33" s="213" t="e">
        <f t="shared" si="7"/>
        <v>#VALUE!</v>
      </c>
      <c r="EH33" s="117">
        <f t="shared" si="3"/>
        <v>1.7316684573345819E-3</v>
      </c>
      <c r="EI33" s="213">
        <f t="array" ref="EI33">EE33^6*EK$16+EE33^5*EL$16+EE33^4*EM$16+EE33^3*EN$16+EE33^2*EO$16+EE33*EP$16+EQ$16</f>
        <v>1.7800633243993946E-3</v>
      </c>
      <c r="EJ33" s="16"/>
      <c r="EK33" s="16"/>
      <c r="EL33" s="16"/>
      <c r="EM33" s="16"/>
      <c r="EN33" s="16"/>
      <c r="EO33" s="16"/>
    </row>
    <row r="34" spans="3:145" ht="17.25" thickTop="1" thickBot="1" x14ac:dyDescent="0.3">
      <c r="C34" s="230">
        <v>2000</v>
      </c>
      <c r="D34" s="230">
        <f>AVERAGEIFS(Data!$J$3:$J$6063, Data!$C$3:$C$6063, Calculation!$F$19, Data!$D$3:$D$6063,Calculation!C34)</f>
        <v>3.6999999999999998E-2</v>
      </c>
      <c r="F34" s="39" t="str">
        <f t="shared" si="19"/>
        <v>MYS</v>
      </c>
      <c r="G34" s="16">
        <v>2010</v>
      </c>
      <c r="H34" s="16"/>
      <c r="I34" s="40"/>
      <c r="J34" s="161">
        <f>SUMIFS(Data!J$4:J$6064,Data!C$4:C$6064,$F34,Data!D$4:D$6064,$G34)</f>
        <v>-1E-3</v>
      </c>
      <c r="K34" s="162" t="s">
        <v>483</v>
      </c>
      <c r="L34" s="162">
        <f t="shared" si="20"/>
        <v>-1E-3</v>
      </c>
      <c r="M34" s="162" t="s">
        <v>483</v>
      </c>
      <c r="N34" s="102">
        <f>SUMIFS(Data!K$4:K$6064,Data!C$4:C$6064,$F34,Data!D$4:D$6064,$G34)</f>
        <v>0.99199999999999999</v>
      </c>
      <c r="O34" s="102">
        <f t="shared" si="21"/>
        <v>0.99199999999999999</v>
      </c>
      <c r="P34" s="103">
        <f t="shared" si="8"/>
        <v>52.823718370558638</v>
      </c>
      <c r="Q34" s="103">
        <f t="shared" si="9"/>
        <v>52.823718370558638</v>
      </c>
      <c r="R34" s="16">
        <v>2010</v>
      </c>
      <c r="S34" s="102">
        <f>SUMIFS(Data!L$3:L$6063,Data!$C$3:$C$6063,Calculation!F34,Data!$D$3:$D$6063,Calculation!G34)</f>
        <v>1.478213</v>
      </c>
      <c r="T34" s="102">
        <f t="shared" si="10"/>
        <v>52.823718370558638</v>
      </c>
      <c r="U34" s="41"/>
      <c r="V34" s="41"/>
      <c r="W34" s="41"/>
      <c r="X34" s="41"/>
      <c r="Y34" s="41"/>
      <c r="Z34" s="101">
        <f t="shared" si="11"/>
        <v>1.478213</v>
      </c>
      <c r="AA34" s="102" t="str">
        <f t="shared" si="22"/>
        <v/>
      </c>
      <c r="AB34" s="101">
        <f t="shared" si="12"/>
        <v>1.478213</v>
      </c>
      <c r="AC34" s="102" t="str">
        <f t="shared" si="13"/>
        <v/>
      </c>
      <c r="AD34" s="16">
        <v>2010</v>
      </c>
      <c r="AE34" s="102">
        <f>SUMIFS(Data!M$4:M$6064,Data!$C$4:$C$6064,Calculation!$F34, Data!$D$4:$D$6064,Calculation!$G34)</f>
        <v>0.45058680000000001</v>
      </c>
      <c r="AF34" s="102">
        <f>SUMIFS(Data!N$4:N$6064,Data!$C$4:$C$6064,Calculation!$F34, Data!$D$4:$D$6064,Calculation!$G34)</f>
        <v>0.27209610000000001</v>
      </c>
      <c r="AG34" s="102">
        <f>SUMIFS(Data!O$4:O$6064,Data!$C$4:$C$6064,Calculation!$F34, Data!$D$4:$D$6064,Calculation!$G34)</f>
        <v>1.301647</v>
      </c>
      <c r="AH34" s="102">
        <f>SUMIFS(Data!P$4:P$6064,Data!$C$4:$C$6064,Calculation!$F34, Data!$D$4:$D$6064,Calculation!$G34)</f>
        <v>0.75424089999999999</v>
      </c>
      <c r="AI34" s="102">
        <f>SUMIFS(Data!Q$4:Q$6064,Data!$C$4:$C$6064,Calculation!$F34, Data!$D$4:$D$6064,Calculation!$G34)</f>
        <v>0.48572559999999998</v>
      </c>
      <c r="AJ34" s="102"/>
      <c r="AK34" s="102"/>
      <c r="AL34" s="102"/>
      <c r="AM34" s="102"/>
      <c r="AN34" s="102"/>
      <c r="AO34" s="102"/>
      <c r="AP34" s="102"/>
      <c r="AQ34" s="102"/>
      <c r="AR34" s="102"/>
      <c r="AS34" s="102"/>
      <c r="AT34" s="102"/>
      <c r="AU34" s="101">
        <f t="shared" si="14"/>
        <v>0.45058680000000001</v>
      </c>
      <c r="AV34" s="102">
        <f>SUMIFS(Data!R$4:R$6064,Data!$C$4:$C$6064,Calculation!$F34, Data!$D$4:$D$6064,Calculation!$G34)</f>
        <v>1.0361</v>
      </c>
      <c r="AW34" s="102">
        <f>SUMIFS(Data!S$4:S$6064,Data!$C$4:$C$6064,Calculation!$F34, Data!$D$4:$D$6064,Calculation!$G34)</f>
        <v>5.2900000000000003E-2</v>
      </c>
      <c r="AX34" s="102">
        <f>SUMIFS(Data!T$4:T$6064,Data!$C$4:$C$6064,Calculation!$F34, Data!$D$4:$D$6064,Calculation!$G34)</f>
        <v>4.0099999999999997E-2</v>
      </c>
      <c r="AY34" s="102"/>
      <c r="AZ34" s="102"/>
      <c r="BA34" s="102"/>
      <c r="BB34" s="102"/>
      <c r="BC34" s="102"/>
      <c r="BD34" s="102"/>
      <c r="BE34" s="102"/>
      <c r="BF34" s="101">
        <f t="shared" si="15"/>
        <v>0.27209610000000001</v>
      </c>
      <c r="BG34" s="102">
        <f>SUMIFS(Data!U$4:U$6064,Data!$C$4:$C$6064,Calculation!$F34, Data!$D$4:$D$6064,Calculation!$G34)</f>
        <v>4.9664000000000001</v>
      </c>
      <c r="BH34" s="102">
        <f>SUMIFS(Data!V$4:V$6064,Data!$C$4:$C$6064,Calculation!$F34, Data!$D$4:$D$6064,Calculation!$G34)</f>
        <v>34.53</v>
      </c>
      <c r="BI34" s="102">
        <f>SUMIFS(Data!W$4:W$6064,Data!$C$4:$C$6064,Calculation!$F34, Data!$D$4:$D$6064,Calculation!$G34)</f>
        <v>5.91</v>
      </c>
      <c r="BJ34" s="102">
        <f>SUMIFS(Data!X$4:X$6064,Data!$C$4:$C$6064,Calculation!$F34, Data!$D$4:$D$6064,Calculation!$G34)</f>
        <v>413.202</v>
      </c>
      <c r="BK34" s="102"/>
      <c r="BL34" s="102"/>
      <c r="BM34" s="102"/>
      <c r="BN34" s="102"/>
      <c r="BO34" s="102"/>
      <c r="BP34" s="102"/>
      <c r="BQ34" s="102"/>
      <c r="BR34" s="102"/>
      <c r="BS34" s="102"/>
      <c r="BT34" s="101">
        <f t="shared" si="16"/>
        <v>1.301647</v>
      </c>
      <c r="BU34" s="102">
        <f>SUMIFS(Data!Y$4:Y$6064,Data!$C$4:$C$6064,Calculation!$F34, Data!$D$4:$D$6064,Calculation!$G34)</f>
        <v>69.484700000000004</v>
      </c>
      <c r="BV34" s="102">
        <f>SUMIFS(Data!Z$4:Z$6064,Data!$C$4:$C$6064,Calculation!$F34, Data!$D$4:$D$6064,Calculation!$G34)</f>
        <v>0.65469999999999995</v>
      </c>
      <c r="BW34" s="102"/>
      <c r="BX34" s="102"/>
      <c r="BY34" s="102"/>
      <c r="BZ34" s="102"/>
      <c r="CA34" s="102"/>
      <c r="CB34" s="102">
        <f>SUMIFS(Data!AA$4:AA$6064,Data!$C$4:$C$6064,Calculation!$F34, Data!$D$4:$D$6064,Calculation!$G34)</f>
        <v>-0.2213801</v>
      </c>
      <c r="CC34" s="102">
        <f>SUMIFS(Data!AB$4:AB$6064,Data!$C$4:$C$6064,Calculation!$F34, Data!$D$4:$D$6064,Calculation!$G34)</f>
        <v>0.24</v>
      </c>
      <c r="CD34" s="102">
        <f>SUMIFS(Data!AC$4:AC$6064,Data!$C$4:$C$6064,Calculation!$F34, Data!$D$4:$D$6064,Calculation!$G34)</f>
        <v>17.22</v>
      </c>
      <c r="CE34" s="102">
        <f>SUMIFS(Data!AD$4:AD$6064,Data!$C$4:$C$6064,Calculation!$F34, Data!$D$4:$D$6064,Calculation!$G34)</f>
        <v>39.299999999999997</v>
      </c>
      <c r="CF34" s="102"/>
      <c r="CG34" s="102"/>
      <c r="CH34" s="102"/>
      <c r="CI34" s="102"/>
      <c r="CJ34" s="102"/>
      <c r="CK34" s="102"/>
      <c r="CL34" s="102"/>
      <c r="CM34" s="101">
        <f t="shared" si="17"/>
        <v>0.75424089999999999</v>
      </c>
      <c r="CN34" s="102">
        <f>SUMIFS(Data!AE$4:AE$6064,Data!$C$4:$C$6064,Calculation!$F34, Data!$D$4:$D$6064,Calculation!$G34)</f>
        <v>16.303000000000001</v>
      </c>
      <c r="CO34" s="102">
        <f>SUMIFS(Data!AF$4:AF$6064,Data!$C$4:$C$6064,Calculation!$F34, Data!$D$4:$D$6064,Calculation!$G34)</f>
        <v>119.744</v>
      </c>
      <c r="CP34" s="102">
        <f>SUMIFS(Data!AG$4:AG$6064,Data!$C$4:$C$6064,Calculation!$F34, Data!$D$4:$D$6064,Calculation!$G34)</f>
        <v>443770</v>
      </c>
      <c r="CQ34" s="102">
        <f>SUMIFS(Data!AH$4:AH$6064,Data!$C$4:$C$6064,Calculation!$F34, Data!$D$4:$D$6064,Calculation!$G34)</f>
        <v>0.41310000000000002</v>
      </c>
      <c r="CR34" s="102">
        <f>SUMIFS(Data!AI$4:AI$6064,Data!$C$4:$C$6064,Calculation!$F34, Data!$D$4:$D$6064,Calculation!$G34)</f>
        <v>95.4</v>
      </c>
      <c r="CS34" s="102">
        <f>SUMIFS(Data!AJ$4:AJ$6064,Data!$C$4:$C$6064,Calculation!$F34, Data!$D$4:$D$6064,Calculation!$G34)</f>
        <v>97.3</v>
      </c>
      <c r="CT34" s="102"/>
      <c r="CU34" s="102"/>
      <c r="CV34" s="102"/>
      <c r="CW34" s="102"/>
      <c r="CX34" s="102"/>
      <c r="CY34" s="102"/>
      <c r="CZ34" s="102"/>
      <c r="DA34" s="102"/>
      <c r="DB34" s="102"/>
      <c r="DC34" s="102"/>
      <c r="DD34" s="102"/>
      <c r="DE34" s="102"/>
      <c r="DF34" s="102"/>
      <c r="DG34" s="101">
        <f t="shared" si="18"/>
        <v>0.48572559999999998</v>
      </c>
      <c r="DH34" s="102">
        <f>SUMIFS(Data!AK$4:AK$6064,Data!$C$4:$C$6064,Calculation!$F34, Data!$D$4:$D$6064,Calculation!$G34)</f>
        <v>-0.47720000000000001</v>
      </c>
      <c r="DI34" s="102">
        <f>SUMIFS(Data!AL$4:AL$6064,Data!$C$4:$C$6064,Calculation!$F34, Data!$D$4:$D$6064,Calculation!$G34)</f>
        <v>0.1336</v>
      </c>
      <c r="DJ34" s="102">
        <f>SUMIFS(Data!AM$4:AM$6064,Data!$C$4:$C$6064,Calculation!$F34, Data!$D$4:$D$6064,Calculation!$G34)</f>
        <v>1.1314</v>
      </c>
      <c r="DK34" s="102">
        <f>SUMIFS(Data!AN$4:AN$6064,Data!$C$4:$C$6064,Calculation!$F34, Data!$D$4:$D$6064,Calculation!$G34)</f>
        <v>0.12139999999999999</v>
      </c>
      <c r="DL34" s="102">
        <f>SUMIFS(Data!AO$4:AO$6064,Data!$C$4:$C$6064,Calculation!$F34, Data!$D$4:$D$6064,Calculation!$G34)</f>
        <v>0.59760000000000002</v>
      </c>
      <c r="DM34" s="102">
        <f>SUMIFS(Data!AP$4:AP$6064,Data!$C$4:$C$6064,Calculation!$F34, Data!$D$4:$D$6064,Calculation!$G34)</f>
        <v>0.52669999999999995</v>
      </c>
      <c r="DN34" s="102"/>
      <c r="DO34" s="102"/>
      <c r="DP34" s="102"/>
      <c r="DQ34" s="102"/>
      <c r="DR34" s="102"/>
      <c r="DS34" s="102"/>
      <c r="DT34" s="102"/>
      <c r="DU34" s="102"/>
      <c r="DV34" s="102"/>
      <c r="DW34" s="102"/>
      <c r="DX34" s="102"/>
      <c r="DY34" s="102"/>
      <c r="DZ34" s="102"/>
      <c r="EA34" s="16"/>
      <c r="EB34" s="93" t="str">
        <f t="shared" si="1"/>
        <v>MYS</v>
      </c>
      <c r="EC34" s="93">
        <f t="shared" si="2"/>
        <v>2036</v>
      </c>
      <c r="ED34" s="16"/>
      <c r="EE34" s="16">
        <v>22</v>
      </c>
      <c r="EF34" s="94" t="e">
        <f t="shared" si="4"/>
        <v>#VALUE!</v>
      </c>
      <c r="EG34" s="213" t="e">
        <f t="shared" si="7"/>
        <v>#VALUE!</v>
      </c>
      <c r="EH34" s="117">
        <f t="shared" si="3"/>
        <v>1.5596833021564009E-3</v>
      </c>
      <c r="EI34" s="213">
        <f t="array" ref="EI34">EE34^6*EK$16+EE34^5*EL$16+EE34^4*EM$16+EE34^3*EN$16+EE34^2*EO$16+EE34*EP$16+EQ$16</f>
        <v>1.6113906177316201E-3</v>
      </c>
      <c r="EJ34" s="16"/>
      <c r="EK34" s="16"/>
      <c r="EL34" s="16"/>
      <c r="EM34" s="16"/>
      <c r="EN34" s="16"/>
      <c r="EO34" s="16"/>
    </row>
    <row r="35" spans="3:145" ht="17.25" thickTop="1" thickBot="1" x14ac:dyDescent="0.3">
      <c r="C35" s="230">
        <v>2001</v>
      </c>
      <c r="D35" s="230">
        <f>AVERAGEIFS(Data!$J$3:$J$6063, Data!$C$3:$C$6063, Calculation!$F$19, Data!$D$3:$D$6063,Calculation!C35)</f>
        <v>-2.3E-2</v>
      </c>
      <c r="F35" s="39" t="str">
        <f t="shared" si="19"/>
        <v>MYS</v>
      </c>
      <c r="G35" s="16">
        <v>2011</v>
      </c>
      <c r="H35" s="16"/>
      <c r="I35" s="40"/>
      <c r="J35" s="161">
        <f>SUMIFS(Data!J$4:J$6064,Data!C$4:C$6064,$F35,Data!D$4:D$6064,$G35)</f>
        <v>8.0000000000000002E-3</v>
      </c>
      <c r="K35" s="162" t="s">
        <v>483</v>
      </c>
      <c r="L35" s="162">
        <f t="shared" si="20"/>
        <v>8.0000000000000002E-3</v>
      </c>
      <c r="M35" s="162" t="s">
        <v>483</v>
      </c>
      <c r="N35" s="102">
        <f>SUMIFS(Data!K$4:K$6064,Data!C$4:C$6064,$F35,Data!D$4:D$6064,$G35)</f>
        <v>1</v>
      </c>
      <c r="O35" s="102">
        <f t="shared" si="21"/>
        <v>1</v>
      </c>
      <c r="P35" s="103">
        <f t="shared" si="8"/>
        <v>54.278496175488044</v>
      </c>
      <c r="Q35" s="103">
        <f t="shared" si="9"/>
        <v>54.278496175488044</v>
      </c>
      <c r="R35" s="16">
        <v>2011</v>
      </c>
      <c r="S35" s="102">
        <f>SUMIFS(Data!L$3:L$6063,Data!$C$3:$C$6063,Calculation!F35,Data!$D$3:$D$6063,Calculation!G35)</f>
        <v>1.613756</v>
      </c>
      <c r="T35" s="102">
        <f t="shared" si="10"/>
        <v>54.278496175488044</v>
      </c>
      <c r="U35" s="41"/>
      <c r="V35" s="41"/>
      <c r="W35" s="41"/>
      <c r="X35" s="41"/>
      <c r="Y35" s="41"/>
      <c r="Z35" s="101">
        <f t="shared" si="11"/>
        <v>1.613756</v>
      </c>
      <c r="AA35" s="102" t="str">
        <f t="shared" si="22"/>
        <v/>
      </c>
      <c r="AB35" s="101">
        <f t="shared" si="12"/>
        <v>1.613756</v>
      </c>
      <c r="AC35" s="102" t="str">
        <f t="shared" si="13"/>
        <v/>
      </c>
      <c r="AD35" s="16">
        <v>2011</v>
      </c>
      <c r="AE35" s="102">
        <f>SUMIFS(Data!M$4:M$6064,Data!$C$4:$C$6064,Calculation!$F35, Data!$D$4:$D$6064,Calculation!$G35)</f>
        <v>0.56072630000000001</v>
      </c>
      <c r="AF35" s="102">
        <f>SUMIFS(Data!N$4:N$6064,Data!$C$4:$C$6064,Calculation!$F35, Data!$D$4:$D$6064,Calculation!$G35)</f>
        <v>0.39990019999999998</v>
      </c>
      <c r="AG35" s="102">
        <f>SUMIFS(Data!O$4:O$6064,Data!$C$4:$C$6064,Calculation!$F35, Data!$D$4:$D$6064,Calculation!$G35)</f>
        <v>1.362198</v>
      </c>
      <c r="AH35" s="102">
        <f>SUMIFS(Data!P$4:P$6064,Data!$C$4:$C$6064,Calculation!$F35, Data!$D$4:$D$6064,Calculation!$G35)</f>
        <v>0.79264630000000003</v>
      </c>
      <c r="AI35" s="102">
        <f>SUMIFS(Data!Q$4:Q$6064,Data!$C$4:$C$6064,Calculation!$F35, Data!$D$4:$D$6064,Calculation!$G35)</f>
        <v>0.45107960000000002</v>
      </c>
      <c r="AJ35" s="102"/>
      <c r="AK35" s="102"/>
      <c r="AL35" s="102"/>
      <c r="AM35" s="102"/>
      <c r="AN35" s="102"/>
      <c r="AO35" s="102"/>
      <c r="AP35" s="102"/>
      <c r="AQ35" s="102"/>
      <c r="AR35" s="102"/>
      <c r="AS35" s="102"/>
      <c r="AT35" s="102"/>
      <c r="AU35" s="101">
        <f t="shared" si="14"/>
        <v>0.56072630000000001</v>
      </c>
      <c r="AV35" s="102">
        <f>SUMIFS(Data!R$4:R$6064,Data!$C$4:$C$6064,Calculation!$F35, Data!$D$4:$D$6064,Calculation!$G35)</f>
        <v>1.0334000000000001</v>
      </c>
      <c r="AW35" s="102">
        <f>SUMIFS(Data!S$4:S$6064,Data!$C$4:$C$6064,Calculation!$F35, Data!$D$4:$D$6064,Calculation!$G35)</f>
        <v>5.21E-2</v>
      </c>
      <c r="AX35" s="102">
        <f>SUMIFS(Data!T$4:T$6064,Data!$C$4:$C$6064,Calculation!$F35, Data!$D$4:$D$6064,Calculation!$G35)</f>
        <v>5.2400000000000002E-2</v>
      </c>
      <c r="AY35" s="102"/>
      <c r="AZ35" s="102"/>
      <c r="BA35" s="102"/>
      <c r="BB35" s="102"/>
      <c r="BC35" s="102"/>
      <c r="BD35" s="102"/>
      <c r="BE35" s="102"/>
      <c r="BF35" s="101">
        <f t="shared" si="15"/>
        <v>0.39990019999999998</v>
      </c>
      <c r="BG35" s="102">
        <f>SUMIFS(Data!U$4:U$6064,Data!$C$4:$C$6064,Calculation!$F35, Data!$D$4:$D$6064,Calculation!$G35)</f>
        <v>5.7629000000000001</v>
      </c>
      <c r="BH35" s="102">
        <f>SUMIFS(Data!V$4:V$6064,Data!$C$4:$C$6064,Calculation!$F35, Data!$D$4:$D$6064,Calculation!$G35)</f>
        <v>35.643999999999998</v>
      </c>
      <c r="BI35" s="102">
        <f>SUMIFS(Data!W$4:W$6064,Data!$C$4:$C$6064,Calculation!$F35, Data!$D$4:$D$6064,Calculation!$G35)</f>
        <v>6.2679999999999998</v>
      </c>
      <c r="BJ35" s="102">
        <f>SUMIFS(Data!X$4:X$6064,Data!$C$4:$C$6064,Calculation!$F35, Data!$D$4:$D$6064,Calculation!$G35)</f>
        <v>412.97</v>
      </c>
      <c r="BK35" s="102"/>
      <c r="BL35" s="102"/>
      <c r="BM35" s="102"/>
      <c r="BN35" s="102"/>
      <c r="BO35" s="102"/>
      <c r="BP35" s="102"/>
      <c r="BQ35" s="102"/>
      <c r="BR35" s="102"/>
      <c r="BS35" s="102"/>
      <c r="BT35" s="101">
        <f t="shared" si="16"/>
        <v>1.362198</v>
      </c>
      <c r="BU35" s="102">
        <f>SUMIFS(Data!Y$4:Y$6064,Data!$C$4:$C$6064,Calculation!$F35, Data!$D$4:$D$6064,Calculation!$G35)</f>
        <v>71.354399999999998</v>
      </c>
      <c r="BV35" s="102">
        <f>SUMIFS(Data!Z$4:Z$6064,Data!$C$4:$C$6064,Calculation!$F35, Data!$D$4:$D$6064,Calculation!$G35)</f>
        <v>0.67049999999999998</v>
      </c>
      <c r="BW35" s="102"/>
      <c r="BX35" s="102"/>
      <c r="BY35" s="102"/>
      <c r="BZ35" s="102"/>
      <c r="CA35" s="102"/>
      <c r="CB35" s="102">
        <f>SUMIFS(Data!AA$4:AA$6064,Data!$C$4:$C$6064,Calculation!$F35, Data!$D$4:$D$6064,Calculation!$G35)</f>
        <v>-0.1941937</v>
      </c>
      <c r="CC35" s="102">
        <f>SUMIFS(Data!AB$4:AB$6064,Data!$C$4:$C$6064,Calculation!$F35, Data!$D$4:$D$6064,Calculation!$G35)</f>
        <v>0.24</v>
      </c>
      <c r="CD35" s="102">
        <f>SUMIFS(Data!AC$4:AC$6064,Data!$C$4:$C$6064,Calculation!$F35, Data!$D$4:$D$6064,Calculation!$G35)</f>
        <v>17.22</v>
      </c>
      <c r="CE35" s="102">
        <f>SUMIFS(Data!AD$4:AD$6064,Data!$C$4:$C$6064,Calculation!$F35, Data!$D$4:$D$6064,Calculation!$G35)</f>
        <v>38.6</v>
      </c>
      <c r="CF35" s="102"/>
      <c r="CG35" s="102"/>
      <c r="CH35" s="102"/>
      <c r="CI35" s="102"/>
      <c r="CJ35" s="102"/>
      <c r="CK35" s="102"/>
      <c r="CL35" s="102"/>
      <c r="CM35" s="101">
        <f t="shared" si="17"/>
        <v>0.79264630000000003</v>
      </c>
      <c r="CN35" s="102">
        <f>SUMIFS(Data!AE$4:AE$6064,Data!$C$4:$C$6064,Calculation!$F35, Data!$D$4:$D$6064,Calculation!$G35)</f>
        <v>15.726900000000001</v>
      </c>
      <c r="CO35" s="102">
        <f>SUMIFS(Data!AF$4:AF$6064,Data!$C$4:$C$6064,Calculation!$F35, Data!$D$4:$D$6064,Calculation!$G35)</f>
        <v>127.47799999999999</v>
      </c>
      <c r="CP35" s="102">
        <f>SUMIFS(Data!AG$4:AG$6064,Data!$C$4:$C$6064,Calculation!$F35, Data!$D$4:$D$6064,Calculation!$G35)</f>
        <v>452438</v>
      </c>
      <c r="CQ35" s="102">
        <f>SUMIFS(Data!AH$4:AH$6064,Data!$C$4:$C$6064,Calculation!$F35, Data!$D$4:$D$6064,Calculation!$G35)</f>
        <v>0.44019999999999998</v>
      </c>
      <c r="CR35" s="102">
        <f>SUMIFS(Data!AI$4:AI$6064,Data!$C$4:$C$6064,Calculation!$F35, Data!$D$4:$D$6064,Calculation!$G35)</f>
        <v>95.7</v>
      </c>
      <c r="CS35" s="102">
        <f>SUMIFS(Data!AJ$4:AJ$6064,Data!$C$4:$C$6064,Calculation!$F35, Data!$D$4:$D$6064,Calculation!$G35)</f>
        <v>97.7</v>
      </c>
      <c r="CT35" s="102"/>
      <c r="CU35" s="102"/>
      <c r="CV35" s="102"/>
      <c r="CW35" s="102"/>
      <c r="CX35" s="102"/>
      <c r="CY35" s="102"/>
      <c r="CZ35" s="102"/>
      <c r="DA35" s="102"/>
      <c r="DB35" s="102"/>
      <c r="DC35" s="102"/>
      <c r="DD35" s="102"/>
      <c r="DE35" s="102"/>
      <c r="DF35" s="102"/>
      <c r="DG35" s="101">
        <f t="shared" si="18"/>
        <v>0.45107960000000002</v>
      </c>
      <c r="DH35" s="102">
        <f>SUMIFS(Data!AK$4:AK$6064,Data!$C$4:$C$6064,Calculation!$F35, Data!$D$4:$D$6064,Calculation!$G35)</f>
        <v>-0.44319999999999998</v>
      </c>
      <c r="DI35" s="102">
        <f>SUMIFS(Data!AL$4:AL$6064,Data!$C$4:$C$6064,Calculation!$F35, Data!$D$4:$D$6064,Calculation!$G35)</f>
        <v>5.0999999999999997E-2</v>
      </c>
      <c r="DJ35" s="102">
        <f>SUMIFS(Data!AM$4:AM$6064,Data!$C$4:$C$6064,Calculation!$F35, Data!$D$4:$D$6064,Calculation!$G35)</f>
        <v>1.0313000000000001</v>
      </c>
      <c r="DK35" s="102">
        <f>SUMIFS(Data!AN$4:AN$6064,Data!$C$4:$C$6064,Calculation!$F35, Data!$D$4:$D$6064,Calculation!$G35)</f>
        <v>7.9799999999999996E-2</v>
      </c>
      <c r="DL35" s="102">
        <f>SUMIFS(Data!AO$4:AO$6064,Data!$C$4:$C$6064,Calculation!$F35, Data!$D$4:$D$6064,Calculation!$G35)</f>
        <v>0.58950000000000002</v>
      </c>
      <c r="DM35" s="102">
        <f>SUMIFS(Data!AP$4:AP$6064,Data!$C$4:$C$6064,Calculation!$F35, Data!$D$4:$D$6064,Calculation!$G35)</f>
        <v>0.5232</v>
      </c>
      <c r="DN35" s="102"/>
      <c r="DO35" s="102"/>
      <c r="DP35" s="102"/>
      <c r="DQ35" s="102"/>
      <c r="DR35" s="102"/>
      <c r="DS35" s="102"/>
      <c r="DT35" s="102"/>
      <c r="DU35" s="102"/>
      <c r="DV35" s="102"/>
      <c r="DW35" s="102"/>
      <c r="DX35" s="102"/>
      <c r="DY35" s="102"/>
      <c r="DZ35" s="102"/>
      <c r="EA35" s="16"/>
      <c r="EB35" s="93" t="str">
        <f t="shared" si="1"/>
        <v>MYS</v>
      </c>
      <c r="EC35" s="93">
        <f t="shared" si="2"/>
        <v>2037</v>
      </c>
      <c r="ED35" s="16"/>
      <c r="EE35" s="16">
        <v>23</v>
      </c>
      <c r="EF35" s="94" t="e">
        <f t="shared" si="4"/>
        <v>#VALUE!</v>
      </c>
      <c r="EG35" s="213" t="e">
        <f t="shared" si="7"/>
        <v>#VALUE!</v>
      </c>
      <c r="EH35" s="117">
        <f t="shared" si="3"/>
        <v>1.4047792998261521E-3</v>
      </c>
      <c r="EI35" s="213">
        <f t="array" ref="EI35">EE35^6*EK$16+EE35^5*EL$16+EE35^4*EM$16+EE35^3*EN$16+EE35^2*EO$16+EE35*EP$16+EQ$16</f>
        <v>1.450333319655335E-3</v>
      </c>
      <c r="EJ35" s="16"/>
      <c r="EK35" s="16"/>
      <c r="EL35" s="16"/>
      <c r="EM35" s="16"/>
      <c r="EN35" s="16"/>
      <c r="EO35" s="16"/>
    </row>
    <row r="36" spans="3:145" ht="17.25" thickTop="1" thickBot="1" x14ac:dyDescent="0.3">
      <c r="C36" s="230">
        <v>2002</v>
      </c>
      <c r="D36" s="230">
        <f>AVERAGEIFS(Data!$J$3:$J$6063, Data!$C$3:$C$6063, Calculation!$F$19, Data!$D$3:$D$6063,Calculation!C36)</f>
        <v>0.02</v>
      </c>
      <c r="F36" s="39" t="str">
        <f t="shared" si="19"/>
        <v>MYS</v>
      </c>
      <c r="G36" s="16">
        <v>2012</v>
      </c>
      <c r="H36" s="16"/>
      <c r="I36" s="40"/>
      <c r="J36" s="161">
        <f>SUMIFS(Data!J$4:J$6064,Data!C$4:C$6064,$F36,Data!D$4:D$6064,$G36)</f>
        <v>4.0000000000000001E-3</v>
      </c>
      <c r="K36" s="162" t="s">
        <v>483</v>
      </c>
      <c r="L36" s="162">
        <f t="shared" si="20"/>
        <v>4.0000000000000001E-3</v>
      </c>
      <c r="M36" s="162" t="s">
        <v>483</v>
      </c>
      <c r="N36" s="102">
        <f>SUMIFS(Data!K$4:K$6064,Data!C$4:C$6064,$F36,Data!D$4:D$6064,$G36)</f>
        <v>1.004</v>
      </c>
      <c r="O36" s="102">
        <f t="shared" si="21"/>
        <v>1.004</v>
      </c>
      <c r="P36" s="103">
        <f t="shared" si="8"/>
        <v>55.447068828205616</v>
      </c>
      <c r="Q36" s="103">
        <f t="shared" si="9"/>
        <v>55.447068828205616</v>
      </c>
      <c r="R36" s="16">
        <v>2012</v>
      </c>
      <c r="S36" s="102">
        <f>SUMIFS(Data!L$3:L$6063,Data!$C$3:$C$6063,Calculation!F36,Data!$D$3:$D$6063,Calculation!G36)</f>
        <v>1.7226330000000001</v>
      </c>
      <c r="T36" s="102">
        <f t="shared" si="10"/>
        <v>55.447068828205616</v>
      </c>
      <c r="U36" s="41"/>
      <c r="V36" s="41"/>
      <c r="W36" s="41"/>
      <c r="X36" s="41"/>
      <c r="Y36" s="41"/>
      <c r="Z36" s="101">
        <f t="shared" si="11"/>
        <v>1.7226330000000001</v>
      </c>
      <c r="AA36" s="102" t="str">
        <f t="shared" si="22"/>
        <v/>
      </c>
      <c r="AB36" s="101">
        <f t="shared" si="12"/>
        <v>1.7226330000000001</v>
      </c>
      <c r="AC36" s="102" t="str">
        <f t="shared" si="13"/>
        <v/>
      </c>
      <c r="AD36" s="16">
        <v>2012</v>
      </c>
      <c r="AE36" s="102">
        <f>SUMIFS(Data!M$4:M$6064,Data!$C$4:$C$6064,Calculation!$F36, Data!$D$4:$D$6064,Calculation!$G36)</f>
        <v>0.62007500000000004</v>
      </c>
      <c r="AF36" s="102">
        <f>SUMIFS(Data!N$4:N$6064,Data!$C$4:$C$6064,Calculation!$F36, Data!$D$4:$D$6064,Calculation!$G36)</f>
        <v>0.42649769999999998</v>
      </c>
      <c r="AG36" s="102">
        <f>SUMIFS(Data!O$4:O$6064,Data!$C$4:$C$6064,Calculation!$F36, Data!$D$4:$D$6064,Calculation!$G36)</f>
        <v>1.4453400000000001</v>
      </c>
      <c r="AH36" s="102">
        <f>SUMIFS(Data!P$4:P$6064,Data!$C$4:$C$6064,Calculation!$F36, Data!$D$4:$D$6064,Calculation!$G36)</f>
        <v>0.84185670000000001</v>
      </c>
      <c r="AI36" s="102">
        <f>SUMIFS(Data!Q$4:Q$6064,Data!$C$4:$C$6064,Calculation!$F36, Data!$D$4:$D$6064,Calculation!$G36)</f>
        <v>0.47430099999999997</v>
      </c>
      <c r="AJ36" s="102"/>
      <c r="AK36" s="102"/>
      <c r="AL36" s="102"/>
      <c r="AM36" s="102"/>
      <c r="AN36" s="102"/>
      <c r="AO36" s="102"/>
      <c r="AP36" s="102"/>
      <c r="AQ36" s="102"/>
      <c r="AR36" s="102"/>
      <c r="AS36" s="102"/>
      <c r="AT36" s="102"/>
      <c r="AU36" s="101">
        <f t="shared" si="14"/>
        <v>0.62007500000000004</v>
      </c>
      <c r="AV36" s="102">
        <f>SUMIFS(Data!R$4:R$6064,Data!$C$4:$C$6064,Calculation!$F36, Data!$D$4:$D$6064,Calculation!$G36)</f>
        <v>1.0927</v>
      </c>
      <c r="AW36" s="102">
        <f>SUMIFS(Data!S$4:S$6064,Data!$C$4:$C$6064,Calculation!$F36, Data!$D$4:$D$6064,Calculation!$G36)</f>
        <v>5.4800000000000001E-2</v>
      </c>
      <c r="AX36" s="102">
        <f>SUMIFS(Data!T$4:T$6064,Data!$C$4:$C$6064,Calculation!$F36, Data!$D$4:$D$6064,Calculation!$G36)</f>
        <v>5.4199999999999998E-2</v>
      </c>
      <c r="AY36" s="102"/>
      <c r="AZ36" s="102"/>
      <c r="BA36" s="102"/>
      <c r="BB36" s="102"/>
      <c r="BC36" s="102"/>
      <c r="BD36" s="102"/>
      <c r="BE36" s="102"/>
      <c r="BF36" s="101">
        <f t="shared" si="15"/>
        <v>0.42649769999999998</v>
      </c>
      <c r="BG36" s="102">
        <f>SUMIFS(Data!U$4:U$6064,Data!$C$4:$C$6064,Calculation!$F36, Data!$D$4:$D$6064,Calculation!$G36)</f>
        <v>5.5970000000000004</v>
      </c>
      <c r="BH36" s="102">
        <f>SUMIFS(Data!V$4:V$6064,Data!$C$4:$C$6064,Calculation!$F36, Data!$D$4:$D$6064,Calculation!$G36)</f>
        <v>36.758000000000003</v>
      </c>
      <c r="BI36" s="102">
        <f>SUMIFS(Data!W$4:W$6064,Data!$C$4:$C$6064,Calculation!$F36, Data!$D$4:$D$6064,Calculation!$G36)</f>
        <v>6.6260000000000003</v>
      </c>
      <c r="BJ36" s="102">
        <f>SUMIFS(Data!X$4:X$6064,Data!$C$4:$C$6064,Calculation!$F36, Data!$D$4:$D$6064,Calculation!$G36)</f>
        <v>412.73700000000002</v>
      </c>
      <c r="BK36" s="102"/>
      <c r="BL36" s="102"/>
      <c r="BM36" s="102"/>
      <c r="BN36" s="102"/>
      <c r="BO36" s="102"/>
      <c r="BP36" s="102"/>
      <c r="BQ36" s="102"/>
      <c r="BR36" s="102"/>
      <c r="BS36" s="102"/>
      <c r="BT36" s="101">
        <f t="shared" si="16"/>
        <v>1.4453400000000001</v>
      </c>
      <c r="BU36" s="102">
        <f>SUMIFS(Data!Y$4:Y$6064,Data!$C$4:$C$6064,Calculation!$F36, Data!$D$4:$D$6064,Calculation!$G36)</f>
        <v>74.129499999999993</v>
      </c>
      <c r="BV36" s="102">
        <f>SUMIFS(Data!Z$4:Z$6064,Data!$C$4:$C$6064,Calculation!$F36, Data!$D$4:$D$6064,Calculation!$G36)</f>
        <v>0.68230000000000002</v>
      </c>
      <c r="BW36" s="102"/>
      <c r="BX36" s="102"/>
      <c r="BY36" s="102"/>
      <c r="BZ36" s="102"/>
      <c r="CA36" s="102"/>
      <c r="CB36" s="102">
        <f>SUMIFS(Data!AA$4:AA$6064,Data!$C$4:$C$6064,Calculation!$F36, Data!$D$4:$D$6064,Calculation!$G36)</f>
        <v>-0.19807759999999999</v>
      </c>
      <c r="CC36" s="102">
        <f>SUMIFS(Data!AB$4:AB$6064,Data!$C$4:$C$6064,Calculation!$F36, Data!$D$4:$D$6064,Calculation!$G36)</f>
        <v>0.24</v>
      </c>
      <c r="CD36" s="102">
        <f>SUMIFS(Data!AC$4:AC$6064,Data!$C$4:$C$6064,Calculation!$F36, Data!$D$4:$D$6064,Calculation!$G36)</f>
        <v>17.22</v>
      </c>
      <c r="CE36" s="102">
        <f>SUMIFS(Data!AD$4:AD$6064,Data!$C$4:$C$6064,Calculation!$F36, Data!$D$4:$D$6064,Calculation!$G36)</f>
        <v>38.700000000000003</v>
      </c>
      <c r="CF36" s="102"/>
      <c r="CG36" s="102"/>
      <c r="CH36" s="102"/>
      <c r="CI36" s="102"/>
      <c r="CJ36" s="102"/>
      <c r="CK36" s="102"/>
      <c r="CL36" s="102"/>
      <c r="CM36" s="101">
        <f t="shared" si="17"/>
        <v>0.84185670000000001</v>
      </c>
      <c r="CN36" s="102">
        <f>SUMIFS(Data!AE$4:AE$6064,Data!$C$4:$C$6064,Calculation!$F36, Data!$D$4:$D$6064,Calculation!$G36)</f>
        <v>15.694000000000001</v>
      </c>
      <c r="CO36" s="102">
        <f>SUMIFS(Data!AF$4:AF$6064,Data!$C$4:$C$6064,Calculation!$F36, Data!$D$4:$D$6064,Calculation!$G36)</f>
        <v>141.33000000000001</v>
      </c>
      <c r="CP36" s="102">
        <f>SUMIFS(Data!AG$4:AG$6064,Data!$C$4:$C$6064,Calculation!$F36, Data!$D$4:$D$6064,Calculation!$G36)</f>
        <v>463032</v>
      </c>
      <c r="CQ36" s="102">
        <f>SUMIFS(Data!AH$4:AH$6064,Data!$C$4:$C$6064,Calculation!$F36, Data!$D$4:$D$6064,Calculation!$G36)</f>
        <v>0.43759999999999999</v>
      </c>
      <c r="CR36" s="102">
        <f>SUMIFS(Data!AI$4:AI$6064,Data!$C$4:$C$6064,Calculation!$F36, Data!$D$4:$D$6064,Calculation!$G36)</f>
        <v>95.9</v>
      </c>
      <c r="CS36" s="102">
        <f>SUMIFS(Data!AJ$4:AJ$6064,Data!$C$4:$C$6064,Calculation!$F36, Data!$D$4:$D$6064,Calculation!$G36)</f>
        <v>97.9</v>
      </c>
      <c r="CT36" s="102"/>
      <c r="CU36" s="102"/>
      <c r="CV36" s="102"/>
      <c r="CW36" s="102"/>
      <c r="CX36" s="102"/>
      <c r="CY36" s="102"/>
      <c r="CZ36" s="102"/>
      <c r="DA36" s="102"/>
      <c r="DB36" s="102"/>
      <c r="DC36" s="102"/>
      <c r="DD36" s="102"/>
      <c r="DE36" s="102"/>
      <c r="DF36" s="102"/>
      <c r="DG36" s="101">
        <f t="shared" si="18"/>
        <v>0.47430099999999997</v>
      </c>
      <c r="DH36" s="102">
        <f>SUMIFS(Data!AK$4:AK$6064,Data!$C$4:$C$6064,Calculation!$F36, Data!$D$4:$D$6064,Calculation!$G36)</f>
        <v>-0.31490000000000001</v>
      </c>
      <c r="DI36" s="102">
        <f>SUMIFS(Data!AL$4:AL$6064,Data!$C$4:$C$6064,Calculation!$F36, Data!$D$4:$D$6064,Calculation!$G36)</f>
        <v>0.27389999999999998</v>
      </c>
      <c r="DJ36" s="102">
        <f>SUMIFS(Data!AM$4:AM$6064,Data!$C$4:$C$6064,Calculation!$F36, Data!$D$4:$D$6064,Calculation!$G36)</f>
        <v>0.9264</v>
      </c>
      <c r="DK36" s="102">
        <f>SUMIFS(Data!AN$4:AN$6064,Data!$C$4:$C$6064,Calculation!$F36, Data!$D$4:$D$6064,Calculation!$G36)</f>
        <v>-7.1000000000000004E-3</v>
      </c>
      <c r="DL36" s="102">
        <f>SUMIFS(Data!AO$4:AO$6064,Data!$C$4:$C$6064,Calculation!$F36, Data!$D$4:$D$6064,Calculation!$G36)</f>
        <v>0.57989999999999997</v>
      </c>
      <c r="DM36" s="102">
        <f>SUMIFS(Data!AP$4:AP$6064,Data!$C$4:$C$6064,Calculation!$F36, Data!$D$4:$D$6064,Calculation!$G36)</f>
        <v>0.50409999999999999</v>
      </c>
      <c r="DN36" s="102"/>
      <c r="DO36" s="102"/>
      <c r="DP36" s="102"/>
      <c r="DQ36" s="102"/>
      <c r="DR36" s="102"/>
      <c r="DS36" s="102"/>
      <c r="DT36" s="102"/>
      <c r="DU36" s="102"/>
      <c r="DV36" s="102"/>
      <c r="DW36" s="102"/>
      <c r="DX36" s="102"/>
      <c r="DY36" s="102"/>
      <c r="DZ36" s="102"/>
      <c r="EA36" s="16"/>
      <c r="EB36" s="93" t="str">
        <f t="shared" si="1"/>
        <v>MYS</v>
      </c>
      <c r="EC36" s="93">
        <f t="shared" si="2"/>
        <v>2038</v>
      </c>
      <c r="ED36" s="16"/>
      <c r="EE36" s="16">
        <v>24</v>
      </c>
      <c r="EF36" s="94" t="e">
        <f t="shared" si="4"/>
        <v>#VALUE!</v>
      </c>
      <c r="EG36" s="213" t="e">
        <f t="shared" si="7"/>
        <v>#VALUE!</v>
      </c>
      <c r="EH36" s="117">
        <f t="shared" si="3"/>
        <v>1.2652599912377431E-3</v>
      </c>
      <c r="EI36" s="213">
        <f t="array" ref="EI36">EE36^6*EK$16+EE36^5*EL$16+EE36^4*EM$16+EE36^3*EN$16+EE36^2*EO$16+EE36*EP$16+EQ$16</f>
        <v>1.2964442778096372E-3</v>
      </c>
      <c r="EJ36" s="16"/>
      <c r="EK36" s="16"/>
      <c r="EL36" s="16"/>
      <c r="EM36" s="16"/>
      <c r="EN36" s="16"/>
      <c r="EO36" s="16"/>
    </row>
    <row r="37" spans="3:145" ht="17.25" thickTop="1" thickBot="1" x14ac:dyDescent="0.3">
      <c r="C37" s="230">
        <v>2003</v>
      </c>
      <c r="D37" s="230">
        <f>AVERAGEIFS(Data!$J$3:$J$6063, Data!$C$3:$C$6063, Calculation!$F$19, Data!$D$3:$D$6063,Calculation!C37)</f>
        <v>1.9E-2</v>
      </c>
      <c r="F37" s="39" t="str">
        <f t="shared" si="19"/>
        <v>MYS</v>
      </c>
      <c r="G37" s="16">
        <v>2013</v>
      </c>
      <c r="H37" s="16"/>
      <c r="I37" s="40"/>
      <c r="J37" s="161">
        <f>SUMIFS(Data!J$4:J$6064,Data!C$4:C$6064,$F37,Data!D$4:D$6064,$G37)</f>
        <v>-8.9999999999999993E-3</v>
      </c>
      <c r="K37" s="162" t="s">
        <v>483</v>
      </c>
      <c r="L37" s="162">
        <f t="shared" si="20"/>
        <v>-8.9999999999999993E-3</v>
      </c>
      <c r="M37" s="162" t="s">
        <v>483</v>
      </c>
      <c r="N37" s="102">
        <f>SUMIFS(Data!K$4:K$6064,Data!C$4:C$6064,$F37,Data!D$4:D$6064,$G37)</f>
        <v>0.995</v>
      </c>
      <c r="O37" s="102">
        <f t="shared" si="21"/>
        <v>0.995</v>
      </c>
      <c r="P37" s="103">
        <f t="shared" si="8"/>
        <v>57.027518879712986</v>
      </c>
      <c r="Q37" s="103">
        <f t="shared" si="9"/>
        <v>57.027518879712986</v>
      </c>
      <c r="R37" s="16">
        <v>2013</v>
      </c>
      <c r="S37" s="102">
        <f>SUMIFS(Data!L$3:L$6063,Data!$C$3:$C$6063,Calculation!F37,Data!$D$3:$D$6063,Calculation!G37)</f>
        <v>1.869885</v>
      </c>
      <c r="T37" s="102">
        <f t="shared" si="10"/>
        <v>57.027518879712986</v>
      </c>
      <c r="U37" s="41"/>
      <c r="V37" s="41"/>
      <c r="W37" s="41"/>
      <c r="X37" s="41"/>
      <c r="Y37" s="41"/>
      <c r="Z37" s="101">
        <f t="shared" si="11"/>
        <v>1.869885</v>
      </c>
      <c r="AA37" s="102" t="str">
        <f t="shared" si="22"/>
        <v/>
      </c>
      <c r="AB37" s="101">
        <f t="shared" si="12"/>
        <v>1.869885</v>
      </c>
      <c r="AC37" s="102" t="str">
        <f t="shared" si="13"/>
        <v/>
      </c>
      <c r="AD37" s="16">
        <v>2013</v>
      </c>
      <c r="AE37" s="102">
        <f>SUMIFS(Data!M$4:M$6064,Data!$C$4:$C$6064,Calculation!$F37, Data!$D$4:$D$6064,Calculation!$G37)</f>
        <v>0.70914509999999997</v>
      </c>
      <c r="AF37" s="102">
        <f>SUMIFS(Data!N$4:N$6064,Data!$C$4:$C$6064,Calculation!$F37, Data!$D$4:$D$6064,Calculation!$G37)</f>
        <v>0.58198369999999999</v>
      </c>
      <c r="AG37" s="102">
        <f>SUMIFS(Data!O$4:O$6064,Data!$C$4:$C$6064,Calculation!$F37, Data!$D$4:$D$6064,Calculation!$G37)</f>
        <v>1.4644600000000001</v>
      </c>
      <c r="AH37" s="102">
        <f>SUMIFS(Data!P$4:P$6064,Data!$C$4:$C$6064,Calculation!$F37, Data!$D$4:$D$6064,Calculation!$G37)</f>
        <v>0.86076399999999997</v>
      </c>
      <c r="AI37" s="102">
        <f>SUMIFS(Data!Q$4:Q$6064,Data!$C$4:$C$6064,Calculation!$F37, Data!$D$4:$D$6064,Calculation!$G37)</f>
        <v>0.52547250000000001</v>
      </c>
      <c r="AJ37" s="102"/>
      <c r="AK37" s="102"/>
      <c r="AL37" s="102"/>
      <c r="AM37" s="102"/>
      <c r="AN37" s="102"/>
      <c r="AO37" s="102"/>
      <c r="AP37" s="102"/>
      <c r="AQ37" s="102"/>
      <c r="AR37" s="102"/>
      <c r="AS37" s="102"/>
      <c r="AT37" s="102"/>
      <c r="AU37" s="101">
        <f t="shared" si="14"/>
        <v>0.70914509999999997</v>
      </c>
      <c r="AV37" s="102">
        <f>SUMIFS(Data!R$4:R$6064,Data!$C$4:$C$6064,Calculation!$F37, Data!$D$4:$D$6064,Calculation!$G37)</f>
        <v>1.1503000000000001</v>
      </c>
      <c r="AW37" s="102">
        <f>SUMIFS(Data!S$4:S$6064,Data!$C$4:$C$6064,Calculation!$F37, Data!$D$4:$D$6064,Calculation!$G37)</f>
        <v>5.5500000000000001E-2</v>
      </c>
      <c r="AX37" s="102">
        <f>SUMIFS(Data!T$4:T$6064,Data!$C$4:$C$6064,Calculation!$F37, Data!$D$4:$D$6064,Calculation!$G37)</f>
        <v>6.0100000000000001E-2</v>
      </c>
      <c r="AY37" s="102"/>
      <c r="AZ37" s="102"/>
      <c r="BA37" s="102"/>
      <c r="BB37" s="102"/>
      <c r="BC37" s="102"/>
      <c r="BD37" s="102"/>
      <c r="BE37" s="102"/>
      <c r="BF37" s="101">
        <f t="shared" si="15"/>
        <v>0.58198369999999999</v>
      </c>
      <c r="BG37" s="102">
        <f>SUMIFS(Data!U$4:U$6064,Data!$C$4:$C$6064,Calculation!$F37, Data!$D$4:$D$6064,Calculation!$G37)</f>
        <v>6.0938999999999997</v>
      </c>
      <c r="BH37" s="102">
        <f>SUMIFS(Data!V$4:V$6064,Data!$C$4:$C$6064,Calculation!$F37, Data!$D$4:$D$6064,Calculation!$G37)</f>
        <v>37.872</v>
      </c>
      <c r="BI37" s="102">
        <f>SUMIFS(Data!W$4:W$6064,Data!$C$4:$C$6064,Calculation!$F37, Data!$D$4:$D$6064,Calculation!$G37)</f>
        <v>6.984</v>
      </c>
      <c r="BJ37" s="102">
        <f>SUMIFS(Data!X$4:X$6064,Data!$C$4:$C$6064,Calculation!$F37, Data!$D$4:$D$6064,Calculation!$G37)</f>
        <v>421.78399999999999</v>
      </c>
      <c r="BK37" s="102"/>
      <c r="BL37" s="102"/>
      <c r="BM37" s="102"/>
      <c r="BN37" s="102"/>
      <c r="BO37" s="102"/>
      <c r="BP37" s="102"/>
      <c r="BQ37" s="102"/>
      <c r="BR37" s="102"/>
      <c r="BS37" s="102"/>
      <c r="BT37" s="101">
        <f t="shared" si="16"/>
        <v>1.4644600000000001</v>
      </c>
      <c r="BU37" s="102">
        <f>SUMIFS(Data!Y$4:Y$6064,Data!$C$4:$C$6064,Calculation!$F37, Data!$D$4:$D$6064,Calculation!$G37)</f>
        <v>74.276700000000005</v>
      </c>
      <c r="BV37" s="102">
        <f>SUMIFS(Data!Z$4:Z$6064,Data!$C$4:$C$6064,Calculation!$F37, Data!$D$4:$D$6064,Calculation!$G37)</f>
        <v>0.68730000000000002</v>
      </c>
      <c r="BW37" s="102"/>
      <c r="BX37" s="102"/>
      <c r="BY37" s="102"/>
      <c r="BZ37" s="102"/>
      <c r="CA37" s="102"/>
      <c r="CB37" s="102">
        <f>SUMIFS(Data!AA$4:AA$6064,Data!$C$4:$C$6064,Calculation!$F37, Data!$D$4:$D$6064,Calculation!$G37)</f>
        <v>-0.21749640000000001</v>
      </c>
      <c r="CC37" s="102">
        <f>SUMIFS(Data!AB$4:AB$6064,Data!$C$4:$C$6064,Calculation!$F37, Data!$D$4:$D$6064,Calculation!$G37)</f>
        <v>0.24</v>
      </c>
      <c r="CD37" s="102">
        <f>SUMIFS(Data!AC$4:AC$6064,Data!$C$4:$C$6064,Calculation!$F37, Data!$D$4:$D$6064,Calculation!$G37)</f>
        <v>17.22</v>
      </c>
      <c r="CE37" s="102">
        <f>SUMIFS(Data!AD$4:AD$6064,Data!$C$4:$C$6064,Calculation!$F37, Data!$D$4:$D$6064,Calculation!$G37)</f>
        <v>39.200000000000003</v>
      </c>
      <c r="CF37" s="102"/>
      <c r="CG37" s="102"/>
      <c r="CH37" s="102"/>
      <c r="CI37" s="102"/>
      <c r="CJ37" s="102"/>
      <c r="CK37" s="102"/>
      <c r="CL37" s="102"/>
      <c r="CM37" s="101">
        <f t="shared" si="17"/>
        <v>0.86076399999999997</v>
      </c>
      <c r="CN37" s="102">
        <f>SUMIFS(Data!AE$4:AE$6064,Data!$C$4:$C$6064,Calculation!$F37, Data!$D$4:$D$6064,Calculation!$G37)</f>
        <v>15.263299999999999</v>
      </c>
      <c r="CO37" s="102">
        <f>SUMIFS(Data!AF$4:AF$6064,Data!$C$4:$C$6064,Calculation!$F37, Data!$D$4:$D$6064,Calculation!$G37)</f>
        <v>144.715</v>
      </c>
      <c r="CP37" s="102">
        <f>SUMIFS(Data!AG$4:AG$6064,Data!$C$4:$C$6064,Calculation!$F37, Data!$D$4:$D$6064,Calculation!$G37)</f>
        <v>469527</v>
      </c>
      <c r="CQ37" s="102">
        <f>SUMIFS(Data!AH$4:AH$6064,Data!$C$4:$C$6064,Calculation!$F37, Data!$D$4:$D$6064,Calculation!$G37)</f>
        <v>0.45879999999999999</v>
      </c>
      <c r="CR37" s="102">
        <f>SUMIFS(Data!AI$4:AI$6064,Data!$C$4:$C$6064,Calculation!$F37, Data!$D$4:$D$6064,Calculation!$G37)</f>
        <v>96</v>
      </c>
      <c r="CS37" s="102">
        <f>SUMIFS(Data!AJ$4:AJ$6064,Data!$C$4:$C$6064,Calculation!$F37, Data!$D$4:$D$6064,Calculation!$G37)</f>
        <v>98</v>
      </c>
      <c r="CT37" s="102"/>
      <c r="CU37" s="102"/>
      <c r="CV37" s="102"/>
      <c r="CW37" s="102"/>
      <c r="CX37" s="102"/>
      <c r="CY37" s="102"/>
      <c r="CZ37" s="102"/>
      <c r="DA37" s="102"/>
      <c r="DB37" s="102"/>
      <c r="DC37" s="102"/>
      <c r="DD37" s="102"/>
      <c r="DE37" s="102"/>
      <c r="DF37" s="102"/>
      <c r="DG37" s="101">
        <f t="shared" si="18"/>
        <v>0.52547250000000001</v>
      </c>
      <c r="DH37" s="102">
        <f>SUMIFS(Data!AK$4:AK$6064,Data!$C$4:$C$6064,Calculation!$F37, Data!$D$4:$D$6064,Calculation!$G37)</f>
        <v>-0.30449999999999999</v>
      </c>
      <c r="DI37" s="102">
        <f>SUMIFS(Data!AL$4:AL$6064,Data!$C$4:$C$6064,Calculation!$F37, Data!$D$4:$D$6064,Calculation!$G37)</f>
        <v>0.38600000000000001</v>
      </c>
      <c r="DJ37" s="102">
        <f>SUMIFS(Data!AM$4:AM$6064,Data!$C$4:$C$6064,Calculation!$F37, Data!$D$4:$D$6064,Calculation!$G37)</f>
        <v>1.0114000000000001</v>
      </c>
      <c r="DK37" s="102">
        <f>SUMIFS(Data!AN$4:AN$6064,Data!$C$4:$C$6064,Calculation!$F37, Data!$D$4:$D$6064,Calculation!$G37)</f>
        <v>5.0500000000000003E-2</v>
      </c>
      <c r="DL37" s="102">
        <f>SUMIFS(Data!AO$4:AO$6064,Data!$C$4:$C$6064,Calculation!$F37, Data!$D$4:$D$6064,Calculation!$G37)</f>
        <v>0.64590000000000003</v>
      </c>
      <c r="DM37" s="102">
        <f>SUMIFS(Data!AP$4:AP$6064,Data!$C$4:$C$6064,Calculation!$F37, Data!$D$4:$D$6064,Calculation!$G37)</f>
        <v>0.47110000000000002</v>
      </c>
      <c r="DN37" s="102"/>
      <c r="DO37" s="102"/>
      <c r="DP37" s="102"/>
      <c r="DQ37" s="102"/>
      <c r="DR37" s="102"/>
      <c r="DS37" s="102"/>
      <c r="DT37" s="102"/>
      <c r="DU37" s="102"/>
      <c r="DV37" s="102"/>
      <c r="DW37" s="102"/>
      <c r="DX37" s="102"/>
      <c r="DY37" s="102"/>
      <c r="DZ37" s="102"/>
      <c r="EA37" s="16"/>
      <c r="EB37" s="93" t="str">
        <f t="shared" si="1"/>
        <v>MYS</v>
      </c>
      <c r="EC37" s="93">
        <f t="shared" si="2"/>
        <v>2039</v>
      </c>
      <c r="ED37" s="16"/>
      <c r="EE37" s="16">
        <v>25</v>
      </c>
      <c r="EF37" s="94" t="e">
        <f t="shared" si="4"/>
        <v>#VALUE!</v>
      </c>
      <c r="EG37" s="213" t="e">
        <f t="shared" si="7"/>
        <v>#VALUE!</v>
      </c>
      <c r="EH37" s="117">
        <f t="shared" si="3"/>
        <v>1.1395974055319804E-3</v>
      </c>
      <c r="EI37" s="213">
        <f t="array" ref="EI37">EE37^6*EK$16+EE37^5*EL$16+EE37^4*EM$16+EE37^3*EN$16+EE37^2*EO$16+EE37*EP$16+EQ$16</f>
        <v>1.1507627355091324E-3</v>
      </c>
      <c r="EJ37" s="16"/>
      <c r="EK37" s="16"/>
      <c r="EL37" s="16"/>
      <c r="EM37" s="16"/>
      <c r="EN37" s="16"/>
      <c r="EO37" s="16"/>
    </row>
    <row r="38" spans="3:145" ht="17.25" thickTop="1" thickBot="1" x14ac:dyDescent="0.3">
      <c r="C38" s="230">
        <v>2004</v>
      </c>
      <c r="D38" s="230">
        <f>AVERAGEIFS(Data!$J$3:$J$6063, Data!$C$3:$C$6063, Calculation!$F$19, Data!$D$3:$D$6063,Calculation!C38)</f>
        <v>3.7999999999999999E-2</v>
      </c>
      <c r="F38" s="39" t="str">
        <f t="shared" si="19"/>
        <v>MYS</v>
      </c>
      <c r="G38" s="16">
        <v>2014</v>
      </c>
      <c r="H38" s="16"/>
      <c r="I38" s="40"/>
      <c r="J38" s="161">
        <f>SUMIFS(Data!J$4:J$6064,Data!C$4:C$6064,$F38,Data!D$4:D$6064,$G38)</f>
        <v>0.01</v>
      </c>
      <c r="K38" s="106">
        <f>J38</f>
        <v>0.01</v>
      </c>
      <c r="L38" s="162">
        <f>J38</f>
        <v>0.01</v>
      </c>
      <c r="M38" s="106">
        <f>L38</f>
        <v>0.01</v>
      </c>
      <c r="N38" s="102">
        <f>SUMIFS(Data!K$4:K$6064,Data!C$4:C$6064,$F38,Data!D$4:D$6064,$G38)</f>
        <v>1.0049999999999999</v>
      </c>
      <c r="O38" s="102">
        <f t="shared" si="21"/>
        <v>1.0049999999999999</v>
      </c>
      <c r="P38" s="103">
        <f t="shared" si="8"/>
        <v>57.423286103243285</v>
      </c>
      <c r="Q38" s="103">
        <f t="shared" si="9"/>
        <v>57.423286103243285</v>
      </c>
      <c r="R38" s="16">
        <v>2014</v>
      </c>
      <c r="S38" s="102">
        <f>SUMIFS(Data!L$3:L$6063,Data!$C$3:$C$6063,Calculation!F38,Data!$D$3:$D$6063,Calculation!G38)</f>
        <v>1.9067590000000001</v>
      </c>
      <c r="T38" s="102">
        <f t="shared" si="10"/>
        <v>57.423286103243285</v>
      </c>
      <c r="U38" s="77">
        <v>1985</v>
      </c>
      <c r="V38" s="41">
        <f>SUMIFS(Data!L$4:L$6064,Data!B$4:B$6064,V$10,Data!D$4:D$6064,U38)</f>
        <v>0</v>
      </c>
      <c r="W38" s="41"/>
      <c r="X38" s="41">
        <f t="shared" ref="X38:X67" si="23" xml:space="preserve"> (V38-$T$12)/($T$13-$T$12)*(100-1)+1</f>
        <v>36.95811510548333</v>
      </c>
      <c r="Y38" s="41"/>
      <c r="Z38" s="101">
        <f t="shared" si="11"/>
        <v>1.9067590000000001</v>
      </c>
      <c r="AA38" s="102" t="str">
        <f t="shared" si="22"/>
        <v/>
      </c>
      <c r="AB38" s="101">
        <f t="shared" si="12"/>
        <v>1.9067590000000001</v>
      </c>
      <c r="AC38" s="102" t="str">
        <f t="shared" si="13"/>
        <v/>
      </c>
      <c r="AD38" s="16">
        <v>2014</v>
      </c>
      <c r="AE38" s="102">
        <f>SUMIFS(Data!M$4:M$6064,Data!$C$4:$C$6064,Calculation!$F38, Data!$D$4:$D$6064,Calculation!$G38)</f>
        <v>0.56753240000000005</v>
      </c>
      <c r="AF38" s="102">
        <f>SUMIFS(Data!N$4:N$6064,Data!$C$4:$C$6064,Calculation!$F38, Data!$D$4:$D$6064,Calculation!$G38)</f>
        <v>0.63257269999999999</v>
      </c>
      <c r="AG38" s="102">
        <f>SUMIFS(Data!O$4:O$6064,Data!$C$4:$C$6064,Calculation!$F38, Data!$D$4:$D$6064,Calculation!$G38)</f>
        <v>1.5081119999999999</v>
      </c>
      <c r="AH38" s="102">
        <f>SUMIFS(Data!P$4:P$6064,Data!$C$4:$C$6064,Calculation!$F38, Data!$D$4:$D$6064,Calculation!$G38)</f>
        <v>0.85976129999999995</v>
      </c>
      <c r="AI38" s="102">
        <f>SUMIFS(Data!Q$4:Q$6064,Data!$C$4:$C$6064,Calculation!$F38, Data!$D$4:$D$6064,Calculation!$G38)</f>
        <v>0.65587479999999998</v>
      </c>
      <c r="AJ38" s="77">
        <v>1985</v>
      </c>
      <c r="AK38" s="102">
        <f>SUMIFS(Data!M$4:M$6064,Data!$B$4:$B$6064,AK$18,Data!$D$4:$D$6064,$AJ38)</f>
        <v>0</v>
      </c>
      <c r="AL38" s="102">
        <f>SUMIFS(Data!N$4:N$6064,Data!$B$4:$B$6064,AL$18,Data!$D$4:$D$6064,$AJ38)</f>
        <v>0</v>
      </c>
      <c r="AM38" s="102">
        <f>SUMIFS(Data!O$4:O$6064,Data!$B$4:$B$6064,AM$18,Data!$D$4:$D$6064,$AJ38)</f>
        <v>0</v>
      </c>
      <c r="AN38" s="102">
        <f>SUMIFS(Data!P$4:P$6064,Data!$B$4:$B$6064,AN$18,Data!$D$4:$D$6064,$AJ38)</f>
        <v>0</v>
      </c>
      <c r="AO38" s="102">
        <f>SUMIFS(Data!Q$4:Q$6064,Data!$B$4:$B$6064,AO$18,Data!$D$4:$D$6064,$AJ38)</f>
        <v>0</v>
      </c>
      <c r="AP38" s="102"/>
      <c r="AQ38" s="102"/>
      <c r="AR38" s="102"/>
      <c r="AS38" s="102"/>
      <c r="AT38" s="102"/>
      <c r="AU38" s="101">
        <f t="shared" si="14"/>
        <v>0.56753240000000005</v>
      </c>
      <c r="AV38" s="102">
        <f>SUMIFS(Data!R$4:R$6064,Data!$C$4:$C$6064,Calculation!$F38, Data!$D$4:$D$6064,Calculation!$G38)</f>
        <v>1.2625999999999999</v>
      </c>
      <c r="AW38" s="102">
        <f>SUMIFS(Data!S$4:S$6064,Data!$C$4:$C$6064,Calculation!$F38, Data!$D$4:$D$6064,Calculation!$G38)</f>
        <v>5.7299999999999997E-2</v>
      </c>
      <c r="AX38" s="102">
        <f>SUMIFS(Data!T$4:T$6064,Data!$C$4:$C$6064,Calculation!$F38, Data!$D$4:$D$6064,Calculation!$G38)</f>
        <v>3.7600000000000001E-2</v>
      </c>
      <c r="AY38" s="77">
        <v>1985</v>
      </c>
      <c r="AZ38" s="102">
        <f>SUMIFS(Data!R$4:R$6064,Data!$B$4:$B$6064,AZ$18,Data!$D$4:$D$6064,$AY38)</f>
        <v>0</v>
      </c>
      <c r="BA38" s="102">
        <f>SUMIFS(Data!S$4:S$6064,Data!$B$4:$B$6064,BA$18,Data!$D$4:$D$6064,$AY38)</f>
        <v>0</v>
      </c>
      <c r="BB38" s="102">
        <f>SUMIFS(Data!T$4:T$6064,Data!$B$4:$B$6064,BB$18,Data!$D$4:$D$6064,$AY38)</f>
        <v>0</v>
      </c>
      <c r="BC38" s="102"/>
      <c r="BD38" s="102"/>
      <c r="BE38" s="102"/>
      <c r="BF38" s="101">
        <f t="shared" si="15"/>
        <v>0.63257269999999999</v>
      </c>
      <c r="BG38" s="102">
        <f>SUMIFS(Data!U$4:U$6064,Data!$C$4:$C$6064,Calculation!$F38, Data!$D$4:$D$6064,Calculation!$G38)</f>
        <v>5.5933000000000002</v>
      </c>
      <c r="BH38" s="102">
        <f>SUMIFS(Data!V$4:V$6064,Data!$C$4:$C$6064,Calculation!$F38, Data!$D$4:$D$6064,Calculation!$G38)</f>
        <v>38.985999999999997</v>
      </c>
      <c r="BI38" s="102">
        <f>SUMIFS(Data!W$4:W$6064,Data!$C$4:$C$6064,Calculation!$F38, Data!$D$4:$D$6064,Calculation!$G38)</f>
        <v>7.3419999999999996</v>
      </c>
      <c r="BJ38" s="102">
        <f>SUMIFS(Data!X$4:X$6064,Data!$C$4:$C$6064,Calculation!$F38, Data!$D$4:$D$6064,Calculation!$G38)</f>
        <v>430.83100000000002</v>
      </c>
      <c r="BK38" s="77">
        <v>1985</v>
      </c>
      <c r="BL38" s="102">
        <f>SUMIFS(Data!U$4:U$6064,Data!$B$4:$B$6064,BL$18,Data!$D$4:$D$6064,$BK38)</f>
        <v>0</v>
      </c>
      <c r="BM38" s="102">
        <f>SUMIFS(Data!V$4:V$6064,Data!$B$4:$B$6064,BM$18,Data!$D$4:$D$6064,$BK38)</f>
        <v>0</v>
      </c>
      <c r="BN38" s="102">
        <f>SUMIFS(Data!W$4:W$6064,Data!$B$4:$B$6064,BN$18,Data!$D$4:$D$6064,$BK38)</f>
        <v>0</v>
      </c>
      <c r="BO38" s="102">
        <f>SUMIFS(Data!X$4:X$6064,Data!$B$4:$B$6064,BO$18,Data!$D$4:$D$6064,$BK38)</f>
        <v>0</v>
      </c>
      <c r="BP38" s="102"/>
      <c r="BQ38" s="102"/>
      <c r="BR38" s="102"/>
      <c r="BS38" s="102"/>
      <c r="BT38" s="101">
        <f t="shared" si="16"/>
        <v>1.5081119999999999</v>
      </c>
      <c r="BU38" s="102">
        <f>SUMIFS(Data!Y$4:Y$6064,Data!$C$4:$C$6064,Calculation!$F38, Data!$D$4:$D$6064,Calculation!$G38)</f>
        <v>76.111999999999995</v>
      </c>
      <c r="BV38" s="102">
        <f>SUMIFS(Data!Z$4:Z$6064,Data!$C$4:$C$6064,Calculation!$F38, Data!$D$4:$D$6064,Calculation!$G38)</f>
        <v>0.6835</v>
      </c>
      <c r="BW38" s="77">
        <v>1985</v>
      </c>
      <c r="BX38" s="102">
        <f>SUMIFS(Data!Y$4:Y$6064,Data!$B$4:$B$6064,BX$18,Data!$D$4:$D$6064,$BW38)</f>
        <v>0</v>
      </c>
      <c r="BY38" s="102">
        <f>SUMIFS(Data!Z$4:Z$6064,Data!$B$4:$B$6064,BY$18,Data!$D$4:$D$6064,$BW38)</f>
        <v>0</v>
      </c>
      <c r="BZ38" s="102"/>
      <c r="CA38" s="102"/>
      <c r="CB38" s="102">
        <f>SUMIFS(Data!AA$4:AA$6064,Data!$C$4:$C$6064,Calculation!$F38, Data!$D$4:$D$6064,Calculation!$G38)</f>
        <v>-0.25050840000000002</v>
      </c>
      <c r="CC38" s="102">
        <f>SUMIFS(Data!AB$4:AB$6064,Data!$C$4:$C$6064,Calculation!$F38, Data!$D$4:$D$6064,Calculation!$G38)</f>
        <v>0.24</v>
      </c>
      <c r="CD38" s="102">
        <f>SUMIFS(Data!AC$4:AC$6064,Data!$C$4:$C$6064,Calculation!$F38, Data!$D$4:$D$6064,Calculation!$G38)</f>
        <v>17.22</v>
      </c>
      <c r="CE38" s="102">
        <f>SUMIFS(Data!AD$4:AD$6064,Data!$C$4:$C$6064,Calculation!$F38, Data!$D$4:$D$6064,Calculation!$G38)</f>
        <v>40.049999999999997</v>
      </c>
      <c r="CF38" s="77">
        <v>1985</v>
      </c>
      <c r="CG38" s="102">
        <f>SUMIFS(Data!AB$4:AB$6064,Data!$B$4:$B$6064,CG$18,Data!$D$4:$D$6064,$CF38)</f>
        <v>0</v>
      </c>
      <c r="CH38" s="102">
        <f>SUMIFS(Data!AC$4:AC$6064,Data!$B$4:$B$6064,CH$18,Data!$D$4:$D$6064,$CF38)</f>
        <v>0</v>
      </c>
      <c r="CI38" s="102">
        <f>SUMIFS(Data!AD$4:AD$6064,Data!$B$4:$B$6064,CI$18,Data!$D$4:$D$6064,$CF38)</f>
        <v>0</v>
      </c>
      <c r="CJ38" s="102"/>
      <c r="CK38" s="102"/>
      <c r="CL38" s="102"/>
      <c r="CM38" s="101">
        <f t="shared" si="17"/>
        <v>0.85976129999999995</v>
      </c>
      <c r="CN38" s="102">
        <f>SUMIFS(Data!AE$4:AE$6064,Data!$C$4:$C$6064,Calculation!$F38, Data!$D$4:$D$6064,Calculation!$G38)</f>
        <v>14.6092</v>
      </c>
      <c r="CO38" s="102">
        <f>SUMIFS(Data!AF$4:AF$6064,Data!$C$4:$C$6064,Calculation!$F38, Data!$D$4:$D$6064,Calculation!$G38)</f>
        <v>148.83000000000001</v>
      </c>
      <c r="CP38" s="102">
        <f>SUMIFS(Data!AG$4:AG$6064,Data!$C$4:$C$6064,Calculation!$F38, Data!$D$4:$D$6064,Calculation!$G38)</f>
        <v>437584</v>
      </c>
      <c r="CQ38" s="102">
        <f>SUMIFS(Data!AH$4:AH$6064,Data!$C$4:$C$6064,Calculation!$F38, Data!$D$4:$D$6064,Calculation!$G38)</f>
        <v>0.48</v>
      </c>
      <c r="CR38" s="102">
        <f>SUMIFS(Data!AI$4:AI$6064,Data!$C$4:$C$6064,Calculation!$F38, Data!$D$4:$D$6064,Calculation!$G38)</f>
        <v>96</v>
      </c>
      <c r="CS38" s="102">
        <f>SUMIFS(Data!AJ$4:AJ$6064,Data!$C$4:$C$6064,Calculation!$F38, Data!$D$4:$D$6064,Calculation!$G38)</f>
        <v>98.2</v>
      </c>
      <c r="CT38" s="77">
        <v>1985</v>
      </c>
      <c r="CU38" s="102">
        <f>SUMIFS(Data!AE$4:AE$6064,Data!$B$4:$B$6064,CU$18,Data!$D$4:$D$6064,$CT38)</f>
        <v>0</v>
      </c>
      <c r="CV38" s="102">
        <f>SUMIFS(Data!AF$4:AF$6064,Data!$B$4:$B$6064,CV$18,Data!$D$4:$D$6064,$CT38)</f>
        <v>0</v>
      </c>
      <c r="CW38" s="102">
        <f>SUMIFS(Data!AG$4:AG$6064,Data!$B$4:$B$6064,CW$18,Data!$D$4:$D$6064,$CT38)</f>
        <v>0</v>
      </c>
      <c r="CX38" s="102">
        <f>SUMIFS(Data!AH$4:AH$6064,Data!$B$4:$B$6064,CX$18,Data!$D$4:$D$6064,$CT38)</f>
        <v>0</v>
      </c>
      <c r="CY38" s="102">
        <f>SUMIFS(Data!AI$4:AI$6064,Data!$B$4:$B$6064,CY$18,Data!$D$4:$D$6064,$CT38)</f>
        <v>0</v>
      </c>
      <c r="CZ38" s="102">
        <f>SUMIFS(Data!AJ$4:AJ$6064,Data!$B$4:$B$6064,CZ$18,Data!$D$4:$D$6064,$CT38)</f>
        <v>0</v>
      </c>
      <c r="DA38" s="102"/>
      <c r="DB38" s="102"/>
      <c r="DC38" s="102"/>
      <c r="DD38" s="102"/>
      <c r="DE38" s="102"/>
      <c r="DF38" s="102"/>
      <c r="DG38" s="101">
        <f t="shared" si="18"/>
        <v>0.65587479999999998</v>
      </c>
      <c r="DH38" s="102">
        <f>SUMIFS(Data!AK$4:AK$6064,Data!$C$4:$C$6064,Calculation!$F38, Data!$D$4:$D$6064,Calculation!$G38)</f>
        <v>-0.32279999999999998</v>
      </c>
      <c r="DI38" s="102">
        <f>SUMIFS(Data!AL$4:AL$6064,Data!$C$4:$C$6064,Calculation!$F38, Data!$D$4:$D$6064,Calculation!$G38)</f>
        <v>0.4768</v>
      </c>
      <c r="DJ38" s="102">
        <f>SUMIFS(Data!AM$4:AM$6064,Data!$C$4:$C$6064,Calculation!$F38, Data!$D$4:$D$6064,Calculation!$G38)</f>
        <v>1.1395</v>
      </c>
      <c r="DK38" s="102">
        <f>SUMIFS(Data!AN$4:AN$6064,Data!$C$4:$C$6064,Calculation!$F38, Data!$D$4:$D$6064,Calculation!$G38)</f>
        <v>0.24329999999999999</v>
      </c>
      <c r="DL38" s="102">
        <f>SUMIFS(Data!AO$4:AO$6064,Data!$C$4:$C$6064,Calculation!$F38, Data!$D$4:$D$6064,Calculation!$G38)</f>
        <v>0.83650000000000002</v>
      </c>
      <c r="DM38" s="102">
        <f>SUMIFS(Data!AP$4:AP$6064,Data!$C$4:$C$6064,Calculation!$F38, Data!$D$4:$D$6064,Calculation!$G38)</f>
        <v>0.64049999999999996</v>
      </c>
      <c r="DN38" s="77">
        <v>1985</v>
      </c>
      <c r="DO38" s="102">
        <f>SUMIFS(Data!AK$4:AK$6064,Data!$B$4:$B$6064,DO$18,Data!$D$4:$D$6064,$DN38)</f>
        <v>0</v>
      </c>
      <c r="DP38" s="102">
        <f>SUMIFS(Data!AL$4:AL$6064,Data!$B$4:$B$6064,DP$18,Data!$D$4:$D$6064,$DN38)</f>
        <v>0</v>
      </c>
      <c r="DQ38" s="102">
        <f>SUMIFS(Data!AM$4:AM$6064,Data!$B$4:$B$6064,DQ$18,Data!$D$4:$D$6064,$DN38)</f>
        <v>0</v>
      </c>
      <c r="DR38" s="102">
        <f>SUMIFS(Data!AN$4:AN$6064,Data!$B$4:$B$6064,DR$18,Data!$D$4:$D$6064,$DN38)</f>
        <v>0</v>
      </c>
      <c r="DS38" s="102">
        <f>SUMIFS(Data!AO$4:AO$6064,Data!$B$4:$B$6064,DS$18,Data!$D$4:$D$6064,$DN38)</f>
        <v>0</v>
      </c>
      <c r="DT38" s="102">
        <f>SUMIFS(Data!AP$4:AP$6064,Data!$B$4:$B$6064,DT$18,Data!$D$4:$D$6064,$DN38)</f>
        <v>0</v>
      </c>
      <c r="DU38" s="102"/>
      <c r="DV38" s="102"/>
      <c r="DW38" s="102"/>
      <c r="DX38" s="102"/>
      <c r="DY38" s="102"/>
      <c r="DZ38" s="102"/>
      <c r="EA38" s="16"/>
      <c r="EB38" s="93" t="str">
        <f t="shared" si="1"/>
        <v>MYS</v>
      </c>
      <c r="EC38" s="93">
        <f t="shared" si="2"/>
        <v>2040</v>
      </c>
      <c r="ED38" s="16"/>
      <c r="EE38" s="16">
        <v>26</v>
      </c>
      <c r="EF38" s="94" t="e">
        <f t="shared" si="4"/>
        <v>#VALUE!</v>
      </c>
      <c r="EG38" s="213" t="e">
        <f t="shared" si="7"/>
        <v>#VALUE!</v>
      </c>
      <c r="EH38" s="117">
        <f t="shared" si="3"/>
        <v>1.0264153262483206E-3</v>
      </c>
      <c r="EI38" s="213">
        <f t="array" ref="EI38">EE38^6*EK$16+EE38^5*EL$16+EE38^4*EM$16+EE38^3*EN$16+EE38^2*EO$16+EE38*EP$16+EQ$16</f>
        <v>1.0155180734540969E-3</v>
      </c>
      <c r="EJ38" s="16"/>
      <c r="EK38" s="16"/>
      <c r="EL38" s="16"/>
      <c r="EM38" s="16"/>
      <c r="EN38" s="16"/>
      <c r="EO38" s="16"/>
    </row>
    <row r="39" spans="3:145" ht="17.25" thickTop="1" thickBot="1" x14ac:dyDescent="0.3">
      <c r="C39" s="230">
        <v>2005</v>
      </c>
      <c r="D39" s="230">
        <f>AVERAGEIFS(Data!$J$3:$J$6063, Data!$C$3:$C$6063, Calculation!$F$19, Data!$D$3:$D$6063,Calculation!C39)</f>
        <v>2.1999999999999999E-2</v>
      </c>
      <c r="F39" s="39" t="str">
        <f t="shared" si="19"/>
        <v>MYS</v>
      </c>
      <c r="G39" s="16">
        <v>2015</v>
      </c>
      <c r="H39" s="16"/>
      <c r="I39" s="40"/>
      <c r="J39" s="163">
        <f xml:space="preserve"> IF(G39=Calculation!$L$2+1, $Y$7+$K$12*(LN(P38)-LN(P23))/15+$K$13*(LN(N38)-LN(N23))/15,J38+$K$12*(LN(P38)-LN(P37))+$K$13*(LN(N38)-LN(N37)))</f>
        <v>9.3522017123129023E-3</v>
      </c>
      <c r="K39" s="163">
        <f t="shared" ref="K39:M76" si="24">EG13</f>
        <v>9.3522017123129023E-3</v>
      </c>
      <c r="L39" s="162">
        <f t="shared" si="20"/>
        <v>9.3522017123129023E-3</v>
      </c>
      <c r="M39" s="163">
        <f t="shared" si="24"/>
        <v>9.3522017123129023E-3</v>
      </c>
      <c r="N39" s="104">
        <f>EXP(J39+LN(N38))</f>
        <v>1.0144430505507462</v>
      </c>
      <c r="O39" s="104">
        <f>EXP(L39+LN(O38))</f>
        <v>1.0144430505507462</v>
      </c>
      <c r="P39" s="103">
        <f t="shared" si="8"/>
        <v>58.489560538348009</v>
      </c>
      <c r="Q39" s="103">
        <f t="shared" si="9"/>
        <v>58.489560538348009</v>
      </c>
      <c r="R39" s="16">
        <v>2015</v>
      </c>
      <c r="S39" s="107">
        <f>IF(option=1, IF(S$17=1, S38, IF(Calculation!G39&lt;=Calculation!$L$2, Calculation!S38+(S$38-S$28)/10,"")), "")</f>
        <v>2.0061047800000003</v>
      </c>
      <c r="T39" s="102">
        <f t="shared" si="10"/>
        <v>58.489560538348009</v>
      </c>
      <c r="U39" s="77">
        <v>1986</v>
      </c>
      <c r="V39" s="41">
        <f>SUMIFS(Data!L$4:L$6064,Data!B$4:B$6064,V$10,Data!D$4:D$6064,U39)</f>
        <v>0</v>
      </c>
      <c r="W39" s="41">
        <f t="shared" ref="W39:W67" si="25">V39-V38</f>
        <v>0</v>
      </c>
      <c r="X39" s="41">
        <f t="shared" si="23"/>
        <v>36.95811510548333</v>
      </c>
      <c r="Y39" s="102">
        <v>0.52797688999999992</v>
      </c>
      <c r="Z39" s="103" t="str">
        <f t="shared" ref="Z39:Z76" si="26">IF(option=2, AE$13*(AE39-AE$11)/AE$12+AF$13*(AF39-AF$11)/AF$12+AG$13*(AG39-AG$11)/AG$12+AH$13*(AH39-AH$11)/AH$12+AI$13*(AI39-AI$11)/AI$12, "")</f>
        <v/>
      </c>
      <c r="AA39" s="102" t="str">
        <f t="shared" si="22"/>
        <v/>
      </c>
      <c r="AB39" s="103" t="str">
        <f t="shared" ref="AB39:AB76" si="27">IF(option=3, AU$13*(AU39-AU$11)/AU$12+BF$13*(BF39-BF$11)/BF$12+BT$13*(BT39-BT$11)/BT$12+CM$13*(CM39-CM$11)/CM$12+DG$13*(DG39-DG$11)/DG$12, "")</f>
        <v/>
      </c>
      <c r="AC39" s="102" t="str">
        <f t="shared" si="13"/>
        <v/>
      </c>
      <c r="AD39" s="16">
        <v>2015</v>
      </c>
      <c r="AE39" s="107" t="str">
        <f>IF(option=2, IF(AE$17=1, AE38, IF(Calculation!$G39&lt;=Calculation!$L$2, Calculation!AE38+(AE$38-AE$28)/10, AE38+(Calculation!$C$7-AE$42)/('TFP model'!$I$21-Calculation!$L$2))), "")</f>
        <v/>
      </c>
      <c r="AF39" s="107" t="str">
        <f>IF(option=2, IF(AF$17=1, AF38, IF(Calculation!$G39&lt;=Calculation!$L$2, Calculation!AF38+(AF$38-AF$28)/10, AF38+(Calculation!$C$9-AF$42)/('TFP model'!$I$22-Calculation!$L$2))), "")</f>
        <v/>
      </c>
      <c r="AG39" s="107" t="str">
        <f>IF(option=2, IF(AG$17=1, AG38, IF(Calculation!$G39&lt;=Calculation!$L$2, Calculation!AG38+(AG$38-AG$28)/10, AG38+(Calculation!$C$11-AG$42)/('TFP model'!$I$23-Calculation!$L$2))), "")</f>
        <v/>
      </c>
      <c r="AH39" s="107" t="str">
        <f>IF(option=2, IF(AH$17=1, AH38, IF(Calculation!$G39&lt;=Calculation!$L$2, Calculation!AH38+(AH$38-AH$28)/10, AH38+(Calculation!$C$13-AH$42)/('TFP model'!$I$24-Calculation!$L$2))), "")</f>
        <v/>
      </c>
      <c r="AI39" s="107" t="str">
        <f>IF(option=2, IF(AI$17=1, AI38, IF(Calculation!$G39&lt;=Calculation!$L$2, Calculation!AI38+(AI$38-AI$28)/10, AI38+(Calculation!$C$15-AI$42)/('TFP model'!$I$25-Calculation!$L$2))), "")</f>
        <v/>
      </c>
      <c r="AJ39" s="77">
        <v>1986</v>
      </c>
      <c r="AK39" s="102">
        <f>SUMIFS(Data!M$4:M$6064,Data!$B$4:$B$6064,AK$18,Data!$D$4:$D$6064,$AJ39)</f>
        <v>0</v>
      </c>
      <c r="AL39" s="102">
        <f>SUMIFS(Data!N$4:N$6064,Data!$B$4:$B$6064,AL$18,Data!$D$4:$D$6064,$AJ39)</f>
        <v>0</v>
      </c>
      <c r="AM39" s="102">
        <f>SUMIFS(Data!O$4:O$6064,Data!$B$4:$B$6064,AM$18,Data!$D$4:$D$6064,$AJ39)</f>
        <v>0</v>
      </c>
      <c r="AN39" s="102">
        <f>SUMIFS(Data!P$4:P$6064,Data!$B$4:$B$6064,AN$18,Data!$D$4:$D$6064,$AJ39)</f>
        <v>0</v>
      </c>
      <c r="AO39" s="102">
        <f>SUMIFS(Data!Q$4:Q$6064,Data!$B$4:$B$6064,AO$18,Data!$D$4:$D$6064,$AJ39)</f>
        <v>0</v>
      </c>
      <c r="AP39" s="101">
        <f t="shared" ref="AP39:AP67" si="28">AK39-AK38</f>
        <v>0</v>
      </c>
      <c r="AQ39" s="101">
        <f t="shared" ref="AQ39:AQ67" si="29">AL39-AL38</f>
        <v>0</v>
      </c>
      <c r="AR39" s="101">
        <f t="shared" ref="AR39:AR67" si="30">AM39-AM38</f>
        <v>0</v>
      </c>
      <c r="AS39" s="101">
        <f t="shared" ref="AS39:AS67" si="31">AN39-AN38</f>
        <v>0</v>
      </c>
      <c r="AT39" s="101">
        <f t="shared" ref="AT39:AT67" si="32">AO39-AO38</f>
        <v>0</v>
      </c>
      <c r="AU39" s="103" t="str">
        <f t="shared" ref="AU39:AU76" si="33">IF(option=3, AV$13*(AV39-AV$11)/AV$12+AW$13*(AW39-AW$11)/AW$12+AX$13*(AX39-AX$11)/AX$12, "")</f>
        <v/>
      </c>
      <c r="AV39" s="107" t="str">
        <f>IF(option=3, IF(AV$17=1, AV38, IF(Calculation!$G39&lt;=Calculation!$L$2,Calculation!AV38+(AV$38-AV$28)/10, AV38+('TFP model'!$D$29-AV$42)/('TFP model'!$I$29-Calculation!$L$2))),  "")</f>
        <v/>
      </c>
      <c r="AW39" s="107" t="str">
        <f>IF(option=3, IF(AW$17=1, AW38, IF(Calculation!$G39&lt;=Calculation!$L$2,Calculation!AW38+(AW$38-AW$28)/10, AW38+('TFP model'!$D$30-AW$42)/('TFP model'!$I$30-Calculation!$L$2))),  "")</f>
        <v/>
      </c>
      <c r="AX39" s="107" t="str">
        <f>IF(option=3, IF(AX$17=1, AX38, IF(Calculation!$G39&lt;=Calculation!$L$2,Calculation!AX38+(AX$38-AX$28)/10, AX38+('TFP model'!$D$31-AX$42)/('TFP model'!$I$31-Calculation!$L$2))),  "")</f>
        <v/>
      </c>
      <c r="AY39" s="77">
        <v>1986</v>
      </c>
      <c r="AZ39" s="102">
        <f>SUMIFS(Data!R$4:R$6064,Data!$B$4:$B$6064,AZ$18,Data!$D$4:$D$6064,$AY39)</f>
        <v>0</v>
      </c>
      <c r="BA39" s="102">
        <f>SUMIFS(Data!S$4:S$6064,Data!$B$4:$B$6064,BA$18,Data!$D$4:$D$6064,$AY39)</f>
        <v>0</v>
      </c>
      <c r="BB39" s="102">
        <f>SUMIFS(Data!T$4:T$6064,Data!$B$4:$B$6064,BB$18,Data!$D$4:$D$6064,$AY39)</f>
        <v>0</v>
      </c>
      <c r="BC39" s="140">
        <f t="shared" ref="BC39:BC67" si="34">AZ39-AZ38</f>
        <v>0</v>
      </c>
      <c r="BD39" s="140">
        <f t="shared" ref="BD39:BD67" si="35">BA39-BA38</f>
        <v>0</v>
      </c>
      <c r="BE39" s="140">
        <f t="shared" ref="BE39:BE67" si="36">BB39-BB38</f>
        <v>0</v>
      </c>
      <c r="BF39" s="103" t="str">
        <f t="shared" ref="BF39:BF76" si="37">IF(option=3, BG$13*(BG39-BG$11)/BG$12+BH$13*(BH39-BH$11)/BH$12+BJ$13*(BJ39-BJ$11)/BJ$12+BI$13*(BI39-BI$11)/BI$12, "")</f>
        <v/>
      </c>
      <c r="BG39" s="107" t="str">
        <f>IF(option=3, IF(BG$17=1, BG38, IF(Calculation!$G39&lt;=Calculation!$L$2,Calculation!BG38+(BG$38-BG$28)/10, BG38+('TFP model'!$D$34-BG$42)/('TFP model'!$I$34-Calculation!$L$2))),  "")</f>
        <v/>
      </c>
      <c r="BH39" s="107" t="str">
        <f>IF(option=3, IF(BH$17=1, BH38, IF(Calculation!$G39&lt;=Calculation!$L$2,Calculation!BH38+(BH$38-BH$28)/10, BH38+('TFP model'!$D$35-BH$42)/('TFP model'!$I$35-Calculation!$L$2))),  "")</f>
        <v/>
      </c>
      <c r="BI39" s="107" t="str">
        <f>IF(option=3, IF(BI$17=1, BI38, IF(Calculation!$G39&lt;=Calculation!$L$2,Calculation!BI38+(BI$38-BI$28)/10, BI38+('TFP model'!$D$36-BI$42)/('TFP model'!$I$36-Calculation!$L$2))),  "")</f>
        <v/>
      </c>
      <c r="BJ39" s="107" t="str">
        <f>IF(option=3, IF(BJ$17=1, BJ38, IF(Calculation!$G39&lt;=Calculation!$L$2,Calculation!BJ38+(BJ$38-BJ$28)/10, BJ38+('TFP model'!$D$37-BJ$42)/('TFP model'!$I$37-Calculation!$L$2))),  "")</f>
        <v/>
      </c>
      <c r="BK39" s="77">
        <v>1986</v>
      </c>
      <c r="BL39" s="102">
        <f>SUMIFS(Data!U$4:U$6064,Data!$B$4:$B$6064,BL$18,Data!$D$4:$D$6064,$BK39)</f>
        <v>0</v>
      </c>
      <c r="BM39" s="102">
        <f>SUMIFS(Data!V$4:V$6064,Data!$B$4:$B$6064,BM$18,Data!$D$4:$D$6064,$BK39)</f>
        <v>0</v>
      </c>
      <c r="BN39" s="102">
        <f>SUMIFS(Data!W$4:W$6064,Data!$B$4:$B$6064,BN$18,Data!$D$4:$D$6064,$BK39)</f>
        <v>0</v>
      </c>
      <c r="BO39" s="102">
        <f>SUMIFS(Data!X$4:X$6064,Data!$B$4:$B$6064,BO$18,Data!$D$4:$D$6064,$BK39)</f>
        <v>0</v>
      </c>
      <c r="BP39" s="142">
        <f t="shared" ref="BP39:BP67" si="38">BL39-BL38</f>
        <v>0</v>
      </c>
      <c r="BQ39" s="142">
        <f t="shared" ref="BQ39:BQ67" si="39">BM39-BM38</f>
        <v>0</v>
      </c>
      <c r="BR39" s="142">
        <f t="shared" ref="BR39:BR67" si="40">BN39-BN38</f>
        <v>0</v>
      </c>
      <c r="BS39" s="142">
        <f t="shared" ref="BS39:BS67" si="41">BO39-BO38</f>
        <v>0</v>
      </c>
      <c r="BT39" s="103" t="str">
        <f t="shared" ref="BT39:BT76" si="42">IF(option=3, BU$13*(BU39-BU$11)/BU$12+BV$13*(BV39-BV$11)/BV$12+CB$13*(CB39-CB$11)/CB$12, "")</f>
        <v/>
      </c>
      <c r="BU39" s="143" t="str">
        <f>IF(option=3, IF(BU$17=1, BU38, IF(Calculation!$G39&lt;=Calculation!$L$2,Calculation!BU38+(BU$38-BU$28)/10, BU38+('TFP model'!$D$41-BU$42)/('TFP model'!$I$41-Calculation!$L$2))),  "")</f>
        <v/>
      </c>
      <c r="BV39" s="143" t="str">
        <f>IF(option=3, IF(BV$17=1, BV38, IF(Calculation!$G39&lt;=Calculation!$L$2,Calculation!BV38+(BV$38-BV$28)/10, BV38+('TFP model'!$D$43-BV$42)/('TFP model'!$I$43-Calculation!$L$2))),  "")</f>
        <v/>
      </c>
      <c r="BW39" s="77">
        <v>1986</v>
      </c>
      <c r="BX39" s="102">
        <f>SUMIFS(Data!Y$4:Y$6064,Data!$B$4:$B$6064,BX$18,Data!$D$4:$D$6064,$BW39)</f>
        <v>0</v>
      </c>
      <c r="BY39" s="102">
        <f>SUMIFS(Data!Z$4:Z$6064,Data!$B$4:$B$6064,BY$18,Data!$D$4:$D$6064,$BW39)</f>
        <v>0</v>
      </c>
      <c r="BZ39" s="101">
        <f t="shared" ref="BZ39:BZ67" si="43">BX39-BX38</f>
        <v>0</v>
      </c>
      <c r="CA39" s="101">
        <f t="shared" ref="CA39:CA67" si="44">BY39-BY38</f>
        <v>0</v>
      </c>
      <c r="CB39" s="42" t="str">
        <f t="shared" ref="CB39:CB76" si="45">IF(option=3, CC$13*(CC39-CC$11)/CC$12+CD$13*(CD39-CD$11)/CD$12+CE$13*(CE39-CE$11)/CE$12, "")</f>
        <v/>
      </c>
      <c r="CC39" s="107" t="str">
        <f>IF(option=3, IF(CC$17=1, CC38, IF(Calculation!$G39&lt;=Calculation!$L$2,Calculation!CC38+(CC$38-CC$28)/10, CC38+('TFP model'!$D$45-CC$42)/('TFP model'!$I$45-Calculation!$L$2))),  "")</f>
        <v/>
      </c>
      <c r="CD39" s="107" t="str">
        <f>IF(option=3, IF(CD$17=1, CD38, IF(Calculation!$G39&lt;=Calculation!$L$2,Calculation!CD38+(CD$38-CD$28)/10, CD38+('TFP model'!$D$46-CD$42)/('TFP model'!$I$46-Calculation!$L$2))),  "")</f>
        <v/>
      </c>
      <c r="CE39" s="107" t="str">
        <f>IF(option=3, IF(CE$17=1, CE38, IF(Calculation!$G39&lt;=Calculation!$L$2,Calculation!CE38+(CE$38-CE$28)/10, CE38+('TFP model'!$D$47-CE$42)/('TFP model'!$I$47-Calculation!$L$2))),  "")</f>
        <v/>
      </c>
      <c r="CF39" s="77">
        <v>1986</v>
      </c>
      <c r="CG39" s="102">
        <f>SUMIFS(Data!AB$4:AB$6064,Data!$B$4:$B$6064,CG$18,Data!$D$4:$D$6064,$CF39)</f>
        <v>0</v>
      </c>
      <c r="CH39" s="102">
        <f>SUMIFS(Data!AC$4:AC$6064,Data!$B$4:$B$6064,CH$18,Data!$D$4:$D$6064,$CF39)</f>
        <v>0</v>
      </c>
      <c r="CI39" s="102">
        <f>SUMIFS(Data!AD$4:AD$6064,Data!$B$4:$B$6064,CI$18,Data!$D$4:$D$6064,$CF39)</f>
        <v>0</v>
      </c>
      <c r="CJ39" s="144">
        <f t="shared" ref="CJ39:CJ67" si="46">CG39-CG38</f>
        <v>0</v>
      </c>
      <c r="CK39" s="144">
        <f t="shared" ref="CK39:CK67" si="47">CH39-CH38</f>
        <v>0</v>
      </c>
      <c r="CL39" s="144">
        <f t="shared" ref="CL39:CL67" si="48">CI39-CI38</f>
        <v>0</v>
      </c>
      <c r="CM39" s="103" t="str">
        <f t="shared" ref="CM39:CM76" si="49">IF(option=3, CN$13*(CN39-CN$11)/CN$12+CO$13*(CO39-CO$11)/CO$12+CP$13*(CP39-CP$11)/CP$12+CQ$13*(CQ39-CQ$11)/CQ$12+CR$13*(CR39-CR$11)/CR$12+CS$13*(CS39-CS$11)/CS$12, "")</f>
        <v/>
      </c>
      <c r="CN39" s="107" t="str">
        <f>IF(option=3, IF(CN$17=1, CN38, IF(Calculation!$G39&lt;=Calculation!$L$2,Calculation!CN38+(CN$38-CN$28)/10, CN38+('TFP model'!$D$50-CN$42)/('TFP model'!$I$50-Calculation!$L$2))),  "")</f>
        <v/>
      </c>
      <c r="CO39" s="107" t="str">
        <f>IF(option=3, IF(CO$17=1, CO38, IF(Calculation!$G39&lt;=Calculation!$L$2,Calculation!CO38+(CO$38-CO$28)/10, CO38+('TFP model'!$D$51-CO$42)/('TFP model'!$I$51-Calculation!$L$2))),  "")</f>
        <v/>
      </c>
      <c r="CP39" s="107" t="str">
        <f>IF(option=3, IF(CP$17=1, CP38, IF(Calculation!$G39&lt;=Calculation!$L$2,Calculation!CP38+(CP$38-CP$28)/10, CP38+('TFP model'!$D$52-CP$42)/('TFP model'!$I$52-Calculation!$L$2))),  "")</f>
        <v/>
      </c>
      <c r="CQ39" s="107" t="str">
        <f>IF(option=3, IF(CQ$17=1, CQ38, IF(Calculation!$G39&lt;=Calculation!$L$2,Calculation!CQ38+(CQ$38-CQ$28)/10, CQ38+('TFP model'!$D$53-CQ$42)/('TFP model'!$I$53-Calculation!$L$2))),  "")</f>
        <v/>
      </c>
      <c r="CR39" s="107" t="str">
        <f>IF(option=3, MIN(100, IF(CR$17=1, CR38, IF(Calculation!$G39&lt;=Calculation!$L$2,Calculation!CR38+(CR$38-CR$28)/10, CR38+('TFP model'!$D$54-CR$42)/('TFP model'!$I$54-Calculation!$L$2)))),  "")</f>
        <v/>
      </c>
      <c r="CS39" s="107" t="str">
        <f>IF(option=3, MIN(100, IF(CS$17=1, CS38, IF(Calculation!$G39&lt;=Calculation!$L$2,Calculation!CS38+(CS$38-CS$28)/10, CS38+('TFP model'!$D$55-CS$42)/('TFP model'!$I$55-Calculation!$L$2)))),  "")</f>
        <v/>
      </c>
      <c r="CT39" s="77">
        <v>1986</v>
      </c>
      <c r="CU39" s="102">
        <f>SUMIFS(Data!AE$4:AE$6064,Data!$B$4:$B$6064,CU$18,Data!$D$4:$D$6064,$CT39)</f>
        <v>0</v>
      </c>
      <c r="CV39" s="102">
        <f>SUMIFS(Data!AF$4:AF$6064,Data!$B$4:$B$6064,CV$18,Data!$D$4:$D$6064,$CT39)</f>
        <v>0</v>
      </c>
      <c r="CW39" s="102">
        <f>SUMIFS(Data!AG$4:AG$6064,Data!$B$4:$B$6064,CW$18,Data!$D$4:$D$6064,$CT39)</f>
        <v>0</v>
      </c>
      <c r="CX39" s="102">
        <f>SUMIFS(Data!AH$4:AH$6064,Data!$B$4:$B$6064,CX$18,Data!$D$4:$D$6064,$CT39)</f>
        <v>0</v>
      </c>
      <c r="CY39" s="102">
        <f>SUMIFS(Data!AI$4:AI$6064,Data!$B$4:$B$6064,CY$18,Data!$D$4:$D$6064,$CT39)</f>
        <v>0</v>
      </c>
      <c r="CZ39" s="102">
        <f>SUMIFS(Data!AJ$4:AJ$6064,Data!$B$4:$B$6064,CZ$18,Data!$D$4:$D$6064,$CT39)</f>
        <v>0</v>
      </c>
      <c r="DA39" s="144">
        <f t="shared" ref="DA39:DA67" si="50">CU39-CU38</f>
        <v>0</v>
      </c>
      <c r="DB39" s="144">
        <f t="shared" ref="DB39:DB67" si="51">CV39-CV38</f>
        <v>0</v>
      </c>
      <c r="DC39" s="144">
        <f t="shared" ref="DC39:DC67" si="52">CW39-CW38</f>
        <v>0</v>
      </c>
      <c r="DD39" s="144">
        <f t="shared" ref="DD39:DD67" si="53">CX39-CX38</f>
        <v>0</v>
      </c>
      <c r="DE39" s="144">
        <f t="shared" ref="DE39:DE67" si="54">CY39-CY38</f>
        <v>0</v>
      </c>
      <c r="DF39" s="144">
        <f t="shared" ref="DF39:DF67" si="55">CZ39-CZ38</f>
        <v>0</v>
      </c>
      <c r="DG39" s="42" t="str">
        <f t="shared" ref="DG39:DG76" si="56">IF(option=3, DH$13*(DH39-DH$11)/DH$12+DI$13*(DI39-DI$11)/DI$12+DJ$13*(DJ39-DJ$11)/DJ$12+DK$13*(DK39-DK$11)/DK$12+DL$13*(DL39-DL$11)/DL$12+DM$13*(DM39-DM$11)/DM$12, "")</f>
        <v/>
      </c>
      <c r="DH39" s="107" t="str">
        <f>IF(option=3, IF(DH$17=1, DH38, IF(Calculation!$G39&lt;=Calculation!$L$2,Calculation!DH38+(DH$38-DH$28)/10, DH38+('TFP model'!$D$58-DH$42)/('TFP model'!$I$58-Calculation!$L$2))),  "")</f>
        <v/>
      </c>
      <c r="DI39" s="107" t="str">
        <f>IF(option=3, IF(DI$17=1, DI38, IF(Calculation!$G39&lt;=Calculation!$L$2,Calculation!DI38+(DI$38-DI$28)/10, DI38+('TFP model'!$D$59-DI$42)/('TFP model'!$I$59-Calculation!$L$2))),  "")</f>
        <v/>
      </c>
      <c r="DJ39" s="107" t="str">
        <f>IF(option=3, IF(DJ$17=1, DJ38, IF(Calculation!$G39&lt;=Calculation!$L$2,Calculation!DJ38+(DJ$38-DJ$28)/10, DJ38+('TFP model'!$D$60-DJ$42)/('TFP model'!$I$60-Calculation!$L$2))),  "")</f>
        <v/>
      </c>
      <c r="DK39" s="107" t="str">
        <f>IF(option=3, IF(DK$17=1, DK38, IF(Calculation!$G39&lt;=Calculation!$L$2,Calculation!DK38+(DK$38-DK$28)/10, DK38+('TFP model'!$D$61-DK$42)/('TFP model'!$I$61-Calculation!$L$2))),  "")</f>
        <v/>
      </c>
      <c r="DL39" s="107" t="str">
        <f>IF(option=3, IF(DL$17=1, DL38, IF(Calculation!$G39&lt;=Calculation!$L$2,Calculation!DL38+(DL$38-DL$28)/10, DL38+('TFP model'!$D$62-DL$42)/('TFP model'!$I$62-Calculation!$L$2))),  "")</f>
        <v/>
      </c>
      <c r="DM39" s="107" t="str">
        <f>IF(option=3, IF(DM$17=1, DM38, IF(Calculation!$G39&lt;=Calculation!$L$2,Calculation!DM38+(DM$38-DM$28)/10, DM38+('TFP model'!$D$63-DM$42)/('TFP model'!$I$63-Calculation!$L$2))),  "")</f>
        <v/>
      </c>
      <c r="DN39" s="77">
        <v>1986</v>
      </c>
      <c r="DO39" s="102">
        <f>SUMIFS(Data!AK$4:AK$6064,Data!$B$4:$B$6064,DO$18,Data!$D$4:$D$6064,$DN39)</f>
        <v>0</v>
      </c>
      <c r="DP39" s="102">
        <f>SUMIFS(Data!AL$4:AL$6064,Data!$B$4:$B$6064,DP$18,Data!$D$4:$D$6064,$DN39)</f>
        <v>0</v>
      </c>
      <c r="DQ39" s="102">
        <f>SUMIFS(Data!AM$4:AM$6064,Data!$B$4:$B$6064,DQ$18,Data!$D$4:$D$6064,$DN39)</f>
        <v>0</v>
      </c>
      <c r="DR39" s="102">
        <f>SUMIFS(Data!AN$4:AN$6064,Data!$B$4:$B$6064,DR$18,Data!$D$4:$D$6064,$DN39)</f>
        <v>0</v>
      </c>
      <c r="DS39" s="102">
        <f>SUMIFS(Data!AO$4:AO$6064,Data!$B$4:$B$6064,DS$18,Data!$D$4:$D$6064,$DN39)</f>
        <v>0</v>
      </c>
      <c r="DT39" s="102">
        <f>SUMIFS(Data!AP$4:AP$6064,Data!$B$4:$B$6064,DT$18,Data!$D$4:$D$6064,$DN39)</f>
        <v>0</v>
      </c>
      <c r="DU39" s="144">
        <f t="shared" ref="DU39:DU67" si="57">DO39-DO38</f>
        <v>0</v>
      </c>
      <c r="DV39" s="144">
        <f t="shared" ref="DV39:DV67" si="58">DP39-DP38</f>
        <v>0</v>
      </c>
      <c r="DW39" s="144">
        <f t="shared" ref="DW39:DW67" si="59">DQ39-DQ38</f>
        <v>0</v>
      </c>
      <c r="DX39" s="144">
        <f t="shared" ref="DX39:DX67" si="60">DR39-DR38</f>
        <v>0</v>
      </c>
      <c r="DY39" s="144">
        <f t="shared" ref="DY39:DY67" si="61">DS39-DS38</f>
        <v>0</v>
      </c>
      <c r="DZ39" s="144">
        <f t="shared" ref="DZ39:DZ67" si="62">DT39-DT38</f>
        <v>0</v>
      </c>
      <c r="EA39" s="16"/>
      <c r="EB39" s="93" t="str">
        <f t="shared" si="1"/>
        <v>MYS</v>
      </c>
      <c r="EC39" s="93">
        <f t="shared" si="2"/>
        <v>2041</v>
      </c>
      <c r="ED39" s="16"/>
      <c r="EE39" s="16">
        <v>27</v>
      </c>
      <c r="EF39" s="94" t="e">
        <f t="shared" si="4"/>
        <v>#VALUE!</v>
      </c>
      <c r="EG39" s="213" t="e">
        <f t="shared" si="7"/>
        <v>#VALUE!</v>
      </c>
      <c r="EH39" s="117">
        <f t="shared" si="3"/>
        <v>9.244742194421243E-4</v>
      </c>
      <c r="EI39" s="213">
        <f t="array" ref="EI39">EE39^6*EK$16+EE39^5*EL$16+EE39^4*EM$16+EE39^3*EN$16+EE39^2*EO$16+EE39*EP$16+EQ$16</f>
        <v>8.9369680924843153E-4</v>
      </c>
      <c r="EJ39" s="16"/>
      <c r="EK39" s="16"/>
      <c r="EL39" s="16"/>
      <c r="EM39" s="16"/>
      <c r="EN39" s="16"/>
      <c r="EO39" s="16"/>
    </row>
    <row r="40" spans="3:145" ht="17.25" thickTop="1" thickBot="1" x14ac:dyDescent="0.3">
      <c r="C40" s="230">
        <v>2006</v>
      </c>
      <c r="D40" s="230">
        <f>AVERAGEIFS(Data!$J$3:$J$6063, Data!$C$3:$C$6063, Calculation!$F$19, Data!$D$3:$D$6063,Calculation!C40)</f>
        <v>1.4E-2</v>
      </c>
      <c r="F40" s="39" t="str">
        <f t="shared" si="19"/>
        <v>MYS</v>
      </c>
      <c r="G40" s="16">
        <v>2016</v>
      </c>
      <c r="H40" s="16"/>
      <c r="I40" s="40"/>
      <c r="J40" s="163">
        <f xml:space="preserve"> IF(G40=Calculation!$L$2+1, $Y$7+$K$12*(LN(P39)-LN(P24))/15+$K$13*(LN(N39)-LN(N24))/15,J39+$K$12*(LN(P39)-LN(P38))+$K$13*(LN(N39)-LN(N38)))</f>
        <v>9.3421861237159565E-3</v>
      </c>
      <c r="K40" s="163">
        <f t="shared" si="24"/>
        <v>9.3421861237159565E-3</v>
      </c>
      <c r="L40" s="162">
        <f t="shared" si="20"/>
        <v>9.3421861237159565E-3</v>
      </c>
      <c r="M40" s="163">
        <f t="shared" si="24"/>
        <v>9.3421861237159565E-3</v>
      </c>
      <c r="N40" s="104">
        <f>EXP(J40+LN(N39))</f>
        <v>1.0239645730081079</v>
      </c>
      <c r="O40" s="104">
        <f t="shared" ref="O40:O76" si="63">EXP(L40+LN(O39))</f>
        <v>1.0239645730081079</v>
      </c>
      <c r="P40" s="103">
        <f t="shared" si="8"/>
        <v>59.555834973452725</v>
      </c>
      <c r="Q40" s="103">
        <f t="shared" si="9"/>
        <v>59.555834973452725</v>
      </c>
      <c r="R40" s="16">
        <v>2016</v>
      </c>
      <c r="S40" s="107">
        <f>IF(option=1, IF(S$17=1, S39, IF(Calculation!G40&lt;=Calculation!$L$2, Calculation!S39+(S$38-S$28)/10,"")), "")</f>
        <v>2.1054505600000004</v>
      </c>
      <c r="T40" s="102">
        <f t="shared" si="10"/>
        <v>59.555834973452725</v>
      </c>
      <c r="U40" s="77">
        <v>1987</v>
      </c>
      <c r="V40" s="41">
        <f>SUMIFS(Data!L$4:L$6064,Data!B$4:B$6064,V$10,Data!D$4:D$6064,U40)</f>
        <v>0</v>
      </c>
      <c r="W40" s="41">
        <f t="shared" si="25"/>
        <v>0</v>
      </c>
      <c r="X40" s="41">
        <f t="shared" si="23"/>
        <v>36.95811510548333</v>
      </c>
      <c r="Y40" s="102">
        <v>0.60250527999999992</v>
      </c>
      <c r="Z40" s="103" t="str">
        <f t="shared" si="26"/>
        <v/>
      </c>
      <c r="AA40" s="102" t="str">
        <f t="shared" si="22"/>
        <v/>
      </c>
      <c r="AB40" s="103" t="str">
        <f t="shared" si="27"/>
        <v/>
      </c>
      <c r="AC40" s="102" t="str">
        <f t="shared" si="13"/>
        <v/>
      </c>
      <c r="AD40" s="16">
        <v>2016</v>
      </c>
      <c r="AE40" s="107" t="str">
        <f>IF(option=2, IF(AE$17=1, AE39, IF(Calculation!$G40&lt;=Calculation!$L$2, Calculation!AE39+(AE$38-AE$28)/10, AE39+(Calculation!$C$7-AE$42)/('TFP model'!$I$21-Calculation!$L$2))), "")</f>
        <v/>
      </c>
      <c r="AF40" s="107" t="str">
        <f>IF(option=2, IF(AF$17=1, AF39, IF(Calculation!$G40&lt;=Calculation!$L$2, Calculation!AF39+(AF$38-AF$28)/10, AF39+(Calculation!$C$9-AF$42)/('TFP model'!$I$22-Calculation!$L$2))), "")</f>
        <v/>
      </c>
      <c r="AG40" s="107" t="str">
        <f>IF(option=2, IF(AG$17=1, AG39, IF(Calculation!$G40&lt;=Calculation!$L$2, Calculation!AG39+(AG$38-AG$28)/10, AG39+(Calculation!$C$11-AG$42)/('TFP model'!$I$23-Calculation!$L$2))), "")</f>
        <v/>
      </c>
      <c r="AH40" s="107" t="str">
        <f>IF(option=2, IF(AH$17=1, AH39, IF(Calculation!$G40&lt;=Calculation!$L$2, Calculation!AH39+(AH$38-AH$28)/10, AH39+(Calculation!$C$13-AH$42)/('TFP model'!$I$24-Calculation!$L$2))), "")</f>
        <v/>
      </c>
      <c r="AI40" s="107" t="str">
        <f>IF(option=2, IF(AI$17=1, AI39, IF(Calculation!$G40&lt;=Calculation!$L$2, Calculation!AI39+(AI$38-AI$28)/10, AI39+(Calculation!$C$15-AI$42)/('TFP model'!$I$25-Calculation!$L$2))), "")</f>
        <v/>
      </c>
      <c r="AJ40" s="77">
        <v>1987</v>
      </c>
      <c r="AK40" s="102">
        <f>SUMIFS(Data!M$4:M$6064,Data!$B$4:$B$6064,AK$18,Data!$D$4:$D$6064,$AJ40)</f>
        <v>0</v>
      </c>
      <c r="AL40" s="102">
        <f>SUMIFS(Data!N$4:N$6064,Data!$B$4:$B$6064,AL$18,Data!$D$4:$D$6064,$AJ40)</f>
        <v>0</v>
      </c>
      <c r="AM40" s="102">
        <f>SUMIFS(Data!O$4:O$6064,Data!$B$4:$B$6064,AM$18,Data!$D$4:$D$6064,$AJ40)</f>
        <v>0</v>
      </c>
      <c r="AN40" s="102">
        <f>SUMIFS(Data!P$4:P$6064,Data!$B$4:$B$6064,AN$18,Data!$D$4:$D$6064,$AJ40)</f>
        <v>0</v>
      </c>
      <c r="AO40" s="102">
        <f>SUMIFS(Data!Q$4:Q$6064,Data!$B$4:$B$6064,AO$18,Data!$D$4:$D$6064,$AJ40)</f>
        <v>0</v>
      </c>
      <c r="AP40" s="101">
        <f t="shared" si="28"/>
        <v>0</v>
      </c>
      <c r="AQ40" s="101">
        <f t="shared" si="29"/>
        <v>0</v>
      </c>
      <c r="AR40" s="101">
        <f t="shared" si="30"/>
        <v>0</v>
      </c>
      <c r="AS40" s="101">
        <f t="shared" si="31"/>
        <v>0</v>
      </c>
      <c r="AT40" s="101">
        <f t="shared" si="32"/>
        <v>0</v>
      </c>
      <c r="AU40" s="103" t="str">
        <f t="shared" si="33"/>
        <v/>
      </c>
      <c r="AV40" s="107" t="str">
        <f>IF(option=3, IF(AV$17=1, AV39, IF(Calculation!$G40&lt;=Calculation!$L$2,Calculation!AV39+(AV$38-AV$28)/10, AV39+('TFP model'!$D$29-AV$42)/('TFP model'!$I$29-Calculation!$L$2))),  "")</f>
        <v/>
      </c>
      <c r="AW40" s="107" t="str">
        <f>IF(option=3, IF(AW$17=1, AW39, IF(Calculation!$G40&lt;=Calculation!$L$2,Calculation!AW39+(AW$38-AW$28)/10, AW39+('TFP model'!$D$30-AW$42)/('TFP model'!$I$30-Calculation!$L$2))),  "")</f>
        <v/>
      </c>
      <c r="AX40" s="107" t="str">
        <f>IF(option=3, IF(AX$17=1, AX39, IF(Calculation!$G40&lt;=Calculation!$L$2,Calculation!AX39+(AX$38-AX$28)/10, AX39+('TFP model'!$D$31-AX$42)/('TFP model'!$I$31-Calculation!$L$2))),  "")</f>
        <v/>
      </c>
      <c r="AY40" s="77">
        <v>1987</v>
      </c>
      <c r="AZ40" s="102">
        <f>SUMIFS(Data!R$4:R$6064,Data!$B$4:$B$6064,AZ$18,Data!$D$4:$D$6064,$AY40)</f>
        <v>0</v>
      </c>
      <c r="BA40" s="102">
        <f>SUMIFS(Data!S$4:S$6064,Data!$B$4:$B$6064,BA$18,Data!$D$4:$D$6064,$AY40)</f>
        <v>0</v>
      </c>
      <c r="BB40" s="102">
        <f>SUMIFS(Data!T$4:T$6064,Data!$B$4:$B$6064,BB$18,Data!$D$4:$D$6064,$AY40)</f>
        <v>0</v>
      </c>
      <c r="BC40" s="140">
        <f t="shared" si="34"/>
        <v>0</v>
      </c>
      <c r="BD40" s="140">
        <f t="shared" si="35"/>
        <v>0</v>
      </c>
      <c r="BE40" s="140">
        <f t="shared" si="36"/>
        <v>0</v>
      </c>
      <c r="BF40" s="103" t="str">
        <f t="shared" si="37"/>
        <v/>
      </c>
      <c r="BG40" s="107" t="str">
        <f>IF(option=3, IF(BG$17=1, BG39, IF(Calculation!$G40&lt;=Calculation!$L$2,Calculation!BG39+(BG$38-BG$28)/10, BG39+('TFP model'!$D$34-BG$42)/('TFP model'!$I$34-Calculation!$L$2))),  "")</f>
        <v/>
      </c>
      <c r="BH40" s="107" t="str">
        <f>IF(option=3, IF(BH$17=1, BH39, IF(Calculation!$G40&lt;=Calculation!$L$2,Calculation!BH39+(BH$38-BH$28)/10, BH39+('TFP model'!$D$35-BH$42)/('TFP model'!$I$35-Calculation!$L$2))),  "")</f>
        <v/>
      </c>
      <c r="BI40" s="107" t="str">
        <f>IF(option=3, IF(BI$17=1, BI39, IF(Calculation!$G40&lt;=Calculation!$L$2,Calculation!BI39+(BI$38-BI$28)/10, BI39+('TFP model'!$D$36-BI$42)/('TFP model'!$I$36-Calculation!$L$2))),  "")</f>
        <v/>
      </c>
      <c r="BJ40" s="107" t="str">
        <f>IF(option=3, IF(BJ$17=1, BJ39, IF(Calculation!$G40&lt;=Calculation!$L$2,Calculation!BJ39+(BJ$38-BJ$28)/10, BJ39+('TFP model'!$D$37-BJ$42)/('TFP model'!$I$37-Calculation!$L$2))),  "")</f>
        <v/>
      </c>
      <c r="BK40" s="77">
        <v>1987</v>
      </c>
      <c r="BL40" s="102">
        <f>SUMIFS(Data!U$4:U$6064,Data!$B$4:$B$6064,BL$18,Data!$D$4:$D$6064,$BK40)</f>
        <v>0</v>
      </c>
      <c r="BM40" s="102">
        <f>SUMIFS(Data!V$4:V$6064,Data!$B$4:$B$6064,BM$18,Data!$D$4:$D$6064,$BK40)</f>
        <v>0</v>
      </c>
      <c r="BN40" s="102">
        <f>SUMIFS(Data!W$4:W$6064,Data!$B$4:$B$6064,BN$18,Data!$D$4:$D$6064,$BK40)</f>
        <v>0</v>
      </c>
      <c r="BO40" s="102">
        <f>SUMIFS(Data!X$4:X$6064,Data!$B$4:$B$6064,BO$18,Data!$D$4:$D$6064,$BK40)</f>
        <v>0</v>
      </c>
      <c r="BP40" s="142">
        <f t="shared" si="38"/>
        <v>0</v>
      </c>
      <c r="BQ40" s="142">
        <f t="shared" si="39"/>
        <v>0</v>
      </c>
      <c r="BR40" s="142">
        <f t="shared" si="40"/>
        <v>0</v>
      </c>
      <c r="BS40" s="142">
        <f t="shared" si="41"/>
        <v>0</v>
      </c>
      <c r="BT40" s="103" t="str">
        <f t="shared" si="42"/>
        <v/>
      </c>
      <c r="BU40" s="143" t="str">
        <f>IF(option=3, IF(BU$17=1, BU39, IF(Calculation!$G40&lt;=Calculation!$L$2,Calculation!BU39+(BU$38-BU$28)/10, BU39+('TFP model'!$D$41-BU$42)/('TFP model'!$I$41-Calculation!$L$2))),  "")</f>
        <v/>
      </c>
      <c r="BV40" s="143" t="str">
        <f>IF(option=3, IF(BV$17=1, BV39, IF(Calculation!$G40&lt;=Calculation!$L$2,Calculation!BV39+(BV$38-BV$28)/10, BV39+('TFP model'!$D$43-BV$42)/('TFP model'!$I$43-Calculation!$L$2))),  "")</f>
        <v/>
      </c>
      <c r="BW40" s="77">
        <v>1987</v>
      </c>
      <c r="BX40" s="102">
        <f>SUMIFS(Data!Y$4:Y$6064,Data!$B$4:$B$6064,BX$18,Data!$D$4:$D$6064,$BW40)</f>
        <v>0</v>
      </c>
      <c r="BY40" s="102">
        <f>SUMIFS(Data!Z$4:Z$6064,Data!$B$4:$B$6064,BY$18,Data!$D$4:$D$6064,$BW40)</f>
        <v>0</v>
      </c>
      <c r="BZ40" s="101">
        <f t="shared" si="43"/>
        <v>0</v>
      </c>
      <c r="CA40" s="101">
        <f t="shared" si="44"/>
        <v>0</v>
      </c>
      <c r="CB40" s="42" t="str">
        <f t="shared" si="45"/>
        <v/>
      </c>
      <c r="CC40" s="107" t="str">
        <f>IF(option=3, IF(CC$17=1, CC39, IF(Calculation!$G40&lt;=Calculation!$L$2,Calculation!CC39+(CC$38-CC$28)/10, CC39+('TFP model'!$D$45-CC$42)/('TFP model'!$I$45-Calculation!$L$2))),  "")</f>
        <v/>
      </c>
      <c r="CD40" s="107" t="str">
        <f>IF(option=3, IF(CD$17=1, CD39, IF(Calculation!$G40&lt;=Calculation!$L$2,Calculation!CD39+(CD$38-CD$28)/10, CD39+('TFP model'!$D$46-CD$42)/('TFP model'!$I$46-Calculation!$L$2))),  "")</f>
        <v/>
      </c>
      <c r="CE40" s="107" t="str">
        <f>IF(option=3, IF(CE$17=1, CE39, IF(Calculation!$G40&lt;=Calculation!$L$2,Calculation!CE39+(CE$38-CE$28)/10, CE39+('TFP model'!$D$47-CE$42)/('TFP model'!$I$47-Calculation!$L$2))),  "")</f>
        <v/>
      </c>
      <c r="CF40" s="77">
        <v>1987</v>
      </c>
      <c r="CG40" s="102">
        <f>SUMIFS(Data!AB$4:AB$6064,Data!$B$4:$B$6064,CG$18,Data!$D$4:$D$6064,$CF40)</f>
        <v>0</v>
      </c>
      <c r="CH40" s="102">
        <f>SUMIFS(Data!AC$4:AC$6064,Data!$B$4:$B$6064,CH$18,Data!$D$4:$D$6064,$CF40)</f>
        <v>0</v>
      </c>
      <c r="CI40" s="102">
        <f>SUMIFS(Data!AD$4:AD$6064,Data!$B$4:$B$6064,CI$18,Data!$D$4:$D$6064,$CF40)</f>
        <v>0</v>
      </c>
      <c r="CJ40" s="144">
        <f t="shared" si="46"/>
        <v>0</v>
      </c>
      <c r="CK40" s="144">
        <f t="shared" si="47"/>
        <v>0</v>
      </c>
      <c r="CL40" s="144">
        <f t="shared" si="48"/>
        <v>0</v>
      </c>
      <c r="CM40" s="103" t="str">
        <f t="shared" si="49"/>
        <v/>
      </c>
      <c r="CN40" s="107" t="str">
        <f>IF(option=3, IF(CN$17=1, CN39, IF(Calculation!$G40&lt;=Calculation!$L$2,Calculation!CN39+(CN$38-CN$28)/10, CN39+('TFP model'!$D$50-CN$42)/('TFP model'!$I$50-Calculation!$L$2))),  "")</f>
        <v/>
      </c>
      <c r="CO40" s="107" t="str">
        <f>IF(option=3, IF(CO$17=1, CO39, IF(Calculation!$G40&lt;=Calculation!$L$2,Calculation!CO39+(CO$38-CO$28)/10, CO39+('TFP model'!$D$51-CO$42)/('TFP model'!$I$51-Calculation!$L$2))),  "")</f>
        <v/>
      </c>
      <c r="CP40" s="107" t="str">
        <f>IF(option=3, IF(CP$17=1, CP39, IF(Calculation!$G40&lt;=Calculation!$L$2,Calculation!CP39+(CP$38-CP$28)/10, CP39+('TFP model'!$D$52-CP$42)/('TFP model'!$I$52-Calculation!$L$2))),  "")</f>
        <v/>
      </c>
      <c r="CQ40" s="107" t="str">
        <f>IF(option=3, IF(CQ$17=1, CQ39, IF(Calculation!$G40&lt;=Calculation!$L$2,Calculation!CQ39+(CQ$38-CQ$28)/10, CQ39+('TFP model'!$D$53-CQ$42)/('TFP model'!$I$53-Calculation!$L$2))),  "")</f>
        <v/>
      </c>
      <c r="CR40" s="107" t="str">
        <f>IF(option=3, MIN(100, IF(CR$17=1, CR39, IF(Calculation!$G40&lt;=Calculation!$L$2,Calculation!CR39+(CR$38-CR$28)/10, CR39+('TFP model'!$D$54-CR$42)/('TFP model'!$I$54-Calculation!$L$2)))),  "")</f>
        <v/>
      </c>
      <c r="CS40" s="107" t="str">
        <f>IF(option=3, MIN(100, IF(CS$17=1, CS39, IF(Calculation!$G40&lt;=Calculation!$L$2,Calculation!CS39+(CS$38-CS$28)/10, CS39+('TFP model'!$D$55-CS$42)/('TFP model'!$I$55-Calculation!$L$2)))),  "")</f>
        <v/>
      </c>
      <c r="CT40" s="77">
        <v>1987</v>
      </c>
      <c r="CU40" s="102">
        <f>SUMIFS(Data!AE$4:AE$6064,Data!$B$4:$B$6064,CU$18,Data!$D$4:$D$6064,$CT40)</f>
        <v>0</v>
      </c>
      <c r="CV40" s="102">
        <f>SUMIFS(Data!AF$4:AF$6064,Data!$B$4:$B$6064,CV$18,Data!$D$4:$D$6064,$CT40)</f>
        <v>0</v>
      </c>
      <c r="CW40" s="102">
        <f>SUMIFS(Data!AG$4:AG$6064,Data!$B$4:$B$6064,CW$18,Data!$D$4:$D$6064,$CT40)</f>
        <v>0</v>
      </c>
      <c r="CX40" s="102">
        <f>SUMIFS(Data!AH$4:AH$6064,Data!$B$4:$B$6064,CX$18,Data!$D$4:$D$6064,$CT40)</f>
        <v>0</v>
      </c>
      <c r="CY40" s="102">
        <f>SUMIFS(Data!AI$4:AI$6064,Data!$B$4:$B$6064,CY$18,Data!$D$4:$D$6064,$CT40)</f>
        <v>0</v>
      </c>
      <c r="CZ40" s="102">
        <f>SUMIFS(Data!AJ$4:AJ$6064,Data!$B$4:$B$6064,CZ$18,Data!$D$4:$D$6064,$CT40)</f>
        <v>0</v>
      </c>
      <c r="DA40" s="144">
        <f t="shared" si="50"/>
        <v>0</v>
      </c>
      <c r="DB40" s="144">
        <f t="shared" si="51"/>
        <v>0</v>
      </c>
      <c r="DC40" s="144">
        <f t="shared" si="52"/>
        <v>0</v>
      </c>
      <c r="DD40" s="144">
        <f t="shared" si="53"/>
        <v>0</v>
      </c>
      <c r="DE40" s="144">
        <f t="shared" si="54"/>
        <v>0</v>
      </c>
      <c r="DF40" s="144">
        <f t="shared" si="55"/>
        <v>0</v>
      </c>
      <c r="DG40" s="42" t="str">
        <f t="shared" si="56"/>
        <v/>
      </c>
      <c r="DH40" s="107" t="str">
        <f>IF(option=3, IF(DH$17=1, DH39, IF(Calculation!$G40&lt;=Calculation!$L$2,Calculation!DH39+(DH$38-DH$28)/10, DH39+('TFP model'!$D$58-DH$42)/('TFP model'!$I$58-Calculation!$L$2))),  "")</f>
        <v/>
      </c>
      <c r="DI40" s="107" t="str">
        <f>IF(option=3, IF(DI$17=1, DI39, IF(Calculation!$G40&lt;=Calculation!$L$2,Calculation!DI39+(DI$38-DI$28)/10, DI39+('TFP model'!$D$59-DI$42)/('TFP model'!$I$59-Calculation!$L$2))),  "")</f>
        <v/>
      </c>
      <c r="DJ40" s="107" t="str">
        <f>IF(option=3, IF(DJ$17=1, DJ39, IF(Calculation!$G40&lt;=Calculation!$L$2,Calculation!DJ39+(DJ$38-DJ$28)/10, DJ39+('TFP model'!$D$60-DJ$42)/('TFP model'!$I$60-Calculation!$L$2))),  "")</f>
        <v/>
      </c>
      <c r="DK40" s="107" t="str">
        <f>IF(option=3, IF(DK$17=1, DK39, IF(Calculation!$G40&lt;=Calculation!$L$2,Calculation!DK39+(DK$38-DK$28)/10, DK39+('TFP model'!$D$61-DK$42)/('TFP model'!$I$61-Calculation!$L$2))),  "")</f>
        <v/>
      </c>
      <c r="DL40" s="107" t="str">
        <f>IF(option=3, IF(DL$17=1, DL39, IF(Calculation!$G40&lt;=Calculation!$L$2,Calculation!DL39+(DL$38-DL$28)/10, DL39+('TFP model'!$D$62-DL$42)/('TFP model'!$I$62-Calculation!$L$2))),  "")</f>
        <v/>
      </c>
      <c r="DM40" s="107" t="str">
        <f>IF(option=3, IF(DM$17=1, DM39, IF(Calculation!$G40&lt;=Calculation!$L$2,Calculation!DM39+(DM$38-DM$28)/10, DM39+('TFP model'!$D$63-DM$42)/('TFP model'!$I$63-Calculation!$L$2))),  "")</f>
        <v/>
      </c>
      <c r="DN40" s="77">
        <v>1987</v>
      </c>
      <c r="DO40" s="102">
        <f>SUMIFS(Data!AK$4:AK$6064,Data!$B$4:$B$6064,DO$18,Data!$D$4:$D$6064,$DN40)</f>
        <v>0</v>
      </c>
      <c r="DP40" s="102">
        <f>SUMIFS(Data!AL$4:AL$6064,Data!$B$4:$B$6064,DP$18,Data!$D$4:$D$6064,$DN40)</f>
        <v>0</v>
      </c>
      <c r="DQ40" s="102">
        <f>SUMIFS(Data!AM$4:AM$6064,Data!$B$4:$B$6064,DQ$18,Data!$D$4:$D$6064,$DN40)</f>
        <v>0</v>
      </c>
      <c r="DR40" s="102">
        <f>SUMIFS(Data!AN$4:AN$6064,Data!$B$4:$B$6064,DR$18,Data!$D$4:$D$6064,$DN40)</f>
        <v>0</v>
      </c>
      <c r="DS40" s="102">
        <f>SUMIFS(Data!AO$4:AO$6064,Data!$B$4:$B$6064,DS$18,Data!$D$4:$D$6064,$DN40)</f>
        <v>0</v>
      </c>
      <c r="DT40" s="102">
        <f>SUMIFS(Data!AP$4:AP$6064,Data!$B$4:$B$6064,DT$18,Data!$D$4:$D$6064,$DN40)</f>
        <v>0</v>
      </c>
      <c r="DU40" s="144">
        <f t="shared" si="57"/>
        <v>0</v>
      </c>
      <c r="DV40" s="144">
        <f t="shared" si="58"/>
        <v>0</v>
      </c>
      <c r="DW40" s="144">
        <f t="shared" si="59"/>
        <v>0</v>
      </c>
      <c r="DX40" s="144">
        <f t="shared" si="60"/>
        <v>0</v>
      </c>
      <c r="DY40" s="144">
        <f t="shared" si="61"/>
        <v>0</v>
      </c>
      <c r="DZ40" s="144">
        <f t="shared" si="62"/>
        <v>0</v>
      </c>
      <c r="EA40" s="16"/>
      <c r="EB40" s="93" t="str">
        <f t="shared" si="1"/>
        <v>MYS</v>
      </c>
      <c r="EC40" s="93">
        <f t="shared" si="2"/>
        <v>2042</v>
      </c>
      <c r="ED40" s="16"/>
      <c r="EE40" s="16">
        <v>28</v>
      </c>
      <c r="EF40" s="94" t="e">
        <f t="shared" si="4"/>
        <v>#VALUE!</v>
      </c>
      <c r="EG40" s="213" t="e">
        <f t="shared" si="7"/>
        <v>#VALUE!</v>
      </c>
      <c r="EH40" s="117">
        <f t="shared" si="3"/>
        <v>8.3265765870525765E-4</v>
      </c>
      <c r="EI40" s="213">
        <f t="array" ref="EI40">EE40^6*EK$16+EE40^5*EL$16+EE40^4*EM$16+EE40^3*EN$16+EE40^2*EO$16+EE40*EP$16+EQ$16</f>
        <v>7.8847285472430362E-4</v>
      </c>
      <c r="EJ40" s="16"/>
      <c r="EK40" s="16"/>
      <c r="EL40" s="16"/>
      <c r="EM40" s="16"/>
      <c r="EN40" s="16"/>
      <c r="EO40" s="16"/>
    </row>
    <row r="41" spans="3:145" ht="17.25" thickTop="1" thickBot="1" x14ac:dyDescent="0.3">
      <c r="C41" s="230">
        <v>2007</v>
      </c>
      <c r="D41" s="230">
        <f>AVERAGEIFS(Data!$J$3:$J$6063, Data!$C$3:$C$6063, Calculation!$F$19, Data!$D$3:$D$6063,Calculation!C41)</f>
        <v>1.9E-2</v>
      </c>
      <c r="F41" s="39" t="str">
        <f t="shared" si="19"/>
        <v>MYS</v>
      </c>
      <c r="G41" s="16">
        <v>2017</v>
      </c>
      <c r="H41" s="16"/>
      <c r="I41" s="40"/>
      <c r="J41" s="163">
        <f xml:space="preserve"> IF(G41=Calculation!$L$2+1, $Y$7+$K$12*(LN(P40)-LN(P25))/15+$K$13*(LN(N40)-LN(N25))/15,J40+$K$12*(LN(P40)-LN(P39))+$K$13*(LN(N40)-LN(N39)))</f>
        <v>9.3165653594146913E-3</v>
      </c>
      <c r="K41" s="163">
        <f t="shared" si="24"/>
        <v>9.3165653594146913E-3</v>
      </c>
      <c r="L41" s="162">
        <f t="shared" si="20"/>
        <v>9.3165653594146913E-3</v>
      </c>
      <c r="M41" s="163">
        <f t="shared" si="24"/>
        <v>9.3165653594146913E-3</v>
      </c>
      <c r="N41" s="104">
        <f>EXP(J41+LN(N40))</f>
        <v>1.0335489834455498</v>
      </c>
      <c r="O41" s="104">
        <f t="shared" si="63"/>
        <v>1.0335489834455498</v>
      </c>
      <c r="P41" s="103">
        <f t="shared" si="8"/>
        <v>60.622109408557449</v>
      </c>
      <c r="Q41" s="103">
        <f t="shared" si="9"/>
        <v>60.622109408557449</v>
      </c>
      <c r="R41" s="16">
        <v>2017</v>
      </c>
      <c r="S41" s="107">
        <f>IF(option=1, IF(S$17=1, S40, IF(Calculation!G41&lt;=Calculation!$L$2, Calculation!S40+(S$38-S$28)/10,"")), "")</f>
        <v>2.2047963400000006</v>
      </c>
      <c r="T41" s="102">
        <f t="shared" si="10"/>
        <v>60.622109408557449</v>
      </c>
      <c r="U41" s="77">
        <v>1988</v>
      </c>
      <c r="V41" s="41">
        <f>SUMIFS(Data!L$4:L$6064,Data!B$4:B$6064,V$10,Data!D$4:D$6064,U41)</f>
        <v>0</v>
      </c>
      <c r="W41" s="41">
        <f t="shared" si="25"/>
        <v>0</v>
      </c>
      <c r="X41" s="41">
        <f t="shared" si="23"/>
        <v>36.95811510548333</v>
      </c>
      <c r="Y41" s="102">
        <v>0.67703366999999992</v>
      </c>
      <c r="Z41" s="103" t="str">
        <f t="shared" si="26"/>
        <v/>
      </c>
      <c r="AA41" s="102" t="str">
        <f t="shared" si="22"/>
        <v/>
      </c>
      <c r="AB41" s="103" t="str">
        <f t="shared" si="27"/>
        <v/>
      </c>
      <c r="AC41" s="102" t="str">
        <f t="shared" si="13"/>
        <v/>
      </c>
      <c r="AD41" s="16">
        <v>2017</v>
      </c>
      <c r="AE41" s="107" t="str">
        <f>IF(option=2, IF(AE$17=1, AE40, IF(Calculation!$G41&lt;=Calculation!$L$2, Calculation!AE40+(AE$38-AE$28)/10, AE40+(Calculation!$C$7-AE$42)/('TFP model'!$I$21-Calculation!$L$2))), "")</f>
        <v/>
      </c>
      <c r="AF41" s="107" t="str">
        <f>IF(option=2, IF(AF$17=1, AF40, IF(Calculation!$G41&lt;=Calculation!$L$2, Calculation!AF40+(AF$38-AF$28)/10, AF40+(Calculation!$C$9-AF$42)/('TFP model'!$I$22-Calculation!$L$2))), "")</f>
        <v/>
      </c>
      <c r="AG41" s="107" t="str">
        <f>IF(option=2, IF(AG$17=1, AG40, IF(Calculation!$G41&lt;=Calculation!$L$2, Calculation!AG40+(AG$38-AG$28)/10, AG40+(Calculation!$C$11-AG$42)/('TFP model'!$I$23-Calculation!$L$2))), "")</f>
        <v/>
      </c>
      <c r="AH41" s="107" t="str">
        <f>IF(option=2, IF(AH$17=1, AH40, IF(Calculation!$G41&lt;=Calculation!$L$2, Calculation!AH40+(AH$38-AH$28)/10, AH40+(Calculation!$C$13-AH$42)/('TFP model'!$I$24-Calculation!$L$2))), "")</f>
        <v/>
      </c>
      <c r="AI41" s="107" t="str">
        <f>IF(option=2, IF(AI$17=1, AI40, IF(Calculation!$G41&lt;=Calculation!$L$2, Calculation!AI40+(AI$38-AI$28)/10, AI40+(Calculation!$C$15-AI$42)/('TFP model'!$I$25-Calculation!$L$2))), "")</f>
        <v/>
      </c>
      <c r="AJ41" s="77">
        <v>1988</v>
      </c>
      <c r="AK41" s="102">
        <f>SUMIFS(Data!M$4:M$6064,Data!$B$4:$B$6064,AK$18,Data!$D$4:$D$6064,$AJ41)</f>
        <v>0</v>
      </c>
      <c r="AL41" s="102">
        <f>SUMIFS(Data!N$4:N$6064,Data!$B$4:$B$6064,AL$18,Data!$D$4:$D$6064,$AJ41)</f>
        <v>0</v>
      </c>
      <c r="AM41" s="102">
        <f>SUMIFS(Data!O$4:O$6064,Data!$B$4:$B$6064,AM$18,Data!$D$4:$D$6064,$AJ41)</f>
        <v>0</v>
      </c>
      <c r="AN41" s="102">
        <f>SUMIFS(Data!P$4:P$6064,Data!$B$4:$B$6064,AN$18,Data!$D$4:$D$6064,$AJ41)</f>
        <v>0</v>
      </c>
      <c r="AO41" s="102">
        <f>SUMIFS(Data!Q$4:Q$6064,Data!$B$4:$B$6064,AO$18,Data!$D$4:$D$6064,$AJ41)</f>
        <v>0</v>
      </c>
      <c r="AP41" s="101">
        <f t="shared" si="28"/>
        <v>0</v>
      </c>
      <c r="AQ41" s="101">
        <f t="shared" si="29"/>
        <v>0</v>
      </c>
      <c r="AR41" s="101">
        <f t="shared" si="30"/>
        <v>0</v>
      </c>
      <c r="AS41" s="101">
        <f t="shared" si="31"/>
        <v>0</v>
      </c>
      <c r="AT41" s="101">
        <f t="shared" si="32"/>
        <v>0</v>
      </c>
      <c r="AU41" s="103" t="str">
        <f t="shared" si="33"/>
        <v/>
      </c>
      <c r="AV41" s="107" t="str">
        <f>IF(option=3, IF(AV$17=1, AV40, IF(Calculation!$G41&lt;=Calculation!$L$2,Calculation!AV40+(AV$38-AV$28)/10, AV40+('TFP model'!$D$29-AV$42)/('TFP model'!$I$29-Calculation!$L$2))),  "")</f>
        <v/>
      </c>
      <c r="AW41" s="107" t="str">
        <f>IF(option=3, IF(AW$17=1, AW40, IF(Calculation!$G41&lt;=Calculation!$L$2,Calculation!AW40+(AW$38-AW$28)/10, AW40+('TFP model'!$D$30-AW$42)/('TFP model'!$I$30-Calculation!$L$2))),  "")</f>
        <v/>
      </c>
      <c r="AX41" s="107" t="str">
        <f>IF(option=3, IF(AX$17=1, AX40, IF(Calculation!$G41&lt;=Calculation!$L$2,Calculation!AX40+(AX$38-AX$28)/10, AX40+('TFP model'!$D$31-AX$42)/('TFP model'!$I$31-Calculation!$L$2))),  "")</f>
        <v/>
      </c>
      <c r="AY41" s="77">
        <v>1988</v>
      </c>
      <c r="AZ41" s="102">
        <f>SUMIFS(Data!R$4:R$6064,Data!$B$4:$B$6064,AZ$18,Data!$D$4:$D$6064,$AY41)</f>
        <v>0</v>
      </c>
      <c r="BA41" s="102">
        <f>SUMIFS(Data!S$4:S$6064,Data!$B$4:$B$6064,BA$18,Data!$D$4:$D$6064,$AY41)</f>
        <v>0</v>
      </c>
      <c r="BB41" s="102">
        <f>SUMIFS(Data!T$4:T$6064,Data!$B$4:$B$6064,BB$18,Data!$D$4:$D$6064,$AY41)</f>
        <v>0</v>
      </c>
      <c r="BC41" s="140">
        <f t="shared" si="34"/>
        <v>0</v>
      </c>
      <c r="BD41" s="140">
        <f t="shared" si="35"/>
        <v>0</v>
      </c>
      <c r="BE41" s="140">
        <f t="shared" si="36"/>
        <v>0</v>
      </c>
      <c r="BF41" s="103" t="str">
        <f t="shared" si="37"/>
        <v/>
      </c>
      <c r="BG41" s="107" t="str">
        <f>IF(option=3, IF(BG$17=1, BG40, IF(Calculation!$G41&lt;=Calculation!$L$2,Calculation!BG40+(BG$38-BG$28)/10, BG40+('TFP model'!$D$34-BG$42)/('TFP model'!$I$34-Calculation!$L$2))),  "")</f>
        <v/>
      </c>
      <c r="BH41" s="107" t="str">
        <f>IF(option=3, IF(BH$17=1, BH40, IF(Calculation!$G41&lt;=Calculation!$L$2,Calculation!BH40+(BH$38-BH$28)/10, BH40+('TFP model'!$D$35-BH$42)/('TFP model'!$I$35-Calculation!$L$2))),  "")</f>
        <v/>
      </c>
      <c r="BI41" s="107" t="str">
        <f>IF(option=3, IF(BI$17=1, BI40, IF(Calculation!$G41&lt;=Calculation!$L$2,Calculation!BI40+(BI$38-BI$28)/10, BI40+('TFP model'!$D$36-BI$42)/('TFP model'!$I$36-Calculation!$L$2))),  "")</f>
        <v/>
      </c>
      <c r="BJ41" s="107" t="str">
        <f>IF(option=3, IF(BJ$17=1, BJ40, IF(Calculation!$G41&lt;=Calculation!$L$2,Calculation!BJ40+(BJ$38-BJ$28)/10, BJ40+('TFP model'!$D$37-BJ$42)/('TFP model'!$I$37-Calculation!$L$2))),  "")</f>
        <v/>
      </c>
      <c r="BK41" s="77">
        <v>1988</v>
      </c>
      <c r="BL41" s="102">
        <f>SUMIFS(Data!U$4:U$6064,Data!$B$4:$B$6064,BL$18,Data!$D$4:$D$6064,$BK41)</f>
        <v>0</v>
      </c>
      <c r="BM41" s="102">
        <f>SUMIFS(Data!V$4:V$6064,Data!$B$4:$B$6064,BM$18,Data!$D$4:$D$6064,$BK41)</f>
        <v>0</v>
      </c>
      <c r="BN41" s="102">
        <f>SUMIFS(Data!W$4:W$6064,Data!$B$4:$B$6064,BN$18,Data!$D$4:$D$6064,$BK41)</f>
        <v>0</v>
      </c>
      <c r="BO41" s="102">
        <f>SUMIFS(Data!X$4:X$6064,Data!$B$4:$B$6064,BO$18,Data!$D$4:$D$6064,$BK41)</f>
        <v>0</v>
      </c>
      <c r="BP41" s="142">
        <f t="shared" si="38"/>
        <v>0</v>
      </c>
      <c r="BQ41" s="142">
        <f t="shared" si="39"/>
        <v>0</v>
      </c>
      <c r="BR41" s="142">
        <f t="shared" si="40"/>
        <v>0</v>
      </c>
      <c r="BS41" s="142">
        <f t="shared" si="41"/>
        <v>0</v>
      </c>
      <c r="BT41" s="103" t="str">
        <f t="shared" si="42"/>
        <v/>
      </c>
      <c r="BU41" s="143" t="str">
        <f>IF(option=3, IF(BU$17=1, BU40, IF(Calculation!$G41&lt;=Calculation!$L$2,Calculation!BU40+(BU$38-BU$28)/10, BU40+('TFP model'!$D$41-BU$42)/('TFP model'!$I$41-Calculation!$L$2))),  "")</f>
        <v/>
      </c>
      <c r="BV41" s="143" t="str">
        <f>IF(option=3, IF(BV$17=1, BV40, IF(Calculation!$G41&lt;=Calculation!$L$2,Calculation!BV40+(BV$38-BV$28)/10, BV40+('TFP model'!$D$43-BV$42)/('TFP model'!$I$43-Calculation!$L$2))),  "")</f>
        <v/>
      </c>
      <c r="BW41" s="77">
        <v>1988</v>
      </c>
      <c r="BX41" s="102">
        <f>SUMIFS(Data!Y$4:Y$6064,Data!$B$4:$B$6064,BX$18,Data!$D$4:$D$6064,$BW41)</f>
        <v>0</v>
      </c>
      <c r="BY41" s="102">
        <f>SUMIFS(Data!Z$4:Z$6064,Data!$B$4:$B$6064,BY$18,Data!$D$4:$D$6064,$BW41)</f>
        <v>0</v>
      </c>
      <c r="BZ41" s="101">
        <f t="shared" si="43"/>
        <v>0</v>
      </c>
      <c r="CA41" s="101">
        <f t="shared" si="44"/>
        <v>0</v>
      </c>
      <c r="CB41" s="42" t="str">
        <f t="shared" si="45"/>
        <v/>
      </c>
      <c r="CC41" s="107" t="str">
        <f>IF(option=3, IF(CC$17=1, CC40, IF(Calculation!$G41&lt;=Calculation!$L$2,Calculation!CC40+(CC$38-CC$28)/10, CC40+('TFP model'!$D$45-CC$42)/('TFP model'!$I$45-Calculation!$L$2))),  "")</f>
        <v/>
      </c>
      <c r="CD41" s="107" t="str">
        <f>IF(option=3, IF(CD$17=1, CD40, IF(Calculation!$G41&lt;=Calculation!$L$2,Calculation!CD40+(CD$38-CD$28)/10, CD40+('TFP model'!$D$46-CD$42)/('TFP model'!$I$46-Calculation!$L$2))),  "")</f>
        <v/>
      </c>
      <c r="CE41" s="107" t="str">
        <f>IF(option=3, IF(CE$17=1, CE40, IF(Calculation!$G41&lt;=Calculation!$L$2,Calculation!CE40+(CE$38-CE$28)/10, CE40+('TFP model'!$D$47-CE$42)/('TFP model'!$I$47-Calculation!$L$2))),  "")</f>
        <v/>
      </c>
      <c r="CF41" s="77">
        <v>1988</v>
      </c>
      <c r="CG41" s="102">
        <f>SUMIFS(Data!AB$4:AB$6064,Data!$B$4:$B$6064,CG$18,Data!$D$4:$D$6064,$CF41)</f>
        <v>0</v>
      </c>
      <c r="CH41" s="102">
        <f>SUMIFS(Data!AC$4:AC$6064,Data!$B$4:$B$6064,CH$18,Data!$D$4:$D$6064,$CF41)</f>
        <v>0</v>
      </c>
      <c r="CI41" s="102">
        <f>SUMIFS(Data!AD$4:AD$6064,Data!$B$4:$B$6064,CI$18,Data!$D$4:$D$6064,$CF41)</f>
        <v>0</v>
      </c>
      <c r="CJ41" s="144">
        <f t="shared" si="46"/>
        <v>0</v>
      </c>
      <c r="CK41" s="144">
        <f t="shared" si="47"/>
        <v>0</v>
      </c>
      <c r="CL41" s="144">
        <f t="shared" si="48"/>
        <v>0</v>
      </c>
      <c r="CM41" s="103" t="str">
        <f t="shared" si="49"/>
        <v/>
      </c>
      <c r="CN41" s="107" t="str">
        <f>IF(option=3, IF(CN$17=1, CN40, IF(Calculation!$G41&lt;=Calculation!$L$2,Calculation!CN40+(CN$38-CN$28)/10, CN40+('TFP model'!$D$50-CN$42)/('TFP model'!$I$50-Calculation!$L$2))),  "")</f>
        <v/>
      </c>
      <c r="CO41" s="107" t="str">
        <f>IF(option=3, IF(CO$17=1, CO40, IF(Calculation!$G41&lt;=Calculation!$L$2,Calculation!CO40+(CO$38-CO$28)/10, CO40+('TFP model'!$D$51-CO$42)/('TFP model'!$I$51-Calculation!$L$2))),  "")</f>
        <v/>
      </c>
      <c r="CP41" s="107" t="str">
        <f>IF(option=3, IF(CP$17=1, CP40, IF(Calculation!$G41&lt;=Calculation!$L$2,Calculation!CP40+(CP$38-CP$28)/10, CP40+('TFP model'!$D$52-CP$42)/('TFP model'!$I$52-Calculation!$L$2))),  "")</f>
        <v/>
      </c>
      <c r="CQ41" s="107" t="str">
        <f>IF(option=3, IF(CQ$17=1, CQ40, IF(Calculation!$G41&lt;=Calculation!$L$2,Calculation!CQ40+(CQ$38-CQ$28)/10, CQ40+('TFP model'!$D$53-CQ$42)/('TFP model'!$I$53-Calculation!$L$2))),  "")</f>
        <v/>
      </c>
      <c r="CR41" s="107" t="str">
        <f>IF(option=3, MIN(100, IF(CR$17=1, CR40, IF(Calculation!$G41&lt;=Calculation!$L$2,Calculation!CR40+(CR$38-CR$28)/10, CR40+('TFP model'!$D$54-CR$42)/('TFP model'!$I$54-Calculation!$L$2)))),  "")</f>
        <v/>
      </c>
      <c r="CS41" s="107" t="str">
        <f>IF(option=3, MIN(100, IF(CS$17=1, CS40, IF(Calculation!$G41&lt;=Calculation!$L$2,Calculation!CS40+(CS$38-CS$28)/10, CS40+('TFP model'!$D$55-CS$42)/('TFP model'!$I$55-Calculation!$L$2)))),  "")</f>
        <v/>
      </c>
      <c r="CT41" s="77">
        <v>1988</v>
      </c>
      <c r="CU41" s="102">
        <f>SUMIFS(Data!AE$4:AE$6064,Data!$B$4:$B$6064,CU$18,Data!$D$4:$D$6064,$CT41)</f>
        <v>0</v>
      </c>
      <c r="CV41" s="102">
        <f>SUMIFS(Data!AF$4:AF$6064,Data!$B$4:$B$6064,CV$18,Data!$D$4:$D$6064,$CT41)</f>
        <v>0</v>
      </c>
      <c r="CW41" s="102">
        <f>SUMIFS(Data!AG$4:AG$6064,Data!$B$4:$B$6064,CW$18,Data!$D$4:$D$6064,$CT41)</f>
        <v>0</v>
      </c>
      <c r="CX41" s="102">
        <f>SUMIFS(Data!AH$4:AH$6064,Data!$B$4:$B$6064,CX$18,Data!$D$4:$D$6064,$CT41)</f>
        <v>0</v>
      </c>
      <c r="CY41" s="102">
        <f>SUMIFS(Data!AI$4:AI$6064,Data!$B$4:$B$6064,CY$18,Data!$D$4:$D$6064,$CT41)</f>
        <v>0</v>
      </c>
      <c r="CZ41" s="102">
        <f>SUMIFS(Data!AJ$4:AJ$6064,Data!$B$4:$B$6064,CZ$18,Data!$D$4:$D$6064,$CT41)</f>
        <v>0</v>
      </c>
      <c r="DA41" s="144">
        <f t="shared" si="50"/>
        <v>0</v>
      </c>
      <c r="DB41" s="144">
        <f t="shared" si="51"/>
        <v>0</v>
      </c>
      <c r="DC41" s="144">
        <f t="shared" si="52"/>
        <v>0</v>
      </c>
      <c r="DD41" s="144">
        <f t="shared" si="53"/>
        <v>0</v>
      </c>
      <c r="DE41" s="144">
        <f t="shared" si="54"/>
        <v>0</v>
      </c>
      <c r="DF41" s="144">
        <f t="shared" si="55"/>
        <v>0</v>
      </c>
      <c r="DG41" s="42" t="str">
        <f t="shared" si="56"/>
        <v/>
      </c>
      <c r="DH41" s="107" t="str">
        <f>IF(option=3, IF(DH$17=1, DH40, IF(Calculation!$G41&lt;=Calculation!$L$2,Calculation!DH40+(DH$38-DH$28)/10, DH40+('TFP model'!$D$58-DH$42)/('TFP model'!$I$58-Calculation!$L$2))),  "")</f>
        <v/>
      </c>
      <c r="DI41" s="107" t="str">
        <f>IF(option=3, IF(DI$17=1, DI40, IF(Calculation!$G41&lt;=Calculation!$L$2,Calculation!DI40+(DI$38-DI$28)/10, DI40+('TFP model'!$D$59-DI$42)/('TFP model'!$I$59-Calculation!$L$2))),  "")</f>
        <v/>
      </c>
      <c r="DJ41" s="107" t="str">
        <f>IF(option=3, IF(DJ$17=1, DJ40, IF(Calculation!$G41&lt;=Calculation!$L$2,Calculation!DJ40+(DJ$38-DJ$28)/10, DJ40+('TFP model'!$D$60-DJ$42)/('TFP model'!$I$60-Calculation!$L$2))),  "")</f>
        <v/>
      </c>
      <c r="DK41" s="107" t="str">
        <f>IF(option=3, IF(DK$17=1, DK40, IF(Calculation!$G41&lt;=Calculation!$L$2,Calculation!DK40+(DK$38-DK$28)/10, DK40+('TFP model'!$D$61-DK$42)/('TFP model'!$I$61-Calculation!$L$2))),  "")</f>
        <v/>
      </c>
      <c r="DL41" s="107" t="str">
        <f>IF(option=3, IF(DL$17=1, DL40, IF(Calculation!$G41&lt;=Calculation!$L$2,Calculation!DL40+(DL$38-DL$28)/10, DL40+('TFP model'!$D$62-DL$42)/('TFP model'!$I$62-Calculation!$L$2))),  "")</f>
        <v/>
      </c>
      <c r="DM41" s="107" t="str">
        <f>IF(option=3, IF(DM$17=1, DM40, IF(Calculation!$G41&lt;=Calculation!$L$2,Calculation!DM40+(DM$38-DM$28)/10, DM40+('TFP model'!$D$63-DM$42)/('TFP model'!$I$63-Calculation!$L$2))),  "")</f>
        <v/>
      </c>
      <c r="DN41" s="77">
        <v>1988</v>
      </c>
      <c r="DO41" s="102">
        <f>SUMIFS(Data!AK$4:AK$6064,Data!$B$4:$B$6064,DO$18,Data!$D$4:$D$6064,$DN41)</f>
        <v>0</v>
      </c>
      <c r="DP41" s="102">
        <f>SUMIFS(Data!AL$4:AL$6064,Data!$B$4:$B$6064,DP$18,Data!$D$4:$D$6064,$DN41)</f>
        <v>0</v>
      </c>
      <c r="DQ41" s="102">
        <f>SUMIFS(Data!AM$4:AM$6064,Data!$B$4:$B$6064,DQ$18,Data!$D$4:$D$6064,$DN41)</f>
        <v>0</v>
      </c>
      <c r="DR41" s="102">
        <f>SUMIFS(Data!AN$4:AN$6064,Data!$B$4:$B$6064,DR$18,Data!$D$4:$D$6064,$DN41)</f>
        <v>0</v>
      </c>
      <c r="DS41" s="102">
        <f>SUMIFS(Data!AO$4:AO$6064,Data!$B$4:$B$6064,DS$18,Data!$D$4:$D$6064,$DN41)</f>
        <v>0</v>
      </c>
      <c r="DT41" s="102">
        <f>SUMIFS(Data!AP$4:AP$6064,Data!$B$4:$B$6064,DT$18,Data!$D$4:$D$6064,$DN41)</f>
        <v>0</v>
      </c>
      <c r="DU41" s="144">
        <f t="shared" si="57"/>
        <v>0</v>
      </c>
      <c r="DV41" s="144">
        <f t="shared" si="58"/>
        <v>0</v>
      </c>
      <c r="DW41" s="144">
        <f t="shared" si="59"/>
        <v>0</v>
      </c>
      <c r="DX41" s="144">
        <f t="shared" si="60"/>
        <v>0</v>
      </c>
      <c r="DY41" s="144">
        <f t="shared" si="61"/>
        <v>0</v>
      </c>
      <c r="DZ41" s="144">
        <f t="shared" si="62"/>
        <v>0</v>
      </c>
      <c r="EA41" s="16"/>
      <c r="EB41" s="93" t="str">
        <f t="shared" si="1"/>
        <v>MYS</v>
      </c>
      <c r="EC41" s="93">
        <f t="shared" si="2"/>
        <v>2043</v>
      </c>
      <c r="ED41" s="16"/>
      <c r="EE41" s="16">
        <v>29</v>
      </c>
      <c r="EF41" s="94" t="e">
        <f t="shared" si="4"/>
        <v>#VALUE!</v>
      </c>
      <c r="EG41" s="213" t="e">
        <f t="shared" si="7"/>
        <v>#VALUE!</v>
      </c>
      <c r="EH41" s="117">
        <f t="shared" si="3"/>
        <v>7.4996009842103926E-4</v>
      </c>
      <c r="EI41" s="213">
        <f t="array" ref="EI41">EE41^6*EK$16+EE41^5*EL$16+EE41^4*EM$16+EE41^3*EN$16+EE41^2*EO$16+EE41*EP$16+EQ$16</f>
        <v>7.025010310746857E-4</v>
      </c>
      <c r="EJ41" s="16"/>
      <c r="EK41" s="16"/>
      <c r="EL41" s="16"/>
      <c r="EM41" s="16"/>
      <c r="EN41" s="16"/>
      <c r="EO41" s="16"/>
    </row>
    <row r="42" spans="3:145" ht="17.25" thickTop="1" thickBot="1" x14ac:dyDescent="0.3">
      <c r="C42" s="230">
        <v>2008</v>
      </c>
      <c r="D42" s="230">
        <f>AVERAGEIFS(Data!$J$3:$J$6063, Data!$C$3:$C$6063, Calculation!$F$19, Data!$D$3:$D$6063,Calculation!C42)</f>
        <v>1.4999999999999999E-2</v>
      </c>
      <c r="F42" s="39" t="str">
        <f t="shared" si="19"/>
        <v>MYS</v>
      </c>
      <c r="G42" s="16">
        <v>2018</v>
      </c>
      <c r="H42" s="16"/>
      <c r="I42" s="40"/>
      <c r="J42" s="105">
        <f>IF(G42=Calculation!$L$2, $Y$7, IF(G42=Calculation!$L$2+1, $Y$7+$K$12*(LN(P41)-LN(P26))/15+$K$13*(LN(N41)-LN(N26))/15,J41+$K$12*(LN(P41)-LN(P40))+$K$13*(LN(N41)-LN(N40))))</f>
        <v>8.9999999999999993E-3</v>
      </c>
      <c r="K42" s="105">
        <f>EG16</f>
        <v>8.9999999999999993E-3</v>
      </c>
      <c r="L42" s="105">
        <f>IF(G42=Calculation!$L$2, $Y$7, IF(G42=Calculation!$L$2+1, $Y$7+$K$12*(LN(Q41)-LN(Q26))/15+$K$13*(LN(O41)-LN(N26))/15,L41+$K$12*(LN(Q41)-LN(Q40))+$K$13*(LN(O41)-LN(O40))))</f>
        <v>8.9999999999999993E-3</v>
      </c>
      <c r="M42" s="215">
        <f>EI16</f>
        <v>8.9999999999999993E-3</v>
      </c>
      <c r="N42" s="104">
        <f t="shared" ref="N42:N76" si="64">EXP(J42+LN(N41))</f>
        <v>1.0428929088896466</v>
      </c>
      <c r="O42" s="104">
        <f t="shared" si="63"/>
        <v>1.0428929088896466</v>
      </c>
      <c r="P42" s="103">
        <f t="shared" si="8"/>
        <v>61.68838384366218</v>
      </c>
      <c r="Q42" s="103">
        <f t="shared" si="9"/>
        <v>61.68838384366218</v>
      </c>
      <c r="R42" s="16">
        <v>2018</v>
      </c>
      <c r="S42" s="107">
        <f>IF(option=1, IF(S$17=1, S41, IF(Calculation!G42&lt;=Calculation!$L$2, Calculation!S41+(S$38-S$28)/10,"")), "")</f>
        <v>2.3041421200000007</v>
      </c>
      <c r="T42" s="102">
        <f t="shared" si="10"/>
        <v>61.68838384366218</v>
      </c>
      <c r="U42" s="77">
        <v>1989</v>
      </c>
      <c r="V42" s="41">
        <f>SUMIFS(Data!L$4:L$6064,Data!B$4:B$6064,V$10,Data!D$4:D$6064,U42)</f>
        <v>0</v>
      </c>
      <c r="W42" s="41">
        <f t="shared" si="25"/>
        <v>0</v>
      </c>
      <c r="X42" s="41">
        <f t="shared" si="23"/>
        <v>36.95811510548333</v>
      </c>
      <c r="Y42" s="102">
        <v>0.75156205999999992</v>
      </c>
      <c r="Z42" s="103" t="str">
        <f t="shared" si="26"/>
        <v/>
      </c>
      <c r="AA42" s="102" t="str">
        <f t="shared" si="22"/>
        <v/>
      </c>
      <c r="AB42" s="103" t="str">
        <f t="shared" si="27"/>
        <v/>
      </c>
      <c r="AC42" s="102" t="str">
        <f t="shared" si="13"/>
        <v/>
      </c>
      <c r="AD42" s="16">
        <v>2018</v>
      </c>
      <c r="AE42" s="107" t="str">
        <f>IF(option=2, IF(AE$17=1, AE41, IF(Calculation!$G42&lt;=Calculation!$L$2, Calculation!AE41+(AE$38-AE$28)/10, AE41+(Calculation!$C$7-AE$42)/('TFP model'!$I$21-Calculation!$L$2))), "")</f>
        <v/>
      </c>
      <c r="AF42" s="107" t="str">
        <f>IF(option=2, IF(AF$17=1, AF41, IF(Calculation!$G42&lt;=Calculation!$L$2, Calculation!AF41+(AF$38-AF$28)/10, AF41+(Calculation!$C$9-AF$42)/('TFP model'!$I$22-Calculation!$L$2))), "")</f>
        <v/>
      </c>
      <c r="AG42" s="107" t="str">
        <f>IF(option=2, IF(AG$17=1, AG41, IF(Calculation!$G42&lt;=Calculation!$L$2, Calculation!AG41+(AG$38-AG$28)/10, AG41+(Calculation!$C$11-AG$42)/('TFP model'!$I$23-Calculation!$L$2))), "")</f>
        <v/>
      </c>
      <c r="AH42" s="107" t="str">
        <f>IF(option=2, IF(AH$17=1, AH41, IF(Calculation!$G42&lt;=Calculation!$L$2, Calculation!AH41+(AH$38-AH$28)/10, AH41+(Calculation!$C$13-AH$42)/('TFP model'!$I$24-Calculation!$L$2))), "")</f>
        <v/>
      </c>
      <c r="AI42" s="107" t="str">
        <f>IF(option=2, IF(AI$17=1, AI41, IF(Calculation!$G42&lt;=Calculation!$L$2, Calculation!AI41+(AI$38-AI$28)/10, AI41+(Calculation!$C$15-AI$42)/('TFP model'!$I$25-Calculation!$L$2))), "")</f>
        <v/>
      </c>
      <c r="AJ42" s="77">
        <v>1989</v>
      </c>
      <c r="AK42" s="102">
        <f>SUMIFS(Data!M$4:M$6064,Data!$B$4:$B$6064,AK$18,Data!$D$4:$D$6064,$AJ42)</f>
        <v>0</v>
      </c>
      <c r="AL42" s="102">
        <f>SUMIFS(Data!N$4:N$6064,Data!$B$4:$B$6064,AL$18,Data!$D$4:$D$6064,$AJ42)</f>
        <v>0</v>
      </c>
      <c r="AM42" s="102">
        <f>SUMIFS(Data!O$4:O$6064,Data!$B$4:$B$6064,AM$18,Data!$D$4:$D$6064,$AJ42)</f>
        <v>0</v>
      </c>
      <c r="AN42" s="102">
        <f>SUMIFS(Data!P$4:P$6064,Data!$B$4:$B$6064,AN$18,Data!$D$4:$D$6064,$AJ42)</f>
        <v>0</v>
      </c>
      <c r="AO42" s="102">
        <f>SUMIFS(Data!Q$4:Q$6064,Data!$B$4:$B$6064,AO$18,Data!$D$4:$D$6064,$AJ42)</f>
        <v>0</v>
      </c>
      <c r="AP42" s="101">
        <f t="shared" si="28"/>
        <v>0</v>
      </c>
      <c r="AQ42" s="101">
        <f t="shared" si="29"/>
        <v>0</v>
      </c>
      <c r="AR42" s="101">
        <f t="shared" si="30"/>
        <v>0</v>
      </c>
      <c r="AS42" s="101">
        <f t="shared" si="31"/>
        <v>0</v>
      </c>
      <c r="AT42" s="101">
        <f t="shared" si="32"/>
        <v>0</v>
      </c>
      <c r="AU42" s="103" t="str">
        <f t="shared" si="33"/>
        <v/>
      </c>
      <c r="AV42" s="107" t="str">
        <f>IF(option=3, IF(AV$17=1, AV41, IF(Calculation!$G42&lt;=Calculation!$L$2,Calculation!AV41+(AV$38-AV$28)/10, AV41+('TFP model'!$D$29-AV$42)/('TFP model'!$I$29-Calculation!$L$2))),  "")</f>
        <v/>
      </c>
      <c r="AW42" s="107" t="str">
        <f>IF(option=3, IF(AW$17=1, AW41, IF(Calculation!$G42&lt;=Calculation!$L$2,Calculation!AW41+(AW$38-AW$28)/10, AW41+('TFP model'!$D$30-AW$42)/('TFP model'!$I$30-Calculation!$L$2))),  "")</f>
        <v/>
      </c>
      <c r="AX42" s="107" t="str">
        <f>IF(option=3, IF(AX$17=1, AX41, IF(Calculation!$G42&lt;=Calculation!$L$2,Calculation!AX41+(AX$38-AX$28)/10, AX41+('TFP model'!$D$31-AX$42)/('TFP model'!$I$31-Calculation!$L$2))),  "")</f>
        <v/>
      </c>
      <c r="AY42" s="77">
        <v>1989</v>
      </c>
      <c r="AZ42" s="102">
        <f>SUMIFS(Data!R$4:R$6064,Data!$B$4:$B$6064,AZ$18,Data!$D$4:$D$6064,$AY42)</f>
        <v>0</v>
      </c>
      <c r="BA42" s="102">
        <f>SUMIFS(Data!S$4:S$6064,Data!$B$4:$B$6064,BA$18,Data!$D$4:$D$6064,$AY42)</f>
        <v>0</v>
      </c>
      <c r="BB42" s="102">
        <f>SUMIFS(Data!T$4:T$6064,Data!$B$4:$B$6064,BB$18,Data!$D$4:$D$6064,$AY42)</f>
        <v>0</v>
      </c>
      <c r="BC42" s="140">
        <f t="shared" si="34"/>
        <v>0</v>
      </c>
      <c r="BD42" s="140">
        <f t="shared" si="35"/>
        <v>0</v>
      </c>
      <c r="BE42" s="140">
        <f t="shared" si="36"/>
        <v>0</v>
      </c>
      <c r="BF42" s="103" t="str">
        <f t="shared" si="37"/>
        <v/>
      </c>
      <c r="BG42" s="107" t="str">
        <f>IF(option=3, IF(BG$17=1, BG41, IF(Calculation!$G42&lt;=Calculation!$L$2,Calculation!BG41+(BG$38-BG$28)/10, BG41+('TFP model'!$D$34-BG$42)/('TFP model'!$I$34-Calculation!$L$2))),  "")</f>
        <v/>
      </c>
      <c r="BH42" s="107" t="str">
        <f>IF(option=3, IF(BH$17=1, BH41, IF(Calculation!$G42&lt;=Calculation!$L$2,Calculation!BH41+(BH$38-BH$28)/10, BH41+('TFP model'!$D$35-BH$42)/('TFP model'!$I$35-Calculation!$L$2))),  "")</f>
        <v/>
      </c>
      <c r="BI42" s="107" t="str">
        <f>IF(option=3, IF(BI$17=1, BI41, IF(Calculation!$G42&lt;=Calculation!$L$2,Calculation!BI41+(BI$38-BI$28)/10, BI41+('TFP model'!$D$36-BI$42)/('TFP model'!$I$36-Calculation!$L$2))),  "")</f>
        <v/>
      </c>
      <c r="BJ42" s="107" t="str">
        <f>IF(option=3, IF(BJ$17=1, BJ41, IF(Calculation!$G42&lt;=Calculation!$L$2,Calculation!BJ41+(BJ$38-BJ$28)/10, BJ41+('TFP model'!$D$37-BJ$42)/('TFP model'!$I$37-Calculation!$L$2))),  "")</f>
        <v/>
      </c>
      <c r="BK42" s="77">
        <v>1989</v>
      </c>
      <c r="BL42" s="102">
        <f>SUMIFS(Data!U$4:U$6064,Data!$B$4:$B$6064,BL$18,Data!$D$4:$D$6064,$BK42)</f>
        <v>0</v>
      </c>
      <c r="BM42" s="102">
        <f>SUMIFS(Data!V$4:V$6064,Data!$B$4:$B$6064,BM$18,Data!$D$4:$D$6064,$BK42)</f>
        <v>0</v>
      </c>
      <c r="BN42" s="102">
        <f>SUMIFS(Data!W$4:W$6064,Data!$B$4:$B$6064,BN$18,Data!$D$4:$D$6064,$BK42)</f>
        <v>0</v>
      </c>
      <c r="BO42" s="102">
        <f>SUMIFS(Data!X$4:X$6064,Data!$B$4:$B$6064,BO$18,Data!$D$4:$D$6064,$BK42)</f>
        <v>0</v>
      </c>
      <c r="BP42" s="142">
        <f t="shared" si="38"/>
        <v>0</v>
      </c>
      <c r="BQ42" s="142">
        <f t="shared" si="39"/>
        <v>0</v>
      </c>
      <c r="BR42" s="142">
        <f t="shared" si="40"/>
        <v>0</v>
      </c>
      <c r="BS42" s="142">
        <f t="shared" si="41"/>
        <v>0</v>
      </c>
      <c r="BT42" s="103" t="str">
        <f t="shared" si="42"/>
        <v/>
      </c>
      <c r="BU42" s="143" t="str">
        <f>IF(option=3, IF(BU$17=1, BU41, IF(Calculation!$G42&lt;=Calculation!$L$2,Calculation!BU41+(BU$38-BU$28)/10, BU41+('TFP model'!$D$41-BU$42)/('TFP model'!$I$41-Calculation!$L$2))),  "")</f>
        <v/>
      </c>
      <c r="BV42" s="143" t="str">
        <f>IF(option=3, IF(BV$17=1, BV41, IF(Calculation!$G42&lt;=Calculation!$L$2,Calculation!BV41+(BV$38-BV$28)/10, BV41+('TFP model'!$D$43-BV$42)/('TFP model'!$I$43-Calculation!$L$2))),  "")</f>
        <v/>
      </c>
      <c r="BW42" s="77">
        <v>1989</v>
      </c>
      <c r="BX42" s="102">
        <f>SUMIFS(Data!Y$4:Y$6064,Data!$B$4:$B$6064,BX$18,Data!$D$4:$D$6064,$BW42)</f>
        <v>0</v>
      </c>
      <c r="BY42" s="102">
        <f>SUMIFS(Data!Z$4:Z$6064,Data!$B$4:$B$6064,BY$18,Data!$D$4:$D$6064,$BW42)</f>
        <v>0</v>
      </c>
      <c r="BZ42" s="101">
        <f t="shared" si="43"/>
        <v>0</v>
      </c>
      <c r="CA42" s="101">
        <f t="shared" si="44"/>
        <v>0</v>
      </c>
      <c r="CB42" s="42" t="str">
        <f t="shared" si="45"/>
        <v/>
      </c>
      <c r="CC42" s="107" t="str">
        <f>IF(option=3, IF(CC$17=1, CC41, IF(Calculation!$G42&lt;=Calculation!$L$2,Calculation!CC41+(CC$38-CC$28)/10, CC41+('TFP model'!$D$45-CC$42)/('TFP model'!$I$45-Calculation!$L$2))),  "")</f>
        <v/>
      </c>
      <c r="CD42" s="107" t="str">
        <f>IF(option=3, IF(CD$17=1, CD41, IF(Calculation!$G42&lt;=Calculation!$L$2,Calculation!CD41+(CD$38-CD$28)/10, CD41+('TFP model'!$D$46-CD$42)/('TFP model'!$I$46-Calculation!$L$2))),  "")</f>
        <v/>
      </c>
      <c r="CE42" s="107" t="str">
        <f>IF(option=3, IF(CE$17=1, CE41, IF(Calculation!$G42&lt;=Calculation!$L$2,Calculation!CE41+(CE$38-CE$28)/10, CE41+('TFP model'!$D$47-CE$42)/('TFP model'!$I$47-Calculation!$L$2))),  "")</f>
        <v/>
      </c>
      <c r="CF42" s="77">
        <v>1989</v>
      </c>
      <c r="CG42" s="102">
        <f>SUMIFS(Data!AB$4:AB$6064,Data!$B$4:$B$6064,CG$18,Data!$D$4:$D$6064,$CF42)</f>
        <v>0</v>
      </c>
      <c r="CH42" s="102">
        <f>SUMIFS(Data!AC$4:AC$6064,Data!$B$4:$B$6064,CH$18,Data!$D$4:$D$6064,$CF42)</f>
        <v>0</v>
      </c>
      <c r="CI42" s="102">
        <f>SUMIFS(Data!AD$4:AD$6064,Data!$B$4:$B$6064,CI$18,Data!$D$4:$D$6064,$CF42)</f>
        <v>0</v>
      </c>
      <c r="CJ42" s="144">
        <f t="shared" si="46"/>
        <v>0</v>
      </c>
      <c r="CK42" s="144">
        <f t="shared" si="47"/>
        <v>0</v>
      </c>
      <c r="CL42" s="144">
        <f t="shared" si="48"/>
        <v>0</v>
      </c>
      <c r="CM42" s="103" t="str">
        <f t="shared" si="49"/>
        <v/>
      </c>
      <c r="CN42" s="107" t="str">
        <f>IF(option=3, IF(CN$17=1, CN41, IF(Calculation!$G42&lt;=Calculation!$L$2,Calculation!CN41+(CN$38-CN$28)/10, CN41+('TFP model'!$D$50-CN$42)/('TFP model'!$I$50-Calculation!$L$2))),  "")</f>
        <v/>
      </c>
      <c r="CO42" s="107" t="str">
        <f>IF(option=3, IF(CO$17=1, CO41, IF(Calculation!$G42&lt;=Calculation!$L$2,Calculation!CO41+(CO$38-CO$28)/10, CO41+('TFP model'!$D$51-CO$42)/('TFP model'!$I$51-Calculation!$L$2))),  "")</f>
        <v/>
      </c>
      <c r="CP42" s="107" t="str">
        <f>IF(option=3, IF(CP$17=1, CP41, IF(Calculation!$G42&lt;=Calculation!$L$2,Calculation!CP41+(CP$38-CP$28)/10, CP41+('TFP model'!$D$52-CP$42)/('TFP model'!$I$52-Calculation!$L$2))),  "")</f>
        <v/>
      </c>
      <c r="CQ42" s="107" t="str">
        <f>IF(option=3, IF(CQ$17=1, CQ41, IF(Calculation!$G42&lt;=Calculation!$L$2,Calculation!CQ41+(CQ$38-CQ$28)/10, CQ41+('TFP model'!$D$53-CQ$42)/('TFP model'!$I$53-Calculation!$L$2))),  "")</f>
        <v/>
      </c>
      <c r="CR42" s="107" t="str">
        <f>IF(option=3, MIN(100, IF(CR$17=1, CR41, IF(Calculation!$G42&lt;=Calculation!$L$2,Calculation!CR41+(CR$38-CR$28)/10, CR41+('TFP model'!$D$54-CR$42)/('TFP model'!$I$54-Calculation!$L$2)))),  "")</f>
        <v/>
      </c>
      <c r="CS42" s="107" t="str">
        <f>IF(option=3, MIN(100, IF(CS$17=1, CS41, IF(Calculation!$G42&lt;=Calculation!$L$2,Calculation!CS41+(CS$38-CS$28)/10, CS41+('TFP model'!$D$55-CS$42)/('TFP model'!$I$55-Calculation!$L$2)))),  "")</f>
        <v/>
      </c>
      <c r="CT42" s="77">
        <v>1989</v>
      </c>
      <c r="CU42" s="102">
        <f>SUMIFS(Data!AE$4:AE$6064,Data!$B$4:$B$6064,CU$18,Data!$D$4:$D$6064,$CT42)</f>
        <v>0</v>
      </c>
      <c r="CV42" s="102">
        <f>SUMIFS(Data!AF$4:AF$6064,Data!$B$4:$B$6064,CV$18,Data!$D$4:$D$6064,$CT42)</f>
        <v>0</v>
      </c>
      <c r="CW42" s="102">
        <f>SUMIFS(Data!AG$4:AG$6064,Data!$B$4:$B$6064,CW$18,Data!$D$4:$D$6064,$CT42)</f>
        <v>0</v>
      </c>
      <c r="CX42" s="102">
        <f>SUMIFS(Data!AH$4:AH$6064,Data!$B$4:$B$6064,CX$18,Data!$D$4:$D$6064,$CT42)</f>
        <v>0</v>
      </c>
      <c r="CY42" s="102">
        <f>SUMIFS(Data!AI$4:AI$6064,Data!$B$4:$B$6064,CY$18,Data!$D$4:$D$6064,$CT42)</f>
        <v>0</v>
      </c>
      <c r="CZ42" s="102">
        <f>SUMIFS(Data!AJ$4:AJ$6064,Data!$B$4:$B$6064,CZ$18,Data!$D$4:$D$6064,$CT42)</f>
        <v>0</v>
      </c>
      <c r="DA42" s="144">
        <f t="shared" si="50"/>
        <v>0</v>
      </c>
      <c r="DB42" s="144">
        <f t="shared" si="51"/>
        <v>0</v>
      </c>
      <c r="DC42" s="144">
        <f t="shared" si="52"/>
        <v>0</v>
      </c>
      <c r="DD42" s="144">
        <f t="shared" si="53"/>
        <v>0</v>
      </c>
      <c r="DE42" s="144">
        <f t="shared" si="54"/>
        <v>0</v>
      </c>
      <c r="DF42" s="144">
        <f t="shared" si="55"/>
        <v>0</v>
      </c>
      <c r="DG42" s="42" t="str">
        <f t="shared" si="56"/>
        <v/>
      </c>
      <c r="DH42" s="107" t="str">
        <f>IF(option=3, IF(DH$17=1, DH41, IF(Calculation!$G42&lt;=Calculation!$L$2,Calculation!DH41+(DH$38-DH$28)/10, DH41+('TFP model'!$D$58-DH$42)/('TFP model'!$I$58-Calculation!$L$2))),  "")</f>
        <v/>
      </c>
      <c r="DI42" s="107" t="str">
        <f>IF(option=3, IF(DI$17=1, DI41, IF(Calculation!$G42&lt;=Calculation!$L$2,Calculation!DI41+(DI$38-DI$28)/10, DI41+('TFP model'!$D$59-DI$42)/('TFP model'!$I$59-Calculation!$L$2))),  "")</f>
        <v/>
      </c>
      <c r="DJ42" s="107" t="str">
        <f>IF(option=3, IF(DJ$17=1, DJ41, IF(Calculation!$G42&lt;=Calculation!$L$2,Calculation!DJ41+(DJ$38-DJ$28)/10, DJ41+('TFP model'!$D$60-DJ$42)/('TFP model'!$I$60-Calculation!$L$2))),  "")</f>
        <v/>
      </c>
      <c r="DK42" s="107" t="str">
        <f>IF(option=3, IF(DK$17=1, DK41, IF(Calculation!$G42&lt;=Calculation!$L$2,Calculation!DK41+(DK$38-DK$28)/10, DK41+('TFP model'!$D$61-DK$42)/('TFP model'!$I$61-Calculation!$L$2))),  "")</f>
        <v/>
      </c>
      <c r="DL42" s="107" t="str">
        <f>IF(option=3, IF(DL$17=1, DL41, IF(Calculation!$G42&lt;=Calculation!$L$2,Calculation!DL41+(DL$38-DL$28)/10, DL41+('TFP model'!$D$62-DL$42)/('TFP model'!$I$62-Calculation!$L$2))),  "")</f>
        <v/>
      </c>
      <c r="DM42" s="107" t="str">
        <f>IF(option=3, IF(DM$17=1, DM41, IF(Calculation!$G42&lt;=Calculation!$L$2,Calculation!DM41+(DM$38-DM$28)/10, DM41+('TFP model'!$D$63-DM$42)/('TFP model'!$I$63-Calculation!$L$2))),  "")</f>
        <v/>
      </c>
      <c r="DN42" s="77">
        <v>1989</v>
      </c>
      <c r="DO42" s="102">
        <f>SUMIFS(Data!AK$4:AK$6064,Data!$B$4:$B$6064,DO$18,Data!$D$4:$D$6064,$DN42)</f>
        <v>0</v>
      </c>
      <c r="DP42" s="102">
        <f>SUMIFS(Data!AL$4:AL$6064,Data!$B$4:$B$6064,DP$18,Data!$D$4:$D$6064,$DN42)</f>
        <v>0</v>
      </c>
      <c r="DQ42" s="102">
        <f>SUMIFS(Data!AM$4:AM$6064,Data!$B$4:$B$6064,DQ$18,Data!$D$4:$D$6064,$DN42)</f>
        <v>0</v>
      </c>
      <c r="DR42" s="102">
        <f>SUMIFS(Data!AN$4:AN$6064,Data!$B$4:$B$6064,DR$18,Data!$D$4:$D$6064,$DN42)</f>
        <v>0</v>
      </c>
      <c r="DS42" s="102">
        <f>SUMIFS(Data!AO$4:AO$6064,Data!$B$4:$B$6064,DS$18,Data!$D$4:$D$6064,$DN42)</f>
        <v>0</v>
      </c>
      <c r="DT42" s="102">
        <f>SUMIFS(Data!AP$4:AP$6064,Data!$B$4:$B$6064,DT$18,Data!$D$4:$D$6064,$DN42)</f>
        <v>0</v>
      </c>
      <c r="DU42" s="144">
        <f t="shared" si="57"/>
        <v>0</v>
      </c>
      <c r="DV42" s="144">
        <f t="shared" si="58"/>
        <v>0</v>
      </c>
      <c r="DW42" s="144">
        <f t="shared" si="59"/>
        <v>0</v>
      </c>
      <c r="DX42" s="144">
        <f t="shared" si="60"/>
        <v>0</v>
      </c>
      <c r="DY42" s="144">
        <f t="shared" si="61"/>
        <v>0</v>
      </c>
      <c r="DZ42" s="144">
        <f t="shared" si="62"/>
        <v>0</v>
      </c>
      <c r="EA42" s="16"/>
      <c r="EB42" s="93" t="str">
        <f t="shared" si="1"/>
        <v>MYS</v>
      </c>
      <c r="EC42" s="93">
        <f t="shared" si="2"/>
        <v>2044</v>
      </c>
      <c r="ED42" s="16"/>
      <c r="EE42" s="16">
        <v>30</v>
      </c>
      <c r="EF42" s="94" t="e">
        <f t="shared" si="4"/>
        <v>#VALUE!</v>
      </c>
      <c r="EG42" s="213" t="e">
        <f t="shared" si="7"/>
        <v>#VALUE!</v>
      </c>
      <c r="EH42" s="117">
        <f t="shared" si="3"/>
        <v>6.7547586135009751E-4</v>
      </c>
      <c r="EI42" s="213">
        <f t="array" ref="EI42">EE42^6*EK$16+EE42^5*EL$16+EE42^4*EM$16+EE42^3*EN$16+EE42^2*EO$16+EE42*EP$16+EQ$16</f>
        <v>6.3707384179274157E-4</v>
      </c>
      <c r="EJ42" s="16"/>
      <c r="EK42" s="16"/>
      <c r="EL42" s="16"/>
      <c r="EM42" s="16"/>
      <c r="EN42" s="16"/>
      <c r="EO42" s="16"/>
    </row>
    <row r="43" spans="3:145" ht="17.25" thickTop="1" thickBot="1" x14ac:dyDescent="0.3">
      <c r="C43" s="230">
        <v>2009</v>
      </c>
      <c r="D43" s="230">
        <f>AVERAGEIFS(Data!$J$3:$J$6063, Data!$C$3:$C$6063, Calculation!$F$19, Data!$D$3:$D$6063,Calculation!C43)</f>
        <v>-5.1999999999999998E-2</v>
      </c>
      <c r="F43" s="39" t="str">
        <f t="shared" si="19"/>
        <v>MYS</v>
      </c>
      <c r="G43" s="16">
        <v>2019</v>
      </c>
      <c r="H43" s="16"/>
      <c r="I43" s="40"/>
      <c r="J43" s="105">
        <f>IF(G43=Calculation!$L$2, $Y$7, IF(G43=Calculation!$L$2+1, $Y$7+$K$12*(LN(P42)-LN(P27))/15+$K$13*(LN(N42)-LN(N27))/15,J42+$K$12*(LN(P42)-LN(P41))+$K$13*(LN(N42)-LN(N41))))</f>
        <v>9.232470401239451E-3</v>
      </c>
      <c r="K43" s="105" t="e">
        <f t="shared" si="24"/>
        <v>#VALUE!</v>
      </c>
      <c r="L43" s="105">
        <f>IF(G43=Calculation!$L$2, $Y$7, IF(G43=Calculation!$L$2+1, $Y$7+$K$12*(LN(Q42)-LN(Q27))/15+$K$13*(LN(O42)-LN(N27))/15,L42+$K$12*(LN(Q42)-LN(Q41))+$K$13*(LN(O42)-LN(O41))))</f>
        <v>9.232470401239451E-3</v>
      </c>
      <c r="M43" s="215">
        <f t="shared" si="24"/>
        <v>8.8136783364433473E-3</v>
      </c>
      <c r="N43" s="104">
        <f t="shared" si="64"/>
        <v>1.0525659712237903</v>
      </c>
      <c r="O43" s="104">
        <f t="shared" si="63"/>
        <v>1.0525659712237903</v>
      </c>
      <c r="P43" s="103" t="e">
        <f t="shared" si="8"/>
        <v>#VALUE!</v>
      </c>
      <c r="Q43" s="103">
        <f t="shared" si="9"/>
        <v>61.68838384366218</v>
      </c>
      <c r="R43" s="16">
        <v>2019</v>
      </c>
      <c r="S43" s="103" t="e">
        <f>IF(option=1,IF(Calculation!G43&lt;=Calculation!$L$2,Calculation!S42+(S$38-S$28)/10,IF(AND(select&gt;=30,select&lt;=36),S42+W39,S42+(Calculation!$C$4-S$42)/('TFP model'!$I$18-Calculation!$L$2))))</f>
        <v>#VALUE!</v>
      </c>
      <c r="T43" s="102" t="e">
        <f t="shared" si="10"/>
        <v>#VALUE!</v>
      </c>
      <c r="U43" s="77">
        <v>1990</v>
      </c>
      <c r="V43" s="41">
        <f>SUMIFS(Data!L$4:L$6064,Data!B$4:B$6064,V$10,Data!D$4:D$6064,U43)</f>
        <v>0</v>
      </c>
      <c r="W43" s="41">
        <f t="shared" si="25"/>
        <v>0</v>
      </c>
      <c r="X43" s="41">
        <f t="shared" si="23"/>
        <v>36.95811510548333</v>
      </c>
      <c r="Y43" s="102">
        <v>0.94126979851851844</v>
      </c>
      <c r="Z43" s="103" t="str">
        <f t="shared" si="26"/>
        <v/>
      </c>
      <c r="AA43" s="102" t="str">
        <f t="shared" si="22"/>
        <v/>
      </c>
      <c r="AB43" s="103" t="str">
        <f t="shared" si="27"/>
        <v/>
      </c>
      <c r="AC43" s="102" t="str">
        <f t="shared" si="13"/>
        <v/>
      </c>
      <c r="AD43" s="16">
        <v>2019</v>
      </c>
      <c r="AE43" s="103" t="str">
        <f>IF(option=2, IF(AE$17=1, AE42, IF(Calculation!$G43&lt;=Calculation!$L$2, Calculation!AE42+(AE$38-AE$28)/10, IF(AND(AE$10&gt;=30, AE$10&lt;=36), AE42+AP39, AE42+(Calculation!$C$7-AE$42)/('TFP model'!$I$21-Calculation!$L$2)))), "")</f>
        <v/>
      </c>
      <c r="AF43" s="103" t="str">
        <f>IF(option=2, IF(AF$17=1, AF42, IF(Calculation!$G43&lt;=Calculation!$L$2, Calculation!AF42+(AF$38-AF$28)/10, IF(AND(AF$10&gt;=30, AF$10&lt;=36), AF42+AQ39, AF42+(Calculation!$C$9-AF$42)/('TFP model'!$I$22-Calculation!$L$2)))), "")</f>
        <v/>
      </c>
      <c r="AG43" s="103" t="str">
        <f>IF(option=2, IF(AG$17=1, AG42, IF(Calculation!$G43&lt;=Calculation!$L$2, Calculation!AG42+(AG$38-AG$28)/10, IF(AND(AG$10&gt;=30, AG$10&lt;=36), AG42+AR39, AG42+(Calculation!$C$11-AG$42)/('TFP model'!$I$23-Calculation!$L$2)))), "")</f>
        <v/>
      </c>
      <c r="AH43" s="103" t="str">
        <f>IF(option=2, IF(AH$17=1, AH42, IF(Calculation!$G43&lt;=Calculation!$L$2, Calculation!AH42+(AH$38-AH$28)/10, IF(AND(AH$10&gt;=30, AH$10&lt;=36), AH42+AS39, AH42+(Calculation!$C$13-AH$42)/('TFP model'!$I$24-Calculation!$L$2)))), "")</f>
        <v/>
      </c>
      <c r="AI43" s="103" t="str">
        <f>IF(option=2, IF(AI$17=1, AI42, IF(Calculation!$G43&lt;=Calculation!$L$2, Calculation!AI42+(AI$38-AI$28)/10, IF(AND(AI$10&gt;=30, AI$10&lt;=36), AI42+AT39, AI42+(Calculation!$C$15-AI$42)/('TFP model'!$I$25-Calculation!$L$2)))), "")</f>
        <v/>
      </c>
      <c r="AJ43" s="77">
        <v>1990</v>
      </c>
      <c r="AK43" s="102">
        <f>SUMIFS(Data!M$4:M$6064,Data!$B$4:$B$6064,AK$18,Data!$D$4:$D$6064,$AJ43)</f>
        <v>0</v>
      </c>
      <c r="AL43" s="102">
        <f>SUMIFS(Data!N$4:N$6064,Data!$B$4:$B$6064,AL$18,Data!$D$4:$D$6064,$AJ43)</f>
        <v>0</v>
      </c>
      <c r="AM43" s="102">
        <f>SUMIFS(Data!O$4:O$6064,Data!$B$4:$B$6064,AM$18,Data!$D$4:$D$6064,$AJ43)</f>
        <v>0</v>
      </c>
      <c r="AN43" s="102">
        <f>SUMIFS(Data!P$4:P$6064,Data!$B$4:$B$6064,AN$18,Data!$D$4:$D$6064,$AJ43)</f>
        <v>0</v>
      </c>
      <c r="AO43" s="102">
        <f>SUMIFS(Data!Q$4:Q$6064,Data!$B$4:$B$6064,AO$18,Data!$D$4:$D$6064,$AJ43)</f>
        <v>0</v>
      </c>
      <c r="AP43" s="101">
        <f t="shared" si="28"/>
        <v>0</v>
      </c>
      <c r="AQ43" s="101">
        <f t="shared" si="29"/>
        <v>0</v>
      </c>
      <c r="AR43" s="101">
        <f t="shared" si="30"/>
        <v>0</v>
      </c>
      <c r="AS43" s="101">
        <f t="shared" si="31"/>
        <v>0</v>
      </c>
      <c r="AT43" s="101">
        <f t="shared" si="32"/>
        <v>0</v>
      </c>
      <c r="AU43" s="103" t="str">
        <f t="shared" si="33"/>
        <v/>
      </c>
      <c r="AV43" s="103" t="str">
        <f>IF(option=3, IF(AV$17=1, AV42, IF(Calculation!$G43&lt;=Calculation!$L$2,Calculation!AV42+(AV$38-AV$28)/10, IF(AV$10&gt;=30, AV42+BC39, AV42+('TFP model'!$D$29-AV$42)/('TFP model'!$I$29-Calculation!$L$2)))),  "")</f>
        <v/>
      </c>
      <c r="AW43" s="103" t="str">
        <f>IF(option=3, IF(AW$17=1, AW42, IF(Calculation!$G43&lt;=Calculation!$L$2,Calculation!AW42+(AW$38-AW$28)/10, IF(AW$10&gt;=30, AW42+BD39, AW42+('TFP model'!$D$30-AW$42)/('TFP model'!$I$30-Calculation!$L$2)))),  "")</f>
        <v/>
      </c>
      <c r="AX43" s="103" t="str">
        <f>IF(option=3, IF(AX$17=1, AX42, IF(Calculation!$G43&lt;=Calculation!$L$2,Calculation!AX42+(AX$38-AX$28)/10, IF(AX$10&gt;=30, AX42+BE39, AX42+('TFP model'!$D$31-AX$42)/('TFP model'!$I$31-Calculation!$L$2)))),  "")</f>
        <v/>
      </c>
      <c r="AY43" s="77">
        <v>1990</v>
      </c>
      <c r="AZ43" s="102">
        <f>SUMIFS(Data!R$4:R$6064,Data!$B$4:$B$6064,AZ$18,Data!$D$4:$D$6064,$AY43)</f>
        <v>0</v>
      </c>
      <c r="BA43" s="102">
        <f>SUMIFS(Data!S$4:S$6064,Data!$B$4:$B$6064,BA$18,Data!$D$4:$D$6064,$AY43)</f>
        <v>0</v>
      </c>
      <c r="BB43" s="102">
        <f>SUMIFS(Data!T$4:T$6064,Data!$B$4:$B$6064,BB$18,Data!$D$4:$D$6064,$AY43)</f>
        <v>0</v>
      </c>
      <c r="BC43" s="140">
        <f t="shared" si="34"/>
        <v>0</v>
      </c>
      <c r="BD43" s="140">
        <f t="shared" si="35"/>
        <v>0</v>
      </c>
      <c r="BE43" s="140">
        <f t="shared" si="36"/>
        <v>0</v>
      </c>
      <c r="BF43" s="103" t="str">
        <f t="shared" si="37"/>
        <v/>
      </c>
      <c r="BG43" s="103" t="str">
        <f>IF(option=3, IF(BG$17=1, BG42, IF(Calculation!$G43&lt;=Calculation!$L$2,Calculation!BG42+(BG$38-BG$28)/10, IF(BG$10&gt;=30, BG42+BP39, BG42+('TFP model'!$D$34-BG$42)/('TFP model'!$I$34-Calculation!$L$2)))),  "")</f>
        <v/>
      </c>
      <c r="BH43" s="103" t="str">
        <f>IF(option=3, IF(BH$17=1, BH42, IF(Calculation!$G43&lt;=Calculation!$L$2,Calculation!BH42+(BH$38-BH$28)/10, IF(BH$10&gt;=30, BH42+BQ39, BH42+('TFP model'!$D$35-BH$42)/('TFP model'!$I$35-Calculation!$L$2)))),  "")</f>
        <v/>
      </c>
      <c r="BI43" s="103" t="str">
        <f>IF(option=3, IF(BI$17=1, BI42, IF(Calculation!$G43&lt;=Calculation!$L$2,Calculation!BI42+(BI$38-BI$28)/10, IF(BI$10&gt;=30, BI42+BR39, BI42+('TFP model'!$D$36-BI$42)/('TFP model'!$I$36-Calculation!$L$2)))),  "")</f>
        <v/>
      </c>
      <c r="BJ43" s="103" t="str">
        <f>IF(option=3, IF(BJ$17=1, BJ42, IF(Calculation!$G43&lt;=Calculation!$L$2,Calculation!BJ42+(BJ$38-BJ$28)/10, IF(BJ$10&gt;=30, BJ42+BS39, BJ42+('TFP model'!$D$37-BJ$42)/('TFP model'!$I$37-Calculation!$L$2)))),  "")</f>
        <v/>
      </c>
      <c r="BK43" s="77">
        <v>1990</v>
      </c>
      <c r="BL43" s="102">
        <f>SUMIFS(Data!U$4:U$6064,Data!$B$4:$B$6064,BL$18,Data!$D$4:$D$6064,$BK43)</f>
        <v>0</v>
      </c>
      <c r="BM43" s="102">
        <f>SUMIFS(Data!V$4:V$6064,Data!$B$4:$B$6064,BM$18,Data!$D$4:$D$6064,$BK43)</f>
        <v>0</v>
      </c>
      <c r="BN43" s="102">
        <f>SUMIFS(Data!W$4:W$6064,Data!$B$4:$B$6064,BN$18,Data!$D$4:$D$6064,$BK43)</f>
        <v>0</v>
      </c>
      <c r="BO43" s="102">
        <f>SUMIFS(Data!X$4:X$6064,Data!$B$4:$B$6064,BO$18,Data!$D$4:$D$6064,$BK43)</f>
        <v>0</v>
      </c>
      <c r="BP43" s="142">
        <f t="shared" si="38"/>
        <v>0</v>
      </c>
      <c r="BQ43" s="142">
        <f t="shared" si="39"/>
        <v>0</v>
      </c>
      <c r="BR43" s="142">
        <f t="shared" si="40"/>
        <v>0</v>
      </c>
      <c r="BS43" s="142">
        <f t="shared" si="41"/>
        <v>0</v>
      </c>
      <c r="BT43" s="103" t="str">
        <f t="shared" si="42"/>
        <v/>
      </c>
      <c r="BU43" s="103" t="str">
        <f>IF(option=3, IF(BU$17=1, BU42, IF(Calculation!$G43&lt;=Calculation!$L$2,Calculation!BU42+(BU$38-BU$28)/10, IF(BU$10&gt;=30, BU42+BZ39, BU42+('TFP model'!$D$41-BU$42)/('TFP model'!$I$41-Calculation!$L$2)))),  "")</f>
        <v/>
      </c>
      <c r="BV43" s="103" t="str">
        <f>IF(option=3, IF(BV$17=1, BV42, IF(Calculation!$G43&lt;=Calculation!$L$2,Calculation!BV42+(BV$38-BV$28)/10, IF(BV$10&gt;=30, BV42+CA39, BV42+('TFP model'!$D$43-BV$42)/('TFP model'!$I$43-Calculation!$L$2)))),  "")</f>
        <v/>
      </c>
      <c r="BW43" s="77">
        <v>1990</v>
      </c>
      <c r="BX43" s="102">
        <f>SUMIFS(Data!Y$4:Y$6064,Data!$B$4:$B$6064,BX$18,Data!$D$4:$D$6064,$BW43)</f>
        <v>0</v>
      </c>
      <c r="BY43" s="102">
        <f>SUMIFS(Data!Z$4:Z$6064,Data!$B$4:$B$6064,BY$18,Data!$D$4:$D$6064,$BW43)</f>
        <v>0</v>
      </c>
      <c r="BZ43" s="101">
        <f t="shared" si="43"/>
        <v>0</v>
      </c>
      <c r="CA43" s="101">
        <f t="shared" si="44"/>
        <v>0</v>
      </c>
      <c r="CB43" s="42" t="str">
        <f t="shared" si="45"/>
        <v/>
      </c>
      <c r="CC43" s="103" t="str">
        <f>IF(option=3, IF(CC$17=1, CC42, IF(Calculation!$G43&lt;=Calculation!$L$2,Calculation!CC42+(CC$38-CC$28)/10, IF(CC$10&gt;=30, CC42+CJ39, CC42+('TFP model'!$D$45-CC$42)/('TFP model'!$I$45-Calculation!$L$2)))),  "")</f>
        <v/>
      </c>
      <c r="CD43" s="103" t="str">
        <f>IF(option=3, IF(CD$17=1, CD42, IF(Calculation!$G43&lt;=Calculation!$L$2,Calculation!CD42+(CD$38-CD$28)/10, IF(CD$10&gt;=30, CD42+CK39, CD42+('TFP model'!$D$46-CD$42)/('TFP model'!$I$46-Calculation!$L$2)))),  "")</f>
        <v/>
      </c>
      <c r="CE43" s="103" t="str">
        <f>IF(option=3, IF(CE$17=1, CE42, IF(Calculation!$G43&lt;=Calculation!$L$2,Calculation!CE42+(CE$38-CE$28)/10, IF(CE$10&gt;=30, CE42+CL39, CE42+('TFP model'!$D$47-CE$42)/('TFP model'!$I$47-Calculation!$L$2)))),  "")</f>
        <v/>
      </c>
      <c r="CF43" s="77">
        <v>1990</v>
      </c>
      <c r="CG43" s="102">
        <f>SUMIFS(Data!AB$4:AB$6064,Data!$B$4:$B$6064,CG$18,Data!$D$4:$D$6064,$CF43)</f>
        <v>0</v>
      </c>
      <c r="CH43" s="102">
        <f>SUMIFS(Data!AC$4:AC$6064,Data!$B$4:$B$6064,CH$18,Data!$D$4:$D$6064,$CF43)</f>
        <v>0</v>
      </c>
      <c r="CI43" s="102">
        <f>SUMIFS(Data!AD$4:AD$6064,Data!$B$4:$B$6064,CI$18,Data!$D$4:$D$6064,$CF43)</f>
        <v>0</v>
      </c>
      <c r="CJ43" s="144">
        <f t="shared" si="46"/>
        <v>0</v>
      </c>
      <c r="CK43" s="144">
        <f t="shared" si="47"/>
        <v>0</v>
      </c>
      <c r="CL43" s="144">
        <f t="shared" si="48"/>
        <v>0</v>
      </c>
      <c r="CM43" s="103" t="str">
        <f t="shared" si="49"/>
        <v/>
      </c>
      <c r="CN43" s="103" t="str">
        <f>IF(option=3, IF(CN$17=1, CN42, IF(Calculation!$G43&lt;=Calculation!$L$2,Calculation!CN42+(CN$38-CN$28)/10, IF(CN$10&gt;=30, CN42+DA39, CN42+('TFP model'!$D$50-CN$42)/('TFP model'!$I$50-Calculation!$L$2)))),  "")</f>
        <v/>
      </c>
      <c r="CO43" s="103" t="str">
        <f>IF(option=3, IF(CO$17=1, CO42, IF(Calculation!$G43&lt;=Calculation!$L$2,Calculation!CO42+(CO$38-CO$28)/10, IF(CO$10&gt;=30, CO42+DB39, CO42+('TFP model'!$D$51-CO$42)/('TFP model'!$I$51-Calculation!$L$2)))),  "")</f>
        <v/>
      </c>
      <c r="CP43" s="103" t="str">
        <f>IF(option=3, IF(CP$17=1, CP42, IF(Calculation!$G43&lt;=Calculation!$L$2,Calculation!CP42+(CP$38-CP$28)/10, IF(CP$10&gt;=30, CP42+DC39, CP42+('TFP model'!$D$52-CP$42)/('TFP model'!$I$52-Calculation!$L$2)))),  "")</f>
        <v/>
      </c>
      <c r="CQ43" s="103" t="str">
        <f>IF(option=3, IF(CQ$17=1, CQ42, IF(Calculation!$G43&lt;=Calculation!$L$2,Calculation!CQ42+(CQ$38-CQ$28)/10, IF(CQ$10&gt;=30, CQ42+DD39, CQ42+('TFP model'!$D$53-CQ$42)/('TFP model'!$I$53-Calculation!$L$2)))),  "")</f>
        <v/>
      </c>
      <c r="CR43" s="103" t="str">
        <f>IF(option=3, MIN(100, IF(CR$17=1, CR42, IF(Calculation!$G43&lt;=Calculation!$L$2,Calculation!CR42+(CR$38-CR$28)/10, IF(CR$10&gt;=30, CR42+DE39,  CR42+('TFP model'!$D$54-CR$42)/('TFP model'!$I$54-Calculation!$L$2))))),  "")</f>
        <v/>
      </c>
      <c r="CS43" s="103" t="str">
        <f>IF(option=3, MIN(100, IF(CS$17=1, CS42, IF(Calculation!$G43&lt;=Calculation!$L$2,Calculation!CS42+(CS$38-CS$28)/10, IF(CS$10&gt;=30, CS42+DF39, CS42+('TFP model'!$D$55-CS$42)/('TFP model'!$I$55-Calculation!$L$2))))),  "")</f>
        <v/>
      </c>
      <c r="CT43" s="77">
        <v>1990</v>
      </c>
      <c r="CU43" s="102">
        <f>SUMIFS(Data!AE$4:AE$6064,Data!$B$4:$B$6064,CU$18,Data!$D$4:$D$6064,$CT43)</f>
        <v>0</v>
      </c>
      <c r="CV43" s="102">
        <f>SUMIFS(Data!AF$4:AF$6064,Data!$B$4:$B$6064,CV$18,Data!$D$4:$D$6064,$CT43)</f>
        <v>0</v>
      </c>
      <c r="CW43" s="102">
        <f>SUMIFS(Data!AG$4:AG$6064,Data!$B$4:$B$6064,CW$18,Data!$D$4:$D$6064,$CT43)</f>
        <v>0</v>
      </c>
      <c r="CX43" s="102">
        <f>SUMIFS(Data!AH$4:AH$6064,Data!$B$4:$B$6064,CX$18,Data!$D$4:$D$6064,$CT43)</f>
        <v>0</v>
      </c>
      <c r="CY43" s="102">
        <f>SUMIFS(Data!AI$4:AI$6064,Data!$B$4:$B$6064,CY$18,Data!$D$4:$D$6064,$CT43)</f>
        <v>0</v>
      </c>
      <c r="CZ43" s="102">
        <f>SUMIFS(Data!AJ$4:AJ$6064,Data!$B$4:$B$6064,CZ$18,Data!$D$4:$D$6064,$CT43)</f>
        <v>0</v>
      </c>
      <c r="DA43" s="144">
        <f t="shared" si="50"/>
        <v>0</v>
      </c>
      <c r="DB43" s="144">
        <f t="shared" si="51"/>
        <v>0</v>
      </c>
      <c r="DC43" s="144">
        <f t="shared" si="52"/>
        <v>0</v>
      </c>
      <c r="DD43" s="144">
        <f t="shared" si="53"/>
        <v>0</v>
      </c>
      <c r="DE43" s="144">
        <f t="shared" si="54"/>
        <v>0</v>
      </c>
      <c r="DF43" s="144">
        <f t="shared" si="55"/>
        <v>0</v>
      </c>
      <c r="DG43" s="42" t="str">
        <f t="shared" si="56"/>
        <v/>
      </c>
      <c r="DH43" s="103" t="str">
        <f>IF(option=3, IF(DH$17=1, DH42, IF(Calculation!$G43&lt;=Calculation!$L$2,Calculation!DH42+(DH$38-DH$28)/10, IF(DH$10&gt;=30, DH42+DU39, DH42+('TFP model'!$D$58-DH$42)/('TFP model'!$I$58-Calculation!$L$2)))),  "")</f>
        <v/>
      </c>
      <c r="DI43" s="103" t="str">
        <f>IF(option=3, IF(DI$17=1, DI42, IF(Calculation!$G43&lt;=Calculation!$L$2,Calculation!DI42+(DI$38-DI$28)/10, IF(DI$10&gt;=30, DI42+DV39, DI42+('TFP model'!$D$59-DI$42)/('TFP model'!$I$59-Calculation!$L$2)))),  "")</f>
        <v/>
      </c>
      <c r="DJ43" s="103" t="str">
        <f>IF(option=3, IF(DJ$17=1, DJ42, IF(Calculation!$G43&lt;=Calculation!$L$2,Calculation!DJ42+(DJ$38-DJ$28)/10, IF(DJ$10&gt;=30, DJ42+DW39,  DJ42+('TFP model'!$D$60-DJ$42)/('TFP model'!$I$60-Calculation!$L$2)))),  "")</f>
        <v/>
      </c>
      <c r="DK43" s="103" t="str">
        <f>IF(option=3, IF(DK$17=1, DK42, IF(Calculation!$G43&lt;=Calculation!$L$2,Calculation!DK42+(DK$38-DK$28)/10, IF(DK$10&gt;=30, DK42+DX39, DK42+('TFP model'!$D$61-DK$42)/('TFP model'!$I$61-Calculation!$L$2)))),  "")</f>
        <v/>
      </c>
      <c r="DL43" s="103" t="str">
        <f>IF(option=3, IF(DL$17=1, DL42, IF(Calculation!$G43&lt;=Calculation!$L$2,Calculation!DL42+(DL$38-DL$28)/10, IF(DL$10&gt;=30, DL42+DY39, DL42+('TFP model'!$D$62-DL$42)/('TFP model'!$I$62-Calculation!$L$2)))),  "")</f>
        <v/>
      </c>
      <c r="DM43" s="103" t="str">
        <f>IF(option=3, IF(DM$17=1, DM42, IF(Calculation!$G43&lt;=Calculation!$L$2,Calculation!DM42+(DM$38-DM$28)/10, IF(DM$10&gt;=30, DM42+DZ39, DM42+('TFP model'!$D$63-DM$42)/('TFP model'!$I$63-Calculation!$L$2)))),  "")</f>
        <v/>
      </c>
      <c r="DN43" s="77">
        <v>1990</v>
      </c>
      <c r="DO43" s="102">
        <f>SUMIFS(Data!AK$4:AK$6064,Data!$B$4:$B$6064,DO$18,Data!$D$4:$D$6064,$DN43)</f>
        <v>0</v>
      </c>
      <c r="DP43" s="102">
        <f>SUMIFS(Data!AL$4:AL$6064,Data!$B$4:$B$6064,DP$18,Data!$D$4:$D$6064,$DN43)</f>
        <v>0</v>
      </c>
      <c r="DQ43" s="102">
        <f>SUMIFS(Data!AM$4:AM$6064,Data!$B$4:$B$6064,DQ$18,Data!$D$4:$D$6064,$DN43)</f>
        <v>0</v>
      </c>
      <c r="DR43" s="102">
        <f>SUMIFS(Data!AN$4:AN$6064,Data!$B$4:$B$6064,DR$18,Data!$D$4:$D$6064,$DN43)</f>
        <v>0</v>
      </c>
      <c r="DS43" s="102">
        <f>SUMIFS(Data!AO$4:AO$6064,Data!$B$4:$B$6064,DS$18,Data!$D$4:$D$6064,$DN43)</f>
        <v>0</v>
      </c>
      <c r="DT43" s="102">
        <f>SUMIFS(Data!AP$4:AP$6064,Data!$B$4:$B$6064,DT$18,Data!$D$4:$D$6064,$DN43)</f>
        <v>0</v>
      </c>
      <c r="DU43" s="144">
        <f t="shared" si="57"/>
        <v>0</v>
      </c>
      <c r="DV43" s="144">
        <f t="shared" si="58"/>
        <v>0</v>
      </c>
      <c r="DW43" s="144">
        <f t="shared" si="59"/>
        <v>0</v>
      </c>
      <c r="DX43" s="144">
        <f t="shared" si="60"/>
        <v>0</v>
      </c>
      <c r="DY43" s="144">
        <f t="shared" si="61"/>
        <v>0</v>
      </c>
      <c r="DZ43" s="144">
        <f t="shared" si="62"/>
        <v>0</v>
      </c>
      <c r="EA43" s="16"/>
      <c r="EB43" s="93" t="str">
        <f t="shared" si="1"/>
        <v>MYS</v>
      </c>
      <c r="EC43" s="93">
        <f t="shared" si="2"/>
        <v>2045</v>
      </c>
      <c r="ED43" s="16"/>
      <c r="EE43" s="16">
        <v>31</v>
      </c>
      <c r="EF43" s="94" t="e">
        <f t="shared" si="4"/>
        <v>#VALUE!</v>
      </c>
      <c r="EG43" s="213" t="e">
        <f t="shared" si="7"/>
        <v>#VALUE!</v>
      </c>
      <c r="EH43" s="117">
        <f t="shared" si="3"/>
        <v>6.083892199428662E-4</v>
      </c>
      <c r="EI43" s="213">
        <f t="array" ref="EI43">EE43^6*EK$16+EE43^5*EL$16+EE43^4*EM$16+EE43^3*EN$16+EE43^2*EO$16+EE43*EP$16+EQ$16</f>
        <v>5.9114150341799121E-4</v>
      </c>
      <c r="EJ43" s="16"/>
      <c r="EK43" s="16"/>
      <c r="EL43" s="16"/>
      <c r="EM43" s="16"/>
      <c r="EN43" s="16"/>
      <c r="EO43" s="16"/>
    </row>
    <row r="44" spans="3:145" ht="17.25" thickTop="1" thickBot="1" x14ac:dyDescent="0.3">
      <c r="C44" s="230">
        <v>2010</v>
      </c>
      <c r="D44" s="230">
        <f>AVERAGEIFS(Data!$J$3:$J$6063, Data!$C$3:$C$6063, Calculation!$F$19, Data!$D$3:$D$6063,Calculation!C44)</f>
        <v>-1E-3</v>
      </c>
      <c r="F44" s="39" t="str">
        <f t="shared" si="19"/>
        <v>MYS</v>
      </c>
      <c r="G44" s="16">
        <v>2020</v>
      </c>
      <c r="H44" s="16"/>
      <c r="I44" s="40"/>
      <c r="J44" s="105" t="e">
        <f>IF(G44=Calculation!$L$2, $Y$7, IF(G44=Calculation!$L$2+1, $Y$7+$K$12*(LN(P43)-LN(P28))/15+$K$13*(LN(N43)-LN(N28))/15,J43+$K$12*(LN(P43)-LN(P42))+$K$13*(LN(N43)-LN(N42))))</f>
        <v>#VALUE!</v>
      </c>
      <c r="K44" s="105" t="e">
        <f t="shared" si="24"/>
        <v>#VALUE!</v>
      </c>
      <c r="L44" s="105">
        <f>IF(G44=Calculation!$L$2, $Y$7, IF(G44=Calculation!$L$2+1, $Y$7+$K$12*(LN(Q43)-LN(Q28))/15+$K$13*(LN(O43)-LN(N28))/15,L43+$K$12*(LN(Q43)-LN(Q42))+$K$13*(LN(O43)-LN(O42))))</f>
        <v>8.3155235989173081E-3</v>
      </c>
      <c r="M44" s="215">
        <f t="shared" si="24"/>
        <v>8.2212013265100196E-3</v>
      </c>
      <c r="N44" s="104" t="e">
        <f t="shared" si="64"/>
        <v>#VALUE!</v>
      </c>
      <c r="O44" s="104">
        <f t="shared" si="63"/>
        <v>1.061355100858578</v>
      </c>
      <c r="P44" s="103" t="e">
        <f t="shared" si="8"/>
        <v>#VALUE!</v>
      </c>
      <c r="Q44" s="103">
        <f t="shared" si="9"/>
        <v>61.68838384366218</v>
      </c>
      <c r="R44" s="16">
        <v>2020</v>
      </c>
      <c r="S44" s="103" t="e">
        <f>IF(option=1,IF(Calculation!G44&lt;=Calculation!$L$2,Calculation!S43+(S$38-S$28)/10,IF(AND(select&gt;=30,select&lt;=36),S43+W40,S43+(Calculation!$C$4-S$42)/('TFP model'!$I$18-Calculation!$L$2))))</f>
        <v>#VALUE!</v>
      </c>
      <c r="T44" s="102" t="e">
        <f t="shared" si="10"/>
        <v>#VALUE!</v>
      </c>
      <c r="U44" s="77">
        <v>1991</v>
      </c>
      <c r="V44" s="41">
        <f>SUMIFS(Data!L$4:L$6064,Data!B$4:B$6064,V$10,Data!D$4:D$6064,U44)</f>
        <v>0</v>
      </c>
      <c r="W44" s="41">
        <f t="shared" si="25"/>
        <v>0</v>
      </c>
      <c r="X44" s="41">
        <f t="shared" si="23"/>
        <v>36.95811510548333</v>
      </c>
      <c r="Y44" s="102">
        <v>1.130977537037037</v>
      </c>
      <c r="Z44" s="103" t="str">
        <f t="shared" si="26"/>
        <v/>
      </c>
      <c r="AA44" s="102" t="str">
        <f t="shared" si="22"/>
        <v/>
      </c>
      <c r="AB44" s="103" t="str">
        <f t="shared" si="27"/>
        <v/>
      </c>
      <c r="AC44" s="102" t="str">
        <f t="shared" si="13"/>
        <v/>
      </c>
      <c r="AD44" s="16">
        <v>2020</v>
      </c>
      <c r="AE44" s="103" t="str">
        <f>IF(option=2, IF(AE$17=1, AE43, IF(Calculation!$G44&lt;=Calculation!$L$2, Calculation!AE43+(AE$38-AE$28)/10, IF(AND(AE$10&gt;=30, AE$10&lt;=36), AE43+AP40, AE43+(Calculation!$C$7-AE$42)/('TFP model'!$I$21-Calculation!$L$2)))), "")</f>
        <v/>
      </c>
      <c r="AF44" s="103" t="str">
        <f>IF(option=2, IF(AF$17=1, AF43, IF(Calculation!$G44&lt;=Calculation!$L$2, Calculation!AF43+(AF$38-AF$28)/10, IF(AND(AF$10&gt;=30, AF$10&lt;=36), AF43+AQ40, AF43+(Calculation!$C$9-AF$42)/('TFP model'!$I$22-Calculation!$L$2)))), "")</f>
        <v/>
      </c>
      <c r="AG44" s="103" t="str">
        <f>IF(option=2, IF(AG$17=1, AG43, IF(Calculation!$G44&lt;=Calculation!$L$2, Calculation!AG43+(AG$38-AG$28)/10, IF(AND(AG$10&gt;=30, AG$10&lt;=36), AG43+AR40, AG43+(Calculation!$C$11-AG$42)/('TFP model'!$I$23-Calculation!$L$2)))), "")</f>
        <v/>
      </c>
      <c r="AH44" s="103" t="str">
        <f>IF(option=2, IF(AH$17=1, AH43, IF(Calculation!$G44&lt;=Calculation!$L$2, Calculation!AH43+(AH$38-AH$28)/10, IF(AND(AH$10&gt;=30, AH$10&lt;=36), AH43+AS40, AH43+(Calculation!$C$13-AH$42)/('TFP model'!$I$24-Calculation!$L$2)))), "")</f>
        <v/>
      </c>
      <c r="AI44" s="103" t="str">
        <f>IF(option=2, IF(AI$17=1, AI43, IF(Calculation!$G44&lt;=Calculation!$L$2, Calculation!AI43+(AI$38-AI$28)/10, IF(AND(AI$10&gt;=30, AI$10&lt;=36), AI43+AT40, AI43+(Calculation!$C$15-AI$42)/('TFP model'!$I$25-Calculation!$L$2)))), "")</f>
        <v/>
      </c>
      <c r="AJ44" s="77">
        <v>1991</v>
      </c>
      <c r="AK44" s="102">
        <f>SUMIFS(Data!M$4:M$6064,Data!$B$4:$B$6064,AK$18,Data!$D$4:$D$6064,$AJ44)</f>
        <v>0</v>
      </c>
      <c r="AL44" s="102">
        <f>SUMIFS(Data!N$4:N$6064,Data!$B$4:$B$6064,AL$18,Data!$D$4:$D$6064,$AJ44)</f>
        <v>0</v>
      </c>
      <c r="AM44" s="102">
        <f>SUMIFS(Data!O$4:O$6064,Data!$B$4:$B$6064,AM$18,Data!$D$4:$D$6064,$AJ44)</f>
        <v>0</v>
      </c>
      <c r="AN44" s="102">
        <f>SUMIFS(Data!P$4:P$6064,Data!$B$4:$B$6064,AN$18,Data!$D$4:$D$6064,$AJ44)</f>
        <v>0</v>
      </c>
      <c r="AO44" s="102">
        <f>SUMIFS(Data!Q$4:Q$6064,Data!$B$4:$B$6064,AO$18,Data!$D$4:$D$6064,$AJ44)</f>
        <v>0</v>
      </c>
      <c r="AP44" s="101">
        <f t="shared" si="28"/>
        <v>0</v>
      </c>
      <c r="AQ44" s="101">
        <f t="shared" si="29"/>
        <v>0</v>
      </c>
      <c r="AR44" s="101">
        <f t="shared" si="30"/>
        <v>0</v>
      </c>
      <c r="AS44" s="101">
        <f t="shared" si="31"/>
        <v>0</v>
      </c>
      <c r="AT44" s="101">
        <f t="shared" si="32"/>
        <v>0</v>
      </c>
      <c r="AU44" s="103" t="str">
        <f t="shared" si="33"/>
        <v/>
      </c>
      <c r="AV44" s="103" t="str">
        <f>IF(option=3, IF(AV$17=1, AV43, IF(Calculation!$G44&lt;=Calculation!$L$2,Calculation!AV43+(AV$38-AV$28)/10, IF(AV$10&gt;=30, AV43+BC40, AV43+('TFP model'!$D$29-AV$42)/('TFP model'!$I$29-Calculation!$L$2)))),  "")</f>
        <v/>
      </c>
      <c r="AW44" s="103" t="str">
        <f>IF(option=3, IF(AW$17=1, AW43, IF(Calculation!$G44&lt;=Calculation!$L$2,Calculation!AW43+(AW$38-AW$28)/10, IF(AW$10&gt;=30, AW43+BD40, AW43+('TFP model'!$D$30-AW$42)/('TFP model'!$I$30-Calculation!$L$2)))),  "")</f>
        <v/>
      </c>
      <c r="AX44" s="103" t="str">
        <f>IF(option=3, IF(AX$17=1, AX43, IF(Calculation!$G44&lt;=Calculation!$L$2,Calculation!AX43+(AX$38-AX$28)/10, IF(AX$10&gt;=30, AX43+BE40, AX43+('TFP model'!$D$31-AX$42)/('TFP model'!$I$31-Calculation!$L$2)))),  "")</f>
        <v/>
      </c>
      <c r="AY44" s="77">
        <v>1991</v>
      </c>
      <c r="AZ44" s="102">
        <f>SUMIFS(Data!R$4:R$6064,Data!$B$4:$B$6064,AZ$18,Data!$D$4:$D$6064,$AY44)</f>
        <v>0</v>
      </c>
      <c r="BA44" s="102">
        <f>SUMIFS(Data!S$4:S$6064,Data!$B$4:$B$6064,BA$18,Data!$D$4:$D$6064,$AY44)</f>
        <v>0</v>
      </c>
      <c r="BB44" s="102">
        <f>SUMIFS(Data!T$4:T$6064,Data!$B$4:$B$6064,BB$18,Data!$D$4:$D$6064,$AY44)</f>
        <v>0</v>
      </c>
      <c r="BC44" s="140">
        <f t="shared" si="34"/>
        <v>0</v>
      </c>
      <c r="BD44" s="140">
        <f t="shared" si="35"/>
        <v>0</v>
      </c>
      <c r="BE44" s="140">
        <f t="shared" si="36"/>
        <v>0</v>
      </c>
      <c r="BF44" s="103" t="str">
        <f t="shared" si="37"/>
        <v/>
      </c>
      <c r="BG44" s="103" t="str">
        <f>IF(option=3, IF(BG$17=1, BG43, IF(Calculation!$G44&lt;=Calculation!$L$2,Calculation!BG43+(BG$38-BG$28)/10, IF(BG$10&gt;=30, BG43+BP40, BG43+('TFP model'!$D$34-BG$42)/('TFP model'!$I$34-Calculation!$L$2)))),  "")</f>
        <v/>
      </c>
      <c r="BH44" s="103" t="str">
        <f>IF(option=3, IF(BH$17=1, BH43, IF(Calculation!$G44&lt;=Calculation!$L$2,Calculation!BH43+(BH$38-BH$28)/10, IF(BH$10&gt;=30, BH43+BQ40, BH43+('TFP model'!$D$35-BH$42)/('TFP model'!$I$35-Calculation!$L$2)))),  "")</f>
        <v/>
      </c>
      <c r="BI44" s="103" t="str">
        <f>IF(option=3, IF(BI$17=1, BI43, IF(Calculation!$G44&lt;=Calculation!$L$2,Calculation!BI43+(BI$38-BI$28)/10, IF(BI$10&gt;=30, BI43+BR40, BI43+('TFP model'!$D$36-BI$42)/('TFP model'!$I$36-Calculation!$L$2)))),  "")</f>
        <v/>
      </c>
      <c r="BJ44" s="103" t="str">
        <f>IF(option=3, IF(BJ$17=1, BJ43, IF(Calculation!$G44&lt;=Calculation!$L$2,Calculation!BJ43+(BJ$38-BJ$28)/10, IF(BJ$10&gt;=30, BJ43+BS40, BJ43+('TFP model'!$D$37-BJ$42)/('TFP model'!$I$37-Calculation!$L$2)))),  "")</f>
        <v/>
      </c>
      <c r="BK44" s="77">
        <v>1991</v>
      </c>
      <c r="BL44" s="102">
        <f>SUMIFS(Data!U$4:U$6064,Data!$B$4:$B$6064,BL$18,Data!$D$4:$D$6064,$BK44)</f>
        <v>0</v>
      </c>
      <c r="BM44" s="102">
        <f>SUMIFS(Data!V$4:V$6064,Data!$B$4:$B$6064,BM$18,Data!$D$4:$D$6064,$BK44)</f>
        <v>0</v>
      </c>
      <c r="BN44" s="102">
        <f>SUMIFS(Data!W$4:W$6064,Data!$B$4:$B$6064,BN$18,Data!$D$4:$D$6064,$BK44)</f>
        <v>0</v>
      </c>
      <c r="BO44" s="102">
        <f>SUMIFS(Data!X$4:X$6064,Data!$B$4:$B$6064,BO$18,Data!$D$4:$D$6064,$BK44)</f>
        <v>0</v>
      </c>
      <c r="BP44" s="142">
        <f t="shared" si="38"/>
        <v>0</v>
      </c>
      <c r="BQ44" s="142">
        <f t="shared" si="39"/>
        <v>0</v>
      </c>
      <c r="BR44" s="142">
        <f t="shared" si="40"/>
        <v>0</v>
      </c>
      <c r="BS44" s="142">
        <f t="shared" si="41"/>
        <v>0</v>
      </c>
      <c r="BT44" s="103" t="str">
        <f t="shared" si="42"/>
        <v/>
      </c>
      <c r="BU44" s="103" t="str">
        <f>IF(option=3, IF(BU$17=1, BU43, IF(Calculation!$G44&lt;=Calculation!$L$2,Calculation!BU43+(BU$38-BU$28)/10, IF(BU$10&gt;=30, BU43+BZ40, BU43+('TFP model'!$D$41-BU$42)/('TFP model'!$I$41-Calculation!$L$2)))),  "")</f>
        <v/>
      </c>
      <c r="BV44" s="103" t="str">
        <f>IF(option=3, IF(BV$17=1, BV43, IF(Calculation!$G44&lt;=Calculation!$L$2,Calculation!BV43+(BV$38-BV$28)/10, IF(BV$10&gt;=30, BV43+CA40, BV43+('TFP model'!$D$43-BV$42)/('TFP model'!$I$43-Calculation!$L$2)))),  "")</f>
        <v/>
      </c>
      <c r="BW44" s="77">
        <v>1991</v>
      </c>
      <c r="BX44" s="102">
        <f>SUMIFS(Data!Y$4:Y$6064,Data!$B$4:$B$6064,BX$18,Data!$D$4:$D$6064,$BW44)</f>
        <v>0</v>
      </c>
      <c r="BY44" s="102">
        <f>SUMIFS(Data!Z$4:Z$6064,Data!$B$4:$B$6064,BY$18,Data!$D$4:$D$6064,$BW44)</f>
        <v>0</v>
      </c>
      <c r="BZ44" s="101">
        <f t="shared" si="43"/>
        <v>0</v>
      </c>
      <c r="CA44" s="101">
        <f t="shared" si="44"/>
        <v>0</v>
      </c>
      <c r="CB44" s="42" t="str">
        <f t="shared" si="45"/>
        <v/>
      </c>
      <c r="CC44" s="103" t="str">
        <f>IF(option=3, IF(CC$17=1, CC43, IF(Calculation!$G44&lt;=Calculation!$L$2,Calculation!CC43+(CC$38-CC$28)/10, IF(CC$10&gt;=30, CC43+CJ40, CC43+('TFP model'!$D$45-CC$42)/('TFP model'!$I$45-Calculation!$L$2)))),  "")</f>
        <v/>
      </c>
      <c r="CD44" s="103" t="str">
        <f>IF(option=3, IF(CD$17=1, CD43, IF(Calculation!$G44&lt;=Calculation!$L$2,Calculation!CD43+(CD$38-CD$28)/10, IF(CD$10&gt;=30, CD43+CK40, CD43+('TFP model'!$D$46-CD$42)/('TFP model'!$I$46-Calculation!$L$2)))),  "")</f>
        <v/>
      </c>
      <c r="CE44" s="103" t="str">
        <f>IF(option=3, IF(CE$17=1, CE43, IF(Calculation!$G44&lt;=Calculation!$L$2,Calculation!CE43+(CE$38-CE$28)/10, IF(CE$10&gt;=30, CE43+CL40, CE43+('TFP model'!$D$47-CE$42)/('TFP model'!$I$47-Calculation!$L$2)))),  "")</f>
        <v/>
      </c>
      <c r="CF44" s="77">
        <v>1991</v>
      </c>
      <c r="CG44" s="102">
        <f>SUMIFS(Data!AB$4:AB$6064,Data!$B$4:$B$6064,CG$18,Data!$D$4:$D$6064,$CF44)</f>
        <v>0</v>
      </c>
      <c r="CH44" s="102">
        <f>SUMIFS(Data!AC$4:AC$6064,Data!$B$4:$B$6064,CH$18,Data!$D$4:$D$6064,$CF44)</f>
        <v>0</v>
      </c>
      <c r="CI44" s="102">
        <f>SUMIFS(Data!AD$4:AD$6064,Data!$B$4:$B$6064,CI$18,Data!$D$4:$D$6064,$CF44)</f>
        <v>0</v>
      </c>
      <c r="CJ44" s="144">
        <f t="shared" si="46"/>
        <v>0</v>
      </c>
      <c r="CK44" s="144">
        <f t="shared" si="47"/>
        <v>0</v>
      </c>
      <c r="CL44" s="144">
        <f t="shared" si="48"/>
        <v>0</v>
      </c>
      <c r="CM44" s="103" t="str">
        <f t="shared" si="49"/>
        <v/>
      </c>
      <c r="CN44" s="103" t="str">
        <f>IF(option=3, IF(CN$17=1, CN43, IF(Calculation!$G44&lt;=Calculation!$L$2,Calculation!CN43+(CN$38-CN$28)/10, IF(CN$10&gt;=30, CN43+DA40, CN43+('TFP model'!$D$50-CN$42)/('TFP model'!$I$50-Calculation!$L$2)))),  "")</f>
        <v/>
      </c>
      <c r="CO44" s="103" t="str">
        <f>IF(option=3, IF(CO$17=1, CO43, IF(Calculation!$G44&lt;=Calculation!$L$2,Calculation!CO43+(CO$38-CO$28)/10, IF(CO$10&gt;=30, CO43+DB40, CO43+('TFP model'!$D$51-CO$42)/('TFP model'!$I$51-Calculation!$L$2)))),  "")</f>
        <v/>
      </c>
      <c r="CP44" s="103" t="str">
        <f>IF(option=3, IF(CP$17=1, CP43, IF(Calculation!$G44&lt;=Calculation!$L$2,Calculation!CP43+(CP$38-CP$28)/10, IF(CP$10&gt;=30, CP43+DC40, CP43+('TFP model'!$D$52-CP$42)/('TFP model'!$I$52-Calculation!$L$2)))),  "")</f>
        <v/>
      </c>
      <c r="CQ44" s="103" t="str">
        <f>IF(option=3, IF(CQ$17=1, CQ43, IF(Calculation!$G44&lt;=Calculation!$L$2,Calculation!CQ43+(CQ$38-CQ$28)/10, IF(CQ$10&gt;=30, CQ43+DD40, CQ43+('TFP model'!$D$53-CQ$42)/('TFP model'!$I$53-Calculation!$L$2)))),  "")</f>
        <v/>
      </c>
      <c r="CR44" s="103" t="str">
        <f>IF(option=3, MIN(100, IF(CR$17=1, CR43, IF(Calculation!$G44&lt;=Calculation!$L$2,Calculation!CR43+(CR$38-CR$28)/10, IF(CR$10&gt;=30, CR43+DE40,  CR43+('TFP model'!$D$54-CR$42)/('TFP model'!$I$54-Calculation!$L$2))))),  "")</f>
        <v/>
      </c>
      <c r="CS44" s="103" t="str">
        <f>IF(option=3, MIN(100, IF(CS$17=1, CS43, IF(Calculation!$G44&lt;=Calculation!$L$2,Calculation!CS43+(CS$38-CS$28)/10, IF(CS$10&gt;=30, CS43+DF40, CS43+('TFP model'!$D$55-CS$42)/('TFP model'!$I$55-Calculation!$L$2))))),  "")</f>
        <v/>
      </c>
      <c r="CT44" s="77">
        <v>1991</v>
      </c>
      <c r="CU44" s="102">
        <f>SUMIFS(Data!AE$4:AE$6064,Data!$B$4:$B$6064,CU$18,Data!$D$4:$D$6064,$CT44)</f>
        <v>0</v>
      </c>
      <c r="CV44" s="102">
        <f>SUMIFS(Data!AF$4:AF$6064,Data!$B$4:$B$6064,CV$18,Data!$D$4:$D$6064,$CT44)</f>
        <v>0</v>
      </c>
      <c r="CW44" s="102">
        <f>SUMIFS(Data!AG$4:AG$6064,Data!$B$4:$B$6064,CW$18,Data!$D$4:$D$6064,$CT44)</f>
        <v>0</v>
      </c>
      <c r="CX44" s="102">
        <f>SUMIFS(Data!AH$4:AH$6064,Data!$B$4:$B$6064,CX$18,Data!$D$4:$D$6064,$CT44)</f>
        <v>0</v>
      </c>
      <c r="CY44" s="102">
        <f>SUMIFS(Data!AI$4:AI$6064,Data!$B$4:$B$6064,CY$18,Data!$D$4:$D$6064,$CT44)</f>
        <v>0</v>
      </c>
      <c r="CZ44" s="102">
        <f>SUMIFS(Data!AJ$4:AJ$6064,Data!$B$4:$B$6064,CZ$18,Data!$D$4:$D$6064,$CT44)</f>
        <v>0</v>
      </c>
      <c r="DA44" s="144">
        <f t="shared" si="50"/>
        <v>0</v>
      </c>
      <c r="DB44" s="144">
        <f t="shared" si="51"/>
        <v>0</v>
      </c>
      <c r="DC44" s="144">
        <f t="shared" si="52"/>
        <v>0</v>
      </c>
      <c r="DD44" s="144">
        <f t="shared" si="53"/>
        <v>0</v>
      </c>
      <c r="DE44" s="144">
        <f t="shared" si="54"/>
        <v>0</v>
      </c>
      <c r="DF44" s="144">
        <f t="shared" si="55"/>
        <v>0</v>
      </c>
      <c r="DG44" s="42" t="str">
        <f t="shared" si="56"/>
        <v/>
      </c>
      <c r="DH44" s="103" t="str">
        <f>IF(option=3, IF(DH$17=1, DH43, IF(Calculation!$G44&lt;=Calculation!$L$2,Calculation!DH43+(DH$38-DH$28)/10, IF(DH$10&gt;=30, DH43+DU40, DH43+('TFP model'!$D$58-DH$42)/('TFP model'!$I$58-Calculation!$L$2)))),  "")</f>
        <v/>
      </c>
      <c r="DI44" s="103" t="str">
        <f>IF(option=3, IF(DI$17=1, DI43, IF(Calculation!$G44&lt;=Calculation!$L$2,Calculation!DI43+(DI$38-DI$28)/10, IF(DI$10&gt;=30, DI43+DV40, DI43+('TFP model'!$D$59-DI$42)/('TFP model'!$I$59-Calculation!$L$2)))),  "")</f>
        <v/>
      </c>
      <c r="DJ44" s="103" t="str">
        <f>IF(option=3, IF(DJ$17=1, DJ43, IF(Calculation!$G44&lt;=Calculation!$L$2,Calculation!DJ43+(DJ$38-DJ$28)/10, IF(DJ$10&gt;=30, DJ43+DW40,  DJ43+('TFP model'!$D$60-DJ$42)/('TFP model'!$I$60-Calculation!$L$2)))),  "")</f>
        <v/>
      </c>
      <c r="DK44" s="103" t="str">
        <f>IF(option=3, IF(DK$17=1, DK43, IF(Calculation!$G44&lt;=Calculation!$L$2,Calculation!DK43+(DK$38-DK$28)/10, IF(DK$10&gt;=30, DK43+DX40, DK43+('TFP model'!$D$61-DK$42)/('TFP model'!$I$61-Calculation!$L$2)))),  "")</f>
        <v/>
      </c>
      <c r="DL44" s="103" t="str">
        <f>IF(option=3, IF(DL$17=1, DL43, IF(Calculation!$G44&lt;=Calculation!$L$2,Calculation!DL43+(DL$38-DL$28)/10, IF(DL$10&gt;=30, DL43+DY40, DL43+('TFP model'!$D$62-DL$42)/('TFP model'!$I$62-Calculation!$L$2)))),  "")</f>
        <v/>
      </c>
      <c r="DM44" s="103" t="str">
        <f>IF(option=3, IF(DM$17=1, DM43, IF(Calculation!$G44&lt;=Calculation!$L$2,Calculation!DM43+(DM$38-DM$28)/10, IF(DM$10&gt;=30, DM43+DZ40, DM43+('TFP model'!$D$63-DM$42)/('TFP model'!$I$63-Calculation!$L$2)))),  "")</f>
        <v/>
      </c>
      <c r="DN44" s="77">
        <v>1991</v>
      </c>
      <c r="DO44" s="102">
        <f>SUMIFS(Data!AK$4:AK$6064,Data!$B$4:$B$6064,DO$18,Data!$D$4:$D$6064,$DN44)</f>
        <v>0</v>
      </c>
      <c r="DP44" s="102">
        <f>SUMIFS(Data!AL$4:AL$6064,Data!$B$4:$B$6064,DP$18,Data!$D$4:$D$6064,$DN44)</f>
        <v>0</v>
      </c>
      <c r="DQ44" s="102">
        <f>SUMIFS(Data!AM$4:AM$6064,Data!$B$4:$B$6064,DQ$18,Data!$D$4:$D$6064,$DN44)</f>
        <v>0</v>
      </c>
      <c r="DR44" s="102">
        <f>SUMIFS(Data!AN$4:AN$6064,Data!$B$4:$B$6064,DR$18,Data!$D$4:$D$6064,$DN44)</f>
        <v>0</v>
      </c>
      <c r="DS44" s="102">
        <f>SUMIFS(Data!AO$4:AO$6064,Data!$B$4:$B$6064,DS$18,Data!$D$4:$D$6064,$DN44)</f>
        <v>0</v>
      </c>
      <c r="DT44" s="102">
        <f>SUMIFS(Data!AP$4:AP$6064,Data!$B$4:$B$6064,DT$18,Data!$D$4:$D$6064,$DN44)</f>
        <v>0</v>
      </c>
      <c r="DU44" s="144">
        <f t="shared" si="57"/>
        <v>0</v>
      </c>
      <c r="DV44" s="144">
        <f t="shared" si="58"/>
        <v>0</v>
      </c>
      <c r="DW44" s="144">
        <f t="shared" si="59"/>
        <v>0</v>
      </c>
      <c r="DX44" s="144">
        <f t="shared" si="60"/>
        <v>0</v>
      </c>
      <c r="DY44" s="144">
        <f t="shared" si="61"/>
        <v>0</v>
      </c>
      <c r="DZ44" s="144">
        <f t="shared" si="62"/>
        <v>0</v>
      </c>
      <c r="EA44" s="16"/>
      <c r="EB44" s="93" t="str">
        <f t="shared" si="1"/>
        <v>MYS</v>
      </c>
      <c r="EC44" s="93">
        <f t="shared" si="2"/>
        <v>2046</v>
      </c>
      <c r="ED44" s="16"/>
      <c r="EE44" s="16">
        <v>32</v>
      </c>
      <c r="EF44" s="94" t="e">
        <f t="shared" si="4"/>
        <v>#VALUE!</v>
      </c>
      <c r="EG44" s="213" t="e">
        <f t="shared" si="7"/>
        <v>#VALUE!</v>
      </c>
      <c r="EH44" s="117">
        <f t="shared" si="3"/>
        <v>5.4796546275227506E-4</v>
      </c>
      <c r="EI44" s="213">
        <f t="array" ref="EI44">EE44^6*EK$16+EE44^5*EL$16+EE44^4*EM$16+EE44^3*EN$16+EE44^2*EO$16+EE44*EP$16+EQ$16</f>
        <v>5.6019523409071847E-4</v>
      </c>
      <c r="EJ44" s="16"/>
      <c r="EK44" s="16"/>
      <c r="EL44" s="16"/>
      <c r="EM44" s="16"/>
      <c r="EN44" s="16"/>
      <c r="EO44" s="16"/>
    </row>
    <row r="45" spans="3:145" ht="17.25" thickTop="1" thickBot="1" x14ac:dyDescent="0.3">
      <c r="C45" s="230">
        <v>2011</v>
      </c>
      <c r="D45" s="230">
        <f>AVERAGEIFS(Data!$J$3:$J$6063, Data!$C$3:$C$6063, Calculation!$F$19, Data!$D$3:$D$6063,Calculation!C45)</f>
        <v>8.0000000000000002E-3</v>
      </c>
      <c r="F45" s="39" t="str">
        <f t="shared" si="19"/>
        <v>MYS</v>
      </c>
      <c r="G45" s="16">
        <v>2021</v>
      </c>
      <c r="H45" s="16"/>
      <c r="I45" s="40"/>
      <c r="J45" s="105" t="e">
        <f>IF(G45=Calculation!$L$2, $Y$7, IF(G45=Calculation!$L$2+1, $Y$7+$K$12*(LN(P44)-LN(P29))/15+$K$13*(LN(N44)-LN(N29))/15,J44+$K$12*(LN(P44)-LN(P43))+$K$13*(LN(N44)-LN(N43))))</f>
        <v>#VALUE!</v>
      </c>
      <c r="K45" s="105" t="e">
        <f t="shared" si="24"/>
        <v>#VALUE!</v>
      </c>
      <c r="L45" s="105">
        <f>IF(G45=Calculation!$L$2, $Y$7, IF(G45=Calculation!$L$2+1, $Y$7+$K$12*(LN(Q44)-LN(Q29))/15+$K$13*(LN(O44)-LN(N29))/15,L44+$K$12*(LN(Q44)-LN(Q43))+$K$13*(LN(O44)-LN(O43))))</f>
        <v>7.4896457523294787E-3</v>
      </c>
      <c r="M45" s="215">
        <f t="shared" si="24"/>
        <v>7.5573779999038512E-3</v>
      </c>
      <c r="N45" s="104" t="e">
        <f t="shared" si="64"/>
        <v>#VALUE!</v>
      </c>
      <c r="O45" s="104">
        <f t="shared" si="63"/>
        <v>1.0693341172862794</v>
      </c>
      <c r="P45" s="103" t="e">
        <f t="shared" si="8"/>
        <v>#VALUE!</v>
      </c>
      <c r="Q45" s="103">
        <f t="shared" si="9"/>
        <v>61.68838384366218</v>
      </c>
      <c r="R45" s="16">
        <v>2021</v>
      </c>
      <c r="S45" s="103" t="e">
        <f>IF(option=1,IF(Calculation!G45&lt;=Calculation!$L$2,Calculation!S44+(S$38-S$28)/10,IF(AND(select&gt;=30,select&lt;=36),S44+W41,S44+(Calculation!$C$4-S$42)/('TFP model'!$I$18-Calculation!$L$2))))</f>
        <v>#VALUE!</v>
      </c>
      <c r="T45" s="102" t="e">
        <f t="shared" si="10"/>
        <v>#VALUE!</v>
      </c>
      <c r="U45" s="77">
        <v>1992</v>
      </c>
      <c r="V45" s="41">
        <f>SUMIFS(Data!L$4:L$6064,Data!B$4:B$6064,V$10,Data!D$4:D$6064,U45)</f>
        <v>0</v>
      </c>
      <c r="W45" s="41">
        <f t="shared" si="25"/>
        <v>0</v>
      </c>
      <c r="X45" s="41">
        <f t="shared" si="23"/>
        <v>36.95811510548333</v>
      </c>
      <c r="Y45" s="102">
        <v>1.3206852755555554</v>
      </c>
      <c r="Z45" s="103" t="str">
        <f t="shared" si="26"/>
        <v/>
      </c>
      <c r="AA45" s="102" t="str">
        <f t="shared" si="22"/>
        <v/>
      </c>
      <c r="AB45" s="103" t="str">
        <f t="shared" si="27"/>
        <v/>
      </c>
      <c r="AC45" s="102" t="str">
        <f t="shared" si="13"/>
        <v/>
      </c>
      <c r="AD45" s="16">
        <v>2021</v>
      </c>
      <c r="AE45" s="103" t="str">
        <f>IF(option=2, IF(AE$17=1, AE44, IF(Calculation!$G45&lt;=Calculation!$L$2, Calculation!AE44+(AE$38-AE$28)/10, IF(AND(AE$10&gt;=30, AE$10&lt;=36), AE44+AP41, AE44+(Calculation!$C$7-AE$42)/('TFP model'!$I$21-Calculation!$L$2)))), "")</f>
        <v/>
      </c>
      <c r="AF45" s="103" t="str">
        <f>IF(option=2, IF(AF$17=1, AF44, IF(Calculation!$G45&lt;=Calculation!$L$2, Calculation!AF44+(AF$38-AF$28)/10, IF(AND(AF$10&gt;=30, AF$10&lt;=36), AF44+AQ41, AF44+(Calculation!$C$9-AF$42)/('TFP model'!$I$22-Calculation!$L$2)))), "")</f>
        <v/>
      </c>
      <c r="AG45" s="103" t="str">
        <f>IF(option=2, IF(AG$17=1, AG44, IF(Calculation!$G45&lt;=Calculation!$L$2, Calculation!AG44+(AG$38-AG$28)/10, IF(AND(AG$10&gt;=30, AG$10&lt;=36), AG44+AR41, AG44+(Calculation!$C$11-AG$42)/('TFP model'!$I$23-Calculation!$L$2)))), "")</f>
        <v/>
      </c>
      <c r="AH45" s="103" t="str">
        <f>IF(option=2, IF(AH$17=1, AH44, IF(Calculation!$G45&lt;=Calculation!$L$2, Calculation!AH44+(AH$38-AH$28)/10, IF(AND(AH$10&gt;=30, AH$10&lt;=36), AH44+AS41, AH44+(Calculation!$C$13-AH$42)/('TFP model'!$I$24-Calculation!$L$2)))), "")</f>
        <v/>
      </c>
      <c r="AI45" s="103" t="str">
        <f>IF(option=2, IF(AI$17=1, AI44, IF(Calculation!$G45&lt;=Calculation!$L$2, Calculation!AI44+(AI$38-AI$28)/10, IF(AND(AI$10&gt;=30, AI$10&lt;=36), AI44+AT41, AI44+(Calculation!$C$15-AI$42)/('TFP model'!$I$25-Calculation!$L$2)))), "")</f>
        <v/>
      </c>
      <c r="AJ45" s="77">
        <v>1992</v>
      </c>
      <c r="AK45" s="102">
        <f>SUMIFS(Data!M$4:M$6064,Data!$B$4:$B$6064,AK$18,Data!$D$4:$D$6064,$AJ45)</f>
        <v>0</v>
      </c>
      <c r="AL45" s="102">
        <f>SUMIFS(Data!N$4:N$6064,Data!$B$4:$B$6064,AL$18,Data!$D$4:$D$6064,$AJ45)</f>
        <v>0</v>
      </c>
      <c r="AM45" s="102">
        <f>SUMIFS(Data!O$4:O$6064,Data!$B$4:$B$6064,AM$18,Data!$D$4:$D$6064,$AJ45)</f>
        <v>0</v>
      </c>
      <c r="AN45" s="102">
        <f>SUMIFS(Data!P$4:P$6064,Data!$B$4:$B$6064,AN$18,Data!$D$4:$D$6064,$AJ45)</f>
        <v>0</v>
      </c>
      <c r="AO45" s="102">
        <f>SUMIFS(Data!Q$4:Q$6064,Data!$B$4:$B$6064,AO$18,Data!$D$4:$D$6064,$AJ45)</f>
        <v>0</v>
      </c>
      <c r="AP45" s="101">
        <f t="shared" si="28"/>
        <v>0</v>
      </c>
      <c r="AQ45" s="101">
        <f t="shared" si="29"/>
        <v>0</v>
      </c>
      <c r="AR45" s="101">
        <f t="shared" si="30"/>
        <v>0</v>
      </c>
      <c r="AS45" s="101">
        <f t="shared" si="31"/>
        <v>0</v>
      </c>
      <c r="AT45" s="101">
        <f t="shared" si="32"/>
        <v>0</v>
      </c>
      <c r="AU45" s="103" t="str">
        <f t="shared" si="33"/>
        <v/>
      </c>
      <c r="AV45" s="103" t="str">
        <f>IF(option=3, IF(AV$17=1, AV44, IF(Calculation!$G45&lt;=Calculation!$L$2,Calculation!AV44+(AV$38-AV$28)/10, IF(AV$10&gt;=30, AV44+BC41, AV44+('TFP model'!$D$29-AV$42)/('TFP model'!$I$29-Calculation!$L$2)))),  "")</f>
        <v/>
      </c>
      <c r="AW45" s="103" t="str">
        <f>IF(option=3, IF(AW$17=1, AW44, IF(Calculation!$G45&lt;=Calculation!$L$2,Calculation!AW44+(AW$38-AW$28)/10, IF(AW$10&gt;=30, AW44+BD41, AW44+('TFP model'!$D$30-AW$42)/('TFP model'!$I$30-Calculation!$L$2)))),  "")</f>
        <v/>
      </c>
      <c r="AX45" s="103" t="str">
        <f>IF(option=3, IF(AX$17=1, AX44, IF(Calculation!$G45&lt;=Calculation!$L$2,Calculation!AX44+(AX$38-AX$28)/10, IF(AX$10&gt;=30, AX44+BE41, AX44+('TFP model'!$D$31-AX$42)/('TFP model'!$I$31-Calculation!$L$2)))),  "")</f>
        <v/>
      </c>
      <c r="AY45" s="77">
        <v>1992</v>
      </c>
      <c r="AZ45" s="102">
        <f>SUMIFS(Data!R$4:R$6064,Data!$B$4:$B$6064,AZ$18,Data!$D$4:$D$6064,$AY45)</f>
        <v>0</v>
      </c>
      <c r="BA45" s="102">
        <f>SUMIFS(Data!S$4:S$6064,Data!$B$4:$B$6064,BA$18,Data!$D$4:$D$6064,$AY45)</f>
        <v>0</v>
      </c>
      <c r="BB45" s="102">
        <f>SUMIFS(Data!T$4:T$6064,Data!$B$4:$B$6064,BB$18,Data!$D$4:$D$6064,$AY45)</f>
        <v>0</v>
      </c>
      <c r="BC45" s="140">
        <f t="shared" si="34"/>
        <v>0</v>
      </c>
      <c r="BD45" s="140">
        <f t="shared" si="35"/>
        <v>0</v>
      </c>
      <c r="BE45" s="140">
        <f t="shared" si="36"/>
        <v>0</v>
      </c>
      <c r="BF45" s="103" t="str">
        <f t="shared" si="37"/>
        <v/>
      </c>
      <c r="BG45" s="103" t="str">
        <f>IF(option=3, IF(BG$17=1, BG44, IF(Calculation!$G45&lt;=Calculation!$L$2,Calculation!BG44+(BG$38-BG$28)/10, IF(BG$10&gt;=30, BG44+BP41, BG44+('TFP model'!$D$34-BG$42)/('TFP model'!$I$34-Calculation!$L$2)))),  "")</f>
        <v/>
      </c>
      <c r="BH45" s="103" t="str">
        <f>IF(option=3, IF(BH$17=1, BH44, IF(Calculation!$G45&lt;=Calculation!$L$2,Calculation!BH44+(BH$38-BH$28)/10, IF(BH$10&gt;=30, BH44+BQ41, BH44+('TFP model'!$D$35-BH$42)/('TFP model'!$I$35-Calculation!$L$2)))),  "")</f>
        <v/>
      </c>
      <c r="BI45" s="103" t="str">
        <f>IF(option=3, IF(BI$17=1, BI44, IF(Calculation!$G45&lt;=Calculation!$L$2,Calculation!BI44+(BI$38-BI$28)/10, IF(BI$10&gt;=30, BI44+BR41, BI44+('TFP model'!$D$36-BI$42)/('TFP model'!$I$36-Calculation!$L$2)))),  "")</f>
        <v/>
      </c>
      <c r="BJ45" s="103" t="str">
        <f>IF(option=3, IF(BJ$17=1, BJ44, IF(Calculation!$G45&lt;=Calculation!$L$2,Calculation!BJ44+(BJ$38-BJ$28)/10, IF(BJ$10&gt;=30, BJ44+BS41, BJ44+('TFP model'!$D$37-BJ$42)/('TFP model'!$I$37-Calculation!$L$2)))),  "")</f>
        <v/>
      </c>
      <c r="BK45" s="77">
        <v>1992</v>
      </c>
      <c r="BL45" s="102">
        <f>SUMIFS(Data!U$4:U$6064,Data!$B$4:$B$6064,BL$18,Data!$D$4:$D$6064,$BK45)</f>
        <v>0</v>
      </c>
      <c r="BM45" s="102">
        <f>SUMIFS(Data!V$4:V$6064,Data!$B$4:$B$6064,BM$18,Data!$D$4:$D$6064,$BK45)</f>
        <v>0</v>
      </c>
      <c r="BN45" s="102">
        <f>SUMIFS(Data!W$4:W$6064,Data!$B$4:$B$6064,BN$18,Data!$D$4:$D$6064,$BK45)</f>
        <v>0</v>
      </c>
      <c r="BO45" s="102">
        <f>SUMIFS(Data!X$4:X$6064,Data!$B$4:$B$6064,BO$18,Data!$D$4:$D$6064,$BK45)</f>
        <v>0</v>
      </c>
      <c r="BP45" s="142">
        <f t="shared" si="38"/>
        <v>0</v>
      </c>
      <c r="BQ45" s="142">
        <f t="shared" si="39"/>
        <v>0</v>
      </c>
      <c r="BR45" s="142">
        <f t="shared" si="40"/>
        <v>0</v>
      </c>
      <c r="BS45" s="142">
        <f t="shared" si="41"/>
        <v>0</v>
      </c>
      <c r="BT45" s="103" t="str">
        <f t="shared" si="42"/>
        <v/>
      </c>
      <c r="BU45" s="103" t="str">
        <f>IF(option=3, IF(BU$17=1, BU44, IF(Calculation!$G45&lt;=Calculation!$L$2,Calculation!BU44+(BU$38-BU$28)/10, IF(BU$10&gt;=30, BU44+BZ41, BU44+('TFP model'!$D$41-BU$42)/('TFP model'!$I$41-Calculation!$L$2)))),  "")</f>
        <v/>
      </c>
      <c r="BV45" s="103" t="str">
        <f>IF(option=3, IF(BV$17=1, BV44, IF(Calculation!$G45&lt;=Calculation!$L$2,Calculation!BV44+(BV$38-BV$28)/10, IF(BV$10&gt;=30, BV44+CA41, BV44+('TFP model'!$D$43-BV$42)/('TFP model'!$I$43-Calculation!$L$2)))),  "")</f>
        <v/>
      </c>
      <c r="BW45" s="77">
        <v>1992</v>
      </c>
      <c r="BX45" s="102">
        <f>SUMIFS(Data!Y$4:Y$6064,Data!$B$4:$B$6064,BX$18,Data!$D$4:$D$6064,$BW45)</f>
        <v>0</v>
      </c>
      <c r="BY45" s="102">
        <f>SUMIFS(Data!Z$4:Z$6064,Data!$B$4:$B$6064,BY$18,Data!$D$4:$D$6064,$BW45)</f>
        <v>0</v>
      </c>
      <c r="BZ45" s="101">
        <f t="shared" si="43"/>
        <v>0</v>
      </c>
      <c r="CA45" s="101">
        <f t="shared" si="44"/>
        <v>0</v>
      </c>
      <c r="CB45" s="42" t="str">
        <f t="shared" si="45"/>
        <v/>
      </c>
      <c r="CC45" s="103" t="str">
        <f>IF(option=3, IF(CC$17=1, CC44, IF(Calculation!$G45&lt;=Calculation!$L$2,Calculation!CC44+(CC$38-CC$28)/10, IF(CC$10&gt;=30, CC44+CJ41, CC44+('TFP model'!$D$45-CC$42)/('TFP model'!$I$45-Calculation!$L$2)))),  "")</f>
        <v/>
      </c>
      <c r="CD45" s="103" t="str">
        <f>IF(option=3, IF(CD$17=1, CD44, IF(Calculation!$G45&lt;=Calculation!$L$2,Calculation!CD44+(CD$38-CD$28)/10, IF(CD$10&gt;=30, CD44+CK41, CD44+('TFP model'!$D$46-CD$42)/('TFP model'!$I$46-Calculation!$L$2)))),  "")</f>
        <v/>
      </c>
      <c r="CE45" s="103" t="str">
        <f>IF(option=3, IF(CE$17=1, CE44, IF(Calculation!$G45&lt;=Calculation!$L$2,Calculation!CE44+(CE$38-CE$28)/10, IF(CE$10&gt;=30, CE44+CL41, CE44+('TFP model'!$D$47-CE$42)/('TFP model'!$I$47-Calculation!$L$2)))),  "")</f>
        <v/>
      </c>
      <c r="CF45" s="77">
        <v>1992</v>
      </c>
      <c r="CG45" s="102">
        <f>SUMIFS(Data!AB$4:AB$6064,Data!$B$4:$B$6064,CG$18,Data!$D$4:$D$6064,$CF45)</f>
        <v>0</v>
      </c>
      <c r="CH45" s="102">
        <f>SUMIFS(Data!AC$4:AC$6064,Data!$B$4:$B$6064,CH$18,Data!$D$4:$D$6064,$CF45)</f>
        <v>0</v>
      </c>
      <c r="CI45" s="102">
        <f>SUMIFS(Data!AD$4:AD$6064,Data!$B$4:$B$6064,CI$18,Data!$D$4:$D$6064,$CF45)</f>
        <v>0</v>
      </c>
      <c r="CJ45" s="144">
        <f t="shared" si="46"/>
        <v>0</v>
      </c>
      <c r="CK45" s="144">
        <f t="shared" si="47"/>
        <v>0</v>
      </c>
      <c r="CL45" s="144">
        <f t="shared" si="48"/>
        <v>0</v>
      </c>
      <c r="CM45" s="103" t="str">
        <f t="shared" si="49"/>
        <v/>
      </c>
      <c r="CN45" s="103" t="str">
        <f>IF(option=3, IF(CN$17=1, CN44, IF(Calculation!$G45&lt;=Calculation!$L$2,Calculation!CN44+(CN$38-CN$28)/10, IF(CN$10&gt;=30, CN44+DA41, CN44+('TFP model'!$D$50-CN$42)/('TFP model'!$I$50-Calculation!$L$2)))),  "")</f>
        <v/>
      </c>
      <c r="CO45" s="103" t="str">
        <f>IF(option=3, IF(CO$17=1, CO44, IF(Calculation!$G45&lt;=Calculation!$L$2,Calculation!CO44+(CO$38-CO$28)/10, IF(CO$10&gt;=30, CO44+DB41, CO44+('TFP model'!$D$51-CO$42)/('TFP model'!$I$51-Calculation!$L$2)))),  "")</f>
        <v/>
      </c>
      <c r="CP45" s="103" t="str">
        <f>IF(option=3, IF(CP$17=1, CP44, IF(Calculation!$G45&lt;=Calculation!$L$2,Calculation!CP44+(CP$38-CP$28)/10, IF(CP$10&gt;=30, CP44+DC41, CP44+('TFP model'!$D$52-CP$42)/('TFP model'!$I$52-Calculation!$L$2)))),  "")</f>
        <v/>
      </c>
      <c r="CQ45" s="103" t="str">
        <f>IF(option=3, IF(CQ$17=1, CQ44, IF(Calculation!$G45&lt;=Calculation!$L$2,Calculation!CQ44+(CQ$38-CQ$28)/10, IF(CQ$10&gt;=30, CQ44+DD41, CQ44+('TFP model'!$D$53-CQ$42)/('TFP model'!$I$53-Calculation!$L$2)))),  "")</f>
        <v/>
      </c>
      <c r="CR45" s="103" t="str">
        <f>IF(option=3, MIN(100, IF(CR$17=1, CR44, IF(Calculation!$G45&lt;=Calculation!$L$2,Calculation!CR44+(CR$38-CR$28)/10, IF(CR$10&gt;=30, CR44+DE41,  CR44+('TFP model'!$D$54-CR$42)/('TFP model'!$I$54-Calculation!$L$2))))),  "")</f>
        <v/>
      </c>
      <c r="CS45" s="103" t="str">
        <f>IF(option=3, MIN(100, IF(CS$17=1, CS44, IF(Calculation!$G45&lt;=Calculation!$L$2,Calculation!CS44+(CS$38-CS$28)/10, IF(CS$10&gt;=30, CS44+DF41, CS44+('TFP model'!$D$55-CS$42)/('TFP model'!$I$55-Calculation!$L$2))))),  "")</f>
        <v/>
      </c>
      <c r="CT45" s="77">
        <v>1992</v>
      </c>
      <c r="CU45" s="102">
        <f>SUMIFS(Data!AE$4:AE$6064,Data!$B$4:$B$6064,CU$18,Data!$D$4:$D$6064,$CT45)</f>
        <v>0</v>
      </c>
      <c r="CV45" s="102">
        <f>SUMIFS(Data!AF$4:AF$6064,Data!$B$4:$B$6064,CV$18,Data!$D$4:$D$6064,$CT45)</f>
        <v>0</v>
      </c>
      <c r="CW45" s="102">
        <f>SUMIFS(Data!AG$4:AG$6064,Data!$B$4:$B$6064,CW$18,Data!$D$4:$D$6064,$CT45)</f>
        <v>0</v>
      </c>
      <c r="CX45" s="102">
        <f>SUMIFS(Data!AH$4:AH$6064,Data!$B$4:$B$6064,CX$18,Data!$D$4:$D$6064,$CT45)</f>
        <v>0</v>
      </c>
      <c r="CY45" s="102">
        <f>SUMIFS(Data!AI$4:AI$6064,Data!$B$4:$B$6064,CY$18,Data!$D$4:$D$6064,$CT45)</f>
        <v>0</v>
      </c>
      <c r="CZ45" s="102">
        <f>SUMIFS(Data!AJ$4:AJ$6064,Data!$B$4:$B$6064,CZ$18,Data!$D$4:$D$6064,$CT45)</f>
        <v>0</v>
      </c>
      <c r="DA45" s="144">
        <f t="shared" si="50"/>
        <v>0</v>
      </c>
      <c r="DB45" s="144">
        <f t="shared" si="51"/>
        <v>0</v>
      </c>
      <c r="DC45" s="144">
        <f t="shared" si="52"/>
        <v>0</v>
      </c>
      <c r="DD45" s="144">
        <f t="shared" si="53"/>
        <v>0</v>
      </c>
      <c r="DE45" s="144">
        <f t="shared" si="54"/>
        <v>0</v>
      </c>
      <c r="DF45" s="144">
        <f t="shared" si="55"/>
        <v>0</v>
      </c>
      <c r="DG45" s="42" t="str">
        <f t="shared" si="56"/>
        <v/>
      </c>
      <c r="DH45" s="103" t="str">
        <f>IF(option=3, IF(DH$17=1, DH44, IF(Calculation!$G45&lt;=Calculation!$L$2,Calculation!DH44+(DH$38-DH$28)/10, IF(DH$10&gt;=30, DH44+DU41, DH44+('TFP model'!$D$58-DH$42)/('TFP model'!$I$58-Calculation!$L$2)))),  "")</f>
        <v/>
      </c>
      <c r="DI45" s="103" t="str">
        <f>IF(option=3, IF(DI$17=1, DI44, IF(Calculation!$G45&lt;=Calculation!$L$2,Calculation!DI44+(DI$38-DI$28)/10, IF(DI$10&gt;=30, DI44+DV41, DI44+('TFP model'!$D$59-DI$42)/('TFP model'!$I$59-Calculation!$L$2)))),  "")</f>
        <v/>
      </c>
      <c r="DJ45" s="103" t="str">
        <f>IF(option=3, IF(DJ$17=1, DJ44, IF(Calculation!$G45&lt;=Calculation!$L$2,Calculation!DJ44+(DJ$38-DJ$28)/10, IF(DJ$10&gt;=30, DJ44+DW41,  DJ44+('TFP model'!$D$60-DJ$42)/('TFP model'!$I$60-Calculation!$L$2)))),  "")</f>
        <v/>
      </c>
      <c r="DK45" s="103" t="str">
        <f>IF(option=3, IF(DK$17=1, DK44, IF(Calculation!$G45&lt;=Calculation!$L$2,Calculation!DK44+(DK$38-DK$28)/10, IF(DK$10&gt;=30, DK44+DX41, DK44+('TFP model'!$D$61-DK$42)/('TFP model'!$I$61-Calculation!$L$2)))),  "")</f>
        <v/>
      </c>
      <c r="DL45" s="103" t="str">
        <f>IF(option=3, IF(DL$17=1, DL44, IF(Calculation!$G45&lt;=Calculation!$L$2,Calculation!DL44+(DL$38-DL$28)/10, IF(DL$10&gt;=30, DL44+DY41, DL44+('TFP model'!$D$62-DL$42)/('TFP model'!$I$62-Calculation!$L$2)))),  "")</f>
        <v/>
      </c>
      <c r="DM45" s="103" t="str">
        <f>IF(option=3, IF(DM$17=1, DM44, IF(Calculation!$G45&lt;=Calculation!$L$2,Calculation!DM44+(DM$38-DM$28)/10, IF(DM$10&gt;=30, DM44+DZ41, DM44+('TFP model'!$D$63-DM$42)/('TFP model'!$I$63-Calculation!$L$2)))),  "")</f>
        <v/>
      </c>
      <c r="DN45" s="77">
        <v>1992</v>
      </c>
      <c r="DO45" s="102">
        <f>SUMIFS(Data!AK$4:AK$6064,Data!$B$4:$B$6064,DO$18,Data!$D$4:$D$6064,$DN45)</f>
        <v>0</v>
      </c>
      <c r="DP45" s="102">
        <f>SUMIFS(Data!AL$4:AL$6064,Data!$B$4:$B$6064,DP$18,Data!$D$4:$D$6064,$DN45)</f>
        <v>0</v>
      </c>
      <c r="DQ45" s="102">
        <f>SUMIFS(Data!AM$4:AM$6064,Data!$B$4:$B$6064,DQ$18,Data!$D$4:$D$6064,$DN45)</f>
        <v>0</v>
      </c>
      <c r="DR45" s="102">
        <f>SUMIFS(Data!AN$4:AN$6064,Data!$B$4:$B$6064,DR$18,Data!$D$4:$D$6064,$DN45)</f>
        <v>0</v>
      </c>
      <c r="DS45" s="102">
        <f>SUMIFS(Data!AO$4:AO$6064,Data!$B$4:$B$6064,DS$18,Data!$D$4:$D$6064,$DN45)</f>
        <v>0</v>
      </c>
      <c r="DT45" s="102">
        <f>SUMIFS(Data!AP$4:AP$6064,Data!$B$4:$B$6064,DT$18,Data!$D$4:$D$6064,$DN45)</f>
        <v>0</v>
      </c>
      <c r="DU45" s="144">
        <f t="shared" si="57"/>
        <v>0</v>
      </c>
      <c r="DV45" s="144">
        <f t="shared" si="58"/>
        <v>0</v>
      </c>
      <c r="DW45" s="144">
        <f t="shared" si="59"/>
        <v>0</v>
      </c>
      <c r="DX45" s="144">
        <f t="shared" si="60"/>
        <v>0</v>
      </c>
      <c r="DY45" s="144">
        <f t="shared" si="61"/>
        <v>0</v>
      </c>
      <c r="DZ45" s="144">
        <f t="shared" si="62"/>
        <v>0</v>
      </c>
      <c r="EA45" s="16"/>
      <c r="EB45" s="93" t="str">
        <f t="shared" si="1"/>
        <v>MYS</v>
      </c>
      <c r="EC45" s="93">
        <f t="shared" si="2"/>
        <v>2047</v>
      </c>
      <c r="ED45" s="16"/>
      <c r="EE45" s="16">
        <v>33</v>
      </c>
      <c r="EF45" s="94" t="e">
        <f t="shared" si="4"/>
        <v>#VALUE!</v>
      </c>
      <c r="EG45" s="213" t="e">
        <f t="shared" si="7"/>
        <v>#VALUE!</v>
      </c>
      <c r="EH45" s="117">
        <f t="shared" si="3"/>
        <v>4.9354284810882245E-4</v>
      </c>
      <c r="EI45" s="213">
        <f t="array" ref="EI45">EE45^6*EK$16+EE45^5*EL$16+EE45^4*EM$16+EE45^3*EN$16+EE45^2*EO$16+EE45*EP$16+EQ$16</f>
        <v>5.350137999132476E-4</v>
      </c>
      <c r="EJ45" s="16"/>
      <c r="EK45" s="16"/>
      <c r="EL45" s="16"/>
      <c r="EM45" s="16"/>
      <c r="EN45" s="16"/>
      <c r="EO45" s="16"/>
    </row>
    <row r="46" spans="3:145" ht="17.25" thickTop="1" thickBot="1" x14ac:dyDescent="0.3">
      <c r="C46" s="230">
        <v>2012</v>
      </c>
      <c r="D46" s="230">
        <f>AVERAGEIFS(Data!$J$3:$J$6063, Data!$C$3:$C$6063, Calculation!$F$19, Data!$D$3:$D$6063,Calculation!C46)</f>
        <v>4.0000000000000001E-3</v>
      </c>
      <c r="F46" s="39" t="str">
        <f t="shared" si="19"/>
        <v>MYS</v>
      </c>
      <c r="G46" s="16">
        <v>2022</v>
      </c>
      <c r="H46" s="16"/>
      <c r="I46" s="40"/>
      <c r="J46" s="105" t="e">
        <f>IF(G46=Calculation!$L$2, $Y$7, IF(G46=Calculation!$L$2+1, $Y$7+$K$12*(LN(P45)-LN(P30))/15+$K$13*(LN(N45)-LN(N30))/15,J45+$K$12*(LN(P45)-LN(P44))+$K$13*(LN(N45)-LN(N44))))</f>
        <v>#VALUE!</v>
      </c>
      <c r="K46" s="105" t="e">
        <f t="shared" si="24"/>
        <v>#VALUE!</v>
      </c>
      <c r="L46" s="105">
        <f>IF(G46=Calculation!$L$2, $Y$7, IF(G46=Calculation!$L$2+1, $Y$7+$K$12*(LN(Q45)-LN(Q30))/15+$K$13*(LN(O45)-LN(N30))/15,L45+$K$12*(LN(Q45)-LN(Q44))+$K$13*(LN(O45)-LN(O44))))</f>
        <v>6.7457921113579207E-3</v>
      </c>
      <c r="M46" s="215">
        <f t="shared" si="24"/>
        <v>6.8692693753750166E-3</v>
      </c>
      <c r="N46" s="104" t="e">
        <f t="shared" si="64"/>
        <v>#VALUE!</v>
      </c>
      <c r="O46" s="104">
        <f t="shared" si="63"/>
        <v>1.0765720081455121</v>
      </c>
      <c r="P46" s="103" t="e">
        <f t="shared" si="8"/>
        <v>#VALUE!</v>
      </c>
      <c r="Q46" s="103">
        <f t="shared" si="9"/>
        <v>61.68838384366218</v>
      </c>
      <c r="R46" s="16">
        <v>2022</v>
      </c>
      <c r="S46" s="103" t="e">
        <f>IF(option=1,IF(Calculation!G46&lt;=Calculation!$L$2,Calculation!S45+(S$38-S$28)/10,IF(AND(select&gt;=30,select&lt;=36),S45+W42,S45+(Calculation!$C$4-S$42)/('TFP model'!$I$18-Calculation!$L$2))))</f>
        <v>#VALUE!</v>
      </c>
      <c r="T46" s="102" t="e">
        <f t="shared" si="10"/>
        <v>#VALUE!</v>
      </c>
      <c r="U46" s="77">
        <v>1993</v>
      </c>
      <c r="V46" s="41">
        <f>SUMIFS(Data!L$4:L$6064,Data!B$4:B$6064,V$10,Data!D$4:D$6064,U46)</f>
        <v>0</v>
      </c>
      <c r="W46" s="41">
        <f t="shared" si="25"/>
        <v>0</v>
      </c>
      <c r="X46" s="41">
        <f t="shared" si="23"/>
        <v>36.95811510548333</v>
      </c>
      <c r="Y46" s="102">
        <v>1.510393014074074</v>
      </c>
      <c r="Z46" s="103" t="str">
        <f t="shared" si="26"/>
        <v/>
      </c>
      <c r="AA46" s="102" t="str">
        <f t="shared" si="22"/>
        <v/>
      </c>
      <c r="AB46" s="103" t="str">
        <f t="shared" si="27"/>
        <v/>
      </c>
      <c r="AC46" s="102" t="str">
        <f t="shared" si="13"/>
        <v/>
      </c>
      <c r="AD46" s="16">
        <v>2022</v>
      </c>
      <c r="AE46" s="103" t="str">
        <f>IF(option=2, IF(AE$17=1, AE45, IF(Calculation!$G46&lt;=Calculation!$L$2, Calculation!AE45+(AE$38-AE$28)/10, IF(AND(AE$10&gt;=30, AE$10&lt;=36), AE45+AP42, AE45+(Calculation!$C$7-AE$42)/('TFP model'!$I$21-Calculation!$L$2)))), "")</f>
        <v/>
      </c>
      <c r="AF46" s="103" t="str">
        <f>IF(option=2, IF(AF$17=1, AF45, IF(Calculation!$G46&lt;=Calculation!$L$2, Calculation!AF45+(AF$38-AF$28)/10, IF(AND(AF$10&gt;=30, AF$10&lt;=36), AF45+AQ42, AF45+(Calculation!$C$9-AF$42)/('TFP model'!$I$22-Calculation!$L$2)))), "")</f>
        <v/>
      </c>
      <c r="AG46" s="103" t="str">
        <f>IF(option=2, IF(AG$17=1, AG45, IF(Calculation!$G46&lt;=Calculation!$L$2, Calculation!AG45+(AG$38-AG$28)/10, IF(AND(AG$10&gt;=30, AG$10&lt;=36), AG45+AR42, AG45+(Calculation!$C$11-AG$42)/('TFP model'!$I$23-Calculation!$L$2)))), "")</f>
        <v/>
      </c>
      <c r="AH46" s="103" t="str">
        <f>IF(option=2, IF(AH$17=1, AH45, IF(Calculation!$G46&lt;=Calculation!$L$2, Calculation!AH45+(AH$38-AH$28)/10, IF(AND(AH$10&gt;=30, AH$10&lt;=36), AH45+AS42, AH45+(Calculation!$C$13-AH$42)/('TFP model'!$I$24-Calculation!$L$2)))), "")</f>
        <v/>
      </c>
      <c r="AI46" s="103" t="str">
        <f>IF(option=2, IF(AI$17=1, AI45, IF(Calculation!$G46&lt;=Calculation!$L$2, Calculation!AI45+(AI$38-AI$28)/10, IF(AND(AI$10&gt;=30, AI$10&lt;=36), AI45+AT42, AI45+(Calculation!$C$15-AI$42)/('TFP model'!$I$25-Calculation!$L$2)))), "")</f>
        <v/>
      </c>
      <c r="AJ46" s="77">
        <v>1993</v>
      </c>
      <c r="AK46" s="102">
        <f>SUMIFS(Data!M$4:M$6064,Data!$B$4:$B$6064,AK$18,Data!$D$4:$D$6064,$AJ46)</f>
        <v>0</v>
      </c>
      <c r="AL46" s="102">
        <f>SUMIFS(Data!N$4:N$6064,Data!$B$4:$B$6064,AL$18,Data!$D$4:$D$6064,$AJ46)</f>
        <v>0</v>
      </c>
      <c r="AM46" s="102">
        <f>SUMIFS(Data!O$4:O$6064,Data!$B$4:$B$6064,AM$18,Data!$D$4:$D$6064,$AJ46)</f>
        <v>0</v>
      </c>
      <c r="AN46" s="102">
        <f>SUMIFS(Data!P$4:P$6064,Data!$B$4:$B$6064,AN$18,Data!$D$4:$D$6064,$AJ46)</f>
        <v>0</v>
      </c>
      <c r="AO46" s="102">
        <f>SUMIFS(Data!Q$4:Q$6064,Data!$B$4:$B$6064,AO$18,Data!$D$4:$D$6064,$AJ46)</f>
        <v>0</v>
      </c>
      <c r="AP46" s="101">
        <f t="shared" si="28"/>
        <v>0</v>
      </c>
      <c r="AQ46" s="101">
        <f t="shared" si="29"/>
        <v>0</v>
      </c>
      <c r="AR46" s="101">
        <f t="shared" si="30"/>
        <v>0</v>
      </c>
      <c r="AS46" s="101">
        <f t="shared" si="31"/>
        <v>0</v>
      </c>
      <c r="AT46" s="101">
        <f t="shared" si="32"/>
        <v>0</v>
      </c>
      <c r="AU46" s="103" t="str">
        <f t="shared" si="33"/>
        <v/>
      </c>
      <c r="AV46" s="103" t="str">
        <f>IF(option=3, IF(AV$17=1, AV45, IF(Calculation!$G46&lt;=Calculation!$L$2,Calculation!AV45+(AV$38-AV$28)/10, IF(AV$10&gt;=30, AV45+BC42, AV45+('TFP model'!$D$29-AV$42)/('TFP model'!$I$29-Calculation!$L$2)))),  "")</f>
        <v/>
      </c>
      <c r="AW46" s="103" t="str">
        <f>IF(option=3, IF(AW$17=1, AW45, IF(Calculation!$G46&lt;=Calculation!$L$2,Calculation!AW45+(AW$38-AW$28)/10, IF(AW$10&gt;=30, AW45+BD42, AW45+('TFP model'!$D$30-AW$42)/('TFP model'!$I$30-Calculation!$L$2)))),  "")</f>
        <v/>
      </c>
      <c r="AX46" s="103" t="str">
        <f>IF(option=3, IF(AX$17=1, AX45, IF(Calculation!$G46&lt;=Calculation!$L$2,Calculation!AX45+(AX$38-AX$28)/10, IF(AX$10&gt;=30, AX45+BE42, AX45+('TFP model'!$D$31-AX$42)/('TFP model'!$I$31-Calculation!$L$2)))),  "")</f>
        <v/>
      </c>
      <c r="AY46" s="77">
        <v>1993</v>
      </c>
      <c r="AZ46" s="102">
        <f>SUMIFS(Data!R$4:R$6064,Data!$B$4:$B$6064,AZ$18,Data!$D$4:$D$6064,$AY46)</f>
        <v>0</v>
      </c>
      <c r="BA46" s="102">
        <f>SUMIFS(Data!S$4:S$6064,Data!$B$4:$B$6064,BA$18,Data!$D$4:$D$6064,$AY46)</f>
        <v>0</v>
      </c>
      <c r="BB46" s="102">
        <f>SUMIFS(Data!T$4:T$6064,Data!$B$4:$B$6064,BB$18,Data!$D$4:$D$6064,$AY46)</f>
        <v>0</v>
      </c>
      <c r="BC46" s="140">
        <f t="shared" si="34"/>
        <v>0</v>
      </c>
      <c r="BD46" s="140">
        <f t="shared" si="35"/>
        <v>0</v>
      </c>
      <c r="BE46" s="140">
        <f t="shared" si="36"/>
        <v>0</v>
      </c>
      <c r="BF46" s="103" t="str">
        <f t="shared" si="37"/>
        <v/>
      </c>
      <c r="BG46" s="103" t="str">
        <f>IF(option=3, IF(BG$17=1, BG45, IF(Calculation!$G46&lt;=Calculation!$L$2,Calculation!BG45+(BG$38-BG$28)/10, IF(BG$10&gt;=30, BG45+BP42, BG45+('TFP model'!$D$34-BG$42)/('TFP model'!$I$34-Calculation!$L$2)))),  "")</f>
        <v/>
      </c>
      <c r="BH46" s="103" t="str">
        <f>IF(option=3, IF(BH$17=1, BH45, IF(Calculation!$G46&lt;=Calculation!$L$2,Calculation!BH45+(BH$38-BH$28)/10, IF(BH$10&gt;=30, BH45+BQ42, BH45+('TFP model'!$D$35-BH$42)/('TFP model'!$I$35-Calculation!$L$2)))),  "")</f>
        <v/>
      </c>
      <c r="BI46" s="103" t="str">
        <f>IF(option=3, IF(BI$17=1, BI45, IF(Calculation!$G46&lt;=Calculation!$L$2,Calculation!BI45+(BI$38-BI$28)/10, IF(BI$10&gt;=30, BI45+BR42, BI45+('TFP model'!$D$36-BI$42)/('TFP model'!$I$36-Calculation!$L$2)))),  "")</f>
        <v/>
      </c>
      <c r="BJ46" s="103" t="str">
        <f>IF(option=3, IF(BJ$17=1, BJ45, IF(Calculation!$G46&lt;=Calculation!$L$2,Calculation!BJ45+(BJ$38-BJ$28)/10, IF(BJ$10&gt;=30, BJ45+BS42, BJ45+('TFP model'!$D$37-BJ$42)/('TFP model'!$I$37-Calculation!$L$2)))),  "")</f>
        <v/>
      </c>
      <c r="BK46" s="77">
        <v>1993</v>
      </c>
      <c r="BL46" s="102">
        <f>SUMIFS(Data!U$4:U$6064,Data!$B$4:$B$6064,BL$18,Data!$D$4:$D$6064,$BK46)</f>
        <v>0</v>
      </c>
      <c r="BM46" s="102">
        <f>SUMIFS(Data!V$4:V$6064,Data!$B$4:$B$6064,BM$18,Data!$D$4:$D$6064,$BK46)</f>
        <v>0</v>
      </c>
      <c r="BN46" s="102">
        <f>SUMIFS(Data!W$4:W$6064,Data!$B$4:$B$6064,BN$18,Data!$D$4:$D$6064,$BK46)</f>
        <v>0</v>
      </c>
      <c r="BO46" s="102">
        <f>SUMIFS(Data!X$4:X$6064,Data!$B$4:$B$6064,BO$18,Data!$D$4:$D$6064,$BK46)</f>
        <v>0</v>
      </c>
      <c r="BP46" s="142">
        <f t="shared" si="38"/>
        <v>0</v>
      </c>
      <c r="BQ46" s="142">
        <f t="shared" si="39"/>
        <v>0</v>
      </c>
      <c r="BR46" s="142">
        <f t="shared" si="40"/>
        <v>0</v>
      </c>
      <c r="BS46" s="142">
        <f t="shared" si="41"/>
        <v>0</v>
      </c>
      <c r="BT46" s="103" t="str">
        <f t="shared" si="42"/>
        <v/>
      </c>
      <c r="BU46" s="103" t="str">
        <f>IF(option=3, IF(BU$17=1, BU45, IF(Calculation!$G46&lt;=Calculation!$L$2,Calculation!BU45+(BU$38-BU$28)/10, IF(BU$10&gt;=30, BU45+BZ42, BU45+('TFP model'!$D$41-BU$42)/('TFP model'!$I$41-Calculation!$L$2)))),  "")</f>
        <v/>
      </c>
      <c r="BV46" s="103" t="str">
        <f>IF(option=3, IF(BV$17=1, BV45, IF(Calculation!$G46&lt;=Calculation!$L$2,Calculation!BV45+(BV$38-BV$28)/10, IF(BV$10&gt;=30, BV45+CA42, BV45+('TFP model'!$D$43-BV$42)/('TFP model'!$I$43-Calculation!$L$2)))),  "")</f>
        <v/>
      </c>
      <c r="BW46" s="77">
        <v>1993</v>
      </c>
      <c r="BX46" s="102">
        <f>SUMIFS(Data!Y$4:Y$6064,Data!$B$4:$B$6064,BX$18,Data!$D$4:$D$6064,$BW46)</f>
        <v>0</v>
      </c>
      <c r="BY46" s="102">
        <f>SUMIFS(Data!Z$4:Z$6064,Data!$B$4:$B$6064,BY$18,Data!$D$4:$D$6064,$BW46)</f>
        <v>0</v>
      </c>
      <c r="BZ46" s="101">
        <f t="shared" si="43"/>
        <v>0</v>
      </c>
      <c r="CA46" s="101">
        <f t="shared" si="44"/>
        <v>0</v>
      </c>
      <c r="CB46" s="42" t="str">
        <f t="shared" si="45"/>
        <v/>
      </c>
      <c r="CC46" s="103" t="str">
        <f>IF(option=3, IF(CC$17=1, CC45, IF(Calculation!$G46&lt;=Calculation!$L$2,Calculation!CC45+(CC$38-CC$28)/10, IF(CC$10&gt;=30, CC45+CJ42, CC45+('TFP model'!$D$45-CC$42)/('TFP model'!$I$45-Calculation!$L$2)))),  "")</f>
        <v/>
      </c>
      <c r="CD46" s="103" t="str">
        <f>IF(option=3, IF(CD$17=1, CD45, IF(Calculation!$G46&lt;=Calculation!$L$2,Calculation!CD45+(CD$38-CD$28)/10, IF(CD$10&gt;=30, CD45+CK42, CD45+('TFP model'!$D$46-CD$42)/('TFP model'!$I$46-Calculation!$L$2)))),  "")</f>
        <v/>
      </c>
      <c r="CE46" s="103" t="str">
        <f>IF(option=3, IF(CE$17=1, CE45, IF(Calculation!$G46&lt;=Calculation!$L$2,Calculation!CE45+(CE$38-CE$28)/10, IF(CE$10&gt;=30, CE45+CL42, CE45+('TFP model'!$D$47-CE$42)/('TFP model'!$I$47-Calculation!$L$2)))),  "")</f>
        <v/>
      </c>
      <c r="CF46" s="77">
        <v>1993</v>
      </c>
      <c r="CG46" s="102">
        <f>SUMIFS(Data!AB$4:AB$6064,Data!$B$4:$B$6064,CG$18,Data!$D$4:$D$6064,$CF46)</f>
        <v>0</v>
      </c>
      <c r="CH46" s="102">
        <f>SUMIFS(Data!AC$4:AC$6064,Data!$B$4:$B$6064,CH$18,Data!$D$4:$D$6064,$CF46)</f>
        <v>0</v>
      </c>
      <c r="CI46" s="102">
        <f>SUMIFS(Data!AD$4:AD$6064,Data!$B$4:$B$6064,CI$18,Data!$D$4:$D$6064,$CF46)</f>
        <v>0</v>
      </c>
      <c r="CJ46" s="144">
        <f t="shared" si="46"/>
        <v>0</v>
      </c>
      <c r="CK46" s="144">
        <f t="shared" si="47"/>
        <v>0</v>
      </c>
      <c r="CL46" s="144">
        <f t="shared" si="48"/>
        <v>0</v>
      </c>
      <c r="CM46" s="103" t="str">
        <f t="shared" si="49"/>
        <v/>
      </c>
      <c r="CN46" s="103" t="str">
        <f>IF(option=3, IF(CN$17=1, CN45, IF(Calculation!$G46&lt;=Calculation!$L$2,Calculation!CN45+(CN$38-CN$28)/10, IF(CN$10&gt;=30, CN45+DA42, CN45+('TFP model'!$D$50-CN$42)/('TFP model'!$I$50-Calculation!$L$2)))),  "")</f>
        <v/>
      </c>
      <c r="CO46" s="103" t="str">
        <f>IF(option=3, IF(CO$17=1, CO45, IF(Calculation!$G46&lt;=Calculation!$L$2,Calculation!CO45+(CO$38-CO$28)/10, IF(CO$10&gt;=30, CO45+DB42, CO45+('TFP model'!$D$51-CO$42)/('TFP model'!$I$51-Calculation!$L$2)))),  "")</f>
        <v/>
      </c>
      <c r="CP46" s="103" t="str">
        <f>IF(option=3, IF(CP$17=1, CP45, IF(Calculation!$G46&lt;=Calculation!$L$2,Calculation!CP45+(CP$38-CP$28)/10, IF(CP$10&gt;=30, CP45+DC42, CP45+('TFP model'!$D$52-CP$42)/('TFP model'!$I$52-Calculation!$L$2)))),  "")</f>
        <v/>
      </c>
      <c r="CQ46" s="103" t="str">
        <f>IF(option=3, IF(CQ$17=1, CQ45, IF(Calculation!$G46&lt;=Calculation!$L$2,Calculation!CQ45+(CQ$38-CQ$28)/10, IF(CQ$10&gt;=30, CQ45+DD42, CQ45+('TFP model'!$D$53-CQ$42)/('TFP model'!$I$53-Calculation!$L$2)))),  "")</f>
        <v/>
      </c>
      <c r="CR46" s="103" t="str">
        <f>IF(option=3, MIN(100, IF(CR$17=1, CR45, IF(Calculation!$G46&lt;=Calculation!$L$2,Calculation!CR45+(CR$38-CR$28)/10, IF(CR$10&gt;=30, CR45+DE42,  CR45+('TFP model'!$D$54-CR$42)/('TFP model'!$I$54-Calculation!$L$2))))),  "")</f>
        <v/>
      </c>
      <c r="CS46" s="103" t="str">
        <f>IF(option=3, MIN(100, IF(CS$17=1, CS45, IF(Calculation!$G46&lt;=Calculation!$L$2,Calculation!CS45+(CS$38-CS$28)/10, IF(CS$10&gt;=30, CS45+DF42, CS45+('TFP model'!$D$55-CS$42)/('TFP model'!$I$55-Calculation!$L$2))))),  "")</f>
        <v/>
      </c>
      <c r="CT46" s="77">
        <v>1993</v>
      </c>
      <c r="CU46" s="102">
        <f>SUMIFS(Data!AE$4:AE$6064,Data!$B$4:$B$6064,CU$18,Data!$D$4:$D$6064,$CT46)</f>
        <v>0</v>
      </c>
      <c r="CV46" s="102">
        <f>SUMIFS(Data!AF$4:AF$6064,Data!$B$4:$B$6064,CV$18,Data!$D$4:$D$6064,$CT46)</f>
        <v>0</v>
      </c>
      <c r="CW46" s="102">
        <f>SUMIFS(Data!AG$4:AG$6064,Data!$B$4:$B$6064,CW$18,Data!$D$4:$D$6064,$CT46)</f>
        <v>0</v>
      </c>
      <c r="CX46" s="102">
        <f>SUMIFS(Data!AH$4:AH$6064,Data!$B$4:$B$6064,CX$18,Data!$D$4:$D$6064,$CT46)</f>
        <v>0</v>
      </c>
      <c r="CY46" s="102">
        <f>SUMIFS(Data!AI$4:AI$6064,Data!$B$4:$B$6064,CY$18,Data!$D$4:$D$6064,$CT46)</f>
        <v>0</v>
      </c>
      <c r="CZ46" s="102">
        <f>SUMIFS(Data!AJ$4:AJ$6064,Data!$B$4:$B$6064,CZ$18,Data!$D$4:$D$6064,$CT46)</f>
        <v>0</v>
      </c>
      <c r="DA46" s="144">
        <f t="shared" si="50"/>
        <v>0</v>
      </c>
      <c r="DB46" s="144">
        <f t="shared" si="51"/>
        <v>0</v>
      </c>
      <c r="DC46" s="144">
        <f t="shared" si="52"/>
        <v>0</v>
      </c>
      <c r="DD46" s="144">
        <f t="shared" si="53"/>
        <v>0</v>
      </c>
      <c r="DE46" s="144">
        <f t="shared" si="54"/>
        <v>0</v>
      </c>
      <c r="DF46" s="144">
        <f t="shared" si="55"/>
        <v>0</v>
      </c>
      <c r="DG46" s="42" t="str">
        <f t="shared" si="56"/>
        <v/>
      </c>
      <c r="DH46" s="103" t="str">
        <f>IF(option=3, IF(DH$17=1, DH45, IF(Calculation!$G46&lt;=Calculation!$L$2,Calculation!DH45+(DH$38-DH$28)/10, IF(DH$10&gt;=30, DH45+DU42, DH45+('TFP model'!$D$58-DH$42)/('TFP model'!$I$58-Calculation!$L$2)))),  "")</f>
        <v/>
      </c>
      <c r="DI46" s="103" t="str">
        <f>IF(option=3, IF(DI$17=1, DI45, IF(Calculation!$G46&lt;=Calculation!$L$2,Calculation!DI45+(DI$38-DI$28)/10, IF(DI$10&gt;=30, DI45+DV42, DI45+('TFP model'!$D$59-DI$42)/('TFP model'!$I$59-Calculation!$L$2)))),  "")</f>
        <v/>
      </c>
      <c r="DJ46" s="103" t="str">
        <f>IF(option=3, IF(DJ$17=1, DJ45, IF(Calculation!$G46&lt;=Calculation!$L$2,Calculation!DJ45+(DJ$38-DJ$28)/10, IF(DJ$10&gt;=30, DJ45+DW42,  DJ45+('TFP model'!$D$60-DJ$42)/('TFP model'!$I$60-Calculation!$L$2)))),  "")</f>
        <v/>
      </c>
      <c r="DK46" s="103" t="str">
        <f>IF(option=3, IF(DK$17=1, DK45, IF(Calculation!$G46&lt;=Calculation!$L$2,Calculation!DK45+(DK$38-DK$28)/10, IF(DK$10&gt;=30, DK45+DX42, DK45+('TFP model'!$D$61-DK$42)/('TFP model'!$I$61-Calculation!$L$2)))),  "")</f>
        <v/>
      </c>
      <c r="DL46" s="103" t="str">
        <f>IF(option=3, IF(DL$17=1, DL45, IF(Calculation!$G46&lt;=Calculation!$L$2,Calculation!DL45+(DL$38-DL$28)/10, IF(DL$10&gt;=30, DL45+DY42, DL45+('TFP model'!$D$62-DL$42)/('TFP model'!$I$62-Calculation!$L$2)))),  "")</f>
        <v/>
      </c>
      <c r="DM46" s="103" t="str">
        <f>IF(option=3, IF(DM$17=1, DM45, IF(Calculation!$G46&lt;=Calculation!$L$2,Calculation!DM45+(DM$38-DM$28)/10, IF(DM$10&gt;=30, DM45+DZ42, DM45+('TFP model'!$D$63-DM$42)/('TFP model'!$I$63-Calculation!$L$2)))),  "")</f>
        <v/>
      </c>
      <c r="DN46" s="77">
        <v>1993</v>
      </c>
      <c r="DO46" s="102">
        <f>SUMIFS(Data!AK$4:AK$6064,Data!$B$4:$B$6064,DO$18,Data!$D$4:$D$6064,$DN46)</f>
        <v>0</v>
      </c>
      <c r="DP46" s="102">
        <f>SUMIFS(Data!AL$4:AL$6064,Data!$B$4:$B$6064,DP$18,Data!$D$4:$D$6064,$DN46)</f>
        <v>0</v>
      </c>
      <c r="DQ46" s="102">
        <f>SUMIFS(Data!AM$4:AM$6064,Data!$B$4:$B$6064,DQ$18,Data!$D$4:$D$6064,$DN46)</f>
        <v>0</v>
      </c>
      <c r="DR46" s="102">
        <f>SUMIFS(Data!AN$4:AN$6064,Data!$B$4:$B$6064,DR$18,Data!$D$4:$D$6064,$DN46)</f>
        <v>0</v>
      </c>
      <c r="DS46" s="102">
        <f>SUMIFS(Data!AO$4:AO$6064,Data!$B$4:$B$6064,DS$18,Data!$D$4:$D$6064,$DN46)</f>
        <v>0</v>
      </c>
      <c r="DT46" s="102">
        <f>SUMIFS(Data!AP$4:AP$6064,Data!$B$4:$B$6064,DT$18,Data!$D$4:$D$6064,$DN46)</f>
        <v>0</v>
      </c>
      <c r="DU46" s="144">
        <f t="shared" si="57"/>
        <v>0</v>
      </c>
      <c r="DV46" s="144">
        <f t="shared" si="58"/>
        <v>0</v>
      </c>
      <c r="DW46" s="144">
        <f t="shared" si="59"/>
        <v>0</v>
      </c>
      <c r="DX46" s="144">
        <f t="shared" si="60"/>
        <v>0</v>
      </c>
      <c r="DY46" s="144">
        <f t="shared" si="61"/>
        <v>0</v>
      </c>
      <c r="DZ46" s="144">
        <f t="shared" si="62"/>
        <v>0</v>
      </c>
      <c r="EA46" s="16"/>
      <c r="EB46" s="93" t="str">
        <f t="shared" si="1"/>
        <v>MYS</v>
      </c>
      <c r="EC46" s="93">
        <f t="shared" si="2"/>
        <v>2048</v>
      </c>
      <c r="ED46" s="16"/>
      <c r="EE46" s="16">
        <v>34</v>
      </c>
      <c r="EF46" s="94" t="e">
        <f t="shared" si="4"/>
        <v>#VALUE!</v>
      </c>
      <c r="EG46" s="213" t="e">
        <f t="shared" si="7"/>
        <v>#VALUE!</v>
      </c>
      <c r="EH46" s="117">
        <f t="shared" si="3"/>
        <v>4.4452535693748177E-4</v>
      </c>
      <c r="EI46" s="213">
        <f t="array" ref="EI46">EE46^6*EK$16+EE46^5*EL$16+EE46^4*EM$16+EE46^3*EN$16+EE46^2*EO$16+EE46*EP$16+EQ$16</f>
        <v>5.0027331911758205E-4</v>
      </c>
      <c r="EJ46" s="16"/>
      <c r="EK46" s="16"/>
      <c r="EL46" s="16"/>
      <c r="EM46" s="16"/>
      <c r="EN46" s="16"/>
      <c r="EO46" s="16"/>
    </row>
    <row r="47" spans="3:145" ht="17.25" thickTop="1" thickBot="1" x14ac:dyDescent="0.3">
      <c r="C47" s="230">
        <v>2013</v>
      </c>
      <c r="D47" s="230">
        <f>AVERAGEIFS(Data!$J$3:$J$6063, Data!$C$3:$C$6063, Calculation!$F$19, Data!$D$3:$D$6063,Calculation!C47)</f>
        <v>-8.9999999999999993E-3</v>
      </c>
      <c r="F47" s="39" t="str">
        <f t="shared" si="19"/>
        <v>MYS</v>
      </c>
      <c r="G47" s="16">
        <v>2023</v>
      </c>
      <c r="H47" s="16"/>
      <c r="I47" s="40"/>
      <c r="J47" s="105" t="e">
        <f>IF(G47=Calculation!$L$2, $Y$7, IF(G47=Calculation!$L$2+1, $Y$7+$K$12*(LN(P46)-LN(P31))/15+$K$13*(LN(N46)-LN(N31))/15,J46+$K$12*(LN(P46)-LN(P45))+$K$13*(LN(N46)-LN(N45))))</f>
        <v>#VALUE!</v>
      </c>
      <c r="K47" s="105" t="e">
        <f t="shared" si="24"/>
        <v>#VALUE!</v>
      </c>
      <c r="L47" s="105">
        <f>IF(G47=Calculation!$L$2, $Y$7, IF(G47=Calculation!$L$2+1, $Y$7+$K$12*(LN(Q46)-LN(Q31))/15+$K$13*(LN(O46)-LN(N31))/15,L46+$K$12*(LN(Q46)-LN(Q45))+$K$13*(LN(O46)-LN(O45))))</f>
        <v>6.0758162287589193E-3</v>
      </c>
      <c r="M47" s="215">
        <f t="shared" si="24"/>
        <v>6.1915660617661017E-3</v>
      </c>
      <c r="N47" s="104" t="e">
        <f t="shared" si="64"/>
        <v>#VALUE!</v>
      </c>
      <c r="O47" s="104">
        <f t="shared" si="63"/>
        <v>1.083132973249705</v>
      </c>
      <c r="P47" s="103" t="e">
        <f t="shared" si="8"/>
        <v>#VALUE!</v>
      </c>
      <c r="Q47" s="103">
        <f t="shared" si="9"/>
        <v>61.68838384366218</v>
      </c>
      <c r="R47" s="16">
        <v>2023</v>
      </c>
      <c r="S47" s="103" t="e">
        <f>IF(option=1,IF(Calculation!G47&lt;=Calculation!$L$2,Calculation!S46+(S$38-S$28)/10,IF(AND(select&gt;=30,select&lt;=36),S46+W43,S46+(Calculation!$C$4-S$42)/('TFP model'!$I$18-Calculation!$L$2))))</f>
        <v>#VALUE!</v>
      </c>
      <c r="T47" s="102" t="e">
        <f t="shared" si="10"/>
        <v>#VALUE!</v>
      </c>
      <c r="U47" s="77">
        <v>1994</v>
      </c>
      <c r="V47" s="41">
        <f>SUMIFS(Data!L$4:L$6064,Data!B$4:B$6064,V$10,Data!D$4:D$6064,U47)</f>
        <v>0</v>
      </c>
      <c r="W47" s="41">
        <f t="shared" si="25"/>
        <v>0</v>
      </c>
      <c r="X47" s="41">
        <f t="shared" si="23"/>
        <v>36.95811510548333</v>
      </c>
      <c r="Y47" s="102">
        <v>1.7001007525925926</v>
      </c>
      <c r="Z47" s="103" t="str">
        <f t="shared" si="26"/>
        <v/>
      </c>
      <c r="AA47" s="102" t="str">
        <f t="shared" si="22"/>
        <v/>
      </c>
      <c r="AB47" s="103" t="str">
        <f t="shared" si="27"/>
        <v/>
      </c>
      <c r="AC47" s="102" t="str">
        <f t="shared" si="13"/>
        <v/>
      </c>
      <c r="AD47" s="16">
        <v>2023</v>
      </c>
      <c r="AE47" s="103" t="str">
        <f>IF(option=2, IF(AE$17=1, AE46, IF(Calculation!$G47&lt;=Calculation!$L$2, Calculation!AE46+(AE$38-AE$28)/10, IF(AND(AE$10&gt;=30, AE$10&lt;=36), AE46+AP43, AE46+(Calculation!$C$7-AE$42)/('TFP model'!$I$21-Calculation!$L$2)))), "")</f>
        <v/>
      </c>
      <c r="AF47" s="103" t="str">
        <f>IF(option=2, IF(AF$17=1, AF46, IF(Calculation!$G47&lt;=Calculation!$L$2, Calculation!AF46+(AF$38-AF$28)/10, IF(AND(AF$10&gt;=30, AF$10&lt;=36), AF46+AQ43, AF46+(Calculation!$C$9-AF$42)/('TFP model'!$I$22-Calculation!$L$2)))), "")</f>
        <v/>
      </c>
      <c r="AG47" s="103" t="str">
        <f>IF(option=2, IF(AG$17=1, AG46, IF(Calculation!$G47&lt;=Calculation!$L$2, Calculation!AG46+(AG$38-AG$28)/10, IF(AND(AG$10&gt;=30, AG$10&lt;=36), AG46+AR43, AG46+(Calculation!$C$11-AG$42)/('TFP model'!$I$23-Calculation!$L$2)))), "")</f>
        <v/>
      </c>
      <c r="AH47" s="103" t="str">
        <f>IF(option=2, IF(AH$17=1, AH46, IF(Calculation!$G47&lt;=Calculation!$L$2, Calculation!AH46+(AH$38-AH$28)/10, IF(AND(AH$10&gt;=30, AH$10&lt;=36), AH46+AS43, AH46+(Calculation!$C$13-AH$42)/('TFP model'!$I$24-Calculation!$L$2)))), "")</f>
        <v/>
      </c>
      <c r="AI47" s="103" t="str">
        <f>IF(option=2, IF(AI$17=1, AI46, IF(Calculation!$G47&lt;=Calculation!$L$2, Calculation!AI46+(AI$38-AI$28)/10, IF(AND(AI$10&gt;=30, AI$10&lt;=36), AI46+AT43, AI46+(Calculation!$C$15-AI$42)/('TFP model'!$I$25-Calculation!$L$2)))), "")</f>
        <v/>
      </c>
      <c r="AJ47" s="77">
        <v>1994</v>
      </c>
      <c r="AK47" s="102">
        <f>SUMIFS(Data!M$4:M$6064,Data!$B$4:$B$6064,AK$18,Data!$D$4:$D$6064,$AJ47)</f>
        <v>0</v>
      </c>
      <c r="AL47" s="102">
        <f>SUMIFS(Data!N$4:N$6064,Data!$B$4:$B$6064,AL$18,Data!$D$4:$D$6064,$AJ47)</f>
        <v>0</v>
      </c>
      <c r="AM47" s="102">
        <f>SUMIFS(Data!O$4:O$6064,Data!$B$4:$B$6064,AM$18,Data!$D$4:$D$6064,$AJ47)</f>
        <v>0</v>
      </c>
      <c r="AN47" s="102">
        <f>SUMIFS(Data!P$4:P$6064,Data!$B$4:$B$6064,AN$18,Data!$D$4:$D$6064,$AJ47)</f>
        <v>0</v>
      </c>
      <c r="AO47" s="102">
        <f>SUMIFS(Data!Q$4:Q$6064,Data!$B$4:$B$6064,AO$18,Data!$D$4:$D$6064,$AJ47)</f>
        <v>0</v>
      </c>
      <c r="AP47" s="101">
        <f t="shared" si="28"/>
        <v>0</v>
      </c>
      <c r="AQ47" s="101">
        <f t="shared" si="29"/>
        <v>0</v>
      </c>
      <c r="AR47" s="101">
        <f t="shared" si="30"/>
        <v>0</v>
      </c>
      <c r="AS47" s="101">
        <f t="shared" si="31"/>
        <v>0</v>
      </c>
      <c r="AT47" s="101">
        <f t="shared" si="32"/>
        <v>0</v>
      </c>
      <c r="AU47" s="103" t="str">
        <f t="shared" si="33"/>
        <v/>
      </c>
      <c r="AV47" s="103" t="str">
        <f>IF(option=3, IF(AV$17=1, AV46, IF(Calculation!$G47&lt;=Calculation!$L$2,Calculation!AV46+(AV$38-AV$28)/10, IF(AV$10&gt;=30, AV46+BC43, AV46+('TFP model'!$D$29-AV$42)/('TFP model'!$I$29-Calculation!$L$2)))),  "")</f>
        <v/>
      </c>
      <c r="AW47" s="103" t="str">
        <f>IF(option=3, IF(AW$17=1, AW46, IF(Calculation!$G47&lt;=Calculation!$L$2,Calculation!AW46+(AW$38-AW$28)/10, IF(AW$10&gt;=30, AW46+BD43, AW46+('TFP model'!$D$30-AW$42)/('TFP model'!$I$30-Calculation!$L$2)))),  "")</f>
        <v/>
      </c>
      <c r="AX47" s="103" t="str">
        <f>IF(option=3, IF(AX$17=1, AX46, IF(Calculation!$G47&lt;=Calculation!$L$2,Calculation!AX46+(AX$38-AX$28)/10, IF(AX$10&gt;=30, AX46+BE43, AX46+('TFP model'!$D$31-AX$42)/('TFP model'!$I$31-Calculation!$L$2)))),  "")</f>
        <v/>
      </c>
      <c r="AY47" s="77">
        <v>1994</v>
      </c>
      <c r="AZ47" s="102">
        <f>SUMIFS(Data!R$4:R$6064,Data!$B$4:$B$6064,AZ$18,Data!$D$4:$D$6064,$AY47)</f>
        <v>0</v>
      </c>
      <c r="BA47" s="102">
        <f>SUMIFS(Data!S$4:S$6064,Data!$B$4:$B$6064,BA$18,Data!$D$4:$D$6064,$AY47)</f>
        <v>0</v>
      </c>
      <c r="BB47" s="102">
        <f>SUMIFS(Data!T$4:T$6064,Data!$B$4:$B$6064,BB$18,Data!$D$4:$D$6064,$AY47)</f>
        <v>0</v>
      </c>
      <c r="BC47" s="140">
        <f t="shared" si="34"/>
        <v>0</v>
      </c>
      <c r="BD47" s="140">
        <f t="shared" si="35"/>
        <v>0</v>
      </c>
      <c r="BE47" s="140">
        <f t="shared" si="36"/>
        <v>0</v>
      </c>
      <c r="BF47" s="103" t="str">
        <f t="shared" si="37"/>
        <v/>
      </c>
      <c r="BG47" s="103" t="str">
        <f>IF(option=3, IF(BG$17=1, BG46, IF(Calculation!$G47&lt;=Calculation!$L$2,Calculation!BG46+(BG$38-BG$28)/10, IF(BG$10&gt;=30, BG46+BP43, BG46+('TFP model'!$D$34-BG$42)/('TFP model'!$I$34-Calculation!$L$2)))),  "")</f>
        <v/>
      </c>
      <c r="BH47" s="103" t="str">
        <f>IF(option=3, IF(BH$17=1, BH46, IF(Calculation!$G47&lt;=Calculation!$L$2,Calculation!BH46+(BH$38-BH$28)/10, IF(BH$10&gt;=30, BH46+BQ43, BH46+('TFP model'!$D$35-BH$42)/('TFP model'!$I$35-Calculation!$L$2)))),  "")</f>
        <v/>
      </c>
      <c r="BI47" s="103" t="str">
        <f>IF(option=3, IF(BI$17=1, BI46, IF(Calculation!$G47&lt;=Calculation!$L$2,Calculation!BI46+(BI$38-BI$28)/10, IF(BI$10&gt;=30, BI46+BR43, BI46+('TFP model'!$D$36-BI$42)/('TFP model'!$I$36-Calculation!$L$2)))),  "")</f>
        <v/>
      </c>
      <c r="BJ47" s="103" t="str">
        <f>IF(option=3, IF(BJ$17=1, BJ46, IF(Calculation!$G47&lt;=Calculation!$L$2,Calculation!BJ46+(BJ$38-BJ$28)/10, IF(BJ$10&gt;=30, BJ46+BS43, BJ46+('TFP model'!$D$37-BJ$42)/('TFP model'!$I$37-Calculation!$L$2)))),  "")</f>
        <v/>
      </c>
      <c r="BK47" s="77">
        <v>1994</v>
      </c>
      <c r="BL47" s="102">
        <f>SUMIFS(Data!U$4:U$6064,Data!$B$4:$B$6064,BL$18,Data!$D$4:$D$6064,$BK47)</f>
        <v>0</v>
      </c>
      <c r="BM47" s="102">
        <f>SUMIFS(Data!V$4:V$6064,Data!$B$4:$B$6064,BM$18,Data!$D$4:$D$6064,$BK47)</f>
        <v>0</v>
      </c>
      <c r="BN47" s="102">
        <f>SUMIFS(Data!W$4:W$6064,Data!$B$4:$B$6064,BN$18,Data!$D$4:$D$6064,$BK47)</f>
        <v>0</v>
      </c>
      <c r="BO47" s="102">
        <f>SUMIFS(Data!X$4:X$6064,Data!$B$4:$B$6064,BO$18,Data!$D$4:$D$6064,$BK47)</f>
        <v>0</v>
      </c>
      <c r="BP47" s="142">
        <f t="shared" si="38"/>
        <v>0</v>
      </c>
      <c r="BQ47" s="142">
        <f t="shared" si="39"/>
        <v>0</v>
      </c>
      <c r="BR47" s="142">
        <f t="shared" si="40"/>
        <v>0</v>
      </c>
      <c r="BS47" s="142">
        <f t="shared" si="41"/>
        <v>0</v>
      </c>
      <c r="BT47" s="103" t="str">
        <f t="shared" si="42"/>
        <v/>
      </c>
      <c r="BU47" s="103" t="str">
        <f>IF(option=3, IF(BU$17=1, BU46, IF(Calculation!$G47&lt;=Calculation!$L$2,Calculation!BU46+(BU$38-BU$28)/10, IF(BU$10&gt;=30, BU46+BZ43, BU46+('TFP model'!$D$41-BU$42)/('TFP model'!$I$41-Calculation!$L$2)))),  "")</f>
        <v/>
      </c>
      <c r="BV47" s="103" t="str">
        <f>IF(option=3, IF(BV$17=1, BV46, IF(Calculation!$G47&lt;=Calculation!$L$2,Calculation!BV46+(BV$38-BV$28)/10, IF(BV$10&gt;=30, BV46+CA43, BV46+('TFP model'!$D$43-BV$42)/('TFP model'!$I$43-Calculation!$L$2)))),  "")</f>
        <v/>
      </c>
      <c r="BW47" s="77">
        <v>1994</v>
      </c>
      <c r="BX47" s="102">
        <f>SUMIFS(Data!Y$4:Y$6064,Data!$B$4:$B$6064,BX$18,Data!$D$4:$D$6064,$BW47)</f>
        <v>0</v>
      </c>
      <c r="BY47" s="102">
        <f>SUMIFS(Data!Z$4:Z$6064,Data!$B$4:$B$6064,BY$18,Data!$D$4:$D$6064,$BW47)</f>
        <v>0</v>
      </c>
      <c r="BZ47" s="101">
        <f t="shared" si="43"/>
        <v>0</v>
      </c>
      <c r="CA47" s="101">
        <f t="shared" si="44"/>
        <v>0</v>
      </c>
      <c r="CB47" s="42" t="str">
        <f t="shared" si="45"/>
        <v/>
      </c>
      <c r="CC47" s="103" t="str">
        <f>IF(option=3, IF(CC$17=1, CC46, IF(Calculation!$G47&lt;=Calculation!$L$2,Calculation!CC46+(CC$38-CC$28)/10, IF(CC$10&gt;=30, CC46+CJ43, CC46+('TFP model'!$D$45-CC$42)/('TFP model'!$I$45-Calculation!$L$2)))),  "")</f>
        <v/>
      </c>
      <c r="CD47" s="103" t="str">
        <f>IF(option=3, IF(CD$17=1, CD46, IF(Calculation!$G47&lt;=Calculation!$L$2,Calculation!CD46+(CD$38-CD$28)/10, IF(CD$10&gt;=30, CD46+CK43, CD46+('TFP model'!$D$46-CD$42)/('TFP model'!$I$46-Calculation!$L$2)))),  "")</f>
        <v/>
      </c>
      <c r="CE47" s="103" t="str">
        <f>IF(option=3, IF(CE$17=1, CE46, IF(Calculation!$G47&lt;=Calculation!$L$2,Calculation!CE46+(CE$38-CE$28)/10, IF(CE$10&gt;=30, CE46+CL43, CE46+('TFP model'!$D$47-CE$42)/('TFP model'!$I$47-Calculation!$L$2)))),  "")</f>
        <v/>
      </c>
      <c r="CF47" s="77">
        <v>1994</v>
      </c>
      <c r="CG47" s="102">
        <f>SUMIFS(Data!AB$4:AB$6064,Data!$B$4:$B$6064,CG$18,Data!$D$4:$D$6064,$CF47)</f>
        <v>0</v>
      </c>
      <c r="CH47" s="102">
        <f>SUMIFS(Data!AC$4:AC$6064,Data!$B$4:$B$6064,CH$18,Data!$D$4:$D$6064,$CF47)</f>
        <v>0</v>
      </c>
      <c r="CI47" s="102">
        <f>SUMIFS(Data!AD$4:AD$6064,Data!$B$4:$B$6064,CI$18,Data!$D$4:$D$6064,$CF47)</f>
        <v>0</v>
      </c>
      <c r="CJ47" s="144">
        <f t="shared" si="46"/>
        <v>0</v>
      </c>
      <c r="CK47" s="144">
        <f t="shared" si="47"/>
        <v>0</v>
      </c>
      <c r="CL47" s="144">
        <f t="shared" si="48"/>
        <v>0</v>
      </c>
      <c r="CM47" s="103" t="str">
        <f t="shared" si="49"/>
        <v/>
      </c>
      <c r="CN47" s="103" t="str">
        <f>IF(option=3, IF(CN$17=1, CN46, IF(Calculation!$G47&lt;=Calculation!$L$2,Calculation!CN46+(CN$38-CN$28)/10, IF(CN$10&gt;=30, CN46+DA43, CN46+('TFP model'!$D$50-CN$42)/('TFP model'!$I$50-Calculation!$L$2)))),  "")</f>
        <v/>
      </c>
      <c r="CO47" s="103" t="str">
        <f>IF(option=3, IF(CO$17=1, CO46, IF(Calculation!$G47&lt;=Calculation!$L$2,Calculation!CO46+(CO$38-CO$28)/10, IF(CO$10&gt;=30, CO46+DB43, CO46+('TFP model'!$D$51-CO$42)/('TFP model'!$I$51-Calculation!$L$2)))),  "")</f>
        <v/>
      </c>
      <c r="CP47" s="103" t="str">
        <f>IF(option=3, IF(CP$17=1, CP46, IF(Calculation!$G47&lt;=Calculation!$L$2,Calculation!CP46+(CP$38-CP$28)/10, IF(CP$10&gt;=30, CP46+DC43, CP46+('TFP model'!$D$52-CP$42)/('TFP model'!$I$52-Calculation!$L$2)))),  "")</f>
        <v/>
      </c>
      <c r="CQ47" s="103" t="str">
        <f>IF(option=3, IF(CQ$17=1, CQ46, IF(Calculation!$G47&lt;=Calculation!$L$2,Calculation!CQ46+(CQ$38-CQ$28)/10, IF(CQ$10&gt;=30, CQ46+DD43, CQ46+('TFP model'!$D$53-CQ$42)/('TFP model'!$I$53-Calculation!$L$2)))),  "")</f>
        <v/>
      </c>
      <c r="CR47" s="103" t="str">
        <f>IF(option=3, MIN(100, IF(CR$17=1, CR46, IF(Calculation!$G47&lt;=Calculation!$L$2,Calculation!CR46+(CR$38-CR$28)/10, IF(CR$10&gt;=30, CR46+DE43,  CR46+('TFP model'!$D$54-CR$42)/('TFP model'!$I$54-Calculation!$L$2))))),  "")</f>
        <v/>
      </c>
      <c r="CS47" s="103" t="str">
        <f>IF(option=3, MIN(100, IF(CS$17=1, CS46, IF(Calculation!$G47&lt;=Calculation!$L$2,Calculation!CS46+(CS$38-CS$28)/10, IF(CS$10&gt;=30, CS46+DF43, CS46+('TFP model'!$D$55-CS$42)/('TFP model'!$I$55-Calculation!$L$2))))),  "")</f>
        <v/>
      </c>
      <c r="CT47" s="77">
        <v>1994</v>
      </c>
      <c r="CU47" s="102">
        <f>SUMIFS(Data!AE$4:AE$6064,Data!$B$4:$B$6064,CU$18,Data!$D$4:$D$6064,$CT47)</f>
        <v>0</v>
      </c>
      <c r="CV47" s="102">
        <f>SUMIFS(Data!AF$4:AF$6064,Data!$B$4:$B$6064,CV$18,Data!$D$4:$D$6064,$CT47)</f>
        <v>0</v>
      </c>
      <c r="CW47" s="102">
        <f>SUMIFS(Data!AG$4:AG$6064,Data!$B$4:$B$6064,CW$18,Data!$D$4:$D$6064,$CT47)</f>
        <v>0</v>
      </c>
      <c r="CX47" s="102">
        <f>SUMIFS(Data!AH$4:AH$6064,Data!$B$4:$B$6064,CX$18,Data!$D$4:$D$6064,$CT47)</f>
        <v>0</v>
      </c>
      <c r="CY47" s="102">
        <f>SUMIFS(Data!AI$4:AI$6064,Data!$B$4:$B$6064,CY$18,Data!$D$4:$D$6064,$CT47)</f>
        <v>0</v>
      </c>
      <c r="CZ47" s="102">
        <f>SUMIFS(Data!AJ$4:AJ$6064,Data!$B$4:$B$6064,CZ$18,Data!$D$4:$D$6064,$CT47)</f>
        <v>0</v>
      </c>
      <c r="DA47" s="144">
        <f t="shared" si="50"/>
        <v>0</v>
      </c>
      <c r="DB47" s="144">
        <f t="shared" si="51"/>
        <v>0</v>
      </c>
      <c r="DC47" s="144">
        <f t="shared" si="52"/>
        <v>0</v>
      </c>
      <c r="DD47" s="144">
        <f t="shared" si="53"/>
        <v>0</v>
      </c>
      <c r="DE47" s="144">
        <f t="shared" si="54"/>
        <v>0</v>
      </c>
      <c r="DF47" s="144">
        <f t="shared" si="55"/>
        <v>0</v>
      </c>
      <c r="DG47" s="42" t="str">
        <f t="shared" si="56"/>
        <v/>
      </c>
      <c r="DH47" s="103" t="str">
        <f>IF(option=3, IF(DH$17=1, DH46, IF(Calculation!$G47&lt;=Calculation!$L$2,Calculation!DH46+(DH$38-DH$28)/10, IF(DH$10&gt;=30, DH46+DU43, DH46+('TFP model'!$D$58-DH$42)/('TFP model'!$I$58-Calculation!$L$2)))),  "")</f>
        <v/>
      </c>
      <c r="DI47" s="103" t="str">
        <f>IF(option=3, IF(DI$17=1, DI46, IF(Calculation!$G47&lt;=Calculation!$L$2,Calculation!DI46+(DI$38-DI$28)/10, IF(DI$10&gt;=30, DI46+DV43, DI46+('TFP model'!$D$59-DI$42)/('TFP model'!$I$59-Calculation!$L$2)))),  "")</f>
        <v/>
      </c>
      <c r="DJ47" s="103" t="str">
        <f>IF(option=3, IF(DJ$17=1, DJ46, IF(Calculation!$G47&lt;=Calculation!$L$2,Calculation!DJ46+(DJ$38-DJ$28)/10, IF(DJ$10&gt;=30, DJ46+DW43,  DJ46+('TFP model'!$D$60-DJ$42)/('TFP model'!$I$60-Calculation!$L$2)))),  "")</f>
        <v/>
      </c>
      <c r="DK47" s="103" t="str">
        <f>IF(option=3, IF(DK$17=1, DK46, IF(Calculation!$G47&lt;=Calculation!$L$2,Calculation!DK46+(DK$38-DK$28)/10, IF(DK$10&gt;=30, DK46+DX43, DK46+('TFP model'!$D$61-DK$42)/('TFP model'!$I$61-Calculation!$L$2)))),  "")</f>
        <v/>
      </c>
      <c r="DL47" s="103" t="str">
        <f>IF(option=3, IF(DL$17=1, DL46, IF(Calculation!$G47&lt;=Calculation!$L$2,Calculation!DL46+(DL$38-DL$28)/10, IF(DL$10&gt;=30, DL46+DY43, DL46+('TFP model'!$D$62-DL$42)/('TFP model'!$I$62-Calculation!$L$2)))),  "")</f>
        <v/>
      </c>
      <c r="DM47" s="103" t="str">
        <f>IF(option=3, IF(DM$17=1, DM46, IF(Calculation!$G47&lt;=Calculation!$L$2,Calculation!DM46+(DM$38-DM$28)/10, IF(DM$10&gt;=30, DM46+DZ43, DM46+('TFP model'!$D$63-DM$42)/('TFP model'!$I$63-Calculation!$L$2)))),  "")</f>
        <v/>
      </c>
      <c r="DN47" s="77">
        <v>1994</v>
      </c>
      <c r="DO47" s="102">
        <f>SUMIFS(Data!AK$4:AK$6064,Data!$B$4:$B$6064,DO$18,Data!$D$4:$D$6064,$DN47)</f>
        <v>0</v>
      </c>
      <c r="DP47" s="102">
        <f>SUMIFS(Data!AL$4:AL$6064,Data!$B$4:$B$6064,DP$18,Data!$D$4:$D$6064,$DN47)</f>
        <v>0</v>
      </c>
      <c r="DQ47" s="102">
        <f>SUMIFS(Data!AM$4:AM$6064,Data!$B$4:$B$6064,DQ$18,Data!$D$4:$D$6064,$DN47)</f>
        <v>0</v>
      </c>
      <c r="DR47" s="102">
        <f>SUMIFS(Data!AN$4:AN$6064,Data!$B$4:$B$6064,DR$18,Data!$D$4:$D$6064,$DN47)</f>
        <v>0</v>
      </c>
      <c r="DS47" s="102">
        <f>SUMIFS(Data!AO$4:AO$6064,Data!$B$4:$B$6064,DS$18,Data!$D$4:$D$6064,$DN47)</f>
        <v>0</v>
      </c>
      <c r="DT47" s="102">
        <f>SUMIFS(Data!AP$4:AP$6064,Data!$B$4:$B$6064,DT$18,Data!$D$4:$D$6064,$DN47)</f>
        <v>0</v>
      </c>
      <c r="DU47" s="144">
        <f t="shared" si="57"/>
        <v>0</v>
      </c>
      <c r="DV47" s="144">
        <f t="shared" si="58"/>
        <v>0</v>
      </c>
      <c r="DW47" s="144">
        <f t="shared" si="59"/>
        <v>0</v>
      </c>
      <c r="DX47" s="144">
        <f t="shared" si="60"/>
        <v>0</v>
      </c>
      <c r="DY47" s="144">
        <f t="shared" si="61"/>
        <v>0</v>
      </c>
      <c r="DZ47" s="144">
        <f t="shared" si="62"/>
        <v>0</v>
      </c>
      <c r="EA47" s="16"/>
      <c r="EB47" s="93" t="str">
        <f t="shared" si="1"/>
        <v>MYS</v>
      </c>
      <c r="EC47" s="93">
        <f t="shared" si="2"/>
        <v>2049</v>
      </c>
      <c r="ED47" s="16"/>
      <c r="EE47" s="16">
        <v>35</v>
      </c>
      <c r="EF47" s="94" t="e">
        <f t="shared" si="4"/>
        <v>#VALUE!</v>
      </c>
      <c r="EG47" s="213" t="e">
        <f t="shared" si="7"/>
        <v>#VALUE!</v>
      </c>
      <c r="EH47" s="117">
        <f t="shared" si="3"/>
        <v>4.0037616534731611E-4</v>
      </c>
      <c r="EI47" s="213">
        <f t="array" ref="EI47">EE47^6*EK$16+EE47^5*EL$16+EE47^4*EM$16+EE47^3*EN$16+EE47^2*EO$16+EE47*EP$16+EQ$16</f>
        <v>4.3302032404213958E-4</v>
      </c>
      <c r="EJ47" s="16"/>
      <c r="EK47" s="16"/>
      <c r="EL47" s="16"/>
      <c r="EM47" s="16"/>
      <c r="EN47" s="16"/>
      <c r="EO47" s="16"/>
    </row>
    <row r="48" spans="3:145" ht="17.25" thickTop="1" thickBot="1" x14ac:dyDescent="0.3">
      <c r="C48" s="230">
        <v>2014</v>
      </c>
      <c r="D48" s="230">
        <f>AVERAGEIFS(Data!$J$3:$J$6063, Data!$C$3:$C$6063, Calculation!$F$19, Data!$D$3:$D$6063,Calculation!C48)</f>
        <v>0.01</v>
      </c>
      <c r="F48" s="39" t="str">
        <f t="shared" si="19"/>
        <v>MYS</v>
      </c>
      <c r="G48" s="16">
        <v>2024</v>
      </c>
      <c r="H48" s="16"/>
      <c r="I48" s="40"/>
      <c r="J48" s="105" t="e">
        <f>IF(G48=Calculation!$L$2, $Y$7, IF(G48=Calculation!$L$2+1, $Y$7+$K$12*(LN(P47)-LN(P32))/15+$K$13*(LN(N47)-LN(N32))/15,J47+$K$12*(LN(P47)-LN(P46))+$K$13*(LN(N47)-LN(N46))))</f>
        <v>#VALUE!</v>
      </c>
      <c r="K48" s="105" t="e">
        <f t="shared" si="24"/>
        <v>#VALUE!</v>
      </c>
      <c r="L48" s="105">
        <f>IF(G48=Calculation!$L$2, $Y$7, IF(G48=Calculation!$L$2+1, $Y$7+$K$12*(LN(Q47)-LN(Q32))/15+$K$13*(LN(O47)-LN(N32))/15,L47+$K$12*(LN(Q47)-LN(Q46))+$K$13*(LN(O47)-LN(O46))))</f>
        <v>5.4723807428775396E-3</v>
      </c>
      <c r="M48" s="215">
        <f t="shared" si="24"/>
        <v>5.5484798748067377E-3</v>
      </c>
      <c r="N48" s="104" t="e">
        <f t="shared" si="64"/>
        <v>#VALUE!</v>
      </c>
      <c r="O48" s="104">
        <f t="shared" si="63"/>
        <v>1.0890765371642199</v>
      </c>
      <c r="P48" s="103" t="e">
        <f t="shared" si="8"/>
        <v>#VALUE!</v>
      </c>
      <c r="Q48" s="103">
        <f t="shared" si="9"/>
        <v>61.68838384366218</v>
      </c>
      <c r="R48" s="16">
        <v>2024</v>
      </c>
      <c r="S48" s="103" t="e">
        <f>IF(option=1,IF(Calculation!G48&lt;=Calculation!$L$2,Calculation!S47+(S$38-S$28)/10,IF(AND(select&gt;=30,select&lt;=36),S47+W44,S47+(Calculation!$C$4-S$42)/('TFP model'!$I$18-Calculation!$L$2))))</f>
        <v>#VALUE!</v>
      </c>
      <c r="T48" s="102" t="e">
        <f t="shared" si="10"/>
        <v>#VALUE!</v>
      </c>
      <c r="U48" s="77">
        <v>1995</v>
      </c>
      <c r="V48" s="41">
        <f>SUMIFS(Data!L$4:L$6064,Data!B$4:B$6064,V$10,Data!D$4:D$6064,U48)</f>
        <v>0</v>
      </c>
      <c r="W48" s="41">
        <f t="shared" si="25"/>
        <v>0</v>
      </c>
      <c r="X48" s="41">
        <f t="shared" si="23"/>
        <v>36.95811510548333</v>
      </c>
      <c r="Y48" s="102">
        <v>1.8898084911111113</v>
      </c>
      <c r="Z48" s="103" t="str">
        <f t="shared" si="26"/>
        <v/>
      </c>
      <c r="AA48" s="102" t="str">
        <f t="shared" si="22"/>
        <v/>
      </c>
      <c r="AB48" s="103" t="str">
        <f t="shared" si="27"/>
        <v/>
      </c>
      <c r="AC48" s="102" t="str">
        <f t="shared" si="13"/>
        <v/>
      </c>
      <c r="AD48" s="16">
        <v>2024</v>
      </c>
      <c r="AE48" s="103" t="str">
        <f>IF(option=2, IF(AE$17=1, AE47, IF(Calculation!$G48&lt;=Calculation!$L$2, Calculation!AE47+(AE$38-AE$28)/10, IF(AND(AE$10&gt;=30, AE$10&lt;=36), AE47+AP44, AE47+(Calculation!$C$7-AE$42)/('TFP model'!$I$21-Calculation!$L$2)))), "")</f>
        <v/>
      </c>
      <c r="AF48" s="103" t="str">
        <f>IF(option=2, IF(AF$17=1, AF47, IF(Calculation!$G48&lt;=Calculation!$L$2, Calculation!AF47+(AF$38-AF$28)/10, IF(AND(AF$10&gt;=30, AF$10&lt;=36), AF47+AQ44, AF47+(Calculation!$C$9-AF$42)/('TFP model'!$I$22-Calculation!$L$2)))), "")</f>
        <v/>
      </c>
      <c r="AG48" s="103" t="str">
        <f>IF(option=2, IF(AG$17=1, AG47, IF(Calculation!$G48&lt;=Calculation!$L$2, Calculation!AG47+(AG$38-AG$28)/10, IF(AND(AG$10&gt;=30, AG$10&lt;=36), AG47+AR44, AG47+(Calculation!$C$11-AG$42)/('TFP model'!$I$23-Calculation!$L$2)))), "")</f>
        <v/>
      </c>
      <c r="AH48" s="103" t="str">
        <f>IF(option=2, IF(AH$17=1, AH47, IF(Calculation!$G48&lt;=Calculation!$L$2, Calculation!AH47+(AH$38-AH$28)/10, IF(AND(AH$10&gt;=30, AH$10&lt;=36), AH47+AS44, AH47+(Calculation!$C$13-AH$42)/('TFP model'!$I$24-Calculation!$L$2)))), "")</f>
        <v/>
      </c>
      <c r="AI48" s="103" t="str">
        <f>IF(option=2, IF(AI$17=1, AI47, IF(Calculation!$G48&lt;=Calculation!$L$2, Calculation!AI47+(AI$38-AI$28)/10, IF(AND(AI$10&gt;=30, AI$10&lt;=36), AI47+AT44, AI47+(Calculation!$C$15-AI$42)/('TFP model'!$I$25-Calculation!$L$2)))), "")</f>
        <v/>
      </c>
      <c r="AJ48" s="77">
        <v>1995</v>
      </c>
      <c r="AK48" s="102">
        <f>SUMIFS(Data!M$4:M$6064,Data!$B$4:$B$6064,AK$18,Data!$D$4:$D$6064,$AJ48)</f>
        <v>0</v>
      </c>
      <c r="AL48" s="102">
        <f>SUMIFS(Data!N$4:N$6064,Data!$B$4:$B$6064,AL$18,Data!$D$4:$D$6064,$AJ48)</f>
        <v>0</v>
      </c>
      <c r="AM48" s="102">
        <f>SUMIFS(Data!O$4:O$6064,Data!$B$4:$B$6064,AM$18,Data!$D$4:$D$6064,$AJ48)</f>
        <v>0</v>
      </c>
      <c r="AN48" s="102">
        <f>SUMIFS(Data!P$4:P$6064,Data!$B$4:$B$6064,AN$18,Data!$D$4:$D$6064,$AJ48)</f>
        <v>0</v>
      </c>
      <c r="AO48" s="102">
        <f>SUMIFS(Data!Q$4:Q$6064,Data!$B$4:$B$6064,AO$18,Data!$D$4:$D$6064,$AJ48)</f>
        <v>0</v>
      </c>
      <c r="AP48" s="101">
        <f t="shared" si="28"/>
        <v>0</v>
      </c>
      <c r="AQ48" s="101">
        <f t="shared" si="29"/>
        <v>0</v>
      </c>
      <c r="AR48" s="101">
        <f t="shared" si="30"/>
        <v>0</v>
      </c>
      <c r="AS48" s="101">
        <f t="shared" si="31"/>
        <v>0</v>
      </c>
      <c r="AT48" s="101">
        <f t="shared" si="32"/>
        <v>0</v>
      </c>
      <c r="AU48" s="103" t="str">
        <f t="shared" si="33"/>
        <v/>
      </c>
      <c r="AV48" s="103" t="str">
        <f>IF(option=3, IF(AV$17=1, AV47, IF(Calculation!$G48&lt;=Calculation!$L$2,Calculation!AV47+(AV$38-AV$28)/10, IF(AV$10&gt;=30, AV47+BC44, AV47+('TFP model'!$D$29-AV$42)/('TFP model'!$I$29-Calculation!$L$2)))),  "")</f>
        <v/>
      </c>
      <c r="AW48" s="103" t="str">
        <f>IF(option=3, IF(AW$17=1, AW47, IF(Calculation!$G48&lt;=Calculation!$L$2,Calculation!AW47+(AW$38-AW$28)/10, IF(AW$10&gt;=30, AW47+BD44, AW47+('TFP model'!$D$30-AW$42)/('TFP model'!$I$30-Calculation!$L$2)))),  "")</f>
        <v/>
      </c>
      <c r="AX48" s="103" t="str">
        <f>IF(option=3, IF(AX$17=1, AX47, IF(Calculation!$G48&lt;=Calculation!$L$2,Calculation!AX47+(AX$38-AX$28)/10, IF(AX$10&gt;=30, AX47+BE44, AX47+('TFP model'!$D$31-AX$42)/('TFP model'!$I$31-Calculation!$L$2)))),  "")</f>
        <v/>
      </c>
      <c r="AY48" s="77">
        <v>1995</v>
      </c>
      <c r="AZ48" s="102">
        <f>SUMIFS(Data!R$4:R$6064,Data!$B$4:$B$6064,AZ$18,Data!$D$4:$D$6064,$AY48)</f>
        <v>0</v>
      </c>
      <c r="BA48" s="102">
        <f>SUMIFS(Data!S$4:S$6064,Data!$B$4:$B$6064,BA$18,Data!$D$4:$D$6064,$AY48)</f>
        <v>0</v>
      </c>
      <c r="BB48" s="102">
        <f>SUMIFS(Data!T$4:T$6064,Data!$B$4:$B$6064,BB$18,Data!$D$4:$D$6064,$AY48)</f>
        <v>0</v>
      </c>
      <c r="BC48" s="140">
        <f t="shared" si="34"/>
        <v>0</v>
      </c>
      <c r="BD48" s="140">
        <f t="shared" si="35"/>
        <v>0</v>
      </c>
      <c r="BE48" s="140">
        <f t="shared" si="36"/>
        <v>0</v>
      </c>
      <c r="BF48" s="103" t="str">
        <f t="shared" si="37"/>
        <v/>
      </c>
      <c r="BG48" s="103" t="str">
        <f>IF(option=3, IF(BG$17=1, BG47, IF(Calculation!$G48&lt;=Calculation!$L$2,Calculation!BG47+(BG$38-BG$28)/10, IF(BG$10&gt;=30, BG47+BP44, BG47+('TFP model'!$D$34-BG$42)/('TFP model'!$I$34-Calculation!$L$2)))),  "")</f>
        <v/>
      </c>
      <c r="BH48" s="103" t="str">
        <f>IF(option=3, IF(BH$17=1, BH47, IF(Calculation!$G48&lt;=Calculation!$L$2,Calculation!BH47+(BH$38-BH$28)/10, IF(BH$10&gt;=30, BH47+BQ44, BH47+('TFP model'!$D$35-BH$42)/('TFP model'!$I$35-Calculation!$L$2)))),  "")</f>
        <v/>
      </c>
      <c r="BI48" s="103" t="str">
        <f>IF(option=3, IF(BI$17=1, BI47, IF(Calculation!$G48&lt;=Calculation!$L$2,Calculation!BI47+(BI$38-BI$28)/10, IF(BI$10&gt;=30, BI47+BR44, BI47+('TFP model'!$D$36-BI$42)/('TFP model'!$I$36-Calculation!$L$2)))),  "")</f>
        <v/>
      </c>
      <c r="BJ48" s="103" t="str">
        <f>IF(option=3, IF(BJ$17=1, BJ47, IF(Calculation!$G48&lt;=Calculation!$L$2,Calculation!BJ47+(BJ$38-BJ$28)/10, IF(BJ$10&gt;=30, BJ47+BS44, BJ47+('TFP model'!$D$37-BJ$42)/('TFP model'!$I$37-Calculation!$L$2)))),  "")</f>
        <v/>
      </c>
      <c r="BK48" s="77">
        <v>1995</v>
      </c>
      <c r="BL48" s="102">
        <f>SUMIFS(Data!U$4:U$6064,Data!$B$4:$B$6064,BL$18,Data!$D$4:$D$6064,$BK48)</f>
        <v>0</v>
      </c>
      <c r="BM48" s="102">
        <f>SUMIFS(Data!V$4:V$6064,Data!$B$4:$B$6064,BM$18,Data!$D$4:$D$6064,$BK48)</f>
        <v>0</v>
      </c>
      <c r="BN48" s="102">
        <f>SUMIFS(Data!W$4:W$6064,Data!$B$4:$B$6064,BN$18,Data!$D$4:$D$6064,$BK48)</f>
        <v>0</v>
      </c>
      <c r="BO48" s="102">
        <f>SUMIFS(Data!X$4:X$6064,Data!$B$4:$B$6064,BO$18,Data!$D$4:$D$6064,$BK48)</f>
        <v>0</v>
      </c>
      <c r="BP48" s="142">
        <f t="shared" si="38"/>
        <v>0</v>
      </c>
      <c r="BQ48" s="142">
        <f t="shared" si="39"/>
        <v>0</v>
      </c>
      <c r="BR48" s="142">
        <f t="shared" si="40"/>
        <v>0</v>
      </c>
      <c r="BS48" s="142">
        <f t="shared" si="41"/>
        <v>0</v>
      </c>
      <c r="BT48" s="103" t="str">
        <f t="shared" si="42"/>
        <v/>
      </c>
      <c r="BU48" s="103" t="str">
        <f>IF(option=3, IF(BU$17=1, BU47, IF(Calculation!$G48&lt;=Calculation!$L$2,Calculation!BU47+(BU$38-BU$28)/10, IF(BU$10&gt;=30, BU47+BZ44, BU47+('TFP model'!$D$41-BU$42)/('TFP model'!$I$41-Calculation!$L$2)))),  "")</f>
        <v/>
      </c>
      <c r="BV48" s="103" t="str">
        <f>IF(option=3, IF(BV$17=1, BV47, IF(Calculation!$G48&lt;=Calculation!$L$2,Calculation!BV47+(BV$38-BV$28)/10, IF(BV$10&gt;=30, BV47+CA44, BV47+('TFP model'!$D$43-BV$42)/('TFP model'!$I$43-Calculation!$L$2)))),  "")</f>
        <v/>
      </c>
      <c r="BW48" s="77">
        <v>1995</v>
      </c>
      <c r="BX48" s="102">
        <f>SUMIFS(Data!Y$4:Y$6064,Data!$B$4:$B$6064,BX$18,Data!$D$4:$D$6064,$BW48)</f>
        <v>0</v>
      </c>
      <c r="BY48" s="102">
        <f>SUMIFS(Data!Z$4:Z$6064,Data!$B$4:$B$6064,BY$18,Data!$D$4:$D$6064,$BW48)</f>
        <v>0</v>
      </c>
      <c r="BZ48" s="101">
        <f t="shared" si="43"/>
        <v>0</v>
      </c>
      <c r="CA48" s="101">
        <f t="shared" si="44"/>
        <v>0</v>
      </c>
      <c r="CB48" s="42" t="str">
        <f t="shared" si="45"/>
        <v/>
      </c>
      <c r="CC48" s="103" t="str">
        <f>IF(option=3, IF(CC$17=1, CC47, IF(Calculation!$G48&lt;=Calculation!$L$2,Calculation!CC47+(CC$38-CC$28)/10, IF(CC$10&gt;=30, CC47+CJ44, CC47+('TFP model'!$D$45-CC$42)/('TFP model'!$I$45-Calculation!$L$2)))),  "")</f>
        <v/>
      </c>
      <c r="CD48" s="103" t="str">
        <f>IF(option=3, IF(CD$17=1, CD47, IF(Calculation!$G48&lt;=Calculation!$L$2,Calculation!CD47+(CD$38-CD$28)/10, IF(CD$10&gt;=30, CD47+CK44, CD47+('TFP model'!$D$46-CD$42)/('TFP model'!$I$46-Calculation!$L$2)))),  "")</f>
        <v/>
      </c>
      <c r="CE48" s="103" t="str">
        <f>IF(option=3, IF(CE$17=1, CE47, IF(Calculation!$G48&lt;=Calculation!$L$2,Calculation!CE47+(CE$38-CE$28)/10, IF(CE$10&gt;=30, CE47+CL44, CE47+('TFP model'!$D$47-CE$42)/('TFP model'!$I$47-Calculation!$L$2)))),  "")</f>
        <v/>
      </c>
      <c r="CF48" s="77">
        <v>1995</v>
      </c>
      <c r="CG48" s="102">
        <f>SUMIFS(Data!AB$4:AB$6064,Data!$B$4:$B$6064,CG$18,Data!$D$4:$D$6064,$CF48)</f>
        <v>0</v>
      </c>
      <c r="CH48" s="102">
        <f>SUMIFS(Data!AC$4:AC$6064,Data!$B$4:$B$6064,CH$18,Data!$D$4:$D$6064,$CF48)</f>
        <v>0</v>
      </c>
      <c r="CI48" s="102">
        <f>SUMIFS(Data!AD$4:AD$6064,Data!$B$4:$B$6064,CI$18,Data!$D$4:$D$6064,$CF48)</f>
        <v>0</v>
      </c>
      <c r="CJ48" s="144">
        <f t="shared" si="46"/>
        <v>0</v>
      </c>
      <c r="CK48" s="144">
        <f t="shared" si="47"/>
        <v>0</v>
      </c>
      <c r="CL48" s="144">
        <f t="shared" si="48"/>
        <v>0</v>
      </c>
      <c r="CM48" s="103" t="str">
        <f t="shared" si="49"/>
        <v/>
      </c>
      <c r="CN48" s="103" t="str">
        <f>IF(option=3, IF(CN$17=1, CN47, IF(Calculation!$G48&lt;=Calculation!$L$2,Calculation!CN47+(CN$38-CN$28)/10, IF(CN$10&gt;=30, CN47+DA44, CN47+('TFP model'!$D$50-CN$42)/('TFP model'!$I$50-Calculation!$L$2)))),  "")</f>
        <v/>
      </c>
      <c r="CO48" s="103" t="str">
        <f>IF(option=3, IF(CO$17=1, CO47, IF(Calculation!$G48&lt;=Calculation!$L$2,Calculation!CO47+(CO$38-CO$28)/10, IF(CO$10&gt;=30, CO47+DB44, CO47+('TFP model'!$D$51-CO$42)/('TFP model'!$I$51-Calculation!$L$2)))),  "")</f>
        <v/>
      </c>
      <c r="CP48" s="103" t="str">
        <f>IF(option=3, IF(CP$17=1, CP47, IF(Calculation!$G48&lt;=Calculation!$L$2,Calculation!CP47+(CP$38-CP$28)/10, IF(CP$10&gt;=30, CP47+DC44, CP47+('TFP model'!$D$52-CP$42)/('TFP model'!$I$52-Calculation!$L$2)))),  "")</f>
        <v/>
      </c>
      <c r="CQ48" s="103" t="str">
        <f>IF(option=3, IF(CQ$17=1, CQ47, IF(Calculation!$G48&lt;=Calculation!$L$2,Calculation!CQ47+(CQ$38-CQ$28)/10, IF(CQ$10&gt;=30, CQ47+DD44, CQ47+('TFP model'!$D$53-CQ$42)/('TFP model'!$I$53-Calculation!$L$2)))),  "")</f>
        <v/>
      </c>
      <c r="CR48" s="103" t="str">
        <f>IF(option=3, MIN(100, IF(CR$17=1, CR47, IF(Calculation!$G48&lt;=Calculation!$L$2,Calculation!CR47+(CR$38-CR$28)/10, IF(CR$10&gt;=30, CR47+DE44,  CR47+('TFP model'!$D$54-CR$42)/('TFP model'!$I$54-Calculation!$L$2))))),  "")</f>
        <v/>
      </c>
      <c r="CS48" s="103" t="str">
        <f>IF(option=3, MIN(100, IF(CS$17=1, CS47, IF(Calculation!$G48&lt;=Calculation!$L$2,Calculation!CS47+(CS$38-CS$28)/10, IF(CS$10&gt;=30, CS47+DF44, CS47+('TFP model'!$D$55-CS$42)/('TFP model'!$I$55-Calculation!$L$2))))),  "")</f>
        <v/>
      </c>
      <c r="CT48" s="77">
        <v>1995</v>
      </c>
      <c r="CU48" s="102">
        <f>SUMIFS(Data!AE$4:AE$6064,Data!$B$4:$B$6064,CU$18,Data!$D$4:$D$6064,$CT48)</f>
        <v>0</v>
      </c>
      <c r="CV48" s="102">
        <f>SUMIFS(Data!AF$4:AF$6064,Data!$B$4:$B$6064,CV$18,Data!$D$4:$D$6064,$CT48)</f>
        <v>0</v>
      </c>
      <c r="CW48" s="102">
        <f>SUMIFS(Data!AG$4:AG$6064,Data!$B$4:$B$6064,CW$18,Data!$D$4:$D$6064,$CT48)</f>
        <v>0</v>
      </c>
      <c r="CX48" s="102">
        <f>SUMIFS(Data!AH$4:AH$6064,Data!$B$4:$B$6064,CX$18,Data!$D$4:$D$6064,$CT48)</f>
        <v>0</v>
      </c>
      <c r="CY48" s="102">
        <f>SUMIFS(Data!AI$4:AI$6064,Data!$B$4:$B$6064,CY$18,Data!$D$4:$D$6064,$CT48)</f>
        <v>0</v>
      </c>
      <c r="CZ48" s="102">
        <f>SUMIFS(Data!AJ$4:AJ$6064,Data!$B$4:$B$6064,CZ$18,Data!$D$4:$D$6064,$CT48)</f>
        <v>0</v>
      </c>
      <c r="DA48" s="144">
        <f t="shared" si="50"/>
        <v>0</v>
      </c>
      <c r="DB48" s="144">
        <f t="shared" si="51"/>
        <v>0</v>
      </c>
      <c r="DC48" s="144">
        <f t="shared" si="52"/>
        <v>0</v>
      </c>
      <c r="DD48" s="144">
        <f t="shared" si="53"/>
        <v>0</v>
      </c>
      <c r="DE48" s="144">
        <f t="shared" si="54"/>
        <v>0</v>
      </c>
      <c r="DF48" s="144">
        <f t="shared" si="55"/>
        <v>0</v>
      </c>
      <c r="DG48" s="42" t="str">
        <f t="shared" si="56"/>
        <v/>
      </c>
      <c r="DH48" s="103" t="str">
        <f>IF(option=3, IF(DH$17=1, DH47, IF(Calculation!$G48&lt;=Calculation!$L$2,Calculation!DH47+(DH$38-DH$28)/10, IF(DH$10&gt;=30, DH47+DU44, DH47+('TFP model'!$D$58-DH$42)/('TFP model'!$I$58-Calculation!$L$2)))),  "")</f>
        <v/>
      </c>
      <c r="DI48" s="103" t="str">
        <f>IF(option=3, IF(DI$17=1, DI47, IF(Calculation!$G48&lt;=Calculation!$L$2,Calculation!DI47+(DI$38-DI$28)/10, IF(DI$10&gt;=30, DI47+DV44, DI47+('TFP model'!$D$59-DI$42)/('TFP model'!$I$59-Calculation!$L$2)))),  "")</f>
        <v/>
      </c>
      <c r="DJ48" s="103" t="str">
        <f>IF(option=3, IF(DJ$17=1, DJ47, IF(Calculation!$G48&lt;=Calculation!$L$2,Calculation!DJ47+(DJ$38-DJ$28)/10, IF(DJ$10&gt;=30, DJ47+DW44,  DJ47+('TFP model'!$D$60-DJ$42)/('TFP model'!$I$60-Calculation!$L$2)))),  "")</f>
        <v/>
      </c>
      <c r="DK48" s="103" t="str">
        <f>IF(option=3, IF(DK$17=1, DK47, IF(Calculation!$G48&lt;=Calculation!$L$2,Calculation!DK47+(DK$38-DK$28)/10, IF(DK$10&gt;=30, DK47+DX44, DK47+('TFP model'!$D$61-DK$42)/('TFP model'!$I$61-Calculation!$L$2)))),  "")</f>
        <v/>
      </c>
      <c r="DL48" s="103" t="str">
        <f>IF(option=3, IF(DL$17=1, DL47, IF(Calculation!$G48&lt;=Calculation!$L$2,Calculation!DL47+(DL$38-DL$28)/10, IF(DL$10&gt;=30, DL47+DY44, DL47+('TFP model'!$D$62-DL$42)/('TFP model'!$I$62-Calculation!$L$2)))),  "")</f>
        <v/>
      </c>
      <c r="DM48" s="103" t="str">
        <f>IF(option=3, IF(DM$17=1, DM47, IF(Calculation!$G48&lt;=Calculation!$L$2,Calculation!DM47+(DM$38-DM$28)/10, IF(DM$10&gt;=30, DM47+DZ44, DM47+('TFP model'!$D$63-DM$42)/('TFP model'!$I$63-Calculation!$L$2)))),  "")</f>
        <v/>
      </c>
      <c r="DN48" s="77">
        <v>1995</v>
      </c>
      <c r="DO48" s="102">
        <f>SUMIFS(Data!AK$4:AK$6064,Data!$B$4:$B$6064,DO$18,Data!$D$4:$D$6064,$DN48)</f>
        <v>0</v>
      </c>
      <c r="DP48" s="102">
        <f>SUMIFS(Data!AL$4:AL$6064,Data!$B$4:$B$6064,DP$18,Data!$D$4:$D$6064,$DN48)</f>
        <v>0</v>
      </c>
      <c r="DQ48" s="102">
        <f>SUMIFS(Data!AM$4:AM$6064,Data!$B$4:$B$6064,DQ$18,Data!$D$4:$D$6064,$DN48)</f>
        <v>0</v>
      </c>
      <c r="DR48" s="102">
        <f>SUMIFS(Data!AN$4:AN$6064,Data!$B$4:$B$6064,DR$18,Data!$D$4:$D$6064,$DN48)</f>
        <v>0</v>
      </c>
      <c r="DS48" s="102">
        <f>SUMIFS(Data!AO$4:AO$6064,Data!$B$4:$B$6064,DS$18,Data!$D$4:$D$6064,$DN48)</f>
        <v>0</v>
      </c>
      <c r="DT48" s="102">
        <f>SUMIFS(Data!AP$4:AP$6064,Data!$B$4:$B$6064,DT$18,Data!$D$4:$D$6064,$DN48)</f>
        <v>0</v>
      </c>
      <c r="DU48" s="144">
        <f t="shared" si="57"/>
        <v>0</v>
      </c>
      <c r="DV48" s="144">
        <f t="shared" si="58"/>
        <v>0</v>
      </c>
      <c r="DW48" s="144">
        <f t="shared" si="59"/>
        <v>0</v>
      </c>
      <c r="DX48" s="144">
        <f t="shared" si="60"/>
        <v>0</v>
      </c>
      <c r="DY48" s="144">
        <f t="shared" si="61"/>
        <v>0</v>
      </c>
      <c r="DZ48" s="144">
        <f t="shared" si="62"/>
        <v>0</v>
      </c>
      <c r="EA48" s="16"/>
      <c r="EB48" s="93" t="str">
        <f t="shared" si="1"/>
        <v>MYS</v>
      </c>
      <c r="EC48" s="93">
        <f t="shared" si="2"/>
        <v>2050</v>
      </c>
      <c r="ED48" s="16"/>
      <c r="EE48" s="16">
        <v>36</v>
      </c>
      <c r="EF48" s="94" t="e">
        <f t="shared" si="4"/>
        <v>#VALUE!</v>
      </c>
      <c r="EG48" s="213" t="e">
        <f t="shared" si="7"/>
        <v>#VALUE!</v>
      </c>
      <c r="EH48" s="117">
        <f t="shared" si="3"/>
        <v>3.6061176550781642E-4</v>
      </c>
      <c r="EI48" s="213">
        <f t="array" ref="EI48">EE48^6*EK$16+EE48^5*EL$16+EE48^4*EM$16+EE48^3*EN$16+EE48^2*EO$16+EE48*EP$16+EQ$16</f>
        <v>3.0100808091343412E-4</v>
      </c>
      <c r="EJ48" s="16"/>
      <c r="EK48" s="16"/>
      <c r="EL48" s="16"/>
      <c r="EM48" s="16"/>
      <c r="EN48" s="16"/>
      <c r="EO48" s="16"/>
    </row>
    <row r="49" spans="3:145" ht="17.25" thickTop="1" thickBot="1" x14ac:dyDescent="0.3">
      <c r="F49" s="39" t="str">
        <f t="shared" si="19"/>
        <v>MYS</v>
      </c>
      <c r="G49" s="16">
        <v>2025</v>
      </c>
      <c r="H49" s="16"/>
      <c r="I49" s="40"/>
      <c r="J49" s="105" t="e">
        <f>IF(G49=Calculation!$L$2, $Y$7, IF(G49=Calculation!$L$2+1, $Y$7+$K$12*(LN(P48)-LN(P33))/15+$K$13*(LN(N48)-LN(N33))/15,J48+$K$12*(LN(P48)-LN(P47))+$K$13*(LN(N48)-LN(N47))))</f>
        <v>#VALUE!</v>
      </c>
      <c r="K49" s="105" t="e">
        <f t="shared" si="24"/>
        <v>#VALUE!</v>
      </c>
      <c r="L49" s="105">
        <f>IF(G49=Calculation!$L$2, $Y$7, IF(G49=Calculation!$L$2+1, $Y$7+$K$12*(LN(Q48)-LN(Q33))/15+$K$13*(LN(O48)-LN(N33))/15,L48+$K$12*(LN(Q48)-LN(Q47))+$K$13*(LN(O48)-LN(O47))))</f>
        <v>4.92887702120873E-3</v>
      </c>
      <c r="M49" s="215">
        <f t="shared" si="24"/>
        <v>4.955498711715467E-3</v>
      </c>
      <c r="N49" s="104" t="e">
        <f t="shared" si="64"/>
        <v>#VALUE!</v>
      </c>
      <c r="O49" s="104">
        <f t="shared" si="63"/>
        <v>1.0944577121633789</v>
      </c>
      <c r="P49" s="103" t="e">
        <f t="shared" si="8"/>
        <v>#VALUE!</v>
      </c>
      <c r="Q49" s="103">
        <f t="shared" si="9"/>
        <v>61.68838384366218</v>
      </c>
      <c r="R49" s="16">
        <v>2025</v>
      </c>
      <c r="S49" s="103" t="e">
        <f>IF(option=1,IF(Calculation!G49&lt;=Calculation!$L$2,Calculation!S48+(S$38-S$28)/10,IF(AND(select&gt;=30,select&lt;=36),S48+W45,S48+(Calculation!$C$4-S$42)/('TFP model'!$I$18-Calculation!$L$2))))</f>
        <v>#VALUE!</v>
      </c>
      <c r="T49" s="102" t="e">
        <f t="shared" si="10"/>
        <v>#VALUE!</v>
      </c>
      <c r="U49" s="77">
        <v>1996</v>
      </c>
      <c r="V49" s="41">
        <f>SUMIFS(Data!L$4:L$6064,Data!B$4:B$6064,V$10,Data!D$4:D$6064,U49)</f>
        <v>0</v>
      </c>
      <c r="W49" s="41">
        <f t="shared" si="25"/>
        <v>0</v>
      </c>
      <c r="X49" s="41">
        <f t="shared" si="23"/>
        <v>36.95811510548333</v>
      </c>
      <c r="Y49" s="102">
        <v>2.0795162296296299</v>
      </c>
      <c r="Z49" s="103" t="str">
        <f t="shared" si="26"/>
        <v/>
      </c>
      <c r="AA49" s="102" t="str">
        <f t="shared" si="22"/>
        <v/>
      </c>
      <c r="AB49" s="103" t="str">
        <f t="shared" si="27"/>
        <v/>
      </c>
      <c r="AC49" s="102" t="str">
        <f t="shared" si="13"/>
        <v/>
      </c>
      <c r="AD49" s="16">
        <v>2025</v>
      </c>
      <c r="AE49" s="103" t="str">
        <f>IF(option=2, IF(AE$17=1, AE48, IF(Calculation!$G49&lt;=Calculation!$L$2, Calculation!AE48+(AE$38-AE$28)/10, IF(AND(AE$10&gt;=30, AE$10&lt;=36), AE48+AP45, AE48+(Calculation!$C$7-AE$42)/('TFP model'!$I$21-Calculation!$L$2)))), "")</f>
        <v/>
      </c>
      <c r="AF49" s="103" t="str">
        <f>IF(option=2, IF(AF$17=1, AF48, IF(Calculation!$G49&lt;=Calculation!$L$2, Calculation!AF48+(AF$38-AF$28)/10, IF(AND(AF$10&gt;=30, AF$10&lt;=36), AF48+AQ45, AF48+(Calculation!$C$9-AF$42)/('TFP model'!$I$22-Calculation!$L$2)))), "")</f>
        <v/>
      </c>
      <c r="AG49" s="103" t="str">
        <f>IF(option=2, IF(AG$17=1, AG48, IF(Calculation!$G49&lt;=Calculation!$L$2, Calculation!AG48+(AG$38-AG$28)/10, IF(AND(AG$10&gt;=30, AG$10&lt;=36), AG48+AR45, AG48+(Calculation!$C$11-AG$42)/('TFP model'!$I$23-Calculation!$L$2)))), "")</f>
        <v/>
      </c>
      <c r="AH49" s="103" t="str">
        <f>IF(option=2, IF(AH$17=1, AH48, IF(Calculation!$G49&lt;=Calculation!$L$2, Calculation!AH48+(AH$38-AH$28)/10, IF(AND(AH$10&gt;=30, AH$10&lt;=36), AH48+AS45, AH48+(Calculation!$C$13-AH$42)/('TFP model'!$I$24-Calculation!$L$2)))), "")</f>
        <v/>
      </c>
      <c r="AI49" s="103" t="str">
        <f>IF(option=2, IF(AI$17=1, AI48, IF(Calculation!$G49&lt;=Calculation!$L$2, Calculation!AI48+(AI$38-AI$28)/10, IF(AND(AI$10&gt;=30, AI$10&lt;=36), AI48+AT45, AI48+(Calculation!$C$15-AI$42)/('TFP model'!$I$25-Calculation!$L$2)))), "")</f>
        <v/>
      </c>
      <c r="AJ49" s="77">
        <v>1996</v>
      </c>
      <c r="AK49" s="102">
        <f>SUMIFS(Data!M$4:M$6064,Data!$B$4:$B$6064,AK$18,Data!$D$4:$D$6064,$AJ49)</f>
        <v>0</v>
      </c>
      <c r="AL49" s="102">
        <f>SUMIFS(Data!N$4:N$6064,Data!$B$4:$B$6064,AL$18,Data!$D$4:$D$6064,$AJ49)</f>
        <v>0</v>
      </c>
      <c r="AM49" s="102">
        <f>SUMIFS(Data!O$4:O$6064,Data!$B$4:$B$6064,AM$18,Data!$D$4:$D$6064,$AJ49)</f>
        <v>0</v>
      </c>
      <c r="AN49" s="102">
        <f>SUMIFS(Data!P$4:P$6064,Data!$B$4:$B$6064,AN$18,Data!$D$4:$D$6064,$AJ49)</f>
        <v>0</v>
      </c>
      <c r="AO49" s="102">
        <f>SUMIFS(Data!Q$4:Q$6064,Data!$B$4:$B$6064,AO$18,Data!$D$4:$D$6064,$AJ49)</f>
        <v>0</v>
      </c>
      <c r="AP49" s="101">
        <f t="shared" si="28"/>
        <v>0</v>
      </c>
      <c r="AQ49" s="101">
        <f t="shared" si="29"/>
        <v>0</v>
      </c>
      <c r="AR49" s="101">
        <f t="shared" si="30"/>
        <v>0</v>
      </c>
      <c r="AS49" s="101">
        <f t="shared" si="31"/>
        <v>0</v>
      </c>
      <c r="AT49" s="101">
        <f t="shared" si="32"/>
        <v>0</v>
      </c>
      <c r="AU49" s="103" t="str">
        <f t="shared" si="33"/>
        <v/>
      </c>
      <c r="AV49" s="103" t="str">
        <f>IF(option=3, IF(AV$17=1, AV48, IF(Calculation!$G49&lt;=Calculation!$L$2,Calculation!AV48+(AV$38-AV$28)/10, IF(AV$10&gt;=30, AV48+BC45, AV48+('TFP model'!$D$29-AV$42)/('TFP model'!$I$29-Calculation!$L$2)))),  "")</f>
        <v/>
      </c>
      <c r="AW49" s="103" t="str">
        <f>IF(option=3, IF(AW$17=1, AW48, IF(Calculation!$G49&lt;=Calculation!$L$2,Calculation!AW48+(AW$38-AW$28)/10, IF(AW$10&gt;=30, AW48+BD45, AW48+('TFP model'!$D$30-AW$42)/('TFP model'!$I$30-Calculation!$L$2)))),  "")</f>
        <v/>
      </c>
      <c r="AX49" s="103" t="str">
        <f>IF(option=3, IF(AX$17=1, AX48, IF(Calculation!$G49&lt;=Calculation!$L$2,Calculation!AX48+(AX$38-AX$28)/10, IF(AX$10&gt;=30, AX48+BE45, AX48+('TFP model'!$D$31-AX$42)/('TFP model'!$I$31-Calculation!$L$2)))),  "")</f>
        <v/>
      </c>
      <c r="AY49" s="77">
        <v>1996</v>
      </c>
      <c r="AZ49" s="102">
        <f>SUMIFS(Data!R$4:R$6064,Data!$B$4:$B$6064,AZ$18,Data!$D$4:$D$6064,$AY49)</f>
        <v>0</v>
      </c>
      <c r="BA49" s="102">
        <f>SUMIFS(Data!S$4:S$6064,Data!$B$4:$B$6064,BA$18,Data!$D$4:$D$6064,$AY49)</f>
        <v>0</v>
      </c>
      <c r="BB49" s="102">
        <f>SUMIFS(Data!T$4:T$6064,Data!$B$4:$B$6064,BB$18,Data!$D$4:$D$6064,$AY49)</f>
        <v>0</v>
      </c>
      <c r="BC49" s="140">
        <f t="shared" si="34"/>
        <v>0</v>
      </c>
      <c r="BD49" s="140">
        <f t="shared" si="35"/>
        <v>0</v>
      </c>
      <c r="BE49" s="140">
        <f t="shared" si="36"/>
        <v>0</v>
      </c>
      <c r="BF49" s="103" t="str">
        <f t="shared" si="37"/>
        <v/>
      </c>
      <c r="BG49" s="103" t="str">
        <f>IF(option=3, IF(BG$17=1, BG48, IF(Calculation!$G49&lt;=Calculation!$L$2,Calculation!BG48+(BG$38-BG$28)/10, IF(BG$10&gt;=30, BG48+BP45, BG48+('TFP model'!$D$34-BG$42)/('TFP model'!$I$34-Calculation!$L$2)))),  "")</f>
        <v/>
      </c>
      <c r="BH49" s="103" t="str">
        <f>IF(option=3, IF(BH$17=1, BH48, IF(Calculation!$G49&lt;=Calculation!$L$2,Calculation!BH48+(BH$38-BH$28)/10, IF(BH$10&gt;=30, BH48+BQ45, BH48+('TFP model'!$D$35-BH$42)/('TFP model'!$I$35-Calculation!$L$2)))),  "")</f>
        <v/>
      </c>
      <c r="BI49" s="103" t="str">
        <f>IF(option=3, IF(BI$17=1, BI48, IF(Calculation!$G49&lt;=Calculation!$L$2,Calculation!BI48+(BI$38-BI$28)/10, IF(BI$10&gt;=30, BI48+BR45, BI48+('TFP model'!$D$36-BI$42)/('TFP model'!$I$36-Calculation!$L$2)))),  "")</f>
        <v/>
      </c>
      <c r="BJ49" s="103" t="str">
        <f>IF(option=3, IF(BJ$17=1, BJ48, IF(Calculation!$G49&lt;=Calculation!$L$2,Calculation!BJ48+(BJ$38-BJ$28)/10, IF(BJ$10&gt;=30, BJ48+BS45, BJ48+('TFP model'!$D$37-BJ$42)/('TFP model'!$I$37-Calculation!$L$2)))),  "")</f>
        <v/>
      </c>
      <c r="BK49" s="77">
        <v>1996</v>
      </c>
      <c r="BL49" s="102">
        <f>SUMIFS(Data!U$4:U$6064,Data!$B$4:$B$6064,BL$18,Data!$D$4:$D$6064,$BK49)</f>
        <v>0</v>
      </c>
      <c r="BM49" s="102">
        <f>SUMIFS(Data!V$4:V$6064,Data!$B$4:$B$6064,BM$18,Data!$D$4:$D$6064,$BK49)</f>
        <v>0</v>
      </c>
      <c r="BN49" s="102">
        <f>SUMIFS(Data!W$4:W$6064,Data!$B$4:$B$6064,BN$18,Data!$D$4:$D$6064,$BK49)</f>
        <v>0</v>
      </c>
      <c r="BO49" s="102">
        <f>SUMIFS(Data!X$4:X$6064,Data!$B$4:$B$6064,BO$18,Data!$D$4:$D$6064,$BK49)</f>
        <v>0</v>
      </c>
      <c r="BP49" s="142">
        <f t="shared" si="38"/>
        <v>0</v>
      </c>
      <c r="BQ49" s="142">
        <f t="shared" si="39"/>
        <v>0</v>
      </c>
      <c r="BR49" s="142">
        <f t="shared" si="40"/>
        <v>0</v>
      </c>
      <c r="BS49" s="142">
        <f t="shared" si="41"/>
        <v>0</v>
      </c>
      <c r="BT49" s="103" t="str">
        <f t="shared" si="42"/>
        <v/>
      </c>
      <c r="BU49" s="103" t="str">
        <f>IF(option=3, IF(BU$17=1, BU48, IF(Calculation!$G49&lt;=Calculation!$L$2,Calculation!BU48+(BU$38-BU$28)/10, IF(BU$10&gt;=30, BU48+BZ45, BU48+('TFP model'!$D$41-BU$42)/('TFP model'!$I$41-Calculation!$L$2)))),  "")</f>
        <v/>
      </c>
      <c r="BV49" s="103" t="str">
        <f>IF(option=3, IF(BV$17=1, BV48, IF(Calculation!$G49&lt;=Calculation!$L$2,Calculation!BV48+(BV$38-BV$28)/10, IF(BV$10&gt;=30, BV48+CA45, BV48+('TFP model'!$D$43-BV$42)/('TFP model'!$I$43-Calculation!$L$2)))),  "")</f>
        <v/>
      </c>
      <c r="BW49" s="77">
        <v>1996</v>
      </c>
      <c r="BX49" s="102">
        <f>SUMIFS(Data!Y$4:Y$6064,Data!$B$4:$B$6064,BX$18,Data!$D$4:$D$6064,$BW49)</f>
        <v>0</v>
      </c>
      <c r="BY49" s="102">
        <f>SUMIFS(Data!Z$4:Z$6064,Data!$B$4:$B$6064,BY$18,Data!$D$4:$D$6064,$BW49)</f>
        <v>0</v>
      </c>
      <c r="BZ49" s="101">
        <f t="shared" si="43"/>
        <v>0</v>
      </c>
      <c r="CA49" s="101">
        <f t="shared" si="44"/>
        <v>0</v>
      </c>
      <c r="CB49" s="42" t="str">
        <f t="shared" si="45"/>
        <v/>
      </c>
      <c r="CC49" s="103" t="str">
        <f>IF(option=3, IF(CC$17=1, CC48, IF(Calculation!$G49&lt;=Calculation!$L$2,Calculation!CC48+(CC$38-CC$28)/10, IF(CC$10&gt;=30, CC48+CJ45, CC48+('TFP model'!$D$45-CC$42)/('TFP model'!$I$45-Calculation!$L$2)))),  "")</f>
        <v/>
      </c>
      <c r="CD49" s="103" t="str">
        <f>IF(option=3, IF(CD$17=1, CD48, IF(Calculation!$G49&lt;=Calculation!$L$2,Calculation!CD48+(CD$38-CD$28)/10, IF(CD$10&gt;=30, CD48+CK45, CD48+('TFP model'!$D$46-CD$42)/('TFP model'!$I$46-Calculation!$L$2)))),  "")</f>
        <v/>
      </c>
      <c r="CE49" s="103" t="str">
        <f>IF(option=3, IF(CE$17=1, CE48, IF(Calculation!$G49&lt;=Calculation!$L$2,Calculation!CE48+(CE$38-CE$28)/10, IF(CE$10&gt;=30, CE48+CL45, CE48+('TFP model'!$D$47-CE$42)/('TFP model'!$I$47-Calculation!$L$2)))),  "")</f>
        <v/>
      </c>
      <c r="CF49" s="77">
        <v>1996</v>
      </c>
      <c r="CG49" s="102">
        <f>SUMIFS(Data!AB$4:AB$6064,Data!$B$4:$B$6064,CG$18,Data!$D$4:$D$6064,$CF49)</f>
        <v>0</v>
      </c>
      <c r="CH49" s="102">
        <f>SUMIFS(Data!AC$4:AC$6064,Data!$B$4:$B$6064,CH$18,Data!$D$4:$D$6064,$CF49)</f>
        <v>0</v>
      </c>
      <c r="CI49" s="102">
        <f>SUMIFS(Data!AD$4:AD$6064,Data!$B$4:$B$6064,CI$18,Data!$D$4:$D$6064,$CF49)</f>
        <v>0</v>
      </c>
      <c r="CJ49" s="144">
        <f t="shared" si="46"/>
        <v>0</v>
      </c>
      <c r="CK49" s="144">
        <f t="shared" si="47"/>
        <v>0</v>
      </c>
      <c r="CL49" s="144">
        <f t="shared" si="48"/>
        <v>0</v>
      </c>
      <c r="CM49" s="103" t="str">
        <f t="shared" si="49"/>
        <v/>
      </c>
      <c r="CN49" s="103" t="str">
        <f>IF(option=3, IF(CN$17=1, CN48, IF(Calculation!$G49&lt;=Calculation!$L$2,Calculation!CN48+(CN$38-CN$28)/10, IF(CN$10&gt;=30, CN48+DA45, CN48+('TFP model'!$D$50-CN$42)/('TFP model'!$I$50-Calculation!$L$2)))),  "")</f>
        <v/>
      </c>
      <c r="CO49" s="103" t="str">
        <f>IF(option=3, IF(CO$17=1, CO48, IF(Calculation!$G49&lt;=Calculation!$L$2,Calculation!CO48+(CO$38-CO$28)/10, IF(CO$10&gt;=30, CO48+DB45, CO48+('TFP model'!$D$51-CO$42)/('TFP model'!$I$51-Calculation!$L$2)))),  "")</f>
        <v/>
      </c>
      <c r="CP49" s="103" t="str">
        <f>IF(option=3, IF(CP$17=1, CP48, IF(Calculation!$G49&lt;=Calculation!$L$2,Calculation!CP48+(CP$38-CP$28)/10, IF(CP$10&gt;=30, CP48+DC45, CP48+('TFP model'!$D$52-CP$42)/('TFP model'!$I$52-Calculation!$L$2)))),  "")</f>
        <v/>
      </c>
      <c r="CQ49" s="103" t="str">
        <f>IF(option=3, IF(CQ$17=1, CQ48, IF(Calculation!$G49&lt;=Calculation!$L$2,Calculation!CQ48+(CQ$38-CQ$28)/10, IF(CQ$10&gt;=30, CQ48+DD45, CQ48+('TFP model'!$D$53-CQ$42)/('TFP model'!$I$53-Calculation!$L$2)))),  "")</f>
        <v/>
      </c>
      <c r="CR49" s="103" t="str">
        <f>IF(option=3, MIN(100, IF(CR$17=1, CR48, IF(Calculation!$G49&lt;=Calculation!$L$2,Calculation!CR48+(CR$38-CR$28)/10, IF(CR$10&gt;=30, CR48+DE45,  CR48+('TFP model'!$D$54-CR$42)/('TFP model'!$I$54-Calculation!$L$2))))),  "")</f>
        <v/>
      </c>
      <c r="CS49" s="103" t="str">
        <f>IF(option=3, MIN(100, IF(CS$17=1, CS48, IF(Calculation!$G49&lt;=Calculation!$L$2,Calculation!CS48+(CS$38-CS$28)/10, IF(CS$10&gt;=30, CS48+DF45, CS48+('TFP model'!$D$55-CS$42)/('TFP model'!$I$55-Calculation!$L$2))))),  "")</f>
        <v/>
      </c>
      <c r="CT49" s="77">
        <v>1996</v>
      </c>
      <c r="CU49" s="102">
        <f>SUMIFS(Data!AE$4:AE$6064,Data!$B$4:$B$6064,CU$18,Data!$D$4:$D$6064,$CT49)</f>
        <v>0</v>
      </c>
      <c r="CV49" s="102">
        <f>SUMIFS(Data!AF$4:AF$6064,Data!$B$4:$B$6064,CV$18,Data!$D$4:$D$6064,$CT49)</f>
        <v>0</v>
      </c>
      <c r="CW49" s="102">
        <f>SUMIFS(Data!AG$4:AG$6064,Data!$B$4:$B$6064,CW$18,Data!$D$4:$D$6064,$CT49)</f>
        <v>0</v>
      </c>
      <c r="CX49" s="102">
        <f>SUMIFS(Data!AH$4:AH$6064,Data!$B$4:$B$6064,CX$18,Data!$D$4:$D$6064,$CT49)</f>
        <v>0</v>
      </c>
      <c r="CY49" s="102">
        <f>SUMIFS(Data!AI$4:AI$6064,Data!$B$4:$B$6064,CY$18,Data!$D$4:$D$6064,$CT49)</f>
        <v>0</v>
      </c>
      <c r="CZ49" s="102">
        <f>SUMIFS(Data!AJ$4:AJ$6064,Data!$B$4:$B$6064,CZ$18,Data!$D$4:$D$6064,$CT49)</f>
        <v>0</v>
      </c>
      <c r="DA49" s="144">
        <f t="shared" si="50"/>
        <v>0</v>
      </c>
      <c r="DB49" s="144">
        <f t="shared" si="51"/>
        <v>0</v>
      </c>
      <c r="DC49" s="144">
        <f t="shared" si="52"/>
        <v>0</v>
      </c>
      <c r="DD49" s="144">
        <f t="shared" si="53"/>
        <v>0</v>
      </c>
      <c r="DE49" s="144">
        <f t="shared" si="54"/>
        <v>0</v>
      </c>
      <c r="DF49" s="144">
        <f t="shared" si="55"/>
        <v>0</v>
      </c>
      <c r="DG49" s="42" t="str">
        <f t="shared" si="56"/>
        <v/>
      </c>
      <c r="DH49" s="103" t="str">
        <f>IF(option=3, IF(DH$17=1, DH48, IF(Calculation!$G49&lt;=Calculation!$L$2,Calculation!DH48+(DH$38-DH$28)/10, IF(DH$10&gt;=30, DH48+DU45, DH48+('TFP model'!$D$58-DH$42)/('TFP model'!$I$58-Calculation!$L$2)))),  "")</f>
        <v/>
      </c>
      <c r="DI49" s="103" t="str">
        <f>IF(option=3, IF(DI$17=1, DI48, IF(Calculation!$G49&lt;=Calculation!$L$2,Calculation!DI48+(DI$38-DI$28)/10, IF(DI$10&gt;=30, DI48+DV45, DI48+('TFP model'!$D$59-DI$42)/('TFP model'!$I$59-Calculation!$L$2)))),  "")</f>
        <v/>
      </c>
      <c r="DJ49" s="103" t="str">
        <f>IF(option=3, IF(DJ$17=1, DJ48, IF(Calculation!$G49&lt;=Calculation!$L$2,Calculation!DJ48+(DJ$38-DJ$28)/10, IF(DJ$10&gt;=30, DJ48+DW45,  DJ48+('TFP model'!$D$60-DJ$42)/('TFP model'!$I$60-Calculation!$L$2)))),  "")</f>
        <v/>
      </c>
      <c r="DK49" s="103" t="str">
        <f>IF(option=3, IF(DK$17=1, DK48, IF(Calculation!$G49&lt;=Calculation!$L$2,Calculation!DK48+(DK$38-DK$28)/10, IF(DK$10&gt;=30, DK48+DX45, DK48+('TFP model'!$D$61-DK$42)/('TFP model'!$I$61-Calculation!$L$2)))),  "")</f>
        <v/>
      </c>
      <c r="DL49" s="103" t="str">
        <f>IF(option=3, IF(DL$17=1, DL48, IF(Calculation!$G49&lt;=Calculation!$L$2,Calculation!DL48+(DL$38-DL$28)/10, IF(DL$10&gt;=30, DL48+DY45, DL48+('TFP model'!$D$62-DL$42)/('TFP model'!$I$62-Calculation!$L$2)))),  "")</f>
        <v/>
      </c>
      <c r="DM49" s="103" t="str">
        <f>IF(option=3, IF(DM$17=1, DM48, IF(Calculation!$G49&lt;=Calculation!$L$2,Calculation!DM48+(DM$38-DM$28)/10, IF(DM$10&gt;=30, DM48+DZ45, DM48+('TFP model'!$D$63-DM$42)/('TFP model'!$I$63-Calculation!$L$2)))),  "")</f>
        <v/>
      </c>
      <c r="DN49" s="77">
        <v>1996</v>
      </c>
      <c r="DO49" s="102">
        <f>SUMIFS(Data!AK$4:AK$6064,Data!$B$4:$B$6064,DO$18,Data!$D$4:$D$6064,$DN49)</f>
        <v>0</v>
      </c>
      <c r="DP49" s="102">
        <f>SUMIFS(Data!AL$4:AL$6064,Data!$B$4:$B$6064,DP$18,Data!$D$4:$D$6064,$DN49)</f>
        <v>0</v>
      </c>
      <c r="DQ49" s="102">
        <f>SUMIFS(Data!AM$4:AM$6064,Data!$B$4:$B$6064,DQ$18,Data!$D$4:$D$6064,$DN49)</f>
        <v>0</v>
      </c>
      <c r="DR49" s="102">
        <f>SUMIFS(Data!AN$4:AN$6064,Data!$B$4:$B$6064,DR$18,Data!$D$4:$D$6064,$DN49)</f>
        <v>0</v>
      </c>
      <c r="DS49" s="102">
        <f>SUMIFS(Data!AO$4:AO$6064,Data!$B$4:$B$6064,DS$18,Data!$D$4:$D$6064,$DN49)</f>
        <v>0</v>
      </c>
      <c r="DT49" s="102">
        <f>SUMIFS(Data!AP$4:AP$6064,Data!$B$4:$B$6064,DT$18,Data!$D$4:$D$6064,$DN49)</f>
        <v>0</v>
      </c>
      <c r="DU49" s="144">
        <f t="shared" si="57"/>
        <v>0</v>
      </c>
      <c r="DV49" s="144">
        <f t="shared" si="58"/>
        <v>0</v>
      </c>
      <c r="DW49" s="144">
        <f t="shared" si="59"/>
        <v>0</v>
      </c>
      <c r="DX49" s="144">
        <f t="shared" si="60"/>
        <v>0</v>
      </c>
      <c r="DY49" s="144">
        <f t="shared" si="61"/>
        <v>0</v>
      </c>
      <c r="DZ49" s="144">
        <f t="shared" si="62"/>
        <v>0</v>
      </c>
      <c r="EA49" s="16"/>
      <c r="EB49" s="93" t="str">
        <f t="shared" si="1"/>
        <v>MYS</v>
      </c>
      <c r="EC49" s="93">
        <f t="shared" si="2"/>
        <v>2051</v>
      </c>
      <c r="ED49" s="16"/>
      <c r="EE49" s="16">
        <v>37</v>
      </c>
      <c r="EF49" s="94" t="e">
        <f t="shared" si="4"/>
        <v>#VALUE!</v>
      </c>
      <c r="EG49" s="213" t="e">
        <f t="shared" si="7"/>
        <v>#VALUE!</v>
      </c>
      <c r="EH49" s="117">
        <f t="shared" si="3"/>
        <v>3.2479667042582377E-4</v>
      </c>
      <c r="EI49" s="213">
        <f t="array" ref="EI49">EE49^6*EK$16+EE49^5*EL$16+EE49^4*EM$16+EE49^3*EN$16+EE49^2*EO$16+EE49*EP$16+EQ$16</f>
        <v>6.089616743680526E-5</v>
      </c>
      <c r="EJ49" s="16"/>
      <c r="EK49" s="16"/>
      <c r="EL49" s="16"/>
      <c r="EM49" s="16"/>
      <c r="EN49" s="16"/>
      <c r="EO49" s="16"/>
    </row>
    <row r="50" spans="3:145" ht="17.25" thickTop="1" thickBot="1" x14ac:dyDescent="0.3">
      <c r="C50" s="112"/>
      <c r="F50" s="39" t="str">
        <f t="shared" si="19"/>
        <v>MYS</v>
      </c>
      <c r="G50" s="16">
        <v>2026</v>
      </c>
      <c r="H50" s="16"/>
      <c r="I50" s="40"/>
      <c r="J50" s="105" t="e">
        <f>IF(G50=Calculation!$L$2, $Y$7, IF(G50=Calculation!$L$2+1, $Y$7+$K$12*(LN(P49)-LN(P34))/15+$K$13*(LN(N49)-LN(N34))/15,J49+$K$12*(LN(P49)-LN(P48))+$K$13*(LN(N49)-LN(N48))))</f>
        <v>#VALUE!</v>
      </c>
      <c r="K50" s="105" t="e">
        <f t="shared" si="24"/>
        <v>#VALUE!</v>
      </c>
      <c r="L50" s="105">
        <f>IF(G50=Calculation!$L$2, $Y$7, IF(G50=Calculation!$L$2+1, $Y$7+$K$12*(LN(Q49)-LN(Q34))/15+$K$13*(LN(O49)-LN(N34))/15,L49+$K$12*(LN(Q49)-LN(Q48))+$K$13*(LN(O49)-LN(O48))))</f>
        <v>4.4393527847671243E-3</v>
      </c>
      <c r="M50" s="215">
        <f t="shared" si="24"/>
        <v>4.4210046836089083E-3</v>
      </c>
      <c r="N50" s="104" t="e">
        <f t="shared" si="64"/>
        <v>#VALUE!</v>
      </c>
      <c r="O50" s="104">
        <f t="shared" si="63"/>
        <v>1.0993271967383809</v>
      </c>
      <c r="P50" s="103" t="e">
        <f t="shared" si="8"/>
        <v>#VALUE!</v>
      </c>
      <c r="Q50" s="103">
        <f t="shared" si="9"/>
        <v>61.68838384366218</v>
      </c>
      <c r="R50" s="16">
        <v>2026</v>
      </c>
      <c r="S50" s="103" t="e">
        <f>IF(option=1,IF(Calculation!G50&lt;=Calculation!$L$2,Calculation!S49+(S$38-S$28)/10,IF(AND(select&gt;=30,select&lt;=36),S49+W46,S49+(Calculation!$C$4-S$42)/('TFP model'!$I$18-Calculation!$L$2))))</f>
        <v>#VALUE!</v>
      </c>
      <c r="T50" s="102" t="e">
        <f t="shared" si="10"/>
        <v>#VALUE!</v>
      </c>
      <c r="U50" s="77">
        <v>1997</v>
      </c>
      <c r="V50" s="41">
        <f>SUMIFS(Data!L$4:L$6064,Data!B$4:B$6064,V$10,Data!D$4:D$6064,U50)</f>
        <v>0</v>
      </c>
      <c r="W50" s="41">
        <f t="shared" si="25"/>
        <v>0</v>
      </c>
      <c r="X50" s="41">
        <f t="shared" si="23"/>
        <v>36.95811510548333</v>
      </c>
      <c r="Y50" s="102">
        <v>2.2692239681481485</v>
      </c>
      <c r="Z50" s="103" t="str">
        <f t="shared" si="26"/>
        <v/>
      </c>
      <c r="AA50" s="102" t="str">
        <f t="shared" si="22"/>
        <v/>
      </c>
      <c r="AB50" s="103" t="str">
        <f t="shared" si="27"/>
        <v/>
      </c>
      <c r="AC50" s="102" t="str">
        <f t="shared" si="13"/>
        <v/>
      </c>
      <c r="AD50" s="16">
        <v>2026</v>
      </c>
      <c r="AE50" s="103" t="str">
        <f>IF(option=2, IF(AE$17=1, AE49, IF(Calculation!$G50&lt;=Calculation!$L$2, Calculation!AE49+(AE$38-AE$28)/10, IF(AND(AE$10&gt;=30, AE$10&lt;=36), AE49+AP46, AE49+(Calculation!$C$7-AE$42)/('TFP model'!$I$21-Calculation!$L$2)))), "")</f>
        <v/>
      </c>
      <c r="AF50" s="103" t="str">
        <f>IF(option=2, IF(AF$17=1, AF49, IF(Calculation!$G50&lt;=Calculation!$L$2, Calculation!AF49+(AF$38-AF$28)/10, IF(AND(AF$10&gt;=30, AF$10&lt;=36), AF49+AQ46, AF49+(Calculation!$C$9-AF$42)/('TFP model'!$I$22-Calculation!$L$2)))), "")</f>
        <v/>
      </c>
      <c r="AG50" s="103" t="str">
        <f>IF(option=2, IF(AG$17=1, AG49, IF(Calculation!$G50&lt;=Calculation!$L$2, Calculation!AG49+(AG$38-AG$28)/10, IF(AND(AG$10&gt;=30, AG$10&lt;=36), AG49+AR46, AG49+(Calculation!$C$11-AG$42)/('TFP model'!$I$23-Calculation!$L$2)))), "")</f>
        <v/>
      </c>
      <c r="AH50" s="103" t="str">
        <f>IF(option=2, IF(AH$17=1, AH49, IF(Calculation!$G50&lt;=Calculation!$L$2, Calculation!AH49+(AH$38-AH$28)/10, IF(AND(AH$10&gt;=30, AH$10&lt;=36), AH49+AS46, AH49+(Calculation!$C$13-AH$42)/('TFP model'!$I$24-Calculation!$L$2)))), "")</f>
        <v/>
      </c>
      <c r="AI50" s="103" t="str">
        <f>IF(option=2, IF(AI$17=1, AI49, IF(Calculation!$G50&lt;=Calculation!$L$2, Calculation!AI49+(AI$38-AI$28)/10, IF(AND(AI$10&gt;=30, AI$10&lt;=36), AI49+AT46, AI49+(Calculation!$C$15-AI$42)/('TFP model'!$I$25-Calculation!$L$2)))), "")</f>
        <v/>
      </c>
      <c r="AJ50" s="77">
        <v>1997</v>
      </c>
      <c r="AK50" s="102">
        <f>SUMIFS(Data!M$4:M$6064,Data!$B$4:$B$6064,AK$18,Data!$D$4:$D$6064,$AJ50)</f>
        <v>0</v>
      </c>
      <c r="AL50" s="102">
        <f>SUMIFS(Data!N$4:N$6064,Data!$B$4:$B$6064,AL$18,Data!$D$4:$D$6064,$AJ50)</f>
        <v>0</v>
      </c>
      <c r="AM50" s="102">
        <f>SUMIFS(Data!O$4:O$6064,Data!$B$4:$B$6064,AM$18,Data!$D$4:$D$6064,$AJ50)</f>
        <v>0</v>
      </c>
      <c r="AN50" s="102">
        <f>SUMIFS(Data!P$4:P$6064,Data!$B$4:$B$6064,AN$18,Data!$D$4:$D$6064,$AJ50)</f>
        <v>0</v>
      </c>
      <c r="AO50" s="102">
        <f>SUMIFS(Data!Q$4:Q$6064,Data!$B$4:$B$6064,AO$18,Data!$D$4:$D$6064,$AJ50)</f>
        <v>0</v>
      </c>
      <c r="AP50" s="101">
        <f t="shared" si="28"/>
        <v>0</v>
      </c>
      <c r="AQ50" s="101">
        <f t="shared" si="29"/>
        <v>0</v>
      </c>
      <c r="AR50" s="101">
        <f t="shared" si="30"/>
        <v>0</v>
      </c>
      <c r="AS50" s="101">
        <f t="shared" si="31"/>
        <v>0</v>
      </c>
      <c r="AT50" s="101">
        <f t="shared" si="32"/>
        <v>0</v>
      </c>
      <c r="AU50" s="103" t="str">
        <f t="shared" si="33"/>
        <v/>
      </c>
      <c r="AV50" s="103" t="str">
        <f>IF(option=3, IF(AV$17=1, AV49, IF(Calculation!$G50&lt;=Calculation!$L$2,Calculation!AV49+(AV$38-AV$28)/10, IF(AV$10&gt;=30, AV49+BC46, AV49+('TFP model'!$D$29-AV$42)/('TFP model'!$I$29-Calculation!$L$2)))),  "")</f>
        <v/>
      </c>
      <c r="AW50" s="103" t="str">
        <f>IF(option=3, IF(AW$17=1, AW49, IF(Calculation!$G50&lt;=Calculation!$L$2,Calculation!AW49+(AW$38-AW$28)/10, IF(AW$10&gt;=30, AW49+BD46, AW49+('TFP model'!$D$30-AW$42)/('TFP model'!$I$30-Calculation!$L$2)))),  "")</f>
        <v/>
      </c>
      <c r="AX50" s="103" t="str">
        <f>IF(option=3, IF(AX$17=1, AX49, IF(Calculation!$G50&lt;=Calculation!$L$2,Calculation!AX49+(AX$38-AX$28)/10, IF(AX$10&gt;=30, AX49+BE46, AX49+('TFP model'!$D$31-AX$42)/('TFP model'!$I$31-Calculation!$L$2)))),  "")</f>
        <v/>
      </c>
      <c r="AY50" s="77">
        <v>1997</v>
      </c>
      <c r="AZ50" s="102">
        <f>SUMIFS(Data!R$4:R$6064,Data!$B$4:$B$6064,AZ$18,Data!$D$4:$D$6064,$AY50)</f>
        <v>0</v>
      </c>
      <c r="BA50" s="102">
        <f>SUMIFS(Data!S$4:S$6064,Data!$B$4:$B$6064,BA$18,Data!$D$4:$D$6064,$AY50)</f>
        <v>0</v>
      </c>
      <c r="BB50" s="102">
        <f>SUMIFS(Data!T$4:T$6064,Data!$B$4:$B$6064,BB$18,Data!$D$4:$D$6064,$AY50)</f>
        <v>0</v>
      </c>
      <c r="BC50" s="140">
        <f t="shared" si="34"/>
        <v>0</v>
      </c>
      <c r="BD50" s="140">
        <f t="shared" si="35"/>
        <v>0</v>
      </c>
      <c r="BE50" s="140">
        <f t="shared" si="36"/>
        <v>0</v>
      </c>
      <c r="BF50" s="103" t="str">
        <f t="shared" si="37"/>
        <v/>
      </c>
      <c r="BG50" s="103" t="str">
        <f>IF(option=3, IF(BG$17=1, BG49, IF(Calculation!$G50&lt;=Calculation!$L$2,Calculation!BG49+(BG$38-BG$28)/10, IF(BG$10&gt;=30, BG49+BP46, BG49+('TFP model'!$D$34-BG$42)/('TFP model'!$I$34-Calculation!$L$2)))),  "")</f>
        <v/>
      </c>
      <c r="BH50" s="103" t="str">
        <f>IF(option=3, IF(BH$17=1, BH49, IF(Calculation!$G50&lt;=Calculation!$L$2,Calculation!BH49+(BH$38-BH$28)/10, IF(BH$10&gt;=30, BH49+BQ46, BH49+('TFP model'!$D$35-BH$42)/('TFP model'!$I$35-Calculation!$L$2)))),  "")</f>
        <v/>
      </c>
      <c r="BI50" s="103" t="str">
        <f>IF(option=3, IF(BI$17=1, BI49, IF(Calculation!$G50&lt;=Calculation!$L$2,Calculation!BI49+(BI$38-BI$28)/10, IF(BI$10&gt;=30, BI49+BR46, BI49+('TFP model'!$D$36-BI$42)/('TFP model'!$I$36-Calculation!$L$2)))),  "")</f>
        <v/>
      </c>
      <c r="BJ50" s="103" t="str">
        <f>IF(option=3, IF(BJ$17=1, BJ49, IF(Calculation!$G50&lt;=Calculation!$L$2,Calculation!BJ49+(BJ$38-BJ$28)/10, IF(BJ$10&gt;=30, BJ49+BS46, BJ49+('TFP model'!$D$37-BJ$42)/('TFP model'!$I$37-Calculation!$L$2)))),  "")</f>
        <v/>
      </c>
      <c r="BK50" s="77">
        <v>1997</v>
      </c>
      <c r="BL50" s="102">
        <f>SUMIFS(Data!U$4:U$6064,Data!$B$4:$B$6064,BL$18,Data!$D$4:$D$6064,$BK50)</f>
        <v>0</v>
      </c>
      <c r="BM50" s="102">
        <f>SUMIFS(Data!V$4:V$6064,Data!$B$4:$B$6064,BM$18,Data!$D$4:$D$6064,$BK50)</f>
        <v>0</v>
      </c>
      <c r="BN50" s="102">
        <f>SUMIFS(Data!W$4:W$6064,Data!$B$4:$B$6064,BN$18,Data!$D$4:$D$6064,$BK50)</f>
        <v>0</v>
      </c>
      <c r="BO50" s="102">
        <f>SUMIFS(Data!X$4:X$6064,Data!$B$4:$B$6064,BO$18,Data!$D$4:$D$6064,$BK50)</f>
        <v>0</v>
      </c>
      <c r="BP50" s="142">
        <f t="shared" si="38"/>
        <v>0</v>
      </c>
      <c r="BQ50" s="142">
        <f t="shared" si="39"/>
        <v>0</v>
      </c>
      <c r="BR50" s="142">
        <f t="shared" si="40"/>
        <v>0</v>
      </c>
      <c r="BS50" s="142">
        <f t="shared" si="41"/>
        <v>0</v>
      </c>
      <c r="BT50" s="103" t="str">
        <f t="shared" si="42"/>
        <v/>
      </c>
      <c r="BU50" s="103" t="str">
        <f>IF(option=3, IF(BU$17=1, BU49, IF(Calculation!$G50&lt;=Calculation!$L$2,Calculation!BU49+(BU$38-BU$28)/10, IF(BU$10&gt;=30, BU49+BZ46, BU49+('TFP model'!$D$41-BU$42)/('TFP model'!$I$41-Calculation!$L$2)))),  "")</f>
        <v/>
      </c>
      <c r="BV50" s="103" t="str">
        <f>IF(option=3, IF(BV$17=1, BV49, IF(Calculation!$G50&lt;=Calculation!$L$2,Calculation!BV49+(BV$38-BV$28)/10, IF(BV$10&gt;=30, BV49+CA46, BV49+('TFP model'!$D$43-BV$42)/('TFP model'!$I$43-Calculation!$L$2)))),  "")</f>
        <v/>
      </c>
      <c r="BW50" s="77">
        <v>1997</v>
      </c>
      <c r="BX50" s="102">
        <f>SUMIFS(Data!Y$4:Y$6064,Data!$B$4:$B$6064,BX$18,Data!$D$4:$D$6064,$BW50)</f>
        <v>0</v>
      </c>
      <c r="BY50" s="102">
        <f>SUMIFS(Data!Z$4:Z$6064,Data!$B$4:$B$6064,BY$18,Data!$D$4:$D$6064,$BW50)</f>
        <v>0</v>
      </c>
      <c r="BZ50" s="101">
        <f t="shared" si="43"/>
        <v>0</v>
      </c>
      <c r="CA50" s="101">
        <f t="shared" si="44"/>
        <v>0</v>
      </c>
      <c r="CB50" s="42" t="str">
        <f t="shared" si="45"/>
        <v/>
      </c>
      <c r="CC50" s="103" t="str">
        <f>IF(option=3, IF(CC$17=1, CC49, IF(Calculation!$G50&lt;=Calculation!$L$2,Calculation!CC49+(CC$38-CC$28)/10, IF(CC$10&gt;=30, CC49+CJ46, CC49+('TFP model'!$D$45-CC$42)/('TFP model'!$I$45-Calculation!$L$2)))),  "")</f>
        <v/>
      </c>
      <c r="CD50" s="103" t="str">
        <f>IF(option=3, IF(CD$17=1, CD49, IF(Calculation!$G50&lt;=Calculation!$L$2,Calculation!CD49+(CD$38-CD$28)/10, IF(CD$10&gt;=30, CD49+CK46, CD49+('TFP model'!$D$46-CD$42)/('TFP model'!$I$46-Calculation!$L$2)))),  "")</f>
        <v/>
      </c>
      <c r="CE50" s="103" t="str">
        <f>IF(option=3, IF(CE$17=1, CE49, IF(Calculation!$G50&lt;=Calculation!$L$2,Calculation!CE49+(CE$38-CE$28)/10, IF(CE$10&gt;=30, CE49+CL46, CE49+('TFP model'!$D$47-CE$42)/('TFP model'!$I$47-Calculation!$L$2)))),  "")</f>
        <v/>
      </c>
      <c r="CF50" s="77">
        <v>1997</v>
      </c>
      <c r="CG50" s="102">
        <f>SUMIFS(Data!AB$4:AB$6064,Data!$B$4:$B$6064,CG$18,Data!$D$4:$D$6064,$CF50)</f>
        <v>0</v>
      </c>
      <c r="CH50" s="102">
        <f>SUMIFS(Data!AC$4:AC$6064,Data!$B$4:$B$6064,CH$18,Data!$D$4:$D$6064,$CF50)</f>
        <v>0</v>
      </c>
      <c r="CI50" s="102">
        <f>SUMIFS(Data!AD$4:AD$6064,Data!$B$4:$B$6064,CI$18,Data!$D$4:$D$6064,$CF50)</f>
        <v>0</v>
      </c>
      <c r="CJ50" s="144">
        <f t="shared" si="46"/>
        <v>0</v>
      </c>
      <c r="CK50" s="144">
        <f t="shared" si="47"/>
        <v>0</v>
      </c>
      <c r="CL50" s="144">
        <f t="shared" si="48"/>
        <v>0</v>
      </c>
      <c r="CM50" s="103" t="str">
        <f t="shared" si="49"/>
        <v/>
      </c>
      <c r="CN50" s="103" t="str">
        <f>IF(option=3, IF(CN$17=1, CN49, IF(Calculation!$G50&lt;=Calculation!$L$2,Calculation!CN49+(CN$38-CN$28)/10, IF(CN$10&gt;=30, CN49+DA46, CN49+('TFP model'!$D$50-CN$42)/('TFP model'!$I$50-Calculation!$L$2)))),  "")</f>
        <v/>
      </c>
      <c r="CO50" s="103" t="str">
        <f>IF(option=3, IF(CO$17=1, CO49, IF(Calculation!$G50&lt;=Calculation!$L$2,Calculation!CO49+(CO$38-CO$28)/10, IF(CO$10&gt;=30, CO49+DB46, CO49+('TFP model'!$D$51-CO$42)/('TFP model'!$I$51-Calculation!$L$2)))),  "")</f>
        <v/>
      </c>
      <c r="CP50" s="103" t="str">
        <f>IF(option=3, IF(CP$17=1, CP49, IF(Calculation!$G50&lt;=Calculation!$L$2,Calculation!CP49+(CP$38-CP$28)/10, IF(CP$10&gt;=30, CP49+DC46, CP49+('TFP model'!$D$52-CP$42)/('TFP model'!$I$52-Calculation!$L$2)))),  "")</f>
        <v/>
      </c>
      <c r="CQ50" s="103" t="str">
        <f>IF(option=3, IF(CQ$17=1, CQ49, IF(Calculation!$G50&lt;=Calculation!$L$2,Calculation!CQ49+(CQ$38-CQ$28)/10, IF(CQ$10&gt;=30, CQ49+DD46, CQ49+('TFP model'!$D$53-CQ$42)/('TFP model'!$I$53-Calculation!$L$2)))),  "")</f>
        <v/>
      </c>
      <c r="CR50" s="103" t="str">
        <f>IF(option=3, MIN(100, IF(CR$17=1, CR49, IF(Calculation!$G50&lt;=Calculation!$L$2,Calculation!CR49+(CR$38-CR$28)/10, IF(CR$10&gt;=30, CR49+DE46,  CR49+('TFP model'!$D$54-CR$42)/('TFP model'!$I$54-Calculation!$L$2))))),  "")</f>
        <v/>
      </c>
      <c r="CS50" s="103" t="str">
        <f>IF(option=3, MIN(100, IF(CS$17=1, CS49, IF(Calculation!$G50&lt;=Calculation!$L$2,Calculation!CS49+(CS$38-CS$28)/10, IF(CS$10&gt;=30, CS49+DF46, CS49+('TFP model'!$D$55-CS$42)/('TFP model'!$I$55-Calculation!$L$2))))),  "")</f>
        <v/>
      </c>
      <c r="CT50" s="77">
        <v>1997</v>
      </c>
      <c r="CU50" s="102">
        <f>SUMIFS(Data!AE$4:AE$6064,Data!$B$4:$B$6064,CU$18,Data!$D$4:$D$6064,$CT50)</f>
        <v>0</v>
      </c>
      <c r="CV50" s="102">
        <f>SUMIFS(Data!AF$4:AF$6064,Data!$B$4:$B$6064,CV$18,Data!$D$4:$D$6064,$CT50)</f>
        <v>0</v>
      </c>
      <c r="CW50" s="102">
        <f>SUMIFS(Data!AG$4:AG$6064,Data!$B$4:$B$6064,CW$18,Data!$D$4:$D$6064,$CT50)</f>
        <v>0</v>
      </c>
      <c r="CX50" s="102">
        <f>SUMIFS(Data!AH$4:AH$6064,Data!$B$4:$B$6064,CX$18,Data!$D$4:$D$6064,$CT50)</f>
        <v>0</v>
      </c>
      <c r="CY50" s="102">
        <f>SUMIFS(Data!AI$4:AI$6064,Data!$B$4:$B$6064,CY$18,Data!$D$4:$D$6064,$CT50)</f>
        <v>0</v>
      </c>
      <c r="CZ50" s="102">
        <f>SUMIFS(Data!AJ$4:AJ$6064,Data!$B$4:$B$6064,CZ$18,Data!$D$4:$D$6064,$CT50)</f>
        <v>0</v>
      </c>
      <c r="DA50" s="144">
        <f t="shared" si="50"/>
        <v>0</v>
      </c>
      <c r="DB50" s="144">
        <f t="shared" si="51"/>
        <v>0</v>
      </c>
      <c r="DC50" s="144">
        <f t="shared" si="52"/>
        <v>0</v>
      </c>
      <c r="DD50" s="144">
        <f t="shared" si="53"/>
        <v>0</v>
      </c>
      <c r="DE50" s="144">
        <f t="shared" si="54"/>
        <v>0</v>
      </c>
      <c r="DF50" s="144">
        <f t="shared" si="55"/>
        <v>0</v>
      </c>
      <c r="DG50" s="42" t="str">
        <f t="shared" si="56"/>
        <v/>
      </c>
      <c r="DH50" s="103" t="str">
        <f>IF(option=3, IF(DH$17=1, DH49, IF(Calculation!$G50&lt;=Calculation!$L$2,Calculation!DH49+(DH$38-DH$28)/10, IF(DH$10&gt;=30, DH49+DU46, DH49+('TFP model'!$D$58-DH$42)/('TFP model'!$I$58-Calculation!$L$2)))),  "")</f>
        <v/>
      </c>
      <c r="DI50" s="103" t="str">
        <f>IF(option=3, IF(DI$17=1, DI49, IF(Calculation!$G50&lt;=Calculation!$L$2,Calculation!DI49+(DI$38-DI$28)/10, IF(DI$10&gt;=30, DI49+DV46, DI49+('TFP model'!$D$59-DI$42)/('TFP model'!$I$59-Calculation!$L$2)))),  "")</f>
        <v/>
      </c>
      <c r="DJ50" s="103" t="str">
        <f>IF(option=3, IF(DJ$17=1, DJ49, IF(Calculation!$G50&lt;=Calculation!$L$2,Calculation!DJ49+(DJ$38-DJ$28)/10, IF(DJ$10&gt;=30, DJ49+DW46,  DJ49+('TFP model'!$D$60-DJ$42)/('TFP model'!$I$60-Calculation!$L$2)))),  "")</f>
        <v/>
      </c>
      <c r="DK50" s="103" t="str">
        <f>IF(option=3, IF(DK$17=1, DK49, IF(Calculation!$G50&lt;=Calculation!$L$2,Calculation!DK49+(DK$38-DK$28)/10, IF(DK$10&gt;=30, DK49+DX46, DK49+('TFP model'!$D$61-DK$42)/('TFP model'!$I$61-Calculation!$L$2)))),  "")</f>
        <v/>
      </c>
      <c r="DL50" s="103" t="str">
        <f>IF(option=3, IF(DL$17=1, DL49, IF(Calculation!$G50&lt;=Calculation!$L$2,Calculation!DL49+(DL$38-DL$28)/10, IF(DL$10&gt;=30, DL49+DY46, DL49+('TFP model'!$D$62-DL$42)/('TFP model'!$I$62-Calculation!$L$2)))),  "")</f>
        <v/>
      </c>
      <c r="DM50" s="103" t="str">
        <f>IF(option=3, IF(DM$17=1, DM49, IF(Calculation!$G50&lt;=Calculation!$L$2,Calculation!DM49+(DM$38-DM$28)/10, IF(DM$10&gt;=30, DM49+DZ46, DM49+('TFP model'!$D$63-DM$42)/('TFP model'!$I$63-Calculation!$L$2)))),  "")</f>
        <v/>
      </c>
      <c r="DN50" s="77">
        <v>1997</v>
      </c>
      <c r="DO50" s="102">
        <f>SUMIFS(Data!AK$4:AK$6064,Data!$B$4:$B$6064,DO$18,Data!$D$4:$D$6064,$DN50)</f>
        <v>0</v>
      </c>
      <c r="DP50" s="102">
        <f>SUMIFS(Data!AL$4:AL$6064,Data!$B$4:$B$6064,DP$18,Data!$D$4:$D$6064,$DN50)</f>
        <v>0</v>
      </c>
      <c r="DQ50" s="102">
        <f>SUMIFS(Data!AM$4:AM$6064,Data!$B$4:$B$6064,DQ$18,Data!$D$4:$D$6064,$DN50)</f>
        <v>0</v>
      </c>
      <c r="DR50" s="102">
        <f>SUMIFS(Data!AN$4:AN$6064,Data!$B$4:$B$6064,DR$18,Data!$D$4:$D$6064,$DN50)</f>
        <v>0</v>
      </c>
      <c r="DS50" s="102">
        <f>SUMIFS(Data!AO$4:AO$6064,Data!$B$4:$B$6064,DS$18,Data!$D$4:$D$6064,$DN50)</f>
        <v>0</v>
      </c>
      <c r="DT50" s="102">
        <f>SUMIFS(Data!AP$4:AP$6064,Data!$B$4:$B$6064,DT$18,Data!$D$4:$D$6064,$DN50)</f>
        <v>0</v>
      </c>
      <c r="DU50" s="144">
        <f t="shared" si="57"/>
        <v>0</v>
      </c>
      <c r="DV50" s="144">
        <f t="shared" si="58"/>
        <v>0</v>
      </c>
      <c r="DW50" s="144">
        <f t="shared" si="59"/>
        <v>0</v>
      </c>
      <c r="DX50" s="144">
        <f t="shared" si="60"/>
        <v>0</v>
      </c>
      <c r="DY50" s="144">
        <f t="shared" si="61"/>
        <v>0</v>
      </c>
      <c r="DZ50" s="144">
        <f t="shared" si="62"/>
        <v>0</v>
      </c>
      <c r="EA50" s="16"/>
      <c r="EB50" s="93" t="str">
        <f t="shared" si="1"/>
        <v>MYS</v>
      </c>
      <c r="EC50" s="93">
        <f t="shared" si="2"/>
        <v>2052</v>
      </c>
      <c r="ED50" s="16"/>
      <c r="EE50" s="16">
        <v>38</v>
      </c>
      <c r="EF50" s="94" t="e">
        <f t="shared" si="4"/>
        <v>#VALUE!</v>
      </c>
      <c r="EG50" s="213" t="e">
        <f t="shared" si="7"/>
        <v>#VALUE!</v>
      </c>
      <c r="EH50" s="117">
        <f t="shared" si="3"/>
        <v>2.9253864463113266E-4</v>
      </c>
      <c r="EI50" s="213">
        <f t="array" ref="EI50">EE50^6*EK$16+EE50^5*EL$16+EE50^4*EM$16+EE50^3*EN$16+EE50^2*EO$16+EE50*EP$16+EQ$16</f>
        <v>-3.4368669180592781E-4</v>
      </c>
      <c r="EJ50" s="16"/>
      <c r="EK50" s="16"/>
      <c r="EL50" s="16"/>
      <c r="EM50" s="16"/>
      <c r="EN50" s="16"/>
      <c r="EO50" s="16"/>
    </row>
    <row r="51" spans="3:145" ht="16.5" thickTop="1" x14ac:dyDescent="0.25">
      <c r="F51" s="39" t="str">
        <f t="shared" si="19"/>
        <v>MYS</v>
      </c>
      <c r="G51" s="16">
        <v>2027</v>
      </c>
      <c r="H51" s="16"/>
      <c r="I51" s="40"/>
      <c r="J51" s="105" t="e">
        <f>IF(G51=Calculation!$L$2, $Y$7, IF(G51=Calculation!$L$2+1, $Y$7+$K$12*(LN(P50)-LN(P35))/15+$K$13*(LN(N50)-LN(N35))/15,J50+$K$12*(LN(P50)-LN(P49))+$K$13*(LN(N50)-LN(N49))))</f>
        <v>#VALUE!</v>
      </c>
      <c r="K51" s="105" t="e">
        <f t="shared" si="24"/>
        <v>#VALUE!</v>
      </c>
      <c r="L51" s="105">
        <f>IF(G51=Calculation!$L$2, $Y$7, IF(G51=Calculation!$L$2+1, $Y$7+$K$12*(LN(Q50)-LN(Q35))/15+$K$13*(LN(O50)-LN(N35))/15,L50+$K$12*(LN(Q50)-LN(Q49))+$K$13*(LN(O50)-LN(O49))))</f>
        <v>3.9984469206307402E-3</v>
      </c>
      <c r="M51" s="215">
        <f t="shared" si="24"/>
        <v>3.9477555057180272E-3</v>
      </c>
      <c r="N51" s="104" t="e">
        <f t="shared" si="64"/>
        <v>#VALUE!</v>
      </c>
      <c r="O51" s="104">
        <f t="shared" si="63"/>
        <v>1.1037315976966959</v>
      </c>
      <c r="P51" s="103" t="e">
        <f t="shared" ref="P51:P76" si="65">IF(option=1, T51, IF(option=2, AA51, IF(option=3, AC51, "")))</f>
        <v>#VALUE!</v>
      </c>
      <c r="Q51" s="103">
        <f t="shared" ref="Q51:Q76" si="66">IF(G51&lt;=$L$2, P51, Q50)</f>
        <v>61.68838384366218</v>
      </c>
      <c r="R51" s="16">
        <v>2027</v>
      </c>
      <c r="S51" s="103" t="e">
        <f>IF(option=1,IF(Calculation!G51&lt;=Calculation!$L$2,Calculation!S50+(S$38-S$28)/10,IF(AND(select&gt;=30,select&lt;=36),S50+W47,S50+(Calculation!$C$4-S$42)/('TFP model'!$I$18-Calculation!$L$2))))</f>
        <v>#VALUE!</v>
      </c>
      <c r="T51" s="102" t="e">
        <f t="shared" ref="T51:T76" si="67">IF(option=1,(S51-$T$12)/($T$13-$T$12)*(100-1)+1,"")</f>
        <v>#VALUE!</v>
      </c>
      <c r="U51" s="77">
        <v>1998</v>
      </c>
      <c r="V51" s="41">
        <f>SUMIFS(Data!L$4:L$6064,Data!B$4:B$6064,V$10,Data!D$4:D$6064,U51)</f>
        <v>0</v>
      </c>
      <c r="W51" s="41">
        <f t="shared" si="25"/>
        <v>0</v>
      </c>
      <c r="X51" s="41">
        <f t="shared" si="23"/>
        <v>36.95811510548333</v>
      </c>
      <c r="Y51" s="102">
        <v>2.4589317066666672</v>
      </c>
      <c r="Z51" s="103" t="str">
        <f t="shared" si="26"/>
        <v/>
      </c>
      <c r="AA51" s="102" t="str">
        <f t="shared" ref="AA51:AA76" si="68">IF(option=2,(Z51-$T$12)/($T$13-$T$12)*(100-1)+1,"")</f>
        <v/>
      </c>
      <c r="AB51" s="103" t="str">
        <f t="shared" si="27"/>
        <v/>
      </c>
      <c r="AC51" s="102" t="str">
        <f t="shared" ref="AC51:AC76" si="69">IF(option=3,(AB51-$T$12)/($T$13-$T$12)*(100-1)+1,"")</f>
        <v/>
      </c>
      <c r="AD51" s="16">
        <v>2027</v>
      </c>
      <c r="AE51" s="103" t="str">
        <f>IF(option=2, IF(AE$17=1, AE50, IF(Calculation!$G51&lt;=Calculation!$L$2, Calculation!AE50+(AE$38-AE$28)/10, IF(AND(AE$10&gt;=30, AE$10&lt;=36), AE50+AP47, AE50+(Calculation!$C$7-AE$42)/('TFP model'!$I$21-Calculation!$L$2)))), "")</f>
        <v/>
      </c>
      <c r="AF51" s="103" t="str">
        <f>IF(option=2, IF(AF$17=1, AF50, IF(Calculation!$G51&lt;=Calculation!$L$2, Calculation!AF50+(AF$38-AF$28)/10, IF(AND(AF$10&gt;=30, AF$10&lt;=36), AF50+AQ47, AF50+(Calculation!$C$9-AF$42)/('TFP model'!$I$22-Calculation!$L$2)))), "")</f>
        <v/>
      </c>
      <c r="AG51" s="103" t="str">
        <f>IF(option=2, IF(AG$17=1, AG50, IF(Calculation!$G51&lt;=Calculation!$L$2, Calculation!AG50+(AG$38-AG$28)/10, IF(AND(AG$10&gt;=30, AG$10&lt;=36), AG50+AR47, AG50+(Calculation!$C$11-AG$42)/('TFP model'!$I$23-Calculation!$L$2)))), "")</f>
        <v/>
      </c>
      <c r="AH51" s="103" t="str">
        <f>IF(option=2, IF(AH$17=1, AH50, IF(Calculation!$G51&lt;=Calculation!$L$2, Calculation!AH50+(AH$38-AH$28)/10, IF(AND(AH$10&gt;=30, AH$10&lt;=36), AH50+AS47, AH50+(Calculation!$C$13-AH$42)/('TFP model'!$I$24-Calculation!$L$2)))), "")</f>
        <v/>
      </c>
      <c r="AI51" s="103" t="str">
        <f>IF(option=2, IF(AI$17=1, AI50, IF(Calculation!$G51&lt;=Calculation!$L$2, Calculation!AI50+(AI$38-AI$28)/10, IF(AND(AI$10&gt;=30, AI$10&lt;=36), AI50+AT47, AI50+(Calculation!$C$15-AI$42)/('TFP model'!$I$25-Calculation!$L$2)))), "")</f>
        <v/>
      </c>
      <c r="AJ51" s="77">
        <v>1998</v>
      </c>
      <c r="AK51" s="102">
        <f>SUMIFS(Data!M$4:M$6064,Data!$B$4:$B$6064,AK$18,Data!$D$4:$D$6064,$AJ51)</f>
        <v>0</v>
      </c>
      <c r="AL51" s="102">
        <f>SUMIFS(Data!N$4:N$6064,Data!$B$4:$B$6064,AL$18,Data!$D$4:$D$6064,$AJ51)</f>
        <v>0</v>
      </c>
      <c r="AM51" s="102">
        <f>SUMIFS(Data!O$4:O$6064,Data!$B$4:$B$6064,AM$18,Data!$D$4:$D$6064,$AJ51)</f>
        <v>0</v>
      </c>
      <c r="AN51" s="102">
        <f>SUMIFS(Data!P$4:P$6064,Data!$B$4:$B$6064,AN$18,Data!$D$4:$D$6064,$AJ51)</f>
        <v>0</v>
      </c>
      <c r="AO51" s="102">
        <f>SUMIFS(Data!Q$4:Q$6064,Data!$B$4:$B$6064,AO$18,Data!$D$4:$D$6064,$AJ51)</f>
        <v>0</v>
      </c>
      <c r="AP51" s="101">
        <f t="shared" si="28"/>
        <v>0</v>
      </c>
      <c r="AQ51" s="101">
        <f t="shared" si="29"/>
        <v>0</v>
      </c>
      <c r="AR51" s="101">
        <f t="shared" si="30"/>
        <v>0</v>
      </c>
      <c r="AS51" s="101">
        <f t="shared" si="31"/>
        <v>0</v>
      </c>
      <c r="AT51" s="101">
        <f t="shared" si="32"/>
        <v>0</v>
      </c>
      <c r="AU51" s="103" t="str">
        <f t="shared" si="33"/>
        <v/>
      </c>
      <c r="AV51" s="103" t="str">
        <f>IF(option=3, IF(AV$17=1, AV50, IF(Calculation!$G51&lt;=Calculation!$L$2,Calculation!AV50+(AV$38-AV$28)/10, IF(AV$10&gt;=30, AV50+BC47, AV50+('TFP model'!$D$29-AV$42)/('TFP model'!$I$29-Calculation!$L$2)))),  "")</f>
        <v/>
      </c>
      <c r="AW51" s="103" t="str">
        <f>IF(option=3, IF(AW$17=1, AW50, IF(Calculation!$G51&lt;=Calculation!$L$2,Calculation!AW50+(AW$38-AW$28)/10, IF(AW$10&gt;=30, AW50+BD47, AW50+('TFP model'!$D$30-AW$42)/('TFP model'!$I$30-Calculation!$L$2)))),  "")</f>
        <v/>
      </c>
      <c r="AX51" s="103" t="str">
        <f>IF(option=3, IF(AX$17=1, AX50, IF(Calculation!$G51&lt;=Calculation!$L$2,Calculation!AX50+(AX$38-AX$28)/10, IF(AX$10&gt;=30, AX50+BE47, AX50+('TFP model'!$D$31-AX$42)/('TFP model'!$I$31-Calculation!$L$2)))),  "")</f>
        <v/>
      </c>
      <c r="AY51" s="77">
        <v>1998</v>
      </c>
      <c r="AZ51" s="102">
        <f>SUMIFS(Data!R$4:R$6064,Data!$B$4:$B$6064,AZ$18,Data!$D$4:$D$6064,$AY51)</f>
        <v>0</v>
      </c>
      <c r="BA51" s="102">
        <f>SUMIFS(Data!S$4:S$6064,Data!$B$4:$B$6064,BA$18,Data!$D$4:$D$6064,$AY51)</f>
        <v>0</v>
      </c>
      <c r="BB51" s="102">
        <f>SUMIFS(Data!T$4:T$6064,Data!$B$4:$B$6064,BB$18,Data!$D$4:$D$6064,$AY51)</f>
        <v>0</v>
      </c>
      <c r="BC51" s="140">
        <f t="shared" si="34"/>
        <v>0</v>
      </c>
      <c r="BD51" s="140">
        <f t="shared" si="35"/>
        <v>0</v>
      </c>
      <c r="BE51" s="140">
        <f t="shared" si="36"/>
        <v>0</v>
      </c>
      <c r="BF51" s="103" t="str">
        <f t="shared" si="37"/>
        <v/>
      </c>
      <c r="BG51" s="103" t="str">
        <f>IF(option=3, IF(BG$17=1, BG50, IF(Calculation!$G51&lt;=Calculation!$L$2,Calculation!BG50+(BG$38-BG$28)/10, IF(BG$10&gt;=30, BG50+BP47, BG50+('TFP model'!$D$34-BG$42)/('TFP model'!$I$34-Calculation!$L$2)))),  "")</f>
        <v/>
      </c>
      <c r="BH51" s="103" t="str">
        <f>IF(option=3, IF(BH$17=1, BH50, IF(Calculation!$G51&lt;=Calculation!$L$2,Calculation!BH50+(BH$38-BH$28)/10, IF(BH$10&gt;=30, BH50+BQ47, BH50+('TFP model'!$D$35-BH$42)/('TFP model'!$I$35-Calculation!$L$2)))),  "")</f>
        <v/>
      </c>
      <c r="BI51" s="103" t="str">
        <f>IF(option=3, IF(BI$17=1, BI50, IF(Calculation!$G51&lt;=Calculation!$L$2,Calculation!BI50+(BI$38-BI$28)/10, IF(BI$10&gt;=30, BI50+BR47, BI50+('TFP model'!$D$36-BI$42)/('TFP model'!$I$36-Calculation!$L$2)))),  "")</f>
        <v/>
      </c>
      <c r="BJ51" s="103" t="str">
        <f>IF(option=3, IF(BJ$17=1, BJ50, IF(Calculation!$G51&lt;=Calculation!$L$2,Calculation!BJ50+(BJ$38-BJ$28)/10, IF(BJ$10&gt;=30, BJ50+BS47, BJ50+('TFP model'!$D$37-BJ$42)/('TFP model'!$I$37-Calculation!$L$2)))),  "")</f>
        <v/>
      </c>
      <c r="BK51" s="77">
        <v>1998</v>
      </c>
      <c r="BL51" s="102">
        <f>SUMIFS(Data!U$4:U$6064,Data!$B$4:$B$6064,BL$18,Data!$D$4:$D$6064,$BK51)</f>
        <v>0</v>
      </c>
      <c r="BM51" s="102">
        <f>SUMIFS(Data!V$4:V$6064,Data!$B$4:$B$6064,BM$18,Data!$D$4:$D$6064,$BK51)</f>
        <v>0</v>
      </c>
      <c r="BN51" s="102">
        <f>SUMIFS(Data!W$4:W$6064,Data!$B$4:$B$6064,BN$18,Data!$D$4:$D$6064,$BK51)</f>
        <v>0</v>
      </c>
      <c r="BO51" s="102">
        <f>SUMIFS(Data!X$4:X$6064,Data!$B$4:$B$6064,BO$18,Data!$D$4:$D$6064,$BK51)</f>
        <v>0</v>
      </c>
      <c r="BP51" s="142">
        <f t="shared" si="38"/>
        <v>0</v>
      </c>
      <c r="BQ51" s="142">
        <f t="shared" si="39"/>
        <v>0</v>
      </c>
      <c r="BR51" s="142">
        <f t="shared" si="40"/>
        <v>0</v>
      </c>
      <c r="BS51" s="142">
        <f t="shared" si="41"/>
        <v>0</v>
      </c>
      <c r="BT51" s="103" t="str">
        <f t="shared" si="42"/>
        <v/>
      </c>
      <c r="BU51" s="103" t="str">
        <f>IF(option=3, IF(BU$17=1, BU50, IF(Calculation!$G51&lt;=Calculation!$L$2,Calculation!BU50+(BU$38-BU$28)/10, IF(BU$10&gt;=30, BU50+BZ47, BU50+('TFP model'!$D$41-BU$42)/('TFP model'!$I$41-Calculation!$L$2)))),  "")</f>
        <v/>
      </c>
      <c r="BV51" s="103" t="str">
        <f>IF(option=3, IF(BV$17=1, BV50, IF(Calculation!$G51&lt;=Calculation!$L$2,Calculation!BV50+(BV$38-BV$28)/10, IF(BV$10&gt;=30, BV50+CA47, BV50+('TFP model'!$D$43-BV$42)/('TFP model'!$I$43-Calculation!$L$2)))),  "")</f>
        <v/>
      </c>
      <c r="BW51" s="77">
        <v>1998</v>
      </c>
      <c r="BX51" s="102">
        <f>SUMIFS(Data!Y$4:Y$6064,Data!$B$4:$B$6064,BX$18,Data!$D$4:$D$6064,$BW51)</f>
        <v>0</v>
      </c>
      <c r="BY51" s="102">
        <f>SUMIFS(Data!Z$4:Z$6064,Data!$B$4:$B$6064,BY$18,Data!$D$4:$D$6064,$BW51)</f>
        <v>0</v>
      </c>
      <c r="BZ51" s="101">
        <f t="shared" si="43"/>
        <v>0</v>
      </c>
      <c r="CA51" s="101">
        <f t="shared" si="44"/>
        <v>0</v>
      </c>
      <c r="CB51" s="42" t="str">
        <f t="shared" si="45"/>
        <v/>
      </c>
      <c r="CC51" s="103" t="str">
        <f>IF(option=3, IF(CC$17=1, CC50, IF(Calculation!$G51&lt;=Calculation!$L$2,Calculation!CC50+(CC$38-CC$28)/10, IF(CC$10&gt;=30, CC50+CJ47, CC50+('TFP model'!$D$45-CC$42)/('TFP model'!$I$45-Calculation!$L$2)))),  "")</f>
        <v/>
      </c>
      <c r="CD51" s="103" t="str">
        <f>IF(option=3, IF(CD$17=1, CD50, IF(Calculation!$G51&lt;=Calculation!$L$2,Calculation!CD50+(CD$38-CD$28)/10, IF(CD$10&gt;=30, CD50+CK47, CD50+('TFP model'!$D$46-CD$42)/('TFP model'!$I$46-Calculation!$L$2)))),  "")</f>
        <v/>
      </c>
      <c r="CE51" s="103" t="str">
        <f>IF(option=3, IF(CE$17=1, CE50, IF(Calculation!$G51&lt;=Calculation!$L$2,Calculation!CE50+(CE$38-CE$28)/10, IF(CE$10&gt;=30, CE50+CL47, CE50+('TFP model'!$D$47-CE$42)/('TFP model'!$I$47-Calculation!$L$2)))),  "")</f>
        <v/>
      </c>
      <c r="CF51" s="77">
        <v>1998</v>
      </c>
      <c r="CG51" s="102">
        <f>SUMIFS(Data!AB$4:AB$6064,Data!$B$4:$B$6064,CG$18,Data!$D$4:$D$6064,$CF51)</f>
        <v>0</v>
      </c>
      <c r="CH51" s="102">
        <f>SUMIFS(Data!AC$4:AC$6064,Data!$B$4:$B$6064,CH$18,Data!$D$4:$D$6064,$CF51)</f>
        <v>0</v>
      </c>
      <c r="CI51" s="102">
        <f>SUMIFS(Data!AD$4:AD$6064,Data!$B$4:$B$6064,CI$18,Data!$D$4:$D$6064,$CF51)</f>
        <v>0</v>
      </c>
      <c r="CJ51" s="144">
        <f t="shared" si="46"/>
        <v>0</v>
      </c>
      <c r="CK51" s="144">
        <f t="shared" si="47"/>
        <v>0</v>
      </c>
      <c r="CL51" s="144">
        <f t="shared" si="48"/>
        <v>0</v>
      </c>
      <c r="CM51" s="103" t="str">
        <f t="shared" si="49"/>
        <v/>
      </c>
      <c r="CN51" s="103" t="str">
        <f>IF(option=3, IF(CN$17=1, CN50, IF(Calculation!$G51&lt;=Calculation!$L$2,Calculation!CN50+(CN$38-CN$28)/10, IF(CN$10&gt;=30, CN50+DA47, CN50+('TFP model'!$D$50-CN$42)/('TFP model'!$I$50-Calculation!$L$2)))),  "")</f>
        <v/>
      </c>
      <c r="CO51" s="103" t="str">
        <f>IF(option=3, IF(CO$17=1, CO50, IF(Calculation!$G51&lt;=Calculation!$L$2,Calculation!CO50+(CO$38-CO$28)/10, IF(CO$10&gt;=30, CO50+DB47, CO50+('TFP model'!$D$51-CO$42)/('TFP model'!$I$51-Calculation!$L$2)))),  "")</f>
        <v/>
      </c>
      <c r="CP51" s="103" t="str">
        <f>IF(option=3, IF(CP$17=1, CP50, IF(Calculation!$G51&lt;=Calculation!$L$2,Calculation!CP50+(CP$38-CP$28)/10, IF(CP$10&gt;=30, CP50+DC47, CP50+('TFP model'!$D$52-CP$42)/('TFP model'!$I$52-Calculation!$L$2)))),  "")</f>
        <v/>
      </c>
      <c r="CQ51" s="103" t="str">
        <f>IF(option=3, IF(CQ$17=1, CQ50, IF(Calculation!$G51&lt;=Calculation!$L$2,Calculation!CQ50+(CQ$38-CQ$28)/10, IF(CQ$10&gt;=30, CQ50+DD47, CQ50+('TFP model'!$D$53-CQ$42)/('TFP model'!$I$53-Calculation!$L$2)))),  "")</f>
        <v/>
      </c>
      <c r="CR51" s="103" t="str">
        <f>IF(option=3, MIN(100, IF(CR$17=1, CR50, IF(Calculation!$G51&lt;=Calculation!$L$2,Calculation!CR50+(CR$38-CR$28)/10, IF(CR$10&gt;=30, CR50+DE47,  CR50+('TFP model'!$D$54-CR$42)/('TFP model'!$I$54-Calculation!$L$2))))),  "")</f>
        <v/>
      </c>
      <c r="CS51" s="103" t="str">
        <f>IF(option=3, MIN(100, IF(CS$17=1, CS50, IF(Calculation!$G51&lt;=Calculation!$L$2,Calculation!CS50+(CS$38-CS$28)/10, IF(CS$10&gt;=30, CS50+DF47, CS50+('TFP model'!$D$55-CS$42)/('TFP model'!$I$55-Calculation!$L$2))))),  "")</f>
        <v/>
      </c>
      <c r="CT51" s="77">
        <v>1998</v>
      </c>
      <c r="CU51" s="102">
        <f>SUMIFS(Data!AE$4:AE$6064,Data!$B$4:$B$6064,CU$18,Data!$D$4:$D$6064,$CT51)</f>
        <v>0</v>
      </c>
      <c r="CV51" s="102">
        <f>SUMIFS(Data!AF$4:AF$6064,Data!$B$4:$B$6064,CV$18,Data!$D$4:$D$6064,$CT51)</f>
        <v>0</v>
      </c>
      <c r="CW51" s="102">
        <f>SUMIFS(Data!AG$4:AG$6064,Data!$B$4:$B$6064,CW$18,Data!$D$4:$D$6064,$CT51)</f>
        <v>0</v>
      </c>
      <c r="CX51" s="102">
        <f>SUMIFS(Data!AH$4:AH$6064,Data!$B$4:$B$6064,CX$18,Data!$D$4:$D$6064,$CT51)</f>
        <v>0</v>
      </c>
      <c r="CY51" s="102">
        <f>SUMIFS(Data!AI$4:AI$6064,Data!$B$4:$B$6064,CY$18,Data!$D$4:$D$6064,$CT51)</f>
        <v>0</v>
      </c>
      <c r="CZ51" s="102">
        <f>SUMIFS(Data!AJ$4:AJ$6064,Data!$B$4:$B$6064,CZ$18,Data!$D$4:$D$6064,$CT51)</f>
        <v>0</v>
      </c>
      <c r="DA51" s="144">
        <f t="shared" si="50"/>
        <v>0</v>
      </c>
      <c r="DB51" s="144">
        <f t="shared" si="51"/>
        <v>0</v>
      </c>
      <c r="DC51" s="144">
        <f t="shared" si="52"/>
        <v>0</v>
      </c>
      <c r="DD51" s="144">
        <f t="shared" si="53"/>
        <v>0</v>
      </c>
      <c r="DE51" s="144">
        <f t="shared" si="54"/>
        <v>0</v>
      </c>
      <c r="DF51" s="144">
        <f t="shared" si="55"/>
        <v>0</v>
      </c>
      <c r="DG51" s="42" t="str">
        <f t="shared" si="56"/>
        <v/>
      </c>
      <c r="DH51" s="103" t="str">
        <f>IF(option=3, IF(DH$17=1, DH50, IF(Calculation!$G51&lt;=Calculation!$L$2,Calculation!DH50+(DH$38-DH$28)/10, IF(DH$10&gt;=30, DH50+DU47, DH50+('TFP model'!$D$58-DH$42)/('TFP model'!$I$58-Calculation!$L$2)))),  "")</f>
        <v/>
      </c>
      <c r="DI51" s="103" t="str">
        <f>IF(option=3, IF(DI$17=1, DI50, IF(Calculation!$G51&lt;=Calculation!$L$2,Calculation!DI50+(DI$38-DI$28)/10, IF(DI$10&gt;=30, DI50+DV47, DI50+('TFP model'!$D$59-DI$42)/('TFP model'!$I$59-Calculation!$L$2)))),  "")</f>
        <v/>
      </c>
      <c r="DJ51" s="103" t="str">
        <f>IF(option=3, IF(DJ$17=1, DJ50, IF(Calculation!$G51&lt;=Calculation!$L$2,Calculation!DJ50+(DJ$38-DJ$28)/10, IF(DJ$10&gt;=30, DJ50+DW47,  DJ50+('TFP model'!$D$60-DJ$42)/('TFP model'!$I$60-Calculation!$L$2)))),  "")</f>
        <v/>
      </c>
      <c r="DK51" s="103" t="str">
        <f>IF(option=3, IF(DK$17=1, DK50, IF(Calculation!$G51&lt;=Calculation!$L$2,Calculation!DK50+(DK$38-DK$28)/10, IF(DK$10&gt;=30, DK50+DX47, DK50+('TFP model'!$D$61-DK$42)/('TFP model'!$I$61-Calculation!$L$2)))),  "")</f>
        <v/>
      </c>
      <c r="DL51" s="103" t="str">
        <f>IF(option=3, IF(DL$17=1, DL50, IF(Calculation!$G51&lt;=Calculation!$L$2,Calculation!DL50+(DL$38-DL$28)/10, IF(DL$10&gt;=30, DL50+DY47, DL50+('TFP model'!$D$62-DL$42)/('TFP model'!$I$62-Calculation!$L$2)))),  "")</f>
        <v/>
      </c>
      <c r="DM51" s="103" t="str">
        <f>IF(option=3, IF(DM$17=1, DM50, IF(Calculation!$G51&lt;=Calculation!$L$2,Calculation!DM50+(DM$38-DM$28)/10, IF(DM$10&gt;=30, DM50+DZ47, DM50+('TFP model'!$D$63-DM$42)/('TFP model'!$I$63-Calculation!$L$2)))),  "")</f>
        <v/>
      </c>
      <c r="DN51" s="77">
        <v>1998</v>
      </c>
      <c r="DO51" s="102">
        <f>SUMIFS(Data!AK$4:AK$6064,Data!$B$4:$B$6064,DO$18,Data!$D$4:$D$6064,$DN51)</f>
        <v>0</v>
      </c>
      <c r="DP51" s="102">
        <f>SUMIFS(Data!AL$4:AL$6064,Data!$B$4:$B$6064,DP$18,Data!$D$4:$D$6064,$DN51)</f>
        <v>0</v>
      </c>
      <c r="DQ51" s="102">
        <f>SUMIFS(Data!AM$4:AM$6064,Data!$B$4:$B$6064,DQ$18,Data!$D$4:$D$6064,$DN51)</f>
        <v>0</v>
      </c>
      <c r="DR51" s="102">
        <f>SUMIFS(Data!AN$4:AN$6064,Data!$B$4:$B$6064,DR$18,Data!$D$4:$D$6064,$DN51)</f>
        <v>0</v>
      </c>
      <c r="DS51" s="102">
        <f>SUMIFS(Data!AO$4:AO$6064,Data!$B$4:$B$6064,DS$18,Data!$D$4:$D$6064,$DN51)</f>
        <v>0</v>
      </c>
      <c r="DT51" s="102">
        <f>SUMIFS(Data!AP$4:AP$6064,Data!$B$4:$B$6064,DT$18,Data!$D$4:$D$6064,$DN51)</f>
        <v>0</v>
      </c>
      <c r="DU51" s="144">
        <f t="shared" si="57"/>
        <v>0</v>
      </c>
      <c r="DV51" s="144">
        <f t="shared" si="58"/>
        <v>0</v>
      </c>
      <c r="DW51" s="144">
        <f t="shared" si="59"/>
        <v>0</v>
      </c>
      <c r="DX51" s="144">
        <f t="shared" si="60"/>
        <v>0</v>
      </c>
      <c r="DY51" s="144">
        <f t="shared" si="61"/>
        <v>0</v>
      </c>
      <c r="DZ51" s="144">
        <f t="shared" si="62"/>
        <v>0</v>
      </c>
      <c r="EA51" s="16"/>
      <c r="EB51" s="16"/>
      <c r="EC51" s="16"/>
      <c r="ED51" s="16"/>
      <c r="EE51" s="16"/>
      <c r="EF51" s="16"/>
      <c r="EI51" s="16"/>
      <c r="EJ51" s="16"/>
      <c r="EK51" s="16"/>
      <c r="EL51" s="16"/>
      <c r="EM51" s="16"/>
      <c r="EN51" s="16"/>
      <c r="EO51" s="16"/>
    </row>
    <row r="52" spans="3:145" x14ac:dyDescent="0.25">
      <c r="F52" s="39" t="str">
        <f t="shared" ref="F52:F76" si="70">F51</f>
        <v>MYS</v>
      </c>
      <c r="G52" s="16">
        <v>2028</v>
      </c>
      <c r="H52" s="16"/>
      <c r="I52" s="40"/>
      <c r="J52" s="105" t="e">
        <f>IF(G52=Calculation!$L$2, $Y$7, IF(G52=Calculation!$L$2+1, $Y$7+$K$12*(LN(P51)-LN(P36))/15+$K$13*(LN(N51)-LN(N36))/15,J51+$K$12*(LN(P51)-LN(P50))+$K$13*(LN(N51)-LN(N50))))</f>
        <v>#VALUE!</v>
      </c>
      <c r="K52" s="105" t="e">
        <f t="shared" si="24"/>
        <v>#VALUE!</v>
      </c>
      <c r="L52" s="105">
        <f>IF(G52=Calculation!$L$2, $Y$7, IF(G52=Calculation!$L$2+1, $Y$7+$K$12*(LN(Q51)-LN(Q36))/15+$K$13*(LN(O51)-LN(N36))/15,L51+$K$12*(LN(Q51)-LN(Q50))+$K$13*(LN(O51)-LN(O50))))</f>
        <v>3.6013307687463004E-3</v>
      </c>
      <c r="M52" s="215">
        <f t="shared" si="24"/>
        <v>3.5342291454117936E-3</v>
      </c>
      <c r="N52" s="104" t="e">
        <f t="shared" si="64"/>
        <v>#VALUE!</v>
      </c>
      <c r="O52" s="104">
        <f t="shared" si="63"/>
        <v>1.1077136663292502</v>
      </c>
      <c r="P52" s="103" t="e">
        <f t="shared" si="65"/>
        <v>#VALUE!</v>
      </c>
      <c r="Q52" s="103">
        <f t="shared" si="66"/>
        <v>61.68838384366218</v>
      </c>
      <c r="R52" s="16">
        <v>2028</v>
      </c>
      <c r="S52" s="103" t="e">
        <f>IF(option=1,IF(Calculation!G52&lt;=Calculation!$L$2,Calculation!S51+(S$38-S$28)/10,IF(AND(select&gt;=30,select&lt;=36),S51+W48,S51+(Calculation!$C$4-S$42)/('TFP model'!$I$18-Calculation!$L$2))))</f>
        <v>#VALUE!</v>
      </c>
      <c r="T52" s="102" t="e">
        <f t="shared" si="67"/>
        <v>#VALUE!</v>
      </c>
      <c r="U52" s="77">
        <v>1999</v>
      </c>
      <c r="V52" s="41">
        <f>SUMIFS(Data!L$4:L$6064,Data!B$4:B$6064,V$10,Data!D$4:D$6064,U52)</f>
        <v>0</v>
      </c>
      <c r="W52" s="41">
        <f t="shared" si="25"/>
        <v>0</v>
      </c>
      <c r="X52" s="41">
        <f t="shared" si="23"/>
        <v>36.95811510548333</v>
      </c>
      <c r="Y52" s="102">
        <v>2.6486394451851858</v>
      </c>
      <c r="Z52" s="103" t="str">
        <f t="shared" si="26"/>
        <v/>
      </c>
      <c r="AA52" s="102" t="str">
        <f t="shared" si="68"/>
        <v/>
      </c>
      <c r="AB52" s="103" t="str">
        <f t="shared" si="27"/>
        <v/>
      </c>
      <c r="AC52" s="102" t="str">
        <f t="shared" si="69"/>
        <v/>
      </c>
      <c r="AD52" s="16">
        <v>2028</v>
      </c>
      <c r="AE52" s="103" t="str">
        <f>IF(option=2, IF(AE$17=1, AE51, IF(Calculation!$G52&lt;=Calculation!$L$2, Calculation!AE51+(AE$38-AE$28)/10, IF(AND(AE$10&gt;=30, AE$10&lt;=36), AE51+AP48, AE51+(Calculation!$C$7-AE$42)/('TFP model'!$I$21-Calculation!$L$2)))), "")</f>
        <v/>
      </c>
      <c r="AF52" s="103" t="str">
        <f>IF(option=2, IF(AF$17=1, AF51, IF(Calculation!$G52&lt;=Calculation!$L$2, Calculation!AF51+(AF$38-AF$28)/10, IF(AND(AF$10&gt;=30, AF$10&lt;=36), AF51+AQ48, AF51+(Calculation!$C$9-AF$42)/('TFP model'!$I$22-Calculation!$L$2)))), "")</f>
        <v/>
      </c>
      <c r="AG52" s="103" t="str">
        <f>IF(option=2, IF(AG$17=1, AG51, IF(Calculation!$G52&lt;=Calculation!$L$2, Calculation!AG51+(AG$38-AG$28)/10, IF(AND(AG$10&gt;=30, AG$10&lt;=36), AG51+AR48, AG51+(Calculation!$C$11-AG$42)/('TFP model'!$I$23-Calculation!$L$2)))), "")</f>
        <v/>
      </c>
      <c r="AH52" s="103" t="str">
        <f>IF(option=2, IF(AH$17=1, AH51, IF(Calculation!$G52&lt;=Calculation!$L$2, Calculation!AH51+(AH$38-AH$28)/10, IF(AND(AH$10&gt;=30, AH$10&lt;=36), AH51+AS48, AH51+(Calculation!$C$13-AH$42)/('TFP model'!$I$24-Calculation!$L$2)))), "")</f>
        <v/>
      </c>
      <c r="AI52" s="103" t="str">
        <f>IF(option=2, IF(AI$17=1, AI51, IF(Calculation!$G52&lt;=Calculation!$L$2, Calculation!AI51+(AI$38-AI$28)/10, IF(AND(AI$10&gt;=30, AI$10&lt;=36), AI51+AT48, AI51+(Calculation!$C$15-AI$42)/('TFP model'!$I$25-Calculation!$L$2)))), "")</f>
        <v/>
      </c>
      <c r="AJ52" s="77">
        <v>1999</v>
      </c>
      <c r="AK52" s="102">
        <f>SUMIFS(Data!M$4:M$6064,Data!$B$4:$B$6064,AK$18,Data!$D$4:$D$6064,$AJ52)</f>
        <v>0</v>
      </c>
      <c r="AL52" s="102">
        <f>SUMIFS(Data!N$4:N$6064,Data!$B$4:$B$6064,AL$18,Data!$D$4:$D$6064,$AJ52)</f>
        <v>0</v>
      </c>
      <c r="AM52" s="102">
        <f>SUMIFS(Data!O$4:O$6064,Data!$B$4:$B$6064,AM$18,Data!$D$4:$D$6064,$AJ52)</f>
        <v>0</v>
      </c>
      <c r="AN52" s="102">
        <f>SUMIFS(Data!P$4:P$6064,Data!$B$4:$B$6064,AN$18,Data!$D$4:$D$6064,$AJ52)</f>
        <v>0</v>
      </c>
      <c r="AO52" s="102">
        <f>SUMIFS(Data!Q$4:Q$6064,Data!$B$4:$B$6064,AO$18,Data!$D$4:$D$6064,$AJ52)</f>
        <v>0</v>
      </c>
      <c r="AP52" s="101">
        <f t="shared" si="28"/>
        <v>0</v>
      </c>
      <c r="AQ52" s="101">
        <f t="shared" si="29"/>
        <v>0</v>
      </c>
      <c r="AR52" s="101">
        <f t="shared" si="30"/>
        <v>0</v>
      </c>
      <c r="AS52" s="101">
        <f t="shared" si="31"/>
        <v>0</v>
      </c>
      <c r="AT52" s="101">
        <f t="shared" si="32"/>
        <v>0</v>
      </c>
      <c r="AU52" s="103" t="str">
        <f t="shared" si="33"/>
        <v/>
      </c>
      <c r="AV52" s="103" t="str">
        <f>IF(option=3, IF(AV$17=1, AV51, IF(Calculation!$G52&lt;=Calculation!$L$2,Calculation!AV51+(AV$38-AV$28)/10, IF(AV$10&gt;=30, AV51+BC48, AV51+('TFP model'!$D$29-AV$42)/('TFP model'!$I$29-Calculation!$L$2)))),  "")</f>
        <v/>
      </c>
      <c r="AW52" s="103" t="str">
        <f>IF(option=3, IF(AW$17=1, AW51, IF(Calculation!$G52&lt;=Calculation!$L$2,Calculation!AW51+(AW$38-AW$28)/10, IF(AW$10&gt;=30, AW51+BD48, AW51+('TFP model'!$D$30-AW$42)/('TFP model'!$I$30-Calculation!$L$2)))),  "")</f>
        <v/>
      </c>
      <c r="AX52" s="103" t="str">
        <f>IF(option=3, IF(AX$17=1, AX51, IF(Calculation!$G52&lt;=Calculation!$L$2,Calculation!AX51+(AX$38-AX$28)/10, IF(AX$10&gt;=30, AX51+BE48, AX51+('TFP model'!$D$31-AX$42)/('TFP model'!$I$31-Calculation!$L$2)))),  "")</f>
        <v/>
      </c>
      <c r="AY52" s="77">
        <v>1999</v>
      </c>
      <c r="AZ52" s="102">
        <f>SUMIFS(Data!R$4:R$6064,Data!$B$4:$B$6064,AZ$18,Data!$D$4:$D$6064,$AY52)</f>
        <v>0</v>
      </c>
      <c r="BA52" s="102">
        <f>SUMIFS(Data!S$4:S$6064,Data!$B$4:$B$6064,BA$18,Data!$D$4:$D$6064,$AY52)</f>
        <v>0</v>
      </c>
      <c r="BB52" s="102">
        <f>SUMIFS(Data!T$4:T$6064,Data!$B$4:$B$6064,BB$18,Data!$D$4:$D$6064,$AY52)</f>
        <v>0</v>
      </c>
      <c r="BC52" s="140">
        <f t="shared" si="34"/>
        <v>0</v>
      </c>
      <c r="BD52" s="140">
        <f t="shared" si="35"/>
        <v>0</v>
      </c>
      <c r="BE52" s="140">
        <f t="shared" si="36"/>
        <v>0</v>
      </c>
      <c r="BF52" s="103" t="str">
        <f t="shared" si="37"/>
        <v/>
      </c>
      <c r="BG52" s="103" t="str">
        <f>IF(option=3, IF(BG$17=1, BG51, IF(Calculation!$G52&lt;=Calculation!$L$2,Calculation!BG51+(BG$38-BG$28)/10, IF(BG$10&gt;=30, BG51+BP48, BG51+('TFP model'!$D$34-BG$42)/('TFP model'!$I$34-Calculation!$L$2)))),  "")</f>
        <v/>
      </c>
      <c r="BH52" s="103" t="str">
        <f>IF(option=3, IF(BH$17=1, BH51, IF(Calculation!$G52&lt;=Calculation!$L$2,Calculation!BH51+(BH$38-BH$28)/10, IF(BH$10&gt;=30, BH51+BQ48, BH51+('TFP model'!$D$35-BH$42)/('TFP model'!$I$35-Calculation!$L$2)))),  "")</f>
        <v/>
      </c>
      <c r="BI52" s="103" t="str">
        <f>IF(option=3, IF(BI$17=1, BI51, IF(Calculation!$G52&lt;=Calculation!$L$2,Calculation!BI51+(BI$38-BI$28)/10, IF(BI$10&gt;=30, BI51+BR48, BI51+('TFP model'!$D$36-BI$42)/('TFP model'!$I$36-Calculation!$L$2)))),  "")</f>
        <v/>
      </c>
      <c r="BJ52" s="103" t="str">
        <f>IF(option=3, IF(BJ$17=1, BJ51, IF(Calculation!$G52&lt;=Calculation!$L$2,Calculation!BJ51+(BJ$38-BJ$28)/10, IF(BJ$10&gt;=30, BJ51+BS48, BJ51+('TFP model'!$D$37-BJ$42)/('TFP model'!$I$37-Calculation!$L$2)))),  "")</f>
        <v/>
      </c>
      <c r="BK52" s="77">
        <v>1999</v>
      </c>
      <c r="BL52" s="102">
        <f>SUMIFS(Data!U$4:U$6064,Data!$B$4:$B$6064,BL$18,Data!$D$4:$D$6064,$BK52)</f>
        <v>0</v>
      </c>
      <c r="BM52" s="102">
        <f>SUMIFS(Data!V$4:V$6064,Data!$B$4:$B$6064,BM$18,Data!$D$4:$D$6064,$BK52)</f>
        <v>0</v>
      </c>
      <c r="BN52" s="102">
        <f>SUMIFS(Data!W$4:W$6064,Data!$B$4:$B$6064,BN$18,Data!$D$4:$D$6064,$BK52)</f>
        <v>0</v>
      </c>
      <c r="BO52" s="102">
        <f>SUMIFS(Data!X$4:X$6064,Data!$B$4:$B$6064,BO$18,Data!$D$4:$D$6064,$BK52)</f>
        <v>0</v>
      </c>
      <c r="BP52" s="142">
        <f t="shared" si="38"/>
        <v>0</v>
      </c>
      <c r="BQ52" s="142">
        <f t="shared" si="39"/>
        <v>0</v>
      </c>
      <c r="BR52" s="142">
        <f t="shared" si="40"/>
        <v>0</v>
      </c>
      <c r="BS52" s="142">
        <f t="shared" si="41"/>
        <v>0</v>
      </c>
      <c r="BT52" s="103" t="str">
        <f t="shared" si="42"/>
        <v/>
      </c>
      <c r="BU52" s="103" t="str">
        <f>IF(option=3, IF(BU$17=1, BU51, IF(Calculation!$G52&lt;=Calculation!$L$2,Calculation!BU51+(BU$38-BU$28)/10, IF(BU$10&gt;=30, BU51+BZ48, BU51+('TFP model'!$D$41-BU$42)/('TFP model'!$I$41-Calculation!$L$2)))),  "")</f>
        <v/>
      </c>
      <c r="BV52" s="103" t="str">
        <f>IF(option=3, IF(BV$17=1, BV51, IF(Calculation!$G52&lt;=Calculation!$L$2,Calculation!BV51+(BV$38-BV$28)/10, IF(BV$10&gt;=30, BV51+CA48, BV51+('TFP model'!$D$43-BV$42)/('TFP model'!$I$43-Calculation!$L$2)))),  "")</f>
        <v/>
      </c>
      <c r="BW52" s="77">
        <v>1999</v>
      </c>
      <c r="BX52" s="102">
        <f>SUMIFS(Data!Y$4:Y$6064,Data!$B$4:$B$6064,BX$18,Data!$D$4:$D$6064,$BW52)</f>
        <v>0</v>
      </c>
      <c r="BY52" s="102">
        <f>SUMIFS(Data!Z$4:Z$6064,Data!$B$4:$B$6064,BY$18,Data!$D$4:$D$6064,$BW52)</f>
        <v>0</v>
      </c>
      <c r="BZ52" s="101">
        <f t="shared" si="43"/>
        <v>0</v>
      </c>
      <c r="CA52" s="101">
        <f t="shared" si="44"/>
        <v>0</v>
      </c>
      <c r="CB52" s="42" t="str">
        <f t="shared" si="45"/>
        <v/>
      </c>
      <c r="CC52" s="103" t="str">
        <f>IF(option=3, IF(CC$17=1, CC51, IF(Calculation!$G52&lt;=Calculation!$L$2,Calculation!CC51+(CC$38-CC$28)/10, IF(CC$10&gt;=30, CC51+CJ48, CC51+('TFP model'!$D$45-CC$42)/('TFP model'!$I$45-Calculation!$L$2)))),  "")</f>
        <v/>
      </c>
      <c r="CD52" s="103" t="str">
        <f>IF(option=3, IF(CD$17=1, CD51, IF(Calculation!$G52&lt;=Calculation!$L$2,Calculation!CD51+(CD$38-CD$28)/10, IF(CD$10&gt;=30, CD51+CK48, CD51+('TFP model'!$D$46-CD$42)/('TFP model'!$I$46-Calculation!$L$2)))),  "")</f>
        <v/>
      </c>
      <c r="CE52" s="103" t="str">
        <f>IF(option=3, IF(CE$17=1, CE51, IF(Calculation!$G52&lt;=Calculation!$L$2,Calculation!CE51+(CE$38-CE$28)/10, IF(CE$10&gt;=30, CE51+CL48, CE51+('TFP model'!$D$47-CE$42)/('TFP model'!$I$47-Calculation!$L$2)))),  "")</f>
        <v/>
      </c>
      <c r="CF52" s="77">
        <v>1999</v>
      </c>
      <c r="CG52" s="102">
        <f>SUMIFS(Data!AB$4:AB$6064,Data!$B$4:$B$6064,CG$18,Data!$D$4:$D$6064,$CF52)</f>
        <v>0</v>
      </c>
      <c r="CH52" s="102">
        <f>SUMIFS(Data!AC$4:AC$6064,Data!$B$4:$B$6064,CH$18,Data!$D$4:$D$6064,$CF52)</f>
        <v>0</v>
      </c>
      <c r="CI52" s="102">
        <f>SUMIFS(Data!AD$4:AD$6064,Data!$B$4:$B$6064,CI$18,Data!$D$4:$D$6064,$CF52)</f>
        <v>0</v>
      </c>
      <c r="CJ52" s="144">
        <f t="shared" si="46"/>
        <v>0</v>
      </c>
      <c r="CK52" s="144">
        <f t="shared" si="47"/>
        <v>0</v>
      </c>
      <c r="CL52" s="144">
        <f t="shared" si="48"/>
        <v>0</v>
      </c>
      <c r="CM52" s="103" t="str">
        <f t="shared" si="49"/>
        <v/>
      </c>
      <c r="CN52" s="103" t="str">
        <f>IF(option=3, IF(CN$17=1, CN51, IF(Calculation!$G52&lt;=Calculation!$L$2,Calculation!CN51+(CN$38-CN$28)/10, IF(CN$10&gt;=30, CN51+DA48, CN51+('TFP model'!$D$50-CN$42)/('TFP model'!$I$50-Calculation!$L$2)))),  "")</f>
        <v/>
      </c>
      <c r="CO52" s="103" t="str">
        <f>IF(option=3, IF(CO$17=1, CO51, IF(Calculation!$G52&lt;=Calculation!$L$2,Calculation!CO51+(CO$38-CO$28)/10, IF(CO$10&gt;=30, CO51+DB48, CO51+('TFP model'!$D$51-CO$42)/('TFP model'!$I$51-Calculation!$L$2)))),  "")</f>
        <v/>
      </c>
      <c r="CP52" s="103" t="str">
        <f>IF(option=3, IF(CP$17=1, CP51, IF(Calculation!$G52&lt;=Calculation!$L$2,Calculation!CP51+(CP$38-CP$28)/10, IF(CP$10&gt;=30, CP51+DC48, CP51+('TFP model'!$D$52-CP$42)/('TFP model'!$I$52-Calculation!$L$2)))),  "")</f>
        <v/>
      </c>
      <c r="CQ52" s="103" t="str">
        <f>IF(option=3, IF(CQ$17=1, CQ51, IF(Calculation!$G52&lt;=Calculation!$L$2,Calculation!CQ51+(CQ$38-CQ$28)/10, IF(CQ$10&gt;=30, CQ51+DD48, CQ51+('TFP model'!$D$53-CQ$42)/('TFP model'!$I$53-Calculation!$L$2)))),  "")</f>
        <v/>
      </c>
      <c r="CR52" s="103" t="str">
        <f>IF(option=3, MIN(100, IF(CR$17=1, CR51, IF(Calculation!$G52&lt;=Calculation!$L$2,Calculation!CR51+(CR$38-CR$28)/10, IF(CR$10&gt;=30, CR51+DE48,  CR51+('TFP model'!$D$54-CR$42)/('TFP model'!$I$54-Calculation!$L$2))))),  "")</f>
        <v/>
      </c>
      <c r="CS52" s="103" t="str">
        <f>IF(option=3, MIN(100, IF(CS$17=1, CS51, IF(Calculation!$G52&lt;=Calculation!$L$2,Calculation!CS51+(CS$38-CS$28)/10, IF(CS$10&gt;=30, CS51+DF48, CS51+('TFP model'!$D$55-CS$42)/('TFP model'!$I$55-Calculation!$L$2))))),  "")</f>
        <v/>
      </c>
      <c r="CT52" s="77">
        <v>1999</v>
      </c>
      <c r="CU52" s="102">
        <f>SUMIFS(Data!AE$4:AE$6064,Data!$B$4:$B$6064,CU$18,Data!$D$4:$D$6064,$CT52)</f>
        <v>0</v>
      </c>
      <c r="CV52" s="102">
        <f>SUMIFS(Data!AF$4:AF$6064,Data!$B$4:$B$6064,CV$18,Data!$D$4:$D$6064,$CT52)</f>
        <v>0</v>
      </c>
      <c r="CW52" s="102">
        <f>SUMIFS(Data!AG$4:AG$6064,Data!$B$4:$B$6064,CW$18,Data!$D$4:$D$6064,$CT52)</f>
        <v>0</v>
      </c>
      <c r="CX52" s="102">
        <f>SUMIFS(Data!AH$4:AH$6064,Data!$B$4:$B$6064,CX$18,Data!$D$4:$D$6064,$CT52)</f>
        <v>0</v>
      </c>
      <c r="CY52" s="102">
        <f>SUMIFS(Data!AI$4:AI$6064,Data!$B$4:$B$6064,CY$18,Data!$D$4:$D$6064,$CT52)</f>
        <v>0</v>
      </c>
      <c r="CZ52" s="102">
        <f>SUMIFS(Data!AJ$4:AJ$6064,Data!$B$4:$B$6064,CZ$18,Data!$D$4:$D$6064,$CT52)</f>
        <v>0</v>
      </c>
      <c r="DA52" s="144">
        <f t="shared" si="50"/>
        <v>0</v>
      </c>
      <c r="DB52" s="144">
        <f t="shared" si="51"/>
        <v>0</v>
      </c>
      <c r="DC52" s="144">
        <f t="shared" si="52"/>
        <v>0</v>
      </c>
      <c r="DD52" s="144">
        <f t="shared" si="53"/>
        <v>0</v>
      </c>
      <c r="DE52" s="144">
        <f t="shared" si="54"/>
        <v>0</v>
      </c>
      <c r="DF52" s="144">
        <f t="shared" si="55"/>
        <v>0</v>
      </c>
      <c r="DG52" s="42" t="str">
        <f t="shared" si="56"/>
        <v/>
      </c>
      <c r="DH52" s="103" t="str">
        <f>IF(option=3, IF(DH$17=1, DH51, IF(Calculation!$G52&lt;=Calculation!$L$2,Calculation!DH51+(DH$38-DH$28)/10, IF(DH$10&gt;=30, DH51+DU48, DH51+('TFP model'!$D$58-DH$42)/('TFP model'!$I$58-Calculation!$L$2)))),  "")</f>
        <v/>
      </c>
      <c r="DI52" s="103" t="str">
        <f>IF(option=3, IF(DI$17=1, DI51, IF(Calculation!$G52&lt;=Calculation!$L$2,Calculation!DI51+(DI$38-DI$28)/10, IF(DI$10&gt;=30, DI51+DV48, DI51+('TFP model'!$D$59-DI$42)/('TFP model'!$I$59-Calculation!$L$2)))),  "")</f>
        <v/>
      </c>
      <c r="DJ52" s="103" t="str">
        <f>IF(option=3, IF(DJ$17=1, DJ51, IF(Calculation!$G52&lt;=Calculation!$L$2,Calculation!DJ51+(DJ$38-DJ$28)/10, IF(DJ$10&gt;=30, DJ51+DW48,  DJ51+('TFP model'!$D$60-DJ$42)/('TFP model'!$I$60-Calculation!$L$2)))),  "")</f>
        <v/>
      </c>
      <c r="DK52" s="103" t="str">
        <f>IF(option=3, IF(DK$17=1, DK51, IF(Calculation!$G52&lt;=Calculation!$L$2,Calculation!DK51+(DK$38-DK$28)/10, IF(DK$10&gt;=30, DK51+DX48, DK51+('TFP model'!$D$61-DK$42)/('TFP model'!$I$61-Calculation!$L$2)))),  "")</f>
        <v/>
      </c>
      <c r="DL52" s="103" t="str">
        <f>IF(option=3, IF(DL$17=1, DL51, IF(Calculation!$G52&lt;=Calculation!$L$2,Calculation!DL51+(DL$38-DL$28)/10, IF(DL$10&gt;=30, DL51+DY48, DL51+('TFP model'!$D$62-DL$42)/('TFP model'!$I$62-Calculation!$L$2)))),  "")</f>
        <v/>
      </c>
      <c r="DM52" s="103" t="str">
        <f>IF(option=3, IF(DM$17=1, DM51, IF(Calculation!$G52&lt;=Calculation!$L$2,Calculation!DM51+(DM$38-DM$28)/10, IF(DM$10&gt;=30, DM51+DZ48, DM51+('TFP model'!$D$63-DM$42)/('TFP model'!$I$63-Calculation!$L$2)))),  "")</f>
        <v/>
      </c>
      <c r="DN52" s="77">
        <v>1999</v>
      </c>
      <c r="DO52" s="102">
        <f>SUMIFS(Data!AK$4:AK$6064,Data!$B$4:$B$6064,DO$18,Data!$D$4:$D$6064,$DN52)</f>
        <v>0</v>
      </c>
      <c r="DP52" s="102">
        <f>SUMIFS(Data!AL$4:AL$6064,Data!$B$4:$B$6064,DP$18,Data!$D$4:$D$6064,$DN52)</f>
        <v>0</v>
      </c>
      <c r="DQ52" s="102">
        <f>SUMIFS(Data!AM$4:AM$6064,Data!$B$4:$B$6064,DQ$18,Data!$D$4:$D$6064,$DN52)</f>
        <v>0</v>
      </c>
      <c r="DR52" s="102">
        <f>SUMIFS(Data!AN$4:AN$6064,Data!$B$4:$B$6064,DR$18,Data!$D$4:$D$6064,$DN52)</f>
        <v>0</v>
      </c>
      <c r="DS52" s="102">
        <f>SUMIFS(Data!AO$4:AO$6064,Data!$B$4:$B$6064,DS$18,Data!$D$4:$D$6064,$DN52)</f>
        <v>0</v>
      </c>
      <c r="DT52" s="102">
        <f>SUMIFS(Data!AP$4:AP$6064,Data!$B$4:$B$6064,DT$18,Data!$D$4:$D$6064,$DN52)</f>
        <v>0</v>
      </c>
      <c r="DU52" s="144">
        <f t="shared" si="57"/>
        <v>0</v>
      </c>
      <c r="DV52" s="144">
        <f t="shared" si="58"/>
        <v>0</v>
      </c>
      <c r="DW52" s="144">
        <f t="shared" si="59"/>
        <v>0</v>
      </c>
      <c r="DX52" s="144">
        <f t="shared" si="60"/>
        <v>0</v>
      </c>
      <c r="DY52" s="144">
        <f t="shared" si="61"/>
        <v>0</v>
      </c>
      <c r="DZ52" s="144">
        <f t="shared" si="62"/>
        <v>0</v>
      </c>
      <c r="EA52" s="16"/>
      <c r="EB52" s="16"/>
      <c r="EC52" s="16"/>
      <c r="ED52" s="16"/>
      <c r="EE52" s="16"/>
      <c r="EF52" s="16"/>
      <c r="EI52" s="16"/>
      <c r="EJ52" s="16"/>
      <c r="EK52" s="16"/>
      <c r="EL52" s="16"/>
      <c r="EM52" s="16"/>
      <c r="EN52" s="16"/>
      <c r="EO52" s="16"/>
    </row>
    <row r="53" spans="3:145" x14ac:dyDescent="0.25">
      <c r="C53" s="112"/>
      <c r="F53" s="39" t="str">
        <f t="shared" si="70"/>
        <v>MYS</v>
      </c>
      <c r="G53" s="16">
        <v>2029</v>
      </c>
      <c r="H53" s="16"/>
      <c r="I53" s="40"/>
      <c r="J53" s="105" t="e">
        <f>IF(G53=Calculation!$L$2, $Y$7, IF(G53=Calculation!$L$2+1, $Y$7+$K$12*(LN(P52)-LN(P37))/15+$K$13*(LN(N52)-LN(N37))/15,J52+$K$12*(LN(P52)-LN(P51))+$K$13*(LN(N52)-LN(N51))))</f>
        <v>#VALUE!</v>
      </c>
      <c r="K53" s="105" t="e">
        <f t="shared" si="24"/>
        <v>#VALUE!</v>
      </c>
      <c r="L53" s="105">
        <f>IF(G53=Calculation!$L$2, $Y$7, IF(G53=Calculation!$L$2+1, $Y$7+$K$12*(LN(Q52)-LN(Q37))/15+$K$13*(LN(O52)-LN(N37))/15,L52+$K$12*(LN(Q52)-LN(Q51))+$K$13*(LN(O52)-LN(O51))))</f>
        <v>3.2436552399882556E-3</v>
      </c>
      <c r="M53" s="215">
        <f t="shared" si="24"/>
        <v>3.1758317280280203E-3</v>
      </c>
      <c r="N53" s="104" t="e">
        <f t="shared" si="64"/>
        <v>#VALUE!</v>
      </c>
      <c r="O53" s="104">
        <f t="shared" si="63"/>
        <v>1.1113125411666551</v>
      </c>
      <c r="P53" s="103" t="e">
        <f t="shared" si="65"/>
        <v>#VALUE!</v>
      </c>
      <c r="Q53" s="103">
        <f t="shared" si="66"/>
        <v>61.68838384366218</v>
      </c>
      <c r="R53" s="16">
        <v>2029</v>
      </c>
      <c r="S53" s="103" t="e">
        <f>IF(option=1,IF(Calculation!G53&lt;=Calculation!$L$2,Calculation!S52+(S$38-S$28)/10,IF(AND(select&gt;=30,select&lt;=36),S52+W49,S52+(Calculation!$C$4-S$42)/('TFP model'!$I$18-Calculation!$L$2))))</f>
        <v>#VALUE!</v>
      </c>
      <c r="T53" s="102" t="e">
        <f t="shared" si="67"/>
        <v>#VALUE!</v>
      </c>
      <c r="U53" s="77">
        <v>2000</v>
      </c>
      <c r="V53" s="41">
        <f>SUMIFS(Data!L$4:L$6064,Data!B$4:B$6064,V$10,Data!D$4:D$6064,U53)</f>
        <v>0</v>
      </c>
      <c r="W53" s="41">
        <f t="shared" si="25"/>
        <v>0</v>
      </c>
      <c r="X53" s="41">
        <f t="shared" si="23"/>
        <v>36.95811510548333</v>
      </c>
      <c r="Y53" s="102">
        <v>2.8383471837037044</v>
      </c>
      <c r="Z53" s="103" t="str">
        <f t="shared" si="26"/>
        <v/>
      </c>
      <c r="AA53" s="102" t="str">
        <f t="shared" si="68"/>
        <v/>
      </c>
      <c r="AB53" s="103" t="str">
        <f t="shared" si="27"/>
        <v/>
      </c>
      <c r="AC53" s="102" t="str">
        <f t="shared" si="69"/>
        <v/>
      </c>
      <c r="AD53" s="16">
        <v>2029</v>
      </c>
      <c r="AE53" s="103" t="str">
        <f>IF(option=2, IF(AE$17=1, AE52, IF(Calculation!$G53&lt;=Calculation!$L$2, Calculation!AE52+(AE$38-AE$28)/10, IF(AND(AE$10&gt;=30, AE$10&lt;=36), AE52+AP49, AE52+(Calculation!$C$7-AE$42)/('TFP model'!$I$21-Calculation!$L$2)))), "")</f>
        <v/>
      </c>
      <c r="AF53" s="103" t="str">
        <f>IF(option=2, IF(AF$17=1, AF52, IF(Calculation!$G53&lt;=Calculation!$L$2, Calculation!AF52+(AF$38-AF$28)/10, IF(AND(AF$10&gt;=30, AF$10&lt;=36), AF52+AQ49, AF52+(Calculation!$C$9-AF$42)/('TFP model'!$I$22-Calculation!$L$2)))), "")</f>
        <v/>
      </c>
      <c r="AG53" s="103" t="str">
        <f>IF(option=2, IF(AG$17=1, AG52, IF(Calculation!$G53&lt;=Calculation!$L$2, Calculation!AG52+(AG$38-AG$28)/10, IF(AND(AG$10&gt;=30, AG$10&lt;=36), AG52+AR49, AG52+(Calculation!$C$11-AG$42)/('TFP model'!$I$23-Calculation!$L$2)))), "")</f>
        <v/>
      </c>
      <c r="AH53" s="103" t="str">
        <f>IF(option=2, IF(AH$17=1, AH52, IF(Calculation!$G53&lt;=Calculation!$L$2, Calculation!AH52+(AH$38-AH$28)/10, IF(AND(AH$10&gt;=30, AH$10&lt;=36), AH52+AS49, AH52+(Calculation!$C$13-AH$42)/('TFP model'!$I$24-Calculation!$L$2)))), "")</f>
        <v/>
      </c>
      <c r="AI53" s="103" t="str">
        <f>IF(option=2, IF(AI$17=1, AI52, IF(Calculation!$G53&lt;=Calculation!$L$2, Calculation!AI52+(AI$38-AI$28)/10, IF(AND(AI$10&gt;=30, AI$10&lt;=36), AI52+AT49, AI52+(Calculation!$C$15-AI$42)/('TFP model'!$I$25-Calculation!$L$2)))), "")</f>
        <v/>
      </c>
      <c r="AJ53" s="77">
        <v>2000</v>
      </c>
      <c r="AK53" s="102">
        <f>SUMIFS(Data!M$4:M$6064,Data!$B$4:$B$6064,AK$18,Data!$D$4:$D$6064,$AJ53)</f>
        <v>0</v>
      </c>
      <c r="AL53" s="102">
        <f>SUMIFS(Data!N$4:N$6064,Data!$B$4:$B$6064,AL$18,Data!$D$4:$D$6064,$AJ53)</f>
        <v>0</v>
      </c>
      <c r="AM53" s="102">
        <f>SUMIFS(Data!O$4:O$6064,Data!$B$4:$B$6064,AM$18,Data!$D$4:$D$6064,$AJ53)</f>
        <v>0</v>
      </c>
      <c r="AN53" s="102">
        <f>SUMIFS(Data!P$4:P$6064,Data!$B$4:$B$6064,AN$18,Data!$D$4:$D$6064,$AJ53)</f>
        <v>0</v>
      </c>
      <c r="AO53" s="102">
        <f>SUMIFS(Data!Q$4:Q$6064,Data!$B$4:$B$6064,AO$18,Data!$D$4:$D$6064,$AJ53)</f>
        <v>0</v>
      </c>
      <c r="AP53" s="101">
        <f t="shared" si="28"/>
        <v>0</v>
      </c>
      <c r="AQ53" s="101">
        <f t="shared" si="29"/>
        <v>0</v>
      </c>
      <c r="AR53" s="101">
        <f t="shared" si="30"/>
        <v>0</v>
      </c>
      <c r="AS53" s="101">
        <f t="shared" si="31"/>
        <v>0</v>
      </c>
      <c r="AT53" s="101">
        <f t="shared" si="32"/>
        <v>0</v>
      </c>
      <c r="AU53" s="103" t="str">
        <f t="shared" si="33"/>
        <v/>
      </c>
      <c r="AV53" s="103" t="str">
        <f>IF(option=3, IF(AV$17=1, AV52, IF(Calculation!$G53&lt;=Calculation!$L$2,Calculation!AV52+(AV$38-AV$28)/10, IF(AV$10&gt;=30, AV52+BC49, AV52+('TFP model'!$D$29-AV$42)/('TFP model'!$I$29-Calculation!$L$2)))),  "")</f>
        <v/>
      </c>
      <c r="AW53" s="103" t="str">
        <f>IF(option=3, IF(AW$17=1, AW52, IF(Calculation!$G53&lt;=Calculation!$L$2,Calculation!AW52+(AW$38-AW$28)/10, IF(AW$10&gt;=30, AW52+BD49, AW52+('TFP model'!$D$30-AW$42)/('TFP model'!$I$30-Calculation!$L$2)))),  "")</f>
        <v/>
      </c>
      <c r="AX53" s="103" t="str">
        <f>IF(option=3, IF(AX$17=1, AX52, IF(Calculation!$G53&lt;=Calculation!$L$2,Calculation!AX52+(AX$38-AX$28)/10, IF(AX$10&gt;=30, AX52+BE49, AX52+('TFP model'!$D$31-AX$42)/('TFP model'!$I$31-Calculation!$L$2)))),  "")</f>
        <v/>
      </c>
      <c r="AY53" s="77">
        <v>2000</v>
      </c>
      <c r="AZ53" s="102">
        <f>SUMIFS(Data!R$4:R$6064,Data!$B$4:$B$6064,AZ$18,Data!$D$4:$D$6064,$AY53)</f>
        <v>0</v>
      </c>
      <c r="BA53" s="102">
        <f>SUMIFS(Data!S$4:S$6064,Data!$B$4:$B$6064,BA$18,Data!$D$4:$D$6064,$AY53)</f>
        <v>0</v>
      </c>
      <c r="BB53" s="102">
        <f>SUMIFS(Data!T$4:T$6064,Data!$B$4:$B$6064,BB$18,Data!$D$4:$D$6064,$AY53)</f>
        <v>0</v>
      </c>
      <c r="BC53" s="140">
        <f t="shared" si="34"/>
        <v>0</v>
      </c>
      <c r="BD53" s="140">
        <f t="shared" si="35"/>
        <v>0</v>
      </c>
      <c r="BE53" s="140">
        <f t="shared" si="36"/>
        <v>0</v>
      </c>
      <c r="BF53" s="103" t="str">
        <f t="shared" si="37"/>
        <v/>
      </c>
      <c r="BG53" s="103" t="str">
        <f>IF(option=3, IF(BG$17=1, BG52, IF(Calculation!$G53&lt;=Calculation!$L$2,Calculation!BG52+(BG$38-BG$28)/10, IF(BG$10&gt;=30, BG52+BP49, BG52+('TFP model'!$D$34-BG$42)/('TFP model'!$I$34-Calculation!$L$2)))),  "")</f>
        <v/>
      </c>
      <c r="BH53" s="103" t="str">
        <f>IF(option=3, IF(BH$17=1, BH52, IF(Calculation!$G53&lt;=Calculation!$L$2,Calculation!BH52+(BH$38-BH$28)/10, IF(BH$10&gt;=30, BH52+BQ49, BH52+('TFP model'!$D$35-BH$42)/('TFP model'!$I$35-Calculation!$L$2)))),  "")</f>
        <v/>
      </c>
      <c r="BI53" s="103" t="str">
        <f>IF(option=3, IF(BI$17=1, BI52, IF(Calculation!$G53&lt;=Calculation!$L$2,Calculation!BI52+(BI$38-BI$28)/10, IF(BI$10&gt;=30, BI52+BR49, BI52+('TFP model'!$D$36-BI$42)/('TFP model'!$I$36-Calculation!$L$2)))),  "")</f>
        <v/>
      </c>
      <c r="BJ53" s="103" t="str">
        <f>IF(option=3, IF(BJ$17=1, BJ52, IF(Calculation!$G53&lt;=Calculation!$L$2,Calculation!BJ52+(BJ$38-BJ$28)/10, IF(BJ$10&gt;=30, BJ52+BS49, BJ52+('TFP model'!$D$37-BJ$42)/('TFP model'!$I$37-Calculation!$L$2)))),  "")</f>
        <v/>
      </c>
      <c r="BK53" s="77">
        <v>2000</v>
      </c>
      <c r="BL53" s="102">
        <f>SUMIFS(Data!U$4:U$6064,Data!$B$4:$B$6064,BL$18,Data!$D$4:$D$6064,$BK53)</f>
        <v>0</v>
      </c>
      <c r="BM53" s="102">
        <f>SUMIFS(Data!V$4:V$6064,Data!$B$4:$B$6064,BM$18,Data!$D$4:$D$6064,$BK53)</f>
        <v>0</v>
      </c>
      <c r="BN53" s="102">
        <f>SUMIFS(Data!W$4:W$6064,Data!$B$4:$B$6064,BN$18,Data!$D$4:$D$6064,$BK53)</f>
        <v>0</v>
      </c>
      <c r="BO53" s="102">
        <f>SUMIFS(Data!X$4:X$6064,Data!$B$4:$B$6064,BO$18,Data!$D$4:$D$6064,$BK53)</f>
        <v>0</v>
      </c>
      <c r="BP53" s="142">
        <f t="shared" si="38"/>
        <v>0</v>
      </c>
      <c r="BQ53" s="142">
        <f t="shared" si="39"/>
        <v>0</v>
      </c>
      <c r="BR53" s="142">
        <f t="shared" si="40"/>
        <v>0</v>
      </c>
      <c r="BS53" s="142">
        <f t="shared" si="41"/>
        <v>0</v>
      </c>
      <c r="BT53" s="103" t="str">
        <f t="shared" si="42"/>
        <v/>
      </c>
      <c r="BU53" s="103" t="str">
        <f>IF(option=3, IF(BU$17=1, BU52, IF(Calculation!$G53&lt;=Calculation!$L$2,Calculation!BU52+(BU$38-BU$28)/10, IF(BU$10&gt;=30, BU52+BZ49, BU52+('TFP model'!$D$41-BU$42)/('TFP model'!$I$41-Calculation!$L$2)))),  "")</f>
        <v/>
      </c>
      <c r="BV53" s="103" t="str">
        <f>IF(option=3, IF(BV$17=1, BV52, IF(Calculation!$G53&lt;=Calculation!$L$2,Calculation!BV52+(BV$38-BV$28)/10, IF(BV$10&gt;=30, BV52+CA49, BV52+('TFP model'!$D$43-BV$42)/('TFP model'!$I$43-Calculation!$L$2)))),  "")</f>
        <v/>
      </c>
      <c r="BW53" s="77">
        <v>2000</v>
      </c>
      <c r="BX53" s="102">
        <f>SUMIFS(Data!Y$4:Y$6064,Data!$B$4:$B$6064,BX$18,Data!$D$4:$D$6064,$BW53)</f>
        <v>0</v>
      </c>
      <c r="BY53" s="102">
        <f>SUMIFS(Data!Z$4:Z$6064,Data!$B$4:$B$6064,BY$18,Data!$D$4:$D$6064,$BW53)</f>
        <v>0</v>
      </c>
      <c r="BZ53" s="101">
        <f t="shared" si="43"/>
        <v>0</v>
      </c>
      <c r="CA53" s="101">
        <f t="shared" si="44"/>
        <v>0</v>
      </c>
      <c r="CB53" s="42" t="str">
        <f t="shared" si="45"/>
        <v/>
      </c>
      <c r="CC53" s="103" t="str">
        <f>IF(option=3, IF(CC$17=1, CC52, IF(Calculation!$G53&lt;=Calculation!$L$2,Calculation!CC52+(CC$38-CC$28)/10, IF(CC$10&gt;=30, CC52+CJ49, CC52+('TFP model'!$D$45-CC$42)/('TFP model'!$I$45-Calculation!$L$2)))),  "")</f>
        <v/>
      </c>
      <c r="CD53" s="103" t="str">
        <f>IF(option=3, IF(CD$17=1, CD52, IF(Calculation!$G53&lt;=Calculation!$L$2,Calculation!CD52+(CD$38-CD$28)/10, IF(CD$10&gt;=30, CD52+CK49, CD52+('TFP model'!$D$46-CD$42)/('TFP model'!$I$46-Calculation!$L$2)))),  "")</f>
        <v/>
      </c>
      <c r="CE53" s="103" t="str">
        <f>IF(option=3, IF(CE$17=1, CE52, IF(Calculation!$G53&lt;=Calculation!$L$2,Calculation!CE52+(CE$38-CE$28)/10, IF(CE$10&gt;=30, CE52+CL49, CE52+('TFP model'!$D$47-CE$42)/('TFP model'!$I$47-Calculation!$L$2)))),  "")</f>
        <v/>
      </c>
      <c r="CF53" s="77">
        <v>2000</v>
      </c>
      <c r="CG53" s="102">
        <f>SUMIFS(Data!AB$4:AB$6064,Data!$B$4:$B$6064,CG$18,Data!$D$4:$D$6064,$CF53)</f>
        <v>0</v>
      </c>
      <c r="CH53" s="102">
        <f>SUMIFS(Data!AC$4:AC$6064,Data!$B$4:$B$6064,CH$18,Data!$D$4:$D$6064,$CF53)</f>
        <v>0</v>
      </c>
      <c r="CI53" s="102">
        <f>SUMIFS(Data!AD$4:AD$6064,Data!$B$4:$B$6064,CI$18,Data!$D$4:$D$6064,$CF53)</f>
        <v>0</v>
      </c>
      <c r="CJ53" s="144">
        <f t="shared" si="46"/>
        <v>0</v>
      </c>
      <c r="CK53" s="144">
        <f t="shared" si="47"/>
        <v>0</v>
      </c>
      <c r="CL53" s="144">
        <f t="shared" si="48"/>
        <v>0</v>
      </c>
      <c r="CM53" s="103" t="str">
        <f t="shared" si="49"/>
        <v/>
      </c>
      <c r="CN53" s="103" t="str">
        <f>IF(option=3, IF(CN$17=1, CN52, IF(Calculation!$G53&lt;=Calculation!$L$2,Calculation!CN52+(CN$38-CN$28)/10, IF(CN$10&gt;=30, CN52+DA49, CN52+('TFP model'!$D$50-CN$42)/('TFP model'!$I$50-Calculation!$L$2)))),  "")</f>
        <v/>
      </c>
      <c r="CO53" s="103" t="str">
        <f>IF(option=3, IF(CO$17=1, CO52, IF(Calculation!$G53&lt;=Calculation!$L$2,Calculation!CO52+(CO$38-CO$28)/10, IF(CO$10&gt;=30, CO52+DB49, CO52+('TFP model'!$D$51-CO$42)/('TFP model'!$I$51-Calculation!$L$2)))),  "")</f>
        <v/>
      </c>
      <c r="CP53" s="103" t="str">
        <f>IF(option=3, IF(CP$17=1, CP52, IF(Calculation!$G53&lt;=Calculation!$L$2,Calculation!CP52+(CP$38-CP$28)/10, IF(CP$10&gt;=30, CP52+DC49, CP52+('TFP model'!$D$52-CP$42)/('TFP model'!$I$52-Calculation!$L$2)))),  "")</f>
        <v/>
      </c>
      <c r="CQ53" s="103" t="str">
        <f>IF(option=3, IF(CQ$17=1, CQ52, IF(Calculation!$G53&lt;=Calculation!$L$2,Calculation!CQ52+(CQ$38-CQ$28)/10, IF(CQ$10&gt;=30, CQ52+DD49, CQ52+('TFP model'!$D$53-CQ$42)/('TFP model'!$I$53-Calculation!$L$2)))),  "")</f>
        <v/>
      </c>
      <c r="CR53" s="103" t="str">
        <f>IF(option=3, MIN(100, IF(CR$17=1, CR52, IF(Calculation!$G53&lt;=Calculation!$L$2,Calculation!CR52+(CR$38-CR$28)/10, IF(CR$10&gt;=30, CR52+DE49,  CR52+('TFP model'!$D$54-CR$42)/('TFP model'!$I$54-Calculation!$L$2))))),  "")</f>
        <v/>
      </c>
      <c r="CS53" s="103" t="str">
        <f>IF(option=3, MIN(100, IF(CS$17=1, CS52, IF(Calculation!$G53&lt;=Calculation!$L$2,Calculation!CS52+(CS$38-CS$28)/10, IF(CS$10&gt;=30, CS52+DF49, CS52+('TFP model'!$D$55-CS$42)/('TFP model'!$I$55-Calculation!$L$2))))),  "")</f>
        <v/>
      </c>
      <c r="CT53" s="77">
        <v>2000</v>
      </c>
      <c r="CU53" s="102">
        <f>SUMIFS(Data!AE$4:AE$6064,Data!$B$4:$B$6064,CU$18,Data!$D$4:$D$6064,$CT53)</f>
        <v>0</v>
      </c>
      <c r="CV53" s="102">
        <f>SUMIFS(Data!AF$4:AF$6064,Data!$B$4:$B$6064,CV$18,Data!$D$4:$D$6064,$CT53)</f>
        <v>0</v>
      </c>
      <c r="CW53" s="102">
        <f>SUMIFS(Data!AG$4:AG$6064,Data!$B$4:$B$6064,CW$18,Data!$D$4:$D$6064,$CT53)</f>
        <v>0</v>
      </c>
      <c r="CX53" s="102">
        <f>SUMIFS(Data!AH$4:AH$6064,Data!$B$4:$B$6064,CX$18,Data!$D$4:$D$6064,$CT53)</f>
        <v>0</v>
      </c>
      <c r="CY53" s="102">
        <f>SUMIFS(Data!AI$4:AI$6064,Data!$B$4:$B$6064,CY$18,Data!$D$4:$D$6064,$CT53)</f>
        <v>0</v>
      </c>
      <c r="CZ53" s="102">
        <f>SUMIFS(Data!AJ$4:AJ$6064,Data!$B$4:$B$6064,CZ$18,Data!$D$4:$D$6064,$CT53)</f>
        <v>0</v>
      </c>
      <c r="DA53" s="144">
        <f t="shared" si="50"/>
        <v>0</v>
      </c>
      <c r="DB53" s="144">
        <f t="shared" si="51"/>
        <v>0</v>
      </c>
      <c r="DC53" s="144">
        <f t="shared" si="52"/>
        <v>0</v>
      </c>
      <c r="DD53" s="144">
        <f t="shared" si="53"/>
        <v>0</v>
      </c>
      <c r="DE53" s="144">
        <f t="shared" si="54"/>
        <v>0</v>
      </c>
      <c r="DF53" s="144">
        <f t="shared" si="55"/>
        <v>0</v>
      </c>
      <c r="DG53" s="42" t="str">
        <f t="shared" si="56"/>
        <v/>
      </c>
      <c r="DH53" s="103" t="str">
        <f>IF(option=3, IF(DH$17=1, DH52, IF(Calculation!$G53&lt;=Calculation!$L$2,Calculation!DH52+(DH$38-DH$28)/10, IF(DH$10&gt;=30, DH52+DU49, DH52+('TFP model'!$D$58-DH$42)/('TFP model'!$I$58-Calculation!$L$2)))),  "")</f>
        <v/>
      </c>
      <c r="DI53" s="103" t="str">
        <f>IF(option=3, IF(DI$17=1, DI52, IF(Calculation!$G53&lt;=Calculation!$L$2,Calculation!DI52+(DI$38-DI$28)/10, IF(DI$10&gt;=30, DI52+DV49, DI52+('TFP model'!$D$59-DI$42)/('TFP model'!$I$59-Calculation!$L$2)))),  "")</f>
        <v/>
      </c>
      <c r="DJ53" s="103" t="str">
        <f>IF(option=3, IF(DJ$17=1, DJ52, IF(Calculation!$G53&lt;=Calculation!$L$2,Calculation!DJ52+(DJ$38-DJ$28)/10, IF(DJ$10&gt;=30, DJ52+DW49,  DJ52+('TFP model'!$D$60-DJ$42)/('TFP model'!$I$60-Calculation!$L$2)))),  "")</f>
        <v/>
      </c>
      <c r="DK53" s="103" t="str">
        <f>IF(option=3, IF(DK$17=1, DK52, IF(Calculation!$G53&lt;=Calculation!$L$2,Calculation!DK52+(DK$38-DK$28)/10, IF(DK$10&gt;=30, DK52+DX49, DK52+('TFP model'!$D$61-DK$42)/('TFP model'!$I$61-Calculation!$L$2)))),  "")</f>
        <v/>
      </c>
      <c r="DL53" s="103" t="str">
        <f>IF(option=3, IF(DL$17=1, DL52, IF(Calculation!$G53&lt;=Calculation!$L$2,Calculation!DL52+(DL$38-DL$28)/10, IF(DL$10&gt;=30, DL52+DY49, DL52+('TFP model'!$D$62-DL$42)/('TFP model'!$I$62-Calculation!$L$2)))),  "")</f>
        <v/>
      </c>
      <c r="DM53" s="103" t="str">
        <f>IF(option=3, IF(DM$17=1, DM52, IF(Calculation!$G53&lt;=Calculation!$L$2,Calculation!DM52+(DM$38-DM$28)/10, IF(DM$10&gt;=30, DM52+DZ49, DM52+('TFP model'!$D$63-DM$42)/('TFP model'!$I$63-Calculation!$L$2)))),  "")</f>
        <v/>
      </c>
      <c r="DN53" s="77">
        <v>2000</v>
      </c>
      <c r="DO53" s="102">
        <f>SUMIFS(Data!AK$4:AK$6064,Data!$B$4:$B$6064,DO$18,Data!$D$4:$D$6064,$DN53)</f>
        <v>0</v>
      </c>
      <c r="DP53" s="102">
        <f>SUMIFS(Data!AL$4:AL$6064,Data!$B$4:$B$6064,DP$18,Data!$D$4:$D$6064,$DN53)</f>
        <v>0</v>
      </c>
      <c r="DQ53" s="102">
        <f>SUMIFS(Data!AM$4:AM$6064,Data!$B$4:$B$6064,DQ$18,Data!$D$4:$D$6064,$DN53)</f>
        <v>0</v>
      </c>
      <c r="DR53" s="102">
        <f>SUMIFS(Data!AN$4:AN$6064,Data!$B$4:$B$6064,DR$18,Data!$D$4:$D$6064,$DN53)</f>
        <v>0</v>
      </c>
      <c r="DS53" s="102">
        <f>SUMIFS(Data!AO$4:AO$6064,Data!$B$4:$B$6064,DS$18,Data!$D$4:$D$6064,$DN53)</f>
        <v>0</v>
      </c>
      <c r="DT53" s="102">
        <f>SUMIFS(Data!AP$4:AP$6064,Data!$B$4:$B$6064,DT$18,Data!$D$4:$D$6064,$DN53)</f>
        <v>0</v>
      </c>
      <c r="DU53" s="144">
        <f t="shared" si="57"/>
        <v>0</v>
      </c>
      <c r="DV53" s="144">
        <f t="shared" si="58"/>
        <v>0</v>
      </c>
      <c r="DW53" s="144">
        <f t="shared" si="59"/>
        <v>0</v>
      </c>
      <c r="DX53" s="144">
        <f t="shared" si="60"/>
        <v>0</v>
      </c>
      <c r="DY53" s="144">
        <f t="shared" si="61"/>
        <v>0</v>
      </c>
      <c r="DZ53" s="144">
        <f t="shared" si="62"/>
        <v>0</v>
      </c>
      <c r="EA53" s="16"/>
      <c r="EB53" s="16"/>
      <c r="EC53" s="16"/>
      <c r="ED53" s="16"/>
      <c r="EE53" s="16"/>
      <c r="EF53" s="16"/>
      <c r="EI53" s="16"/>
      <c r="EJ53" s="16"/>
      <c r="EK53" s="16"/>
      <c r="EL53" s="16"/>
      <c r="EM53" s="16"/>
      <c r="EN53" s="16"/>
      <c r="EO53" s="16"/>
    </row>
    <row r="54" spans="3:145" x14ac:dyDescent="0.25">
      <c r="F54" s="39" t="str">
        <f t="shared" si="70"/>
        <v>MYS</v>
      </c>
      <c r="G54" s="16">
        <v>2030</v>
      </c>
      <c r="H54" s="16"/>
      <c r="I54" s="40"/>
      <c r="J54" s="105" t="e">
        <f>IF(G54=Calculation!$L$2, $Y$7, IF(G54=Calculation!$L$2+1, $Y$7+$K$12*(LN(P53)-LN(P38))/15+$K$13*(LN(N53)-LN(N38))/15,J53+$K$12*(LN(P53)-LN(P52))+$K$13*(LN(N53)-LN(N52))))</f>
        <v>#VALUE!</v>
      </c>
      <c r="K54" s="105" t="e">
        <f t="shared" si="24"/>
        <v>#VALUE!</v>
      </c>
      <c r="L54" s="105">
        <f>IF(G54=Calculation!$L$2, $Y$7, IF(G54=Calculation!$L$2+1, $Y$7+$K$12*(LN(Q53)-LN(Q38))/15+$K$13*(LN(O53)-LN(N38))/15,L53+$K$12*(LN(Q53)-LN(Q52))+$K$13*(LN(O53)-LN(O52))))</f>
        <v>2.9215031863251985E-3</v>
      </c>
      <c r="M54" s="215">
        <f t="shared" si="24"/>
        <v>2.8659687005113815E-3</v>
      </c>
      <c r="N54" s="104" t="e">
        <f t="shared" si="64"/>
        <v>#VALUE!</v>
      </c>
      <c r="O54" s="104">
        <f t="shared" si="63"/>
        <v>1.1145639915453547</v>
      </c>
      <c r="P54" s="103" t="e">
        <f t="shared" si="65"/>
        <v>#VALUE!</v>
      </c>
      <c r="Q54" s="103">
        <f t="shared" si="66"/>
        <v>61.68838384366218</v>
      </c>
      <c r="R54" s="16">
        <v>2030</v>
      </c>
      <c r="S54" s="103" t="e">
        <f>IF(option=1,IF(Calculation!G54&lt;=Calculation!$L$2,Calculation!S53+(S$38-S$28)/10,IF(AND(select&gt;=30,select&lt;=36),S53+W50,S53+(Calculation!$C$4-S$42)/('TFP model'!$I$18-Calculation!$L$2))))</f>
        <v>#VALUE!</v>
      </c>
      <c r="T54" s="102" t="e">
        <f t="shared" si="67"/>
        <v>#VALUE!</v>
      </c>
      <c r="U54" s="77">
        <v>2001</v>
      </c>
      <c r="V54" s="41">
        <f>SUMIFS(Data!L$4:L$6064,Data!B$4:B$6064,V$10,Data!D$4:D$6064,U54)</f>
        <v>0</v>
      </c>
      <c r="W54" s="41">
        <f t="shared" si="25"/>
        <v>0</v>
      </c>
      <c r="X54" s="41">
        <f t="shared" si="23"/>
        <v>36.95811510548333</v>
      </c>
      <c r="Y54" s="102">
        <v>3.0280549222222231</v>
      </c>
      <c r="Z54" s="103" t="str">
        <f t="shared" si="26"/>
        <v/>
      </c>
      <c r="AA54" s="102" t="str">
        <f t="shared" si="68"/>
        <v/>
      </c>
      <c r="AB54" s="103" t="str">
        <f t="shared" si="27"/>
        <v/>
      </c>
      <c r="AC54" s="102" t="str">
        <f t="shared" si="69"/>
        <v/>
      </c>
      <c r="AD54" s="16">
        <v>2030</v>
      </c>
      <c r="AE54" s="103" t="str">
        <f>IF(option=2, IF(AE$17=1, AE53, IF(Calculation!$G54&lt;=Calculation!$L$2, Calculation!AE53+(AE$38-AE$28)/10, IF(AND(AE$10&gt;=30, AE$10&lt;=36), AE53+AP50, AE53+(Calculation!$C$7-AE$42)/('TFP model'!$I$21-Calculation!$L$2)))), "")</f>
        <v/>
      </c>
      <c r="AF54" s="103" t="str">
        <f>IF(option=2, IF(AF$17=1, AF53, IF(Calculation!$G54&lt;=Calculation!$L$2, Calculation!AF53+(AF$38-AF$28)/10, IF(AND(AF$10&gt;=30, AF$10&lt;=36), AF53+AQ50, AF53+(Calculation!$C$9-AF$42)/('TFP model'!$I$22-Calculation!$L$2)))), "")</f>
        <v/>
      </c>
      <c r="AG54" s="103" t="str">
        <f>IF(option=2, IF(AG$17=1, AG53, IF(Calculation!$G54&lt;=Calculation!$L$2, Calculation!AG53+(AG$38-AG$28)/10, IF(AND(AG$10&gt;=30, AG$10&lt;=36), AG53+AR50, AG53+(Calculation!$C$11-AG$42)/('TFP model'!$I$23-Calculation!$L$2)))), "")</f>
        <v/>
      </c>
      <c r="AH54" s="103" t="str">
        <f>IF(option=2, IF(AH$17=1, AH53, IF(Calculation!$G54&lt;=Calculation!$L$2, Calculation!AH53+(AH$38-AH$28)/10, IF(AND(AH$10&gt;=30, AH$10&lt;=36), AH53+AS50, AH53+(Calculation!$C$13-AH$42)/('TFP model'!$I$24-Calculation!$L$2)))), "")</f>
        <v/>
      </c>
      <c r="AI54" s="103" t="str">
        <f>IF(option=2, IF(AI$17=1, AI53, IF(Calculation!$G54&lt;=Calculation!$L$2, Calculation!AI53+(AI$38-AI$28)/10, IF(AND(AI$10&gt;=30, AI$10&lt;=36), AI53+AT50, AI53+(Calculation!$C$15-AI$42)/('TFP model'!$I$25-Calculation!$L$2)))), "")</f>
        <v/>
      </c>
      <c r="AJ54" s="77">
        <v>2001</v>
      </c>
      <c r="AK54" s="102">
        <f>SUMIFS(Data!M$4:M$6064,Data!$B$4:$B$6064,AK$18,Data!$D$4:$D$6064,$AJ54)</f>
        <v>0</v>
      </c>
      <c r="AL54" s="102">
        <f>SUMIFS(Data!N$4:N$6064,Data!$B$4:$B$6064,AL$18,Data!$D$4:$D$6064,$AJ54)</f>
        <v>0</v>
      </c>
      <c r="AM54" s="102">
        <f>SUMIFS(Data!O$4:O$6064,Data!$B$4:$B$6064,AM$18,Data!$D$4:$D$6064,$AJ54)</f>
        <v>0</v>
      </c>
      <c r="AN54" s="102">
        <f>SUMIFS(Data!P$4:P$6064,Data!$B$4:$B$6064,AN$18,Data!$D$4:$D$6064,$AJ54)</f>
        <v>0</v>
      </c>
      <c r="AO54" s="102">
        <f>SUMIFS(Data!Q$4:Q$6064,Data!$B$4:$B$6064,AO$18,Data!$D$4:$D$6064,$AJ54)</f>
        <v>0</v>
      </c>
      <c r="AP54" s="101">
        <f t="shared" si="28"/>
        <v>0</v>
      </c>
      <c r="AQ54" s="101">
        <f t="shared" si="29"/>
        <v>0</v>
      </c>
      <c r="AR54" s="101">
        <f t="shared" si="30"/>
        <v>0</v>
      </c>
      <c r="AS54" s="101">
        <f t="shared" si="31"/>
        <v>0</v>
      </c>
      <c r="AT54" s="101">
        <f t="shared" si="32"/>
        <v>0</v>
      </c>
      <c r="AU54" s="103" t="str">
        <f t="shared" si="33"/>
        <v/>
      </c>
      <c r="AV54" s="103" t="str">
        <f>IF(option=3, IF(AV$17=1, AV53, IF(Calculation!$G54&lt;=Calculation!$L$2,Calculation!AV53+(AV$38-AV$28)/10, IF(AV$10&gt;=30, AV53+BC50, AV53+('TFP model'!$D$29-AV$42)/('TFP model'!$I$29-Calculation!$L$2)))),  "")</f>
        <v/>
      </c>
      <c r="AW54" s="103" t="str">
        <f>IF(option=3, IF(AW$17=1, AW53, IF(Calculation!$G54&lt;=Calculation!$L$2,Calculation!AW53+(AW$38-AW$28)/10, IF(AW$10&gt;=30, AW53+BD50, AW53+('TFP model'!$D$30-AW$42)/('TFP model'!$I$30-Calculation!$L$2)))),  "")</f>
        <v/>
      </c>
      <c r="AX54" s="103" t="str">
        <f>IF(option=3, IF(AX$17=1, AX53, IF(Calculation!$G54&lt;=Calculation!$L$2,Calculation!AX53+(AX$38-AX$28)/10, IF(AX$10&gt;=30, AX53+BE50, AX53+('TFP model'!$D$31-AX$42)/('TFP model'!$I$31-Calculation!$L$2)))),  "")</f>
        <v/>
      </c>
      <c r="AY54" s="77">
        <v>2001</v>
      </c>
      <c r="AZ54" s="102">
        <f>SUMIFS(Data!R$4:R$6064,Data!$B$4:$B$6064,AZ$18,Data!$D$4:$D$6064,$AY54)</f>
        <v>0</v>
      </c>
      <c r="BA54" s="102">
        <f>SUMIFS(Data!S$4:S$6064,Data!$B$4:$B$6064,BA$18,Data!$D$4:$D$6064,$AY54)</f>
        <v>0</v>
      </c>
      <c r="BB54" s="102">
        <f>SUMIFS(Data!T$4:T$6064,Data!$B$4:$B$6064,BB$18,Data!$D$4:$D$6064,$AY54)</f>
        <v>0</v>
      </c>
      <c r="BC54" s="140">
        <f t="shared" si="34"/>
        <v>0</v>
      </c>
      <c r="BD54" s="140">
        <f t="shared" si="35"/>
        <v>0</v>
      </c>
      <c r="BE54" s="140">
        <f t="shared" si="36"/>
        <v>0</v>
      </c>
      <c r="BF54" s="103" t="str">
        <f t="shared" si="37"/>
        <v/>
      </c>
      <c r="BG54" s="103" t="str">
        <f>IF(option=3, IF(BG$17=1, BG53, IF(Calculation!$G54&lt;=Calculation!$L$2,Calculation!BG53+(BG$38-BG$28)/10, IF(BG$10&gt;=30, BG53+BP50, BG53+('TFP model'!$D$34-BG$42)/('TFP model'!$I$34-Calculation!$L$2)))),  "")</f>
        <v/>
      </c>
      <c r="BH54" s="103" t="str">
        <f>IF(option=3, IF(BH$17=1, BH53, IF(Calculation!$G54&lt;=Calculation!$L$2,Calculation!BH53+(BH$38-BH$28)/10, IF(BH$10&gt;=30, BH53+BQ50, BH53+('TFP model'!$D$35-BH$42)/('TFP model'!$I$35-Calculation!$L$2)))),  "")</f>
        <v/>
      </c>
      <c r="BI54" s="103" t="str">
        <f>IF(option=3, IF(BI$17=1, BI53, IF(Calculation!$G54&lt;=Calculation!$L$2,Calculation!BI53+(BI$38-BI$28)/10, IF(BI$10&gt;=30, BI53+BR50, BI53+('TFP model'!$D$36-BI$42)/('TFP model'!$I$36-Calculation!$L$2)))),  "")</f>
        <v/>
      </c>
      <c r="BJ54" s="103" t="str">
        <f>IF(option=3, IF(BJ$17=1, BJ53, IF(Calculation!$G54&lt;=Calculation!$L$2,Calculation!BJ53+(BJ$38-BJ$28)/10, IF(BJ$10&gt;=30, BJ53+BS50, BJ53+('TFP model'!$D$37-BJ$42)/('TFP model'!$I$37-Calculation!$L$2)))),  "")</f>
        <v/>
      </c>
      <c r="BK54" s="77">
        <v>2001</v>
      </c>
      <c r="BL54" s="102">
        <f>SUMIFS(Data!U$4:U$6064,Data!$B$4:$B$6064,BL$18,Data!$D$4:$D$6064,$BK54)</f>
        <v>0</v>
      </c>
      <c r="BM54" s="102">
        <f>SUMIFS(Data!V$4:V$6064,Data!$B$4:$B$6064,BM$18,Data!$D$4:$D$6064,$BK54)</f>
        <v>0</v>
      </c>
      <c r="BN54" s="102">
        <f>SUMIFS(Data!W$4:W$6064,Data!$B$4:$B$6064,BN$18,Data!$D$4:$D$6064,$BK54)</f>
        <v>0</v>
      </c>
      <c r="BO54" s="102">
        <f>SUMIFS(Data!X$4:X$6064,Data!$B$4:$B$6064,BO$18,Data!$D$4:$D$6064,$BK54)</f>
        <v>0</v>
      </c>
      <c r="BP54" s="142">
        <f t="shared" si="38"/>
        <v>0</v>
      </c>
      <c r="BQ54" s="142">
        <f t="shared" si="39"/>
        <v>0</v>
      </c>
      <c r="BR54" s="142">
        <f t="shared" si="40"/>
        <v>0</v>
      </c>
      <c r="BS54" s="142">
        <f t="shared" si="41"/>
        <v>0</v>
      </c>
      <c r="BT54" s="103" t="str">
        <f t="shared" si="42"/>
        <v/>
      </c>
      <c r="BU54" s="103" t="str">
        <f>IF(option=3, IF(BU$17=1, BU53, IF(Calculation!$G54&lt;=Calculation!$L$2,Calculation!BU53+(BU$38-BU$28)/10, IF(BU$10&gt;=30, BU53+BZ50, BU53+('TFP model'!$D$41-BU$42)/('TFP model'!$I$41-Calculation!$L$2)))),  "")</f>
        <v/>
      </c>
      <c r="BV54" s="103" t="str">
        <f>IF(option=3, IF(BV$17=1, BV53, IF(Calculation!$G54&lt;=Calculation!$L$2,Calculation!BV53+(BV$38-BV$28)/10, IF(BV$10&gt;=30, BV53+CA50, BV53+('TFP model'!$D$43-BV$42)/('TFP model'!$I$43-Calculation!$L$2)))),  "")</f>
        <v/>
      </c>
      <c r="BW54" s="77">
        <v>2001</v>
      </c>
      <c r="BX54" s="102">
        <f>SUMIFS(Data!Y$4:Y$6064,Data!$B$4:$B$6064,BX$18,Data!$D$4:$D$6064,$BW54)</f>
        <v>0</v>
      </c>
      <c r="BY54" s="102">
        <f>SUMIFS(Data!Z$4:Z$6064,Data!$B$4:$B$6064,BY$18,Data!$D$4:$D$6064,$BW54)</f>
        <v>0</v>
      </c>
      <c r="BZ54" s="101">
        <f t="shared" si="43"/>
        <v>0</v>
      </c>
      <c r="CA54" s="101">
        <f t="shared" si="44"/>
        <v>0</v>
      </c>
      <c r="CB54" s="42" t="str">
        <f t="shared" si="45"/>
        <v/>
      </c>
      <c r="CC54" s="103" t="str">
        <f>IF(option=3, IF(CC$17=1, CC53, IF(Calculation!$G54&lt;=Calculation!$L$2,Calculation!CC53+(CC$38-CC$28)/10, IF(CC$10&gt;=30, CC53+CJ50, CC53+('TFP model'!$D$45-CC$42)/('TFP model'!$I$45-Calculation!$L$2)))),  "")</f>
        <v/>
      </c>
      <c r="CD54" s="103" t="str">
        <f>IF(option=3, IF(CD$17=1, CD53, IF(Calculation!$G54&lt;=Calculation!$L$2,Calculation!CD53+(CD$38-CD$28)/10, IF(CD$10&gt;=30, CD53+CK50, CD53+('TFP model'!$D$46-CD$42)/('TFP model'!$I$46-Calculation!$L$2)))),  "")</f>
        <v/>
      </c>
      <c r="CE54" s="103" t="str">
        <f>IF(option=3, IF(CE$17=1, CE53, IF(Calculation!$G54&lt;=Calculation!$L$2,Calculation!CE53+(CE$38-CE$28)/10, IF(CE$10&gt;=30, CE53+CL50, CE53+('TFP model'!$D$47-CE$42)/('TFP model'!$I$47-Calculation!$L$2)))),  "")</f>
        <v/>
      </c>
      <c r="CF54" s="77">
        <v>2001</v>
      </c>
      <c r="CG54" s="102">
        <f>SUMIFS(Data!AB$4:AB$6064,Data!$B$4:$B$6064,CG$18,Data!$D$4:$D$6064,$CF54)</f>
        <v>0</v>
      </c>
      <c r="CH54" s="102">
        <f>SUMIFS(Data!AC$4:AC$6064,Data!$B$4:$B$6064,CH$18,Data!$D$4:$D$6064,$CF54)</f>
        <v>0</v>
      </c>
      <c r="CI54" s="102">
        <f>SUMIFS(Data!AD$4:AD$6064,Data!$B$4:$B$6064,CI$18,Data!$D$4:$D$6064,$CF54)</f>
        <v>0</v>
      </c>
      <c r="CJ54" s="144">
        <f t="shared" si="46"/>
        <v>0</v>
      </c>
      <c r="CK54" s="144">
        <f t="shared" si="47"/>
        <v>0</v>
      </c>
      <c r="CL54" s="144">
        <f t="shared" si="48"/>
        <v>0</v>
      </c>
      <c r="CM54" s="103" t="str">
        <f t="shared" si="49"/>
        <v/>
      </c>
      <c r="CN54" s="103" t="str">
        <f>IF(option=3, IF(CN$17=1, CN53, IF(Calculation!$G54&lt;=Calculation!$L$2,Calculation!CN53+(CN$38-CN$28)/10, IF(CN$10&gt;=30, CN53+DA50, CN53+('TFP model'!$D$50-CN$42)/('TFP model'!$I$50-Calculation!$L$2)))),  "")</f>
        <v/>
      </c>
      <c r="CO54" s="103" t="str">
        <f>IF(option=3, IF(CO$17=1, CO53, IF(Calculation!$G54&lt;=Calculation!$L$2,Calculation!CO53+(CO$38-CO$28)/10, IF(CO$10&gt;=30, CO53+DB50, CO53+('TFP model'!$D$51-CO$42)/('TFP model'!$I$51-Calculation!$L$2)))),  "")</f>
        <v/>
      </c>
      <c r="CP54" s="103" t="str">
        <f>IF(option=3, IF(CP$17=1, CP53, IF(Calculation!$G54&lt;=Calculation!$L$2,Calculation!CP53+(CP$38-CP$28)/10, IF(CP$10&gt;=30, CP53+DC50, CP53+('TFP model'!$D$52-CP$42)/('TFP model'!$I$52-Calculation!$L$2)))),  "")</f>
        <v/>
      </c>
      <c r="CQ54" s="103" t="str">
        <f>IF(option=3, IF(CQ$17=1, CQ53, IF(Calculation!$G54&lt;=Calculation!$L$2,Calculation!CQ53+(CQ$38-CQ$28)/10, IF(CQ$10&gt;=30, CQ53+DD50, CQ53+('TFP model'!$D$53-CQ$42)/('TFP model'!$I$53-Calculation!$L$2)))),  "")</f>
        <v/>
      </c>
      <c r="CR54" s="103" t="str">
        <f>IF(option=3, MIN(100, IF(CR$17=1, CR53, IF(Calculation!$G54&lt;=Calculation!$L$2,Calculation!CR53+(CR$38-CR$28)/10, IF(CR$10&gt;=30, CR53+DE50,  CR53+('TFP model'!$D$54-CR$42)/('TFP model'!$I$54-Calculation!$L$2))))),  "")</f>
        <v/>
      </c>
      <c r="CS54" s="103" t="str">
        <f>IF(option=3, MIN(100, IF(CS$17=1, CS53, IF(Calculation!$G54&lt;=Calculation!$L$2,Calculation!CS53+(CS$38-CS$28)/10, IF(CS$10&gt;=30, CS53+DF50, CS53+('TFP model'!$D$55-CS$42)/('TFP model'!$I$55-Calculation!$L$2))))),  "")</f>
        <v/>
      </c>
      <c r="CT54" s="77">
        <v>2001</v>
      </c>
      <c r="CU54" s="102">
        <f>SUMIFS(Data!AE$4:AE$6064,Data!$B$4:$B$6064,CU$18,Data!$D$4:$D$6064,$CT54)</f>
        <v>0</v>
      </c>
      <c r="CV54" s="102">
        <f>SUMIFS(Data!AF$4:AF$6064,Data!$B$4:$B$6064,CV$18,Data!$D$4:$D$6064,$CT54)</f>
        <v>0</v>
      </c>
      <c r="CW54" s="102">
        <f>SUMIFS(Data!AG$4:AG$6064,Data!$B$4:$B$6064,CW$18,Data!$D$4:$D$6064,$CT54)</f>
        <v>0</v>
      </c>
      <c r="CX54" s="102">
        <f>SUMIFS(Data!AH$4:AH$6064,Data!$B$4:$B$6064,CX$18,Data!$D$4:$D$6064,$CT54)</f>
        <v>0</v>
      </c>
      <c r="CY54" s="102">
        <f>SUMIFS(Data!AI$4:AI$6064,Data!$B$4:$B$6064,CY$18,Data!$D$4:$D$6064,$CT54)</f>
        <v>0</v>
      </c>
      <c r="CZ54" s="102">
        <f>SUMIFS(Data!AJ$4:AJ$6064,Data!$B$4:$B$6064,CZ$18,Data!$D$4:$D$6064,$CT54)</f>
        <v>0</v>
      </c>
      <c r="DA54" s="144">
        <f t="shared" si="50"/>
        <v>0</v>
      </c>
      <c r="DB54" s="144">
        <f t="shared" si="51"/>
        <v>0</v>
      </c>
      <c r="DC54" s="144">
        <f t="shared" si="52"/>
        <v>0</v>
      </c>
      <c r="DD54" s="144">
        <f t="shared" si="53"/>
        <v>0</v>
      </c>
      <c r="DE54" s="144">
        <f t="shared" si="54"/>
        <v>0</v>
      </c>
      <c r="DF54" s="144">
        <f t="shared" si="55"/>
        <v>0</v>
      </c>
      <c r="DG54" s="42" t="str">
        <f t="shared" si="56"/>
        <v/>
      </c>
      <c r="DH54" s="103" t="str">
        <f>IF(option=3, IF(DH$17=1, DH53, IF(Calculation!$G54&lt;=Calculation!$L$2,Calculation!DH53+(DH$38-DH$28)/10, IF(DH$10&gt;=30, DH53+DU50, DH53+('TFP model'!$D$58-DH$42)/('TFP model'!$I$58-Calculation!$L$2)))),  "")</f>
        <v/>
      </c>
      <c r="DI54" s="103" t="str">
        <f>IF(option=3, IF(DI$17=1, DI53, IF(Calculation!$G54&lt;=Calculation!$L$2,Calculation!DI53+(DI$38-DI$28)/10, IF(DI$10&gt;=30, DI53+DV50, DI53+('TFP model'!$D$59-DI$42)/('TFP model'!$I$59-Calculation!$L$2)))),  "")</f>
        <v/>
      </c>
      <c r="DJ54" s="103" t="str">
        <f>IF(option=3, IF(DJ$17=1, DJ53, IF(Calculation!$G54&lt;=Calculation!$L$2,Calculation!DJ53+(DJ$38-DJ$28)/10, IF(DJ$10&gt;=30, DJ53+DW50,  DJ53+('TFP model'!$D$60-DJ$42)/('TFP model'!$I$60-Calculation!$L$2)))),  "")</f>
        <v/>
      </c>
      <c r="DK54" s="103" t="str">
        <f>IF(option=3, IF(DK$17=1, DK53, IF(Calculation!$G54&lt;=Calculation!$L$2,Calculation!DK53+(DK$38-DK$28)/10, IF(DK$10&gt;=30, DK53+DX50, DK53+('TFP model'!$D$61-DK$42)/('TFP model'!$I$61-Calculation!$L$2)))),  "")</f>
        <v/>
      </c>
      <c r="DL54" s="103" t="str">
        <f>IF(option=3, IF(DL$17=1, DL53, IF(Calculation!$G54&lt;=Calculation!$L$2,Calculation!DL53+(DL$38-DL$28)/10, IF(DL$10&gt;=30, DL53+DY50, DL53+('TFP model'!$D$62-DL$42)/('TFP model'!$I$62-Calculation!$L$2)))),  "")</f>
        <v/>
      </c>
      <c r="DM54" s="103" t="str">
        <f>IF(option=3, IF(DM$17=1, DM53, IF(Calculation!$G54&lt;=Calculation!$L$2,Calculation!DM53+(DM$38-DM$28)/10, IF(DM$10&gt;=30, DM53+DZ50, DM53+('TFP model'!$D$63-DM$42)/('TFP model'!$I$63-Calculation!$L$2)))),  "")</f>
        <v/>
      </c>
      <c r="DN54" s="77">
        <v>2001</v>
      </c>
      <c r="DO54" s="102">
        <f>SUMIFS(Data!AK$4:AK$6064,Data!$B$4:$B$6064,DO$18,Data!$D$4:$D$6064,$DN54)</f>
        <v>0</v>
      </c>
      <c r="DP54" s="102">
        <f>SUMIFS(Data!AL$4:AL$6064,Data!$B$4:$B$6064,DP$18,Data!$D$4:$D$6064,$DN54)</f>
        <v>0</v>
      </c>
      <c r="DQ54" s="102">
        <f>SUMIFS(Data!AM$4:AM$6064,Data!$B$4:$B$6064,DQ$18,Data!$D$4:$D$6064,$DN54)</f>
        <v>0</v>
      </c>
      <c r="DR54" s="102">
        <f>SUMIFS(Data!AN$4:AN$6064,Data!$B$4:$B$6064,DR$18,Data!$D$4:$D$6064,$DN54)</f>
        <v>0</v>
      </c>
      <c r="DS54" s="102">
        <f>SUMIFS(Data!AO$4:AO$6064,Data!$B$4:$B$6064,DS$18,Data!$D$4:$D$6064,$DN54)</f>
        <v>0</v>
      </c>
      <c r="DT54" s="102">
        <f>SUMIFS(Data!AP$4:AP$6064,Data!$B$4:$B$6064,DT$18,Data!$D$4:$D$6064,$DN54)</f>
        <v>0</v>
      </c>
      <c r="DU54" s="144">
        <f t="shared" si="57"/>
        <v>0</v>
      </c>
      <c r="DV54" s="144">
        <f t="shared" si="58"/>
        <v>0</v>
      </c>
      <c r="DW54" s="144">
        <f t="shared" si="59"/>
        <v>0</v>
      </c>
      <c r="DX54" s="144">
        <f t="shared" si="60"/>
        <v>0</v>
      </c>
      <c r="DY54" s="144">
        <f t="shared" si="61"/>
        <v>0</v>
      </c>
      <c r="DZ54" s="144">
        <f t="shared" si="62"/>
        <v>0</v>
      </c>
      <c r="EA54" s="16"/>
      <c r="EB54" s="16"/>
      <c r="EC54" s="16"/>
      <c r="ED54" s="16"/>
      <c r="EE54" s="16"/>
      <c r="EF54" s="16"/>
      <c r="EI54" s="16"/>
      <c r="EJ54" s="16"/>
      <c r="EK54" s="16"/>
      <c r="EL54" s="16"/>
      <c r="EM54" s="16"/>
      <c r="EN54" s="16"/>
      <c r="EO54" s="16"/>
    </row>
    <row r="55" spans="3:145" x14ac:dyDescent="0.25">
      <c r="C55" s="112"/>
      <c r="F55" s="39" t="str">
        <f t="shared" si="70"/>
        <v>MYS</v>
      </c>
      <c r="G55" s="16">
        <v>2031</v>
      </c>
      <c r="H55" s="16"/>
      <c r="I55" s="40"/>
      <c r="J55" s="105" t="e">
        <f>IF(G55=Calculation!$L$2, $Y$7, IF(G55=Calculation!$L$2+1, $Y$7+$K$12*(LN(P54)-LN(P39))/15+$K$13*(LN(N54)-LN(N39))/15,J54+$K$12*(LN(P54)-LN(P53))+$K$13*(LN(N54)-LN(N53))))</f>
        <v>#VALUE!</v>
      </c>
      <c r="K55" s="105" t="e">
        <f t="shared" si="24"/>
        <v>#VALUE!</v>
      </c>
      <c r="L55" s="105">
        <f>IF(G55=Calculation!$L$2, $Y$7, IF(G55=Calculation!$L$2+1, $Y$7+$K$12*(LN(Q54)-LN(Q39))/15+$K$13*(LN(O54)-LN(N39))/15,L54+$K$12*(LN(Q54)-LN(Q53))+$K$13*(LN(O54)-LN(O53))))</f>
        <v>2.6313465014670256E-3</v>
      </c>
      <c r="M55" s="215">
        <f t="shared" si="24"/>
        <v>2.5969792528587783E-3</v>
      </c>
      <c r="N55" s="104" t="e">
        <f t="shared" si="64"/>
        <v>#VALUE!</v>
      </c>
      <c r="O55" s="104">
        <f t="shared" si="63"/>
        <v>1.1175006576036957</v>
      </c>
      <c r="P55" s="103" t="e">
        <f t="shared" si="65"/>
        <v>#VALUE!</v>
      </c>
      <c r="Q55" s="103">
        <f t="shared" si="66"/>
        <v>61.68838384366218</v>
      </c>
      <c r="R55" s="16">
        <v>2031</v>
      </c>
      <c r="S55" s="103" t="e">
        <f>IF(option=1,IF(Calculation!G55&lt;=Calculation!$L$2,Calculation!S54+(S$38-S$28)/10,IF(AND(select&gt;=30,select&lt;=36),S54+W51,S54+(Calculation!$C$4-S$42)/('TFP model'!$I$18-Calculation!$L$2))))</f>
        <v>#VALUE!</v>
      </c>
      <c r="T55" s="102" t="e">
        <f t="shared" si="67"/>
        <v>#VALUE!</v>
      </c>
      <c r="U55" s="77">
        <v>2002</v>
      </c>
      <c r="V55" s="41">
        <f>SUMIFS(Data!L$4:L$6064,Data!B$4:B$6064,V$10,Data!D$4:D$6064,U55)</f>
        <v>0</v>
      </c>
      <c r="W55" s="41">
        <f t="shared" si="25"/>
        <v>0</v>
      </c>
      <c r="X55" s="41">
        <f t="shared" si="23"/>
        <v>36.95811510548333</v>
      </c>
      <c r="Y55" s="102">
        <v>3.2177626607407417</v>
      </c>
      <c r="Z55" s="103" t="str">
        <f t="shared" si="26"/>
        <v/>
      </c>
      <c r="AA55" s="102" t="str">
        <f t="shared" si="68"/>
        <v/>
      </c>
      <c r="AB55" s="103" t="str">
        <f t="shared" si="27"/>
        <v/>
      </c>
      <c r="AC55" s="102" t="str">
        <f t="shared" si="69"/>
        <v/>
      </c>
      <c r="AD55" s="16">
        <v>2031</v>
      </c>
      <c r="AE55" s="103" t="str">
        <f>IF(option=2, IF(AE$17=1, AE54, IF(Calculation!$G55&lt;=Calculation!$L$2, Calculation!AE54+(AE$38-AE$28)/10, IF(AND(AE$10&gt;=30, AE$10&lt;=36), AE54+AP51, AE54+(Calculation!$C$7-AE$42)/('TFP model'!$I$21-Calculation!$L$2)))), "")</f>
        <v/>
      </c>
      <c r="AF55" s="103" t="str">
        <f>IF(option=2, IF(AF$17=1, AF54, IF(Calculation!$G55&lt;=Calculation!$L$2, Calculation!AF54+(AF$38-AF$28)/10, IF(AND(AF$10&gt;=30, AF$10&lt;=36), AF54+AQ51, AF54+(Calculation!$C$9-AF$42)/('TFP model'!$I$22-Calculation!$L$2)))), "")</f>
        <v/>
      </c>
      <c r="AG55" s="103" t="str">
        <f>IF(option=2, IF(AG$17=1, AG54, IF(Calculation!$G55&lt;=Calculation!$L$2, Calculation!AG54+(AG$38-AG$28)/10, IF(AND(AG$10&gt;=30, AG$10&lt;=36), AG54+AR51, AG54+(Calculation!$C$11-AG$42)/('TFP model'!$I$23-Calculation!$L$2)))), "")</f>
        <v/>
      </c>
      <c r="AH55" s="103" t="str">
        <f>IF(option=2, IF(AH$17=1, AH54, IF(Calculation!$G55&lt;=Calculation!$L$2, Calculation!AH54+(AH$38-AH$28)/10, IF(AND(AH$10&gt;=30, AH$10&lt;=36), AH54+AS51, AH54+(Calculation!$C$13-AH$42)/('TFP model'!$I$24-Calculation!$L$2)))), "")</f>
        <v/>
      </c>
      <c r="AI55" s="103" t="str">
        <f>IF(option=2, IF(AI$17=1, AI54, IF(Calculation!$G55&lt;=Calculation!$L$2, Calculation!AI54+(AI$38-AI$28)/10, IF(AND(AI$10&gt;=30, AI$10&lt;=36), AI54+AT51, AI54+(Calculation!$C$15-AI$42)/('TFP model'!$I$25-Calculation!$L$2)))), "")</f>
        <v/>
      </c>
      <c r="AJ55" s="77">
        <v>2002</v>
      </c>
      <c r="AK55" s="102">
        <f>SUMIFS(Data!M$4:M$6064,Data!$B$4:$B$6064,AK$18,Data!$D$4:$D$6064,$AJ55)</f>
        <v>0</v>
      </c>
      <c r="AL55" s="102">
        <f>SUMIFS(Data!N$4:N$6064,Data!$B$4:$B$6064,AL$18,Data!$D$4:$D$6064,$AJ55)</f>
        <v>0</v>
      </c>
      <c r="AM55" s="102">
        <f>SUMIFS(Data!O$4:O$6064,Data!$B$4:$B$6064,AM$18,Data!$D$4:$D$6064,$AJ55)</f>
        <v>0</v>
      </c>
      <c r="AN55" s="102">
        <f>SUMIFS(Data!P$4:P$6064,Data!$B$4:$B$6064,AN$18,Data!$D$4:$D$6064,$AJ55)</f>
        <v>0</v>
      </c>
      <c r="AO55" s="102">
        <f>SUMIFS(Data!Q$4:Q$6064,Data!$B$4:$B$6064,AO$18,Data!$D$4:$D$6064,$AJ55)</f>
        <v>0</v>
      </c>
      <c r="AP55" s="101">
        <f t="shared" si="28"/>
        <v>0</v>
      </c>
      <c r="AQ55" s="101">
        <f t="shared" si="29"/>
        <v>0</v>
      </c>
      <c r="AR55" s="101">
        <f t="shared" si="30"/>
        <v>0</v>
      </c>
      <c r="AS55" s="101">
        <f t="shared" si="31"/>
        <v>0</v>
      </c>
      <c r="AT55" s="101">
        <f t="shared" si="32"/>
        <v>0</v>
      </c>
      <c r="AU55" s="103" t="str">
        <f t="shared" si="33"/>
        <v/>
      </c>
      <c r="AV55" s="103" t="str">
        <f>IF(option=3, IF(AV$17=1, AV54, IF(Calculation!$G55&lt;=Calculation!$L$2,Calculation!AV54+(AV$38-AV$28)/10, IF(AV$10&gt;=30, AV54+BC51, AV54+('TFP model'!$D$29-AV$42)/('TFP model'!$I$29-Calculation!$L$2)))),  "")</f>
        <v/>
      </c>
      <c r="AW55" s="103" t="str">
        <f>IF(option=3, IF(AW$17=1, AW54, IF(Calculation!$G55&lt;=Calculation!$L$2,Calculation!AW54+(AW$38-AW$28)/10, IF(AW$10&gt;=30, AW54+BD51, AW54+('TFP model'!$D$30-AW$42)/('TFP model'!$I$30-Calculation!$L$2)))),  "")</f>
        <v/>
      </c>
      <c r="AX55" s="103" t="str">
        <f>IF(option=3, IF(AX$17=1, AX54, IF(Calculation!$G55&lt;=Calculation!$L$2,Calculation!AX54+(AX$38-AX$28)/10, IF(AX$10&gt;=30, AX54+BE51, AX54+('TFP model'!$D$31-AX$42)/('TFP model'!$I$31-Calculation!$L$2)))),  "")</f>
        <v/>
      </c>
      <c r="AY55" s="77">
        <v>2002</v>
      </c>
      <c r="AZ55" s="102">
        <f>SUMIFS(Data!R$4:R$6064,Data!$B$4:$B$6064,AZ$18,Data!$D$4:$D$6064,$AY55)</f>
        <v>0</v>
      </c>
      <c r="BA55" s="102">
        <f>SUMIFS(Data!S$4:S$6064,Data!$B$4:$B$6064,BA$18,Data!$D$4:$D$6064,$AY55)</f>
        <v>0</v>
      </c>
      <c r="BB55" s="102">
        <f>SUMIFS(Data!T$4:T$6064,Data!$B$4:$B$6064,BB$18,Data!$D$4:$D$6064,$AY55)</f>
        <v>0</v>
      </c>
      <c r="BC55" s="140">
        <f t="shared" si="34"/>
        <v>0</v>
      </c>
      <c r="BD55" s="140">
        <f t="shared" si="35"/>
        <v>0</v>
      </c>
      <c r="BE55" s="140">
        <f t="shared" si="36"/>
        <v>0</v>
      </c>
      <c r="BF55" s="103" t="str">
        <f t="shared" si="37"/>
        <v/>
      </c>
      <c r="BG55" s="103" t="str">
        <f>IF(option=3, IF(BG$17=1, BG54, IF(Calculation!$G55&lt;=Calculation!$L$2,Calculation!BG54+(BG$38-BG$28)/10, IF(BG$10&gt;=30, BG54+BP51, BG54+('TFP model'!$D$34-BG$42)/('TFP model'!$I$34-Calculation!$L$2)))),  "")</f>
        <v/>
      </c>
      <c r="BH55" s="103" t="str">
        <f>IF(option=3, IF(BH$17=1, BH54, IF(Calculation!$G55&lt;=Calculation!$L$2,Calculation!BH54+(BH$38-BH$28)/10, IF(BH$10&gt;=30, BH54+BQ51, BH54+('TFP model'!$D$35-BH$42)/('TFP model'!$I$35-Calculation!$L$2)))),  "")</f>
        <v/>
      </c>
      <c r="BI55" s="103" t="str">
        <f>IF(option=3, IF(BI$17=1, BI54, IF(Calculation!$G55&lt;=Calculation!$L$2,Calculation!BI54+(BI$38-BI$28)/10, IF(BI$10&gt;=30, BI54+BR51, BI54+('TFP model'!$D$36-BI$42)/('TFP model'!$I$36-Calculation!$L$2)))),  "")</f>
        <v/>
      </c>
      <c r="BJ55" s="103" t="str">
        <f>IF(option=3, IF(BJ$17=1, BJ54, IF(Calculation!$G55&lt;=Calculation!$L$2,Calculation!BJ54+(BJ$38-BJ$28)/10, IF(BJ$10&gt;=30, BJ54+BS51, BJ54+('TFP model'!$D$37-BJ$42)/('TFP model'!$I$37-Calculation!$L$2)))),  "")</f>
        <v/>
      </c>
      <c r="BK55" s="77">
        <v>2002</v>
      </c>
      <c r="BL55" s="102">
        <f>SUMIFS(Data!U$4:U$6064,Data!$B$4:$B$6064,BL$18,Data!$D$4:$D$6064,$BK55)</f>
        <v>0</v>
      </c>
      <c r="BM55" s="102">
        <f>SUMIFS(Data!V$4:V$6064,Data!$B$4:$B$6064,BM$18,Data!$D$4:$D$6064,$BK55)</f>
        <v>0</v>
      </c>
      <c r="BN55" s="102">
        <f>SUMIFS(Data!W$4:W$6064,Data!$B$4:$B$6064,BN$18,Data!$D$4:$D$6064,$BK55)</f>
        <v>0</v>
      </c>
      <c r="BO55" s="102">
        <f>SUMIFS(Data!X$4:X$6064,Data!$B$4:$B$6064,BO$18,Data!$D$4:$D$6064,$BK55)</f>
        <v>0</v>
      </c>
      <c r="BP55" s="142">
        <f t="shared" si="38"/>
        <v>0</v>
      </c>
      <c r="BQ55" s="142">
        <f t="shared" si="39"/>
        <v>0</v>
      </c>
      <c r="BR55" s="142">
        <f t="shared" si="40"/>
        <v>0</v>
      </c>
      <c r="BS55" s="142">
        <f t="shared" si="41"/>
        <v>0</v>
      </c>
      <c r="BT55" s="103" t="str">
        <f t="shared" si="42"/>
        <v/>
      </c>
      <c r="BU55" s="103" t="str">
        <f>IF(option=3, IF(BU$17=1, BU54, IF(Calculation!$G55&lt;=Calculation!$L$2,Calculation!BU54+(BU$38-BU$28)/10, IF(BU$10&gt;=30, BU54+BZ51, BU54+('TFP model'!$D$41-BU$42)/('TFP model'!$I$41-Calculation!$L$2)))),  "")</f>
        <v/>
      </c>
      <c r="BV55" s="103" t="str">
        <f>IF(option=3, IF(BV$17=1, BV54, IF(Calculation!$G55&lt;=Calculation!$L$2,Calculation!BV54+(BV$38-BV$28)/10, IF(BV$10&gt;=30, BV54+CA51, BV54+('TFP model'!$D$43-BV$42)/('TFP model'!$I$43-Calculation!$L$2)))),  "")</f>
        <v/>
      </c>
      <c r="BW55" s="77">
        <v>2002</v>
      </c>
      <c r="BX55" s="102">
        <f>SUMIFS(Data!Y$4:Y$6064,Data!$B$4:$B$6064,BX$18,Data!$D$4:$D$6064,$BW55)</f>
        <v>0</v>
      </c>
      <c r="BY55" s="102">
        <f>SUMIFS(Data!Z$4:Z$6064,Data!$B$4:$B$6064,BY$18,Data!$D$4:$D$6064,$BW55)</f>
        <v>0</v>
      </c>
      <c r="BZ55" s="101">
        <f t="shared" si="43"/>
        <v>0</v>
      </c>
      <c r="CA55" s="101">
        <f t="shared" si="44"/>
        <v>0</v>
      </c>
      <c r="CB55" s="42" t="str">
        <f t="shared" si="45"/>
        <v/>
      </c>
      <c r="CC55" s="103" t="str">
        <f>IF(option=3, IF(CC$17=1, CC54, IF(Calculation!$G55&lt;=Calculation!$L$2,Calculation!CC54+(CC$38-CC$28)/10, IF(CC$10&gt;=30, CC54+CJ51, CC54+('TFP model'!$D$45-CC$42)/('TFP model'!$I$45-Calculation!$L$2)))),  "")</f>
        <v/>
      </c>
      <c r="CD55" s="103" t="str">
        <f>IF(option=3, IF(CD$17=1, CD54, IF(Calculation!$G55&lt;=Calculation!$L$2,Calculation!CD54+(CD$38-CD$28)/10, IF(CD$10&gt;=30, CD54+CK51, CD54+('TFP model'!$D$46-CD$42)/('TFP model'!$I$46-Calculation!$L$2)))),  "")</f>
        <v/>
      </c>
      <c r="CE55" s="103" t="str">
        <f>IF(option=3, IF(CE$17=1, CE54, IF(Calculation!$G55&lt;=Calculation!$L$2,Calculation!CE54+(CE$38-CE$28)/10, IF(CE$10&gt;=30, CE54+CL51, CE54+('TFP model'!$D$47-CE$42)/('TFP model'!$I$47-Calculation!$L$2)))),  "")</f>
        <v/>
      </c>
      <c r="CF55" s="77">
        <v>2002</v>
      </c>
      <c r="CG55" s="102">
        <f>SUMIFS(Data!AB$4:AB$6064,Data!$B$4:$B$6064,CG$18,Data!$D$4:$D$6064,$CF55)</f>
        <v>0</v>
      </c>
      <c r="CH55" s="102">
        <f>SUMIFS(Data!AC$4:AC$6064,Data!$B$4:$B$6064,CH$18,Data!$D$4:$D$6064,$CF55)</f>
        <v>0</v>
      </c>
      <c r="CI55" s="102">
        <f>SUMIFS(Data!AD$4:AD$6064,Data!$B$4:$B$6064,CI$18,Data!$D$4:$D$6064,$CF55)</f>
        <v>0</v>
      </c>
      <c r="CJ55" s="144">
        <f t="shared" si="46"/>
        <v>0</v>
      </c>
      <c r="CK55" s="144">
        <f t="shared" si="47"/>
        <v>0</v>
      </c>
      <c r="CL55" s="144">
        <f t="shared" si="48"/>
        <v>0</v>
      </c>
      <c r="CM55" s="103" t="str">
        <f t="shared" si="49"/>
        <v/>
      </c>
      <c r="CN55" s="103" t="str">
        <f>IF(option=3, IF(CN$17=1, CN54, IF(Calculation!$G55&lt;=Calculation!$L$2,Calculation!CN54+(CN$38-CN$28)/10, IF(CN$10&gt;=30, CN54+DA51, CN54+('TFP model'!$D$50-CN$42)/('TFP model'!$I$50-Calculation!$L$2)))),  "")</f>
        <v/>
      </c>
      <c r="CO55" s="103" t="str">
        <f>IF(option=3, IF(CO$17=1, CO54, IF(Calculation!$G55&lt;=Calculation!$L$2,Calculation!CO54+(CO$38-CO$28)/10, IF(CO$10&gt;=30, CO54+DB51, CO54+('TFP model'!$D$51-CO$42)/('TFP model'!$I$51-Calculation!$L$2)))),  "")</f>
        <v/>
      </c>
      <c r="CP55" s="103" t="str">
        <f>IF(option=3, IF(CP$17=1, CP54, IF(Calculation!$G55&lt;=Calculation!$L$2,Calculation!CP54+(CP$38-CP$28)/10, IF(CP$10&gt;=30, CP54+DC51, CP54+('TFP model'!$D$52-CP$42)/('TFP model'!$I$52-Calculation!$L$2)))),  "")</f>
        <v/>
      </c>
      <c r="CQ55" s="103" t="str">
        <f>IF(option=3, IF(CQ$17=1, CQ54, IF(Calculation!$G55&lt;=Calculation!$L$2,Calculation!CQ54+(CQ$38-CQ$28)/10, IF(CQ$10&gt;=30, CQ54+DD51, CQ54+('TFP model'!$D$53-CQ$42)/('TFP model'!$I$53-Calculation!$L$2)))),  "")</f>
        <v/>
      </c>
      <c r="CR55" s="103" t="str">
        <f>IF(option=3, MIN(100, IF(CR$17=1, CR54, IF(Calculation!$G55&lt;=Calculation!$L$2,Calculation!CR54+(CR$38-CR$28)/10, IF(CR$10&gt;=30, CR54+DE51,  CR54+('TFP model'!$D$54-CR$42)/('TFP model'!$I$54-Calculation!$L$2))))),  "")</f>
        <v/>
      </c>
      <c r="CS55" s="103" t="str">
        <f>IF(option=3, MIN(100, IF(CS$17=1, CS54, IF(Calculation!$G55&lt;=Calculation!$L$2,Calculation!CS54+(CS$38-CS$28)/10, IF(CS$10&gt;=30, CS54+DF51, CS54+('TFP model'!$D$55-CS$42)/('TFP model'!$I$55-Calculation!$L$2))))),  "")</f>
        <v/>
      </c>
      <c r="CT55" s="77">
        <v>2002</v>
      </c>
      <c r="CU55" s="102">
        <f>SUMIFS(Data!AE$4:AE$6064,Data!$B$4:$B$6064,CU$18,Data!$D$4:$D$6064,$CT55)</f>
        <v>0</v>
      </c>
      <c r="CV55" s="102">
        <f>SUMIFS(Data!AF$4:AF$6064,Data!$B$4:$B$6064,CV$18,Data!$D$4:$D$6064,$CT55)</f>
        <v>0</v>
      </c>
      <c r="CW55" s="102">
        <f>SUMIFS(Data!AG$4:AG$6064,Data!$B$4:$B$6064,CW$18,Data!$D$4:$D$6064,$CT55)</f>
        <v>0</v>
      </c>
      <c r="CX55" s="102">
        <f>SUMIFS(Data!AH$4:AH$6064,Data!$B$4:$B$6064,CX$18,Data!$D$4:$D$6064,$CT55)</f>
        <v>0</v>
      </c>
      <c r="CY55" s="102">
        <f>SUMIFS(Data!AI$4:AI$6064,Data!$B$4:$B$6064,CY$18,Data!$D$4:$D$6064,$CT55)</f>
        <v>0</v>
      </c>
      <c r="CZ55" s="102">
        <f>SUMIFS(Data!AJ$4:AJ$6064,Data!$B$4:$B$6064,CZ$18,Data!$D$4:$D$6064,$CT55)</f>
        <v>0</v>
      </c>
      <c r="DA55" s="144">
        <f t="shared" si="50"/>
        <v>0</v>
      </c>
      <c r="DB55" s="144">
        <f t="shared" si="51"/>
        <v>0</v>
      </c>
      <c r="DC55" s="144">
        <f t="shared" si="52"/>
        <v>0</v>
      </c>
      <c r="DD55" s="144">
        <f t="shared" si="53"/>
        <v>0</v>
      </c>
      <c r="DE55" s="144">
        <f t="shared" si="54"/>
        <v>0</v>
      </c>
      <c r="DF55" s="144">
        <f t="shared" si="55"/>
        <v>0</v>
      </c>
      <c r="DG55" s="42" t="str">
        <f t="shared" si="56"/>
        <v/>
      </c>
      <c r="DH55" s="103" t="str">
        <f>IF(option=3, IF(DH$17=1, DH54, IF(Calculation!$G55&lt;=Calculation!$L$2,Calculation!DH54+(DH$38-DH$28)/10, IF(DH$10&gt;=30, DH54+DU51, DH54+('TFP model'!$D$58-DH$42)/('TFP model'!$I$58-Calculation!$L$2)))),  "")</f>
        <v/>
      </c>
      <c r="DI55" s="103" t="str">
        <f>IF(option=3, IF(DI$17=1, DI54, IF(Calculation!$G55&lt;=Calculation!$L$2,Calculation!DI54+(DI$38-DI$28)/10, IF(DI$10&gt;=30, DI54+DV51, DI54+('TFP model'!$D$59-DI$42)/('TFP model'!$I$59-Calculation!$L$2)))),  "")</f>
        <v/>
      </c>
      <c r="DJ55" s="103" t="str">
        <f>IF(option=3, IF(DJ$17=1, DJ54, IF(Calculation!$G55&lt;=Calculation!$L$2,Calculation!DJ54+(DJ$38-DJ$28)/10, IF(DJ$10&gt;=30, DJ54+DW51,  DJ54+('TFP model'!$D$60-DJ$42)/('TFP model'!$I$60-Calculation!$L$2)))),  "")</f>
        <v/>
      </c>
      <c r="DK55" s="103" t="str">
        <f>IF(option=3, IF(DK$17=1, DK54, IF(Calculation!$G55&lt;=Calculation!$L$2,Calculation!DK54+(DK$38-DK$28)/10, IF(DK$10&gt;=30, DK54+DX51, DK54+('TFP model'!$D$61-DK$42)/('TFP model'!$I$61-Calculation!$L$2)))),  "")</f>
        <v/>
      </c>
      <c r="DL55" s="103" t="str">
        <f>IF(option=3, IF(DL$17=1, DL54, IF(Calculation!$G55&lt;=Calculation!$L$2,Calculation!DL54+(DL$38-DL$28)/10, IF(DL$10&gt;=30, DL54+DY51, DL54+('TFP model'!$D$62-DL$42)/('TFP model'!$I$62-Calculation!$L$2)))),  "")</f>
        <v/>
      </c>
      <c r="DM55" s="103" t="str">
        <f>IF(option=3, IF(DM$17=1, DM54, IF(Calculation!$G55&lt;=Calculation!$L$2,Calculation!DM54+(DM$38-DM$28)/10, IF(DM$10&gt;=30, DM54+DZ51, DM54+('TFP model'!$D$63-DM$42)/('TFP model'!$I$63-Calculation!$L$2)))),  "")</f>
        <v/>
      </c>
      <c r="DN55" s="77">
        <v>2002</v>
      </c>
      <c r="DO55" s="102">
        <f>SUMIFS(Data!AK$4:AK$6064,Data!$B$4:$B$6064,DO$18,Data!$D$4:$D$6064,$DN55)</f>
        <v>0</v>
      </c>
      <c r="DP55" s="102">
        <f>SUMIFS(Data!AL$4:AL$6064,Data!$B$4:$B$6064,DP$18,Data!$D$4:$D$6064,$DN55)</f>
        <v>0</v>
      </c>
      <c r="DQ55" s="102">
        <f>SUMIFS(Data!AM$4:AM$6064,Data!$B$4:$B$6064,DQ$18,Data!$D$4:$D$6064,$DN55)</f>
        <v>0</v>
      </c>
      <c r="DR55" s="102">
        <f>SUMIFS(Data!AN$4:AN$6064,Data!$B$4:$B$6064,DR$18,Data!$D$4:$D$6064,$DN55)</f>
        <v>0</v>
      </c>
      <c r="DS55" s="102">
        <f>SUMIFS(Data!AO$4:AO$6064,Data!$B$4:$B$6064,DS$18,Data!$D$4:$D$6064,$DN55)</f>
        <v>0</v>
      </c>
      <c r="DT55" s="102">
        <f>SUMIFS(Data!AP$4:AP$6064,Data!$B$4:$B$6064,DT$18,Data!$D$4:$D$6064,$DN55)</f>
        <v>0</v>
      </c>
      <c r="DU55" s="144">
        <f t="shared" si="57"/>
        <v>0</v>
      </c>
      <c r="DV55" s="144">
        <f t="shared" si="58"/>
        <v>0</v>
      </c>
      <c r="DW55" s="144">
        <f t="shared" si="59"/>
        <v>0</v>
      </c>
      <c r="DX55" s="144">
        <f t="shared" si="60"/>
        <v>0</v>
      </c>
      <c r="DY55" s="144">
        <f t="shared" si="61"/>
        <v>0</v>
      </c>
      <c r="DZ55" s="144">
        <f t="shared" si="62"/>
        <v>0</v>
      </c>
      <c r="EA55" s="16"/>
      <c r="EB55" s="16"/>
      <c r="EC55" s="16"/>
      <c r="ED55" s="16"/>
      <c r="EE55" s="16"/>
      <c r="EF55" s="16"/>
      <c r="EI55" s="16"/>
      <c r="EJ55" s="16"/>
      <c r="EK55" s="16"/>
      <c r="EL55" s="16"/>
      <c r="EM55" s="16"/>
      <c r="EN55" s="16"/>
      <c r="EO55" s="16"/>
    </row>
    <row r="56" spans="3:145" x14ac:dyDescent="0.25">
      <c r="F56" s="39" t="str">
        <f t="shared" si="70"/>
        <v>MYS</v>
      </c>
      <c r="G56" s="16">
        <v>2032</v>
      </c>
      <c r="H56" s="16"/>
      <c r="I56" s="40"/>
      <c r="J56" s="105" t="e">
        <f>IF(G56=Calculation!$L$2, $Y$7, IF(G56=Calculation!$L$2+1, $Y$7+$K$12*(LN(P55)-LN(P40))/15+$K$13*(LN(N55)-LN(N40))/15,J55+$K$12*(LN(P55)-LN(P54))+$K$13*(LN(N55)-LN(N54))))</f>
        <v>#VALUE!</v>
      </c>
      <c r="K56" s="105" t="e">
        <f t="shared" si="24"/>
        <v>#VALUE!</v>
      </c>
      <c r="L56" s="105">
        <f>IF(G56=Calculation!$L$2, $Y$7, IF(G56=Calculation!$L$2+1, $Y$7+$K$12*(LN(Q55)-LN(Q40))/15+$K$13*(LN(O55)-LN(N40))/15,L55+$K$12*(LN(Q55)-LN(Q54))+$K$13*(LN(O55)-LN(O54))))</f>
        <v>2.3700074821729239E-3</v>
      </c>
      <c r="M56" s="215">
        <f t="shared" si="24"/>
        <v>2.3609339973718543E-3</v>
      </c>
      <c r="N56" s="104" t="e">
        <f t="shared" si="64"/>
        <v>#VALUE!</v>
      </c>
      <c r="O56" s="104">
        <f t="shared" si="63"/>
        <v>1.1201522834689523</v>
      </c>
      <c r="P56" s="103" t="e">
        <f t="shared" si="65"/>
        <v>#VALUE!</v>
      </c>
      <c r="Q56" s="103">
        <f t="shared" si="66"/>
        <v>61.68838384366218</v>
      </c>
      <c r="R56" s="16">
        <v>2032</v>
      </c>
      <c r="S56" s="103" t="e">
        <f>IF(option=1,IF(Calculation!G56&lt;=Calculation!$L$2,Calculation!S55+(S$38-S$28)/10,IF(AND(select&gt;=30,select&lt;=36),S55+W52,S55+(Calculation!$C$4-S$42)/('TFP model'!$I$18-Calculation!$L$2))))</f>
        <v>#VALUE!</v>
      </c>
      <c r="T56" s="102" t="e">
        <f t="shared" si="67"/>
        <v>#VALUE!</v>
      </c>
      <c r="U56" s="77">
        <v>2003</v>
      </c>
      <c r="V56" s="41">
        <f>SUMIFS(Data!L$4:L$6064,Data!B$4:B$6064,V$10,Data!D$4:D$6064,U56)</f>
        <v>0</v>
      </c>
      <c r="W56" s="41">
        <f t="shared" si="25"/>
        <v>0</v>
      </c>
      <c r="X56" s="41">
        <f t="shared" si="23"/>
        <v>36.95811510548333</v>
      </c>
      <c r="Y56" s="102">
        <v>3.4074703992592603</v>
      </c>
      <c r="Z56" s="103" t="str">
        <f t="shared" si="26"/>
        <v/>
      </c>
      <c r="AA56" s="102" t="str">
        <f t="shared" si="68"/>
        <v/>
      </c>
      <c r="AB56" s="103" t="str">
        <f t="shared" si="27"/>
        <v/>
      </c>
      <c r="AC56" s="102" t="str">
        <f t="shared" si="69"/>
        <v/>
      </c>
      <c r="AD56" s="16">
        <v>2032</v>
      </c>
      <c r="AE56" s="103" t="str">
        <f>IF(option=2, IF(AE$17=1, AE55, IF(Calculation!$G56&lt;=Calculation!$L$2, Calculation!AE55+(AE$38-AE$28)/10, IF(AND(AE$10&gt;=30, AE$10&lt;=36), AE55+AP52, AE55+(Calculation!$C$7-AE$42)/('TFP model'!$I$21-Calculation!$L$2)))), "")</f>
        <v/>
      </c>
      <c r="AF56" s="103" t="str">
        <f>IF(option=2, IF(AF$17=1, AF55, IF(Calculation!$G56&lt;=Calculation!$L$2, Calculation!AF55+(AF$38-AF$28)/10, IF(AND(AF$10&gt;=30, AF$10&lt;=36), AF55+AQ52, AF55+(Calculation!$C$9-AF$42)/('TFP model'!$I$22-Calculation!$L$2)))), "")</f>
        <v/>
      </c>
      <c r="AG56" s="103" t="str">
        <f>IF(option=2, IF(AG$17=1, AG55, IF(Calculation!$G56&lt;=Calculation!$L$2, Calculation!AG55+(AG$38-AG$28)/10, IF(AND(AG$10&gt;=30, AG$10&lt;=36), AG55+AR52, AG55+(Calculation!$C$11-AG$42)/('TFP model'!$I$23-Calculation!$L$2)))), "")</f>
        <v/>
      </c>
      <c r="AH56" s="103" t="str">
        <f>IF(option=2, IF(AH$17=1, AH55, IF(Calculation!$G56&lt;=Calculation!$L$2, Calculation!AH55+(AH$38-AH$28)/10, IF(AND(AH$10&gt;=30, AH$10&lt;=36), AH55+AS52, AH55+(Calculation!$C$13-AH$42)/('TFP model'!$I$24-Calculation!$L$2)))), "")</f>
        <v/>
      </c>
      <c r="AI56" s="103" t="str">
        <f>IF(option=2, IF(AI$17=1, AI55, IF(Calculation!$G56&lt;=Calculation!$L$2, Calculation!AI55+(AI$38-AI$28)/10, IF(AND(AI$10&gt;=30, AI$10&lt;=36), AI55+AT52, AI55+(Calculation!$C$15-AI$42)/('TFP model'!$I$25-Calculation!$L$2)))), "")</f>
        <v/>
      </c>
      <c r="AJ56" s="77">
        <v>2003</v>
      </c>
      <c r="AK56" s="102">
        <f>SUMIFS(Data!M$4:M$6064,Data!$B$4:$B$6064,AK$18,Data!$D$4:$D$6064,$AJ56)</f>
        <v>0</v>
      </c>
      <c r="AL56" s="102">
        <f>SUMIFS(Data!N$4:N$6064,Data!$B$4:$B$6064,AL$18,Data!$D$4:$D$6064,$AJ56)</f>
        <v>0</v>
      </c>
      <c r="AM56" s="102">
        <f>SUMIFS(Data!O$4:O$6064,Data!$B$4:$B$6064,AM$18,Data!$D$4:$D$6064,$AJ56)</f>
        <v>0</v>
      </c>
      <c r="AN56" s="102">
        <f>SUMIFS(Data!P$4:P$6064,Data!$B$4:$B$6064,AN$18,Data!$D$4:$D$6064,$AJ56)</f>
        <v>0</v>
      </c>
      <c r="AO56" s="102">
        <f>SUMIFS(Data!Q$4:Q$6064,Data!$B$4:$B$6064,AO$18,Data!$D$4:$D$6064,$AJ56)</f>
        <v>0</v>
      </c>
      <c r="AP56" s="101">
        <f t="shared" si="28"/>
        <v>0</v>
      </c>
      <c r="AQ56" s="101">
        <f t="shared" si="29"/>
        <v>0</v>
      </c>
      <c r="AR56" s="101">
        <f t="shared" si="30"/>
        <v>0</v>
      </c>
      <c r="AS56" s="101">
        <f t="shared" si="31"/>
        <v>0</v>
      </c>
      <c r="AT56" s="101">
        <f t="shared" si="32"/>
        <v>0</v>
      </c>
      <c r="AU56" s="103" t="str">
        <f t="shared" si="33"/>
        <v/>
      </c>
      <c r="AV56" s="103" t="str">
        <f>IF(option=3, IF(AV$17=1, AV55, IF(Calculation!$G56&lt;=Calculation!$L$2,Calculation!AV55+(AV$38-AV$28)/10, IF(AV$10&gt;=30, AV55+BC52, AV55+('TFP model'!$D$29-AV$42)/('TFP model'!$I$29-Calculation!$L$2)))),  "")</f>
        <v/>
      </c>
      <c r="AW56" s="103" t="str">
        <f>IF(option=3, IF(AW$17=1, AW55, IF(Calculation!$G56&lt;=Calculation!$L$2,Calculation!AW55+(AW$38-AW$28)/10, IF(AW$10&gt;=30, AW55+BD52, AW55+('TFP model'!$D$30-AW$42)/('TFP model'!$I$30-Calculation!$L$2)))),  "")</f>
        <v/>
      </c>
      <c r="AX56" s="103" t="str">
        <f>IF(option=3, IF(AX$17=1, AX55, IF(Calculation!$G56&lt;=Calculation!$L$2,Calculation!AX55+(AX$38-AX$28)/10, IF(AX$10&gt;=30, AX55+BE52, AX55+('TFP model'!$D$31-AX$42)/('TFP model'!$I$31-Calculation!$L$2)))),  "")</f>
        <v/>
      </c>
      <c r="AY56" s="77">
        <v>2003</v>
      </c>
      <c r="AZ56" s="102">
        <f>SUMIFS(Data!R$4:R$6064,Data!$B$4:$B$6064,AZ$18,Data!$D$4:$D$6064,$AY56)</f>
        <v>0</v>
      </c>
      <c r="BA56" s="102">
        <f>SUMIFS(Data!S$4:S$6064,Data!$B$4:$B$6064,BA$18,Data!$D$4:$D$6064,$AY56)</f>
        <v>0</v>
      </c>
      <c r="BB56" s="102">
        <f>SUMIFS(Data!T$4:T$6064,Data!$B$4:$B$6064,BB$18,Data!$D$4:$D$6064,$AY56)</f>
        <v>0</v>
      </c>
      <c r="BC56" s="140">
        <f t="shared" si="34"/>
        <v>0</v>
      </c>
      <c r="BD56" s="140">
        <f t="shared" si="35"/>
        <v>0</v>
      </c>
      <c r="BE56" s="140">
        <f t="shared" si="36"/>
        <v>0</v>
      </c>
      <c r="BF56" s="103" t="str">
        <f t="shared" si="37"/>
        <v/>
      </c>
      <c r="BG56" s="103" t="str">
        <f>IF(option=3, IF(BG$17=1, BG55, IF(Calculation!$G56&lt;=Calculation!$L$2,Calculation!BG55+(BG$38-BG$28)/10, IF(BG$10&gt;=30, BG55+BP52, BG55+('TFP model'!$D$34-BG$42)/('TFP model'!$I$34-Calculation!$L$2)))),  "")</f>
        <v/>
      </c>
      <c r="BH56" s="103" t="str">
        <f>IF(option=3, IF(BH$17=1, BH55, IF(Calculation!$G56&lt;=Calculation!$L$2,Calculation!BH55+(BH$38-BH$28)/10, IF(BH$10&gt;=30, BH55+BQ52, BH55+('TFP model'!$D$35-BH$42)/('TFP model'!$I$35-Calculation!$L$2)))),  "")</f>
        <v/>
      </c>
      <c r="BI56" s="103" t="str">
        <f>IF(option=3, IF(BI$17=1, BI55, IF(Calculation!$G56&lt;=Calculation!$L$2,Calculation!BI55+(BI$38-BI$28)/10, IF(BI$10&gt;=30, BI55+BR52, BI55+('TFP model'!$D$36-BI$42)/('TFP model'!$I$36-Calculation!$L$2)))),  "")</f>
        <v/>
      </c>
      <c r="BJ56" s="103" t="str">
        <f>IF(option=3, IF(BJ$17=1, BJ55, IF(Calculation!$G56&lt;=Calculation!$L$2,Calculation!BJ55+(BJ$38-BJ$28)/10, IF(BJ$10&gt;=30, BJ55+BS52, BJ55+('TFP model'!$D$37-BJ$42)/('TFP model'!$I$37-Calculation!$L$2)))),  "")</f>
        <v/>
      </c>
      <c r="BK56" s="77">
        <v>2003</v>
      </c>
      <c r="BL56" s="102">
        <f>SUMIFS(Data!U$4:U$6064,Data!$B$4:$B$6064,BL$18,Data!$D$4:$D$6064,$BK56)</f>
        <v>0</v>
      </c>
      <c r="BM56" s="102">
        <f>SUMIFS(Data!V$4:V$6064,Data!$B$4:$B$6064,BM$18,Data!$D$4:$D$6064,$BK56)</f>
        <v>0</v>
      </c>
      <c r="BN56" s="102">
        <f>SUMIFS(Data!W$4:W$6064,Data!$B$4:$B$6064,BN$18,Data!$D$4:$D$6064,$BK56)</f>
        <v>0</v>
      </c>
      <c r="BO56" s="102">
        <f>SUMIFS(Data!X$4:X$6064,Data!$B$4:$B$6064,BO$18,Data!$D$4:$D$6064,$BK56)</f>
        <v>0</v>
      </c>
      <c r="BP56" s="142">
        <f t="shared" si="38"/>
        <v>0</v>
      </c>
      <c r="BQ56" s="142">
        <f t="shared" si="39"/>
        <v>0</v>
      </c>
      <c r="BR56" s="142">
        <f t="shared" si="40"/>
        <v>0</v>
      </c>
      <c r="BS56" s="142">
        <f t="shared" si="41"/>
        <v>0</v>
      </c>
      <c r="BT56" s="103" t="str">
        <f t="shared" si="42"/>
        <v/>
      </c>
      <c r="BU56" s="103" t="str">
        <f>IF(option=3, IF(BU$17=1, BU55, IF(Calculation!$G56&lt;=Calculation!$L$2,Calculation!BU55+(BU$38-BU$28)/10, IF(BU$10&gt;=30, BU55+BZ52, BU55+('TFP model'!$D$41-BU$42)/('TFP model'!$I$41-Calculation!$L$2)))),  "")</f>
        <v/>
      </c>
      <c r="BV56" s="103" t="str">
        <f>IF(option=3, IF(BV$17=1, BV55, IF(Calculation!$G56&lt;=Calculation!$L$2,Calculation!BV55+(BV$38-BV$28)/10, IF(BV$10&gt;=30, BV55+CA52, BV55+('TFP model'!$D$43-BV$42)/('TFP model'!$I$43-Calculation!$L$2)))),  "")</f>
        <v/>
      </c>
      <c r="BW56" s="77">
        <v>2003</v>
      </c>
      <c r="BX56" s="102">
        <f>SUMIFS(Data!Y$4:Y$6064,Data!$B$4:$B$6064,BX$18,Data!$D$4:$D$6064,$BW56)</f>
        <v>0</v>
      </c>
      <c r="BY56" s="102">
        <f>SUMIFS(Data!Z$4:Z$6064,Data!$B$4:$B$6064,BY$18,Data!$D$4:$D$6064,$BW56)</f>
        <v>0</v>
      </c>
      <c r="BZ56" s="101">
        <f t="shared" si="43"/>
        <v>0</v>
      </c>
      <c r="CA56" s="101">
        <f t="shared" si="44"/>
        <v>0</v>
      </c>
      <c r="CB56" s="42" t="str">
        <f t="shared" si="45"/>
        <v/>
      </c>
      <c r="CC56" s="103" t="str">
        <f>IF(option=3, IF(CC$17=1, CC55, IF(Calculation!$G56&lt;=Calculation!$L$2,Calculation!CC55+(CC$38-CC$28)/10, IF(CC$10&gt;=30, CC55+CJ52, CC55+('TFP model'!$D$45-CC$42)/('TFP model'!$I$45-Calculation!$L$2)))),  "")</f>
        <v/>
      </c>
      <c r="CD56" s="103" t="str">
        <f>IF(option=3, IF(CD$17=1, CD55, IF(Calculation!$G56&lt;=Calculation!$L$2,Calculation!CD55+(CD$38-CD$28)/10, IF(CD$10&gt;=30, CD55+CK52, CD55+('TFP model'!$D$46-CD$42)/('TFP model'!$I$46-Calculation!$L$2)))),  "")</f>
        <v/>
      </c>
      <c r="CE56" s="103" t="str">
        <f>IF(option=3, IF(CE$17=1, CE55, IF(Calculation!$G56&lt;=Calculation!$L$2,Calculation!CE55+(CE$38-CE$28)/10, IF(CE$10&gt;=30, CE55+CL52, CE55+('TFP model'!$D$47-CE$42)/('TFP model'!$I$47-Calculation!$L$2)))),  "")</f>
        <v/>
      </c>
      <c r="CF56" s="77">
        <v>2003</v>
      </c>
      <c r="CG56" s="102">
        <f>SUMIFS(Data!AB$4:AB$6064,Data!$B$4:$B$6064,CG$18,Data!$D$4:$D$6064,$CF56)</f>
        <v>0</v>
      </c>
      <c r="CH56" s="102">
        <f>SUMIFS(Data!AC$4:AC$6064,Data!$B$4:$B$6064,CH$18,Data!$D$4:$D$6064,$CF56)</f>
        <v>0</v>
      </c>
      <c r="CI56" s="102">
        <f>SUMIFS(Data!AD$4:AD$6064,Data!$B$4:$B$6064,CI$18,Data!$D$4:$D$6064,$CF56)</f>
        <v>0</v>
      </c>
      <c r="CJ56" s="144">
        <f t="shared" si="46"/>
        <v>0</v>
      </c>
      <c r="CK56" s="144">
        <f t="shared" si="47"/>
        <v>0</v>
      </c>
      <c r="CL56" s="144">
        <f t="shared" si="48"/>
        <v>0</v>
      </c>
      <c r="CM56" s="103" t="str">
        <f t="shared" si="49"/>
        <v/>
      </c>
      <c r="CN56" s="103" t="str">
        <f>IF(option=3, IF(CN$17=1, CN55, IF(Calculation!$G56&lt;=Calculation!$L$2,Calculation!CN55+(CN$38-CN$28)/10, IF(CN$10&gt;=30, CN55+DA52, CN55+('TFP model'!$D$50-CN$42)/('TFP model'!$I$50-Calculation!$L$2)))),  "")</f>
        <v/>
      </c>
      <c r="CO56" s="103" t="str">
        <f>IF(option=3, IF(CO$17=1, CO55, IF(Calculation!$G56&lt;=Calculation!$L$2,Calculation!CO55+(CO$38-CO$28)/10, IF(CO$10&gt;=30, CO55+DB52, CO55+('TFP model'!$D$51-CO$42)/('TFP model'!$I$51-Calculation!$L$2)))),  "")</f>
        <v/>
      </c>
      <c r="CP56" s="103" t="str">
        <f>IF(option=3, IF(CP$17=1, CP55, IF(Calculation!$G56&lt;=Calculation!$L$2,Calculation!CP55+(CP$38-CP$28)/10, IF(CP$10&gt;=30, CP55+DC52, CP55+('TFP model'!$D$52-CP$42)/('TFP model'!$I$52-Calculation!$L$2)))),  "")</f>
        <v/>
      </c>
      <c r="CQ56" s="103" t="str">
        <f>IF(option=3, IF(CQ$17=1, CQ55, IF(Calculation!$G56&lt;=Calculation!$L$2,Calculation!CQ55+(CQ$38-CQ$28)/10, IF(CQ$10&gt;=30, CQ55+DD52, CQ55+('TFP model'!$D$53-CQ$42)/('TFP model'!$I$53-Calculation!$L$2)))),  "")</f>
        <v/>
      </c>
      <c r="CR56" s="103" t="str">
        <f>IF(option=3, MIN(100, IF(CR$17=1, CR55, IF(Calculation!$G56&lt;=Calculation!$L$2,Calculation!CR55+(CR$38-CR$28)/10, IF(CR$10&gt;=30, CR55+DE52,  CR55+('TFP model'!$D$54-CR$42)/('TFP model'!$I$54-Calculation!$L$2))))),  "")</f>
        <v/>
      </c>
      <c r="CS56" s="103" t="str">
        <f>IF(option=3, MIN(100, IF(CS$17=1, CS55, IF(Calculation!$G56&lt;=Calculation!$L$2,Calculation!CS55+(CS$38-CS$28)/10, IF(CS$10&gt;=30, CS55+DF52, CS55+('TFP model'!$D$55-CS$42)/('TFP model'!$I$55-Calculation!$L$2))))),  "")</f>
        <v/>
      </c>
      <c r="CT56" s="77">
        <v>2003</v>
      </c>
      <c r="CU56" s="102">
        <f>SUMIFS(Data!AE$4:AE$6064,Data!$B$4:$B$6064,CU$18,Data!$D$4:$D$6064,$CT56)</f>
        <v>0</v>
      </c>
      <c r="CV56" s="102">
        <f>SUMIFS(Data!AF$4:AF$6064,Data!$B$4:$B$6064,CV$18,Data!$D$4:$D$6064,$CT56)</f>
        <v>0</v>
      </c>
      <c r="CW56" s="102">
        <f>SUMIFS(Data!AG$4:AG$6064,Data!$B$4:$B$6064,CW$18,Data!$D$4:$D$6064,$CT56)</f>
        <v>0</v>
      </c>
      <c r="CX56" s="102">
        <f>SUMIFS(Data!AH$4:AH$6064,Data!$B$4:$B$6064,CX$18,Data!$D$4:$D$6064,$CT56)</f>
        <v>0</v>
      </c>
      <c r="CY56" s="102">
        <f>SUMIFS(Data!AI$4:AI$6064,Data!$B$4:$B$6064,CY$18,Data!$D$4:$D$6064,$CT56)</f>
        <v>0</v>
      </c>
      <c r="CZ56" s="102">
        <f>SUMIFS(Data!AJ$4:AJ$6064,Data!$B$4:$B$6064,CZ$18,Data!$D$4:$D$6064,$CT56)</f>
        <v>0</v>
      </c>
      <c r="DA56" s="144">
        <f t="shared" si="50"/>
        <v>0</v>
      </c>
      <c r="DB56" s="144">
        <f t="shared" si="51"/>
        <v>0</v>
      </c>
      <c r="DC56" s="144">
        <f t="shared" si="52"/>
        <v>0</v>
      </c>
      <c r="DD56" s="144">
        <f t="shared" si="53"/>
        <v>0</v>
      </c>
      <c r="DE56" s="144">
        <f t="shared" si="54"/>
        <v>0</v>
      </c>
      <c r="DF56" s="144">
        <f t="shared" si="55"/>
        <v>0</v>
      </c>
      <c r="DG56" s="42" t="str">
        <f t="shared" si="56"/>
        <v/>
      </c>
      <c r="DH56" s="103" t="str">
        <f>IF(option=3, IF(DH$17=1, DH55, IF(Calculation!$G56&lt;=Calculation!$L$2,Calculation!DH55+(DH$38-DH$28)/10, IF(DH$10&gt;=30, DH55+DU52, DH55+('TFP model'!$D$58-DH$42)/('TFP model'!$I$58-Calculation!$L$2)))),  "")</f>
        <v/>
      </c>
      <c r="DI56" s="103" t="str">
        <f>IF(option=3, IF(DI$17=1, DI55, IF(Calculation!$G56&lt;=Calculation!$L$2,Calculation!DI55+(DI$38-DI$28)/10, IF(DI$10&gt;=30, DI55+DV52, DI55+('TFP model'!$D$59-DI$42)/('TFP model'!$I$59-Calculation!$L$2)))),  "")</f>
        <v/>
      </c>
      <c r="DJ56" s="103" t="str">
        <f>IF(option=3, IF(DJ$17=1, DJ55, IF(Calculation!$G56&lt;=Calculation!$L$2,Calculation!DJ55+(DJ$38-DJ$28)/10, IF(DJ$10&gt;=30, DJ55+DW52,  DJ55+('TFP model'!$D$60-DJ$42)/('TFP model'!$I$60-Calculation!$L$2)))),  "")</f>
        <v/>
      </c>
      <c r="DK56" s="103" t="str">
        <f>IF(option=3, IF(DK$17=1, DK55, IF(Calculation!$G56&lt;=Calculation!$L$2,Calculation!DK55+(DK$38-DK$28)/10, IF(DK$10&gt;=30, DK55+DX52, DK55+('TFP model'!$D$61-DK$42)/('TFP model'!$I$61-Calculation!$L$2)))),  "")</f>
        <v/>
      </c>
      <c r="DL56" s="103" t="str">
        <f>IF(option=3, IF(DL$17=1, DL55, IF(Calculation!$G56&lt;=Calculation!$L$2,Calculation!DL55+(DL$38-DL$28)/10, IF(DL$10&gt;=30, DL55+DY52, DL55+('TFP model'!$D$62-DL$42)/('TFP model'!$I$62-Calculation!$L$2)))),  "")</f>
        <v/>
      </c>
      <c r="DM56" s="103" t="str">
        <f>IF(option=3, IF(DM$17=1, DM55, IF(Calculation!$G56&lt;=Calculation!$L$2,Calculation!DM55+(DM$38-DM$28)/10, IF(DM$10&gt;=30, DM55+DZ52, DM55+('TFP model'!$D$63-DM$42)/('TFP model'!$I$63-Calculation!$L$2)))),  "")</f>
        <v/>
      </c>
      <c r="DN56" s="77">
        <v>2003</v>
      </c>
      <c r="DO56" s="102">
        <f>SUMIFS(Data!AK$4:AK$6064,Data!$B$4:$B$6064,DO$18,Data!$D$4:$D$6064,$DN56)</f>
        <v>0</v>
      </c>
      <c r="DP56" s="102">
        <f>SUMIFS(Data!AL$4:AL$6064,Data!$B$4:$B$6064,DP$18,Data!$D$4:$D$6064,$DN56)</f>
        <v>0</v>
      </c>
      <c r="DQ56" s="102">
        <f>SUMIFS(Data!AM$4:AM$6064,Data!$B$4:$B$6064,DQ$18,Data!$D$4:$D$6064,$DN56)</f>
        <v>0</v>
      </c>
      <c r="DR56" s="102">
        <f>SUMIFS(Data!AN$4:AN$6064,Data!$B$4:$B$6064,DR$18,Data!$D$4:$D$6064,$DN56)</f>
        <v>0</v>
      </c>
      <c r="DS56" s="102">
        <f>SUMIFS(Data!AO$4:AO$6064,Data!$B$4:$B$6064,DS$18,Data!$D$4:$D$6064,$DN56)</f>
        <v>0</v>
      </c>
      <c r="DT56" s="102">
        <f>SUMIFS(Data!AP$4:AP$6064,Data!$B$4:$B$6064,DT$18,Data!$D$4:$D$6064,$DN56)</f>
        <v>0</v>
      </c>
      <c r="DU56" s="144">
        <f t="shared" si="57"/>
        <v>0</v>
      </c>
      <c r="DV56" s="144">
        <f t="shared" si="58"/>
        <v>0</v>
      </c>
      <c r="DW56" s="144">
        <f t="shared" si="59"/>
        <v>0</v>
      </c>
      <c r="DX56" s="144">
        <f t="shared" si="60"/>
        <v>0</v>
      </c>
      <c r="DY56" s="144">
        <f t="shared" si="61"/>
        <v>0</v>
      </c>
      <c r="DZ56" s="144">
        <f t="shared" si="62"/>
        <v>0</v>
      </c>
      <c r="EA56" s="16"/>
      <c r="EB56" s="16"/>
      <c r="EC56" s="16"/>
      <c r="ED56" s="16"/>
      <c r="EE56" s="16"/>
      <c r="EF56" s="16"/>
      <c r="EI56" s="16"/>
      <c r="EJ56" s="16"/>
      <c r="EK56" s="16"/>
      <c r="EL56" s="16"/>
      <c r="EM56" s="16"/>
      <c r="EN56" s="16"/>
      <c r="EO56" s="16"/>
    </row>
    <row r="57" spans="3:145" x14ac:dyDescent="0.25">
      <c r="C57" s="112"/>
      <c r="F57" s="39" t="str">
        <f t="shared" si="70"/>
        <v>MYS</v>
      </c>
      <c r="G57" s="16">
        <v>2033</v>
      </c>
      <c r="H57" s="16"/>
      <c r="I57" s="40"/>
      <c r="J57" s="105" t="e">
        <f>IF(G57=Calculation!$L$2, $Y$7, IF(G57=Calculation!$L$2+1, $Y$7+$K$12*(LN(P56)-LN(P41))/15+$K$13*(LN(N56)-LN(N41))/15,J56+$K$12*(LN(P56)-LN(P55))+$K$13*(LN(N56)-LN(N55))))</f>
        <v>#VALUE!</v>
      </c>
      <c r="K57" s="105" t="e">
        <f t="shared" si="24"/>
        <v>#VALUE!</v>
      </c>
      <c r="L57" s="105">
        <f>IF(G57=Calculation!$L$2, $Y$7, IF(G57=Calculation!$L$2+1, $Y$7+$K$12*(LN(Q56)-LN(Q41))/15+$K$13*(LN(O56)-LN(N41))/15,L56+$K$12*(LN(Q56)-LN(Q55))+$K$13*(LN(O56)-LN(O55))))</f>
        <v>2.1346240270614693E-3</v>
      </c>
      <c r="M57" s="215">
        <f t="shared" si="24"/>
        <v>2.1502959057168522E-3</v>
      </c>
      <c r="N57" s="104" t="e">
        <f t="shared" si="64"/>
        <v>#VALUE!</v>
      </c>
      <c r="O57" s="104">
        <f t="shared" si="63"/>
        <v>1.1225459413180758</v>
      </c>
      <c r="P57" s="103" t="e">
        <f t="shared" si="65"/>
        <v>#VALUE!</v>
      </c>
      <c r="Q57" s="103">
        <f t="shared" si="66"/>
        <v>61.68838384366218</v>
      </c>
      <c r="R57" s="16">
        <v>2033</v>
      </c>
      <c r="S57" s="103" t="e">
        <f>IF(option=1,IF(Calculation!G57&lt;=Calculation!$L$2,Calculation!S56+(S$38-S$28)/10,IF(AND(select&gt;=30,select&lt;=36),S56+W53,S56+(Calculation!$C$4-S$42)/('TFP model'!$I$18-Calculation!$L$2))))</f>
        <v>#VALUE!</v>
      </c>
      <c r="T57" s="102" t="e">
        <f t="shared" si="67"/>
        <v>#VALUE!</v>
      </c>
      <c r="U57" s="77">
        <v>2004</v>
      </c>
      <c r="V57" s="41">
        <f>SUMIFS(Data!L$4:L$6064,Data!B$4:B$6064,V$10,Data!D$4:D$6064,U57)</f>
        <v>0</v>
      </c>
      <c r="W57" s="41">
        <f t="shared" si="25"/>
        <v>0</v>
      </c>
      <c r="X57" s="41">
        <f t="shared" si="23"/>
        <v>36.95811510548333</v>
      </c>
      <c r="Y57" s="102">
        <v>3.597178137777779</v>
      </c>
      <c r="Z57" s="103" t="str">
        <f t="shared" si="26"/>
        <v/>
      </c>
      <c r="AA57" s="102" t="str">
        <f t="shared" si="68"/>
        <v/>
      </c>
      <c r="AB57" s="103" t="str">
        <f t="shared" si="27"/>
        <v/>
      </c>
      <c r="AC57" s="102" t="str">
        <f t="shared" si="69"/>
        <v/>
      </c>
      <c r="AD57" s="16">
        <v>2033</v>
      </c>
      <c r="AE57" s="103" t="str">
        <f>IF(option=2, IF(AE$17=1, AE56, IF(Calculation!$G57&lt;=Calculation!$L$2, Calculation!AE56+(AE$38-AE$28)/10, IF(AND(AE$10&gt;=30, AE$10&lt;=36), AE56+AP53, AE56+(Calculation!$C$7-AE$42)/('TFP model'!$I$21-Calculation!$L$2)))), "")</f>
        <v/>
      </c>
      <c r="AF57" s="103" t="str">
        <f>IF(option=2, IF(AF$17=1, AF56, IF(Calculation!$G57&lt;=Calculation!$L$2, Calculation!AF56+(AF$38-AF$28)/10, IF(AND(AF$10&gt;=30, AF$10&lt;=36), AF56+AQ53, AF56+(Calculation!$C$9-AF$42)/('TFP model'!$I$22-Calculation!$L$2)))), "")</f>
        <v/>
      </c>
      <c r="AG57" s="103" t="str">
        <f>IF(option=2, IF(AG$17=1, AG56, IF(Calculation!$G57&lt;=Calculation!$L$2, Calculation!AG56+(AG$38-AG$28)/10, IF(AND(AG$10&gt;=30, AG$10&lt;=36), AG56+AR53, AG56+(Calculation!$C$11-AG$42)/('TFP model'!$I$23-Calculation!$L$2)))), "")</f>
        <v/>
      </c>
      <c r="AH57" s="103" t="str">
        <f>IF(option=2, IF(AH$17=1, AH56, IF(Calculation!$G57&lt;=Calculation!$L$2, Calculation!AH56+(AH$38-AH$28)/10, IF(AND(AH$10&gt;=30, AH$10&lt;=36), AH56+AS53, AH56+(Calculation!$C$13-AH$42)/('TFP model'!$I$24-Calculation!$L$2)))), "")</f>
        <v/>
      </c>
      <c r="AI57" s="103" t="str">
        <f>IF(option=2, IF(AI$17=1, AI56, IF(Calculation!$G57&lt;=Calculation!$L$2, Calculation!AI56+(AI$38-AI$28)/10, IF(AND(AI$10&gt;=30, AI$10&lt;=36), AI56+AT53, AI56+(Calculation!$C$15-AI$42)/('TFP model'!$I$25-Calculation!$L$2)))), "")</f>
        <v/>
      </c>
      <c r="AJ57" s="77">
        <v>2004</v>
      </c>
      <c r="AK57" s="102">
        <f>SUMIFS(Data!M$4:M$6064,Data!$B$4:$B$6064,AK$18,Data!$D$4:$D$6064,$AJ57)</f>
        <v>0</v>
      </c>
      <c r="AL57" s="102">
        <f>SUMIFS(Data!N$4:N$6064,Data!$B$4:$B$6064,AL$18,Data!$D$4:$D$6064,$AJ57)</f>
        <v>0</v>
      </c>
      <c r="AM57" s="102">
        <f>SUMIFS(Data!O$4:O$6064,Data!$B$4:$B$6064,AM$18,Data!$D$4:$D$6064,$AJ57)</f>
        <v>0</v>
      </c>
      <c r="AN57" s="102">
        <f>SUMIFS(Data!P$4:P$6064,Data!$B$4:$B$6064,AN$18,Data!$D$4:$D$6064,$AJ57)</f>
        <v>0</v>
      </c>
      <c r="AO57" s="102">
        <f>SUMIFS(Data!Q$4:Q$6064,Data!$B$4:$B$6064,AO$18,Data!$D$4:$D$6064,$AJ57)</f>
        <v>0</v>
      </c>
      <c r="AP57" s="101">
        <f t="shared" si="28"/>
        <v>0</v>
      </c>
      <c r="AQ57" s="101">
        <f t="shared" si="29"/>
        <v>0</v>
      </c>
      <c r="AR57" s="101">
        <f t="shared" si="30"/>
        <v>0</v>
      </c>
      <c r="AS57" s="101">
        <f t="shared" si="31"/>
        <v>0</v>
      </c>
      <c r="AT57" s="101">
        <f t="shared" si="32"/>
        <v>0</v>
      </c>
      <c r="AU57" s="103" t="str">
        <f t="shared" si="33"/>
        <v/>
      </c>
      <c r="AV57" s="103" t="str">
        <f>IF(option=3, IF(AV$17=1, AV56, IF(Calculation!$G57&lt;=Calculation!$L$2,Calculation!AV56+(AV$38-AV$28)/10, IF(AV$10&gt;=30, AV56+BC53, AV56+('TFP model'!$D$29-AV$42)/('TFP model'!$I$29-Calculation!$L$2)))),  "")</f>
        <v/>
      </c>
      <c r="AW57" s="103" t="str">
        <f>IF(option=3, IF(AW$17=1, AW56, IF(Calculation!$G57&lt;=Calculation!$L$2,Calculation!AW56+(AW$38-AW$28)/10, IF(AW$10&gt;=30, AW56+BD53, AW56+('TFP model'!$D$30-AW$42)/('TFP model'!$I$30-Calculation!$L$2)))),  "")</f>
        <v/>
      </c>
      <c r="AX57" s="103" t="str">
        <f>IF(option=3, IF(AX$17=1, AX56, IF(Calculation!$G57&lt;=Calculation!$L$2,Calculation!AX56+(AX$38-AX$28)/10, IF(AX$10&gt;=30, AX56+BE53, AX56+('TFP model'!$D$31-AX$42)/('TFP model'!$I$31-Calculation!$L$2)))),  "")</f>
        <v/>
      </c>
      <c r="AY57" s="77">
        <v>2004</v>
      </c>
      <c r="AZ57" s="102">
        <f>SUMIFS(Data!R$4:R$6064,Data!$B$4:$B$6064,AZ$18,Data!$D$4:$D$6064,$AY57)</f>
        <v>0</v>
      </c>
      <c r="BA57" s="102">
        <f>SUMIFS(Data!S$4:S$6064,Data!$B$4:$B$6064,BA$18,Data!$D$4:$D$6064,$AY57)</f>
        <v>0</v>
      </c>
      <c r="BB57" s="102">
        <f>SUMIFS(Data!T$4:T$6064,Data!$B$4:$B$6064,BB$18,Data!$D$4:$D$6064,$AY57)</f>
        <v>0</v>
      </c>
      <c r="BC57" s="140">
        <f t="shared" si="34"/>
        <v>0</v>
      </c>
      <c r="BD57" s="140">
        <f t="shared" si="35"/>
        <v>0</v>
      </c>
      <c r="BE57" s="140">
        <f t="shared" si="36"/>
        <v>0</v>
      </c>
      <c r="BF57" s="103" t="str">
        <f t="shared" si="37"/>
        <v/>
      </c>
      <c r="BG57" s="103" t="str">
        <f>IF(option=3, IF(BG$17=1, BG56, IF(Calculation!$G57&lt;=Calculation!$L$2,Calculation!BG56+(BG$38-BG$28)/10, IF(BG$10&gt;=30, BG56+BP53, BG56+('TFP model'!$D$34-BG$42)/('TFP model'!$I$34-Calculation!$L$2)))),  "")</f>
        <v/>
      </c>
      <c r="BH57" s="103" t="str">
        <f>IF(option=3, IF(BH$17=1, BH56, IF(Calculation!$G57&lt;=Calculation!$L$2,Calculation!BH56+(BH$38-BH$28)/10, IF(BH$10&gt;=30, BH56+BQ53, BH56+('TFP model'!$D$35-BH$42)/('TFP model'!$I$35-Calculation!$L$2)))),  "")</f>
        <v/>
      </c>
      <c r="BI57" s="103" t="str">
        <f>IF(option=3, IF(BI$17=1, BI56, IF(Calculation!$G57&lt;=Calculation!$L$2,Calculation!BI56+(BI$38-BI$28)/10, IF(BI$10&gt;=30, BI56+BR53, BI56+('TFP model'!$D$36-BI$42)/('TFP model'!$I$36-Calculation!$L$2)))),  "")</f>
        <v/>
      </c>
      <c r="BJ57" s="103" t="str">
        <f>IF(option=3, IF(BJ$17=1, BJ56, IF(Calculation!$G57&lt;=Calculation!$L$2,Calculation!BJ56+(BJ$38-BJ$28)/10, IF(BJ$10&gt;=30, BJ56+BS53, BJ56+('TFP model'!$D$37-BJ$42)/('TFP model'!$I$37-Calculation!$L$2)))),  "")</f>
        <v/>
      </c>
      <c r="BK57" s="77">
        <v>2004</v>
      </c>
      <c r="BL57" s="102">
        <f>SUMIFS(Data!U$4:U$6064,Data!$B$4:$B$6064,BL$18,Data!$D$4:$D$6064,$BK57)</f>
        <v>0</v>
      </c>
      <c r="BM57" s="102">
        <f>SUMIFS(Data!V$4:V$6064,Data!$B$4:$B$6064,BM$18,Data!$D$4:$D$6064,$BK57)</f>
        <v>0</v>
      </c>
      <c r="BN57" s="102">
        <f>SUMIFS(Data!W$4:W$6064,Data!$B$4:$B$6064,BN$18,Data!$D$4:$D$6064,$BK57)</f>
        <v>0</v>
      </c>
      <c r="BO57" s="102">
        <f>SUMIFS(Data!X$4:X$6064,Data!$B$4:$B$6064,BO$18,Data!$D$4:$D$6064,$BK57)</f>
        <v>0</v>
      </c>
      <c r="BP57" s="142">
        <f t="shared" si="38"/>
        <v>0</v>
      </c>
      <c r="BQ57" s="142">
        <f t="shared" si="39"/>
        <v>0</v>
      </c>
      <c r="BR57" s="142">
        <f t="shared" si="40"/>
        <v>0</v>
      </c>
      <c r="BS57" s="142">
        <f t="shared" si="41"/>
        <v>0</v>
      </c>
      <c r="BT57" s="103" t="str">
        <f t="shared" si="42"/>
        <v/>
      </c>
      <c r="BU57" s="103" t="str">
        <f>IF(option=3, IF(BU$17=1, BU56, IF(Calculation!$G57&lt;=Calculation!$L$2,Calculation!BU56+(BU$38-BU$28)/10, IF(BU$10&gt;=30, BU56+BZ53, BU56+('TFP model'!$D$41-BU$42)/('TFP model'!$I$41-Calculation!$L$2)))),  "")</f>
        <v/>
      </c>
      <c r="BV57" s="103" t="str">
        <f>IF(option=3, IF(BV$17=1, BV56, IF(Calculation!$G57&lt;=Calculation!$L$2,Calculation!BV56+(BV$38-BV$28)/10, IF(BV$10&gt;=30, BV56+CA53, BV56+('TFP model'!$D$43-BV$42)/('TFP model'!$I$43-Calculation!$L$2)))),  "")</f>
        <v/>
      </c>
      <c r="BW57" s="77">
        <v>2004</v>
      </c>
      <c r="BX57" s="102">
        <f>SUMIFS(Data!Y$4:Y$6064,Data!$B$4:$B$6064,BX$18,Data!$D$4:$D$6064,$BW57)</f>
        <v>0</v>
      </c>
      <c r="BY57" s="102">
        <f>SUMIFS(Data!Z$4:Z$6064,Data!$B$4:$B$6064,BY$18,Data!$D$4:$D$6064,$BW57)</f>
        <v>0</v>
      </c>
      <c r="BZ57" s="101">
        <f t="shared" si="43"/>
        <v>0</v>
      </c>
      <c r="CA57" s="101">
        <f t="shared" si="44"/>
        <v>0</v>
      </c>
      <c r="CB57" s="42" t="str">
        <f t="shared" si="45"/>
        <v/>
      </c>
      <c r="CC57" s="103" t="str">
        <f>IF(option=3, IF(CC$17=1, CC56, IF(Calculation!$G57&lt;=Calculation!$L$2,Calculation!CC56+(CC$38-CC$28)/10, IF(CC$10&gt;=30, CC56+CJ53, CC56+('TFP model'!$D$45-CC$42)/('TFP model'!$I$45-Calculation!$L$2)))),  "")</f>
        <v/>
      </c>
      <c r="CD57" s="103" t="str">
        <f>IF(option=3, IF(CD$17=1, CD56, IF(Calculation!$G57&lt;=Calculation!$L$2,Calculation!CD56+(CD$38-CD$28)/10, IF(CD$10&gt;=30, CD56+CK53, CD56+('TFP model'!$D$46-CD$42)/('TFP model'!$I$46-Calculation!$L$2)))),  "")</f>
        <v/>
      </c>
      <c r="CE57" s="103" t="str">
        <f>IF(option=3, IF(CE$17=1, CE56, IF(Calculation!$G57&lt;=Calculation!$L$2,Calculation!CE56+(CE$38-CE$28)/10, IF(CE$10&gt;=30, CE56+CL53, CE56+('TFP model'!$D$47-CE$42)/('TFP model'!$I$47-Calculation!$L$2)))),  "")</f>
        <v/>
      </c>
      <c r="CF57" s="77">
        <v>2004</v>
      </c>
      <c r="CG57" s="102">
        <f>SUMIFS(Data!AB$4:AB$6064,Data!$B$4:$B$6064,CG$18,Data!$D$4:$D$6064,$CF57)</f>
        <v>0</v>
      </c>
      <c r="CH57" s="102">
        <f>SUMIFS(Data!AC$4:AC$6064,Data!$B$4:$B$6064,CH$18,Data!$D$4:$D$6064,$CF57)</f>
        <v>0</v>
      </c>
      <c r="CI57" s="102">
        <f>SUMIFS(Data!AD$4:AD$6064,Data!$B$4:$B$6064,CI$18,Data!$D$4:$D$6064,$CF57)</f>
        <v>0</v>
      </c>
      <c r="CJ57" s="144">
        <f t="shared" si="46"/>
        <v>0</v>
      </c>
      <c r="CK57" s="144">
        <f t="shared" si="47"/>
        <v>0</v>
      </c>
      <c r="CL57" s="144">
        <f t="shared" si="48"/>
        <v>0</v>
      </c>
      <c r="CM57" s="103" t="str">
        <f t="shared" si="49"/>
        <v/>
      </c>
      <c r="CN57" s="103" t="str">
        <f>IF(option=3, IF(CN$17=1, CN56, IF(Calculation!$G57&lt;=Calculation!$L$2,Calculation!CN56+(CN$38-CN$28)/10, IF(CN$10&gt;=30, CN56+DA53, CN56+('TFP model'!$D$50-CN$42)/('TFP model'!$I$50-Calculation!$L$2)))),  "")</f>
        <v/>
      </c>
      <c r="CO57" s="103" t="str">
        <f>IF(option=3, IF(CO$17=1, CO56, IF(Calculation!$G57&lt;=Calculation!$L$2,Calculation!CO56+(CO$38-CO$28)/10, IF(CO$10&gt;=30, CO56+DB53, CO56+('TFP model'!$D$51-CO$42)/('TFP model'!$I$51-Calculation!$L$2)))),  "")</f>
        <v/>
      </c>
      <c r="CP57" s="103" t="str">
        <f>IF(option=3, IF(CP$17=1, CP56, IF(Calculation!$G57&lt;=Calculation!$L$2,Calculation!CP56+(CP$38-CP$28)/10, IF(CP$10&gt;=30, CP56+DC53, CP56+('TFP model'!$D$52-CP$42)/('TFP model'!$I$52-Calculation!$L$2)))),  "")</f>
        <v/>
      </c>
      <c r="CQ57" s="103" t="str">
        <f>IF(option=3, IF(CQ$17=1, CQ56, IF(Calculation!$G57&lt;=Calculation!$L$2,Calculation!CQ56+(CQ$38-CQ$28)/10, IF(CQ$10&gt;=30, CQ56+DD53, CQ56+('TFP model'!$D$53-CQ$42)/('TFP model'!$I$53-Calculation!$L$2)))),  "")</f>
        <v/>
      </c>
      <c r="CR57" s="103" t="str">
        <f>IF(option=3, MIN(100, IF(CR$17=1, CR56, IF(Calculation!$G57&lt;=Calculation!$L$2,Calculation!CR56+(CR$38-CR$28)/10, IF(CR$10&gt;=30, CR56+DE53,  CR56+('TFP model'!$D$54-CR$42)/('TFP model'!$I$54-Calculation!$L$2))))),  "")</f>
        <v/>
      </c>
      <c r="CS57" s="103" t="str">
        <f>IF(option=3, MIN(100, IF(CS$17=1, CS56, IF(Calculation!$G57&lt;=Calculation!$L$2,Calculation!CS56+(CS$38-CS$28)/10, IF(CS$10&gt;=30, CS56+DF53, CS56+('TFP model'!$D$55-CS$42)/('TFP model'!$I$55-Calculation!$L$2))))),  "")</f>
        <v/>
      </c>
      <c r="CT57" s="77">
        <v>2004</v>
      </c>
      <c r="CU57" s="102">
        <f>SUMIFS(Data!AE$4:AE$6064,Data!$B$4:$B$6064,CU$18,Data!$D$4:$D$6064,$CT57)</f>
        <v>0</v>
      </c>
      <c r="CV57" s="102">
        <f>SUMIFS(Data!AF$4:AF$6064,Data!$B$4:$B$6064,CV$18,Data!$D$4:$D$6064,$CT57)</f>
        <v>0</v>
      </c>
      <c r="CW57" s="102">
        <f>SUMIFS(Data!AG$4:AG$6064,Data!$B$4:$B$6064,CW$18,Data!$D$4:$D$6064,$CT57)</f>
        <v>0</v>
      </c>
      <c r="CX57" s="102">
        <f>SUMIFS(Data!AH$4:AH$6064,Data!$B$4:$B$6064,CX$18,Data!$D$4:$D$6064,$CT57)</f>
        <v>0</v>
      </c>
      <c r="CY57" s="102">
        <f>SUMIFS(Data!AI$4:AI$6064,Data!$B$4:$B$6064,CY$18,Data!$D$4:$D$6064,$CT57)</f>
        <v>0</v>
      </c>
      <c r="CZ57" s="102">
        <f>SUMIFS(Data!AJ$4:AJ$6064,Data!$B$4:$B$6064,CZ$18,Data!$D$4:$D$6064,$CT57)</f>
        <v>0</v>
      </c>
      <c r="DA57" s="144">
        <f t="shared" si="50"/>
        <v>0</v>
      </c>
      <c r="DB57" s="144">
        <f t="shared" si="51"/>
        <v>0</v>
      </c>
      <c r="DC57" s="144">
        <f t="shared" si="52"/>
        <v>0</v>
      </c>
      <c r="DD57" s="144">
        <f t="shared" si="53"/>
        <v>0</v>
      </c>
      <c r="DE57" s="144">
        <f t="shared" si="54"/>
        <v>0</v>
      </c>
      <c r="DF57" s="144">
        <f t="shared" si="55"/>
        <v>0</v>
      </c>
      <c r="DG57" s="42" t="str">
        <f t="shared" si="56"/>
        <v/>
      </c>
      <c r="DH57" s="103" t="str">
        <f>IF(option=3, IF(DH$17=1, DH56, IF(Calculation!$G57&lt;=Calculation!$L$2,Calculation!DH56+(DH$38-DH$28)/10, IF(DH$10&gt;=30, DH56+DU53, DH56+('TFP model'!$D$58-DH$42)/('TFP model'!$I$58-Calculation!$L$2)))),  "")</f>
        <v/>
      </c>
      <c r="DI57" s="103" t="str">
        <f>IF(option=3, IF(DI$17=1, DI56, IF(Calculation!$G57&lt;=Calculation!$L$2,Calculation!DI56+(DI$38-DI$28)/10, IF(DI$10&gt;=30, DI56+DV53, DI56+('TFP model'!$D$59-DI$42)/('TFP model'!$I$59-Calculation!$L$2)))),  "")</f>
        <v/>
      </c>
      <c r="DJ57" s="103" t="str">
        <f>IF(option=3, IF(DJ$17=1, DJ56, IF(Calculation!$G57&lt;=Calculation!$L$2,Calculation!DJ56+(DJ$38-DJ$28)/10, IF(DJ$10&gt;=30, DJ56+DW53,  DJ56+('TFP model'!$D$60-DJ$42)/('TFP model'!$I$60-Calculation!$L$2)))),  "")</f>
        <v/>
      </c>
      <c r="DK57" s="103" t="str">
        <f>IF(option=3, IF(DK$17=1, DK56, IF(Calculation!$G57&lt;=Calculation!$L$2,Calculation!DK56+(DK$38-DK$28)/10, IF(DK$10&gt;=30, DK56+DX53, DK56+('TFP model'!$D$61-DK$42)/('TFP model'!$I$61-Calculation!$L$2)))),  "")</f>
        <v/>
      </c>
      <c r="DL57" s="103" t="str">
        <f>IF(option=3, IF(DL$17=1, DL56, IF(Calculation!$G57&lt;=Calculation!$L$2,Calculation!DL56+(DL$38-DL$28)/10, IF(DL$10&gt;=30, DL56+DY53, DL56+('TFP model'!$D$62-DL$42)/('TFP model'!$I$62-Calculation!$L$2)))),  "")</f>
        <v/>
      </c>
      <c r="DM57" s="103" t="str">
        <f>IF(option=3, IF(DM$17=1, DM56, IF(Calculation!$G57&lt;=Calculation!$L$2,Calculation!DM56+(DM$38-DM$28)/10, IF(DM$10&gt;=30, DM56+DZ53, DM56+('TFP model'!$D$63-DM$42)/('TFP model'!$I$63-Calculation!$L$2)))),  "")</f>
        <v/>
      </c>
      <c r="DN57" s="77">
        <v>2004</v>
      </c>
      <c r="DO57" s="102">
        <f>SUMIFS(Data!AK$4:AK$6064,Data!$B$4:$B$6064,DO$18,Data!$D$4:$D$6064,$DN57)</f>
        <v>0</v>
      </c>
      <c r="DP57" s="102">
        <f>SUMIFS(Data!AL$4:AL$6064,Data!$B$4:$B$6064,DP$18,Data!$D$4:$D$6064,$DN57)</f>
        <v>0</v>
      </c>
      <c r="DQ57" s="102">
        <f>SUMIFS(Data!AM$4:AM$6064,Data!$B$4:$B$6064,DQ$18,Data!$D$4:$D$6064,$DN57)</f>
        <v>0</v>
      </c>
      <c r="DR57" s="102">
        <f>SUMIFS(Data!AN$4:AN$6064,Data!$B$4:$B$6064,DR$18,Data!$D$4:$D$6064,$DN57)</f>
        <v>0</v>
      </c>
      <c r="DS57" s="102">
        <f>SUMIFS(Data!AO$4:AO$6064,Data!$B$4:$B$6064,DS$18,Data!$D$4:$D$6064,$DN57)</f>
        <v>0</v>
      </c>
      <c r="DT57" s="102">
        <f>SUMIFS(Data!AP$4:AP$6064,Data!$B$4:$B$6064,DT$18,Data!$D$4:$D$6064,$DN57)</f>
        <v>0</v>
      </c>
      <c r="DU57" s="144">
        <f t="shared" si="57"/>
        <v>0</v>
      </c>
      <c r="DV57" s="144">
        <f t="shared" si="58"/>
        <v>0</v>
      </c>
      <c r="DW57" s="144">
        <f t="shared" si="59"/>
        <v>0</v>
      </c>
      <c r="DX57" s="144">
        <f t="shared" si="60"/>
        <v>0</v>
      </c>
      <c r="DY57" s="144">
        <f t="shared" si="61"/>
        <v>0</v>
      </c>
      <c r="DZ57" s="144">
        <f t="shared" si="62"/>
        <v>0</v>
      </c>
      <c r="EA57" s="16"/>
      <c r="EB57" s="16"/>
      <c r="EC57" s="16"/>
      <c r="ED57" s="16"/>
      <c r="EE57" s="16"/>
      <c r="EF57" s="16"/>
      <c r="EI57" s="16"/>
      <c r="EJ57" s="16"/>
      <c r="EK57" s="16"/>
      <c r="EL57" s="16"/>
      <c r="EM57" s="16"/>
      <c r="EN57" s="16"/>
      <c r="EO57" s="16"/>
    </row>
    <row r="58" spans="3:145" x14ac:dyDescent="0.25">
      <c r="F58" s="39" t="str">
        <f t="shared" si="70"/>
        <v>MYS</v>
      </c>
      <c r="G58" s="16">
        <v>2034</v>
      </c>
      <c r="H58" s="16"/>
      <c r="I58" s="40"/>
      <c r="J58" s="105" t="e">
        <f>IF(G58=Calculation!$L$2, $Y$7, IF(G58=Calculation!$L$2+1, $Y$7+$K$12*(LN(P57)-LN(P42))/15+$K$13*(LN(N57)-LN(N42))/15,J57+$K$12*(LN(P57)-LN(P56))+$K$13*(LN(N57)-LN(N56))))</f>
        <v>#VALUE!</v>
      </c>
      <c r="K58" s="105" t="e">
        <f t="shared" si="24"/>
        <v>#VALUE!</v>
      </c>
      <c r="L58" s="105">
        <f>IF(G58=Calculation!$L$2, $Y$7, IF(G58=Calculation!$L$2+1, $Y$7+$K$12*(LN(Q57)-LN(Q42))/15+$K$13*(LN(O57)-LN(N42))/15,L57+$K$12*(LN(Q57)-LN(Q56))+$K$13*(LN(O57)-LN(O56))))</f>
        <v>1.9226182917913991E-3</v>
      </c>
      <c r="M58" s="215">
        <f t="shared" si="24"/>
        <v>1.958444503791467E-3</v>
      </c>
      <c r="N58" s="104" t="e">
        <f t="shared" si="64"/>
        <v>#VALUE!</v>
      </c>
      <c r="O58" s="104">
        <f t="shared" si="63"/>
        <v>1.1247062447322036</v>
      </c>
      <c r="P58" s="103" t="e">
        <f t="shared" si="65"/>
        <v>#VALUE!</v>
      </c>
      <c r="Q58" s="103">
        <f t="shared" si="66"/>
        <v>61.68838384366218</v>
      </c>
      <c r="R58" s="16">
        <v>2034</v>
      </c>
      <c r="S58" s="103" t="e">
        <f>IF(option=1,IF(Calculation!G58&lt;=Calculation!$L$2,Calculation!S57+(S$38-S$28)/10,IF(AND(select&gt;=30,select&lt;=36),S57+W54,S57+(Calculation!$C$4-S$42)/('TFP model'!$I$18-Calculation!$L$2))))</f>
        <v>#VALUE!</v>
      </c>
      <c r="T58" s="102" t="e">
        <f t="shared" si="67"/>
        <v>#VALUE!</v>
      </c>
      <c r="U58" s="77">
        <v>2005</v>
      </c>
      <c r="V58" s="41">
        <f>SUMIFS(Data!L$4:L$6064,Data!B$4:B$6064,V$10,Data!D$4:D$6064,U58)</f>
        <v>0</v>
      </c>
      <c r="W58" s="41">
        <f t="shared" si="25"/>
        <v>0</v>
      </c>
      <c r="X58" s="41">
        <f t="shared" si="23"/>
        <v>36.95811510548333</v>
      </c>
      <c r="Y58" s="102">
        <v>3.7868858762962976</v>
      </c>
      <c r="Z58" s="103" t="str">
        <f t="shared" si="26"/>
        <v/>
      </c>
      <c r="AA58" s="102" t="str">
        <f t="shared" si="68"/>
        <v/>
      </c>
      <c r="AB58" s="103" t="str">
        <f t="shared" si="27"/>
        <v/>
      </c>
      <c r="AC58" s="102" t="str">
        <f t="shared" si="69"/>
        <v/>
      </c>
      <c r="AD58" s="16">
        <v>2034</v>
      </c>
      <c r="AE58" s="103" t="str">
        <f>IF(option=2, IF(AE$17=1, AE57, IF(Calculation!$G58&lt;=Calculation!$L$2, Calculation!AE57+(AE$38-AE$28)/10, IF(AND(AE$10&gt;=30, AE$10&lt;=36), AE57+AP54, AE57+(Calculation!$C$7-AE$42)/('TFP model'!$I$21-Calculation!$L$2)))), "")</f>
        <v/>
      </c>
      <c r="AF58" s="103" t="str">
        <f>IF(option=2, IF(AF$17=1, AF57, IF(Calculation!$G58&lt;=Calculation!$L$2, Calculation!AF57+(AF$38-AF$28)/10, IF(AND(AF$10&gt;=30, AF$10&lt;=36), AF57+AQ54, AF57+(Calculation!$C$9-AF$42)/('TFP model'!$I$22-Calculation!$L$2)))), "")</f>
        <v/>
      </c>
      <c r="AG58" s="103" t="str">
        <f>IF(option=2, IF(AG$17=1, AG57, IF(Calculation!$G58&lt;=Calculation!$L$2, Calculation!AG57+(AG$38-AG$28)/10, IF(AND(AG$10&gt;=30, AG$10&lt;=36), AG57+AR54, AG57+(Calculation!$C$11-AG$42)/('TFP model'!$I$23-Calculation!$L$2)))), "")</f>
        <v/>
      </c>
      <c r="AH58" s="103" t="str">
        <f>IF(option=2, IF(AH$17=1, AH57, IF(Calculation!$G58&lt;=Calculation!$L$2, Calculation!AH57+(AH$38-AH$28)/10, IF(AND(AH$10&gt;=30, AH$10&lt;=36), AH57+AS54, AH57+(Calculation!$C$13-AH$42)/('TFP model'!$I$24-Calculation!$L$2)))), "")</f>
        <v/>
      </c>
      <c r="AI58" s="103" t="str">
        <f>IF(option=2, IF(AI$17=1, AI57, IF(Calculation!$G58&lt;=Calculation!$L$2, Calculation!AI57+(AI$38-AI$28)/10, IF(AND(AI$10&gt;=30, AI$10&lt;=36), AI57+AT54, AI57+(Calculation!$C$15-AI$42)/('TFP model'!$I$25-Calculation!$L$2)))), "")</f>
        <v/>
      </c>
      <c r="AJ58" s="77">
        <v>2005</v>
      </c>
      <c r="AK58" s="102">
        <f>SUMIFS(Data!M$4:M$6064,Data!$B$4:$B$6064,AK$18,Data!$D$4:$D$6064,$AJ58)</f>
        <v>0</v>
      </c>
      <c r="AL58" s="102">
        <f>SUMIFS(Data!N$4:N$6064,Data!$B$4:$B$6064,AL$18,Data!$D$4:$D$6064,$AJ58)</f>
        <v>0</v>
      </c>
      <c r="AM58" s="102">
        <f>SUMIFS(Data!O$4:O$6064,Data!$B$4:$B$6064,AM$18,Data!$D$4:$D$6064,$AJ58)</f>
        <v>0</v>
      </c>
      <c r="AN58" s="102">
        <f>SUMIFS(Data!P$4:P$6064,Data!$B$4:$B$6064,AN$18,Data!$D$4:$D$6064,$AJ58)</f>
        <v>0</v>
      </c>
      <c r="AO58" s="102">
        <f>SUMIFS(Data!Q$4:Q$6064,Data!$B$4:$B$6064,AO$18,Data!$D$4:$D$6064,$AJ58)</f>
        <v>0</v>
      </c>
      <c r="AP58" s="101">
        <f t="shared" si="28"/>
        <v>0</v>
      </c>
      <c r="AQ58" s="101">
        <f t="shared" si="29"/>
        <v>0</v>
      </c>
      <c r="AR58" s="101">
        <f t="shared" si="30"/>
        <v>0</v>
      </c>
      <c r="AS58" s="101">
        <f t="shared" si="31"/>
        <v>0</v>
      </c>
      <c r="AT58" s="101">
        <f t="shared" si="32"/>
        <v>0</v>
      </c>
      <c r="AU58" s="103" t="str">
        <f t="shared" si="33"/>
        <v/>
      </c>
      <c r="AV58" s="103" t="str">
        <f>IF(option=3, IF(AV$17=1, AV57, IF(Calculation!$G58&lt;=Calculation!$L$2,Calculation!AV57+(AV$38-AV$28)/10, IF(AV$10&gt;=30, AV57+BC54, AV57+('TFP model'!$D$29-AV$42)/('TFP model'!$I$29-Calculation!$L$2)))),  "")</f>
        <v/>
      </c>
      <c r="AW58" s="103" t="str">
        <f>IF(option=3, IF(AW$17=1, AW57, IF(Calculation!$G58&lt;=Calculation!$L$2,Calculation!AW57+(AW$38-AW$28)/10, IF(AW$10&gt;=30, AW57+BD54, AW57+('TFP model'!$D$30-AW$42)/('TFP model'!$I$30-Calculation!$L$2)))),  "")</f>
        <v/>
      </c>
      <c r="AX58" s="103" t="str">
        <f>IF(option=3, IF(AX$17=1, AX57, IF(Calculation!$G58&lt;=Calculation!$L$2,Calculation!AX57+(AX$38-AX$28)/10, IF(AX$10&gt;=30, AX57+BE54, AX57+('TFP model'!$D$31-AX$42)/('TFP model'!$I$31-Calculation!$L$2)))),  "")</f>
        <v/>
      </c>
      <c r="AY58" s="77">
        <v>2005</v>
      </c>
      <c r="AZ58" s="102">
        <f>SUMIFS(Data!R$4:R$6064,Data!$B$4:$B$6064,AZ$18,Data!$D$4:$D$6064,$AY58)</f>
        <v>0</v>
      </c>
      <c r="BA58" s="102">
        <f>SUMIFS(Data!S$4:S$6064,Data!$B$4:$B$6064,BA$18,Data!$D$4:$D$6064,$AY58)</f>
        <v>0</v>
      </c>
      <c r="BB58" s="102">
        <f>SUMIFS(Data!T$4:T$6064,Data!$B$4:$B$6064,BB$18,Data!$D$4:$D$6064,$AY58)</f>
        <v>0</v>
      </c>
      <c r="BC58" s="140">
        <f t="shared" si="34"/>
        <v>0</v>
      </c>
      <c r="BD58" s="140">
        <f t="shared" si="35"/>
        <v>0</v>
      </c>
      <c r="BE58" s="140">
        <f t="shared" si="36"/>
        <v>0</v>
      </c>
      <c r="BF58" s="103" t="str">
        <f t="shared" si="37"/>
        <v/>
      </c>
      <c r="BG58" s="103" t="str">
        <f>IF(option=3, IF(BG$17=1, BG57, IF(Calculation!$G58&lt;=Calculation!$L$2,Calculation!BG57+(BG$38-BG$28)/10, IF(BG$10&gt;=30, BG57+BP54, BG57+('TFP model'!$D$34-BG$42)/('TFP model'!$I$34-Calculation!$L$2)))),  "")</f>
        <v/>
      </c>
      <c r="BH58" s="103" t="str">
        <f>IF(option=3, IF(BH$17=1, BH57, IF(Calculation!$G58&lt;=Calculation!$L$2,Calculation!BH57+(BH$38-BH$28)/10, IF(BH$10&gt;=30, BH57+BQ54, BH57+('TFP model'!$D$35-BH$42)/('TFP model'!$I$35-Calculation!$L$2)))),  "")</f>
        <v/>
      </c>
      <c r="BI58" s="103" t="str">
        <f>IF(option=3, IF(BI$17=1, BI57, IF(Calculation!$G58&lt;=Calculation!$L$2,Calculation!BI57+(BI$38-BI$28)/10, IF(BI$10&gt;=30, BI57+BR54, BI57+('TFP model'!$D$36-BI$42)/('TFP model'!$I$36-Calculation!$L$2)))),  "")</f>
        <v/>
      </c>
      <c r="BJ58" s="103" t="str">
        <f>IF(option=3, IF(BJ$17=1, BJ57, IF(Calculation!$G58&lt;=Calculation!$L$2,Calculation!BJ57+(BJ$38-BJ$28)/10, IF(BJ$10&gt;=30, BJ57+BS54, BJ57+('TFP model'!$D$37-BJ$42)/('TFP model'!$I$37-Calculation!$L$2)))),  "")</f>
        <v/>
      </c>
      <c r="BK58" s="77">
        <v>2005</v>
      </c>
      <c r="BL58" s="102">
        <f>SUMIFS(Data!U$4:U$6064,Data!$B$4:$B$6064,BL$18,Data!$D$4:$D$6064,$BK58)</f>
        <v>0</v>
      </c>
      <c r="BM58" s="102">
        <f>SUMIFS(Data!V$4:V$6064,Data!$B$4:$B$6064,BM$18,Data!$D$4:$D$6064,$BK58)</f>
        <v>0</v>
      </c>
      <c r="BN58" s="102">
        <f>SUMIFS(Data!W$4:W$6064,Data!$B$4:$B$6064,BN$18,Data!$D$4:$D$6064,$BK58)</f>
        <v>0</v>
      </c>
      <c r="BO58" s="102">
        <f>SUMIFS(Data!X$4:X$6064,Data!$B$4:$B$6064,BO$18,Data!$D$4:$D$6064,$BK58)</f>
        <v>0</v>
      </c>
      <c r="BP58" s="142">
        <f t="shared" si="38"/>
        <v>0</v>
      </c>
      <c r="BQ58" s="142">
        <f t="shared" si="39"/>
        <v>0</v>
      </c>
      <c r="BR58" s="142">
        <f t="shared" si="40"/>
        <v>0</v>
      </c>
      <c r="BS58" s="142">
        <f t="shared" si="41"/>
        <v>0</v>
      </c>
      <c r="BT58" s="103" t="str">
        <f t="shared" si="42"/>
        <v/>
      </c>
      <c r="BU58" s="103" t="str">
        <f>IF(option=3, IF(BU$17=1, BU57, IF(Calculation!$G58&lt;=Calculation!$L$2,Calculation!BU57+(BU$38-BU$28)/10, IF(BU$10&gt;=30, BU57+BZ54, BU57+('TFP model'!$D$41-BU$42)/('TFP model'!$I$41-Calculation!$L$2)))),  "")</f>
        <v/>
      </c>
      <c r="BV58" s="103" t="str">
        <f>IF(option=3, IF(BV$17=1, BV57, IF(Calculation!$G58&lt;=Calculation!$L$2,Calculation!BV57+(BV$38-BV$28)/10, IF(BV$10&gt;=30, BV57+CA54, BV57+('TFP model'!$D$43-BV$42)/('TFP model'!$I$43-Calculation!$L$2)))),  "")</f>
        <v/>
      </c>
      <c r="BW58" s="77">
        <v>2005</v>
      </c>
      <c r="BX58" s="102">
        <f>SUMIFS(Data!Y$4:Y$6064,Data!$B$4:$B$6064,BX$18,Data!$D$4:$D$6064,$BW58)</f>
        <v>0</v>
      </c>
      <c r="BY58" s="102">
        <f>SUMIFS(Data!Z$4:Z$6064,Data!$B$4:$B$6064,BY$18,Data!$D$4:$D$6064,$BW58)</f>
        <v>0</v>
      </c>
      <c r="BZ58" s="101">
        <f t="shared" si="43"/>
        <v>0</v>
      </c>
      <c r="CA58" s="101">
        <f t="shared" si="44"/>
        <v>0</v>
      </c>
      <c r="CB58" s="42" t="str">
        <f t="shared" si="45"/>
        <v/>
      </c>
      <c r="CC58" s="103" t="str">
        <f>IF(option=3, IF(CC$17=1, CC57, IF(Calculation!$G58&lt;=Calculation!$L$2,Calculation!CC57+(CC$38-CC$28)/10, IF(CC$10&gt;=30, CC57+CJ54, CC57+('TFP model'!$D$45-CC$42)/('TFP model'!$I$45-Calculation!$L$2)))),  "")</f>
        <v/>
      </c>
      <c r="CD58" s="103" t="str">
        <f>IF(option=3, IF(CD$17=1, CD57, IF(Calculation!$G58&lt;=Calculation!$L$2,Calculation!CD57+(CD$38-CD$28)/10, IF(CD$10&gt;=30, CD57+CK54, CD57+('TFP model'!$D$46-CD$42)/('TFP model'!$I$46-Calculation!$L$2)))),  "")</f>
        <v/>
      </c>
      <c r="CE58" s="103" t="str">
        <f>IF(option=3, IF(CE$17=1, CE57, IF(Calculation!$G58&lt;=Calculation!$L$2,Calculation!CE57+(CE$38-CE$28)/10, IF(CE$10&gt;=30, CE57+CL54, CE57+('TFP model'!$D$47-CE$42)/('TFP model'!$I$47-Calculation!$L$2)))),  "")</f>
        <v/>
      </c>
      <c r="CF58" s="77">
        <v>2005</v>
      </c>
      <c r="CG58" s="102">
        <f>SUMIFS(Data!AB$4:AB$6064,Data!$B$4:$B$6064,CG$18,Data!$D$4:$D$6064,$CF58)</f>
        <v>0</v>
      </c>
      <c r="CH58" s="102">
        <f>SUMIFS(Data!AC$4:AC$6064,Data!$B$4:$B$6064,CH$18,Data!$D$4:$D$6064,$CF58)</f>
        <v>0</v>
      </c>
      <c r="CI58" s="102">
        <f>SUMIFS(Data!AD$4:AD$6064,Data!$B$4:$B$6064,CI$18,Data!$D$4:$D$6064,$CF58)</f>
        <v>0</v>
      </c>
      <c r="CJ58" s="144">
        <f t="shared" si="46"/>
        <v>0</v>
      </c>
      <c r="CK58" s="144">
        <f t="shared" si="47"/>
        <v>0</v>
      </c>
      <c r="CL58" s="144">
        <f t="shared" si="48"/>
        <v>0</v>
      </c>
      <c r="CM58" s="103" t="str">
        <f t="shared" si="49"/>
        <v/>
      </c>
      <c r="CN58" s="103" t="str">
        <f>IF(option=3, IF(CN$17=1, CN57, IF(Calculation!$G58&lt;=Calculation!$L$2,Calculation!CN57+(CN$38-CN$28)/10, IF(CN$10&gt;=30, CN57+DA54, CN57+('TFP model'!$D$50-CN$42)/('TFP model'!$I$50-Calculation!$L$2)))),  "")</f>
        <v/>
      </c>
      <c r="CO58" s="103" t="str">
        <f>IF(option=3, IF(CO$17=1, CO57, IF(Calculation!$G58&lt;=Calculation!$L$2,Calculation!CO57+(CO$38-CO$28)/10, IF(CO$10&gt;=30, CO57+DB54, CO57+('TFP model'!$D$51-CO$42)/('TFP model'!$I$51-Calculation!$L$2)))),  "")</f>
        <v/>
      </c>
      <c r="CP58" s="103" t="str">
        <f>IF(option=3, IF(CP$17=1, CP57, IF(Calculation!$G58&lt;=Calculation!$L$2,Calculation!CP57+(CP$38-CP$28)/10, IF(CP$10&gt;=30, CP57+DC54, CP57+('TFP model'!$D$52-CP$42)/('TFP model'!$I$52-Calculation!$L$2)))),  "")</f>
        <v/>
      </c>
      <c r="CQ58" s="103" t="str">
        <f>IF(option=3, IF(CQ$17=1, CQ57, IF(Calculation!$G58&lt;=Calculation!$L$2,Calculation!CQ57+(CQ$38-CQ$28)/10, IF(CQ$10&gt;=30, CQ57+DD54, CQ57+('TFP model'!$D$53-CQ$42)/('TFP model'!$I$53-Calculation!$L$2)))),  "")</f>
        <v/>
      </c>
      <c r="CR58" s="103" t="str">
        <f>IF(option=3, MIN(100, IF(CR$17=1, CR57, IF(Calculation!$G58&lt;=Calculation!$L$2,Calculation!CR57+(CR$38-CR$28)/10, IF(CR$10&gt;=30, CR57+DE54,  CR57+('TFP model'!$D$54-CR$42)/('TFP model'!$I$54-Calculation!$L$2))))),  "")</f>
        <v/>
      </c>
      <c r="CS58" s="103" t="str">
        <f>IF(option=3, MIN(100, IF(CS$17=1, CS57, IF(Calculation!$G58&lt;=Calculation!$L$2,Calculation!CS57+(CS$38-CS$28)/10, IF(CS$10&gt;=30, CS57+DF54, CS57+('TFP model'!$D$55-CS$42)/('TFP model'!$I$55-Calculation!$L$2))))),  "")</f>
        <v/>
      </c>
      <c r="CT58" s="77">
        <v>2005</v>
      </c>
      <c r="CU58" s="102">
        <f>SUMIFS(Data!AE$4:AE$6064,Data!$B$4:$B$6064,CU$18,Data!$D$4:$D$6064,$CT58)</f>
        <v>0</v>
      </c>
      <c r="CV58" s="102">
        <f>SUMIFS(Data!AF$4:AF$6064,Data!$B$4:$B$6064,CV$18,Data!$D$4:$D$6064,$CT58)</f>
        <v>0</v>
      </c>
      <c r="CW58" s="102">
        <f>SUMIFS(Data!AG$4:AG$6064,Data!$B$4:$B$6064,CW$18,Data!$D$4:$D$6064,$CT58)</f>
        <v>0</v>
      </c>
      <c r="CX58" s="102">
        <f>SUMIFS(Data!AH$4:AH$6064,Data!$B$4:$B$6064,CX$18,Data!$D$4:$D$6064,$CT58)</f>
        <v>0</v>
      </c>
      <c r="CY58" s="102">
        <f>SUMIFS(Data!AI$4:AI$6064,Data!$B$4:$B$6064,CY$18,Data!$D$4:$D$6064,$CT58)</f>
        <v>0</v>
      </c>
      <c r="CZ58" s="102">
        <f>SUMIFS(Data!AJ$4:AJ$6064,Data!$B$4:$B$6064,CZ$18,Data!$D$4:$D$6064,$CT58)</f>
        <v>0</v>
      </c>
      <c r="DA58" s="144">
        <f t="shared" si="50"/>
        <v>0</v>
      </c>
      <c r="DB58" s="144">
        <f t="shared" si="51"/>
        <v>0</v>
      </c>
      <c r="DC58" s="144">
        <f t="shared" si="52"/>
        <v>0</v>
      </c>
      <c r="DD58" s="144">
        <f t="shared" si="53"/>
        <v>0</v>
      </c>
      <c r="DE58" s="144">
        <f t="shared" si="54"/>
        <v>0</v>
      </c>
      <c r="DF58" s="144">
        <f t="shared" si="55"/>
        <v>0</v>
      </c>
      <c r="DG58" s="42" t="str">
        <f t="shared" si="56"/>
        <v/>
      </c>
      <c r="DH58" s="103" t="str">
        <f>IF(option=3, IF(DH$17=1, DH57, IF(Calculation!$G58&lt;=Calculation!$L$2,Calculation!DH57+(DH$38-DH$28)/10, IF(DH$10&gt;=30, DH57+DU54, DH57+('TFP model'!$D$58-DH$42)/('TFP model'!$I$58-Calculation!$L$2)))),  "")</f>
        <v/>
      </c>
      <c r="DI58" s="103" t="str">
        <f>IF(option=3, IF(DI$17=1, DI57, IF(Calculation!$G58&lt;=Calculation!$L$2,Calculation!DI57+(DI$38-DI$28)/10, IF(DI$10&gt;=30, DI57+DV54, DI57+('TFP model'!$D$59-DI$42)/('TFP model'!$I$59-Calculation!$L$2)))),  "")</f>
        <v/>
      </c>
      <c r="DJ58" s="103" t="str">
        <f>IF(option=3, IF(DJ$17=1, DJ57, IF(Calculation!$G58&lt;=Calculation!$L$2,Calculation!DJ57+(DJ$38-DJ$28)/10, IF(DJ$10&gt;=30, DJ57+DW54,  DJ57+('TFP model'!$D$60-DJ$42)/('TFP model'!$I$60-Calculation!$L$2)))),  "")</f>
        <v/>
      </c>
      <c r="DK58" s="103" t="str">
        <f>IF(option=3, IF(DK$17=1, DK57, IF(Calculation!$G58&lt;=Calculation!$L$2,Calculation!DK57+(DK$38-DK$28)/10, IF(DK$10&gt;=30, DK57+DX54, DK57+('TFP model'!$D$61-DK$42)/('TFP model'!$I$61-Calculation!$L$2)))),  "")</f>
        <v/>
      </c>
      <c r="DL58" s="103" t="str">
        <f>IF(option=3, IF(DL$17=1, DL57, IF(Calculation!$G58&lt;=Calculation!$L$2,Calculation!DL57+(DL$38-DL$28)/10, IF(DL$10&gt;=30, DL57+DY54, DL57+('TFP model'!$D$62-DL$42)/('TFP model'!$I$62-Calculation!$L$2)))),  "")</f>
        <v/>
      </c>
      <c r="DM58" s="103" t="str">
        <f>IF(option=3, IF(DM$17=1, DM57, IF(Calculation!$G58&lt;=Calculation!$L$2,Calculation!DM57+(DM$38-DM$28)/10, IF(DM$10&gt;=30, DM57+DZ54, DM57+('TFP model'!$D$63-DM$42)/('TFP model'!$I$63-Calculation!$L$2)))),  "")</f>
        <v/>
      </c>
      <c r="DN58" s="77">
        <v>2005</v>
      </c>
      <c r="DO58" s="102">
        <f>SUMIFS(Data!AK$4:AK$6064,Data!$B$4:$B$6064,DO$18,Data!$D$4:$D$6064,$DN58)</f>
        <v>0</v>
      </c>
      <c r="DP58" s="102">
        <f>SUMIFS(Data!AL$4:AL$6064,Data!$B$4:$B$6064,DP$18,Data!$D$4:$D$6064,$DN58)</f>
        <v>0</v>
      </c>
      <c r="DQ58" s="102">
        <f>SUMIFS(Data!AM$4:AM$6064,Data!$B$4:$B$6064,DQ$18,Data!$D$4:$D$6064,$DN58)</f>
        <v>0</v>
      </c>
      <c r="DR58" s="102">
        <f>SUMIFS(Data!AN$4:AN$6064,Data!$B$4:$B$6064,DR$18,Data!$D$4:$D$6064,$DN58)</f>
        <v>0</v>
      </c>
      <c r="DS58" s="102">
        <f>SUMIFS(Data!AO$4:AO$6064,Data!$B$4:$B$6064,DS$18,Data!$D$4:$D$6064,$DN58)</f>
        <v>0</v>
      </c>
      <c r="DT58" s="102">
        <f>SUMIFS(Data!AP$4:AP$6064,Data!$B$4:$B$6064,DT$18,Data!$D$4:$D$6064,$DN58)</f>
        <v>0</v>
      </c>
      <c r="DU58" s="144">
        <f t="shared" si="57"/>
        <v>0</v>
      </c>
      <c r="DV58" s="144">
        <f t="shared" si="58"/>
        <v>0</v>
      </c>
      <c r="DW58" s="144">
        <f t="shared" si="59"/>
        <v>0</v>
      </c>
      <c r="DX58" s="144">
        <f t="shared" si="60"/>
        <v>0</v>
      </c>
      <c r="DY58" s="144">
        <f t="shared" si="61"/>
        <v>0</v>
      </c>
      <c r="DZ58" s="144">
        <f t="shared" si="62"/>
        <v>0</v>
      </c>
      <c r="EA58" s="16"/>
      <c r="EB58" s="16"/>
      <c r="EC58" s="16"/>
      <c r="ED58" s="16"/>
      <c r="EE58" s="16"/>
      <c r="EF58" s="16"/>
      <c r="EI58" s="16"/>
      <c r="EJ58" s="16"/>
      <c r="EK58" s="16"/>
      <c r="EL58" s="16"/>
      <c r="EM58" s="16"/>
      <c r="EN58" s="16"/>
      <c r="EO58" s="16"/>
    </row>
    <row r="59" spans="3:145" x14ac:dyDescent="0.25">
      <c r="C59" s="112"/>
      <c r="F59" s="39" t="str">
        <f t="shared" si="70"/>
        <v>MYS</v>
      </c>
      <c r="G59" s="16">
        <v>2035</v>
      </c>
      <c r="H59" s="16"/>
      <c r="I59" s="40"/>
      <c r="J59" s="105" t="e">
        <f>IF(G59=Calculation!$L$2, $Y$7, IF(G59=Calculation!$L$2+1, $Y$7+$K$12*(LN(P58)-LN(P43))/15+$K$13*(LN(N58)-LN(N43))/15,J58+$K$12*(LN(P58)-LN(P57))+$K$13*(LN(N58)-LN(N57))))</f>
        <v>#VALUE!</v>
      </c>
      <c r="K59" s="105" t="e">
        <f t="shared" si="24"/>
        <v>#VALUE!</v>
      </c>
      <c r="L59" s="105">
        <f>IF(G59=Calculation!$L$2, $Y$7, IF(G59=Calculation!$L$2+1, $Y$7+$K$12*(LN(Q58)-LN(Q43))/15+$K$13*(LN(O58)-LN(N43))/15,L58+$K$12*(LN(Q58)-LN(Q57))+$K$13*(LN(O58)-LN(O57))))</f>
        <v>1.7316684573345819E-3</v>
      </c>
      <c r="M59" s="215">
        <f t="shared" si="24"/>
        <v>1.7800633243993946E-3</v>
      </c>
      <c r="N59" s="104" t="e">
        <f t="shared" si="64"/>
        <v>#VALUE!</v>
      </c>
      <c r="O59" s="104">
        <f t="shared" si="63"/>
        <v>1.126655550348387</v>
      </c>
      <c r="P59" s="103" t="e">
        <f t="shared" si="65"/>
        <v>#VALUE!</v>
      </c>
      <c r="Q59" s="103">
        <f t="shared" si="66"/>
        <v>61.68838384366218</v>
      </c>
      <c r="R59" s="16">
        <v>2035</v>
      </c>
      <c r="S59" s="103" t="e">
        <f>IF(option=1,IF(Calculation!G59&lt;=Calculation!$L$2,Calculation!S58+(S$38-S$28)/10,IF(AND(select&gt;=30,select&lt;=36),S58+W55,S58+(Calculation!$C$4-S$42)/('TFP model'!$I$18-Calculation!$L$2))))</f>
        <v>#VALUE!</v>
      </c>
      <c r="T59" s="102" t="e">
        <f t="shared" si="67"/>
        <v>#VALUE!</v>
      </c>
      <c r="U59" s="77">
        <v>2006</v>
      </c>
      <c r="V59" s="41">
        <f>SUMIFS(Data!L$4:L$6064,Data!B$4:B$6064,V$10,Data!D$4:D$6064,U59)</f>
        <v>0</v>
      </c>
      <c r="W59" s="41">
        <f t="shared" si="25"/>
        <v>0</v>
      </c>
      <c r="X59" s="41">
        <f t="shared" si="23"/>
        <v>36.95811510548333</v>
      </c>
      <c r="Y59" s="102">
        <v>3.9765936148148162</v>
      </c>
      <c r="Z59" s="103" t="str">
        <f t="shared" si="26"/>
        <v/>
      </c>
      <c r="AA59" s="102" t="str">
        <f t="shared" si="68"/>
        <v/>
      </c>
      <c r="AB59" s="103" t="str">
        <f t="shared" si="27"/>
        <v/>
      </c>
      <c r="AC59" s="102" t="str">
        <f t="shared" si="69"/>
        <v/>
      </c>
      <c r="AD59" s="16">
        <v>2035</v>
      </c>
      <c r="AE59" s="103" t="str">
        <f>IF(option=2, IF(AE$17=1, AE58, IF(Calculation!$G59&lt;=Calculation!$L$2, Calculation!AE58+(AE$38-AE$28)/10, IF(AND(AE$10&gt;=30, AE$10&lt;=36), AE58+AP55, AE58+(Calculation!$C$7-AE$42)/('TFP model'!$I$21-Calculation!$L$2)))), "")</f>
        <v/>
      </c>
      <c r="AF59" s="103" t="str">
        <f>IF(option=2, IF(AF$17=1, AF58, IF(Calculation!$G59&lt;=Calculation!$L$2, Calculation!AF58+(AF$38-AF$28)/10, IF(AND(AF$10&gt;=30, AF$10&lt;=36), AF58+AQ55, AF58+(Calculation!$C$9-AF$42)/('TFP model'!$I$22-Calculation!$L$2)))), "")</f>
        <v/>
      </c>
      <c r="AG59" s="103" t="str">
        <f>IF(option=2, IF(AG$17=1, AG58, IF(Calculation!$G59&lt;=Calculation!$L$2, Calculation!AG58+(AG$38-AG$28)/10, IF(AND(AG$10&gt;=30, AG$10&lt;=36), AG58+AR55, AG58+(Calculation!$C$11-AG$42)/('TFP model'!$I$23-Calculation!$L$2)))), "")</f>
        <v/>
      </c>
      <c r="AH59" s="103" t="str">
        <f>IF(option=2, IF(AH$17=1, AH58, IF(Calculation!$G59&lt;=Calculation!$L$2, Calculation!AH58+(AH$38-AH$28)/10, IF(AND(AH$10&gt;=30, AH$10&lt;=36), AH58+AS55, AH58+(Calculation!$C$13-AH$42)/('TFP model'!$I$24-Calculation!$L$2)))), "")</f>
        <v/>
      </c>
      <c r="AI59" s="103" t="str">
        <f>IF(option=2, IF(AI$17=1, AI58, IF(Calculation!$G59&lt;=Calculation!$L$2, Calculation!AI58+(AI$38-AI$28)/10, IF(AND(AI$10&gt;=30, AI$10&lt;=36), AI58+AT55, AI58+(Calculation!$C$15-AI$42)/('TFP model'!$I$25-Calculation!$L$2)))), "")</f>
        <v/>
      </c>
      <c r="AJ59" s="77">
        <v>2006</v>
      </c>
      <c r="AK59" s="102">
        <f>SUMIFS(Data!M$4:M$6064,Data!$B$4:$B$6064,AK$18,Data!$D$4:$D$6064,$AJ59)</f>
        <v>0</v>
      </c>
      <c r="AL59" s="102">
        <f>SUMIFS(Data!N$4:N$6064,Data!$B$4:$B$6064,AL$18,Data!$D$4:$D$6064,$AJ59)</f>
        <v>0</v>
      </c>
      <c r="AM59" s="102">
        <f>SUMIFS(Data!O$4:O$6064,Data!$B$4:$B$6064,AM$18,Data!$D$4:$D$6064,$AJ59)</f>
        <v>0</v>
      </c>
      <c r="AN59" s="102">
        <f>SUMIFS(Data!P$4:P$6064,Data!$B$4:$B$6064,AN$18,Data!$D$4:$D$6064,$AJ59)</f>
        <v>0</v>
      </c>
      <c r="AO59" s="102">
        <f>SUMIFS(Data!Q$4:Q$6064,Data!$B$4:$B$6064,AO$18,Data!$D$4:$D$6064,$AJ59)</f>
        <v>0</v>
      </c>
      <c r="AP59" s="101">
        <f t="shared" si="28"/>
        <v>0</v>
      </c>
      <c r="AQ59" s="101">
        <f t="shared" si="29"/>
        <v>0</v>
      </c>
      <c r="AR59" s="101">
        <f t="shared" si="30"/>
        <v>0</v>
      </c>
      <c r="AS59" s="101">
        <f t="shared" si="31"/>
        <v>0</v>
      </c>
      <c r="AT59" s="101">
        <f t="shared" si="32"/>
        <v>0</v>
      </c>
      <c r="AU59" s="103" t="str">
        <f t="shared" si="33"/>
        <v/>
      </c>
      <c r="AV59" s="103" t="str">
        <f>IF(option=3, IF(AV$17=1, AV58, IF(Calculation!$G59&lt;=Calculation!$L$2,Calculation!AV58+(AV$38-AV$28)/10, IF(AV$10&gt;=30, AV58+BC55, AV58+('TFP model'!$D$29-AV$42)/('TFP model'!$I$29-Calculation!$L$2)))),  "")</f>
        <v/>
      </c>
      <c r="AW59" s="103" t="str">
        <f>IF(option=3, IF(AW$17=1, AW58, IF(Calculation!$G59&lt;=Calculation!$L$2,Calculation!AW58+(AW$38-AW$28)/10, IF(AW$10&gt;=30, AW58+BD55, AW58+('TFP model'!$D$30-AW$42)/('TFP model'!$I$30-Calculation!$L$2)))),  "")</f>
        <v/>
      </c>
      <c r="AX59" s="103" t="str">
        <f>IF(option=3, IF(AX$17=1, AX58, IF(Calculation!$G59&lt;=Calculation!$L$2,Calculation!AX58+(AX$38-AX$28)/10, IF(AX$10&gt;=30, AX58+BE55, AX58+('TFP model'!$D$31-AX$42)/('TFP model'!$I$31-Calculation!$L$2)))),  "")</f>
        <v/>
      </c>
      <c r="AY59" s="77">
        <v>2006</v>
      </c>
      <c r="AZ59" s="102">
        <f>SUMIFS(Data!R$4:R$6064,Data!$B$4:$B$6064,AZ$18,Data!$D$4:$D$6064,$AY59)</f>
        <v>0</v>
      </c>
      <c r="BA59" s="102">
        <f>SUMIFS(Data!S$4:S$6064,Data!$B$4:$B$6064,BA$18,Data!$D$4:$D$6064,$AY59)</f>
        <v>0</v>
      </c>
      <c r="BB59" s="102">
        <f>SUMIFS(Data!T$4:T$6064,Data!$B$4:$B$6064,BB$18,Data!$D$4:$D$6064,$AY59)</f>
        <v>0</v>
      </c>
      <c r="BC59" s="140">
        <f t="shared" si="34"/>
        <v>0</v>
      </c>
      <c r="BD59" s="140">
        <f t="shared" si="35"/>
        <v>0</v>
      </c>
      <c r="BE59" s="140">
        <f t="shared" si="36"/>
        <v>0</v>
      </c>
      <c r="BF59" s="103" t="str">
        <f t="shared" si="37"/>
        <v/>
      </c>
      <c r="BG59" s="103" t="str">
        <f>IF(option=3, IF(BG$17=1, BG58, IF(Calculation!$G59&lt;=Calculation!$L$2,Calculation!BG58+(BG$38-BG$28)/10, IF(BG$10&gt;=30, BG58+BP55, BG58+('TFP model'!$D$34-BG$42)/('TFP model'!$I$34-Calculation!$L$2)))),  "")</f>
        <v/>
      </c>
      <c r="BH59" s="103" t="str">
        <f>IF(option=3, IF(BH$17=1, BH58, IF(Calculation!$G59&lt;=Calculation!$L$2,Calculation!BH58+(BH$38-BH$28)/10, IF(BH$10&gt;=30, BH58+BQ55, BH58+('TFP model'!$D$35-BH$42)/('TFP model'!$I$35-Calculation!$L$2)))),  "")</f>
        <v/>
      </c>
      <c r="BI59" s="103" t="str">
        <f>IF(option=3, IF(BI$17=1, BI58, IF(Calculation!$G59&lt;=Calculation!$L$2,Calculation!BI58+(BI$38-BI$28)/10, IF(BI$10&gt;=30, BI58+BR55, BI58+('TFP model'!$D$36-BI$42)/('TFP model'!$I$36-Calculation!$L$2)))),  "")</f>
        <v/>
      </c>
      <c r="BJ59" s="103" t="str">
        <f>IF(option=3, IF(BJ$17=1, BJ58, IF(Calculation!$G59&lt;=Calculation!$L$2,Calculation!BJ58+(BJ$38-BJ$28)/10, IF(BJ$10&gt;=30, BJ58+BS55, BJ58+('TFP model'!$D$37-BJ$42)/('TFP model'!$I$37-Calculation!$L$2)))),  "")</f>
        <v/>
      </c>
      <c r="BK59" s="77">
        <v>2006</v>
      </c>
      <c r="BL59" s="102">
        <f>SUMIFS(Data!U$4:U$6064,Data!$B$4:$B$6064,BL$18,Data!$D$4:$D$6064,$BK59)</f>
        <v>0</v>
      </c>
      <c r="BM59" s="102">
        <f>SUMIFS(Data!V$4:V$6064,Data!$B$4:$B$6064,BM$18,Data!$D$4:$D$6064,$BK59)</f>
        <v>0</v>
      </c>
      <c r="BN59" s="102">
        <f>SUMIFS(Data!W$4:W$6064,Data!$B$4:$B$6064,BN$18,Data!$D$4:$D$6064,$BK59)</f>
        <v>0</v>
      </c>
      <c r="BO59" s="102">
        <f>SUMIFS(Data!X$4:X$6064,Data!$B$4:$B$6064,BO$18,Data!$D$4:$D$6064,$BK59)</f>
        <v>0</v>
      </c>
      <c r="BP59" s="142">
        <f t="shared" si="38"/>
        <v>0</v>
      </c>
      <c r="BQ59" s="142">
        <f t="shared" si="39"/>
        <v>0</v>
      </c>
      <c r="BR59" s="142">
        <f t="shared" si="40"/>
        <v>0</v>
      </c>
      <c r="BS59" s="142">
        <f t="shared" si="41"/>
        <v>0</v>
      </c>
      <c r="BT59" s="103" t="str">
        <f t="shared" si="42"/>
        <v/>
      </c>
      <c r="BU59" s="103" t="str">
        <f>IF(option=3, IF(BU$17=1, BU58, IF(Calculation!$G59&lt;=Calculation!$L$2,Calculation!BU58+(BU$38-BU$28)/10, IF(BU$10&gt;=30, BU58+BZ55, BU58+('TFP model'!$D$41-BU$42)/('TFP model'!$I$41-Calculation!$L$2)))),  "")</f>
        <v/>
      </c>
      <c r="BV59" s="103" t="str">
        <f>IF(option=3, IF(BV$17=1, BV58, IF(Calculation!$G59&lt;=Calculation!$L$2,Calculation!BV58+(BV$38-BV$28)/10, IF(BV$10&gt;=30, BV58+CA55, BV58+('TFP model'!$D$43-BV$42)/('TFP model'!$I$43-Calculation!$L$2)))),  "")</f>
        <v/>
      </c>
      <c r="BW59" s="77">
        <v>2006</v>
      </c>
      <c r="BX59" s="102">
        <f>SUMIFS(Data!Y$4:Y$6064,Data!$B$4:$B$6064,BX$18,Data!$D$4:$D$6064,$BW59)</f>
        <v>0</v>
      </c>
      <c r="BY59" s="102">
        <f>SUMIFS(Data!Z$4:Z$6064,Data!$B$4:$B$6064,BY$18,Data!$D$4:$D$6064,$BW59)</f>
        <v>0</v>
      </c>
      <c r="BZ59" s="101">
        <f t="shared" si="43"/>
        <v>0</v>
      </c>
      <c r="CA59" s="101">
        <f t="shared" si="44"/>
        <v>0</v>
      </c>
      <c r="CB59" s="42" t="str">
        <f t="shared" si="45"/>
        <v/>
      </c>
      <c r="CC59" s="103" t="str">
        <f>IF(option=3, IF(CC$17=1, CC58, IF(Calculation!$G59&lt;=Calculation!$L$2,Calculation!CC58+(CC$38-CC$28)/10, IF(CC$10&gt;=30, CC58+CJ55, CC58+('TFP model'!$D$45-CC$42)/('TFP model'!$I$45-Calculation!$L$2)))),  "")</f>
        <v/>
      </c>
      <c r="CD59" s="103" t="str">
        <f>IF(option=3, IF(CD$17=1, CD58, IF(Calculation!$G59&lt;=Calculation!$L$2,Calculation!CD58+(CD$38-CD$28)/10, IF(CD$10&gt;=30, CD58+CK55, CD58+('TFP model'!$D$46-CD$42)/('TFP model'!$I$46-Calculation!$L$2)))),  "")</f>
        <v/>
      </c>
      <c r="CE59" s="103" t="str">
        <f>IF(option=3, IF(CE$17=1, CE58, IF(Calculation!$G59&lt;=Calculation!$L$2,Calculation!CE58+(CE$38-CE$28)/10, IF(CE$10&gt;=30, CE58+CL55, CE58+('TFP model'!$D$47-CE$42)/('TFP model'!$I$47-Calculation!$L$2)))),  "")</f>
        <v/>
      </c>
      <c r="CF59" s="77">
        <v>2006</v>
      </c>
      <c r="CG59" s="102">
        <f>SUMIFS(Data!AB$4:AB$6064,Data!$B$4:$B$6064,CG$18,Data!$D$4:$D$6064,$CF59)</f>
        <v>0</v>
      </c>
      <c r="CH59" s="102">
        <f>SUMIFS(Data!AC$4:AC$6064,Data!$B$4:$B$6064,CH$18,Data!$D$4:$D$6064,$CF59)</f>
        <v>0</v>
      </c>
      <c r="CI59" s="102">
        <f>SUMIFS(Data!AD$4:AD$6064,Data!$B$4:$B$6064,CI$18,Data!$D$4:$D$6064,$CF59)</f>
        <v>0</v>
      </c>
      <c r="CJ59" s="144">
        <f t="shared" si="46"/>
        <v>0</v>
      </c>
      <c r="CK59" s="144">
        <f t="shared" si="47"/>
        <v>0</v>
      </c>
      <c r="CL59" s="144">
        <f t="shared" si="48"/>
        <v>0</v>
      </c>
      <c r="CM59" s="103" t="str">
        <f t="shared" si="49"/>
        <v/>
      </c>
      <c r="CN59" s="103" t="str">
        <f>IF(option=3, IF(CN$17=1, CN58, IF(Calculation!$G59&lt;=Calculation!$L$2,Calculation!CN58+(CN$38-CN$28)/10, IF(CN$10&gt;=30, CN58+DA55, CN58+('TFP model'!$D$50-CN$42)/('TFP model'!$I$50-Calculation!$L$2)))),  "")</f>
        <v/>
      </c>
      <c r="CO59" s="103" t="str">
        <f>IF(option=3, IF(CO$17=1, CO58, IF(Calculation!$G59&lt;=Calculation!$L$2,Calculation!CO58+(CO$38-CO$28)/10, IF(CO$10&gt;=30, CO58+DB55, CO58+('TFP model'!$D$51-CO$42)/('TFP model'!$I$51-Calculation!$L$2)))),  "")</f>
        <v/>
      </c>
      <c r="CP59" s="103" t="str">
        <f>IF(option=3, IF(CP$17=1, CP58, IF(Calculation!$G59&lt;=Calculation!$L$2,Calculation!CP58+(CP$38-CP$28)/10, IF(CP$10&gt;=30, CP58+DC55, CP58+('TFP model'!$D$52-CP$42)/('TFP model'!$I$52-Calculation!$L$2)))),  "")</f>
        <v/>
      </c>
      <c r="CQ59" s="103" t="str">
        <f>IF(option=3, IF(CQ$17=1, CQ58, IF(Calculation!$G59&lt;=Calculation!$L$2,Calculation!CQ58+(CQ$38-CQ$28)/10, IF(CQ$10&gt;=30, CQ58+DD55, CQ58+('TFP model'!$D$53-CQ$42)/('TFP model'!$I$53-Calculation!$L$2)))),  "")</f>
        <v/>
      </c>
      <c r="CR59" s="103" t="str">
        <f>IF(option=3, MIN(100, IF(CR$17=1, CR58, IF(Calculation!$G59&lt;=Calculation!$L$2,Calculation!CR58+(CR$38-CR$28)/10, IF(CR$10&gt;=30, CR58+DE55,  CR58+('TFP model'!$D$54-CR$42)/('TFP model'!$I$54-Calculation!$L$2))))),  "")</f>
        <v/>
      </c>
      <c r="CS59" s="103" t="str">
        <f>IF(option=3, MIN(100, IF(CS$17=1, CS58, IF(Calculation!$G59&lt;=Calculation!$L$2,Calculation!CS58+(CS$38-CS$28)/10, IF(CS$10&gt;=30, CS58+DF55, CS58+('TFP model'!$D$55-CS$42)/('TFP model'!$I$55-Calculation!$L$2))))),  "")</f>
        <v/>
      </c>
      <c r="CT59" s="77">
        <v>2006</v>
      </c>
      <c r="CU59" s="102">
        <f>SUMIFS(Data!AE$4:AE$6064,Data!$B$4:$B$6064,CU$18,Data!$D$4:$D$6064,$CT59)</f>
        <v>0</v>
      </c>
      <c r="CV59" s="102">
        <f>SUMIFS(Data!AF$4:AF$6064,Data!$B$4:$B$6064,CV$18,Data!$D$4:$D$6064,$CT59)</f>
        <v>0</v>
      </c>
      <c r="CW59" s="102">
        <f>SUMIFS(Data!AG$4:AG$6064,Data!$B$4:$B$6064,CW$18,Data!$D$4:$D$6064,$CT59)</f>
        <v>0</v>
      </c>
      <c r="CX59" s="102">
        <f>SUMIFS(Data!AH$4:AH$6064,Data!$B$4:$B$6064,CX$18,Data!$D$4:$D$6064,$CT59)</f>
        <v>0</v>
      </c>
      <c r="CY59" s="102">
        <f>SUMIFS(Data!AI$4:AI$6064,Data!$B$4:$B$6064,CY$18,Data!$D$4:$D$6064,$CT59)</f>
        <v>0</v>
      </c>
      <c r="CZ59" s="102">
        <f>SUMIFS(Data!AJ$4:AJ$6064,Data!$B$4:$B$6064,CZ$18,Data!$D$4:$D$6064,$CT59)</f>
        <v>0</v>
      </c>
      <c r="DA59" s="144">
        <f t="shared" si="50"/>
        <v>0</v>
      </c>
      <c r="DB59" s="144">
        <f t="shared" si="51"/>
        <v>0</v>
      </c>
      <c r="DC59" s="144">
        <f t="shared" si="52"/>
        <v>0</v>
      </c>
      <c r="DD59" s="144">
        <f t="shared" si="53"/>
        <v>0</v>
      </c>
      <c r="DE59" s="144">
        <f t="shared" si="54"/>
        <v>0</v>
      </c>
      <c r="DF59" s="144">
        <f t="shared" si="55"/>
        <v>0</v>
      </c>
      <c r="DG59" s="42" t="str">
        <f t="shared" si="56"/>
        <v/>
      </c>
      <c r="DH59" s="103" t="str">
        <f>IF(option=3, IF(DH$17=1, DH58, IF(Calculation!$G59&lt;=Calculation!$L$2,Calculation!DH58+(DH$38-DH$28)/10, IF(DH$10&gt;=30, DH58+DU55, DH58+('TFP model'!$D$58-DH$42)/('TFP model'!$I$58-Calculation!$L$2)))),  "")</f>
        <v/>
      </c>
      <c r="DI59" s="103" t="str">
        <f>IF(option=3, IF(DI$17=1, DI58, IF(Calculation!$G59&lt;=Calculation!$L$2,Calculation!DI58+(DI$38-DI$28)/10, IF(DI$10&gt;=30, DI58+DV55, DI58+('TFP model'!$D$59-DI$42)/('TFP model'!$I$59-Calculation!$L$2)))),  "")</f>
        <v/>
      </c>
      <c r="DJ59" s="103" t="str">
        <f>IF(option=3, IF(DJ$17=1, DJ58, IF(Calculation!$G59&lt;=Calculation!$L$2,Calculation!DJ58+(DJ$38-DJ$28)/10, IF(DJ$10&gt;=30, DJ58+DW55,  DJ58+('TFP model'!$D$60-DJ$42)/('TFP model'!$I$60-Calculation!$L$2)))),  "")</f>
        <v/>
      </c>
      <c r="DK59" s="103" t="str">
        <f>IF(option=3, IF(DK$17=1, DK58, IF(Calculation!$G59&lt;=Calculation!$L$2,Calculation!DK58+(DK$38-DK$28)/10, IF(DK$10&gt;=30, DK58+DX55, DK58+('TFP model'!$D$61-DK$42)/('TFP model'!$I$61-Calculation!$L$2)))),  "")</f>
        <v/>
      </c>
      <c r="DL59" s="103" t="str">
        <f>IF(option=3, IF(DL$17=1, DL58, IF(Calculation!$G59&lt;=Calculation!$L$2,Calculation!DL58+(DL$38-DL$28)/10, IF(DL$10&gt;=30, DL58+DY55, DL58+('TFP model'!$D$62-DL$42)/('TFP model'!$I$62-Calculation!$L$2)))),  "")</f>
        <v/>
      </c>
      <c r="DM59" s="103" t="str">
        <f>IF(option=3, IF(DM$17=1, DM58, IF(Calculation!$G59&lt;=Calculation!$L$2,Calculation!DM58+(DM$38-DM$28)/10, IF(DM$10&gt;=30, DM58+DZ55, DM58+('TFP model'!$D$63-DM$42)/('TFP model'!$I$63-Calculation!$L$2)))),  "")</f>
        <v/>
      </c>
      <c r="DN59" s="77">
        <v>2006</v>
      </c>
      <c r="DO59" s="102">
        <f>SUMIFS(Data!AK$4:AK$6064,Data!$B$4:$B$6064,DO$18,Data!$D$4:$D$6064,$DN59)</f>
        <v>0</v>
      </c>
      <c r="DP59" s="102">
        <f>SUMIFS(Data!AL$4:AL$6064,Data!$B$4:$B$6064,DP$18,Data!$D$4:$D$6064,$DN59)</f>
        <v>0</v>
      </c>
      <c r="DQ59" s="102">
        <f>SUMIFS(Data!AM$4:AM$6064,Data!$B$4:$B$6064,DQ$18,Data!$D$4:$D$6064,$DN59)</f>
        <v>0</v>
      </c>
      <c r="DR59" s="102">
        <f>SUMIFS(Data!AN$4:AN$6064,Data!$B$4:$B$6064,DR$18,Data!$D$4:$D$6064,$DN59)</f>
        <v>0</v>
      </c>
      <c r="DS59" s="102">
        <f>SUMIFS(Data!AO$4:AO$6064,Data!$B$4:$B$6064,DS$18,Data!$D$4:$D$6064,$DN59)</f>
        <v>0</v>
      </c>
      <c r="DT59" s="102">
        <f>SUMIFS(Data!AP$4:AP$6064,Data!$B$4:$B$6064,DT$18,Data!$D$4:$D$6064,$DN59)</f>
        <v>0</v>
      </c>
      <c r="DU59" s="144">
        <f t="shared" si="57"/>
        <v>0</v>
      </c>
      <c r="DV59" s="144">
        <f t="shared" si="58"/>
        <v>0</v>
      </c>
      <c r="DW59" s="144">
        <f t="shared" si="59"/>
        <v>0</v>
      </c>
      <c r="DX59" s="144">
        <f t="shared" si="60"/>
        <v>0</v>
      </c>
      <c r="DY59" s="144">
        <f t="shared" si="61"/>
        <v>0</v>
      </c>
      <c r="DZ59" s="144">
        <f t="shared" si="62"/>
        <v>0</v>
      </c>
      <c r="EA59" s="16"/>
      <c r="EB59" s="16"/>
      <c r="EC59" s="16"/>
      <c r="ED59" s="16"/>
      <c r="EE59" s="16"/>
      <c r="EF59" s="16"/>
      <c r="EI59" s="16"/>
      <c r="EJ59" s="16"/>
      <c r="EK59" s="16"/>
      <c r="EL59" s="16"/>
      <c r="EM59" s="16"/>
      <c r="EN59" s="16"/>
      <c r="EO59" s="16"/>
    </row>
    <row r="60" spans="3:145" x14ac:dyDescent="0.25">
      <c r="F60" s="39" t="str">
        <f t="shared" si="70"/>
        <v>MYS</v>
      </c>
      <c r="G60" s="16">
        <v>2036</v>
      </c>
      <c r="H60" s="16"/>
      <c r="I60" s="40"/>
      <c r="J60" s="105" t="e">
        <f>IF(G60=Calculation!$L$2, $Y$7, IF(G60=Calculation!$L$2+1, $Y$7+$K$12*(LN(P59)-LN(P44))/15+$K$13*(LN(N59)-LN(N44))/15,J59+$K$12*(LN(P59)-LN(P58))+$K$13*(LN(N59)-LN(N58))))</f>
        <v>#VALUE!</v>
      </c>
      <c r="K60" s="105" t="e">
        <f t="shared" si="24"/>
        <v>#VALUE!</v>
      </c>
      <c r="L60" s="105">
        <f>IF(G60=Calculation!$L$2, $Y$7, IF(G60=Calculation!$L$2+1, $Y$7+$K$12*(LN(Q59)-LN(Q44))/15+$K$13*(LN(O59)-LN(N44))/15,L59+$K$12*(LN(Q59)-LN(Q58))+$K$13*(LN(O59)-LN(O58))))</f>
        <v>1.5596833021564009E-3</v>
      </c>
      <c r="M60" s="215">
        <f t="shared" si="24"/>
        <v>1.6113906177316201E-3</v>
      </c>
      <c r="N60" s="104" t="e">
        <f t="shared" si="64"/>
        <v>#VALUE!</v>
      </c>
      <c r="O60" s="104">
        <f t="shared" si="63"/>
        <v>1.1284141472681741</v>
      </c>
      <c r="P60" s="103" t="e">
        <f t="shared" si="65"/>
        <v>#VALUE!</v>
      </c>
      <c r="Q60" s="103">
        <f t="shared" si="66"/>
        <v>61.68838384366218</v>
      </c>
      <c r="R60" s="16">
        <v>2036</v>
      </c>
      <c r="S60" s="103" t="e">
        <f>IF(option=1,IF(Calculation!G60&lt;=Calculation!$L$2,Calculation!S59+(S$38-S$28)/10,IF(AND(select&gt;=30,select&lt;=36),S59+W56,S59+(Calculation!$C$4-S$42)/('TFP model'!$I$18-Calculation!$L$2))))</f>
        <v>#VALUE!</v>
      </c>
      <c r="T60" s="102" t="e">
        <f t="shared" si="67"/>
        <v>#VALUE!</v>
      </c>
      <c r="U60" s="77">
        <v>2007</v>
      </c>
      <c r="V60" s="41">
        <f>SUMIFS(Data!L$4:L$6064,Data!B$4:B$6064,V$10,Data!D$4:D$6064,U60)</f>
        <v>0</v>
      </c>
      <c r="W60" s="41">
        <f t="shared" si="25"/>
        <v>0</v>
      </c>
      <c r="X60" s="41">
        <f t="shared" si="23"/>
        <v>36.95811510548333</v>
      </c>
      <c r="Y60" s="102">
        <v>4.1663013533333348</v>
      </c>
      <c r="Z60" s="103" t="str">
        <f t="shared" si="26"/>
        <v/>
      </c>
      <c r="AA60" s="102" t="str">
        <f t="shared" si="68"/>
        <v/>
      </c>
      <c r="AB60" s="103" t="str">
        <f t="shared" si="27"/>
        <v/>
      </c>
      <c r="AC60" s="102" t="str">
        <f t="shared" si="69"/>
        <v/>
      </c>
      <c r="AD60" s="16">
        <v>2036</v>
      </c>
      <c r="AE60" s="103" t="str">
        <f>IF(option=2, IF(AE$17=1, AE59, IF(Calculation!$G60&lt;=Calculation!$L$2, Calculation!AE59+(AE$38-AE$28)/10, IF(AND(AE$10&gt;=30, AE$10&lt;=36), AE59+AP56, AE59+(Calculation!$C$7-AE$42)/('TFP model'!$I$21-Calculation!$L$2)))), "")</f>
        <v/>
      </c>
      <c r="AF60" s="103" t="str">
        <f>IF(option=2, IF(AF$17=1, AF59, IF(Calculation!$G60&lt;=Calculation!$L$2, Calculation!AF59+(AF$38-AF$28)/10, IF(AND(AF$10&gt;=30, AF$10&lt;=36), AF59+AQ56, AF59+(Calculation!$C$9-AF$42)/('TFP model'!$I$22-Calculation!$L$2)))), "")</f>
        <v/>
      </c>
      <c r="AG60" s="103" t="str">
        <f>IF(option=2, IF(AG$17=1, AG59, IF(Calculation!$G60&lt;=Calculation!$L$2, Calculation!AG59+(AG$38-AG$28)/10, IF(AND(AG$10&gt;=30, AG$10&lt;=36), AG59+AR56, AG59+(Calculation!$C$11-AG$42)/('TFP model'!$I$23-Calculation!$L$2)))), "")</f>
        <v/>
      </c>
      <c r="AH60" s="103" t="str">
        <f>IF(option=2, IF(AH$17=1, AH59, IF(Calculation!$G60&lt;=Calculation!$L$2, Calculation!AH59+(AH$38-AH$28)/10, IF(AND(AH$10&gt;=30, AH$10&lt;=36), AH59+AS56, AH59+(Calculation!$C$13-AH$42)/('TFP model'!$I$24-Calculation!$L$2)))), "")</f>
        <v/>
      </c>
      <c r="AI60" s="103" t="str">
        <f>IF(option=2, IF(AI$17=1, AI59, IF(Calculation!$G60&lt;=Calculation!$L$2, Calculation!AI59+(AI$38-AI$28)/10, IF(AND(AI$10&gt;=30, AI$10&lt;=36), AI59+AT56, AI59+(Calculation!$C$15-AI$42)/('TFP model'!$I$25-Calculation!$L$2)))), "")</f>
        <v/>
      </c>
      <c r="AJ60" s="77">
        <v>2007</v>
      </c>
      <c r="AK60" s="102">
        <f>SUMIFS(Data!M$4:M$6064,Data!$B$4:$B$6064,AK$18,Data!$D$4:$D$6064,$AJ60)</f>
        <v>0</v>
      </c>
      <c r="AL60" s="102">
        <f>SUMIFS(Data!N$4:N$6064,Data!$B$4:$B$6064,AL$18,Data!$D$4:$D$6064,$AJ60)</f>
        <v>0</v>
      </c>
      <c r="AM60" s="102">
        <f>SUMIFS(Data!O$4:O$6064,Data!$B$4:$B$6064,AM$18,Data!$D$4:$D$6064,$AJ60)</f>
        <v>0</v>
      </c>
      <c r="AN60" s="102">
        <f>SUMIFS(Data!P$4:P$6064,Data!$B$4:$B$6064,AN$18,Data!$D$4:$D$6064,$AJ60)</f>
        <v>0</v>
      </c>
      <c r="AO60" s="102">
        <f>SUMIFS(Data!Q$4:Q$6064,Data!$B$4:$B$6064,AO$18,Data!$D$4:$D$6064,$AJ60)</f>
        <v>0</v>
      </c>
      <c r="AP60" s="101">
        <f t="shared" si="28"/>
        <v>0</v>
      </c>
      <c r="AQ60" s="101">
        <f t="shared" si="29"/>
        <v>0</v>
      </c>
      <c r="AR60" s="101">
        <f t="shared" si="30"/>
        <v>0</v>
      </c>
      <c r="AS60" s="101">
        <f t="shared" si="31"/>
        <v>0</v>
      </c>
      <c r="AT60" s="101">
        <f t="shared" si="32"/>
        <v>0</v>
      </c>
      <c r="AU60" s="103" t="str">
        <f t="shared" si="33"/>
        <v/>
      </c>
      <c r="AV60" s="103" t="str">
        <f>IF(option=3, IF(AV$17=1, AV59, IF(Calculation!$G60&lt;=Calculation!$L$2,Calculation!AV59+(AV$38-AV$28)/10, IF(AV$10&gt;=30, AV59+BC56, AV59+('TFP model'!$D$29-AV$42)/('TFP model'!$I$29-Calculation!$L$2)))),  "")</f>
        <v/>
      </c>
      <c r="AW60" s="103" t="str">
        <f>IF(option=3, IF(AW$17=1, AW59, IF(Calculation!$G60&lt;=Calculation!$L$2,Calculation!AW59+(AW$38-AW$28)/10, IF(AW$10&gt;=30, AW59+BD56, AW59+('TFP model'!$D$30-AW$42)/('TFP model'!$I$30-Calculation!$L$2)))),  "")</f>
        <v/>
      </c>
      <c r="AX60" s="103" t="str">
        <f>IF(option=3, IF(AX$17=1, AX59, IF(Calculation!$G60&lt;=Calculation!$L$2,Calculation!AX59+(AX$38-AX$28)/10, IF(AX$10&gt;=30, AX59+BE56, AX59+('TFP model'!$D$31-AX$42)/('TFP model'!$I$31-Calculation!$L$2)))),  "")</f>
        <v/>
      </c>
      <c r="AY60" s="77">
        <v>2007</v>
      </c>
      <c r="AZ60" s="102">
        <f>SUMIFS(Data!R$4:R$6064,Data!$B$4:$B$6064,AZ$18,Data!$D$4:$D$6064,$AY60)</f>
        <v>0</v>
      </c>
      <c r="BA60" s="102">
        <f>SUMIFS(Data!S$4:S$6064,Data!$B$4:$B$6064,BA$18,Data!$D$4:$D$6064,$AY60)</f>
        <v>0</v>
      </c>
      <c r="BB60" s="102">
        <f>SUMIFS(Data!T$4:T$6064,Data!$B$4:$B$6064,BB$18,Data!$D$4:$D$6064,$AY60)</f>
        <v>0</v>
      </c>
      <c r="BC60" s="140">
        <f t="shared" si="34"/>
        <v>0</v>
      </c>
      <c r="BD60" s="140">
        <f t="shared" si="35"/>
        <v>0</v>
      </c>
      <c r="BE60" s="140">
        <f t="shared" si="36"/>
        <v>0</v>
      </c>
      <c r="BF60" s="103" t="str">
        <f t="shared" si="37"/>
        <v/>
      </c>
      <c r="BG60" s="103" t="str">
        <f>IF(option=3, IF(BG$17=1, BG59, IF(Calculation!$G60&lt;=Calculation!$L$2,Calculation!BG59+(BG$38-BG$28)/10, IF(BG$10&gt;=30, BG59+BP56, BG59+('TFP model'!$D$34-BG$42)/('TFP model'!$I$34-Calculation!$L$2)))),  "")</f>
        <v/>
      </c>
      <c r="BH60" s="103" t="str">
        <f>IF(option=3, IF(BH$17=1, BH59, IF(Calculation!$G60&lt;=Calculation!$L$2,Calculation!BH59+(BH$38-BH$28)/10, IF(BH$10&gt;=30, BH59+BQ56, BH59+('TFP model'!$D$35-BH$42)/('TFP model'!$I$35-Calculation!$L$2)))),  "")</f>
        <v/>
      </c>
      <c r="BI60" s="103" t="str">
        <f>IF(option=3, IF(BI$17=1, BI59, IF(Calculation!$G60&lt;=Calculation!$L$2,Calculation!BI59+(BI$38-BI$28)/10, IF(BI$10&gt;=30, BI59+BR56, BI59+('TFP model'!$D$36-BI$42)/('TFP model'!$I$36-Calculation!$L$2)))),  "")</f>
        <v/>
      </c>
      <c r="BJ60" s="103" t="str">
        <f>IF(option=3, IF(BJ$17=1, BJ59, IF(Calculation!$G60&lt;=Calculation!$L$2,Calculation!BJ59+(BJ$38-BJ$28)/10, IF(BJ$10&gt;=30, BJ59+BS56, BJ59+('TFP model'!$D$37-BJ$42)/('TFP model'!$I$37-Calculation!$L$2)))),  "")</f>
        <v/>
      </c>
      <c r="BK60" s="77">
        <v>2007</v>
      </c>
      <c r="BL60" s="102">
        <f>SUMIFS(Data!U$4:U$6064,Data!$B$4:$B$6064,BL$18,Data!$D$4:$D$6064,$BK60)</f>
        <v>0</v>
      </c>
      <c r="BM60" s="102">
        <f>SUMIFS(Data!V$4:V$6064,Data!$B$4:$B$6064,BM$18,Data!$D$4:$D$6064,$BK60)</f>
        <v>0</v>
      </c>
      <c r="BN60" s="102">
        <f>SUMIFS(Data!W$4:W$6064,Data!$B$4:$B$6064,BN$18,Data!$D$4:$D$6064,$BK60)</f>
        <v>0</v>
      </c>
      <c r="BO60" s="102">
        <f>SUMIFS(Data!X$4:X$6064,Data!$B$4:$B$6064,BO$18,Data!$D$4:$D$6064,$BK60)</f>
        <v>0</v>
      </c>
      <c r="BP60" s="142">
        <f t="shared" si="38"/>
        <v>0</v>
      </c>
      <c r="BQ60" s="142">
        <f t="shared" si="39"/>
        <v>0</v>
      </c>
      <c r="BR60" s="142">
        <f t="shared" si="40"/>
        <v>0</v>
      </c>
      <c r="BS60" s="142">
        <f t="shared" si="41"/>
        <v>0</v>
      </c>
      <c r="BT60" s="103" t="str">
        <f t="shared" si="42"/>
        <v/>
      </c>
      <c r="BU60" s="103" t="str">
        <f>IF(option=3, IF(BU$17=1, BU59, IF(Calculation!$G60&lt;=Calculation!$L$2,Calculation!BU59+(BU$38-BU$28)/10, IF(BU$10&gt;=30, BU59+BZ56, BU59+('TFP model'!$D$41-BU$42)/('TFP model'!$I$41-Calculation!$L$2)))),  "")</f>
        <v/>
      </c>
      <c r="BV60" s="103" t="str">
        <f>IF(option=3, IF(BV$17=1, BV59, IF(Calculation!$G60&lt;=Calculation!$L$2,Calculation!BV59+(BV$38-BV$28)/10, IF(BV$10&gt;=30, BV59+CA56, BV59+('TFP model'!$D$43-BV$42)/('TFP model'!$I$43-Calculation!$L$2)))),  "")</f>
        <v/>
      </c>
      <c r="BW60" s="77">
        <v>2007</v>
      </c>
      <c r="BX60" s="102">
        <f>SUMIFS(Data!Y$4:Y$6064,Data!$B$4:$B$6064,BX$18,Data!$D$4:$D$6064,$BW60)</f>
        <v>0</v>
      </c>
      <c r="BY60" s="102">
        <f>SUMIFS(Data!Z$4:Z$6064,Data!$B$4:$B$6064,BY$18,Data!$D$4:$D$6064,$BW60)</f>
        <v>0</v>
      </c>
      <c r="BZ60" s="101">
        <f t="shared" si="43"/>
        <v>0</v>
      </c>
      <c r="CA60" s="101">
        <f t="shared" si="44"/>
        <v>0</v>
      </c>
      <c r="CB60" s="42" t="str">
        <f t="shared" si="45"/>
        <v/>
      </c>
      <c r="CC60" s="103" t="str">
        <f>IF(option=3, IF(CC$17=1, CC59, IF(Calculation!$G60&lt;=Calculation!$L$2,Calculation!CC59+(CC$38-CC$28)/10, IF(CC$10&gt;=30, CC59+CJ56, CC59+('TFP model'!$D$45-CC$42)/('TFP model'!$I$45-Calculation!$L$2)))),  "")</f>
        <v/>
      </c>
      <c r="CD60" s="103" t="str">
        <f>IF(option=3, IF(CD$17=1, CD59, IF(Calculation!$G60&lt;=Calculation!$L$2,Calculation!CD59+(CD$38-CD$28)/10, IF(CD$10&gt;=30, CD59+CK56, CD59+('TFP model'!$D$46-CD$42)/('TFP model'!$I$46-Calculation!$L$2)))),  "")</f>
        <v/>
      </c>
      <c r="CE60" s="103" t="str">
        <f>IF(option=3, IF(CE$17=1, CE59, IF(Calculation!$G60&lt;=Calculation!$L$2,Calculation!CE59+(CE$38-CE$28)/10, IF(CE$10&gt;=30, CE59+CL56, CE59+('TFP model'!$D$47-CE$42)/('TFP model'!$I$47-Calculation!$L$2)))),  "")</f>
        <v/>
      </c>
      <c r="CF60" s="77">
        <v>2007</v>
      </c>
      <c r="CG60" s="102">
        <f>SUMIFS(Data!AB$4:AB$6064,Data!$B$4:$B$6064,CG$18,Data!$D$4:$D$6064,$CF60)</f>
        <v>0</v>
      </c>
      <c r="CH60" s="102">
        <f>SUMIFS(Data!AC$4:AC$6064,Data!$B$4:$B$6064,CH$18,Data!$D$4:$D$6064,$CF60)</f>
        <v>0</v>
      </c>
      <c r="CI60" s="102">
        <f>SUMIFS(Data!AD$4:AD$6064,Data!$B$4:$B$6064,CI$18,Data!$D$4:$D$6064,$CF60)</f>
        <v>0</v>
      </c>
      <c r="CJ60" s="144">
        <f t="shared" si="46"/>
        <v>0</v>
      </c>
      <c r="CK60" s="144">
        <f t="shared" si="47"/>
        <v>0</v>
      </c>
      <c r="CL60" s="144">
        <f t="shared" si="48"/>
        <v>0</v>
      </c>
      <c r="CM60" s="103" t="str">
        <f t="shared" si="49"/>
        <v/>
      </c>
      <c r="CN60" s="103" t="str">
        <f>IF(option=3, IF(CN$17=1, CN59, IF(Calculation!$G60&lt;=Calculation!$L$2,Calculation!CN59+(CN$38-CN$28)/10, IF(CN$10&gt;=30, CN59+DA56, CN59+('TFP model'!$D$50-CN$42)/('TFP model'!$I$50-Calculation!$L$2)))),  "")</f>
        <v/>
      </c>
      <c r="CO60" s="103" t="str">
        <f>IF(option=3, IF(CO$17=1, CO59, IF(Calculation!$G60&lt;=Calculation!$L$2,Calculation!CO59+(CO$38-CO$28)/10, IF(CO$10&gt;=30, CO59+DB56, CO59+('TFP model'!$D$51-CO$42)/('TFP model'!$I$51-Calculation!$L$2)))),  "")</f>
        <v/>
      </c>
      <c r="CP60" s="103" t="str">
        <f>IF(option=3, IF(CP$17=1, CP59, IF(Calculation!$G60&lt;=Calculation!$L$2,Calculation!CP59+(CP$38-CP$28)/10, IF(CP$10&gt;=30, CP59+DC56, CP59+('TFP model'!$D$52-CP$42)/('TFP model'!$I$52-Calculation!$L$2)))),  "")</f>
        <v/>
      </c>
      <c r="CQ60" s="103" t="str">
        <f>IF(option=3, IF(CQ$17=1, CQ59, IF(Calculation!$G60&lt;=Calculation!$L$2,Calculation!CQ59+(CQ$38-CQ$28)/10, IF(CQ$10&gt;=30, CQ59+DD56, CQ59+('TFP model'!$D$53-CQ$42)/('TFP model'!$I$53-Calculation!$L$2)))),  "")</f>
        <v/>
      </c>
      <c r="CR60" s="103" t="str">
        <f>IF(option=3, MIN(100, IF(CR$17=1, CR59, IF(Calculation!$G60&lt;=Calculation!$L$2,Calculation!CR59+(CR$38-CR$28)/10, IF(CR$10&gt;=30, CR59+DE56,  CR59+('TFP model'!$D$54-CR$42)/('TFP model'!$I$54-Calculation!$L$2))))),  "")</f>
        <v/>
      </c>
      <c r="CS60" s="103" t="str">
        <f>IF(option=3, MIN(100, IF(CS$17=1, CS59, IF(Calculation!$G60&lt;=Calculation!$L$2,Calculation!CS59+(CS$38-CS$28)/10, IF(CS$10&gt;=30, CS59+DF56, CS59+('TFP model'!$D$55-CS$42)/('TFP model'!$I$55-Calculation!$L$2))))),  "")</f>
        <v/>
      </c>
      <c r="CT60" s="77">
        <v>2007</v>
      </c>
      <c r="CU60" s="102">
        <f>SUMIFS(Data!AE$4:AE$6064,Data!$B$4:$B$6064,CU$18,Data!$D$4:$D$6064,$CT60)</f>
        <v>0</v>
      </c>
      <c r="CV60" s="102">
        <f>SUMIFS(Data!AF$4:AF$6064,Data!$B$4:$B$6064,CV$18,Data!$D$4:$D$6064,$CT60)</f>
        <v>0</v>
      </c>
      <c r="CW60" s="102">
        <f>SUMIFS(Data!AG$4:AG$6064,Data!$B$4:$B$6064,CW$18,Data!$D$4:$D$6064,$CT60)</f>
        <v>0</v>
      </c>
      <c r="CX60" s="102">
        <f>SUMIFS(Data!AH$4:AH$6064,Data!$B$4:$B$6064,CX$18,Data!$D$4:$D$6064,$CT60)</f>
        <v>0</v>
      </c>
      <c r="CY60" s="102">
        <f>SUMIFS(Data!AI$4:AI$6064,Data!$B$4:$B$6064,CY$18,Data!$D$4:$D$6064,$CT60)</f>
        <v>0</v>
      </c>
      <c r="CZ60" s="102">
        <f>SUMIFS(Data!AJ$4:AJ$6064,Data!$B$4:$B$6064,CZ$18,Data!$D$4:$D$6064,$CT60)</f>
        <v>0</v>
      </c>
      <c r="DA60" s="144">
        <f t="shared" si="50"/>
        <v>0</v>
      </c>
      <c r="DB60" s="144">
        <f t="shared" si="51"/>
        <v>0</v>
      </c>
      <c r="DC60" s="144">
        <f t="shared" si="52"/>
        <v>0</v>
      </c>
      <c r="DD60" s="144">
        <f t="shared" si="53"/>
        <v>0</v>
      </c>
      <c r="DE60" s="144">
        <f t="shared" si="54"/>
        <v>0</v>
      </c>
      <c r="DF60" s="144">
        <f t="shared" si="55"/>
        <v>0</v>
      </c>
      <c r="DG60" s="42" t="str">
        <f t="shared" si="56"/>
        <v/>
      </c>
      <c r="DH60" s="103" t="str">
        <f>IF(option=3, IF(DH$17=1, DH59, IF(Calculation!$G60&lt;=Calculation!$L$2,Calculation!DH59+(DH$38-DH$28)/10, IF(DH$10&gt;=30, DH59+DU56, DH59+('TFP model'!$D$58-DH$42)/('TFP model'!$I$58-Calculation!$L$2)))),  "")</f>
        <v/>
      </c>
      <c r="DI60" s="103" t="str">
        <f>IF(option=3, IF(DI$17=1, DI59, IF(Calculation!$G60&lt;=Calculation!$L$2,Calculation!DI59+(DI$38-DI$28)/10, IF(DI$10&gt;=30, DI59+DV56, DI59+('TFP model'!$D$59-DI$42)/('TFP model'!$I$59-Calculation!$L$2)))),  "")</f>
        <v/>
      </c>
      <c r="DJ60" s="103" t="str">
        <f>IF(option=3, IF(DJ$17=1, DJ59, IF(Calculation!$G60&lt;=Calculation!$L$2,Calculation!DJ59+(DJ$38-DJ$28)/10, IF(DJ$10&gt;=30, DJ59+DW56,  DJ59+('TFP model'!$D$60-DJ$42)/('TFP model'!$I$60-Calculation!$L$2)))),  "")</f>
        <v/>
      </c>
      <c r="DK60" s="103" t="str">
        <f>IF(option=3, IF(DK$17=1, DK59, IF(Calculation!$G60&lt;=Calculation!$L$2,Calculation!DK59+(DK$38-DK$28)/10, IF(DK$10&gt;=30, DK59+DX56, DK59+('TFP model'!$D$61-DK$42)/('TFP model'!$I$61-Calculation!$L$2)))),  "")</f>
        <v/>
      </c>
      <c r="DL60" s="103" t="str">
        <f>IF(option=3, IF(DL$17=1, DL59, IF(Calculation!$G60&lt;=Calculation!$L$2,Calculation!DL59+(DL$38-DL$28)/10, IF(DL$10&gt;=30, DL59+DY56, DL59+('TFP model'!$D$62-DL$42)/('TFP model'!$I$62-Calculation!$L$2)))),  "")</f>
        <v/>
      </c>
      <c r="DM60" s="103" t="str">
        <f>IF(option=3, IF(DM$17=1, DM59, IF(Calculation!$G60&lt;=Calculation!$L$2,Calculation!DM59+(DM$38-DM$28)/10, IF(DM$10&gt;=30, DM59+DZ56, DM59+('TFP model'!$D$63-DM$42)/('TFP model'!$I$63-Calculation!$L$2)))),  "")</f>
        <v/>
      </c>
      <c r="DN60" s="77">
        <v>2007</v>
      </c>
      <c r="DO60" s="102">
        <f>SUMIFS(Data!AK$4:AK$6064,Data!$B$4:$B$6064,DO$18,Data!$D$4:$D$6064,$DN60)</f>
        <v>0</v>
      </c>
      <c r="DP60" s="102">
        <f>SUMIFS(Data!AL$4:AL$6064,Data!$B$4:$B$6064,DP$18,Data!$D$4:$D$6064,$DN60)</f>
        <v>0</v>
      </c>
      <c r="DQ60" s="102">
        <f>SUMIFS(Data!AM$4:AM$6064,Data!$B$4:$B$6064,DQ$18,Data!$D$4:$D$6064,$DN60)</f>
        <v>0</v>
      </c>
      <c r="DR60" s="102">
        <f>SUMIFS(Data!AN$4:AN$6064,Data!$B$4:$B$6064,DR$18,Data!$D$4:$D$6064,$DN60)</f>
        <v>0</v>
      </c>
      <c r="DS60" s="102">
        <f>SUMIFS(Data!AO$4:AO$6064,Data!$B$4:$B$6064,DS$18,Data!$D$4:$D$6064,$DN60)</f>
        <v>0</v>
      </c>
      <c r="DT60" s="102">
        <f>SUMIFS(Data!AP$4:AP$6064,Data!$B$4:$B$6064,DT$18,Data!$D$4:$D$6064,$DN60)</f>
        <v>0</v>
      </c>
      <c r="DU60" s="144">
        <f t="shared" si="57"/>
        <v>0</v>
      </c>
      <c r="DV60" s="144">
        <f t="shared" si="58"/>
        <v>0</v>
      </c>
      <c r="DW60" s="144">
        <f t="shared" si="59"/>
        <v>0</v>
      </c>
      <c r="DX60" s="144">
        <f t="shared" si="60"/>
        <v>0</v>
      </c>
      <c r="DY60" s="144">
        <f t="shared" si="61"/>
        <v>0</v>
      </c>
      <c r="DZ60" s="144">
        <f t="shared" si="62"/>
        <v>0</v>
      </c>
      <c r="EA60" s="16"/>
      <c r="EB60" s="16"/>
      <c r="EC60" s="16"/>
      <c r="ED60" s="16"/>
      <c r="EE60" s="16"/>
      <c r="EF60" s="16"/>
      <c r="EI60" s="16"/>
      <c r="EJ60" s="16"/>
      <c r="EK60" s="16"/>
      <c r="EL60" s="16"/>
      <c r="EM60" s="16"/>
      <c r="EN60" s="16"/>
      <c r="EO60" s="16"/>
    </row>
    <row r="61" spans="3:145" x14ac:dyDescent="0.25">
      <c r="C61" s="112"/>
      <c r="F61" s="39" t="str">
        <f t="shared" si="70"/>
        <v>MYS</v>
      </c>
      <c r="G61" s="16">
        <v>2037</v>
      </c>
      <c r="H61" s="16"/>
      <c r="I61" s="40"/>
      <c r="J61" s="105" t="e">
        <f>IF(G61=Calculation!$L$2, $Y$7, IF(G61=Calculation!$L$2+1, $Y$7+$K$12*(LN(P60)-LN(P45))/15+$K$13*(LN(N60)-LN(N45))/15,J60+$K$12*(LN(P60)-LN(P59))+$K$13*(LN(N60)-LN(N59))))</f>
        <v>#VALUE!</v>
      </c>
      <c r="K61" s="105" t="e">
        <f t="shared" si="24"/>
        <v>#VALUE!</v>
      </c>
      <c r="L61" s="105">
        <f>IF(G61=Calculation!$L$2, $Y$7, IF(G61=Calculation!$L$2+1, $Y$7+$K$12*(LN(Q60)-LN(Q45))/15+$K$13*(LN(O60)-LN(N45))/15,L60+$K$12*(LN(Q60)-LN(Q59))+$K$13*(LN(O60)-LN(O59))))</f>
        <v>1.4047792998261521E-3</v>
      </c>
      <c r="M61" s="215">
        <f t="shared" si="24"/>
        <v>1.450333319655335E-3</v>
      </c>
      <c r="N61" s="104" t="e">
        <f t="shared" si="64"/>
        <v>#VALUE!</v>
      </c>
      <c r="O61" s="104">
        <f t="shared" si="63"/>
        <v>1.1300004340344283</v>
      </c>
      <c r="P61" s="103" t="e">
        <f t="shared" si="65"/>
        <v>#VALUE!</v>
      </c>
      <c r="Q61" s="103">
        <f t="shared" si="66"/>
        <v>61.68838384366218</v>
      </c>
      <c r="R61" s="16">
        <v>2037</v>
      </c>
      <c r="S61" s="103" t="e">
        <f>IF(option=1,IF(Calculation!G61&lt;=Calculation!$L$2,Calculation!S60+(S$38-S$28)/10,IF(AND(select&gt;=30,select&lt;=36),S60+W57,S60+(Calculation!$C$4-S$42)/('TFP model'!$I$18-Calculation!$L$2))))</f>
        <v>#VALUE!</v>
      </c>
      <c r="T61" s="102" t="e">
        <f t="shared" si="67"/>
        <v>#VALUE!</v>
      </c>
      <c r="U61" s="77">
        <v>2008</v>
      </c>
      <c r="V61" s="41">
        <f>SUMIFS(Data!L$4:L$6064,Data!B$4:B$6064,V$10,Data!D$4:D$6064,U61)</f>
        <v>0</v>
      </c>
      <c r="W61" s="41">
        <f t="shared" si="25"/>
        <v>0</v>
      </c>
      <c r="X61" s="41">
        <f t="shared" si="23"/>
        <v>36.95811510548333</v>
      </c>
      <c r="Y61" s="102">
        <v>4.3560090918518535</v>
      </c>
      <c r="Z61" s="103" t="str">
        <f t="shared" si="26"/>
        <v/>
      </c>
      <c r="AA61" s="102" t="str">
        <f t="shared" si="68"/>
        <v/>
      </c>
      <c r="AB61" s="103" t="str">
        <f t="shared" si="27"/>
        <v/>
      </c>
      <c r="AC61" s="102" t="str">
        <f t="shared" si="69"/>
        <v/>
      </c>
      <c r="AD61" s="16">
        <v>2037</v>
      </c>
      <c r="AE61" s="103" t="str">
        <f>IF(option=2, IF(AE$17=1, AE60, IF(Calculation!$G61&lt;=Calculation!$L$2, Calculation!AE60+(AE$38-AE$28)/10, IF(AND(AE$10&gt;=30, AE$10&lt;=36), AE60+AP57, AE60+(Calculation!$C$7-AE$42)/('TFP model'!$I$21-Calculation!$L$2)))), "")</f>
        <v/>
      </c>
      <c r="AF61" s="103" t="str">
        <f>IF(option=2, IF(AF$17=1, AF60, IF(Calculation!$G61&lt;=Calculation!$L$2, Calculation!AF60+(AF$38-AF$28)/10, IF(AND(AF$10&gt;=30, AF$10&lt;=36), AF60+AQ57, AF60+(Calculation!$C$9-AF$42)/('TFP model'!$I$22-Calculation!$L$2)))), "")</f>
        <v/>
      </c>
      <c r="AG61" s="103" t="str">
        <f>IF(option=2, IF(AG$17=1, AG60, IF(Calculation!$G61&lt;=Calculation!$L$2, Calculation!AG60+(AG$38-AG$28)/10, IF(AND(AG$10&gt;=30, AG$10&lt;=36), AG60+AR57, AG60+(Calculation!$C$11-AG$42)/('TFP model'!$I$23-Calculation!$L$2)))), "")</f>
        <v/>
      </c>
      <c r="AH61" s="103" t="str">
        <f>IF(option=2, IF(AH$17=1, AH60, IF(Calculation!$G61&lt;=Calculation!$L$2, Calculation!AH60+(AH$38-AH$28)/10, IF(AND(AH$10&gt;=30, AH$10&lt;=36), AH60+AS57, AH60+(Calculation!$C$13-AH$42)/('TFP model'!$I$24-Calculation!$L$2)))), "")</f>
        <v/>
      </c>
      <c r="AI61" s="103" t="str">
        <f>IF(option=2, IF(AI$17=1, AI60, IF(Calculation!$G61&lt;=Calculation!$L$2, Calculation!AI60+(AI$38-AI$28)/10, IF(AND(AI$10&gt;=30, AI$10&lt;=36), AI60+AT57, AI60+(Calculation!$C$15-AI$42)/('TFP model'!$I$25-Calculation!$L$2)))), "")</f>
        <v/>
      </c>
      <c r="AJ61" s="77">
        <v>2008</v>
      </c>
      <c r="AK61" s="102">
        <f>SUMIFS(Data!M$4:M$6064,Data!$B$4:$B$6064,AK$18,Data!$D$4:$D$6064,$AJ61)</f>
        <v>0</v>
      </c>
      <c r="AL61" s="102">
        <f>SUMIFS(Data!N$4:N$6064,Data!$B$4:$B$6064,AL$18,Data!$D$4:$D$6064,$AJ61)</f>
        <v>0</v>
      </c>
      <c r="AM61" s="102">
        <f>SUMIFS(Data!O$4:O$6064,Data!$B$4:$B$6064,AM$18,Data!$D$4:$D$6064,$AJ61)</f>
        <v>0</v>
      </c>
      <c r="AN61" s="102">
        <f>SUMIFS(Data!P$4:P$6064,Data!$B$4:$B$6064,AN$18,Data!$D$4:$D$6064,$AJ61)</f>
        <v>0</v>
      </c>
      <c r="AO61" s="102">
        <f>SUMIFS(Data!Q$4:Q$6064,Data!$B$4:$B$6064,AO$18,Data!$D$4:$D$6064,$AJ61)</f>
        <v>0</v>
      </c>
      <c r="AP61" s="101">
        <f t="shared" si="28"/>
        <v>0</v>
      </c>
      <c r="AQ61" s="101">
        <f t="shared" si="29"/>
        <v>0</v>
      </c>
      <c r="AR61" s="101">
        <f t="shared" si="30"/>
        <v>0</v>
      </c>
      <c r="AS61" s="101">
        <f t="shared" si="31"/>
        <v>0</v>
      </c>
      <c r="AT61" s="101">
        <f t="shared" si="32"/>
        <v>0</v>
      </c>
      <c r="AU61" s="103" t="str">
        <f t="shared" si="33"/>
        <v/>
      </c>
      <c r="AV61" s="103" t="str">
        <f>IF(option=3, IF(AV$17=1, AV60, IF(Calculation!$G61&lt;=Calculation!$L$2,Calculation!AV60+(AV$38-AV$28)/10, IF(AV$10&gt;=30, AV60+BC57, AV60+('TFP model'!$D$29-AV$42)/('TFP model'!$I$29-Calculation!$L$2)))),  "")</f>
        <v/>
      </c>
      <c r="AW61" s="103" t="str">
        <f>IF(option=3, IF(AW$17=1, AW60, IF(Calculation!$G61&lt;=Calculation!$L$2,Calculation!AW60+(AW$38-AW$28)/10, IF(AW$10&gt;=30, AW60+BD57, AW60+('TFP model'!$D$30-AW$42)/('TFP model'!$I$30-Calculation!$L$2)))),  "")</f>
        <v/>
      </c>
      <c r="AX61" s="103" t="str">
        <f>IF(option=3, IF(AX$17=1, AX60, IF(Calculation!$G61&lt;=Calculation!$L$2,Calculation!AX60+(AX$38-AX$28)/10, IF(AX$10&gt;=30, AX60+BE57, AX60+('TFP model'!$D$31-AX$42)/('TFP model'!$I$31-Calculation!$L$2)))),  "")</f>
        <v/>
      </c>
      <c r="AY61" s="77">
        <v>2008</v>
      </c>
      <c r="AZ61" s="102">
        <f>SUMIFS(Data!R$4:R$6064,Data!$B$4:$B$6064,AZ$18,Data!$D$4:$D$6064,$AY61)</f>
        <v>0</v>
      </c>
      <c r="BA61" s="102">
        <f>SUMIFS(Data!S$4:S$6064,Data!$B$4:$B$6064,BA$18,Data!$D$4:$D$6064,$AY61)</f>
        <v>0</v>
      </c>
      <c r="BB61" s="102">
        <f>SUMIFS(Data!T$4:T$6064,Data!$B$4:$B$6064,BB$18,Data!$D$4:$D$6064,$AY61)</f>
        <v>0</v>
      </c>
      <c r="BC61" s="140">
        <f t="shared" si="34"/>
        <v>0</v>
      </c>
      <c r="BD61" s="140">
        <f t="shared" si="35"/>
        <v>0</v>
      </c>
      <c r="BE61" s="140">
        <f t="shared" si="36"/>
        <v>0</v>
      </c>
      <c r="BF61" s="103" t="str">
        <f t="shared" si="37"/>
        <v/>
      </c>
      <c r="BG61" s="103" t="str">
        <f>IF(option=3, IF(BG$17=1, BG60, IF(Calculation!$G61&lt;=Calculation!$L$2,Calculation!BG60+(BG$38-BG$28)/10, IF(BG$10&gt;=30, BG60+BP57, BG60+('TFP model'!$D$34-BG$42)/('TFP model'!$I$34-Calculation!$L$2)))),  "")</f>
        <v/>
      </c>
      <c r="BH61" s="103" t="str">
        <f>IF(option=3, IF(BH$17=1, BH60, IF(Calculation!$G61&lt;=Calculation!$L$2,Calculation!BH60+(BH$38-BH$28)/10, IF(BH$10&gt;=30, BH60+BQ57, BH60+('TFP model'!$D$35-BH$42)/('TFP model'!$I$35-Calculation!$L$2)))),  "")</f>
        <v/>
      </c>
      <c r="BI61" s="103" t="str">
        <f>IF(option=3, IF(BI$17=1, BI60, IF(Calculation!$G61&lt;=Calculation!$L$2,Calculation!BI60+(BI$38-BI$28)/10, IF(BI$10&gt;=30, BI60+BR57, BI60+('TFP model'!$D$36-BI$42)/('TFP model'!$I$36-Calculation!$L$2)))),  "")</f>
        <v/>
      </c>
      <c r="BJ61" s="103" t="str">
        <f>IF(option=3, IF(BJ$17=1, BJ60, IF(Calculation!$G61&lt;=Calculation!$L$2,Calculation!BJ60+(BJ$38-BJ$28)/10, IF(BJ$10&gt;=30, BJ60+BS57, BJ60+('TFP model'!$D$37-BJ$42)/('TFP model'!$I$37-Calculation!$L$2)))),  "")</f>
        <v/>
      </c>
      <c r="BK61" s="77">
        <v>2008</v>
      </c>
      <c r="BL61" s="102">
        <f>SUMIFS(Data!U$4:U$6064,Data!$B$4:$B$6064,BL$18,Data!$D$4:$D$6064,$BK61)</f>
        <v>0</v>
      </c>
      <c r="BM61" s="102">
        <f>SUMIFS(Data!V$4:V$6064,Data!$B$4:$B$6064,BM$18,Data!$D$4:$D$6064,$BK61)</f>
        <v>0</v>
      </c>
      <c r="BN61" s="102">
        <f>SUMIFS(Data!W$4:W$6064,Data!$B$4:$B$6064,BN$18,Data!$D$4:$D$6064,$BK61)</f>
        <v>0</v>
      </c>
      <c r="BO61" s="102">
        <f>SUMIFS(Data!X$4:X$6064,Data!$B$4:$B$6064,BO$18,Data!$D$4:$D$6064,$BK61)</f>
        <v>0</v>
      </c>
      <c r="BP61" s="142">
        <f t="shared" si="38"/>
        <v>0</v>
      </c>
      <c r="BQ61" s="142">
        <f t="shared" si="39"/>
        <v>0</v>
      </c>
      <c r="BR61" s="142">
        <f t="shared" si="40"/>
        <v>0</v>
      </c>
      <c r="BS61" s="142">
        <f t="shared" si="41"/>
        <v>0</v>
      </c>
      <c r="BT61" s="103" t="str">
        <f t="shared" si="42"/>
        <v/>
      </c>
      <c r="BU61" s="103" t="str">
        <f>IF(option=3, IF(BU$17=1, BU60, IF(Calculation!$G61&lt;=Calculation!$L$2,Calculation!BU60+(BU$38-BU$28)/10, IF(BU$10&gt;=30, BU60+BZ57, BU60+('TFP model'!$D$41-BU$42)/('TFP model'!$I$41-Calculation!$L$2)))),  "")</f>
        <v/>
      </c>
      <c r="BV61" s="103" t="str">
        <f>IF(option=3, IF(BV$17=1, BV60, IF(Calculation!$G61&lt;=Calculation!$L$2,Calculation!BV60+(BV$38-BV$28)/10, IF(BV$10&gt;=30, BV60+CA57, BV60+('TFP model'!$D$43-BV$42)/('TFP model'!$I$43-Calculation!$L$2)))),  "")</f>
        <v/>
      </c>
      <c r="BW61" s="77">
        <v>2008</v>
      </c>
      <c r="BX61" s="102">
        <f>SUMIFS(Data!Y$4:Y$6064,Data!$B$4:$B$6064,BX$18,Data!$D$4:$D$6064,$BW61)</f>
        <v>0</v>
      </c>
      <c r="BY61" s="102">
        <f>SUMIFS(Data!Z$4:Z$6064,Data!$B$4:$B$6064,BY$18,Data!$D$4:$D$6064,$BW61)</f>
        <v>0</v>
      </c>
      <c r="BZ61" s="101">
        <f t="shared" si="43"/>
        <v>0</v>
      </c>
      <c r="CA61" s="101">
        <f t="shared" si="44"/>
        <v>0</v>
      </c>
      <c r="CB61" s="42" t="str">
        <f t="shared" si="45"/>
        <v/>
      </c>
      <c r="CC61" s="103" t="str">
        <f>IF(option=3, IF(CC$17=1, CC60, IF(Calculation!$G61&lt;=Calculation!$L$2,Calculation!CC60+(CC$38-CC$28)/10, IF(CC$10&gt;=30, CC60+CJ57, CC60+('TFP model'!$D$45-CC$42)/('TFP model'!$I$45-Calculation!$L$2)))),  "")</f>
        <v/>
      </c>
      <c r="CD61" s="103" t="str">
        <f>IF(option=3, IF(CD$17=1, CD60, IF(Calculation!$G61&lt;=Calculation!$L$2,Calculation!CD60+(CD$38-CD$28)/10, IF(CD$10&gt;=30, CD60+CK57, CD60+('TFP model'!$D$46-CD$42)/('TFP model'!$I$46-Calculation!$L$2)))),  "")</f>
        <v/>
      </c>
      <c r="CE61" s="103" t="str">
        <f>IF(option=3, IF(CE$17=1, CE60, IF(Calculation!$G61&lt;=Calculation!$L$2,Calculation!CE60+(CE$38-CE$28)/10, IF(CE$10&gt;=30, CE60+CL57, CE60+('TFP model'!$D$47-CE$42)/('TFP model'!$I$47-Calculation!$L$2)))),  "")</f>
        <v/>
      </c>
      <c r="CF61" s="77">
        <v>2008</v>
      </c>
      <c r="CG61" s="102">
        <f>SUMIFS(Data!AB$4:AB$6064,Data!$B$4:$B$6064,CG$18,Data!$D$4:$D$6064,$CF61)</f>
        <v>0</v>
      </c>
      <c r="CH61" s="102">
        <f>SUMIFS(Data!AC$4:AC$6064,Data!$B$4:$B$6064,CH$18,Data!$D$4:$D$6064,$CF61)</f>
        <v>0</v>
      </c>
      <c r="CI61" s="102">
        <f>SUMIFS(Data!AD$4:AD$6064,Data!$B$4:$B$6064,CI$18,Data!$D$4:$D$6064,$CF61)</f>
        <v>0</v>
      </c>
      <c r="CJ61" s="144">
        <f t="shared" si="46"/>
        <v>0</v>
      </c>
      <c r="CK61" s="144">
        <f t="shared" si="47"/>
        <v>0</v>
      </c>
      <c r="CL61" s="144">
        <f t="shared" si="48"/>
        <v>0</v>
      </c>
      <c r="CM61" s="103" t="str">
        <f t="shared" si="49"/>
        <v/>
      </c>
      <c r="CN61" s="103" t="str">
        <f>IF(option=3, IF(CN$17=1, CN60, IF(Calculation!$G61&lt;=Calculation!$L$2,Calculation!CN60+(CN$38-CN$28)/10, IF(CN$10&gt;=30, CN60+DA57, CN60+('TFP model'!$D$50-CN$42)/('TFP model'!$I$50-Calculation!$L$2)))),  "")</f>
        <v/>
      </c>
      <c r="CO61" s="103" t="str">
        <f>IF(option=3, IF(CO$17=1, CO60, IF(Calculation!$G61&lt;=Calculation!$L$2,Calculation!CO60+(CO$38-CO$28)/10, IF(CO$10&gt;=30, CO60+DB57, CO60+('TFP model'!$D$51-CO$42)/('TFP model'!$I$51-Calculation!$L$2)))),  "")</f>
        <v/>
      </c>
      <c r="CP61" s="103" t="str">
        <f>IF(option=3, IF(CP$17=1, CP60, IF(Calculation!$G61&lt;=Calculation!$L$2,Calculation!CP60+(CP$38-CP$28)/10, IF(CP$10&gt;=30, CP60+DC57, CP60+('TFP model'!$D$52-CP$42)/('TFP model'!$I$52-Calculation!$L$2)))),  "")</f>
        <v/>
      </c>
      <c r="CQ61" s="103" t="str">
        <f>IF(option=3, IF(CQ$17=1, CQ60, IF(Calculation!$G61&lt;=Calculation!$L$2,Calculation!CQ60+(CQ$38-CQ$28)/10, IF(CQ$10&gt;=30, CQ60+DD57, CQ60+('TFP model'!$D$53-CQ$42)/('TFP model'!$I$53-Calculation!$L$2)))),  "")</f>
        <v/>
      </c>
      <c r="CR61" s="103" t="str">
        <f>IF(option=3, MIN(100, IF(CR$17=1, CR60, IF(Calculation!$G61&lt;=Calculation!$L$2,Calculation!CR60+(CR$38-CR$28)/10, IF(CR$10&gt;=30, CR60+DE57,  CR60+('TFP model'!$D$54-CR$42)/('TFP model'!$I$54-Calculation!$L$2))))),  "")</f>
        <v/>
      </c>
      <c r="CS61" s="103" t="str">
        <f>IF(option=3, MIN(100, IF(CS$17=1, CS60, IF(Calculation!$G61&lt;=Calculation!$L$2,Calculation!CS60+(CS$38-CS$28)/10, IF(CS$10&gt;=30, CS60+DF57, CS60+('TFP model'!$D$55-CS$42)/('TFP model'!$I$55-Calculation!$L$2))))),  "")</f>
        <v/>
      </c>
      <c r="CT61" s="77">
        <v>2008</v>
      </c>
      <c r="CU61" s="102">
        <f>SUMIFS(Data!AE$4:AE$6064,Data!$B$4:$B$6064,CU$18,Data!$D$4:$D$6064,$CT61)</f>
        <v>0</v>
      </c>
      <c r="CV61" s="102">
        <f>SUMIFS(Data!AF$4:AF$6064,Data!$B$4:$B$6064,CV$18,Data!$D$4:$D$6064,$CT61)</f>
        <v>0</v>
      </c>
      <c r="CW61" s="102">
        <f>SUMIFS(Data!AG$4:AG$6064,Data!$B$4:$B$6064,CW$18,Data!$D$4:$D$6064,$CT61)</f>
        <v>0</v>
      </c>
      <c r="CX61" s="102">
        <f>SUMIFS(Data!AH$4:AH$6064,Data!$B$4:$B$6064,CX$18,Data!$D$4:$D$6064,$CT61)</f>
        <v>0</v>
      </c>
      <c r="CY61" s="102">
        <f>SUMIFS(Data!AI$4:AI$6064,Data!$B$4:$B$6064,CY$18,Data!$D$4:$D$6064,$CT61)</f>
        <v>0</v>
      </c>
      <c r="CZ61" s="102">
        <f>SUMIFS(Data!AJ$4:AJ$6064,Data!$B$4:$B$6064,CZ$18,Data!$D$4:$D$6064,$CT61)</f>
        <v>0</v>
      </c>
      <c r="DA61" s="144">
        <f t="shared" si="50"/>
        <v>0</v>
      </c>
      <c r="DB61" s="144">
        <f t="shared" si="51"/>
        <v>0</v>
      </c>
      <c r="DC61" s="144">
        <f t="shared" si="52"/>
        <v>0</v>
      </c>
      <c r="DD61" s="144">
        <f t="shared" si="53"/>
        <v>0</v>
      </c>
      <c r="DE61" s="144">
        <f t="shared" si="54"/>
        <v>0</v>
      </c>
      <c r="DF61" s="144">
        <f t="shared" si="55"/>
        <v>0</v>
      </c>
      <c r="DG61" s="42" t="str">
        <f t="shared" si="56"/>
        <v/>
      </c>
      <c r="DH61" s="103" t="str">
        <f>IF(option=3, IF(DH$17=1, DH60, IF(Calculation!$G61&lt;=Calculation!$L$2,Calculation!DH60+(DH$38-DH$28)/10, IF(DH$10&gt;=30, DH60+DU57, DH60+('TFP model'!$D$58-DH$42)/('TFP model'!$I$58-Calculation!$L$2)))),  "")</f>
        <v/>
      </c>
      <c r="DI61" s="103" t="str">
        <f>IF(option=3, IF(DI$17=1, DI60, IF(Calculation!$G61&lt;=Calculation!$L$2,Calculation!DI60+(DI$38-DI$28)/10, IF(DI$10&gt;=30, DI60+DV57, DI60+('TFP model'!$D$59-DI$42)/('TFP model'!$I$59-Calculation!$L$2)))),  "")</f>
        <v/>
      </c>
      <c r="DJ61" s="103" t="str">
        <f>IF(option=3, IF(DJ$17=1, DJ60, IF(Calculation!$G61&lt;=Calculation!$L$2,Calculation!DJ60+(DJ$38-DJ$28)/10, IF(DJ$10&gt;=30, DJ60+DW57,  DJ60+('TFP model'!$D$60-DJ$42)/('TFP model'!$I$60-Calculation!$L$2)))),  "")</f>
        <v/>
      </c>
      <c r="DK61" s="103" t="str">
        <f>IF(option=3, IF(DK$17=1, DK60, IF(Calculation!$G61&lt;=Calculation!$L$2,Calculation!DK60+(DK$38-DK$28)/10, IF(DK$10&gt;=30, DK60+DX57, DK60+('TFP model'!$D$61-DK$42)/('TFP model'!$I$61-Calculation!$L$2)))),  "")</f>
        <v/>
      </c>
      <c r="DL61" s="103" t="str">
        <f>IF(option=3, IF(DL$17=1, DL60, IF(Calculation!$G61&lt;=Calculation!$L$2,Calculation!DL60+(DL$38-DL$28)/10, IF(DL$10&gt;=30, DL60+DY57, DL60+('TFP model'!$D$62-DL$42)/('TFP model'!$I$62-Calculation!$L$2)))),  "")</f>
        <v/>
      </c>
      <c r="DM61" s="103" t="str">
        <f>IF(option=3, IF(DM$17=1, DM60, IF(Calculation!$G61&lt;=Calculation!$L$2,Calculation!DM60+(DM$38-DM$28)/10, IF(DM$10&gt;=30, DM60+DZ57, DM60+('TFP model'!$D$63-DM$42)/('TFP model'!$I$63-Calculation!$L$2)))),  "")</f>
        <v/>
      </c>
      <c r="DN61" s="77">
        <v>2008</v>
      </c>
      <c r="DO61" s="102">
        <f>SUMIFS(Data!AK$4:AK$6064,Data!$B$4:$B$6064,DO$18,Data!$D$4:$D$6064,$DN61)</f>
        <v>0</v>
      </c>
      <c r="DP61" s="102">
        <f>SUMIFS(Data!AL$4:AL$6064,Data!$B$4:$B$6064,DP$18,Data!$D$4:$D$6064,$DN61)</f>
        <v>0</v>
      </c>
      <c r="DQ61" s="102">
        <f>SUMIFS(Data!AM$4:AM$6064,Data!$B$4:$B$6064,DQ$18,Data!$D$4:$D$6064,$DN61)</f>
        <v>0</v>
      </c>
      <c r="DR61" s="102">
        <f>SUMIFS(Data!AN$4:AN$6064,Data!$B$4:$B$6064,DR$18,Data!$D$4:$D$6064,$DN61)</f>
        <v>0</v>
      </c>
      <c r="DS61" s="102">
        <f>SUMIFS(Data!AO$4:AO$6064,Data!$B$4:$B$6064,DS$18,Data!$D$4:$D$6064,$DN61)</f>
        <v>0</v>
      </c>
      <c r="DT61" s="102">
        <f>SUMIFS(Data!AP$4:AP$6064,Data!$B$4:$B$6064,DT$18,Data!$D$4:$D$6064,$DN61)</f>
        <v>0</v>
      </c>
      <c r="DU61" s="144">
        <f t="shared" si="57"/>
        <v>0</v>
      </c>
      <c r="DV61" s="144">
        <f t="shared" si="58"/>
        <v>0</v>
      </c>
      <c r="DW61" s="144">
        <f t="shared" si="59"/>
        <v>0</v>
      </c>
      <c r="DX61" s="144">
        <f t="shared" si="60"/>
        <v>0</v>
      </c>
      <c r="DY61" s="144">
        <f t="shared" si="61"/>
        <v>0</v>
      </c>
      <c r="DZ61" s="144">
        <f t="shared" si="62"/>
        <v>0</v>
      </c>
      <c r="EA61" s="16"/>
      <c r="EB61" s="16"/>
      <c r="EC61" s="16"/>
      <c r="ED61" s="16"/>
      <c r="EE61" s="16"/>
      <c r="EF61" s="16"/>
      <c r="EI61" s="16"/>
      <c r="EJ61" s="16"/>
      <c r="EK61" s="16"/>
      <c r="EL61" s="16"/>
      <c r="EM61" s="16"/>
      <c r="EN61" s="16"/>
      <c r="EO61" s="16"/>
    </row>
    <row r="62" spans="3:145" x14ac:dyDescent="0.25">
      <c r="F62" s="39" t="str">
        <f t="shared" si="70"/>
        <v>MYS</v>
      </c>
      <c r="G62" s="16">
        <v>2038</v>
      </c>
      <c r="H62" s="16"/>
      <c r="I62" s="40"/>
      <c r="J62" s="105" t="e">
        <f>IF(G62=Calculation!$L$2, $Y$7, IF(G62=Calculation!$L$2+1, $Y$7+$K$12*(LN(P61)-LN(P46))/15+$K$13*(LN(N61)-LN(N46))/15,J61+$K$12*(LN(P61)-LN(P60))+$K$13*(LN(N61)-LN(N60))))</f>
        <v>#VALUE!</v>
      </c>
      <c r="K62" s="105" t="e">
        <f t="shared" si="24"/>
        <v>#VALUE!</v>
      </c>
      <c r="L62" s="105">
        <f>IF(G62=Calculation!$L$2, $Y$7, IF(G62=Calculation!$L$2+1, $Y$7+$K$12*(LN(Q61)-LN(Q46))/15+$K$13*(LN(O61)-LN(N46))/15,L61+$K$12*(LN(Q61)-LN(Q60))+$K$13*(LN(O61)-LN(O60))))</f>
        <v>1.2652599912377431E-3</v>
      </c>
      <c r="M62" s="215">
        <f t="shared" si="24"/>
        <v>1.2964442778096372E-3</v>
      </c>
      <c r="N62" s="104" t="e">
        <f t="shared" si="64"/>
        <v>#VALUE!</v>
      </c>
      <c r="O62" s="104">
        <f t="shared" si="63"/>
        <v>1.1314310832544447</v>
      </c>
      <c r="P62" s="103" t="e">
        <f t="shared" si="65"/>
        <v>#VALUE!</v>
      </c>
      <c r="Q62" s="103">
        <f t="shared" si="66"/>
        <v>61.68838384366218</v>
      </c>
      <c r="R62" s="16">
        <v>2038</v>
      </c>
      <c r="S62" s="103" t="e">
        <f>IF(option=1,IF(Calculation!G62&lt;=Calculation!$L$2,Calculation!S61+(S$38-S$28)/10,IF(AND(select&gt;=30,select&lt;=36),S61+W58,S61+(Calculation!$C$4-S$42)/('TFP model'!$I$18-Calculation!$L$2))))</f>
        <v>#VALUE!</v>
      </c>
      <c r="T62" s="102" t="e">
        <f t="shared" si="67"/>
        <v>#VALUE!</v>
      </c>
      <c r="U62" s="77">
        <v>2009</v>
      </c>
      <c r="V62" s="41">
        <f>SUMIFS(Data!L$4:L$6064,Data!B$4:B$6064,V$10,Data!D$4:D$6064,U62)</f>
        <v>0</v>
      </c>
      <c r="W62" s="41">
        <f t="shared" si="25"/>
        <v>0</v>
      </c>
      <c r="X62" s="41">
        <f t="shared" si="23"/>
        <v>36.95811510548333</v>
      </c>
      <c r="Y62" s="102">
        <v>4.5457168303703721</v>
      </c>
      <c r="Z62" s="103" t="str">
        <f t="shared" si="26"/>
        <v/>
      </c>
      <c r="AA62" s="102" t="str">
        <f t="shared" si="68"/>
        <v/>
      </c>
      <c r="AB62" s="103" t="str">
        <f t="shared" si="27"/>
        <v/>
      </c>
      <c r="AC62" s="102" t="str">
        <f t="shared" si="69"/>
        <v/>
      </c>
      <c r="AD62" s="16">
        <v>2038</v>
      </c>
      <c r="AE62" s="103" t="str">
        <f>IF(option=2, IF(AE$17=1, AE61, IF(Calculation!$G62&lt;=Calculation!$L$2, Calculation!AE61+(AE$38-AE$28)/10, IF(AND(AE$10&gt;=30, AE$10&lt;=36), AE61+AP58, AE61+(Calculation!$C$7-AE$42)/('TFP model'!$I$21-Calculation!$L$2)))), "")</f>
        <v/>
      </c>
      <c r="AF62" s="103" t="str">
        <f>IF(option=2, IF(AF$17=1, AF61, IF(Calculation!$G62&lt;=Calculation!$L$2, Calculation!AF61+(AF$38-AF$28)/10, IF(AND(AF$10&gt;=30, AF$10&lt;=36), AF61+AQ58, AF61+(Calculation!$C$9-AF$42)/('TFP model'!$I$22-Calculation!$L$2)))), "")</f>
        <v/>
      </c>
      <c r="AG62" s="103" t="str">
        <f>IF(option=2, IF(AG$17=1, AG61, IF(Calculation!$G62&lt;=Calculation!$L$2, Calculation!AG61+(AG$38-AG$28)/10, IF(AND(AG$10&gt;=30, AG$10&lt;=36), AG61+AR58, AG61+(Calculation!$C$11-AG$42)/('TFP model'!$I$23-Calculation!$L$2)))), "")</f>
        <v/>
      </c>
      <c r="AH62" s="103" t="str">
        <f>IF(option=2, IF(AH$17=1, AH61, IF(Calculation!$G62&lt;=Calculation!$L$2, Calculation!AH61+(AH$38-AH$28)/10, IF(AND(AH$10&gt;=30, AH$10&lt;=36), AH61+AS58, AH61+(Calculation!$C$13-AH$42)/('TFP model'!$I$24-Calculation!$L$2)))), "")</f>
        <v/>
      </c>
      <c r="AI62" s="103" t="str">
        <f>IF(option=2, IF(AI$17=1, AI61, IF(Calculation!$G62&lt;=Calculation!$L$2, Calculation!AI61+(AI$38-AI$28)/10, IF(AND(AI$10&gt;=30, AI$10&lt;=36), AI61+AT58, AI61+(Calculation!$C$15-AI$42)/('TFP model'!$I$25-Calculation!$L$2)))), "")</f>
        <v/>
      </c>
      <c r="AJ62" s="77">
        <v>2009</v>
      </c>
      <c r="AK62" s="102">
        <f>SUMIFS(Data!M$4:M$6064,Data!$B$4:$B$6064,AK$18,Data!$D$4:$D$6064,$AJ62)</f>
        <v>0</v>
      </c>
      <c r="AL62" s="102">
        <f>SUMIFS(Data!N$4:N$6064,Data!$B$4:$B$6064,AL$18,Data!$D$4:$D$6064,$AJ62)</f>
        <v>0</v>
      </c>
      <c r="AM62" s="102">
        <f>SUMIFS(Data!O$4:O$6064,Data!$B$4:$B$6064,AM$18,Data!$D$4:$D$6064,$AJ62)</f>
        <v>0</v>
      </c>
      <c r="AN62" s="102">
        <f>SUMIFS(Data!P$4:P$6064,Data!$B$4:$B$6064,AN$18,Data!$D$4:$D$6064,$AJ62)</f>
        <v>0</v>
      </c>
      <c r="AO62" s="102">
        <f>SUMIFS(Data!Q$4:Q$6064,Data!$B$4:$B$6064,AO$18,Data!$D$4:$D$6064,$AJ62)</f>
        <v>0</v>
      </c>
      <c r="AP62" s="101">
        <f t="shared" si="28"/>
        <v>0</v>
      </c>
      <c r="AQ62" s="101">
        <f t="shared" si="29"/>
        <v>0</v>
      </c>
      <c r="AR62" s="101">
        <f t="shared" si="30"/>
        <v>0</v>
      </c>
      <c r="AS62" s="101">
        <f t="shared" si="31"/>
        <v>0</v>
      </c>
      <c r="AT62" s="101">
        <f t="shared" si="32"/>
        <v>0</v>
      </c>
      <c r="AU62" s="103" t="str">
        <f t="shared" si="33"/>
        <v/>
      </c>
      <c r="AV62" s="103" t="str">
        <f>IF(option=3, IF(AV$17=1, AV61, IF(Calculation!$G62&lt;=Calculation!$L$2,Calculation!AV61+(AV$38-AV$28)/10, IF(AV$10&gt;=30, AV61+BC58, AV61+('TFP model'!$D$29-AV$42)/('TFP model'!$I$29-Calculation!$L$2)))),  "")</f>
        <v/>
      </c>
      <c r="AW62" s="103" t="str">
        <f>IF(option=3, IF(AW$17=1, AW61, IF(Calculation!$G62&lt;=Calculation!$L$2,Calculation!AW61+(AW$38-AW$28)/10, IF(AW$10&gt;=30, AW61+BD58, AW61+('TFP model'!$D$30-AW$42)/('TFP model'!$I$30-Calculation!$L$2)))),  "")</f>
        <v/>
      </c>
      <c r="AX62" s="103" t="str">
        <f>IF(option=3, IF(AX$17=1, AX61, IF(Calculation!$G62&lt;=Calculation!$L$2,Calculation!AX61+(AX$38-AX$28)/10, IF(AX$10&gt;=30, AX61+BE58, AX61+('TFP model'!$D$31-AX$42)/('TFP model'!$I$31-Calculation!$L$2)))),  "")</f>
        <v/>
      </c>
      <c r="AY62" s="77">
        <v>2009</v>
      </c>
      <c r="AZ62" s="102">
        <f>SUMIFS(Data!R$4:R$6064,Data!$B$4:$B$6064,AZ$18,Data!$D$4:$D$6064,$AY62)</f>
        <v>0</v>
      </c>
      <c r="BA62" s="102">
        <f>SUMIFS(Data!S$4:S$6064,Data!$B$4:$B$6064,BA$18,Data!$D$4:$D$6064,$AY62)</f>
        <v>0</v>
      </c>
      <c r="BB62" s="102">
        <f>SUMIFS(Data!T$4:T$6064,Data!$B$4:$B$6064,BB$18,Data!$D$4:$D$6064,$AY62)</f>
        <v>0</v>
      </c>
      <c r="BC62" s="140">
        <f t="shared" si="34"/>
        <v>0</v>
      </c>
      <c r="BD62" s="140">
        <f t="shared" si="35"/>
        <v>0</v>
      </c>
      <c r="BE62" s="140">
        <f t="shared" si="36"/>
        <v>0</v>
      </c>
      <c r="BF62" s="103" t="str">
        <f t="shared" si="37"/>
        <v/>
      </c>
      <c r="BG62" s="103" t="str">
        <f>IF(option=3, IF(BG$17=1, BG61, IF(Calculation!$G62&lt;=Calculation!$L$2,Calculation!BG61+(BG$38-BG$28)/10, IF(BG$10&gt;=30, BG61+BP58, BG61+('TFP model'!$D$34-BG$42)/('TFP model'!$I$34-Calculation!$L$2)))),  "")</f>
        <v/>
      </c>
      <c r="BH62" s="103" t="str">
        <f>IF(option=3, IF(BH$17=1, BH61, IF(Calculation!$G62&lt;=Calculation!$L$2,Calculation!BH61+(BH$38-BH$28)/10, IF(BH$10&gt;=30, BH61+BQ58, BH61+('TFP model'!$D$35-BH$42)/('TFP model'!$I$35-Calculation!$L$2)))),  "")</f>
        <v/>
      </c>
      <c r="BI62" s="103" t="str">
        <f>IF(option=3, IF(BI$17=1, BI61, IF(Calculation!$G62&lt;=Calculation!$L$2,Calculation!BI61+(BI$38-BI$28)/10, IF(BI$10&gt;=30, BI61+BR58, BI61+('TFP model'!$D$36-BI$42)/('TFP model'!$I$36-Calculation!$L$2)))),  "")</f>
        <v/>
      </c>
      <c r="BJ62" s="103" t="str">
        <f>IF(option=3, IF(BJ$17=1, BJ61, IF(Calculation!$G62&lt;=Calculation!$L$2,Calculation!BJ61+(BJ$38-BJ$28)/10, IF(BJ$10&gt;=30, BJ61+BS58, BJ61+('TFP model'!$D$37-BJ$42)/('TFP model'!$I$37-Calculation!$L$2)))),  "")</f>
        <v/>
      </c>
      <c r="BK62" s="77">
        <v>2009</v>
      </c>
      <c r="BL62" s="102">
        <f>SUMIFS(Data!U$4:U$6064,Data!$B$4:$B$6064,BL$18,Data!$D$4:$D$6064,$BK62)</f>
        <v>0</v>
      </c>
      <c r="BM62" s="102">
        <f>SUMIFS(Data!V$4:V$6064,Data!$B$4:$B$6064,BM$18,Data!$D$4:$D$6064,$BK62)</f>
        <v>0</v>
      </c>
      <c r="BN62" s="102">
        <f>SUMIFS(Data!W$4:W$6064,Data!$B$4:$B$6064,BN$18,Data!$D$4:$D$6064,$BK62)</f>
        <v>0</v>
      </c>
      <c r="BO62" s="102">
        <f>SUMIFS(Data!X$4:X$6064,Data!$B$4:$B$6064,BO$18,Data!$D$4:$D$6064,$BK62)</f>
        <v>0</v>
      </c>
      <c r="BP62" s="142">
        <f t="shared" si="38"/>
        <v>0</v>
      </c>
      <c r="BQ62" s="142">
        <f t="shared" si="39"/>
        <v>0</v>
      </c>
      <c r="BR62" s="142">
        <f t="shared" si="40"/>
        <v>0</v>
      </c>
      <c r="BS62" s="142">
        <f t="shared" si="41"/>
        <v>0</v>
      </c>
      <c r="BT62" s="103" t="str">
        <f t="shared" si="42"/>
        <v/>
      </c>
      <c r="BU62" s="103" t="str">
        <f>IF(option=3, IF(BU$17=1, BU61, IF(Calculation!$G62&lt;=Calculation!$L$2,Calculation!BU61+(BU$38-BU$28)/10, IF(BU$10&gt;=30, BU61+BZ58, BU61+('TFP model'!$D$41-BU$42)/('TFP model'!$I$41-Calculation!$L$2)))),  "")</f>
        <v/>
      </c>
      <c r="BV62" s="103" t="str">
        <f>IF(option=3, IF(BV$17=1, BV61, IF(Calculation!$G62&lt;=Calculation!$L$2,Calculation!BV61+(BV$38-BV$28)/10, IF(BV$10&gt;=30, BV61+CA58, BV61+('TFP model'!$D$43-BV$42)/('TFP model'!$I$43-Calculation!$L$2)))),  "")</f>
        <v/>
      </c>
      <c r="BW62" s="77">
        <v>2009</v>
      </c>
      <c r="BX62" s="102">
        <f>SUMIFS(Data!Y$4:Y$6064,Data!$B$4:$B$6064,BX$18,Data!$D$4:$D$6064,$BW62)</f>
        <v>0</v>
      </c>
      <c r="BY62" s="102">
        <f>SUMIFS(Data!Z$4:Z$6064,Data!$B$4:$B$6064,BY$18,Data!$D$4:$D$6064,$BW62)</f>
        <v>0</v>
      </c>
      <c r="BZ62" s="101">
        <f t="shared" si="43"/>
        <v>0</v>
      </c>
      <c r="CA62" s="101">
        <f t="shared" si="44"/>
        <v>0</v>
      </c>
      <c r="CB62" s="42" t="str">
        <f t="shared" si="45"/>
        <v/>
      </c>
      <c r="CC62" s="103" t="str">
        <f>IF(option=3, IF(CC$17=1, CC61, IF(Calculation!$G62&lt;=Calculation!$L$2,Calculation!CC61+(CC$38-CC$28)/10, IF(CC$10&gt;=30, CC61+CJ58, CC61+('TFP model'!$D$45-CC$42)/('TFP model'!$I$45-Calculation!$L$2)))),  "")</f>
        <v/>
      </c>
      <c r="CD62" s="103" t="str">
        <f>IF(option=3, IF(CD$17=1, CD61, IF(Calculation!$G62&lt;=Calculation!$L$2,Calculation!CD61+(CD$38-CD$28)/10, IF(CD$10&gt;=30, CD61+CK58, CD61+('TFP model'!$D$46-CD$42)/('TFP model'!$I$46-Calculation!$L$2)))),  "")</f>
        <v/>
      </c>
      <c r="CE62" s="103" t="str">
        <f>IF(option=3, IF(CE$17=1, CE61, IF(Calculation!$G62&lt;=Calculation!$L$2,Calculation!CE61+(CE$38-CE$28)/10, IF(CE$10&gt;=30, CE61+CL58, CE61+('TFP model'!$D$47-CE$42)/('TFP model'!$I$47-Calculation!$L$2)))),  "")</f>
        <v/>
      </c>
      <c r="CF62" s="77">
        <v>2009</v>
      </c>
      <c r="CG62" s="102">
        <f>SUMIFS(Data!AB$4:AB$6064,Data!$B$4:$B$6064,CG$18,Data!$D$4:$D$6064,$CF62)</f>
        <v>0</v>
      </c>
      <c r="CH62" s="102">
        <f>SUMIFS(Data!AC$4:AC$6064,Data!$B$4:$B$6064,CH$18,Data!$D$4:$D$6064,$CF62)</f>
        <v>0</v>
      </c>
      <c r="CI62" s="102">
        <f>SUMIFS(Data!AD$4:AD$6064,Data!$B$4:$B$6064,CI$18,Data!$D$4:$D$6064,$CF62)</f>
        <v>0</v>
      </c>
      <c r="CJ62" s="144">
        <f t="shared" si="46"/>
        <v>0</v>
      </c>
      <c r="CK62" s="144">
        <f t="shared" si="47"/>
        <v>0</v>
      </c>
      <c r="CL62" s="144">
        <f t="shared" si="48"/>
        <v>0</v>
      </c>
      <c r="CM62" s="103" t="str">
        <f t="shared" si="49"/>
        <v/>
      </c>
      <c r="CN62" s="103" t="str">
        <f>IF(option=3, IF(CN$17=1, CN61, IF(Calculation!$G62&lt;=Calculation!$L$2,Calculation!CN61+(CN$38-CN$28)/10, IF(CN$10&gt;=30, CN61+DA58, CN61+('TFP model'!$D$50-CN$42)/('TFP model'!$I$50-Calculation!$L$2)))),  "")</f>
        <v/>
      </c>
      <c r="CO62" s="103" t="str">
        <f>IF(option=3, IF(CO$17=1, CO61, IF(Calculation!$G62&lt;=Calculation!$L$2,Calculation!CO61+(CO$38-CO$28)/10, IF(CO$10&gt;=30, CO61+DB58, CO61+('TFP model'!$D$51-CO$42)/('TFP model'!$I$51-Calculation!$L$2)))),  "")</f>
        <v/>
      </c>
      <c r="CP62" s="103" t="str">
        <f>IF(option=3, IF(CP$17=1, CP61, IF(Calculation!$G62&lt;=Calculation!$L$2,Calculation!CP61+(CP$38-CP$28)/10, IF(CP$10&gt;=30, CP61+DC58, CP61+('TFP model'!$D$52-CP$42)/('TFP model'!$I$52-Calculation!$L$2)))),  "")</f>
        <v/>
      </c>
      <c r="CQ62" s="103" t="str">
        <f>IF(option=3, IF(CQ$17=1, CQ61, IF(Calculation!$G62&lt;=Calculation!$L$2,Calculation!CQ61+(CQ$38-CQ$28)/10, IF(CQ$10&gt;=30, CQ61+DD58, CQ61+('TFP model'!$D$53-CQ$42)/('TFP model'!$I$53-Calculation!$L$2)))),  "")</f>
        <v/>
      </c>
      <c r="CR62" s="103" t="str">
        <f>IF(option=3, MIN(100, IF(CR$17=1, CR61, IF(Calculation!$G62&lt;=Calculation!$L$2,Calculation!CR61+(CR$38-CR$28)/10, IF(CR$10&gt;=30, CR61+DE58,  CR61+('TFP model'!$D$54-CR$42)/('TFP model'!$I$54-Calculation!$L$2))))),  "")</f>
        <v/>
      </c>
      <c r="CS62" s="103" t="str">
        <f>IF(option=3, MIN(100, IF(CS$17=1, CS61, IF(Calculation!$G62&lt;=Calculation!$L$2,Calculation!CS61+(CS$38-CS$28)/10, IF(CS$10&gt;=30, CS61+DF58, CS61+('TFP model'!$D$55-CS$42)/('TFP model'!$I$55-Calculation!$L$2))))),  "")</f>
        <v/>
      </c>
      <c r="CT62" s="77">
        <v>2009</v>
      </c>
      <c r="CU62" s="102">
        <f>SUMIFS(Data!AE$4:AE$6064,Data!$B$4:$B$6064,CU$18,Data!$D$4:$D$6064,$CT62)</f>
        <v>0</v>
      </c>
      <c r="CV62" s="102">
        <f>SUMIFS(Data!AF$4:AF$6064,Data!$B$4:$B$6064,CV$18,Data!$D$4:$D$6064,$CT62)</f>
        <v>0</v>
      </c>
      <c r="CW62" s="102">
        <f>SUMIFS(Data!AG$4:AG$6064,Data!$B$4:$B$6064,CW$18,Data!$D$4:$D$6064,$CT62)</f>
        <v>0</v>
      </c>
      <c r="CX62" s="102">
        <f>SUMIFS(Data!AH$4:AH$6064,Data!$B$4:$B$6064,CX$18,Data!$D$4:$D$6064,$CT62)</f>
        <v>0</v>
      </c>
      <c r="CY62" s="102">
        <f>SUMIFS(Data!AI$4:AI$6064,Data!$B$4:$B$6064,CY$18,Data!$D$4:$D$6064,$CT62)</f>
        <v>0</v>
      </c>
      <c r="CZ62" s="102">
        <f>SUMIFS(Data!AJ$4:AJ$6064,Data!$B$4:$B$6064,CZ$18,Data!$D$4:$D$6064,$CT62)</f>
        <v>0</v>
      </c>
      <c r="DA62" s="144">
        <f t="shared" si="50"/>
        <v>0</v>
      </c>
      <c r="DB62" s="144">
        <f t="shared" si="51"/>
        <v>0</v>
      </c>
      <c r="DC62" s="144">
        <f t="shared" si="52"/>
        <v>0</v>
      </c>
      <c r="DD62" s="144">
        <f t="shared" si="53"/>
        <v>0</v>
      </c>
      <c r="DE62" s="144">
        <f t="shared" si="54"/>
        <v>0</v>
      </c>
      <c r="DF62" s="144">
        <f t="shared" si="55"/>
        <v>0</v>
      </c>
      <c r="DG62" s="42" t="str">
        <f t="shared" si="56"/>
        <v/>
      </c>
      <c r="DH62" s="103" t="str">
        <f>IF(option=3, IF(DH$17=1, DH61, IF(Calculation!$G62&lt;=Calculation!$L$2,Calculation!DH61+(DH$38-DH$28)/10, IF(DH$10&gt;=30, DH61+DU58, DH61+('TFP model'!$D$58-DH$42)/('TFP model'!$I$58-Calculation!$L$2)))),  "")</f>
        <v/>
      </c>
      <c r="DI62" s="103" t="str">
        <f>IF(option=3, IF(DI$17=1, DI61, IF(Calculation!$G62&lt;=Calculation!$L$2,Calculation!DI61+(DI$38-DI$28)/10, IF(DI$10&gt;=30, DI61+DV58, DI61+('TFP model'!$D$59-DI$42)/('TFP model'!$I$59-Calculation!$L$2)))),  "")</f>
        <v/>
      </c>
      <c r="DJ62" s="103" t="str">
        <f>IF(option=3, IF(DJ$17=1, DJ61, IF(Calculation!$G62&lt;=Calculation!$L$2,Calculation!DJ61+(DJ$38-DJ$28)/10, IF(DJ$10&gt;=30, DJ61+DW58,  DJ61+('TFP model'!$D$60-DJ$42)/('TFP model'!$I$60-Calculation!$L$2)))),  "")</f>
        <v/>
      </c>
      <c r="DK62" s="103" t="str">
        <f>IF(option=3, IF(DK$17=1, DK61, IF(Calculation!$G62&lt;=Calculation!$L$2,Calculation!DK61+(DK$38-DK$28)/10, IF(DK$10&gt;=30, DK61+DX58, DK61+('TFP model'!$D$61-DK$42)/('TFP model'!$I$61-Calculation!$L$2)))),  "")</f>
        <v/>
      </c>
      <c r="DL62" s="103" t="str">
        <f>IF(option=3, IF(DL$17=1, DL61, IF(Calculation!$G62&lt;=Calculation!$L$2,Calculation!DL61+(DL$38-DL$28)/10, IF(DL$10&gt;=30, DL61+DY58, DL61+('TFP model'!$D$62-DL$42)/('TFP model'!$I$62-Calculation!$L$2)))),  "")</f>
        <v/>
      </c>
      <c r="DM62" s="103" t="str">
        <f>IF(option=3, IF(DM$17=1, DM61, IF(Calculation!$G62&lt;=Calculation!$L$2,Calculation!DM61+(DM$38-DM$28)/10, IF(DM$10&gt;=30, DM61+DZ58, DM61+('TFP model'!$D$63-DM$42)/('TFP model'!$I$63-Calculation!$L$2)))),  "")</f>
        <v/>
      </c>
      <c r="DN62" s="77">
        <v>2009</v>
      </c>
      <c r="DO62" s="102">
        <f>SUMIFS(Data!AK$4:AK$6064,Data!$B$4:$B$6064,DO$18,Data!$D$4:$D$6064,$DN62)</f>
        <v>0</v>
      </c>
      <c r="DP62" s="102">
        <f>SUMIFS(Data!AL$4:AL$6064,Data!$B$4:$B$6064,DP$18,Data!$D$4:$D$6064,$DN62)</f>
        <v>0</v>
      </c>
      <c r="DQ62" s="102">
        <f>SUMIFS(Data!AM$4:AM$6064,Data!$B$4:$B$6064,DQ$18,Data!$D$4:$D$6064,$DN62)</f>
        <v>0</v>
      </c>
      <c r="DR62" s="102">
        <f>SUMIFS(Data!AN$4:AN$6064,Data!$B$4:$B$6064,DR$18,Data!$D$4:$D$6064,$DN62)</f>
        <v>0</v>
      </c>
      <c r="DS62" s="102">
        <f>SUMIFS(Data!AO$4:AO$6064,Data!$B$4:$B$6064,DS$18,Data!$D$4:$D$6064,$DN62)</f>
        <v>0</v>
      </c>
      <c r="DT62" s="102">
        <f>SUMIFS(Data!AP$4:AP$6064,Data!$B$4:$B$6064,DT$18,Data!$D$4:$D$6064,$DN62)</f>
        <v>0</v>
      </c>
      <c r="DU62" s="144">
        <f t="shared" si="57"/>
        <v>0</v>
      </c>
      <c r="DV62" s="144">
        <f t="shared" si="58"/>
        <v>0</v>
      </c>
      <c r="DW62" s="144">
        <f t="shared" si="59"/>
        <v>0</v>
      </c>
      <c r="DX62" s="144">
        <f t="shared" si="60"/>
        <v>0</v>
      </c>
      <c r="DY62" s="144">
        <f t="shared" si="61"/>
        <v>0</v>
      </c>
      <c r="DZ62" s="144">
        <f t="shared" si="62"/>
        <v>0</v>
      </c>
      <c r="EA62" s="16"/>
      <c r="EB62" s="16"/>
      <c r="EC62" s="16"/>
      <c r="ED62" s="16"/>
      <c r="EE62" s="16"/>
      <c r="EF62" s="16"/>
      <c r="EI62" s="16"/>
      <c r="EJ62" s="16"/>
      <c r="EK62" s="16"/>
      <c r="EL62" s="16"/>
      <c r="EM62" s="16"/>
      <c r="EN62" s="16"/>
      <c r="EO62" s="16"/>
    </row>
    <row r="63" spans="3:145" x14ac:dyDescent="0.25">
      <c r="F63" s="39" t="str">
        <f t="shared" si="70"/>
        <v>MYS</v>
      </c>
      <c r="G63" s="16">
        <v>2039</v>
      </c>
      <c r="H63" s="16"/>
      <c r="I63" s="40"/>
      <c r="J63" s="105" t="e">
        <f>IF(G63=Calculation!$L$2, $Y$7, IF(G63=Calculation!$L$2+1, $Y$7+$K$12*(LN(P62)-LN(P47))/15+$K$13*(LN(N62)-LN(N47))/15,J62+$K$12*(LN(P62)-LN(P61))+$K$13*(LN(N62)-LN(N61))))</f>
        <v>#VALUE!</v>
      </c>
      <c r="K63" s="105" t="e">
        <f t="shared" si="24"/>
        <v>#VALUE!</v>
      </c>
      <c r="L63" s="105">
        <f>IF(G63=Calculation!$L$2, $Y$7, IF(G63=Calculation!$L$2+1, $Y$7+$K$12*(LN(Q62)-LN(Q47))/15+$K$13*(LN(O62)-LN(N47))/15,L62+$K$12*(LN(Q62)-LN(Q61))+$K$13*(LN(O62)-LN(O61))))</f>
        <v>1.1395974055319804E-3</v>
      </c>
      <c r="M63" s="215">
        <f t="shared" si="24"/>
        <v>1.1507627355091324E-3</v>
      </c>
      <c r="N63" s="104" t="e">
        <f t="shared" si="64"/>
        <v>#VALUE!</v>
      </c>
      <c r="O63" s="104">
        <f t="shared" si="63"/>
        <v>1.1327211941453514</v>
      </c>
      <c r="P63" s="103" t="e">
        <f t="shared" si="65"/>
        <v>#VALUE!</v>
      </c>
      <c r="Q63" s="103">
        <f t="shared" si="66"/>
        <v>61.68838384366218</v>
      </c>
      <c r="R63" s="16">
        <v>2039</v>
      </c>
      <c r="S63" s="103" t="e">
        <f>IF(option=1,IF(Calculation!G63&lt;=Calculation!$L$2,Calculation!S62+(S$38-S$28)/10,IF(AND(select&gt;=30,select&lt;=36),S62+W59,S62+(Calculation!$C$4-S$42)/('TFP model'!$I$18-Calculation!$L$2))))</f>
        <v>#VALUE!</v>
      </c>
      <c r="T63" s="102" t="e">
        <f t="shared" si="67"/>
        <v>#VALUE!</v>
      </c>
      <c r="U63" s="77">
        <v>2010</v>
      </c>
      <c r="V63" s="41">
        <f>SUMIFS(Data!L$4:L$6064,Data!B$4:B$6064,V$10,Data!D$4:D$6064,U63)</f>
        <v>0</v>
      </c>
      <c r="W63" s="41">
        <f t="shared" si="25"/>
        <v>0</v>
      </c>
      <c r="X63" s="41">
        <f t="shared" si="23"/>
        <v>36.95811510548333</v>
      </c>
      <c r="Y63" s="102">
        <v>4.7354245688888907</v>
      </c>
      <c r="Z63" s="103" t="str">
        <f t="shared" si="26"/>
        <v/>
      </c>
      <c r="AA63" s="102" t="str">
        <f t="shared" si="68"/>
        <v/>
      </c>
      <c r="AB63" s="103" t="str">
        <f t="shared" si="27"/>
        <v/>
      </c>
      <c r="AC63" s="102" t="str">
        <f t="shared" si="69"/>
        <v/>
      </c>
      <c r="AD63" s="16">
        <v>2039</v>
      </c>
      <c r="AE63" s="103" t="str">
        <f>IF(option=2, IF(AE$17=1, AE62, IF(Calculation!$G63&lt;=Calculation!$L$2, Calculation!AE62+(AE$38-AE$28)/10, IF(AND(AE$10&gt;=30, AE$10&lt;=36), AE62+AP59, AE62+(Calculation!$C$7-AE$42)/('TFP model'!$I$21-Calculation!$L$2)))), "")</f>
        <v/>
      </c>
      <c r="AF63" s="103" t="str">
        <f>IF(option=2, IF(AF$17=1, AF62, IF(Calculation!$G63&lt;=Calculation!$L$2, Calculation!AF62+(AF$38-AF$28)/10, IF(AND(AF$10&gt;=30, AF$10&lt;=36), AF62+AQ59, AF62+(Calculation!$C$9-AF$42)/('TFP model'!$I$22-Calculation!$L$2)))), "")</f>
        <v/>
      </c>
      <c r="AG63" s="103" t="str">
        <f>IF(option=2, IF(AG$17=1, AG62, IF(Calculation!$G63&lt;=Calculation!$L$2, Calculation!AG62+(AG$38-AG$28)/10, IF(AND(AG$10&gt;=30, AG$10&lt;=36), AG62+AR59, AG62+(Calculation!$C$11-AG$42)/('TFP model'!$I$23-Calculation!$L$2)))), "")</f>
        <v/>
      </c>
      <c r="AH63" s="103" t="str">
        <f>IF(option=2, IF(AH$17=1, AH62, IF(Calculation!$G63&lt;=Calculation!$L$2, Calculation!AH62+(AH$38-AH$28)/10, IF(AND(AH$10&gt;=30, AH$10&lt;=36), AH62+AS59, AH62+(Calculation!$C$13-AH$42)/('TFP model'!$I$24-Calculation!$L$2)))), "")</f>
        <v/>
      </c>
      <c r="AI63" s="103" t="str">
        <f>IF(option=2, IF(AI$17=1, AI62, IF(Calculation!$G63&lt;=Calculation!$L$2, Calculation!AI62+(AI$38-AI$28)/10, IF(AND(AI$10&gt;=30, AI$10&lt;=36), AI62+AT59, AI62+(Calculation!$C$15-AI$42)/('TFP model'!$I$25-Calculation!$L$2)))), "")</f>
        <v/>
      </c>
      <c r="AJ63" s="77">
        <v>2010</v>
      </c>
      <c r="AK63" s="102">
        <f>SUMIFS(Data!M$4:M$6064,Data!$B$4:$B$6064,AK$18,Data!$D$4:$D$6064,$AJ63)</f>
        <v>0</v>
      </c>
      <c r="AL63" s="102">
        <f>SUMIFS(Data!N$4:N$6064,Data!$B$4:$B$6064,AL$18,Data!$D$4:$D$6064,$AJ63)</f>
        <v>0</v>
      </c>
      <c r="AM63" s="102">
        <f>SUMIFS(Data!O$4:O$6064,Data!$B$4:$B$6064,AM$18,Data!$D$4:$D$6064,$AJ63)</f>
        <v>0</v>
      </c>
      <c r="AN63" s="102">
        <f>SUMIFS(Data!P$4:P$6064,Data!$B$4:$B$6064,AN$18,Data!$D$4:$D$6064,$AJ63)</f>
        <v>0</v>
      </c>
      <c r="AO63" s="102">
        <f>SUMIFS(Data!Q$4:Q$6064,Data!$B$4:$B$6064,AO$18,Data!$D$4:$D$6064,$AJ63)</f>
        <v>0</v>
      </c>
      <c r="AP63" s="101">
        <f t="shared" si="28"/>
        <v>0</v>
      </c>
      <c r="AQ63" s="101">
        <f t="shared" si="29"/>
        <v>0</v>
      </c>
      <c r="AR63" s="101">
        <f t="shared" si="30"/>
        <v>0</v>
      </c>
      <c r="AS63" s="101">
        <f t="shared" si="31"/>
        <v>0</v>
      </c>
      <c r="AT63" s="101">
        <f t="shared" si="32"/>
        <v>0</v>
      </c>
      <c r="AU63" s="103" t="str">
        <f t="shared" si="33"/>
        <v/>
      </c>
      <c r="AV63" s="103" t="str">
        <f>IF(option=3, IF(AV$17=1, AV62, IF(Calculation!$G63&lt;=Calculation!$L$2,Calculation!AV62+(AV$38-AV$28)/10, IF(AV$10&gt;=30, AV62+BC59, AV62+('TFP model'!$D$29-AV$42)/('TFP model'!$I$29-Calculation!$L$2)))),  "")</f>
        <v/>
      </c>
      <c r="AW63" s="103" t="str">
        <f>IF(option=3, IF(AW$17=1, AW62, IF(Calculation!$G63&lt;=Calculation!$L$2,Calculation!AW62+(AW$38-AW$28)/10, IF(AW$10&gt;=30, AW62+BD59, AW62+('TFP model'!$D$30-AW$42)/('TFP model'!$I$30-Calculation!$L$2)))),  "")</f>
        <v/>
      </c>
      <c r="AX63" s="103" t="str">
        <f>IF(option=3, IF(AX$17=1, AX62, IF(Calculation!$G63&lt;=Calculation!$L$2,Calculation!AX62+(AX$38-AX$28)/10, IF(AX$10&gt;=30, AX62+BE59, AX62+('TFP model'!$D$31-AX$42)/('TFP model'!$I$31-Calculation!$L$2)))),  "")</f>
        <v/>
      </c>
      <c r="AY63" s="77">
        <v>2010</v>
      </c>
      <c r="AZ63" s="102">
        <f>SUMIFS(Data!R$4:R$6064,Data!$B$4:$B$6064,AZ$18,Data!$D$4:$D$6064,$AY63)</f>
        <v>0</v>
      </c>
      <c r="BA63" s="102">
        <f>SUMIFS(Data!S$4:S$6064,Data!$B$4:$B$6064,BA$18,Data!$D$4:$D$6064,$AY63)</f>
        <v>0</v>
      </c>
      <c r="BB63" s="102">
        <f>SUMIFS(Data!T$4:T$6064,Data!$B$4:$B$6064,BB$18,Data!$D$4:$D$6064,$AY63)</f>
        <v>0</v>
      </c>
      <c r="BC63" s="140">
        <f t="shared" si="34"/>
        <v>0</v>
      </c>
      <c r="BD63" s="140">
        <f t="shared" si="35"/>
        <v>0</v>
      </c>
      <c r="BE63" s="140">
        <f t="shared" si="36"/>
        <v>0</v>
      </c>
      <c r="BF63" s="103" t="str">
        <f t="shared" si="37"/>
        <v/>
      </c>
      <c r="BG63" s="103" t="str">
        <f>IF(option=3, IF(BG$17=1, BG62, IF(Calculation!$G63&lt;=Calculation!$L$2,Calculation!BG62+(BG$38-BG$28)/10, IF(BG$10&gt;=30, BG62+BP59, BG62+('TFP model'!$D$34-BG$42)/('TFP model'!$I$34-Calculation!$L$2)))),  "")</f>
        <v/>
      </c>
      <c r="BH63" s="103" t="str">
        <f>IF(option=3, IF(BH$17=1, BH62, IF(Calculation!$G63&lt;=Calculation!$L$2,Calculation!BH62+(BH$38-BH$28)/10, IF(BH$10&gt;=30, BH62+BQ59, BH62+('TFP model'!$D$35-BH$42)/('TFP model'!$I$35-Calculation!$L$2)))),  "")</f>
        <v/>
      </c>
      <c r="BI63" s="103" t="str">
        <f>IF(option=3, IF(BI$17=1, BI62, IF(Calculation!$G63&lt;=Calculation!$L$2,Calculation!BI62+(BI$38-BI$28)/10, IF(BI$10&gt;=30, BI62+BR59, BI62+('TFP model'!$D$36-BI$42)/('TFP model'!$I$36-Calculation!$L$2)))),  "")</f>
        <v/>
      </c>
      <c r="BJ63" s="103" t="str">
        <f>IF(option=3, IF(BJ$17=1, BJ62, IF(Calculation!$G63&lt;=Calculation!$L$2,Calculation!BJ62+(BJ$38-BJ$28)/10, IF(BJ$10&gt;=30, BJ62+BS59, BJ62+('TFP model'!$D$37-BJ$42)/('TFP model'!$I$37-Calculation!$L$2)))),  "")</f>
        <v/>
      </c>
      <c r="BK63" s="77">
        <v>2010</v>
      </c>
      <c r="BL63" s="102">
        <f>SUMIFS(Data!U$4:U$6064,Data!$B$4:$B$6064,BL$18,Data!$D$4:$D$6064,$BK63)</f>
        <v>0</v>
      </c>
      <c r="BM63" s="102">
        <f>SUMIFS(Data!V$4:V$6064,Data!$B$4:$B$6064,BM$18,Data!$D$4:$D$6064,$BK63)</f>
        <v>0</v>
      </c>
      <c r="BN63" s="102">
        <f>SUMIFS(Data!W$4:W$6064,Data!$B$4:$B$6064,BN$18,Data!$D$4:$D$6064,$BK63)</f>
        <v>0</v>
      </c>
      <c r="BO63" s="102">
        <f>SUMIFS(Data!X$4:X$6064,Data!$B$4:$B$6064,BO$18,Data!$D$4:$D$6064,$BK63)</f>
        <v>0</v>
      </c>
      <c r="BP63" s="142">
        <f t="shared" si="38"/>
        <v>0</v>
      </c>
      <c r="BQ63" s="142">
        <f t="shared" si="39"/>
        <v>0</v>
      </c>
      <c r="BR63" s="142">
        <f t="shared" si="40"/>
        <v>0</v>
      </c>
      <c r="BS63" s="142">
        <f t="shared" si="41"/>
        <v>0</v>
      </c>
      <c r="BT63" s="103" t="str">
        <f t="shared" si="42"/>
        <v/>
      </c>
      <c r="BU63" s="103" t="str">
        <f>IF(option=3, IF(BU$17=1, BU62, IF(Calculation!$G63&lt;=Calculation!$L$2,Calculation!BU62+(BU$38-BU$28)/10, IF(BU$10&gt;=30, BU62+BZ59, BU62+('TFP model'!$D$41-BU$42)/('TFP model'!$I$41-Calculation!$L$2)))),  "")</f>
        <v/>
      </c>
      <c r="BV63" s="103" t="str">
        <f>IF(option=3, IF(BV$17=1, BV62, IF(Calculation!$G63&lt;=Calculation!$L$2,Calculation!BV62+(BV$38-BV$28)/10, IF(BV$10&gt;=30, BV62+CA59, BV62+('TFP model'!$D$43-BV$42)/('TFP model'!$I$43-Calculation!$L$2)))),  "")</f>
        <v/>
      </c>
      <c r="BW63" s="77">
        <v>2010</v>
      </c>
      <c r="BX63" s="102">
        <f>SUMIFS(Data!Y$4:Y$6064,Data!$B$4:$B$6064,BX$18,Data!$D$4:$D$6064,$BW63)</f>
        <v>0</v>
      </c>
      <c r="BY63" s="102">
        <f>SUMIFS(Data!Z$4:Z$6064,Data!$B$4:$B$6064,BY$18,Data!$D$4:$D$6064,$BW63)</f>
        <v>0</v>
      </c>
      <c r="BZ63" s="101">
        <f t="shared" si="43"/>
        <v>0</v>
      </c>
      <c r="CA63" s="101">
        <f t="shared" si="44"/>
        <v>0</v>
      </c>
      <c r="CB63" s="42" t="str">
        <f t="shared" si="45"/>
        <v/>
      </c>
      <c r="CC63" s="103" t="str">
        <f>IF(option=3, IF(CC$17=1, CC62, IF(Calculation!$G63&lt;=Calculation!$L$2,Calculation!CC62+(CC$38-CC$28)/10, IF(CC$10&gt;=30, CC62+CJ59, CC62+('TFP model'!$D$45-CC$42)/('TFP model'!$I$45-Calculation!$L$2)))),  "")</f>
        <v/>
      </c>
      <c r="CD63" s="103" t="str">
        <f>IF(option=3, IF(CD$17=1, CD62, IF(Calculation!$G63&lt;=Calculation!$L$2,Calculation!CD62+(CD$38-CD$28)/10, IF(CD$10&gt;=30, CD62+CK59, CD62+('TFP model'!$D$46-CD$42)/('TFP model'!$I$46-Calculation!$L$2)))),  "")</f>
        <v/>
      </c>
      <c r="CE63" s="103" t="str">
        <f>IF(option=3, IF(CE$17=1, CE62, IF(Calculation!$G63&lt;=Calculation!$L$2,Calculation!CE62+(CE$38-CE$28)/10, IF(CE$10&gt;=30, CE62+CL59, CE62+('TFP model'!$D$47-CE$42)/('TFP model'!$I$47-Calculation!$L$2)))),  "")</f>
        <v/>
      </c>
      <c r="CF63" s="77">
        <v>2010</v>
      </c>
      <c r="CG63" s="102">
        <f>SUMIFS(Data!AB$4:AB$6064,Data!$B$4:$B$6064,CG$18,Data!$D$4:$D$6064,$CF63)</f>
        <v>0</v>
      </c>
      <c r="CH63" s="102">
        <f>SUMIFS(Data!AC$4:AC$6064,Data!$B$4:$B$6064,CH$18,Data!$D$4:$D$6064,$CF63)</f>
        <v>0</v>
      </c>
      <c r="CI63" s="102">
        <f>SUMIFS(Data!AD$4:AD$6064,Data!$B$4:$B$6064,CI$18,Data!$D$4:$D$6064,$CF63)</f>
        <v>0</v>
      </c>
      <c r="CJ63" s="144">
        <f t="shared" si="46"/>
        <v>0</v>
      </c>
      <c r="CK63" s="144">
        <f t="shared" si="47"/>
        <v>0</v>
      </c>
      <c r="CL63" s="144">
        <f t="shared" si="48"/>
        <v>0</v>
      </c>
      <c r="CM63" s="103" t="str">
        <f t="shared" si="49"/>
        <v/>
      </c>
      <c r="CN63" s="103" t="str">
        <f>IF(option=3, IF(CN$17=1, CN62, IF(Calculation!$G63&lt;=Calculation!$L$2,Calculation!CN62+(CN$38-CN$28)/10, IF(CN$10&gt;=30, CN62+DA59, CN62+('TFP model'!$D$50-CN$42)/('TFP model'!$I$50-Calculation!$L$2)))),  "")</f>
        <v/>
      </c>
      <c r="CO63" s="103" t="str">
        <f>IF(option=3, IF(CO$17=1, CO62, IF(Calculation!$G63&lt;=Calculation!$L$2,Calculation!CO62+(CO$38-CO$28)/10, IF(CO$10&gt;=30, CO62+DB59, CO62+('TFP model'!$D$51-CO$42)/('TFP model'!$I$51-Calculation!$L$2)))),  "")</f>
        <v/>
      </c>
      <c r="CP63" s="103" t="str">
        <f>IF(option=3, IF(CP$17=1, CP62, IF(Calculation!$G63&lt;=Calculation!$L$2,Calculation!CP62+(CP$38-CP$28)/10, IF(CP$10&gt;=30, CP62+DC59, CP62+('TFP model'!$D$52-CP$42)/('TFP model'!$I$52-Calculation!$L$2)))),  "")</f>
        <v/>
      </c>
      <c r="CQ63" s="103" t="str">
        <f>IF(option=3, IF(CQ$17=1, CQ62, IF(Calculation!$G63&lt;=Calculation!$L$2,Calculation!CQ62+(CQ$38-CQ$28)/10, IF(CQ$10&gt;=30, CQ62+DD59, CQ62+('TFP model'!$D$53-CQ$42)/('TFP model'!$I$53-Calculation!$L$2)))),  "")</f>
        <v/>
      </c>
      <c r="CR63" s="103" t="str">
        <f>IF(option=3, MIN(100, IF(CR$17=1, CR62, IF(Calculation!$G63&lt;=Calculation!$L$2,Calculation!CR62+(CR$38-CR$28)/10, IF(CR$10&gt;=30, CR62+DE59,  CR62+('TFP model'!$D$54-CR$42)/('TFP model'!$I$54-Calculation!$L$2))))),  "")</f>
        <v/>
      </c>
      <c r="CS63" s="103" t="str">
        <f>IF(option=3, MIN(100, IF(CS$17=1, CS62, IF(Calculation!$G63&lt;=Calculation!$L$2,Calculation!CS62+(CS$38-CS$28)/10, IF(CS$10&gt;=30, CS62+DF59, CS62+('TFP model'!$D$55-CS$42)/('TFP model'!$I$55-Calculation!$L$2))))),  "")</f>
        <v/>
      </c>
      <c r="CT63" s="77">
        <v>2010</v>
      </c>
      <c r="CU63" s="102">
        <f>SUMIFS(Data!AE$4:AE$6064,Data!$B$4:$B$6064,CU$18,Data!$D$4:$D$6064,$CT63)</f>
        <v>0</v>
      </c>
      <c r="CV63" s="102">
        <f>SUMIFS(Data!AF$4:AF$6064,Data!$B$4:$B$6064,CV$18,Data!$D$4:$D$6064,$CT63)</f>
        <v>0</v>
      </c>
      <c r="CW63" s="102">
        <f>SUMIFS(Data!AG$4:AG$6064,Data!$B$4:$B$6064,CW$18,Data!$D$4:$D$6064,$CT63)</f>
        <v>0</v>
      </c>
      <c r="CX63" s="102">
        <f>SUMIFS(Data!AH$4:AH$6064,Data!$B$4:$B$6064,CX$18,Data!$D$4:$D$6064,$CT63)</f>
        <v>0</v>
      </c>
      <c r="CY63" s="102">
        <f>SUMIFS(Data!AI$4:AI$6064,Data!$B$4:$B$6064,CY$18,Data!$D$4:$D$6064,$CT63)</f>
        <v>0</v>
      </c>
      <c r="CZ63" s="102">
        <f>SUMIFS(Data!AJ$4:AJ$6064,Data!$B$4:$B$6064,CZ$18,Data!$D$4:$D$6064,$CT63)</f>
        <v>0</v>
      </c>
      <c r="DA63" s="144">
        <f t="shared" si="50"/>
        <v>0</v>
      </c>
      <c r="DB63" s="144">
        <f t="shared" si="51"/>
        <v>0</v>
      </c>
      <c r="DC63" s="144">
        <f t="shared" si="52"/>
        <v>0</v>
      </c>
      <c r="DD63" s="144">
        <f t="shared" si="53"/>
        <v>0</v>
      </c>
      <c r="DE63" s="144">
        <f t="shared" si="54"/>
        <v>0</v>
      </c>
      <c r="DF63" s="144">
        <f t="shared" si="55"/>
        <v>0</v>
      </c>
      <c r="DG63" s="42" t="str">
        <f t="shared" si="56"/>
        <v/>
      </c>
      <c r="DH63" s="103" t="str">
        <f>IF(option=3, IF(DH$17=1, DH62, IF(Calculation!$G63&lt;=Calculation!$L$2,Calculation!DH62+(DH$38-DH$28)/10, IF(DH$10&gt;=30, DH62+DU59, DH62+('TFP model'!$D$58-DH$42)/('TFP model'!$I$58-Calculation!$L$2)))),  "")</f>
        <v/>
      </c>
      <c r="DI63" s="103" t="str">
        <f>IF(option=3, IF(DI$17=1, DI62, IF(Calculation!$G63&lt;=Calculation!$L$2,Calculation!DI62+(DI$38-DI$28)/10, IF(DI$10&gt;=30, DI62+DV59, DI62+('TFP model'!$D$59-DI$42)/('TFP model'!$I$59-Calculation!$L$2)))),  "")</f>
        <v/>
      </c>
      <c r="DJ63" s="103" t="str">
        <f>IF(option=3, IF(DJ$17=1, DJ62, IF(Calculation!$G63&lt;=Calculation!$L$2,Calculation!DJ62+(DJ$38-DJ$28)/10, IF(DJ$10&gt;=30, DJ62+DW59,  DJ62+('TFP model'!$D$60-DJ$42)/('TFP model'!$I$60-Calculation!$L$2)))),  "")</f>
        <v/>
      </c>
      <c r="DK63" s="103" t="str">
        <f>IF(option=3, IF(DK$17=1, DK62, IF(Calculation!$G63&lt;=Calculation!$L$2,Calculation!DK62+(DK$38-DK$28)/10, IF(DK$10&gt;=30, DK62+DX59, DK62+('TFP model'!$D$61-DK$42)/('TFP model'!$I$61-Calculation!$L$2)))),  "")</f>
        <v/>
      </c>
      <c r="DL63" s="103" t="str">
        <f>IF(option=3, IF(DL$17=1, DL62, IF(Calculation!$G63&lt;=Calculation!$L$2,Calculation!DL62+(DL$38-DL$28)/10, IF(DL$10&gt;=30, DL62+DY59, DL62+('TFP model'!$D$62-DL$42)/('TFP model'!$I$62-Calculation!$L$2)))),  "")</f>
        <v/>
      </c>
      <c r="DM63" s="103" t="str">
        <f>IF(option=3, IF(DM$17=1, DM62, IF(Calculation!$G63&lt;=Calculation!$L$2,Calculation!DM62+(DM$38-DM$28)/10, IF(DM$10&gt;=30, DM62+DZ59, DM62+('TFP model'!$D$63-DM$42)/('TFP model'!$I$63-Calculation!$L$2)))),  "")</f>
        <v/>
      </c>
      <c r="DN63" s="77">
        <v>2010</v>
      </c>
      <c r="DO63" s="102">
        <f>SUMIFS(Data!AK$4:AK$6064,Data!$B$4:$B$6064,DO$18,Data!$D$4:$D$6064,$DN63)</f>
        <v>0</v>
      </c>
      <c r="DP63" s="102">
        <f>SUMIFS(Data!AL$4:AL$6064,Data!$B$4:$B$6064,DP$18,Data!$D$4:$D$6064,$DN63)</f>
        <v>0</v>
      </c>
      <c r="DQ63" s="102">
        <f>SUMIFS(Data!AM$4:AM$6064,Data!$B$4:$B$6064,DQ$18,Data!$D$4:$D$6064,$DN63)</f>
        <v>0</v>
      </c>
      <c r="DR63" s="102">
        <f>SUMIFS(Data!AN$4:AN$6064,Data!$B$4:$B$6064,DR$18,Data!$D$4:$D$6064,$DN63)</f>
        <v>0</v>
      </c>
      <c r="DS63" s="102">
        <f>SUMIFS(Data!AO$4:AO$6064,Data!$B$4:$B$6064,DS$18,Data!$D$4:$D$6064,$DN63)</f>
        <v>0</v>
      </c>
      <c r="DT63" s="102">
        <f>SUMIFS(Data!AP$4:AP$6064,Data!$B$4:$B$6064,DT$18,Data!$D$4:$D$6064,$DN63)</f>
        <v>0</v>
      </c>
      <c r="DU63" s="144">
        <f t="shared" si="57"/>
        <v>0</v>
      </c>
      <c r="DV63" s="144">
        <f t="shared" si="58"/>
        <v>0</v>
      </c>
      <c r="DW63" s="144">
        <f t="shared" si="59"/>
        <v>0</v>
      </c>
      <c r="DX63" s="144">
        <f t="shared" si="60"/>
        <v>0</v>
      </c>
      <c r="DY63" s="144">
        <f t="shared" si="61"/>
        <v>0</v>
      </c>
      <c r="DZ63" s="144">
        <f t="shared" si="62"/>
        <v>0</v>
      </c>
      <c r="EA63" s="16"/>
      <c r="EB63" s="16"/>
      <c r="EC63" s="16"/>
      <c r="ED63" s="16"/>
      <c r="EE63" s="16"/>
      <c r="EF63" s="16"/>
      <c r="EI63" s="16"/>
      <c r="EJ63" s="16"/>
      <c r="EK63" s="16"/>
      <c r="EL63" s="16"/>
      <c r="EM63" s="16"/>
      <c r="EN63" s="16"/>
      <c r="EO63" s="16"/>
    </row>
    <row r="64" spans="3:145" x14ac:dyDescent="0.25">
      <c r="C64" s="112"/>
      <c r="F64" s="39" t="str">
        <f t="shared" si="70"/>
        <v>MYS</v>
      </c>
      <c r="G64" s="16">
        <v>2040</v>
      </c>
      <c r="H64" s="16"/>
      <c r="I64" s="40"/>
      <c r="J64" s="105" t="e">
        <f>IF(G64=Calculation!$L$2, $Y$7, IF(G64=Calculation!$L$2+1, $Y$7+$K$12*(LN(P63)-LN(P48))/15+$K$13*(LN(N63)-LN(N48))/15,J63+$K$12*(LN(P63)-LN(P62))+$K$13*(LN(N63)-LN(N62))))</f>
        <v>#VALUE!</v>
      </c>
      <c r="K64" s="105" t="e">
        <f t="shared" si="24"/>
        <v>#VALUE!</v>
      </c>
      <c r="L64" s="105">
        <f>IF(G64=Calculation!$L$2, $Y$7, IF(G64=Calculation!$L$2+1, $Y$7+$K$12*(LN(Q63)-LN(Q48))/15+$K$13*(LN(O63)-LN(N48))/15,L63+$K$12*(LN(Q63)-LN(Q62))+$K$13*(LN(O63)-LN(O62))))</f>
        <v>1.0264153262483206E-3</v>
      </c>
      <c r="M64" s="215">
        <f t="shared" si="24"/>
        <v>1.0155180734540969E-3</v>
      </c>
      <c r="N64" s="104" t="e">
        <f t="shared" si="64"/>
        <v>#VALUE!</v>
      </c>
      <c r="O64" s="104">
        <f t="shared" si="63"/>
        <v>1.1338844334205731</v>
      </c>
      <c r="P64" s="103" t="e">
        <f t="shared" si="65"/>
        <v>#VALUE!</v>
      </c>
      <c r="Q64" s="103">
        <f t="shared" si="66"/>
        <v>61.68838384366218</v>
      </c>
      <c r="R64" s="16">
        <v>2040</v>
      </c>
      <c r="S64" s="103" t="e">
        <f>IF(option=1,IF(Calculation!G64&lt;=Calculation!$L$2,Calculation!S63+(S$38-S$28)/10,IF(AND(select&gt;=30,select&lt;=36),S63+W60,S63+(Calculation!$C$4-S$42)/('TFP model'!$I$18-Calculation!$L$2))))</f>
        <v>#VALUE!</v>
      </c>
      <c r="T64" s="102" t="e">
        <f t="shared" si="67"/>
        <v>#VALUE!</v>
      </c>
      <c r="U64" s="77">
        <v>2011</v>
      </c>
      <c r="V64" s="41">
        <f>SUMIFS(Data!L$4:L$6064,Data!B$4:B$6064,V$10,Data!D$4:D$6064,U64)</f>
        <v>0</v>
      </c>
      <c r="W64" s="41">
        <f t="shared" si="25"/>
        <v>0</v>
      </c>
      <c r="X64" s="41">
        <f t="shared" si="23"/>
        <v>36.95811510548333</v>
      </c>
      <c r="Y64" s="102">
        <v>4.9251323074074094</v>
      </c>
      <c r="Z64" s="103" t="str">
        <f t="shared" si="26"/>
        <v/>
      </c>
      <c r="AA64" s="102" t="str">
        <f t="shared" si="68"/>
        <v/>
      </c>
      <c r="AB64" s="103" t="str">
        <f t="shared" si="27"/>
        <v/>
      </c>
      <c r="AC64" s="102" t="str">
        <f t="shared" si="69"/>
        <v/>
      </c>
      <c r="AD64" s="16">
        <v>2040</v>
      </c>
      <c r="AE64" s="103" t="str">
        <f>IF(option=2, IF(AE$17=1, AE63, IF(Calculation!$G64&lt;=Calculation!$L$2, Calculation!AE63+(AE$38-AE$28)/10, IF(AND(AE$10&gt;=30, AE$10&lt;=36), AE63+AP60, AE63+(Calculation!$C$7-AE$42)/('TFP model'!$I$21-Calculation!$L$2)))), "")</f>
        <v/>
      </c>
      <c r="AF64" s="103" t="str">
        <f>IF(option=2, IF(AF$17=1, AF63, IF(Calculation!$G64&lt;=Calculation!$L$2, Calculation!AF63+(AF$38-AF$28)/10, IF(AND(AF$10&gt;=30, AF$10&lt;=36), AF63+AQ60, AF63+(Calculation!$C$9-AF$42)/('TFP model'!$I$22-Calculation!$L$2)))), "")</f>
        <v/>
      </c>
      <c r="AG64" s="103" t="str">
        <f>IF(option=2, IF(AG$17=1, AG63, IF(Calculation!$G64&lt;=Calculation!$L$2, Calculation!AG63+(AG$38-AG$28)/10, IF(AND(AG$10&gt;=30, AG$10&lt;=36), AG63+AR60, AG63+(Calculation!$C$11-AG$42)/('TFP model'!$I$23-Calculation!$L$2)))), "")</f>
        <v/>
      </c>
      <c r="AH64" s="103" t="str">
        <f>IF(option=2, IF(AH$17=1, AH63, IF(Calculation!$G64&lt;=Calculation!$L$2, Calculation!AH63+(AH$38-AH$28)/10, IF(AND(AH$10&gt;=30, AH$10&lt;=36), AH63+AS60, AH63+(Calculation!$C$13-AH$42)/('TFP model'!$I$24-Calculation!$L$2)))), "")</f>
        <v/>
      </c>
      <c r="AI64" s="103" t="str">
        <f>IF(option=2, IF(AI$17=1, AI63, IF(Calculation!$G64&lt;=Calculation!$L$2, Calculation!AI63+(AI$38-AI$28)/10, IF(AND(AI$10&gt;=30, AI$10&lt;=36), AI63+AT60, AI63+(Calculation!$C$15-AI$42)/('TFP model'!$I$25-Calculation!$L$2)))), "")</f>
        <v/>
      </c>
      <c r="AJ64" s="77">
        <v>2011</v>
      </c>
      <c r="AK64" s="102">
        <f>SUMIFS(Data!M$4:M$6064,Data!$B$4:$B$6064,AK$18,Data!$D$4:$D$6064,$AJ64)</f>
        <v>0</v>
      </c>
      <c r="AL64" s="102">
        <f>SUMIFS(Data!N$4:N$6064,Data!$B$4:$B$6064,AL$18,Data!$D$4:$D$6064,$AJ64)</f>
        <v>0</v>
      </c>
      <c r="AM64" s="102">
        <f>SUMIFS(Data!O$4:O$6064,Data!$B$4:$B$6064,AM$18,Data!$D$4:$D$6064,$AJ64)</f>
        <v>0</v>
      </c>
      <c r="AN64" s="102">
        <f>SUMIFS(Data!P$4:P$6064,Data!$B$4:$B$6064,AN$18,Data!$D$4:$D$6064,$AJ64)</f>
        <v>0</v>
      </c>
      <c r="AO64" s="102">
        <f>SUMIFS(Data!Q$4:Q$6064,Data!$B$4:$B$6064,AO$18,Data!$D$4:$D$6064,$AJ64)</f>
        <v>0</v>
      </c>
      <c r="AP64" s="101">
        <f t="shared" si="28"/>
        <v>0</v>
      </c>
      <c r="AQ64" s="101">
        <f t="shared" si="29"/>
        <v>0</v>
      </c>
      <c r="AR64" s="101">
        <f t="shared" si="30"/>
        <v>0</v>
      </c>
      <c r="AS64" s="101">
        <f t="shared" si="31"/>
        <v>0</v>
      </c>
      <c r="AT64" s="101">
        <f t="shared" si="32"/>
        <v>0</v>
      </c>
      <c r="AU64" s="103" t="str">
        <f t="shared" si="33"/>
        <v/>
      </c>
      <c r="AV64" s="103" t="str">
        <f>IF(option=3, IF(AV$17=1, AV63, IF(Calculation!$G64&lt;=Calculation!$L$2,Calculation!AV63+(AV$38-AV$28)/10, IF(AV$10&gt;=30, AV63+BC60, AV63+('TFP model'!$D$29-AV$42)/('TFP model'!$I$29-Calculation!$L$2)))),  "")</f>
        <v/>
      </c>
      <c r="AW64" s="103" t="str">
        <f>IF(option=3, IF(AW$17=1, AW63, IF(Calculation!$G64&lt;=Calculation!$L$2,Calculation!AW63+(AW$38-AW$28)/10, IF(AW$10&gt;=30, AW63+BD60, AW63+('TFP model'!$D$30-AW$42)/('TFP model'!$I$30-Calculation!$L$2)))),  "")</f>
        <v/>
      </c>
      <c r="AX64" s="103" t="str">
        <f>IF(option=3, IF(AX$17=1, AX63, IF(Calculation!$G64&lt;=Calculation!$L$2,Calculation!AX63+(AX$38-AX$28)/10, IF(AX$10&gt;=30, AX63+BE60, AX63+('TFP model'!$D$31-AX$42)/('TFP model'!$I$31-Calculation!$L$2)))),  "")</f>
        <v/>
      </c>
      <c r="AY64" s="77">
        <v>2011</v>
      </c>
      <c r="AZ64" s="102">
        <f>SUMIFS(Data!R$4:R$6064,Data!$B$4:$B$6064,AZ$18,Data!$D$4:$D$6064,$AY64)</f>
        <v>0</v>
      </c>
      <c r="BA64" s="102">
        <f>SUMIFS(Data!S$4:S$6064,Data!$B$4:$B$6064,BA$18,Data!$D$4:$D$6064,$AY64)</f>
        <v>0</v>
      </c>
      <c r="BB64" s="102">
        <f>SUMIFS(Data!T$4:T$6064,Data!$B$4:$B$6064,BB$18,Data!$D$4:$D$6064,$AY64)</f>
        <v>0</v>
      </c>
      <c r="BC64" s="140">
        <f t="shared" si="34"/>
        <v>0</v>
      </c>
      <c r="BD64" s="140">
        <f t="shared" si="35"/>
        <v>0</v>
      </c>
      <c r="BE64" s="140">
        <f t="shared" si="36"/>
        <v>0</v>
      </c>
      <c r="BF64" s="103" t="str">
        <f t="shared" si="37"/>
        <v/>
      </c>
      <c r="BG64" s="103" t="str">
        <f>IF(option=3, IF(BG$17=1, BG63, IF(Calculation!$G64&lt;=Calculation!$L$2,Calculation!BG63+(BG$38-BG$28)/10, IF(BG$10&gt;=30, BG63+BP60, BG63+('TFP model'!$D$34-BG$42)/('TFP model'!$I$34-Calculation!$L$2)))),  "")</f>
        <v/>
      </c>
      <c r="BH64" s="103" t="str">
        <f>IF(option=3, IF(BH$17=1, BH63, IF(Calculation!$G64&lt;=Calculation!$L$2,Calculation!BH63+(BH$38-BH$28)/10, IF(BH$10&gt;=30, BH63+BQ60, BH63+('TFP model'!$D$35-BH$42)/('TFP model'!$I$35-Calculation!$L$2)))),  "")</f>
        <v/>
      </c>
      <c r="BI64" s="103" t="str">
        <f>IF(option=3, IF(BI$17=1, BI63, IF(Calculation!$G64&lt;=Calculation!$L$2,Calculation!BI63+(BI$38-BI$28)/10, IF(BI$10&gt;=30, BI63+BR60, BI63+('TFP model'!$D$36-BI$42)/('TFP model'!$I$36-Calculation!$L$2)))),  "")</f>
        <v/>
      </c>
      <c r="BJ64" s="103" t="str">
        <f>IF(option=3, IF(BJ$17=1, BJ63, IF(Calculation!$G64&lt;=Calculation!$L$2,Calculation!BJ63+(BJ$38-BJ$28)/10, IF(BJ$10&gt;=30, BJ63+BS60, BJ63+('TFP model'!$D$37-BJ$42)/('TFP model'!$I$37-Calculation!$L$2)))),  "")</f>
        <v/>
      </c>
      <c r="BK64" s="77">
        <v>2011</v>
      </c>
      <c r="BL64" s="102">
        <f>SUMIFS(Data!U$4:U$6064,Data!$B$4:$B$6064,BL$18,Data!$D$4:$D$6064,$BK64)</f>
        <v>0</v>
      </c>
      <c r="BM64" s="102">
        <f>SUMIFS(Data!V$4:V$6064,Data!$B$4:$B$6064,BM$18,Data!$D$4:$D$6064,$BK64)</f>
        <v>0</v>
      </c>
      <c r="BN64" s="102">
        <f>SUMIFS(Data!W$4:W$6064,Data!$B$4:$B$6064,BN$18,Data!$D$4:$D$6064,$BK64)</f>
        <v>0</v>
      </c>
      <c r="BO64" s="102">
        <f>SUMIFS(Data!X$4:X$6064,Data!$B$4:$B$6064,BO$18,Data!$D$4:$D$6064,$BK64)</f>
        <v>0</v>
      </c>
      <c r="BP64" s="142">
        <f t="shared" si="38"/>
        <v>0</v>
      </c>
      <c r="BQ64" s="142">
        <f t="shared" si="39"/>
        <v>0</v>
      </c>
      <c r="BR64" s="142">
        <f t="shared" si="40"/>
        <v>0</v>
      </c>
      <c r="BS64" s="142">
        <f t="shared" si="41"/>
        <v>0</v>
      </c>
      <c r="BT64" s="103" t="str">
        <f t="shared" si="42"/>
        <v/>
      </c>
      <c r="BU64" s="103" t="str">
        <f>IF(option=3, IF(BU$17=1, BU63, IF(Calculation!$G64&lt;=Calculation!$L$2,Calculation!BU63+(BU$38-BU$28)/10, IF(BU$10&gt;=30, BU63+BZ60, BU63+('TFP model'!$D$41-BU$42)/('TFP model'!$I$41-Calculation!$L$2)))),  "")</f>
        <v/>
      </c>
      <c r="BV64" s="103" t="str">
        <f>IF(option=3, IF(BV$17=1, BV63, IF(Calculation!$G64&lt;=Calculation!$L$2,Calculation!BV63+(BV$38-BV$28)/10, IF(BV$10&gt;=30, BV63+CA60, BV63+('TFP model'!$D$43-BV$42)/('TFP model'!$I$43-Calculation!$L$2)))),  "")</f>
        <v/>
      </c>
      <c r="BW64" s="77">
        <v>2011</v>
      </c>
      <c r="BX64" s="102">
        <f>SUMIFS(Data!Y$4:Y$6064,Data!$B$4:$B$6064,BX$18,Data!$D$4:$D$6064,$BW64)</f>
        <v>0</v>
      </c>
      <c r="BY64" s="102">
        <f>SUMIFS(Data!Z$4:Z$6064,Data!$B$4:$B$6064,BY$18,Data!$D$4:$D$6064,$BW64)</f>
        <v>0</v>
      </c>
      <c r="BZ64" s="101">
        <f t="shared" si="43"/>
        <v>0</v>
      </c>
      <c r="CA64" s="101">
        <f t="shared" si="44"/>
        <v>0</v>
      </c>
      <c r="CB64" s="42" t="str">
        <f t="shared" si="45"/>
        <v/>
      </c>
      <c r="CC64" s="103" t="str">
        <f>IF(option=3, IF(CC$17=1, CC63, IF(Calculation!$G64&lt;=Calculation!$L$2,Calculation!CC63+(CC$38-CC$28)/10, IF(CC$10&gt;=30, CC63+CJ60, CC63+('TFP model'!$D$45-CC$42)/('TFP model'!$I$45-Calculation!$L$2)))),  "")</f>
        <v/>
      </c>
      <c r="CD64" s="103" t="str">
        <f>IF(option=3, IF(CD$17=1, CD63, IF(Calculation!$G64&lt;=Calculation!$L$2,Calculation!CD63+(CD$38-CD$28)/10, IF(CD$10&gt;=30, CD63+CK60, CD63+('TFP model'!$D$46-CD$42)/('TFP model'!$I$46-Calculation!$L$2)))),  "")</f>
        <v/>
      </c>
      <c r="CE64" s="103" t="str">
        <f>IF(option=3, IF(CE$17=1, CE63, IF(Calculation!$G64&lt;=Calculation!$L$2,Calculation!CE63+(CE$38-CE$28)/10, IF(CE$10&gt;=30, CE63+CL60, CE63+('TFP model'!$D$47-CE$42)/('TFP model'!$I$47-Calculation!$L$2)))),  "")</f>
        <v/>
      </c>
      <c r="CF64" s="77">
        <v>2011</v>
      </c>
      <c r="CG64" s="102">
        <f>SUMIFS(Data!AB$4:AB$6064,Data!$B$4:$B$6064,CG$18,Data!$D$4:$D$6064,$CF64)</f>
        <v>0</v>
      </c>
      <c r="CH64" s="102">
        <f>SUMIFS(Data!AC$4:AC$6064,Data!$B$4:$B$6064,CH$18,Data!$D$4:$D$6064,$CF64)</f>
        <v>0</v>
      </c>
      <c r="CI64" s="102">
        <f>SUMIFS(Data!AD$4:AD$6064,Data!$B$4:$B$6064,CI$18,Data!$D$4:$D$6064,$CF64)</f>
        <v>0</v>
      </c>
      <c r="CJ64" s="144">
        <f t="shared" si="46"/>
        <v>0</v>
      </c>
      <c r="CK64" s="144">
        <f t="shared" si="47"/>
        <v>0</v>
      </c>
      <c r="CL64" s="144">
        <f t="shared" si="48"/>
        <v>0</v>
      </c>
      <c r="CM64" s="103" t="str">
        <f t="shared" si="49"/>
        <v/>
      </c>
      <c r="CN64" s="103" t="str">
        <f>IF(option=3, IF(CN$17=1, CN63, IF(Calculation!$G64&lt;=Calculation!$L$2,Calculation!CN63+(CN$38-CN$28)/10, IF(CN$10&gt;=30, CN63+DA60, CN63+('TFP model'!$D$50-CN$42)/('TFP model'!$I$50-Calculation!$L$2)))),  "")</f>
        <v/>
      </c>
      <c r="CO64" s="103" t="str">
        <f>IF(option=3, IF(CO$17=1, CO63, IF(Calculation!$G64&lt;=Calculation!$L$2,Calculation!CO63+(CO$38-CO$28)/10, IF(CO$10&gt;=30, CO63+DB60, CO63+('TFP model'!$D$51-CO$42)/('TFP model'!$I$51-Calculation!$L$2)))),  "")</f>
        <v/>
      </c>
      <c r="CP64" s="103" t="str">
        <f>IF(option=3, IF(CP$17=1, CP63, IF(Calculation!$G64&lt;=Calculation!$L$2,Calculation!CP63+(CP$38-CP$28)/10, IF(CP$10&gt;=30, CP63+DC60, CP63+('TFP model'!$D$52-CP$42)/('TFP model'!$I$52-Calculation!$L$2)))),  "")</f>
        <v/>
      </c>
      <c r="CQ64" s="103" t="str">
        <f>IF(option=3, IF(CQ$17=1, CQ63, IF(Calculation!$G64&lt;=Calculation!$L$2,Calculation!CQ63+(CQ$38-CQ$28)/10, IF(CQ$10&gt;=30, CQ63+DD60, CQ63+('TFP model'!$D$53-CQ$42)/('TFP model'!$I$53-Calculation!$L$2)))),  "")</f>
        <v/>
      </c>
      <c r="CR64" s="103" t="str">
        <f>IF(option=3, MIN(100, IF(CR$17=1, CR63, IF(Calculation!$G64&lt;=Calculation!$L$2,Calculation!CR63+(CR$38-CR$28)/10, IF(CR$10&gt;=30, CR63+DE60,  CR63+('TFP model'!$D$54-CR$42)/('TFP model'!$I$54-Calculation!$L$2))))),  "")</f>
        <v/>
      </c>
      <c r="CS64" s="103" t="str">
        <f>IF(option=3, MIN(100, IF(CS$17=1, CS63, IF(Calculation!$G64&lt;=Calculation!$L$2,Calculation!CS63+(CS$38-CS$28)/10, IF(CS$10&gt;=30, CS63+DF60, CS63+('TFP model'!$D$55-CS$42)/('TFP model'!$I$55-Calculation!$L$2))))),  "")</f>
        <v/>
      </c>
      <c r="CT64" s="77">
        <v>2011</v>
      </c>
      <c r="CU64" s="102">
        <f>SUMIFS(Data!AE$4:AE$6064,Data!$B$4:$B$6064,CU$18,Data!$D$4:$D$6064,$CT64)</f>
        <v>0</v>
      </c>
      <c r="CV64" s="102">
        <f>SUMIFS(Data!AF$4:AF$6064,Data!$B$4:$B$6064,CV$18,Data!$D$4:$D$6064,$CT64)</f>
        <v>0</v>
      </c>
      <c r="CW64" s="102">
        <f>SUMIFS(Data!AG$4:AG$6064,Data!$B$4:$B$6064,CW$18,Data!$D$4:$D$6064,$CT64)</f>
        <v>0</v>
      </c>
      <c r="CX64" s="102">
        <f>SUMIFS(Data!AH$4:AH$6064,Data!$B$4:$B$6064,CX$18,Data!$D$4:$D$6064,$CT64)</f>
        <v>0</v>
      </c>
      <c r="CY64" s="102">
        <f>SUMIFS(Data!AI$4:AI$6064,Data!$B$4:$B$6064,CY$18,Data!$D$4:$D$6064,$CT64)</f>
        <v>0</v>
      </c>
      <c r="CZ64" s="102">
        <f>SUMIFS(Data!AJ$4:AJ$6064,Data!$B$4:$B$6064,CZ$18,Data!$D$4:$D$6064,$CT64)</f>
        <v>0</v>
      </c>
      <c r="DA64" s="144">
        <f t="shared" si="50"/>
        <v>0</v>
      </c>
      <c r="DB64" s="144">
        <f t="shared" si="51"/>
        <v>0</v>
      </c>
      <c r="DC64" s="144">
        <f t="shared" si="52"/>
        <v>0</v>
      </c>
      <c r="DD64" s="144">
        <f t="shared" si="53"/>
        <v>0</v>
      </c>
      <c r="DE64" s="144">
        <f t="shared" si="54"/>
        <v>0</v>
      </c>
      <c r="DF64" s="144">
        <f t="shared" si="55"/>
        <v>0</v>
      </c>
      <c r="DG64" s="42" t="str">
        <f t="shared" si="56"/>
        <v/>
      </c>
      <c r="DH64" s="103" t="str">
        <f>IF(option=3, IF(DH$17=1, DH63, IF(Calculation!$G64&lt;=Calculation!$L$2,Calculation!DH63+(DH$38-DH$28)/10, IF(DH$10&gt;=30, DH63+DU60, DH63+('TFP model'!$D$58-DH$42)/('TFP model'!$I$58-Calculation!$L$2)))),  "")</f>
        <v/>
      </c>
      <c r="DI64" s="103" t="str">
        <f>IF(option=3, IF(DI$17=1, DI63, IF(Calculation!$G64&lt;=Calculation!$L$2,Calculation!DI63+(DI$38-DI$28)/10, IF(DI$10&gt;=30, DI63+DV60, DI63+('TFP model'!$D$59-DI$42)/('TFP model'!$I$59-Calculation!$L$2)))),  "")</f>
        <v/>
      </c>
      <c r="DJ64" s="103" t="str">
        <f>IF(option=3, IF(DJ$17=1, DJ63, IF(Calculation!$G64&lt;=Calculation!$L$2,Calculation!DJ63+(DJ$38-DJ$28)/10, IF(DJ$10&gt;=30, DJ63+DW60,  DJ63+('TFP model'!$D$60-DJ$42)/('TFP model'!$I$60-Calculation!$L$2)))),  "")</f>
        <v/>
      </c>
      <c r="DK64" s="103" t="str">
        <f>IF(option=3, IF(DK$17=1, DK63, IF(Calculation!$G64&lt;=Calculation!$L$2,Calculation!DK63+(DK$38-DK$28)/10, IF(DK$10&gt;=30, DK63+DX60, DK63+('TFP model'!$D$61-DK$42)/('TFP model'!$I$61-Calculation!$L$2)))),  "")</f>
        <v/>
      </c>
      <c r="DL64" s="103" t="str">
        <f>IF(option=3, IF(DL$17=1, DL63, IF(Calculation!$G64&lt;=Calculation!$L$2,Calculation!DL63+(DL$38-DL$28)/10, IF(DL$10&gt;=30, DL63+DY60, DL63+('TFP model'!$D$62-DL$42)/('TFP model'!$I$62-Calculation!$L$2)))),  "")</f>
        <v/>
      </c>
      <c r="DM64" s="103" t="str">
        <f>IF(option=3, IF(DM$17=1, DM63, IF(Calculation!$G64&lt;=Calculation!$L$2,Calculation!DM63+(DM$38-DM$28)/10, IF(DM$10&gt;=30, DM63+DZ60, DM63+('TFP model'!$D$63-DM$42)/('TFP model'!$I$63-Calculation!$L$2)))),  "")</f>
        <v/>
      </c>
      <c r="DN64" s="77">
        <v>2011</v>
      </c>
      <c r="DO64" s="102">
        <f>SUMIFS(Data!AK$4:AK$6064,Data!$B$4:$B$6064,DO$18,Data!$D$4:$D$6064,$DN64)</f>
        <v>0</v>
      </c>
      <c r="DP64" s="102">
        <f>SUMIFS(Data!AL$4:AL$6064,Data!$B$4:$B$6064,DP$18,Data!$D$4:$D$6064,$DN64)</f>
        <v>0</v>
      </c>
      <c r="DQ64" s="102">
        <f>SUMIFS(Data!AM$4:AM$6064,Data!$B$4:$B$6064,DQ$18,Data!$D$4:$D$6064,$DN64)</f>
        <v>0</v>
      </c>
      <c r="DR64" s="102">
        <f>SUMIFS(Data!AN$4:AN$6064,Data!$B$4:$B$6064,DR$18,Data!$D$4:$D$6064,$DN64)</f>
        <v>0</v>
      </c>
      <c r="DS64" s="102">
        <f>SUMIFS(Data!AO$4:AO$6064,Data!$B$4:$B$6064,DS$18,Data!$D$4:$D$6064,$DN64)</f>
        <v>0</v>
      </c>
      <c r="DT64" s="102">
        <f>SUMIFS(Data!AP$4:AP$6064,Data!$B$4:$B$6064,DT$18,Data!$D$4:$D$6064,$DN64)</f>
        <v>0</v>
      </c>
      <c r="DU64" s="144">
        <f t="shared" si="57"/>
        <v>0</v>
      </c>
      <c r="DV64" s="144">
        <f t="shared" si="58"/>
        <v>0</v>
      </c>
      <c r="DW64" s="144">
        <f t="shared" si="59"/>
        <v>0</v>
      </c>
      <c r="DX64" s="144">
        <f t="shared" si="60"/>
        <v>0</v>
      </c>
      <c r="DY64" s="144">
        <f t="shared" si="61"/>
        <v>0</v>
      </c>
      <c r="DZ64" s="144">
        <f t="shared" si="62"/>
        <v>0</v>
      </c>
      <c r="EA64" s="16"/>
      <c r="EB64" s="16"/>
      <c r="EC64" s="16"/>
      <c r="ED64" s="16"/>
      <c r="EE64" s="16"/>
      <c r="EF64" s="16"/>
      <c r="EI64" s="16"/>
      <c r="EJ64" s="16"/>
      <c r="EK64" s="16"/>
      <c r="EL64" s="16"/>
      <c r="EM64" s="16"/>
      <c r="EN64" s="16"/>
      <c r="EO64" s="16"/>
    </row>
    <row r="65" spans="3:145" x14ac:dyDescent="0.25">
      <c r="F65" s="39" t="str">
        <f t="shared" si="70"/>
        <v>MYS</v>
      </c>
      <c r="G65" s="16">
        <v>2041</v>
      </c>
      <c r="H65" s="16"/>
      <c r="I65" s="40"/>
      <c r="J65" s="105" t="e">
        <f>IF(G65=Calculation!$L$2, $Y$7, IF(G65=Calculation!$L$2+1, $Y$7+$K$12*(LN(P64)-LN(P49))/15+$K$13*(LN(N64)-LN(N49))/15,J64+$K$12*(LN(P64)-LN(P63))+$K$13*(LN(N64)-LN(N63))))</f>
        <v>#VALUE!</v>
      </c>
      <c r="K65" s="105" t="e">
        <f t="shared" si="24"/>
        <v>#VALUE!</v>
      </c>
      <c r="L65" s="105">
        <f>IF(G65=Calculation!$L$2, $Y$7, IF(G65=Calculation!$L$2+1, $Y$7+$K$12*(LN(Q64)-LN(Q49))/15+$K$13*(LN(O64)-LN(N49))/15,L64+$K$12*(LN(Q64)-LN(Q63))+$K$13*(LN(O64)-LN(O63))))</f>
        <v>9.244742194421243E-4</v>
      </c>
      <c r="M65" s="215">
        <f t="shared" si="24"/>
        <v>8.9369680924843153E-4</v>
      </c>
      <c r="N65" s="104" t="e">
        <f t="shared" si="64"/>
        <v>#VALUE!</v>
      </c>
      <c r="O65" s="104">
        <f t="shared" si="63"/>
        <v>1.1349331650350758</v>
      </c>
      <c r="P65" s="103" t="e">
        <f t="shared" si="65"/>
        <v>#VALUE!</v>
      </c>
      <c r="Q65" s="103">
        <f t="shared" si="66"/>
        <v>61.68838384366218</v>
      </c>
      <c r="R65" s="16">
        <v>2041</v>
      </c>
      <c r="S65" s="103" t="e">
        <f>IF(option=1,IF(Calculation!G65&lt;=Calculation!$L$2,Calculation!S64+(S$38-S$28)/10,IF(AND(select&gt;=30,select&lt;=36),S64+W61,S64+(Calculation!$C$4-S$42)/('TFP model'!$I$18-Calculation!$L$2))))</f>
        <v>#VALUE!</v>
      </c>
      <c r="T65" s="102" t="e">
        <f t="shared" si="67"/>
        <v>#VALUE!</v>
      </c>
      <c r="U65" s="77">
        <v>2012</v>
      </c>
      <c r="V65" s="41">
        <f>SUMIFS(Data!L$4:L$6064,Data!B$4:B$6064,V$10,Data!D$4:D$6064,U65)</f>
        <v>0</v>
      </c>
      <c r="W65" s="41">
        <f t="shared" si="25"/>
        <v>0</v>
      </c>
      <c r="X65" s="41">
        <f t="shared" si="23"/>
        <v>36.95811510548333</v>
      </c>
      <c r="Y65" s="102">
        <v>5.114840045925928</v>
      </c>
      <c r="Z65" s="103" t="str">
        <f t="shared" si="26"/>
        <v/>
      </c>
      <c r="AA65" s="102" t="str">
        <f t="shared" si="68"/>
        <v/>
      </c>
      <c r="AB65" s="103" t="str">
        <f t="shared" si="27"/>
        <v/>
      </c>
      <c r="AC65" s="102" t="str">
        <f t="shared" si="69"/>
        <v/>
      </c>
      <c r="AD65" s="16">
        <v>2041</v>
      </c>
      <c r="AE65" s="103" t="str">
        <f>IF(option=2, IF(AE$17=1, AE64, IF(Calculation!$G65&lt;=Calculation!$L$2, Calculation!AE64+(AE$38-AE$28)/10, IF(AND(AE$10&gt;=30, AE$10&lt;=36), AE64+AP61, AE64+(Calculation!$C$7-AE$42)/('TFP model'!$I$21-Calculation!$L$2)))), "")</f>
        <v/>
      </c>
      <c r="AF65" s="103" t="str">
        <f>IF(option=2, IF(AF$17=1, AF64, IF(Calculation!$G65&lt;=Calculation!$L$2, Calculation!AF64+(AF$38-AF$28)/10, IF(AND(AF$10&gt;=30, AF$10&lt;=36), AF64+AQ61, AF64+(Calculation!$C$9-AF$42)/('TFP model'!$I$22-Calculation!$L$2)))), "")</f>
        <v/>
      </c>
      <c r="AG65" s="103" t="str">
        <f>IF(option=2, IF(AG$17=1, AG64, IF(Calculation!$G65&lt;=Calculation!$L$2, Calculation!AG64+(AG$38-AG$28)/10, IF(AND(AG$10&gt;=30, AG$10&lt;=36), AG64+AR61, AG64+(Calculation!$C$11-AG$42)/('TFP model'!$I$23-Calculation!$L$2)))), "")</f>
        <v/>
      </c>
      <c r="AH65" s="103" t="str">
        <f>IF(option=2, IF(AH$17=1, AH64, IF(Calculation!$G65&lt;=Calculation!$L$2, Calculation!AH64+(AH$38-AH$28)/10, IF(AND(AH$10&gt;=30, AH$10&lt;=36), AH64+AS61, AH64+(Calculation!$C$13-AH$42)/('TFP model'!$I$24-Calculation!$L$2)))), "")</f>
        <v/>
      </c>
      <c r="AI65" s="103" t="str">
        <f>IF(option=2, IF(AI$17=1, AI64, IF(Calculation!$G65&lt;=Calculation!$L$2, Calculation!AI64+(AI$38-AI$28)/10, IF(AND(AI$10&gt;=30, AI$10&lt;=36), AI64+AT61, AI64+(Calculation!$C$15-AI$42)/('TFP model'!$I$25-Calculation!$L$2)))), "")</f>
        <v/>
      </c>
      <c r="AJ65" s="77">
        <v>2012</v>
      </c>
      <c r="AK65" s="102">
        <f>SUMIFS(Data!M$4:M$6064,Data!$B$4:$B$6064,AK$18,Data!$D$4:$D$6064,$AJ65)</f>
        <v>0</v>
      </c>
      <c r="AL65" s="102">
        <f>SUMIFS(Data!N$4:N$6064,Data!$B$4:$B$6064,AL$18,Data!$D$4:$D$6064,$AJ65)</f>
        <v>0</v>
      </c>
      <c r="AM65" s="102">
        <f>SUMIFS(Data!O$4:O$6064,Data!$B$4:$B$6064,AM$18,Data!$D$4:$D$6064,$AJ65)</f>
        <v>0</v>
      </c>
      <c r="AN65" s="102">
        <f>SUMIFS(Data!P$4:P$6064,Data!$B$4:$B$6064,AN$18,Data!$D$4:$D$6064,$AJ65)</f>
        <v>0</v>
      </c>
      <c r="AO65" s="102">
        <f>SUMIFS(Data!Q$4:Q$6064,Data!$B$4:$B$6064,AO$18,Data!$D$4:$D$6064,$AJ65)</f>
        <v>0</v>
      </c>
      <c r="AP65" s="101">
        <f t="shared" si="28"/>
        <v>0</v>
      </c>
      <c r="AQ65" s="101">
        <f t="shared" si="29"/>
        <v>0</v>
      </c>
      <c r="AR65" s="101">
        <f t="shared" si="30"/>
        <v>0</v>
      </c>
      <c r="AS65" s="101">
        <f t="shared" si="31"/>
        <v>0</v>
      </c>
      <c r="AT65" s="101">
        <f t="shared" si="32"/>
        <v>0</v>
      </c>
      <c r="AU65" s="103" t="str">
        <f t="shared" si="33"/>
        <v/>
      </c>
      <c r="AV65" s="103" t="str">
        <f>IF(option=3, IF(AV$17=1, AV64, IF(Calculation!$G65&lt;=Calculation!$L$2,Calculation!AV64+(AV$38-AV$28)/10, IF(AV$10&gt;=30, AV64+BC61, AV64+('TFP model'!$D$29-AV$42)/('TFP model'!$I$29-Calculation!$L$2)))),  "")</f>
        <v/>
      </c>
      <c r="AW65" s="103" t="str">
        <f>IF(option=3, IF(AW$17=1, AW64, IF(Calculation!$G65&lt;=Calculation!$L$2,Calculation!AW64+(AW$38-AW$28)/10, IF(AW$10&gt;=30, AW64+BD61, AW64+('TFP model'!$D$30-AW$42)/('TFP model'!$I$30-Calculation!$L$2)))),  "")</f>
        <v/>
      </c>
      <c r="AX65" s="103" t="str">
        <f>IF(option=3, IF(AX$17=1, AX64, IF(Calculation!$G65&lt;=Calculation!$L$2,Calculation!AX64+(AX$38-AX$28)/10, IF(AX$10&gt;=30, AX64+BE61, AX64+('TFP model'!$D$31-AX$42)/('TFP model'!$I$31-Calculation!$L$2)))),  "")</f>
        <v/>
      </c>
      <c r="AY65" s="77">
        <v>2012</v>
      </c>
      <c r="AZ65" s="102">
        <f>SUMIFS(Data!R$4:R$6064,Data!$B$4:$B$6064,AZ$18,Data!$D$4:$D$6064,$AY65)</f>
        <v>0</v>
      </c>
      <c r="BA65" s="102">
        <f>SUMIFS(Data!S$4:S$6064,Data!$B$4:$B$6064,BA$18,Data!$D$4:$D$6064,$AY65)</f>
        <v>0</v>
      </c>
      <c r="BB65" s="102">
        <f>SUMIFS(Data!T$4:T$6064,Data!$B$4:$B$6064,BB$18,Data!$D$4:$D$6064,$AY65)</f>
        <v>0</v>
      </c>
      <c r="BC65" s="140">
        <f t="shared" si="34"/>
        <v>0</v>
      </c>
      <c r="BD65" s="140">
        <f t="shared" si="35"/>
        <v>0</v>
      </c>
      <c r="BE65" s="140">
        <f t="shared" si="36"/>
        <v>0</v>
      </c>
      <c r="BF65" s="103" t="str">
        <f t="shared" si="37"/>
        <v/>
      </c>
      <c r="BG65" s="103" t="str">
        <f>IF(option=3, IF(BG$17=1, BG64, IF(Calculation!$G65&lt;=Calculation!$L$2,Calculation!BG64+(BG$38-BG$28)/10, IF(BG$10&gt;=30, BG64+BP61, BG64+('TFP model'!$D$34-BG$42)/('TFP model'!$I$34-Calculation!$L$2)))),  "")</f>
        <v/>
      </c>
      <c r="BH65" s="103" t="str">
        <f>IF(option=3, IF(BH$17=1, BH64, IF(Calculation!$G65&lt;=Calculation!$L$2,Calculation!BH64+(BH$38-BH$28)/10, IF(BH$10&gt;=30, BH64+BQ61, BH64+('TFP model'!$D$35-BH$42)/('TFP model'!$I$35-Calculation!$L$2)))),  "")</f>
        <v/>
      </c>
      <c r="BI65" s="103" t="str">
        <f>IF(option=3, IF(BI$17=1, BI64, IF(Calculation!$G65&lt;=Calculation!$L$2,Calculation!BI64+(BI$38-BI$28)/10, IF(BI$10&gt;=30, BI64+BR61, BI64+('TFP model'!$D$36-BI$42)/('TFP model'!$I$36-Calculation!$L$2)))),  "")</f>
        <v/>
      </c>
      <c r="BJ65" s="103" t="str">
        <f>IF(option=3, IF(BJ$17=1, BJ64, IF(Calculation!$G65&lt;=Calculation!$L$2,Calculation!BJ64+(BJ$38-BJ$28)/10, IF(BJ$10&gt;=30, BJ64+BS61, BJ64+('TFP model'!$D$37-BJ$42)/('TFP model'!$I$37-Calculation!$L$2)))),  "")</f>
        <v/>
      </c>
      <c r="BK65" s="77">
        <v>2012</v>
      </c>
      <c r="BL65" s="102">
        <f>SUMIFS(Data!U$4:U$6064,Data!$B$4:$B$6064,BL$18,Data!$D$4:$D$6064,$BK65)</f>
        <v>0</v>
      </c>
      <c r="BM65" s="102">
        <f>SUMIFS(Data!V$4:V$6064,Data!$B$4:$B$6064,BM$18,Data!$D$4:$D$6064,$BK65)</f>
        <v>0</v>
      </c>
      <c r="BN65" s="102">
        <f>SUMIFS(Data!W$4:W$6064,Data!$B$4:$B$6064,BN$18,Data!$D$4:$D$6064,$BK65)</f>
        <v>0</v>
      </c>
      <c r="BO65" s="102">
        <f>SUMIFS(Data!X$4:X$6064,Data!$B$4:$B$6064,BO$18,Data!$D$4:$D$6064,$BK65)</f>
        <v>0</v>
      </c>
      <c r="BP65" s="142">
        <f t="shared" si="38"/>
        <v>0</v>
      </c>
      <c r="BQ65" s="142">
        <f t="shared" si="39"/>
        <v>0</v>
      </c>
      <c r="BR65" s="142">
        <f t="shared" si="40"/>
        <v>0</v>
      </c>
      <c r="BS65" s="142">
        <f t="shared" si="41"/>
        <v>0</v>
      </c>
      <c r="BT65" s="103" t="str">
        <f t="shared" si="42"/>
        <v/>
      </c>
      <c r="BU65" s="103" t="str">
        <f>IF(option=3, IF(BU$17=1, BU64, IF(Calculation!$G65&lt;=Calculation!$L$2,Calculation!BU64+(BU$38-BU$28)/10, IF(BU$10&gt;=30, BU64+BZ61, BU64+('TFP model'!$D$41-BU$42)/('TFP model'!$I$41-Calculation!$L$2)))),  "")</f>
        <v/>
      </c>
      <c r="BV65" s="103" t="str">
        <f>IF(option=3, IF(BV$17=1, BV64, IF(Calculation!$G65&lt;=Calculation!$L$2,Calculation!BV64+(BV$38-BV$28)/10, IF(BV$10&gt;=30, BV64+CA61, BV64+('TFP model'!$D$43-BV$42)/('TFP model'!$I$43-Calculation!$L$2)))),  "")</f>
        <v/>
      </c>
      <c r="BW65" s="77">
        <v>2012</v>
      </c>
      <c r="BX65" s="102">
        <f>SUMIFS(Data!Y$4:Y$6064,Data!$B$4:$B$6064,BX$18,Data!$D$4:$D$6064,$BW65)</f>
        <v>0</v>
      </c>
      <c r="BY65" s="102">
        <f>SUMIFS(Data!Z$4:Z$6064,Data!$B$4:$B$6064,BY$18,Data!$D$4:$D$6064,$BW65)</f>
        <v>0</v>
      </c>
      <c r="BZ65" s="101">
        <f t="shared" si="43"/>
        <v>0</v>
      </c>
      <c r="CA65" s="101">
        <f t="shared" si="44"/>
        <v>0</v>
      </c>
      <c r="CB65" s="42" t="str">
        <f t="shared" si="45"/>
        <v/>
      </c>
      <c r="CC65" s="103" t="str">
        <f>IF(option=3, IF(CC$17=1, CC64, IF(Calculation!$G65&lt;=Calculation!$L$2,Calculation!CC64+(CC$38-CC$28)/10, IF(CC$10&gt;=30, CC64+CJ61, CC64+('TFP model'!$D$45-CC$42)/('TFP model'!$I$45-Calculation!$L$2)))),  "")</f>
        <v/>
      </c>
      <c r="CD65" s="103" t="str">
        <f>IF(option=3, IF(CD$17=1, CD64, IF(Calculation!$G65&lt;=Calculation!$L$2,Calculation!CD64+(CD$38-CD$28)/10, IF(CD$10&gt;=30, CD64+CK61, CD64+('TFP model'!$D$46-CD$42)/('TFP model'!$I$46-Calculation!$L$2)))),  "")</f>
        <v/>
      </c>
      <c r="CE65" s="103" t="str">
        <f>IF(option=3, IF(CE$17=1, CE64, IF(Calculation!$G65&lt;=Calculation!$L$2,Calculation!CE64+(CE$38-CE$28)/10, IF(CE$10&gt;=30, CE64+CL61, CE64+('TFP model'!$D$47-CE$42)/('TFP model'!$I$47-Calculation!$L$2)))),  "")</f>
        <v/>
      </c>
      <c r="CF65" s="77">
        <v>2012</v>
      </c>
      <c r="CG65" s="102">
        <f>SUMIFS(Data!AB$4:AB$6064,Data!$B$4:$B$6064,CG$18,Data!$D$4:$D$6064,$CF65)</f>
        <v>0</v>
      </c>
      <c r="CH65" s="102">
        <f>SUMIFS(Data!AC$4:AC$6064,Data!$B$4:$B$6064,CH$18,Data!$D$4:$D$6064,$CF65)</f>
        <v>0</v>
      </c>
      <c r="CI65" s="102">
        <f>SUMIFS(Data!AD$4:AD$6064,Data!$B$4:$B$6064,CI$18,Data!$D$4:$D$6064,$CF65)</f>
        <v>0</v>
      </c>
      <c r="CJ65" s="144">
        <f t="shared" si="46"/>
        <v>0</v>
      </c>
      <c r="CK65" s="144">
        <f t="shared" si="47"/>
        <v>0</v>
      </c>
      <c r="CL65" s="144">
        <f t="shared" si="48"/>
        <v>0</v>
      </c>
      <c r="CM65" s="103" t="str">
        <f t="shared" si="49"/>
        <v/>
      </c>
      <c r="CN65" s="103" t="str">
        <f>IF(option=3, IF(CN$17=1, CN64, IF(Calculation!$G65&lt;=Calculation!$L$2,Calculation!CN64+(CN$38-CN$28)/10, IF(CN$10&gt;=30, CN64+DA61, CN64+('TFP model'!$D$50-CN$42)/('TFP model'!$I$50-Calculation!$L$2)))),  "")</f>
        <v/>
      </c>
      <c r="CO65" s="103" t="str">
        <f>IF(option=3, IF(CO$17=1, CO64, IF(Calculation!$G65&lt;=Calculation!$L$2,Calculation!CO64+(CO$38-CO$28)/10, IF(CO$10&gt;=30, CO64+DB61, CO64+('TFP model'!$D$51-CO$42)/('TFP model'!$I$51-Calculation!$L$2)))),  "")</f>
        <v/>
      </c>
      <c r="CP65" s="103" t="str">
        <f>IF(option=3, IF(CP$17=1, CP64, IF(Calculation!$G65&lt;=Calculation!$L$2,Calculation!CP64+(CP$38-CP$28)/10, IF(CP$10&gt;=30, CP64+DC61, CP64+('TFP model'!$D$52-CP$42)/('TFP model'!$I$52-Calculation!$L$2)))),  "")</f>
        <v/>
      </c>
      <c r="CQ65" s="103" t="str">
        <f>IF(option=3, IF(CQ$17=1, CQ64, IF(Calculation!$G65&lt;=Calculation!$L$2,Calculation!CQ64+(CQ$38-CQ$28)/10, IF(CQ$10&gt;=30, CQ64+DD61, CQ64+('TFP model'!$D$53-CQ$42)/('TFP model'!$I$53-Calculation!$L$2)))),  "")</f>
        <v/>
      </c>
      <c r="CR65" s="103" t="str">
        <f>IF(option=3, MIN(100, IF(CR$17=1, CR64, IF(Calculation!$G65&lt;=Calculation!$L$2,Calculation!CR64+(CR$38-CR$28)/10, IF(CR$10&gt;=30, CR64+DE61,  CR64+('TFP model'!$D$54-CR$42)/('TFP model'!$I$54-Calculation!$L$2))))),  "")</f>
        <v/>
      </c>
      <c r="CS65" s="103" t="str">
        <f>IF(option=3, MIN(100, IF(CS$17=1, CS64, IF(Calculation!$G65&lt;=Calculation!$L$2,Calculation!CS64+(CS$38-CS$28)/10, IF(CS$10&gt;=30, CS64+DF61, CS64+('TFP model'!$D$55-CS$42)/('TFP model'!$I$55-Calculation!$L$2))))),  "")</f>
        <v/>
      </c>
      <c r="CT65" s="77">
        <v>2012</v>
      </c>
      <c r="CU65" s="102">
        <f>SUMIFS(Data!AE$4:AE$6064,Data!$B$4:$B$6064,CU$18,Data!$D$4:$D$6064,$CT65)</f>
        <v>0</v>
      </c>
      <c r="CV65" s="102">
        <f>SUMIFS(Data!AF$4:AF$6064,Data!$B$4:$B$6064,CV$18,Data!$D$4:$D$6064,$CT65)</f>
        <v>0</v>
      </c>
      <c r="CW65" s="102">
        <f>SUMIFS(Data!AG$4:AG$6064,Data!$B$4:$B$6064,CW$18,Data!$D$4:$D$6064,$CT65)</f>
        <v>0</v>
      </c>
      <c r="CX65" s="102">
        <f>SUMIFS(Data!AH$4:AH$6064,Data!$B$4:$B$6064,CX$18,Data!$D$4:$D$6064,$CT65)</f>
        <v>0</v>
      </c>
      <c r="CY65" s="102">
        <f>SUMIFS(Data!AI$4:AI$6064,Data!$B$4:$B$6064,CY$18,Data!$D$4:$D$6064,$CT65)</f>
        <v>0</v>
      </c>
      <c r="CZ65" s="102">
        <f>SUMIFS(Data!AJ$4:AJ$6064,Data!$B$4:$B$6064,CZ$18,Data!$D$4:$D$6064,$CT65)</f>
        <v>0</v>
      </c>
      <c r="DA65" s="144">
        <f t="shared" si="50"/>
        <v>0</v>
      </c>
      <c r="DB65" s="144">
        <f t="shared" si="51"/>
        <v>0</v>
      </c>
      <c r="DC65" s="144">
        <f t="shared" si="52"/>
        <v>0</v>
      </c>
      <c r="DD65" s="144">
        <f t="shared" si="53"/>
        <v>0</v>
      </c>
      <c r="DE65" s="144">
        <f t="shared" si="54"/>
        <v>0</v>
      </c>
      <c r="DF65" s="144">
        <f t="shared" si="55"/>
        <v>0</v>
      </c>
      <c r="DG65" s="42" t="str">
        <f t="shared" si="56"/>
        <v/>
      </c>
      <c r="DH65" s="103" t="str">
        <f>IF(option=3, IF(DH$17=1, DH64, IF(Calculation!$G65&lt;=Calculation!$L$2,Calculation!DH64+(DH$38-DH$28)/10, IF(DH$10&gt;=30, DH64+DU61, DH64+('TFP model'!$D$58-DH$42)/('TFP model'!$I$58-Calculation!$L$2)))),  "")</f>
        <v/>
      </c>
      <c r="DI65" s="103" t="str">
        <f>IF(option=3, IF(DI$17=1, DI64, IF(Calculation!$G65&lt;=Calculation!$L$2,Calculation!DI64+(DI$38-DI$28)/10, IF(DI$10&gt;=30, DI64+DV61, DI64+('TFP model'!$D$59-DI$42)/('TFP model'!$I$59-Calculation!$L$2)))),  "")</f>
        <v/>
      </c>
      <c r="DJ65" s="103" t="str">
        <f>IF(option=3, IF(DJ$17=1, DJ64, IF(Calculation!$G65&lt;=Calculation!$L$2,Calculation!DJ64+(DJ$38-DJ$28)/10, IF(DJ$10&gt;=30, DJ64+DW61,  DJ64+('TFP model'!$D$60-DJ$42)/('TFP model'!$I$60-Calculation!$L$2)))),  "")</f>
        <v/>
      </c>
      <c r="DK65" s="103" t="str">
        <f>IF(option=3, IF(DK$17=1, DK64, IF(Calculation!$G65&lt;=Calculation!$L$2,Calculation!DK64+(DK$38-DK$28)/10, IF(DK$10&gt;=30, DK64+DX61, DK64+('TFP model'!$D$61-DK$42)/('TFP model'!$I$61-Calculation!$L$2)))),  "")</f>
        <v/>
      </c>
      <c r="DL65" s="103" t="str">
        <f>IF(option=3, IF(DL$17=1, DL64, IF(Calculation!$G65&lt;=Calculation!$L$2,Calculation!DL64+(DL$38-DL$28)/10, IF(DL$10&gt;=30, DL64+DY61, DL64+('TFP model'!$D$62-DL$42)/('TFP model'!$I$62-Calculation!$L$2)))),  "")</f>
        <v/>
      </c>
      <c r="DM65" s="103" t="str">
        <f>IF(option=3, IF(DM$17=1, DM64, IF(Calculation!$G65&lt;=Calculation!$L$2,Calculation!DM64+(DM$38-DM$28)/10, IF(DM$10&gt;=30, DM64+DZ61, DM64+('TFP model'!$D$63-DM$42)/('TFP model'!$I$63-Calculation!$L$2)))),  "")</f>
        <v/>
      </c>
      <c r="DN65" s="77">
        <v>2012</v>
      </c>
      <c r="DO65" s="102">
        <f>SUMIFS(Data!AK$4:AK$6064,Data!$B$4:$B$6064,DO$18,Data!$D$4:$D$6064,$DN65)</f>
        <v>0</v>
      </c>
      <c r="DP65" s="102">
        <f>SUMIFS(Data!AL$4:AL$6064,Data!$B$4:$B$6064,DP$18,Data!$D$4:$D$6064,$DN65)</f>
        <v>0</v>
      </c>
      <c r="DQ65" s="102">
        <f>SUMIFS(Data!AM$4:AM$6064,Data!$B$4:$B$6064,DQ$18,Data!$D$4:$D$6064,$DN65)</f>
        <v>0</v>
      </c>
      <c r="DR65" s="102">
        <f>SUMIFS(Data!AN$4:AN$6064,Data!$B$4:$B$6064,DR$18,Data!$D$4:$D$6064,$DN65)</f>
        <v>0</v>
      </c>
      <c r="DS65" s="102">
        <f>SUMIFS(Data!AO$4:AO$6064,Data!$B$4:$B$6064,DS$18,Data!$D$4:$D$6064,$DN65)</f>
        <v>0</v>
      </c>
      <c r="DT65" s="102">
        <f>SUMIFS(Data!AP$4:AP$6064,Data!$B$4:$B$6064,DT$18,Data!$D$4:$D$6064,$DN65)</f>
        <v>0</v>
      </c>
      <c r="DU65" s="144">
        <f t="shared" si="57"/>
        <v>0</v>
      </c>
      <c r="DV65" s="144">
        <f t="shared" si="58"/>
        <v>0</v>
      </c>
      <c r="DW65" s="144">
        <f t="shared" si="59"/>
        <v>0</v>
      </c>
      <c r="DX65" s="144">
        <f t="shared" si="60"/>
        <v>0</v>
      </c>
      <c r="DY65" s="144">
        <f t="shared" si="61"/>
        <v>0</v>
      </c>
      <c r="DZ65" s="144">
        <f t="shared" si="62"/>
        <v>0</v>
      </c>
      <c r="EA65" s="16"/>
      <c r="EB65" s="16"/>
      <c r="EC65" s="16"/>
      <c r="ED65" s="16"/>
      <c r="EE65" s="16"/>
      <c r="EF65" s="16"/>
      <c r="EI65" s="16"/>
      <c r="EJ65" s="16"/>
      <c r="EK65" s="16"/>
      <c r="EL65" s="16"/>
      <c r="EM65" s="16"/>
      <c r="EN65" s="16"/>
      <c r="EO65" s="16"/>
    </row>
    <row r="66" spans="3:145" x14ac:dyDescent="0.25">
      <c r="C66" s="112"/>
      <c r="F66" s="39" t="str">
        <f t="shared" si="70"/>
        <v>MYS</v>
      </c>
      <c r="G66" s="16">
        <v>2042</v>
      </c>
      <c r="H66" s="16"/>
      <c r="I66" s="40"/>
      <c r="J66" s="105" t="e">
        <f>IF(G66=Calculation!$L$2, $Y$7, IF(G66=Calculation!$L$2+1, $Y$7+$K$12*(LN(P65)-LN(P50))/15+$K$13*(LN(N65)-LN(N50))/15,J65+$K$12*(LN(P65)-LN(P64))+$K$13*(LN(N65)-LN(N64))))</f>
        <v>#VALUE!</v>
      </c>
      <c r="K66" s="105" t="e">
        <f t="shared" si="24"/>
        <v>#VALUE!</v>
      </c>
      <c r="L66" s="105">
        <f>IF(G66=Calculation!$L$2, $Y$7, IF(G66=Calculation!$L$2+1, $Y$7+$K$12*(LN(Q65)-LN(Q50))/15+$K$13*(LN(O65)-LN(N50))/15,L65+$K$12*(LN(Q65)-LN(Q64))+$K$13*(LN(O65)-LN(O64))))</f>
        <v>8.3265765870525765E-4</v>
      </c>
      <c r="M66" s="215">
        <f t="shared" si="24"/>
        <v>7.8847285472430362E-4</v>
      </c>
      <c r="N66" s="104" t="e">
        <f t="shared" si="64"/>
        <v>#VALUE!</v>
      </c>
      <c r="O66" s="104">
        <f t="shared" si="63"/>
        <v>1.1358785693715192</v>
      </c>
      <c r="P66" s="103" t="e">
        <f t="shared" si="65"/>
        <v>#VALUE!</v>
      </c>
      <c r="Q66" s="103">
        <f t="shared" si="66"/>
        <v>61.68838384366218</v>
      </c>
      <c r="R66" s="16">
        <v>2042</v>
      </c>
      <c r="S66" s="103" t="e">
        <f>IF(option=1,IF(Calculation!G66&lt;=Calculation!$L$2,Calculation!S65+(S$38-S$28)/10,IF(AND(select&gt;=30,select&lt;=36),S65+W62,S65+(Calculation!$C$4-S$42)/('TFP model'!$I$18-Calculation!$L$2))))</f>
        <v>#VALUE!</v>
      </c>
      <c r="T66" s="102" t="e">
        <f t="shared" si="67"/>
        <v>#VALUE!</v>
      </c>
      <c r="U66" s="77">
        <v>2013</v>
      </c>
      <c r="V66" s="41">
        <f>SUMIFS(Data!L$4:L$6064,Data!B$4:B$6064,V$10,Data!D$4:D$6064,U66)</f>
        <v>0</v>
      </c>
      <c r="W66" s="41">
        <f t="shared" si="25"/>
        <v>0</v>
      </c>
      <c r="X66" s="41">
        <f t="shared" si="23"/>
        <v>36.95811510548333</v>
      </c>
      <c r="Y66" s="102">
        <v>5.3045477844444466</v>
      </c>
      <c r="Z66" s="103" t="str">
        <f t="shared" si="26"/>
        <v/>
      </c>
      <c r="AA66" s="102" t="str">
        <f t="shared" si="68"/>
        <v/>
      </c>
      <c r="AB66" s="103" t="str">
        <f t="shared" si="27"/>
        <v/>
      </c>
      <c r="AC66" s="102" t="str">
        <f t="shared" si="69"/>
        <v/>
      </c>
      <c r="AD66" s="16">
        <v>2042</v>
      </c>
      <c r="AE66" s="103" t="str">
        <f>IF(option=2, IF(AE$17=1, AE65, IF(Calculation!$G66&lt;=Calculation!$L$2, Calculation!AE65+(AE$38-AE$28)/10, IF(AND(AE$10&gt;=30, AE$10&lt;=36), AE65+AP62, AE65+(Calculation!$C$7-AE$42)/('TFP model'!$I$21-Calculation!$L$2)))), "")</f>
        <v/>
      </c>
      <c r="AF66" s="103" t="str">
        <f>IF(option=2, IF(AF$17=1, AF65, IF(Calculation!$G66&lt;=Calculation!$L$2, Calculation!AF65+(AF$38-AF$28)/10, IF(AND(AF$10&gt;=30, AF$10&lt;=36), AF65+AQ62, AF65+(Calculation!$C$9-AF$42)/('TFP model'!$I$22-Calculation!$L$2)))), "")</f>
        <v/>
      </c>
      <c r="AG66" s="103" t="str">
        <f>IF(option=2, IF(AG$17=1, AG65, IF(Calculation!$G66&lt;=Calculation!$L$2, Calculation!AG65+(AG$38-AG$28)/10, IF(AND(AG$10&gt;=30, AG$10&lt;=36), AG65+AR62, AG65+(Calculation!$C$11-AG$42)/('TFP model'!$I$23-Calculation!$L$2)))), "")</f>
        <v/>
      </c>
      <c r="AH66" s="103" t="str">
        <f>IF(option=2, IF(AH$17=1, AH65, IF(Calculation!$G66&lt;=Calculation!$L$2, Calculation!AH65+(AH$38-AH$28)/10, IF(AND(AH$10&gt;=30, AH$10&lt;=36), AH65+AS62, AH65+(Calculation!$C$13-AH$42)/('TFP model'!$I$24-Calculation!$L$2)))), "")</f>
        <v/>
      </c>
      <c r="AI66" s="103" t="str">
        <f>IF(option=2, IF(AI$17=1, AI65, IF(Calculation!$G66&lt;=Calculation!$L$2, Calculation!AI65+(AI$38-AI$28)/10, IF(AND(AI$10&gt;=30, AI$10&lt;=36), AI65+AT62, AI65+(Calculation!$C$15-AI$42)/('TFP model'!$I$25-Calculation!$L$2)))), "")</f>
        <v/>
      </c>
      <c r="AJ66" s="77">
        <v>2013</v>
      </c>
      <c r="AK66" s="102">
        <f>SUMIFS(Data!M$4:M$6064,Data!$B$4:$B$6064,AK$18,Data!$D$4:$D$6064,$AJ66)</f>
        <v>0</v>
      </c>
      <c r="AL66" s="102">
        <f>SUMIFS(Data!N$4:N$6064,Data!$B$4:$B$6064,AL$18,Data!$D$4:$D$6064,$AJ66)</f>
        <v>0</v>
      </c>
      <c r="AM66" s="102">
        <f>SUMIFS(Data!O$4:O$6064,Data!$B$4:$B$6064,AM$18,Data!$D$4:$D$6064,$AJ66)</f>
        <v>0</v>
      </c>
      <c r="AN66" s="102">
        <f>SUMIFS(Data!P$4:P$6064,Data!$B$4:$B$6064,AN$18,Data!$D$4:$D$6064,$AJ66)</f>
        <v>0</v>
      </c>
      <c r="AO66" s="102">
        <f>SUMIFS(Data!Q$4:Q$6064,Data!$B$4:$B$6064,AO$18,Data!$D$4:$D$6064,$AJ66)</f>
        <v>0</v>
      </c>
      <c r="AP66" s="101">
        <f t="shared" si="28"/>
        <v>0</v>
      </c>
      <c r="AQ66" s="101">
        <f t="shared" si="29"/>
        <v>0</v>
      </c>
      <c r="AR66" s="101">
        <f t="shared" si="30"/>
        <v>0</v>
      </c>
      <c r="AS66" s="101">
        <f t="shared" si="31"/>
        <v>0</v>
      </c>
      <c r="AT66" s="101">
        <f t="shared" si="32"/>
        <v>0</v>
      </c>
      <c r="AU66" s="103" t="str">
        <f t="shared" si="33"/>
        <v/>
      </c>
      <c r="AV66" s="103" t="str">
        <f>IF(option=3, IF(AV$17=1, AV65, IF(Calculation!$G66&lt;=Calculation!$L$2,Calculation!AV65+(AV$38-AV$28)/10, IF(AV$10&gt;=30, AV65+BC62, AV65+('TFP model'!$D$29-AV$42)/('TFP model'!$I$29-Calculation!$L$2)))),  "")</f>
        <v/>
      </c>
      <c r="AW66" s="103" t="str">
        <f>IF(option=3, IF(AW$17=1, AW65, IF(Calculation!$G66&lt;=Calculation!$L$2,Calculation!AW65+(AW$38-AW$28)/10, IF(AW$10&gt;=30, AW65+BD62, AW65+('TFP model'!$D$30-AW$42)/('TFP model'!$I$30-Calculation!$L$2)))),  "")</f>
        <v/>
      </c>
      <c r="AX66" s="103" t="str">
        <f>IF(option=3, IF(AX$17=1, AX65, IF(Calculation!$G66&lt;=Calculation!$L$2,Calculation!AX65+(AX$38-AX$28)/10, IF(AX$10&gt;=30, AX65+BE62, AX65+('TFP model'!$D$31-AX$42)/('TFP model'!$I$31-Calculation!$L$2)))),  "")</f>
        <v/>
      </c>
      <c r="AY66" s="77">
        <v>2013</v>
      </c>
      <c r="AZ66" s="102">
        <f>SUMIFS(Data!R$4:R$6064,Data!$B$4:$B$6064,AZ$18,Data!$D$4:$D$6064,$AY66)</f>
        <v>0</v>
      </c>
      <c r="BA66" s="102">
        <f>SUMIFS(Data!S$4:S$6064,Data!$B$4:$B$6064,BA$18,Data!$D$4:$D$6064,$AY66)</f>
        <v>0</v>
      </c>
      <c r="BB66" s="102">
        <f>SUMIFS(Data!T$4:T$6064,Data!$B$4:$B$6064,BB$18,Data!$D$4:$D$6064,$AY66)</f>
        <v>0</v>
      </c>
      <c r="BC66" s="140">
        <f t="shared" si="34"/>
        <v>0</v>
      </c>
      <c r="BD66" s="140">
        <f t="shared" si="35"/>
        <v>0</v>
      </c>
      <c r="BE66" s="140">
        <f t="shared" si="36"/>
        <v>0</v>
      </c>
      <c r="BF66" s="103" t="str">
        <f t="shared" si="37"/>
        <v/>
      </c>
      <c r="BG66" s="103" t="str">
        <f>IF(option=3, IF(BG$17=1, BG65, IF(Calculation!$G66&lt;=Calculation!$L$2,Calculation!BG65+(BG$38-BG$28)/10, IF(BG$10&gt;=30, BG65+BP62, BG65+('TFP model'!$D$34-BG$42)/('TFP model'!$I$34-Calculation!$L$2)))),  "")</f>
        <v/>
      </c>
      <c r="BH66" s="103" t="str">
        <f>IF(option=3, IF(BH$17=1, BH65, IF(Calculation!$G66&lt;=Calculation!$L$2,Calculation!BH65+(BH$38-BH$28)/10, IF(BH$10&gt;=30, BH65+BQ62, BH65+('TFP model'!$D$35-BH$42)/('TFP model'!$I$35-Calculation!$L$2)))),  "")</f>
        <v/>
      </c>
      <c r="BI66" s="103" t="str">
        <f>IF(option=3, IF(BI$17=1, BI65, IF(Calculation!$G66&lt;=Calculation!$L$2,Calculation!BI65+(BI$38-BI$28)/10, IF(BI$10&gt;=30, BI65+BR62, BI65+('TFP model'!$D$36-BI$42)/('TFP model'!$I$36-Calculation!$L$2)))),  "")</f>
        <v/>
      </c>
      <c r="BJ66" s="103" t="str">
        <f>IF(option=3, IF(BJ$17=1, BJ65, IF(Calculation!$G66&lt;=Calculation!$L$2,Calculation!BJ65+(BJ$38-BJ$28)/10, IF(BJ$10&gt;=30, BJ65+BS62, BJ65+('TFP model'!$D$37-BJ$42)/('TFP model'!$I$37-Calculation!$L$2)))),  "")</f>
        <v/>
      </c>
      <c r="BK66" s="77">
        <v>2013</v>
      </c>
      <c r="BL66" s="102">
        <f>SUMIFS(Data!U$4:U$6064,Data!$B$4:$B$6064,BL$18,Data!$D$4:$D$6064,$BK66)</f>
        <v>0</v>
      </c>
      <c r="BM66" s="102">
        <f>SUMIFS(Data!V$4:V$6064,Data!$B$4:$B$6064,BM$18,Data!$D$4:$D$6064,$BK66)</f>
        <v>0</v>
      </c>
      <c r="BN66" s="102">
        <f>SUMIFS(Data!W$4:W$6064,Data!$B$4:$B$6064,BN$18,Data!$D$4:$D$6064,$BK66)</f>
        <v>0</v>
      </c>
      <c r="BO66" s="102">
        <f>SUMIFS(Data!X$4:X$6064,Data!$B$4:$B$6064,BO$18,Data!$D$4:$D$6064,$BK66)</f>
        <v>0</v>
      </c>
      <c r="BP66" s="142">
        <f t="shared" si="38"/>
        <v>0</v>
      </c>
      <c r="BQ66" s="142">
        <f t="shared" si="39"/>
        <v>0</v>
      </c>
      <c r="BR66" s="142">
        <f t="shared" si="40"/>
        <v>0</v>
      </c>
      <c r="BS66" s="142">
        <f t="shared" si="41"/>
        <v>0</v>
      </c>
      <c r="BT66" s="103" t="str">
        <f t="shared" si="42"/>
        <v/>
      </c>
      <c r="BU66" s="103" t="str">
        <f>IF(option=3, IF(BU$17=1, BU65, IF(Calculation!$G66&lt;=Calculation!$L$2,Calculation!BU65+(BU$38-BU$28)/10, IF(BU$10&gt;=30, BU65+BZ62, BU65+('TFP model'!$D$41-BU$42)/('TFP model'!$I$41-Calculation!$L$2)))),  "")</f>
        <v/>
      </c>
      <c r="BV66" s="103" t="str">
        <f>IF(option=3, IF(BV$17=1, BV65, IF(Calculation!$G66&lt;=Calculation!$L$2,Calculation!BV65+(BV$38-BV$28)/10, IF(BV$10&gt;=30, BV65+CA62, BV65+('TFP model'!$D$43-BV$42)/('TFP model'!$I$43-Calculation!$L$2)))),  "")</f>
        <v/>
      </c>
      <c r="BW66" s="77">
        <v>2013</v>
      </c>
      <c r="BX66" s="102">
        <f>SUMIFS(Data!Y$4:Y$6064,Data!$B$4:$B$6064,BX$18,Data!$D$4:$D$6064,$BW66)</f>
        <v>0</v>
      </c>
      <c r="BY66" s="102">
        <f>SUMIFS(Data!Z$4:Z$6064,Data!$B$4:$B$6064,BY$18,Data!$D$4:$D$6064,$BW66)</f>
        <v>0</v>
      </c>
      <c r="BZ66" s="101">
        <f t="shared" si="43"/>
        <v>0</v>
      </c>
      <c r="CA66" s="101">
        <f t="shared" si="44"/>
        <v>0</v>
      </c>
      <c r="CB66" s="42" t="str">
        <f t="shared" si="45"/>
        <v/>
      </c>
      <c r="CC66" s="103" t="str">
        <f>IF(option=3, IF(CC$17=1, CC65, IF(Calculation!$G66&lt;=Calculation!$L$2,Calculation!CC65+(CC$38-CC$28)/10, IF(CC$10&gt;=30, CC65+CJ62, CC65+('TFP model'!$D$45-CC$42)/('TFP model'!$I$45-Calculation!$L$2)))),  "")</f>
        <v/>
      </c>
      <c r="CD66" s="103" t="str">
        <f>IF(option=3, IF(CD$17=1, CD65, IF(Calculation!$G66&lt;=Calculation!$L$2,Calculation!CD65+(CD$38-CD$28)/10, IF(CD$10&gt;=30, CD65+CK62, CD65+('TFP model'!$D$46-CD$42)/('TFP model'!$I$46-Calculation!$L$2)))),  "")</f>
        <v/>
      </c>
      <c r="CE66" s="103" t="str">
        <f>IF(option=3, IF(CE$17=1, CE65, IF(Calculation!$G66&lt;=Calculation!$L$2,Calculation!CE65+(CE$38-CE$28)/10, IF(CE$10&gt;=30, CE65+CL62, CE65+('TFP model'!$D$47-CE$42)/('TFP model'!$I$47-Calculation!$L$2)))),  "")</f>
        <v/>
      </c>
      <c r="CF66" s="77">
        <v>2013</v>
      </c>
      <c r="CG66" s="102">
        <f>SUMIFS(Data!AB$4:AB$6064,Data!$B$4:$B$6064,CG$18,Data!$D$4:$D$6064,$CF66)</f>
        <v>0</v>
      </c>
      <c r="CH66" s="102">
        <f>SUMIFS(Data!AC$4:AC$6064,Data!$B$4:$B$6064,CH$18,Data!$D$4:$D$6064,$CF66)</f>
        <v>0</v>
      </c>
      <c r="CI66" s="102">
        <f>SUMIFS(Data!AD$4:AD$6064,Data!$B$4:$B$6064,CI$18,Data!$D$4:$D$6064,$CF66)</f>
        <v>0</v>
      </c>
      <c r="CJ66" s="144">
        <f t="shared" si="46"/>
        <v>0</v>
      </c>
      <c r="CK66" s="144">
        <f t="shared" si="47"/>
        <v>0</v>
      </c>
      <c r="CL66" s="144">
        <f t="shared" si="48"/>
        <v>0</v>
      </c>
      <c r="CM66" s="103" t="str">
        <f t="shared" si="49"/>
        <v/>
      </c>
      <c r="CN66" s="103" t="str">
        <f>IF(option=3, IF(CN$17=1, CN65, IF(Calculation!$G66&lt;=Calculation!$L$2,Calculation!CN65+(CN$38-CN$28)/10, IF(CN$10&gt;=30, CN65+DA62, CN65+('TFP model'!$D$50-CN$42)/('TFP model'!$I$50-Calculation!$L$2)))),  "")</f>
        <v/>
      </c>
      <c r="CO66" s="103" t="str">
        <f>IF(option=3, IF(CO$17=1, CO65, IF(Calculation!$G66&lt;=Calculation!$L$2,Calculation!CO65+(CO$38-CO$28)/10, IF(CO$10&gt;=30, CO65+DB62, CO65+('TFP model'!$D$51-CO$42)/('TFP model'!$I$51-Calculation!$L$2)))),  "")</f>
        <v/>
      </c>
      <c r="CP66" s="103" t="str">
        <f>IF(option=3, IF(CP$17=1, CP65, IF(Calculation!$G66&lt;=Calculation!$L$2,Calculation!CP65+(CP$38-CP$28)/10, IF(CP$10&gt;=30, CP65+DC62, CP65+('TFP model'!$D$52-CP$42)/('TFP model'!$I$52-Calculation!$L$2)))),  "")</f>
        <v/>
      </c>
      <c r="CQ66" s="103" t="str">
        <f>IF(option=3, IF(CQ$17=1, CQ65, IF(Calculation!$G66&lt;=Calculation!$L$2,Calculation!CQ65+(CQ$38-CQ$28)/10, IF(CQ$10&gt;=30, CQ65+DD62, CQ65+('TFP model'!$D$53-CQ$42)/('TFP model'!$I$53-Calculation!$L$2)))),  "")</f>
        <v/>
      </c>
      <c r="CR66" s="103" t="str">
        <f>IF(option=3, MIN(100, IF(CR$17=1, CR65, IF(Calculation!$G66&lt;=Calculation!$L$2,Calculation!CR65+(CR$38-CR$28)/10, IF(CR$10&gt;=30, CR65+DE62,  CR65+('TFP model'!$D$54-CR$42)/('TFP model'!$I$54-Calculation!$L$2))))),  "")</f>
        <v/>
      </c>
      <c r="CS66" s="103" t="str">
        <f>IF(option=3, MIN(100, IF(CS$17=1, CS65, IF(Calculation!$G66&lt;=Calculation!$L$2,Calculation!CS65+(CS$38-CS$28)/10, IF(CS$10&gt;=30, CS65+DF62, CS65+('TFP model'!$D$55-CS$42)/('TFP model'!$I$55-Calculation!$L$2))))),  "")</f>
        <v/>
      </c>
      <c r="CT66" s="77">
        <v>2013</v>
      </c>
      <c r="CU66" s="102">
        <f>SUMIFS(Data!AE$4:AE$6064,Data!$B$4:$B$6064,CU$18,Data!$D$4:$D$6064,$CT66)</f>
        <v>0</v>
      </c>
      <c r="CV66" s="102">
        <f>SUMIFS(Data!AF$4:AF$6064,Data!$B$4:$B$6064,CV$18,Data!$D$4:$D$6064,$CT66)</f>
        <v>0</v>
      </c>
      <c r="CW66" s="102">
        <f>SUMIFS(Data!AG$4:AG$6064,Data!$B$4:$B$6064,CW$18,Data!$D$4:$D$6064,$CT66)</f>
        <v>0</v>
      </c>
      <c r="CX66" s="102">
        <f>SUMIFS(Data!AH$4:AH$6064,Data!$B$4:$B$6064,CX$18,Data!$D$4:$D$6064,$CT66)</f>
        <v>0</v>
      </c>
      <c r="CY66" s="102">
        <f>SUMIFS(Data!AI$4:AI$6064,Data!$B$4:$B$6064,CY$18,Data!$D$4:$D$6064,$CT66)</f>
        <v>0</v>
      </c>
      <c r="CZ66" s="102">
        <f>SUMIFS(Data!AJ$4:AJ$6064,Data!$B$4:$B$6064,CZ$18,Data!$D$4:$D$6064,$CT66)</f>
        <v>0</v>
      </c>
      <c r="DA66" s="144">
        <f t="shared" si="50"/>
        <v>0</v>
      </c>
      <c r="DB66" s="144">
        <f t="shared" si="51"/>
        <v>0</v>
      </c>
      <c r="DC66" s="144">
        <f t="shared" si="52"/>
        <v>0</v>
      </c>
      <c r="DD66" s="144">
        <f t="shared" si="53"/>
        <v>0</v>
      </c>
      <c r="DE66" s="144">
        <f t="shared" si="54"/>
        <v>0</v>
      </c>
      <c r="DF66" s="144">
        <f t="shared" si="55"/>
        <v>0</v>
      </c>
      <c r="DG66" s="42" t="str">
        <f t="shared" si="56"/>
        <v/>
      </c>
      <c r="DH66" s="103" t="str">
        <f>IF(option=3, IF(DH$17=1, DH65, IF(Calculation!$G66&lt;=Calculation!$L$2,Calculation!DH65+(DH$38-DH$28)/10, IF(DH$10&gt;=30, DH65+DU62, DH65+('TFP model'!$D$58-DH$42)/('TFP model'!$I$58-Calculation!$L$2)))),  "")</f>
        <v/>
      </c>
      <c r="DI66" s="103" t="str">
        <f>IF(option=3, IF(DI$17=1, DI65, IF(Calculation!$G66&lt;=Calculation!$L$2,Calculation!DI65+(DI$38-DI$28)/10, IF(DI$10&gt;=30, DI65+DV62, DI65+('TFP model'!$D$59-DI$42)/('TFP model'!$I$59-Calculation!$L$2)))),  "")</f>
        <v/>
      </c>
      <c r="DJ66" s="103" t="str">
        <f>IF(option=3, IF(DJ$17=1, DJ65, IF(Calculation!$G66&lt;=Calculation!$L$2,Calculation!DJ65+(DJ$38-DJ$28)/10, IF(DJ$10&gt;=30, DJ65+DW62,  DJ65+('TFP model'!$D$60-DJ$42)/('TFP model'!$I$60-Calculation!$L$2)))),  "")</f>
        <v/>
      </c>
      <c r="DK66" s="103" t="str">
        <f>IF(option=3, IF(DK$17=1, DK65, IF(Calculation!$G66&lt;=Calculation!$L$2,Calculation!DK65+(DK$38-DK$28)/10, IF(DK$10&gt;=30, DK65+DX62, DK65+('TFP model'!$D$61-DK$42)/('TFP model'!$I$61-Calculation!$L$2)))),  "")</f>
        <v/>
      </c>
      <c r="DL66" s="103" t="str">
        <f>IF(option=3, IF(DL$17=1, DL65, IF(Calculation!$G66&lt;=Calculation!$L$2,Calculation!DL65+(DL$38-DL$28)/10, IF(DL$10&gt;=30, DL65+DY62, DL65+('TFP model'!$D$62-DL$42)/('TFP model'!$I$62-Calculation!$L$2)))),  "")</f>
        <v/>
      </c>
      <c r="DM66" s="103" t="str">
        <f>IF(option=3, IF(DM$17=1, DM65, IF(Calculation!$G66&lt;=Calculation!$L$2,Calculation!DM65+(DM$38-DM$28)/10, IF(DM$10&gt;=30, DM65+DZ62, DM65+('TFP model'!$D$63-DM$42)/('TFP model'!$I$63-Calculation!$L$2)))),  "")</f>
        <v/>
      </c>
      <c r="DN66" s="77">
        <v>2013</v>
      </c>
      <c r="DO66" s="102">
        <f>SUMIFS(Data!AK$4:AK$6064,Data!$B$4:$B$6064,DO$18,Data!$D$4:$D$6064,$DN66)</f>
        <v>0</v>
      </c>
      <c r="DP66" s="102">
        <f>SUMIFS(Data!AL$4:AL$6064,Data!$B$4:$B$6064,DP$18,Data!$D$4:$D$6064,$DN66)</f>
        <v>0</v>
      </c>
      <c r="DQ66" s="102">
        <f>SUMIFS(Data!AM$4:AM$6064,Data!$B$4:$B$6064,DQ$18,Data!$D$4:$D$6064,$DN66)</f>
        <v>0</v>
      </c>
      <c r="DR66" s="102">
        <f>SUMIFS(Data!AN$4:AN$6064,Data!$B$4:$B$6064,DR$18,Data!$D$4:$D$6064,$DN66)</f>
        <v>0</v>
      </c>
      <c r="DS66" s="102">
        <f>SUMIFS(Data!AO$4:AO$6064,Data!$B$4:$B$6064,DS$18,Data!$D$4:$D$6064,$DN66)</f>
        <v>0</v>
      </c>
      <c r="DT66" s="102">
        <f>SUMIFS(Data!AP$4:AP$6064,Data!$B$4:$B$6064,DT$18,Data!$D$4:$D$6064,$DN66)</f>
        <v>0</v>
      </c>
      <c r="DU66" s="144">
        <f t="shared" si="57"/>
        <v>0</v>
      </c>
      <c r="DV66" s="144">
        <f t="shared" si="58"/>
        <v>0</v>
      </c>
      <c r="DW66" s="144">
        <f t="shared" si="59"/>
        <v>0</v>
      </c>
      <c r="DX66" s="144">
        <f t="shared" si="60"/>
        <v>0</v>
      </c>
      <c r="DY66" s="144">
        <f t="shared" si="61"/>
        <v>0</v>
      </c>
      <c r="DZ66" s="144">
        <f t="shared" si="62"/>
        <v>0</v>
      </c>
      <c r="EA66" s="16"/>
      <c r="EB66" s="16"/>
      <c r="EC66" s="16"/>
      <c r="ED66" s="16"/>
      <c r="EE66" s="16"/>
      <c r="EF66" s="16"/>
      <c r="EI66" s="16"/>
      <c r="EJ66" s="16"/>
      <c r="EK66" s="16"/>
      <c r="EL66" s="16"/>
      <c r="EM66" s="16"/>
      <c r="EN66" s="16"/>
      <c r="EO66" s="16"/>
    </row>
    <row r="67" spans="3:145" x14ac:dyDescent="0.25">
      <c r="F67" s="39" t="str">
        <f t="shared" si="70"/>
        <v>MYS</v>
      </c>
      <c r="G67" s="16">
        <v>2043</v>
      </c>
      <c r="H67" s="16"/>
      <c r="I67" s="40"/>
      <c r="J67" s="105" t="e">
        <f>IF(G67=Calculation!$L$2, $Y$7, IF(G67=Calculation!$L$2+1, $Y$7+$K$12*(LN(P66)-LN(P51))/15+$K$13*(LN(N66)-LN(N51))/15,J66+$K$12*(LN(P66)-LN(P65))+$K$13*(LN(N66)-LN(N65))))</f>
        <v>#VALUE!</v>
      </c>
      <c r="K67" s="105" t="e">
        <f t="shared" si="24"/>
        <v>#VALUE!</v>
      </c>
      <c r="L67" s="105">
        <f>IF(G67=Calculation!$L$2, $Y$7, IF(G67=Calculation!$L$2+1, $Y$7+$K$12*(LN(Q66)-LN(Q51))/15+$K$13*(LN(O66)-LN(N51))/15,L66+$K$12*(LN(Q66)-LN(Q65))+$K$13*(LN(O66)-LN(O65))))</f>
        <v>7.4996009842103926E-4</v>
      </c>
      <c r="M67" s="215">
        <f t="shared" si="24"/>
        <v>7.025010310746857E-4</v>
      </c>
      <c r="N67" s="104" t="e">
        <f t="shared" si="64"/>
        <v>#VALUE!</v>
      </c>
      <c r="O67" s="104">
        <f t="shared" si="63"/>
        <v>1.1367307524869241</v>
      </c>
      <c r="P67" s="103" t="e">
        <f t="shared" si="65"/>
        <v>#VALUE!</v>
      </c>
      <c r="Q67" s="103">
        <f t="shared" si="66"/>
        <v>61.68838384366218</v>
      </c>
      <c r="R67" s="16">
        <v>2043</v>
      </c>
      <c r="S67" s="103" t="e">
        <f>IF(option=1,IF(Calculation!G67&lt;=Calculation!$L$2,Calculation!S66+(S$38-S$28)/10,IF(AND(select&gt;=30,select&lt;=36),S66+W63,S66+(Calculation!$C$4-S$42)/('TFP model'!$I$18-Calculation!$L$2))))</f>
        <v>#VALUE!</v>
      </c>
      <c r="T67" s="102" t="e">
        <f t="shared" si="67"/>
        <v>#VALUE!</v>
      </c>
      <c r="U67" s="77">
        <v>2014</v>
      </c>
      <c r="V67" s="41">
        <f>SUMIFS(Data!L$4:L$6064,Data!B$4:B$6064,V$10,Data!D$4:D$6064,U67)</f>
        <v>0</v>
      </c>
      <c r="W67" s="41">
        <f t="shared" si="25"/>
        <v>0</v>
      </c>
      <c r="X67" s="41">
        <f t="shared" si="23"/>
        <v>36.95811510548333</v>
      </c>
      <c r="Y67" s="41"/>
      <c r="Z67" s="103" t="str">
        <f t="shared" si="26"/>
        <v/>
      </c>
      <c r="AA67" s="102" t="str">
        <f t="shared" si="68"/>
        <v/>
      </c>
      <c r="AB67" s="103" t="str">
        <f t="shared" si="27"/>
        <v/>
      </c>
      <c r="AC67" s="102" t="str">
        <f t="shared" si="69"/>
        <v/>
      </c>
      <c r="AD67" s="16">
        <v>2043</v>
      </c>
      <c r="AE67" s="103" t="str">
        <f>IF(option=2, IF(AE$17=1, AE66, IF(Calculation!$G67&lt;=Calculation!$L$2, Calculation!AE66+(AE$38-AE$28)/10, IF(AND(AE$10&gt;=30, AE$10&lt;=36), AE66+AP63, AE66+(Calculation!$C$7-AE$42)/('TFP model'!$I$21-Calculation!$L$2)))), "")</f>
        <v/>
      </c>
      <c r="AF67" s="103" t="str">
        <f>IF(option=2, IF(AF$17=1, AF66, IF(Calculation!$G67&lt;=Calculation!$L$2, Calculation!AF66+(AF$38-AF$28)/10, IF(AND(AF$10&gt;=30, AF$10&lt;=36), AF66+AQ63, AF66+(Calculation!$C$9-AF$42)/('TFP model'!$I$22-Calculation!$L$2)))), "")</f>
        <v/>
      </c>
      <c r="AG67" s="103" t="str">
        <f>IF(option=2, IF(AG$17=1, AG66, IF(Calculation!$G67&lt;=Calculation!$L$2, Calculation!AG66+(AG$38-AG$28)/10, IF(AND(AG$10&gt;=30, AG$10&lt;=36), AG66+AR63, AG66+(Calculation!$C$11-AG$42)/('TFP model'!$I$23-Calculation!$L$2)))), "")</f>
        <v/>
      </c>
      <c r="AH67" s="103" t="str">
        <f>IF(option=2, IF(AH$17=1, AH66, IF(Calculation!$G67&lt;=Calculation!$L$2, Calculation!AH66+(AH$38-AH$28)/10, IF(AND(AH$10&gt;=30, AH$10&lt;=36), AH66+AS63, AH66+(Calculation!$C$13-AH$42)/('TFP model'!$I$24-Calculation!$L$2)))), "")</f>
        <v/>
      </c>
      <c r="AI67" s="103" t="str">
        <f>IF(option=2, IF(AI$17=1, AI66, IF(Calculation!$G67&lt;=Calculation!$L$2, Calculation!AI66+(AI$38-AI$28)/10, IF(AND(AI$10&gt;=30, AI$10&lt;=36), AI66+AT63, AI66+(Calculation!$C$15-AI$42)/('TFP model'!$I$25-Calculation!$L$2)))), "")</f>
        <v/>
      </c>
      <c r="AJ67" s="77">
        <v>2014</v>
      </c>
      <c r="AK67" s="102">
        <f>SUMIFS(Data!M$4:M$6064,Data!$B$4:$B$6064,AK$18,Data!$D$4:$D$6064,$AJ67)</f>
        <v>0</v>
      </c>
      <c r="AL67" s="102">
        <f>SUMIFS(Data!N$4:N$6064,Data!$B$4:$B$6064,AL$18,Data!$D$4:$D$6064,$AJ67)</f>
        <v>0</v>
      </c>
      <c r="AM67" s="102">
        <f>SUMIFS(Data!O$4:O$6064,Data!$B$4:$B$6064,AM$18,Data!$D$4:$D$6064,$AJ67)</f>
        <v>0</v>
      </c>
      <c r="AN67" s="102">
        <f>SUMIFS(Data!P$4:P$6064,Data!$B$4:$B$6064,AN$18,Data!$D$4:$D$6064,$AJ67)</f>
        <v>0</v>
      </c>
      <c r="AO67" s="102">
        <f>SUMIFS(Data!Q$4:Q$6064,Data!$B$4:$B$6064,AO$18,Data!$D$4:$D$6064,$AJ67)</f>
        <v>0</v>
      </c>
      <c r="AP67" s="101">
        <f t="shared" si="28"/>
        <v>0</v>
      </c>
      <c r="AQ67" s="101">
        <f t="shared" si="29"/>
        <v>0</v>
      </c>
      <c r="AR67" s="101">
        <f t="shared" si="30"/>
        <v>0</v>
      </c>
      <c r="AS67" s="101">
        <f t="shared" si="31"/>
        <v>0</v>
      </c>
      <c r="AT67" s="101">
        <f t="shared" si="32"/>
        <v>0</v>
      </c>
      <c r="AU67" s="103" t="str">
        <f t="shared" si="33"/>
        <v/>
      </c>
      <c r="AV67" s="103" t="str">
        <f>IF(option=3, IF(AV$17=1, AV66, IF(Calculation!$G67&lt;=Calculation!$L$2,Calculation!AV66+(AV$38-AV$28)/10, IF(AV$10&gt;=30, AV66+BC63, AV66+('TFP model'!$D$29-AV$42)/('TFP model'!$I$29-Calculation!$L$2)))),  "")</f>
        <v/>
      </c>
      <c r="AW67" s="103" t="str">
        <f>IF(option=3, IF(AW$17=1, AW66, IF(Calculation!$G67&lt;=Calculation!$L$2,Calculation!AW66+(AW$38-AW$28)/10, IF(AW$10&gt;=30, AW66+BD63, AW66+('TFP model'!$D$30-AW$42)/('TFP model'!$I$30-Calculation!$L$2)))),  "")</f>
        <v/>
      </c>
      <c r="AX67" s="103" t="str">
        <f>IF(option=3, IF(AX$17=1, AX66, IF(Calculation!$G67&lt;=Calculation!$L$2,Calculation!AX66+(AX$38-AX$28)/10, IF(AX$10&gt;=30, AX66+BE63, AX66+('TFP model'!$D$31-AX$42)/('TFP model'!$I$31-Calculation!$L$2)))),  "")</f>
        <v/>
      </c>
      <c r="AY67" s="77">
        <v>2014</v>
      </c>
      <c r="AZ67" s="102">
        <f>SUMIFS(Data!R$4:R$6064,Data!$B$4:$B$6064,AZ$18,Data!$D$4:$D$6064,$AY67)</f>
        <v>0</v>
      </c>
      <c r="BA67" s="102">
        <f>SUMIFS(Data!S$4:S$6064,Data!$B$4:$B$6064,BA$18,Data!$D$4:$D$6064,$AY67)</f>
        <v>0</v>
      </c>
      <c r="BB67" s="102">
        <f>SUMIFS(Data!T$4:T$6064,Data!$B$4:$B$6064,BB$18,Data!$D$4:$D$6064,$AY67)</f>
        <v>0</v>
      </c>
      <c r="BC67" s="140">
        <f t="shared" si="34"/>
        <v>0</v>
      </c>
      <c r="BD67" s="140">
        <f t="shared" si="35"/>
        <v>0</v>
      </c>
      <c r="BE67" s="140">
        <f t="shared" si="36"/>
        <v>0</v>
      </c>
      <c r="BF67" s="103" t="str">
        <f t="shared" si="37"/>
        <v/>
      </c>
      <c r="BG67" s="103" t="str">
        <f>IF(option=3, IF(BG$17=1, BG66, IF(Calculation!$G67&lt;=Calculation!$L$2,Calculation!BG66+(BG$38-BG$28)/10, IF(BG$10&gt;=30, BG66+BP63, BG66+('TFP model'!$D$34-BG$42)/('TFP model'!$I$34-Calculation!$L$2)))),  "")</f>
        <v/>
      </c>
      <c r="BH67" s="103" t="str">
        <f>IF(option=3, IF(BH$17=1, BH66, IF(Calculation!$G67&lt;=Calculation!$L$2,Calculation!BH66+(BH$38-BH$28)/10, IF(BH$10&gt;=30, BH66+BQ63, BH66+('TFP model'!$D$35-BH$42)/('TFP model'!$I$35-Calculation!$L$2)))),  "")</f>
        <v/>
      </c>
      <c r="BI67" s="103" t="str">
        <f>IF(option=3, IF(BI$17=1, BI66, IF(Calculation!$G67&lt;=Calculation!$L$2,Calculation!BI66+(BI$38-BI$28)/10, IF(BI$10&gt;=30, BI66+BR63, BI66+('TFP model'!$D$36-BI$42)/('TFP model'!$I$36-Calculation!$L$2)))),  "")</f>
        <v/>
      </c>
      <c r="BJ67" s="103" t="str">
        <f>IF(option=3, IF(BJ$17=1, BJ66, IF(Calculation!$G67&lt;=Calculation!$L$2,Calculation!BJ66+(BJ$38-BJ$28)/10, IF(BJ$10&gt;=30, BJ66+BS63, BJ66+('TFP model'!$D$37-BJ$42)/('TFP model'!$I$37-Calculation!$L$2)))),  "")</f>
        <v/>
      </c>
      <c r="BK67" s="77">
        <v>2014</v>
      </c>
      <c r="BL67" s="102">
        <f>SUMIFS(Data!U$4:U$6064,Data!$B$4:$B$6064,BL$18,Data!$D$4:$D$6064,$BK67)</f>
        <v>0</v>
      </c>
      <c r="BM67" s="102">
        <f>SUMIFS(Data!V$4:V$6064,Data!$B$4:$B$6064,BM$18,Data!$D$4:$D$6064,$BK67)</f>
        <v>0</v>
      </c>
      <c r="BN67" s="102">
        <f>SUMIFS(Data!W$4:W$6064,Data!$B$4:$B$6064,BN$18,Data!$D$4:$D$6064,$BK67)</f>
        <v>0</v>
      </c>
      <c r="BO67" s="102">
        <f>SUMIFS(Data!X$4:X$6064,Data!$B$4:$B$6064,BO$18,Data!$D$4:$D$6064,$BK67)</f>
        <v>0</v>
      </c>
      <c r="BP67" s="142">
        <f t="shared" si="38"/>
        <v>0</v>
      </c>
      <c r="BQ67" s="142">
        <f t="shared" si="39"/>
        <v>0</v>
      </c>
      <c r="BR67" s="142">
        <f t="shared" si="40"/>
        <v>0</v>
      </c>
      <c r="BS67" s="142">
        <f t="shared" si="41"/>
        <v>0</v>
      </c>
      <c r="BT67" s="103" t="str">
        <f t="shared" si="42"/>
        <v/>
      </c>
      <c r="BU67" s="103" t="str">
        <f>IF(option=3, IF(BU$17=1, BU66, IF(Calculation!$G67&lt;=Calculation!$L$2,Calculation!BU66+(BU$38-BU$28)/10, IF(BU$10&gt;=30, BU66+BZ63, BU66+('TFP model'!$D$41-BU$42)/('TFP model'!$I$41-Calculation!$L$2)))),  "")</f>
        <v/>
      </c>
      <c r="BV67" s="103" t="str">
        <f>IF(option=3, IF(BV$17=1, BV66, IF(Calculation!$G67&lt;=Calculation!$L$2,Calculation!BV66+(BV$38-BV$28)/10, IF(BV$10&gt;=30, BV66+CA63, BV66+('TFP model'!$D$43-BV$42)/('TFP model'!$I$43-Calculation!$L$2)))),  "")</f>
        <v/>
      </c>
      <c r="BW67" s="77">
        <v>2014</v>
      </c>
      <c r="BX67" s="102">
        <f>SUMIFS(Data!Y$4:Y$6064,Data!$B$4:$B$6064,BX$18,Data!$D$4:$D$6064,$BW67)</f>
        <v>0</v>
      </c>
      <c r="BY67" s="102">
        <f>SUMIFS(Data!Z$4:Z$6064,Data!$B$4:$B$6064,BY$18,Data!$D$4:$D$6064,$BW67)</f>
        <v>0</v>
      </c>
      <c r="BZ67" s="101">
        <f t="shared" si="43"/>
        <v>0</v>
      </c>
      <c r="CA67" s="101">
        <f t="shared" si="44"/>
        <v>0</v>
      </c>
      <c r="CB67" s="42" t="str">
        <f t="shared" si="45"/>
        <v/>
      </c>
      <c r="CC67" s="103" t="str">
        <f>IF(option=3, IF(CC$17=1, CC66, IF(Calculation!$G67&lt;=Calculation!$L$2,Calculation!CC66+(CC$38-CC$28)/10, IF(CC$10&gt;=30, CC66+CJ63, CC66+('TFP model'!$D$45-CC$42)/('TFP model'!$I$45-Calculation!$L$2)))),  "")</f>
        <v/>
      </c>
      <c r="CD67" s="103" t="str">
        <f>IF(option=3, IF(CD$17=1, CD66, IF(Calculation!$G67&lt;=Calculation!$L$2,Calculation!CD66+(CD$38-CD$28)/10, IF(CD$10&gt;=30, CD66+CK63, CD66+('TFP model'!$D$46-CD$42)/('TFP model'!$I$46-Calculation!$L$2)))),  "")</f>
        <v/>
      </c>
      <c r="CE67" s="103" t="str">
        <f>IF(option=3, IF(CE$17=1, CE66, IF(Calculation!$G67&lt;=Calculation!$L$2,Calculation!CE66+(CE$38-CE$28)/10, IF(CE$10&gt;=30, CE66+CL63, CE66+('TFP model'!$D$47-CE$42)/('TFP model'!$I$47-Calculation!$L$2)))),  "")</f>
        <v/>
      </c>
      <c r="CF67" s="77">
        <v>2014</v>
      </c>
      <c r="CG67" s="102">
        <f>SUMIFS(Data!AB$4:AB$6064,Data!$B$4:$B$6064,CG$18,Data!$D$4:$D$6064,$CF67)</f>
        <v>0</v>
      </c>
      <c r="CH67" s="102">
        <f>SUMIFS(Data!AC$4:AC$6064,Data!$B$4:$B$6064,CH$18,Data!$D$4:$D$6064,$CF67)</f>
        <v>0</v>
      </c>
      <c r="CI67" s="102">
        <f>SUMIFS(Data!AD$4:AD$6064,Data!$B$4:$B$6064,CI$18,Data!$D$4:$D$6064,$CF67)</f>
        <v>0</v>
      </c>
      <c r="CJ67" s="144">
        <f t="shared" si="46"/>
        <v>0</v>
      </c>
      <c r="CK67" s="144">
        <f t="shared" si="47"/>
        <v>0</v>
      </c>
      <c r="CL67" s="144">
        <f t="shared" si="48"/>
        <v>0</v>
      </c>
      <c r="CM67" s="103" t="str">
        <f t="shared" si="49"/>
        <v/>
      </c>
      <c r="CN67" s="103" t="str">
        <f>IF(option=3, IF(CN$17=1, CN66, IF(Calculation!$G67&lt;=Calculation!$L$2,Calculation!CN66+(CN$38-CN$28)/10, IF(CN$10&gt;=30, CN66+DA63, CN66+('TFP model'!$D$50-CN$42)/('TFP model'!$I$50-Calculation!$L$2)))),  "")</f>
        <v/>
      </c>
      <c r="CO67" s="103" t="str">
        <f>IF(option=3, IF(CO$17=1, CO66, IF(Calculation!$G67&lt;=Calculation!$L$2,Calculation!CO66+(CO$38-CO$28)/10, IF(CO$10&gt;=30, CO66+DB63, CO66+('TFP model'!$D$51-CO$42)/('TFP model'!$I$51-Calculation!$L$2)))),  "")</f>
        <v/>
      </c>
      <c r="CP67" s="103" t="str">
        <f>IF(option=3, IF(CP$17=1, CP66, IF(Calculation!$G67&lt;=Calculation!$L$2,Calculation!CP66+(CP$38-CP$28)/10, IF(CP$10&gt;=30, CP66+DC63, CP66+('TFP model'!$D$52-CP$42)/('TFP model'!$I$52-Calculation!$L$2)))),  "")</f>
        <v/>
      </c>
      <c r="CQ67" s="103" t="str">
        <f>IF(option=3, IF(CQ$17=1, CQ66, IF(Calculation!$G67&lt;=Calculation!$L$2,Calculation!CQ66+(CQ$38-CQ$28)/10, IF(CQ$10&gt;=30, CQ66+DD63, CQ66+('TFP model'!$D$53-CQ$42)/('TFP model'!$I$53-Calculation!$L$2)))),  "")</f>
        <v/>
      </c>
      <c r="CR67" s="103" t="str">
        <f>IF(option=3, MIN(100, IF(CR$17=1, CR66, IF(Calculation!$G67&lt;=Calculation!$L$2,Calculation!CR66+(CR$38-CR$28)/10, IF(CR$10&gt;=30, CR66+DE63,  CR66+('TFP model'!$D$54-CR$42)/('TFP model'!$I$54-Calculation!$L$2))))),  "")</f>
        <v/>
      </c>
      <c r="CS67" s="103" t="str">
        <f>IF(option=3, MIN(100, IF(CS$17=1, CS66, IF(Calculation!$G67&lt;=Calculation!$L$2,Calculation!CS66+(CS$38-CS$28)/10, IF(CS$10&gt;=30, CS66+DF63, CS66+('TFP model'!$D$55-CS$42)/('TFP model'!$I$55-Calculation!$L$2))))),  "")</f>
        <v/>
      </c>
      <c r="CT67" s="77">
        <v>2014</v>
      </c>
      <c r="CU67" s="102">
        <f>SUMIFS(Data!AE$4:AE$6064,Data!$B$4:$B$6064,CU$18,Data!$D$4:$D$6064,$CT67)</f>
        <v>0</v>
      </c>
      <c r="CV67" s="102">
        <f>SUMIFS(Data!AF$4:AF$6064,Data!$B$4:$B$6064,CV$18,Data!$D$4:$D$6064,$CT67)</f>
        <v>0</v>
      </c>
      <c r="CW67" s="102">
        <f>SUMIFS(Data!AG$4:AG$6064,Data!$B$4:$B$6064,CW$18,Data!$D$4:$D$6064,$CT67)</f>
        <v>0</v>
      </c>
      <c r="CX67" s="102">
        <f>SUMIFS(Data!AH$4:AH$6064,Data!$B$4:$B$6064,CX$18,Data!$D$4:$D$6064,$CT67)</f>
        <v>0</v>
      </c>
      <c r="CY67" s="102">
        <f>SUMIFS(Data!AI$4:AI$6064,Data!$B$4:$B$6064,CY$18,Data!$D$4:$D$6064,$CT67)</f>
        <v>0</v>
      </c>
      <c r="CZ67" s="102">
        <f>SUMIFS(Data!AJ$4:AJ$6064,Data!$B$4:$B$6064,CZ$18,Data!$D$4:$D$6064,$CT67)</f>
        <v>0</v>
      </c>
      <c r="DA67" s="144">
        <f t="shared" si="50"/>
        <v>0</v>
      </c>
      <c r="DB67" s="144">
        <f t="shared" si="51"/>
        <v>0</v>
      </c>
      <c r="DC67" s="144">
        <f t="shared" si="52"/>
        <v>0</v>
      </c>
      <c r="DD67" s="144">
        <f t="shared" si="53"/>
        <v>0</v>
      </c>
      <c r="DE67" s="144">
        <f t="shared" si="54"/>
        <v>0</v>
      </c>
      <c r="DF67" s="144">
        <f t="shared" si="55"/>
        <v>0</v>
      </c>
      <c r="DG67" s="42" t="str">
        <f t="shared" si="56"/>
        <v/>
      </c>
      <c r="DH67" s="103" t="str">
        <f>IF(option=3, IF(DH$17=1, DH66, IF(Calculation!$G67&lt;=Calculation!$L$2,Calculation!DH66+(DH$38-DH$28)/10, IF(DH$10&gt;=30, DH66+DU63, DH66+('TFP model'!$D$58-DH$42)/('TFP model'!$I$58-Calculation!$L$2)))),  "")</f>
        <v/>
      </c>
      <c r="DI67" s="103" t="str">
        <f>IF(option=3, IF(DI$17=1, DI66, IF(Calculation!$G67&lt;=Calculation!$L$2,Calculation!DI66+(DI$38-DI$28)/10, IF(DI$10&gt;=30, DI66+DV63, DI66+('TFP model'!$D$59-DI$42)/('TFP model'!$I$59-Calculation!$L$2)))),  "")</f>
        <v/>
      </c>
      <c r="DJ67" s="103" t="str">
        <f>IF(option=3, IF(DJ$17=1, DJ66, IF(Calculation!$G67&lt;=Calculation!$L$2,Calculation!DJ66+(DJ$38-DJ$28)/10, IF(DJ$10&gt;=30, DJ66+DW63,  DJ66+('TFP model'!$D$60-DJ$42)/('TFP model'!$I$60-Calculation!$L$2)))),  "")</f>
        <v/>
      </c>
      <c r="DK67" s="103" t="str">
        <f>IF(option=3, IF(DK$17=1, DK66, IF(Calculation!$G67&lt;=Calculation!$L$2,Calculation!DK66+(DK$38-DK$28)/10, IF(DK$10&gt;=30, DK66+DX63, DK66+('TFP model'!$D$61-DK$42)/('TFP model'!$I$61-Calculation!$L$2)))),  "")</f>
        <v/>
      </c>
      <c r="DL67" s="103" t="str">
        <f>IF(option=3, IF(DL$17=1, DL66, IF(Calculation!$G67&lt;=Calculation!$L$2,Calculation!DL66+(DL$38-DL$28)/10, IF(DL$10&gt;=30, DL66+DY63, DL66+('TFP model'!$D$62-DL$42)/('TFP model'!$I$62-Calculation!$L$2)))),  "")</f>
        <v/>
      </c>
      <c r="DM67" s="103" t="str">
        <f>IF(option=3, IF(DM$17=1, DM66, IF(Calculation!$G67&lt;=Calculation!$L$2,Calculation!DM66+(DM$38-DM$28)/10, IF(DM$10&gt;=30, DM66+DZ63, DM66+('TFP model'!$D$63-DM$42)/('TFP model'!$I$63-Calculation!$L$2)))),  "")</f>
        <v/>
      </c>
      <c r="DN67" s="77">
        <v>2014</v>
      </c>
      <c r="DO67" s="102">
        <f>SUMIFS(Data!AK$4:AK$6064,Data!$B$4:$B$6064,DO$18,Data!$D$4:$D$6064,$DN67)</f>
        <v>0</v>
      </c>
      <c r="DP67" s="102">
        <f>SUMIFS(Data!AL$4:AL$6064,Data!$B$4:$B$6064,DP$18,Data!$D$4:$D$6064,$DN67)</f>
        <v>0</v>
      </c>
      <c r="DQ67" s="102">
        <f>SUMIFS(Data!AM$4:AM$6064,Data!$B$4:$B$6064,DQ$18,Data!$D$4:$D$6064,$DN67)</f>
        <v>0</v>
      </c>
      <c r="DR67" s="102">
        <f>SUMIFS(Data!AN$4:AN$6064,Data!$B$4:$B$6064,DR$18,Data!$D$4:$D$6064,$DN67)</f>
        <v>0</v>
      </c>
      <c r="DS67" s="102">
        <f>SUMIFS(Data!AO$4:AO$6064,Data!$B$4:$B$6064,DS$18,Data!$D$4:$D$6064,$DN67)</f>
        <v>0</v>
      </c>
      <c r="DT67" s="102">
        <f>SUMIFS(Data!AP$4:AP$6064,Data!$B$4:$B$6064,DT$18,Data!$D$4:$D$6064,$DN67)</f>
        <v>0</v>
      </c>
      <c r="DU67" s="144">
        <f t="shared" si="57"/>
        <v>0</v>
      </c>
      <c r="DV67" s="144">
        <f t="shared" si="58"/>
        <v>0</v>
      </c>
      <c r="DW67" s="144">
        <f t="shared" si="59"/>
        <v>0</v>
      </c>
      <c r="DX67" s="144">
        <f t="shared" si="60"/>
        <v>0</v>
      </c>
      <c r="DY67" s="144">
        <f t="shared" si="61"/>
        <v>0</v>
      </c>
      <c r="DZ67" s="144">
        <f t="shared" si="62"/>
        <v>0</v>
      </c>
      <c r="EA67" s="16"/>
      <c r="EB67" s="16"/>
      <c r="EC67" s="16"/>
      <c r="ED67" s="16"/>
      <c r="EE67" s="16"/>
      <c r="EF67" s="16"/>
      <c r="EI67" s="16"/>
      <c r="EJ67" s="16"/>
      <c r="EK67" s="16"/>
      <c r="EL67" s="16"/>
      <c r="EM67" s="16"/>
      <c r="EN67" s="16"/>
      <c r="EO67" s="16"/>
    </row>
    <row r="68" spans="3:145" x14ac:dyDescent="0.25">
      <c r="C68" s="112"/>
      <c r="F68" s="39" t="str">
        <f t="shared" si="70"/>
        <v>MYS</v>
      </c>
      <c r="G68" s="16">
        <v>2044</v>
      </c>
      <c r="H68" s="16"/>
      <c r="I68" s="40"/>
      <c r="J68" s="105" t="e">
        <f>IF(G68=Calculation!$L$2, $Y$7, IF(G68=Calculation!$L$2+1, $Y$7+$K$12*(LN(P67)-LN(P52))/15+$K$13*(LN(N67)-LN(N52))/15,J67+$K$12*(LN(P67)-LN(P66))+$K$13*(LN(N67)-LN(N66))))</f>
        <v>#VALUE!</v>
      </c>
      <c r="K68" s="105" t="e">
        <f t="shared" si="24"/>
        <v>#VALUE!</v>
      </c>
      <c r="L68" s="105">
        <f>IF(G68=Calculation!$L$2, $Y$7, IF(G68=Calculation!$L$2+1, $Y$7+$K$12*(LN(Q67)-LN(Q52))/15+$K$13*(LN(O67)-LN(N52))/15,L67+$K$12*(LN(Q67)-LN(Q66))+$K$13*(LN(O67)-LN(O66))))</f>
        <v>6.7547586135009751E-4</v>
      </c>
      <c r="M68" s="215">
        <f t="shared" si="24"/>
        <v>6.3707384179274157E-4</v>
      </c>
      <c r="N68" s="104" t="e">
        <f t="shared" si="64"/>
        <v>#VALUE!</v>
      </c>
      <c r="O68" s="104">
        <f t="shared" si="63"/>
        <v>1.1374988460562114</v>
      </c>
      <c r="P68" s="103" t="e">
        <f t="shared" si="65"/>
        <v>#VALUE!</v>
      </c>
      <c r="Q68" s="103">
        <f t="shared" si="66"/>
        <v>61.68838384366218</v>
      </c>
      <c r="R68" s="16">
        <v>2044</v>
      </c>
      <c r="S68" s="103" t="e">
        <f>IF(option=1,IF(Calculation!G68&lt;=Calculation!$L$2,Calculation!S67+(S$38-S$28)/10,IF(AND(select&gt;=30,select&lt;=36),S67+W64,S67+(Calculation!$C$4-S$42)/('TFP model'!$I$18-Calculation!$L$2))))</f>
        <v>#VALUE!</v>
      </c>
      <c r="T68" s="102" t="e">
        <f t="shared" si="67"/>
        <v>#VALUE!</v>
      </c>
      <c r="U68" s="77">
        <v>2015</v>
      </c>
      <c r="V68" s="42"/>
      <c r="W68" s="42">
        <f>AVERAGE(W58:W67)</f>
        <v>0</v>
      </c>
      <c r="X68" s="42"/>
      <c r="Y68" s="42"/>
      <c r="Z68" s="103" t="str">
        <f t="shared" si="26"/>
        <v/>
      </c>
      <c r="AA68" s="102" t="str">
        <f t="shared" si="68"/>
        <v/>
      </c>
      <c r="AB68" s="103" t="str">
        <f t="shared" si="27"/>
        <v/>
      </c>
      <c r="AC68" s="102" t="str">
        <f t="shared" si="69"/>
        <v/>
      </c>
      <c r="AD68" s="16">
        <v>2044</v>
      </c>
      <c r="AE68" s="103" t="str">
        <f>IF(option=2, IF(AE$17=1, AE67, IF(Calculation!$G68&lt;=Calculation!$L$2, Calculation!AE67+(AE$38-AE$28)/10, IF(AND(AE$10&gt;=30, AE$10&lt;=36), AE67+AP64, AE67+(Calculation!$C$7-AE$42)/('TFP model'!$I$21-Calculation!$L$2)))), "")</f>
        <v/>
      </c>
      <c r="AF68" s="103" t="str">
        <f>IF(option=2, IF(AF$17=1, AF67, IF(Calculation!$G68&lt;=Calculation!$L$2, Calculation!AF67+(AF$38-AF$28)/10, IF(AND(AF$10&gt;=30, AF$10&lt;=36), AF67+AQ64, AF67+(Calculation!$C$9-AF$42)/('TFP model'!$I$22-Calculation!$L$2)))), "")</f>
        <v/>
      </c>
      <c r="AG68" s="103" t="str">
        <f>IF(option=2, IF(AG$17=1, AG67, IF(Calculation!$G68&lt;=Calculation!$L$2, Calculation!AG67+(AG$38-AG$28)/10, IF(AND(AG$10&gt;=30, AG$10&lt;=36), AG67+AR64, AG67+(Calculation!$C$11-AG$42)/('TFP model'!$I$23-Calculation!$L$2)))), "")</f>
        <v/>
      </c>
      <c r="AH68" s="103" t="str">
        <f>IF(option=2, IF(AH$17=1, AH67, IF(Calculation!$G68&lt;=Calculation!$L$2, Calculation!AH67+(AH$38-AH$28)/10, IF(AND(AH$10&gt;=30, AH$10&lt;=36), AH67+AS64, AH67+(Calculation!$C$13-AH$42)/('TFP model'!$I$24-Calculation!$L$2)))), "")</f>
        <v/>
      </c>
      <c r="AI68" s="103" t="str">
        <f>IF(option=2, IF(AI$17=1, AI67, IF(Calculation!$G68&lt;=Calculation!$L$2, Calculation!AI67+(AI$38-AI$28)/10, IF(AND(AI$10&gt;=30, AI$10&lt;=36), AI67+AT64, AI67+(Calculation!$C$15-AI$42)/('TFP model'!$I$25-Calculation!$L$2)))), "")</f>
        <v/>
      </c>
      <c r="AJ68" s="77">
        <v>2015</v>
      </c>
      <c r="AK68" s="103"/>
      <c r="AL68" s="103"/>
      <c r="AM68" s="103"/>
      <c r="AN68" s="103"/>
      <c r="AO68" s="103"/>
      <c r="AP68" s="42">
        <f>AVERAGE(AP58:AP67)</f>
        <v>0</v>
      </c>
      <c r="AQ68" s="42">
        <f>AVERAGE(AQ58:AQ67)</f>
        <v>0</v>
      </c>
      <c r="AR68" s="42">
        <f>AVERAGE(AR58:AR67)</f>
        <v>0</v>
      </c>
      <c r="AS68" s="42">
        <f>AVERAGE(AS58:AS67)</f>
        <v>0</v>
      </c>
      <c r="AT68" s="42">
        <f>AVERAGE(AT58:AT67)</f>
        <v>0</v>
      </c>
      <c r="AU68" s="103" t="str">
        <f t="shared" si="33"/>
        <v/>
      </c>
      <c r="AV68" s="103" t="str">
        <f>IF(option=3, IF(AV$17=1, AV67, IF(Calculation!$G68&lt;=Calculation!$L$2,Calculation!AV67+(AV$38-AV$28)/10, IF(AV$10&gt;=30, AV67+BC64, AV67+('TFP model'!$D$29-AV$42)/('TFP model'!$I$29-Calculation!$L$2)))),  "")</f>
        <v/>
      </c>
      <c r="AW68" s="103" t="str">
        <f>IF(option=3, IF(AW$17=1, AW67, IF(Calculation!$G68&lt;=Calculation!$L$2,Calculation!AW67+(AW$38-AW$28)/10, IF(AW$10&gt;=30, AW67+BD64, AW67+('TFP model'!$D$30-AW$42)/('TFP model'!$I$30-Calculation!$L$2)))),  "")</f>
        <v/>
      </c>
      <c r="AX68" s="103" t="str">
        <f>IF(option=3, IF(AX$17=1, AX67, IF(Calculation!$G68&lt;=Calculation!$L$2,Calculation!AX67+(AX$38-AX$28)/10, IF(AX$10&gt;=30, AX67+BE64, AX67+('TFP model'!$D$31-AX$42)/('TFP model'!$I$31-Calculation!$L$2)))),  "")</f>
        <v/>
      </c>
      <c r="AY68" s="77">
        <v>2015</v>
      </c>
      <c r="AZ68" s="103"/>
      <c r="BA68" s="103"/>
      <c r="BB68" s="103"/>
      <c r="BC68" s="141">
        <f>AVERAGE(BC58:BC67)</f>
        <v>0</v>
      </c>
      <c r="BD68" s="141">
        <f>AVERAGE(BD58:BD67)</f>
        <v>0</v>
      </c>
      <c r="BE68" s="141">
        <f>AVERAGE(BE58:BE67)</f>
        <v>0</v>
      </c>
      <c r="BF68" s="103" t="str">
        <f t="shared" si="37"/>
        <v/>
      </c>
      <c r="BG68" s="103" t="str">
        <f>IF(option=3, IF(BG$17=1, BG67, IF(Calculation!$G68&lt;=Calculation!$L$2,Calculation!BG67+(BG$38-BG$28)/10, IF(BG$10&gt;=30, BG67+BP64, BG67+('TFP model'!$D$34-BG$42)/('TFP model'!$I$34-Calculation!$L$2)))),  "")</f>
        <v/>
      </c>
      <c r="BH68" s="103" t="str">
        <f>IF(option=3, IF(BH$17=1, BH67, IF(Calculation!$G68&lt;=Calculation!$L$2,Calculation!BH67+(BH$38-BH$28)/10, IF(BH$10&gt;=30, BH67+BQ64, BH67+('TFP model'!$D$35-BH$42)/('TFP model'!$I$35-Calculation!$L$2)))),  "")</f>
        <v/>
      </c>
      <c r="BI68" s="103" t="str">
        <f>IF(option=3, IF(BI$17=1, BI67, IF(Calculation!$G68&lt;=Calculation!$L$2,Calculation!BI67+(BI$38-BI$28)/10, IF(BI$10&gt;=30, BI67+BR64, BI67+('TFP model'!$D$36-BI$42)/('TFP model'!$I$36-Calculation!$L$2)))),  "")</f>
        <v/>
      </c>
      <c r="BJ68" s="103" t="str">
        <f>IF(option=3, IF(BJ$17=1, BJ67, IF(Calculation!$G68&lt;=Calculation!$L$2,Calculation!BJ67+(BJ$38-BJ$28)/10, IF(BJ$10&gt;=30, BJ67+BS64, BJ67+('TFP model'!$D$37-BJ$42)/('TFP model'!$I$37-Calculation!$L$2)))),  "")</f>
        <v/>
      </c>
      <c r="BK68" s="77">
        <v>2015</v>
      </c>
      <c r="BL68" s="102"/>
      <c r="BM68" s="103"/>
      <c r="BN68" s="103"/>
      <c r="BO68" s="103"/>
      <c r="BP68" s="103">
        <f>AVERAGE(BP58:BP67)</f>
        <v>0</v>
      </c>
      <c r="BQ68" s="103">
        <f>AVERAGE(BQ58:BQ67)</f>
        <v>0</v>
      </c>
      <c r="BR68" s="103">
        <f>AVERAGE(BR58:BR67)</f>
        <v>0</v>
      </c>
      <c r="BS68" s="103">
        <f>AVERAGE(BS58:BS67)</f>
        <v>0</v>
      </c>
      <c r="BT68" s="103" t="str">
        <f t="shared" si="42"/>
        <v/>
      </c>
      <c r="BU68" s="103" t="str">
        <f>IF(option=3, IF(BU$17=1, BU67, IF(Calculation!$G68&lt;=Calculation!$L$2,Calculation!BU67+(BU$38-BU$28)/10, IF(BU$10&gt;=30, BU67+BZ64, BU67+('TFP model'!$D$41-BU$42)/('TFP model'!$I$41-Calculation!$L$2)))),  "")</f>
        <v/>
      </c>
      <c r="BV68" s="103" t="str">
        <f>IF(option=3, IF(BV$17=1, BV67, IF(Calculation!$G68&lt;=Calculation!$L$2,Calculation!BV67+(BV$38-BV$28)/10, IF(BV$10&gt;=30, BV67+CA64, BV67+('TFP model'!$D$43-BV$42)/('TFP model'!$I$43-Calculation!$L$2)))),  "")</f>
        <v/>
      </c>
      <c r="BW68" s="77">
        <v>2015</v>
      </c>
      <c r="BX68" s="103"/>
      <c r="BY68" s="103"/>
      <c r="BZ68" s="103">
        <f>AVERAGE(BZ58:BZ67)</f>
        <v>0</v>
      </c>
      <c r="CA68" s="103">
        <f>AVERAGE(CA58:CA67)</f>
        <v>0</v>
      </c>
      <c r="CB68" s="42" t="str">
        <f t="shared" si="45"/>
        <v/>
      </c>
      <c r="CC68" s="103" t="str">
        <f>IF(option=3, IF(CC$17=1, CC67, IF(Calculation!$G68&lt;=Calculation!$L$2,Calculation!CC67+(CC$38-CC$28)/10, IF(CC$10&gt;=30, CC67+CJ64, CC67+('TFP model'!$D$45-CC$42)/('TFP model'!$I$45-Calculation!$L$2)))),  "")</f>
        <v/>
      </c>
      <c r="CD68" s="103" t="str">
        <f>IF(option=3, IF(CD$17=1, CD67, IF(Calculation!$G68&lt;=Calculation!$L$2,Calculation!CD67+(CD$38-CD$28)/10, IF(CD$10&gt;=30, CD67+CK64, CD67+('TFP model'!$D$46-CD$42)/('TFP model'!$I$46-Calculation!$L$2)))),  "")</f>
        <v/>
      </c>
      <c r="CE68" s="103" t="str">
        <f>IF(option=3, IF(CE$17=1, CE67, IF(Calculation!$G68&lt;=Calculation!$L$2,Calculation!CE67+(CE$38-CE$28)/10, IF(CE$10&gt;=30, CE67+CL64, CE67+('TFP model'!$D$47-CE$42)/('TFP model'!$I$47-Calculation!$L$2)))),  "")</f>
        <v/>
      </c>
      <c r="CF68" s="77">
        <v>2015</v>
      </c>
      <c r="CG68" s="102"/>
      <c r="CH68" s="102"/>
      <c r="CI68" s="102"/>
      <c r="CJ68" s="103">
        <f>AVERAGE(CJ58:CJ67)</f>
        <v>0</v>
      </c>
      <c r="CK68" s="103">
        <f>AVERAGE(CK58:CK67)</f>
        <v>0</v>
      </c>
      <c r="CL68" s="103">
        <f>AVERAGE(CL58:CL67)</f>
        <v>0</v>
      </c>
      <c r="CM68" s="103" t="str">
        <f t="shared" si="49"/>
        <v/>
      </c>
      <c r="CN68" s="103" t="str">
        <f>IF(option=3, IF(CN$17=1, CN67, IF(Calculation!$G68&lt;=Calculation!$L$2,Calculation!CN67+(CN$38-CN$28)/10, IF(CN$10&gt;=30, CN67+DA64, CN67+('TFP model'!$D$50-CN$42)/('TFP model'!$I$50-Calculation!$L$2)))),  "")</f>
        <v/>
      </c>
      <c r="CO68" s="103" t="str">
        <f>IF(option=3, IF(CO$17=1, CO67, IF(Calculation!$G68&lt;=Calculation!$L$2,Calculation!CO67+(CO$38-CO$28)/10, IF(CO$10&gt;=30, CO67+DB64, CO67+('TFP model'!$D$51-CO$42)/('TFP model'!$I$51-Calculation!$L$2)))),  "")</f>
        <v/>
      </c>
      <c r="CP68" s="103" t="str">
        <f>IF(option=3, IF(CP$17=1, CP67, IF(Calculation!$G68&lt;=Calculation!$L$2,Calculation!CP67+(CP$38-CP$28)/10, IF(CP$10&gt;=30, CP67+DC64, CP67+('TFP model'!$D$52-CP$42)/('TFP model'!$I$52-Calculation!$L$2)))),  "")</f>
        <v/>
      </c>
      <c r="CQ68" s="103" t="str">
        <f>IF(option=3, IF(CQ$17=1, CQ67, IF(Calculation!$G68&lt;=Calculation!$L$2,Calculation!CQ67+(CQ$38-CQ$28)/10, IF(CQ$10&gt;=30, CQ67+DD64, CQ67+('TFP model'!$D$53-CQ$42)/('TFP model'!$I$53-Calculation!$L$2)))),  "")</f>
        <v/>
      </c>
      <c r="CR68" s="103" t="str">
        <f>IF(option=3, MIN(100, IF(CR$17=1, CR67, IF(Calculation!$G68&lt;=Calculation!$L$2,Calculation!CR67+(CR$38-CR$28)/10, IF(CR$10&gt;=30, CR67+DE64,  CR67+('TFP model'!$D$54-CR$42)/('TFP model'!$I$54-Calculation!$L$2))))),  "")</f>
        <v/>
      </c>
      <c r="CS68" s="103" t="str">
        <f>IF(option=3, MIN(100, IF(CS$17=1, CS67, IF(Calculation!$G68&lt;=Calculation!$L$2,Calculation!CS67+(CS$38-CS$28)/10, IF(CS$10&gt;=30, CS67+DF64, CS67+('TFP model'!$D$55-CS$42)/('TFP model'!$I$55-Calculation!$L$2))))),  "")</f>
        <v/>
      </c>
      <c r="CT68" s="77">
        <v>2015</v>
      </c>
      <c r="CU68" s="102"/>
      <c r="CV68" s="102"/>
      <c r="CW68" s="102"/>
      <c r="CX68" s="102"/>
      <c r="CY68" s="102"/>
      <c r="CZ68" s="102"/>
      <c r="DA68" s="103">
        <f t="shared" ref="DA68:DF68" si="71">AVERAGE(DA58:DA67)</f>
        <v>0</v>
      </c>
      <c r="DB68" s="103">
        <f t="shared" si="71"/>
        <v>0</v>
      </c>
      <c r="DC68" s="103">
        <f t="shared" si="71"/>
        <v>0</v>
      </c>
      <c r="DD68" s="103">
        <f t="shared" si="71"/>
        <v>0</v>
      </c>
      <c r="DE68" s="103">
        <f t="shared" si="71"/>
        <v>0</v>
      </c>
      <c r="DF68" s="103">
        <f t="shared" si="71"/>
        <v>0</v>
      </c>
      <c r="DG68" s="42" t="str">
        <f t="shared" si="56"/>
        <v/>
      </c>
      <c r="DH68" s="103" t="str">
        <f>IF(option=3, IF(DH$17=1, DH67, IF(Calculation!$G68&lt;=Calculation!$L$2,Calculation!DH67+(DH$38-DH$28)/10, IF(DH$10&gt;=30, DH67+DU64, DH67+('TFP model'!$D$58-DH$42)/('TFP model'!$I$58-Calculation!$L$2)))),  "")</f>
        <v/>
      </c>
      <c r="DI68" s="103" t="str">
        <f>IF(option=3, IF(DI$17=1, DI67, IF(Calculation!$G68&lt;=Calculation!$L$2,Calculation!DI67+(DI$38-DI$28)/10, IF(DI$10&gt;=30, DI67+DV64, DI67+('TFP model'!$D$59-DI$42)/('TFP model'!$I$59-Calculation!$L$2)))),  "")</f>
        <v/>
      </c>
      <c r="DJ68" s="103" t="str">
        <f>IF(option=3, IF(DJ$17=1, DJ67, IF(Calculation!$G68&lt;=Calculation!$L$2,Calculation!DJ67+(DJ$38-DJ$28)/10, IF(DJ$10&gt;=30, DJ67+DW64,  DJ67+('TFP model'!$D$60-DJ$42)/('TFP model'!$I$60-Calculation!$L$2)))),  "")</f>
        <v/>
      </c>
      <c r="DK68" s="103" t="str">
        <f>IF(option=3, IF(DK$17=1, DK67, IF(Calculation!$G68&lt;=Calculation!$L$2,Calculation!DK67+(DK$38-DK$28)/10, IF(DK$10&gt;=30, DK67+DX64, DK67+('TFP model'!$D$61-DK$42)/('TFP model'!$I$61-Calculation!$L$2)))),  "")</f>
        <v/>
      </c>
      <c r="DL68" s="103" t="str">
        <f>IF(option=3, IF(DL$17=1, DL67, IF(Calculation!$G68&lt;=Calculation!$L$2,Calculation!DL67+(DL$38-DL$28)/10, IF(DL$10&gt;=30, DL67+DY64, DL67+('TFP model'!$D$62-DL$42)/('TFP model'!$I$62-Calculation!$L$2)))),  "")</f>
        <v/>
      </c>
      <c r="DM68" s="103" t="str">
        <f>IF(option=3, IF(DM$17=1, DM67, IF(Calculation!$G68&lt;=Calculation!$L$2,Calculation!DM67+(DM$38-DM$28)/10, IF(DM$10&gt;=30, DM67+DZ64, DM67+('TFP model'!$D$63-DM$42)/('TFP model'!$I$63-Calculation!$L$2)))),  "")</f>
        <v/>
      </c>
      <c r="DN68" s="77">
        <v>2015</v>
      </c>
      <c r="DO68" s="102"/>
      <c r="DP68" s="102"/>
      <c r="DQ68" s="102"/>
      <c r="DR68" s="102"/>
      <c r="DS68" s="102"/>
      <c r="DT68" s="102"/>
      <c r="DU68" s="103">
        <f t="shared" ref="DU68:DZ68" si="72">AVERAGE(DU58:DU67)</f>
        <v>0</v>
      </c>
      <c r="DV68" s="103">
        <f t="shared" si="72"/>
        <v>0</v>
      </c>
      <c r="DW68" s="103">
        <f t="shared" si="72"/>
        <v>0</v>
      </c>
      <c r="DX68" s="103">
        <f t="shared" si="72"/>
        <v>0</v>
      </c>
      <c r="DY68" s="103">
        <f t="shared" si="72"/>
        <v>0</v>
      </c>
      <c r="DZ68" s="103">
        <f t="shared" si="72"/>
        <v>0</v>
      </c>
      <c r="EA68" s="16"/>
      <c r="EB68" s="16"/>
      <c r="EC68" s="16"/>
      <c r="ED68" s="16"/>
      <c r="EE68" s="16"/>
      <c r="EF68" s="16"/>
      <c r="EI68" s="16"/>
      <c r="EJ68" s="16"/>
      <c r="EK68" s="16"/>
      <c r="EL68" s="16"/>
      <c r="EM68" s="16"/>
      <c r="EN68" s="16"/>
      <c r="EO68" s="16"/>
    </row>
    <row r="69" spans="3:145" x14ac:dyDescent="0.25">
      <c r="F69" s="39" t="str">
        <f t="shared" si="70"/>
        <v>MYS</v>
      </c>
      <c r="G69" s="16">
        <v>2045</v>
      </c>
      <c r="H69" s="16"/>
      <c r="I69" s="40"/>
      <c r="J69" s="105" t="e">
        <f>IF(G69=Calculation!$L$2, $Y$7, IF(G69=Calculation!$L$2+1, $Y$7+$K$12*(LN(P68)-LN(P53))/15+$K$13*(LN(N68)-LN(N53))/15,J68+$K$12*(LN(P68)-LN(P67))+$K$13*(LN(N68)-LN(N67))))</f>
        <v>#VALUE!</v>
      </c>
      <c r="K69" s="105" t="e">
        <f t="shared" si="24"/>
        <v>#VALUE!</v>
      </c>
      <c r="L69" s="105">
        <f>IF(G69=Calculation!$L$2, $Y$7, IF(G69=Calculation!$L$2+1, $Y$7+$K$12*(LN(Q68)-LN(Q53))/15+$K$13*(LN(O68)-LN(N53))/15,L68+$K$12*(LN(Q68)-LN(Q67))+$K$13*(LN(O68)-LN(O67))))</f>
        <v>6.083892199428662E-4</v>
      </c>
      <c r="M69" s="215">
        <f t="shared" si="24"/>
        <v>5.9114150341799121E-4</v>
      </c>
      <c r="N69" s="104" t="e">
        <f t="shared" si="64"/>
        <v>#VALUE!</v>
      </c>
      <c r="O69" s="104">
        <f t="shared" si="63"/>
        <v>1.1381910986500048</v>
      </c>
      <c r="P69" s="103" t="e">
        <f t="shared" si="65"/>
        <v>#VALUE!</v>
      </c>
      <c r="Q69" s="103">
        <f t="shared" si="66"/>
        <v>61.68838384366218</v>
      </c>
      <c r="R69" s="16">
        <v>2045</v>
      </c>
      <c r="S69" s="103" t="e">
        <f>IF(option=1,IF(Calculation!G69&lt;=Calculation!$L$2,Calculation!S68+(S$38-S$28)/10,IF(AND(select&gt;=30,select&lt;=36),S68+W65,S68+(Calculation!$C$4-S$42)/('TFP model'!$I$18-Calculation!$L$2))))</f>
        <v>#VALUE!</v>
      </c>
      <c r="T69" s="102" t="e">
        <f t="shared" si="67"/>
        <v>#VALUE!</v>
      </c>
      <c r="U69" s="77">
        <v>2016</v>
      </c>
      <c r="V69" s="42"/>
      <c r="W69" s="42">
        <f t="shared" ref="W69:W76" si="73">W68</f>
        <v>0</v>
      </c>
      <c r="X69" s="42"/>
      <c r="Y69" s="42"/>
      <c r="Z69" s="103" t="str">
        <f t="shared" si="26"/>
        <v/>
      </c>
      <c r="AA69" s="102" t="str">
        <f t="shared" si="68"/>
        <v/>
      </c>
      <c r="AB69" s="103" t="str">
        <f t="shared" si="27"/>
        <v/>
      </c>
      <c r="AC69" s="102" t="str">
        <f t="shared" si="69"/>
        <v/>
      </c>
      <c r="AD69" s="16">
        <v>2045</v>
      </c>
      <c r="AE69" s="103" t="str">
        <f>IF(option=2, IF(AE$17=1, AE68, IF(Calculation!$G69&lt;=Calculation!$L$2, Calculation!AE68+(AE$38-AE$28)/10, IF(AND(AE$10&gt;=30, AE$10&lt;=36), AE68+AP65, AE68+(Calculation!$C$7-AE$42)/('TFP model'!$I$21-Calculation!$L$2)))), "")</f>
        <v/>
      </c>
      <c r="AF69" s="103" t="str">
        <f>IF(option=2, IF(AF$17=1, AF68, IF(Calculation!$G69&lt;=Calculation!$L$2, Calculation!AF68+(AF$38-AF$28)/10, IF(AND(AF$10&gt;=30, AF$10&lt;=36), AF68+AQ65, AF68+(Calculation!$C$9-AF$42)/('TFP model'!$I$22-Calculation!$L$2)))), "")</f>
        <v/>
      </c>
      <c r="AG69" s="103" t="str">
        <f>IF(option=2, IF(AG$17=1, AG68, IF(Calculation!$G69&lt;=Calculation!$L$2, Calculation!AG68+(AG$38-AG$28)/10, IF(AND(AG$10&gt;=30, AG$10&lt;=36), AG68+AR65, AG68+(Calculation!$C$11-AG$42)/('TFP model'!$I$23-Calculation!$L$2)))), "")</f>
        <v/>
      </c>
      <c r="AH69" s="103" t="str">
        <f>IF(option=2, IF(AH$17=1, AH68, IF(Calculation!$G69&lt;=Calculation!$L$2, Calculation!AH68+(AH$38-AH$28)/10, IF(AND(AH$10&gt;=30, AH$10&lt;=36), AH68+AS65, AH68+(Calculation!$C$13-AH$42)/('TFP model'!$I$24-Calculation!$L$2)))), "")</f>
        <v/>
      </c>
      <c r="AI69" s="103" t="str">
        <f>IF(option=2, IF(AI$17=1, AI68, IF(Calculation!$G69&lt;=Calculation!$L$2, Calculation!AI68+(AI$38-AI$28)/10, IF(AND(AI$10&gt;=30, AI$10&lt;=36), AI68+AT65, AI68+(Calculation!$C$15-AI$42)/('TFP model'!$I$25-Calculation!$L$2)))), "")</f>
        <v/>
      </c>
      <c r="AJ69" s="77">
        <v>2016</v>
      </c>
      <c r="AK69" s="103"/>
      <c r="AL69" s="103"/>
      <c r="AM69" s="103"/>
      <c r="AN69" s="103"/>
      <c r="AO69" s="103"/>
      <c r="AP69" s="42">
        <f t="shared" ref="AP69:AT76" si="74">AP68</f>
        <v>0</v>
      </c>
      <c r="AQ69" s="42">
        <f t="shared" si="74"/>
        <v>0</v>
      </c>
      <c r="AR69" s="42">
        <f t="shared" si="74"/>
        <v>0</v>
      </c>
      <c r="AS69" s="42">
        <f t="shared" si="74"/>
        <v>0</v>
      </c>
      <c r="AT69" s="42">
        <f t="shared" si="74"/>
        <v>0</v>
      </c>
      <c r="AU69" s="103" t="str">
        <f t="shared" si="33"/>
        <v/>
      </c>
      <c r="AV69" s="103" t="str">
        <f>IF(option=3, IF(AV$17=1, AV68, IF(Calculation!$G69&lt;=Calculation!$L$2,Calculation!AV68+(AV$38-AV$28)/10, IF(AV$10&gt;=30, AV68+BC65, AV68+('TFP model'!$D$29-AV$42)/('TFP model'!$I$29-Calculation!$L$2)))),  "")</f>
        <v/>
      </c>
      <c r="AW69" s="103" t="str">
        <f>IF(option=3, IF(AW$17=1, AW68, IF(Calculation!$G69&lt;=Calculation!$L$2,Calculation!AW68+(AW$38-AW$28)/10, IF(AW$10&gt;=30, AW68+BD65, AW68+('TFP model'!$D$30-AW$42)/('TFP model'!$I$30-Calculation!$L$2)))),  "")</f>
        <v/>
      </c>
      <c r="AX69" s="103" t="str">
        <f>IF(option=3, IF(AX$17=1, AX68, IF(Calculation!$G69&lt;=Calculation!$L$2,Calculation!AX68+(AX$38-AX$28)/10, IF(AX$10&gt;=30, AX68+BE65, AX68+('TFP model'!$D$31-AX$42)/('TFP model'!$I$31-Calculation!$L$2)))),  "")</f>
        <v/>
      </c>
      <c r="AY69" s="77">
        <v>2016</v>
      </c>
      <c r="AZ69" s="103"/>
      <c r="BA69" s="103"/>
      <c r="BB69" s="103"/>
      <c r="BC69" s="141">
        <f t="shared" ref="BC69:BE76" si="75">BC68</f>
        <v>0</v>
      </c>
      <c r="BD69" s="141">
        <f t="shared" si="75"/>
        <v>0</v>
      </c>
      <c r="BE69" s="141">
        <f t="shared" si="75"/>
        <v>0</v>
      </c>
      <c r="BF69" s="103" t="str">
        <f t="shared" si="37"/>
        <v/>
      </c>
      <c r="BG69" s="103" t="str">
        <f>IF(option=3, IF(BG$17=1, BG68, IF(Calculation!$G69&lt;=Calculation!$L$2,Calculation!BG68+(BG$38-BG$28)/10, IF(BG$10&gt;=30, BG68+BP65, BG68+('TFP model'!$D$34-BG$42)/('TFP model'!$I$34-Calculation!$L$2)))),  "")</f>
        <v/>
      </c>
      <c r="BH69" s="103" t="str">
        <f>IF(option=3, IF(BH$17=1, BH68, IF(Calculation!$G69&lt;=Calculation!$L$2,Calculation!BH68+(BH$38-BH$28)/10, IF(BH$10&gt;=30, BH68+BQ65, BH68+('TFP model'!$D$35-BH$42)/('TFP model'!$I$35-Calculation!$L$2)))),  "")</f>
        <v/>
      </c>
      <c r="BI69" s="103" t="str">
        <f>IF(option=3, IF(BI$17=1, BI68, IF(Calculation!$G69&lt;=Calculation!$L$2,Calculation!BI68+(BI$38-BI$28)/10, IF(BI$10&gt;=30, BI68+BR65, BI68+('TFP model'!$D$36-BI$42)/('TFP model'!$I$36-Calculation!$L$2)))),  "")</f>
        <v/>
      </c>
      <c r="BJ69" s="103" t="str">
        <f>IF(option=3, IF(BJ$17=1, BJ68, IF(Calculation!$G69&lt;=Calculation!$L$2,Calculation!BJ68+(BJ$38-BJ$28)/10, IF(BJ$10&gt;=30, BJ68+BS65, BJ68+('TFP model'!$D$37-BJ$42)/('TFP model'!$I$37-Calculation!$L$2)))),  "")</f>
        <v/>
      </c>
      <c r="BK69" s="77">
        <v>2016</v>
      </c>
      <c r="BL69" s="102"/>
      <c r="BM69" s="103"/>
      <c r="BN69" s="103"/>
      <c r="BO69" s="103"/>
      <c r="BP69" s="103">
        <f t="shared" ref="BP69:BS76" si="76">BP68</f>
        <v>0</v>
      </c>
      <c r="BQ69" s="103">
        <f t="shared" si="76"/>
        <v>0</v>
      </c>
      <c r="BR69" s="103">
        <f t="shared" si="76"/>
        <v>0</v>
      </c>
      <c r="BS69" s="103">
        <f t="shared" si="76"/>
        <v>0</v>
      </c>
      <c r="BT69" s="103" t="str">
        <f t="shared" si="42"/>
        <v/>
      </c>
      <c r="BU69" s="103" t="str">
        <f>IF(option=3, IF(BU$17=1, BU68, IF(Calculation!$G69&lt;=Calculation!$L$2,Calculation!BU68+(BU$38-BU$28)/10, IF(BU$10&gt;=30, BU68+BZ65, BU68+('TFP model'!$D$41-BU$42)/('TFP model'!$I$41-Calculation!$L$2)))),  "")</f>
        <v/>
      </c>
      <c r="BV69" s="103" t="str">
        <f>IF(option=3, IF(BV$17=1, BV68, IF(Calculation!$G69&lt;=Calculation!$L$2,Calculation!BV68+(BV$38-BV$28)/10, IF(BV$10&gt;=30, BV68+CA65, BV68+('TFP model'!$D$43-BV$42)/('TFP model'!$I$43-Calculation!$L$2)))),  "")</f>
        <v/>
      </c>
      <c r="BW69" s="77">
        <v>2016</v>
      </c>
      <c r="BX69" s="103"/>
      <c r="BY69" s="103"/>
      <c r="BZ69" s="103">
        <f t="shared" ref="BZ69:CA76" si="77">BZ68</f>
        <v>0</v>
      </c>
      <c r="CA69" s="103">
        <f t="shared" si="77"/>
        <v>0</v>
      </c>
      <c r="CB69" s="42" t="str">
        <f t="shared" si="45"/>
        <v/>
      </c>
      <c r="CC69" s="103" t="str">
        <f>IF(option=3, IF(CC$17=1, CC68, IF(Calculation!$G69&lt;=Calculation!$L$2,Calculation!CC68+(CC$38-CC$28)/10, IF(CC$10&gt;=30, CC68+CJ65, CC68+('TFP model'!$D$45-CC$42)/('TFP model'!$I$45-Calculation!$L$2)))),  "")</f>
        <v/>
      </c>
      <c r="CD69" s="103" t="str">
        <f>IF(option=3, IF(CD$17=1, CD68, IF(Calculation!$G69&lt;=Calculation!$L$2,Calculation!CD68+(CD$38-CD$28)/10, IF(CD$10&gt;=30, CD68+CK65, CD68+('TFP model'!$D$46-CD$42)/('TFP model'!$I$46-Calculation!$L$2)))),  "")</f>
        <v/>
      </c>
      <c r="CE69" s="103" t="str">
        <f>IF(option=3, IF(CE$17=1, CE68, IF(Calculation!$G69&lt;=Calculation!$L$2,Calculation!CE68+(CE$38-CE$28)/10, IF(CE$10&gt;=30, CE68+CL65, CE68+('TFP model'!$D$47-CE$42)/('TFP model'!$I$47-Calculation!$L$2)))),  "")</f>
        <v/>
      </c>
      <c r="CF69" s="77">
        <v>2016</v>
      </c>
      <c r="CG69" s="102"/>
      <c r="CH69" s="102"/>
      <c r="CI69" s="102"/>
      <c r="CJ69" s="103">
        <f t="shared" ref="CJ69:CL76" si="78">CJ68</f>
        <v>0</v>
      </c>
      <c r="CK69" s="103">
        <f t="shared" si="78"/>
        <v>0</v>
      </c>
      <c r="CL69" s="103">
        <f t="shared" si="78"/>
        <v>0</v>
      </c>
      <c r="CM69" s="103" t="str">
        <f t="shared" si="49"/>
        <v/>
      </c>
      <c r="CN69" s="103" t="str">
        <f>IF(option=3, IF(CN$17=1, CN68, IF(Calculation!$G69&lt;=Calculation!$L$2,Calculation!CN68+(CN$38-CN$28)/10, IF(CN$10&gt;=30, CN68+DA65, CN68+('TFP model'!$D$50-CN$42)/('TFP model'!$I$50-Calculation!$L$2)))),  "")</f>
        <v/>
      </c>
      <c r="CO69" s="103" t="str">
        <f>IF(option=3, IF(CO$17=1, CO68, IF(Calculation!$G69&lt;=Calculation!$L$2,Calculation!CO68+(CO$38-CO$28)/10, IF(CO$10&gt;=30, CO68+DB65, CO68+('TFP model'!$D$51-CO$42)/('TFP model'!$I$51-Calculation!$L$2)))),  "")</f>
        <v/>
      </c>
      <c r="CP69" s="103" t="str">
        <f>IF(option=3, IF(CP$17=1, CP68, IF(Calculation!$G69&lt;=Calculation!$L$2,Calculation!CP68+(CP$38-CP$28)/10, IF(CP$10&gt;=30, CP68+DC65, CP68+('TFP model'!$D$52-CP$42)/('TFP model'!$I$52-Calculation!$L$2)))),  "")</f>
        <v/>
      </c>
      <c r="CQ69" s="103" t="str">
        <f>IF(option=3, IF(CQ$17=1, CQ68, IF(Calculation!$G69&lt;=Calculation!$L$2,Calculation!CQ68+(CQ$38-CQ$28)/10, IF(CQ$10&gt;=30, CQ68+DD65, CQ68+('TFP model'!$D$53-CQ$42)/('TFP model'!$I$53-Calculation!$L$2)))),  "")</f>
        <v/>
      </c>
      <c r="CR69" s="103" t="str">
        <f>IF(option=3, MIN(100, IF(CR$17=1, CR68, IF(Calculation!$G69&lt;=Calculation!$L$2,Calculation!CR68+(CR$38-CR$28)/10, IF(CR$10&gt;=30, CR68+DE65,  CR68+('TFP model'!$D$54-CR$42)/('TFP model'!$I$54-Calculation!$L$2))))),  "")</f>
        <v/>
      </c>
      <c r="CS69" s="103" t="str">
        <f>IF(option=3, MIN(100, IF(CS$17=1, CS68, IF(Calculation!$G69&lt;=Calculation!$L$2,Calculation!CS68+(CS$38-CS$28)/10, IF(CS$10&gt;=30, CS68+DF65, CS68+('TFP model'!$D$55-CS$42)/('TFP model'!$I$55-Calculation!$L$2))))),  "")</f>
        <v/>
      </c>
      <c r="CT69" s="77">
        <v>2016</v>
      </c>
      <c r="CU69" s="102"/>
      <c r="CV69" s="102"/>
      <c r="CW69" s="102"/>
      <c r="CX69" s="102"/>
      <c r="CY69" s="102"/>
      <c r="CZ69" s="102"/>
      <c r="DA69" s="103">
        <f t="shared" ref="DA69:DF76" si="79">DA68</f>
        <v>0</v>
      </c>
      <c r="DB69" s="103">
        <f t="shared" si="79"/>
        <v>0</v>
      </c>
      <c r="DC69" s="103">
        <f t="shared" si="79"/>
        <v>0</v>
      </c>
      <c r="DD69" s="103">
        <f t="shared" si="79"/>
        <v>0</v>
      </c>
      <c r="DE69" s="103">
        <f t="shared" si="79"/>
        <v>0</v>
      </c>
      <c r="DF69" s="103">
        <f t="shared" si="79"/>
        <v>0</v>
      </c>
      <c r="DG69" s="42" t="str">
        <f t="shared" si="56"/>
        <v/>
      </c>
      <c r="DH69" s="103" t="str">
        <f>IF(option=3, IF(DH$17=1, DH68, IF(Calculation!$G69&lt;=Calculation!$L$2,Calculation!DH68+(DH$38-DH$28)/10, IF(DH$10&gt;=30, DH68+DU65, DH68+('TFP model'!$D$58-DH$42)/('TFP model'!$I$58-Calculation!$L$2)))),  "")</f>
        <v/>
      </c>
      <c r="DI69" s="103" t="str">
        <f>IF(option=3, IF(DI$17=1, DI68, IF(Calculation!$G69&lt;=Calculation!$L$2,Calculation!DI68+(DI$38-DI$28)/10, IF(DI$10&gt;=30, DI68+DV65, DI68+('TFP model'!$D$59-DI$42)/('TFP model'!$I$59-Calculation!$L$2)))),  "")</f>
        <v/>
      </c>
      <c r="DJ69" s="103" t="str">
        <f>IF(option=3, IF(DJ$17=1, DJ68, IF(Calculation!$G69&lt;=Calculation!$L$2,Calculation!DJ68+(DJ$38-DJ$28)/10, IF(DJ$10&gt;=30, DJ68+DW65,  DJ68+('TFP model'!$D$60-DJ$42)/('TFP model'!$I$60-Calculation!$L$2)))),  "")</f>
        <v/>
      </c>
      <c r="DK69" s="103" t="str">
        <f>IF(option=3, IF(DK$17=1, DK68, IF(Calculation!$G69&lt;=Calculation!$L$2,Calculation!DK68+(DK$38-DK$28)/10, IF(DK$10&gt;=30, DK68+DX65, DK68+('TFP model'!$D$61-DK$42)/('TFP model'!$I$61-Calculation!$L$2)))),  "")</f>
        <v/>
      </c>
      <c r="DL69" s="103" t="str">
        <f>IF(option=3, IF(DL$17=1, DL68, IF(Calculation!$G69&lt;=Calculation!$L$2,Calculation!DL68+(DL$38-DL$28)/10, IF(DL$10&gt;=30, DL68+DY65, DL68+('TFP model'!$D$62-DL$42)/('TFP model'!$I$62-Calculation!$L$2)))),  "")</f>
        <v/>
      </c>
      <c r="DM69" s="103" t="str">
        <f>IF(option=3, IF(DM$17=1, DM68, IF(Calculation!$G69&lt;=Calculation!$L$2,Calculation!DM68+(DM$38-DM$28)/10, IF(DM$10&gt;=30, DM68+DZ65, DM68+('TFP model'!$D$63-DM$42)/('TFP model'!$I$63-Calculation!$L$2)))),  "")</f>
        <v/>
      </c>
      <c r="DN69" s="77">
        <v>2016</v>
      </c>
      <c r="DO69" s="102"/>
      <c r="DP69" s="102"/>
      <c r="DQ69" s="102"/>
      <c r="DR69" s="102"/>
      <c r="DS69" s="102"/>
      <c r="DT69" s="102"/>
      <c r="DU69" s="103">
        <f t="shared" ref="DU69:DZ76" si="80">DU68</f>
        <v>0</v>
      </c>
      <c r="DV69" s="103">
        <f t="shared" si="80"/>
        <v>0</v>
      </c>
      <c r="DW69" s="103">
        <f t="shared" si="80"/>
        <v>0</v>
      </c>
      <c r="DX69" s="103">
        <f t="shared" si="80"/>
        <v>0</v>
      </c>
      <c r="DY69" s="103">
        <f t="shared" si="80"/>
        <v>0</v>
      </c>
      <c r="DZ69" s="103">
        <f t="shared" si="80"/>
        <v>0</v>
      </c>
      <c r="EA69" s="16"/>
      <c r="EB69" s="16"/>
      <c r="EC69" s="16"/>
      <c r="ED69" s="16"/>
      <c r="EE69" s="16"/>
      <c r="EF69" s="16"/>
      <c r="EI69" s="16"/>
      <c r="EJ69" s="16"/>
      <c r="EK69" s="16"/>
      <c r="EL69" s="16"/>
      <c r="EM69" s="16"/>
      <c r="EN69" s="16"/>
      <c r="EO69" s="16"/>
    </row>
    <row r="70" spans="3:145" x14ac:dyDescent="0.25">
      <c r="C70" s="112"/>
      <c r="F70" s="39" t="str">
        <f t="shared" si="70"/>
        <v>MYS</v>
      </c>
      <c r="G70" s="16">
        <v>2046</v>
      </c>
      <c r="H70" s="16"/>
      <c r="I70" s="40"/>
      <c r="J70" s="105" t="e">
        <f>IF(G70=Calculation!$L$2, $Y$7, IF(G70=Calculation!$L$2+1, $Y$7+$K$12*(LN(P69)-LN(P54))/15+$K$13*(LN(N69)-LN(N54))/15,J69+$K$12*(LN(P69)-LN(P68))+$K$13*(LN(N69)-LN(N68))))</f>
        <v>#VALUE!</v>
      </c>
      <c r="K70" s="105" t="e">
        <f t="shared" si="24"/>
        <v>#VALUE!</v>
      </c>
      <c r="L70" s="105">
        <f>IF(G70=Calculation!$L$2, $Y$7, IF(G70=Calculation!$L$2+1, $Y$7+$K$12*(LN(Q69)-LN(Q54))/15+$K$13*(LN(O69)-LN(N54))/15,L69+$K$12*(LN(Q69)-LN(Q68))+$K$13*(LN(O69)-LN(O68))))</f>
        <v>5.4796546275227506E-4</v>
      </c>
      <c r="M70" s="215">
        <f t="shared" si="24"/>
        <v>5.6019523409071847E-4</v>
      </c>
      <c r="N70" s="104" t="e">
        <f t="shared" si="64"/>
        <v>#VALUE!</v>
      </c>
      <c r="O70" s="104">
        <f t="shared" si="63"/>
        <v>1.1388149589734222</v>
      </c>
      <c r="P70" s="103" t="e">
        <f t="shared" si="65"/>
        <v>#VALUE!</v>
      </c>
      <c r="Q70" s="103">
        <f t="shared" si="66"/>
        <v>61.68838384366218</v>
      </c>
      <c r="R70" s="16">
        <v>2046</v>
      </c>
      <c r="S70" s="103" t="e">
        <f>IF(option=1,IF(Calculation!G70&lt;=Calculation!$L$2,Calculation!S69+(S$38-S$28)/10,IF(AND(select&gt;=30,select&lt;=36),S69+W66,S69+(Calculation!$C$4-S$42)/('TFP model'!$I$18-Calculation!$L$2))))</f>
        <v>#VALUE!</v>
      </c>
      <c r="T70" s="102" t="e">
        <f t="shared" si="67"/>
        <v>#VALUE!</v>
      </c>
      <c r="U70" s="77">
        <v>2017</v>
      </c>
      <c r="V70" s="42"/>
      <c r="W70" s="42">
        <f t="shared" si="73"/>
        <v>0</v>
      </c>
      <c r="X70" s="42"/>
      <c r="Y70" s="42"/>
      <c r="Z70" s="103" t="str">
        <f t="shared" si="26"/>
        <v/>
      </c>
      <c r="AA70" s="102" t="str">
        <f t="shared" si="68"/>
        <v/>
      </c>
      <c r="AB70" s="103" t="str">
        <f t="shared" si="27"/>
        <v/>
      </c>
      <c r="AC70" s="102" t="str">
        <f t="shared" si="69"/>
        <v/>
      </c>
      <c r="AD70" s="16">
        <v>2046</v>
      </c>
      <c r="AE70" s="103" t="str">
        <f>IF(option=2, IF(AE$17=1, AE69, IF(Calculation!$G70&lt;=Calculation!$L$2, Calculation!AE69+(AE$38-AE$28)/10, IF(AND(AE$10&gt;=30, AE$10&lt;=36), AE69+AP66, AE69+(Calculation!$C$7-AE$42)/('TFP model'!$I$21-Calculation!$L$2)))), "")</f>
        <v/>
      </c>
      <c r="AF70" s="103" t="str">
        <f>IF(option=2, IF(AF$17=1, AF69, IF(Calculation!$G70&lt;=Calculation!$L$2, Calculation!AF69+(AF$38-AF$28)/10, IF(AND(AF$10&gt;=30, AF$10&lt;=36), AF69+AQ66, AF69+(Calculation!$C$9-AF$42)/('TFP model'!$I$22-Calculation!$L$2)))), "")</f>
        <v/>
      </c>
      <c r="AG70" s="103" t="str">
        <f>IF(option=2, IF(AG$17=1, AG69, IF(Calculation!$G70&lt;=Calculation!$L$2, Calculation!AG69+(AG$38-AG$28)/10, IF(AND(AG$10&gt;=30, AG$10&lt;=36), AG69+AR66, AG69+(Calculation!$C$11-AG$42)/('TFP model'!$I$23-Calculation!$L$2)))), "")</f>
        <v/>
      </c>
      <c r="AH70" s="103" t="str">
        <f>IF(option=2, IF(AH$17=1, AH69, IF(Calculation!$G70&lt;=Calculation!$L$2, Calculation!AH69+(AH$38-AH$28)/10, IF(AND(AH$10&gt;=30, AH$10&lt;=36), AH69+AS66, AH69+(Calculation!$C$13-AH$42)/('TFP model'!$I$24-Calculation!$L$2)))), "")</f>
        <v/>
      </c>
      <c r="AI70" s="103" t="str">
        <f>IF(option=2, IF(AI$17=1, AI69, IF(Calculation!$G70&lt;=Calculation!$L$2, Calculation!AI69+(AI$38-AI$28)/10, IF(AND(AI$10&gt;=30, AI$10&lt;=36), AI69+AT66, AI69+(Calculation!$C$15-AI$42)/('TFP model'!$I$25-Calculation!$L$2)))), "")</f>
        <v/>
      </c>
      <c r="AJ70" s="77">
        <v>2017</v>
      </c>
      <c r="AK70" s="103"/>
      <c r="AL70" s="103"/>
      <c r="AM70" s="103"/>
      <c r="AN70" s="103"/>
      <c r="AO70" s="103"/>
      <c r="AP70" s="42">
        <f t="shared" si="74"/>
        <v>0</v>
      </c>
      <c r="AQ70" s="42">
        <f t="shared" si="74"/>
        <v>0</v>
      </c>
      <c r="AR70" s="42">
        <f t="shared" si="74"/>
        <v>0</v>
      </c>
      <c r="AS70" s="42">
        <f t="shared" si="74"/>
        <v>0</v>
      </c>
      <c r="AT70" s="42">
        <f t="shared" si="74"/>
        <v>0</v>
      </c>
      <c r="AU70" s="103" t="str">
        <f t="shared" si="33"/>
        <v/>
      </c>
      <c r="AV70" s="103" t="str">
        <f>IF(option=3, IF(AV$17=1, AV69, IF(Calculation!$G70&lt;=Calculation!$L$2,Calculation!AV69+(AV$38-AV$28)/10, IF(AV$10&gt;=30, AV69+BC66, AV69+('TFP model'!$D$29-AV$42)/('TFP model'!$I$29-Calculation!$L$2)))),  "")</f>
        <v/>
      </c>
      <c r="AW70" s="103" t="str">
        <f>IF(option=3, IF(AW$17=1, AW69, IF(Calculation!$G70&lt;=Calculation!$L$2,Calculation!AW69+(AW$38-AW$28)/10, IF(AW$10&gt;=30, AW69+BD66, AW69+('TFP model'!$D$30-AW$42)/('TFP model'!$I$30-Calculation!$L$2)))),  "")</f>
        <v/>
      </c>
      <c r="AX70" s="103" t="str">
        <f>IF(option=3, IF(AX$17=1, AX69, IF(Calculation!$G70&lt;=Calculation!$L$2,Calculation!AX69+(AX$38-AX$28)/10, IF(AX$10&gt;=30, AX69+BE66, AX69+('TFP model'!$D$31-AX$42)/('TFP model'!$I$31-Calculation!$L$2)))),  "")</f>
        <v/>
      </c>
      <c r="AY70" s="77">
        <v>2017</v>
      </c>
      <c r="AZ70" s="103"/>
      <c r="BA70" s="103"/>
      <c r="BB70" s="103"/>
      <c r="BC70" s="141">
        <f t="shared" si="75"/>
        <v>0</v>
      </c>
      <c r="BD70" s="141">
        <f t="shared" si="75"/>
        <v>0</v>
      </c>
      <c r="BE70" s="141">
        <f t="shared" si="75"/>
        <v>0</v>
      </c>
      <c r="BF70" s="103" t="str">
        <f t="shared" si="37"/>
        <v/>
      </c>
      <c r="BG70" s="103" t="str">
        <f>IF(option=3, IF(BG$17=1, BG69, IF(Calculation!$G70&lt;=Calculation!$L$2,Calculation!BG69+(BG$38-BG$28)/10, IF(BG$10&gt;=30, BG69+BP66, BG69+('TFP model'!$D$34-BG$42)/('TFP model'!$I$34-Calculation!$L$2)))),  "")</f>
        <v/>
      </c>
      <c r="BH70" s="103" t="str">
        <f>IF(option=3, IF(BH$17=1, BH69, IF(Calculation!$G70&lt;=Calculation!$L$2,Calculation!BH69+(BH$38-BH$28)/10, IF(BH$10&gt;=30, BH69+BQ66, BH69+('TFP model'!$D$35-BH$42)/('TFP model'!$I$35-Calculation!$L$2)))),  "")</f>
        <v/>
      </c>
      <c r="BI70" s="103" t="str">
        <f>IF(option=3, IF(BI$17=1, BI69, IF(Calculation!$G70&lt;=Calculation!$L$2,Calculation!BI69+(BI$38-BI$28)/10, IF(BI$10&gt;=30, BI69+BR66, BI69+('TFP model'!$D$36-BI$42)/('TFP model'!$I$36-Calculation!$L$2)))),  "")</f>
        <v/>
      </c>
      <c r="BJ70" s="103" t="str">
        <f>IF(option=3, IF(BJ$17=1, BJ69, IF(Calculation!$G70&lt;=Calculation!$L$2,Calculation!BJ69+(BJ$38-BJ$28)/10, IF(BJ$10&gt;=30, BJ69+BS66, BJ69+('TFP model'!$D$37-BJ$42)/('TFP model'!$I$37-Calculation!$L$2)))),  "")</f>
        <v/>
      </c>
      <c r="BK70" s="77">
        <v>2017</v>
      </c>
      <c r="BL70" s="102"/>
      <c r="BM70" s="103"/>
      <c r="BN70" s="103"/>
      <c r="BO70" s="103"/>
      <c r="BP70" s="103">
        <f t="shared" si="76"/>
        <v>0</v>
      </c>
      <c r="BQ70" s="103">
        <f t="shared" si="76"/>
        <v>0</v>
      </c>
      <c r="BR70" s="103">
        <f t="shared" si="76"/>
        <v>0</v>
      </c>
      <c r="BS70" s="103">
        <f t="shared" si="76"/>
        <v>0</v>
      </c>
      <c r="BT70" s="103" t="str">
        <f t="shared" si="42"/>
        <v/>
      </c>
      <c r="BU70" s="103" t="str">
        <f>IF(option=3, IF(BU$17=1, BU69, IF(Calculation!$G70&lt;=Calculation!$L$2,Calculation!BU69+(BU$38-BU$28)/10, IF(BU$10&gt;=30, BU69+BZ66, BU69+('TFP model'!$D$41-BU$42)/('TFP model'!$I$41-Calculation!$L$2)))),  "")</f>
        <v/>
      </c>
      <c r="BV70" s="103" t="str">
        <f>IF(option=3, IF(BV$17=1, BV69, IF(Calculation!$G70&lt;=Calculation!$L$2,Calculation!BV69+(BV$38-BV$28)/10, IF(BV$10&gt;=30, BV69+CA66, BV69+('TFP model'!$D$43-BV$42)/('TFP model'!$I$43-Calculation!$L$2)))),  "")</f>
        <v/>
      </c>
      <c r="BW70" s="77">
        <v>2017</v>
      </c>
      <c r="BX70" s="103"/>
      <c r="BY70" s="103"/>
      <c r="BZ70" s="103">
        <f t="shared" si="77"/>
        <v>0</v>
      </c>
      <c r="CA70" s="103">
        <f t="shared" si="77"/>
        <v>0</v>
      </c>
      <c r="CB70" s="42" t="str">
        <f t="shared" si="45"/>
        <v/>
      </c>
      <c r="CC70" s="103" t="str">
        <f>IF(option=3, IF(CC$17=1, CC69, IF(Calculation!$G70&lt;=Calculation!$L$2,Calculation!CC69+(CC$38-CC$28)/10, IF(CC$10&gt;=30, CC69+CJ66, CC69+('TFP model'!$D$45-CC$42)/('TFP model'!$I$45-Calculation!$L$2)))),  "")</f>
        <v/>
      </c>
      <c r="CD70" s="103" t="str">
        <f>IF(option=3, IF(CD$17=1, CD69, IF(Calculation!$G70&lt;=Calculation!$L$2,Calculation!CD69+(CD$38-CD$28)/10, IF(CD$10&gt;=30, CD69+CK66, CD69+('TFP model'!$D$46-CD$42)/('TFP model'!$I$46-Calculation!$L$2)))),  "")</f>
        <v/>
      </c>
      <c r="CE70" s="103" t="str">
        <f>IF(option=3, IF(CE$17=1, CE69, IF(Calculation!$G70&lt;=Calculation!$L$2,Calculation!CE69+(CE$38-CE$28)/10, IF(CE$10&gt;=30, CE69+CL66, CE69+('TFP model'!$D$47-CE$42)/('TFP model'!$I$47-Calculation!$L$2)))),  "")</f>
        <v/>
      </c>
      <c r="CF70" s="77">
        <v>2017</v>
      </c>
      <c r="CG70" s="102"/>
      <c r="CH70" s="102"/>
      <c r="CI70" s="102"/>
      <c r="CJ70" s="103">
        <f t="shared" si="78"/>
        <v>0</v>
      </c>
      <c r="CK70" s="103">
        <f t="shared" si="78"/>
        <v>0</v>
      </c>
      <c r="CL70" s="103">
        <f t="shared" si="78"/>
        <v>0</v>
      </c>
      <c r="CM70" s="103" t="str">
        <f t="shared" si="49"/>
        <v/>
      </c>
      <c r="CN70" s="103" t="str">
        <f>IF(option=3, IF(CN$17=1, CN69, IF(Calculation!$G70&lt;=Calculation!$L$2,Calculation!CN69+(CN$38-CN$28)/10, IF(CN$10&gt;=30, CN69+DA66, CN69+('TFP model'!$D$50-CN$42)/('TFP model'!$I$50-Calculation!$L$2)))),  "")</f>
        <v/>
      </c>
      <c r="CO70" s="103" t="str">
        <f>IF(option=3, IF(CO$17=1, CO69, IF(Calculation!$G70&lt;=Calculation!$L$2,Calculation!CO69+(CO$38-CO$28)/10, IF(CO$10&gt;=30, CO69+DB66, CO69+('TFP model'!$D$51-CO$42)/('TFP model'!$I$51-Calculation!$L$2)))),  "")</f>
        <v/>
      </c>
      <c r="CP70" s="103" t="str">
        <f>IF(option=3, IF(CP$17=1, CP69, IF(Calculation!$G70&lt;=Calculation!$L$2,Calculation!CP69+(CP$38-CP$28)/10, IF(CP$10&gt;=30, CP69+DC66, CP69+('TFP model'!$D$52-CP$42)/('TFP model'!$I$52-Calculation!$L$2)))),  "")</f>
        <v/>
      </c>
      <c r="CQ70" s="103" t="str">
        <f>IF(option=3, IF(CQ$17=1, CQ69, IF(Calculation!$G70&lt;=Calculation!$L$2,Calculation!CQ69+(CQ$38-CQ$28)/10, IF(CQ$10&gt;=30, CQ69+DD66, CQ69+('TFP model'!$D$53-CQ$42)/('TFP model'!$I$53-Calculation!$L$2)))),  "")</f>
        <v/>
      </c>
      <c r="CR70" s="103" t="str">
        <f>IF(option=3, MIN(100, IF(CR$17=1, CR69, IF(Calculation!$G70&lt;=Calculation!$L$2,Calculation!CR69+(CR$38-CR$28)/10, IF(CR$10&gt;=30, CR69+DE66,  CR69+('TFP model'!$D$54-CR$42)/('TFP model'!$I$54-Calculation!$L$2))))),  "")</f>
        <v/>
      </c>
      <c r="CS70" s="103" t="str">
        <f>IF(option=3, MIN(100, IF(CS$17=1, CS69, IF(Calculation!$G70&lt;=Calculation!$L$2,Calculation!CS69+(CS$38-CS$28)/10, IF(CS$10&gt;=30, CS69+DF66, CS69+('TFP model'!$D$55-CS$42)/('TFP model'!$I$55-Calculation!$L$2))))),  "")</f>
        <v/>
      </c>
      <c r="CT70" s="77">
        <v>2017</v>
      </c>
      <c r="CU70" s="102"/>
      <c r="CV70" s="102"/>
      <c r="CW70" s="102"/>
      <c r="CX70" s="102"/>
      <c r="CY70" s="102"/>
      <c r="CZ70" s="102"/>
      <c r="DA70" s="103">
        <f t="shared" si="79"/>
        <v>0</v>
      </c>
      <c r="DB70" s="103">
        <f t="shared" si="79"/>
        <v>0</v>
      </c>
      <c r="DC70" s="103">
        <f t="shared" si="79"/>
        <v>0</v>
      </c>
      <c r="DD70" s="103">
        <f t="shared" si="79"/>
        <v>0</v>
      </c>
      <c r="DE70" s="103">
        <f t="shared" si="79"/>
        <v>0</v>
      </c>
      <c r="DF70" s="103">
        <f t="shared" si="79"/>
        <v>0</v>
      </c>
      <c r="DG70" s="42" t="str">
        <f t="shared" si="56"/>
        <v/>
      </c>
      <c r="DH70" s="103" t="str">
        <f>IF(option=3, IF(DH$17=1, DH69, IF(Calculation!$G70&lt;=Calculation!$L$2,Calculation!DH69+(DH$38-DH$28)/10, IF(DH$10&gt;=30, DH69+DU66, DH69+('TFP model'!$D$58-DH$42)/('TFP model'!$I$58-Calculation!$L$2)))),  "")</f>
        <v/>
      </c>
      <c r="DI70" s="103" t="str">
        <f>IF(option=3, IF(DI$17=1, DI69, IF(Calculation!$G70&lt;=Calculation!$L$2,Calculation!DI69+(DI$38-DI$28)/10, IF(DI$10&gt;=30, DI69+DV66, DI69+('TFP model'!$D$59-DI$42)/('TFP model'!$I$59-Calculation!$L$2)))),  "")</f>
        <v/>
      </c>
      <c r="DJ70" s="103" t="str">
        <f>IF(option=3, IF(DJ$17=1, DJ69, IF(Calculation!$G70&lt;=Calculation!$L$2,Calculation!DJ69+(DJ$38-DJ$28)/10, IF(DJ$10&gt;=30, DJ69+DW66,  DJ69+('TFP model'!$D$60-DJ$42)/('TFP model'!$I$60-Calculation!$L$2)))),  "")</f>
        <v/>
      </c>
      <c r="DK70" s="103" t="str">
        <f>IF(option=3, IF(DK$17=1, DK69, IF(Calculation!$G70&lt;=Calculation!$L$2,Calculation!DK69+(DK$38-DK$28)/10, IF(DK$10&gt;=30, DK69+DX66, DK69+('TFP model'!$D$61-DK$42)/('TFP model'!$I$61-Calculation!$L$2)))),  "")</f>
        <v/>
      </c>
      <c r="DL70" s="103" t="str">
        <f>IF(option=3, IF(DL$17=1, DL69, IF(Calculation!$G70&lt;=Calculation!$L$2,Calculation!DL69+(DL$38-DL$28)/10, IF(DL$10&gt;=30, DL69+DY66, DL69+('TFP model'!$D$62-DL$42)/('TFP model'!$I$62-Calculation!$L$2)))),  "")</f>
        <v/>
      </c>
      <c r="DM70" s="103" t="str">
        <f>IF(option=3, IF(DM$17=1, DM69, IF(Calculation!$G70&lt;=Calculation!$L$2,Calculation!DM69+(DM$38-DM$28)/10, IF(DM$10&gt;=30, DM69+DZ66, DM69+('TFP model'!$D$63-DM$42)/('TFP model'!$I$63-Calculation!$L$2)))),  "")</f>
        <v/>
      </c>
      <c r="DN70" s="77">
        <v>2017</v>
      </c>
      <c r="DO70" s="102"/>
      <c r="DP70" s="102"/>
      <c r="DQ70" s="102"/>
      <c r="DR70" s="102"/>
      <c r="DS70" s="102"/>
      <c r="DT70" s="102"/>
      <c r="DU70" s="103">
        <f t="shared" si="80"/>
        <v>0</v>
      </c>
      <c r="DV70" s="103">
        <f t="shared" si="80"/>
        <v>0</v>
      </c>
      <c r="DW70" s="103">
        <f t="shared" si="80"/>
        <v>0</v>
      </c>
      <c r="DX70" s="103">
        <f t="shared" si="80"/>
        <v>0</v>
      </c>
      <c r="DY70" s="103">
        <f t="shared" si="80"/>
        <v>0</v>
      </c>
      <c r="DZ70" s="103">
        <f t="shared" si="80"/>
        <v>0</v>
      </c>
      <c r="EA70" s="16"/>
      <c r="EB70" s="16"/>
      <c r="EC70" s="16"/>
      <c r="ED70" s="16"/>
      <c r="EE70" s="16"/>
      <c r="EF70" s="16"/>
      <c r="EI70" s="16"/>
      <c r="EJ70" s="16"/>
      <c r="EK70" s="16"/>
      <c r="EL70" s="16"/>
      <c r="EM70" s="16"/>
      <c r="EN70" s="16"/>
      <c r="EO70" s="16"/>
    </row>
    <row r="71" spans="3:145" x14ac:dyDescent="0.25">
      <c r="F71" s="39" t="str">
        <f t="shared" si="70"/>
        <v>MYS</v>
      </c>
      <c r="G71" s="16">
        <v>2047</v>
      </c>
      <c r="H71" s="16"/>
      <c r="I71" s="40"/>
      <c r="J71" s="105" t="e">
        <f>IF(G71=Calculation!$L$2, $Y$7, IF(G71=Calculation!$L$2+1, $Y$7+$K$12*(LN(P70)-LN(P55))/15+$K$13*(LN(N70)-LN(N55))/15,J70+$K$12*(LN(P70)-LN(P69))+$K$13*(LN(N70)-LN(N69))))</f>
        <v>#VALUE!</v>
      </c>
      <c r="K71" s="105" t="e">
        <f t="shared" si="24"/>
        <v>#VALUE!</v>
      </c>
      <c r="L71" s="105">
        <f>IF(G71=Calculation!$L$2, $Y$7, IF(G71=Calculation!$L$2+1, $Y$7+$K$12*(LN(Q70)-LN(Q55))/15+$K$13*(LN(O70)-LN(N55))/15,L70+$K$12*(LN(Q70)-LN(Q69))+$K$13*(LN(O70)-LN(O69))))</f>
        <v>4.9354284810882245E-4</v>
      </c>
      <c r="M71" s="215">
        <f t="shared" si="24"/>
        <v>5.350137999132476E-4</v>
      </c>
      <c r="N71" s="104" t="e">
        <f t="shared" si="64"/>
        <v>#VALUE!</v>
      </c>
      <c r="O71" s="104">
        <f t="shared" si="63"/>
        <v>1.1393771516734243</v>
      </c>
      <c r="P71" s="103" t="e">
        <f t="shared" si="65"/>
        <v>#VALUE!</v>
      </c>
      <c r="Q71" s="103">
        <f t="shared" si="66"/>
        <v>61.68838384366218</v>
      </c>
      <c r="R71" s="16">
        <v>2047</v>
      </c>
      <c r="S71" s="103" t="e">
        <f>IF(option=1,IF(Calculation!G71&lt;=Calculation!$L$2,Calculation!S70+(S$38-S$28)/10,IF(AND(select&gt;=30,select&lt;=36),S70+W67,S70+(Calculation!$C$4-S$42)/('TFP model'!$I$18-Calculation!$L$2))))</f>
        <v>#VALUE!</v>
      </c>
      <c r="T71" s="102" t="e">
        <f t="shared" si="67"/>
        <v>#VALUE!</v>
      </c>
      <c r="U71" s="77">
        <v>2018</v>
      </c>
      <c r="V71" s="42"/>
      <c r="W71" s="42">
        <f t="shared" si="73"/>
        <v>0</v>
      </c>
      <c r="X71" s="42"/>
      <c r="Y71" s="42"/>
      <c r="Z71" s="103" t="str">
        <f t="shared" si="26"/>
        <v/>
      </c>
      <c r="AA71" s="102" t="str">
        <f t="shared" si="68"/>
        <v/>
      </c>
      <c r="AB71" s="103" t="str">
        <f t="shared" si="27"/>
        <v/>
      </c>
      <c r="AC71" s="102" t="str">
        <f t="shared" si="69"/>
        <v/>
      </c>
      <c r="AD71" s="16">
        <v>2047</v>
      </c>
      <c r="AE71" s="103" t="str">
        <f>IF(option=2, IF(AE$17=1, AE70, IF(Calculation!$G71&lt;=Calculation!$L$2, Calculation!AE70+(AE$38-AE$28)/10, IF(AND(AE$10&gt;=30, AE$10&lt;=36), AE70+AP67, AE70+(Calculation!$C$7-AE$42)/('TFP model'!$I$21-Calculation!$L$2)))), "")</f>
        <v/>
      </c>
      <c r="AF71" s="103" t="str">
        <f>IF(option=2, IF(AF$17=1, AF70, IF(Calculation!$G71&lt;=Calculation!$L$2, Calculation!AF70+(AF$38-AF$28)/10, IF(AND(AF$10&gt;=30, AF$10&lt;=36), AF70+AQ67, AF70+(Calculation!$C$9-AF$42)/('TFP model'!$I$22-Calculation!$L$2)))), "")</f>
        <v/>
      </c>
      <c r="AG71" s="103" t="str">
        <f>IF(option=2, IF(AG$17=1, AG70, IF(Calculation!$G71&lt;=Calculation!$L$2, Calculation!AG70+(AG$38-AG$28)/10, IF(AND(AG$10&gt;=30, AG$10&lt;=36), AG70+AR67, AG70+(Calculation!$C$11-AG$42)/('TFP model'!$I$23-Calculation!$L$2)))), "")</f>
        <v/>
      </c>
      <c r="AH71" s="103" t="str">
        <f>IF(option=2, IF(AH$17=1, AH70, IF(Calculation!$G71&lt;=Calculation!$L$2, Calculation!AH70+(AH$38-AH$28)/10, IF(AND(AH$10&gt;=30, AH$10&lt;=36), AH70+AS67, AH70+(Calculation!$C$13-AH$42)/('TFP model'!$I$24-Calculation!$L$2)))), "")</f>
        <v/>
      </c>
      <c r="AI71" s="103" t="str">
        <f>IF(option=2, IF(AI$17=1, AI70, IF(Calculation!$G71&lt;=Calculation!$L$2, Calculation!AI70+(AI$38-AI$28)/10, IF(AND(AI$10&gt;=30, AI$10&lt;=36), AI70+AT67, AI70+(Calculation!$C$15-AI$42)/('TFP model'!$I$25-Calculation!$L$2)))), "")</f>
        <v/>
      </c>
      <c r="AJ71" s="77">
        <v>2018</v>
      </c>
      <c r="AK71" s="103"/>
      <c r="AL71" s="103"/>
      <c r="AM71" s="103"/>
      <c r="AN71" s="103"/>
      <c r="AO71" s="103"/>
      <c r="AP71" s="42">
        <f t="shared" si="74"/>
        <v>0</v>
      </c>
      <c r="AQ71" s="42">
        <f t="shared" si="74"/>
        <v>0</v>
      </c>
      <c r="AR71" s="42">
        <f t="shared" si="74"/>
        <v>0</v>
      </c>
      <c r="AS71" s="42">
        <f t="shared" si="74"/>
        <v>0</v>
      </c>
      <c r="AT71" s="42">
        <f t="shared" si="74"/>
        <v>0</v>
      </c>
      <c r="AU71" s="103" t="str">
        <f t="shared" si="33"/>
        <v/>
      </c>
      <c r="AV71" s="103" t="str">
        <f>IF(option=3, IF(AV$17=1, AV70, IF(Calculation!$G71&lt;=Calculation!$L$2,Calculation!AV70+(AV$38-AV$28)/10, IF(AV$10&gt;=30, AV70+BC67, AV70+('TFP model'!$D$29-AV$42)/('TFP model'!$I$29-Calculation!$L$2)))),  "")</f>
        <v/>
      </c>
      <c r="AW71" s="103" t="str">
        <f>IF(option=3, IF(AW$17=1, AW70, IF(Calculation!$G71&lt;=Calculation!$L$2,Calculation!AW70+(AW$38-AW$28)/10, IF(AW$10&gt;=30, AW70+BD67, AW70+('TFP model'!$D$30-AW$42)/('TFP model'!$I$30-Calculation!$L$2)))),  "")</f>
        <v/>
      </c>
      <c r="AX71" s="103" t="str">
        <f>IF(option=3, IF(AX$17=1, AX70, IF(Calculation!$G71&lt;=Calculation!$L$2,Calculation!AX70+(AX$38-AX$28)/10, IF(AX$10&gt;=30, AX70+BE67, AX70+('TFP model'!$D$31-AX$42)/('TFP model'!$I$31-Calculation!$L$2)))),  "")</f>
        <v/>
      </c>
      <c r="AY71" s="77">
        <v>2018</v>
      </c>
      <c r="AZ71" s="103"/>
      <c r="BA71" s="103"/>
      <c r="BB71" s="103"/>
      <c r="BC71" s="141">
        <f t="shared" si="75"/>
        <v>0</v>
      </c>
      <c r="BD71" s="141">
        <f t="shared" si="75"/>
        <v>0</v>
      </c>
      <c r="BE71" s="141">
        <f t="shared" si="75"/>
        <v>0</v>
      </c>
      <c r="BF71" s="103" t="str">
        <f t="shared" si="37"/>
        <v/>
      </c>
      <c r="BG71" s="103" t="str">
        <f>IF(option=3, IF(BG$17=1, BG70, IF(Calculation!$G71&lt;=Calculation!$L$2,Calculation!BG70+(BG$38-BG$28)/10, IF(BG$10&gt;=30, BG70+BP67, BG70+('TFP model'!$D$34-BG$42)/('TFP model'!$I$34-Calculation!$L$2)))),  "")</f>
        <v/>
      </c>
      <c r="BH71" s="103" t="str">
        <f>IF(option=3, IF(BH$17=1, BH70, IF(Calculation!$G71&lt;=Calculation!$L$2,Calculation!BH70+(BH$38-BH$28)/10, IF(BH$10&gt;=30, BH70+BQ67, BH70+('TFP model'!$D$35-BH$42)/('TFP model'!$I$35-Calculation!$L$2)))),  "")</f>
        <v/>
      </c>
      <c r="BI71" s="103" t="str">
        <f>IF(option=3, IF(BI$17=1, BI70, IF(Calculation!$G71&lt;=Calculation!$L$2,Calculation!BI70+(BI$38-BI$28)/10, IF(BI$10&gt;=30, BI70+BR67, BI70+('TFP model'!$D$36-BI$42)/('TFP model'!$I$36-Calculation!$L$2)))),  "")</f>
        <v/>
      </c>
      <c r="BJ71" s="103" t="str">
        <f>IF(option=3, IF(BJ$17=1, BJ70, IF(Calculation!$G71&lt;=Calculation!$L$2,Calculation!BJ70+(BJ$38-BJ$28)/10, IF(BJ$10&gt;=30, BJ70+BS67, BJ70+('TFP model'!$D$37-BJ$42)/('TFP model'!$I$37-Calculation!$L$2)))),  "")</f>
        <v/>
      </c>
      <c r="BK71" s="77">
        <v>2018</v>
      </c>
      <c r="BL71" s="102"/>
      <c r="BM71" s="103"/>
      <c r="BN71" s="103"/>
      <c r="BO71" s="103"/>
      <c r="BP71" s="103">
        <f t="shared" si="76"/>
        <v>0</v>
      </c>
      <c r="BQ71" s="103">
        <f t="shared" si="76"/>
        <v>0</v>
      </c>
      <c r="BR71" s="103">
        <f t="shared" si="76"/>
        <v>0</v>
      </c>
      <c r="BS71" s="103">
        <f t="shared" si="76"/>
        <v>0</v>
      </c>
      <c r="BT71" s="103" t="str">
        <f t="shared" si="42"/>
        <v/>
      </c>
      <c r="BU71" s="103" t="str">
        <f>IF(option=3, IF(BU$17=1, BU70, IF(Calculation!$G71&lt;=Calculation!$L$2,Calculation!BU70+(BU$38-BU$28)/10, IF(BU$10&gt;=30, BU70+BZ67, BU70+('TFP model'!$D$41-BU$42)/('TFP model'!$I$41-Calculation!$L$2)))),  "")</f>
        <v/>
      </c>
      <c r="BV71" s="103" t="str">
        <f>IF(option=3, IF(BV$17=1, BV70, IF(Calculation!$G71&lt;=Calculation!$L$2,Calculation!BV70+(BV$38-BV$28)/10, IF(BV$10&gt;=30, BV70+CA67, BV70+('TFP model'!$D$43-BV$42)/('TFP model'!$I$43-Calculation!$L$2)))),  "")</f>
        <v/>
      </c>
      <c r="BW71" s="77">
        <v>2018</v>
      </c>
      <c r="BX71" s="103"/>
      <c r="BY71" s="103"/>
      <c r="BZ71" s="103">
        <f t="shared" si="77"/>
        <v>0</v>
      </c>
      <c r="CA71" s="103">
        <f t="shared" si="77"/>
        <v>0</v>
      </c>
      <c r="CB71" s="42" t="str">
        <f t="shared" si="45"/>
        <v/>
      </c>
      <c r="CC71" s="103" t="str">
        <f>IF(option=3, IF(CC$17=1, CC70, IF(Calculation!$G71&lt;=Calculation!$L$2,Calculation!CC70+(CC$38-CC$28)/10, IF(CC$10&gt;=30, CC70+CJ67, CC70+('TFP model'!$D$45-CC$42)/('TFP model'!$I$45-Calculation!$L$2)))),  "")</f>
        <v/>
      </c>
      <c r="CD71" s="103" t="str">
        <f>IF(option=3, IF(CD$17=1, CD70, IF(Calculation!$G71&lt;=Calculation!$L$2,Calculation!CD70+(CD$38-CD$28)/10, IF(CD$10&gt;=30, CD70+CK67, CD70+('TFP model'!$D$46-CD$42)/('TFP model'!$I$46-Calculation!$L$2)))),  "")</f>
        <v/>
      </c>
      <c r="CE71" s="103" t="str">
        <f>IF(option=3, IF(CE$17=1, CE70, IF(Calculation!$G71&lt;=Calculation!$L$2,Calculation!CE70+(CE$38-CE$28)/10, IF(CE$10&gt;=30, CE70+CL67, CE70+('TFP model'!$D$47-CE$42)/('TFP model'!$I$47-Calculation!$L$2)))),  "")</f>
        <v/>
      </c>
      <c r="CF71" s="77">
        <v>2018</v>
      </c>
      <c r="CG71" s="102"/>
      <c r="CH71" s="102"/>
      <c r="CI71" s="102"/>
      <c r="CJ71" s="103">
        <f t="shared" si="78"/>
        <v>0</v>
      </c>
      <c r="CK71" s="103">
        <f t="shared" si="78"/>
        <v>0</v>
      </c>
      <c r="CL71" s="103">
        <f t="shared" si="78"/>
        <v>0</v>
      </c>
      <c r="CM71" s="103" t="str">
        <f t="shared" si="49"/>
        <v/>
      </c>
      <c r="CN71" s="103" t="str">
        <f>IF(option=3, IF(CN$17=1, CN70, IF(Calculation!$G71&lt;=Calculation!$L$2,Calculation!CN70+(CN$38-CN$28)/10, IF(CN$10&gt;=30, CN70+DA67, CN70+('TFP model'!$D$50-CN$42)/('TFP model'!$I$50-Calculation!$L$2)))),  "")</f>
        <v/>
      </c>
      <c r="CO71" s="103" t="str">
        <f>IF(option=3, IF(CO$17=1, CO70, IF(Calculation!$G71&lt;=Calculation!$L$2,Calculation!CO70+(CO$38-CO$28)/10, IF(CO$10&gt;=30, CO70+DB67, CO70+('TFP model'!$D$51-CO$42)/('TFP model'!$I$51-Calculation!$L$2)))),  "")</f>
        <v/>
      </c>
      <c r="CP71" s="103" t="str">
        <f>IF(option=3, IF(CP$17=1, CP70, IF(Calculation!$G71&lt;=Calculation!$L$2,Calculation!CP70+(CP$38-CP$28)/10, IF(CP$10&gt;=30, CP70+DC67, CP70+('TFP model'!$D$52-CP$42)/('TFP model'!$I$52-Calculation!$L$2)))),  "")</f>
        <v/>
      </c>
      <c r="CQ71" s="103" t="str">
        <f>IF(option=3, IF(CQ$17=1, CQ70, IF(Calculation!$G71&lt;=Calculation!$L$2,Calculation!CQ70+(CQ$38-CQ$28)/10, IF(CQ$10&gt;=30, CQ70+DD67, CQ70+('TFP model'!$D$53-CQ$42)/('TFP model'!$I$53-Calculation!$L$2)))),  "")</f>
        <v/>
      </c>
      <c r="CR71" s="103" t="str">
        <f>IF(option=3, MIN(100, IF(CR$17=1, CR70, IF(Calculation!$G71&lt;=Calculation!$L$2,Calculation!CR70+(CR$38-CR$28)/10, IF(CR$10&gt;=30, CR70+DE67,  CR70+('TFP model'!$D$54-CR$42)/('TFP model'!$I$54-Calculation!$L$2))))),  "")</f>
        <v/>
      </c>
      <c r="CS71" s="103" t="str">
        <f>IF(option=3, MIN(100, IF(CS$17=1, CS70, IF(Calculation!$G71&lt;=Calculation!$L$2,Calculation!CS70+(CS$38-CS$28)/10, IF(CS$10&gt;=30, CS70+DF67, CS70+('TFP model'!$D$55-CS$42)/('TFP model'!$I$55-Calculation!$L$2))))),  "")</f>
        <v/>
      </c>
      <c r="CT71" s="77">
        <v>2018</v>
      </c>
      <c r="CU71" s="102"/>
      <c r="CV71" s="102"/>
      <c r="CW71" s="102"/>
      <c r="CX71" s="102"/>
      <c r="CY71" s="102"/>
      <c r="CZ71" s="102"/>
      <c r="DA71" s="103">
        <f t="shared" si="79"/>
        <v>0</v>
      </c>
      <c r="DB71" s="103">
        <f t="shared" si="79"/>
        <v>0</v>
      </c>
      <c r="DC71" s="103">
        <f t="shared" si="79"/>
        <v>0</v>
      </c>
      <c r="DD71" s="103">
        <f t="shared" si="79"/>
        <v>0</v>
      </c>
      <c r="DE71" s="103">
        <f t="shared" si="79"/>
        <v>0</v>
      </c>
      <c r="DF71" s="103">
        <f t="shared" si="79"/>
        <v>0</v>
      </c>
      <c r="DG71" s="42" t="str">
        <f t="shared" si="56"/>
        <v/>
      </c>
      <c r="DH71" s="103" t="str">
        <f>IF(option=3, IF(DH$17=1, DH70, IF(Calculation!$G71&lt;=Calculation!$L$2,Calculation!DH70+(DH$38-DH$28)/10, IF(DH$10&gt;=30, DH70+DU67, DH70+('TFP model'!$D$58-DH$42)/('TFP model'!$I$58-Calculation!$L$2)))),  "")</f>
        <v/>
      </c>
      <c r="DI71" s="103" t="str">
        <f>IF(option=3, IF(DI$17=1, DI70, IF(Calculation!$G71&lt;=Calculation!$L$2,Calculation!DI70+(DI$38-DI$28)/10, IF(DI$10&gt;=30, DI70+DV67, DI70+('TFP model'!$D$59-DI$42)/('TFP model'!$I$59-Calculation!$L$2)))),  "")</f>
        <v/>
      </c>
      <c r="DJ71" s="103" t="str">
        <f>IF(option=3, IF(DJ$17=1, DJ70, IF(Calculation!$G71&lt;=Calculation!$L$2,Calculation!DJ70+(DJ$38-DJ$28)/10, IF(DJ$10&gt;=30, DJ70+DW67,  DJ70+('TFP model'!$D$60-DJ$42)/('TFP model'!$I$60-Calculation!$L$2)))),  "")</f>
        <v/>
      </c>
      <c r="DK71" s="103" t="str">
        <f>IF(option=3, IF(DK$17=1, DK70, IF(Calculation!$G71&lt;=Calculation!$L$2,Calculation!DK70+(DK$38-DK$28)/10, IF(DK$10&gt;=30, DK70+DX67, DK70+('TFP model'!$D$61-DK$42)/('TFP model'!$I$61-Calculation!$L$2)))),  "")</f>
        <v/>
      </c>
      <c r="DL71" s="103" t="str">
        <f>IF(option=3, IF(DL$17=1, DL70, IF(Calculation!$G71&lt;=Calculation!$L$2,Calculation!DL70+(DL$38-DL$28)/10, IF(DL$10&gt;=30, DL70+DY67, DL70+('TFP model'!$D$62-DL$42)/('TFP model'!$I$62-Calculation!$L$2)))),  "")</f>
        <v/>
      </c>
      <c r="DM71" s="103" t="str">
        <f>IF(option=3, IF(DM$17=1, DM70, IF(Calculation!$G71&lt;=Calculation!$L$2,Calculation!DM70+(DM$38-DM$28)/10, IF(DM$10&gt;=30, DM70+DZ67, DM70+('TFP model'!$D$63-DM$42)/('TFP model'!$I$63-Calculation!$L$2)))),  "")</f>
        <v/>
      </c>
      <c r="DN71" s="77">
        <v>2018</v>
      </c>
      <c r="DO71" s="102"/>
      <c r="DP71" s="102"/>
      <c r="DQ71" s="102"/>
      <c r="DR71" s="102"/>
      <c r="DS71" s="102"/>
      <c r="DT71" s="102"/>
      <c r="DU71" s="103">
        <f t="shared" si="80"/>
        <v>0</v>
      </c>
      <c r="DV71" s="103">
        <f t="shared" si="80"/>
        <v>0</v>
      </c>
      <c r="DW71" s="103">
        <f t="shared" si="80"/>
        <v>0</v>
      </c>
      <c r="DX71" s="103">
        <f t="shared" si="80"/>
        <v>0</v>
      </c>
      <c r="DY71" s="103">
        <f t="shared" si="80"/>
        <v>0</v>
      </c>
      <c r="DZ71" s="103">
        <f t="shared" si="80"/>
        <v>0</v>
      </c>
      <c r="EA71" s="16"/>
      <c r="EB71" s="16"/>
      <c r="EC71" s="16"/>
      <c r="ED71" s="16"/>
      <c r="EE71" s="16"/>
      <c r="EF71" s="16"/>
      <c r="EI71" s="16"/>
      <c r="EJ71" s="16"/>
      <c r="EK71" s="16"/>
      <c r="EL71" s="16"/>
      <c r="EM71" s="16"/>
      <c r="EN71" s="16"/>
      <c r="EO71" s="16"/>
    </row>
    <row r="72" spans="3:145" x14ac:dyDescent="0.25">
      <c r="F72" s="39" t="str">
        <f t="shared" si="70"/>
        <v>MYS</v>
      </c>
      <c r="G72" s="16">
        <v>2048</v>
      </c>
      <c r="H72" s="16"/>
      <c r="I72" s="40"/>
      <c r="J72" s="105" t="e">
        <f>IF(G72=Calculation!$L$2, $Y$7, IF(G72=Calculation!$L$2+1, $Y$7+$K$12*(LN(P71)-LN(P56))/15+$K$13*(LN(N71)-LN(N56))/15,J71+$K$12*(LN(P71)-LN(P70))+$K$13*(LN(N71)-LN(N70))))</f>
        <v>#VALUE!</v>
      </c>
      <c r="K72" s="105" t="e">
        <f t="shared" si="24"/>
        <v>#VALUE!</v>
      </c>
      <c r="L72" s="105">
        <f>IF(G72=Calculation!$L$2, $Y$7, IF(G72=Calculation!$L$2+1, $Y$7+$K$12*(LN(Q71)-LN(Q56))/15+$K$13*(LN(O71)-LN(N56))/15,L71+$K$12*(LN(Q71)-LN(Q70))+$K$13*(LN(O71)-LN(O70))))</f>
        <v>4.4452535693748177E-4</v>
      </c>
      <c r="M72" s="215">
        <f t="shared" si="24"/>
        <v>5.0027331911758205E-4</v>
      </c>
      <c r="N72" s="104" t="e">
        <f t="shared" si="64"/>
        <v>#VALUE!</v>
      </c>
      <c r="O72" s="104">
        <f t="shared" si="63"/>
        <v>1.1398837462971942</v>
      </c>
      <c r="P72" s="103" t="e">
        <f t="shared" si="65"/>
        <v>#VALUE!</v>
      </c>
      <c r="Q72" s="103">
        <f t="shared" si="66"/>
        <v>61.68838384366218</v>
      </c>
      <c r="R72" s="16">
        <v>2048</v>
      </c>
      <c r="S72" s="103" t="e">
        <f>IF(option=1,IF(Calculation!G72&lt;=Calculation!$L$2,Calculation!S71+(S$38-S$28)/10,IF(AND(select&gt;=30,select&lt;=36),S71+W68,S71+(Calculation!$C$4-S$42)/('TFP model'!$I$18-Calculation!$L$2))))</f>
        <v>#VALUE!</v>
      </c>
      <c r="T72" s="102" t="e">
        <f t="shared" si="67"/>
        <v>#VALUE!</v>
      </c>
      <c r="U72" s="77">
        <v>2019</v>
      </c>
      <c r="V72" s="42"/>
      <c r="W72" s="42">
        <f t="shared" si="73"/>
        <v>0</v>
      </c>
      <c r="X72" s="42"/>
      <c r="Y72" s="42"/>
      <c r="Z72" s="103" t="str">
        <f t="shared" si="26"/>
        <v/>
      </c>
      <c r="AA72" s="102" t="str">
        <f t="shared" si="68"/>
        <v/>
      </c>
      <c r="AB72" s="103" t="str">
        <f t="shared" si="27"/>
        <v/>
      </c>
      <c r="AC72" s="102" t="str">
        <f t="shared" si="69"/>
        <v/>
      </c>
      <c r="AD72" s="16">
        <v>2048</v>
      </c>
      <c r="AE72" s="103" t="str">
        <f>IF(option=2, IF(AE$17=1, AE71, IF(Calculation!$G72&lt;=Calculation!$L$2, Calculation!AE71+(AE$38-AE$28)/10, IF(AND(AE$10&gt;=30, AE$10&lt;=36), AE71+AP68, AE71+(Calculation!$C$7-AE$42)/('TFP model'!$I$21-Calculation!$L$2)))), "")</f>
        <v/>
      </c>
      <c r="AF72" s="103" t="str">
        <f>IF(option=2, IF(AF$17=1, AF71, IF(Calculation!$G72&lt;=Calculation!$L$2, Calculation!AF71+(AF$38-AF$28)/10, IF(AND(AF$10&gt;=30, AF$10&lt;=36), AF71+AQ68, AF71+(Calculation!$C$9-AF$42)/('TFP model'!$I$22-Calculation!$L$2)))), "")</f>
        <v/>
      </c>
      <c r="AG72" s="103" t="str">
        <f>IF(option=2, IF(AG$17=1, AG71, IF(Calculation!$G72&lt;=Calculation!$L$2, Calculation!AG71+(AG$38-AG$28)/10, IF(AND(AG$10&gt;=30, AG$10&lt;=36), AG71+AR68, AG71+(Calculation!$C$11-AG$42)/('TFP model'!$I$23-Calculation!$L$2)))), "")</f>
        <v/>
      </c>
      <c r="AH72" s="103" t="str">
        <f>IF(option=2, IF(AH$17=1, AH71, IF(Calculation!$G72&lt;=Calculation!$L$2, Calculation!AH71+(AH$38-AH$28)/10, IF(AND(AH$10&gt;=30, AH$10&lt;=36), AH71+AS68, AH71+(Calculation!$C$13-AH$42)/('TFP model'!$I$24-Calculation!$L$2)))), "")</f>
        <v/>
      </c>
      <c r="AI72" s="103" t="str">
        <f>IF(option=2, IF(AI$17=1, AI71, IF(Calculation!$G72&lt;=Calculation!$L$2, Calculation!AI71+(AI$38-AI$28)/10, IF(AND(AI$10&gt;=30, AI$10&lt;=36), AI71+AT68, AI71+(Calculation!$C$15-AI$42)/('TFP model'!$I$25-Calculation!$L$2)))), "")</f>
        <v/>
      </c>
      <c r="AJ72" s="77">
        <v>2019</v>
      </c>
      <c r="AK72" s="103"/>
      <c r="AL72" s="103"/>
      <c r="AM72" s="103"/>
      <c r="AN72" s="103"/>
      <c r="AO72" s="103"/>
      <c r="AP72" s="42">
        <f t="shared" si="74"/>
        <v>0</v>
      </c>
      <c r="AQ72" s="42">
        <f t="shared" si="74"/>
        <v>0</v>
      </c>
      <c r="AR72" s="42">
        <f t="shared" si="74"/>
        <v>0</v>
      </c>
      <c r="AS72" s="42">
        <f t="shared" si="74"/>
        <v>0</v>
      </c>
      <c r="AT72" s="42">
        <f t="shared" si="74"/>
        <v>0</v>
      </c>
      <c r="AU72" s="103" t="str">
        <f t="shared" si="33"/>
        <v/>
      </c>
      <c r="AV72" s="103" t="str">
        <f>IF(option=3, IF(AV$17=1, AV71, IF(Calculation!$G72&lt;=Calculation!$L$2,Calculation!AV71+(AV$38-AV$28)/10, IF(AV$10&gt;=30, AV71+BC68, AV71+('TFP model'!$D$29-AV$42)/('TFP model'!$I$29-Calculation!$L$2)))),  "")</f>
        <v/>
      </c>
      <c r="AW72" s="103" t="str">
        <f>IF(option=3, IF(AW$17=1, AW71, IF(Calculation!$G72&lt;=Calculation!$L$2,Calculation!AW71+(AW$38-AW$28)/10, IF(AW$10&gt;=30, AW71+BD68, AW71+('TFP model'!$D$30-AW$42)/('TFP model'!$I$30-Calculation!$L$2)))),  "")</f>
        <v/>
      </c>
      <c r="AX72" s="103" t="str">
        <f>IF(option=3, IF(AX$17=1, AX71, IF(Calculation!$G72&lt;=Calculation!$L$2,Calculation!AX71+(AX$38-AX$28)/10, IF(AX$10&gt;=30, AX71+BE68, AX71+('TFP model'!$D$31-AX$42)/('TFP model'!$I$31-Calculation!$L$2)))),  "")</f>
        <v/>
      </c>
      <c r="AY72" s="77">
        <v>2019</v>
      </c>
      <c r="AZ72" s="103"/>
      <c r="BA72" s="103"/>
      <c r="BB72" s="103"/>
      <c r="BC72" s="141">
        <f t="shared" si="75"/>
        <v>0</v>
      </c>
      <c r="BD72" s="141">
        <f t="shared" si="75"/>
        <v>0</v>
      </c>
      <c r="BE72" s="141">
        <f t="shared" si="75"/>
        <v>0</v>
      </c>
      <c r="BF72" s="103" t="str">
        <f t="shared" si="37"/>
        <v/>
      </c>
      <c r="BG72" s="103" t="str">
        <f>IF(option=3, IF(BG$17=1, BG71, IF(Calculation!$G72&lt;=Calculation!$L$2,Calculation!BG71+(BG$38-BG$28)/10, IF(BG$10&gt;=30, BG71+BP68, BG71+('TFP model'!$D$34-BG$42)/('TFP model'!$I$34-Calculation!$L$2)))),  "")</f>
        <v/>
      </c>
      <c r="BH72" s="103" t="str">
        <f>IF(option=3, IF(BH$17=1, BH71, IF(Calculation!$G72&lt;=Calculation!$L$2,Calculation!BH71+(BH$38-BH$28)/10, IF(BH$10&gt;=30, BH71+BQ68, BH71+('TFP model'!$D$35-BH$42)/('TFP model'!$I$35-Calculation!$L$2)))),  "")</f>
        <v/>
      </c>
      <c r="BI72" s="103" t="str">
        <f>IF(option=3, IF(BI$17=1, BI71, IF(Calculation!$G72&lt;=Calculation!$L$2,Calculation!BI71+(BI$38-BI$28)/10, IF(BI$10&gt;=30, BI71+BR68, BI71+('TFP model'!$D$36-BI$42)/('TFP model'!$I$36-Calculation!$L$2)))),  "")</f>
        <v/>
      </c>
      <c r="BJ72" s="103" t="str">
        <f>IF(option=3, IF(BJ$17=1, BJ71, IF(Calculation!$G72&lt;=Calculation!$L$2,Calculation!BJ71+(BJ$38-BJ$28)/10, IF(BJ$10&gt;=30, BJ71+BS68, BJ71+('TFP model'!$D$37-BJ$42)/('TFP model'!$I$37-Calculation!$L$2)))),  "")</f>
        <v/>
      </c>
      <c r="BK72" s="77">
        <v>2019</v>
      </c>
      <c r="BL72" s="102"/>
      <c r="BM72" s="103"/>
      <c r="BN72" s="103"/>
      <c r="BO72" s="103"/>
      <c r="BP72" s="103">
        <f t="shared" si="76"/>
        <v>0</v>
      </c>
      <c r="BQ72" s="103">
        <f t="shared" si="76"/>
        <v>0</v>
      </c>
      <c r="BR72" s="103">
        <f t="shared" si="76"/>
        <v>0</v>
      </c>
      <c r="BS72" s="103">
        <f t="shared" si="76"/>
        <v>0</v>
      </c>
      <c r="BT72" s="103" t="str">
        <f t="shared" si="42"/>
        <v/>
      </c>
      <c r="BU72" s="103" t="str">
        <f>IF(option=3, IF(BU$17=1, BU71, IF(Calculation!$G72&lt;=Calculation!$L$2,Calculation!BU71+(BU$38-BU$28)/10, IF(BU$10&gt;=30, BU71+BZ68, BU71+('TFP model'!$D$41-BU$42)/('TFP model'!$I$41-Calculation!$L$2)))),  "")</f>
        <v/>
      </c>
      <c r="BV72" s="103" t="str">
        <f>IF(option=3, IF(BV$17=1, BV71, IF(Calculation!$G72&lt;=Calculation!$L$2,Calculation!BV71+(BV$38-BV$28)/10, IF(BV$10&gt;=30, BV71+CA68, BV71+('TFP model'!$D$43-BV$42)/('TFP model'!$I$43-Calculation!$L$2)))),  "")</f>
        <v/>
      </c>
      <c r="BW72" s="77">
        <v>2019</v>
      </c>
      <c r="BX72" s="103"/>
      <c r="BY72" s="103"/>
      <c r="BZ72" s="103">
        <f t="shared" si="77"/>
        <v>0</v>
      </c>
      <c r="CA72" s="103">
        <f t="shared" si="77"/>
        <v>0</v>
      </c>
      <c r="CB72" s="42" t="str">
        <f t="shared" si="45"/>
        <v/>
      </c>
      <c r="CC72" s="103" t="str">
        <f>IF(option=3, IF(CC$17=1, CC71, IF(Calculation!$G72&lt;=Calculation!$L$2,Calculation!CC71+(CC$38-CC$28)/10, IF(CC$10&gt;=30, CC71+CJ68, CC71+('TFP model'!$D$45-CC$42)/('TFP model'!$I$45-Calculation!$L$2)))),  "")</f>
        <v/>
      </c>
      <c r="CD72" s="103" t="str">
        <f>IF(option=3, IF(CD$17=1, CD71, IF(Calculation!$G72&lt;=Calculation!$L$2,Calculation!CD71+(CD$38-CD$28)/10, IF(CD$10&gt;=30, CD71+CK68, CD71+('TFP model'!$D$46-CD$42)/('TFP model'!$I$46-Calculation!$L$2)))),  "")</f>
        <v/>
      </c>
      <c r="CE72" s="103" t="str">
        <f>IF(option=3, IF(CE$17=1, CE71, IF(Calculation!$G72&lt;=Calculation!$L$2,Calculation!CE71+(CE$38-CE$28)/10, IF(CE$10&gt;=30, CE71+CL68, CE71+('TFP model'!$D$47-CE$42)/('TFP model'!$I$47-Calculation!$L$2)))),  "")</f>
        <v/>
      </c>
      <c r="CF72" s="77">
        <v>2019</v>
      </c>
      <c r="CG72" s="102"/>
      <c r="CH72" s="102"/>
      <c r="CI72" s="102"/>
      <c r="CJ72" s="103">
        <f t="shared" si="78"/>
        <v>0</v>
      </c>
      <c r="CK72" s="103">
        <f t="shared" si="78"/>
        <v>0</v>
      </c>
      <c r="CL72" s="103">
        <f t="shared" si="78"/>
        <v>0</v>
      </c>
      <c r="CM72" s="103" t="str">
        <f t="shared" si="49"/>
        <v/>
      </c>
      <c r="CN72" s="103" t="str">
        <f>IF(option=3, IF(CN$17=1, CN71, IF(Calculation!$G72&lt;=Calculation!$L$2,Calculation!CN71+(CN$38-CN$28)/10, IF(CN$10&gt;=30, CN71+DA68, CN71+('TFP model'!$D$50-CN$42)/('TFP model'!$I$50-Calculation!$L$2)))),  "")</f>
        <v/>
      </c>
      <c r="CO72" s="103" t="str">
        <f>IF(option=3, IF(CO$17=1, CO71, IF(Calculation!$G72&lt;=Calculation!$L$2,Calculation!CO71+(CO$38-CO$28)/10, IF(CO$10&gt;=30, CO71+DB68, CO71+('TFP model'!$D$51-CO$42)/('TFP model'!$I$51-Calculation!$L$2)))),  "")</f>
        <v/>
      </c>
      <c r="CP72" s="103" t="str">
        <f>IF(option=3, IF(CP$17=1, CP71, IF(Calculation!$G72&lt;=Calculation!$L$2,Calculation!CP71+(CP$38-CP$28)/10, IF(CP$10&gt;=30, CP71+DC68, CP71+('TFP model'!$D$52-CP$42)/('TFP model'!$I$52-Calculation!$L$2)))),  "")</f>
        <v/>
      </c>
      <c r="CQ72" s="103" t="str">
        <f>IF(option=3, IF(CQ$17=1, CQ71, IF(Calculation!$G72&lt;=Calculation!$L$2,Calculation!CQ71+(CQ$38-CQ$28)/10, IF(CQ$10&gt;=30, CQ71+DD68, CQ71+('TFP model'!$D$53-CQ$42)/('TFP model'!$I$53-Calculation!$L$2)))),  "")</f>
        <v/>
      </c>
      <c r="CR72" s="103" t="str">
        <f>IF(option=3, MIN(100, IF(CR$17=1, CR71, IF(Calculation!$G72&lt;=Calculation!$L$2,Calculation!CR71+(CR$38-CR$28)/10, IF(CR$10&gt;=30, CR71+DE68,  CR71+('TFP model'!$D$54-CR$42)/('TFP model'!$I$54-Calculation!$L$2))))),  "")</f>
        <v/>
      </c>
      <c r="CS72" s="103" t="str">
        <f>IF(option=3, MIN(100, IF(CS$17=1, CS71, IF(Calculation!$G72&lt;=Calculation!$L$2,Calculation!CS71+(CS$38-CS$28)/10, IF(CS$10&gt;=30, CS71+DF68, CS71+('TFP model'!$D$55-CS$42)/('TFP model'!$I$55-Calculation!$L$2))))),  "")</f>
        <v/>
      </c>
      <c r="CT72" s="77">
        <v>2019</v>
      </c>
      <c r="CU72" s="102"/>
      <c r="CV72" s="102"/>
      <c r="CW72" s="102"/>
      <c r="CX72" s="102"/>
      <c r="CY72" s="102"/>
      <c r="CZ72" s="102"/>
      <c r="DA72" s="103">
        <f t="shared" si="79"/>
        <v>0</v>
      </c>
      <c r="DB72" s="103">
        <f t="shared" si="79"/>
        <v>0</v>
      </c>
      <c r="DC72" s="103">
        <f t="shared" si="79"/>
        <v>0</v>
      </c>
      <c r="DD72" s="103">
        <f t="shared" si="79"/>
        <v>0</v>
      </c>
      <c r="DE72" s="103">
        <f t="shared" si="79"/>
        <v>0</v>
      </c>
      <c r="DF72" s="103">
        <f t="shared" si="79"/>
        <v>0</v>
      </c>
      <c r="DG72" s="42" t="str">
        <f t="shared" si="56"/>
        <v/>
      </c>
      <c r="DH72" s="103" t="str">
        <f>IF(option=3, IF(DH$17=1, DH71, IF(Calculation!$G72&lt;=Calculation!$L$2,Calculation!DH71+(DH$38-DH$28)/10, IF(DH$10&gt;=30, DH71+DU68, DH71+('TFP model'!$D$58-DH$42)/('TFP model'!$I$58-Calculation!$L$2)))),  "")</f>
        <v/>
      </c>
      <c r="DI72" s="103" t="str">
        <f>IF(option=3, IF(DI$17=1, DI71, IF(Calculation!$G72&lt;=Calculation!$L$2,Calculation!DI71+(DI$38-DI$28)/10, IF(DI$10&gt;=30, DI71+DV68, DI71+('TFP model'!$D$59-DI$42)/('TFP model'!$I$59-Calculation!$L$2)))),  "")</f>
        <v/>
      </c>
      <c r="DJ72" s="103" t="str">
        <f>IF(option=3, IF(DJ$17=1, DJ71, IF(Calculation!$G72&lt;=Calculation!$L$2,Calculation!DJ71+(DJ$38-DJ$28)/10, IF(DJ$10&gt;=30, DJ71+DW68,  DJ71+('TFP model'!$D$60-DJ$42)/('TFP model'!$I$60-Calculation!$L$2)))),  "")</f>
        <v/>
      </c>
      <c r="DK72" s="103" t="str">
        <f>IF(option=3, IF(DK$17=1, DK71, IF(Calculation!$G72&lt;=Calculation!$L$2,Calculation!DK71+(DK$38-DK$28)/10, IF(DK$10&gt;=30, DK71+DX68, DK71+('TFP model'!$D$61-DK$42)/('TFP model'!$I$61-Calculation!$L$2)))),  "")</f>
        <v/>
      </c>
      <c r="DL72" s="103" t="str">
        <f>IF(option=3, IF(DL$17=1, DL71, IF(Calculation!$G72&lt;=Calculation!$L$2,Calculation!DL71+(DL$38-DL$28)/10, IF(DL$10&gt;=30, DL71+DY68, DL71+('TFP model'!$D$62-DL$42)/('TFP model'!$I$62-Calculation!$L$2)))),  "")</f>
        <v/>
      </c>
      <c r="DM72" s="103" t="str">
        <f>IF(option=3, IF(DM$17=1, DM71, IF(Calculation!$G72&lt;=Calculation!$L$2,Calculation!DM71+(DM$38-DM$28)/10, IF(DM$10&gt;=30, DM71+DZ68, DM71+('TFP model'!$D$63-DM$42)/('TFP model'!$I$63-Calculation!$L$2)))),  "")</f>
        <v/>
      </c>
      <c r="DN72" s="77">
        <v>2019</v>
      </c>
      <c r="DO72" s="102"/>
      <c r="DP72" s="102"/>
      <c r="DQ72" s="102"/>
      <c r="DR72" s="102"/>
      <c r="DS72" s="102"/>
      <c r="DT72" s="102"/>
      <c r="DU72" s="103">
        <f t="shared" si="80"/>
        <v>0</v>
      </c>
      <c r="DV72" s="103">
        <f t="shared" si="80"/>
        <v>0</v>
      </c>
      <c r="DW72" s="103">
        <f t="shared" si="80"/>
        <v>0</v>
      </c>
      <c r="DX72" s="103">
        <f t="shared" si="80"/>
        <v>0</v>
      </c>
      <c r="DY72" s="103">
        <f t="shared" si="80"/>
        <v>0</v>
      </c>
      <c r="DZ72" s="103">
        <f t="shared" si="80"/>
        <v>0</v>
      </c>
      <c r="EA72" s="16"/>
      <c r="EB72" s="16"/>
      <c r="EC72" s="16"/>
      <c r="ED72" s="16"/>
      <c r="EE72" s="16"/>
      <c r="EF72" s="16"/>
      <c r="EI72" s="16"/>
      <c r="EJ72" s="16"/>
      <c r="EK72" s="16"/>
      <c r="EL72" s="16"/>
      <c r="EM72" s="16"/>
      <c r="EN72" s="16"/>
      <c r="EO72" s="16"/>
    </row>
    <row r="73" spans="3:145" x14ac:dyDescent="0.25">
      <c r="F73" s="39" t="str">
        <f t="shared" si="70"/>
        <v>MYS</v>
      </c>
      <c r="G73" s="16">
        <v>2049</v>
      </c>
      <c r="H73" s="16"/>
      <c r="I73" s="40"/>
      <c r="J73" s="105" t="e">
        <f>IF(G73=Calculation!$L$2, $Y$7, IF(G73=Calculation!$L$2+1, $Y$7+$K$12*(LN(P72)-LN(P57))/15+$K$13*(LN(N72)-LN(N57))/15,J72+$K$12*(LN(P72)-LN(P71))+$K$13*(LN(N72)-LN(N71))))</f>
        <v>#VALUE!</v>
      </c>
      <c r="K73" s="105" t="e">
        <f t="shared" si="24"/>
        <v>#VALUE!</v>
      </c>
      <c r="L73" s="105">
        <f>IF(G73=Calculation!$L$2, $Y$7, IF(G73=Calculation!$L$2+1, $Y$7+$K$12*(LN(Q72)-LN(Q57))/15+$K$13*(LN(O72)-LN(N57))/15,L72+$K$12*(LN(Q72)-LN(Q71))+$K$13*(LN(O72)-LN(O71))))</f>
        <v>4.0037616534731611E-4</v>
      </c>
      <c r="M73" s="215">
        <f t="shared" si="24"/>
        <v>4.3302032404213958E-4</v>
      </c>
      <c r="N73" s="104" t="e">
        <f t="shared" si="64"/>
        <v>#VALUE!</v>
      </c>
      <c r="O73" s="104">
        <f t="shared" si="63"/>
        <v>1.140340219954967</v>
      </c>
      <c r="P73" s="103" t="e">
        <f t="shared" si="65"/>
        <v>#VALUE!</v>
      </c>
      <c r="Q73" s="103">
        <f t="shared" si="66"/>
        <v>61.68838384366218</v>
      </c>
      <c r="R73" s="16">
        <v>2049</v>
      </c>
      <c r="S73" s="103" t="e">
        <f>IF(option=1,IF(Calculation!G73&lt;=Calculation!$L$2,Calculation!S72+(S$38-S$28)/10,IF(AND(select&gt;=30,select&lt;=36),S72+W69,S72+(Calculation!$C$4-S$42)/('TFP model'!$I$18-Calculation!$L$2))))</f>
        <v>#VALUE!</v>
      </c>
      <c r="T73" s="102" t="e">
        <f t="shared" si="67"/>
        <v>#VALUE!</v>
      </c>
      <c r="U73" s="77">
        <v>2020</v>
      </c>
      <c r="V73" s="42"/>
      <c r="W73" s="42">
        <f t="shared" si="73"/>
        <v>0</v>
      </c>
      <c r="X73" s="42"/>
      <c r="Y73" s="42"/>
      <c r="Z73" s="103" t="str">
        <f t="shared" si="26"/>
        <v/>
      </c>
      <c r="AA73" s="102" t="str">
        <f t="shared" si="68"/>
        <v/>
      </c>
      <c r="AB73" s="103" t="str">
        <f t="shared" si="27"/>
        <v/>
      </c>
      <c r="AC73" s="102" t="str">
        <f t="shared" si="69"/>
        <v/>
      </c>
      <c r="AD73" s="16">
        <v>2049</v>
      </c>
      <c r="AE73" s="103" t="str">
        <f>IF(option=2, IF(AE$17=1, AE72, IF(Calculation!$G73&lt;=Calculation!$L$2, Calculation!AE72+(AE$38-AE$28)/10, IF(AND(AE$10&gt;=30, AE$10&lt;=36), AE72+AP69, AE72+(Calculation!$C$7-AE$42)/('TFP model'!$I$21-Calculation!$L$2)))), "")</f>
        <v/>
      </c>
      <c r="AF73" s="103" t="str">
        <f>IF(option=2, IF(AF$17=1, AF72, IF(Calculation!$G73&lt;=Calculation!$L$2, Calculation!AF72+(AF$38-AF$28)/10, IF(AND(AF$10&gt;=30, AF$10&lt;=36), AF72+AQ69, AF72+(Calculation!$C$9-AF$42)/('TFP model'!$I$22-Calculation!$L$2)))), "")</f>
        <v/>
      </c>
      <c r="AG73" s="103" t="str">
        <f>IF(option=2, IF(AG$17=1, AG72, IF(Calculation!$G73&lt;=Calculation!$L$2, Calculation!AG72+(AG$38-AG$28)/10, IF(AND(AG$10&gt;=30, AG$10&lt;=36), AG72+AR69, AG72+(Calculation!$C$11-AG$42)/('TFP model'!$I$23-Calculation!$L$2)))), "")</f>
        <v/>
      </c>
      <c r="AH73" s="103" t="str">
        <f>IF(option=2, IF(AH$17=1, AH72, IF(Calculation!$G73&lt;=Calculation!$L$2, Calculation!AH72+(AH$38-AH$28)/10, IF(AND(AH$10&gt;=30, AH$10&lt;=36), AH72+AS69, AH72+(Calculation!$C$13-AH$42)/('TFP model'!$I$24-Calculation!$L$2)))), "")</f>
        <v/>
      </c>
      <c r="AI73" s="103" t="str">
        <f>IF(option=2, IF(AI$17=1, AI72, IF(Calculation!$G73&lt;=Calculation!$L$2, Calculation!AI72+(AI$38-AI$28)/10, IF(AND(AI$10&gt;=30, AI$10&lt;=36), AI72+AT69, AI72+(Calculation!$C$15-AI$42)/('TFP model'!$I$25-Calculation!$L$2)))), "")</f>
        <v/>
      </c>
      <c r="AJ73" s="77">
        <v>2020</v>
      </c>
      <c r="AK73" s="103"/>
      <c r="AL73" s="103"/>
      <c r="AM73" s="103"/>
      <c r="AN73" s="103"/>
      <c r="AO73" s="103"/>
      <c r="AP73" s="42">
        <f t="shared" si="74"/>
        <v>0</v>
      </c>
      <c r="AQ73" s="42">
        <f t="shared" si="74"/>
        <v>0</v>
      </c>
      <c r="AR73" s="42">
        <f t="shared" si="74"/>
        <v>0</v>
      </c>
      <c r="AS73" s="42">
        <f t="shared" si="74"/>
        <v>0</v>
      </c>
      <c r="AT73" s="42">
        <f t="shared" si="74"/>
        <v>0</v>
      </c>
      <c r="AU73" s="103" t="str">
        <f t="shared" si="33"/>
        <v/>
      </c>
      <c r="AV73" s="103" t="str">
        <f>IF(option=3, IF(AV$17=1, AV72, IF(Calculation!$G73&lt;=Calculation!$L$2,Calculation!AV72+(AV$38-AV$28)/10, IF(AV$10&gt;=30, AV72+BC69, AV72+('TFP model'!$D$29-AV$42)/('TFP model'!$I$29-Calculation!$L$2)))),  "")</f>
        <v/>
      </c>
      <c r="AW73" s="103" t="str">
        <f>IF(option=3, IF(AW$17=1, AW72, IF(Calculation!$G73&lt;=Calculation!$L$2,Calculation!AW72+(AW$38-AW$28)/10, IF(AW$10&gt;=30, AW72+BD69, AW72+('TFP model'!$D$30-AW$42)/('TFP model'!$I$30-Calculation!$L$2)))),  "")</f>
        <v/>
      </c>
      <c r="AX73" s="103" t="str">
        <f>IF(option=3, IF(AX$17=1, AX72, IF(Calculation!$G73&lt;=Calculation!$L$2,Calculation!AX72+(AX$38-AX$28)/10, IF(AX$10&gt;=30, AX72+BE69, AX72+('TFP model'!$D$31-AX$42)/('TFP model'!$I$31-Calculation!$L$2)))),  "")</f>
        <v/>
      </c>
      <c r="AY73" s="77">
        <v>2020</v>
      </c>
      <c r="AZ73" s="103"/>
      <c r="BA73" s="103"/>
      <c r="BB73" s="103"/>
      <c r="BC73" s="141">
        <f t="shared" si="75"/>
        <v>0</v>
      </c>
      <c r="BD73" s="141">
        <f t="shared" si="75"/>
        <v>0</v>
      </c>
      <c r="BE73" s="141">
        <f t="shared" si="75"/>
        <v>0</v>
      </c>
      <c r="BF73" s="103" t="str">
        <f t="shared" si="37"/>
        <v/>
      </c>
      <c r="BG73" s="103" t="str">
        <f>IF(option=3, IF(BG$17=1, BG72, IF(Calculation!$G73&lt;=Calculation!$L$2,Calculation!BG72+(BG$38-BG$28)/10, IF(BG$10&gt;=30, BG72+BP69, BG72+('TFP model'!$D$34-BG$42)/('TFP model'!$I$34-Calculation!$L$2)))),  "")</f>
        <v/>
      </c>
      <c r="BH73" s="103" t="str">
        <f>IF(option=3, IF(BH$17=1, BH72, IF(Calculation!$G73&lt;=Calculation!$L$2,Calculation!BH72+(BH$38-BH$28)/10, IF(BH$10&gt;=30, BH72+BQ69, BH72+('TFP model'!$D$35-BH$42)/('TFP model'!$I$35-Calculation!$L$2)))),  "")</f>
        <v/>
      </c>
      <c r="BI73" s="103" t="str">
        <f>IF(option=3, IF(BI$17=1, BI72, IF(Calculation!$G73&lt;=Calculation!$L$2,Calculation!BI72+(BI$38-BI$28)/10, IF(BI$10&gt;=30, BI72+BR69, BI72+('TFP model'!$D$36-BI$42)/('TFP model'!$I$36-Calculation!$L$2)))),  "")</f>
        <v/>
      </c>
      <c r="BJ73" s="103" t="str">
        <f>IF(option=3, IF(BJ$17=1, BJ72, IF(Calculation!$G73&lt;=Calculation!$L$2,Calculation!BJ72+(BJ$38-BJ$28)/10, IF(BJ$10&gt;=30, BJ72+BS69, BJ72+('TFP model'!$D$37-BJ$42)/('TFP model'!$I$37-Calculation!$L$2)))),  "")</f>
        <v/>
      </c>
      <c r="BK73" s="77">
        <v>2020</v>
      </c>
      <c r="BL73" s="102"/>
      <c r="BM73" s="103"/>
      <c r="BN73" s="103"/>
      <c r="BO73" s="103"/>
      <c r="BP73" s="103">
        <f t="shared" si="76"/>
        <v>0</v>
      </c>
      <c r="BQ73" s="103">
        <f t="shared" si="76"/>
        <v>0</v>
      </c>
      <c r="BR73" s="103">
        <f t="shared" si="76"/>
        <v>0</v>
      </c>
      <c r="BS73" s="103">
        <f t="shared" si="76"/>
        <v>0</v>
      </c>
      <c r="BT73" s="103" t="str">
        <f t="shared" si="42"/>
        <v/>
      </c>
      <c r="BU73" s="103" t="str">
        <f>IF(option=3, IF(BU$17=1, BU72, IF(Calculation!$G73&lt;=Calculation!$L$2,Calculation!BU72+(BU$38-BU$28)/10, IF(BU$10&gt;=30, BU72+BZ69, BU72+('TFP model'!$D$41-BU$42)/('TFP model'!$I$41-Calculation!$L$2)))),  "")</f>
        <v/>
      </c>
      <c r="BV73" s="103" t="str">
        <f>IF(option=3, IF(BV$17=1, BV72, IF(Calculation!$G73&lt;=Calculation!$L$2,Calculation!BV72+(BV$38-BV$28)/10, IF(BV$10&gt;=30, BV72+CA69, BV72+('TFP model'!$D$43-BV$42)/('TFP model'!$I$43-Calculation!$L$2)))),  "")</f>
        <v/>
      </c>
      <c r="BW73" s="77">
        <v>2020</v>
      </c>
      <c r="BX73" s="103"/>
      <c r="BY73" s="103"/>
      <c r="BZ73" s="103">
        <f t="shared" si="77"/>
        <v>0</v>
      </c>
      <c r="CA73" s="103">
        <f t="shared" si="77"/>
        <v>0</v>
      </c>
      <c r="CB73" s="42" t="str">
        <f t="shared" si="45"/>
        <v/>
      </c>
      <c r="CC73" s="103" t="str">
        <f>IF(option=3, IF(CC$17=1, CC72, IF(Calculation!$G73&lt;=Calculation!$L$2,Calculation!CC72+(CC$38-CC$28)/10, IF(CC$10&gt;=30, CC72+CJ69, CC72+('TFP model'!$D$45-CC$42)/('TFP model'!$I$45-Calculation!$L$2)))),  "")</f>
        <v/>
      </c>
      <c r="CD73" s="103" t="str">
        <f>IF(option=3, IF(CD$17=1, CD72, IF(Calculation!$G73&lt;=Calculation!$L$2,Calculation!CD72+(CD$38-CD$28)/10, IF(CD$10&gt;=30, CD72+CK69, CD72+('TFP model'!$D$46-CD$42)/('TFP model'!$I$46-Calculation!$L$2)))),  "")</f>
        <v/>
      </c>
      <c r="CE73" s="103" t="str">
        <f>IF(option=3, IF(CE$17=1, CE72, IF(Calculation!$G73&lt;=Calculation!$L$2,Calculation!CE72+(CE$38-CE$28)/10, IF(CE$10&gt;=30, CE72+CL69, CE72+('TFP model'!$D$47-CE$42)/('TFP model'!$I$47-Calculation!$L$2)))),  "")</f>
        <v/>
      </c>
      <c r="CF73" s="77">
        <v>2020</v>
      </c>
      <c r="CG73" s="102"/>
      <c r="CH73" s="102"/>
      <c r="CI73" s="102"/>
      <c r="CJ73" s="103">
        <f t="shared" si="78"/>
        <v>0</v>
      </c>
      <c r="CK73" s="103">
        <f t="shared" si="78"/>
        <v>0</v>
      </c>
      <c r="CL73" s="103">
        <f t="shared" si="78"/>
        <v>0</v>
      </c>
      <c r="CM73" s="103" t="str">
        <f t="shared" si="49"/>
        <v/>
      </c>
      <c r="CN73" s="103" t="str">
        <f>IF(option=3, IF(CN$17=1, CN72, IF(Calculation!$G73&lt;=Calculation!$L$2,Calculation!CN72+(CN$38-CN$28)/10, IF(CN$10&gt;=30, CN72+DA69, CN72+('TFP model'!$D$50-CN$42)/('TFP model'!$I$50-Calculation!$L$2)))),  "")</f>
        <v/>
      </c>
      <c r="CO73" s="103" t="str">
        <f>IF(option=3, IF(CO$17=1, CO72, IF(Calculation!$G73&lt;=Calculation!$L$2,Calculation!CO72+(CO$38-CO$28)/10, IF(CO$10&gt;=30, CO72+DB69, CO72+('TFP model'!$D$51-CO$42)/('TFP model'!$I$51-Calculation!$L$2)))),  "")</f>
        <v/>
      </c>
      <c r="CP73" s="103" t="str">
        <f>IF(option=3, IF(CP$17=1, CP72, IF(Calculation!$G73&lt;=Calculation!$L$2,Calculation!CP72+(CP$38-CP$28)/10, IF(CP$10&gt;=30, CP72+DC69, CP72+('TFP model'!$D$52-CP$42)/('TFP model'!$I$52-Calculation!$L$2)))),  "")</f>
        <v/>
      </c>
      <c r="CQ73" s="103" t="str">
        <f>IF(option=3, IF(CQ$17=1, CQ72, IF(Calculation!$G73&lt;=Calculation!$L$2,Calculation!CQ72+(CQ$38-CQ$28)/10, IF(CQ$10&gt;=30, CQ72+DD69, CQ72+('TFP model'!$D$53-CQ$42)/('TFP model'!$I$53-Calculation!$L$2)))),  "")</f>
        <v/>
      </c>
      <c r="CR73" s="103" t="str">
        <f>IF(option=3, MIN(100, IF(CR$17=1, CR72, IF(Calculation!$G73&lt;=Calculation!$L$2,Calculation!CR72+(CR$38-CR$28)/10, IF(CR$10&gt;=30, CR72+DE69,  CR72+('TFP model'!$D$54-CR$42)/('TFP model'!$I$54-Calculation!$L$2))))),  "")</f>
        <v/>
      </c>
      <c r="CS73" s="103" t="str">
        <f>IF(option=3, MIN(100, IF(CS$17=1, CS72, IF(Calculation!$G73&lt;=Calculation!$L$2,Calculation!CS72+(CS$38-CS$28)/10, IF(CS$10&gt;=30, CS72+DF69, CS72+('TFP model'!$D$55-CS$42)/('TFP model'!$I$55-Calculation!$L$2))))),  "")</f>
        <v/>
      </c>
      <c r="CT73" s="77">
        <v>2020</v>
      </c>
      <c r="CU73" s="102"/>
      <c r="CV73" s="102"/>
      <c r="CW73" s="102"/>
      <c r="CX73" s="102"/>
      <c r="CY73" s="102"/>
      <c r="CZ73" s="102"/>
      <c r="DA73" s="103">
        <f t="shared" si="79"/>
        <v>0</v>
      </c>
      <c r="DB73" s="103">
        <f t="shared" si="79"/>
        <v>0</v>
      </c>
      <c r="DC73" s="103">
        <f t="shared" si="79"/>
        <v>0</v>
      </c>
      <c r="DD73" s="103">
        <f t="shared" si="79"/>
        <v>0</v>
      </c>
      <c r="DE73" s="103">
        <f t="shared" si="79"/>
        <v>0</v>
      </c>
      <c r="DF73" s="103">
        <f t="shared" si="79"/>
        <v>0</v>
      </c>
      <c r="DG73" s="42" t="str">
        <f t="shared" si="56"/>
        <v/>
      </c>
      <c r="DH73" s="103" t="str">
        <f>IF(option=3, IF(DH$17=1, DH72, IF(Calculation!$G73&lt;=Calculation!$L$2,Calculation!DH72+(DH$38-DH$28)/10, IF(DH$10&gt;=30, DH72+DU69, DH72+('TFP model'!$D$58-DH$42)/('TFP model'!$I$58-Calculation!$L$2)))),  "")</f>
        <v/>
      </c>
      <c r="DI73" s="103" t="str">
        <f>IF(option=3, IF(DI$17=1, DI72, IF(Calculation!$G73&lt;=Calculation!$L$2,Calculation!DI72+(DI$38-DI$28)/10, IF(DI$10&gt;=30, DI72+DV69, DI72+('TFP model'!$D$59-DI$42)/('TFP model'!$I$59-Calculation!$L$2)))),  "")</f>
        <v/>
      </c>
      <c r="DJ73" s="103" t="str">
        <f>IF(option=3, IF(DJ$17=1, DJ72, IF(Calculation!$G73&lt;=Calculation!$L$2,Calculation!DJ72+(DJ$38-DJ$28)/10, IF(DJ$10&gt;=30, DJ72+DW69,  DJ72+('TFP model'!$D$60-DJ$42)/('TFP model'!$I$60-Calculation!$L$2)))),  "")</f>
        <v/>
      </c>
      <c r="DK73" s="103" t="str">
        <f>IF(option=3, IF(DK$17=1, DK72, IF(Calculation!$G73&lt;=Calculation!$L$2,Calculation!DK72+(DK$38-DK$28)/10, IF(DK$10&gt;=30, DK72+DX69, DK72+('TFP model'!$D$61-DK$42)/('TFP model'!$I$61-Calculation!$L$2)))),  "")</f>
        <v/>
      </c>
      <c r="DL73" s="103" t="str">
        <f>IF(option=3, IF(DL$17=1, DL72, IF(Calculation!$G73&lt;=Calculation!$L$2,Calculation!DL72+(DL$38-DL$28)/10, IF(DL$10&gt;=30, DL72+DY69, DL72+('TFP model'!$D$62-DL$42)/('TFP model'!$I$62-Calculation!$L$2)))),  "")</f>
        <v/>
      </c>
      <c r="DM73" s="103" t="str">
        <f>IF(option=3, IF(DM$17=1, DM72, IF(Calculation!$G73&lt;=Calculation!$L$2,Calculation!DM72+(DM$38-DM$28)/10, IF(DM$10&gt;=30, DM72+DZ69, DM72+('TFP model'!$D$63-DM$42)/('TFP model'!$I$63-Calculation!$L$2)))),  "")</f>
        <v/>
      </c>
      <c r="DN73" s="77">
        <v>2020</v>
      </c>
      <c r="DO73" s="102"/>
      <c r="DP73" s="102"/>
      <c r="DQ73" s="102"/>
      <c r="DR73" s="102"/>
      <c r="DS73" s="102"/>
      <c r="DT73" s="102"/>
      <c r="DU73" s="103">
        <f t="shared" si="80"/>
        <v>0</v>
      </c>
      <c r="DV73" s="103">
        <f t="shared" si="80"/>
        <v>0</v>
      </c>
      <c r="DW73" s="103">
        <f t="shared" si="80"/>
        <v>0</v>
      </c>
      <c r="DX73" s="103">
        <f t="shared" si="80"/>
        <v>0</v>
      </c>
      <c r="DY73" s="103">
        <f t="shared" si="80"/>
        <v>0</v>
      </c>
      <c r="DZ73" s="103">
        <f t="shared" si="80"/>
        <v>0</v>
      </c>
      <c r="EA73" s="16"/>
      <c r="EB73" s="16"/>
      <c r="EC73" s="16"/>
      <c r="ED73" s="16"/>
      <c r="EE73" s="16"/>
      <c r="EF73" s="16"/>
      <c r="EI73" s="16"/>
      <c r="EJ73" s="16"/>
      <c r="EK73" s="16"/>
      <c r="EL73" s="16"/>
      <c r="EM73" s="16"/>
      <c r="EN73" s="16"/>
      <c r="EO73" s="16"/>
    </row>
    <row r="74" spans="3:145" x14ac:dyDescent="0.25">
      <c r="F74" s="39" t="str">
        <f t="shared" si="70"/>
        <v>MYS</v>
      </c>
      <c r="G74" s="16">
        <v>2050</v>
      </c>
      <c r="H74" s="16"/>
      <c r="I74" s="40"/>
      <c r="J74" s="105" t="e">
        <f>IF(G74=Calculation!$L$2, $Y$7, IF(G74=Calculation!$L$2+1, $Y$7+$K$12*(LN(P73)-LN(P58))/15+$K$13*(LN(N73)-LN(N58))/15,J73+$K$12*(LN(P73)-LN(P72))+$K$13*(LN(N73)-LN(N72))))</f>
        <v>#VALUE!</v>
      </c>
      <c r="K74" s="105" t="e">
        <f t="shared" si="24"/>
        <v>#VALUE!</v>
      </c>
      <c r="L74" s="105">
        <f>IF(G74=Calculation!$L$2, $Y$7, IF(G74=Calculation!$L$2+1, $Y$7+$K$12*(LN(Q73)-LN(Q58))/15+$K$13*(LN(O73)-LN(N58))/15,L73+$K$12*(LN(Q73)-LN(Q72))+$K$13*(LN(O73)-LN(O72))))</f>
        <v>3.6061176550781642E-4</v>
      </c>
      <c r="M74" s="215">
        <f t="shared" si="24"/>
        <v>3.0100808091343412E-4</v>
      </c>
      <c r="N74" s="104" t="e">
        <f t="shared" si="64"/>
        <v>#VALUE!</v>
      </c>
      <c r="O74" s="104">
        <f t="shared" si="63"/>
        <v>1.140751514209281</v>
      </c>
      <c r="P74" s="103" t="e">
        <f t="shared" si="65"/>
        <v>#VALUE!</v>
      </c>
      <c r="Q74" s="103">
        <f t="shared" si="66"/>
        <v>61.68838384366218</v>
      </c>
      <c r="R74" s="16">
        <v>2050</v>
      </c>
      <c r="S74" s="103" t="e">
        <f>IF(option=1,IF(Calculation!G74&lt;=Calculation!$L$2,Calculation!S73+(S$38-S$28)/10,IF(AND(select&gt;=30,select&lt;=36),S73+W70,S73+(Calculation!$C$4-S$42)/('TFP model'!$I$18-Calculation!$L$2))))</f>
        <v>#VALUE!</v>
      </c>
      <c r="T74" s="102" t="e">
        <f t="shared" si="67"/>
        <v>#VALUE!</v>
      </c>
      <c r="U74" s="77">
        <v>2021</v>
      </c>
      <c r="V74" s="42"/>
      <c r="W74" s="42">
        <f t="shared" si="73"/>
        <v>0</v>
      </c>
      <c r="X74" s="42"/>
      <c r="Y74" s="42"/>
      <c r="Z74" s="103" t="str">
        <f t="shared" si="26"/>
        <v/>
      </c>
      <c r="AA74" s="102" t="str">
        <f t="shared" si="68"/>
        <v/>
      </c>
      <c r="AB74" s="103" t="str">
        <f t="shared" si="27"/>
        <v/>
      </c>
      <c r="AC74" s="102" t="str">
        <f t="shared" si="69"/>
        <v/>
      </c>
      <c r="AD74" s="16">
        <v>2050</v>
      </c>
      <c r="AE74" s="103" t="str">
        <f>IF(option=2, IF(AE$17=1, AE73, IF(Calculation!$G74&lt;=Calculation!$L$2, Calculation!AE73+(AE$38-AE$28)/10, IF(AND(AE$10&gt;=30, AE$10&lt;=36), AE73+AP70, AE73+(Calculation!$C$7-AE$42)/('TFP model'!$I$21-Calculation!$L$2)))), "")</f>
        <v/>
      </c>
      <c r="AF74" s="103" t="str">
        <f>IF(option=2, IF(AF$17=1, AF73, IF(Calculation!$G74&lt;=Calculation!$L$2, Calculation!AF73+(AF$38-AF$28)/10, IF(AND(AF$10&gt;=30, AF$10&lt;=36), AF73+AQ70, AF73+(Calculation!$C$9-AF$42)/('TFP model'!$I$22-Calculation!$L$2)))), "")</f>
        <v/>
      </c>
      <c r="AG74" s="103" t="str">
        <f>IF(option=2, IF(AG$17=1, AG73, IF(Calculation!$G74&lt;=Calculation!$L$2, Calculation!AG73+(AG$38-AG$28)/10, IF(AND(AG$10&gt;=30, AG$10&lt;=36), AG73+AR70, AG73+(Calculation!$C$11-AG$42)/('TFP model'!$I$23-Calculation!$L$2)))), "")</f>
        <v/>
      </c>
      <c r="AH74" s="103" t="str">
        <f>IF(option=2, IF(AH$17=1, AH73, IF(Calculation!$G74&lt;=Calculation!$L$2, Calculation!AH73+(AH$38-AH$28)/10, IF(AND(AH$10&gt;=30, AH$10&lt;=36), AH73+AS70, AH73+(Calculation!$C$13-AH$42)/('TFP model'!$I$24-Calculation!$L$2)))), "")</f>
        <v/>
      </c>
      <c r="AI74" s="103" t="str">
        <f>IF(option=2, IF(AI$17=1, AI73, IF(Calculation!$G74&lt;=Calculation!$L$2, Calculation!AI73+(AI$38-AI$28)/10, IF(AND(AI$10&gt;=30, AI$10&lt;=36), AI73+AT70, AI73+(Calculation!$C$15-AI$42)/('TFP model'!$I$25-Calculation!$L$2)))), "")</f>
        <v/>
      </c>
      <c r="AJ74" s="77">
        <v>2021</v>
      </c>
      <c r="AK74" s="103"/>
      <c r="AL74" s="103"/>
      <c r="AM74" s="103"/>
      <c r="AN74" s="103"/>
      <c r="AO74" s="103"/>
      <c r="AP74" s="42">
        <f t="shared" si="74"/>
        <v>0</v>
      </c>
      <c r="AQ74" s="42">
        <f t="shared" si="74"/>
        <v>0</v>
      </c>
      <c r="AR74" s="42">
        <f t="shared" si="74"/>
        <v>0</v>
      </c>
      <c r="AS74" s="42">
        <f t="shared" si="74"/>
        <v>0</v>
      </c>
      <c r="AT74" s="42">
        <f t="shared" si="74"/>
        <v>0</v>
      </c>
      <c r="AU74" s="103" t="str">
        <f t="shared" si="33"/>
        <v/>
      </c>
      <c r="AV74" s="103" t="str">
        <f>IF(option=3, IF(AV$17=1, AV73, IF(Calculation!$G74&lt;=Calculation!$L$2,Calculation!AV73+(AV$38-AV$28)/10, IF(AV$10&gt;=30, AV73+BC70, AV73+('TFP model'!$D$29-AV$42)/('TFP model'!$I$29-Calculation!$L$2)))),  "")</f>
        <v/>
      </c>
      <c r="AW74" s="103" t="str">
        <f>IF(option=3, IF(AW$17=1, AW73, IF(Calculation!$G74&lt;=Calculation!$L$2,Calculation!AW73+(AW$38-AW$28)/10, IF(AW$10&gt;=30, AW73+BD70, AW73+('TFP model'!$D$30-AW$42)/('TFP model'!$I$30-Calculation!$L$2)))),  "")</f>
        <v/>
      </c>
      <c r="AX74" s="103" t="str">
        <f>IF(option=3, IF(AX$17=1, AX73, IF(Calculation!$G74&lt;=Calculation!$L$2,Calculation!AX73+(AX$38-AX$28)/10, IF(AX$10&gt;=30, AX73+BE70, AX73+('TFP model'!$D$31-AX$42)/('TFP model'!$I$31-Calculation!$L$2)))),  "")</f>
        <v/>
      </c>
      <c r="AY74" s="77">
        <v>2021</v>
      </c>
      <c r="AZ74" s="103"/>
      <c r="BA74" s="103"/>
      <c r="BB74" s="103"/>
      <c r="BC74" s="141">
        <f t="shared" si="75"/>
        <v>0</v>
      </c>
      <c r="BD74" s="141">
        <f t="shared" si="75"/>
        <v>0</v>
      </c>
      <c r="BE74" s="141">
        <f t="shared" si="75"/>
        <v>0</v>
      </c>
      <c r="BF74" s="103" t="str">
        <f t="shared" si="37"/>
        <v/>
      </c>
      <c r="BG74" s="103" t="str">
        <f>IF(option=3, IF(BG$17=1, BG73, IF(Calculation!$G74&lt;=Calculation!$L$2,Calculation!BG73+(BG$38-BG$28)/10, IF(BG$10&gt;=30, BG73+BP70, BG73+('TFP model'!$D$34-BG$42)/('TFP model'!$I$34-Calculation!$L$2)))),  "")</f>
        <v/>
      </c>
      <c r="BH74" s="103" t="str">
        <f>IF(option=3, IF(BH$17=1, BH73, IF(Calculation!$G74&lt;=Calculation!$L$2,Calculation!BH73+(BH$38-BH$28)/10, IF(BH$10&gt;=30, BH73+BQ70, BH73+('TFP model'!$D$35-BH$42)/('TFP model'!$I$35-Calculation!$L$2)))),  "")</f>
        <v/>
      </c>
      <c r="BI74" s="103" t="str">
        <f>IF(option=3, IF(BI$17=1, BI73, IF(Calculation!$G74&lt;=Calculation!$L$2,Calculation!BI73+(BI$38-BI$28)/10, IF(BI$10&gt;=30, BI73+BR70, BI73+('TFP model'!$D$36-BI$42)/('TFP model'!$I$36-Calculation!$L$2)))),  "")</f>
        <v/>
      </c>
      <c r="BJ74" s="103" t="str">
        <f>IF(option=3, IF(BJ$17=1, BJ73, IF(Calculation!$G74&lt;=Calculation!$L$2,Calculation!BJ73+(BJ$38-BJ$28)/10, IF(BJ$10&gt;=30, BJ73+BS70, BJ73+('TFP model'!$D$37-BJ$42)/('TFP model'!$I$37-Calculation!$L$2)))),  "")</f>
        <v/>
      </c>
      <c r="BK74" s="77">
        <v>2021</v>
      </c>
      <c r="BL74" s="102"/>
      <c r="BM74" s="103"/>
      <c r="BN74" s="103"/>
      <c r="BO74" s="103"/>
      <c r="BP74" s="103">
        <f t="shared" si="76"/>
        <v>0</v>
      </c>
      <c r="BQ74" s="103">
        <f t="shared" si="76"/>
        <v>0</v>
      </c>
      <c r="BR74" s="103">
        <f t="shared" si="76"/>
        <v>0</v>
      </c>
      <c r="BS74" s="103">
        <f t="shared" si="76"/>
        <v>0</v>
      </c>
      <c r="BT74" s="103" t="str">
        <f t="shared" si="42"/>
        <v/>
      </c>
      <c r="BU74" s="103" t="str">
        <f>IF(option=3, IF(BU$17=1, BU73, IF(Calculation!$G74&lt;=Calculation!$L$2,Calculation!BU73+(BU$38-BU$28)/10, IF(BU$10&gt;=30, BU73+BZ70, BU73+('TFP model'!$D$41-BU$42)/('TFP model'!$I$41-Calculation!$L$2)))),  "")</f>
        <v/>
      </c>
      <c r="BV74" s="103" t="str">
        <f>IF(option=3, IF(BV$17=1, BV73, IF(Calculation!$G74&lt;=Calculation!$L$2,Calculation!BV73+(BV$38-BV$28)/10, IF(BV$10&gt;=30, BV73+CA70, BV73+('TFP model'!$D$43-BV$42)/('TFP model'!$I$43-Calculation!$L$2)))),  "")</f>
        <v/>
      </c>
      <c r="BW74" s="77">
        <v>2021</v>
      </c>
      <c r="BX74" s="103"/>
      <c r="BY74" s="103"/>
      <c r="BZ74" s="103">
        <f t="shared" si="77"/>
        <v>0</v>
      </c>
      <c r="CA74" s="103">
        <f t="shared" si="77"/>
        <v>0</v>
      </c>
      <c r="CB74" s="42" t="str">
        <f t="shared" si="45"/>
        <v/>
      </c>
      <c r="CC74" s="103" t="str">
        <f>IF(option=3, IF(CC$17=1, CC73, IF(Calculation!$G74&lt;=Calculation!$L$2,Calculation!CC73+(CC$38-CC$28)/10, IF(CC$10&gt;=30, CC73+CJ70, CC73+('TFP model'!$D$45-CC$42)/('TFP model'!$I$45-Calculation!$L$2)))),  "")</f>
        <v/>
      </c>
      <c r="CD74" s="103" t="str">
        <f>IF(option=3, IF(CD$17=1, CD73, IF(Calculation!$G74&lt;=Calculation!$L$2,Calculation!CD73+(CD$38-CD$28)/10, IF(CD$10&gt;=30, CD73+CK70, CD73+('TFP model'!$D$46-CD$42)/('TFP model'!$I$46-Calculation!$L$2)))),  "")</f>
        <v/>
      </c>
      <c r="CE74" s="103" t="str">
        <f>IF(option=3, IF(CE$17=1, CE73, IF(Calculation!$G74&lt;=Calculation!$L$2,Calculation!CE73+(CE$38-CE$28)/10, IF(CE$10&gt;=30, CE73+CL70, CE73+('TFP model'!$D$47-CE$42)/('TFP model'!$I$47-Calculation!$L$2)))),  "")</f>
        <v/>
      </c>
      <c r="CF74" s="77">
        <v>2021</v>
      </c>
      <c r="CG74" s="102"/>
      <c r="CH74" s="102"/>
      <c r="CI74" s="102"/>
      <c r="CJ74" s="103">
        <f t="shared" si="78"/>
        <v>0</v>
      </c>
      <c r="CK74" s="103">
        <f t="shared" si="78"/>
        <v>0</v>
      </c>
      <c r="CL74" s="103">
        <f t="shared" si="78"/>
        <v>0</v>
      </c>
      <c r="CM74" s="103" t="str">
        <f t="shared" si="49"/>
        <v/>
      </c>
      <c r="CN74" s="103" t="str">
        <f>IF(option=3, IF(CN$17=1, CN73, IF(Calculation!$G74&lt;=Calculation!$L$2,Calculation!CN73+(CN$38-CN$28)/10, IF(CN$10&gt;=30, CN73+DA70, CN73+('TFP model'!$D$50-CN$42)/('TFP model'!$I$50-Calculation!$L$2)))),  "")</f>
        <v/>
      </c>
      <c r="CO74" s="103" t="str">
        <f>IF(option=3, IF(CO$17=1, CO73, IF(Calculation!$G74&lt;=Calculation!$L$2,Calculation!CO73+(CO$38-CO$28)/10, IF(CO$10&gt;=30, CO73+DB70, CO73+('TFP model'!$D$51-CO$42)/('TFP model'!$I$51-Calculation!$L$2)))),  "")</f>
        <v/>
      </c>
      <c r="CP74" s="103" t="str">
        <f>IF(option=3, IF(CP$17=1, CP73, IF(Calculation!$G74&lt;=Calculation!$L$2,Calculation!CP73+(CP$38-CP$28)/10, IF(CP$10&gt;=30, CP73+DC70, CP73+('TFP model'!$D$52-CP$42)/('TFP model'!$I$52-Calculation!$L$2)))),  "")</f>
        <v/>
      </c>
      <c r="CQ74" s="103" t="str">
        <f>IF(option=3, IF(CQ$17=1, CQ73, IF(Calculation!$G74&lt;=Calculation!$L$2,Calculation!CQ73+(CQ$38-CQ$28)/10, IF(CQ$10&gt;=30, CQ73+DD70, CQ73+('TFP model'!$D$53-CQ$42)/('TFP model'!$I$53-Calculation!$L$2)))),  "")</f>
        <v/>
      </c>
      <c r="CR74" s="103" t="str">
        <f>IF(option=3, MIN(100, IF(CR$17=1, CR73, IF(Calculation!$G74&lt;=Calculation!$L$2,Calculation!CR73+(CR$38-CR$28)/10, IF(CR$10&gt;=30, CR73+DE70,  CR73+('TFP model'!$D$54-CR$42)/('TFP model'!$I$54-Calculation!$L$2))))),  "")</f>
        <v/>
      </c>
      <c r="CS74" s="103" t="str">
        <f>IF(option=3, MIN(100, IF(CS$17=1, CS73, IF(Calculation!$G74&lt;=Calculation!$L$2,Calculation!CS73+(CS$38-CS$28)/10, IF(CS$10&gt;=30, CS73+DF70, CS73+('TFP model'!$D$55-CS$42)/('TFP model'!$I$55-Calculation!$L$2))))),  "")</f>
        <v/>
      </c>
      <c r="CT74" s="77">
        <v>2021</v>
      </c>
      <c r="CU74" s="102"/>
      <c r="CV74" s="102"/>
      <c r="CW74" s="102"/>
      <c r="CX74" s="102"/>
      <c r="CY74" s="102"/>
      <c r="CZ74" s="102"/>
      <c r="DA74" s="103">
        <f t="shared" si="79"/>
        <v>0</v>
      </c>
      <c r="DB74" s="103">
        <f t="shared" si="79"/>
        <v>0</v>
      </c>
      <c r="DC74" s="103">
        <f t="shared" si="79"/>
        <v>0</v>
      </c>
      <c r="DD74" s="103">
        <f t="shared" si="79"/>
        <v>0</v>
      </c>
      <c r="DE74" s="103">
        <f t="shared" si="79"/>
        <v>0</v>
      </c>
      <c r="DF74" s="103">
        <f t="shared" si="79"/>
        <v>0</v>
      </c>
      <c r="DG74" s="42" t="str">
        <f t="shared" si="56"/>
        <v/>
      </c>
      <c r="DH74" s="103" t="str">
        <f>IF(option=3, IF(DH$17=1, DH73, IF(Calculation!$G74&lt;=Calculation!$L$2,Calculation!DH73+(DH$38-DH$28)/10, IF(DH$10&gt;=30, DH73+DU70, DH73+('TFP model'!$D$58-DH$42)/('TFP model'!$I$58-Calculation!$L$2)))),  "")</f>
        <v/>
      </c>
      <c r="DI74" s="103" t="str">
        <f>IF(option=3, IF(DI$17=1, DI73, IF(Calculation!$G74&lt;=Calculation!$L$2,Calculation!DI73+(DI$38-DI$28)/10, IF(DI$10&gt;=30, DI73+DV70, DI73+('TFP model'!$D$59-DI$42)/('TFP model'!$I$59-Calculation!$L$2)))),  "")</f>
        <v/>
      </c>
      <c r="DJ74" s="103" t="str">
        <f>IF(option=3, IF(DJ$17=1, DJ73, IF(Calculation!$G74&lt;=Calculation!$L$2,Calculation!DJ73+(DJ$38-DJ$28)/10, IF(DJ$10&gt;=30, DJ73+DW70,  DJ73+('TFP model'!$D$60-DJ$42)/('TFP model'!$I$60-Calculation!$L$2)))),  "")</f>
        <v/>
      </c>
      <c r="DK74" s="103" t="str">
        <f>IF(option=3, IF(DK$17=1, DK73, IF(Calculation!$G74&lt;=Calculation!$L$2,Calculation!DK73+(DK$38-DK$28)/10, IF(DK$10&gt;=30, DK73+DX70, DK73+('TFP model'!$D$61-DK$42)/('TFP model'!$I$61-Calculation!$L$2)))),  "")</f>
        <v/>
      </c>
      <c r="DL74" s="103" t="str">
        <f>IF(option=3, IF(DL$17=1, DL73, IF(Calculation!$G74&lt;=Calculation!$L$2,Calculation!DL73+(DL$38-DL$28)/10, IF(DL$10&gt;=30, DL73+DY70, DL73+('TFP model'!$D$62-DL$42)/('TFP model'!$I$62-Calculation!$L$2)))),  "")</f>
        <v/>
      </c>
      <c r="DM74" s="103" t="str">
        <f>IF(option=3, IF(DM$17=1, DM73, IF(Calculation!$G74&lt;=Calculation!$L$2,Calculation!DM73+(DM$38-DM$28)/10, IF(DM$10&gt;=30, DM73+DZ70, DM73+('TFP model'!$D$63-DM$42)/('TFP model'!$I$63-Calculation!$L$2)))),  "")</f>
        <v/>
      </c>
      <c r="DN74" s="77">
        <v>2021</v>
      </c>
      <c r="DO74" s="102"/>
      <c r="DP74" s="102"/>
      <c r="DQ74" s="102"/>
      <c r="DR74" s="102"/>
      <c r="DS74" s="102"/>
      <c r="DT74" s="102"/>
      <c r="DU74" s="103">
        <f t="shared" si="80"/>
        <v>0</v>
      </c>
      <c r="DV74" s="103">
        <f t="shared" si="80"/>
        <v>0</v>
      </c>
      <c r="DW74" s="103">
        <f t="shared" si="80"/>
        <v>0</v>
      </c>
      <c r="DX74" s="103">
        <f t="shared" si="80"/>
        <v>0</v>
      </c>
      <c r="DY74" s="103">
        <f t="shared" si="80"/>
        <v>0</v>
      </c>
      <c r="DZ74" s="103">
        <f t="shared" si="80"/>
        <v>0</v>
      </c>
      <c r="EA74" s="16"/>
      <c r="EB74" s="16"/>
      <c r="EC74" s="16"/>
      <c r="ED74" s="16"/>
      <c r="EE74" s="16"/>
      <c r="EF74" s="16"/>
      <c r="EI74" s="16"/>
      <c r="EJ74" s="16"/>
      <c r="EK74" s="16"/>
      <c r="EL74" s="16"/>
      <c r="EM74" s="16"/>
      <c r="EN74" s="16"/>
      <c r="EO74" s="16"/>
    </row>
    <row r="75" spans="3:145" x14ac:dyDescent="0.25">
      <c r="F75" s="39" t="str">
        <f t="shared" si="70"/>
        <v>MYS</v>
      </c>
      <c r="G75" s="16">
        <v>2051</v>
      </c>
      <c r="H75" s="16"/>
      <c r="I75" s="40"/>
      <c r="J75" s="105" t="e">
        <f>IF(G75=Calculation!$L$2, $Y$7, IF(G75=Calculation!$L$2+1, $Y$7+$K$12*(LN(P74)-LN(P59))/15+$K$13*(LN(N74)-LN(N59))/15,J74+$K$12*(LN(P74)-LN(P73))+$K$13*(LN(N74)-LN(N73))))</f>
        <v>#VALUE!</v>
      </c>
      <c r="K75" s="105" t="e">
        <f t="shared" si="24"/>
        <v>#VALUE!</v>
      </c>
      <c r="L75" s="105">
        <f>IF(G75=Calculation!$L$2, $Y$7, IF(G75=Calculation!$L$2+1, $Y$7+$K$12*(LN(Q74)-LN(Q59))/15+$K$13*(LN(O74)-LN(N59))/15,L74+$K$12*(LN(Q74)-LN(Q73))+$K$13*(LN(O74)-LN(O73))))</f>
        <v>3.2479667042582377E-4</v>
      </c>
      <c r="M75" s="215">
        <f t="shared" si="24"/>
        <v>6.089616743680526E-5</v>
      </c>
      <c r="N75" s="104" t="e">
        <f t="shared" si="64"/>
        <v>#VALUE!</v>
      </c>
      <c r="O75" s="104">
        <f t="shared" si="63"/>
        <v>1.1411220866799741</v>
      </c>
      <c r="P75" s="103" t="e">
        <f t="shared" si="65"/>
        <v>#VALUE!</v>
      </c>
      <c r="Q75" s="103">
        <f t="shared" si="66"/>
        <v>61.68838384366218</v>
      </c>
      <c r="R75" s="16">
        <v>2051</v>
      </c>
      <c r="S75" s="103" t="e">
        <f>IF(option=1,IF(Calculation!G75&lt;=Calculation!$L$2,Calculation!S74+(S$38-S$28)/10,IF(AND(select&gt;=30,select&lt;=36),S74+W71,S74+(Calculation!$C$4-S$42)/('TFP model'!$I$18-Calculation!$L$2))))</f>
        <v>#VALUE!</v>
      </c>
      <c r="T75" s="102" t="e">
        <f t="shared" si="67"/>
        <v>#VALUE!</v>
      </c>
      <c r="U75" s="77">
        <v>2022</v>
      </c>
      <c r="V75" s="42"/>
      <c r="W75" s="42">
        <f t="shared" si="73"/>
        <v>0</v>
      </c>
      <c r="X75" s="42"/>
      <c r="Y75" s="42"/>
      <c r="Z75" s="103" t="str">
        <f t="shared" si="26"/>
        <v/>
      </c>
      <c r="AA75" s="102" t="str">
        <f t="shared" si="68"/>
        <v/>
      </c>
      <c r="AB75" s="103" t="str">
        <f t="shared" si="27"/>
        <v/>
      </c>
      <c r="AC75" s="102" t="str">
        <f t="shared" si="69"/>
        <v/>
      </c>
      <c r="AD75" s="16">
        <v>2051</v>
      </c>
      <c r="AE75" s="103" t="str">
        <f>IF(option=2, IF(AE$17=1, AE74, IF(Calculation!$G75&lt;=Calculation!$L$2, Calculation!AE74+(AE$38-AE$28)/10, IF(AND(AE$10&gt;=30, AE$10&lt;=36), AE74+AP71, AE74+(Calculation!$C$7-AE$42)/('TFP model'!$I$21-Calculation!$L$2)))), "")</f>
        <v/>
      </c>
      <c r="AF75" s="103" t="str">
        <f>IF(option=2, IF(AF$17=1, AF74, IF(Calculation!$G75&lt;=Calculation!$L$2, Calculation!AF74+(AF$38-AF$28)/10, IF(AND(AF$10&gt;=30, AF$10&lt;=36), AF74+AQ71, AF74+(Calculation!$C$9-AF$42)/('TFP model'!$I$22-Calculation!$L$2)))), "")</f>
        <v/>
      </c>
      <c r="AG75" s="103" t="str">
        <f>IF(option=2, IF(AG$17=1, AG74, IF(Calculation!$G75&lt;=Calculation!$L$2, Calculation!AG74+(AG$38-AG$28)/10, IF(AND(AG$10&gt;=30, AG$10&lt;=36), AG74+AR71, AG74+(Calculation!$C$11-AG$42)/('TFP model'!$I$23-Calculation!$L$2)))), "")</f>
        <v/>
      </c>
      <c r="AH75" s="103" t="str">
        <f>IF(option=2, IF(AH$17=1, AH74, IF(Calculation!$G75&lt;=Calculation!$L$2, Calculation!AH74+(AH$38-AH$28)/10, IF(AND(AH$10&gt;=30, AH$10&lt;=36), AH74+AS71, AH74+(Calculation!$C$13-AH$42)/('TFP model'!$I$24-Calculation!$L$2)))), "")</f>
        <v/>
      </c>
      <c r="AI75" s="103" t="str">
        <f>IF(option=2, IF(AI$17=1, AI74, IF(Calculation!$G75&lt;=Calculation!$L$2, Calculation!AI74+(AI$38-AI$28)/10, IF(AND(AI$10&gt;=30, AI$10&lt;=36), AI74+AT71, AI74+(Calculation!$C$15-AI$42)/('TFP model'!$I$25-Calculation!$L$2)))), "")</f>
        <v/>
      </c>
      <c r="AJ75" s="77">
        <v>2022</v>
      </c>
      <c r="AK75" s="103"/>
      <c r="AL75" s="103"/>
      <c r="AM75" s="103"/>
      <c r="AN75" s="103"/>
      <c r="AO75" s="103"/>
      <c r="AP75" s="42">
        <f t="shared" si="74"/>
        <v>0</v>
      </c>
      <c r="AQ75" s="42">
        <f t="shared" si="74"/>
        <v>0</v>
      </c>
      <c r="AR75" s="42">
        <f t="shared" si="74"/>
        <v>0</v>
      </c>
      <c r="AS75" s="42">
        <f t="shared" si="74"/>
        <v>0</v>
      </c>
      <c r="AT75" s="42">
        <f t="shared" si="74"/>
        <v>0</v>
      </c>
      <c r="AU75" s="103" t="str">
        <f t="shared" si="33"/>
        <v/>
      </c>
      <c r="AV75" s="103" t="str">
        <f>IF(option=3, IF(AV$17=1, AV74, IF(Calculation!$G75&lt;=Calculation!$L$2,Calculation!AV74+(AV$38-AV$28)/10, IF(AV$10&gt;=30, AV74+BC71, AV74+('TFP model'!$D$29-AV$42)/('TFP model'!$I$29-Calculation!$L$2)))),  "")</f>
        <v/>
      </c>
      <c r="AW75" s="103" t="str">
        <f>IF(option=3, IF(AW$17=1, AW74, IF(Calculation!$G75&lt;=Calculation!$L$2,Calculation!AW74+(AW$38-AW$28)/10, IF(AW$10&gt;=30, AW74+BD71, AW74+('TFP model'!$D$30-AW$42)/('TFP model'!$I$30-Calculation!$L$2)))),  "")</f>
        <v/>
      </c>
      <c r="AX75" s="103" t="str">
        <f>IF(option=3, IF(AX$17=1, AX74, IF(Calculation!$G75&lt;=Calculation!$L$2,Calculation!AX74+(AX$38-AX$28)/10, IF(AX$10&gt;=30, AX74+BE71, AX74+('TFP model'!$D$31-AX$42)/('TFP model'!$I$31-Calculation!$L$2)))),  "")</f>
        <v/>
      </c>
      <c r="AY75" s="77">
        <v>2022</v>
      </c>
      <c r="AZ75" s="103"/>
      <c r="BA75" s="103"/>
      <c r="BB75" s="103"/>
      <c r="BC75" s="141">
        <f t="shared" si="75"/>
        <v>0</v>
      </c>
      <c r="BD75" s="141">
        <f t="shared" si="75"/>
        <v>0</v>
      </c>
      <c r="BE75" s="141">
        <f t="shared" si="75"/>
        <v>0</v>
      </c>
      <c r="BF75" s="103" t="str">
        <f t="shared" si="37"/>
        <v/>
      </c>
      <c r="BG75" s="103" t="str">
        <f>IF(option=3, IF(BG$17=1, BG74, IF(Calculation!$G75&lt;=Calculation!$L$2,Calculation!BG74+(BG$38-BG$28)/10, IF(BG$10&gt;=30, BG74+BP71, BG74+('TFP model'!$D$34-BG$42)/('TFP model'!$I$34-Calculation!$L$2)))),  "")</f>
        <v/>
      </c>
      <c r="BH75" s="103" t="str">
        <f>IF(option=3, IF(BH$17=1, BH74, IF(Calculation!$G75&lt;=Calculation!$L$2,Calculation!BH74+(BH$38-BH$28)/10, IF(BH$10&gt;=30, BH74+BQ71, BH74+('TFP model'!$D$35-BH$42)/('TFP model'!$I$35-Calculation!$L$2)))),  "")</f>
        <v/>
      </c>
      <c r="BI75" s="103" t="str">
        <f>IF(option=3, IF(BI$17=1, BI74, IF(Calculation!$G75&lt;=Calculation!$L$2,Calculation!BI74+(BI$38-BI$28)/10, IF(BI$10&gt;=30, BI74+BR71, BI74+('TFP model'!$D$36-BI$42)/('TFP model'!$I$36-Calculation!$L$2)))),  "")</f>
        <v/>
      </c>
      <c r="BJ75" s="103" t="str">
        <f>IF(option=3, IF(BJ$17=1, BJ74, IF(Calculation!$G75&lt;=Calculation!$L$2,Calculation!BJ74+(BJ$38-BJ$28)/10, IF(BJ$10&gt;=30, BJ74+BS71, BJ74+('TFP model'!$D$37-BJ$42)/('TFP model'!$I$37-Calculation!$L$2)))),  "")</f>
        <v/>
      </c>
      <c r="BK75" s="77">
        <v>2022</v>
      </c>
      <c r="BL75" s="102"/>
      <c r="BM75" s="103"/>
      <c r="BN75" s="103"/>
      <c r="BO75" s="103"/>
      <c r="BP75" s="103">
        <f t="shared" si="76"/>
        <v>0</v>
      </c>
      <c r="BQ75" s="103">
        <f t="shared" si="76"/>
        <v>0</v>
      </c>
      <c r="BR75" s="103">
        <f t="shared" si="76"/>
        <v>0</v>
      </c>
      <c r="BS75" s="103">
        <f t="shared" si="76"/>
        <v>0</v>
      </c>
      <c r="BT75" s="103" t="str">
        <f t="shared" si="42"/>
        <v/>
      </c>
      <c r="BU75" s="103" t="str">
        <f>IF(option=3, IF(BU$17=1, BU74, IF(Calculation!$G75&lt;=Calculation!$L$2,Calculation!BU74+(BU$38-BU$28)/10, IF(BU$10&gt;=30, BU74+BZ71, BU74+('TFP model'!$D$41-BU$42)/('TFP model'!$I$41-Calculation!$L$2)))),  "")</f>
        <v/>
      </c>
      <c r="BV75" s="103" t="str">
        <f>IF(option=3, IF(BV$17=1, BV74, IF(Calculation!$G75&lt;=Calculation!$L$2,Calculation!BV74+(BV$38-BV$28)/10, IF(BV$10&gt;=30, BV74+CA71, BV74+('TFP model'!$D$43-BV$42)/('TFP model'!$I$43-Calculation!$L$2)))),  "")</f>
        <v/>
      </c>
      <c r="BW75" s="77">
        <v>2022</v>
      </c>
      <c r="BX75" s="103"/>
      <c r="BY75" s="103"/>
      <c r="BZ75" s="103">
        <f t="shared" si="77"/>
        <v>0</v>
      </c>
      <c r="CA75" s="103">
        <f t="shared" si="77"/>
        <v>0</v>
      </c>
      <c r="CB75" s="42" t="str">
        <f t="shared" si="45"/>
        <v/>
      </c>
      <c r="CC75" s="103" t="str">
        <f>IF(option=3, IF(CC$17=1, CC74, IF(Calculation!$G75&lt;=Calculation!$L$2,Calculation!CC74+(CC$38-CC$28)/10, IF(CC$10&gt;=30, CC74+CJ71, CC74+('TFP model'!$D$45-CC$42)/('TFP model'!$I$45-Calculation!$L$2)))),  "")</f>
        <v/>
      </c>
      <c r="CD75" s="103" t="str">
        <f>IF(option=3, IF(CD$17=1, CD74, IF(Calculation!$G75&lt;=Calculation!$L$2,Calculation!CD74+(CD$38-CD$28)/10, IF(CD$10&gt;=30, CD74+CK71, CD74+('TFP model'!$D$46-CD$42)/('TFP model'!$I$46-Calculation!$L$2)))),  "")</f>
        <v/>
      </c>
      <c r="CE75" s="103" t="str">
        <f>IF(option=3, IF(CE$17=1, CE74, IF(Calculation!$G75&lt;=Calculation!$L$2,Calculation!CE74+(CE$38-CE$28)/10, IF(CE$10&gt;=30, CE74+CL71, CE74+('TFP model'!$D$47-CE$42)/('TFP model'!$I$47-Calculation!$L$2)))),  "")</f>
        <v/>
      </c>
      <c r="CF75" s="77">
        <v>2022</v>
      </c>
      <c r="CG75" s="102"/>
      <c r="CH75" s="102"/>
      <c r="CI75" s="102"/>
      <c r="CJ75" s="103">
        <f t="shared" si="78"/>
        <v>0</v>
      </c>
      <c r="CK75" s="103">
        <f t="shared" si="78"/>
        <v>0</v>
      </c>
      <c r="CL75" s="103">
        <f t="shared" si="78"/>
        <v>0</v>
      </c>
      <c r="CM75" s="103" t="str">
        <f t="shared" si="49"/>
        <v/>
      </c>
      <c r="CN75" s="103" t="str">
        <f>IF(option=3, IF(CN$17=1, CN74, IF(Calculation!$G75&lt;=Calculation!$L$2,Calculation!CN74+(CN$38-CN$28)/10, IF(CN$10&gt;=30, CN74+DA71, CN74+('TFP model'!$D$50-CN$42)/('TFP model'!$I$50-Calculation!$L$2)))),  "")</f>
        <v/>
      </c>
      <c r="CO75" s="103" t="str">
        <f>IF(option=3, IF(CO$17=1, CO74, IF(Calculation!$G75&lt;=Calculation!$L$2,Calculation!CO74+(CO$38-CO$28)/10, IF(CO$10&gt;=30, CO74+DB71, CO74+('TFP model'!$D$51-CO$42)/('TFP model'!$I$51-Calculation!$L$2)))),  "")</f>
        <v/>
      </c>
      <c r="CP75" s="103" t="str">
        <f>IF(option=3, IF(CP$17=1, CP74, IF(Calculation!$G75&lt;=Calculation!$L$2,Calculation!CP74+(CP$38-CP$28)/10, IF(CP$10&gt;=30, CP74+DC71, CP74+('TFP model'!$D$52-CP$42)/('TFP model'!$I$52-Calculation!$L$2)))),  "")</f>
        <v/>
      </c>
      <c r="CQ75" s="103" t="str">
        <f>IF(option=3, IF(CQ$17=1, CQ74, IF(Calculation!$G75&lt;=Calculation!$L$2,Calculation!CQ74+(CQ$38-CQ$28)/10, IF(CQ$10&gt;=30, CQ74+DD71, CQ74+('TFP model'!$D$53-CQ$42)/('TFP model'!$I$53-Calculation!$L$2)))),  "")</f>
        <v/>
      </c>
      <c r="CR75" s="103" t="str">
        <f>IF(option=3, MIN(100, IF(CR$17=1, CR74, IF(Calculation!$G75&lt;=Calculation!$L$2,Calculation!CR74+(CR$38-CR$28)/10, IF(CR$10&gt;=30, CR74+DE71,  CR74+('TFP model'!$D$54-CR$42)/('TFP model'!$I$54-Calculation!$L$2))))),  "")</f>
        <v/>
      </c>
      <c r="CS75" s="103" t="str">
        <f>IF(option=3, MIN(100, IF(CS$17=1, CS74, IF(Calculation!$G75&lt;=Calculation!$L$2,Calculation!CS74+(CS$38-CS$28)/10, IF(CS$10&gt;=30, CS74+DF71, CS74+('TFP model'!$D$55-CS$42)/('TFP model'!$I$55-Calculation!$L$2))))),  "")</f>
        <v/>
      </c>
      <c r="CT75" s="77">
        <v>2022</v>
      </c>
      <c r="CU75" s="102"/>
      <c r="CV75" s="102"/>
      <c r="CW75" s="102"/>
      <c r="CX75" s="102"/>
      <c r="CY75" s="102"/>
      <c r="CZ75" s="102"/>
      <c r="DA75" s="103">
        <f t="shared" si="79"/>
        <v>0</v>
      </c>
      <c r="DB75" s="103">
        <f t="shared" si="79"/>
        <v>0</v>
      </c>
      <c r="DC75" s="103">
        <f t="shared" si="79"/>
        <v>0</v>
      </c>
      <c r="DD75" s="103">
        <f t="shared" si="79"/>
        <v>0</v>
      </c>
      <c r="DE75" s="103">
        <f t="shared" si="79"/>
        <v>0</v>
      </c>
      <c r="DF75" s="103">
        <f t="shared" si="79"/>
        <v>0</v>
      </c>
      <c r="DG75" s="42" t="str">
        <f t="shared" si="56"/>
        <v/>
      </c>
      <c r="DH75" s="103" t="str">
        <f>IF(option=3, IF(DH$17=1, DH74, IF(Calculation!$G75&lt;=Calculation!$L$2,Calculation!DH74+(DH$38-DH$28)/10, IF(DH$10&gt;=30, DH74+DU71, DH74+('TFP model'!$D$58-DH$42)/('TFP model'!$I$58-Calculation!$L$2)))),  "")</f>
        <v/>
      </c>
      <c r="DI75" s="103" t="str">
        <f>IF(option=3, IF(DI$17=1, DI74, IF(Calculation!$G75&lt;=Calculation!$L$2,Calculation!DI74+(DI$38-DI$28)/10, IF(DI$10&gt;=30, DI74+DV71, DI74+('TFP model'!$D$59-DI$42)/('TFP model'!$I$59-Calculation!$L$2)))),  "")</f>
        <v/>
      </c>
      <c r="DJ75" s="103" t="str">
        <f>IF(option=3, IF(DJ$17=1, DJ74, IF(Calculation!$G75&lt;=Calculation!$L$2,Calculation!DJ74+(DJ$38-DJ$28)/10, IF(DJ$10&gt;=30, DJ74+DW71,  DJ74+('TFP model'!$D$60-DJ$42)/('TFP model'!$I$60-Calculation!$L$2)))),  "")</f>
        <v/>
      </c>
      <c r="DK75" s="103" t="str">
        <f>IF(option=3, IF(DK$17=1, DK74, IF(Calculation!$G75&lt;=Calculation!$L$2,Calculation!DK74+(DK$38-DK$28)/10, IF(DK$10&gt;=30, DK74+DX71, DK74+('TFP model'!$D$61-DK$42)/('TFP model'!$I$61-Calculation!$L$2)))),  "")</f>
        <v/>
      </c>
      <c r="DL75" s="103" t="str">
        <f>IF(option=3, IF(DL$17=1, DL74, IF(Calculation!$G75&lt;=Calculation!$L$2,Calculation!DL74+(DL$38-DL$28)/10, IF(DL$10&gt;=30, DL74+DY71, DL74+('TFP model'!$D$62-DL$42)/('TFP model'!$I$62-Calculation!$L$2)))),  "")</f>
        <v/>
      </c>
      <c r="DM75" s="103" t="str">
        <f>IF(option=3, IF(DM$17=1, DM74, IF(Calculation!$G75&lt;=Calculation!$L$2,Calculation!DM74+(DM$38-DM$28)/10, IF(DM$10&gt;=30, DM74+DZ71, DM74+('TFP model'!$D$63-DM$42)/('TFP model'!$I$63-Calculation!$L$2)))),  "")</f>
        <v/>
      </c>
      <c r="DN75" s="77">
        <v>2022</v>
      </c>
      <c r="DO75" s="102"/>
      <c r="DP75" s="102"/>
      <c r="DQ75" s="102"/>
      <c r="DR75" s="102"/>
      <c r="DS75" s="102"/>
      <c r="DT75" s="102"/>
      <c r="DU75" s="103">
        <f t="shared" si="80"/>
        <v>0</v>
      </c>
      <c r="DV75" s="103">
        <f t="shared" si="80"/>
        <v>0</v>
      </c>
      <c r="DW75" s="103">
        <f t="shared" si="80"/>
        <v>0</v>
      </c>
      <c r="DX75" s="103">
        <f t="shared" si="80"/>
        <v>0</v>
      </c>
      <c r="DY75" s="103">
        <f t="shared" si="80"/>
        <v>0</v>
      </c>
      <c r="DZ75" s="103">
        <f t="shared" si="80"/>
        <v>0</v>
      </c>
      <c r="EA75" s="16"/>
      <c r="EB75" s="16"/>
      <c r="EC75" s="16"/>
      <c r="ED75" s="16"/>
      <c r="EE75" s="16"/>
      <c r="EF75" s="16"/>
      <c r="EI75" s="16"/>
      <c r="EJ75" s="16"/>
      <c r="EK75" s="16"/>
      <c r="EL75" s="16"/>
      <c r="EM75" s="16"/>
      <c r="EN75" s="16"/>
      <c r="EO75" s="16"/>
    </row>
    <row r="76" spans="3:145" x14ac:dyDescent="0.25">
      <c r="F76" s="39" t="str">
        <f t="shared" si="70"/>
        <v>MYS</v>
      </c>
      <c r="G76" s="16">
        <v>2052</v>
      </c>
      <c r="H76" s="16"/>
      <c r="I76" s="40"/>
      <c r="J76" s="105" t="e">
        <f>IF(G76=Calculation!$L$2, $Y$7, IF(G76=Calculation!$L$2+1, $Y$7+$K$12*(LN(P75)-LN(P60))/15+$K$13*(LN(N75)-LN(N60))/15,J75+$K$12*(LN(P75)-LN(P74))+$K$13*(LN(N75)-LN(N74))))</f>
        <v>#VALUE!</v>
      </c>
      <c r="K76" s="105" t="e">
        <f t="shared" si="24"/>
        <v>#VALUE!</v>
      </c>
      <c r="L76" s="105">
        <f>IF(G76=Calculation!$L$2, $Y$7, IF(G76=Calculation!$L$2+1, $Y$7+$K$12*(LN(Q75)-LN(Q60))/15+$K$13*(LN(O75)-LN(N60))/15,L75+$K$12*(LN(Q75)-LN(Q74))+$K$13*(LN(O75)-LN(O74))))</f>
        <v>2.9253864463113266E-4</v>
      </c>
      <c r="M76" s="215">
        <f t="shared" si="24"/>
        <v>-3.4368669180592781E-4</v>
      </c>
      <c r="N76" s="104" t="e">
        <f t="shared" si="64"/>
        <v>#VALUE!</v>
      </c>
      <c r="O76" s="104">
        <f t="shared" si="63"/>
        <v>1.1414559578212946</v>
      </c>
      <c r="P76" s="103" t="e">
        <f t="shared" si="65"/>
        <v>#VALUE!</v>
      </c>
      <c r="Q76" s="103">
        <f t="shared" si="66"/>
        <v>61.68838384366218</v>
      </c>
      <c r="R76" s="16">
        <v>2052</v>
      </c>
      <c r="S76" s="103" t="e">
        <f>IF(option=1,IF(Calculation!G76&lt;=Calculation!$L$2,Calculation!S75+(S$38-S$28)/10,IF(AND(select&gt;=30,select&lt;=36),S75+W72,S75+(Calculation!$C$4-S$42)/('TFP model'!$I$18-Calculation!$L$2))))</f>
        <v>#VALUE!</v>
      </c>
      <c r="T76" s="102" t="e">
        <f t="shared" si="67"/>
        <v>#VALUE!</v>
      </c>
      <c r="U76" s="77">
        <v>2023</v>
      </c>
      <c r="V76" s="42"/>
      <c r="W76" s="42">
        <f t="shared" si="73"/>
        <v>0</v>
      </c>
      <c r="X76" s="42"/>
      <c r="Y76" s="42"/>
      <c r="Z76" s="103" t="str">
        <f t="shared" si="26"/>
        <v/>
      </c>
      <c r="AA76" s="102" t="str">
        <f t="shared" si="68"/>
        <v/>
      </c>
      <c r="AB76" s="103" t="str">
        <f t="shared" si="27"/>
        <v/>
      </c>
      <c r="AC76" s="102" t="str">
        <f t="shared" si="69"/>
        <v/>
      </c>
      <c r="AD76" s="16">
        <v>2052</v>
      </c>
      <c r="AE76" s="103" t="str">
        <f>IF(option=2, IF(AE$17=1, AE75, IF(Calculation!$G76&lt;=Calculation!$L$2, Calculation!AE75+(AE$38-AE$28)/10, IF(AND(AE$10&gt;=30, AE$10&lt;=36), AE75+AP72, AE75+(Calculation!$C$7-AE$42)/('TFP model'!$I$21-Calculation!$L$2)))), "")</f>
        <v/>
      </c>
      <c r="AF76" s="103" t="str">
        <f>IF(option=2, IF(AF$17=1, AF75, IF(Calculation!$G76&lt;=Calculation!$L$2, Calculation!AF75+(AF$38-AF$28)/10, IF(AND(AF$10&gt;=30, AF$10&lt;=36), AF75+AQ72, AF75+(Calculation!$C$9-AF$42)/('TFP model'!$I$22-Calculation!$L$2)))), "")</f>
        <v/>
      </c>
      <c r="AG76" s="103" t="str">
        <f>IF(option=2, IF(AG$17=1, AG75, IF(Calculation!$G76&lt;=Calculation!$L$2, Calculation!AG75+(AG$38-AG$28)/10, IF(AND(AG$10&gt;=30, AG$10&lt;=36), AG75+AR72, AG75+(Calculation!$C$11-AG$42)/('TFP model'!$I$23-Calculation!$L$2)))), "")</f>
        <v/>
      </c>
      <c r="AH76" s="103" t="str">
        <f>IF(option=2, IF(AH$17=1, AH75, IF(Calculation!$G76&lt;=Calculation!$L$2, Calculation!AH75+(AH$38-AH$28)/10, IF(AND(AH$10&gt;=30, AH$10&lt;=36), AH75+AS72, AH75+(Calculation!$C$13-AH$42)/('TFP model'!$I$24-Calculation!$L$2)))), "")</f>
        <v/>
      </c>
      <c r="AI76" s="103" t="str">
        <f>IF(option=2, IF(AI$17=1, AI75, IF(Calculation!$G76&lt;=Calculation!$L$2, Calculation!AI75+(AI$38-AI$28)/10, IF(AND(AI$10&gt;=30, AI$10&lt;=36), AI75+AT72, AI75+(Calculation!$C$15-AI$42)/('TFP model'!$I$25-Calculation!$L$2)))), "")</f>
        <v/>
      </c>
      <c r="AJ76" s="77">
        <v>2023</v>
      </c>
      <c r="AK76" s="103"/>
      <c r="AL76" s="103"/>
      <c r="AM76" s="103"/>
      <c r="AN76" s="103"/>
      <c r="AO76" s="103"/>
      <c r="AP76" s="42">
        <f t="shared" si="74"/>
        <v>0</v>
      </c>
      <c r="AQ76" s="42">
        <f t="shared" si="74"/>
        <v>0</v>
      </c>
      <c r="AR76" s="42">
        <f t="shared" si="74"/>
        <v>0</v>
      </c>
      <c r="AS76" s="42">
        <f t="shared" si="74"/>
        <v>0</v>
      </c>
      <c r="AT76" s="42">
        <f t="shared" si="74"/>
        <v>0</v>
      </c>
      <c r="AU76" s="103" t="str">
        <f t="shared" si="33"/>
        <v/>
      </c>
      <c r="AV76" s="103" t="str">
        <f>IF(option=3, IF(AV$17=1, AV75, IF(Calculation!$G76&lt;=Calculation!$L$2,Calculation!AV75+(AV$38-AV$28)/10, IF(AV$10&gt;=30, AV75+BC72, AV75+('TFP model'!$D$29-AV$42)/('TFP model'!$I$29-Calculation!$L$2)))),  "")</f>
        <v/>
      </c>
      <c r="AW76" s="103" t="str">
        <f>IF(option=3, IF(AW$17=1, AW75, IF(Calculation!$G76&lt;=Calculation!$L$2,Calculation!AW75+(AW$38-AW$28)/10, IF(AW$10&gt;=30, AW75+BD72, AW75+('TFP model'!$D$30-AW$42)/('TFP model'!$I$30-Calculation!$L$2)))),  "")</f>
        <v/>
      </c>
      <c r="AX76" s="103" t="str">
        <f>IF(option=3, IF(AX$17=1, AX75, IF(Calculation!$G76&lt;=Calculation!$L$2,Calculation!AX75+(AX$38-AX$28)/10, IF(AX$10&gt;=30, AX75+BE72, AX75+('TFP model'!$D$31-AX$42)/('TFP model'!$I$31-Calculation!$L$2)))),  "")</f>
        <v/>
      </c>
      <c r="AY76" s="77">
        <v>2023</v>
      </c>
      <c r="AZ76" s="103"/>
      <c r="BA76" s="103"/>
      <c r="BB76" s="103"/>
      <c r="BC76" s="141">
        <f t="shared" si="75"/>
        <v>0</v>
      </c>
      <c r="BD76" s="141">
        <f t="shared" si="75"/>
        <v>0</v>
      </c>
      <c r="BE76" s="141">
        <f t="shared" si="75"/>
        <v>0</v>
      </c>
      <c r="BF76" s="103" t="str">
        <f t="shared" si="37"/>
        <v/>
      </c>
      <c r="BG76" s="103" t="str">
        <f>IF(option=3, IF(BG$17=1, BG75, IF(Calculation!$G76&lt;=Calculation!$L$2,Calculation!BG75+(BG$38-BG$28)/10, IF(BG$10&gt;=30, BG75+BP72, BG75+('TFP model'!$D$34-BG$42)/('TFP model'!$I$34-Calculation!$L$2)))),  "")</f>
        <v/>
      </c>
      <c r="BH76" s="103" t="str">
        <f>IF(option=3, IF(BH$17=1, BH75, IF(Calculation!$G76&lt;=Calculation!$L$2,Calculation!BH75+(BH$38-BH$28)/10, IF(BH$10&gt;=30, BH75+BQ72, BH75+('TFP model'!$D$35-BH$42)/('TFP model'!$I$35-Calculation!$L$2)))),  "")</f>
        <v/>
      </c>
      <c r="BI76" s="103" t="str">
        <f>IF(option=3, IF(BI$17=1, BI75, IF(Calculation!$G76&lt;=Calculation!$L$2,Calculation!BI75+(BI$38-BI$28)/10, IF(BI$10&gt;=30, BI75+BR72, BI75+('TFP model'!$D$36-BI$42)/('TFP model'!$I$36-Calculation!$L$2)))),  "")</f>
        <v/>
      </c>
      <c r="BJ76" s="103" t="str">
        <f>IF(option=3, IF(BJ$17=1, BJ75, IF(Calculation!$G76&lt;=Calculation!$L$2,Calculation!BJ75+(BJ$38-BJ$28)/10, IF(BJ$10&gt;=30, BJ75+BS72, BJ75+('TFP model'!$D$37-BJ$42)/('TFP model'!$I$37-Calculation!$L$2)))),  "")</f>
        <v/>
      </c>
      <c r="BK76" s="77">
        <v>2023</v>
      </c>
      <c r="BL76" s="102"/>
      <c r="BM76" s="103"/>
      <c r="BN76" s="103"/>
      <c r="BO76" s="103"/>
      <c r="BP76" s="103">
        <f t="shared" si="76"/>
        <v>0</v>
      </c>
      <c r="BQ76" s="103">
        <f t="shared" si="76"/>
        <v>0</v>
      </c>
      <c r="BR76" s="103">
        <f t="shared" si="76"/>
        <v>0</v>
      </c>
      <c r="BS76" s="103">
        <f t="shared" si="76"/>
        <v>0</v>
      </c>
      <c r="BT76" s="103" t="str">
        <f t="shared" si="42"/>
        <v/>
      </c>
      <c r="BU76" s="103" t="str">
        <f>IF(option=3, IF(BU$17=1, BU75, IF(Calculation!$G76&lt;=Calculation!$L$2,Calculation!BU75+(BU$38-BU$28)/10, IF(BU$10&gt;=30, BU75+BZ72, BU75+('TFP model'!$D$41-BU$42)/('TFP model'!$I$41-Calculation!$L$2)))),  "")</f>
        <v/>
      </c>
      <c r="BV76" s="103" t="str">
        <f>IF(option=3, IF(BV$17=1, BV75, IF(Calculation!$G76&lt;=Calculation!$L$2,Calculation!BV75+(BV$38-BV$28)/10, IF(BV$10&gt;=30, BV75+CA72, BV75+('TFP model'!$D$43-BV$42)/('TFP model'!$I$43-Calculation!$L$2)))),  "")</f>
        <v/>
      </c>
      <c r="BW76" s="77">
        <v>2023</v>
      </c>
      <c r="BX76" s="103"/>
      <c r="BY76" s="103"/>
      <c r="BZ76" s="103">
        <f t="shared" si="77"/>
        <v>0</v>
      </c>
      <c r="CA76" s="103">
        <f t="shared" si="77"/>
        <v>0</v>
      </c>
      <c r="CB76" s="42" t="str">
        <f t="shared" si="45"/>
        <v/>
      </c>
      <c r="CC76" s="103" t="str">
        <f>IF(option=3, IF(CC$17=1, CC75, IF(Calculation!$G76&lt;=Calculation!$L$2,Calculation!CC75+(CC$38-CC$28)/10, IF(CC$10&gt;=30, CC75+CJ72, CC75+('TFP model'!$D$45-CC$42)/('TFP model'!$I$45-Calculation!$L$2)))),  "")</f>
        <v/>
      </c>
      <c r="CD76" s="103" t="str">
        <f>IF(option=3, IF(CD$17=1, CD75, IF(Calculation!$G76&lt;=Calculation!$L$2,Calculation!CD75+(CD$38-CD$28)/10, IF(CD$10&gt;=30, CD75+CK72, CD75+('TFP model'!$D$46-CD$42)/('TFP model'!$I$46-Calculation!$L$2)))),  "")</f>
        <v/>
      </c>
      <c r="CE76" s="103" t="str">
        <f>IF(option=3, IF(CE$17=1, CE75, IF(Calculation!$G76&lt;=Calculation!$L$2,Calculation!CE75+(CE$38-CE$28)/10, IF(CE$10&gt;=30, CE75+CL72, CE75+('TFP model'!$D$47-CE$42)/('TFP model'!$I$47-Calculation!$L$2)))),  "")</f>
        <v/>
      </c>
      <c r="CF76" s="77">
        <v>2023</v>
      </c>
      <c r="CG76" s="102"/>
      <c r="CH76" s="102"/>
      <c r="CI76" s="102"/>
      <c r="CJ76" s="103">
        <f t="shared" si="78"/>
        <v>0</v>
      </c>
      <c r="CK76" s="103">
        <f t="shared" si="78"/>
        <v>0</v>
      </c>
      <c r="CL76" s="103">
        <f t="shared" si="78"/>
        <v>0</v>
      </c>
      <c r="CM76" s="103" t="str">
        <f t="shared" si="49"/>
        <v/>
      </c>
      <c r="CN76" s="103" t="str">
        <f>IF(option=3, IF(CN$17=1, CN75, IF(Calculation!$G76&lt;=Calculation!$L$2,Calculation!CN75+(CN$38-CN$28)/10, IF(CN$10&gt;=30, CN75+DA72, CN75+('TFP model'!$D$50-CN$42)/('TFP model'!$I$50-Calculation!$L$2)))),  "")</f>
        <v/>
      </c>
      <c r="CO76" s="103" t="str">
        <f>IF(option=3, IF(CO$17=1, CO75, IF(Calculation!$G76&lt;=Calculation!$L$2,Calculation!CO75+(CO$38-CO$28)/10, IF(CO$10&gt;=30, CO75+DB72, CO75+('TFP model'!$D$51-CO$42)/('TFP model'!$I$51-Calculation!$L$2)))),  "")</f>
        <v/>
      </c>
      <c r="CP76" s="103" t="str">
        <f>IF(option=3, IF(CP$17=1, CP75, IF(Calculation!$G76&lt;=Calculation!$L$2,Calculation!CP75+(CP$38-CP$28)/10, IF(CP$10&gt;=30, CP75+DC72, CP75+('TFP model'!$D$52-CP$42)/('TFP model'!$I$52-Calculation!$L$2)))),  "")</f>
        <v/>
      </c>
      <c r="CQ76" s="103" t="str">
        <f>IF(option=3, IF(CQ$17=1, CQ75, IF(Calculation!$G76&lt;=Calculation!$L$2,Calculation!CQ75+(CQ$38-CQ$28)/10, IF(CQ$10&gt;=30, CQ75+DD72, CQ75+('TFP model'!$D$53-CQ$42)/('TFP model'!$I$53-Calculation!$L$2)))),  "")</f>
        <v/>
      </c>
      <c r="CR76" s="103" t="str">
        <f>IF(option=3, MIN(100, IF(CR$17=1, CR75, IF(Calculation!$G76&lt;=Calculation!$L$2,Calculation!CR75+(CR$38-CR$28)/10, IF(CR$10&gt;=30, CR75+DE72,  CR75+('TFP model'!$D$54-CR$42)/('TFP model'!$I$54-Calculation!$L$2))))),  "")</f>
        <v/>
      </c>
      <c r="CS76" s="103" t="str">
        <f>IF(option=3, MIN(100, IF(CS$17=1, CS75, IF(Calculation!$G76&lt;=Calculation!$L$2,Calculation!CS75+(CS$38-CS$28)/10, IF(CS$10&gt;=30, CS75+DF72, CS75+('TFP model'!$D$55-CS$42)/('TFP model'!$I$55-Calculation!$L$2))))),  "")</f>
        <v/>
      </c>
      <c r="CT76" s="77">
        <v>2023</v>
      </c>
      <c r="CU76" s="102"/>
      <c r="CV76" s="102"/>
      <c r="CW76" s="102"/>
      <c r="CX76" s="102"/>
      <c r="CY76" s="102"/>
      <c r="CZ76" s="102"/>
      <c r="DA76" s="103">
        <f t="shared" si="79"/>
        <v>0</v>
      </c>
      <c r="DB76" s="103">
        <f t="shared" si="79"/>
        <v>0</v>
      </c>
      <c r="DC76" s="103">
        <f t="shared" si="79"/>
        <v>0</v>
      </c>
      <c r="DD76" s="103">
        <f t="shared" si="79"/>
        <v>0</v>
      </c>
      <c r="DE76" s="103">
        <f t="shared" si="79"/>
        <v>0</v>
      </c>
      <c r="DF76" s="103">
        <f t="shared" si="79"/>
        <v>0</v>
      </c>
      <c r="DG76" s="42" t="str">
        <f t="shared" si="56"/>
        <v/>
      </c>
      <c r="DH76" s="103" t="str">
        <f>IF(option=3, IF(DH$17=1, DH75, IF(Calculation!$G76&lt;=Calculation!$L$2,Calculation!DH75+(DH$38-DH$28)/10, IF(DH$10&gt;=30, DH75+DU72, DH75+('TFP model'!$D$58-DH$42)/('TFP model'!$I$58-Calculation!$L$2)))),  "")</f>
        <v/>
      </c>
      <c r="DI76" s="103" t="str">
        <f>IF(option=3, IF(DI$17=1, DI75, IF(Calculation!$G76&lt;=Calculation!$L$2,Calculation!DI75+(DI$38-DI$28)/10, IF(DI$10&gt;=30, DI75+DV72, DI75+('TFP model'!$D$59-DI$42)/('TFP model'!$I$59-Calculation!$L$2)))),  "")</f>
        <v/>
      </c>
      <c r="DJ76" s="103" t="str">
        <f>IF(option=3, IF(DJ$17=1, DJ75, IF(Calculation!$G76&lt;=Calculation!$L$2,Calculation!DJ75+(DJ$38-DJ$28)/10, IF(DJ$10&gt;=30, DJ75+DW72,  DJ75+('TFP model'!$D$60-DJ$42)/('TFP model'!$I$60-Calculation!$L$2)))),  "")</f>
        <v/>
      </c>
      <c r="DK76" s="103" t="str">
        <f>IF(option=3, IF(DK$17=1, DK75, IF(Calculation!$G76&lt;=Calculation!$L$2,Calculation!DK75+(DK$38-DK$28)/10, IF(DK$10&gt;=30, DK75+DX72, DK75+('TFP model'!$D$61-DK$42)/('TFP model'!$I$61-Calculation!$L$2)))),  "")</f>
        <v/>
      </c>
      <c r="DL76" s="103" t="str">
        <f>IF(option=3, IF(DL$17=1, DL75, IF(Calculation!$G76&lt;=Calculation!$L$2,Calculation!DL75+(DL$38-DL$28)/10, IF(DL$10&gt;=30, DL75+DY72, DL75+('TFP model'!$D$62-DL$42)/('TFP model'!$I$62-Calculation!$L$2)))),  "")</f>
        <v/>
      </c>
      <c r="DM76" s="103" t="str">
        <f>IF(option=3, IF(DM$17=1, DM75, IF(Calculation!$G76&lt;=Calculation!$L$2,Calculation!DM75+(DM$38-DM$28)/10, IF(DM$10&gt;=30, DM75+DZ72, DM75+('TFP model'!$D$63-DM$42)/('TFP model'!$I$63-Calculation!$L$2)))),  "")</f>
        <v/>
      </c>
      <c r="DN76" s="77">
        <v>2023</v>
      </c>
      <c r="DO76" s="102"/>
      <c r="DP76" s="102"/>
      <c r="DQ76" s="102"/>
      <c r="DR76" s="102"/>
      <c r="DS76" s="102"/>
      <c r="DT76" s="102"/>
      <c r="DU76" s="103">
        <f t="shared" si="80"/>
        <v>0</v>
      </c>
      <c r="DV76" s="103">
        <f t="shared" si="80"/>
        <v>0</v>
      </c>
      <c r="DW76" s="103">
        <f t="shared" si="80"/>
        <v>0</v>
      </c>
      <c r="DX76" s="103">
        <f t="shared" si="80"/>
        <v>0</v>
      </c>
      <c r="DY76" s="103">
        <f t="shared" si="80"/>
        <v>0</v>
      </c>
      <c r="DZ76" s="103">
        <f t="shared" si="80"/>
        <v>0</v>
      </c>
      <c r="EG76"/>
      <c r="EI76" s="16"/>
    </row>
    <row r="77" spans="3:145" x14ac:dyDescent="0.25">
      <c r="F77" s="61"/>
      <c r="G77" s="61"/>
      <c r="H77" s="61"/>
      <c r="I77" s="61"/>
      <c r="J77" s="61"/>
      <c r="K77" s="61"/>
      <c r="L77" s="61"/>
      <c r="M77" s="61"/>
      <c r="N77" s="61"/>
      <c r="O77" s="61"/>
      <c r="P77" s="61"/>
      <c r="Q77" s="61"/>
      <c r="R77" s="12"/>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c r="AZ77" s="16"/>
      <c r="BA77" s="16"/>
      <c r="BB77" s="16"/>
      <c r="BC77" s="16"/>
      <c r="BD77" s="16"/>
      <c r="BE77" s="16"/>
      <c r="BF77" s="16"/>
      <c r="BG77" s="16"/>
      <c r="BH77" s="16"/>
      <c r="BI77" s="16"/>
      <c r="BJ77" s="16"/>
      <c r="BK77" s="16"/>
      <c r="BL77" s="16"/>
      <c r="BM77" s="16"/>
      <c r="BN77" s="16"/>
      <c r="BO77" s="16"/>
      <c r="BP77" s="16"/>
      <c r="BQ77" s="16"/>
      <c r="BR77" s="16"/>
      <c r="BS77" s="16"/>
      <c r="BT77" s="16"/>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c r="DI77" s="16"/>
      <c r="DJ77" s="16"/>
      <c r="DK77" s="16"/>
      <c r="DL77" s="16"/>
      <c r="DM77" s="16"/>
      <c r="DN77" s="16"/>
      <c r="DO77" s="16"/>
      <c r="DP77" s="16"/>
      <c r="DQ77" s="16"/>
      <c r="DR77" s="16"/>
      <c r="DS77" s="16"/>
      <c r="DT77" s="16"/>
      <c r="DU77" s="16"/>
      <c r="DV77" s="16"/>
      <c r="DW77" s="16"/>
      <c r="DX77" s="16"/>
      <c r="DY77" s="16"/>
      <c r="DZ77" s="16"/>
      <c r="EG77"/>
      <c r="EI77" s="16"/>
    </row>
    <row r="78" spans="3:145" x14ac:dyDescent="0.25">
      <c r="L78" s="16"/>
      <c r="M78" s="16"/>
    </row>
  </sheetData>
  <mergeCells count="2">
    <mergeCell ref="J9:M9"/>
    <mergeCell ref="U9:X9"/>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CI6064"/>
  <sheetViews>
    <sheetView zoomScale="70" zoomScaleNormal="70" workbookViewId="0">
      <selection activeCell="A3" sqref="A3"/>
    </sheetView>
  </sheetViews>
  <sheetFormatPr defaultColWidth="8.625" defaultRowHeight="15.75" x14ac:dyDescent="0.25"/>
  <cols>
    <col min="1" max="1" width="17.25" style="16" customWidth="1"/>
    <col min="2" max="2" width="14.875" style="16" customWidth="1"/>
    <col min="3" max="5" width="8.625" style="16"/>
    <col min="6" max="6" width="8.625" style="16" customWidth="1"/>
    <col min="7" max="7" width="13.75" style="16" customWidth="1"/>
    <col min="8" max="8" width="10.625" style="16" customWidth="1"/>
    <col min="9" max="9" width="14.375" style="16" customWidth="1"/>
    <col min="10" max="11" width="13" style="71" customWidth="1"/>
    <col min="12" max="17" width="11.375" style="16" customWidth="1"/>
    <col min="18" max="42" width="8.625" style="16"/>
    <col min="43" max="43" width="14.875" style="16" customWidth="1"/>
    <col min="44" max="44" width="18.125" style="16" customWidth="1"/>
    <col min="45" max="45" width="13.125" style="16" bestFit="1" customWidth="1"/>
    <col min="46" max="46" width="8.625" style="16"/>
    <col min="47" max="47" width="22.625" style="16" customWidth="1"/>
    <col min="48" max="48" width="5.375" style="16" bestFit="1" customWidth="1"/>
    <col min="49" max="49" width="23.25" style="16" bestFit="1" customWidth="1"/>
    <col min="50" max="50" width="18.375" style="16" customWidth="1"/>
    <col min="51" max="51" width="12" style="16" customWidth="1"/>
    <col min="52" max="52" width="9.375" style="16" bestFit="1" customWidth="1"/>
    <col min="53" max="53" width="55.875" style="16" bestFit="1" customWidth="1"/>
    <col min="54" max="54" width="23.375" style="16" bestFit="1" customWidth="1"/>
    <col min="55" max="55" width="5.625" style="16" customWidth="1"/>
    <col min="56" max="56" width="8.375" style="16" bestFit="1" customWidth="1"/>
    <col min="57" max="57" width="43.375" style="16" customWidth="1"/>
    <col min="58" max="58" width="5.625" style="16" customWidth="1"/>
    <col min="59" max="70" width="13.625" style="16" customWidth="1"/>
    <col min="71" max="71" width="15.375" customWidth="1"/>
    <col min="72" max="81" width="15.375" style="16" customWidth="1"/>
    <col min="82" max="83" width="13.625" style="16" customWidth="1"/>
    <col min="84" max="84" width="12" style="16" customWidth="1"/>
    <col min="85" max="85" width="10.625" style="16" customWidth="1"/>
    <col min="86" max="86" width="7.75" style="16" bestFit="1" customWidth="1"/>
    <col min="87" max="87" width="15.25" style="16" customWidth="1"/>
    <col min="88" max="16384" width="8.625" style="16"/>
  </cols>
  <sheetData>
    <row r="1" spans="1:83" x14ac:dyDescent="0.25">
      <c r="A1" s="19" t="s">
        <v>6693</v>
      </c>
      <c r="B1" s="20"/>
      <c r="C1" s="20"/>
      <c r="D1" s="96"/>
      <c r="E1" s="69"/>
      <c r="F1" s="69" t="s">
        <v>555</v>
      </c>
      <c r="G1" s="20"/>
      <c r="H1" s="20"/>
      <c r="I1" s="20"/>
      <c r="J1" s="223"/>
      <c r="K1" s="74"/>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c r="AR1" s="20"/>
      <c r="BG1" s="6" t="s">
        <v>414</v>
      </c>
      <c r="BH1" s="6" t="s">
        <v>407</v>
      </c>
      <c r="BI1" s="16" t="s">
        <v>405</v>
      </c>
      <c r="BJ1" s="16" t="s">
        <v>409</v>
      </c>
      <c r="BK1" s="16" t="s">
        <v>406</v>
      </c>
      <c r="BL1" s="16" t="s">
        <v>404</v>
      </c>
      <c r="BM1" s="16" t="s">
        <v>408</v>
      </c>
      <c r="BN1" s="6" t="s">
        <v>407</v>
      </c>
      <c r="BO1" s="16" t="s">
        <v>405</v>
      </c>
      <c r="BP1" s="16" t="s">
        <v>409</v>
      </c>
      <c r="BQ1" s="16" t="s">
        <v>406</v>
      </c>
      <c r="BR1" s="16" t="s">
        <v>404</v>
      </c>
      <c r="BS1" s="16" t="s">
        <v>408</v>
      </c>
      <c r="BT1" s="16" t="s">
        <v>594</v>
      </c>
      <c r="BU1" s="16" t="s">
        <v>593</v>
      </c>
      <c r="BV1" s="16" t="s">
        <v>592</v>
      </c>
      <c r="BW1" s="16" t="s">
        <v>591</v>
      </c>
      <c r="BX1" s="16" t="s">
        <v>590</v>
      </c>
      <c r="BY1" s="16" t="s">
        <v>594</v>
      </c>
      <c r="BZ1" s="16" t="s">
        <v>593</v>
      </c>
      <c r="CA1" s="16" t="s">
        <v>592</v>
      </c>
      <c r="CB1" s="16" t="s">
        <v>591</v>
      </c>
      <c r="CC1" s="16" t="s">
        <v>590</v>
      </c>
    </row>
    <row r="2" spans="1:83" x14ac:dyDescent="0.25">
      <c r="A2" s="20"/>
      <c r="B2" s="20"/>
      <c r="C2" s="20"/>
      <c r="D2" s="69"/>
      <c r="E2" s="69"/>
      <c r="F2" s="69"/>
      <c r="G2" s="20"/>
      <c r="H2" s="20"/>
      <c r="I2" s="20"/>
      <c r="J2" s="74"/>
      <c r="K2" s="74"/>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
      <c r="AU2" s="21" t="s">
        <v>422</v>
      </c>
      <c r="AV2" s="21"/>
      <c r="AW2" s="21"/>
      <c r="AX2" s="21"/>
      <c r="AY2" s="21"/>
      <c r="BA2" s="78" t="s">
        <v>423</v>
      </c>
      <c r="BB2" s="78"/>
      <c r="BC2" s="79">
        <v>1</v>
      </c>
      <c r="BE2" s="84"/>
      <c r="BF2" s="84"/>
      <c r="BG2" s="22" t="s">
        <v>414</v>
      </c>
      <c r="BH2" s="84" t="s">
        <v>551</v>
      </c>
      <c r="BI2" s="85"/>
      <c r="BJ2" s="85"/>
      <c r="BK2" s="85"/>
      <c r="BL2" s="85"/>
      <c r="BM2" s="85"/>
      <c r="BN2" s="22" t="s">
        <v>550</v>
      </c>
      <c r="BO2" s="23"/>
      <c r="BP2" s="23"/>
      <c r="BQ2" s="23"/>
      <c r="BR2" s="23"/>
      <c r="BS2" s="23"/>
      <c r="BT2" s="84" t="s">
        <v>583</v>
      </c>
      <c r="BU2" s="85"/>
      <c r="BV2" s="85"/>
      <c r="BW2" s="85"/>
      <c r="BX2" s="85"/>
      <c r="BY2" s="22" t="s">
        <v>584</v>
      </c>
      <c r="BZ2" s="23"/>
      <c r="CA2" s="23"/>
      <c r="CB2" s="23"/>
      <c r="CC2" s="23"/>
      <c r="CD2" s="85"/>
      <c r="CE2" s="26"/>
    </row>
    <row r="3" spans="1:83" ht="78.75" x14ac:dyDescent="0.25">
      <c r="A3" s="2" t="s">
        <v>424</v>
      </c>
      <c r="B3" s="2" t="s">
        <v>413</v>
      </c>
      <c r="C3" s="2" t="s">
        <v>425</v>
      </c>
      <c r="D3" s="2" t="s">
        <v>0</v>
      </c>
      <c r="E3" s="2" t="s">
        <v>554</v>
      </c>
      <c r="F3" s="92" t="s">
        <v>6744</v>
      </c>
      <c r="G3" s="32" t="s">
        <v>4665</v>
      </c>
      <c r="H3" s="32" t="s">
        <v>426</v>
      </c>
      <c r="I3" s="32" t="s">
        <v>6699</v>
      </c>
      <c r="J3" s="116" t="s">
        <v>4652</v>
      </c>
      <c r="K3" s="116" t="s">
        <v>4666</v>
      </c>
      <c r="L3" s="2" t="s">
        <v>427</v>
      </c>
      <c r="M3" s="2" t="s">
        <v>428</v>
      </c>
      <c r="N3" s="2" t="s">
        <v>429</v>
      </c>
      <c r="O3" s="2" t="s">
        <v>430</v>
      </c>
      <c r="P3" s="2" t="s">
        <v>431</v>
      </c>
      <c r="Q3" s="2" t="s">
        <v>432</v>
      </c>
      <c r="R3" s="2" t="s">
        <v>433</v>
      </c>
      <c r="S3" s="2" t="s">
        <v>434</v>
      </c>
      <c r="T3" s="2" t="s">
        <v>435</v>
      </c>
      <c r="U3" s="2" t="s">
        <v>436</v>
      </c>
      <c r="V3" s="2" t="s">
        <v>437</v>
      </c>
      <c r="W3" s="2" t="s">
        <v>438</v>
      </c>
      <c r="X3" s="2" t="s">
        <v>439</v>
      </c>
      <c r="Y3" s="2" t="s">
        <v>440</v>
      </c>
      <c r="Z3" s="2" t="s">
        <v>441</v>
      </c>
      <c r="AA3" s="2" t="s">
        <v>442</v>
      </c>
      <c r="AB3" s="2" t="s">
        <v>443</v>
      </c>
      <c r="AC3" s="2" t="s">
        <v>444</v>
      </c>
      <c r="AD3" s="2" t="s">
        <v>445</v>
      </c>
      <c r="AE3" s="2" t="s">
        <v>446</v>
      </c>
      <c r="AF3" s="2" t="s">
        <v>447</v>
      </c>
      <c r="AG3" s="2" t="s">
        <v>448</v>
      </c>
      <c r="AH3" s="2" t="s">
        <v>449</v>
      </c>
      <c r="AI3" s="2" t="s">
        <v>450</v>
      </c>
      <c r="AJ3" s="2" t="s">
        <v>451</v>
      </c>
      <c r="AK3" s="2" t="s">
        <v>452</v>
      </c>
      <c r="AL3" s="2" t="s">
        <v>453</v>
      </c>
      <c r="AM3" s="2" t="s">
        <v>454</v>
      </c>
      <c r="AN3" s="2" t="s">
        <v>455</v>
      </c>
      <c r="AO3" s="2" t="s">
        <v>456</v>
      </c>
      <c r="AP3" s="2" t="s">
        <v>457</v>
      </c>
      <c r="AQ3" s="32" t="s">
        <v>4667</v>
      </c>
      <c r="AR3" s="32" t="s">
        <v>6725</v>
      </c>
      <c r="AS3" s="86" t="s">
        <v>6680</v>
      </c>
      <c r="AT3" s="2"/>
      <c r="AU3" s="156" t="s">
        <v>6703</v>
      </c>
      <c r="AV3" s="2" t="s">
        <v>425</v>
      </c>
      <c r="AW3" s="2" t="s">
        <v>424</v>
      </c>
      <c r="AX3" s="32" t="s">
        <v>4668</v>
      </c>
      <c r="AY3" s="86" t="s">
        <v>532</v>
      </c>
      <c r="BE3" s="4"/>
      <c r="BF3" s="16">
        <v>1</v>
      </c>
      <c r="BG3" s="25" t="s">
        <v>547</v>
      </c>
      <c r="BH3" s="32" t="s">
        <v>533</v>
      </c>
      <c r="BI3" s="32" t="s">
        <v>534</v>
      </c>
      <c r="BJ3" s="32" t="s">
        <v>535</v>
      </c>
      <c r="BK3" s="32" t="s">
        <v>536</v>
      </c>
      <c r="BL3" s="32" t="s">
        <v>537</v>
      </c>
      <c r="BM3" s="32" t="s">
        <v>538</v>
      </c>
      <c r="BN3" s="32" t="s">
        <v>540</v>
      </c>
      <c r="BO3" s="32" t="s">
        <v>542</v>
      </c>
      <c r="BP3" s="32" t="s">
        <v>543</v>
      </c>
      <c r="BQ3" s="32" t="s">
        <v>544</v>
      </c>
      <c r="BR3" s="32" t="s">
        <v>545</v>
      </c>
      <c r="BS3" s="32" t="s">
        <v>546</v>
      </c>
      <c r="BT3" s="32" t="s">
        <v>582</v>
      </c>
      <c r="BU3" s="32" t="s">
        <v>578</v>
      </c>
      <c r="BV3" s="32" t="s">
        <v>579</v>
      </c>
      <c r="BW3" s="32" t="s">
        <v>580</v>
      </c>
      <c r="BX3" s="32" t="s">
        <v>581</v>
      </c>
      <c r="BY3" s="32" t="s">
        <v>585</v>
      </c>
      <c r="BZ3" s="32" t="s">
        <v>586</v>
      </c>
      <c r="CA3" s="32" t="s">
        <v>587</v>
      </c>
      <c r="CB3" s="32" t="s">
        <v>588</v>
      </c>
      <c r="CC3" s="32" t="s">
        <v>589</v>
      </c>
      <c r="CD3" s="26" t="s">
        <v>552</v>
      </c>
      <c r="CE3" s="26"/>
    </row>
    <row r="4" spans="1:83" x14ac:dyDescent="0.25">
      <c r="A4" s="16" t="s">
        <v>404</v>
      </c>
      <c r="B4" s="16" t="s">
        <v>1</v>
      </c>
      <c r="C4" s="16" t="s">
        <v>202</v>
      </c>
      <c r="D4" s="16">
        <v>1985</v>
      </c>
      <c r="E4" s="16" t="s">
        <v>600</v>
      </c>
      <c r="F4" s="16" t="s">
        <v>590</v>
      </c>
      <c r="G4" s="10"/>
      <c r="H4" s="73"/>
      <c r="I4" s="16" t="s">
        <v>6700</v>
      </c>
      <c r="J4" s="71">
        <v>0</v>
      </c>
      <c r="K4" s="71">
        <v>1</v>
      </c>
      <c r="L4" s="16">
        <v>-3.1422270000000001</v>
      </c>
      <c r="M4" s="16">
        <v>-0.57546450000000005</v>
      </c>
      <c r="N4" s="16">
        <v>-1.3136650000000001</v>
      </c>
      <c r="O4" s="16">
        <v>-1.059817</v>
      </c>
      <c r="P4" s="16">
        <v>-1.724993</v>
      </c>
      <c r="Q4" s="16">
        <v>-2.3674590000000002</v>
      </c>
      <c r="R4" s="16">
        <v>0.20530000000000001</v>
      </c>
      <c r="S4" s="16">
        <v>2.9999999999999997E-4</v>
      </c>
      <c r="T4" s="16">
        <v>0</v>
      </c>
      <c r="U4" s="16">
        <v>2.1657000000000002</v>
      </c>
      <c r="V4" s="16">
        <v>0.82</v>
      </c>
      <c r="W4" s="16">
        <v>2.98</v>
      </c>
      <c r="X4" s="16">
        <v>352.06099999999998</v>
      </c>
      <c r="Y4" s="16">
        <v>13.886900000000001</v>
      </c>
      <c r="Z4" s="16">
        <v>0.12784999999999999</v>
      </c>
      <c r="AA4" s="16">
        <v>0.30599890000000002</v>
      </c>
      <c r="AB4" s="16">
        <v>0</v>
      </c>
      <c r="AC4" s="16">
        <v>17.329999999999998</v>
      </c>
      <c r="AD4" s="16">
        <v>18.82</v>
      </c>
      <c r="AE4" s="16">
        <v>0.26889999999999997</v>
      </c>
      <c r="AF4" s="16">
        <v>0</v>
      </c>
      <c r="AG4" s="16">
        <v>3720.33</v>
      </c>
      <c r="AH4" s="16">
        <v>6.0499999999999998E-3</v>
      </c>
      <c r="AI4" s="16">
        <v>15.7882</v>
      </c>
      <c r="AJ4" s="16">
        <v>7.2342000000000004</v>
      </c>
      <c r="AK4" s="16">
        <v>-2.3843999999999999</v>
      </c>
      <c r="AL4" s="16">
        <v>-2.0988000000000002</v>
      </c>
      <c r="AM4" s="16">
        <v>-2.6859999999999999</v>
      </c>
      <c r="AN4" s="16">
        <v>-2.4336000000000002</v>
      </c>
      <c r="AO4" s="16">
        <v>-2.8708999999999998</v>
      </c>
      <c r="AP4" s="16">
        <v>-1.8050999999999999</v>
      </c>
      <c r="AQ4" s="16">
        <v>6.8999999999999999E-3</v>
      </c>
      <c r="AR4" s="16">
        <f>IF(OR(AND(I4&lt;&gt;"", I4&gt;=10000000, AQ4&lt;=32.5), AND(A4="Middle East &amp; North Africa", I4&lt;&gt;"", I4&gt;=9000000, AQ4&lt;&gt;"", AQ4&lt;=32.5)), 0, 1)</f>
        <v>1</v>
      </c>
      <c r="AS4" s="5">
        <f t="shared" ref="AS4:AS67" si="0">IF(D4=1985, 0, L4-L3)</f>
        <v>0</v>
      </c>
      <c r="AU4" s="16" t="s">
        <v>1</v>
      </c>
      <c r="AV4" s="16" t="s">
        <v>202</v>
      </c>
      <c r="AW4" s="16" t="s">
        <v>404</v>
      </c>
      <c r="AX4" s="97">
        <f t="shared" ref="AX4:AX67" si="1">SUMIFS(AR$4:AR$6063,C$4:C$6063,AV4, D$4:D$6063, 2014)</f>
        <v>0</v>
      </c>
      <c r="AY4" s="4">
        <f t="shared" ref="AY4:AY67" si="2">SUMIFS(AS$4:AS$6064,C$4:C$6064,$AV4)</f>
        <v>1.44838</v>
      </c>
      <c r="BA4" s="21" t="s">
        <v>459</v>
      </c>
      <c r="BE4" s="16" t="s">
        <v>6682</v>
      </c>
      <c r="BF4" s="16">
        <v>2</v>
      </c>
      <c r="BG4" s="16" t="str">
        <f t="array" ref="BG4">INDEX($B$4:$B$6063,MATCH(BG5, IF($D$4:$D$6063=2014, $L$4:$L$6063),0))</f>
        <v>United States</v>
      </c>
      <c r="BH4" s="16" t="str">
        <f t="array" ref="BH4">INDEX($B$4:$B$6063,MATCH(BH5, IF($D$4:$D$6063=2014, $L$4:$L$6063),0))</f>
        <v>Korea, Rep.</v>
      </c>
      <c r="BI4" s="16" t="str">
        <f t="array" ref="BI4">INDEX($B$4:$B$6063,MATCH(BI5, IF($D$4:$D$6063=2014, $L$4:$L$6063),0))</f>
        <v>Czech Republic</v>
      </c>
      <c r="BJ4" s="16" t="str">
        <f t="array" ref="BJ4">INDEX($B$4:$B$6063,MATCH(BJ5, IF($D$4:$D$6063=2014, $L$4:$L$6063),0))</f>
        <v>Chile</v>
      </c>
      <c r="BK4" s="16" t="str">
        <f t="array" ref="BK4">INDEX($B$4:$B$6063,MATCH(BK5, IF($D$4:$D$6063=2014, $L$4:$L$6063),0))</f>
        <v>United Arab Emirates</v>
      </c>
      <c r="BL4" s="16" t="str">
        <f t="array" ref="BL4">INDEX($B$4:$B$6063,MATCH(BL5, IF($D$4:$D$6063=2014, $L$4:$L$6063),0))</f>
        <v>India</v>
      </c>
      <c r="BM4" s="16" t="str">
        <f t="array" ref="BM4">INDEX($B$4:$B$6063,MATCH(BM5, IF($D$4:$D$6063=2014, $L$4:$L$6063),0))</f>
        <v>South Africa</v>
      </c>
      <c r="BO4" s="16" t="s">
        <v>555</v>
      </c>
      <c r="BP4" s="16" t="s">
        <v>555</v>
      </c>
      <c r="BQ4" s="16" t="s">
        <v>555</v>
      </c>
      <c r="BR4" s="16" t="s">
        <v>555</v>
      </c>
      <c r="BS4" s="16" t="s">
        <v>555</v>
      </c>
      <c r="BT4" s="16" t="str">
        <f t="array" ref="BT4">INDEX($B$4:$B$6063,MATCH(BT5, IF($D$4:$D$6063=2014, $L$4:$L$6063),0))</f>
        <v>Korea, Rep.</v>
      </c>
      <c r="BU4" s="16" t="str">
        <f t="array" ref="BU4">INDEX($B$4:$B$6063,MATCH(BU5, IF($D$4:$D$6063=2014, $L$4:$L$6063),0))</f>
        <v>Romania</v>
      </c>
      <c r="BV4" s="16" t="str">
        <f t="array" ref="BV4">INDEX($B$4:$B$6063,MATCH(BV5, IF($D$4:$D$6063=2014, $L$4:$L$6063),0))</f>
        <v>Ukraine</v>
      </c>
      <c r="BW4" s="16" t="str">
        <f t="array" ref="BW4">INDEX($B$4:$B$6063,MATCH(BW5, IF($D$4:$D$6063=2014, $L$4:$L$6063),0))</f>
        <v>Vietnam</v>
      </c>
      <c r="BX4" s="16" t="str">
        <f t="array" ref="BX4">INDEX($B$4:$B$6063,MATCH(BX5, IF($D$4:$D$6063=2014, $L$4:$L$6063),0))</f>
        <v>Rwanda</v>
      </c>
      <c r="BY4" s="16" t="s">
        <v>555</v>
      </c>
      <c r="BZ4" s="16" t="s">
        <v>555</v>
      </c>
      <c r="CA4" s="16" t="s">
        <v>555</v>
      </c>
      <c r="CB4" s="16" t="s">
        <v>555</v>
      </c>
      <c r="CC4" s="16" t="s">
        <v>555</v>
      </c>
    </row>
    <row r="5" spans="1:83" x14ac:dyDescent="0.25">
      <c r="A5" s="16" t="s">
        <v>404</v>
      </c>
      <c r="B5" s="16" t="s">
        <v>1</v>
      </c>
      <c r="C5" s="16" t="s">
        <v>202</v>
      </c>
      <c r="D5" s="16">
        <v>1986</v>
      </c>
      <c r="E5" s="16" t="s">
        <v>623</v>
      </c>
      <c r="F5" s="16" t="s">
        <v>590</v>
      </c>
      <c r="G5" s="10"/>
      <c r="H5" s="73"/>
      <c r="I5" s="16" t="s">
        <v>6700</v>
      </c>
      <c r="J5" s="71">
        <v>0</v>
      </c>
      <c r="K5" s="71">
        <v>1</v>
      </c>
      <c r="L5" s="16">
        <v>-3.0879850000000002</v>
      </c>
      <c r="M5" s="16">
        <v>-0.57546450000000005</v>
      </c>
      <c r="N5" s="16">
        <v>-1.2858039999999999</v>
      </c>
      <c r="O5" s="16">
        <v>-1.020602</v>
      </c>
      <c r="P5" s="16">
        <v>-1.7036210000000001</v>
      </c>
      <c r="Q5" s="16">
        <v>-2.335404</v>
      </c>
      <c r="R5" s="16">
        <v>0.20530000000000001</v>
      </c>
      <c r="S5" s="16">
        <v>2.9999999999999997E-4</v>
      </c>
      <c r="T5" s="16">
        <v>0</v>
      </c>
      <c r="U5" s="16">
        <v>2.2414000000000001</v>
      </c>
      <c r="V5" s="16">
        <v>0.91800000000000004</v>
      </c>
      <c r="W5" s="16">
        <v>3.1240000000000001</v>
      </c>
      <c r="X5" s="16">
        <v>353.49</v>
      </c>
      <c r="Y5" s="16">
        <v>14.7652</v>
      </c>
      <c r="Z5" s="16">
        <v>0.13439999999999999</v>
      </c>
      <c r="AA5" s="16">
        <v>0.2823079</v>
      </c>
      <c r="AB5" s="16">
        <v>0</v>
      </c>
      <c r="AC5" s="16">
        <v>17.329999999999998</v>
      </c>
      <c r="AD5" s="16">
        <v>19.43</v>
      </c>
      <c r="AE5" s="16">
        <v>0.28410000000000002</v>
      </c>
      <c r="AF5" s="16">
        <v>0</v>
      </c>
      <c r="AG5" s="16">
        <v>4094.37</v>
      </c>
      <c r="AH5" s="16">
        <v>6.3499999999999997E-3</v>
      </c>
      <c r="AI5" s="16">
        <v>16.321899999999999</v>
      </c>
      <c r="AJ5" s="16">
        <v>8.8449000000000009</v>
      </c>
      <c r="AK5" s="16">
        <v>-2.3407</v>
      </c>
      <c r="AL5" s="16">
        <v>-2.0737000000000001</v>
      </c>
      <c r="AM5" s="16">
        <v>-2.6343999999999999</v>
      </c>
      <c r="AN5" s="16">
        <v>-2.4340000000000002</v>
      </c>
      <c r="AO5" s="16">
        <v>-2.8127</v>
      </c>
      <c r="AP5" s="16">
        <v>-1.8036000000000001</v>
      </c>
      <c r="AQ5" s="16">
        <v>6.8999999999999999E-3</v>
      </c>
      <c r="AR5" s="16">
        <f t="shared" ref="AR5:AR68" si="3">IF(OR(AND(I5&lt;&gt;"", I5&gt;=10000000, AQ5&lt;=32.5), AND(A5="Middle East &amp; North Africa", I5&lt;&gt;"", I5&gt;=9000000, AQ5&lt;&gt;"", AQ5&lt;=32.5)), 0, 1)</f>
        <v>1</v>
      </c>
      <c r="AS5" s="5">
        <f t="shared" si="0"/>
        <v>5.4241999999999901E-2</v>
      </c>
      <c r="AU5" s="16" t="s">
        <v>3</v>
      </c>
      <c r="AV5" s="16" t="s">
        <v>203</v>
      </c>
      <c r="AW5" s="16" t="s">
        <v>405</v>
      </c>
      <c r="AX5" s="97">
        <f t="shared" si="1"/>
        <v>1</v>
      </c>
      <c r="AY5" s="4">
        <f t="shared" si="2"/>
        <v>1.4537115999999997</v>
      </c>
      <c r="BA5" s="16" t="s">
        <v>458</v>
      </c>
      <c r="BB5" s="16" t="s">
        <v>6683</v>
      </c>
      <c r="BC5" s="16">
        <v>1</v>
      </c>
      <c r="BE5" s="16" t="s">
        <v>460</v>
      </c>
      <c r="BF5" s="16">
        <v>3</v>
      </c>
      <c r="BG5" s="4">
        <f t="array" ref="BG5">_xlfn.MAXIFS($L4:$L6064,$A4:$A6064, BG$1, $D4:$D6064, "2014", $AR4:$AR6064, "0")</f>
        <v>5.1624400000000001</v>
      </c>
      <c r="BH5" s="4">
        <f t="array" ref="BH5">_xlfn.MAXIFS($L4:$L6064,$A4:$A6064, BH$1, $D4:$D6064, "2014", $AR4:$AR6064, "0")</f>
        <v>5.8736709999999999</v>
      </c>
      <c r="BI5" s="4">
        <f t="array" ref="BI5">_xlfn.MAXIFS($L4:$L6064,$A4:$A6064, BI$1, $D4:$D6064, "2014", $AR4:$AR6064, "0")</f>
        <v>3.0650629999999999</v>
      </c>
      <c r="BJ5" s="4">
        <f t="array" ref="BJ5">_xlfn.MAXIFS($L4:$L6064,$A4:$A6064, BJ$1, $D4:$D6064, "2014", $AR4:$AR6064, "0")</f>
        <v>1.6206910000000001</v>
      </c>
      <c r="BK5" s="4">
        <f t="array" ref="BK5">_xlfn.MAXIFS($L4:$L6064,$A4:$A6064, BK$1, $D4:$D6064, "2014", $AR4:$AR6064, "0")</f>
        <v>1.7662880000000001</v>
      </c>
      <c r="BL5" s="4">
        <f>_xlfn.MAXIFS($L4:$L6064,$A4:$A6064, BL$1, $D4:$D6064, "2014", $AR4:$AR6064, "0")</f>
        <v>-0.32047949999999997</v>
      </c>
      <c r="BM5" s="4">
        <f t="array" ref="BM5">_xlfn.MAXIFS($L4:$L6064,$A4:$A6064, BM$1, $D4:$D6064, "2014", $AR4:$AR6064, "0")</f>
        <v>1.1206039999999999</v>
      </c>
      <c r="BN5" s="4">
        <f t="array" ref="BN5">PERCENTILE(IF($A$4:$A$6064=BN$1, IF($D$4:$D$6064=2014, IF($AR4:$AR6064=0, $L$4:$L$6064))), 0.75)</f>
        <v>1.0513459999999999</v>
      </c>
      <c r="BO5" s="4">
        <f t="array" ref="BO5">_xlfn.PERCENTILE.INC(IF($A$4:$A$6064=BO$1, IF($D$4:$D$6064=2014, IF($AR4:$AR6064=0, $L$4:$L$6064))), 0.75)</f>
        <v>2.0692005</v>
      </c>
      <c r="BP5" s="4">
        <f t="array" ref="BP5">_xlfn.PERCENTILE.INC(IF($A$4:$A$6064=BP$1, IF($D$4:$D$6064=2014, IF($AR4:$AR6064=0, $L$4:$L$6064))), 0.75)</f>
        <v>0.68861380000000005</v>
      </c>
      <c r="BQ5" s="4">
        <f t="array" ref="BQ5">_xlfn.PERCENTILE.INC(IF($A$4:$A$6064=BQ$1, IF($D$4:$D$6064=2014, IF($AR4:$AR6064=0, $L$4:$L$6064))), 0.75)</f>
        <v>0.27702807499999998</v>
      </c>
      <c r="BR5" s="4">
        <f t="array" ref="BR5">_xlfn.PERCENTILE.INC(IF($A$4:$A$6064=BR$1, IF($D$4:$D$6064=2014, IF($AR4:$AR6064=0, $L$4:$L$6064))), 0.75)</f>
        <v>-0.54805812499999995</v>
      </c>
      <c r="BS5" s="4">
        <f t="array" ref="BS5">_xlfn.PERCENTILE.INC(IF($A$4:$A$6064=BS$1, IF($D$4:$D$6064=2014, IF($AR4:$AR6064=0, $L$4:$L$6064))), 0.75)</f>
        <v>-1.1256169999999999</v>
      </c>
      <c r="BT5" s="4">
        <f>_xlfn.MAXIFS($L4:$L6064,$F4:$F6064, BT$1, $D4:$D6064, "2014", $AR4:$AR6064, "0")</f>
        <v>5.8736709999999999</v>
      </c>
      <c r="BU5" s="4">
        <f>_xlfn.MAXIFS($L4:$L6064,$F4:$F6064, BU$1, $D4:$D6064, "2014", $AR4:$AR6064, "0")</f>
        <v>1.276349</v>
      </c>
      <c r="BV5" s="4">
        <f>_xlfn.MAXIFS($L4:$L6064,$F4:$F6064, BV$1, $D4:$D6064, "2014", $AR4:$AR6064, "0")</f>
        <v>1.2073259999999999</v>
      </c>
      <c r="BW5" s="4">
        <f>_xlfn.MAXIFS($L4:$L6064,$F4:$F6064, BW$1, $D4:$D6064, "2014", $AR4:$AR6064, "0")</f>
        <v>-7.1580000000000005E-4</v>
      </c>
      <c r="BX5" s="4">
        <f>_xlfn.MAXIFS($L4:$L6064,$F4:$F6064, BX$1, $D4:$D6064, "2014", $AR4:$AR6064, "0")</f>
        <v>-0.66274390000000005</v>
      </c>
      <c r="BY5" s="4">
        <f t="array" ref="BY5">PERCENTILE(IF($F$4:$F$6064=BY$1, IF($D$4:$D$6064=2014, IF($AR4:$AR6064=0, $L$4:$L$6064))), 0.75)</f>
        <v>2.0869762500000002</v>
      </c>
      <c r="BZ5" s="4">
        <f t="array" ref="BZ5">PERCENTILE(IF($F$4:$F$6064=BZ$1, IF($D$4:$D$6064=2014, IF($AR4:$AR6064=0, $L$4:$L$6064))), 0.75)</f>
        <v>0.94552664999999991</v>
      </c>
      <c r="CA5" s="4">
        <f t="array" ref="CA5">PERCENTILE(IF($F$4:$F$6064=CA$1, IF($D$4:$D$6064=2014, IF($AR4:$AR6064=0, $L$4:$L$6064))), 0.75)</f>
        <v>8.7633700000000009E-2</v>
      </c>
      <c r="CB5" s="4">
        <f t="array" ref="CB5">PERCENTILE(IF($F$4:$F$6064=CB$1, IF($D$4:$D$6064=2014, IF($AR4:$AR6064=0, $L$4:$L$6064))), 0.75)</f>
        <v>-0.99918030000000002</v>
      </c>
      <c r="CC5" s="4">
        <f t="array" ref="CC5">PERCENTILE(IF($F$4:$F$6064=CC$1, IF($D$4:$D$6064=2014, IF($AR4:$AR6064=0, $L$4:$L$6064))), 0.75)</f>
        <v>-1.1761785</v>
      </c>
      <c r="CD5" s="27" t="s">
        <v>461</v>
      </c>
      <c r="CE5" s="27"/>
    </row>
    <row r="6" spans="1:83" x14ac:dyDescent="0.25">
      <c r="A6" s="16" t="s">
        <v>404</v>
      </c>
      <c r="B6" s="16" t="s">
        <v>1</v>
      </c>
      <c r="C6" s="16" t="s">
        <v>202</v>
      </c>
      <c r="D6" s="16">
        <v>1987</v>
      </c>
      <c r="E6" s="16" t="s">
        <v>611</v>
      </c>
      <c r="F6" s="16" t="s">
        <v>590</v>
      </c>
      <c r="G6" s="10"/>
      <c r="H6" s="73"/>
      <c r="I6" s="16" t="s">
        <v>6700</v>
      </c>
      <c r="J6" s="71">
        <v>0</v>
      </c>
      <c r="K6" s="71">
        <v>1</v>
      </c>
      <c r="L6" s="16">
        <v>-3.0462639999999999</v>
      </c>
      <c r="M6" s="16">
        <v>-0.57546450000000005</v>
      </c>
      <c r="N6" s="16">
        <v>-1.2663199999999999</v>
      </c>
      <c r="O6" s="16">
        <v>-1.0003550000000001</v>
      </c>
      <c r="P6" s="16">
        <v>-1.6822649999999999</v>
      </c>
      <c r="Q6" s="16">
        <v>-2.3033649999999999</v>
      </c>
      <c r="R6" s="16">
        <v>0.20530000000000001</v>
      </c>
      <c r="S6" s="16">
        <v>2.9999999999999997E-4</v>
      </c>
      <c r="T6" s="16">
        <v>0</v>
      </c>
      <c r="U6" s="16">
        <v>2.3170999999999999</v>
      </c>
      <c r="V6" s="16">
        <v>1.016</v>
      </c>
      <c r="W6" s="16">
        <v>3.2679999999999998</v>
      </c>
      <c r="X6" s="16">
        <v>353.60500000000002</v>
      </c>
      <c r="Y6" s="16">
        <v>15.643599999999999</v>
      </c>
      <c r="Z6" s="16">
        <v>0.1308</v>
      </c>
      <c r="AA6" s="16">
        <v>0.25861689999999998</v>
      </c>
      <c r="AB6" s="16">
        <v>0</v>
      </c>
      <c r="AC6" s="16">
        <v>17.329999999999998</v>
      </c>
      <c r="AD6" s="16">
        <v>20.04</v>
      </c>
      <c r="AE6" s="16">
        <v>0.29830000000000001</v>
      </c>
      <c r="AF6" s="16">
        <v>0</v>
      </c>
      <c r="AG6" s="16">
        <v>4460.17</v>
      </c>
      <c r="AH6" s="16">
        <v>6.6499999999999997E-3</v>
      </c>
      <c r="AI6" s="16">
        <v>16.855699999999999</v>
      </c>
      <c r="AJ6" s="16">
        <v>10.4557</v>
      </c>
      <c r="AK6" s="16">
        <v>-2.2970000000000002</v>
      </c>
      <c r="AL6" s="16">
        <v>-2.0486</v>
      </c>
      <c r="AM6" s="16">
        <v>-2.5827</v>
      </c>
      <c r="AN6" s="16">
        <v>-2.4344999999999999</v>
      </c>
      <c r="AO6" s="16">
        <v>-2.7545999999999999</v>
      </c>
      <c r="AP6" s="16">
        <v>-1.8021</v>
      </c>
      <c r="AQ6" s="16">
        <v>6.8999999999999999E-3</v>
      </c>
      <c r="AR6" s="16">
        <f t="shared" si="3"/>
        <v>1</v>
      </c>
      <c r="AS6" s="5">
        <f t="shared" si="0"/>
        <v>4.1721000000000341E-2</v>
      </c>
      <c r="AU6" s="16" t="s">
        <v>43</v>
      </c>
      <c r="AV6" s="16" t="s">
        <v>204</v>
      </c>
      <c r="AW6" s="16" t="s">
        <v>406</v>
      </c>
      <c r="AX6" s="97">
        <f t="shared" si="1"/>
        <v>0</v>
      </c>
      <c r="AY6" s="4">
        <f t="shared" si="2"/>
        <v>0.7239561000000001</v>
      </c>
      <c r="BA6" s="16" t="s">
        <v>547</v>
      </c>
      <c r="BB6" s="16" t="str">
        <f>BG4</f>
        <v>United States</v>
      </c>
      <c r="BC6" s="16">
        <v>2</v>
      </c>
      <c r="BF6" s="16">
        <v>4</v>
      </c>
      <c r="BG6" s="27"/>
      <c r="BH6" s="27"/>
      <c r="BI6" s="27"/>
      <c r="BJ6" s="27"/>
      <c r="BK6" s="27"/>
      <c r="BL6" s="27"/>
      <c r="BM6" s="27"/>
      <c r="BS6" s="16"/>
      <c r="CD6" s="27"/>
      <c r="CE6" s="27"/>
    </row>
    <row r="7" spans="1:83" x14ac:dyDescent="0.25">
      <c r="A7" s="16" t="s">
        <v>404</v>
      </c>
      <c r="B7" s="16" t="s">
        <v>1</v>
      </c>
      <c r="C7" s="16" t="s">
        <v>202</v>
      </c>
      <c r="D7" s="16">
        <v>1988</v>
      </c>
      <c r="E7" s="16" t="s">
        <v>616</v>
      </c>
      <c r="F7" s="16" t="s">
        <v>590</v>
      </c>
      <c r="G7" s="10"/>
      <c r="H7" s="73"/>
      <c r="I7" s="16" t="s">
        <v>6700</v>
      </c>
      <c r="J7" s="71">
        <v>0</v>
      </c>
      <c r="K7" s="71">
        <v>1</v>
      </c>
      <c r="L7" s="16">
        <v>-3.0020570000000002</v>
      </c>
      <c r="M7" s="16">
        <v>-0.57546450000000005</v>
      </c>
      <c r="N7" s="16">
        <v>-1.2514259999999999</v>
      </c>
      <c r="O7" s="16">
        <v>-0.97029569999999998</v>
      </c>
      <c r="P7" s="16">
        <v>-1.6609290000000001</v>
      </c>
      <c r="Q7" s="16">
        <v>-2.271344</v>
      </c>
      <c r="R7" s="16">
        <v>0.20530000000000001</v>
      </c>
      <c r="S7" s="16">
        <v>2.9999999999999997E-4</v>
      </c>
      <c r="T7" s="16">
        <v>0</v>
      </c>
      <c r="U7" s="16">
        <v>2.3927999999999998</v>
      </c>
      <c r="V7" s="16">
        <v>1.1140000000000001</v>
      </c>
      <c r="W7" s="16">
        <v>3.4119999999999999</v>
      </c>
      <c r="X7" s="16">
        <v>353.00099999999998</v>
      </c>
      <c r="Y7" s="16">
        <v>16.521999999999998</v>
      </c>
      <c r="Z7" s="16">
        <v>0.13245000000000001</v>
      </c>
      <c r="AA7" s="16">
        <v>0.234926</v>
      </c>
      <c r="AB7" s="16">
        <v>0</v>
      </c>
      <c r="AC7" s="16">
        <v>17.329999999999998</v>
      </c>
      <c r="AD7" s="16">
        <v>20.65</v>
      </c>
      <c r="AE7" s="16">
        <v>0.30869999999999997</v>
      </c>
      <c r="AF7" s="16">
        <v>0</v>
      </c>
      <c r="AG7" s="16">
        <v>4879.66</v>
      </c>
      <c r="AH7" s="16">
        <v>6.9499999999999996E-3</v>
      </c>
      <c r="AI7" s="16">
        <v>17.389500000000002</v>
      </c>
      <c r="AJ7" s="16">
        <v>12.0665</v>
      </c>
      <c r="AK7" s="16">
        <v>-2.2534000000000001</v>
      </c>
      <c r="AL7" s="16">
        <v>-2.0234999999999999</v>
      </c>
      <c r="AM7" s="16">
        <v>-2.5310999999999999</v>
      </c>
      <c r="AN7" s="16">
        <v>-2.4350000000000001</v>
      </c>
      <c r="AO7" s="16">
        <v>-2.6964000000000001</v>
      </c>
      <c r="AP7" s="16">
        <v>-1.8006</v>
      </c>
      <c r="AQ7" s="16">
        <v>6.8999999999999999E-3</v>
      </c>
      <c r="AR7" s="16">
        <f t="shared" si="3"/>
        <v>1</v>
      </c>
      <c r="AS7" s="5">
        <f t="shared" si="0"/>
        <v>4.4206999999999663E-2</v>
      </c>
      <c r="AU7" s="16" t="s">
        <v>170</v>
      </c>
      <c r="AV7" s="16" t="s">
        <v>205</v>
      </c>
      <c r="AW7" s="16" t="s">
        <v>407</v>
      </c>
      <c r="AX7" s="97">
        <f t="shared" si="1"/>
        <v>1</v>
      </c>
      <c r="AY7" s="4">
        <f t="shared" si="2"/>
        <v>3.4912863000000001</v>
      </c>
      <c r="BA7" s="11" t="s">
        <v>539</v>
      </c>
      <c r="BB7" s="28" t="s">
        <v>555</v>
      </c>
      <c r="BC7" s="16">
        <v>3</v>
      </c>
      <c r="BE7" s="16" t="s">
        <v>464</v>
      </c>
      <c r="BF7" s="16">
        <v>5</v>
      </c>
      <c r="BG7" s="27"/>
      <c r="BH7" s="27"/>
      <c r="BI7" s="27"/>
      <c r="BJ7" s="27"/>
      <c r="BK7" s="27"/>
      <c r="BL7" s="27"/>
      <c r="BM7" s="27"/>
      <c r="BS7" s="16"/>
      <c r="CD7" s="27"/>
      <c r="CE7" s="27"/>
    </row>
    <row r="8" spans="1:83" x14ac:dyDescent="0.25">
      <c r="A8" s="16" t="s">
        <v>404</v>
      </c>
      <c r="B8" s="16" t="s">
        <v>1</v>
      </c>
      <c r="C8" s="16" t="s">
        <v>202</v>
      </c>
      <c r="D8" s="16">
        <v>1989</v>
      </c>
      <c r="E8" s="16" t="s">
        <v>613</v>
      </c>
      <c r="F8" s="16" t="s">
        <v>590</v>
      </c>
      <c r="G8" s="10"/>
      <c r="H8" s="73"/>
      <c r="I8" s="16" t="s">
        <v>6700</v>
      </c>
      <c r="J8" s="71">
        <v>0</v>
      </c>
      <c r="K8" s="71">
        <v>1</v>
      </c>
      <c r="L8" s="16">
        <v>-2.9523799999999998</v>
      </c>
      <c r="M8" s="16">
        <v>-0.57546450000000005</v>
      </c>
      <c r="N8" s="16">
        <v>-1.2244980000000001</v>
      </c>
      <c r="O8" s="16">
        <v>-0.94001080000000004</v>
      </c>
      <c r="P8" s="16">
        <v>-1.6395919999999999</v>
      </c>
      <c r="Q8" s="16">
        <v>-2.2392889999999999</v>
      </c>
      <c r="R8" s="16">
        <v>0.20530000000000001</v>
      </c>
      <c r="S8" s="16">
        <v>2.9999999999999997E-4</v>
      </c>
      <c r="T8" s="16">
        <v>0</v>
      </c>
      <c r="U8" s="16">
        <v>2.4685000000000001</v>
      </c>
      <c r="V8" s="16">
        <v>1.212</v>
      </c>
      <c r="W8" s="16">
        <v>3.556</v>
      </c>
      <c r="X8" s="16">
        <v>354.28399999999999</v>
      </c>
      <c r="Y8" s="16">
        <v>17.400400000000001</v>
      </c>
      <c r="Z8" s="16">
        <v>0.13414999999999999</v>
      </c>
      <c r="AA8" s="16">
        <v>0.2108466</v>
      </c>
      <c r="AB8" s="16">
        <v>0</v>
      </c>
      <c r="AC8" s="16">
        <v>17.329999999999998</v>
      </c>
      <c r="AD8" s="16">
        <v>21.27</v>
      </c>
      <c r="AE8" s="16">
        <v>0.31209999999999999</v>
      </c>
      <c r="AF8" s="16">
        <v>0</v>
      </c>
      <c r="AG8" s="16">
        <v>5398.35</v>
      </c>
      <c r="AH8" s="16">
        <v>7.3499999999999998E-3</v>
      </c>
      <c r="AI8" s="16">
        <v>17.923200000000001</v>
      </c>
      <c r="AJ8" s="16">
        <v>13.677199999999999</v>
      </c>
      <c r="AK8" s="16">
        <v>-2.2097000000000002</v>
      </c>
      <c r="AL8" s="16">
        <v>-1.9984</v>
      </c>
      <c r="AM8" s="16">
        <v>-2.4794999999999998</v>
      </c>
      <c r="AN8" s="16">
        <v>-2.4354</v>
      </c>
      <c r="AO8" s="16">
        <v>-2.6381999999999999</v>
      </c>
      <c r="AP8" s="16">
        <v>-1.7990999999999999</v>
      </c>
      <c r="AQ8" s="16">
        <v>6.8999999999999999E-3</v>
      </c>
      <c r="AR8" s="16">
        <f t="shared" si="3"/>
        <v>1</v>
      </c>
      <c r="AS8" s="5">
        <f t="shared" si="0"/>
        <v>4.9677000000000415E-2</v>
      </c>
      <c r="AU8" s="16" t="s">
        <v>171</v>
      </c>
      <c r="AV8" s="16" t="s">
        <v>206</v>
      </c>
      <c r="AW8" s="16" t="s">
        <v>405</v>
      </c>
      <c r="AX8" s="97">
        <f t="shared" si="1"/>
        <v>1</v>
      </c>
      <c r="AY8" s="4">
        <f t="shared" si="2"/>
        <v>1.8563339000000001</v>
      </c>
      <c r="BA8" s="28" t="s">
        <v>533</v>
      </c>
      <c r="BB8" s="28" t="str">
        <f>BH4</f>
        <v>Korea, Rep.</v>
      </c>
      <c r="BC8" s="16">
        <v>4</v>
      </c>
      <c r="BE8" s="16" t="s">
        <v>466</v>
      </c>
      <c r="BF8" s="16">
        <v>6</v>
      </c>
      <c r="BG8" s="38">
        <f t="array" ref="BG8">INDEX($M$4:$M$6063,MATCH(BG$4, IF($D$4:$D$6063=2014, $B$4:$B$6063),0))</f>
        <v>3.4411399999999999</v>
      </c>
      <c r="BH8" s="38">
        <f t="array" ref="BH8">INDEX($M$4:$M$6063,MATCH(BH$4, IF($D$4:$D$6063=2014, $B$4:$B$6063),0))</f>
        <v>5.6346360000000004</v>
      </c>
      <c r="BI8" s="38">
        <f t="array" ref="BI8">INDEX($M$4:$M$6063,MATCH(BI4, IF($D$4:$D$6063=2014, $B$4:$B$6063),0))</f>
        <v>1.5802</v>
      </c>
      <c r="BJ8" s="38">
        <f t="array" ref="BJ8">INDEX($M$4:$M$6063,MATCH(BJ4, IF($D$4:$D$6063=2014, $B$4:$B$6063),0))</f>
        <v>-0.11158650000000001</v>
      </c>
      <c r="BK8" s="38">
        <f t="array" ref="BK8">INDEX($M$4:$M$6063,MATCH(BK4, IF($D$4:$D$6063=2014, $B$4:$B$6063),0))</f>
        <v>-4.8885699999999997E-2</v>
      </c>
      <c r="BL8" s="38">
        <f t="array" ref="BL8">INDEX($M$4:$M$6063,MATCH(BL4, IF($D$4:$D$6063=2014, $B$4:$B$6063),0))</f>
        <v>-0.12964909999999999</v>
      </c>
      <c r="BM8" s="38">
        <f t="array" ref="BM8">INDEX($M$4:$M$6063,MATCH(BM4, IF($D$4:$D$6063=2014, $B$4:$B$6063),0))</f>
        <v>5.36436E-2</v>
      </c>
      <c r="BN8" s="4">
        <f t="array" ref="BN8">_xlfn.PERCENTILE.INC(IF($A$4:$A$6064=BN$1, IF($D$4:$D$6064=2014, IF($AR4:$AR6064=0, $M$4:$M$6064))), 0.75)</f>
        <v>0.56753240000000005</v>
      </c>
      <c r="BO8" s="4">
        <f t="array" ref="BO8">_xlfn.PERCENTILE.INC(IF($A$4:$A$6064=BO$1, IF($D$4:$D$6064=2014, IF($AR4:$AR6064=0, $M$4:$M$6064))), 0.75)</f>
        <v>0.43527525</v>
      </c>
      <c r="BP8" s="4">
        <f t="array" ref="BP8">_xlfn.PERCENTILE.INC(IF($A$4:$A$6064=BP$1, IF($D$4:$D$6064=2014, IF($AR4:$AR6064=0, $M$4:$M$6064))), 0.75)</f>
        <v>-0.190243</v>
      </c>
      <c r="BQ8" s="4">
        <f t="array" ref="BQ8">_xlfn.PERCENTILE.INC(IF($A$4:$A$6064=BQ$1, IF($D$4:$D$6064=2014, IF($AR4:$AR6064=0, $M$4:$M$6064))), 0.75)</f>
        <v>-4.3103024999999996E-2</v>
      </c>
      <c r="BR8" s="4">
        <f t="array" ref="BR8">_xlfn.PERCENTILE.INC(IF($A$4:$A$6064=BR$1, IF($D$4:$D$6064=2014, IF($AR4:$AR6064=0, $M$4:$M$6064))), 0.75)</f>
        <v>-0.42958755000000004</v>
      </c>
      <c r="BS8" s="4">
        <f t="array" ref="BS8">_xlfn.PERCENTILE.INC(IF($A$4:$A$6064=BS$1, IF($D$4:$D$6064=2014, IF($AR4:$AR6064=0, $M$4:$M$6064))), 0.75)</f>
        <v>-0.48262497500000001</v>
      </c>
      <c r="BT8" s="38">
        <f t="array" ref="BT8">INDEX($M$4:$M$6063,MATCH(BT4, IF($D$4:$D$6063=2014, $B$4:$B$6063),0))</f>
        <v>5.6346360000000004</v>
      </c>
      <c r="BU8" s="38">
        <f t="array" ref="BU8">INDEX($M$4:$M$6063,MATCH(BU4, IF($D$4:$D$6063=2014, $B$4:$B$6063),0))</f>
        <v>-3.8347199999999998E-2</v>
      </c>
      <c r="BV8" s="38">
        <f t="array" ref="BV8">INDEX($M$4:$M$6063,MATCH(BV4, IF($D$4:$D$6063=2014, $B$4:$B$6063),0))</f>
        <v>-0.11163530000000001</v>
      </c>
      <c r="BW8" s="38">
        <f t="array" ref="BW8">INDEX($M$4:$M$6063,MATCH(BW4, IF($D$4:$D$6063=2014, $B$4:$B$6063),0))</f>
        <v>-0.54493179999999997</v>
      </c>
      <c r="BX8" s="38">
        <f t="array" ref="BX8">INDEX($M$4:$M$6063,MATCH(BX4, IF($D$4:$D$6063=2014, $B$4:$B$6063),0))</f>
        <v>-0.52098049999999996</v>
      </c>
      <c r="BY8" s="4">
        <f t="array" ref="BY8">PERCENTILE(IF($F$4:$F$6064=BY$1, IF($D$4:$D$6064=2014, IF($AR4:$AR6064=0, $M$4:$M$6064))), 0.75)</f>
        <v>0.53732690000000005</v>
      </c>
      <c r="BZ8" s="4">
        <f t="array" ref="BZ8">PERCENTILE(IF($F$4:$F$6064=BZ$1, IF($D$4:$D$6064=2014, IF($AR4:$AR6064=0, $M$4:$M$6064))), 0.75)</f>
        <v>-0.14535555</v>
      </c>
      <c r="CA8" s="4">
        <f t="array" ref="CA8">PERCENTILE(IF($F$4:$F$6064=CA$1, IF($D$4:$D$6064=2014, IF($AR4:$AR6064=0, $M$4:$M$6064))), 0.75)</f>
        <v>-0.16404940000000001</v>
      </c>
      <c r="CB8" s="4">
        <f t="array" ref="CB8">PERCENTILE(IF($F$4:$F$6064=CB$1, IF($D$4:$D$6064=2014, IF($AR4:$AR6064=0, $M$4:$M$6064))), 0.75)</f>
        <v>-0.43075069999999999</v>
      </c>
      <c r="CC8" s="4">
        <f t="array" ref="CC8">PERCENTILE(IF($F$4:$F$6064=CC$1, IF($D$4:$D$6064=2014, IF($AR4:$AR6064=0, $M$4:$M$6064))), 0.75)</f>
        <v>-0.51418112500000002</v>
      </c>
      <c r="CD8" s="27" t="s">
        <v>461</v>
      </c>
      <c r="CE8" s="27"/>
    </row>
    <row r="9" spans="1:83" s="30" customFormat="1" ht="30.95" customHeight="1" x14ac:dyDescent="0.25">
      <c r="A9" s="16" t="s">
        <v>404</v>
      </c>
      <c r="B9" s="16" t="s">
        <v>1</v>
      </c>
      <c r="C9" s="16" t="s">
        <v>202</v>
      </c>
      <c r="D9" s="16">
        <v>1990</v>
      </c>
      <c r="E9" s="16" t="s">
        <v>624</v>
      </c>
      <c r="F9" s="16" t="s">
        <v>590</v>
      </c>
      <c r="G9" s="10"/>
      <c r="H9" s="73"/>
      <c r="I9" s="16" t="s">
        <v>6700</v>
      </c>
      <c r="J9" s="71">
        <v>0</v>
      </c>
      <c r="K9" s="71">
        <v>1</v>
      </c>
      <c r="L9" s="16">
        <v>-2.9031199999999999</v>
      </c>
      <c r="M9" s="16">
        <v>-0.57584270000000004</v>
      </c>
      <c r="N9" s="16">
        <v>-1.20183</v>
      </c>
      <c r="O9" s="16">
        <v>-0.90607320000000002</v>
      </c>
      <c r="P9" s="16">
        <v>-1.6183479999999999</v>
      </c>
      <c r="Q9" s="16">
        <v>-2.2072500000000002</v>
      </c>
      <c r="R9" s="16">
        <v>0.20530000000000001</v>
      </c>
      <c r="S9" s="16">
        <v>2.0000000000000001E-4</v>
      </c>
      <c r="T9" s="16">
        <v>0</v>
      </c>
      <c r="U9" s="16">
        <v>2.5442</v>
      </c>
      <c r="V9" s="16">
        <v>1.31</v>
      </c>
      <c r="W9" s="16">
        <v>3.7</v>
      </c>
      <c r="X9" s="16">
        <v>354.899</v>
      </c>
      <c r="Y9" s="16">
        <v>18.2788</v>
      </c>
      <c r="Z9" s="16">
        <v>0.13420000000000001</v>
      </c>
      <c r="AA9" s="16">
        <v>0.16696</v>
      </c>
      <c r="AB9" s="16">
        <v>0</v>
      </c>
      <c r="AC9" s="16">
        <v>17.329999999999998</v>
      </c>
      <c r="AD9" s="16">
        <v>22.4</v>
      </c>
      <c r="AE9" s="16">
        <v>0.30859999999999999</v>
      </c>
      <c r="AF9" s="16">
        <v>0</v>
      </c>
      <c r="AG9" s="16">
        <v>5990.12</v>
      </c>
      <c r="AH9" s="16">
        <v>7.6499999999999997E-3</v>
      </c>
      <c r="AI9" s="16">
        <v>18.457000000000001</v>
      </c>
      <c r="AJ9" s="16">
        <v>15.288</v>
      </c>
      <c r="AK9" s="16">
        <v>-2.1659999999999999</v>
      </c>
      <c r="AL9" s="16">
        <v>-1.9733000000000001</v>
      </c>
      <c r="AM9" s="16">
        <v>-2.4278</v>
      </c>
      <c r="AN9" s="16">
        <v>-2.4359000000000002</v>
      </c>
      <c r="AO9" s="16">
        <v>-2.5800999999999998</v>
      </c>
      <c r="AP9" s="16">
        <v>-1.7976000000000001</v>
      </c>
      <c r="AQ9" s="16">
        <v>6.8999999999999999E-3</v>
      </c>
      <c r="AR9" s="16">
        <f t="shared" si="3"/>
        <v>1</v>
      </c>
      <c r="AS9" s="5">
        <f t="shared" si="0"/>
        <v>4.9259999999999859E-2</v>
      </c>
      <c r="AU9" s="16" t="s">
        <v>2</v>
      </c>
      <c r="AV9" s="16" t="s">
        <v>207</v>
      </c>
      <c r="AW9" s="16" t="s">
        <v>408</v>
      </c>
      <c r="AX9" s="97">
        <f t="shared" si="1"/>
        <v>1</v>
      </c>
      <c r="AY9" s="4">
        <f t="shared" si="2"/>
        <v>1.300848</v>
      </c>
      <c r="BA9" s="28" t="s">
        <v>534</v>
      </c>
      <c r="BB9" s="28" t="str">
        <f>BI4</f>
        <v>Czech Republic</v>
      </c>
      <c r="BC9" s="16">
        <v>5</v>
      </c>
      <c r="BE9" s="30" t="s">
        <v>475</v>
      </c>
      <c r="BF9" s="30">
        <v>7</v>
      </c>
      <c r="BG9" s="38">
        <f t="array" ref="BG9">INDEX($N$4:$N$6063,MATCH(BG$4, IF($D$4:$D$6063=2014, $B$4:$B$6063),0))</f>
        <v>2.4135939999999998</v>
      </c>
      <c r="BH9" s="38">
        <f t="array" ref="BH9">INDEX($N$4:$N$6063,MATCH(BH$4, IF($D$4:$D$6063=2014, $B$4:$B$6063),0))</f>
        <v>3.1762049999999999</v>
      </c>
      <c r="BI9" s="38">
        <f t="array" ref="BI9">INDEX($N$4:$N$6063,MATCH(BI$4, IF($D$4:$D$6063=2014, $B$4:$B$6063),0))</f>
        <v>1.7268399999999999</v>
      </c>
      <c r="BJ9" s="38">
        <f t="array" ref="BJ9">INDEX($N$4:$N$6063,MATCH(BJ$4, IF($D$4:$D$6063=2014, $B$4:$B$6063),0))</f>
        <v>0.65030279999999996</v>
      </c>
      <c r="BK9" s="38">
        <f t="array" ref="BK9">INDEX($N$4:$N$6063,MATCH(BK$4, IF($D$4:$D$6063=2014, $B$4:$B$6063),0))</f>
        <v>0.38905849999999997</v>
      </c>
      <c r="BL9" s="38">
        <f t="array" ref="BL9">INDEX($N$4:$N$6063,MATCH(BL$4, IF($D$4:$D$6063=2014, $B$4:$B$6063),0))</f>
        <v>-0.22413720000000001</v>
      </c>
      <c r="BM9" s="38">
        <f t="array" ref="BM9">INDEX($N$4:$N$6063,MATCH(BM$4, IF($D$4:$D$6063=2014, $B$4:$B$6063),0))</f>
        <v>0.32952910000000002</v>
      </c>
      <c r="BN9" s="4">
        <f t="array" ref="BN9">_xlfn.PERCENTILE.INC(IF($A$4:$A$6064=BN$1, IF($D$4:$D$6064=2014, IF($AR4:$AR6064=0, $N$4:$N$6064))), 0.75)</f>
        <v>0.56850250000000002</v>
      </c>
      <c r="BO9" s="4">
        <f t="array" ref="BO9">_xlfn.PERCENTILE.INC(IF($A$4:$A$6064=BO$1, IF($D$4:$D$6064=2014, IF($AR4:$AR6064=0, $N$4:$N$6064))), 0.75)</f>
        <v>1.8389484999999999</v>
      </c>
      <c r="BP9" s="4">
        <f t="array" ref="BP9">_xlfn.PERCENTILE.INC(IF($A$4:$A$6064=BP$1, IF($D$4:$D$6064=2014, IF($AR4:$AR6064=0, $N$4:$N$6064))), 0.75)</f>
        <v>0.6611416</v>
      </c>
      <c r="BQ9" s="4">
        <f t="array" ref="BQ9">_xlfn.PERCENTILE.INC(IF($A$4:$A$6064=BQ$1, IF($D$4:$D$6064=2014, IF($AR4:$AR6064=0, $N$4:$N$6064))), 0.75)</f>
        <v>0.23323819999999998</v>
      </c>
      <c r="BR9" s="4">
        <f t="array" ref="BR9">_xlfn.PERCENTILE.INC(IF($A$4:$A$6064=BR$1, IF($D$4:$D$6064=2014, IF($AR4:$AR6064=0, $N$4:$N$6064))), 0.75)</f>
        <v>-0.30367382500000006</v>
      </c>
      <c r="BS9" s="4">
        <f t="array" ref="BS9">_xlfn.PERCENTILE.INC(IF($A$4:$A$6064=BS$1, IF($D$4:$D$6064=2014, IF($AR4:$AR6064=0, $N$4:$N$6064))), 0.75)</f>
        <v>-0.69579880000000005</v>
      </c>
      <c r="BT9" s="38">
        <f t="array" ref="BT9">INDEX($N$4:$N$6063,MATCH(BT$4, IF($D$4:$D$6063=2014, $B$4:$B$6063),0))</f>
        <v>3.1762049999999999</v>
      </c>
      <c r="BU9" s="38">
        <f t="array" ref="BU9">INDEX($N$4:$N$6063,MATCH(BU$4, IF($D$4:$D$6063=2014, $B$4:$B$6063),0))</f>
        <v>0.98900500000000002</v>
      </c>
      <c r="BV9" s="38">
        <f t="array" ref="BV9">INDEX($N$4:$N$6063,MATCH(BV$4, IF($D$4:$D$6063=2014, $B$4:$B$6063),0))</f>
        <v>1.945735</v>
      </c>
      <c r="BW9" s="38">
        <f t="array" ref="BW9">INDEX($N$4:$N$6063,MATCH(BW$4, IF($D$4:$D$6063=2014, $B$4:$B$6063),0))</f>
        <v>0.56850250000000002</v>
      </c>
      <c r="BX9" s="38">
        <f t="array" ref="BX9">INDEX($N$4:$N$6063,MATCH(BX$4, IF($D$4:$D$6063=2014, $B$4:$B$6063),0))</f>
        <v>-0.91842619999999997</v>
      </c>
      <c r="BY9" s="4">
        <f t="array" ref="BY9">PERCENTILE(IF($F$4:$F$6064=BY$1, IF($D$4:$D$6064=2014, IF($AR4:$AR6064=0, $N$4:$N$6064))), 0.75)</f>
        <v>1.74596825</v>
      </c>
      <c r="BZ9" s="4">
        <f t="array" ref="BZ9">PERCENTILE(IF($F$4:$F$6064=BZ$1, IF($D$4:$D$6064=2014, IF($AR4:$AR6064=0, $N$4:$N$6064))), 0.75)</f>
        <v>0.93055550000000009</v>
      </c>
      <c r="CA9" s="4">
        <f t="array" ref="CA9">PERCENTILE(IF($F$4:$F$6064=CA$1, IF($D$4:$D$6064=2014, IF($AR4:$AR6064=0, $N$4:$N$6064))), 0.75)</f>
        <v>0.25921994999999998</v>
      </c>
      <c r="CB9" s="4">
        <f t="array" ref="CB9">PERCENTILE(IF($F$4:$F$6064=CB$1, IF($D$4:$D$6064=2014, IF($AR4:$AR6064=0, $N$4:$N$6064))), 0.75)</f>
        <v>-0.22955790000000001</v>
      </c>
      <c r="CC9" s="4">
        <f t="array" ref="CC9">PERCENTILE(IF($F$4:$F$6064=CC$1, IF($D$4:$D$6064=2014, IF($AR4:$AR6064=0, $N$4:$N$6064))), 0.75)</f>
        <v>-0.74964385</v>
      </c>
      <c r="CD9" s="31" t="s">
        <v>461</v>
      </c>
      <c r="CE9" s="31"/>
    </row>
    <row r="10" spans="1:83" x14ac:dyDescent="0.25">
      <c r="A10" s="16" t="s">
        <v>404</v>
      </c>
      <c r="B10" s="16" t="s">
        <v>1</v>
      </c>
      <c r="C10" s="16" t="s">
        <v>202</v>
      </c>
      <c r="D10" s="16">
        <v>1991</v>
      </c>
      <c r="E10" s="16" t="s">
        <v>620</v>
      </c>
      <c r="F10" s="16" t="s">
        <v>590</v>
      </c>
      <c r="G10" s="10"/>
      <c r="H10" s="73"/>
      <c r="I10" s="16" t="s">
        <v>6700</v>
      </c>
      <c r="J10" s="71">
        <v>0</v>
      </c>
      <c r="K10" s="71">
        <v>1</v>
      </c>
      <c r="L10" s="16">
        <v>-2.8481350000000001</v>
      </c>
      <c r="M10" s="16">
        <v>-0.57584270000000004</v>
      </c>
      <c r="N10" s="16">
        <v>-1.1807970000000001</v>
      </c>
      <c r="O10" s="16">
        <v>-0.9150007</v>
      </c>
      <c r="P10" s="16">
        <v>-1.5410250000000001</v>
      </c>
      <c r="Q10" s="16">
        <v>-2.175195</v>
      </c>
      <c r="R10" s="16">
        <v>0.20530000000000001</v>
      </c>
      <c r="S10" s="16">
        <v>2.0000000000000001E-4</v>
      </c>
      <c r="T10" s="16">
        <v>0</v>
      </c>
      <c r="U10" s="16">
        <v>2.6198999999999999</v>
      </c>
      <c r="V10" s="16">
        <v>1.3879999999999999</v>
      </c>
      <c r="W10" s="16">
        <v>3.8340000000000001</v>
      </c>
      <c r="X10" s="16">
        <v>355.41899999999998</v>
      </c>
      <c r="Y10" s="16">
        <v>19.1572</v>
      </c>
      <c r="Z10" s="16">
        <v>0.13485</v>
      </c>
      <c r="AA10" s="16">
        <v>0.25240289999999999</v>
      </c>
      <c r="AB10" s="16">
        <v>0</v>
      </c>
      <c r="AC10" s="16">
        <v>17.329999999999998</v>
      </c>
      <c r="AD10" s="16">
        <v>20.2</v>
      </c>
      <c r="AE10" s="16">
        <v>0.29339999999999999</v>
      </c>
      <c r="AF10" s="16">
        <v>0</v>
      </c>
      <c r="AG10" s="16">
        <v>6233.09</v>
      </c>
      <c r="AH10" s="16">
        <v>8.2500000000000004E-3</v>
      </c>
      <c r="AI10" s="16">
        <v>20.5</v>
      </c>
      <c r="AJ10" s="16">
        <v>21.2</v>
      </c>
      <c r="AK10" s="16">
        <v>-2.1223000000000001</v>
      </c>
      <c r="AL10" s="16">
        <v>-1.9481999999999999</v>
      </c>
      <c r="AM10" s="16">
        <v>-2.3761999999999999</v>
      </c>
      <c r="AN10" s="16">
        <v>-2.4363000000000001</v>
      </c>
      <c r="AO10" s="16">
        <v>-2.5219</v>
      </c>
      <c r="AP10" s="16">
        <v>-1.7961</v>
      </c>
      <c r="AQ10" s="16">
        <v>6.8999999999999999E-3</v>
      </c>
      <c r="AR10" s="16">
        <f t="shared" si="3"/>
        <v>1</v>
      </c>
      <c r="AS10" s="5">
        <f t="shared" si="0"/>
        <v>5.498499999999984E-2</v>
      </c>
      <c r="AU10" s="16" t="s">
        <v>7</v>
      </c>
      <c r="AV10" s="16" t="s">
        <v>208</v>
      </c>
      <c r="AW10" s="16" t="s">
        <v>409</v>
      </c>
      <c r="AX10" s="97">
        <f t="shared" si="1"/>
        <v>1</v>
      </c>
      <c r="AY10" s="4">
        <f t="shared" si="2"/>
        <v>0.8143305999999999</v>
      </c>
      <c r="BA10" s="30" t="s">
        <v>535</v>
      </c>
      <c r="BB10" s="30" t="str">
        <f>BJ4</f>
        <v>Chile</v>
      </c>
      <c r="BC10" s="16">
        <v>6</v>
      </c>
      <c r="BE10" s="16" t="s">
        <v>479</v>
      </c>
      <c r="BF10" s="16">
        <v>8</v>
      </c>
      <c r="BG10" s="38">
        <f t="array" ref="BG10">INDEX($O$4:$O$6063,MATCH(BG$4, IF($D$4:$D$6063=2014, $B$4:$B$6063),0))</f>
        <v>2.3466300000000002</v>
      </c>
      <c r="BH10" s="38">
        <f t="array" ref="BH10">INDEX($O$4:$O$6063,MATCH(BH$4, IF($D$4:$D$6063=2014, $B$4:$B$6063),0))</f>
        <v>1.9221429999999999</v>
      </c>
      <c r="BI10" s="38">
        <f t="array" ref="BI10">INDEX($O$4:$O$6063,MATCH(BI$4, IF($D$4:$D$6063=2014, $B$4:$B$6063),0))</f>
        <v>1.012696</v>
      </c>
      <c r="BJ10" s="38">
        <f t="array" ref="BJ10">INDEX($O$4:$O$6063,MATCH(BJ$4, IF($D$4:$D$6063=2014, $B$4:$B$6063),0))</f>
        <v>0.96997789999999995</v>
      </c>
      <c r="BK10" s="38">
        <f t="array" ref="BK10">INDEX($O$4:$O$6063,MATCH(BK$4, IF($D$4:$D$6063=2014, $B$4:$B$6063),0))</f>
        <v>1.2385820000000001</v>
      </c>
      <c r="BL10" s="38">
        <f t="array" ref="BL10">INDEX($O$4:$O$6063,MATCH(BL$4, IF($D$4:$D$6063=2014, $B$4:$B$6063),0))</f>
        <v>6.6801399999999997E-2</v>
      </c>
      <c r="BM10" s="38">
        <f t="array" ref="BM10">INDEX($O$4:$O$6063,MATCH(BM$4, IF($D$4:$D$6063=2014, $B$4:$B$6063),0))</f>
        <v>1.3281529999999999</v>
      </c>
      <c r="BN10" s="4">
        <f t="array" ref="BN10">_xlfn.PERCENTILE.INC(IF($A$4:$A$6064=BN$1, IF($D$4:$D$6064=2014, IF($AR4:$AR6064=0, $O$4:$O$6064))), 0.75)</f>
        <v>1.190795</v>
      </c>
      <c r="BO10" s="4">
        <f t="array" ref="BO10">_xlfn.PERCENTILE.INC(IF($A$4:$A$6064=BO$1, IF($D$4:$D$6064=2014, IF($AR4:$AR6064=0, $O$4:$O$6064))), 0.75)</f>
        <v>1.078214</v>
      </c>
      <c r="BP10" s="4">
        <f t="array" ref="BP10">_xlfn.PERCENTILE.INC(IF($A$4:$A$6064=BP$1, IF($D$4:$D$6064=2014, IF($AR4:$AR6064=0, $O$4:$O$6064))), 0.75)</f>
        <v>0.90572339999999996</v>
      </c>
      <c r="BQ10" s="4">
        <f t="array" ref="BQ10">_xlfn.PERCENTILE.INC(IF($A$4:$A$6064=BQ$1, IF($D$4:$D$6064=2014, IF($AR4:$AR6064=0, $O$4:$O$6064))), 0.75)</f>
        <v>0.23236422499999998</v>
      </c>
      <c r="BR10" s="4">
        <f t="array" ref="BR10">_xlfn.PERCENTILE.INC(IF($A$4:$A$6064=BR$1, IF($D$4:$D$6064=2014, IF($AR4:$AR6064=0, $O$4:$O$6064))), 0.75)</f>
        <v>-0.27537932500000001</v>
      </c>
      <c r="BS10" s="4">
        <f t="array" ref="BS10">_xlfn.PERCENTILE.INC(IF($A$4:$A$6064=BS$1, IF($D$4:$D$6064=2014, IF($AR4:$AR6064=0, $O$4:$O$6064))), 0.75)</f>
        <v>-0.22124682500000001</v>
      </c>
      <c r="BT10" s="38">
        <f t="array" ref="BT10">INDEX($O$4:$O$6063,MATCH(BT$4, IF($D$4:$D$6063=2014, $B$4:$B$6063),0))</f>
        <v>1.9221429999999999</v>
      </c>
      <c r="BU10" s="38">
        <f t="array" ref="BU10">INDEX($O$4:$O$6063,MATCH(BU$4, IF($D$4:$D$6063=2014, $B$4:$B$6063),0))</f>
        <v>0.87268199999999996</v>
      </c>
      <c r="BV10" s="38">
        <f t="array" ref="BV10">INDEX($O$4:$O$6063,MATCH(BV$4, IF($D$4:$D$6063=2014, $B$4:$B$6063),0))</f>
        <v>0.60460550000000002</v>
      </c>
      <c r="BW10" s="38">
        <f t="array" ref="BW10">INDEX($O$4:$O$6063,MATCH(BW$4, IF($D$4:$D$6063=2014, $B$4:$B$6063),0))</f>
        <v>6.5586099999999994E-2</v>
      </c>
      <c r="BX10" s="38">
        <f t="array" ref="BX10">INDEX($O$4:$O$6063,MATCH(BX$4, IF($D$4:$D$6063=2014, $B$4:$B$6063),0))</f>
        <v>0.33627000000000001</v>
      </c>
      <c r="BY10" s="4">
        <f t="array" ref="BY10">PERCENTILE(IF($F$4:$F$6064=BY$1, IF($D$4:$D$6064=2014, IF($AR4:$AR6064=0, $O$4:$O$6064))), 0.75)</f>
        <v>1.3104579999999999</v>
      </c>
      <c r="BZ10" s="4">
        <f t="array" ref="BZ10">PERCENTILE(IF($F$4:$F$6064=BZ$1, IF($D$4:$D$6064=2014, IF($AR4:$AR6064=0, $O$4:$O$6064))), 0.75)</f>
        <v>0.95433084999999995</v>
      </c>
      <c r="CA10" s="4">
        <f t="array" ref="CA10">PERCENTILE(IF($F$4:$F$6064=CA$1, IF($D$4:$D$6064=2014, IF($AR4:$AR6064=0, $O$4:$O$6064))), 0.75)</f>
        <v>0.27760439999999997</v>
      </c>
      <c r="CB10" s="4">
        <f t="array" ref="CB10">PERCENTILE(IF($F$4:$F$6064=CB$1, IF($D$4:$D$6064=2014, IF($AR4:$AR6064=0, $O$4:$O$6064))), 0.75)</f>
        <v>-0.23305100000000001</v>
      </c>
      <c r="CC10" s="4">
        <f t="array" ref="CC10">PERCENTILE(IF($F$4:$F$6064=CC$1, IF($D$4:$D$6064=2014, IF($AR4:$AR6064=0, $O$4:$O$6064))), 0.75)</f>
        <v>-0.13604435000000001</v>
      </c>
      <c r="CD10" s="27" t="s">
        <v>461</v>
      </c>
      <c r="CE10" s="27"/>
    </row>
    <row r="11" spans="1:83" ht="15.6" customHeight="1" x14ac:dyDescent="0.25">
      <c r="A11" s="16" t="s">
        <v>404</v>
      </c>
      <c r="B11" s="16" t="s">
        <v>1</v>
      </c>
      <c r="C11" s="16" t="s">
        <v>202</v>
      </c>
      <c r="D11" s="16">
        <v>1992</v>
      </c>
      <c r="E11" s="16" t="s">
        <v>601</v>
      </c>
      <c r="F11" s="16" t="s">
        <v>590</v>
      </c>
      <c r="G11" s="10"/>
      <c r="H11" s="73"/>
      <c r="I11" s="16" t="s">
        <v>6700</v>
      </c>
      <c r="J11" s="71">
        <v>0</v>
      </c>
      <c r="K11" s="71">
        <v>1</v>
      </c>
      <c r="L11" s="16">
        <v>-2.8172950000000001</v>
      </c>
      <c r="M11" s="16">
        <v>-0.57603179999999998</v>
      </c>
      <c r="N11" s="16">
        <v>-1.1626190000000001</v>
      </c>
      <c r="O11" s="16">
        <v>-0.89536079999999996</v>
      </c>
      <c r="P11" s="16">
        <v>-1.54098</v>
      </c>
      <c r="Q11" s="16">
        <v>-2.1431740000000001</v>
      </c>
      <c r="R11" s="16">
        <v>0.20530000000000001</v>
      </c>
      <c r="S11" s="16">
        <v>1.4999999999999999E-4</v>
      </c>
      <c r="T11" s="16">
        <v>0</v>
      </c>
      <c r="U11" s="16">
        <v>2.6956000000000002</v>
      </c>
      <c r="V11" s="16">
        <v>1.466</v>
      </c>
      <c r="W11" s="16">
        <v>3.968</v>
      </c>
      <c r="X11" s="16">
        <v>355.49200000000002</v>
      </c>
      <c r="Y11" s="16">
        <v>20.035499999999999</v>
      </c>
      <c r="Z11" s="16">
        <v>0.13339999999999999</v>
      </c>
      <c r="AA11" s="16">
        <v>0.2423051</v>
      </c>
      <c r="AB11" s="16">
        <v>0</v>
      </c>
      <c r="AC11" s="16">
        <v>17.329999999999998</v>
      </c>
      <c r="AD11" s="16">
        <v>20.46</v>
      </c>
      <c r="AE11" s="16">
        <v>0.21</v>
      </c>
      <c r="AF11" s="16">
        <v>0</v>
      </c>
      <c r="AG11" s="16">
        <v>6248.03</v>
      </c>
      <c r="AH11" s="16">
        <v>8.3499999999999998E-3</v>
      </c>
      <c r="AI11" s="16">
        <v>20.5</v>
      </c>
      <c r="AJ11" s="16">
        <v>21.3</v>
      </c>
      <c r="AK11" s="16">
        <v>-2.0787</v>
      </c>
      <c r="AL11" s="16">
        <v>-1.9231</v>
      </c>
      <c r="AM11" s="16">
        <v>-2.3245</v>
      </c>
      <c r="AN11" s="16">
        <v>-2.4367999999999999</v>
      </c>
      <c r="AO11" s="16">
        <v>-2.4638</v>
      </c>
      <c r="AP11" s="16">
        <v>-1.7946</v>
      </c>
      <c r="AQ11" s="16">
        <v>6.8999999999999999E-3</v>
      </c>
      <c r="AR11" s="16">
        <f t="shared" si="3"/>
        <v>1</v>
      </c>
      <c r="AS11" s="5">
        <f t="shared" si="0"/>
        <v>3.0839999999999979E-2</v>
      </c>
      <c r="AU11" s="16" t="s">
        <v>5</v>
      </c>
      <c r="AV11" s="16" t="s">
        <v>209</v>
      </c>
      <c r="AW11" s="16" t="s">
        <v>409</v>
      </c>
      <c r="AX11" s="97">
        <f t="shared" si="1"/>
        <v>0</v>
      </c>
      <c r="AY11" s="4">
        <f t="shared" si="2"/>
        <v>0.69460309999999992</v>
      </c>
      <c r="BA11" s="28" t="s">
        <v>536</v>
      </c>
      <c r="BB11" s="28" t="str">
        <f>BK4</f>
        <v>United Arab Emirates</v>
      </c>
      <c r="BC11" s="16">
        <v>7</v>
      </c>
      <c r="BE11" s="16" t="s">
        <v>480</v>
      </c>
      <c r="BF11" s="16">
        <v>9</v>
      </c>
      <c r="BG11" s="38">
        <f t="array" ref="BG11">INDEX($P$4:$P$6063,MATCH(BG$4, IF($D$4:$D$6063=2014, $B$4:$B$6063),0))</f>
        <v>1.952758</v>
      </c>
      <c r="BH11" s="38">
        <f t="array" ref="BH11">INDEX($P$4:$P$6063,MATCH(BH$4, IF($D$4:$D$6063=2014, $B$4:$B$6063),0))</f>
        <v>1.5799319999999999</v>
      </c>
      <c r="BI11" s="38">
        <f t="array" ref="BI11">INDEX($P$4:$P$6063,MATCH(BI$4, IF($D$4:$D$6063=2014, $B$4:$B$6063),0))</f>
        <v>1.462026</v>
      </c>
      <c r="BJ11" s="38">
        <f t="array" ref="BJ11">INDEX($P$4:$P$6063,MATCH(BJ$4, IF($D$4:$D$6063=2014, $B$4:$B$6063),0))</f>
        <v>0.74223589999999995</v>
      </c>
      <c r="BK11" s="38">
        <f t="array" ref="BK11">INDEX($P$4:$P$6063,MATCH(BK$4, IF($D$4:$D$6063=2014, $B$4:$B$6063),0))</f>
        <v>1.4680409999999999</v>
      </c>
      <c r="BL11" s="38">
        <f t="array" ref="BL11">INDEX($P$4:$P$6063,MATCH(BL$4, IF($D$4:$D$6063=2014, $B$4:$B$6063),0))</f>
        <v>-0.2599805</v>
      </c>
      <c r="BM11" s="38">
        <f t="array" ref="BM11">INDEX($P$4:$P$6063,MATCH(BM$4, IF($D$4:$D$6063=2014, $B$4:$B$6063),0))</f>
        <v>0.40823120000000002</v>
      </c>
      <c r="BN11" s="4">
        <f t="array" ref="BN11">_xlfn.PERCENTILE.INC(IF($A$4:$A$6064=BN$1, IF($D$4:$D$6064=2014, IF($AR4:$AR6064=0, $P$4:$P$6064))), 0.75)</f>
        <v>0.49959819999999999</v>
      </c>
      <c r="BO11" s="4">
        <f t="array" ref="BO11">_xlfn.PERCENTILE.INC(IF($A$4:$A$6064=BO$1, IF($D$4:$D$6064=2014, IF($AR4:$AR6064=0, $P$4:$P$6064))), 0.75)</f>
        <v>1.0755110000000001</v>
      </c>
      <c r="BP11" s="4">
        <f t="array" ref="BP11">_xlfn.PERCENTILE.INC(IF($A$4:$A$6064=BP$1, IF($D$4:$D$6064=2014, IF($AR4:$AR6064=0, $P$4:$P$6064))), 0.75)</f>
        <v>0.57834059999999998</v>
      </c>
      <c r="BQ11" s="4">
        <f t="array" ref="BQ11">_xlfn.PERCENTILE.INC(IF($A$4:$A$6064=BQ$1, IF($D$4:$D$6064=2014, IF($AR4:$AR6064=0, $P$4:$P$6064))), 0.75)</f>
        <v>0.47512110000000002</v>
      </c>
      <c r="BR11" s="4">
        <f t="array" ref="BR11">_xlfn.PERCENTILE.INC(IF($A$4:$A$6064=BR$1, IF($D$4:$D$6064=2014, IF($AR4:$AR6064=0, $P$4:$P$6064))), 0.75)</f>
        <v>-0.19876850000000001</v>
      </c>
      <c r="BS11" s="4">
        <f t="array" ref="BS11">_xlfn.PERCENTILE.INC(IF($A$4:$A$6064=BS$1, IF($D$4:$D$6064=2014, IF($AR4:$AR6064=0, $P$4:$P$6064))), 0.75)</f>
        <v>-0.486027775</v>
      </c>
      <c r="BT11" s="38">
        <f t="array" ref="BT11">INDEX($P$4:$P$6063,MATCH(BT$4, IF($D$4:$D$6063=2014, $B$4:$B$6063),0))</f>
        <v>1.5799319999999999</v>
      </c>
      <c r="BU11" s="38">
        <f t="array" ref="BU11">INDEX($P$4:$P$6063,MATCH(BU$4, IF($D$4:$D$6063=2014, $B$4:$B$6063),0))</f>
        <v>0.67762860000000003</v>
      </c>
      <c r="BV11" s="38">
        <f t="array" ref="BV11">INDEX($P$4:$P$6063,MATCH(BV$4, IF($D$4:$D$6063=2014, $B$4:$B$6063),0))</f>
        <v>0.87876069999999995</v>
      </c>
      <c r="BW11" s="38">
        <f t="array" ref="BW11">INDEX($P$4:$P$6063,MATCH(BW$4, IF($D$4:$D$6063=2014, $B$4:$B$6063),0))</f>
        <v>0.25065090000000001</v>
      </c>
      <c r="BX11" s="38">
        <f t="array" ref="BX11">INDEX($P$4:$P$6063,MATCH(BX$4, IF($D$4:$D$6063=2014, $B$4:$B$6063),0))</f>
        <v>-0.47298859999999998</v>
      </c>
      <c r="BY11" s="4">
        <f t="array" ref="BY11">PERCENTILE(IF($F$4:$F$6064=BY$1, IF($D$4:$D$6064=2014, IF($AR4:$AR6064=0, $P$4:$P$6064))), 0.75)</f>
        <v>1.16320125</v>
      </c>
      <c r="BZ11" s="4">
        <f t="array" ref="BZ11">PERCENTILE(IF($F$4:$F$6064=BZ$1, IF($D$4:$D$6064=2014, IF($AR4:$AR6064=0, $P$4:$P$6064))), 0.75)</f>
        <v>0.58861340000000006</v>
      </c>
      <c r="CA11" s="4">
        <f t="array" ref="CA11">PERCENTILE(IF($F$4:$F$6064=CA$1, IF($D$4:$D$6064=2014, IF($AR4:$AR6064=0, $P$4:$P$6064))), 0.75)</f>
        <v>0.35699799999999998</v>
      </c>
      <c r="CB11" s="4">
        <f t="array" ref="CB11">PERCENTILE(IF($F$4:$F$6064=CB$1, IF($D$4:$D$6064=2014, IF($AR4:$AR6064=0, $P$4:$P$6064))), 0.75)</f>
        <v>-0.41114640000000002</v>
      </c>
      <c r="CC11" s="4">
        <f t="array" ref="CC11">PERCENTILE(IF($F$4:$F$6064=CC$1, IF($D$4:$D$6064=2014, IF($AR4:$AR6064=0, $P$4:$P$6064))), 0.75)</f>
        <v>-0.45555427500000001</v>
      </c>
      <c r="CD11" s="27" t="s">
        <v>461</v>
      </c>
      <c r="CE11" s="27"/>
    </row>
    <row r="12" spans="1:83" x14ac:dyDescent="0.25">
      <c r="A12" s="16" t="s">
        <v>404</v>
      </c>
      <c r="B12" s="16" t="s">
        <v>1</v>
      </c>
      <c r="C12" s="16" t="s">
        <v>202</v>
      </c>
      <c r="D12" s="16">
        <v>1993</v>
      </c>
      <c r="E12" s="16" t="s">
        <v>625</v>
      </c>
      <c r="F12" s="16" t="s">
        <v>590</v>
      </c>
      <c r="G12" s="10"/>
      <c r="H12" s="73"/>
      <c r="I12" s="16" t="s">
        <v>6700</v>
      </c>
      <c r="J12" s="71">
        <v>0</v>
      </c>
      <c r="K12" s="71">
        <v>1</v>
      </c>
      <c r="L12" s="16">
        <v>-2.777342</v>
      </c>
      <c r="M12" s="16">
        <v>-0.57603179999999998</v>
      </c>
      <c r="N12" s="16">
        <v>-1.140379</v>
      </c>
      <c r="O12" s="16">
        <v>-0.86107180000000005</v>
      </c>
      <c r="P12" s="16">
        <v>-1.5400180000000001</v>
      </c>
      <c r="Q12" s="16">
        <v>-2.1111200000000001</v>
      </c>
      <c r="R12" s="16">
        <v>0.20530000000000001</v>
      </c>
      <c r="S12" s="16">
        <v>1.4999999999999999E-4</v>
      </c>
      <c r="T12" s="16">
        <v>0</v>
      </c>
      <c r="U12" s="16">
        <v>2.7713999999999999</v>
      </c>
      <c r="V12" s="16">
        <v>1.544</v>
      </c>
      <c r="W12" s="16">
        <v>4.1020000000000003</v>
      </c>
      <c r="X12" s="16">
        <v>356.2</v>
      </c>
      <c r="Y12" s="16">
        <v>20.913900000000002</v>
      </c>
      <c r="Z12" s="16">
        <v>0.1265</v>
      </c>
      <c r="AA12" s="16">
        <v>0.15919249999999999</v>
      </c>
      <c r="AB12" s="16">
        <v>0</v>
      </c>
      <c r="AC12" s="16">
        <v>17.329999999999998</v>
      </c>
      <c r="AD12" s="16">
        <v>22.6</v>
      </c>
      <c r="AE12" s="16">
        <v>0.19109999999999999</v>
      </c>
      <c r="AF12" s="16">
        <v>0</v>
      </c>
      <c r="AG12" s="16">
        <v>6354.16</v>
      </c>
      <c r="AH12" s="16">
        <v>8.5500000000000003E-3</v>
      </c>
      <c r="AI12" s="16">
        <v>20.5</v>
      </c>
      <c r="AJ12" s="16">
        <v>21.4</v>
      </c>
      <c r="AK12" s="16">
        <v>-2.0350000000000001</v>
      </c>
      <c r="AL12" s="16">
        <v>-1.8979999999999999</v>
      </c>
      <c r="AM12" s="16">
        <v>-2.2728999999999999</v>
      </c>
      <c r="AN12" s="16">
        <v>-2.4371999999999998</v>
      </c>
      <c r="AO12" s="16">
        <v>-2.4056000000000002</v>
      </c>
      <c r="AP12" s="16">
        <v>-1.7930999999999999</v>
      </c>
      <c r="AQ12" s="16">
        <v>6.8999999999999999E-3</v>
      </c>
      <c r="AR12" s="16">
        <f t="shared" si="3"/>
        <v>1</v>
      </c>
      <c r="AS12" s="5">
        <f t="shared" si="0"/>
        <v>3.9953000000000127E-2</v>
      </c>
      <c r="AU12" s="16" t="s">
        <v>6</v>
      </c>
      <c r="AV12" s="16" t="s">
        <v>210</v>
      </c>
      <c r="AW12" s="16" t="s">
        <v>405</v>
      </c>
      <c r="AX12" s="97">
        <f t="shared" si="1"/>
        <v>1</v>
      </c>
      <c r="AY12" s="4">
        <f t="shared" si="2"/>
        <v>1.2972674000000004</v>
      </c>
      <c r="BA12" s="28" t="s">
        <v>537</v>
      </c>
      <c r="BB12" s="28" t="str">
        <f>BL4</f>
        <v>India</v>
      </c>
      <c r="BC12" s="16">
        <v>8</v>
      </c>
      <c r="BE12" s="16" t="s">
        <v>523</v>
      </c>
      <c r="BF12" s="16">
        <v>10</v>
      </c>
      <c r="BG12" s="38">
        <f t="array" ref="BG12">INDEX($Q$4:$Q$6063,MATCH(BG$4, IF($D$4:$D$6063=2014, $B$4:$B$6063),0))</f>
        <v>1.4101330000000001</v>
      </c>
      <c r="BH12" s="38">
        <f t="array" ref="BH12">INDEX($Q$4:$Q$6063,MATCH(BH$4, IF($D$4:$D$6063=2014, $B$4:$B$6063),0))</f>
        <v>0.9286411</v>
      </c>
      <c r="BI12" s="38">
        <f t="array" ref="BI12">INDEX($Q$4:$Q$6063,MATCH(BI$4, IF($D$4:$D$6063=2014, $B$4:$B$6063),0))</f>
        <v>1.081723</v>
      </c>
      <c r="BJ12" s="38">
        <f t="array" ref="BJ12">INDEX($Q$4:$Q$6063,MATCH(BJ$4, IF($D$4:$D$6063=2014, $B$4:$B$6063),0))</f>
        <v>1.3644940000000001</v>
      </c>
      <c r="BK12" s="38">
        <f t="array" ref="BK12">INDEX($Q$4:$Q$6063,MATCH(BK$4, IF($D$4:$D$6063=2014, $B$4:$B$6063),0))</f>
        <v>0.83273949999999997</v>
      </c>
      <c r="BL12" s="38">
        <f t="array" ref="BL12">INDEX($Q$4:$Q$6063,MATCH(BL$4, IF($D$4:$D$6063=2014, $B$4:$B$6063),0))</f>
        <v>-0.17391100000000001</v>
      </c>
      <c r="BM12" s="38">
        <f t="array" ref="BM12">INDEX($Q$4:$Q$6063,MATCH(BM$4, IF($D$4:$D$6063=2014, $B$4:$B$6063),0))</f>
        <v>0.3399431</v>
      </c>
      <c r="BN12" s="4">
        <f t="array" ref="BN12">_xlfn.PERCENTILE.INC(IF($A$4:$A$6064=BN$1, IF($D$4:$D$6064=2014, IF($AR4:$AR6064=0, $Q$4:$Q$6064))), 0.75)</f>
        <v>-6.7447900000000005E-2</v>
      </c>
      <c r="BO12" s="4">
        <f t="array" ref="BO12">_xlfn.PERCENTILE.INC(IF($A$4:$A$6064=BO$1, IF($D$4:$D$6064=2014, IF($AR4:$AR6064=0, $Q$4:$Q$6064))), 0.75)</f>
        <v>0.49309882500000002</v>
      </c>
      <c r="BP12" s="4">
        <f t="array" ref="BP12">_xlfn.PERCENTILE.INC(IF($A$4:$A$6064=BP$1, IF($D$4:$D$6064=2014, IF($AR4:$AR6064=0, $Q$4:$Q$6064))), 0.75)</f>
        <v>-0.11264739999999999</v>
      </c>
      <c r="BQ12" s="4">
        <f t="array" ref="BQ12">_xlfn.PERCENTILE.INC(IF($A$4:$A$6064=BQ$1, IF($D$4:$D$6064=2014, IF($AR4:$AR6064=0, $Q$4:$Q$6064))), 0.75)</f>
        <v>-0.15192992499999999</v>
      </c>
      <c r="BR12" s="4">
        <f t="array" ref="BR12">_xlfn.PERCENTILE.INC(IF($A$4:$A$6064=BR$1, IF($D$4:$D$6064=2014, IF($AR4:$AR6064=0, $Q$4:$Q$6064))), 0.75)</f>
        <v>-0.27862712500000003</v>
      </c>
      <c r="BS12" s="4">
        <f t="array" ref="BS12">_xlfn.PERCENTILE.INC(IF($A$4:$A$6064=BS$1, IF($D$4:$D$6064=2014, IF($AR4:$AR6064=0, $Q$4:$Q$6064))), 0.75)</f>
        <v>-0.303100125</v>
      </c>
      <c r="BT12" s="38">
        <f t="array" ref="BT12">INDEX($Q$4:$Q$6063,MATCH(BT$4, IF($D$4:$D$6063=2014, $B$4:$B$6063),0))</f>
        <v>0.9286411</v>
      </c>
      <c r="BU12" s="38">
        <f t="array" ref="BU12">INDEX($Q$4:$Q$6063,MATCH(BU$4, IF($D$4:$D$6063=2014, $B$4:$B$6063),0))</f>
        <v>0.31130010000000002</v>
      </c>
      <c r="BV12" s="38">
        <f t="array" ref="BV12">INDEX($Q$4:$Q$6063,MATCH(BV$4, IF($D$4:$D$6063=2014, $B$4:$B$6063),0))</f>
        <v>-0.69709960000000004</v>
      </c>
      <c r="BW12" s="38">
        <f t="array" ref="BW12">INDEX($Q$4:$Q$6063,MATCH(BW$4, IF($D$4:$D$6063=2014, $B$4:$B$6063),0))</f>
        <v>-0.38468160000000001</v>
      </c>
      <c r="BX12" s="38">
        <f t="array" ref="BX12">INDEX($Q$4:$Q$6063,MATCH(BX$4, IF($D$4:$D$6063=2014, $B$4:$B$6063),0))</f>
        <v>8.3075800000000005E-2</v>
      </c>
      <c r="BY12" s="4">
        <f t="array" ref="BY12">PERCENTILE(IF($F$4:$F$6064=BY$1, IF($D$4:$D$6064=2014, IF($AR4:$AR6064=0, $Q$4:$Q$6064))), 0.75)</f>
        <v>0.95610457500000001</v>
      </c>
      <c r="BZ12" s="4">
        <f t="array" ref="BZ12">PERCENTILE(IF($F$4:$F$6064=BZ$1, IF($D$4:$D$6064=2014, IF($AR4:$AR6064=0, $Q$4:$Q$6064))), 0.75)</f>
        <v>-0.10591665</v>
      </c>
      <c r="CA12" s="4">
        <f t="array" ref="CA12">PERCENTILE(IF($F$4:$F$6064=CA$1, IF($D$4:$D$6064=2014, IF($AR4:$AR6064=0, $Q$4:$Q$6064))), 0.75)</f>
        <v>-0.12856529999999999</v>
      </c>
      <c r="CB12" s="4">
        <f t="array" ref="CB12">PERCENTILE(IF($F$4:$F$6064=CB$1, IF($D$4:$D$6064=2014, IF($AR4:$AR6064=0, $Q$4:$Q$6064))), 0.75)</f>
        <v>-0.2440071</v>
      </c>
      <c r="CC12" s="4">
        <f t="array" ref="CC12">PERCENTILE(IF($F$4:$F$6064=CC$1, IF($D$4:$D$6064=2014, IF($AR4:$AR6064=0, $Q$4:$Q$6064))), 0.75)</f>
        <v>-0.44349439999999996</v>
      </c>
      <c r="CD12" s="27" t="s">
        <v>461</v>
      </c>
      <c r="CE12" s="27"/>
    </row>
    <row r="13" spans="1:83" x14ac:dyDescent="0.25">
      <c r="A13" s="16" t="s">
        <v>404</v>
      </c>
      <c r="B13" s="16" t="s">
        <v>1</v>
      </c>
      <c r="C13" s="16" t="s">
        <v>202</v>
      </c>
      <c r="D13" s="16">
        <v>1994</v>
      </c>
      <c r="E13" s="16" t="s">
        <v>629</v>
      </c>
      <c r="F13" s="16" t="s">
        <v>590</v>
      </c>
      <c r="G13" s="10"/>
      <c r="H13" s="73"/>
      <c r="I13" s="16" t="s">
        <v>6700</v>
      </c>
      <c r="J13" s="71">
        <v>0</v>
      </c>
      <c r="K13" s="71">
        <v>1</v>
      </c>
      <c r="L13" s="16">
        <v>-2.7346349999999999</v>
      </c>
      <c r="M13" s="16">
        <v>-0.57603179999999998</v>
      </c>
      <c r="N13" s="16">
        <v>-1.1207009999999999</v>
      </c>
      <c r="O13" s="16">
        <v>-0.81812689999999999</v>
      </c>
      <c r="P13" s="16">
        <v>-1.5392870000000001</v>
      </c>
      <c r="Q13" s="16">
        <v>-2.0790799999999998</v>
      </c>
      <c r="R13" s="16">
        <v>0.20530000000000001</v>
      </c>
      <c r="S13" s="16">
        <v>1.4999999999999999E-4</v>
      </c>
      <c r="T13" s="16">
        <v>0</v>
      </c>
      <c r="U13" s="16">
        <v>2.8471000000000002</v>
      </c>
      <c r="V13" s="16">
        <v>1.6220000000000001</v>
      </c>
      <c r="W13" s="16">
        <v>4.2359999999999998</v>
      </c>
      <c r="X13" s="16">
        <v>356.50799999999998</v>
      </c>
      <c r="Y13" s="16">
        <v>21.792300000000001</v>
      </c>
      <c r="Z13" s="16">
        <v>0.13250000000000001</v>
      </c>
      <c r="AA13" s="16">
        <v>0.1215199</v>
      </c>
      <c r="AB13" s="16">
        <v>0</v>
      </c>
      <c r="AC13" s="16">
        <v>17.329999999999998</v>
      </c>
      <c r="AD13" s="16">
        <v>23.57</v>
      </c>
      <c r="AE13" s="16">
        <v>0.1759</v>
      </c>
      <c r="AF13" s="16">
        <v>0</v>
      </c>
      <c r="AG13" s="16">
        <v>6641.35</v>
      </c>
      <c r="AH13" s="16">
        <v>8.7500000000000008E-3</v>
      </c>
      <c r="AI13" s="16">
        <v>20.6</v>
      </c>
      <c r="AJ13" s="16">
        <v>21.4</v>
      </c>
      <c r="AK13" s="16">
        <v>-1.9913000000000001</v>
      </c>
      <c r="AL13" s="16">
        <v>-1.8729</v>
      </c>
      <c r="AM13" s="16">
        <v>-2.2212999999999998</v>
      </c>
      <c r="AN13" s="16">
        <v>-2.4377</v>
      </c>
      <c r="AO13" s="16">
        <v>-2.3473999999999999</v>
      </c>
      <c r="AP13" s="16">
        <v>-1.7916000000000001</v>
      </c>
      <c r="AQ13" s="16">
        <v>6.8999999999999999E-3</v>
      </c>
      <c r="AR13" s="16">
        <f t="shared" si="3"/>
        <v>1</v>
      </c>
      <c r="AS13" s="5">
        <f t="shared" si="0"/>
        <v>4.270700000000005E-2</v>
      </c>
      <c r="AU13" s="16" t="s">
        <v>172</v>
      </c>
      <c r="AV13" s="16" t="s">
        <v>211</v>
      </c>
      <c r="AW13" s="16" t="s">
        <v>409</v>
      </c>
      <c r="AX13" s="97">
        <f t="shared" si="1"/>
        <v>1</v>
      </c>
      <c r="AY13" s="4">
        <f t="shared" si="2"/>
        <v>2.2585637999999997</v>
      </c>
      <c r="BA13" s="28" t="s">
        <v>538</v>
      </c>
      <c r="BB13" s="28" t="str">
        <f>BM4</f>
        <v>South Africa</v>
      </c>
      <c r="BC13" s="16">
        <v>9</v>
      </c>
      <c r="BF13" s="16">
        <v>11</v>
      </c>
      <c r="BG13" s="75"/>
      <c r="BH13" s="75"/>
      <c r="BI13" s="75"/>
      <c r="BJ13" s="75"/>
      <c r="BK13" s="75"/>
      <c r="BL13" s="75"/>
      <c r="BM13" s="75"/>
      <c r="BN13" s="4"/>
      <c r="BO13" s="4"/>
      <c r="BP13" s="4"/>
      <c r="BQ13" s="4"/>
      <c r="BR13" s="4"/>
      <c r="BS13" s="4"/>
      <c r="BT13" s="4"/>
      <c r="BU13" s="4"/>
      <c r="BV13" s="4"/>
      <c r="BW13" s="4"/>
      <c r="BX13" s="4"/>
      <c r="BY13" s="4"/>
      <c r="BZ13" s="4"/>
      <c r="CA13" s="4"/>
      <c r="CB13" s="4"/>
      <c r="CC13" s="4"/>
      <c r="CD13" s="27"/>
      <c r="CE13" s="27"/>
    </row>
    <row r="14" spans="1:83" x14ac:dyDescent="0.25">
      <c r="A14" s="16" t="s">
        <v>404</v>
      </c>
      <c r="B14" s="16" t="s">
        <v>1</v>
      </c>
      <c r="C14" s="16" t="s">
        <v>202</v>
      </c>
      <c r="D14" s="16">
        <v>1995</v>
      </c>
      <c r="E14" s="16" t="s">
        <v>605</v>
      </c>
      <c r="F14" s="16" t="s">
        <v>590</v>
      </c>
      <c r="G14" s="10"/>
      <c r="H14" s="73"/>
      <c r="I14" s="16" t="s">
        <v>6700</v>
      </c>
      <c r="J14" s="71">
        <v>0</v>
      </c>
      <c r="K14" s="71">
        <v>1</v>
      </c>
      <c r="L14" s="16">
        <v>-2.6950319999999999</v>
      </c>
      <c r="M14" s="16">
        <v>-0.57565370000000005</v>
      </c>
      <c r="N14" s="16">
        <v>-1.098352</v>
      </c>
      <c r="O14" s="16">
        <v>-0.78540810000000005</v>
      </c>
      <c r="P14" s="16">
        <v>-1.537954</v>
      </c>
      <c r="Q14" s="16">
        <v>-2.0470410000000001</v>
      </c>
      <c r="R14" s="16">
        <v>0.20530000000000001</v>
      </c>
      <c r="S14" s="16">
        <v>2.5000000000000001E-4</v>
      </c>
      <c r="T14" s="16">
        <v>0</v>
      </c>
      <c r="U14" s="16">
        <v>2.9228000000000001</v>
      </c>
      <c r="V14" s="16">
        <v>1.7</v>
      </c>
      <c r="W14" s="16">
        <v>4.37</v>
      </c>
      <c r="X14" s="16">
        <v>357.23500000000001</v>
      </c>
      <c r="Y14" s="16">
        <v>22.6707</v>
      </c>
      <c r="Z14" s="16">
        <v>0.13370000000000001</v>
      </c>
      <c r="AA14" s="16">
        <v>8.7537000000000004E-2</v>
      </c>
      <c r="AB14" s="16">
        <v>0</v>
      </c>
      <c r="AC14" s="16">
        <v>17.329999999999998</v>
      </c>
      <c r="AD14" s="16">
        <v>24.445</v>
      </c>
      <c r="AE14" s="16">
        <v>0.16489999999999999</v>
      </c>
      <c r="AF14" s="16">
        <v>0</v>
      </c>
      <c r="AG14" s="16">
        <v>7357.85</v>
      </c>
      <c r="AH14" s="16">
        <v>8.8500000000000002E-3</v>
      </c>
      <c r="AI14" s="16">
        <v>20.6</v>
      </c>
      <c r="AJ14" s="16">
        <v>21.5</v>
      </c>
      <c r="AK14" s="16">
        <v>-1.9476</v>
      </c>
      <c r="AL14" s="16">
        <v>-1.8478000000000001</v>
      </c>
      <c r="AM14" s="16">
        <v>-2.1696</v>
      </c>
      <c r="AN14" s="16">
        <v>-2.4382000000000001</v>
      </c>
      <c r="AO14" s="16">
        <v>-2.2892999999999999</v>
      </c>
      <c r="AP14" s="16">
        <v>-1.7901</v>
      </c>
      <c r="AQ14" s="16">
        <v>6.8999999999999999E-3</v>
      </c>
      <c r="AR14" s="16">
        <f t="shared" si="3"/>
        <v>1</v>
      </c>
      <c r="AS14" s="5">
        <f t="shared" si="0"/>
        <v>3.9603000000000055E-2</v>
      </c>
      <c r="AU14" s="16" t="s">
        <v>8</v>
      </c>
      <c r="AV14" s="16" t="s">
        <v>212</v>
      </c>
      <c r="AW14" s="16" t="s">
        <v>414</v>
      </c>
      <c r="AX14" s="97">
        <f t="shared" si="1"/>
        <v>0</v>
      </c>
      <c r="AY14" s="4">
        <f t="shared" si="2"/>
        <v>1.519917</v>
      </c>
      <c r="BA14" s="11" t="s">
        <v>549</v>
      </c>
      <c r="BB14" s="11"/>
      <c r="BC14" s="16">
        <v>10</v>
      </c>
      <c r="BE14" s="16" t="s">
        <v>482</v>
      </c>
      <c r="BF14" s="16">
        <v>12</v>
      </c>
      <c r="BG14" s="75"/>
      <c r="BH14" s="75"/>
      <c r="BI14" s="75"/>
      <c r="BJ14" s="75"/>
      <c r="BK14" s="75"/>
      <c r="BL14" s="75"/>
      <c r="BM14" s="75"/>
      <c r="BN14" s="4"/>
      <c r="BO14" s="4"/>
      <c r="BP14" s="4"/>
      <c r="BQ14" s="4"/>
      <c r="BR14" s="4"/>
      <c r="BS14" s="4"/>
      <c r="BT14" s="4"/>
      <c r="BU14" s="4"/>
      <c r="BV14" s="4"/>
      <c r="BW14" s="4"/>
      <c r="BX14" s="4"/>
      <c r="BY14" s="4"/>
      <c r="BZ14" s="4"/>
      <c r="CA14" s="4"/>
      <c r="CB14" s="4"/>
      <c r="CC14" s="4"/>
      <c r="CD14" s="27"/>
      <c r="CE14" s="27"/>
    </row>
    <row r="15" spans="1:83" x14ac:dyDescent="0.25">
      <c r="A15" s="16" t="s">
        <v>404</v>
      </c>
      <c r="B15" s="16" t="s">
        <v>1</v>
      </c>
      <c r="C15" s="16" t="s">
        <v>202</v>
      </c>
      <c r="D15" s="16">
        <v>1996</v>
      </c>
      <c r="E15" s="16" t="s">
        <v>626</v>
      </c>
      <c r="F15" s="16" t="s">
        <v>590</v>
      </c>
      <c r="G15" s="10"/>
      <c r="H15" s="73"/>
      <c r="I15" s="16" t="s">
        <v>6700</v>
      </c>
      <c r="J15" s="71">
        <v>0</v>
      </c>
      <c r="K15" s="71">
        <v>1</v>
      </c>
      <c r="L15" s="16">
        <v>-2.639106</v>
      </c>
      <c r="M15" s="16">
        <v>-0.57546450000000005</v>
      </c>
      <c r="N15" s="16">
        <v>-1.0782240000000001</v>
      </c>
      <c r="O15" s="16">
        <v>-0.71988240000000003</v>
      </c>
      <c r="P15" s="16">
        <v>-1.515323</v>
      </c>
      <c r="Q15" s="16">
        <v>-2.0330189999999999</v>
      </c>
      <c r="R15" s="16">
        <v>0.20530000000000001</v>
      </c>
      <c r="S15" s="16">
        <v>2.9999999999999997E-4</v>
      </c>
      <c r="T15" s="16">
        <v>0</v>
      </c>
      <c r="U15" s="16">
        <v>2.9984999999999999</v>
      </c>
      <c r="V15" s="16">
        <v>1.744</v>
      </c>
      <c r="W15" s="16">
        <v>4.4859999999999998</v>
      </c>
      <c r="X15" s="16">
        <v>357.89800000000002</v>
      </c>
      <c r="Y15" s="16">
        <v>23.549099999999999</v>
      </c>
      <c r="Z15" s="16">
        <v>0.14269999999999999</v>
      </c>
      <c r="AA15" s="16">
        <v>-4.1999999999999998E-5</v>
      </c>
      <c r="AB15" s="16">
        <v>0</v>
      </c>
      <c r="AC15" s="16">
        <v>17.329999999999998</v>
      </c>
      <c r="AD15" s="16">
        <v>26.7</v>
      </c>
      <c r="AE15" s="16">
        <v>0.1575</v>
      </c>
      <c r="AF15" s="16">
        <v>0</v>
      </c>
      <c r="AG15" s="16">
        <v>7529.18</v>
      </c>
      <c r="AH15" s="16">
        <v>8.8500000000000002E-3</v>
      </c>
      <c r="AI15" s="16">
        <v>21.1</v>
      </c>
      <c r="AJ15" s="16">
        <v>23.3</v>
      </c>
      <c r="AK15" s="16">
        <v>-1.8965000000000001</v>
      </c>
      <c r="AL15" s="16">
        <v>-1.8468</v>
      </c>
      <c r="AM15" s="16">
        <v>-2.2543000000000002</v>
      </c>
      <c r="AN15" s="16">
        <v>-2.5396000000000001</v>
      </c>
      <c r="AO15" s="16">
        <v>-2.1255999999999999</v>
      </c>
      <c r="AP15" s="16">
        <v>-1.7557</v>
      </c>
      <c r="AQ15" s="16">
        <v>6.8999999999999999E-3</v>
      </c>
      <c r="AR15" s="16">
        <f t="shared" si="3"/>
        <v>1</v>
      </c>
      <c r="AS15" s="5">
        <f t="shared" si="0"/>
        <v>5.592599999999992E-2</v>
      </c>
      <c r="AU15" s="16" t="s">
        <v>9</v>
      </c>
      <c r="AV15" s="16" t="s">
        <v>213</v>
      </c>
      <c r="AW15" s="16" t="s">
        <v>414</v>
      </c>
      <c r="AX15" s="97">
        <f t="shared" si="1"/>
        <v>1</v>
      </c>
      <c r="AY15" s="4">
        <f t="shared" si="2"/>
        <v>1.803137</v>
      </c>
      <c r="BA15" s="28" t="s">
        <v>540</v>
      </c>
      <c r="BB15" s="28" t="s">
        <v>555</v>
      </c>
      <c r="BC15" s="16">
        <v>11</v>
      </c>
      <c r="BE15" s="16" t="s">
        <v>466</v>
      </c>
      <c r="BF15" s="16">
        <v>13</v>
      </c>
      <c r="BG15" s="75"/>
      <c r="BH15" s="75"/>
      <c r="BI15" s="75"/>
      <c r="BJ15" s="75"/>
      <c r="BK15" s="75"/>
      <c r="BL15" s="75"/>
      <c r="BM15" s="75"/>
      <c r="BN15" s="4"/>
      <c r="BO15" s="4"/>
      <c r="BP15" s="4"/>
      <c r="BQ15" s="4"/>
      <c r="BR15" s="4"/>
      <c r="BS15" s="4"/>
      <c r="BT15" s="4"/>
      <c r="BU15" s="4"/>
      <c r="BV15" s="4"/>
      <c r="BW15" s="4"/>
      <c r="BX15" s="4"/>
      <c r="BY15" s="4"/>
      <c r="BZ15" s="4"/>
      <c r="CA15" s="4"/>
      <c r="CB15" s="4"/>
      <c r="CC15" s="4"/>
      <c r="CD15" s="27"/>
      <c r="CE15" s="27"/>
    </row>
    <row r="16" spans="1:83" x14ac:dyDescent="0.25">
      <c r="A16" s="16" t="s">
        <v>404</v>
      </c>
      <c r="B16" s="16" t="s">
        <v>1</v>
      </c>
      <c r="C16" s="16" t="s">
        <v>202</v>
      </c>
      <c r="D16" s="16">
        <v>1997</v>
      </c>
      <c r="E16" s="16" t="s">
        <v>618</v>
      </c>
      <c r="F16" s="16" t="s">
        <v>590</v>
      </c>
      <c r="G16" s="10"/>
      <c r="H16" s="73"/>
      <c r="I16" s="16" t="s">
        <v>6700</v>
      </c>
      <c r="J16" s="71">
        <v>0</v>
      </c>
      <c r="K16" s="71">
        <v>1</v>
      </c>
      <c r="L16" s="16">
        <v>-2.618433</v>
      </c>
      <c r="M16" s="16">
        <v>-0.57546450000000005</v>
      </c>
      <c r="N16" s="16">
        <v>-1.0583530000000001</v>
      </c>
      <c r="O16" s="16">
        <v>-0.70502960000000003</v>
      </c>
      <c r="P16" s="16">
        <v>-1.492362</v>
      </c>
      <c r="Q16" s="16">
        <v>-2.0464009999999999</v>
      </c>
      <c r="R16" s="16">
        <v>0.20530000000000001</v>
      </c>
      <c r="S16" s="16">
        <v>2.9999999999999997E-4</v>
      </c>
      <c r="T16" s="16">
        <v>0</v>
      </c>
      <c r="U16" s="16">
        <v>3.0741999999999998</v>
      </c>
      <c r="V16" s="16">
        <v>1.788</v>
      </c>
      <c r="W16" s="16">
        <v>4.6020000000000003</v>
      </c>
      <c r="X16" s="16">
        <v>358.52</v>
      </c>
      <c r="Y16" s="16">
        <v>24.427499999999998</v>
      </c>
      <c r="Z16" s="16">
        <v>0.12214999999999999</v>
      </c>
      <c r="AA16" s="16">
        <v>-0.1010199</v>
      </c>
      <c r="AB16" s="16">
        <v>0</v>
      </c>
      <c r="AC16" s="16">
        <v>17.329999999999998</v>
      </c>
      <c r="AD16" s="16">
        <v>29.3</v>
      </c>
      <c r="AE16" s="16">
        <v>0.1525</v>
      </c>
      <c r="AF16" s="16">
        <v>0</v>
      </c>
      <c r="AG16" s="16">
        <v>7407.86</v>
      </c>
      <c r="AH16" s="16">
        <v>1.0749999999999999E-2</v>
      </c>
      <c r="AI16" s="16">
        <v>21.7</v>
      </c>
      <c r="AJ16" s="16">
        <v>25</v>
      </c>
      <c r="AK16" s="16">
        <v>-1.9678</v>
      </c>
      <c r="AL16" s="16">
        <v>-1.8415999999999999</v>
      </c>
      <c r="AM16" s="16">
        <v>-2.2475999999999998</v>
      </c>
      <c r="AN16" s="16">
        <v>-2.5503</v>
      </c>
      <c r="AO16" s="16">
        <v>-2.1404999999999998</v>
      </c>
      <c r="AP16" s="16">
        <v>-1.7472000000000001</v>
      </c>
      <c r="AQ16" s="16">
        <v>6.8999999999999999E-3</v>
      </c>
      <c r="AR16" s="16">
        <f t="shared" si="3"/>
        <v>1</v>
      </c>
      <c r="AS16" s="5">
        <f t="shared" si="0"/>
        <v>2.0672999999999941E-2</v>
      </c>
      <c r="AU16" s="16" t="s">
        <v>10</v>
      </c>
      <c r="AV16" s="16" t="s">
        <v>214</v>
      </c>
      <c r="AW16" s="16" t="s">
        <v>405</v>
      </c>
      <c r="AX16" s="97">
        <f t="shared" si="1"/>
        <v>1</v>
      </c>
      <c r="AY16" s="4">
        <f t="shared" si="2"/>
        <v>1.3990672</v>
      </c>
      <c r="BA16" s="28" t="s">
        <v>542</v>
      </c>
      <c r="BB16" s="28" t="s">
        <v>555</v>
      </c>
      <c r="BC16" s="16">
        <v>12</v>
      </c>
      <c r="BE16" s="16" t="s">
        <v>484</v>
      </c>
      <c r="BF16" s="16">
        <v>14</v>
      </c>
      <c r="BG16" s="38">
        <f t="array" ref="BG16">INDEX($R$4:$R$6063,MATCH(BG$4, IF($D$4:$D$6063=2014, $B$4:$B$6063),0))</f>
        <v>2.7770999999999999</v>
      </c>
      <c r="BH16" s="38">
        <f t="array" ref="BH16">INDEX($R$4:$R$6063,MATCH(BH$4, IF($D$4:$D$6063=2014, $B$4:$B$6063),0))</f>
        <v>4.2915999999999999</v>
      </c>
      <c r="BI16" s="38">
        <f t="array" ref="BI16">INDEX($R$4:$R$6063,MATCH(BI$4, IF($D$4:$D$6063=2014, $B$4:$B$6063),0))</f>
        <v>1.9973000000000001</v>
      </c>
      <c r="BJ16" s="38">
        <f t="array" ref="BJ16">INDEX($R$4:$R$6063,MATCH(BJ$4, IF($D$4:$D$6063=2014, $B$4:$B$6063),0))</f>
        <v>0.37930000000000003</v>
      </c>
      <c r="BK16" s="38">
        <f t="array" ref="BK16">INDEX($R$4:$R$6063,MATCH(BK$4, IF($D$4:$D$6063=2014, $B$4:$B$6063),0))</f>
        <v>0.7</v>
      </c>
      <c r="BL16" s="38">
        <f t="array" ref="BL16">INDEX($R$4:$R$6063,MATCH(BL$4, IF($D$4:$D$6063=2014, $B$4:$B$6063),0))</f>
        <v>0.87590000000000001</v>
      </c>
      <c r="BM16" s="38">
        <f t="array" ref="BM16">INDEX($R$4:$R$6063,MATCH(BM$4, IF($D$4:$D$6063=2014, $B$4:$B$6063),0))</f>
        <v>0.85399999999999998</v>
      </c>
      <c r="BN16" s="4">
        <f t="array" ref="BN16">_xlfn.PERCENTILE.INC(IF($A$4:$A$6064=BN$1, IF($D$4:$D$6064=2014, IF($AR4:$AR6064=0, $R$4:$R$6064))), 0.75)</f>
        <v>1.2625999999999999</v>
      </c>
      <c r="BO16" s="4">
        <f t="array" ref="BO16">_xlfn.PERCENTILE.INC(IF($A$4:$A$6064=BO$1, IF($D$4:$D$6064=2014, IF($AR4:$AR6064=0, $R$4:$R$6064))), 0.75)</f>
        <v>1.0520500000000002</v>
      </c>
      <c r="BP16" s="4">
        <f t="array" ref="BP16">_xlfn.PERCENTILE.INC(IF($A$4:$A$6064=BP$1, IF($D$4:$D$6064=2014, IF($AR4:$AR6064=0, $R$4:$R$6064))), 0.75)</f>
        <v>0.49080000000000001</v>
      </c>
      <c r="BQ16" s="4">
        <f t="array" ref="BQ16">_xlfn.PERCENTILE.INC(IF($A$4:$A$6064=BQ$1, IF($D$4:$D$6064=2014, IF($AR4:$AR6064=0, $R$4:$R$6064))), 0.75)</f>
        <v>0.65042500000000003</v>
      </c>
      <c r="BR16" s="4">
        <f t="array" ref="BR16">_xlfn.PERCENTILE.INC(IF($A$4:$A$6064=BR$1, IF($D$4:$D$6064=2014, IF($AR4:$AR6064=0, $R$4:$R$6064))), 0.75)</f>
        <v>0.41642499999999999</v>
      </c>
      <c r="BS16" s="4">
        <f t="array" ref="BS16">_xlfn.PERCENTILE.INC(IF($A$4:$A$6064=BS$1, IF($D$4:$D$6064=2014, IF($AR4:$AR6064=0, $R$4:$R$6064))), 0.75)</f>
        <v>0.37142500000000001</v>
      </c>
      <c r="BT16" s="38">
        <f t="array" ref="BT16">INDEX($R$4:$R$6063,MATCH(BT$4, IF($D$4:$D$6063=2014, $B$4:$B$6063),0))</f>
        <v>4.2915999999999999</v>
      </c>
      <c r="BU16" s="38">
        <f t="array" ref="BU16">INDEX($R$4:$R$6063,MATCH(BU$4, IF($D$4:$D$6063=2014, $B$4:$B$6063),0))</f>
        <v>0.38340000000000002</v>
      </c>
      <c r="BV16" s="38">
        <f t="array" ref="BV16">INDEX($R$4:$R$6063,MATCH(BV$4, IF($D$4:$D$6063=2014, $B$4:$B$6063),0))</f>
        <v>0.65869999999999995</v>
      </c>
      <c r="BW16" s="38">
        <f t="array" ref="BW16">INDEX($R$4:$R$6063,MATCH(BW$4, IF($D$4:$D$6063=2014, $B$4:$B$6063),0))</f>
        <v>0.18429999999999999</v>
      </c>
      <c r="BX16" s="38">
        <f t="array" ref="BX16">INDEX($R$4:$R$6063,MATCH(BX$4, IF($D$4:$D$6063=2014, $B$4:$B$6063),0))</f>
        <v>0.29899999999999999</v>
      </c>
      <c r="BY16" s="4">
        <f t="array" ref="BY16">PERCENTILE(IF($F$4:$F$6064=BY$1, IF($D$4:$D$6064=2014, IF($AR4:$AR6064=0, $R$4:$R$6064))), 0.75)</f>
        <v>1.2202249999999999</v>
      </c>
      <c r="BZ16" s="4">
        <f t="array" ref="BZ16">PERCENTILE(IF($F$4:$F$6064=BZ$1, IF($D$4:$D$6064=2014, IF($AR4:$AR6064=0, $R$4:$R$6064))), 0.75)</f>
        <v>0.39474999999999999</v>
      </c>
      <c r="CA16" s="4">
        <f t="array" ref="CA16">PERCENTILE(IF($F$4:$F$6064=CA$1, IF($D$4:$D$6064=2014, IF($AR4:$AR6064=0, $R$4:$R$6064))), 0.75)</f>
        <v>0.64985000000000004</v>
      </c>
      <c r="CB16" s="4">
        <f t="array" ref="CB16">PERCENTILE(IF($F$4:$F$6064=CB$1, IF($D$4:$D$6064=2014, IF($AR4:$AR6064=0, $R$4:$R$6064))), 0.75)</f>
        <v>0.4546</v>
      </c>
      <c r="CC16" s="4">
        <f t="array" ref="CC16">PERCENTILE(IF($F$4:$F$6064=CC$1, IF($D$4:$D$6064=2014, IF($AR4:$AR6064=0, $R$4:$R$6064))), 0.75)</f>
        <v>0.29899999999999999</v>
      </c>
      <c r="CD16" s="27" t="s">
        <v>461</v>
      </c>
      <c r="CE16" s="27"/>
    </row>
    <row r="17" spans="1:83" x14ac:dyDescent="0.25">
      <c r="A17" s="16" t="s">
        <v>404</v>
      </c>
      <c r="B17" s="16" t="s">
        <v>1</v>
      </c>
      <c r="C17" s="16" t="s">
        <v>202</v>
      </c>
      <c r="D17" s="16">
        <v>1998</v>
      </c>
      <c r="E17" s="16" t="s">
        <v>622</v>
      </c>
      <c r="F17" s="16" t="s">
        <v>590</v>
      </c>
      <c r="G17" s="10"/>
      <c r="H17" s="73"/>
      <c r="I17" s="16" t="s">
        <v>6700</v>
      </c>
      <c r="J17" s="71">
        <v>0</v>
      </c>
      <c r="K17" s="71">
        <v>1</v>
      </c>
      <c r="L17" s="16">
        <v>-2.5775760000000001</v>
      </c>
      <c r="M17" s="16">
        <v>-0.5750864</v>
      </c>
      <c r="N17" s="16">
        <v>-1.0392999999999999</v>
      </c>
      <c r="O17" s="16">
        <v>-0.64596920000000002</v>
      </c>
      <c r="P17" s="16">
        <v>-1.4695530000000001</v>
      </c>
      <c r="Q17" s="16">
        <v>-2.0598190000000001</v>
      </c>
      <c r="R17" s="16">
        <v>0.20530000000000001</v>
      </c>
      <c r="S17" s="16">
        <v>4.0000000000000002E-4</v>
      </c>
      <c r="T17" s="16">
        <v>0</v>
      </c>
      <c r="U17" s="16">
        <v>3.1499000000000001</v>
      </c>
      <c r="V17" s="16">
        <v>1.8320000000000001</v>
      </c>
      <c r="W17" s="16">
        <v>4.718</v>
      </c>
      <c r="X17" s="16">
        <v>359.01499999999999</v>
      </c>
      <c r="Y17" s="16">
        <v>25.305800000000001</v>
      </c>
      <c r="Z17" s="16">
        <v>0.16370000000000001</v>
      </c>
      <c r="AA17" s="16">
        <v>9.2791000000000002E-3</v>
      </c>
      <c r="AB17" s="16">
        <v>0</v>
      </c>
      <c r="AC17" s="16">
        <v>17.329999999999998</v>
      </c>
      <c r="AD17" s="16">
        <v>26.46</v>
      </c>
      <c r="AE17" s="16">
        <v>0.1487</v>
      </c>
      <c r="AF17" s="16">
        <v>0</v>
      </c>
      <c r="AG17" s="16">
        <v>7838.29</v>
      </c>
      <c r="AH17" s="16">
        <v>1.0749999999999999E-2</v>
      </c>
      <c r="AI17" s="16">
        <v>22.2</v>
      </c>
      <c r="AJ17" s="16">
        <v>26.8</v>
      </c>
      <c r="AK17" s="16">
        <v>-2.0392000000000001</v>
      </c>
      <c r="AL17" s="16">
        <v>-1.8363</v>
      </c>
      <c r="AM17" s="16">
        <v>-2.2410000000000001</v>
      </c>
      <c r="AN17" s="16">
        <v>-2.5609999999999999</v>
      </c>
      <c r="AO17" s="16">
        <v>-2.1555</v>
      </c>
      <c r="AP17" s="16">
        <v>-1.7386999999999999</v>
      </c>
      <c r="AQ17" s="16">
        <v>6.8999999999999999E-3</v>
      </c>
      <c r="AR17" s="16">
        <f t="shared" si="3"/>
        <v>1</v>
      </c>
      <c r="AS17" s="5">
        <f t="shared" si="0"/>
        <v>4.0856999999999921E-2</v>
      </c>
      <c r="AU17" s="16" t="s">
        <v>18</v>
      </c>
      <c r="AV17" s="16" t="s">
        <v>215</v>
      </c>
      <c r="AW17" s="16" t="s">
        <v>409</v>
      </c>
      <c r="AX17" s="97">
        <f t="shared" si="1"/>
        <v>1</v>
      </c>
      <c r="AY17" s="4">
        <f t="shared" si="2"/>
        <v>0.61193589999999998</v>
      </c>
      <c r="BA17" s="30" t="s">
        <v>543</v>
      </c>
      <c r="BB17" s="28" t="s">
        <v>555</v>
      </c>
      <c r="BC17" s="16">
        <v>13</v>
      </c>
      <c r="BE17" s="16" t="s">
        <v>485</v>
      </c>
      <c r="BF17" s="16">
        <v>15</v>
      </c>
      <c r="BG17" s="38">
        <f t="array" ref="BG17">INDEX($S$4:$S$6063,MATCH(BG$4, IF($D$4:$D$6063=2014, $B$4:$B$6063),0))</f>
        <v>0.35930000000000001</v>
      </c>
      <c r="BH17" s="38">
        <f t="array" ref="BH17">INDEX($S$4:$S$6063,MATCH(BH$4, IF($D$4:$D$6063=2014, $B$4:$B$6063),0))</f>
        <v>0.79790000000000005</v>
      </c>
      <c r="BI17" s="38">
        <f t="array" ref="BI17">INDEX($S$4:$S$6063,MATCH(BI$4, IF($D$4:$D$6063=2014, $B$4:$B$6063),0))</f>
        <v>1.8200000000000001E-2</v>
      </c>
      <c r="BJ17" s="38">
        <f t="array" ref="BJ17">INDEX($S$4:$S$6063,MATCH(BJ$4, IF($D$4:$D$6063=2014, $B$4:$B$6063),0))</f>
        <v>3.5499999999999997E-2</v>
      </c>
      <c r="BK17" s="38">
        <f t="array" ref="BK17">INDEX($S$4:$S$6063,MATCH(BK$4, IF($D$4:$D$6063=2014, $B$4:$B$6063),0))</f>
        <v>2.3300000000000001E-2</v>
      </c>
      <c r="BL17" s="38">
        <f t="array" ref="BL17">INDEX($S$4:$S$6063,MATCH(BL$4, IF($D$4:$D$6063=2014, $B$4:$B$6063),0))</f>
        <v>8.6E-3</v>
      </c>
      <c r="BM17" s="38">
        <f t="array" ref="BM17">INDEX($S$4:$S$6063,MATCH(BM$4, IF($D$4:$D$6063=2014, $B$4:$B$6063),0))</f>
        <v>3.78E-2</v>
      </c>
      <c r="BN17" s="4">
        <f t="array" ref="BN17">_xlfn.PERCENTILE.INC(IF($A$4:$A$6064=BN$1, IF($D$4:$D$6064=2014, IF($AR4:$AR6064=0, $S$4:$S$6064))), 0.75)</f>
        <v>5.7299999999999997E-2</v>
      </c>
      <c r="BO17" s="4">
        <f t="array" ref="BO17">_xlfn.PERCENTILE.INC(IF($A$4:$A$6064=BO$1, IF($D$4:$D$6064=2014, IF($AR4:$AR6064=0, $S$4:$S$6064))), 0.75)</f>
        <v>2.1874999999999999E-2</v>
      </c>
      <c r="BP17" s="4">
        <f t="array" ref="BP17">_xlfn.PERCENTILE.INC(IF($A$4:$A$6064=BP$1, IF($D$4:$D$6064=2014, IF($AR4:$AR6064=0, $S$4:$S$6064))), 0.75)</f>
        <v>2.4E-2</v>
      </c>
      <c r="BQ17" s="4">
        <f t="array" ref="BQ17">_xlfn.PERCENTILE.INC(IF($A$4:$A$6064=BQ$1, IF($D$4:$D$6064=2014, IF($AR4:$AR6064=0, $S$4:$S$6064))), 0.75)</f>
        <v>1.5949999999999999E-2</v>
      </c>
      <c r="BR17" s="4">
        <f t="array" ref="BR17">_xlfn.PERCENTILE.INC(IF($A$4:$A$6064=BR$1, IF($D$4:$D$6064=2014, IF($AR4:$AR6064=0, $S$4:$S$6064))), 0.75)</f>
        <v>5.1500000000000001E-3</v>
      </c>
      <c r="BS17" s="4">
        <f t="array" ref="BS17">_xlfn.PERCENTILE.INC(IF($A$4:$A$6064=BS$1, IF($D$4:$D$6064=2014, IF($AR4:$AR6064=0, $S$4:$S$6064))), 0.75)</f>
        <v>6.3749999999999994E-4</v>
      </c>
      <c r="BT17" s="38">
        <f t="array" ref="BT17">INDEX($S$4:$S$6063,MATCH(BT$4, IF($D$4:$D$6063=2014, $B$4:$B$6063),0))</f>
        <v>0.79790000000000005</v>
      </c>
      <c r="BU17" s="38">
        <f t="array" ref="BU17">INDEX($S$4:$S$6063,MATCH(BU$4, IF($D$4:$D$6063=2014, $B$4:$B$6063),0))</f>
        <v>1.09E-2</v>
      </c>
      <c r="BV17" s="38">
        <f t="array" ref="BV17">INDEX($S$4:$S$6063,MATCH(BV$4, IF($D$4:$D$6063=2014, $B$4:$B$6063),0))</f>
        <v>2.0799999999999999E-2</v>
      </c>
      <c r="BW17" s="38">
        <f t="array" ref="BW17">INDEX($S$4:$S$6063,MATCH(BW$4, IF($D$4:$D$6063=2014, $B$4:$B$6063),0))</f>
        <v>8.2000000000000007E-3</v>
      </c>
      <c r="BX17" s="38">
        <f t="array" ref="BX17">INDEX($S$4:$S$6063,MATCH(BX$4, IF($D$4:$D$6063=2014, $B$4:$B$6063),0))</f>
        <v>2.0000000000000001E-4</v>
      </c>
      <c r="BY17" s="4">
        <f t="array" ref="BY17">PERCENTILE(IF($F$4:$F$6064=BY$1, IF($D$4:$D$6064=2014, IF($AR4:$AR6064=0, $S$4:$S$6064))), 0.75)</f>
        <v>3.9749999999999994E-2</v>
      </c>
      <c r="BZ17" s="4">
        <f t="array" ref="BZ17">PERCENTILE(IF($F$4:$F$6064=BZ$1, IF($D$4:$D$6064=2014, IF($AR4:$AR6064=0, $S$4:$S$6064))), 0.75)</f>
        <v>2.0750000000000001E-2</v>
      </c>
      <c r="CA17" s="4">
        <f t="array" ref="CA17">PERCENTILE(IF($F$4:$F$6064=CA$1, IF($D$4:$D$6064=2014, IF($AR4:$AR6064=0, $S$4:$S$6064))), 0.75)</f>
        <v>1.115E-2</v>
      </c>
      <c r="CB17" s="4">
        <f t="array" ref="CB17">PERCENTILE(IF($F$4:$F$6064=CB$1, IF($D$4:$D$6064=2014, IF($AR4:$AR6064=0, $S$4:$S$6064))), 0.75)</f>
        <v>1.4E-3</v>
      </c>
      <c r="CC17" s="4">
        <f t="array" ref="CC17">PERCENTILE(IF($F$4:$F$6064=CC$1, IF($D$4:$D$6064=2014, IF($AR4:$AR6064=0, $S$4:$S$6064))), 0.75)</f>
        <v>4.4999999999999999E-4</v>
      </c>
      <c r="CD17" s="27" t="s">
        <v>461</v>
      </c>
      <c r="CE17" s="27"/>
    </row>
    <row r="18" spans="1:83" x14ac:dyDescent="0.25">
      <c r="A18" s="16" t="s">
        <v>404</v>
      </c>
      <c r="B18" s="16" t="s">
        <v>1</v>
      </c>
      <c r="C18" s="16" t="s">
        <v>202</v>
      </c>
      <c r="D18" s="16">
        <v>1999</v>
      </c>
      <c r="E18" s="16" t="s">
        <v>602</v>
      </c>
      <c r="F18" s="16" t="s">
        <v>590</v>
      </c>
      <c r="G18" s="10"/>
      <c r="H18" s="73"/>
      <c r="I18" s="16" t="s">
        <v>6700</v>
      </c>
      <c r="J18" s="71">
        <v>0</v>
      </c>
      <c r="K18" s="71">
        <v>1</v>
      </c>
      <c r="L18" s="16">
        <v>-2.6054819999999999</v>
      </c>
      <c r="M18" s="16">
        <v>-0.5750864</v>
      </c>
      <c r="N18" s="16">
        <v>-1.0170969999999999</v>
      </c>
      <c r="O18" s="16">
        <v>-0.73682950000000003</v>
      </c>
      <c r="P18" s="16">
        <v>-1.4468939999999999</v>
      </c>
      <c r="Q18" s="16">
        <v>-2.0744319999999998</v>
      </c>
      <c r="R18" s="16">
        <v>0.20530000000000001</v>
      </c>
      <c r="S18" s="16">
        <v>4.0000000000000002E-4</v>
      </c>
      <c r="T18" s="16">
        <v>0</v>
      </c>
      <c r="U18" s="16">
        <v>3.2256</v>
      </c>
      <c r="V18" s="16">
        <v>1.8759999999999999</v>
      </c>
      <c r="W18" s="16">
        <v>4.8339999999999996</v>
      </c>
      <c r="X18" s="16">
        <v>360.00400000000002</v>
      </c>
      <c r="Y18" s="16">
        <v>26.184200000000001</v>
      </c>
      <c r="Z18" s="16">
        <v>0.18525</v>
      </c>
      <c r="AA18" s="16">
        <v>0.45047510000000002</v>
      </c>
      <c r="AB18" s="16">
        <v>0</v>
      </c>
      <c r="AC18" s="16">
        <v>17.329999999999998</v>
      </c>
      <c r="AD18" s="16">
        <v>15.1</v>
      </c>
      <c r="AE18" s="16">
        <v>0.14510000000000001</v>
      </c>
      <c r="AF18" s="16">
        <v>0</v>
      </c>
      <c r="AG18" s="16">
        <v>8781.44</v>
      </c>
      <c r="AH18" s="16">
        <v>1.065E-2</v>
      </c>
      <c r="AI18" s="16">
        <v>22.8</v>
      </c>
      <c r="AJ18" s="16">
        <v>28.5</v>
      </c>
      <c r="AK18" s="16">
        <v>-2.0093000000000001</v>
      </c>
      <c r="AL18" s="16">
        <v>-1.875</v>
      </c>
      <c r="AM18" s="16">
        <v>-2.2827999999999999</v>
      </c>
      <c r="AN18" s="16">
        <v>-2.5623</v>
      </c>
      <c r="AO18" s="16">
        <v>-2.1709000000000001</v>
      </c>
      <c r="AP18" s="16">
        <v>-1.7542</v>
      </c>
      <c r="AQ18" s="16">
        <v>6.8999999999999999E-3</v>
      </c>
      <c r="AR18" s="16">
        <f t="shared" si="3"/>
        <v>1</v>
      </c>
      <c r="AS18" s="5">
        <f t="shared" si="0"/>
        <v>-2.7905999999999764E-2</v>
      </c>
      <c r="AU18" s="16" t="s">
        <v>17</v>
      </c>
      <c r="AV18" s="16" t="s">
        <v>216</v>
      </c>
      <c r="AW18" s="16" t="s">
        <v>406</v>
      </c>
      <c r="AX18" s="97">
        <f t="shared" si="1"/>
        <v>1</v>
      </c>
      <c r="AY18" s="4">
        <f t="shared" si="2"/>
        <v>0.61602389999999996</v>
      </c>
      <c r="BA18" s="28" t="s">
        <v>544</v>
      </c>
      <c r="BB18" s="28" t="s">
        <v>555</v>
      </c>
      <c r="BC18" s="16">
        <v>14</v>
      </c>
      <c r="BE18" s="16" t="s">
        <v>486</v>
      </c>
      <c r="BF18" s="16">
        <v>16</v>
      </c>
      <c r="BG18" s="38">
        <f t="array" ref="BG18">INDEX($T$4:$T$6063,MATCH(BG$4, IF($D$4:$D$6063=2014, $B$4:$B$6063),0))</f>
        <v>0.13469999999999999</v>
      </c>
      <c r="BH18" s="38">
        <f t="array" ref="BH18">INDEX($T$4:$T$6063,MATCH(BH$4, IF($D$4:$D$6063=2014, $B$4:$B$6063),0))</f>
        <v>0.10340000000000001</v>
      </c>
      <c r="BI18" s="38">
        <f t="array" ref="BI18">INDEX($T$4:$T$6063,MATCH(BI$4, IF($D$4:$D$6063=2014, $B$4:$B$6063),0))</f>
        <v>0.1191</v>
      </c>
      <c r="BJ18" s="38">
        <f t="array" ref="BJ18">INDEX($T$4:$T$6063,MATCH(BJ$4, IF($D$4:$D$6063=2014, $B$4:$B$6063),0))</f>
        <v>2.53E-2</v>
      </c>
      <c r="BK18" s="38">
        <f t="array" ref="BK18">INDEX($T$4:$T$6063,MATCH(BK$4, IF($D$4:$D$6063=2014, $B$4:$B$6063),0))</f>
        <v>1.8200000000000001E-2</v>
      </c>
      <c r="BL18" s="38">
        <f t="array" ref="BL18">INDEX($T$4:$T$6063,MATCH(BL$4, IF($D$4:$D$6063=2014, $B$4:$B$6063),0))</f>
        <v>5.1999999999999998E-3</v>
      </c>
      <c r="BM18" s="38">
        <f t="array" ref="BM18">INDEX($T$4:$T$6063,MATCH(BM$4, IF($D$4:$D$6063=2014, $B$4:$B$6063),0))</f>
        <v>1.43E-2</v>
      </c>
      <c r="BN18" s="4">
        <f t="array" ref="BN18">_xlfn.PERCENTILE.INC(IF($A$4:$A$6064=BN$1, IF($D$4:$D$6064=2014, IF($AR4:$AR6064=0, $T$4:$T$6064))), 0.75)</f>
        <v>2.1999999999999999E-2</v>
      </c>
      <c r="BO18" s="4">
        <f t="array" ref="BO18">_xlfn.PERCENTILE.INC(IF($A$4:$A$6064=BO$1, IF($D$4:$D$6064=2014, IF($AR4:$AR6064=0, $T$4:$T$6064))), 0.75)</f>
        <v>4.8750000000000002E-2</v>
      </c>
      <c r="BP18" s="4">
        <f t="array" ref="BP18">_xlfn.PERCENTILE.INC(IF($A$4:$A$6064=BP$1, IF($D$4:$D$6064=2014, IF($AR4:$AR6064=0, $T$4:$T$6064))), 0.75)</f>
        <v>1.4E-2</v>
      </c>
      <c r="BQ18" s="4">
        <f t="array" ref="BQ18">_xlfn.PERCENTILE.INC(IF($A$4:$A$6064=BQ$1, IF($D$4:$D$6064=2014, IF($AR4:$AR6064=0, $T$4:$T$6064))), 0.75)</f>
        <v>2.1749999999999999E-2</v>
      </c>
      <c r="BR18" s="4">
        <f t="array" ref="BR18">_xlfn.PERCENTILE.INC(IF($A$4:$A$6064=BR$1, IF($D$4:$D$6064=2014, IF($AR4:$AR6064=0, $T$4:$T$6064))), 0.75)</f>
        <v>3.1749999999999999E-3</v>
      </c>
      <c r="BS18" s="4">
        <f t="array" ref="BS18">_xlfn.PERCENTILE.INC(IF($A$4:$A$6064=BS$1, IF($D$4:$D$6064=2014, IF($AR4:$AR6064=0, $T$4:$T$6064))), 0.75)</f>
        <v>1.5250000000000001E-3</v>
      </c>
      <c r="BT18" s="38">
        <f t="array" ref="BT18">INDEX($T$4:$T$6063,MATCH(BT$4, IF($D$4:$D$6063=2014, $B$4:$B$6063),0))</f>
        <v>0.10340000000000001</v>
      </c>
      <c r="BU18" s="38">
        <f t="array" ref="BU18">INDEX($T$4:$T$6063,MATCH(BU$4, IF($D$4:$D$6063=2014, $B$4:$B$6063),0))</f>
        <v>4.2900000000000001E-2</v>
      </c>
      <c r="BV18" s="38">
        <f t="array" ref="BV18">INDEX($T$4:$T$6063,MATCH(BV$4, IF($D$4:$D$6063=2014, $B$4:$B$6063),0))</f>
        <v>1.49E-2</v>
      </c>
      <c r="BW18" s="38">
        <f t="array" ref="BW18">INDEX($T$4:$T$6063,MATCH(BW$4, IF($D$4:$D$6063=2014, $B$4:$B$6063),0))</f>
        <v>1.2999999999999999E-3</v>
      </c>
      <c r="BX18" s="38">
        <f t="array" ref="BX18">INDEX($T$4:$T$6063,MATCH(BX$4, IF($D$4:$D$6063=2014, $B$4:$B$6063),0))</f>
        <v>4.0000000000000002E-4</v>
      </c>
      <c r="BY18" s="4">
        <f>PERCENTILE(IF($F$4:$F$6064=BY$1, IF($D$4:$D$6064=2014, IF($AR4:$AR6064=0, $T$4:$T$6064))), 0.75)</f>
        <v>0</v>
      </c>
      <c r="BZ18" s="4">
        <f t="array" ref="BZ18">PERCENTILE(IF($F$4:$F$6064=BZ$1, IF($D$4:$D$6064=2014, IF($AR4:$AR6064=0, $T$4:$T$6064))), 0.75)</f>
        <v>1.4149999999999999E-2</v>
      </c>
      <c r="CA18" s="4">
        <f t="array" ref="CA18">PERCENTILE(IF($F$4:$F$6064=CA$1, IF($D$4:$D$6064=2014, IF($AR4:$AR6064=0, $T$4:$T$6064))), 0.75)</f>
        <v>1.145E-2</v>
      </c>
      <c r="CB18" s="4">
        <f t="array" ref="CB18">PERCENTILE(IF($F$4:$F$6064=CB$1, IF($D$4:$D$6064=2014, IF($AR4:$AR6064=0, $T$4:$T$6064))), 0.75)</f>
        <v>1.6999999999999999E-3</v>
      </c>
      <c r="CC18" s="4">
        <f t="array" ref="CC18">PERCENTILE(IF($F$4:$F$6064=CC$1, IF($D$4:$D$6064=2014, IF($AR4:$AR6064=0, $T$4:$T$6064))), 0.75)</f>
        <v>1E-3</v>
      </c>
      <c r="CD18" s="27" t="s">
        <v>461</v>
      </c>
      <c r="CE18" s="27"/>
    </row>
    <row r="19" spans="1:83" x14ac:dyDescent="0.25">
      <c r="A19" s="16" t="s">
        <v>404</v>
      </c>
      <c r="B19" s="16" t="s">
        <v>1</v>
      </c>
      <c r="C19" s="16" t="s">
        <v>202</v>
      </c>
      <c r="D19" s="16">
        <v>2000</v>
      </c>
      <c r="E19" s="16" t="s">
        <v>606</v>
      </c>
      <c r="F19" s="16" t="s">
        <v>590</v>
      </c>
      <c r="G19" s="10"/>
      <c r="H19" s="73"/>
      <c r="I19" s="16">
        <v>20093756</v>
      </c>
      <c r="J19" s="71">
        <v>0</v>
      </c>
      <c r="K19" s="71">
        <v>1</v>
      </c>
      <c r="L19" s="16">
        <v>-2.5283310000000001</v>
      </c>
      <c r="M19" s="16">
        <v>-0.5747082</v>
      </c>
      <c r="N19" s="16">
        <v>-0.99776069999999994</v>
      </c>
      <c r="O19" s="16">
        <v>-0.59988830000000004</v>
      </c>
      <c r="P19" s="16">
        <v>-1.4227540000000001</v>
      </c>
      <c r="Q19" s="16">
        <v>-2.0890460000000002</v>
      </c>
      <c r="R19" s="16">
        <v>0.20530000000000001</v>
      </c>
      <c r="S19" s="16">
        <v>5.0000000000000001E-4</v>
      </c>
      <c r="T19" s="16">
        <v>0</v>
      </c>
      <c r="U19" s="16">
        <v>3.3014000000000001</v>
      </c>
      <c r="V19" s="16">
        <v>1.92</v>
      </c>
      <c r="W19" s="16">
        <v>4.95</v>
      </c>
      <c r="X19" s="16">
        <v>360.541</v>
      </c>
      <c r="Y19" s="16">
        <v>27.0626</v>
      </c>
      <c r="Z19" s="16">
        <v>0.18054999999999999</v>
      </c>
      <c r="AA19" s="16">
        <v>7.7633400000000005E-2</v>
      </c>
      <c r="AB19" s="16">
        <v>0</v>
      </c>
      <c r="AC19" s="16">
        <v>17.329999999999998</v>
      </c>
      <c r="AD19" s="16">
        <v>24.7</v>
      </c>
      <c r="AE19" s="16">
        <v>0.14080000000000001</v>
      </c>
      <c r="AF19" s="16">
        <v>0</v>
      </c>
      <c r="AG19" s="16">
        <v>9500.67</v>
      </c>
      <c r="AH19" s="16">
        <v>1.18E-2</v>
      </c>
      <c r="AI19" s="16">
        <v>23.4</v>
      </c>
      <c r="AJ19" s="16">
        <v>30.3</v>
      </c>
      <c r="AK19" s="16">
        <v>-1.9795</v>
      </c>
      <c r="AL19" s="16">
        <v>-1.9137999999999999</v>
      </c>
      <c r="AM19" s="16">
        <v>-2.3246000000000002</v>
      </c>
      <c r="AN19" s="16">
        <v>-2.5634999999999999</v>
      </c>
      <c r="AO19" s="16">
        <v>-2.1861999999999999</v>
      </c>
      <c r="AP19" s="16">
        <v>-1.7697000000000001</v>
      </c>
      <c r="AQ19" s="16">
        <v>6.8999999999999999E-3</v>
      </c>
      <c r="AR19" s="16">
        <f t="shared" si="3"/>
        <v>0</v>
      </c>
      <c r="AS19" s="5">
        <f t="shared" si="0"/>
        <v>7.7150999999999748E-2</v>
      </c>
      <c r="AU19" s="16" t="s">
        <v>15</v>
      </c>
      <c r="AV19" s="16" t="s">
        <v>217</v>
      </c>
      <c r="AW19" s="16" t="s">
        <v>404</v>
      </c>
      <c r="AX19" s="97">
        <f t="shared" si="1"/>
        <v>0</v>
      </c>
      <c r="AY19" s="4">
        <f t="shared" si="2"/>
        <v>0.80598300000000012</v>
      </c>
      <c r="BA19" s="28" t="s">
        <v>545</v>
      </c>
      <c r="BB19" s="28" t="s">
        <v>555</v>
      </c>
      <c r="BC19" s="16">
        <v>15</v>
      </c>
      <c r="BF19" s="16">
        <v>17</v>
      </c>
      <c r="BG19" s="75"/>
      <c r="BH19" s="75"/>
      <c r="BI19" s="75"/>
      <c r="BJ19" s="75"/>
      <c r="BK19" s="75"/>
      <c r="BL19" s="75"/>
      <c r="BM19" s="75"/>
      <c r="BN19" s="4"/>
      <c r="BO19" s="4"/>
      <c r="BP19" s="4"/>
      <c r="BQ19" s="4"/>
      <c r="BR19" s="4"/>
      <c r="BS19" s="4"/>
      <c r="BT19" s="4"/>
      <c r="BU19" s="4"/>
      <c r="BV19" s="4"/>
      <c r="BW19" s="4"/>
      <c r="BX19" s="4"/>
      <c r="BY19" s="4"/>
      <c r="BZ19" s="4"/>
      <c r="CA19" s="4"/>
      <c r="CB19" s="4"/>
      <c r="CC19" s="4"/>
      <c r="CD19" s="27"/>
      <c r="CE19" s="27"/>
    </row>
    <row r="20" spans="1:83" x14ac:dyDescent="0.25">
      <c r="A20" s="16" t="s">
        <v>404</v>
      </c>
      <c r="B20" s="16" t="s">
        <v>1</v>
      </c>
      <c r="C20" s="16" t="s">
        <v>202</v>
      </c>
      <c r="D20" s="16">
        <v>2001</v>
      </c>
      <c r="E20" s="16" t="s">
        <v>607</v>
      </c>
      <c r="F20" s="16" t="s">
        <v>590</v>
      </c>
      <c r="G20" s="10"/>
      <c r="H20" s="73"/>
      <c r="I20" s="16">
        <v>20966463</v>
      </c>
      <c r="J20" s="71">
        <v>0</v>
      </c>
      <c r="K20" s="71">
        <v>1</v>
      </c>
      <c r="L20" s="16">
        <v>-2.4872559999999999</v>
      </c>
      <c r="M20" s="16">
        <v>-0.5747082</v>
      </c>
      <c r="N20" s="16">
        <v>-0.97336120000000004</v>
      </c>
      <c r="O20" s="16">
        <v>-0.73744759999999998</v>
      </c>
      <c r="P20" s="16">
        <v>-1.4010389999999999</v>
      </c>
      <c r="Q20" s="16">
        <v>-1.89354</v>
      </c>
      <c r="R20" s="16">
        <v>0.20530000000000001</v>
      </c>
      <c r="S20" s="16">
        <v>5.0000000000000001E-4</v>
      </c>
      <c r="T20" s="16">
        <v>0</v>
      </c>
      <c r="U20" s="16">
        <v>3.3771</v>
      </c>
      <c r="V20" s="16">
        <v>2.27</v>
      </c>
      <c r="W20" s="16">
        <v>5.0199999999999996</v>
      </c>
      <c r="X20" s="16">
        <v>361.27699999999999</v>
      </c>
      <c r="Y20" s="16">
        <v>27.940999999999999</v>
      </c>
      <c r="Z20" s="16">
        <v>0.17244999999999999</v>
      </c>
      <c r="AA20" s="16">
        <v>0.49319649999999998</v>
      </c>
      <c r="AB20" s="16">
        <v>0</v>
      </c>
      <c r="AC20" s="16">
        <v>17.329999999999998</v>
      </c>
      <c r="AD20" s="16">
        <v>14</v>
      </c>
      <c r="AE20" s="16">
        <v>0.1358</v>
      </c>
      <c r="AF20" s="16">
        <v>0</v>
      </c>
      <c r="AG20" s="16">
        <v>10367.299999999999</v>
      </c>
      <c r="AH20" s="16">
        <v>1.125E-2</v>
      </c>
      <c r="AI20" s="16">
        <v>23.9</v>
      </c>
      <c r="AJ20" s="16">
        <v>32</v>
      </c>
      <c r="AK20" s="16">
        <v>-1.7754000000000001</v>
      </c>
      <c r="AL20" s="16">
        <v>-1.6700999999999999</v>
      </c>
      <c r="AM20" s="16">
        <v>-1.9805999999999999</v>
      </c>
      <c r="AN20" s="16">
        <v>-2.3854000000000002</v>
      </c>
      <c r="AO20" s="16">
        <v>-2.0297999999999998</v>
      </c>
      <c r="AP20" s="16">
        <v>-1.7707999999999999</v>
      </c>
      <c r="AQ20" s="16">
        <v>6.8999999999999999E-3</v>
      </c>
      <c r="AR20" s="16">
        <f t="shared" si="3"/>
        <v>0</v>
      </c>
      <c r="AS20" s="5">
        <f t="shared" si="0"/>
        <v>4.1075000000000195E-2</v>
      </c>
      <c r="AU20" s="16" t="s">
        <v>24</v>
      </c>
      <c r="AV20" s="16" t="s">
        <v>218</v>
      </c>
      <c r="AW20" s="16" t="s">
        <v>409</v>
      </c>
      <c r="AX20" s="97">
        <f t="shared" si="1"/>
        <v>1</v>
      </c>
      <c r="AY20" s="4">
        <f t="shared" si="2"/>
        <v>0.62300309999999992</v>
      </c>
      <c r="BA20" s="28" t="s">
        <v>546</v>
      </c>
      <c r="BB20" s="28" t="s">
        <v>555</v>
      </c>
      <c r="BC20" s="16">
        <v>16</v>
      </c>
      <c r="BE20" s="16" t="s">
        <v>475</v>
      </c>
      <c r="BF20" s="16">
        <v>18</v>
      </c>
      <c r="BG20" s="75"/>
      <c r="BH20" s="75"/>
      <c r="BI20" s="75"/>
      <c r="BJ20" s="75"/>
      <c r="BK20" s="75"/>
      <c r="BL20" s="75"/>
      <c r="BM20" s="75"/>
      <c r="BN20" s="4"/>
      <c r="BO20" s="4"/>
      <c r="BP20" s="4"/>
      <c r="BQ20" s="4"/>
      <c r="BR20" s="4"/>
      <c r="BS20" s="4"/>
      <c r="BT20" s="4"/>
      <c r="BU20" s="4"/>
      <c r="BV20" s="4"/>
      <c r="BW20" s="4"/>
      <c r="BX20" s="4"/>
      <c r="BY20" s="4"/>
      <c r="BZ20" s="4"/>
      <c r="CA20" s="4"/>
      <c r="CB20" s="4"/>
      <c r="CC20" s="4"/>
      <c r="CD20" s="27"/>
      <c r="CE20" s="27"/>
    </row>
    <row r="21" spans="1:83" x14ac:dyDescent="0.25">
      <c r="A21" s="16" t="s">
        <v>404</v>
      </c>
      <c r="B21" s="16" t="s">
        <v>1</v>
      </c>
      <c r="C21" s="16" t="s">
        <v>202</v>
      </c>
      <c r="D21" s="16">
        <v>2002</v>
      </c>
      <c r="E21" s="16" t="s">
        <v>628</v>
      </c>
      <c r="F21" s="16" t="s">
        <v>590</v>
      </c>
      <c r="G21" s="10">
        <v>364.57100000000003</v>
      </c>
      <c r="H21" s="73">
        <v>5.89872</v>
      </c>
      <c r="I21" s="16">
        <v>21979923</v>
      </c>
      <c r="J21" s="71">
        <v>0</v>
      </c>
      <c r="K21" s="71">
        <v>1</v>
      </c>
      <c r="L21" s="16">
        <v>-2.3452169999999999</v>
      </c>
      <c r="M21" s="16">
        <v>-0.5747082</v>
      </c>
      <c r="N21" s="16">
        <v>-0.94907660000000005</v>
      </c>
      <c r="O21" s="16">
        <v>-0.65956130000000002</v>
      </c>
      <c r="P21" s="16">
        <v>-1.376655</v>
      </c>
      <c r="Q21" s="16">
        <v>-1.6980010000000001</v>
      </c>
      <c r="R21" s="16">
        <v>0.20530000000000001</v>
      </c>
      <c r="S21" s="16">
        <v>5.0000000000000001E-4</v>
      </c>
      <c r="T21" s="16">
        <v>0</v>
      </c>
      <c r="U21" s="16">
        <v>3.4527999999999999</v>
      </c>
      <c r="V21" s="16">
        <v>2.62</v>
      </c>
      <c r="W21" s="16">
        <v>5.09</v>
      </c>
      <c r="X21" s="16">
        <v>361.995</v>
      </c>
      <c r="Y21" s="16">
        <v>28.819400000000002</v>
      </c>
      <c r="Z21" s="16">
        <v>0.16725000000000001</v>
      </c>
      <c r="AA21" s="16">
        <v>0.29124060000000002</v>
      </c>
      <c r="AB21" s="16">
        <v>0</v>
      </c>
      <c r="AC21" s="16">
        <v>17.329999999999998</v>
      </c>
      <c r="AD21" s="16">
        <v>19.2</v>
      </c>
      <c r="AE21" s="16">
        <v>0.1489</v>
      </c>
      <c r="AF21" s="16">
        <v>0.11260000000000001</v>
      </c>
      <c r="AG21" s="16">
        <v>11180.3</v>
      </c>
      <c r="AH21" s="16">
        <v>1.155E-2</v>
      </c>
      <c r="AI21" s="16">
        <v>24.5</v>
      </c>
      <c r="AJ21" s="16">
        <v>33.799999999999997</v>
      </c>
      <c r="AK21" s="16">
        <v>-1.5712999999999999</v>
      </c>
      <c r="AL21" s="16">
        <v>-1.4263999999999999</v>
      </c>
      <c r="AM21" s="16">
        <v>-1.6365000000000001</v>
      </c>
      <c r="AN21" s="16">
        <v>-2.2071999999999998</v>
      </c>
      <c r="AO21" s="16">
        <v>-1.8734</v>
      </c>
      <c r="AP21" s="16">
        <v>-1.7719</v>
      </c>
      <c r="AQ21" s="16">
        <v>6.8999999999999999E-3</v>
      </c>
      <c r="AR21" s="16">
        <f t="shared" si="3"/>
        <v>0</v>
      </c>
      <c r="AS21" s="5">
        <f t="shared" si="0"/>
        <v>0.14203900000000003</v>
      </c>
      <c r="AU21" s="16" t="s">
        <v>20</v>
      </c>
      <c r="AV21" s="16" t="s">
        <v>219</v>
      </c>
      <c r="AW21" s="16" t="s">
        <v>405</v>
      </c>
      <c r="AX21" s="97">
        <f t="shared" si="1"/>
        <v>1</v>
      </c>
      <c r="AY21" s="4">
        <f t="shared" si="2"/>
        <v>1.9089802000000002</v>
      </c>
      <c r="BA21" s="11" t="s">
        <v>595</v>
      </c>
      <c r="BB21" s="28" t="s">
        <v>555</v>
      </c>
      <c r="BC21" s="16">
        <v>17</v>
      </c>
      <c r="BE21" s="16" t="s">
        <v>487</v>
      </c>
      <c r="BF21" s="16">
        <v>19</v>
      </c>
      <c r="BG21" s="38">
        <f t="array" ref="BG21">INDEX($U$4:$U$6063,MATCH(BG$4, IF($D$4:$D$6063=2014, $B$4:$B$6063),0))</f>
        <v>5.5229999999999997</v>
      </c>
      <c r="BH21" s="38">
        <f t="array" ref="BH21">INDEX($U$4:$U$6063,MATCH(BH$4, IF($D$4:$D$6063=2014, $B$4:$B$6063),0))</f>
        <v>4.3070000000000004</v>
      </c>
      <c r="BI21" s="38">
        <f t="array" ref="BI21">INDEX($U$4:$U$6063,MATCH(BI$4, IF($D$4:$D$6063=2014, $B$4:$B$6063),0))</f>
        <v>4.0170000000000003</v>
      </c>
      <c r="BJ21" s="38">
        <f t="array" ref="BJ21">INDEX($U$4:$U$6063,MATCH(BJ$4, IF($D$4:$D$6063=2014, $B$4:$B$6063),0))</f>
        <v>3.7004999999999999</v>
      </c>
      <c r="BK21" s="38">
        <f t="array" ref="BK21">INDEX($U$4:$U$6063,MATCH(BK$4, IF($D$4:$D$6063=2014, $B$4:$B$6063),0))</f>
        <v>2.3068</v>
      </c>
      <c r="BL21" s="38">
        <f t="array" ref="BL21">INDEX($U$4:$U$6063,MATCH(BL$4, IF($D$4:$D$6063=2014, $B$4:$B$6063),0))</f>
        <v>3.4377</v>
      </c>
      <c r="BM21" s="38">
        <f t="array" ref="BM21">INDEX($U$4:$U$6063,MATCH(BM$4, IF($D$4:$D$6063=2014, $B$4:$B$6063),0))</f>
        <v>6.0563000000000002</v>
      </c>
      <c r="BN21" s="4">
        <f t="array" ref="BN21">_xlfn.PERCENTILE.INC(IF($A$4:$A$6064=BN$1, IF($D$4:$D$6064=2014, IF($AR4:$AR6064=0, $U$4:$U$6064))), 0.75)</f>
        <v>4.4336000000000002</v>
      </c>
      <c r="BO21" s="4">
        <f t="array" ref="BO21">_xlfn.PERCENTILE.INC(IF($A$4:$A$6064=BO$1, IF($D$4:$D$6064=2014, IF($AR4:$AR6064=0, $U$4:$U$6064))), 0.75)</f>
        <v>5.0625499999999999</v>
      </c>
      <c r="BP21" s="4">
        <f t="array" ref="BP21">_xlfn.PERCENTILE.INC(IF($A$4:$A$6064=BP$1, IF($D$4:$D$6064=2014, IF($AR4:$AR6064=0, $U$4:$U$6064))), 0.75)</f>
        <v>5.8403999999999998</v>
      </c>
      <c r="BQ21" s="4">
        <f t="array" ref="BQ21">_xlfn.PERCENTILE.INC(IF($A$4:$A$6064=BQ$1, IF($D$4:$D$6064=2014, IF($AR4:$AR6064=0, $U$4:$U$6064))), 0.75)</f>
        <v>5.1158250000000001</v>
      </c>
      <c r="BR21" s="4">
        <f t="array" ref="BR21">_xlfn.PERCENTILE.INC(IF($A$4:$A$6064=BR$1, IF($D$4:$D$6064=2014, IF($AR4:$AR6064=0, $U$4:$U$6064))), 0.75)</f>
        <v>4.395975</v>
      </c>
      <c r="BS21" s="4">
        <f t="array" ref="BS21">_xlfn.PERCENTILE.INC(IF($A$4:$A$6064=BS$1, IF($D$4:$D$6064=2014, IF($AR4:$AR6064=0, $U$4:$U$6064))), 0.75)</f>
        <v>6.4897875000000003</v>
      </c>
      <c r="BT21" s="38">
        <f t="array" ref="BT21">INDEX($U$4:$U$6063,MATCH(BT$4, IF($D$4:$D$6063=2014, $B$4:$B$6063),0))</f>
        <v>4.3070000000000004</v>
      </c>
      <c r="BU21" s="38">
        <f t="array" ref="BU21">INDEX($U$4:$U$6063,MATCH(BU$4, IF($D$4:$D$6063=2014, $B$4:$B$6063),0))</f>
        <v>3.5055999999999998</v>
      </c>
      <c r="BV21" s="38">
        <f t="array" ref="BV21">INDEX($U$4:$U$6063,MATCH(BV$4, IF($D$4:$D$6063=2014, $B$4:$B$6063),0))</f>
        <v>6.3273999999999999</v>
      </c>
      <c r="BW21" s="38">
        <f t="array" ref="BW21">INDEX($U$4:$U$6063,MATCH(BW$4, IF($D$4:$D$6063=2014, $B$4:$B$6063),0))</f>
        <v>5.7558499999999997</v>
      </c>
      <c r="BX21" s="38">
        <f t="array" ref="BX21">INDEX($U$4:$U$6063,MATCH(BX$4, IF($D$4:$D$6063=2014, $B$4:$B$6063),0))</f>
        <v>5.0787000000000004</v>
      </c>
      <c r="BY21" s="4">
        <f t="array" ref="BY21">PERCENTILE(IF($F$4:$F$6064=BY$1, IF($D$4:$D$6064=2014, IF($AR4:$AR6064=0, $U$4:$U$6064))), 0.75)</f>
        <v>5.3872749999999998</v>
      </c>
      <c r="BZ21" s="4">
        <f t="array" ref="BZ21">PERCENTILE(IF($F$4:$F$6064=BZ$1, IF($D$4:$D$6064=2014, IF($AR4:$AR6064=0, $U$4:$U$6064))), 0.75)</f>
        <v>4.5522</v>
      </c>
      <c r="CA21" s="4">
        <f t="array" ref="CA21">PERCENTILE(IF($F$4:$F$6064=CA$1, IF($D$4:$D$6064=2014, IF($AR4:$AR6064=0, $U$4:$U$6064))), 0.75)</f>
        <v>5.6793999999999993</v>
      </c>
      <c r="CB21" s="4">
        <f t="array" ref="CB21">PERCENTILE(IF($F$4:$F$6064=CB$1, IF($D$4:$D$6064=2014, IF($AR4:$AR6064=0, $U$4:$U$6064))), 0.75)</f>
        <v>5.7558499999999997</v>
      </c>
      <c r="CC21" s="4">
        <f t="array" ref="CC21">PERCENTILE(IF($F$4:$F$6064=CC$1, IF($D$4:$D$6064=2014, IF($AR4:$AR6064=0, $U$4:$U$6064))), 0.75)</f>
        <v>5.1619000000000002</v>
      </c>
      <c r="CD21" s="27" t="s">
        <v>461</v>
      </c>
      <c r="CE21" s="27"/>
    </row>
    <row r="22" spans="1:83" x14ac:dyDescent="0.25">
      <c r="A22" s="16" t="s">
        <v>404</v>
      </c>
      <c r="B22" s="16" t="s">
        <v>1</v>
      </c>
      <c r="C22" s="16" t="s">
        <v>202</v>
      </c>
      <c r="D22" s="16">
        <v>2003</v>
      </c>
      <c r="E22" s="16" t="s">
        <v>608</v>
      </c>
      <c r="F22" s="16" t="s">
        <v>590</v>
      </c>
      <c r="G22" s="10">
        <v>376.75900000000001</v>
      </c>
      <c r="H22" s="73">
        <v>5.9316050000000002</v>
      </c>
      <c r="I22" s="16">
        <v>23064851</v>
      </c>
      <c r="J22" s="71">
        <v>0</v>
      </c>
      <c r="K22" s="71">
        <v>1</v>
      </c>
      <c r="L22" s="16">
        <v>-2.2673770000000002</v>
      </c>
      <c r="M22" s="16">
        <v>-0.5747082</v>
      </c>
      <c r="N22" s="16">
        <v>-0.91850259999999995</v>
      </c>
      <c r="O22" s="16">
        <v>-0.72894510000000001</v>
      </c>
      <c r="P22" s="16">
        <v>-1.347791</v>
      </c>
      <c r="Q22" s="16">
        <v>-1.5045440000000001</v>
      </c>
      <c r="R22" s="16">
        <v>0.20530000000000001</v>
      </c>
      <c r="S22" s="16">
        <v>5.0000000000000001E-4</v>
      </c>
      <c r="T22" s="16">
        <v>0</v>
      </c>
      <c r="U22" s="16">
        <v>3.5285000000000002</v>
      </c>
      <c r="V22" s="16">
        <v>2.97</v>
      </c>
      <c r="W22" s="16">
        <v>5.16</v>
      </c>
      <c r="X22" s="16">
        <v>363.7</v>
      </c>
      <c r="Y22" s="16">
        <v>29.697800000000001</v>
      </c>
      <c r="Z22" s="16">
        <v>0.12989999999999999</v>
      </c>
      <c r="AA22" s="16">
        <v>0.34561340000000002</v>
      </c>
      <c r="AB22" s="16">
        <v>0</v>
      </c>
      <c r="AC22" s="16">
        <v>17.329999999999998</v>
      </c>
      <c r="AD22" s="16">
        <v>17.8</v>
      </c>
      <c r="AE22" s="16">
        <v>0.1588</v>
      </c>
      <c r="AF22" s="16">
        <v>0.86519999999999997</v>
      </c>
      <c r="AG22" s="16">
        <v>11669</v>
      </c>
      <c r="AH22" s="16">
        <v>2.07E-2</v>
      </c>
      <c r="AI22" s="16">
        <v>25.1</v>
      </c>
      <c r="AJ22" s="16">
        <v>35.5</v>
      </c>
      <c r="AK22" s="16">
        <v>-1.2810999999999999</v>
      </c>
      <c r="AL22" s="16">
        <v>-1.5468999999999999</v>
      </c>
      <c r="AM22" s="16">
        <v>-1.1778</v>
      </c>
      <c r="AN22" s="16">
        <v>-2.2587000000000002</v>
      </c>
      <c r="AO22" s="16">
        <v>-1.4879</v>
      </c>
      <c r="AP22" s="16">
        <v>-1.6711</v>
      </c>
      <c r="AQ22" s="16">
        <v>6.8999999999999999E-3</v>
      </c>
      <c r="AR22" s="16">
        <f t="shared" si="3"/>
        <v>0</v>
      </c>
      <c r="AS22" s="5">
        <f t="shared" si="0"/>
        <v>7.7839999999999687E-2</v>
      </c>
      <c r="AU22" s="16" t="s">
        <v>12</v>
      </c>
      <c r="AV22" s="16" t="s">
        <v>220</v>
      </c>
      <c r="AW22" s="16" t="s">
        <v>414</v>
      </c>
      <c r="AX22" s="97">
        <f t="shared" si="1"/>
        <v>0</v>
      </c>
      <c r="AY22" s="4">
        <f t="shared" si="2"/>
        <v>1.8737440000000003</v>
      </c>
      <c r="BA22" s="33" t="s">
        <v>582</v>
      </c>
      <c r="BB22" s="33" t="str">
        <f>BT4</f>
        <v>Korea, Rep.</v>
      </c>
      <c r="BC22" s="16">
        <v>18</v>
      </c>
      <c r="BE22" s="16" t="s">
        <v>488</v>
      </c>
      <c r="BF22" s="16">
        <v>20</v>
      </c>
      <c r="BG22" s="38">
        <f t="array" ref="BG22">INDEX($V$4:$V$6063,MATCH(BG$4, IF($D$4:$D$6063=2014, $B$4:$B$6063),0))</f>
        <v>34.776000000000003</v>
      </c>
      <c r="BH22" s="38">
        <f t="array" ref="BH22">INDEX($V$4:$V$6063,MATCH(BH$4, IF($D$4:$D$6063=2014, $B$4:$B$6063),0))</f>
        <v>35.688000000000002</v>
      </c>
      <c r="BI22" s="38">
        <f t="array" ref="BI22">INDEX($V$4:$V$6063,MATCH(BI$4, IF($D$4:$D$6063=2014, $B$4:$B$6063),0))</f>
        <v>74.462000000000003</v>
      </c>
      <c r="BJ22" s="38">
        <f t="array" ref="BJ22">INDEX($V$4:$V$6063,MATCH(BJ$4, IF($D$4:$D$6063=2014, $B$4:$B$6063),0))</f>
        <v>43.756</v>
      </c>
      <c r="BK22" s="38">
        <f t="array" ref="BK22">INDEX($V$4:$V$6063,MATCH(BK$4, IF($D$4:$D$6063=2014, $B$4:$B$6063),0))</f>
        <v>38.427999999999997</v>
      </c>
      <c r="BL22" s="38">
        <f t="array" ref="BL22">INDEX($V$4:$V$6063,MATCH(BL$4, IF($D$4:$D$6063=2014, $B$4:$B$6063),0))</f>
        <v>24.952000000000002</v>
      </c>
      <c r="BM22" s="38">
        <f t="array" ref="BM22">INDEX($V$4:$V$6063,MATCH(BM$4, IF($D$4:$D$6063=2014, $B$4:$B$6063),0))</f>
        <v>59.536000000000001</v>
      </c>
      <c r="BN22" s="4">
        <f t="array" ref="BN22">_xlfn.PERCENTILE.INC(IF($A$4:$A$6064=BN$1, IF($D$4:$D$6064=2014, IF($AR4:$AR6064=0, $V$4:$V$6064))), 0.75)</f>
        <v>24.867999999999999</v>
      </c>
      <c r="BO22" s="4">
        <f t="array" ref="BO22">_xlfn.PERCENTILE.INC(IF($A$4:$A$6064=BO$1, IF($D$4:$D$6064=2014, IF($AR4:$AR6064=0, $V$4:$V$6064))), 0.75)</f>
        <v>70.1935</v>
      </c>
      <c r="BP22" s="4">
        <f t="array" ref="BP22">_xlfn.PERCENTILE.INC(IF($A$4:$A$6064=BP$1, IF($D$4:$D$6064=2014, IF($AR4:$AR6064=0, $V$4:$V$6064))), 0.75)</f>
        <v>34.932000000000002</v>
      </c>
      <c r="BQ22" s="4">
        <f t="array" ref="BQ22">_xlfn.PERCENTILE.INC(IF($A$4:$A$6064=BQ$1, IF($D$4:$D$6064=2014, IF($AR4:$AR6064=0, $V$4:$V$6064))), 0.75)</f>
        <v>26.308</v>
      </c>
      <c r="BR22" s="4">
        <f t="array" ref="BR22">_xlfn.PERCENTILE.INC(IF($A$4:$A$6064=BR$1, IF($D$4:$D$6064=2014, IF($AR4:$AR6064=0, $V$4:$V$6064))), 0.75)</f>
        <v>23.4055</v>
      </c>
      <c r="BS22" s="4">
        <f t="array" ref="BS22">_xlfn.PERCENTILE.INC(IF($A$4:$A$6064=BS$1, IF($D$4:$D$6064=2014, IF($AR4:$AR6064=0, $V$4:$V$6064))), 0.75)</f>
        <v>14.344000000000001</v>
      </c>
      <c r="BT22" s="38">
        <f t="array" ref="BT22">INDEX($V$4:$V$6063,MATCH(BT$4, IF($D$4:$D$6063=2014, $B$4:$B$6063),0))</f>
        <v>35.688000000000002</v>
      </c>
      <c r="BU22" s="38">
        <f t="array" ref="BU22">INDEX($V$4:$V$6063,MATCH(BU$4, IF($D$4:$D$6063=2014, $B$4:$B$6063),0))</f>
        <v>60.756</v>
      </c>
      <c r="BV22" s="38">
        <f t="array" ref="BV22">INDEX($V$4:$V$6063,MATCH(BV$4, IF($D$4:$D$6063=2014, $B$4:$B$6063),0))</f>
        <v>41.29</v>
      </c>
      <c r="BW22" s="38">
        <f t="array" ref="BW22">INDEX($V$4:$V$6063,MATCH(BW$4, IF($D$4:$D$6063=2014, $B$4:$B$6063),0))</f>
        <v>21.08</v>
      </c>
      <c r="BX22" s="38">
        <f t="array" ref="BX22">INDEX($V$4:$V$6063,MATCH(BX$4, IF($D$4:$D$6063=2014, $B$4:$B$6063),0))</f>
        <v>5.306</v>
      </c>
      <c r="BY22" s="4">
        <f t="array" ref="BY22">PERCENTILE(IF($F$4:$F$6064=BY$1, IF($D$4:$D$6064=2014, IF($AR4:$AR6064=0, $V$4:$V$6064))), 0.75)</f>
        <v>40.1785</v>
      </c>
      <c r="BZ22" s="4">
        <f t="array" ref="BZ22">PERCENTILE(IF($F$4:$F$6064=BZ$1, IF($D$4:$D$6064=2014, IF($AR4:$AR6064=0, $V$4:$V$6064))), 0.75)</f>
        <v>49.454999999999998</v>
      </c>
      <c r="CA22" s="4">
        <f t="array" ref="CA22">PERCENTILE(IF($F$4:$F$6064=CA$1, IF($D$4:$D$6064=2014, IF($AR4:$AR6064=0, $V$4:$V$6064))), 0.75)</f>
        <v>24.523</v>
      </c>
      <c r="CB22" s="4">
        <f t="array" ref="CB22">PERCENTILE(IF($F$4:$F$6064=CB$1, IF($D$4:$D$6064=2014, IF($AR4:$AR6064=0, $V$4:$V$6064))), 0.75)</f>
        <v>21.08</v>
      </c>
      <c r="CC22" s="4">
        <f t="array" ref="CC22">PERCENTILE(IF($F$4:$F$6064=CC$1, IF($D$4:$D$6064=2014, IF($AR4:$AR6064=0, $V$4:$V$6064))), 0.75)</f>
        <v>10.076499999999999</v>
      </c>
      <c r="CD22" s="27" t="s">
        <v>461</v>
      </c>
      <c r="CE22" s="27"/>
    </row>
    <row r="23" spans="1:83" x14ac:dyDescent="0.25">
      <c r="A23" s="16" t="s">
        <v>404</v>
      </c>
      <c r="B23" s="16" t="s">
        <v>1</v>
      </c>
      <c r="C23" s="16" t="s">
        <v>202</v>
      </c>
      <c r="D23" s="16">
        <v>2004</v>
      </c>
      <c r="E23" s="16" t="s">
        <v>610</v>
      </c>
      <c r="F23" s="16" t="s">
        <v>590</v>
      </c>
      <c r="G23" s="10">
        <v>364.09500000000003</v>
      </c>
      <c r="H23" s="73">
        <v>5.8974159999999998</v>
      </c>
      <c r="I23" s="16">
        <v>24118979</v>
      </c>
      <c r="J23" s="71">
        <v>0</v>
      </c>
      <c r="K23" s="71">
        <v>1</v>
      </c>
      <c r="L23" s="16">
        <v>-2.1879789999999999</v>
      </c>
      <c r="M23" s="16">
        <v>-0.5747082</v>
      </c>
      <c r="N23" s="16">
        <v>-0.90162739999999997</v>
      </c>
      <c r="O23" s="16">
        <v>-0.65751470000000001</v>
      </c>
      <c r="P23" s="16">
        <v>-1.3237239999999999</v>
      </c>
      <c r="Q23" s="16">
        <v>-1.440137</v>
      </c>
      <c r="R23" s="16">
        <v>0.20530000000000001</v>
      </c>
      <c r="S23" s="16">
        <v>5.0000000000000001E-4</v>
      </c>
      <c r="T23" s="16">
        <v>0</v>
      </c>
      <c r="U23" s="16">
        <v>3.6042000000000001</v>
      </c>
      <c r="V23" s="16">
        <v>3.32</v>
      </c>
      <c r="W23" s="16">
        <v>5.23</v>
      </c>
      <c r="X23" s="16">
        <v>363.25599999999997</v>
      </c>
      <c r="Y23" s="16">
        <v>30.5761</v>
      </c>
      <c r="Z23" s="16">
        <v>0.15304999999999999</v>
      </c>
      <c r="AA23" s="16">
        <v>0.31842700000000002</v>
      </c>
      <c r="AB23" s="16">
        <v>0</v>
      </c>
      <c r="AC23" s="16">
        <v>17.329999999999998</v>
      </c>
      <c r="AD23" s="16">
        <v>18.5</v>
      </c>
      <c r="AE23" s="16">
        <v>0.20019999999999999</v>
      </c>
      <c r="AF23" s="16">
        <v>2.4981</v>
      </c>
      <c r="AG23" s="16">
        <v>13560.5</v>
      </c>
      <c r="AH23" s="16">
        <v>7.4999999999999997E-3</v>
      </c>
      <c r="AI23" s="16">
        <v>25.7</v>
      </c>
      <c r="AJ23" s="16">
        <v>37.299999999999997</v>
      </c>
      <c r="AK23" s="16">
        <v>-1.2479</v>
      </c>
      <c r="AL23" s="16">
        <v>-1.4242999999999999</v>
      </c>
      <c r="AM23" s="16">
        <v>-0.88329999999999997</v>
      </c>
      <c r="AN23" s="16">
        <v>-2.2955000000000001</v>
      </c>
      <c r="AO23" s="16">
        <v>-1.5026999999999999</v>
      </c>
      <c r="AP23" s="16">
        <v>-1.71</v>
      </c>
      <c r="AQ23" s="16">
        <v>6.8999999999999999E-3</v>
      </c>
      <c r="AR23" s="16">
        <f t="shared" si="3"/>
        <v>0</v>
      </c>
      <c r="AS23" s="5">
        <f t="shared" si="0"/>
        <v>7.9398000000000302E-2</v>
      </c>
      <c r="AU23" s="16" t="s">
        <v>21</v>
      </c>
      <c r="AV23" s="16" t="s">
        <v>221</v>
      </c>
      <c r="AW23" s="16" t="s">
        <v>409</v>
      </c>
      <c r="AX23" s="97">
        <f t="shared" si="1"/>
        <v>1</v>
      </c>
      <c r="AY23" s="4">
        <f t="shared" si="2"/>
        <v>0.56560960000000005</v>
      </c>
      <c r="BA23" s="33" t="s">
        <v>578</v>
      </c>
      <c r="BB23" s="33" t="str">
        <f>BU4</f>
        <v>Romania</v>
      </c>
      <c r="BC23" s="16">
        <v>19</v>
      </c>
      <c r="BE23" s="16" t="s">
        <v>489</v>
      </c>
      <c r="BF23" s="16">
        <v>21</v>
      </c>
      <c r="BG23" s="38">
        <f t="array" ref="BG23">INDEX($W$4:$W$6063,MATCH(BG$4, IF($D$4:$D$6063=2014, $B$4:$B$6063),0))</f>
        <v>32.347999999999999</v>
      </c>
      <c r="BH23" s="38">
        <f t="array" ref="BH23">INDEX($W$4:$W$6063,MATCH(BH$4, IF($D$4:$D$6063=2014, $B$4:$B$6063),0))</f>
        <v>42.798000000000002</v>
      </c>
      <c r="BI23" s="38">
        <f t="array" ref="BI23">INDEX($W$4:$W$6063,MATCH(BI$4, IF($D$4:$D$6063=2014, $B$4:$B$6063),0))</f>
        <v>8.9220000000000006</v>
      </c>
      <c r="BJ23" s="38">
        <f t="array" ref="BJ23">INDEX($W$4:$W$6063,MATCH(BJ$4, IF($D$4:$D$6063=2014, $B$4:$B$6063),0))</f>
        <v>8.2040000000000006</v>
      </c>
      <c r="BK23" s="38">
        <f t="array" ref="BK23">INDEX($W$4:$W$6063,MATCH(BK$4, IF($D$4:$D$6063=2014, $B$4:$B$6063),0))</f>
        <v>8.61</v>
      </c>
      <c r="BL23" s="38">
        <f t="array" ref="BL23">INDEX($W$4:$W$6063,MATCH(BL$4, IF($D$4:$D$6063=2014, $B$4:$B$6063),0))</f>
        <v>6.34</v>
      </c>
      <c r="BM23" s="38">
        <f t="array" ref="BM23">INDEX($W$4:$W$6063,MATCH(BM$4, IF($D$4:$D$6063=2014, $B$4:$B$6063),0))</f>
        <v>0.41199999999999998</v>
      </c>
      <c r="BN23" s="4">
        <f t="array" ref="BN23">_xlfn.PERCENTILE.INC(IF($A$4:$A$6064=BN$1, IF($D$4:$D$6064=2014, IF($AR4:$AR6064=0, $W$4:$W$6064))), 0.75)</f>
        <v>7.5140000000000002</v>
      </c>
      <c r="BO23" s="4">
        <f t="array" ref="BO23">_xlfn.PERCENTILE.INC(IF($A$4:$A$6064=BO$1, IF($D$4:$D$6064=2014, IF($AR4:$AR6064=0, $W$4:$W$6064))), 0.75)</f>
        <v>19.308</v>
      </c>
      <c r="BP23" s="4">
        <f t="array" ref="BP23">_xlfn.PERCENTILE.INC(IF($A$4:$A$6064=BP$1, IF($D$4:$D$6064=2014, IF($AR4:$AR6064=0, $W$4:$W$6064))), 0.75)</f>
        <v>14.375999999999999</v>
      </c>
      <c r="BQ23" s="4">
        <f t="array" ref="BQ23">_xlfn.PERCENTILE.INC(IF($A$4:$A$6064=BQ$1, IF($D$4:$D$6064=2014, IF($AR4:$AR6064=0, $W$4:$W$6064))), 0.75)</f>
        <v>8.8774999999999995</v>
      </c>
      <c r="BR23" s="4">
        <f t="array" ref="BR23">_xlfn.PERCENTILE.INC(IF($A$4:$A$6064=BR$1, IF($D$4:$D$6064=2014, IF($AR4:$AR6064=0, $W$4:$W$6064))), 0.75)</f>
        <v>6.1304999999999996</v>
      </c>
      <c r="BS23" s="4">
        <f t="array" ref="BS23">_xlfn.PERCENTILE.INC(IF($A$4:$A$6064=BS$1, IF($D$4:$D$6064=2014, IF($AR4:$AR6064=0, $W$4:$W$6064))), 0.75)</f>
        <v>1.9990000000000001</v>
      </c>
      <c r="BT23" s="38">
        <f t="array" ref="BT23">INDEX($W$4:$W$6063,MATCH(BT$4, IF($D$4:$D$6063=2014, $B$4:$B$6063),0))</f>
        <v>42.798000000000002</v>
      </c>
      <c r="BU23" s="38">
        <f t="array" ref="BU23">INDEX($W$4:$W$6063,MATCH(BU$4, IF($D$4:$D$6063=2014, $B$4:$B$6063),0))</f>
        <v>8.33</v>
      </c>
      <c r="BV23" s="38">
        <f t="array" ref="BV23">INDEX($W$4:$W$6063,MATCH(BV$4, IF($D$4:$D$6063=2014, $B$4:$B$6063),0))</f>
        <v>28.547999999999998</v>
      </c>
      <c r="BW23" s="38">
        <f t="array" ref="BW23">INDEX($W$4:$W$6063,MATCH(BW$4, IF($D$4:$D$6063=2014, $B$4:$B$6063),0))</f>
        <v>4.3579999999999997</v>
      </c>
      <c r="BX23" s="38">
        <f t="array" ref="BX23">INDEX($W$4:$W$6063,MATCH(BX$4, IF($D$4:$D$6063=2014, $B$4:$B$6063),0))</f>
        <v>0.754</v>
      </c>
      <c r="BY23" s="4">
        <f t="array" ref="BY23">PERCENTILE(IF($F$4:$F$6064=BY$1, IF($D$4:$D$6064=2014, IF($AR4:$AR6064=0, $W$4:$W$6064))), 0.75)</f>
        <v>14.440999999999999</v>
      </c>
      <c r="BZ23" s="4">
        <f t="array" ref="BZ23">PERCENTILE(IF($F$4:$F$6064=BZ$1, IF($D$4:$D$6064=2014, IF($AR4:$AR6064=0, $W$4:$W$6064))), 0.75)</f>
        <v>16.25</v>
      </c>
      <c r="CA23" s="4">
        <f t="array" ref="CA23">PERCENTILE(IF($F$4:$F$6064=CA$1, IF($D$4:$D$6064=2014, IF($AR4:$AR6064=0, $W$4:$W$6064))), 0.75)</f>
        <v>9.8320000000000007</v>
      </c>
      <c r="CB23" s="4">
        <f t="array" ref="CB23">PERCENTILE(IF($F$4:$F$6064=CB$1, IF($D$4:$D$6064=2014, IF($AR4:$AR6064=0, $W$4:$W$6064))), 0.75)</f>
        <v>4.3579999999999997</v>
      </c>
      <c r="CC23" s="4">
        <f t="array" ref="CC23">PERCENTILE(IF($F$4:$F$6064=CC$1, IF($D$4:$D$6064=2014, IF($AR4:$AR6064=0, $W$4:$W$6064))), 0.75)</f>
        <v>1.8980000000000001</v>
      </c>
      <c r="CD23" s="27" t="s">
        <v>461</v>
      </c>
      <c r="CE23" s="27"/>
    </row>
    <row r="24" spans="1:83" x14ac:dyDescent="0.25">
      <c r="A24" s="16" t="s">
        <v>404</v>
      </c>
      <c r="B24" s="16" t="s">
        <v>1</v>
      </c>
      <c r="C24" s="16" t="s">
        <v>202</v>
      </c>
      <c r="D24" s="16">
        <v>2005</v>
      </c>
      <c r="E24" s="16" t="s">
        <v>612</v>
      </c>
      <c r="F24" s="16" t="s">
        <v>590</v>
      </c>
      <c r="G24" s="10">
        <v>389.416</v>
      </c>
      <c r="H24" s="73">
        <v>5.9646489999999996</v>
      </c>
      <c r="I24" s="16">
        <v>25070798</v>
      </c>
      <c r="J24" s="71">
        <v>0</v>
      </c>
      <c r="K24" s="71">
        <v>1</v>
      </c>
      <c r="L24" s="16">
        <v>-2.1501739999999998</v>
      </c>
      <c r="M24" s="16">
        <v>-0.5747082</v>
      </c>
      <c r="N24" s="16">
        <v>-0.87519029999999998</v>
      </c>
      <c r="O24" s="16">
        <v>-0.59324659999999996</v>
      </c>
      <c r="P24" s="16">
        <v>-1.2863230000000001</v>
      </c>
      <c r="Q24" s="16">
        <v>-1.489439</v>
      </c>
      <c r="R24" s="16">
        <v>0.20530000000000001</v>
      </c>
      <c r="S24" s="16">
        <v>5.0000000000000001E-4</v>
      </c>
      <c r="T24" s="16">
        <v>0</v>
      </c>
      <c r="U24" s="16">
        <v>3.6798999999999999</v>
      </c>
      <c r="V24" s="16">
        <v>3.67</v>
      </c>
      <c r="W24" s="16">
        <v>5.3</v>
      </c>
      <c r="X24" s="16">
        <v>364.31200000000001</v>
      </c>
      <c r="Y24" s="16">
        <v>28.340299999999999</v>
      </c>
      <c r="Z24" s="16">
        <v>0.16089999999999999</v>
      </c>
      <c r="AA24" s="16">
        <v>3.1028199999999999E-2</v>
      </c>
      <c r="AB24" s="16">
        <v>0</v>
      </c>
      <c r="AC24" s="16">
        <v>17.329999999999998</v>
      </c>
      <c r="AD24" s="16">
        <v>25.9</v>
      </c>
      <c r="AE24" s="16">
        <v>0.19969999999999999</v>
      </c>
      <c r="AF24" s="16">
        <v>4.8269000000000002</v>
      </c>
      <c r="AG24" s="16">
        <v>14217.1</v>
      </c>
      <c r="AH24" s="16">
        <v>2.3050000000000001E-2</v>
      </c>
      <c r="AI24" s="16">
        <v>26.3</v>
      </c>
      <c r="AJ24" s="16">
        <v>39.1</v>
      </c>
      <c r="AK24" s="16">
        <v>-1.1780999999999999</v>
      </c>
      <c r="AL24" s="16">
        <v>-1.4592000000000001</v>
      </c>
      <c r="AM24" s="16">
        <v>-1.2264999999999999</v>
      </c>
      <c r="AN24" s="16">
        <v>-2.0842000000000001</v>
      </c>
      <c r="AO24" s="16">
        <v>-1.641</v>
      </c>
      <c r="AP24" s="16">
        <v>-1.72</v>
      </c>
      <c r="AQ24" s="16">
        <v>6.8999999999999999E-3</v>
      </c>
      <c r="AR24" s="16">
        <f t="shared" si="3"/>
        <v>0</v>
      </c>
      <c r="AS24" s="5">
        <f t="shared" si="0"/>
        <v>3.7805000000000089E-2</v>
      </c>
      <c r="AU24" s="16" t="s">
        <v>13</v>
      </c>
      <c r="AV24" s="16" t="s">
        <v>222</v>
      </c>
      <c r="AW24" s="16" t="s">
        <v>408</v>
      </c>
      <c r="AX24" s="97">
        <f t="shared" si="1"/>
        <v>0</v>
      </c>
      <c r="AY24" s="4">
        <f t="shared" si="2"/>
        <v>0.91631800000000019</v>
      </c>
      <c r="BA24" s="33" t="s">
        <v>579</v>
      </c>
      <c r="BB24" s="33" t="str">
        <f>BV4</f>
        <v>Ukraine</v>
      </c>
      <c r="BC24" s="16">
        <v>20</v>
      </c>
      <c r="BE24" s="16" t="s">
        <v>490</v>
      </c>
      <c r="BF24" s="16">
        <v>22</v>
      </c>
      <c r="BG24" s="38">
        <f t="array" ref="BG24">INDEX($X$4:$X$6063,MATCH(BG$4, IF($D$4:$D$6063=2014, $B$4:$B$6063),0))</f>
        <v>489.108</v>
      </c>
      <c r="BH24" s="38">
        <f t="array" ref="BH24">INDEX($X$4:$X$6063,MATCH(BH$4, IF($D$4:$D$6063=2014, $B$4:$B$6063),0))</f>
        <v>526.89400000000001</v>
      </c>
      <c r="BI24" s="38">
        <f t="array" ref="BI24">INDEX($X$4:$X$6063,MATCH(BI$4, IF($D$4:$D$6063=2014, $B$4:$B$6063),0))</f>
        <v>493.88400000000001</v>
      </c>
      <c r="BJ24" s="38">
        <f t="array" ref="BJ24">INDEX($X$4:$X$6063,MATCH(BJ$4, IF($D$4:$D$6063=2014, $B$4:$B$6063),0))</f>
        <v>440.596</v>
      </c>
      <c r="BK24" s="38">
        <f t="array" ref="BK24">INDEX($X$4:$X$6063,MATCH(BK$4, IF($D$4:$D$6063=2014, $B$4:$B$6063),0))</f>
        <v>436.73599999999999</v>
      </c>
      <c r="BL24" s="38">
        <f t="array" ref="BL24">INDEX($X$4:$X$6063,MATCH(BL$4, IF($D$4:$D$6063=2014, $B$4:$B$6063),0))</f>
        <v>388.82299999999998</v>
      </c>
      <c r="BM24" s="38">
        <f t="array" ref="BM24">INDEX($X$4:$X$6063,MATCH(BM$4, IF($D$4:$D$6063=2014, $B$4:$B$6063),0))</f>
        <v>371.916</v>
      </c>
      <c r="BN24" s="4">
        <f t="array" ref="BN24">_xlfn.PERCENTILE.INC(IF($A$4:$A$6064=BN$1, IF($D$4:$D$6064=2014, IF($AR4:$AR6064=0, $X$4:$X$6064))), 0.75)</f>
        <v>506.65</v>
      </c>
      <c r="BO24" s="4">
        <f t="array" ref="BO24">_xlfn.PERCENTILE.INC(IF($A$4:$A$6064=BO$1, IF($D$4:$D$6064=2014, IF($AR4:$AR6064=0, $X$4:$X$6064))), 0.75)</f>
        <v>489.6585</v>
      </c>
      <c r="BP24" s="4">
        <f t="array" ref="BP24">_xlfn.PERCENTILE.INC(IF($A$4:$A$6064=BP$1, IF($D$4:$D$6064=2014, IF($AR4:$AR6064=0, $X$4:$X$6064))), 0.75)</f>
        <v>433.048</v>
      </c>
      <c r="BQ24" s="4">
        <f t="array" ref="BQ24">_xlfn.PERCENTILE.INC(IF($A$4:$A$6064=BQ$1, IF($D$4:$D$6064=2014, IF($AR4:$AR6064=0, $X$4:$X$6064))), 0.75)</f>
        <v>436.28500000000003</v>
      </c>
      <c r="BR24" s="4">
        <f t="array" ref="BR24">_xlfn.PERCENTILE.INC(IF($A$4:$A$6064=BR$1, IF($D$4:$D$6064=2014, IF($AR4:$AR6064=0, $X$4:$X$6064))), 0.75)</f>
        <v>388.82299999999998</v>
      </c>
      <c r="BS24" s="4">
        <f t="array" ref="BS24">_xlfn.PERCENTILE.INC(IF($A$4:$A$6064=BS$1, IF($D$4:$D$6064=2014, IF($AR4:$AR6064=0, $X$4:$X$6064))), 0.75)</f>
        <v>371.916</v>
      </c>
      <c r="BT24" s="38">
        <f t="array" ref="BT24">INDEX($X$4:$X$6063,MATCH(BT$4, IF($D$4:$D$6063=2014, $B$4:$B$6063),0))</f>
        <v>526.89400000000001</v>
      </c>
      <c r="BU24" s="38">
        <f t="array" ref="BU24">INDEX($X$4:$X$6063,MATCH(BU$4, IF($D$4:$D$6063=2014, $B$4:$B$6063),0))</f>
        <v>438.42599999999999</v>
      </c>
      <c r="BV24" s="38">
        <f t="array" ref="BV24">INDEX($X$4:$X$6063,MATCH(BV$4, IF($D$4:$D$6063=2014, $B$4:$B$6063),0))</f>
        <v>416.45100000000002</v>
      </c>
      <c r="BW24" s="38">
        <f t="array" ref="BW24">INDEX($X$4:$X$6063,MATCH(BW$4, IF($D$4:$D$6063=2014, $B$4:$B$6063),0))</f>
        <v>506.65</v>
      </c>
      <c r="BX24" s="38">
        <f t="array" ref="BX24">INDEX($X$4:$X$6063,MATCH(BX$4, IF($D$4:$D$6063=2014, $B$4:$B$6063),0))</f>
        <v>371.916</v>
      </c>
      <c r="BY24" s="4">
        <f t="array" ref="BY24">PERCENTILE(IF($F$4:$F$6064=BY$1, IF($D$4:$D$6064=2014, IF($AR4:$AR6064=0, $X$4:$X$6064))), 0.75)</f>
        <v>489.6585</v>
      </c>
      <c r="BZ24" s="4">
        <f t="array" ref="BZ24">PERCENTILE(IF($F$4:$F$6064=BZ$1, IF($D$4:$D$6064=2014, IF($AR4:$AR6064=0, $X$4:$X$6064))), 0.75)</f>
        <v>436.28500000000003</v>
      </c>
      <c r="CA24" s="4">
        <f t="array" ref="CA24">PERCENTILE(IF($F$4:$F$6064=CA$1, IF($D$4:$D$6064=2014, IF($AR4:$AR6064=0, $X$4:$X$6064))), 0.75)</f>
        <v>414.29700000000003</v>
      </c>
      <c r="CB24" s="4">
        <f t="array" ref="CB24">PERCENTILE(IF($F$4:$F$6064=CB$1, IF($D$4:$D$6064=2014, IF($AR4:$AR6064=0, $X$4:$X$6064))), 0.75)</f>
        <v>381.952</v>
      </c>
      <c r="CC24" s="4">
        <f t="array" ref="CC24">PERCENTILE(IF($F$4:$F$6064=CC$1, IF($D$4:$D$6064=2014, IF($AR4:$AR6064=0, $X$4:$X$6064))), 0.75)</f>
        <v>371.916</v>
      </c>
      <c r="CD24" s="27" t="s">
        <v>461</v>
      </c>
      <c r="CE24" s="27"/>
    </row>
    <row r="25" spans="1:83" x14ac:dyDescent="0.25">
      <c r="A25" s="16" t="s">
        <v>404</v>
      </c>
      <c r="B25" s="16" t="s">
        <v>1</v>
      </c>
      <c r="C25" s="16" t="s">
        <v>202</v>
      </c>
      <c r="D25" s="16">
        <v>2006</v>
      </c>
      <c r="E25" s="16" t="s">
        <v>603</v>
      </c>
      <c r="F25" s="16" t="s">
        <v>590</v>
      </c>
      <c r="G25" s="10">
        <v>397.98599999999999</v>
      </c>
      <c r="H25" s="73">
        <v>5.9864170000000003</v>
      </c>
      <c r="I25" s="16">
        <v>25893450</v>
      </c>
      <c r="J25" s="71">
        <v>0</v>
      </c>
      <c r="K25" s="71">
        <v>1</v>
      </c>
      <c r="L25" s="16">
        <v>-2.2077930000000001</v>
      </c>
      <c r="M25" s="16">
        <v>-0.5747082</v>
      </c>
      <c r="N25" s="16">
        <v>-0.87569949999999996</v>
      </c>
      <c r="O25" s="16">
        <v>-0.65276909999999999</v>
      </c>
      <c r="P25" s="16">
        <v>-1.2481679999999999</v>
      </c>
      <c r="Q25" s="16">
        <v>-1.6005069999999999</v>
      </c>
      <c r="R25" s="16">
        <v>0.20530000000000001</v>
      </c>
      <c r="S25" s="16">
        <v>5.0000000000000001E-4</v>
      </c>
      <c r="T25" s="16">
        <v>0</v>
      </c>
      <c r="U25" s="16">
        <v>3.7555999999999998</v>
      </c>
      <c r="V25" s="16">
        <v>4.0839999999999996</v>
      </c>
      <c r="W25" s="16">
        <v>5.3419999999999996</v>
      </c>
      <c r="X25" s="16">
        <v>361.19200000000001</v>
      </c>
      <c r="Y25" s="16">
        <v>31.411200000000001</v>
      </c>
      <c r="Z25" s="16">
        <v>0.14949999999999999</v>
      </c>
      <c r="AA25" s="16">
        <v>0.33784589999999998</v>
      </c>
      <c r="AB25" s="16">
        <v>0</v>
      </c>
      <c r="AC25" s="16">
        <v>17.329999999999998</v>
      </c>
      <c r="AD25" s="16">
        <v>18</v>
      </c>
      <c r="AE25" s="16">
        <v>0.1993</v>
      </c>
      <c r="AF25" s="16">
        <v>9.8331999999999997</v>
      </c>
      <c r="AG25" s="16">
        <v>15521.2</v>
      </c>
      <c r="AH25" s="16">
        <v>2.3300000000000001E-2</v>
      </c>
      <c r="AI25" s="16">
        <v>26.9</v>
      </c>
      <c r="AJ25" s="16">
        <v>40.799999999999997</v>
      </c>
      <c r="AK25" s="16">
        <v>-1.1900999999999999</v>
      </c>
      <c r="AL25" s="16">
        <v>-1.423</v>
      </c>
      <c r="AM25" s="16">
        <v>-1.4691000000000001</v>
      </c>
      <c r="AN25" s="16">
        <v>-2.2267000000000001</v>
      </c>
      <c r="AO25" s="16">
        <v>-1.6814</v>
      </c>
      <c r="AP25" s="16">
        <v>-1.9516</v>
      </c>
      <c r="AQ25" s="16">
        <v>6.8999999999999999E-3</v>
      </c>
      <c r="AR25" s="16">
        <f t="shared" si="3"/>
        <v>0</v>
      </c>
      <c r="AS25" s="5">
        <f t="shared" si="0"/>
        <v>-5.7619000000000309E-2</v>
      </c>
      <c r="AU25" s="16" t="s">
        <v>173</v>
      </c>
      <c r="AV25" s="16" t="s">
        <v>223</v>
      </c>
      <c r="AW25" s="16" t="s">
        <v>410</v>
      </c>
      <c r="AX25" s="97">
        <f t="shared" si="1"/>
        <v>1</v>
      </c>
      <c r="AY25" s="4">
        <f t="shared" si="2"/>
        <v>0</v>
      </c>
      <c r="BA25" s="33" t="s">
        <v>580</v>
      </c>
      <c r="BB25" s="33" t="str">
        <f>BW4</f>
        <v>Vietnam</v>
      </c>
      <c r="BC25" s="16">
        <v>21</v>
      </c>
      <c r="BF25" s="16">
        <v>23</v>
      </c>
      <c r="BG25" s="75"/>
      <c r="BH25" s="75"/>
      <c r="BI25" s="75"/>
      <c r="BJ25" s="75"/>
      <c r="BK25" s="75"/>
      <c r="BL25" s="75"/>
      <c r="BM25" s="75"/>
      <c r="BS25" s="16"/>
      <c r="CD25" s="27"/>
      <c r="CE25" s="27"/>
    </row>
    <row r="26" spans="1:83" x14ac:dyDescent="0.25">
      <c r="A26" s="16" t="s">
        <v>404</v>
      </c>
      <c r="B26" s="16" t="s">
        <v>1</v>
      </c>
      <c r="C26" s="16" t="s">
        <v>202</v>
      </c>
      <c r="D26" s="16">
        <v>2007</v>
      </c>
      <c r="E26" s="16" t="s">
        <v>619</v>
      </c>
      <c r="F26" s="16" t="s">
        <v>590</v>
      </c>
      <c r="G26" s="10">
        <v>440.36799999999999</v>
      </c>
      <c r="H26" s="73">
        <v>6.0876109999999999</v>
      </c>
      <c r="I26" s="16">
        <v>26616792</v>
      </c>
      <c r="J26" s="71">
        <v>0</v>
      </c>
      <c r="K26" s="71">
        <v>1</v>
      </c>
      <c r="L26" s="16">
        <v>-2.1233909999999998</v>
      </c>
      <c r="M26" s="16">
        <v>-0.57415439999999995</v>
      </c>
      <c r="N26" s="16">
        <v>-0.84333530000000001</v>
      </c>
      <c r="O26" s="16">
        <v>-0.52022679999999999</v>
      </c>
      <c r="P26" s="16">
        <v>-1.201003</v>
      </c>
      <c r="Q26" s="16">
        <v>-1.632172</v>
      </c>
      <c r="R26" s="16">
        <v>0.20530000000000001</v>
      </c>
      <c r="S26" s="16">
        <v>4.0000000000000002E-4</v>
      </c>
      <c r="T26" s="16">
        <v>1E-4</v>
      </c>
      <c r="U26" s="16">
        <v>3.8313999999999999</v>
      </c>
      <c r="V26" s="16">
        <v>4.4980000000000002</v>
      </c>
      <c r="W26" s="16">
        <v>5.3840000000000003</v>
      </c>
      <c r="X26" s="16">
        <v>363.22399999999999</v>
      </c>
      <c r="Y26" s="16">
        <v>32.477899999999998</v>
      </c>
      <c r="Z26" s="16">
        <v>0.21095</v>
      </c>
      <c r="AA26" s="16">
        <v>0.3533809</v>
      </c>
      <c r="AB26" s="16">
        <v>0</v>
      </c>
      <c r="AC26" s="16">
        <v>17.329999999999998</v>
      </c>
      <c r="AD26" s="16">
        <v>17.600000000000001</v>
      </c>
      <c r="AE26" s="16">
        <v>0.1988</v>
      </c>
      <c r="AF26" s="16">
        <v>17.716200000000001</v>
      </c>
      <c r="AG26" s="16">
        <v>15931.3</v>
      </c>
      <c r="AH26" s="16">
        <v>2.4500000000000001E-2</v>
      </c>
      <c r="AI26" s="16">
        <v>27.4</v>
      </c>
      <c r="AJ26" s="16">
        <v>42.6</v>
      </c>
      <c r="AK26" s="16">
        <v>-1.1214</v>
      </c>
      <c r="AL26" s="16">
        <v>-1.5853999999999999</v>
      </c>
      <c r="AM26" s="16">
        <v>-1.4275</v>
      </c>
      <c r="AN26" s="16">
        <v>-2.3915000000000002</v>
      </c>
      <c r="AO26" s="16">
        <v>-1.7017</v>
      </c>
      <c r="AP26" s="16">
        <v>-1.9205000000000001</v>
      </c>
      <c r="AQ26" s="16">
        <v>6.8999999999999999E-3</v>
      </c>
      <c r="AR26" s="16">
        <f t="shared" si="3"/>
        <v>0</v>
      </c>
      <c r="AS26" s="5">
        <f t="shared" si="0"/>
        <v>8.440200000000031E-2</v>
      </c>
      <c r="AU26" s="16" t="s">
        <v>174</v>
      </c>
      <c r="AV26" s="16" t="s">
        <v>224</v>
      </c>
      <c r="AW26" s="16" t="s">
        <v>404</v>
      </c>
      <c r="AX26" s="97">
        <f t="shared" si="1"/>
        <v>1</v>
      </c>
      <c r="AY26" s="4">
        <f t="shared" si="2"/>
        <v>1.6727074000000002</v>
      </c>
      <c r="BA26" s="33" t="s">
        <v>581</v>
      </c>
      <c r="BB26" s="33" t="str">
        <f>BX4</f>
        <v>Rwanda</v>
      </c>
      <c r="BC26" s="16">
        <v>22</v>
      </c>
      <c r="BE26" s="16" t="s">
        <v>491</v>
      </c>
      <c r="BF26" s="16">
        <v>24</v>
      </c>
      <c r="BG26" s="75"/>
      <c r="BH26" s="75"/>
      <c r="BI26" s="75"/>
      <c r="BJ26" s="75"/>
      <c r="BK26" s="75"/>
      <c r="BL26" s="75"/>
      <c r="BM26" s="75"/>
      <c r="BS26" s="16"/>
      <c r="CD26" s="27"/>
      <c r="CE26" s="27"/>
    </row>
    <row r="27" spans="1:83" x14ac:dyDescent="0.25">
      <c r="A27" s="16" t="s">
        <v>404</v>
      </c>
      <c r="B27" s="16" t="s">
        <v>1</v>
      </c>
      <c r="C27" s="16" t="s">
        <v>202</v>
      </c>
      <c r="D27" s="16">
        <v>2008</v>
      </c>
      <c r="E27" s="16" t="s">
        <v>627</v>
      </c>
      <c r="F27" s="16" t="s">
        <v>590</v>
      </c>
      <c r="G27" s="10">
        <v>444.95</v>
      </c>
      <c r="H27" s="73">
        <v>6.0979619999999999</v>
      </c>
      <c r="I27" s="16">
        <v>27294031</v>
      </c>
      <c r="J27" s="71">
        <v>0</v>
      </c>
      <c r="K27" s="71">
        <v>1</v>
      </c>
      <c r="L27" s="16">
        <v>-2.1006300000000002</v>
      </c>
      <c r="M27" s="16">
        <v>-0.65705760000000002</v>
      </c>
      <c r="N27" s="16">
        <v>-0.81970739999999997</v>
      </c>
      <c r="O27" s="16">
        <v>-0.40410940000000001</v>
      </c>
      <c r="P27" s="16">
        <v>-1.1423430000000001</v>
      </c>
      <c r="Q27" s="16">
        <v>-1.709111</v>
      </c>
      <c r="R27" s="16">
        <v>5.4399999999999997E-2</v>
      </c>
      <c r="S27" s="16">
        <v>5.0000000000000001E-4</v>
      </c>
      <c r="T27" s="16">
        <v>0</v>
      </c>
      <c r="U27" s="16">
        <v>3.9070999999999998</v>
      </c>
      <c r="V27" s="16">
        <v>4.9119999999999999</v>
      </c>
      <c r="W27" s="16">
        <v>5.4260000000000002</v>
      </c>
      <c r="X27" s="16">
        <v>363.88799999999998</v>
      </c>
      <c r="Y27" s="16">
        <v>35.690899999999999</v>
      </c>
      <c r="Z27" s="16">
        <v>0.23039999999999999</v>
      </c>
      <c r="AA27" s="16">
        <v>0.32231080000000001</v>
      </c>
      <c r="AB27" s="16">
        <v>0</v>
      </c>
      <c r="AC27" s="16">
        <v>17.329999999999998</v>
      </c>
      <c r="AD27" s="16">
        <v>18.399999999999999</v>
      </c>
      <c r="AE27" s="16">
        <v>0.1983</v>
      </c>
      <c r="AF27" s="16">
        <v>29.220400000000001</v>
      </c>
      <c r="AG27" s="16">
        <v>16881.3</v>
      </c>
      <c r="AH27" s="16">
        <v>2.4750000000000001E-2</v>
      </c>
      <c r="AI27" s="16">
        <v>28</v>
      </c>
      <c r="AJ27" s="16">
        <v>44.4</v>
      </c>
      <c r="AK27" s="16">
        <v>-1.2358</v>
      </c>
      <c r="AL27" s="16">
        <v>-1.641</v>
      </c>
      <c r="AM27" s="16">
        <v>-1.5054000000000001</v>
      </c>
      <c r="AN27" s="16">
        <v>-2.6837</v>
      </c>
      <c r="AO27" s="16">
        <v>-1.6102000000000001</v>
      </c>
      <c r="AP27" s="16">
        <v>-1.9437</v>
      </c>
      <c r="AQ27" s="16">
        <v>6.8999999999999999E-3</v>
      </c>
      <c r="AR27" s="16">
        <f t="shared" si="3"/>
        <v>0</v>
      </c>
      <c r="AS27" s="5">
        <f t="shared" si="0"/>
        <v>2.2760999999999587E-2</v>
      </c>
      <c r="AU27" s="16" t="s">
        <v>22</v>
      </c>
      <c r="AV27" s="16" t="s">
        <v>225</v>
      </c>
      <c r="AW27" s="16" t="s">
        <v>409</v>
      </c>
      <c r="AX27" s="97">
        <f t="shared" si="1"/>
        <v>0</v>
      </c>
      <c r="AY27" s="4">
        <f t="shared" si="2"/>
        <v>0.85895759999999999</v>
      </c>
      <c r="BA27" s="11" t="s">
        <v>596</v>
      </c>
      <c r="BB27" s="28" t="s">
        <v>555</v>
      </c>
      <c r="BC27" s="16">
        <v>23</v>
      </c>
      <c r="BE27" s="16" t="s">
        <v>492</v>
      </c>
      <c r="BF27" s="16">
        <v>25</v>
      </c>
      <c r="BG27" s="75"/>
      <c r="BH27" s="75"/>
      <c r="BI27" s="75"/>
      <c r="BJ27" s="75"/>
      <c r="BK27" s="75"/>
      <c r="BL27" s="75"/>
      <c r="BM27" s="75"/>
      <c r="BS27" s="16"/>
      <c r="CD27" s="27"/>
      <c r="CE27" s="27"/>
    </row>
    <row r="28" spans="1:83" x14ac:dyDescent="0.25">
      <c r="A28" s="16" t="s">
        <v>404</v>
      </c>
      <c r="B28" s="16" t="s">
        <v>1</v>
      </c>
      <c r="C28" s="16" t="s">
        <v>202</v>
      </c>
      <c r="D28" s="16">
        <v>2009</v>
      </c>
      <c r="E28" s="16" t="s">
        <v>609</v>
      </c>
      <c r="F28" s="16" t="s">
        <v>590</v>
      </c>
      <c r="G28" s="10">
        <v>524.82299999999998</v>
      </c>
      <c r="H28" s="73">
        <v>6.2630619999999997</v>
      </c>
      <c r="I28" s="16">
        <v>28004331</v>
      </c>
      <c r="J28" s="71">
        <v>0</v>
      </c>
      <c r="K28" s="71">
        <v>1</v>
      </c>
      <c r="L28" s="16">
        <v>-2.0313050000000001</v>
      </c>
      <c r="M28" s="16">
        <v>-0.54436180000000001</v>
      </c>
      <c r="N28" s="16">
        <v>-0.81222050000000001</v>
      </c>
      <c r="O28" s="16">
        <v>-0.38782460000000002</v>
      </c>
      <c r="P28" s="16">
        <v>-1.0984309999999999</v>
      </c>
      <c r="Q28" s="16">
        <v>-1.7341979999999999</v>
      </c>
      <c r="R28" s="16">
        <v>0.25919999999999999</v>
      </c>
      <c r="S28" s="16">
        <v>5.0000000000000001E-4</v>
      </c>
      <c r="T28" s="16">
        <v>1E-4</v>
      </c>
      <c r="U28" s="16">
        <v>3.9828000000000001</v>
      </c>
      <c r="V28" s="16">
        <v>5.3259999999999996</v>
      </c>
      <c r="W28" s="16">
        <v>5.468</v>
      </c>
      <c r="X28" s="16">
        <v>362.02199999999999</v>
      </c>
      <c r="Y28" s="16">
        <v>35.893900000000002</v>
      </c>
      <c r="Z28" s="16">
        <v>0.23899999999999999</v>
      </c>
      <c r="AA28" s="16">
        <v>0.33454469999999997</v>
      </c>
      <c r="AB28" s="16">
        <v>0</v>
      </c>
      <c r="AC28" s="16">
        <v>17.329999999999998</v>
      </c>
      <c r="AD28" s="16">
        <v>18.085000000000001</v>
      </c>
      <c r="AE28" s="16">
        <v>1.8499999999999999E-2</v>
      </c>
      <c r="AF28" s="16">
        <v>37.8949</v>
      </c>
      <c r="AG28" s="16">
        <v>18257</v>
      </c>
      <c r="AH28" s="16">
        <v>1.3849999999999999E-2</v>
      </c>
      <c r="AI28" s="16">
        <v>28.7</v>
      </c>
      <c r="AJ28" s="16">
        <v>46.2</v>
      </c>
      <c r="AK28" s="16">
        <v>-1.4605999999999999</v>
      </c>
      <c r="AL28" s="16">
        <v>-1.5150999999999999</v>
      </c>
      <c r="AM28" s="16">
        <v>-1.5003</v>
      </c>
      <c r="AN28" s="16">
        <v>-2.7044000000000001</v>
      </c>
      <c r="AO28" s="16">
        <v>-1.6704000000000001</v>
      </c>
      <c r="AP28" s="16">
        <v>-1.9077</v>
      </c>
      <c r="AQ28" s="16">
        <v>6.8999999999999999E-3</v>
      </c>
      <c r="AR28" s="16">
        <f t="shared" si="3"/>
        <v>0</v>
      </c>
      <c r="AS28" s="5">
        <f t="shared" si="0"/>
        <v>6.9325000000000081E-2</v>
      </c>
      <c r="AU28" s="16" t="s">
        <v>19</v>
      </c>
      <c r="AV28" s="16" t="s">
        <v>226</v>
      </c>
      <c r="AW28" s="16" t="s">
        <v>405</v>
      </c>
      <c r="AX28" s="97">
        <f t="shared" si="1"/>
        <v>1</v>
      </c>
      <c r="AY28" s="4">
        <f t="shared" si="2"/>
        <v>1.7721163999999998</v>
      </c>
      <c r="BA28" s="33" t="s">
        <v>585</v>
      </c>
      <c r="BB28" s="28" t="s">
        <v>555</v>
      </c>
      <c r="BC28" s="16">
        <v>24</v>
      </c>
      <c r="BE28" s="16" t="s">
        <v>493</v>
      </c>
      <c r="BF28" s="16">
        <v>26</v>
      </c>
      <c r="BG28" s="38">
        <f t="array" ref="BG28">INDEX($Y$4:$Y$6063,MATCH(BG$4, IF($D$4:$D$6063=2014, $B$4:$B$6063),0))</f>
        <v>83.14</v>
      </c>
      <c r="BH28" s="38">
        <f t="array" ref="BH28">INDEX($Y$4:$Y$6063,MATCH(BH$4, IF($D$4:$D$6063=2014, $B$4:$B$6063),0))</f>
        <v>83.672600000000003</v>
      </c>
      <c r="BI28" s="38">
        <f t="array" ref="BI28">INDEX($Y$4:$Y$6063,MATCH(BI$4, IF($D$4:$D$6063=2014, $B$4:$B$6063),0))</f>
        <v>75.252600000000001</v>
      </c>
      <c r="BJ28" s="38">
        <f t="array" ref="BJ28">INDEX($Y$4:$Y$6063,MATCH(BJ$4, IF($D$4:$D$6063=2014, $B$4:$B$6063),0))</f>
        <v>68.829400000000007</v>
      </c>
      <c r="BK28" s="38">
        <f t="array" ref="BK28">INDEX($Y$4:$Y$6063,MATCH(BK$4, IF($D$4:$D$6063=2014, $B$4:$B$6063),0))</f>
        <v>72.535899999999998</v>
      </c>
      <c r="BL28" s="38">
        <f t="array" ref="BL28">INDEX($Y$4:$Y$6063,MATCH(BL$4, IF($D$4:$D$6063=2014, $B$4:$B$6063),0))</f>
        <v>51.643099999999997</v>
      </c>
      <c r="BM28" s="38">
        <f t="array" ref="BM28">INDEX($Y$4:$Y$6063,MATCH(BM$4, IF($D$4:$D$6063=2014, $B$4:$B$6063),0))</f>
        <v>64.183300000000003</v>
      </c>
      <c r="BN28" s="4">
        <f t="array" ref="BN28">_xlfn.PERCENTILE.INC(IF($A$4:$A$6064=BN$1, IF($D$4:$D$6064=2014, IF($AR4:$AR6064=0, $Y$4:$Y$6064))), 0.75)</f>
        <v>71.4602</v>
      </c>
      <c r="BO28" s="4">
        <f t="array" ref="BO28">_xlfn.PERCENTILE.INC(IF($A$4:$A$6064=BO$1, IF($D$4:$D$6064=2014, IF($AR4:$AR6064=0, $Y$4:$Y$6064))), 0.75)</f>
        <v>72.780299999999997</v>
      </c>
      <c r="BP28" s="4">
        <f t="array" ref="BP28">_xlfn.PERCENTILE.INC(IF($A$4:$A$6064=BP$1, IF($D$4:$D$6064=2014, IF($AR4:$AR6064=0, $Y$4:$Y$6064))), 0.75)</f>
        <v>65.767099999999999</v>
      </c>
      <c r="BQ28" s="4">
        <f t="array" ref="BQ28">_xlfn.PERCENTILE.INC(IF($A$4:$A$6064=BQ$1, IF($D$4:$D$6064=2014, IF($AR4:$AR6064=0, $Y$4:$Y$6064))), 0.75)</f>
        <v>63.450500000000005</v>
      </c>
      <c r="BR28" s="4">
        <f t="array" ref="BR28">_xlfn.PERCENTILE.INC(IF($A$4:$A$6064=BR$1, IF($D$4:$D$6064=2014, IF($AR4:$AR6064=0, $Y$4:$Y$6064))), 0.75)</f>
        <v>54.439549999999997</v>
      </c>
      <c r="BS28" s="4">
        <f t="array" ref="BS28">_xlfn.PERCENTILE.INC(IF($A$4:$A$6064=BS$1, IF($D$4:$D$6064=2014, IF($AR4:$AR6064=0, $Y$4:$Y$6064))), 0.75)</f>
        <v>49.757849999999998</v>
      </c>
      <c r="BT28" s="38">
        <f t="array" ref="BT28">INDEX($Y$4:$Y$6063,MATCH(BT$4, IF($D$4:$D$6063=2014, $B$4:$B$6063),0))</f>
        <v>83.672600000000003</v>
      </c>
      <c r="BU28" s="38">
        <f t="array" ref="BU28">INDEX($Y$4:$Y$6063,MATCH(BU$4, IF($D$4:$D$6063=2014, $B$4:$B$6063),0))</f>
        <v>71.956199999999995</v>
      </c>
      <c r="BV28" s="38">
        <f t="array" ref="BV28">INDEX($Y$4:$Y$6063,MATCH(BV$4, IF($D$4:$D$6063=2014, $B$4:$B$6063),0))</f>
        <v>59.631799999999998</v>
      </c>
      <c r="BW28" s="38">
        <f t="array" ref="BW28">INDEX($Y$4:$Y$6063,MATCH(BW$4, IF($D$4:$D$6063=2014, $B$4:$B$6063),0))</f>
        <v>58.551499999999997</v>
      </c>
      <c r="BX28" s="38">
        <f t="array" ref="BX28">INDEX($Y$4:$Y$6063,MATCH(BX$4, IF($D$4:$D$6063=2014, $B$4:$B$6063),0))</f>
        <v>67.106700000000004</v>
      </c>
      <c r="BY28" s="4">
        <f t="array" ref="BY28">PERCENTILE(IF($F$4:$F$6064=BY$1, IF($D$4:$D$6064=2014, IF($AR4:$AR6064=0, $Y$4:$Y$6064))), 0.75)</f>
        <v>75.301874999999995</v>
      </c>
      <c r="BZ28" s="4">
        <f t="array" ref="BZ28">PERCENTILE(IF($F$4:$F$6064=BZ$1, IF($D$4:$D$6064=2014, IF($AR4:$AR6064=0, $Y$4:$Y$6064))), 0.75)</f>
        <v>68.398149999999987</v>
      </c>
      <c r="CA28" s="4">
        <f t="array" ref="CA28">PERCENTILE(IF($F$4:$F$6064=CA$1, IF($D$4:$D$6064=2014, IF($AR4:$AR6064=0, $Y$4:$Y$6064))), 0.75)</f>
        <v>61.707900000000002</v>
      </c>
      <c r="CB28" s="4">
        <f t="array" ref="CB28">PERCENTILE(IF($F$4:$F$6064=CB$1, IF($D$4:$D$6064=2014, IF($AR4:$AR6064=0, $Y$4:$Y$6064))), 0.75)</f>
        <v>52.379300000000001</v>
      </c>
      <c r="CC28" s="4">
        <f t="array" ref="CC28">PERCENTILE(IF($F$4:$F$6064=CC$1, IF($D$4:$D$6064=2014, IF($AR4:$AR6064=0, $Y$4:$Y$6064))), 0.75)</f>
        <v>49.757849999999998</v>
      </c>
      <c r="CD28" s="27" t="s">
        <v>461</v>
      </c>
      <c r="CE28" s="27"/>
    </row>
    <row r="29" spans="1:83" x14ac:dyDescent="0.25">
      <c r="A29" s="16" t="s">
        <v>404</v>
      </c>
      <c r="B29" s="16" t="s">
        <v>1</v>
      </c>
      <c r="C29" s="16" t="s">
        <v>202</v>
      </c>
      <c r="D29" s="16">
        <v>2010</v>
      </c>
      <c r="E29" s="16" t="s">
        <v>614</v>
      </c>
      <c r="F29" s="16" t="s">
        <v>590</v>
      </c>
      <c r="G29" s="10">
        <v>553.29999999999995</v>
      </c>
      <c r="H29" s="73">
        <v>6.3159010000000002</v>
      </c>
      <c r="I29" s="16">
        <v>28803167</v>
      </c>
      <c r="J29" s="71">
        <v>0</v>
      </c>
      <c r="K29" s="71">
        <v>1</v>
      </c>
      <c r="L29" s="16">
        <v>-1.91412</v>
      </c>
      <c r="M29" s="16">
        <v>-0.52089569999999996</v>
      </c>
      <c r="N29" s="16">
        <v>-0.72368379999999999</v>
      </c>
      <c r="O29" s="16">
        <v>-0.29894559999999998</v>
      </c>
      <c r="P29" s="16">
        <v>-1.072783</v>
      </c>
      <c r="Q29" s="16">
        <v>-1.7002090000000001</v>
      </c>
      <c r="R29" s="16">
        <v>0.30220000000000002</v>
      </c>
      <c r="S29" s="16">
        <v>5.0000000000000001E-4</v>
      </c>
      <c r="T29" s="16">
        <v>1E-4</v>
      </c>
      <c r="U29" s="16">
        <v>4.5111999999999997</v>
      </c>
      <c r="V29" s="16">
        <v>5.74</v>
      </c>
      <c r="W29" s="16">
        <v>5.51</v>
      </c>
      <c r="X29" s="16">
        <v>365.399</v>
      </c>
      <c r="Y29" s="16">
        <v>40.010399999999997</v>
      </c>
      <c r="Z29" s="16">
        <v>0.23760000000000001</v>
      </c>
      <c r="AA29" s="16">
        <v>0.3261946</v>
      </c>
      <c r="AB29" s="16">
        <v>0</v>
      </c>
      <c r="AC29" s="16">
        <v>17.329999999999998</v>
      </c>
      <c r="AD29" s="16">
        <v>18.3</v>
      </c>
      <c r="AE29" s="16">
        <v>5.8500000000000003E-2</v>
      </c>
      <c r="AF29" s="16">
        <v>35.973999999999997</v>
      </c>
      <c r="AG29" s="16">
        <v>19419.8</v>
      </c>
      <c r="AH29" s="16">
        <v>3.0099999999999998E-2</v>
      </c>
      <c r="AI29" s="16">
        <v>29.3</v>
      </c>
      <c r="AJ29" s="16">
        <v>48</v>
      </c>
      <c r="AK29" s="16">
        <v>-1.4818</v>
      </c>
      <c r="AL29" s="16">
        <v>-1.6265000000000001</v>
      </c>
      <c r="AM29" s="16">
        <v>-1.4672000000000001</v>
      </c>
      <c r="AN29" s="16">
        <v>-2.5449000000000002</v>
      </c>
      <c r="AO29" s="16">
        <v>-1.5326</v>
      </c>
      <c r="AP29" s="16">
        <v>-1.9015</v>
      </c>
      <c r="AQ29" s="16">
        <v>6.8999999999999999E-3</v>
      </c>
      <c r="AR29" s="16">
        <f t="shared" si="3"/>
        <v>0</v>
      </c>
      <c r="AS29" s="5">
        <f t="shared" si="0"/>
        <v>0.11718500000000009</v>
      </c>
      <c r="AU29" s="16" t="s">
        <v>25</v>
      </c>
      <c r="AV29" s="16" t="s">
        <v>227</v>
      </c>
      <c r="AW29" s="16" t="s">
        <v>408</v>
      </c>
      <c r="AX29" s="97">
        <f t="shared" si="1"/>
        <v>1</v>
      </c>
      <c r="AY29" s="4">
        <f t="shared" si="2"/>
        <v>1.4482695999999999</v>
      </c>
      <c r="BA29" s="33" t="s">
        <v>586</v>
      </c>
      <c r="BB29" s="28" t="s">
        <v>555</v>
      </c>
      <c r="BC29" s="16">
        <v>25</v>
      </c>
      <c r="BE29" s="16" t="s">
        <v>494</v>
      </c>
      <c r="BF29" s="16">
        <v>27</v>
      </c>
      <c r="BG29" s="44"/>
      <c r="BH29" s="44"/>
      <c r="BI29" s="44"/>
      <c r="BJ29" s="44"/>
      <c r="BK29" s="44"/>
      <c r="BL29" s="44"/>
      <c r="BM29" s="44"/>
      <c r="BN29" s="4"/>
      <c r="BO29" s="4"/>
      <c r="BP29" s="4"/>
      <c r="BQ29" s="4"/>
      <c r="BR29" s="4"/>
      <c r="BS29" s="4"/>
      <c r="BT29" s="4"/>
      <c r="BU29" s="4"/>
      <c r="BV29" s="4"/>
      <c r="BW29" s="4"/>
      <c r="BX29" s="4"/>
      <c r="BY29" s="4"/>
      <c r="BZ29" s="4"/>
      <c r="CA29" s="4"/>
      <c r="CB29" s="4"/>
      <c r="CC29" s="4"/>
      <c r="CD29" s="27"/>
      <c r="CE29" s="27"/>
    </row>
    <row r="30" spans="1:83" x14ac:dyDescent="0.25">
      <c r="A30" s="16" t="s">
        <v>404</v>
      </c>
      <c r="B30" s="16" t="s">
        <v>1</v>
      </c>
      <c r="C30" s="16" t="s">
        <v>202</v>
      </c>
      <c r="D30" s="16">
        <v>2011</v>
      </c>
      <c r="E30" s="16" t="s">
        <v>621</v>
      </c>
      <c r="F30" s="16" t="s">
        <v>590</v>
      </c>
      <c r="G30" s="10">
        <v>569.23299999999995</v>
      </c>
      <c r="H30" s="73">
        <v>6.3442910000000001</v>
      </c>
      <c r="I30" s="16">
        <v>29708599</v>
      </c>
      <c r="J30" s="71">
        <v>0</v>
      </c>
      <c r="K30" s="71">
        <v>1</v>
      </c>
      <c r="L30" s="16">
        <v>-1.931073</v>
      </c>
      <c r="M30" s="16">
        <v>-0.5745325</v>
      </c>
      <c r="N30" s="16">
        <v>-0.75081160000000002</v>
      </c>
      <c r="O30" s="16">
        <v>-0.3440356</v>
      </c>
      <c r="P30" s="16">
        <v>-1.0166329999999999</v>
      </c>
      <c r="Q30" s="16">
        <v>-1.669824</v>
      </c>
      <c r="R30" s="16">
        <v>0.20530000000000001</v>
      </c>
      <c r="S30" s="16">
        <v>2.9999999999999997E-4</v>
      </c>
      <c r="T30" s="16">
        <v>1E-4</v>
      </c>
      <c r="U30" s="16">
        <v>4.0879000000000003</v>
      </c>
      <c r="V30" s="16">
        <v>6.3719999999999999</v>
      </c>
      <c r="W30" s="16">
        <v>5.508</v>
      </c>
      <c r="X30" s="16">
        <v>366.01299999999998</v>
      </c>
      <c r="Y30" s="16">
        <v>36.429699999999997</v>
      </c>
      <c r="Z30" s="16">
        <v>0.23530000000000001</v>
      </c>
      <c r="AA30" s="16">
        <v>0.2193909</v>
      </c>
      <c r="AB30" s="16">
        <v>0</v>
      </c>
      <c r="AC30" s="16">
        <v>17.329999999999998</v>
      </c>
      <c r="AD30" s="16">
        <v>21.05</v>
      </c>
      <c r="AE30" s="16">
        <v>4.6399999999999997E-2</v>
      </c>
      <c r="AF30" s="16">
        <v>47.406500000000001</v>
      </c>
      <c r="AG30" s="16">
        <v>20815</v>
      </c>
      <c r="AH30" s="16">
        <v>2.4850000000000001E-2</v>
      </c>
      <c r="AI30" s="16">
        <v>29.9</v>
      </c>
      <c r="AJ30" s="16">
        <v>49.8</v>
      </c>
      <c r="AK30" s="16">
        <v>-1.4048</v>
      </c>
      <c r="AL30" s="16">
        <v>-1.5498000000000001</v>
      </c>
      <c r="AM30" s="16">
        <v>-1.4609000000000001</v>
      </c>
      <c r="AN30" s="16">
        <v>-2.4782000000000002</v>
      </c>
      <c r="AO30" s="16">
        <v>-1.5390999999999999</v>
      </c>
      <c r="AP30" s="16">
        <v>-1.9384999999999999</v>
      </c>
      <c r="AQ30" s="16">
        <v>6.8999999999999999E-3</v>
      </c>
      <c r="AR30" s="16">
        <f t="shared" si="3"/>
        <v>0</v>
      </c>
      <c r="AS30" s="5">
        <f t="shared" si="0"/>
        <v>-1.6952999999999996E-2</v>
      </c>
      <c r="AU30" s="16" t="s">
        <v>23</v>
      </c>
      <c r="AV30" s="16" t="s">
        <v>228</v>
      </c>
      <c r="AW30" s="16" t="s">
        <v>409</v>
      </c>
      <c r="AX30" s="97">
        <f t="shared" si="1"/>
        <v>0</v>
      </c>
      <c r="AY30" s="4">
        <f t="shared" si="2"/>
        <v>2.0176724999999998</v>
      </c>
      <c r="BA30" s="33" t="s">
        <v>587</v>
      </c>
      <c r="BB30" s="28" t="s">
        <v>555</v>
      </c>
      <c r="BC30" s="16">
        <v>26</v>
      </c>
      <c r="BE30" s="16" t="s">
        <v>495</v>
      </c>
      <c r="BF30" s="16">
        <v>28</v>
      </c>
      <c r="BG30" s="38">
        <f t="array" ref="BG30">INDEX($Z$4:$Z$6063,MATCH(BG$4, IF($D$4:$D$6063=2014, $B$4:$B$6063),0))</f>
        <v>0.87029999999999996</v>
      </c>
      <c r="BH30" s="38">
        <f t="array" ref="BH30">INDEX($Z$4:$Z$6063,MATCH(BH$4, IF($D$4:$D$6063=2014, $B$4:$B$6063),0))</f>
        <v>0.84250000000000003</v>
      </c>
      <c r="BI30" s="38">
        <f t="array" ref="BI30">INDEX($Z$4:$Z$6063,MATCH(BI$4, IF($D$4:$D$6063=2014, $B$4:$B$6063),0))</f>
        <v>0.3538</v>
      </c>
      <c r="BJ30" s="38">
        <f t="array" ref="BJ30">INDEX($Z$4:$Z$6063,MATCH(BJ$4, IF($D$4:$D$6063=2014, $B$4:$B$6063),0))</f>
        <v>0.54279999999999995</v>
      </c>
      <c r="BK30" s="38">
        <f t="array" ref="BK30">INDEX($Z$4:$Z$6063,MATCH(BK$4, IF($D$4:$D$6063=2014, $B$4:$B$6063),0))</f>
        <v>0.47449999999999998</v>
      </c>
      <c r="BL30" s="38">
        <f t="array" ref="BL30">INDEX($Z$4:$Z$6063,MATCH(BL$4, IF($D$4:$D$6063=2014, $B$4:$B$6063),0))</f>
        <v>0.39960000000000001</v>
      </c>
      <c r="BM30" s="38">
        <f t="array" ref="BM30">INDEX($Z$4:$Z$6063,MATCH(BM$4, IF($D$4:$D$6063=2014, $B$4:$B$6063),0))</f>
        <v>0.61470000000000002</v>
      </c>
      <c r="BN30" s="4">
        <f t="array" ref="BN30">_xlfn.PERCENTILE.INC(IF($A$4:$A$6064=BN$1, IF($D$4:$D$6064=2014, IF($AR4:$AR6064=0, $Z$4:$Z$6064))), 0.75)</f>
        <v>0.65539999999999998</v>
      </c>
      <c r="BO30" s="4">
        <f t="array" ref="BO30">_xlfn.PERCENTILE.INC(IF($A$4:$A$6064=BO$1, IF($D$4:$D$6064=2014, IF($AR4:$AR6064=0, $Z$4:$Z$6064))), 0.75)</f>
        <v>0.48485</v>
      </c>
      <c r="BP30" s="4">
        <f t="array" ref="BP30">_xlfn.PERCENTILE.INC(IF($A$4:$A$6064=BP$1, IF($D$4:$D$6064=2014, IF($AR4:$AR6064=0, $Z$4:$Z$6064))), 0.75)</f>
        <v>0.43340000000000001</v>
      </c>
      <c r="BQ30" s="4">
        <f t="array" ref="BQ30">_xlfn.PERCENTILE.INC(IF($A$4:$A$6064=BQ$1, IF($D$4:$D$6064=2014, IF($AR4:$AR6064=0, $Z$4:$Z$6064))), 0.75)</f>
        <v>0.37607499999999999</v>
      </c>
      <c r="BR30" s="4">
        <f t="array" ref="BR30">_xlfn.PERCENTILE.INC(IF($A$4:$A$6064=BR$1, IF($D$4:$D$6064=2014, IF($AR4:$AR6064=0, $Z$4:$Z$6064))), 0.75)</f>
        <v>0.26895000000000002</v>
      </c>
      <c r="BS30" s="4">
        <f t="array" ref="BS30">_xlfn.PERCENTILE.INC(IF($A$4:$A$6064=BS$1, IF($D$4:$D$6064=2014, IF($AR4:$AR6064=0, $Z$4:$Z$6064))), 0.75)</f>
        <v>0.12687500000000002</v>
      </c>
      <c r="BT30" s="38">
        <f t="array" ref="BT30">INDEX($Z$4:$Z$6063,MATCH(BT$4, IF($D$4:$D$6063=2014, $B$4:$B$6063),0))</f>
        <v>0.84250000000000003</v>
      </c>
      <c r="BU30" s="38">
        <f t="array" ref="BU30">INDEX($Z$4:$Z$6063,MATCH(BU$4, IF($D$4:$D$6063=2014, $B$4:$B$6063),0))</f>
        <v>0.20649999999999999</v>
      </c>
      <c r="BV30" s="38">
        <f t="array" ref="BV30">INDEX($Z$4:$Z$6063,MATCH(BV$4, IF($D$4:$D$6063=2014, $B$4:$B$6063),0))</f>
        <v>0.25309999999999999</v>
      </c>
      <c r="BW30" s="38">
        <f t="array" ref="BW30">INDEX($Z$4:$Z$6063,MATCH(BW$4, IF($D$4:$D$6063=2014, $B$4:$B$6063),0))</f>
        <v>0.24079999999999999</v>
      </c>
      <c r="BX30" s="38">
        <f t="array" ref="BX30">INDEX($Z$4:$Z$6063,MATCH(BX$4, IF($D$4:$D$6063=2014, $B$4:$B$6063),0))</f>
        <v>8.8099999999999998E-2</v>
      </c>
      <c r="BY30" s="4">
        <f t="array" ref="BY30">PERCENTILE(IF($F$4:$F$6064=BY$1, IF($D$4:$D$6064=2014, IF($AR4:$AR6064=0, $Z$4:$Z$6064))), 0.75)</f>
        <v>0.60022500000000001</v>
      </c>
      <c r="BZ30" s="4">
        <f t="array" ref="BZ30">PERCENTILE(IF($F$4:$F$6064=BZ$1, IF($D$4:$D$6064=2014, IF($AR4:$AR6064=0, $Z$4:$Z$6064))), 0.75)</f>
        <v>0.44520000000000004</v>
      </c>
      <c r="CA30" s="4">
        <f t="array" ref="CA30">PERCENTILE(IF($F$4:$F$6064=CA$1, IF($D$4:$D$6064=2014, IF($AR4:$AR6064=0, $Z$4:$Z$6064))), 0.75)</f>
        <v>0.35709999999999997</v>
      </c>
      <c r="CB30" s="4">
        <f t="array" ref="CB30">PERCENTILE(IF($F$4:$F$6064=CB$1, IF($D$4:$D$6064=2014, IF($AR4:$AR6064=0, $Z$4:$Z$6064))), 0.75)</f>
        <v>0.17949999999999999</v>
      </c>
      <c r="CC30" s="4">
        <f t="array" ref="CC30">PERCENTILE(IF($F$4:$F$6064=CC$1, IF($D$4:$D$6064=2014, IF($AR4:$AR6064=0, $Z$4:$Z$6064))), 0.75)</f>
        <v>0.12812500000000002</v>
      </c>
      <c r="CD30" s="27" t="s">
        <v>461</v>
      </c>
      <c r="CE30" s="27"/>
    </row>
    <row r="31" spans="1:83" x14ac:dyDescent="0.25">
      <c r="A31" s="16" t="s">
        <v>404</v>
      </c>
      <c r="B31" s="16" t="s">
        <v>1</v>
      </c>
      <c r="C31" s="16" t="s">
        <v>202</v>
      </c>
      <c r="D31" s="16">
        <v>2012</v>
      </c>
      <c r="E31" s="16" t="s">
        <v>615</v>
      </c>
      <c r="F31" s="16" t="s">
        <v>590</v>
      </c>
      <c r="G31" s="10">
        <v>630.42700000000002</v>
      </c>
      <c r="H31" s="73">
        <v>6.4463980000000003</v>
      </c>
      <c r="I31" s="16">
        <v>30696958</v>
      </c>
      <c r="J31" s="71">
        <v>0</v>
      </c>
      <c r="K31" s="71">
        <v>1</v>
      </c>
      <c r="L31" s="16">
        <v>-1.870887</v>
      </c>
      <c r="M31" s="16">
        <v>-0.5745325</v>
      </c>
      <c r="N31" s="16">
        <v>-0.85086980000000001</v>
      </c>
      <c r="O31" s="16">
        <v>-0.31668170000000001</v>
      </c>
      <c r="P31" s="16">
        <v>-0.97707100000000002</v>
      </c>
      <c r="Q31" s="16">
        <v>-1.4981880000000001</v>
      </c>
      <c r="R31" s="16">
        <v>0.20530000000000001</v>
      </c>
      <c r="S31" s="16">
        <v>2.9999999999999997E-4</v>
      </c>
      <c r="T31" s="16">
        <v>1E-4</v>
      </c>
      <c r="U31" s="16">
        <v>3.1255999999999999</v>
      </c>
      <c r="V31" s="16">
        <v>7.0039999999999996</v>
      </c>
      <c r="W31" s="16">
        <v>5.5060000000000002</v>
      </c>
      <c r="X31" s="16">
        <v>364.08</v>
      </c>
      <c r="Y31" s="16">
        <v>38.854199999999999</v>
      </c>
      <c r="Z31" s="16">
        <v>0.20644999999999999</v>
      </c>
      <c r="AA31" s="16">
        <v>0.13394809999999999</v>
      </c>
      <c r="AB31" s="16">
        <v>0</v>
      </c>
      <c r="AC31" s="16">
        <v>17.329999999999998</v>
      </c>
      <c r="AD31" s="16">
        <v>23.25</v>
      </c>
      <c r="AE31" s="16">
        <v>0.30180000000000001</v>
      </c>
      <c r="AF31" s="16">
        <v>51.4345</v>
      </c>
      <c r="AG31" s="16">
        <v>22097.3</v>
      </c>
      <c r="AH31" s="16">
        <v>2.5149999999999999E-2</v>
      </c>
      <c r="AI31" s="16">
        <v>30.5</v>
      </c>
      <c r="AJ31" s="16">
        <v>51.6</v>
      </c>
      <c r="AK31" s="16">
        <v>-1.3186</v>
      </c>
      <c r="AL31" s="16">
        <v>-1.4005000000000001</v>
      </c>
      <c r="AM31" s="16">
        <v>-1.3789</v>
      </c>
      <c r="AN31" s="16">
        <v>-2.3923999999999999</v>
      </c>
      <c r="AO31" s="16">
        <v>-1.1920999999999999</v>
      </c>
      <c r="AP31" s="16">
        <v>-1.7173</v>
      </c>
      <c r="AQ31" s="16">
        <v>6.8999999999999999E-3</v>
      </c>
      <c r="AR31" s="16">
        <f t="shared" si="3"/>
        <v>0</v>
      </c>
      <c r="AS31" s="5">
        <f t="shared" si="0"/>
        <v>6.0186000000000073E-2</v>
      </c>
      <c r="AU31" s="16" t="s">
        <v>175</v>
      </c>
      <c r="AV31" s="16" t="s">
        <v>229</v>
      </c>
      <c r="AW31" s="16" t="s">
        <v>407</v>
      </c>
      <c r="AX31" s="97">
        <f t="shared" si="1"/>
        <v>1</v>
      </c>
      <c r="AY31" s="4">
        <f t="shared" si="2"/>
        <v>1.7984135000000003</v>
      </c>
      <c r="BA31" s="33" t="s">
        <v>588</v>
      </c>
      <c r="BB31" s="28" t="s">
        <v>555</v>
      </c>
      <c r="BC31" s="16">
        <v>27</v>
      </c>
      <c r="BE31" s="16" t="s">
        <v>496</v>
      </c>
      <c r="BF31" s="16">
        <v>29</v>
      </c>
      <c r="BG31" s="38">
        <f t="array" ref="BG31">INDEX($AA$4:$AA$6063,MATCH(BG$4, IF($D$4:$D$6063=2014, $B$4:$B$6063),0))</f>
        <v>-1.2443599999999999</v>
      </c>
      <c r="BH31" s="38">
        <f t="array" ref="BH31">INDEX($AA$4:$AA$6063,MATCH(BH$4, IF($D$4:$D$6063=2014, $B$4:$B$6063),0))</f>
        <v>-0.1153261</v>
      </c>
      <c r="BI31" s="38">
        <f t="array" ref="BI31">INDEX($AA$4:$AA$6063,MATCH(BI$4, IF($D$4:$D$6063=2014, $B$4:$B$6063),0))</f>
        <v>-0.66012599999999999</v>
      </c>
      <c r="BJ31" s="38">
        <f t="array" ref="BJ31">INDEX($AA$4:$AA$6063,MATCH(BJ$4, IF($D$4:$D$6063=2014, $B$4:$B$6063),0))</f>
        <v>9.7368200000000002E-2</v>
      </c>
      <c r="BK31" s="38">
        <f t="array" ref="BK31">INDEX($AA$4:$AA$6063,MATCH(BK$4, IF($D$4:$D$6063=2014, $B$4:$B$6063),0))</f>
        <v>-0.83301409999999998</v>
      </c>
      <c r="BL31" s="38">
        <f t="array" ref="BL31">INDEX($AA$4:$AA$6063,MATCH(BL$4, IF($D$4:$D$6063=2014, $B$4:$B$6063),0))</f>
        <v>0.87768239999999997</v>
      </c>
      <c r="BM31" s="38">
        <f t="array" ref="BM31">INDEX($AA$4:$AA$6063,MATCH(BM$4, IF($D$4:$D$6063=2014, $B$4:$B$6063),0))</f>
        <v>-0.85482630000000004</v>
      </c>
      <c r="BN31" s="88">
        <f t="array" ref="BN31">_xlfn.PERCENTILE.INC(IF($A$4:$A$6064=BN$1, IF($D$4:$D$6064=2014, IF($AR4:$AR6064=0, $AA$4:$AA$6064))), 0.75)</f>
        <v>0.44604500000000002</v>
      </c>
      <c r="BO31" s="88">
        <f t="array" ref="BO31">_xlfn.PERCENTILE.INC(IF($A$4:$A$6064=BO$1, IF($D$4:$D$6064=2014, IF($AR4:$AR6064=0, $AA$4:$AA$6064))), 0.75)</f>
        <v>-0.67764239999999998</v>
      </c>
      <c r="BP31" s="88">
        <f t="array" ref="BP31">_xlfn.PERCENTILE.INC(IF($A$4:$A$6064=BP$1, IF($D$4:$D$6064=2014, IF($AR4:$AR6064=0, $AA$4:$AA$6064))), 0.75)</f>
        <v>0.20926239999999999</v>
      </c>
      <c r="BQ31" s="88">
        <f t="array" ref="BQ31">_xlfn.PERCENTILE.INC(IF($A$4:$A$6064=BQ$1, IF($D$4:$D$6064=2014, IF($AR4:$AR6064=0, $AA$4:$AA$6064))), 0.75)</f>
        <v>1.087863</v>
      </c>
      <c r="BR31" s="88">
        <f t="array" ref="BR31">_xlfn.PERCENTILE.INC(IF($A$4:$A$6064=BR$1, IF($D$4:$D$6064=2014, IF($AR4:$AR6064=0, $AA$4:$AA$6064))), 0.75)</f>
        <v>1.2274732500000001</v>
      </c>
      <c r="BS31" s="88">
        <f t="array" ref="BS31">_xlfn.PERCENTILE.INC(IF($A$4:$A$6064=BS$1, IF($D$4:$D$6064=2014, IF($AR4:$AR6064=0, $AA$4:$AA$6064))), 0.75)</f>
        <v>0.80476539999999996</v>
      </c>
      <c r="BT31" s="38">
        <f t="array" ref="BT31">INDEX($AA$4:$AA$6063,MATCH(BT$4, IF($D$4:$D$6063=2014, $B$4:$B$6063),0))</f>
        <v>-0.1153261</v>
      </c>
      <c r="BU31" s="38">
        <f t="array" ref="BU31">INDEX($AA$4:$AA$6063,MATCH(BU$4, IF($D$4:$D$6063=2014, $B$4:$B$6063),0))</f>
        <v>-1.266662</v>
      </c>
      <c r="BV31" s="38">
        <f t="array" ref="BV31">INDEX($AA$4:$AA$6063,MATCH(BV$4, IF($D$4:$D$6063=2014, $B$4:$B$6063),0))</f>
        <v>-1.002785</v>
      </c>
      <c r="BW31" s="38">
        <f t="array" ref="BW31">INDEX($AA$4:$AA$6063,MATCH(BW$4, IF($D$4:$D$6063=2014, $B$4:$B$6063),0))</f>
        <v>0.44604500000000002</v>
      </c>
      <c r="BX31" s="38">
        <f t="array" ref="BX31">INDEX($AA$4:$AA$6063,MATCH(BX$4, IF($D$4:$D$6063=2014, $B$4:$B$6063),0))</f>
        <v>-0.64723189999999997</v>
      </c>
      <c r="BY31" s="88">
        <f t="array" ref="BY31">PERCENTILE(IF($F$4:$F$6064=BY$1, IF($D$4:$D$6064=2014, IF($AR4:$AR6064=0, $AA$4:$AA$6064))), 0.75)</f>
        <v>-6.2152525E-2</v>
      </c>
      <c r="BZ31" s="88">
        <f t="array" ref="BZ31">PERCENTILE(IF($F$4:$F$6064=BZ$1, IF($D$4:$D$6064=2014, IF($AR4:$AR6064=0, $AA$4:$AA$6064))), 0.75)</f>
        <v>0.39482984999999998</v>
      </c>
      <c r="CA31" s="88">
        <f t="array" ref="CA31">PERCENTILE(IF($F$4:$F$6064=CA$1, IF($D$4:$D$6064=2014, IF($AR4:$AR6064=0, $AA$4:$AA$6064))), 0.75)</f>
        <v>0.9142055</v>
      </c>
      <c r="CB31" s="88">
        <f t="array" ref="CB31">PERCENTILE(IF($F$4:$F$6064=CB$1, IF($D$4:$D$6064=2014, IF($AR4:$AR6064=0, $AA$4:$AA$6064))), 0.75)</f>
        <v>1.0759559999999999</v>
      </c>
      <c r="CC31" s="88">
        <f t="array" ref="CC31">PERCENTILE(IF($F$4:$F$6064=CC$1, IF($D$4:$D$6064=2014, IF($AR4:$AR6064=0, $AA$4:$AA$6064))), 0.75)</f>
        <v>0.56597264999999997</v>
      </c>
      <c r="CD31" s="27" t="s">
        <v>461</v>
      </c>
      <c r="CE31" s="27"/>
    </row>
    <row r="32" spans="1:83" x14ac:dyDescent="0.25">
      <c r="A32" s="16" t="s">
        <v>404</v>
      </c>
      <c r="B32" s="16" t="s">
        <v>1</v>
      </c>
      <c r="C32" s="16" t="s">
        <v>202</v>
      </c>
      <c r="D32" s="16">
        <v>2013</v>
      </c>
      <c r="E32" s="16" t="s">
        <v>604</v>
      </c>
      <c r="F32" s="16" t="s">
        <v>590</v>
      </c>
      <c r="G32" s="10">
        <v>621.81799999999998</v>
      </c>
      <c r="H32" s="73">
        <v>6.4326480000000004</v>
      </c>
      <c r="I32" s="16">
        <v>31731688</v>
      </c>
      <c r="J32" s="71">
        <v>0</v>
      </c>
      <c r="K32" s="71">
        <v>1</v>
      </c>
      <c r="L32" s="16">
        <v>-1.7795179999999999</v>
      </c>
      <c r="M32" s="16">
        <v>-0.5745325</v>
      </c>
      <c r="N32" s="16">
        <v>-0.66264310000000004</v>
      </c>
      <c r="O32" s="16">
        <v>-0.32210529999999998</v>
      </c>
      <c r="P32" s="16">
        <v>-0.94197699999999995</v>
      </c>
      <c r="Q32" s="16">
        <v>-1.512543</v>
      </c>
      <c r="R32" s="16">
        <v>0.20530000000000001</v>
      </c>
      <c r="S32" s="16">
        <v>2.9999999999999997E-4</v>
      </c>
      <c r="T32" s="16">
        <v>1E-4</v>
      </c>
      <c r="U32" s="16">
        <v>4.5444000000000004</v>
      </c>
      <c r="V32" s="16">
        <v>7.6360000000000001</v>
      </c>
      <c r="W32" s="16">
        <v>5.5039999999999996</v>
      </c>
      <c r="X32" s="16">
        <v>368.08800000000002</v>
      </c>
      <c r="Y32" s="16">
        <v>39.904600000000002</v>
      </c>
      <c r="Z32" s="16">
        <v>0.21299999999999999</v>
      </c>
      <c r="AA32" s="16">
        <v>0.25240299999999999</v>
      </c>
      <c r="AB32" s="16">
        <v>0</v>
      </c>
      <c r="AC32" s="16">
        <v>17.329999999999998</v>
      </c>
      <c r="AD32" s="16">
        <v>20.2</v>
      </c>
      <c r="AE32" s="16">
        <v>0.3135</v>
      </c>
      <c r="AF32" s="16">
        <v>55.0122</v>
      </c>
      <c r="AG32" s="16">
        <v>23425.1</v>
      </c>
      <c r="AH32" s="16">
        <v>2.545E-2</v>
      </c>
      <c r="AI32" s="16">
        <v>31.1</v>
      </c>
      <c r="AJ32" s="16">
        <v>53.4</v>
      </c>
      <c r="AK32" s="16">
        <v>-1.2883</v>
      </c>
      <c r="AL32" s="16">
        <v>-1.4327000000000001</v>
      </c>
      <c r="AM32" s="16">
        <v>-1.4040999999999999</v>
      </c>
      <c r="AN32" s="16">
        <v>-2.5038</v>
      </c>
      <c r="AO32" s="16">
        <v>-1.1949000000000001</v>
      </c>
      <c r="AP32" s="16">
        <v>-1.6725000000000001</v>
      </c>
      <c r="AQ32" s="16">
        <v>6.8999999999999999E-3</v>
      </c>
      <c r="AR32" s="16">
        <f t="shared" si="3"/>
        <v>0</v>
      </c>
      <c r="AS32" s="5">
        <f t="shared" si="0"/>
        <v>9.1369000000000034E-2</v>
      </c>
      <c r="AU32" s="16" t="s">
        <v>16</v>
      </c>
      <c r="AV32" s="16" t="s">
        <v>230</v>
      </c>
      <c r="AW32" s="16" t="s">
        <v>405</v>
      </c>
      <c r="AX32" s="97">
        <f t="shared" si="1"/>
        <v>1</v>
      </c>
      <c r="AY32" s="4">
        <f t="shared" si="2"/>
        <v>1.5850258000000002</v>
      </c>
      <c r="BA32" s="33" t="s">
        <v>589</v>
      </c>
      <c r="BB32" s="28" t="s">
        <v>555</v>
      </c>
      <c r="BC32" s="16">
        <v>28</v>
      </c>
      <c r="BE32" s="16" t="s">
        <v>497</v>
      </c>
      <c r="BF32" s="16">
        <v>30</v>
      </c>
      <c r="BG32" s="38">
        <f t="array" ref="BG32">INDEX($AB$4:$AB$6063,MATCH(BG$4, IF($D$4:$D$6063=2014, $B$4:$B$6063),0))</f>
        <v>0.2</v>
      </c>
      <c r="BH32" s="38">
        <f t="array" ref="BH32">INDEX($AB$4:$AB$6063,MATCH(BH$4, IF($D$4:$D$6063=2014, $B$4:$B$6063),0))</f>
        <v>0.28999999999999998</v>
      </c>
      <c r="BI32" s="38">
        <f t="array" ref="BI32">INDEX($AB$4:$AB$6063,MATCH(BI$4, IF($D$4:$D$6063=2014, $B$4:$B$6063),0))</f>
        <v>0.26</v>
      </c>
      <c r="BJ32" s="38">
        <f t="array" ref="BJ32">INDEX($AB$4:$AB$6063,MATCH(BJ$4, IF($D$4:$D$6063=2014, $B$4:$B$6063),0))</f>
        <v>0.22</v>
      </c>
      <c r="BK32" s="38">
        <f t="array" ref="BK32">INDEX($AB$4:$AB$6063,MATCH(BK$4, IF($D$4:$D$6063=2014, $B$4:$B$6063),0))</f>
        <v>0</v>
      </c>
      <c r="BL32" s="38">
        <f t="array" ref="BL32">INDEX($AB$4:$AB$6063,MATCH(BL$4, IF($D$4:$D$6063=2014, $B$4:$B$6063),0))</f>
        <v>0.78</v>
      </c>
      <c r="BM32" s="38">
        <f t="array" ref="BM32">INDEX($AB$4:$AB$6063,MATCH(BM$4, IF($D$4:$D$6063=2014, $B$4:$B$6063),0))</f>
        <v>0.33</v>
      </c>
      <c r="BN32" s="88">
        <f t="array" ref="BN32">MEDIAN(IF($A4:$A6064=BN$1, IF($D4:$D6064=2014, IF($AR4:$AR6064=0, $AB4:$AB6064))))</f>
        <v>0.37</v>
      </c>
      <c r="BO32" s="88">
        <f t="array" ref="BO32">MEDIAN(IF($A4:$A6064=BO$1, IF($D4:$D6064=2014, IF($AR4:$AR6064=0, $AB4:$AB6064))))</f>
        <v>0.25</v>
      </c>
      <c r="BP32" s="88">
        <f t="array" ref="BP32">MEDIAN(IF($A4:$A6064=BP$1, IF($D4:$D6064=2014, IF($AR4:$AR6064=0, $AB4:$AB6064))))</f>
        <v>0.37</v>
      </c>
      <c r="BQ32" s="88">
        <f t="array" ref="BQ32">MEDIAN(IF($A4:$A6064=BQ$1, IF($D4:$D6064=2014, IF($AR4:$AR6064=0, $AB4:$AB6064))))</f>
        <v>0.44</v>
      </c>
      <c r="BR32" s="88">
        <f t="array" ref="BR32">MEDIAN(IF($A4:$A6064=BR$1, IF($D4:$D6064=2014, IF($AR4:$AR6064=0, $AB4:$AB6064))))</f>
        <v>0.36499999999999999</v>
      </c>
      <c r="BS32" s="88">
        <f t="array" ref="BS32">MEDIAN(IF($A4:$A6064=BS$1, IF($D4:$D6064=2014, IF($AR4:$AR6064=0, $AB4:$AB6064))))</f>
        <v>0.55000000000000004</v>
      </c>
      <c r="BT32" s="38">
        <f t="array" ref="BT32">INDEX($AB$4:$AB$6063,MATCH(BT$4, IF($D$4:$D$6063=2014, $B$4:$B$6063),0))</f>
        <v>0.28999999999999998</v>
      </c>
      <c r="BU32" s="38">
        <f t="array" ref="BU32">INDEX($AB$4:$AB$6063,MATCH(BU$4, IF($D$4:$D$6063=2014, $B$4:$B$6063),0))</f>
        <v>0.23</v>
      </c>
      <c r="BV32" s="38">
        <f t="array" ref="BV32">INDEX($AB$4:$AB$6063,MATCH(BV$4, IF($D$4:$D$6063=2014, $B$4:$B$6063),0))</f>
        <v>0.32</v>
      </c>
      <c r="BW32" s="38">
        <f t="array" ref="BW32">INDEX($AB$4:$AB$6063,MATCH(BW$4, IF($D$4:$D$6063=2014, $B$4:$B$6063),0))</f>
        <v>0.63</v>
      </c>
      <c r="BX32" s="38">
        <f t="array" ref="BX32">INDEX($AB$4:$AB$6063,MATCH(BX$4, IF($D$4:$D$6063=2014, $B$4:$B$6063),0))</f>
        <v>0</v>
      </c>
      <c r="BY32" s="88">
        <f t="array" ref="BY32">MEDIAN(IF($F5:$F6065=BY$1, IF($D5:$D6065=2014, IF($AR5:$AR6065=0, $AB5:$AB6065))))</f>
        <v>0.27500000000000002</v>
      </c>
      <c r="BZ32" s="88">
        <f t="array" ref="BZ32">MEDIAN(IF($F5:$F6065=BZ$1, IF($D5:$D6065=2014, IF($AR5:$AR6065=0, $AB5:$AB6065))))</f>
        <v>0.36</v>
      </c>
      <c r="CA32" s="88">
        <f t="array" ref="CA32">MEDIAN(IF($F5:$F6065=CA$1, IF($D5:$D6065=2014, IF($AR5:$AR6065=0, $AB5:$AB6065))))</f>
        <v>0.52</v>
      </c>
      <c r="CB32" s="88">
        <f t="array" ref="CB32">MEDIAN(IF($F5:$F6065=CB$1, IF($D5:$D6065=2014, IF($AR5:$AR6065=0, $AB5:$AB6065))))</f>
        <v>0.56000000000000005</v>
      </c>
      <c r="CC32" s="88">
        <f t="array" ref="CC32">MEDIAN(IF($F5:$F6065=CC$1, IF($D5:$D6065=2014, IF($AR5:$AR6065=0, $AB5:$AB6065))))</f>
        <v>0.48499999999999999</v>
      </c>
      <c r="CD32" s="89" t="s">
        <v>498</v>
      </c>
      <c r="CE32" s="44"/>
    </row>
    <row r="33" spans="1:83" ht="31.5" x14ac:dyDescent="0.25">
      <c r="A33" s="16" t="s">
        <v>404</v>
      </c>
      <c r="B33" s="16" t="s">
        <v>1</v>
      </c>
      <c r="C33" s="16" t="s">
        <v>202</v>
      </c>
      <c r="D33" s="16">
        <v>2014</v>
      </c>
      <c r="E33" s="16" t="s">
        <v>617</v>
      </c>
      <c r="F33" s="16" t="s">
        <v>590</v>
      </c>
      <c r="G33" s="10">
        <v>610.24199999999996</v>
      </c>
      <c r="H33" s="73">
        <v>6.413856</v>
      </c>
      <c r="I33" s="16">
        <v>32758020</v>
      </c>
      <c r="J33" s="71">
        <v>0</v>
      </c>
      <c r="K33" s="71">
        <v>1</v>
      </c>
      <c r="L33" s="16">
        <v>-1.6938470000000001</v>
      </c>
      <c r="M33" s="16">
        <v>-0.57415439999999995</v>
      </c>
      <c r="N33" s="16">
        <v>-0.615564</v>
      </c>
      <c r="O33" s="16">
        <v>-0.30606129999999998</v>
      </c>
      <c r="P33" s="16">
        <v>-0.90850699999999995</v>
      </c>
      <c r="Q33" s="16">
        <v>-1.4156010000000001</v>
      </c>
      <c r="R33" s="16">
        <v>0.20530000000000001</v>
      </c>
      <c r="S33" s="16">
        <v>4.0000000000000002E-4</v>
      </c>
      <c r="T33" s="16">
        <v>1E-4</v>
      </c>
      <c r="U33" s="16">
        <v>4.8042999999999996</v>
      </c>
      <c r="V33" s="16">
        <v>8.2680000000000007</v>
      </c>
      <c r="W33" s="16">
        <v>5.5019999999999998</v>
      </c>
      <c r="X33" s="16">
        <v>369.07299999999998</v>
      </c>
      <c r="Y33" s="16">
        <v>39.1494</v>
      </c>
      <c r="Z33" s="16">
        <v>0.21495</v>
      </c>
      <c r="AA33" s="16">
        <v>0.16812530000000001</v>
      </c>
      <c r="AB33" s="16">
        <v>0</v>
      </c>
      <c r="AC33" s="16">
        <v>17.329999999999998</v>
      </c>
      <c r="AD33" s="16">
        <v>22.37</v>
      </c>
      <c r="AE33" s="16">
        <v>0.32590000000000002</v>
      </c>
      <c r="AF33" s="16">
        <v>58.845500000000001</v>
      </c>
      <c r="AG33" s="16">
        <v>18595.099999999999</v>
      </c>
      <c r="AH33" s="16">
        <v>2.5850000000000001E-2</v>
      </c>
      <c r="AI33" s="16">
        <v>31.8</v>
      </c>
      <c r="AJ33" s="16">
        <v>55.2</v>
      </c>
      <c r="AK33" s="16">
        <v>-1.1815</v>
      </c>
      <c r="AL33" s="16">
        <v>-1.3311999999999999</v>
      </c>
      <c r="AM33" s="16">
        <v>-1.3440000000000001</v>
      </c>
      <c r="AN33" s="16">
        <v>-2.4237000000000002</v>
      </c>
      <c r="AO33" s="16">
        <v>-1.1271</v>
      </c>
      <c r="AP33" s="16">
        <v>-1.5338000000000001</v>
      </c>
      <c r="AQ33" s="16">
        <v>6.8999999999999999E-3</v>
      </c>
      <c r="AR33" s="16">
        <f t="shared" si="3"/>
        <v>0</v>
      </c>
      <c r="AS33" s="5">
        <f t="shared" si="0"/>
        <v>8.5670999999999831E-2</v>
      </c>
      <c r="AU33" s="16" t="s">
        <v>14</v>
      </c>
      <c r="AV33" s="16" t="s">
        <v>231</v>
      </c>
      <c r="AW33" s="16" t="s">
        <v>408</v>
      </c>
      <c r="AX33" s="97">
        <f t="shared" si="1"/>
        <v>0</v>
      </c>
      <c r="AY33" s="4">
        <f t="shared" si="2"/>
        <v>1.10964</v>
      </c>
      <c r="BA33" s="82" t="s">
        <v>571</v>
      </c>
      <c r="BB33" s="76"/>
      <c r="BC33" s="16">
        <v>29</v>
      </c>
      <c r="BE33" s="16" t="s">
        <v>499</v>
      </c>
      <c r="BF33" s="16">
        <v>31</v>
      </c>
      <c r="BG33" s="38">
        <f t="array" ref="BG33">INDEX($AC$4:$AC$6063,MATCH(BG$4, IF($D$4:$D$6063=2014, $B$4:$B$6063),0))</f>
        <v>0</v>
      </c>
      <c r="BH33" s="38">
        <f t="array" ref="BH33">INDEX($AC$4:$AC$6063,MATCH(BH$4, IF($D$4:$D$6063=2014, $B$4:$B$6063),0))</f>
        <v>23.11</v>
      </c>
      <c r="BI33" s="38">
        <f t="array" ref="BI33">INDEX($AC$4:$AC$6063,MATCH(BI$4, IF($D$4:$D$6063=2014, $B$4:$B$6063),0))</f>
        <v>11.56</v>
      </c>
      <c r="BJ33" s="38">
        <f t="array" ref="BJ33">INDEX($AC$4:$AC$6063,MATCH(BJ$4, IF($D$4:$D$6063=2014, $B$4:$B$6063),0))</f>
        <v>23.11</v>
      </c>
      <c r="BK33" s="38">
        <f t="array" ref="BK33">INDEX($AC$4:$AC$6063,MATCH(BK$4, IF($D$4:$D$6063=2014, $B$4:$B$6063),0))</f>
        <v>0</v>
      </c>
      <c r="BL33" s="38">
        <f t="array" ref="BL33">INDEX($AC$4:$AC$6063,MATCH(BL$4, IF($D$4:$D$6063=2014, $B$4:$B$6063),0))</f>
        <v>11.43</v>
      </c>
      <c r="BM33" s="38">
        <f t="array" ref="BM33">INDEX($AC$4:$AC$6063,MATCH(BM$4, IF($D$4:$D$6063=2014, $B$4:$B$6063),0))</f>
        <v>5.33</v>
      </c>
      <c r="BN33" s="88">
        <f t="array" ref="BN33">MEDIAN(IF($A5:$A6065=BN$1, IF($D5:$D6065=2014, IF($AR5:$AR6065=0, $AC5:$AC6065))))</f>
        <v>23.11</v>
      </c>
      <c r="BO33" s="88">
        <f t="array" ref="BO33">MEDIAN(IF($A5:$A6065=BO$1, IF($D5:$D6065=2014, IF($AR5:$AR6065=0, $AC5:$AC6065))))</f>
        <v>8.67</v>
      </c>
      <c r="BP33" s="88">
        <f t="array" ref="BP33">MEDIAN(IF($A5:$A6065=BP$1, IF($D5:$D6065=2014, IF($AR5:$AR6065=0, $AC5:$AC6065))))</f>
        <v>22</v>
      </c>
      <c r="BQ33" s="88">
        <f t="array" ref="BQ33">MEDIAN(IF($A5:$A6065=BQ$1, IF($D5:$D6065=2014, IF($AR5:$AR6065=0, $AC5:$AC6065))))</f>
        <v>13.234999999999999</v>
      </c>
      <c r="BR33" s="88">
        <f t="array" ref="BR33">MEDIAN(IF($A5:$A6065=BR$1, IF($D5:$D6065=2014, IF($AR5:$AR6065=0, $AC5:$AC6065))))</f>
        <v>22.86</v>
      </c>
      <c r="BS33" s="88">
        <f t="array" ref="BS33">MEDIAN(IF($A5:$A6065=BS$1, IF($D5:$D6065=2014, IF($AR5:$AR6065=0, $AC5:$AC6065))))</f>
        <v>8.49</v>
      </c>
      <c r="BT33" s="38">
        <f t="array" ref="BT33">INDEX($AC$4:$AC$6063,MATCH(BT$4, IF($D$4:$D$6063=2014, $B$4:$B$6063),0))</f>
        <v>23.11</v>
      </c>
      <c r="BU33" s="38">
        <f t="array" ref="BU33">INDEX($AC$4:$AC$6063,MATCH(BU$4, IF($D$4:$D$6063=2014, $B$4:$B$6063),0))</f>
        <v>0</v>
      </c>
      <c r="BV33" s="38">
        <f t="array" ref="BV33">INDEX($AC$4:$AC$6063,MATCH(BV$4, IF($D$4:$D$6063=2014, $B$4:$B$6063),0))</f>
        <v>4.33</v>
      </c>
      <c r="BW33" s="38">
        <f t="array" ref="BW33">INDEX($AC$4:$AC$6063,MATCH(BW$4, IF($D$4:$D$6063=2014, $B$4:$B$6063),0))</f>
        <v>24.56</v>
      </c>
      <c r="BX33" s="38">
        <f t="array" ref="BX33">INDEX($AC$4:$AC$6063,MATCH(BX$4, IF($D$4:$D$6063=2014, $B$4:$B$6063),0))</f>
        <v>8.67</v>
      </c>
      <c r="BY33" s="88">
        <f t="array" ref="BY33">MEDIAN(IF($F5:$F6065=BY$1, IF($D5:$D6065=2014, IF($AR5:$AR6065=0, $AC5:$AC6065))))</f>
        <v>19.309999999999999</v>
      </c>
      <c r="BZ33" s="88">
        <f t="array" ref="BZ33">MEDIAN(IF($F5:$F6065=BZ$1, IF($D5:$D6065=2014, IF($AR5:$AR6065=0, $AC5:$AC6065))))</f>
        <v>16.670000000000002</v>
      </c>
      <c r="CA33" s="88">
        <f t="array" ref="CA33">MEDIAN(IF($F5:$F6065=CA$1, IF($D5:$D6065=2014, IF($AR5:$AR6065=0, $AC5:$AC6065))))</f>
        <v>23.11</v>
      </c>
      <c r="CB33" s="88">
        <f t="array" ref="CB33">MEDIAN(IF($F5:$F6065=CB$1, IF($D5:$D6065=2014, IF($AR5:$AR6065=0, $AC5:$AC6065))))</f>
        <v>10.47</v>
      </c>
      <c r="CC33" s="88">
        <f t="array" ref="CC33">MEDIAN(IF($F5:$F6065=CC$1, IF($D5:$D6065=2014, IF($AR5:$AR6065=0, $AC5:$AC6065))))</f>
        <v>10.08</v>
      </c>
      <c r="CD33" s="89" t="s">
        <v>498</v>
      </c>
      <c r="CE33" s="44"/>
    </row>
    <row r="34" spans="1:83" x14ac:dyDescent="0.25">
      <c r="A34" s="16" t="s">
        <v>405</v>
      </c>
      <c r="B34" s="16" t="s">
        <v>3</v>
      </c>
      <c r="C34" s="16" t="s">
        <v>203</v>
      </c>
      <c r="D34" s="16">
        <v>1985</v>
      </c>
      <c r="E34" s="16" t="s">
        <v>630</v>
      </c>
      <c r="F34" s="16" t="s">
        <v>592</v>
      </c>
      <c r="G34" s="10">
        <v>2030.6</v>
      </c>
      <c r="H34" s="73">
        <v>7.6160870000000003</v>
      </c>
      <c r="I34" s="16" t="s">
        <v>6700</v>
      </c>
      <c r="K34" s="71">
        <v>0.85508729999999999</v>
      </c>
      <c r="L34" s="16">
        <v>-1.327431</v>
      </c>
      <c r="M34" s="16">
        <v>-0.58910859999999998</v>
      </c>
      <c r="N34" s="16">
        <v>-0.47209410000000002</v>
      </c>
      <c r="O34" s="16">
        <v>-0.58893390000000001</v>
      </c>
      <c r="P34" s="16">
        <v>-0.22198380000000001</v>
      </c>
      <c r="Q34" s="16">
        <v>-1.1351830000000001</v>
      </c>
      <c r="R34" s="16">
        <v>0.1207</v>
      </c>
      <c r="S34" s="16">
        <v>8.8999999999999999E-3</v>
      </c>
      <c r="T34" s="16">
        <v>0</v>
      </c>
      <c r="U34" s="16">
        <v>3.4285000000000001</v>
      </c>
      <c r="V34" s="16">
        <v>19.260000000000002</v>
      </c>
      <c r="W34" s="16">
        <v>3.66</v>
      </c>
      <c r="X34" s="16">
        <v>394.60899999999998</v>
      </c>
      <c r="Y34" s="16">
        <v>41.57</v>
      </c>
      <c r="Z34" s="16">
        <v>0</v>
      </c>
      <c r="AA34" s="16">
        <v>-2.81234E-2</v>
      </c>
      <c r="AB34" s="16">
        <v>0.4</v>
      </c>
      <c r="AC34" s="16">
        <v>10.71</v>
      </c>
      <c r="AD34" s="16">
        <v>32.76</v>
      </c>
      <c r="AE34" s="16">
        <v>1.0810999999999999</v>
      </c>
      <c r="AF34" s="16">
        <v>0</v>
      </c>
      <c r="AG34" s="16">
        <v>106147</v>
      </c>
      <c r="AH34" s="16">
        <v>0.22175</v>
      </c>
      <c r="AI34" s="16">
        <v>73.204300000000003</v>
      </c>
      <c r="AJ34" s="16">
        <v>96.339100000000002</v>
      </c>
      <c r="AK34" s="16">
        <v>-0.87739999999999996</v>
      </c>
      <c r="AL34" s="16">
        <v>-1.3097000000000001</v>
      </c>
      <c r="AM34" s="16">
        <v>-1.2950999999999999</v>
      </c>
      <c r="AN34" s="16">
        <v>-1.2158</v>
      </c>
      <c r="AO34" s="16">
        <v>-0.82150000000000001</v>
      </c>
      <c r="AP34" s="16">
        <v>-1.6939</v>
      </c>
      <c r="AQ34" s="16">
        <v>1.0785</v>
      </c>
      <c r="AR34" s="16">
        <f t="shared" si="3"/>
        <v>1</v>
      </c>
      <c r="AS34" s="5">
        <f t="shared" si="0"/>
        <v>0</v>
      </c>
      <c r="AU34" s="16" t="s">
        <v>11</v>
      </c>
      <c r="AV34" s="16" t="s">
        <v>232</v>
      </c>
      <c r="AW34" s="16" t="s">
        <v>408</v>
      </c>
      <c r="AX34" s="97">
        <f t="shared" si="1"/>
        <v>1</v>
      </c>
      <c r="AY34" s="4">
        <f t="shared" si="2"/>
        <v>1.3792300000000002</v>
      </c>
      <c r="BA34" s="16" t="s">
        <v>572</v>
      </c>
      <c r="BB34" s="76" t="s">
        <v>83</v>
      </c>
      <c r="BC34" s="158">
        <v>30</v>
      </c>
      <c r="BE34" s="16" t="s">
        <v>500</v>
      </c>
      <c r="BF34" s="16">
        <v>32</v>
      </c>
      <c r="BG34" s="38">
        <f t="array" ref="BG34">INDEX($AD$4:$AD$6063,MATCH(BG$4, IF($D$4:$D$6063=2014, $B$4:$B$6063),0))</f>
        <v>47.98</v>
      </c>
      <c r="BH34" s="38">
        <f t="array" ref="BH34">INDEX($AD$4:$AD$6063,MATCH(BH$4, IF($D$4:$D$6063=2014, $B$4:$B$6063),0))</f>
        <v>43.67</v>
      </c>
      <c r="BI34" s="38">
        <f t="array" ref="BI34">INDEX($AD$4:$AD$6063,MATCH(BI$4, IF($D$4:$D$6063=2014, $B$4:$B$6063),0))</f>
        <v>45.76</v>
      </c>
      <c r="BJ34" s="38">
        <f t="array" ref="BJ34">INDEX($AD$4:$AD$6063,MATCH(BJ$4, IF($D$4:$D$6063=2014, $B$4:$B$6063),0))</f>
        <v>36.15</v>
      </c>
      <c r="BK34" s="38">
        <f t="array" ref="BK34">INDEX($AD$4:$AD$6063,MATCH(BK$4, IF($D$4:$D$6063=2014, $B$4:$B$6063),0))</f>
        <v>31.55</v>
      </c>
      <c r="BL34" s="38">
        <f t="array" ref="BL34">INDEX($AD$4:$AD$6063,MATCH(BL$4, IF($D$4:$D$6063=2014, $B$4:$B$6063),0))</f>
        <v>21.22</v>
      </c>
      <c r="BM34" s="38">
        <f t="array" ref="BM34">INDEX($AD$4:$AD$6063,MATCH(BM$4, IF($D$4:$D$6063=2014, $B$4:$B$6063),0))</f>
        <v>46.85</v>
      </c>
      <c r="BN34" s="4">
        <f t="array" ref="BN34">_xlfn.PERCENTILE.INC(IF($A$4:$A$6064=BN$1, IF($D$4:$D$6064=2014, IF($AR4:$AR6064=0, $AD$4:$AD$6064))), 0.75)</f>
        <v>42.16</v>
      </c>
      <c r="BO34" s="4">
        <f t="array" ref="BO34">_xlfn.PERCENTILE.INC(IF($A$4:$A$6064=BO$1, IF($D$4:$D$6064=2014, IF($AR4:$AR6064=0, $AD$4:$AD$6064))), 0.75)</f>
        <v>49.725000000000001</v>
      </c>
      <c r="BP34" s="4">
        <f t="array" ref="BP34">_xlfn.PERCENTILE.INC(IF($A$4:$A$6064=BP$1, IF($D$4:$D$6064=2014, IF($AR4:$AR6064=0, $AD$4:$AD$6064))), 0.75)</f>
        <v>45.68</v>
      </c>
      <c r="BQ34" s="4">
        <f t="array" ref="BQ34">_xlfn.PERCENTILE.INC(IF($A$4:$A$6064=BQ$1, IF($D$4:$D$6064=2014, IF($AR4:$AR6064=0, $AD$4:$AD$6064))), 0.75)</f>
        <v>21.571249999999999</v>
      </c>
      <c r="BR34" s="4">
        <f t="array" ref="BR34">_xlfn.PERCENTILE.INC(IF($A$4:$A$6064=BR$1, IF($D$4:$D$6064=2014, IF($AR4:$AR6064=0, $AD$4:$AD$6064))), 0.75)</f>
        <v>22.37</v>
      </c>
      <c r="BS34" s="4">
        <f t="array" ref="BS34">_xlfn.PERCENTILE.INC(IF($A$4:$A$6064=BS$1, IF($D$4:$D$6064=2014, IF($AR4:$AR6064=0, $AD$4:$AD$6064))), 0.75)</f>
        <v>37.869999999999997</v>
      </c>
      <c r="BT34" s="38">
        <f t="array" ref="BT34">INDEX($AD$4:$AD$6063,MATCH(BT$4, IF($D$4:$D$6063=2014, $B$4:$B$6063),0))</f>
        <v>43.67</v>
      </c>
      <c r="BU34" s="38">
        <f t="array" ref="BU34">INDEX($AD$4:$AD$6063,MATCH(BU$4, IF($D$4:$D$6063=2014, $B$4:$B$6063),0))</f>
        <v>49.43</v>
      </c>
      <c r="BV34" s="38">
        <f t="array" ref="BV34">INDEX($AD$4:$AD$6063,MATCH(BV$4, IF($D$4:$D$6063=2014, $B$4:$B$6063),0))</f>
        <v>49.41</v>
      </c>
      <c r="BW34" s="38">
        <f t="array" ref="BW34">INDEX($AD$4:$AD$6063,MATCH(BW$4, IF($D$4:$D$6063=2014, $B$4:$B$6063),0))</f>
        <v>40.53</v>
      </c>
      <c r="BX34" s="38">
        <f t="array" ref="BX34">INDEX($AD$4:$AD$6063,MATCH(BX$4, IF($D$4:$D$6063=2014, $B$4:$B$6063),0))</f>
        <v>35.07</v>
      </c>
      <c r="BY34" s="4">
        <f t="array" ref="BY34">PERCENTILE(IF($F$4:$F$6064=BY$1, IF($D$4:$D$6064=2014, IF($AR4:$AR6064=0, $AD$4:$AD$6064))), 0.75)</f>
        <v>45.982500000000002</v>
      </c>
      <c r="BZ34" s="4">
        <f t="array" ref="BZ34">PERCENTILE(IF($F$4:$F$6064=BZ$1, IF($D$4:$D$6064=2014, IF($AR4:$AR6064=0, $AD$4:$AD$6064))), 0.75)</f>
        <v>47.49</v>
      </c>
      <c r="CA34" s="4">
        <f t="array" ref="CA34">PERCENTILE(IF($F$4:$F$6064=CA$1, IF($D$4:$D$6064=2014, IF($AR4:$AR6064=0, $AD$4:$AD$6064))), 0.75)</f>
        <v>40.444999999999993</v>
      </c>
      <c r="CB34" s="4">
        <f t="array" ref="CB34">PERCENTILE(IF($F$4:$F$6064=CB$1, IF($D$4:$D$6064=2014, IF($AR4:$AR6064=0, $AD$4:$AD$6064))), 0.75)</f>
        <v>37.869999999999997</v>
      </c>
      <c r="CC34" s="4">
        <f t="array" ref="CC34">PERCENTILE(IF($F$4:$F$6064=CC$1, IF($D$4:$D$6064=2014, IF($AR4:$AR6064=0, $AD$4:$AD$6064))), 0.75)</f>
        <v>39.020000000000003</v>
      </c>
      <c r="CD34" s="27" t="s">
        <v>461</v>
      </c>
      <c r="CE34" s="27"/>
    </row>
    <row r="35" spans="1:83" x14ac:dyDescent="0.25">
      <c r="A35" s="16" t="s">
        <v>405</v>
      </c>
      <c r="B35" s="16" t="s">
        <v>3</v>
      </c>
      <c r="C35" s="16" t="s">
        <v>203</v>
      </c>
      <c r="D35" s="16">
        <v>1986</v>
      </c>
      <c r="E35" s="16" t="s">
        <v>651</v>
      </c>
      <c r="F35" s="16" t="s">
        <v>592</v>
      </c>
      <c r="G35" s="10">
        <v>2104</v>
      </c>
      <c r="H35" s="73">
        <v>7.6515959999999996</v>
      </c>
      <c r="I35" s="71"/>
      <c r="J35" s="71">
        <v>1.8978000000000001E-3</v>
      </c>
      <c r="K35" s="71">
        <v>0.85671160000000002</v>
      </c>
      <c r="L35" s="16">
        <v>-1.2731399999999999</v>
      </c>
      <c r="M35" s="16">
        <v>-0.58910859999999998</v>
      </c>
      <c r="N35" s="16">
        <v>-0.4414766</v>
      </c>
      <c r="O35" s="16">
        <v>-0.57658909999999997</v>
      </c>
      <c r="P35" s="16">
        <v>-0.18449969999999999</v>
      </c>
      <c r="Q35" s="16">
        <v>-1.0943620000000001</v>
      </c>
      <c r="R35" s="16">
        <v>0.1207</v>
      </c>
      <c r="S35" s="16">
        <v>8.8999999999999999E-3</v>
      </c>
      <c r="T35" s="16">
        <v>0</v>
      </c>
      <c r="U35" s="16">
        <v>3.4211</v>
      </c>
      <c r="V35" s="16">
        <v>20.166</v>
      </c>
      <c r="W35" s="16">
        <v>3.738</v>
      </c>
      <c r="X35" s="16">
        <v>395.74</v>
      </c>
      <c r="Y35" s="16">
        <v>42.290399999999998</v>
      </c>
      <c r="Z35" s="16">
        <v>0</v>
      </c>
      <c r="AA35" s="16">
        <v>-1.8802300000000001E-2</v>
      </c>
      <c r="AB35" s="16">
        <v>0.4</v>
      </c>
      <c r="AC35" s="16">
        <v>10.71</v>
      </c>
      <c r="AD35" s="16">
        <v>32.520000000000003</v>
      </c>
      <c r="AE35" s="16">
        <v>1.1068</v>
      </c>
      <c r="AF35" s="16">
        <v>0</v>
      </c>
      <c r="AG35" s="16">
        <v>168925</v>
      </c>
      <c r="AH35" s="16">
        <v>0.22320000000000001</v>
      </c>
      <c r="AI35" s="16">
        <v>73.899000000000001</v>
      </c>
      <c r="AJ35" s="16">
        <v>96.308899999999994</v>
      </c>
      <c r="AK35" s="16">
        <v>-0.8387</v>
      </c>
      <c r="AL35" s="16">
        <v>-1.282</v>
      </c>
      <c r="AM35" s="16">
        <v>-1.2545999999999999</v>
      </c>
      <c r="AN35" s="16">
        <v>-1.1702999999999999</v>
      </c>
      <c r="AO35" s="16">
        <v>-0.7843</v>
      </c>
      <c r="AP35" s="16">
        <v>-1.649</v>
      </c>
      <c r="AQ35" s="16">
        <v>1.0785</v>
      </c>
      <c r="AR35" s="16">
        <f t="shared" si="3"/>
        <v>1</v>
      </c>
      <c r="AS35" s="5">
        <f t="shared" si="0"/>
        <v>5.4291000000000089E-2</v>
      </c>
      <c r="AU35" s="16" t="s">
        <v>35</v>
      </c>
      <c r="AV35" s="16" t="s">
        <v>233</v>
      </c>
      <c r="AW35" s="16" t="s">
        <v>408</v>
      </c>
      <c r="AX35" s="97">
        <f t="shared" si="1"/>
        <v>1</v>
      </c>
      <c r="AY35" s="4">
        <f t="shared" si="2"/>
        <v>0.96114799999999967</v>
      </c>
      <c r="BA35" s="16" t="s">
        <v>573</v>
      </c>
      <c r="BB35" s="76" t="s">
        <v>38</v>
      </c>
      <c r="BC35" s="158">
        <v>31</v>
      </c>
      <c r="BF35" s="16">
        <v>33</v>
      </c>
      <c r="BG35" s="75"/>
      <c r="BH35" s="75"/>
      <c r="BI35" s="75"/>
      <c r="BJ35" s="75"/>
      <c r="BK35" s="75"/>
      <c r="BL35" s="75"/>
      <c r="BM35" s="75"/>
      <c r="BN35" s="4"/>
      <c r="BO35" s="4"/>
      <c r="BP35" s="4"/>
      <c r="BQ35" s="4"/>
      <c r="BR35" s="4"/>
      <c r="BS35" s="4"/>
      <c r="BT35" s="4"/>
      <c r="BU35" s="4"/>
      <c r="BV35" s="4"/>
      <c r="BW35" s="4"/>
      <c r="BX35" s="4"/>
      <c r="BY35" s="4"/>
      <c r="BZ35" s="4"/>
      <c r="CA35" s="4"/>
      <c r="CB35" s="4"/>
      <c r="CC35" s="4"/>
      <c r="CD35" s="44"/>
      <c r="CE35" s="44"/>
    </row>
    <row r="36" spans="1:83" x14ac:dyDescent="0.25">
      <c r="A36" s="16" t="s">
        <v>405</v>
      </c>
      <c r="B36" s="16" t="s">
        <v>3</v>
      </c>
      <c r="C36" s="16" t="s">
        <v>203</v>
      </c>
      <c r="D36" s="16">
        <v>1987</v>
      </c>
      <c r="E36" s="16" t="s">
        <v>653</v>
      </c>
      <c r="F36" s="16" t="s">
        <v>592</v>
      </c>
      <c r="G36" s="10">
        <v>2046.15</v>
      </c>
      <c r="H36" s="73">
        <v>7.6237149999999998</v>
      </c>
      <c r="J36" s="71">
        <v>-5.8305099999999999E-2</v>
      </c>
      <c r="K36" s="71">
        <v>0.80818920000000005</v>
      </c>
      <c r="L36" s="16">
        <v>-1.242664</v>
      </c>
      <c r="M36" s="16">
        <v>-0.58948679999999998</v>
      </c>
      <c r="N36" s="16">
        <v>-0.41632590000000003</v>
      </c>
      <c r="O36" s="16">
        <v>-0.56398009999999998</v>
      </c>
      <c r="P36" s="16">
        <v>-0.19284019999999999</v>
      </c>
      <c r="Q36" s="16">
        <v>-1.053523</v>
      </c>
      <c r="R36" s="16">
        <v>0.1207</v>
      </c>
      <c r="S36" s="16">
        <v>8.8000000000000005E-3</v>
      </c>
      <c r="T36" s="16">
        <v>0</v>
      </c>
      <c r="U36" s="16">
        <v>3.4136000000000002</v>
      </c>
      <c r="V36" s="16">
        <v>21.071999999999999</v>
      </c>
      <c r="W36" s="16">
        <v>3.8159999999999998</v>
      </c>
      <c r="X36" s="16">
        <v>396.017</v>
      </c>
      <c r="Y36" s="16">
        <v>43.010800000000003</v>
      </c>
      <c r="Z36" s="16">
        <v>0</v>
      </c>
      <c r="AA36" s="16">
        <v>-1.0258099999999999E-2</v>
      </c>
      <c r="AB36" s="16">
        <v>0.4</v>
      </c>
      <c r="AC36" s="16">
        <v>10.71</v>
      </c>
      <c r="AD36" s="16">
        <v>32.299999999999997</v>
      </c>
      <c r="AE36" s="16">
        <v>1.1072</v>
      </c>
      <c r="AF36" s="16">
        <v>0</v>
      </c>
      <c r="AG36" s="16">
        <v>142528</v>
      </c>
      <c r="AH36" s="16">
        <v>0.22464999999999999</v>
      </c>
      <c r="AI36" s="16">
        <v>74.593699999999998</v>
      </c>
      <c r="AJ36" s="16">
        <v>96.278700000000001</v>
      </c>
      <c r="AK36" s="16">
        <v>-0.79990000000000006</v>
      </c>
      <c r="AL36" s="16">
        <v>-1.2544</v>
      </c>
      <c r="AM36" s="16">
        <v>-1.2141</v>
      </c>
      <c r="AN36" s="16">
        <v>-1.1248</v>
      </c>
      <c r="AO36" s="16">
        <v>-0.747</v>
      </c>
      <c r="AP36" s="16">
        <v>-1.6041000000000001</v>
      </c>
      <c r="AQ36" s="16">
        <v>1.0785</v>
      </c>
      <c r="AR36" s="16">
        <f t="shared" si="3"/>
        <v>1</v>
      </c>
      <c r="AS36" s="5">
        <f t="shared" si="0"/>
        <v>3.0475999999999948E-2</v>
      </c>
      <c r="AU36" s="16" t="s">
        <v>82</v>
      </c>
      <c r="AV36" s="16" t="s">
        <v>234</v>
      </c>
      <c r="AW36" s="16" t="s">
        <v>407</v>
      </c>
      <c r="AX36" s="97">
        <f t="shared" si="1"/>
        <v>0</v>
      </c>
      <c r="AY36" s="4">
        <f t="shared" si="2"/>
        <v>1.7044840000000001</v>
      </c>
      <c r="BA36" s="16" t="s">
        <v>574</v>
      </c>
      <c r="BB36" s="76" t="s">
        <v>33</v>
      </c>
      <c r="BC36" s="158">
        <v>32</v>
      </c>
      <c r="BE36" s="16" t="s">
        <v>480</v>
      </c>
      <c r="BF36" s="16">
        <v>34</v>
      </c>
      <c r="BG36" s="75"/>
      <c r="BH36" s="75"/>
      <c r="BI36" s="75"/>
      <c r="BJ36" s="75"/>
      <c r="BK36" s="75"/>
      <c r="BL36" s="75"/>
      <c r="BM36" s="75"/>
      <c r="BN36" s="4"/>
      <c r="BO36" s="4"/>
      <c r="BP36" s="4"/>
      <c r="BQ36" s="4"/>
      <c r="BR36" s="4"/>
      <c r="BS36" s="4"/>
      <c r="BT36" s="4"/>
      <c r="BU36" s="4"/>
      <c r="BV36" s="4"/>
      <c r="BW36" s="4"/>
      <c r="BX36" s="4"/>
      <c r="BY36" s="4"/>
      <c r="BZ36" s="4"/>
      <c r="CA36" s="4"/>
      <c r="CB36" s="4"/>
      <c r="CC36" s="4"/>
      <c r="CD36" s="27"/>
      <c r="CE36" s="27"/>
    </row>
    <row r="37" spans="1:83" x14ac:dyDescent="0.25">
      <c r="A37" s="16" t="s">
        <v>405</v>
      </c>
      <c r="B37" s="16" t="s">
        <v>3</v>
      </c>
      <c r="C37" s="16" t="s">
        <v>203</v>
      </c>
      <c r="D37" s="16">
        <v>1988</v>
      </c>
      <c r="E37" s="16" t="s">
        <v>658</v>
      </c>
      <c r="F37" s="16" t="s">
        <v>592</v>
      </c>
      <c r="G37" s="10">
        <v>1979.39</v>
      </c>
      <c r="H37" s="73">
        <v>7.5905459999999998</v>
      </c>
      <c r="J37" s="71">
        <v>-5.57384E-2</v>
      </c>
      <c r="K37" s="71">
        <v>0.76437440000000001</v>
      </c>
      <c r="L37" s="16">
        <v>-1.2074</v>
      </c>
      <c r="M37" s="16">
        <v>-0.59006760000000003</v>
      </c>
      <c r="N37" s="16">
        <v>-0.39081389999999999</v>
      </c>
      <c r="O37" s="16">
        <v>-0.54661800000000005</v>
      </c>
      <c r="P37" s="16">
        <v>-0.19574949999999999</v>
      </c>
      <c r="Q37" s="16">
        <v>-1.0127200000000001</v>
      </c>
      <c r="R37" s="16">
        <v>0.1207</v>
      </c>
      <c r="S37" s="16">
        <v>8.3999999999999995E-3</v>
      </c>
      <c r="T37" s="16">
        <v>1E-4</v>
      </c>
      <c r="U37" s="16">
        <v>3.4062000000000001</v>
      </c>
      <c r="V37" s="16">
        <v>21.978000000000002</v>
      </c>
      <c r="W37" s="16">
        <v>3.8940000000000001</v>
      </c>
      <c r="X37" s="16">
        <v>396.34800000000001</v>
      </c>
      <c r="Y37" s="16">
        <v>43.731099999999998</v>
      </c>
      <c r="Z37" s="16">
        <v>0</v>
      </c>
      <c r="AA37" s="16">
        <v>-1.5695400000000002E-2</v>
      </c>
      <c r="AB37" s="16">
        <v>0.4</v>
      </c>
      <c r="AC37" s="16">
        <v>10.71</v>
      </c>
      <c r="AD37" s="16">
        <v>32.44</v>
      </c>
      <c r="AE37" s="16">
        <v>1.109</v>
      </c>
      <c r="AF37" s="16">
        <v>0</v>
      </c>
      <c r="AG37" s="16">
        <v>126785</v>
      </c>
      <c r="AH37" s="16">
        <v>0.22605</v>
      </c>
      <c r="AI37" s="16">
        <v>75.288399999999996</v>
      </c>
      <c r="AJ37" s="16">
        <v>96.248400000000004</v>
      </c>
      <c r="AK37" s="16">
        <v>-0.76119999999999999</v>
      </c>
      <c r="AL37" s="16">
        <v>-1.2266999999999999</v>
      </c>
      <c r="AM37" s="16">
        <v>-1.1737</v>
      </c>
      <c r="AN37" s="16">
        <v>-1.0792999999999999</v>
      </c>
      <c r="AO37" s="16">
        <v>-0.70979999999999999</v>
      </c>
      <c r="AP37" s="16">
        <v>-1.5591999999999999</v>
      </c>
      <c r="AQ37" s="16">
        <v>1.0785</v>
      </c>
      <c r="AR37" s="16">
        <f t="shared" si="3"/>
        <v>1</v>
      </c>
      <c r="AS37" s="5">
        <f t="shared" si="0"/>
        <v>3.5263999999999962E-2</v>
      </c>
      <c r="AU37" s="16" t="s">
        <v>31</v>
      </c>
      <c r="AV37" s="16" t="s">
        <v>235</v>
      </c>
      <c r="AW37" s="16" t="s">
        <v>408</v>
      </c>
      <c r="AX37" s="97">
        <f t="shared" si="1"/>
        <v>0</v>
      </c>
      <c r="AY37" s="4">
        <f t="shared" si="2"/>
        <v>0.90779399999999999</v>
      </c>
      <c r="AZ37" s="28"/>
      <c r="BA37" s="28" t="s">
        <v>575</v>
      </c>
      <c r="BB37" s="98" t="s">
        <v>4</v>
      </c>
      <c r="BC37" s="158">
        <v>33</v>
      </c>
      <c r="BE37" s="16" t="s">
        <v>501</v>
      </c>
      <c r="BF37" s="16">
        <v>35</v>
      </c>
      <c r="BG37" s="38">
        <f t="array" ref="BG37">INDEX($AE$4:$AE$6063,MATCH(BG$4, IF($D$4:$D$6063=2014, $B$4:$B$6063),0))</f>
        <v>39.833199999999998</v>
      </c>
      <c r="BH37" s="38">
        <f t="array" ref="BH37">INDEX($AE$4:$AE$6063,MATCH(BH$4, IF($D$4:$D$6063=2014, $B$4:$B$6063),0))</f>
        <v>59.543599999999998</v>
      </c>
      <c r="BI37" s="38">
        <f t="array" ref="BI37">INDEX($AE$4:$AE$6063,MATCH(BI$4, IF($D$4:$D$6063=2014, $B$4:$B$6063),0))</f>
        <v>18.6389</v>
      </c>
      <c r="BJ37" s="38">
        <f t="array" ref="BJ37">INDEX($AE$4:$AE$6063,MATCH(BJ$4, IF($D$4:$D$6063=2014, $B$4:$B$6063),0))</f>
        <v>19.2864</v>
      </c>
      <c r="BK37" s="38">
        <f t="array" ref="BK37">INDEX($AE$4:$AE$6063,MATCH(BK$4, IF($D$4:$D$6063=2014, $B$4:$B$6063),0))</f>
        <v>22.264700000000001</v>
      </c>
      <c r="BL37" s="38">
        <f t="array" ref="BL37">INDEX($AE$4:$AE$6063,MATCH(BL$4, IF($D$4:$D$6063=2014, $B$4:$B$6063),0))</f>
        <v>2.1303999999999998</v>
      </c>
      <c r="BM37" s="38">
        <f t="array" ref="BM37">INDEX($AE$4:$AE$6063,MATCH(BM$4, IF($D$4:$D$6063=2014, $B$4:$B$6063),0))</f>
        <v>6.8644999999999996</v>
      </c>
      <c r="BN37" s="4">
        <f t="array" ref="BN37">_xlfn.PERCENTILE.INC(IF($A$4:$A$6064=BN$1, IF($D$4:$D$6064=2014, IF($AR4:$AR6064=0, $AE$4:$AE$6064))), 0.75)</f>
        <v>14.6092</v>
      </c>
      <c r="BO37" s="4">
        <f t="array" ref="BO37">_xlfn.PERCENTILE.INC(IF($A$4:$A$6064=BO$1, IF($D$4:$D$6064=2014, IF($AR4:$AR6064=0, $AE$4:$AE$6064))), 0.75)</f>
        <v>25.033825</v>
      </c>
      <c r="BP37" s="4">
        <f t="array" ref="BP37">_xlfn.PERCENTILE.INC(IF($A$4:$A$6064=BP$1, IF($D$4:$D$6064=2014, IF($AR4:$AR6064=0, $AE$4:$AE$6064))), 0.75)</f>
        <v>19.2864</v>
      </c>
      <c r="BQ37" s="4">
        <f t="array" ref="BQ37">_xlfn.PERCENTILE.INC(IF($A$4:$A$6064=BQ$1, IF($D$4:$D$6064=2014, IF($AR4:$AR6064=0, $AE$4:$AE$6064))), 0.75)</f>
        <v>17.945450000000001</v>
      </c>
      <c r="BR37" s="4">
        <f t="array" ref="BR37">_xlfn.PERCENTILE.INC(IF($A$4:$A$6064=BR$1, IF($D$4:$D$6064=2014, IF($AR4:$AR6064=0, $AE$4:$AE$6064))), 0.75)</f>
        <v>2.89445</v>
      </c>
      <c r="BS37" s="4">
        <f t="array" ref="BS37">_xlfn.PERCENTILE.INC(IF($A$4:$A$6064=BS$1, IF($D$4:$D$6064=2014, IF($AR4:$AR6064=0, $AE$4:$AE$6064))), 0.75)</f>
        <v>1.1002750000000001</v>
      </c>
      <c r="BT37" s="38">
        <f t="array" ref="BT37">INDEX($AE$4:$AE$6063,MATCH(BT$4, IF($D$4:$D$6063=2014, $B$4:$B$6063),0))</f>
        <v>59.543599999999998</v>
      </c>
      <c r="BU37" s="38">
        <f t="array" ref="BU37">INDEX($AE$4:$AE$6063,MATCH(BU$4, IF($D$4:$D$6063=2014, $B$4:$B$6063),0))</f>
        <v>21.071899999999999</v>
      </c>
      <c r="BV37" s="38">
        <f t="array" ref="BV37">INDEX($AE$4:$AE$6063,MATCH(BV$4, IF($D$4:$D$6063=2014, $B$4:$B$6063),0))</f>
        <v>24.6403</v>
      </c>
      <c r="BW37" s="38">
        <f t="array" ref="BW37">INDEX($AE$4:$AE$6063,MATCH(BW$4, IF($D$4:$D$6063=2014, $B$4:$B$6063),0))</f>
        <v>6.0101000000000004</v>
      </c>
      <c r="BX37" s="38">
        <f t="array" ref="BX37">INDEX($AE$4:$AE$6063,MATCH(BX$4, IF($D$4:$D$6063=2014, $B$4:$B$6063),0))</f>
        <v>0.41</v>
      </c>
      <c r="BY37" s="4">
        <f t="array" ref="BY37">PERCENTILE(IF($F$4:$F$6064=BY$1, IF($D$4:$D$6064=2014, IF($AR4:$AR6064=0, $AE$4:$AE$6064))), 0.75)</f>
        <v>23.950299999999999</v>
      </c>
      <c r="BZ37" s="4">
        <f t="array" ref="BZ37">PERCENTILE(IF($F$4:$F$6064=BZ$1, IF($D$4:$D$6064=2014, IF($AR4:$AR6064=0, $AE$4:$AE$6064))), 0.75)</f>
        <v>18.17455</v>
      </c>
      <c r="CA37" s="4">
        <f t="array" ref="CA37">PERCENTILE(IF($F$4:$F$6064=CA$1, IF($D$4:$D$6064=2014, IF($AR4:$AR6064=0, $AE$4:$AE$6064))), 0.75)</f>
        <v>11.735099999999999</v>
      </c>
      <c r="CB37" s="4">
        <f t="array" ref="CB37">PERCENTILE(IF($F$4:$F$6064=CB$1, IF($D$4:$D$6064=2014, IF($AR4:$AR6064=0, $AE$4:$AE$6064))), 0.75)</f>
        <v>2.6456</v>
      </c>
      <c r="CC37" s="4">
        <f t="array" ref="CC37">PERCENTILE(IF($F$4:$F$6064=CC$1, IF($D$4:$D$6064=2014, IF($AR4:$AR6064=0, $AE$4:$AE$6064))), 0.75)</f>
        <v>0.88242500000000001</v>
      </c>
      <c r="CD37" s="27" t="s">
        <v>461</v>
      </c>
      <c r="CE37" s="27"/>
    </row>
    <row r="38" spans="1:83" x14ac:dyDescent="0.25">
      <c r="A38" s="16" t="s">
        <v>405</v>
      </c>
      <c r="B38" s="16" t="s">
        <v>3</v>
      </c>
      <c r="C38" s="16" t="s">
        <v>203</v>
      </c>
      <c r="D38" s="16">
        <v>1989</v>
      </c>
      <c r="E38" s="16" t="s">
        <v>637</v>
      </c>
      <c r="F38" s="16" t="s">
        <v>592</v>
      </c>
      <c r="G38" s="10">
        <v>2116.44</v>
      </c>
      <c r="H38" s="73">
        <v>7.6574910000000003</v>
      </c>
      <c r="J38" s="71">
        <v>5.2632499999999999E-2</v>
      </c>
      <c r="K38" s="71">
        <v>0.80568300000000004</v>
      </c>
      <c r="L38" s="16">
        <v>-1.169162</v>
      </c>
      <c r="M38" s="16">
        <v>-0.58971629999999997</v>
      </c>
      <c r="N38" s="16">
        <v>-0.36643920000000002</v>
      </c>
      <c r="O38" s="16">
        <v>-0.53149930000000001</v>
      </c>
      <c r="P38" s="16">
        <v>-0.18984429999999999</v>
      </c>
      <c r="Q38" s="16">
        <v>-0.97189879999999995</v>
      </c>
      <c r="R38" s="16">
        <v>0.1207</v>
      </c>
      <c r="S38" s="16">
        <v>8.0000000000000002E-3</v>
      </c>
      <c r="T38" s="16">
        <v>2.9999999999999997E-4</v>
      </c>
      <c r="U38" s="16">
        <v>3.3988</v>
      </c>
      <c r="V38" s="16">
        <v>22.884</v>
      </c>
      <c r="W38" s="16">
        <v>3.972</v>
      </c>
      <c r="X38" s="16">
        <v>396.50099999999998</v>
      </c>
      <c r="Y38" s="16">
        <v>44.451500000000003</v>
      </c>
      <c r="Z38" s="16">
        <v>0</v>
      </c>
      <c r="AA38" s="16">
        <v>-1.4530299999999999E-2</v>
      </c>
      <c r="AB38" s="16">
        <v>0.4</v>
      </c>
      <c r="AC38" s="16">
        <v>10.71</v>
      </c>
      <c r="AD38" s="16">
        <v>32.409999999999997</v>
      </c>
      <c r="AE38" s="16">
        <v>1.1324000000000001</v>
      </c>
      <c r="AF38" s="16">
        <v>0</v>
      </c>
      <c r="AG38" s="16">
        <v>127728</v>
      </c>
      <c r="AH38" s="16">
        <v>0.22750000000000001</v>
      </c>
      <c r="AI38" s="16">
        <v>75.983099999999993</v>
      </c>
      <c r="AJ38" s="16">
        <v>96.218199999999996</v>
      </c>
      <c r="AK38" s="16">
        <v>-0.72250000000000003</v>
      </c>
      <c r="AL38" s="16">
        <v>-1.1990000000000001</v>
      </c>
      <c r="AM38" s="16">
        <v>-1.1332</v>
      </c>
      <c r="AN38" s="16">
        <v>-1.0338000000000001</v>
      </c>
      <c r="AO38" s="16">
        <v>-0.67259999999999998</v>
      </c>
      <c r="AP38" s="16">
        <v>-1.5143</v>
      </c>
      <c r="AQ38" s="16">
        <v>1.0785</v>
      </c>
      <c r="AR38" s="16">
        <f t="shared" si="3"/>
        <v>1</v>
      </c>
      <c r="AS38" s="5">
        <f t="shared" si="0"/>
        <v>3.8237999999999994E-2</v>
      </c>
      <c r="AU38" s="16" t="s">
        <v>27</v>
      </c>
      <c r="AV38" s="16" t="s">
        <v>236</v>
      </c>
      <c r="AW38" s="16" t="s">
        <v>414</v>
      </c>
      <c r="AX38" s="97">
        <f t="shared" si="1"/>
        <v>0</v>
      </c>
      <c r="AY38" s="4">
        <f t="shared" si="2"/>
        <v>1.3319250000000005</v>
      </c>
      <c r="AZ38" s="28"/>
      <c r="BA38" s="28" t="s">
        <v>576</v>
      </c>
      <c r="BB38" s="76" t="s">
        <v>69</v>
      </c>
      <c r="BC38" s="158">
        <v>34</v>
      </c>
      <c r="BE38" s="16" t="s">
        <v>502</v>
      </c>
      <c r="BF38" s="16">
        <v>36</v>
      </c>
      <c r="BG38" s="38">
        <f t="array" ref="BG38">INDEX($AF$4:$AF$6063,MATCH(BG$4, IF($D$4:$D$6063=2014, $B$4:$B$6063),0))</f>
        <v>110.20399999999999</v>
      </c>
      <c r="BH38" s="38">
        <f t="array" ref="BH38">INDEX($AF$4:$AF$6063,MATCH(BH$4, IF($D$4:$D$6063=2014, $B$4:$B$6063),0))</f>
        <v>115.71</v>
      </c>
      <c r="BI38" s="38">
        <f t="array" ref="BI38">INDEX($AF$4:$AF$6063,MATCH(BI$4, IF($D$4:$D$6063=2014, $B$4:$B$6063),0))</f>
        <v>129.53899999999999</v>
      </c>
      <c r="BJ38" s="38">
        <f t="array" ref="BJ38">INDEX($AF$4:$AF$6063,MATCH(BJ$4, IF($D$4:$D$6063=2014, $B$4:$B$6063),0))</f>
        <v>133.24100000000001</v>
      </c>
      <c r="BK38" s="38">
        <f t="array" ref="BK38">INDEX($AF$4:$AF$6063,MATCH(BK$4, IF($D$4:$D$6063=2014, $B$4:$B$6063),0))</f>
        <v>178.06100000000001</v>
      </c>
      <c r="BL38" s="38">
        <f t="array" ref="BL38">INDEX($AF$4:$AF$6063,MATCH(BL$4, IF($D$4:$D$6063=2014, $B$4:$B$6063),0))</f>
        <v>74.483800000000002</v>
      </c>
      <c r="BM38" s="38">
        <f t="array" ref="BM38">INDEX($AF$4:$AF$6063,MATCH(BM$4, IF($D$4:$D$6063=2014, $B$4:$B$6063),0))</f>
        <v>149.19300000000001</v>
      </c>
      <c r="BN38" s="4">
        <f t="array" ref="BN38">_xlfn.PERCENTILE.INC(IF($A$4:$A$6064=BN$1, IF($D$4:$D$6064=2014, IF($AR4:$AR6064=0, $AF$4:$AF$6064))), 0.75)</f>
        <v>144.43899999999999</v>
      </c>
      <c r="BO38" s="4">
        <f t="array" ref="BO38">_xlfn.PERCENTILE.INC(IF($A$4:$A$6064=BO$1, IF($D$4:$D$6064=2014, IF($AR4:$AR6064=0, $AF$4:$AF$6064))), 0.75)</f>
        <v>150.45125000000002</v>
      </c>
      <c r="BP38" s="4">
        <f t="array" ref="BP38">_xlfn.PERCENTILE.INC(IF($A$4:$A$6064=BP$1, IF($D$4:$D$6064=2014, IF($AR4:$AR6064=0, $AF$4:$AF$6064))), 0.75)</f>
        <v>113.081</v>
      </c>
      <c r="BQ38" s="4">
        <f t="array" ref="BQ38">_xlfn.PERCENTILE.INC(IF($A$4:$A$6064=BQ$1, IF($D$4:$D$6064=2014, IF($AR4:$AR6064=0, $AF$4:$AF$6064))), 0.75)</f>
        <v>129.29274999999998</v>
      </c>
      <c r="BR38" s="4">
        <f t="array" ref="BR38">_xlfn.PERCENTILE.INC(IF($A$4:$A$6064=BR$1, IF($D$4:$D$6064=2014, IF($AR4:$AR6064=0, $AF$4:$AF$6064))), 0.75)</f>
        <v>81.408424999999994</v>
      </c>
      <c r="BS38" s="4">
        <f t="array" ref="BS38">_xlfn.PERCENTILE.INC(IF($A$4:$A$6064=BS$1, IF($D$4:$D$6064=2014, IF($AR4:$AR6064=0, $AF$4:$AF$6064))), 0.75)</f>
        <v>81.038800000000009</v>
      </c>
      <c r="BT38" s="38">
        <f t="array" ref="BT38">INDEX($AF$4:$AF$6063,MATCH(BT$4, IF($D$4:$D$6063=2014, $B$4:$B$6063),0))</f>
        <v>115.71</v>
      </c>
      <c r="BU38" s="38">
        <f t="array" ref="BU38">INDEX($AF$4:$AF$6063,MATCH(BU$4, IF($D$4:$D$6063=2014, $B$4:$B$6063),0))</f>
        <v>105.914</v>
      </c>
      <c r="BV38" s="38">
        <f t="array" ref="BV38">INDEX($AF$4:$AF$6063,MATCH(BV$4, IF($D$4:$D$6063=2014, $B$4:$B$6063),0))</f>
        <v>144.08199999999999</v>
      </c>
      <c r="BW38" s="38">
        <f t="array" ref="BW38">INDEX($AF$4:$AF$6063,MATCH(BW$4, IF($D$4:$D$6063=2014, $B$4:$B$6063),0))</f>
        <v>147.11099999999999</v>
      </c>
      <c r="BX38" s="38">
        <f t="array" ref="BX38">INDEX($AF$4:$AF$6063,MATCH(BX$4, IF($D$4:$D$6063=2014, $B$4:$B$6063),0))</f>
        <v>64.024699999999996</v>
      </c>
      <c r="BY38" s="4">
        <f t="array" ref="BY38">PERCENTILE(IF($F$4:$F$6064=BY$1, IF($D$4:$D$6064=2014, IF($AR4:$AR6064=0, $AF$4:$AF$6064))), 0.75)</f>
        <v>148.84425000000002</v>
      </c>
      <c r="BZ38" s="4">
        <f t="array" ref="BZ38">PERCENTILE(IF($F$4:$F$6064=BZ$1, IF($D$4:$D$6064=2014, IF($AR4:$AR6064=0, $AF$4:$AF$6064))), 0.75)</f>
        <v>128.76</v>
      </c>
      <c r="CA38" s="4">
        <f t="array" ref="CA38">PERCENTILE(IF($F$4:$F$6064=CA$1, IF($D$4:$D$6064=2014, IF($AR4:$AR6064=0, $AF$4:$AF$6064))), 0.75)</f>
        <v>128.63499999999999</v>
      </c>
      <c r="CB38" s="4">
        <f t="array" ref="CB38">PERCENTILE(IF($F$4:$F$6064=CB$1, IF($D$4:$D$6064=2014, IF($AR4:$AR6064=0, $AF$4:$AF$6064))), 0.75)</f>
        <v>98.842200000000005</v>
      </c>
      <c r="CC38" s="4">
        <f t="array" ref="CC38">PERCENTILE(IF($F$4:$F$6064=CC$1, IF($D$4:$D$6064=2014, IF($AR4:$AR6064=0, $AF$4:$AF$6064))), 0.75)</f>
        <v>71.819199999999995</v>
      </c>
      <c r="CD38" s="27" t="s">
        <v>461</v>
      </c>
      <c r="CE38" s="27"/>
    </row>
    <row r="39" spans="1:83" x14ac:dyDescent="0.25">
      <c r="A39" s="16" t="s">
        <v>405</v>
      </c>
      <c r="B39" s="16" t="s">
        <v>3</v>
      </c>
      <c r="C39" s="16" t="s">
        <v>203</v>
      </c>
      <c r="D39" s="16">
        <v>1990</v>
      </c>
      <c r="E39" s="16" t="s">
        <v>656</v>
      </c>
      <c r="F39" s="16" t="s">
        <v>592</v>
      </c>
      <c r="G39" s="10">
        <v>1879.65</v>
      </c>
      <c r="H39" s="73">
        <v>7.5388440000000001</v>
      </c>
      <c r="J39" s="71">
        <v>-0.13022320000000001</v>
      </c>
      <c r="K39" s="71">
        <v>0.70730870000000001</v>
      </c>
      <c r="L39" s="16">
        <v>-1.1346689999999999</v>
      </c>
      <c r="M39" s="16">
        <v>-0.59216100000000005</v>
      </c>
      <c r="N39" s="16">
        <v>-0.33970869999999997</v>
      </c>
      <c r="O39" s="16">
        <v>-0.51717299999999999</v>
      </c>
      <c r="P39" s="16">
        <v>-0.1908581</v>
      </c>
      <c r="Q39" s="16">
        <v>-0.93106009999999995</v>
      </c>
      <c r="R39" s="16">
        <v>0.1207</v>
      </c>
      <c r="S39" s="16">
        <v>7.6E-3</v>
      </c>
      <c r="T39" s="16">
        <v>2.0000000000000001E-4</v>
      </c>
      <c r="U39" s="16">
        <v>3.3913000000000002</v>
      </c>
      <c r="V39" s="16">
        <v>23.79</v>
      </c>
      <c r="W39" s="16">
        <v>4.05</v>
      </c>
      <c r="X39" s="16">
        <v>397.02499999999998</v>
      </c>
      <c r="Y39" s="16">
        <v>45.171900000000001</v>
      </c>
      <c r="Z39" s="16">
        <v>0</v>
      </c>
      <c r="AA39" s="16">
        <v>-1.10349E-2</v>
      </c>
      <c r="AB39" s="16">
        <v>0.4</v>
      </c>
      <c r="AC39" s="16">
        <v>10.71</v>
      </c>
      <c r="AD39" s="16">
        <v>32.32</v>
      </c>
      <c r="AE39" s="16">
        <v>1.1605000000000001</v>
      </c>
      <c r="AF39" s="16">
        <v>0</v>
      </c>
      <c r="AG39" s="16">
        <v>97305.9</v>
      </c>
      <c r="AH39" s="16">
        <v>0.22700000000000001</v>
      </c>
      <c r="AI39" s="16">
        <v>78.099999999999994</v>
      </c>
      <c r="AJ39" s="16">
        <v>96.188000000000002</v>
      </c>
      <c r="AK39" s="16">
        <v>-0.68369999999999997</v>
      </c>
      <c r="AL39" s="16">
        <v>-1.1713</v>
      </c>
      <c r="AM39" s="16">
        <v>-1.0927</v>
      </c>
      <c r="AN39" s="16">
        <v>-0.98829999999999996</v>
      </c>
      <c r="AO39" s="16">
        <v>-0.63539999999999996</v>
      </c>
      <c r="AP39" s="16">
        <v>-1.4694</v>
      </c>
      <c r="AQ39" s="16">
        <v>1.0785</v>
      </c>
      <c r="AR39" s="16">
        <f t="shared" si="3"/>
        <v>1</v>
      </c>
      <c r="AS39" s="5">
        <f t="shared" si="0"/>
        <v>3.4493000000000107E-2</v>
      </c>
      <c r="AU39" s="16" t="s">
        <v>26</v>
      </c>
      <c r="AV39" s="16" t="s">
        <v>237</v>
      </c>
      <c r="AW39" s="16" t="s">
        <v>408</v>
      </c>
      <c r="AX39" s="97">
        <f t="shared" si="1"/>
        <v>1</v>
      </c>
      <c r="AY39" s="4">
        <f t="shared" si="2"/>
        <v>4.8217000000000176E-2</v>
      </c>
      <c r="BA39" s="16" t="s">
        <v>577</v>
      </c>
      <c r="BB39" s="76" t="s">
        <v>130</v>
      </c>
      <c r="BC39" s="158">
        <v>35</v>
      </c>
      <c r="BE39" s="16" t="s">
        <v>503</v>
      </c>
      <c r="BF39" s="16">
        <v>37</v>
      </c>
      <c r="BG39" s="38">
        <f t="array" ref="BG39">INDEX($AG$4:$AG$6063,MATCH(BG$4, IF($D$4:$D$6063=2014, $B$4:$B$6063),0))</f>
        <v>1400000</v>
      </c>
      <c r="BH39" s="38">
        <f t="array" ref="BH39">INDEX($AG$4:$AG$6063,MATCH(BH$4, IF($D$4:$D$6063=2014, $B$4:$B$6063),0))</f>
        <v>1100000</v>
      </c>
      <c r="BI39" s="38">
        <f t="array" ref="BI39">INDEX($AG$4:$AG$6063,MATCH(BI$4, IF($D$4:$D$6063=2014, $B$4:$B$6063),0))</f>
        <v>808524</v>
      </c>
      <c r="BJ39" s="38">
        <f t="array" ref="BJ39">INDEX($AG$4:$AG$6063,MATCH(BJ$4, IF($D$4:$D$6063=2014, $B$4:$B$6063),0))</f>
        <v>431552</v>
      </c>
      <c r="BK39" s="38">
        <f t="array" ref="BK39">INDEX($AG$4:$AG$6063,MATCH(BK$4, IF($D$4:$D$6063=2014, $B$4:$B$6063),0))</f>
        <v>1500000</v>
      </c>
      <c r="BL39" s="38">
        <f t="array" ref="BL39">INDEX($AG$4:$AG$6063,MATCH(BL$4, IF($D$4:$D$6063=2014, $B$4:$B$6063),0))</f>
        <v>82173.100000000006</v>
      </c>
      <c r="BM39" s="38">
        <f t="array" ref="BM39">INDEX($AG$4:$AG$6063,MATCH(BM$4, IF($D$4:$D$6063=2014, $B$4:$B$6063),0))</f>
        <v>561220</v>
      </c>
      <c r="BN39" s="4">
        <f t="array" ref="BN39">_xlfn.PERCENTILE.INC(IF($A$4:$A$6064=BN$1, IF($D$4:$D$6064=2014, IF($AR4:$AR6064=0, $AG$4:$AG$6064))), 0.75)</f>
        <v>273768</v>
      </c>
      <c r="BO39" s="4">
        <f t="array" ref="BO39">_xlfn.PERCENTILE.INC(IF($A$4:$A$6064=BO$1, IF($D$4:$D$6064=2014, IF($AR4:$AR6064=0, $AG$4:$AG$6064))), 0.75)</f>
        <v>550514.5</v>
      </c>
      <c r="BP39" s="4">
        <f t="array" ref="BP39">_xlfn.PERCENTILE.INC(IF($A$4:$A$6064=BP$1, IF($D$4:$D$6064=2014, IF($AR4:$AR6064=0, $AG$4:$AG$6064))), 0.75)</f>
        <v>266258</v>
      </c>
      <c r="BQ39" s="4">
        <f t="array" ref="BQ39">_xlfn.PERCENTILE.INC(IF($A$4:$A$6064=BQ$1, IF($D$4:$D$6064=2014, IF($AR4:$AR6064=0, $AG$4:$AG$6064))), 0.75)</f>
        <v>238555.5</v>
      </c>
      <c r="BR39" s="4">
        <f t="array" ref="BR39">_xlfn.PERCENTILE.INC(IF($A$4:$A$6064=BR$1, IF($D$4:$D$6064=2014, IF($AR4:$AR6064=0, $AG$4:$AG$6064))), 0.75)</f>
        <v>63279.775000000009</v>
      </c>
      <c r="BS39" s="4">
        <f t="array" ref="BS39">_xlfn.PERCENTILE.INC(IF($A$4:$A$6064=BS$1, IF($D$4:$D$6064=2014, IF($AR4:$AR6064=0, $AG$4:$AG$6064))), 0.75)</f>
        <v>29133.474999999999</v>
      </c>
      <c r="BT39" s="38">
        <f t="array" ref="BT39">INDEX($AG$4:$AG$6063,MATCH(BT$4, IF($D$4:$D$6063=2014, $B$4:$B$6063),0))</f>
        <v>1100000</v>
      </c>
      <c r="BU39" s="38">
        <f t="array" ref="BU39">INDEX($AG$4:$AG$6063,MATCH(BU$4, IF($D$4:$D$6063=2014, $B$4:$B$6063),0))</f>
        <v>284850</v>
      </c>
      <c r="BV39" s="38">
        <f t="array" ref="BV39">INDEX($AG$4:$AG$6063,MATCH(BV$4, IF($D$4:$D$6063=2014, $B$4:$B$6063),0))</f>
        <v>379321</v>
      </c>
      <c r="BW39" s="38">
        <f t="array" ref="BW39">INDEX($AG$4:$AG$6063,MATCH(BW$4, IF($D$4:$D$6063=2014, $B$4:$B$6063),0))</f>
        <v>92453.9</v>
      </c>
      <c r="BX39" s="38">
        <f t="array" ref="BX39">INDEX($AG$4:$AG$6063,MATCH(BX$4, IF($D$4:$D$6063=2014, $B$4:$B$6063),0))</f>
        <v>21313.8</v>
      </c>
      <c r="BY39" s="4">
        <f t="array" ref="BY39">PERCENTILE(IF($F$4:$F$6064=BY$1, IF($D$4:$D$6064=2014, IF($AR4:$AR6064=0, $AG$4:$AG$6064))), 0.75)</f>
        <v>737251.5</v>
      </c>
      <c r="BZ39" s="4">
        <f t="array" ref="BZ39">PERCENTILE(IF($F$4:$F$6064=BZ$1, IF($D$4:$D$6064=2014, IF($AR4:$AR6064=0, $AG$4:$AG$6064))), 0.75)</f>
        <v>298465.5</v>
      </c>
      <c r="CA39" s="4">
        <f t="array" ref="CA39">PERCENTILE(IF($F$4:$F$6064=CA$1, IF($D$4:$D$6064=2014, IF($AR4:$AR6064=0, $AG$4:$AG$6064))), 0.75)</f>
        <v>169586</v>
      </c>
      <c r="CB39" s="4">
        <f t="array" ref="CB39">PERCENTILE(IF($F$4:$F$6064=CB$1, IF($D$4:$D$6064=2014, IF($AR4:$AR6064=0, $AG$4:$AG$6064))), 0.75)</f>
        <v>66058.100000000006</v>
      </c>
      <c r="CC39" s="4">
        <f t="array" ref="CC39">PERCENTILE(IF($F$4:$F$6064=CC$1, IF($D$4:$D$6064=2014, IF($AR4:$AR6064=0, $AG$4:$AG$6064))), 0.75)</f>
        <v>21313.8</v>
      </c>
      <c r="CD39" s="27" t="s">
        <v>461</v>
      </c>
      <c r="CE39" s="27"/>
    </row>
    <row r="40" spans="1:83" x14ac:dyDescent="0.25">
      <c r="A40" s="16" t="s">
        <v>405</v>
      </c>
      <c r="B40" s="16" t="s">
        <v>3</v>
      </c>
      <c r="C40" s="16" t="s">
        <v>203</v>
      </c>
      <c r="D40" s="16">
        <v>1991</v>
      </c>
      <c r="E40" s="16" t="s">
        <v>638</v>
      </c>
      <c r="F40" s="16" t="s">
        <v>592</v>
      </c>
      <c r="G40" s="10">
        <v>1331.49</v>
      </c>
      <c r="H40" s="73">
        <v>7.194051</v>
      </c>
      <c r="J40" s="71">
        <v>-0.31306139999999999</v>
      </c>
      <c r="K40" s="71">
        <v>0.51718770000000003</v>
      </c>
      <c r="L40" s="16">
        <v>-1.105588</v>
      </c>
      <c r="M40" s="16">
        <v>-0.59087769999999995</v>
      </c>
      <c r="N40" s="16">
        <v>-0.34164359999999999</v>
      </c>
      <c r="O40" s="16">
        <v>-0.50271480000000002</v>
      </c>
      <c r="P40" s="16">
        <v>-0.17969489999999999</v>
      </c>
      <c r="Q40" s="16">
        <v>-0.89025719999999997</v>
      </c>
      <c r="R40" s="16">
        <v>0.1207</v>
      </c>
      <c r="S40" s="16">
        <v>7.1999999999999998E-3</v>
      </c>
      <c r="T40" s="16">
        <v>5.0000000000000001E-4</v>
      </c>
      <c r="U40" s="16">
        <v>3.3839000000000001</v>
      </c>
      <c r="V40" s="16">
        <v>23.952000000000002</v>
      </c>
      <c r="W40" s="16">
        <v>4.0620000000000003</v>
      </c>
      <c r="X40" s="16">
        <v>396.18400000000003</v>
      </c>
      <c r="Y40" s="16">
        <v>45.892299999999999</v>
      </c>
      <c r="Z40" s="16">
        <v>0</v>
      </c>
      <c r="AA40" s="16">
        <v>-7.9278000000000005E-3</v>
      </c>
      <c r="AB40" s="16">
        <v>0.4</v>
      </c>
      <c r="AC40" s="16">
        <v>10.71</v>
      </c>
      <c r="AD40" s="16">
        <v>32.24</v>
      </c>
      <c r="AE40" s="16">
        <v>1.1995</v>
      </c>
      <c r="AF40" s="16">
        <v>0</v>
      </c>
      <c r="AG40" s="16">
        <v>114853</v>
      </c>
      <c r="AH40" s="16">
        <v>0.2301</v>
      </c>
      <c r="AI40" s="16">
        <v>78.2</v>
      </c>
      <c r="AJ40" s="16">
        <v>96.157799999999995</v>
      </c>
      <c r="AK40" s="16">
        <v>-0.64500000000000002</v>
      </c>
      <c r="AL40" s="16">
        <v>-1.1435999999999999</v>
      </c>
      <c r="AM40" s="16">
        <v>-1.0523</v>
      </c>
      <c r="AN40" s="16">
        <v>-0.94279999999999997</v>
      </c>
      <c r="AO40" s="16">
        <v>-0.59819999999999995</v>
      </c>
      <c r="AP40" s="16">
        <v>-1.4245000000000001</v>
      </c>
      <c r="AQ40" s="16">
        <v>1.0785</v>
      </c>
      <c r="AR40" s="16">
        <f t="shared" si="3"/>
        <v>1</v>
      </c>
      <c r="AS40" s="5">
        <f t="shared" si="0"/>
        <v>2.9080999999999912E-2</v>
      </c>
      <c r="AU40" s="16" t="s">
        <v>146</v>
      </c>
      <c r="AV40" s="16" t="s">
        <v>238</v>
      </c>
      <c r="AW40" s="16" t="s">
        <v>408</v>
      </c>
      <c r="AX40" s="97">
        <f t="shared" si="1"/>
        <v>0</v>
      </c>
      <c r="AY40" s="4">
        <f t="shared" si="2"/>
        <v>0.22747300000000026</v>
      </c>
      <c r="BA40" s="11" t="s">
        <v>6701</v>
      </c>
      <c r="BB40" s="4" t="str">
        <f>IF(option=1, 'TFP model'!G18, "")</f>
        <v>Korea, Rep.</v>
      </c>
      <c r="BC40" s="158">
        <v>36</v>
      </c>
      <c r="BE40" s="16" t="s">
        <v>504</v>
      </c>
      <c r="BF40" s="16">
        <v>38</v>
      </c>
      <c r="BG40" s="38">
        <f t="array" ref="BG40">INDEX($AH$4:$AH$6063,MATCH(BG$4, IF($D$4:$D$6063=2014, $B$4:$B$6063),0))</f>
        <v>1.3625</v>
      </c>
      <c r="BH40" s="38">
        <f t="array" ref="BH40">INDEX($AH$4:$AH$6063,MATCH(BH$4, IF($D$4:$D$6063=2014, $B$4:$B$6063),0))</f>
        <v>0.18990000000000001</v>
      </c>
      <c r="BI40" s="38">
        <f t="array" ref="BI40">INDEX($AH$4:$AH$6063,MATCH(BI$4, IF($D$4:$D$6063=2014, $B$4:$B$6063),0))</f>
        <v>1.35815</v>
      </c>
      <c r="BJ40" s="38">
        <f t="array" ref="BJ40">INDEX($AH$4:$AH$6063,MATCH(BJ$4, IF($D$4:$D$6063=2014, $B$4:$B$6063),0))</f>
        <v>0.11650000000000001</v>
      </c>
      <c r="BK40" s="38">
        <f t="array" ref="BK40">INDEX($AH$4:$AH$6063,MATCH(BK$4, IF($D$4:$D$6063=2014, $B$4:$B$6063),0))</f>
        <v>0.12545000000000001</v>
      </c>
      <c r="BL40" s="38">
        <f t="array" ref="BL40">INDEX($AH$4:$AH$6063,MATCH(BL$4, IF($D$4:$D$6063=2014, $B$4:$B$6063),0))</f>
        <v>0.20660000000000001</v>
      </c>
      <c r="BM40" s="38">
        <f t="array" ref="BM40">INDEX($AH$4:$AH$6063,MATCH(BM$4, IF($D$4:$D$6063=2014, $B$4:$B$6063),0))</f>
        <v>0.13414999999999999</v>
      </c>
      <c r="BN40" s="4">
        <f t="array" ref="BN40">_xlfn.PERCENTILE.INC(IF($A$4:$A$6064=BN$1, IF($D$4:$D$6064=2014, IF($AR4:$AR6064=0, $AH$4:$AH$6064))), 0.75)</f>
        <v>0.15540000000000001</v>
      </c>
      <c r="BO40" s="4">
        <f t="array" ref="BO40">_xlfn.PERCENTILE.INC(IF($A$4:$A$6064=BO$1, IF($D$4:$D$6064=2014, IF($AR4:$AR6064=0, $AH$4:$AH$6064))), 0.75)</f>
        <v>0.65622500000000006</v>
      </c>
      <c r="BP40" s="4">
        <f t="array" ref="BP40">_xlfn.PERCENTILE.INC(IF($A$4:$A$6064=BP$1, IF($D$4:$D$6064=2014, IF($AR4:$AR6064=0, $AH$4:$AH$6064))), 0.75)</f>
        <v>0.1366</v>
      </c>
      <c r="BQ40" s="4">
        <f t="array" ref="BQ40">_xlfn.PERCENTILE.INC(IF($A$4:$A$6064=BQ$1, IF($D$4:$D$6064=2014, IF($AR4:$AR6064=0, $AH$4:$AH$6064))), 0.75)</f>
        <v>0.21811249999999999</v>
      </c>
      <c r="BR40" s="4">
        <f t="array" ref="BR40">_xlfn.PERCENTILE.INC(IF($A$4:$A$6064=BR$1, IF($D$4:$D$6064=2014, IF($AR4:$AR6064=0, $AH$4:$AH$6064))), 0.75)</f>
        <v>0.107125</v>
      </c>
      <c r="BS40" s="4">
        <f t="array" ref="BS40">_xlfn.PERCENTILE.INC(IF($A$4:$A$6064=BS$1, IF($D$4:$D$6064=2014, IF($AR4:$AR6064=0, $AH$4:$AH$6064))), 0.75)</f>
        <v>4.1612499999999997E-2</v>
      </c>
      <c r="BT40" s="38">
        <f t="array" ref="BT40">INDEX($AH$4:$AH$6063,MATCH(BT$4, IF($D$4:$D$6063=2014, $B$4:$B$6063),0))</f>
        <v>0.18990000000000001</v>
      </c>
      <c r="BU40" s="38">
        <f t="array" ref="BU40">INDEX($AH$4:$AH$6063,MATCH(BU$4, IF($D$4:$D$6063=2014, $B$4:$B$6063),0))</f>
        <v>0.57530000000000003</v>
      </c>
      <c r="BV40" s="38">
        <f t="array" ref="BV40">INDEX($AH$4:$AH$6063,MATCH(BV$4, IF($D$4:$D$6063=2014, $B$4:$B$6063),0))</f>
        <v>0.37590000000000001</v>
      </c>
      <c r="BW40" s="38">
        <f t="array" ref="BW40">INDEX($AH$4:$AH$6063,MATCH(BW$4, IF($D$4:$D$6063=2014, $B$4:$B$6063),0))</f>
        <v>0.1056</v>
      </c>
      <c r="BX40" s="38">
        <f t="array" ref="BX40">INDEX($AH$4:$AH$6063,MATCH(BX$4, IF($D$4:$D$6063=2014, $B$4:$B$6063),0))</f>
        <v>2.5950000000000001E-2</v>
      </c>
      <c r="BY40" s="4">
        <f t="array" ref="BY40">PERCENTILE(IF($F$4:$F$6064=BY$1, IF($D$4:$D$6064=2014, IF($AR4:$AR6064=0, $AH$4:$AH$6064))), 0.75)</f>
        <v>0.51824999999999999</v>
      </c>
      <c r="BZ40" s="4">
        <f t="array" ref="BZ40">PERCENTILE(IF($F$4:$F$6064=BZ$1, IF($D$4:$D$6064=2014, IF($AR4:$AR6064=0, $AH$4:$AH$6064))), 0.75)</f>
        <v>0.26465</v>
      </c>
      <c r="CA40" s="4">
        <f t="array" ref="CA40">PERCENTILE(IF($F$4:$F$6064=CA$1, IF($D$4:$D$6064=2014, IF($AR4:$AR6064=0, $AH$4:$AH$6064))), 0.75)</f>
        <v>0.13175000000000001</v>
      </c>
      <c r="CB40" s="4">
        <f t="array" ref="CB40">PERCENTILE(IF($F$4:$F$6064=CB$1, IF($D$4:$D$6064=2014, IF($AR4:$AR6064=0, $AH$4:$AH$6064))), 0.75)</f>
        <v>0.1181</v>
      </c>
      <c r="CC40" s="4">
        <f t="array" ref="CC40">PERCENTILE(IF($F$4:$F$6064=CC$1, IF($D$4:$D$6064=2014, IF($AR4:$AR6064=0, $AH$4:$AH$6064))), 0.75)</f>
        <v>3.2187500000000001E-2</v>
      </c>
      <c r="CD40" s="27" t="s">
        <v>461</v>
      </c>
      <c r="CE40" s="27"/>
    </row>
    <row r="41" spans="1:83" x14ac:dyDescent="0.25">
      <c r="A41" s="16" t="s">
        <v>405</v>
      </c>
      <c r="B41" s="16" t="s">
        <v>3</v>
      </c>
      <c r="C41" s="16" t="s">
        <v>203</v>
      </c>
      <c r="D41" s="16">
        <v>1992</v>
      </c>
      <c r="E41" s="16" t="s">
        <v>631</v>
      </c>
      <c r="F41" s="16" t="s">
        <v>592</v>
      </c>
      <c r="G41" s="10">
        <v>1243.1300000000001</v>
      </c>
      <c r="H41" s="73">
        <v>7.1253909999999996</v>
      </c>
      <c r="J41" s="71">
        <v>4.2309600000000003E-2</v>
      </c>
      <c r="K41" s="71">
        <v>0.5395392</v>
      </c>
      <c r="L41" s="16">
        <v>-0.92827090000000001</v>
      </c>
      <c r="M41" s="16">
        <v>-0.62544140000000004</v>
      </c>
      <c r="N41" s="16">
        <v>-0.28421170000000001</v>
      </c>
      <c r="O41" s="16">
        <v>-0.17719289999999999</v>
      </c>
      <c r="P41" s="16">
        <v>-0.18291859999999999</v>
      </c>
      <c r="Q41" s="16">
        <v>-0.84940269999999995</v>
      </c>
      <c r="R41" s="16">
        <v>0.1207</v>
      </c>
      <c r="S41" s="16">
        <v>-1.1999999999999999E-3</v>
      </c>
      <c r="T41" s="16">
        <v>2.0000000000000001E-4</v>
      </c>
      <c r="U41" s="16">
        <v>3.3765000000000001</v>
      </c>
      <c r="V41" s="16">
        <v>24.114000000000001</v>
      </c>
      <c r="W41" s="16">
        <v>4.0739999999999998</v>
      </c>
      <c r="X41" s="16">
        <v>404.65100000000001</v>
      </c>
      <c r="Y41" s="16">
        <v>46.612699999999997</v>
      </c>
      <c r="Z41" s="16">
        <v>0.16650000000000001</v>
      </c>
      <c r="AA41" s="16">
        <v>-4.4324000000000004E-3</v>
      </c>
      <c r="AB41" s="16">
        <v>0.4</v>
      </c>
      <c r="AC41" s="16">
        <v>10.71</v>
      </c>
      <c r="AD41" s="16">
        <v>32.15</v>
      </c>
      <c r="AE41" s="16">
        <v>1.3010999999999999</v>
      </c>
      <c r="AF41" s="16">
        <v>0</v>
      </c>
      <c r="AG41" s="16">
        <v>103387</v>
      </c>
      <c r="AH41" s="16">
        <v>0.23230000000000001</v>
      </c>
      <c r="AI41" s="16">
        <v>78.3</v>
      </c>
      <c r="AJ41" s="16">
        <v>96.127600000000001</v>
      </c>
      <c r="AK41" s="16">
        <v>-0.60629999999999995</v>
      </c>
      <c r="AL41" s="16">
        <v>-1.1158999999999999</v>
      </c>
      <c r="AM41" s="16">
        <v>-1.0118</v>
      </c>
      <c r="AN41" s="16">
        <v>-0.8972</v>
      </c>
      <c r="AO41" s="16">
        <v>-0.56089999999999995</v>
      </c>
      <c r="AP41" s="16">
        <v>-1.3795999999999999</v>
      </c>
      <c r="AQ41" s="16">
        <v>1.0785</v>
      </c>
      <c r="AR41" s="16">
        <f t="shared" si="3"/>
        <v>1</v>
      </c>
      <c r="AS41" s="5">
        <f t="shared" si="0"/>
        <v>0.17731710000000001</v>
      </c>
      <c r="AU41" s="16" t="s">
        <v>29</v>
      </c>
      <c r="AV41" s="16" t="s">
        <v>239</v>
      </c>
      <c r="AW41" s="16" t="s">
        <v>409</v>
      </c>
      <c r="AX41" s="97">
        <f t="shared" si="1"/>
        <v>0</v>
      </c>
      <c r="AY41" s="4">
        <f t="shared" si="2"/>
        <v>1.6140864000000001</v>
      </c>
      <c r="BA41" s="11" t="s">
        <v>6705</v>
      </c>
      <c r="BB41" s="76"/>
      <c r="BC41" s="16">
        <v>37</v>
      </c>
      <c r="BE41" s="16" t="s">
        <v>505</v>
      </c>
      <c r="BF41" s="16">
        <v>39</v>
      </c>
      <c r="BG41" s="38">
        <f t="array" ref="BG41">INDEX($AI$4:$AI$6063,MATCH(BG$4, IF($D$4:$D$6063=2014, $B$4:$B$6063),0))</f>
        <v>100</v>
      </c>
      <c r="BH41" s="38">
        <f t="array" ref="BH41">INDEX($AI$4:$AI$6063,MATCH(BH$4, IF($D$4:$D$6063=2014, $B$4:$B$6063),0))</f>
        <v>100</v>
      </c>
      <c r="BI41" s="38">
        <f t="array" ref="BI41">INDEX($AI$4:$AI$6063,MATCH(BI$4, IF($D$4:$D$6063=2014, $B$4:$B$6063),0))</f>
        <v>99.1</v>
      </c>
      <c r="BJ41" s="38">
        <f t="array" ref="BJ41">INDEX($AI$4:$AI$6063,MATCH(BJ$4, IF($D$4:$D$6063=2014, $B$4:$B$6063),0))</f>
        <v>99</v>
      </c>
      <c r="BK41" s="38">
        <f t="array" ref="BK41">INDEX($AI$4:$AI$6063,MATCH(BK$4, IF($D$4:$D$6063=2014, $B$4:$B$6063),0))</f>
        <v>97.5</v>
      </c>
      <c r="BL41" s="38">
        <f t="array" ref="BL41">INDEX($AI$4:$AI$6063,MATCH(BL$4, IF($D$4:$D$6063=2014, $B$4:$B$6063),0))</f>
        <v>39.5</v>
      </c>
      <c r="BM41" s="38">
        <f t="array" ref="BM41">INDEX($AI$4:$AI$6063,MATCH(BM$4, IF($D$4:$D$6063=2014, $B$4:$B$6063),0))</f>
        <v>65.8</v>
      </c>
      <c r="BN41" s="4">
        <f t="array" ref="BN41">_xlfn.PERCENTILE.INC(IF($A$4:$A$6064=BN$1, IF($D$4:$D$6064=2014, IF($AR4:$AR6064=0, $AI$4:$AI$6064))), 0.75)</f>
        <v>93</v>
      </c>
      <c r="BO41" s="4">
        <f t="array" ref="BO41">_xlfn.PERCENTILE.INC(IF($A$4:$A$6064=BO$1, IF($D$4:$D$6064=2014, IF($AR4:$AR6064=0, $AI$4:$AI$6064))), 0.75)</f>
        <v>97.9</v>
      </c>
      <c r="BP41" s="4">
        <f t="array" ref="BP41">_xlfn.PERCENTILE.INC(IF($A$4:$A$6064=BP$1, IF($D$4:$D$6064=2014, IF($AR4:$AR6064=0, $AI$4:$AI$6064))), 0.75)</f>
        <v>93.2</v>
      </c>
      <c r="BQ41" s="4">
        <f t="array" ref="BQ41">_xlfn.PERCENTILE.INC(IF($A$4:$A$6064=BQ$1, IF($D$4:$D$6064=2014, IF($AR4:$AR6064=0, $AI$4:$AI$6064))), 0.75)</f>
        <v>94.95</v>
      </c>
      <c r="BR41" s="4">
        <f t="array" ref="BR41">_xlfn.PERCENTILE.INC(IF($A$4:$A$6064=BR$1, IF($D$4:$D$6064=2014, IF($AR4:$AR6064=0, $AI$4:$AI$6064))), 0.75)</f>
        <v>61.25</v>
      </c>
      <c r="BS41" s="4">
        <f t="array" ref="BS41">_xlfn.PERCENTILE.INC(IF($A$4:$A$6064=BS$1, IF($D$4:$D$6064=2014, IF($AR4:$AR6064=0, $AI$4:$AI$6064))), 0.75)</f>
        <v>37.9</v>
      </c>
      <c r="BT41" s="38">
        <f t="array" ref="BT41">INDEX($AI$4:$AI$6063,MATCH(BT$4, IF($D$4:$D$6063=2014, $B$4:$B$6063),0))</f>
        <v>100</v>
      </c>
      <c r="BU41" s="38">
        <f t="array" ref="BU41">INDEX($AI$4:$AI$6063,MATCH(BU$4, IF($D$4:$D$6063=2014, $B$4:$B$6063),0))</f>
        <v>79</v>
      </c>
      <c r="BV41" s="38">
        <f t="array" ref="BV41">INDEX($AI$4:$AI$6063,MATCH(BV$4, IF($D$4:$D$6063=2014, $B$4:$B$6063),0))</f>
        <v>95.9</v>
      </c>
      <c r="BW41" s="38">
        <f t="array" ref="BW41">INDEX($AI$4:$AI$6063,MATCH(BW$4, IF($D$4:$D$6063=2014, $B$4:$B$6063),0))</f>
        <v>76.3</v>
      </c>
      <c r="BX41" s="38">
        <f t="array" ref="BX41">INDEX($AI$4:$AI$6063,MATCH(BX$4, IF($D$4:$D$6063=2014, $B$4:$B$6063),0))</f>
        <v>60.8</v>
      </c>
      <c r="BY41" s="4">
        <f t="array" ref="BY41">PERCENTILE(IF($F$4:$F$6064=BY$1, IF($D$4:$D$6064=2014, IF($AR4:$AR6064=0, $AI$4:$AI$6064))), 0.75)</f>
        <v>97.875</v>
      </c>
      <c r="BZ41" s="4">
        <f t="array" ref="BZ41">PERCENTILE(IF($F$4:$F$6064=BZ$1, IF($D$4:$D$6064=2014, IF($AR4:$AR6064=0, $AI$4:$AI$6064))), 0.75)</f>
        <v>91.45</v>
      </c>
      <c r="CA41" s="4">
        <f t="array" ref="CA41">PERCENTILE(IF($F$4:$F$6064=CA$1, IF($D$4:$D$6064=2014, IF($AR4:$AR6064=0, $AI$4:$AI$6064))), 0.75)</f>
        <v>93.15</v>
      </c>
      <c r="CB41" s="4">
        <f t="array" ref="CB41">PERCENTILE(IF($F$4:$F$6064=CB$1, IF($D$4:$D$6064=2014, IF($AR4:$AR6064=0, $AI$4:$AI$6064))), 0.75)</f>
        <v>47.1</v>
      </c>
      <c r="CC41" s="4">
        <f t="array" ref="CC41">PERCENTILE(IF($F$4:$F$6064=CC$1, IF($D$4:$D$6064=2014, IF($AR4:$AR6064=0, $AI$4:$AI$6064))), 0.75)</f>
        <v>41.65</v>
      </c>
      <c r="CD41" s="27" t="s">
        <v>461</v>
      </c>
      <c r="CE41" s="27"/>
    </row>
    <row r="42" spans="1:83" x14ac:dyDescent="0.25">
      <c r="A42" s="16" t="s">
        <v>405</v>
      </c>
      <c r="B42" s="16" t="s">
        <v>3</v>
      </c>
      <c r="C42" s="16" t="s">
        <v>203</v>
      </c>
      <c r="D42" s="16">
        <v>1993</v>
      </c>
      <c r="E42" s="16" t="s">
        <v>654</v>
      </c>
      <c r="F42" s="16" t="s">
        <v>592</v>
      </c>
      <c r="G42" s="10">
        <v>1370.81</v>
      </c>
      <c r="H42" s="73">
        <v>7.2231610000000002</v>
      </c>
      <c r="J42" s="71">
        <v>0.121919</v>
      </c>
      <c r="K42" s="71">
        <v>0.60949719999999996</v>
      </c>
      <c r="L42" s="16">
        <v>-0.9096495</v>
      </c>
      <c r="M42" s="16">
        <v>-0.62698100000000001</v>
      </c>
      <c r="N42" s="16">
        <v>-0.27697260000000001</v>
      </c>
      <c r="O42" s="16">
        <v>-0.17331360000000001</v>
      </c>
      <c r="P42" s="16">
        <v>-0.1898562</v>
      </c>
      <c r="Q42" s="16">
        <v>-0.8085639</v>
      </c>
      <c r="R42" s="16">
        <v>0.1207</v>
      </c>
      <c r="S42" s="16">
        <v>-2.0999999999999999E-3</v>
      </c>
      <c r="T42" s="16">
        <v>4.0000000000000002E-4</v>
      </c>
      <c r="U42" s="16">
        <v>3.3690000000000002</v>
      </c>
      <c r="V42" s="16">
        <v>24.276</v>
      </c>
      <c r="W42" s="16">
        <v>4.0860000000000003</v>
      </c>
      <c r="X42" s="16">
        <v>405.25</v>
      </c>
      <c r="Y42" s="16">
        <v>47.333100000000002</v>
      </c>
      <c r="Z42" s="16">
        <v>0.16189999999999999</v>
      </c>
      <c r="AA42" s="16">
        <v>4.5002000000000002E-3</v>
      </c>
      <c r="AB42" s="16">
        <v>0.4</v>
      </c>
      <c r="AC42" s="16">
        <v>10.71</v>
      </c>
      <c r="AD42" s="16">
        <v>31.92</v>
      </c>
      <c r="AE42" s="16">
        <v>1.2583</v>
      </c>
      <c r="AF42" s="16">
        <v>0</v>
      </c>
      <c r="AG42" s="16">
        <v>107892</v>
      </c>
      <c r="AH42" s="16">
        <v>0.21129999999999999</v>
      </c>
      <c r="AI42" s="16">
        <v>78.400000000000006</v>
      </c>
      <c r="AJ42" s="16">
        <v>96.097399999999993</v>
      </c>
      <c r="AK42" s="16">
        <v>-0.5675</v>
      </c>
      <c r="AL42" s="16">
        <v>-1.0882000000000001</v>
      </c>
      <c r="AM42" s="16">
        <v>-0.97130000000000005</v>
      </c>
      <c r="AN42" s="16">
        <v>-0.85170000000000001</v>
      </c>
      <c r="AO42" s="16">
        <v>-0.52370000000000005</v>
      </c>
      <c r="AP42" s="16">
        <v>-1.3347</v>
      </c>
      <c r="AQ42" s="16">
        <v>1.0785</v>
      </c>
      <c r="AR42" s="16">
        <f t="shared" si="3"/>
        <v>1</v>
      </c>
      <c r="AS42" s="5">
        <f t="shared" si="0"/>
        <v>1.862140000000001E-2</v>
      </c>
      <c r="AU42" s="16" t="s">
        <v>30</v>
      </c>
      <c r="AV42" s="16" t="s">
        <v>240</v>
      </c>
      <c r="AW42" s="16" t="s">
        <v>407</v>
      </c>
      <c r="AX42" s="97">
        <f t="shared" si="1"/>
        <v>0</v>
      </c>
      <c r="AY42" s="4">
        <f t="shared" si="2"/>
        <v>2.0551259999999996</v>
      </c>
      <c r="BA42" s="28"/>
      <c r="BB42" s="76" t="s">
        <v>570</v>
      </c>
      <c r="BE42" s="16" t="s">
        <v>506</v>
      </c>
      <c r="BF42" s="16">
        <v>40</v>
      </c>
      <c r="BG42" s="38">
        <f t="array" ref="BG42">INDEX($AJ$4:$AJ$6063,MATCH(BG$4, IF($D$4:$D$6063=2014, $B$4:$B$6063),0))</f>
        <v>99.2</v>
      </c>
      <c r="BH42" s="38">
        <f t="array" ref="BH42">INDEX($AJ$4:$AJ$6063,MATCH(BH$4, IF($D$4:$D$6063=2014, $B$4:$B$6063),0))</f>
        <v>99.677899999999994</v>
      </c>
      <c r="BI42" s="38">
        <f t="array" ref="BI42">INDEX($AJ$4:$AJ$6063,MATCH(BI$4, IF($D$4:$D$6063=2014, $B$4:$B$6063),0))</f>
        <v>100</v>
      </c>
      <c r="BJ42" s="38">
        <f t="array" ref="BJ42">INDEX($AJ$4:$AJ$6063,MATCH(BJ$4, IF($D$4:$D$6063=2014, $B$4:$B$6063),0))</f>
        <v>99</v>
      </c>
      <c r="BK42" s="38">
        <f t="array" ref="BK42">INDEX($AJ$4:$AJ$6063,MATCH(BK$4, IF($D$4:$D$6063=2014, $B$4:$B$6063),0))</f>
        <v>99.6</v>
      </c>
      <c r="BL42" s="38">
        <f t="array" ref="BL42">INDEX($AJ$4:$AJ$6063,MATCH(BL$4, IF($D$4:$D$6063=2014, $B$4:$B$6063),0))</f>
        <v>94.1</v>
      </c>
      <c r="BM42" s="38">
        <f t="array" ref="BM42">INDEX($AJ$4:$AJ$6063,MATCH(BM$4, IF($D$4:$D$6063=2014, $B$4:$B$6063),0))</f>
        <v>92.8</v>
      </c>
      <c r="BN42" s="4">
        <f t="array" ref="BN42">_xlfn.PERCENTILE.INC(IF($A$4:$A$6064=BN$1, IF($D$4:$D$6064=2014, IF($AR4:$AR6064=0, $AJ$4:$AJ$6064))), 0.75)</f>
        <v>97.8</v>
      </c>
      <c r="BO42" s="4">
        <f t="array" ref="BO42">_xlfn.PERCENTILE.INC(IF($A$4:$A$6064=BO$1, IF($D$4:$D$6064=2014, IF($AR4:$AR6064=0, $AJ$4:$AJ$6064))), 0.75)</f>
        <v>100</v>
      </c>
      <c r="BP42" s="4">
        <f t="array" ref="BP42">_xlfn.PERCENTILE.INC(IF($A$4:$A$6064=BP$1, IF($D$4:$D$6064=2014, IF($AR4:$AR6064=0, $AJ$4:$AJ$6064))), 0.75)</f>
        <v>96.1</v>
      </c>
      <c r="BQ42" s="4">
        <f t="array" ref="BQ42">_xlfn.PERCENTILE.INC(IF($A$4:$A$6064=BQ$1, IF($D$4:$D$6064=2014, IF($AR4:$AR6064=0, $AJ$4:$AJ$6064))), 0.75)</f>
        <v>98.075000000000003</v>
      </c>
      <c r="BR42" s="4">
        <f t="array" ref="BR42">_xlfn.PERCENTILE.INC(IF($A$4:$A$6064=BR$1, IF($D$4:$D$6064=2014, IF($AR4:$AR6064=0, $AJ$4:$AJ$6064))), 0.75)</f>
        <v>93.399999999999991</v>
      </c>
      <c r="BS42" s="4">
        <f t="array" ref="BS42">_xlfn.PERCENTILE.INC(IF($A$4:$A$6064=BS$1, IF($D$4:$D$6064=2014, IF($AR4:$AR6064=0, $AJ$4:$AJ$6064))), 0.75)</f>
        <v>78.075000000000003</v>
      </c>
      <c r="BT42" s="38">
        <f t="array" ref="BT42">INDEX($AJ$4:$AJ$6063,MATCH(BT$4, IF($D$4:$D$6063=2014, $B$4:$B$6063),0))</f>
        <v>99.677899999999994</v>
      </c>
      <c r="BU42" s="38">
        <f t="array" ref="BU42">INDEX($AJ$4:$AJ$6063,MATCH(BU$4, IF($D$4:$D$6063=2014, $B$4:$B$6063),0))</f>
        <v>100</v>
      </c>
      <c r="BV42" s="38">
        <f t="array" ref="BV42">INDEX($AJ$4:$AJ$6063,MATCH(BV$4, IF($D$4:$D$6063=2014, $B$4:$B$6063),0))</f>
        <v>96.3</v>
      </c>
      <c r="BW42" s="38">
        <f t="array" ref="BW42">INDEX($AJ$4:$AJ$6063,MATCH(BW$4, IF($D$4:$D$6063=2014, $B$4:$B$6063),0))</f>
        <v>96.4</v>
      </c>
      <c r="BX42" s="38">
        <f t="array" ref="BX42">INDEX($AJ$4:$AJ$6063,MATCH(BX$4, IF($D$4:$D$6063=2014, $B$4:$B$6063),0))</f>
        <v>75.5</v>
      </c>
      <c r="BY42" s="4">
        <f t="array" ref="BY42">PERCENTILE(IF($F$4:$F$6064=BY$1, IF($D$4:$D$6064=2014, IF($AR4:$AR6064=0, $AJ$4:$AJ$6064))), 0.75)</f>
        <v>99.619474999999994</v>
      </c>
      <c r="BZ42" s="4">
        <f t="array" ref="BZ42">PERCENTILE(IF($F$4:$F$6064=BZ$1, IF($D$4:$D$6064=2014, IF($AR4:$AR6064=0, $AJ$4:$AJ$6064))), 0.75)</f>
        <v>95.4</v>
      </c>
      <c r="CA42" s="4">
        <f t="array" ref="CA42">PERCENTILE(IF($F$4:$F$6064=CA$1, IF($D$4:$D$6064=2014, IF($AR4:$AR6064=0, $AJ$4:$AJ$6064))), 0.75)</f>
        <v>95.949999999999989</v>
      </c>
      <c r="CB42" s="4">
        <f t="array" ref="CB42">PERCENTILE(IF($F$4:$F$6064=CB$1, IF($D$4:$D$6064=2014, IF($AR4:$AR6064=0, $AJ$4:$AJ$6064))), 0.75)</f>
        <v>86.645099999999999</v>
      </c>
      <c r="CC42" s="4">
        <f t="array" ref="CC42">PERCENTILE(IF($F$4:$F$6064=CC$1, IF($D$4:$D$6064=2014, IF($AR4:$AR6064=0, $AJ$4:$AJ$6064))), 0.75)</f>
        <v>80.900000000000006</v>
      </c>
      <c r="CD42" s="27" t="s">
        <v>461</v>
      </c>
      <c r="CE42" s="27"/>
    </row>
    <row r="43" spans="1:83" x14ac:dyDescent="0.25">
      <c r="A43" s="16" t="s">
        <v>405</v>
      </c>
      <c r="B43" s="16" t="s">
        <v>3</v>
      </c>
      <c r="C43" s="16" t="s">
        <v>203</v>
      </c>
      <c r="D43" s="16">
        <v>1994</v>
      </c>
      <c r="E43" s="16" t="s">
        <v>642</v>
      </c>
      <c r="F43" s="16" t="s">
        <v>592</v>
      </c>
      <c r="G43" s="10">
        <v>1493.73</v>
      </c>
      <c r="H43" s="73">
        <v>7.3090339999999996</v>
      </c>
      <c r="J43" s="71">
        <v>3.8785699999999999E-2</v>
      </c>
      <c r="K43" s="71">
        <v>0.63360139999999998</v>
      </c>
      <c r="L43" s="16">
        <v>-0.88876759999999999</v>
      </c>
      <c r="M43" s="16">
        <v>-0.59314679999999997</v>
      </c>
      <c r="N43" s="16">
        <v>-0.28235779999999999</v>
      </c>
      <c r="O43" s="16">
        <v>-0.2021974</v>
      </c>
      <c r="P43" s="16">
        <v>-0.1801307</v>
      </c>
      <c r="Q43" s="16">
        <v>-0.76777810000000002</v>
      </c>
      <c r="R43" s="16">
        <v>0.1207</v>
      </c>
      <c r="S43" s="16">
        <v>6.6E-3</v>
      </c>
      <c r="T43" s="16">
        <v>5.0000000000000001E-4</v>
      </c>
      <c r="U43" s="16">
        <v>3.2652000000000001</v>
      </c>
      <c r="V43" s="16">
        <v>24.437999999999999</v>
      </c>
      <c r="W43" s="16">
        <v>4.0979999999999999</v>
      </c>
      <c r="X43" s="16">
        <v>405.45800000000003</v>
      </c>
      <c r="Y43" s="16">
        <v>48.0535</v>
      </c>
      <c r="Z43" s="16">
        <v>0.13969999999999999</v>
      </c>
      <c r="AA43" s="16">
        <v>1.30446E-2</v>
      </c>
      <c r="AB43" s="16">
        <v>0.4</v>
      </c>
      <c r="AC43" s="16">
        <v>10.71</v>
      </c>
      <c r="AD43" s="16">
        <v>31.7</v>
      </c>
      <c r="AE43" s="16">
        <v>1.2262</v>
      </c>
      <c r="AF43" s="16">
        <v>0</v>
      </c>
      <c r="AG43" s="16">
        <v>121713</v>
      </c>
      <c r="AH43" s="16">
        <v>0.22505</v>
      </c>
      <c r="AI43" s="16">
        <v>78.599999999999994</v>
      </c>
      <c r="AJ43" s="16">
        <v>95.7</v>
      </c>
      <c r="AK43" s="16">
        <v>-0.52880000000000005</v>
      </c>
      <c r="AL43" s="16">
        <v>-1.0606</v>
      </c>
      <c r="AM43" s="16">
        <v>-0.93089999999999995</v>
      </c>
      <c r="AN43" s="16">
        <v>-0.80620000000000003</v>
      </c>
      <c r="AO43" s="16">
        <v>-0.48649999999999999</v>
      </c>
      <c r="AP43" s="16">
        <v>-1.2898000000000001</v>
      </c>
      <c r="AQ43" s="16">
        <v>1.0785</v>
      </c>
      <c r="AR43" s="16">
        <f t="shared" si="3"/>
        <v>1</v>
      </c>
      <c r="AS43" s="5">
        <f t="shared" si="0"/>
        <v>2.0881900000000009E-2</v>
      </c>
      <c r="AU43" s="16" t="s">
        <v>33</v>
      </c>
      <c r="AV43" s="16" t="s">
        <v>241</v>
      </c>
      <c r="AW43" s="16" t="s">
        <v>409</v>
      </c>
      <c r="AX43" s="97">
        <f t="shared" si="1"/>
        <v>0</v>
      </c>
      <c r="AY43" s="4">
        <f t="shared" si="2"/>
        <v>2.1883927999999999</v>
      </c>
      <c r="BF43" s="16">
        <v>41</v>
      </c>
      <c r="BG43" s="75"/>
      <c r="BH43" s="75"/>
      <c r="BI43" s="75"/>
      <c r="BJ43" s="75"/>
      <c r="BK43" s="75"/>
      <c r="BL43" s="75"/>
      <c r="BM43" s="75"/>
      <c r="BN43" s="4"/>
      <c r="BO43" s="4"/>
      <c r="BP43" s="4"/>
      <c r="BQ43" s="4"/>
      <c r="BR43" s="4"/>
      <c r="BS43" s="4"/>
      <c r="BT43" s="4"/>
      <c r="BU43" s="4"/>
      <c r="BV43" s="4"/>
      <c r="BW43" s="4"/>
      <c r="BX43" s="4"/>
      <c r="BY43" s="4"/>
      <c r="BZ43" s="4"/>
      <c r="CA43" s="4"/>
      <c r="CB43" s="4"/>
      <c r="CC43" s="4"/>
      <c r="CD43" s="27"/>
      <c r="CE43" s="27"/>
    </row>
    <row r="44" spans="1:83" x14ac:dyDescent="0.25">
      <c r="A44" s="16" t="s">
        <v>405</v>
      </c>
      <c r="B44" s="16" t="s">
        <v>3</v>
      </c>
      <c r="C44" s="16" t="s">
        <v>203</v>
      </c>
      <c r="D44" s="16">
        <v>1995</v>
      </c>
      <c r="E44" s="16" t="s">
        <v>636</v>
      </c>
      <c r="F44" s="16" t="s">
        <v>592</v>
      </c>
      <c r="G44" s="10">
        <v>1702.89</v>
      </c>
      <c r="H44" s="73">
        <v>7.44008</v>
      </c>
      <c r="J44" s="71">
        <v>0.1377205</v>
      </c>
      <c r="K44" s="71">
        <v>0.72715560000000001</v>
      </c>
      <c r="L44" s="16">
        <v>-0.86727880000000002</v>
      </c>
      <c r="M44" s="16">
        <v>-0.60562689999999997</v>
      </c>
      <c r="N44" s="16">
        <v>-0.27721899999999999</v>
      </c>
      <c r="O44" s="16">
        <v>-0.1993096</v>
      </c>
      <c r="P44" s="16">
        <v>-0.16775180000000001</v>
      </c>
      <c r="Q44" s="16">
        <v>-0.72695710000000002</v>
      </c>
      <c r="R44" s="16">
        <v>0.1207</v>
      </c>
      <c r="S44" s="16">
        <v>3.3E-3</v>
      </c>
      <c r="T44" s="16">
        <v>5.0000000000000001E-4</v>
      </c>
      <c r="U44" s="16">
        <v>3.7646999999999999</v>
      </c>
      <c r="V44" s="16">
        <v>24.6</v>
      </c>
      <c r="W44" s="16">
        <v>4.1100000000000003</v>
      </c>
      <c r="X44" s="16">
        <v>397.36900000000003</v>
      </c>
      <c r="Y44" s="16">
        <v>48.773800000000001</v>
      </c>
      <c r="Z44" s="16">
        <v>0.13450000000000001</v>
      </c>
      <c r="AA44" s="16">
        <v>2.1588699999999999E-2</v>
      </c>
      <c r="AB44" s="16">
        <v>0.4</v>
      </c>
      <c r="AC44" s="16">
        <v>10.71</v>
      </c>
      <c r="AD44" s="16">
        <v>31.48</v>
      </c>
      <c r="AE44" s="16">
        <v>1.2553000000000001</v>
      </c>
      <c r="AF44" s="16">
        <v>0</v>
      </c>
      <c r="AG44" s="16">
        <v>138466</v>
      </c>
      <c r="AH44" s="16">
        <v>0.22020000000000001</v>
      </c>
      <c r="AI44" s="16">
        <v>79.400000000000006</v>
      </c>
      <c r="AJ44" s="16">
        <v>95.7</v>
      </c>
      <c r="AK44" s="16">
        <v>-0.49009999999999998</v>
      </c>
      <c r="AL44" s="16">
        <v>-1.0328999999999999</v>
      </c>
      <c r="AM44" s="16">
        <v>-0.89039999999999997</v>
      </c>
      <c r="AN44" s="16">
        <v>-0.76070000000000004</v>
      </c>
      <c r="AO44" s="16">
        <v>-0.44929999999999998</v>
      </c>
      <c r="AP44" s="16">
        <v>-1.2448999999999999</v>
      </c>
      <c r="AQ44" s="16">
        <v>1.0785</v>
      </c>
      <c r="AR44" s="16">
        <f t="shared" si="3"/>
        <v>1</v>
      </c>
      <c r="AS44" s="5">
        <f t="shared" si="0"/>
        <v>2.1488799999999975E-2</v>
      </c>
      <c r="AU44" s="16" t="s">
        <v>34</v>
      </c>
      <c r="AV44" s="16" t="s">
        <v>242</v>
      </c>
      <c r="AW44" s="16" t="s">
        <v>408</v>
      </c>
      <c r="AX44" s="97">
        <f t="shared" si="1"/>
        <v>1</v>
      </c>
      <c r="AY44" s="4">
        <f t="shared" si="2"/>
        <v>0.77341599999999988</v>
      </c>
      <c r="BE44" s="16" t="s">
        <v>523</v>
      </c>
      <c r="BF44" s="16">
        <v>42</v>
      </c>
      <c r="BG44" s="75"/>
      <c r="BH44" s="75"/>
      <c r="BI44" s="75"/>
      <c r="BJ44" s="75"/>
      <c r="BK44" s="75"/>
      <c r="BL44" s="75"/>
      <c r="BM44" s="75"/>
      <c r="BN44" s="4"/>
      <c r="BO44" s="4"/>
      <c r="BP44" s="4"/>
      <c r="BQ44" s="4"/>
      <c r="BR44" s="4"/>
      <c r="BS44" s="4"/>
      <c r="BT44" s="4"/>
      <c r="BU44" s="4"/>
      <c r="BV44" s="4"/>
      <c r="BW44" s="4"/>
      <c r="BX44" s="4"/>
      <c r="BY44" s="4"/>
      <c r="BZ44" s="4"/>
      <c r="CA44" s="4"/>
      <c r="CB44" s="4"/>
      <c r="CC44" s="4"/>
      <c r="CD44" s="27"/>
      <c r="CE44" s="27"/>
    </row>
    <row r="45" spans="1:83" x14ac:dyDescent="0.25">
      <c r="A45" s="16" t="s">
        <v>405</v>
      </c>
      <c r="B45" s="16" t="s">
        <v>3</v>
      </c>
      <c r="C45" s="16" t="s">
        <v>203</v>
      </c>
      <c r="D45" s="16">
        <v>1996</v>
      </c>
      <c r="E45" s="16" t="s">
        <v>639</v>
      </c>
      <c r="F45" s="16" t="s">
        <v>592</v>
      </c>
      <c r="G45" s="10">
        <v>1869.43</v>
      </c>
      <c r="H45" s="73">
        <v>7.5333899999999998</v>
      </c>
      <c r="J45" s="71">
        <v>7.9589699999999999E-2</v>
      </c>
      <c r="K45" s="71">
        <v>0.78739510000000001</v>
      </c>
      <c r="L45" s="16">
        <v>-0.84602980000000005</v>
      </c>
      <c r="M45" s="16">
        <v>-0.60166940000000002</v>
      </c>
      <c r="N45" s="16">
        <v>-0.31810149999999998</v>
      </c>
      <c r="O45" s="16">
        <v>-0.22422610000000001</v>
      </c>
      <c r="P45" s="16">
        <v>-0.12817219999999999</v>
      </c>
      <c r="Q45" s="16">
        <v>-0.65508500000000003</v>
      </c>
      <c r="R45" s="16">
        <v>0.1207</v>
      </c>
      <c r="S45" s="16">
        <v>4.1000000000000003E-3</v>
      </c>
      <c r="T45" s="16">
        <v>5.9999999999999995E-4</v>
      </c>
      <c r="U45" s="16">
        <v>3.2743000000000002</v>
      </c>
      <c r="V45" s="16">
        <v>25.603999999999999</v>
      </c>
      <c r="W45" s="16">
        <v>4.298</v>
      </c>
      <c r="X45" s="16">
        <v>393.88400000000001</v>
      </c>
      <c r="Y45" s="16">
        <v>49.494199999999999</v>
      </c>
      <c r="Z45" s="16">
        <v>0.1152</v>
      </c>
      <c r="AA45" s="16">
        <v>3.4405199999999997E-2</v>
      </c>
      <c r="AB45" s="16">
        <v>0.4</v>
      </c>
      <c r="AC45" s="16">
        <v>10.71</v>
      </c>
      <c r="AD45" s="16">
        <v>31.15</v>
      </c>
      <c r="AE45" s="16">
        <v>1.9111</v>
      </c>
      <c r="AF45" s="16">
        <v>6.88E-2</v>
      </c>
      <c r="AG45" s="16">
        <v>187056</v>
      </c>
      <c r="AH45" s="16">
        <v>0.22159999999999999</v>
      </c>
      <c r="AI45" s="16">
        <v>80.2</v>
      </c>
      <c r="AJ45" s="16">
        <v>95.7</v>
      </c>
      <c r="AK45" s="16">
        <v>-0.75629999999999997</v>
      </c>
      <c r="AL45" s="16">
        <v>-1.091</v>
      </c>
      <c r="AM45" s="16">
        <v>-0.80169999999999997</v>
      </c>
      <c r="AN45" s="16">
        <v>-0.43149999999999999</v>
      </c>
      <c r="AO45" s="16">
        <v>-0.41920000000000002</v>
      </c>
      <c r="AP45" s="16">
        <v>-0.93330000000000002</v>
      </c>
      <c r="AQ45" s="16">
        <v>1.0785</v>
      </c>
      <c r="AR45" s="16">
        <f t="shared" si="3"/>
        <v>1</v>
      </c>
      <c r="AS45" s="5">
        <f t="shared" si="0"/>
        <v>2.1248999999999962E-2</v>
      </c>
      <c r="AU45" s="16" t="s">
        <v>166</v>
      </c>
      <c r="AV45" s="16" t="s">
        <v>243</v>
      </c>
      <c r="AW45" s="16" t="s">
        <v>408</v>
      </c>
      <c r="AX45" s="97">
        <f t="shared" si="1"/>
        <v>0</v>
      </c>
      <c r="AY45" s="4">
        <f t="shared" si="2"/>
        <v>1.2006770000000002</v>
      </c>
      <c r="BE45" s="16" t="s">
        <v>507</v>
      </c>
      <c r="BF45" s="16">
        <v>43</v>
      </c>
      <c r="BG45" s="38">
        <f t="array" ref="BG45">INDEX($AK$4:$AK$6063,MATCH(BG$4, IF($D$4:$D$6063=2014, $B$4:$B$6063),0))</f>
        <v>1.0617000000000001</v>
      </c>
      <c r="BH45" s="38">
        <f t="array" ref="BH45">INDEX($AK$4:$AK$6063,MATCH(BH$4, IF($D$4:$D$6063=2014, $B$4:$B$6063),0))</f>
        <v>0.67079999999999995</v>
      </c>
      <c r="BI45" s="38">
        <f t="array" ref="BI45">INDEX($AK$4:$AK$6063,MATCH(BI$4, IF($D$4:$D$6063=2014, $B$4:$B$6063),0))</f>
        <v>1.0209999999999999</v>
      </c>
      <c r="BJ45" s="38">
        <f t="array" ref="BJ45">INDEX($AK$4:$AK$6063,MATCH(BJ$4, IF($D$4:$D$6063=2014, $B$4:$B$6063),0))</f>
        <v>1.0415000000000001</v>
      </c>
      <c r="BK45" s="38">
        <f t="array" ref="BK45">INDEX($AK$4:$AK$6063,MATCH(BK$4, IF($D$4:$D$6063=2014, $B$4:$B$6063),0))</f>
        <v>-1.0638000000000001</v>
      </c>
      <c r="BL45" s="38">
        <f t="array" ref="BL45">INDEX($AK$4:$AK$6063,MATCH(BL$4, IF($D$4:$D$6063=2014, $B$4:$B$6063),0))</f>
        <v>0.3926</v>
      </c>
      <c r="BM45" s="38">
        <f t="array" ref="BM45">INDEX($AK$4:$AK$6063,MATCH(BM$4, IF($D$4:$D$6063=2014, $B$4:$B$6063),0))</f>
        <v>0.62960000000000005</v>
      </c>
      <c r="BN45" s="4">
        <f t="array" ref="BN45">_xlfn.PERCENTILE.INC(IF($A$4:$A$6064=BN$1, IF($D$4:$D$6064=2014, IF($AR4:$AR6064=0, $AK$4:$AK$6064))), 0.75)</f>
        <v>0.1275</v>
      </c>
      <c r="BO45" s="4">
        <f t="array" ref="BO45">_xlfn.PERCENTILE.INC(IF($A$4:$A$6064=BO$1, IF($D$4:$D$6064=2014, IF($AR4:$AR6064=0, $AK$4:$AK$6064))), 0.75)</f>
        <v>0.56612499999999999</v>
      </c>
      <c r="BP45" s="4">
        <f t="array" ref="BP45">_xlfn.PERCENTILE.INC(IF($A$4:$A$6064=BP$1, IF($D$4:$D$6064=2014, IF($AR4:$AR6064=0, $AK$4:$AK$6064))), 0.75)</f>
        <v>0.1653</v>
      </c>
      <c r="BQ45" s="4">
        <f t="array" ref="BQ45">_xlfn.PERCENTILE.INC(IF($A$4:$A$6064=BQ$1, IF($D$4:$D$6064=2014, IF($AR4:$AR6064=0, $AK$4:$AK$6064))), 0.75)</f>
        <v>-0.80254999999999999</v>
      </c>
      <c r="BR45" s="4">
        <f t="array" ref="BR45">_xlfn.PERCENTILE.INC(IF($A$4:$A$6064=BR$1, IF($D$4:$D$6064=2014, IF($AR4:$AR6064=0, $AK$4:$AK$6064))), 0.75)</f>
        <v>-0.473325</v>
      </c>
      <c r="BS45" s="4">
        <f t="array" ref="BS45">_xlfn.PERCENTILE.INC(IF($A$4:$A$6064=BS$1, IF($D$4:$D$6064=2014, IF($AR4:$AR6064=0, $AK$4:$AK$6064))), 0.75)</f>
        <v>-0.15517500000000001</v>
      </c>
      <c r="BT45" s="38">
        <f t="array" ref="BT45">INDEX($AK$4:$AK$6063,MATCH(BT$4, IF($D$4:$D$6063=2014, $B$4:$B$6063),0))</f>
        <v>0.67079999999999995</v>
      </c>
      <c r="BU45" s="38">
        <f t="array" ref="BU45">INDEX($AK$4:$AK$6063,MATCH(BU$4, IF($D$4:$D$6063=2014, $B$4:$B$6063),0))</f>
        <v>0.41449999999999998</v>
      </c>
      <c r="BV45" s="38">
        <f t="array" ref="BV45">INDEX($AK$4:$AK$6063,MATCH(BV$4, IF($D$4:$D$6063=2014, $B$4:$B$6063),0))</f>
        <v>-9.0399999999999994E-2</v>
      </c>
      <c r="BW45" s="38">
        <f t="array" ref="BW45">INDEX($AK$4:$AK$6063,MATCH(BW$4, IF($D$4:$D$6063=2014, $B$4:$B$6063),0))</f>
        <v>-1.3472</v>
      </c>
      <c r="BX45" s="38">
        <f t="array" ref="BX45">INDEX($AK$4:$AK$6063,MATCH(BX$4, IF($D$4:$D$6063=2014, $B$4:$B$6063),0))</f>
        <v>-1.1037999999999999</v>
      </c>
      <c r="BY45" s="4">
        <f t="array" ref="BY45">PERCENTILE(IF($F$4:$F$6064=BY$1, IF($D$4:$D$6064=2014, IF($AR4:$AR6064=0, $AK$4:$AK$6064))), 0.75)</f>
        <v>0.75834999999999997</v>
      </c>
      <c r="BZ45" s="4">
        <f t="array" ref="BZ45">PERCENTILE(IF($F$4:$F$6064=BZ$1, IF($D$4:$D$6064=2014, IF($AR4:$AR6064=0, $AK$4:$AK$6064))), 0.75)</f>
        <v>0.1542</v>
      </c>
      <c r="CA45" s="4">
        <f t="array" ref="CA45">PERCENTILE(IF($F$4:$F$6064=CA$1, IF($D$4:$D$6064=2014, IF($AR4:$AR6064=0, $AK$4:$AK$6064))), 0.75)</f>
        <v>3.7850000000000009E-2</v>
      </c>
      <c r="CB45" s="4">
        <f t="array" ref="CB45">PERCENTILE(IF($F$4:$F$6064=CB$1, IF($D$4:$D$6064=2014, IF($AR4:$AR6064=0, $AK$4:$AK$6064))), 0.75)</f>
        <v>-0.1149</v>
      </c>
      <c r="CC45" s="4">
        <f t="array" ref="CC45">PERCENTILE(IF($F$4:$F$6064=CC$1, IF($D$4:$D$6064=2014, IF($AR4:$AR6064=0, $AK$4:$AK$6064))), 0.75)</f>
        <v>-0.36475000000000002</v>
      </c>
      <c r="CD45" s="27" t="s">
        <v>461</v>
      </c>
      <c r="CE45" s="27"/>
    </row>
    <row r="46" spans="1:83" x14ac:dyDescent="0.25">
      <c r="A46" s="16" t="s">
        <v>405</v>
      </c>
      <c r="B46" s="16" t="s">
        <v>3</v>
      </c>
      <c r="C46" s="16" t="s">
        <v>203</v>
      </c>
      <c r="D46" s="16">
        <v>1997</v>
      </c>
      <c r="E46" s="16" t="s">
        <v>648</v>
      </c>
      <c r="F46" s="16" t="s">
        <v>592</v>
      </c>
      <c r="G46" s="10">
        <v>1677.28</v>
      </c>
      <c r="H46" s="73">
        <v>7.4249309999999999</v>
      </c>
      <c r="J46" s="71">
        <v>-0.1248123</v>
      </c>
      <c r="K46" s="71">
        <v>0.69500419999999996</v>
      </c>
      <c r="L46" s="16">
        <v>-0.86047490000000004</v>
      </c>
      <c r="M46" s="16">
        <v>-0.61732379999999998</v>
      </c>
      <c r="N46" s="16">
        <v>-0.37443199999999999</v>
      </c>
      <c r="O46" s="16">
        <v>-0.21253900000000001</v>
      </c>
      <c r="P46" s="16">
        <v>-0.1233643</v>
      </c>
      <c r="Q46" s="16">
        <v>-0.63241349999999996</v>
      </c>
      <c r="R46" s="16">
        <v>0.1207</v>
      </c>
      <c r="S46" s="16">
        <v>6.9999999999999999E-4</v>
      </c>
      <c r="T46" s="16">
        <v>2.9999999999999997E-4</v>
      </c>
      <c r="U46" s="16">
        <v>3.4752999999999998</v>
      </c>
      <c r="V46" s="16">
        <v>26.608000000000001</v>
      </c>
      <c r="W46" s="16">
        <v>4.4859999999999998</v>
      </c>
      <c r="X46" s="16">
        <v>376.57900000000001</v>
      </c>
      <c r="Y46" s="16">
        <v>50.214599999999997</v>
      </c>
      <c r="Z46" s="16">
        <v>0.114</v>
      </c>
      <c r="AA46" s="16">
        <v>3.9065700000000002E-2</v>
      </c>
      <c r="AB46" s="16">
        <v>0.4</v>
      </c>
      <c r="AC46" s="16">
        <v>10.71</v>
      </c>
      <c r="AD46" s="16">
        <v>31.03</v>
      </c>
      <c r="AE46" s="16">
        <v>2.6055999999999999</v>
      </c>
      <c r="AF46" s="16">
        <v>9.9099999999999994E-2</v>
      </c>
      <c r="AG46" s="16">
        <v>164661</v>
      </c>
      <c r="AH46" s="16">
        <v>0.223</v>
      </c>
      <c r="AI46" s="16">
        <v>81</v>
      </c>
      <c r="AJ46" s="16">
        <v>95.8</v>
      </c>
      <c r="AK46" s="16">
        <v>-0.60519999999999996</v>
      </c>
      <c r="AL46" s="16">
        <v>-1.0498000000000001</v>
      </c>
      <c r="AM46" s="16">
        <v>-0.74639999999999995</v>
      </c>
      <c r="AN46" s="16">
        <v>-0.54559999999999997</v>
      </c>
      <c r="AO46" s="16">
        <v>-0.3029</v>
      </c>
      <c r="AP46" s="16">
        <v>-1.0680000000000001</v>
      </c>
      <c r="AQ46" s="16">
        <v>1.0785</v>
      </c>
      <c r="AR46" s="16">
        <f t="shared" si="3"/>
        <v>1</v>
      </c>
      <c r="AS46" s="5">
        <f t="shared" si="0"/>
        <v>-1.4445099999999989E-2</v>
      </c>
      <c r="AU46" s="16" t="s">
        <v>32</v>
      </c>
      <c r="AV46" s="16" t="s">
        <v>244</v>
      </c>
      <c r="AW46" s="16" t="s">
        <v>408</v>
      </c>
      <c r="AX46" s="97">
        <f t="shared" si="1"/>
        <v>1</v>
      </c>
      <c r="AY46" s="4">
        <f t="shared" si="2"/>
        <v>0.52617000000000003</v>
      </c>
      <c r="BE46" s="16" t="s">
        <v>508</v>
      </c>
      <c r="BF46" s="16">
        <v>44</v>
      </c>
      <c r="BG46" s="38">
        <f t="array" ref="BG46">INDEX($AL$4:$AL$6063,MATCH(BG$4, IF($D$4:$D$6063=2014, $B$4:$B$6063),0))</f>
        <v>1.3228</v>
      </c>
      <c r="BH46" s="38">
        <f t="array" ref="BH46">INDEX($AL$4:$AL$6063,MATCH(BH$4, IF($D$4:$D$6063=2014, $B$4:$B$6063),0))</f>
        <v>0.49099999999999999</v>
      </c>
      <c r="BI46" s="38">
        <f t="array" ref="BI46">INDEX($AL$4:$AL$6063,MATCH(BI$4, IF($D$4:$D$6063=2014, $B$4:$B$6063),0))</f>
        <v>0.31719999999999998</v>
      </c>
      <c r="BJ46" s="38">
        <f t="array" ref="BJ46">INDEX($AL$4:$AL$6063,MATCH(BJ$4, IF($D$4:$D$6063=2014, $B$4:$B$6063),0))</f>
        <v>1.4787999999999999</v>
      </c>
      <c r="BK46" s="38">
        <f t="array" ref="BK46">INDEX($AL$4:$AL$6063,MATCH(BK$4, IF($D$4:$D$6063=2014, $B$4:$B$6063),0))</f>
        <v>1.2331000000000001</v>
      </c>
      <c r="BL46" s="38">
        <f t="array" ref="BL46">INDEX($AL$4:$AL$6063,MATCH(BL$4, IF($D$4:$D$6063=2014, $B$4:$B$6063),0))</f>
        <v>-0.46379999999999999</v>
      </c>
      <c r="BM46" s="38">
        <f t="array" ref="BM46">INDEX($AL$4:$AL$6063,MATCH(BM$4, IF($D$4:$D$6063=2014, $B$4:$B$6063),0))</f>
        <v>-0.1132</v>
      </c>
      <c r="BN46" s="4">
        <f t="array" ref="BN46">_xlfn.PERCENTILE.INC(IF($A$4:$A$6064=BN$1, IF($D$4:$D$6064=2014, IF($AR4:$AR6064=0, $AL$4:$AL$6064))), 0.75)</f>
        <v>-0.33040000000000003</v>
      </c>
      <c r="BO46" s="4">
        <f t="array" ref="BO46">_xlfn.PERCENTILE.INC(IF($A$4:$A$6064=BO$1, IF($D$4:$D$6064=2014, IF($AR4:$AR6064=0, $AL$4:$AL$6064))), 0.75)</f>
        <v>-1.1975000000000013E-2</v>
      </c>
      <c r="BP46" s="4">
        <f t="array" ref="BP46">_xlfn.PERCENTILE.INC(IF($A$4:$A$6064=BP$1, IF($D$4:$D$6064=2014, IF($AR4:$AR6064=0, $AL$4:$AL$6064))), 0.75)</f>
        <v>-0.39439999999999997</v>
      </c>
      <c r="BQ46" s="4">
        <f t="array" ref="BQ46">_xlfn.PERCENTILE.INC(IF($A$4:$A$6064=BQ$1, IF($D$4:$D$6064=2014, IF($AR4:$AR6064=0, $AL$4:$AL$6064))), 0.75)</f>
        <v>-0.21839999999999998</v>
      </c>
      <c r="BR46" s="4">
        <f t="array" ref="BR46">_xlfn.PERCENTILE.INC(IF($A$4:$A$6064=BR$1, IF($D$4:$D$6064=2014, IF($AR4:$AR6064=0, $AL$4:$AL$6064))), 0.75)</f>
        <v>-0.48385</v>
      </c>
      <c r="BS46" s="4">
        <f t="array" ref="BS46">_xlfn.PERCENTILE.INC(IF($A$4:$A$6064=BS$1, IF($D$4:$D$6064=2014, IF($AR4:$AR6064=0, $AL$4:$AL$6064))), 0.75)</f>
        <v>-0.42782500000000001</v>
      </c>
      <c r="BT46" s="38">
        <f t="array" ref="BT46">INDEX($AL$4:$AL$6063,MATCH(BT$4, IF($D$4:$D$6063=2014, $B$4:$B$6063),0))</f>
        <v>0.49099999999999999</v>
      </c>
      <c r="BU46" s="38">
        <f t="array" ref="BU46">INDEX($AL$4:$AL$6063,MATCH(BU$4, IF($D$4:$D$6063=2014, $B$4:$B$6063),0))</f>
        <v>-0.13769999999999999</v>
      </c>
      <c r="BV46" s="38">
        <f t="array" ref="BV46">INDEX($AL$4:$AL$6063,MATCH(BV$4, IF($D$4:$D$6063=2014, $B$4:$B$6063),0))</f>
        <v>-0.99519999999999997</v>
      </c>
      <c r="BW46" s="38">
        <f t="array" ref="BW46">INDEX($AL$4:$AL$6063,MATCH(BW$4, IF($D$4:$D$6063=2014, $B$4:$B$6063),0))</f>
        <v>-0.49890000000000001</v>
      </c>
      <c r="BX46" s="38">
        <f t="array" ref="BX46">INDEX($AL$4:$AL$6063,MATCH(BX$4, IF($D$4:$D$6063=2014, $B$4:$B$6063),0))</f>
        <v>0.82979999999999998</v>
      </c>
      <c r="BY46" s="4">
        <f t="array" ref="BY46">PERCENTILE(IF($F$4:$F$6064=BY$1, IF($D$4:$D$6064=2014, IF($AR4:$AR6064=0, $AL$4:$AL$6064))), 0.75)</f>
        <v>0.51642500000000002</v>
      </c>
      <c r="BZ46" s="4">
        <f t="array" ref="BZ46">PERCENTILE(IF($F$4:$F$6064=BZ$1, IF($D$4:$D$6064=2014, IF($AR4:$AR6064=0, $AL$4:$AL$6064))), 0.75)</f>
        <v>-0.26605000000000001</v>
      </c>
      <c r="CA46" s="4">
        <f t="array" ref="CA46">PERCENTILE(IF($F$4:$F$6064=CA$1, IF($D$4:$D$6064=2014, IF($AR4:$AR6064=0, $AL$4:$AL$6064))), 0.75)</f>
        <v>-0.33410000000000001</v>
      </c>
      <c r="CB46" s="4">
        <f t="array" ref="CB46">PERCENTILE(IF($F$4:$F$6064=CB$1, IF($D$4:$D$6064=2014, IF($AR4:$AR6064=0, $AL$4:$AL$6064))), 0.75)</f>
        <v>-0.46379999999999999</v>
      </c>
      <c r="CC46" s="4">
        <f t="array" ref="CC46">PERCENTILE(IF($F$4:$F$6064=CC$1, IF($D$4:$D$6064=2014, IF($AR4:$AR6064=0, $AL$4:$AL$6064))), 0.75)</f>
        <v>-0.60880000000000001</v>
      </c>
      <c r="CD46" s="27" t="s">
        <v>461</v>
      </c>
      <c r="CE46" s="27"/>
    </row>
    <row r="47" spans="1:83" x14ac:dyDescent="0.25">
      <c r="A47" s="16" t="s">
        <v>405</v>
      </c>
      <c r="B47" s="16" t="s">
        <v>3</v>
      </c>
      <c r="C47" s="16" t="s">
        <v>203</v>
      </c>
      <c r="D47" s="16">
        <v>1998</v>
      </c>
      <c r="E47" s="16" t="s">
        <v>635</v>
      </c>
      <c r="F47" s="16" t="s">
        <v>592</v>
      </c>
      <c r="G47" s="10">
        <v>1839.93</v>
      </c>
      <c r="H47" s="73">
        <v>7.5174830000000004</v>
      </c>
      <c r="I47" s="16" t="s">
        <v>6700</v>
      </c>
      <c r="J47" s="71">
        <v>7.3178300000000002E-2</v>
      </c>
      <c r="K47" s="71">
        <v>0.7477705</v>
      </c>
      <c r="L47" s="16">
        <v>-0.85281399999999996</v>
      </c>
      <c r="M47" s="16">
        <v>-0.61508160000000001</v>
      </c>
      <c r="N47" s="16">
        <v>-0.37484109999999998</v>
      </c>
      <c r="O47" s="16">
        <v>-0.234989</v>
      </c>
      <c r="P47" s="16">
        <v>-0.1071463</v>
      </c>
      <c r="Q47" s="16">
        <v>-0.60975789999999996</v>
      </c>
      <c r="R47" s="16">
        <v>0.1207</v>
      </c>
      <c r="S47" s="16">
        <v>8.0000000000000004E-4</v>
      </c>
      <c r="T47" s="16">
        <v>5.0000000000000001E-4</v>
      </c>
      <c r="U47" s="16">
        <v>3.3264</v>
      </c>
      <c r="V47" s="16">
        <v>27.611999999999998</v>
      </c>
      <c r="W47" s="16">
        <v>4.6740000000000004</v>
      </c>
      <c r="X47" s="16">
        <v>373.81</v>
      </c>
      <c r="Y47" s="16">
        <v>50.935000000000002</v>
      </c>
      <c r="Z47" s="16">
        <v>9.9199999999999997E-2</v>
      </c>
      <c r="AA47" s="16">
        <v>6.9359100000000007E-2</v>
      </c>
      <c r="AB47" s="16">
        <v>0.4</v>
      </c>
      <c r="AC47" s="16">
        <v>10.71</v>
      </c>
      <c r="AD47" s="16">
        <v>30.25</v>
      </c>
      <c r="AE47" s="16">
        <v>3.4784999999999999</v>
      </c>
      <c r="AF47" s="16">
        <v>0.16839999999999999</v>
      </c>
      <c r="AG47" s="16">
        <v>161993</v>
      </c>
      <c r="AH47" s="16">
        <v>0.22439999999999999</v>
      </c>
      <c r="AI47" s="16">
        <v>81.8</v>
      </c>
      <c r="AJ47" s="16">
        <v>95.8</v>
      </c>
      <c r="AK47" s="16">
        <v>-0.45400000000000001</v>
      </c>
      <c r="AL47" s="16">
        <v>-1.0085999999999999</v>
      </c>
      <c r="AM47" s="16">
        <v>-0.69110000000000005</v>
      </c>
      <c r="AN47" s="16">
        <v>-0.65980000000000005</v>
      </c>
      <c r="AO47" s="16">
        <v>-0.18659999999999999</v>
      </c>
      <c r="AP47" s="16">
        <v>-1.2028000000000001</v>
      </c>
      <c r="AQ47" s="16">
        <v>1.0785</v>
      </c>
      <c r="AR47" s="16">
        <f t="shared" si="3"/>
        <v>1</v>
      </c>
      <c r="AS47" s="5">
        <f t="shared" si="0"/>
        <v>7.6609000000000815E-3</v>
      </c>
      <c r="AU47" s="16" t="s">
        <v>36</v>
      </c>
      <c r="AV47" s="16" t="s">
        <v>245</v>
      </c>
      <c r="AW47" s="16" t="s">
        <v>409</v>
      </c>
      <c r="AX47" s="97">
        <f t="shared" si="1"/>
        <v>1</v>
      </c>
      <c r="AY47" s="4">
        <f t="shared" si="2"/>
        <v>1.6256124999999999</v>
      </c>
      <c r="BA47" s="2"/>
      <c r="BB47" s="2"/>
      <c r="BE47" s="16" t="s">
        <v>509</v>
      </c>
      <c r="BF47" s="16">
        <v>45</v>
      </c>
      <c r="BG47" s="38">
        <f t="array" ref="BG47">INDEX($AM$4:$AM$6063,MATCH(BG$4, IF($D$4:$D$6063=2014, $B$4:$B$6063),0))</f>
        <v>1.4574</v>
      </c>
      <c r="BH47" s="38">
        <f t="array" ref="BH47">INDEX($AM$4:$AM$6063,MATCH(BH$4, IF($D$4:$D$6063=2014, $B$4:$B$6063),0))</f>
        <v>1.1767000000000001</v>
      </c>
      <c r="BI47" s="38">
        <f t="array" ref="BI47">INDEX($AM$4:$AM$6063,MATCH(BI$4, IF($D$4:$D$6063=2014, $B$4:$B$6063),0))</f>
        <v>1.0229999999999999</v>
      </c>
      <c r="BJ47" s="38">
        <f t="array" ref="BJ47">INDEX($AM$4:$AM$6063,MATCH(BJ$4, IF($D$4:$D$6063=2014, $B$4:$B$6063),0))</f>
        <v>1.1444000000000001</v>
      </c>
      <c r="BK47" s="38">
        <f t="array" ref="BK47">INDEX($AM$4:$AM$6063,MATCH(BK$4, IF($D$4:$D$6063=2014, $B$4:$B$6063),0))</f>
        <v>1.4772000000000001</v>
      </c>
      <c r="BL47" s="38">
        <f t="array" ref="BL47">INDEX($AM$4:$AM$6063,MATCH(BL$4, IF($D$4:$D$6063=2014, $B$4:$B$6063),0))</f>
        <v>-0.20430000000000001</v>
      </c>
      <c r="BM47" s="38">
        <f t="array" ref="BM47">INDEX($AM$4:$AM$6063,MATCH(BM$4, IF($D$4:$D$6063=2014, $B$4:$B$6063),0))</f>
        <v>0.34010000000000001</v>
      </c>
      <c r="BN47" s="4">
        <f t="array" ref="BN47">_xlfn.PERCENTILE.INC(IF($A$4:$A$6064=BN$1, IF($D$4:$D$6064=2014, IF($AR4:$AR6064=0, $AM$4:$AM$6064))), 0.75)</f>
        <v>0.33929999999999999</v>
      </c>
      <c r="BO47" s="4">
        <f t="array" ref="BO47">_xlfn.PERCENTILE.INC(IF($A$4:$A$6064=BO$1, IF($D$4:$D$6064=2014, IF($AR4:$AR6064=0, $AM$4:$AM$6064))), 0.75)</f>
        <v>0.49164999999999998</v>
      </c>
      <c r="BP47" s="4">
        <f t="array" ref="BP47">_xlfn.PERCENTILE.INC(IF($A$4:$A$6064=BP$1, IF($D$4:$D$6064=2014, IF($AR4:$AR6064=0, $AM$4:$AM$6064))), 0.75)</f>
        <v>-0.1082</v>
      </c>
      <c r="BQ47" s="4">
        <f t="array" ref="BQ47">_xlfn.PERCENTILE.INC(IF($A$4:$A$6064=BQ$1, IF($D$4:$D$6064=2014, IF($AR4:$AR6064=0, $AM$4:$AM$6064))), 0.75)</f>
        <v>-0.105225</v>
      </c>
      <c r="BR47" s="4">
        <f t="array" ref="BR47">_xlfn.PERCENTILE.INC(IF($A$4:$A$6064=BR$1, IF($D$4:$D$6064=2014, IF($AR4:$AR6064=0, $AM$4:$AM$6064))), 0.75)</f>
        <v>-0.34037500000000004</v>
      </c>
      <c r="BS47" s="4">
        <f t="array" ref="BS47">_xlfn.PERCENTILE.INC(IF($A$4:$A$6064=BS$1, IF($D$4:$D$6064=2014, IF($AR4:$AR6064=0, $AM$4:$AM$6064))), 0.75)</f>
        <v>-0.451575</v>
      </c>
      <c r="BT47" s="38">
        <f t="array" ref="BT47">INDEX($AM$4:$AM$6063,MATCH(BT$4, IF($D$4:$D$6063=2014, $B$4:$B$6063),0))</f>
        <v>1.1767000000000001</v>
      </c>
      <c r="BU47" s="38">
        <f t="array" ref="BU47">INDEX($AM$4:$AM$6063,MATCH(BU$4, IF($D$4:$D$6063=2014, $B$4:$B$6063),0))</f>
        <v>-3.3999999999999998E-3</v>
      </c>
      <c r="BV47" s="38">
        <f t="array" ref="BV47">INDEX($AM$4:$AM$6063,MATCH(BV$4, IF($D$4:$D$6063=2014, $B$4:$B$6063),0))</f>
        <v>-0.3795</v>
      </c>
      <c r="BW47" s="38">
        <f t="array" ref="BW47">INDEX($AM$4:$AM$6063,MATCH(BW$4, IF($D$4:$D$6063=2014, $B$4:$B$6063),0))</f>
        <v>-6.2300000000000001E-2</v>
      </c>
      <c r="BX47" s="38">
        <f t="array" ref="BX47">INDEX($AM$4:$AM$6063,MATCH(BX$4, IF($D$4:$D$6063=2014, $B$4:$B$6063),0))</f>
        <v>-7.9000000000000008E-3</v>
      </c>
      <c r="BY47" s="4">
        <f t="array" ref="BY47">PERCENTILE(IF($F$4:$F$6064=BY$1, IF($D$4:$D$6064=2014, IF($AR4:$AR6064=0, $AM$4:$AM$6064))), 0.75)</f>
        <v>1.140725</v>
      </c>
      <c r="BZ47" s="4">
        <f t="array" ref="BZ47">PERCENTILE(IF($F$4:$F$6064=BZ$1, IF($D$4:$D$6064=2014, IF($AR4:$AR6064=0, $AM$4:$AM$6064))), 0.75)</f>
        <v>-9.2999999999999992E-3</v>
      </c>
      <c r="CA47" s="4">
        <f t="array" ref="CA47">PERCENTILE(IF($F$4:$F$6064=CA$1, IF($D$4:$D$6064=2014, IF($AR4:$AR6064=0, $AM$4:$AM$6064))), 0.75)</f>
        <v>3.8950000000000005E-2</v>
      </c>
      <c r="CB47" s="4">
        <f t="array" ref="CB47">PERCENTILE(IF($F$4:$F$6064=CB$1, IF($D$4:$D$6064=2014, IF($AR4:$AR6064=0, $AM$4:$AM$6064))), 0.75)</f>
        <v>-0.38969999999999999</v>
      </c>
      <c r="CC47" s="4">
        <f t="array" ref="CC47">PERCENTILE(IF($F$4:$F$6064=CC$1, IF($D$4:$D$6064=2014, IF($AR4:$AR6064=0, $AM$4:$AM$6064))), 0.75)</f>
        <v>-0.62119999999999997</v>
      </c>
      <c r="CD47" s="27" t="s">
        <v>461</v>
      </c>
      <c r="CE47" s="27"/>
    </row>
    <row r="48" spans="1:83" x14ac:dyDescent="0.25">
      <c r="A48" s="16" t="s">
        <v>405</v>
      </c>
      <c r="B48" s="16" t="s">
        <v>3</v>
      </c>
      <c r="C48" s="16" t="s">
        <v>203</v>
      </c>
      <c r="D48" s="16">
        <v>1999</v>
      </c>
      <c r="E48" s="16" t="s">
        <v>632</v>
      </c>
      <c r="F48" s="16" t="s">
        <v>592</v>
      </c>
      <c r="G48" s="10">
        <v>2101.61</v>
      </c>
      <c r="H48" s="73">
        <v>7.6504589999999997</v>
      </c>
      <c r="I48" s="16" t="s">
        <v>6700</v>
      </c>
      <c r="J48" s="71">
        <v>0.1037913</v>
      </c>
      <c r="K48" s="71">
        <v>0.8295534</v>
      </c>
      <c r="L48" s="16">
        <v>-0.80170490000000005</v>
      </c>
      <c r="M48" s="16">
        <v>-0.61659430000000004</v>
      </c>
      <c r="N48" s="16">
        <v>-0.33315810000000001</v>
      </c>
      <c r="O48" s="16">
        <v>-0.19203780000000001</v>
      </c>
      <c r="P48" s="16">
        <v>-8.3836400000000005E-2</v>
      </c>
      <c r="Q48" s="16">
        <v>-0.60396399999999995</v>
      </c>
      <c r="R48" s="16">
        <v>0.1207</v>
      </c>
      <c r="S48" s="16">
        <v>4.0000000000000002E-4</v>
      </c>
      <c r="T48" s="16">
        <v>5.0000000000000001E-4</v>
      </c>
      <c r="U48" s="16">
        <v>3.3797000000000001</v>
      </c>
      <c r="V48" s="16">
        <v>28.616</v>
      </c>
      <c r="W48" s="16">
        <v>4.8620000000000001</v>
      </c>
      <c r="X48" s="16">
        <v>374.30599999999998</v>
      </c>
      <c r="Y48" s="16">
        <v>51.6554</v>
      </c>
      <c r="Z48" s="16">
        <v>0.12130000000000001</v>
      </c>
      <c r="AA48" s="16">
        <v>0.11013870000000001</v>
      </c>
      <c r="AB48" s="16">
        <v>0.4</v>
      </c>
      <c r="AC48" s="16">
        <v>10.71</v>
      </c>
      <c r="AD48" s="16">
        <v>29.2</v>
      </c>
      <c r="AE48" s="16">
        <v>4.2313000000000001</v>
      </c>
      <c r="AF48" s="16">
        <v>0.33179999999999998</v>
      </c>
      <c r="AG48" s="16">
        <v>173605</v>
      </c>
      <c r="AH48" s="16">
        <v>0.2258</v>
      </c>
      <c r="AI48" s="16">
        <v>82.6</v>
      </c>
      <c r="AJ48" s="16">
        <v>95.9</v>
      </c>
      <c r="AK48" s="16">
        <v>-0.38750000000000001</v>
      </c>
      <c r="AL48" s="16">
        <v>-0.91649999999999998</v>
      </c>
      <c r="AM48" s="16">
        <v>-0.75839999999999996</v>
      </c>
      <c r="AN48" s="16">
        <v>-0.65300000000000002</v>
      </c>
      <c r="AO48" s="16">
        <v>-0.2248</v>
      </c>
      <c r="AP48" s="16">
        <v>-1.2236</v>
      </c>
      <c r="AQ48" s="16">
        <v>1.0785</v>
      </c>
      <c r="AR48" s="16">
        <f t="shared" si="3"/>
        <v>1</v>
      </c>
      <c r="AS48" s="5">
        <f t="shared" si="0"/>
        <v>5.1109099999999907E-2</v>
      </c>
      <c r="AU48" s="16" t="s">
        <v>411</v>
      </c>
      <c r="AV48" s="16" t="s">
        <v>246</v>
      </c>
      <c r="AW48" s="16" t="s">
        <v>408</v>
      </c>
      <c r="AX48" s="97">
        <f t="shared" si="1"/>
        <v>0</v>
      </c>
      <c r="AY48" s="4">
        <f t="shared" si="2"/>
        <v>0.77266699999999999</v>
      </c>
      <c r="BE48" s="16" t="s">
        <v>510</v>
      </c>
      <c r="BF48" s="16">
        <v>46</v>
      </c>
      <c r="BG48" s="38">
        <f t="array" ref="BG48">INDEX($AN$4:$AN$6063,MATCH(BG$4, IF($D$4:$D$6063=2014, $B$4:$B$6063),0))</f>
        <v>0.57530000000000003</v>
      </c>
      <c r="BH48" s="38">
        <f t="array" ref="BH48">INDEX($AN$4:$AN$6063,MATCH(BH$4, IF($D$4:$D$6063=2014, $B$4:$B$6063),0))</f>
        <v>9.1800000000000007E-2</v>
      </c>
      <c r="BI48" s="38">
        <f t="array" ref="BI48">INDEX($AN$4:$AN$6063,MATCH(BI$4, IF($D$4:$D$6063=2014, $B$4:$B$6063),0))</f>
        <v>0.9627</v>
      </c>
      <c r="BJ48" s="38">
        <f t="array" ref="BJ48">INDEX($AN$4:$AN$6063,MATCH(BJ$4, IF($D$4:$D$6063=2014, $B$4:$B$6063),0))</f>
        <v>0.45650000000000002</v>
      </c>
      <c r="BK48" s="38">
        <f t="array" ref="BK48">INDEX($AN$4:$AN$6063,MATCH(BK$4, IF($D$4:$D$6063=2014, $B$4:$B$6063),0))</f>
        <v>0.7611</v>
      </c>
      <c r="BL48" s="38">
        <f t="array" ref="BL48">INDEX($AN$4:$AN$6063,MATCH(BL$4, IF($D$4:$D$6063=2014, $B$4:$B$6063),0))</f>
        <v>-0.97760000000000002</v>
      </c>
      <c r="BM48" s="38">
        <f t="array" ref="BM48">INDEX($AN$4:$AN$6063,MATCH(BM$4, IF($D$4:$D$6063=2014, $B$4:$B$6063),0))</f>
        <v>-0.13039999999999999</v>
      </c>
      <c r="BN48" s="4">
        <f t="array" ref="BN48">_xlfn.PERCENTILE.INC(IF($A$4:$A$6064=BN$1, IF($D$4:$D$6064=2014, IF($AR4:$AR6064=0, $AN$4:$AN$6064))), 0.75)</f>
        <v>-3.2300000000000002E-2</v>
      </c>
      <c r="BO48" s="4">
        <f t="array" ref="BO48">_xlfn.PERCENTILE.INC(IF($A$4:$A$6064=BO$1, IF($D$4:$D$6064=2014, IF($AR4:$AR6064=0, $AN$4:$AN$6064))), 0.75)</f>
        <v>0.237925</v>
      </c>
      <c r="BP48" s="4">
        <f t="array" ref="BP48">_xlfn.PERCENTILE.INC(IF($A$4:$A$6064=BP$1, IF($D$4:$D$6064=2014, IF($AR4:$AR6064=0, $AN$4:$AN$6064))), 0.75)</f>
        <v>-1.41E-2</v>
      </c>
      <c r="BQ48" s="4">
        <f t="array" ref="BQ48">_xlfn.PERCENTILE.INC(IF($A$4:$A$6064=BQ$1, IF($D$4:$D$6064=2014, IF($AR4:$AR6064=0, $AN$4:$AN$6064))), 0.75)</f>
        <v>-0.74802500000000005</v>
      </c>
      <c r="BR48" s="4">
        <f t="array" ref="BR48">_xlfn.PERCENTILE.INC(IF($A$4:$A$6064=BR$1, IF($D$4:$D$6064=2014, IF($AR4:$AR6064=0, $AN$4:$AN$6064))), 0.75)</f>
        <v>-0.76629999999999998</v>
      </c>
      <c r="BS48" s="4">
        <f t="array" ref="BS48">_xlfn.PERCENTILE.INC(IF($A$4:$A$6064=BS$1, IF($D$4:$D$6064=2014, IF($AR4:$AR6064=0, $AN$4:$AN$6064))), 0.75)</f>
        <v>-0.24809999999999999</v>
      </c>
      <c r="BT48" s="38">
        <f t="array" ref="BT48">INDEX($AN$4:$AN$6063,MATCH(BT$4, IF($D$4:$D$6063=2014, $B$4:$B$6063),0))</f>
        <v>9.1800000000000007E-2</v>
      </c>
      <c r="BU48" s="38">
        <f t="array" ref="BU48">INDEX($AN$4:$AN$6063,MATCH(BU$4, IF($D$4:$D$6063=2014, $B$4:$B$6063),0))</f>
        <v>3.39E-2</v>
      </c>
      <c r="BV48" s="38">
        <f t="array" ref="BV48">INDEX($AN$4:$AN$6063,MATCH(BV$4, IF($D$4:$D$6063=2014, $B$4:$B$6063),0))</f>
        <v>-1.9876</v>
      </c>
      <c r="BW48" s="38">
        <f t="array" ref="BW48">INDEX($AN$4:$AN$6063,MATCH(BW$4, IF($D$4:$D$6063=2014, $B$4:$B$6063),0))</f>
        <v>-4.9099999999999998E-2</v>
      </c>
      <c r="BX48" s="38">
        <f t="array" ref="BX48">INDEX($AN$4:$AN$6063,MATCH(BX$4, IF($D$4:$D$6063=2014, $B$4:$B$6063),0))</f>
        <v>-0.26669999999999999</v>
      </c>
      <c r="BY48" s="4">
        <f t="array" ref="BY48">PERCENTILE(IF($F$4:$F$6064=BY$1, IF($D$4:$D$6064=2014, IF($AR4:$AR6064=0, $AN$4:$AN$6064))), 0.75)</f>
        <v>0.53265000000000007</v>
      </c>
      <c r="BZ48" s="4">
        <f t="array" ref="BZ48">PERCENTILE(IF($F$4:$F$6064=BZ$1, IF($D$4:$D$6064=2014, IF($AR4:$AR6064=0, $AN$4:$AN$6064))), 0.75)</f>
        <v>2.1299999999999999E-2</v>
      </c>
      <c r="CA48" s="4">
        <f t="array" ref="CA48">PERCENTILE(IF($F$4:$F$6064=CA$1, IF($D$4:$D$6064=2014, IF($AR4:$AR6064=0, $AN$4:$AN$6064))), 0.75)</f>
        <v>-0.41935</v>
      </c>
      <c r="CB48" s="4">
        <f t="array" ref="CB48">PERCENTILE(IF($F$4:$F$6064=CB$1, IF($D$4:$D$6064=2014, IF($AR4:$AR6064=0, $AN$4:$AN$6064))), 0.75)</f>
        <v>-0.1923</v>
      </c>
      <c r="CC48" s="4">
        <f t="array" ref="CC48">PERCENTILE(IF($F$4:$F$6064=CC$1, IF($D$4:$D$6064=2014, IF($AR4:$AR6064=0, $AN$4:$AN$6064))), 0.75)</f>
        <v>-0.51737500000000003</v>
      </c>
      <c r="CD48" s="27" t="s">
        <v>461</v>
      </c>
      <c r="CE48" s="27"/>
    </row>
    <row r="49" spans="1:83" x14ac:dyDescent="0.25">
      <c r="A49" s="16" t="s">
        <v>405</v>
      </c>
      <c r="B49" s="16" t="s">
        <v>3</v>
      </c>
      <c r="C49" s="16" t="s">
        <v>203</v>
      </c>
      <c r="D49" s="16">
        <v>2000</v>
      </c>
      <c r="E49" s="16" t="s">
        <v>640</v>
      </c>
      <c r="F49" s="16" t="s">
        <v>592</v>
      </c>
      <c r="G49" s="10">
        <v>2256.0500000000002</v>
      </c>
      <c r="H49" s="73">
        <v>7.7213710000000004</v>
      </c>
      <c r="I49" s="16">
        <v>3089027</v>
      </c>
      <c r="J49" s="71">
        <v>2.0987800000000001E-2</v>
      </c>
      <c r="K49" s="71">
        <v>0.84714789999999995</v>
      </c>
      <c r="L49" s="16">
        <v>-0.809145</v>
      </c>
      <c r="M49" s="16">
        <v>-0.6188903</v>
      </c>
      <c r="N49" s="16">
        <v>-0.34532649999999998</v>
      </c>
      <c r="O49" s="16">
        <v>-0.20440929999999999</v>
      </c>
      <c r="P49" s="16">
        <v>-7.91134E-2</v>
      </c>
      <c r="Q49" s="16">
        <v>-0.59815359999999995</v>
      </c>
      <c r="R49" s="16">
        <v>0.1207</v>
      </c>
      <c r="S49" s="16">
        <v>-6.9999999999999999E-4</v>
      </c>
      <c r="T49" s="16">
        <v>6.9999999999999999E-4</v>
      </c>
      <c r="U49" s="16">
        <v>3.2869000000000002</v>
      </c>
      <c r="V49" s="16">
        <v>29.62</v>
      </c>
      <c r="W49" s="16">
        <v>5.05</v>
      </c>
      <c r="X49" s="16">
        <v>368.76799999999997</v>
      </c>
      <c r="Y49" s="16">
        <v>52.375799999999998</v>
      </c>
      <c r="Z49" s="16">
        <v>0.1085</v>
      </c>
      <c r="AA49" s="16">
        <v>0.1217901</v>
      </c>
      <c r="AB49" s="16">
        <v>0.4</v>
      </c>
      <c r="AC49" s="16">
        <v>10.71</v>
      </c>
      <c r="AD49" s="16">
        <v>28.9</v>
      </c>
      <c r="AE49" s="16">
        <v>4.62</v>
      </c>
      <c r="AF49" s="16">
        <v>0.90139999999999998</v>
      </c>
      <c r="AG49" s="16">
        <v>153382</v>
      </c>
      <c r="AH49" s="16">
        <v>0.2273</v>
      </c>
      <c r="AI49" s="16">
        <v>83.4</v>
      </c>
      <c r="AJ49" s="16">
        <v>96.1</v>
      </c>
      <c r="AK49" s="16">
        <v>-0.32100000000000001</v>
      </c>
      <c r="AL49" s="16">
        <v>-0.82450000000000001</v>
      </c>
      <c r="AM49" s="16">
        <v>-0.82569999999999999</v>
      </c>
      <c r="AN49" s="16">
        <v>-0.64610000000000001</v>
      </c>
      <c r="AO49" s="16">
        <v>-0.26290000000000002</v>
      </c>
      <c r="AP49" s="16">
        <v>-1.2444</v>
      </c>
      <c r="AQ49" s="16">
        <v>1.0785</v>
      </c>
      <c r="AR49" s="16">
        <f t="shared" si="3"/>
        <v>1</v>
      </c>
      <c r="AS49" s="5">
        <f t="shared" si="0"/>
        <v>-7.4400999999999495E-3</v>
      </c>
      <c r="AU49" s="16" t="s">
        <v>65</v>
      </c>
      <c r="AV49" s="16" t="s">
        <v>247</v>
      </c>
      <c r="AW49" s="16" t="s">
        <v>405</v>
      </c>
      <c r="AX49" s="97">
        <f t="shared" si="1"/>
        <v>1</v>
      </c>
      <c r="AY49" s="4">
        <f t="shared" si="2"/>
        <v>2.4573678999999999</v>
      </c>
      <c r="BE49" s="16" t="s">
        <v>511</v>
      </c>
      <c r="BF49" s="16">
        <v>47</v>
      </c>
      <c r="BG49" s="38">
        <f t="array" ref="BG49">INDEX($AO$4:$AO$6063,MATCH(BG$4, IF($D$4:$D$6063=2014, $B$4:$B$6063),0))</f>
        <v>1.2718</v>
      </c>
      <c r="BH49" s="38">
        <f t="array" ref="BH49">INDEX($AO$4:$AO$6063,MATCH(BH$4, IF($D$4:$D$6063=2014, $B$4:$B$6063),0))</f>
        <v>1.1088</v>
      </c>
      <c r="BI49" s="38">
        <f t="array" ref="BI49">INDEX($AO$4:$AO$6063,MATCH(BI$4, IF($D$4:$D$6063=2014, $B$4:$B$6063),0))</f>
        <v>1.0233000000000001</v>
      </c>
      <c r="BJ49" s="38">
        <f t="array" ref="BJ49">INDEX($AO$4:$AO$6063,MATCH(BJ$4, IF($D$4:$D$6063=2014, $B$4:$B$6063),0))</f>
        <v>1.5026999999999999</v>
      </c>
      <c r="BK49" s="38">
        <f t="array" ref="BK49">INDEX($AO$4:$AO$6063,MATCH(BK$4, IF($D$4:$D$6063=2014, $B$4:$B$6063),0))</f>
        <v>0.97719999999999996</v>
      </c>
      <c r="BL49" s="38">
        <f t="array" ref="BL49">INDEX($AO$4:$AO$6063,MATCH(BL$4, IF($D$4:$D$6063=2014, $B$4:$B$6063),0))</f>
        <v>-0.45</v>
      </c>
      <c r="BM49" s="38">
        <f t="array" ref="BM49">INDEX($AO$4:$AO$6063,MATCH(BM$4, IF($D$4:$D$6063=2014, $B$4:$B$6063),0))</f>
        <v>0.30120000000000002</v>
      </c>
      <c r="BN49" s="4">
        <f t="array" ref="BN49">_xlfn.PERCENTILE.INC(IF($A$4:$A$6064=BN$1, IF($D$4:$D$6064=2014, IF($AR4:$AR6064=0, $AO$4:$AO$6064))), 0.75)</f>
        <v>0.26579999999999998</v>
      </c>
      <c r="BO49" s="4">
        <f t="array" ref="BO49">_xlfn.PERCENTILE.INC(IF($A$4:$A$6064=BO$1, IF($D$4:$D$6064=2014, IF($AR4:$AR6064=0, $AO$4:$AO$6064))), 0.75)</f>
        <v>0.70342499999999997</v>
      </c>
      <c r="BP49" s="4">
        <f t="array" ref="BP49">_xlfn.PERCENTILE.INC(IF($A$4:$A$6064=BP$1, IF($D$4:$D$6064=2014, IF($AR4:$AR6064=0, $AO$4:$AO$6064))), 0.75)</f>
        <v>0.42920000000000003</v>
      </c>
      <c r="BQ49" s="4">
        <f t="array" ref="BQ49">_xlfn.PERCENTILE.INC(IF($A$4:$A$6064=BQ$1, IF($D$4:$D$6064=2014, IF($AR4:$AR6064=0, $AO$4:$AO$6064))), 0.75)</f>
        <v>-0.32062499999999999</v>
      </c>
      <c r="BR49" s="4">
        <f t="array" ref="BR49">_xlfn.PERCENTILE.INC(IF($A$4:$A$6064=BR$1, IF($D$4:$D$6064=2014, IF($AR4:$AR6064=0, $AO$4:$AO$6064))), 0.75)</f>
        <v>-0.50892500000000007</v>
      </c>
      <c r="BS49" s="4">
        <f t="array" ref="BS49">_xlfn.PERCENTILE.INC(IF($A$4:$A$6064=BS$1, IF($D$4:$D$6064=2014, IF($AR4:$AR6064=0, $AO$4:$AO$6064))), 0.75)</f>
        <v>-0.30457499999999998</v>
      </c>
      <c r="BT49" s="38">
        <f t="array" ref="BT49">INDEX($AO$4:$AO$6063,MATCH(BT$4, IF($D$4:$D$6063=2014, $B$4:$B$6063),0))</f>
        <v>1.1088</v>
      </c>
      <c r="BU49" s="38">
        <f t="array" ref="BU49">INDEX($AO$4:$AO$6063,MATCH(BU$4, IF($D$4:$D$6063=2014, $B$4:$B$6063),0))</f>
        <v>0.5968</v>
      </c>
      <c r="BV49" s="38">
        <f t="array" ref="BV49">INDEX($AO$4:$AO$6063,MATCH(BV$4, IF($D$4:$D$6063=2014, $B$4:$B$6063),0))</f>
        <v>-0.62560000000000004</v>
      </c>
      <c r="BW49" s="38">
        <f t="array" ref="BW49">INDEX($AO$4:$AO$6063,MATCH(BW$4, IF($D$4:$D$6063=2014, $B$4:$B$6063),0))</f>
        <v>-0.59130000000000005</v>
      </c>
      <c r="BX49" s="38">
        <f t="array" ref="BX49">INDEX($AO$4:$AO$6063,MATCH(BX$4, IF($D$4:$D$6063=2014, $B$4:$B$6063),0))</f>
        <v>0.24329999999999999</v>
      </c>
      <c r="BY49" s="4">
        <f t="array" ref="BY49">PERCENTILE(IF($F$4:$F$6064=BY$1, IF($D$4:$D$6064=2014, IF($AR4:$AR6064=0, $AO$4:$AO$6064))), 0.75)</f>
        <v>1.0323</v>
      </c>
      <c r="BZ49" s="4">
        <f t="array" ref="BZ49">PERCENTILE(IF($F$4:$F$6064=BZ$1, IF($D$4:$D$6064=2014, IF($AR4:$AR6064=0, $AO$4:$AO$6064))), 0.75)</f>
        <v>0.40245000000000003</v>
      </c>
      <c r="CA49" s="4">
        <f t="array" ref="CA49">PERCENTILE(IF($F$4:$F$6064=CA$1, IF($D$4:$D$6064=2014, IF($AR4:$AR6064=0, $AO$4:$AO$6064))), 0.75)</f>
        <v>-0.11294999999999999</v>
      </c>
      <c r="CB49" s="4">
        <f t="array" ref="CB49">PERCENTILE(IF($F$4:$F$6064=CB$1, IF($D$4:$D$6064=2014, IF($AR4:$AR6064=0, $AO$4:$AO$6064))), 0.75)</f>
        <v>-0.4919</v>
      </c>
      <c r="CC49" s="4">
        <f t="array" ref="CC49">PERCENTILE(IF($F$4:$F$6064=CC$1, IF($D$4:$D$6064=2014, IF($AR4:$AR6064=0, $AO$4:$AO$6064))), 0.75)</f>
        <v>-0.37632499999999997</v>
      </c>
      <c r="CD49" s="27" t="s">
        <v>461</v>
      </c>
      <c r="CE49" s="27"/>
    </row>
    <row r="50" spans="1:83" x14ac:dyDescent="0.25">
      <c r="A50" s="16" t="s">
        <v>405</v>
      </c>
      <c r="B50" s="16" t="s">
        <v>3</v>
      </c>
      <c r="C50" s="16" t="s">
        <v>203</v>
      </c>
      <c r="D50" s="16">
        <v>2001</v>
      </c>
      <c r="E50" s="16" t="s">
        <v>644</v>
      </c>
      <c r="F50" s="16" t="s">
        <v>592</v>
      </c>
      <c r="G50" s="10">
        <v>2458.15</v>
      </c>
      <c r="H50" s="73">
        <v>7.8071640000000002</v>
      </c>
      <c r="I50" s="16">
        <v>3060173</v>
      </c>
      <c r="J50" s="71">
        <v>3.4292900000000001E-2</v>
      </c>
      <c r="K50" s="71">
        <v>0.87670289999999995</v>
      </c>
      <c r="L50" s="16">
        <v>-0.7285547</v>
      </c>
      <c r="M50" s="16">
        <v>-0.5831383</v>
      </c>
      <c r="N50" s="16">
        <v>-0.33093149999999999</v>
      </c>
      <c r="O50" s="16">
        <v>-0.20821229999999999</v>
      </c>
      <c r="P50" s="16">
        <v>-3.7069900000000003E-2</v>
      </c>
      <c r="Q50" s="16">
        <v>-0.50274540000000001</v>
      </c>
      <c r="R50" s="16">
        <v>0.1207</v>
      </c>
      <c r="S50" s="16">
        <v>8.9999999999999993E-3</v>
      </c>
      <c r="T50" s="16">
        <v>5.9999999999999995E-4</v>
      </c>
      <c r="U50" s="16">
        <v>3.3405999999999998</v>
      </c>
      <c r="V50" s="16">
        <v>30.63</v>
      </c>
      <c r="W50" s="16">
        <v>4.6520000000000001</v>
      </c>
      <c r="X50" s="16">
        <v>370.49599999999998</v>
      </c>
      <c r="Y50" s="16">
        <v>53.0961</v>
      </c>
      <c r="Z50" s="16">
        <v>0.1123</v>
      </c>
      <c r="AA50" s="16">
        <v>0.19946539999999999</v>
      </c>
      <c r="AB50" s="16">
        <v>0.4</v>
      </c>
      <c r="AC50" s="16">
        <v>10.71</v>
      </c>
      <c r="AD50" s="16">
        <v>26.9</v>
      </c>
      <c r="AE50" s="16">
        <v>6.0101000000000004</v>
      </c>
      <c r="AF50" s="16">
        <v>11.9489</v>
      </c>
      <c r="AG50" s="16">
        <v>120647</v>
      </c>
      <c r="AH50" s="16">
        <v>0.22939999999999999</v>
      </c>
      <c r="AI50" s="16">
        <v>84.2</v>
      </c>
      <c r="AJ50" s="16">
        <v>96.2</v>
      </c>
      <c r="AK50" s="16">
        <v>-0.18260000000000001</v>
      </c>
      <c r="AL50" s="16">
        <v>-0.84060000000000001</v>
      </c>
      <c r="AM50" s="16">
        <v>-0.69740000000000002</v>
      </c>
      <c r="AN50" s="16">
        <v>-0.51670000000000005</v>
      </c>
      <c r="AO50" s="16">
        <v>-0.25669999999999998</v>
      </c>
      <c r="AP50" s="16">
        <v>-1.0831</v>
      </c>
      <c r="AQ50" s="16">
        <v>1.0785</v>
      </c>
      <c r="AR50" s="16">
        <f t="shared" si="3"/>
        <v>1</v>
      </c>
      <c r="AS50" s="5">
        <f t="shared" si="0"/>
        <v>8.0590300000000004E-2</v>
      </c>
      <c r="AU50" s="16" t="s">
        <v>176</v>
      </c>
      <c r="AV50" s="16" t="s">
        <v>248</v>
      </c>
      <c r="AW50" s="16" t="s">
        <v>409</v>
      </c>
      <c r="AX50" s="97">
        <f t="shared" si="1"/>
        <v>0</v>
      </c>
      <c r="AY50" s="4">
        <f t="shared" si="2"/>
        <v>1.5953873999999999</v>
      </c>
      <c r="BE50" s="16" t="s">
        <v>512</v>
      </c>
      <c r="BF50" s="16">
        <v>48</v>
      </c>
      <c r="BG50" s="38">
        <f t="array" ref="BG50">INDEX($AP$4:$AP$6063,MATCH(BG$4, IF($D$4:$D$6063=2014, $B$4:$B$6063),0))</f>
        <v>1.6147</v>
      </c>
      <c r="BH50" s="38">
        <f t="array" ref="BH50">INDEX($AP$4:$AP$6063,MATCH(BH$4, IF($D$4:$D$6063=2014, $B$4:$B$6063),0))</f>
        <v>0.98019999999999996</v>
      </c>
      <c r="BI50" s="38">
        <f t="array" ref="BI50">INDEX($AP$4:$AP$6063,MATCH(BI$4, IF($D$4:$D$6063=2014, $B$4:$B$6063),0))</f>
        <v>1.1362000000000001</v>
      </c>
      <c r="BJ50" s="38">
        <f t="array" ref="BJ50">INDEX($AP$4:$AP$6063,MATCH(BJ$4, IF($D$4:$D$6063=2014, $B$4:$B$6063),0))</f>
        <v>1.4187000000000001</v>
      </c>
      <c r="BK50" s="38">
        <f t="array" ref="BK50">INDEX($AP$4:$AP$6063,MATCH(BK$4, IF($D$4:$D$6063=2014, $B$4:$B$6063),0))</f>
        <v>0.71060000000000001</v>
      </c>
      <c r="BL50" s="38">
        <f t="array" ref="BL50">INDEX($AP$4:$AP$6063,MATCH(BL$4, IF($D$4:$D$6063=2014, $B$4:$B$6063),0))</f>
        <v>-8.9200000000000002E-2</v>
      </c>
      <c r="BM50" s="38">
        <f t="array" ref="BM50">INDEX($AP$4:$AP$6063,MATCH(BM$4, IF($D$4:$D$6063=2014, $B$4:$B$6063),0))</f>
        <v>0.16769999999999999</v>
      </c>
      <c r="BN50" s="4">
        <f t="array" ref="BN50">_xlfn.PERCENTILE.INC(IF($A$4:$A$6064=BN$1, IF($D$4:$D$6064=2014, IF($AR4:$AR6064=0, $AP$4:$AP$6064))), 0.75)</f>
        <v>-0.15060000000000001</v>
      </c>
      <c r="BO50" s="4">
        <f t="array" ref="BO50">_xlfn.PERCENTILE.INC(IF($A$4:$A$6064=BO$1, IF($D$4:$D$6064=2014, IF($AR4:$AR6064=0, $AP$4:$AP$6064))), 0.75)</f>
        <v>0.31642500000000001</v>
      </c>
      <c r="BP50" s="4">
        <f t="array" ref="BP50">_xlfn.PERCENTILE.INC(IF($A$4:$A$6064=BP$1, IF($D$4:$D$6064=2014, IF($AR4:$AR6064=0, $AP$4:$AP$6064))), 0.75)</f>
        <v>-0.37909999999999999</v>
      </c>
      <c r="BQ50" s="4">
        <f t="array" ref="BQ50">_xlfn.PERCENTILE.INC(IF($A$4:$A$6064=BQ$1, IF($D$4:$D$6064=2014, IF($AR4:$AR6064=0, $AP$4:$AP$6064))), 0.75)</f>
        <v>-0.1129</v>
      </c>
      <c r="BR50" s="4">
        <f t="array" ref="BR50">_xlfn.PERCENTILE.INC(IF($A$4:$A$6064=BR$1, IF($D$4:$D$6064=2014, IF($AR4:$AR6064=0, $AP$4:$AP$6064))), 0.75)</f>
        <v>-0.281725</v>
      </c>
      <c r="BS50" s="4">
        <f t="array" ref="BS50">_xlfn.PERCENTILE.INC(IF($A$4:$A$6064=BS$1, IF($D$4:$D$6064=2014, IF($AR4:$AR6064=0, $AP$4:$AP$6064))), 0.75)</f>
        <v>-0.36719999999999997</v>
      </c>
      <c r="BT50" s="38">
        <f t="array" ref="BT50">INDEX($AP$4:$AP$6063,MATCH(BT$4, IF($D$4:$D$6063=2014, $B$4:$B$6063),0))</f>
        <v>0.98019999999999996</v>
      </c>
      <c r="BU50" s="38">
        <f t="array" ref="BU50">INDEX($AP$4:$AP$6063,MATCH(BU$4, IF($D$4:$D$6063=2014, $B$4:$B$6063),0))</f>
        <v>0.14940000000000001</v>
      </c>
      <c r="BV50" s="38">
        <f t="array" ref="BV50">INDEX($AP$4:$AP$6063,MATCH(BV$4, IF($D$4:$D$6063=2014, $B$4:$B$6063),0))</f>
        <v>-0.78700000000000003</v>
      </c>
      <c r="BW50" s="38">
        <f t="array" ref="BW50">INDEX($AP$4:$AP$6063,MATCH(BW$4, IF($D$4:$D$6063=2014, $B$4:$B$6063),0))</f>
        <v>-0.311</v>
      </c>
      <c r="BX50" s="38">
        <f t="array" ref="BX50">INDEX($AP$4:$AP$6063,MATCH(BX$4, IF($D$4:$D$6063=2014, $B$4:$B$6063),0))</f>
        <v>8.1600000000000006E-2</v>
      </c>
      <c r="BY50" s="4">
        <f t="array" ref="BY50">PERCENTILE(IF($F$4:$F$6064=BY$1, IF($D$4:$D$6064=2014, IF($AR4:$AR6064=0, $AP$4:$AP$6064))), 0.75)</f>
        <v>0.85817500000000002</v>
      </c>
      <c r="BZ50" s="4">
        <f t="array" ref="BZ50">PERCENTILE(IF($F$4:$F$6064=BZ$1, IF($D$4:$D$6064=2014, IF($AR4:$AR6064=0, $AP$4:$AP$6064))), 0.75)</f>
        <v>-0.24745</v>
      </c>
      <c r="CA50" s="4">
        <f t="array" ref="CA50">PERCENTILE(IF($F$4:$F$6064=CA$1, IF($D$4:$D$6064=2014, IF($AR4:$AR6064=0, $AP$4:$AP$6064))), 0.75)</f>
        <v>-0.23910000000000001</v>
      </c>
      <c r="CB50" s="4">
        <f t="array" ref="CB50">PERCENTILE(IF($F$4:$F$6064=CB$1, IF($D$4:$D$6064=2014, IF($AR4:$AR6064=0, $AP$4:$AP$6064))), 0.75)</f>
        <v>-0.311</v>
      </c>
      <c r="CC50" s="4">
        <f t="array" ref="CC50">PERCENTILE(IF($F$4:$F$6064=CC$1, IF($D$4:$D$6064=2014, IF($AR4:$AR6064=0, $AP$4:$AP$6064))), 0.75)</f>
        <v>-0.42117499999999997</v>
      </c>
      <c r="CD50" s="27" t="s">
        <v>461</v>
      </c>
      <c r="CE50" s="27"/>
    </row>
    <row r="51" spans="1:83" x14ac:dyDescent="0.25">
      <c r="A51" s="16" t="s">
        <v>405</v>
      </c>
      <c r="B51" s="16" t="s">
        <v>3</v>
      </c>
      <c r="C51" s="16" t="s">
        <v>203</v>
      </c>
      <c r="D51" s="16">
        <v>2002</v>
      </c>
      <c r="E51" s="16" t="s">
        <v>659</v>
      </c>
      <c r="F51" s="16" t="s">
        <v>592</v>
      </c>
      <c r="G51" s="10">
        <v>2569.86</v>
      </c>
      <c r="H51" s="73">
        <v>7.8516060000000003</v>
      </c>
      <c r="I51" s="16">
        <v>3051010</v>
      </c>
      <c r="J51" s="71">
        <v>1.4782E-3</v>
      </c>
      <c r="K51" s="71">
        <v>0.8779998</v>
      </c>
      <c r="L51" s="16">
        <v>-0.61052099999999998</v>
      </c>
      <c r="M51" s="16">
        <v>-0.54706189999999999</v>
      </c>
      <c r="N51" s="16">
        <v>-0.35204819999999998</v>
      </c>
      <c r="O51" s="16">
        <v>-0.1122977</v>
      </c>
      <c r="P51" s="16">
        <v>1.9854400000000001E-2</v>
      </c>
      <c r="Q51" s="16">
        <v>-0.40737200000000001</v>
      </c>
      <c r="R51" s="16">
        <v>0.1207</v>
      </c>
      <c r="S51" s="16">
        <v>1.78E-2</v>
      </c>
      <c r="T51" s="16">
        <v>8.9999999999999998E-4</v>
      </c>
      <c r="U51" s="16">
        <v>3.0566</v>
      </c>
      <c r="V51" s="16">
        <v>31.64</v>
      </c>
      <c r="W51" s="16">
        <v>4.2539999999999996</v>
      </c>
      <c r="X51" s="16">
        <v>372.22500000000002</v>
      </c>
      <c r="Y51" s="16">
        <v>53.816499999999998</v>
      </c>
      <c r="Z51" s="16">
        <v>0.1221</v>
      </c>
      <c r="AA51" s="16">
        <v>1.69283E-2</v>
      </c>
      <c r="AB51" s="16">
        <v>0.4</v>
      </c>
      <c r="AC51" s="16">
        <v>10.71</v>
      </c>
      <c r="AD51" s="16">
        <v>31.6</v>
      </c>
      <c r="AE51" s="16">
        <v>6.7409999999999997</v>
      </c>
      <c r="AF51" s="16">
        <v>26.075500000000002</v>
      </c>
      <c r="AG51" s="16">
        <v>120812</v>
      </c>
      <c r="AH51" s="16">
        <v>0.2301</v>
      </c>
      <c r="AI51" s="16">
        <v>85</v>
      </c>
      <c r="AJ51" s="16">
        <v>96.1</v>
      </c>
      <c r="AK51" s="16">
        <v>-4.4299999999999999E-2</v>
      </c>
      <c r="AL51" s="16">
        <v>-0.85680000000000001</v>
      </c>
      <c r="AM51" s="16">
        <v>-0.56920000000000004</v>
      </c>
      <c r="AN51" s="16">
        <v>-0.38729999999999998</v>
      </c>
      <c r="AO51" s="16">
        <v>-0.2505</v>
      </c>
      <c r="AP51" s="16">
        <v>-0.92169999999999996</v>
      </c>
      <c r="AQ51" s="16">
        <v>1.0785</v>
      </c>
      <c r="AR51" s="16">
        <f t="shared" si="3"/>
        <v>1</v>
      </c>
      <c r="AS51" s="5">
        <f t="shared" si="0"/>
        <v>0.11803370000000002</v>
      </c>
      <c r="AU51" s="16" t="s">
        <v>37</v>
      </c>
      <c r="AV51" s="16" t="s">
        <v>249</v>
      </c>
      <c r="AW51" s="16" t="s">
        <v>405</v>
      </c>
      <c r="AX51" s="97">
        <f t="shared" si="1"/>
        <v>1</v>
      </c>
      <c r="AY51" s="4">
        <f t="shared" si="2"/>
        <v>1.7249196999999998</v>
      </c>
      <c r="BA51" s="28"/>
      <c r="BB51" s="28"/>
      <c r="BG51" s="27"/>
      <c r="BH51" s="27"/>
      <c r="BI51" s="27"/>
      <c r="BJ51" s="27"/>
      <c r="BK51" s="27"/>
      <c r="BL51" s="27"/>
      <c r="BM51" s="27"/>
      <c r="BN51" s="27"/>
      <c r="BO51" s="27"/>
      <c r="BP51" s="27"/>
      <c r="BQ51" s="27"/>
      <c r="BR51" s="27"/>
      <c r="CD51" s="27"/>
      <c r="CE51" s="27"/>
    </row>
    <row r="52" spans="1:83" x14ac:dyDescent="0.25">
      <c r="A52" s="16" t="s">
        <v>405</v>
      </c>
      <c r="B52" s="16" t="s">
        <v>3</v>
      </c>
      <c r="C52" s="16" t="s">
        <v>203</v>
      </c>
      <c r="D52" s="16">
        <v>2003</v>
      </c>
      <c r="E52" s="16" t="s">
        <v>655</v>
      </c>
      <c r="F52" s="16" t="s">
        <v>592</v>
      </c>
      <c r="G52" s="10">
        <v>2728.42</v>
      </c>
      <c r="H52" s="73">
        <v>7.9114769999999996</v>
      </c>
      <c r="I52" s="16">
        <v>3039616</v>
      </c>
      <c r="J52" s="71">
        <v>8.0693999999999991E-3</v>
      </c>
      <c r="K52" s="71">
        <v>0.88511340000000005</v>
      </c>
      <c r="L52" s="16">
        <v>-0.53516699999999995</v>
      </c>
      <c r="M52" s="16">
        <v>-0.50430010000000003</v>
      </c>
      <c r="N52" s="16">
        <v>-0.34249049999999998</v>
      </c>
      <c r="O52" s="16">
        <v>-7.7168500000000001E-2</v>
      </c>
      <c r="P52" s="16">
        <v>9.4561300000000001E-2</v>
      </c>
      <c r="Q52" s="16">
        <v>-0.40379660000000001</v>
      </c>
      <c r="R52" s="16">
        <v>0.1207</v>
      </c>
      <c r="S52" s="16">
        <v>2.9600000000000001E-2</v>
      </c>
      <c r="T52" s="16">
        <v>6.9999999999999999E-4</v>
      </c>
      <c r="U52" s="16">
        <v>3.0642999999999998</v>
      </c>
      <c r="V52" s="16">
        <v>32.65</v>
      </c>
      <c r="W52" s="16">
        <v>3.8559999999999999</v>
      </c>
      <c r="X52" s="16">
        <v>373.95299999999997</v>
      </c>
      <c r="Y52" s="16">
        <v>54.536900000000003</v>
      </c>
      <c r="Z52" s="16">
        <v>0.1227</v>
      </c>
      <c r="AA52" s="16">
        <v>-3.7444400000000003E-2</v>
      </c>
      <c r="AB52" s="16">
        <v>0.4</v>
      </c>
      <c r="AC52" s="16">
        <v>10.71</v>
      </c>
      <c r="AD52" s="16">
        <v>33</v>
      </c>
      <c r="AE52" s="16">
        <v>7.8719000000000001</v>
      </c>
      <c r="AF52" s="16">
        <v>33.957099999999997</v>
      </c>
      <c r="AG52" s="16">
        <v>164231</v>
      </c>
      <c r="AH52" s="16">
        <v>0.25019999999999998</v>
      </c>
      <c r="AI52" s="16">
        <v>85.8</v>
      </c>
      <c r="AJ52" s="16">
        <v>96.1</v>
      </c>
      <c r="AK52" s="16">
        <v>5.62E-2</v>
      </c>
      <c r="AL52" s="16">
        <v>-0.76880000000000004</v>
      </c>
      <c r="AM52" s="16">
        <v>-0.60729999999999995</v>
      </c>
      <c r="AN52" s="16">
        <v>-0.33069999999999999</v>
      </c>
      <c r="AO52" s="16">
        <v>-0.46850000000000003</v>
      </c>
      <c r="AP52" s="16">
        <v>-0.87680000000000002</v>
      </c>
      <c r="AQ52" s="16">
        <v>1.0785</v>
      </c>
      <c r="AR52" s="16">
        <f t="shared" si="3"/>
        <v>1</v>
      </c>
      <c r="AS52" s="5">
        <f t="shared" si="0"/>
        <v>7.5354000000000032E-2</v>
      </c>
      <c r="AU52" s="16" t="s">
        <v>38</v>
      </c>
      <c r="AV52" s="16" t="s">
        <v>250</v>
      </c>
      <c r="AW52" s="16" t="s">
        <v>405</v>
      </c>
      <c r="AX52" s="97">
        <f t="shared" si="1"/>
        <v>0</v>
      </c>
      <c r="AY52" s="4">
        <f t="shared" si="2"/>
        <v>2.6224983000000002</v>
      </c>
      <c r="BA52" s="28"/>
      <c r="BB52" s="28"/>
      <c r="BG52" s="27"/>
      <c r="BH52" s="27"/>
      <c r="BI52" s="27"/>
      <c r="BJ52" s="27"/>
      <c r="BK52" s="27"/>
      <c r="BL52" s="27"/>
      <c r="BM52" s="27"/>
      <c r="BO52" s="27"/>
      <c r="BP52" s="27"/>
      <c r="BQ52" s="27"/>
      <c r="BR52" s="27"/>
      <c r="CD52" s="27"/>
      <c r="CE52" s="27"/>
    </row>
    <row r="53" spans="1:83" x14ac:dyDescent="0.25">
      <c r="A53" s="16" t="s">
        <v>405</v>
      </c>
      <c r="B53" s="16" t="s">
        <v>3</v>
      </c>
      <c r="C53" s="16" t="s">
        <v>203</v>
      </c>
      <c r="D53" s="16">
        <v>2004</v>
      </c>
      <c r="E53" s="16" t="s">
        <v>652</v>
      </c>
      <c r="F53" s="16" t="s">
        <v>592</v>
      </c>
      <c r="G53" s="10">
        <v>2896.28</v>
      </c>
      <c r="H53" s="73">
        <v>7.9711819999999998</v>
      </c>
      <c r="I53" s="16">
        <v>3026939</v>
      </c>
      <c r="J53" s="71">
        <v>1.26646E-2</v>
      </c>
      <c r="K53" s="71">
        <v>0.89639429999999998</v>
      </c>
      <c r="L53" s="16">
        <v>-0.38531339999999997</v>
      </c>
      <c r="M53" s="16">
        <v>-0.48123070000000001</v>
      </c>
      <c r="N53" s="16">
        <v>-0.32261649999999997</v>
      </c>
      <c r="O53" s="16">
        <v>7.1615600000000001E-2</v>
      </c>
      <c r="P53" s="16">
        <v>0.13525090000000001</v>
      </c>
      <c r="Q53" s="16">
        <v>-0.30304039999999999</v>
      </c>
      <c r="R53" s="16">
        <v>0.1207</v>
      </c>
      <c r="S53" s="16">
        <v>3.5700000000000003E-2</v>
      </c>
      <c r="T53" s="16">
        <v>6.9999999999999999E-4</v>
      </c>
      <c r="U53" s="16">
        <v>3.1701000000000001</v>
      </c>
      <c r="V53" s="16">
        <v>33.659999999999997</v>
      </c>
      <c r="W53" s="16">
        <v>3.4580000000000002</v>
      </c>
      <c r="X53" s="16">
        <v>375.68200000000002</v>
      </c>
      <c r="Y53" s="16">
        <v>59.5764</v>
      </c>
      <c r="Z53" s="16">
        <v>0.12479999999999999</v>
      </c>
      <c r="AA53" s="16">
        <v>-0.14424790000000001</v>
      </c>
      <c r="AB53" s="16">
        <v>0.4</v>
      </c>
      <c r="AC53" s="16">
        <v>10.71</v>
      </c>
      <c r="AD53" s="16">
        <v>35.75</v>
      </c>
      <c r="AE53" s="16">
        <v>8.5366999999999997</v>
      </c>
      <c r="AF53" s="16">
        <v>39.164000000000001</v>
      </c>
      <c r="AG53" s="16">
        <v>185204</v>
      </c>
      <c r="AH53" s="16">
        <v>0.25059999999999999</v>
      </c>
      <c r="AI53" s="16">
        <v>86.6</v>
      </c>
      <c r="AJ53" s="16">
        <v>96.1</v>
      </c>
      <c r="AK53" s="16">
        <v>3.3799999999999997E-2</v>
      </c>
      <c r="AL53" s="16">
        <v>-0.67169999999999996</v>
      </c>
      <c r="AM53" s="16">
        <v>-0.44379999999999997</v>
      </c>
      <c r="AN53" s="16">
        <v>-0.44979999999999998</v>
      </c>
      <c r="AO53" s="16">
        <v>-0.1613</v>
      </c>
      <c r="AP53" s="16">
        <v>-0.75670000000000004</v>
      </c>
      <c r="AQ53" s="16">
        <v>1.0785</v>
      </c>
      <c r="AR53" s="16">
        <f t="shared" si="3"/>
        <v>1</v>
      </c>
      <c r="AS53" s="5">
        <f t="shared" si="0"/>
        <v>0.14985359999999998</v>
      </c>
      <c r="AU53" s="16" t="s">
        <v>41</v>
      </c>
      <c r="AV53" s="16" t="s">
        <v>251</v>
      </c>
      <c r="AW53" s="16" t="s">
        <v>414</v>
      </c>
      <c r="AX53" s="97">
        <f t="shared" si="1"/>
        <v>1</v>
      </c>
      <c r="AY53" s="4">
        <f t="shared" si="2"/>
        <v>2.0928029999999995</v>
      </c>
      <c r="CD53" s="27"/>
      <c r="CE53" s="27"/>
    </row>
    <row r="54" spans="1:83" x14ac:dyDescent="0.25">
      <c r="A54" s="16" t="s">
        <v>405</v>
      </c>
      <c r="B54" s="16" t="s">
        <v>3</v>
      </c>
      <c r="C54" s="16" t="s">
        <v>203</v>
      </c>
      <c r="D54" s="16">
        <v>2005</v>
      </c>
      <c r="E54" s="16" t="s">
        <v>645</v>
      </c>
      <c r="F54" s="16" t="s">
        <v>592</v>
      </c>
      <c r="G54" s="10">
        <v>3077.68</v>
      </c>
      <c r="H54" s="73">
        <v>8.0319310000000002</v>
      </c>
      <c r="I54" s="16">
        <v>3011487</v>
      </c>
      <c r="J54" s="71">
        <v>1.7051299999999998E-2</v>
      </c>
      <c r="K54" s="71">
        <v>0.91181009999999996</v>
      </c>
      <c r="L54" s="16">
        <v>-0.45921210000000001</v>
      </c>
      <c r="M54" s="16">
        <v>-0.50298980000000004</v>
      </c>
      <c r="N54" s="16">
        <v>-0.30665379999999998</v>
      </c>
      <c r="O54" s="16">
        <v>-3.38812E-2</v>
      </c>
      <c r="P54" s="16">
        <v>0.16488</v>
      </c>
      <c r="Q54" s="16">
        <v>-0.38828610000000002</v>
      </c>
      <c r="R54" s="16">
        <v>0.1207</v>
      </c>
      <c r="S54" s="16">
        <v>2.9700000000000001E-2</v>
      </c>
      <c r="T54" s="16">
        <v>8.0000000000000004E-4</v>
      </c>
      <c r="U54" s="16">
        <v>3.2387000000000001</v>
      </c>
      <c r="V54" s="16">
        <v>34.67</v>
      </c>
      <c r="W54" s="16">
        <v>3.06</v>
      </c>
      <c r="X54" s="16">
        <v>377.41</v>
      </c>
      <c r="Y54" s="16">
        <v>54.584299999999999</v>
      </c>
      <c r="Z54" s="16">
        <v>0.1386</v>
      </c>
      <c r="AA54" s="16">
        <v>-7.4340100000000006E-2</v>
      </c>
      <c r="AB54" s="16">
        <v>0.4</v>
      </c>
      <c r="AC54" s="16">
        <v>10.71</v>
      </c>
      <c r="AD54" s="16">
        <v>33.950000000000003</v>
      </c>
      <c r="AE54" s="16">
        <v>8.7285000000000004</v>
      </c>
      <c r="AF54" s="16">
        <v>47.878</v>
      </c>
      <c r="AG54" s="16">
        <v>180741</v>
      </c>
      <c r="AH54" s="16">
        <v>0.24745</v>
      </c>
      <c r="AI54" s="16">
        <v>87.4</v>
      </c>
      <c r="AJ54" s="16">
        <v>96</v>
      </c>
      <c r="AK54" s="16">
        <v>3.2899999999999999E-2</v>
      </c>
      <c r="AL54" s="16">
        <v>-0.74490000000000001</v>
      </c>
      <c r="AM54" s="16">
        <v>-0.62460000000000004</v>
      </c>
      <c r="AN54" s="16">
        <v>-0.49330000000000002</v>
      </c>
      <c r="AO54" s="16">
        <v>-0.29859999999999998</v>
      </c>
      <c r="AP54" s="16">
        <v>-0.80349999999999999</v>
      </c>
      <c r="AQ54" s="16">
        <v>1.0785</v>
      </c>
      <c r="AR54" s="16">
        <f t="shared" si="3"/>
        <v>1</v>
      </c>
      <c r="AS54" s="5">
        <f t="shared" si="0"/>
        <v>-7.3898700000000039E-2</v>
      </c>
      <c r="AU54" s="16" t="s">
        <v>177</v>
      </c>
      <c r="AV54" s="16" t="s">
        <v>252</v>
      </c>
      <c r="AW54" s="16" t="s">
        <v>406</v>
      </c>
      <c r="AX54" s="97">
        <f t="shared" si="1"/>
        <v>1</v>
      </c>
      <c r="AY54" s="4">
        <f t="shared" si="2"/>
        <v>0.13269599999999993</v>
      </c>
      <c r="CD54" s="27"/>
      <c r="CE54" s="27"/>
    </row>
    <row r="55" spans="1:83" x14ac:dyDescent="0.25">
      <c r="A55" s="16" t="s">
        <v>405</v>
      </c>
      <c r="B55" s="16" t="s">
        <v>3</v>
      </c>
      <c r="C55" s="16" t="s">
        <v>203</v>
      </c>
      <c r="D55" s="16">
        <v>2006</v>
      </c>
      <c r="E55" s="16" t="s">
        <v>633</v>
      </c>
      <c r="F55" s="16" t="s">
        <v>592</v>
      </c>
      <c r="G55" s="10">
        <v>3265.37</v>
      </c>
      <c r="H55" s="73">
        <v>8.0911270000000002</v>
      </c>
      <c r="I55" s="16">
        <v>2992547</v>
      </c>
      <c r="J55" s="71">
        <v>1.24101E-2</v>
      </c>
      <c r="K55" s="71">
        <v>0.92319629999999997</v>
      </c>
      <c r="L55" s="16">
        <v>-0.39849420000000002</v>
      </c>
      <c r="M55" s="16">
        <v>-0.49905919999999998</v>
      </c>
      <c r="N55" s="16">
        <v>-0.29750929999999998</v>
      </c>
      <c r="O55" s="16">
        <v>-2.0460200000000001E-2</v>
      </c>
      <c r="P55" s="16">
        <v>0.203844</v>
      </c>
      <c r="Q55" s="16">
        <v>-0.31693830000000001</v>
      </c>
      <c r="R55" s="16">
        <v>0.1207</v>
      </c>
      <c r="S55" s="16">
        <v>0.03</v>
      </c>
      <c r="T55" s="16">
        <v>1.1000000000000001E-3</v>
      </c>
      <c r="U55" s="16">
        <v>3.1572</v>
      </c>
      <c r="V55" s="16">
        <v>36.142000000000003</v>
      </c>
      <c r="W55" s="16">
        <v>2.6459999999999999</v>
      </c>
      <c r="X55" s="16">
        <v>379.13900000000001</v>
      </c>
      <c r="Y55" s="16">
        <v>54.148699999999998</v>
      </c>
      <c r="Z55" s="16">
        <v>0.15079999999999999</v>
      </c>
      <c r="AA55" s="16">
        <v>-7.4340100000000006E-2</v>
      </c>
      <c r="AB55" s="16">
        <v>0.4</v>
      </c>
      <c r="AC55" s="16">
        <v>10.71</v>
      </c>
      <c r="AD55" s="16">
        <v>33.950000000000003</v>
      </c>
      <c r="AE55" s="16">
        <v>8.0513999999999992</v>
      </c>
      <c r="AF55" s="16">
        <v>60.067300000000003</v>
      </c>
      <c r="AG55" s="16">
        <v>184592</v>
      </c>
      <c r="AH55" s="16">
        <v>0.25679999999999997</v>
      </c>
      <c r="AI55" s="16">
        <v>88.1</v>
      </c>
      <c r="AJ55" s="16">
        <v>96</v>
      </c>
      <c r="AK55" s="16">
        <v>5.67E-2</v>
      </c>
      <c r="AL55" s="16">
        <v>-0.81879999999999997</v>
      </c>
      <c r="AM55" s="16">
        <v>-0.45989999999999998</v>
      </c>
      <c r="AN55" s="16">
        <v>-0.4849</v>
      </c>
      <c r="AO55" s="16">
        <v>-9.7900000000000001E-2</v>
      </c>
      <c r="AP55" s="16">
        <v>-0.73440000000000005</v>
      </c>
      <c r="AQ55" s="16">
        <v>1.0785</v>
      </c>
      <c r="AR55" s="16">
        <f t="shared" si="3"/>
        <v>1</v>
      </c>
      <c r="AS55" s="5">
        <f t="shared" si="0"/>
        <v>6.0717899999999991E-2</v>
      </c>
      <c r="AU55" s="16" t="s">
        <v>40</v>
      </c>
      <c r="AV55" s="16" t="s">
        <v>253</v>
      </c>
      <c r="AW55" s="16" t="s">
        <v>409</v>
      </c>
      <c r="AX55" s="97">
        <f t="shared" si="1"/>
        <v>1</v>
      </c>
      <c r="AY55" s="4">
        <f t="shared" si="2"/>
        <v>1.0314722000000001</v>
      </c>
      <c r="CD55" s="27"/>
      <c r="CE55" s="27"/>
    </row>
    <row r="56" spans="1:83" x14ac:dyDescent="0.25">
      <c r="A56" s="16" t="s">
        <v>405</v>
      </c>
      <c r="B56" s="16" t="s">
        <v>3</v>
      </c>
      <c r="C56" s="16" t="s">
        <v>203</v>
      </c>
      <c r="D56" s="16">
        <v>2007</v>
      </c>
      <c r="E56" s="16" t="s">
        <v>646</v>
      </c>
      <c r="F56" s="16" t="s">
        <v>592</v>
      </c>
      <c r="G56" s="10">
        <v>3484.25</v>
      </c>
      <c r="H56" s="73">
        <v>8.1560100000000002</v>
      </c>
      <c r="I56" s="16">
        <v>2970017</v>
      </c>
      <c r="J56" s="71">
        <v>1.8817199999999999E-2</v>
      </c>
      <c r="K56" s="71">
        <v>0.94073269999999998</v>
      </c>
      <c r="L56" s="16">
        <v>-0.32898519999999998</v>
      </c>
      <c r="M56" s="16">
        <v>-0.50233380000000005</v>
      </c>
      <c r="N56" s="16">
        <v>-0.26806819999999998</v>
      </c>
      <c r="O56" s="16">
        <v>-1.8090599999999998E-2</v>
      </c>
      <c r="P56" s="16">
        <v>0.21450279999999999</v>
      </c>
      <c r="Q56" s="16">
        <v>-0.19615589999999999</v>
      </c>
      <c r="R56" s="16">
        <v>8.7400000000000005E-2</v>
      </c>
      <c r="S56" s="16">
        <v>3.32E-2</v>
      </c>
      <c r="T56" s="16">
        <v>1.4E-3</v>
      </c>
      <c r="U56" s="16">
        <v>3.2686999999999999</v>
      </c>
      <c r="V56" s="16">
        <v>37.613999999999997</v>
      </c>
      <c r="W56" s="16">
        <v>2.2320000000000002</v>
      </c>
      <c r="X56" s="16">
        <v>380.86700000000002</v>
      </c>
      <c r="Y56" s="16">
        <v>52.822200000000002</v>
      </c>
      <c r="Z56" s="16">
        <v>0.17230000000000001</v>
      </c>
      <c r="AA56" s="16">
        <v>-4.71537E-2</v>
      </c>
      <c r="AB56" s="16">
        <v>0.4</v>
      </c>
      <c r="AC56" s="16">
        <v>10.71</v>
      </c>
      <c r="AD56" s="16">
        <v>33.25</v>
      </c>
      <c r="AE56" s="16">
        <v>9.4749999999999996</v>
      </c>
      <c r="AF56" s="16">
        <v>73.350399999999993</v>
      </c>
      <c r="AG56" s="16">
        <v>96295.7</v>
      </c>
      <c r="AH56" s="16">
        <v>0.24015</v>
      </c>
      <c r="AI56" s="16">
        <v>88.9</v>
      </c>
      <c r="AJ56" s="16">
        <v>95.9</v>
      </c>
      <c r="AK56" s="16">
        <v>9.2200000000000004E-2</v>
      </c>
      <c r="AL56" s="16">
        <v>-0.67669999999999997</v>
      </c>
      <c r="AM56" s="16">
        <v>-0.39179999999999998</v>
      </c>
      <c r="AN56" s="16">
        <v>-0.19869999999999999</v>
      </c>
      <c r="AO56" s="16">
        <v>0.06</v>
      </c>
      <c r="AP56" s="16">
        <v>-0.70699999999999996</v>
      </c>
      <c r="AQ56" s="16">
        <v>1.0785</v>
      </c>
      <c r="AR56" s="16">
        <f t="shared" si="3"/>
        <v>1</v>
      </c>
      <c r="AS56" s="5">
        <f t="shared" si="0"/>
        <v>6.9509000000000043E-2</v>
      </c>
      <c r="AU56" s="16" t="s">
        <v>42</v>
      </c>
      <c r="AV56" s="16" t="s">
        <v>254</v>
      </c>
      <c r="AW56" s="16" t="s">
        <v>409</v>
      </c>
      <c r="AX56" s="97">
        <f t="shared" si="1"/>
        <v>0</v>
      </c>
      <c r="AY56" s="4">
        <f t="shared" si="2"/>
        <v>1.0953243000000001</v>
      </c>
      <c r="CD56" s="27"/>
      <c r="CE56" s="27"/>
    </row>
    <row r="57" spans="1:83" x14ac:dyDescent="0.25">
      <c r="A57" s="16" t="s">
        <v>405</v>
      </c>
      <c r="B57" s="16" t="s">
        <v>3</v>
      </c>
      <c r="C57" s="16" t="s">
        <v>203</v>
      </c>
      <c r="D57" s="16">
        <v>2008</v>
      </c>
      <c r="E57" s="16" t="s">
        <v>657</v>
      </c>
      <c r="F57" s="16" t="s">
        <v>592</v>
      </c>
      <c r="G57" s="10">
        <v>3775.48</v>
      </c>
      <c r="H57" s="73">
        <v>8.2362819999999992</v>
      </c>
      <c r="I57" s="16">
        <v>2947314</v>
      </c>
      <c r="J57" s="71">
        <v>2.78809E-2</v>
      </c>
      <c r="K57" s="71">
        <v>0.96733020000000003</v>
      </c>
      <c r="L57" s="16">
        <v>-0.24774379999999999</v>
      </c>
      <c r="M57" s="16">
        <v>-0.48015639999999998</v>
      </c>
      <c r="N57" s="16">
        <v>-0.25152049999999998</v>
      </c>
      <c r="O57" s="16">
        <v>3.7235699999999997E-2</v>
      </c>
      <c r="P57" s="16">
        <v>0.2081558</v>
      </c>
      <c r="Q57" s="16">
        <v>-9.9033800000000005E-2</v>
      </c>
      <c r="R57" s="16">
        <v>0.15409999999999999</v>
      </c>
      <c r="S57" s="16">
        <v>2.87E-2</v>
      </c>
      <c r="T57" s="16">
        <v>1.6999999999999999E-3</v>
      </c>
      <c r="U57" s="16">
        <v>3.2576000000000001</v>
      </c>
      <c r="V57" s="16">
        <v>39.085999999999999</v>
      </c>
      <c r="W57" s="16">
        <v>1.8180000000000001</v>
      </c>
      <c r="X57" s="16">
        <v>382.596</v>
      </c>
      <c r="Y57" s="16">
        <v>53.985900000000001</v>
      </c>
      <c r="Z57" s="16">
        <v>0.19980000000000001</v>
      </c>
      <c r="AA57" s="16">
        <v>1.4986599999999999E-2</v>
      </c>
      <c r="AB57" s="16">
        <v>0.4</v>
      </c>
      <c r="AC57" s="16">
        <v>10.71</v>
      </c>
      <c r="AD57" s="16">
        <v>31.65</v>
      </c>
      <c r="AE57" s="16">
        <v>10.8848</v>
      </c>
      <c r="AF57" s="16">
        <v>58.912399999999998</v>
      </c>
      <c r="AG57" s="16">
        <v>128829</v>
      </c>
      <c r="AH57" s="16">
        <v>0.23724999999999999</v>
      </c>
      <c r="AI57" s="16">
        <v>89.6</v>
      </c>
      <c r="AJ57" s="16">
        <v>95.8</v>
      </c>
      <c r="AK57" s="16">
        <v>0.16020000000000001</v>
      </c>
      <c r="AL57" s="16">
        <v>-0.54510000000000003</v>
      </c>
      <c r="AM57" s="16">
        <v>-0.3508</v>
      </c>
      <c r="AN57" s="16">
        <v>-3.39E-2</v>
      </c>
      <c r="AO57" s="16">
        <v>0.15190000000000001</v>
      </c>
      <c r="AP57" s="16">
        <v>-0.63529999999999998</v>
      </c>
      <c r="AQ57" s="16">
        <v>1.0785</v>
      </c>
      <c r="AR57" s="16">
        <f t="shared" si="3"/>
        <v>1</v>
      </c>
      <c r="AS57" s="5">
        <f t="shared" si="0"/>
        <v>8.1241399999999991E-2</v>
      </c>
      <c r="AU57" s="16" t="s">
        <v>44</v>
      </c>
      <c r="AV57" s="16" t="s">
        <v>255</v>
      </c>
      <c r="AW57" s="16" t="s">
        <v>409</v>
      </c>
      <c r="AX57" s="97">
        <f t="shared" si="1"/>
        <v>0</v>
      </c>
      <c r="AY57" s="4">
        <f t="shared" si="2"/>
        <v>1.0593864000000002</v>
      </c>
    </row>
    <row r="58" spans="1:83" x14ac:dyDescent="0.25">
      <c r="A58" s="16" t="s">
        <v>405</v>
      </c>
      <c r="B58" s="16" t="s">
        <v>3</v>
      </c>
      <c r="C58" s="16" t="s">
        <v>203</v>
      </c>
      <c r="D58" s="16">
        <v>2009</v>
      </c>
      <c r="E58" s="16" t="s">
        <v>650</v>
      </c>
      <c r="F58" s="16" t="s">
        <v>592</v>
      </c>
      <c r="G58" s="10">
        <v>3928.34</v>
      </c>
      <c r="H58" s="73">
        <v>8.2759719999999994</v>
      </c>
      <c r="I58" s="16">
        <v>2927519</v>
      </c>
      <c r="J58" s="71">
        <v>3.4097099999999998E-2</v>
      </c>
      <c r="K58" s="71">
        <v>1.000882</v>
      </c>
      <c r="L58" s="16">
        <v>-6.2702800000000003E-2</v>
      </c>
      <c r="M58" s="16">
        <v>-0.48999540000000003</v>
      </c>
      <c r="N58" s="16">
        <v>-0.2345933</v>
      </c>
      <c r="O58" s="16">
        <v>0.31320690000000001</v>
      </c>
      <c r="P58" s="16">
        <v>0.27193600000000001</v>
      </c>
      <c r="Q58" s="16">
        <v>-4.2410499999999997E-2</v>
      </c>
      <c r="R58" s="16">
        <v>0.1207</v>
      </c>
      <c r="S58" s="16">
        <v>2.87E-2</v>
      </c>
      <c r="T58" s="16">
        <v>2.5999999999999999E-3</v>
      </c>
      <c r="U58" s="16">
        <v>3.2501000000000002</v>
      </c>
      <c r="V58" s="16">
        <v>40.558</v>
      </c>
      <c r="W58" s="16">
        <v>1.4039999999999999</v>
      </c>
      <c r="X58" s="16">
        <v>384.32400000000001</v>
      </c>
      <c r="Y58" s="16">
        <v>63.905700000000003</v>
      </c>
      <c r="Z58" s="16">
        <v>0.20169999999999999</v>
      </c>
      <c r="AA58" s="16">
        <v>-0.15784110000000001</v>
      </c>
      <c r="AB58" s="16">
        <v>0.4</v>
      </c>
      <c r="AC58" s="16">
        <v>10.71</v>
      </c>
      <c r="AD58" s="16">
        <v>36.1</v>
      </c>
      <c r="AE58" s="16">
        <v>11.519500000000001</v>
      </c>
      <c r="AF58" s="16">
        <v>78.184600000000003</v>
      </c>
      <c r="AG58" s="16">
        <v>177864</v>
      </c>
      <c r="AH58" s="16">
        <v>0.1661</v>
      </c>
      <c r="AI58" s="16">
        <v>90.2</v>
      </c>
      <c r="AJ58" s="16">
        <v>95.7</v>
      </c>
      <c r="AK58" s="16">
        <v>0.12659999999999999</v>
      </c>
      <c r="AL58" s="16">
        <v>-0.49309999999999998</v>
      </c>
      <c r="AM58" s="16">
        <v>-0.2384</v>
      </c>
      <c r="AN58" s="16">
        <v>-5.1200000000000002E-2</v>
      </c>
      <c r="AO58" s="16">
        <v>0.2482</v>
      </c>
      <c r="AP58" s="16">
        <v>-0.53169999999999995</v>
      </c>
      <c r="AQ58" s="16">
        <v>1.0785</v>
      </c>
      <c r="AR58" s="16">
        <f t="shared" si="3"/>
        <v>1</v>
      </c>
      <c r="AS58" s="5">
        <f t="shared" si="0"/>
        <v>0.18504099999999998</v>
      </c>
      <c r="AU58" s="16" t="s">
        <v>45</v>
      </c>
      <c r="AV58" s="16" t="s">
        <v>256</v>
      </c>
      <c r="AW58" s="16" t="s">
        <v>406</v>
      </c>
      <c r="AX58" s="97">
        <f t="shared" si="1"/>
        <v>0</v>
      </c>
      <c r="AY58" s="4">
        <f t="shared" si="2"/>
        <v>1.0303778000000001</v>
      </c>
    </row>
    <row r="59" spans="1:83" x14ac:dyDescent="0.25">
      <c r="A59" s="16" t="s">
        <v>405</v>
      </c>
      <c r="B59" s="16" t="s">
        <v>3</v>
      </c>
      <c r="C59" s="16" t="s">
        <v>203</v>
      </c>
      <c r="D59" s="16">
        <v>2010</v>
      </c>
      <c r="E59" s="16" t="s">
        <v>641</v>
      </c>
      <c r="F59" s="16" t="s">
        <v>592</v>
      </c>
      <c r="G59" s="10">
        <v>4094.36</v>
      </c>
      <c r="H59" s="73">
        <v>8.3173659999999998</v>
      </c>
      <c r="I59" s="16">
        <v>2913021</v>
      </c>
      <c r="J59" s="71">
        <v>1.09488E-2</v>
      </c>
      <c r="K59" s="71">
        <v>1.0119009999999999</v>
      </c>
      <c r="L59" s="16">
        <v>3.8754000000000002E-3</v>
      </c>
      <c r="M59" s="16">
        <v>-0.48422670000000001</v>
      </c>
      <c r="N59" s="16">
        <v>-0.2055111</v>
      </c>
      <c r="O59" s="16">
        <v>0.35260380000000002</v>
      </c>
      <c r="P59" s="16">
        <v>0.35585169999999999</v>
      </c>
      <c r="Q59" s="16">
        <v>-5.68462E-2</v>
      </c>
      <c r="R59" s="16">
        <v>0.1207</v>
      </c>
      <c r="S59" s="16">
        <v>2.5049999999999999E-2</v>
      </c>
      <c r="T59" s="16">
        <v>4.7000000000000002E-3</v>
      </c>
      <c r="U59" s="16">
        <v>3.2427000000000001</v>
      </c>
      <c r="V59" s="16">
        <v>42.03</v>
      </c>
      <c r="W59" s="16">
        <v>0.99</v>
      </c>
      <c r="X59" s="16">
        <v>387.95699999999999</v>
      </c>
      <c r="Y59" s="16">
        <v>63.317</v>
      </c>
      <c r="Z59" s="16">
        <v>0.20730000000000001</v>
      </c>
      <c r="AA59" s="16">
        <v>-0.28017989999999998</v>
      </c>
      <c r="AB59" s="16">
        <v>0.4</v>
      </c>
      <c r="AC59" s="16">
        <v>10.71</v>
      </c>
      <c r="AD59" s="16">
        <v>39.25</v>
      </c>
      <c r="AE59" s="16">
        <v>10.573</v>
      </c>
      <c r="AF59" s="16">
        <v>85.468199999999996</v>
      </c>
      <c r="AG59" s="16">
        <v>260211</v>
      </c>
      <c r="AH59" s="16">
        <v>0.23164999999999999</v>
      </c>
      <c r="AI59" s="16">
        <v>90.9</v>
      </c>
      <c r="AJ59" s="16">
        <v>95.6</v>
      </c>
      <c r="AK59" s="16">
        <v>0.11210000000000001</v>
      </c>
      <c r="AL59" s="16">
        <v>-0.4879</v>
      </c>
      <c r="AM59" s="16">
        <v>-0.2707</v>
      </c>
      <c r="AN59" s="16">
        <v>-0.1918</v>
      </c>
      <c r="AO59" s="16">
        <v>0.23449999999999999</v>
      </c>
      <c r="AP59" s="16">
        <v>-0.43569999999999998</v>
      </c>
      <c r="AQ59" s="16">
        <v>1.0785</v>
      </c>
      <c r="AR59" s="16">
        <f t="shared" si="3"/>
        <v>1</v>
      </c>
      <c r="AS59" s="5">
        <f t="shared" si="0"/>
        <v>6.6578200000000004E-2</v>
      </c>
      <c r="AU59" s="16" t="s">
        <v>137</v>
      </c>
      <c r="AV59" s="16" t="s">
        <v>257</v>
      </c>
      <c r="AW59" s="16" t="s">
        <v>409</v>
      </c>
      <c r="AX59" s="97">
        <f t="shared" si="1"/>
        <v>1</v>
      </c>
      <c r="AY59" s="4">
        <f t="shared" si="2"/>
        <v>1.4880974</v>
      </c>
    </row>
    <row r="60" spans="1:83" x14ac:dyDescent="0.25">
      <c r="A60" s="16" t="s">
        <v>405</v>
      </c>
      <c r="B60" s="16" t="s">
        <v>3</v>
      </c>
      <c r="C60" s="16" t="s">
        <v>203</v>
      </c>
      <c r="D60" s="16">
        <v>2011</v>
      </c>
      <c r="E60" s="16" t="s">
        <v>649</v>
      </c>
      <c r="F60" s="16" t="s">
        <v>592</v>
      </c>
      <c r="G60" s="10">
        <v>4210.08</v>
      </c>
      <c r="H60" s="73">
        <v>8.3452359999999999</v>
      </c>
      <c r="I60" s="16">
        <v>2905195</v>
      </c>
      <c r="J60" s="71">
        <v>-1.1830500000000001E-2</v>
      </c>
      <c r="K60" s="71">
        <v>1</v>
      </c>
      <c r="L60" s="16">
        <v>-3.28315E-2</v>
      </c>
      <c r="M60" s="16">
        <v>-0.56810240000000001</v>
      </c>
      <c r="N60" s="16">
        <v>-0.15035960000000001</v>
      </c>
      <c r="O60" s="16">
        <v>0.36200589999999999</v>
      </c>
      <c r="P60" s="16">
        <v>0.33870990000000001</v>
      </c>
      <c r="Q60" s="16">
        <v>-0.106561</v>
      </c>
      <c r="R60" s="16">
        <v>0.1207</v>
      </c>
      <c r="S60" s="16">
        <v>8.9999999999999998E-4</v>
      </c>
      <c r="T60" s="16">
        <v>5.4999999999999997E-3</v>
      </c>
      <c r="U60" s="16">
        <v>3.2353000000000001</v>
      </c>
      <c r="V60" s="16">
        <v>43.323999999999998</v>
      </c>
      <c r="W60" s="16">
        <v>1.0720000000000001</v>
      </c>
      <c r="X60" s="16">
        <v>391.59</v>
      </c>
      <c r="Y60" s="16">
        <v>63.5152</v>
      </c>
      <c r="Z60" s="16">
        <v>0.2104</v>
      </c>
      <c r="AA60" s="16">
        <v>-0.27823799999999999</v>
      </c>
      <c r="AB60" s="16">
        <v>0.4</v>
      </c>
      <c r="AC60" s="16">
        <v>10.71</v>
      </c>
      <c r="AD60" s="16">
        <v>39.200000000000003</v>
      </c>
      <c r="AE60" s="16">
        <v>10.7437</v>
      </c>
      <c r="AF60" s="16">
        <v>98.291499999999999</v>
      </c>
      <c r="AG60" s="16">
        <v>143178</v>
      </c>
      <c r="AH60" s="16">
        <v>0.2283</v>
      </c>
      <c r="AI60" s="16">
        <v>91.5</v>
      </c>
      <c r="AJ60" s="16">
        <v>95.5</v>
      </c>
      <c r="AK60" s="16">
        <v>5.0200000000000002E-2</v>
      </c>
      <c r="AL60" s="16">
        <v>-0.64659999999999995</v>
      </c>
      <c r="AM60" s="16">
        <v>-0.2016</v>
      </c>
      <c r="AN60" s="16">
        <v>-0.2888</v>
      </c>
      <c r="AO60" s="16">
        <v>0.23619999999999999</v>
      </c>
      <c r="AP60" s="16">
        <v>-0.48709999999999998</v>
      </c>
      <c r="AQ60" s="16">
        <v>1.0785</v>
      </c>
      <c r="AR60" s="16">
        <f t="shared" si="3"/>
        <v>1</v>
      </c>
      <c r="AS60" s="5">
        <f t="shared" si="0"/>
        <v>-3.6706900000000001E-2</v>
      </c>
      <c r="AU60" s="16" t="s">
        <v>59</v>
      </c>
      <c r="AV60" s="16" t="s">
        <v>258</v>
      </c>
      <c r="AW60" s="16" t="s">
        <v>408</v>
      </c>
      <c r="AX60" s="97">
        <f t="shared" si="1"/>
        <v>1</v>
      </c>
      <c r="AY60" s="4">
        <f t="shared" si="2"/>
        <v>0.35514099999999971</v>
      </c>
    </row>
    <row r="61" spans="1:83" x14ac:dyDescent="0.25">
      <c r="A61" s="16" t="s">
        <v>405</v>
      </c>
      <c r="B61" s="16" t="s">
        <v>3</v>
      </c>
      <c r="C61" s="16" t="s">
        <v>203</v>
      </c>
      <c r="D61" s="16">
        <v>2012</v>
      </c>
      <c r="E61" s="16" t="s">
        <v>647</v>
      </c>
      <c r="F61" s="16" t="s">
        <v>592</v>
      </c>
      <c r="G61" s="10">
        <v>4276.92</v>
      </c>
      <c r="H61" s="73">
        <v>8.3609880000000008</v>
      </c>
      <c r="I61" s="16">
        <v>2900401</v>
      </c>
      <c r="J61" s="71">
        <v>-2.55067E-2</v>
      </c>
      <c r="K61" s="71">
        <v>0.97481580000000001</v>
      </c>
      <c r="L61" s="16">
        <v>-4.5695699999999999E-2</v>
      </c>
      <c r="M61" s="16">
        <v>-0.55744510000000003</v>
      </c>
      <c r="N61" s="16">
        <v>-9.5208100000000004E-2</v>
      </c>
      <c r="O61" s="16">
        <v>0.25909199999999999</v>
      </c>
      <c r="P61" s="16">
        <v>0.37480849999999999</v>
      </c>
      <c r="Q61" s="16">
        <v>-0.13259889999999999</v>
      </c>
      <c r="R61" s="16">
        <v>0.1207</v>
      </c>
      <c r="S61" s="16">
        <v>1.5E-3</v>
      </c>
      <c r="T61" s="16">
        <v>6.4000000000000003E-3</v>
      </c>
      <c r="U61" s="16">
        <v>3.2279</v>
      </c>
      <c r="V61" s="16">
        <v>44.618000000000002</v>
      </c>
      <c r="W61" s="16">
        <v>1.1539999999999999</v>
      </c>
      <c r="X61" s="16">
        <v>395.22199999999998</v>
      </c>
      <c r="Y61" s="16">
        <v>59.764299999999999</v>
      </c>
      <c r="Z61" s="16">
        <v>0.21340000000000001</v>
      </c>
      <c r="AA61" s="16">
        <v>-0.19667879999999999</v>
      </c>
      <c r="AB61" s="16">
        <v>0.4</v>
      </c>
      <c r="AC61" s="16">
        <v>10.71</v>
      </c>
      <c r="AD61" s="16">
        <v>37.1</v>
      </c>
      <c r="AE61" s="16">
        <v>9.8668999999999993</v>
      </c>
      <c r="AF61" s="16">
        <v>110.687</v>
      </c>
      <c r="AG61" s="16">
        <v>162917</v>
      </c>
      <c r="AH61" s="16">
        <v>0.2208</v>
      </c>
      <c r="AI61" s="16">
        <v>92.1</v>
      </c>
      <c r="AJ61" s="16">
        <v>95.4</v>
      </c>
      <c r="AK61" s="16">
        <v>7.6E-3</v>
      </c>
      <c r="AL61" s="16">
        <v>-0.70340000000000003</v>
      </c>
      <c r="AM61" s="16">
        <v>-0.26860000000000001</v>
      </c>
      <c r="AN61" s="16">
        <v>-0.158</v>
      </c>
      <c r="AO61" s="16">
        <v>0.1996</v>
      </c>
      <c r="AP61" s="16">
        <v>-0.54469999999999996</v>
      </c>
      <c r="AQ61" s="16">
        <v>1.0785</v>
      </c>
      <c r="AR61" s="16">
        <f t="shared" si="3"/>
        <v>1</v>
      </c>
      <c r="AS61" s="5">
        <f t="shared" si="0"/>
        <v>-1.2864199999999999E-2</v>
      </c>
      <c r="AU61" s="16" t="s">
        <v>46</v>
      </c>
      <c r="AV61" s="16" t="s">
        <v>259</v>
      </c>
      <c r="AW61" s="16" t="s">
        <v>408</v>
      </c>
      <c r="AX61" s="97">
        <f t="shared" si="1"/>
        <v>1</v>
      </c>
      <c r="AY61" s="4">
        <f t="shared" si="2"/>
        <v>-7.933100000000004E-2</v>
      </c>
    </row>
    <row r="62" spans="1:83" x14ac:dyDescent="0.25">
      <c r="A62" s="16" t="s">
        <v>405</v>
      </c>
      <c r="B62" s="16" t="s">
        <v>3</v>
      </c>
      <c r="C62" s="16" t="s">
        <v>203</v>
      </c>
      <c r="D62" s="16">
        <v>2013</v>
      </c>
      <c r="E62" s="16" t="s">
        <v>634</v>
      </c>
      <c r="F62" s="16" t="s">
        <v>592</v>
      </c>
      <c r="G62" s="10">
        <v>4332.32</v>
      </c>
      <c r="H62" s="73">
        <v>8.3738580000000002</v>
      </c>
      <c r="I62" s="16">
        <v>2895092</v>
      </c>
      <c r="J62" s="71">
        <v>9.1693E-3</v>
      </c>
      <c r="K62" s="71">
        <v>0.98379530000000004</v>
      </c>
      <c r="L62" s="16">
        <v>6.2773300000000004E-2</v>
      </c>
      <c r="M62" s="16">
        <v>-0.56291530000000001</v>
      </c>
      <c r="N62" s="16">
        <v>1.26654E-2</v>
      </c>
      <c r="O62" s="16">
        <v>0.3214321</v>
      </c>
      <c r="P62" s="16">
        <v>0.41827789999999998</v>
      </c>
      <c r="Q62" s="16">
        <v>-0.10050290000000001</v>
      </c>
      <c r="R62" s="16">
        <v>0.1207</v>
      </c>
      <c r="S62" s="16">
        <v>2.9999999999999997E-4</v>
      </c>
      <c r="T62" s="16">
        <v>6.3E-3</v>
      </c>
      <c r="U62" s="16">
        <v>3.5379999999999998</v>
      </c>
      <c r="V62" s="16">
        <v>45.911999999999999</v>
      </c>
      <c r="W62" s="16">
        <v>1.236</v>
      </c>
      <c r="X62" s="16">
        <v>401.88600000000002</v>
      </c>
      <c r="Y62" s="16">
        <v>59.969499999999996</v>
      </c>
      <c r="Z62" s="16">
        <v>0.214</v>
      </c>
      <c r="AA62" s="16">
        <v>-0.36368089999999997</v>
      </c>
      <c r="AB62" s="16">
        <v>0.4</v>
      </c>
      <c r="AC62" s="16">
        <v>10.71</v>
      </c>
      <c r="AD62" s="16">
        <v>41.4</v>
      </c>
      <c r="AE62" s="16">
        <v>8.8614999999999995</v>
      </c>
      <c r="AF62" s="16">
        <v>116.157</v>
      </c>
      <c r="AG62" s="16">
        <v>240243</v>
      </c>
      <c r="AH62" s="16">
        <v>0.21704999999999999</v>
      </c>
      <c r="AI62" s="16">
        <v>92.7</v>
      </c>
      <c r="AJ62" s="16">
        <v>95.2</v>
      </c>
      <c r="AK62" s="16">
        <v>4.7399999999999998E-2</v>
      </c>
      <c r="AL62" s="16">
        <v>-0.70150000000000001</v>
      </c>
      <c r="AM62" s="16">
        <v>-0.31900000000000001</v>
      </c>
      <c r="AN62" s="16">
        <v>5.4899999999999997E-2</v>
      </c>
      <c r="AO62" s="16">
        <v>0.2069</v>
      </c>
      <c r="AP62" s="16">
        <v>-0.54820000000000002</v>
      </c>
      <c r="AQ62" s="16">
        <v>1.0785</v>
      </c>
      <c r="AR62" s="16">
        <f t="shared" si="3"/>
        <v>1</v>
      </c>
      <c r="AS62" s="5">
        <f t="shared" si="0"/>
        <v>0.10846900000000001</v>
      </c>
      <c r="AU62" s="16" t="s">
        <v>48</v>
      </c>
      <c r="AV62" s="16" t="s">
        <v>260</v>
      </c>
      <c r="AW62" s="16" t="s">
        <v>405</v>
      </c>
      <c r="AX62" s="97">
        <f t="shared" si="1"/>
        <v>1</v>
      </c>
      <c r="AY62" s="4">
        <f t="shared" si="2"/>
        <v>2.4325242</v>
      </c>
    </row>
    <row r="63" spans="1:83" x14ac:dyDescent="0.25">
      <c r="A63" s="16" t="s">
        <v>405</v>
      </c>
      <c r="B63" s="16" t="s">
        <v>3</v>
      </c>
      <c r="C63" s="16" t="s">
        <v>203</v>
      </c>
      <c r="D63" s="16">
        <v>2014</v>
      </c>
      <c r="E63" s="16" t="s">
        <v>643</v>
      </c>
      <c r="F63" s="16" t="s">
        <v>592</v>
      </c>
      <c r="G63" s="10">
        <v>4419.4399999999996</v>
      </c>
      <c r="H63" s="73">
        <v>8.3937690000000007</v>
      </c>
      <c r="I63" s="16">
        <v>2889104</v>
      </c>
      <c r="J63" s="71">
        <v>-1.1788099999999999E-2</v>
      </c>
      <c r="K63" s="71">
        <v>0.97226639999999998</v>
      </c>
      <c r="L63" s="16">
        <v>0.12628059999999999</v>
      </c>
      <c r="M63" s="16">
        <v>-0.58170449999999996</v>
      </c>
      <c r="N63" s="16">
        <v>5.3752899999999999E-2</v>
      </c>
      <c r="O63" s="16">
        <v>0.343476</v>
      </c>
      <c r="P63" s="16">
        <v>0.3408041</v>
      </c>
      <c r="Q63" s="16">
        <v>8.4403500000000006E-2</v>
      </c>
      <c r="R63" s="16">
        <v>0.1207</v>
      </c>
      <c r="S63" s="16">
        <v>1E-3</v>
      </c>
      <c r="T63" s="16">
        <v>4.0000000000000001E-3</v>
      </c>
      <c r="U63" s="16">
        <v>3.2130000000000001</v>
      </c>
      <c r="V63" s="16">
        <v>47.206000000000003</v>
      </c>
      <c r="W63" s="16">
        <v>1.3180000000000001</v>
      </c>
      <c r="X63" s="16">
        <v>408.55</v>
      </c>
      <c r="Y63" s="16">
        <v>60.548200000000001</v>
      </c>
      <c r="Z63" s="16">
        <v>0.2122</v>
      </c>
      <c r="AA63" s="16">
        <v>-0.40174179999999998</v>
      </c>
      <c r="AB63" s="16">
        <v>0.4</v>
      </c>
      <c r="AC63" s="16">
        <v>10.71</v>
      </c>
      <c r="AD63" s="16">
        <v>42.38</v>
      </c>
      <c r="AE63" s="16">
        <v>7.4004000000000003</v>
      </c>
      <c r="AF63" s="16">
        <v>105.47</v>
      </c>
      <c r="AG63" s="16">
        <v>186913</v>
      </c>
      <c r="AH63" s="16">
        <v>0.21329999999999999</v>
      </c>
      <c r="AI63" s="16">
        <v>93.2</v>
      </c>
      <c r="AJ63" s="16">
        <v>95.1</v>
      </c>
      <c r="AK63" s="16">
        <v>0.14829999999999999</v>
      </c>
      <c r="AL63" s="16">
        <v>-0.55289999999999995</v>
      </c>
      <c r="AM63" s="16">
        <v>-7.0599999999999996E-2</v>
      </c>
      <c r="AN63" s="16">
        <v>0.44990000000000002</v>
      </c>
      <c r="AO63" s="16">
        <v>0.22520000000000001</v>
      </c>
      <c r="AP63" s="16">
        <v>-0.37059999999999998</v>
      </c>
      <c r="AQ63" s="16">
        <v>1.0785</v>
      </c>
      <c r="AR63" s="16">
        <f t="shared" si="3"/>
        <v>1</v>
      </c>
      <c r="AS63" s="5">
        <f t="shared" si="0"/>
        <v>6.3507299999999989E-2</v>
      </c>
      <c r="AU63" s="16" t="s">
        <v>49</v>
      </c>
      <c r="AV63" s="16" t="s">
        <v>261</v>
      </c>
      <c r="AW63" s="16" t="s">
        <v>408</v>
      </c>
      <c r="AX63" s="97">
        <f t="shared" si="1"/>
        <v>0</v>
      </c>
      <c r="AY63" s="4">
        <f t="shared" si="2"/>
        <v>0.98029100000000002</v>
      </c>
    </row>
    <row r="64" spans="1:83" x14ac:dyDescent="0.25">
      <c r="A64" s="16" t="s">
        <v>406</v>
      </c>
      <c r="B64" s="16" t="s">
        <v>4</v>
      </c>
      <c r="C64" s="16" t="s">
        <v>391</v>
      </c>
      <c r="D64" s="16">
        <v>1985</v>
      </c>
      <c r="E64" s="16" t="s">
        <v>4320</v>
      </c>
      <c r="F64" s="16" t="s">
        <v>594</v>
      </c>
      <c r="G64" s="10">
        <v>79439.3</v>
      </c>
      <c r="H64" s="73">
        <v>11.28275</v>
      </c>
      <c r="I64" s="16" t="s">
        <v>6700</v>
      </c>
      <c r="J64" s="71">
        <v>0</v>
      </c>
      <c r="K64" s="71">
        <v>1</v>
      </c>
      <c r="L64" s="16">
        <v>0.24716840000000001</v>
      </c>
      <c r="M64" s="16">
        <v>8.6269600000000002E-2</v>
      </c>
      <c r="N64" s="16">
        <v>-0.15814980000000001</v>
      </c>
      <c r="O64" s="16">
        <v>-0.36272379999999999</v>
      </c>
      <c r="P64" s="16">
        <v>0.58011919999999995</v>
      </c>
      <c r="Q64" s="16">
        <v>0.41481869999999998</v>
      </c>
      <c r="R64" s="16">
        <v>0.59460000000000002</v>
      </c>
      <c r="S64" s="16">
        <v>0.1191</v>
      </c>
      <c r="T64" s="16">
        <v>0</v>
      </c>
      <c r="U64" s="16">
        <v>3.74525</v>
      </c>
      <c r="V64" s="16">
        <v>17.649999999999999</v>
      </c>
      <c r="W64" s="16">
        <v>5.29</v>
      </c>
      <c r="X64" s="16">
        <v>428.62900000000002</v>
      </c>
      <c r="Y64" s="16">
        <v>23.240200000000002</v>
      </c>
      <c r="Z64" s="16">
        <v>0.19739999999999999</v>
      </c>
      <c r="AA64" s="16">
        <v>-0.76912610000000003</v>
      </c>
      <c r="AB64" s="16">
        <v>0</v>
      </c>
      <c r="AC64" s="16">
        <v>0</v>
      </c>
      <c r="AD64" s="16">
        <v>29.905000000000001</v>
      </c>
      <c r="AE64" s="16">
        <v>15.3689</v>
      </c>
      <c r="AF64" s="16">
        <v>0.58819999999999995</v>
      </c>
      <c r="AG64" s="16">
        <v>888604</v>
      </c>
      <c r="AH64" s="16">
        <v>0.25355</v>
      </c>
      <c r="AI64" s="16">
        <v>97.334500000000006</v>
      </c>
      <c r="AJ64" s="16">
        <v>99.756900000000002</v>
      </c>
      <c r="AK64" s="16">
        <v>-0.1532</v>
      </c>
      <c r="AL64" s="16">
        <v>-0.59850000000000003</v>
      </c>
      <c r="AM64" s="16">
        <v>0.14280000000000001</v>
      </c>
      <c r="AN64" s="16">
        <v>0.86240000000000006</v>
      </c>
      <c r="AO64" s="16">
        <v>0.69530000000000003</v>
      </c>
      <c r="AP64" s="16">
        <v>0.75660000000000005</v>
      </c>
      <c r="AQ64" s="16">
        <v>19.577400000000001</v>
      </c>
      <c r="AR64" s="16">
        <f t="shared" si="3"/>
        <v>1</v>
      </c>
      <c r="AS64" s="5">
        <f t="shared" si="0"/>
        <v>0</v>
      </c>
      <c r="AU64" s="16" t="s">
        <v>553</v>
      </c>
      <c r="AV64" s="16" t="s">
        <v>262</v>
      </c>
      <c r="AW64" s="16" t="s">
        <v>405</v>
      </c>
      <c r="AX64" s="97">
        <f t="shared" si="1"/>
        <v>1</v>
      </c>
      <c r="AY64" s="4">
        <f t="shared" si="2"/>
        <v>0</v>
      </c>
    </row>
    <row r="65" spans="1:87" x14ac:dyDescent="0.25">
      <c r="A65" s="16" t="s">
        <v>406</v>
      </c>
      <c r="B65" s="16" t="s">
        <v>4</v>
      </c>
      <c r="C65" s="16" t="s">
        <v>391</v>
      </c>
      <c r="D65" s="16">
        <v>1986</v>
      </c>
      <c r="E65" s="16" t="s">
        <v>4341</v>
      </c>
      <c r="F65" s="16" t="s">
        <v>594</v>
      </c>
      <c r="G65" s="10">
        <v>63832.1</v>
      </c>
      <c r="H65" s="73">
        <v>11.06401</v>
      </c>
      <c r="I65" s="16" t="s">
        <v>6700</v>
      </c>
      <c r="J65" s="71">
        <v>0</v>
      </c>
      <c r="K65" s="71">
        <v>1</v>
      </c>
      <c r="L65" s="16">
        <v>0.27949489999999999</v>
      </c>
      <c r="M65" s="16">
        <v>9.5792299999999997E-2</v>
      </c>
      <c r="N65" s="16">
        <v>-0.22174350000000001</v>
      </c>
      <c r="O65" s="16">
        <v>-0.25607220000000003</v>
      </c>
      <c r="P65" s="16">
        <v>0.584893</v>
      </c>
      <c r="Q65" s="16">
        <v>0.42618610000000001</v>
      </c>
      <c r="R65" s="16">
        <v>0.59460000000000002</v>
      </c>
      <c r="S65" s="16">
        <v>0.11940000000000001</v>
      </c>
      <c r="T65" s="16">
        <v>8.9999999999999998E-4</v>
      </c>
      <c r="U65" s="16">
        <v>2.7660499999999999</v>
      </c>
      <c r="V65" s="16">
        <v>18.414000000000001</v>
      </c>
      <c r="W65" s="16">
        <v>5.6660000000000004</v>
      </c>
      <c r="X65" s="16">
        <v>428.67500000000001</v>
      </c>
      <c r="Y65" s="16">
        <v>24.9358</v>
      </c>
      <c r="Z65" s="16">
        <v>0.23449999999999999</v>
      </c>
      <c r="AA65" s="16">
        <v>-0.77145640000000004</v>
      </c>
      <c r="AB65" s="16">
        <v>0</v>
      </c>
      <c r="AC65" s="16">
        <v>0</v>
      </c>
      <c r="AD65" s="16">
        <v>29.965</v>
      </c>
      <c r="AE65" s="16">
        <v>15.465400000000001</v>
      </c>
      <c r="AF65" s="16">
        <v>0.7843</v>
      </c>
      <c r="AG65" s="16">
        <v>895741</v>
      </c>
      <c r="AH65" s="16">
        <v>0.25195000000000001</v>
      </c>
      <c r="AI65" s="16">
        <v>97.341099999999997</v>
      </c>
      <c r="AJ65" s="16">
        <v>99.7517</v>
      </c>
      <c r="AK65" s="16">
        <v>-0.1852</v>
      </c>
      <c r="AL65" s="16">
        <v>-0.53010000000000002</v>
      </c>
      <c r="AM65" s="16">
        <v>0.18049999999999999</v>
      </c>
      <c r="AN65" s="16">
        <v>0.86150000000000004</v>
      </c>
      <c r="AO65" s="16">
        <v>0.69650000000000001</v>
      </c>
      <c r="AP65" s="16">
        <v>0.74839999999999995</v>
      </c>
      <c r="AQ65" s="16">
        <v>19.577400000000001</v>
      </c>
      <c r="AR65" s="16">
        <f t="shared" si="3"/>
        <v>1</v>
      </c>
      <c r="AS65" s="5">
        <f t="shared" si="0"/>
        <v>3.232649999999998E-2</v>
      </c>
      <c r="AU65" s="16" t="s">
        <v>178</v>
      </c>
      <c r="AV65" s="16" t="s">
        <v>263</v>
      </c>
      <c r="AW65" s="16" t="s">
        <v>407</v>
      </c>
      <c r="AX65" s="97">
        <f t="shared" si="1"/>
        <v>1</v>
      </c>
      <c r="AY65" s="4">
        <f t="shared" si="2"/>
        <v>1.0216969</v>
      </c>
    </row>
    <row r="66" spans="1:87" x14ac:dyDescent="0.25">
      <c r="A66" s="16" t="s">
        <v>406</v>
      </c>
      <c r="B66" s="16" t="s">
        <v>4</v>
      </c>
      <c r="C66" s="16" t="s">
        <v>391</v>
      </c>
      <c r="D66" s="16">
        <v>1987</v>
      </c>
      <c r="E66" s="16" t="s">
        <v>4339</v>
      </c>
      <c r="F66" s="16" t="s">
        <v>594</v>
      </c>
      <c r="G66" s="10">
        <v>62248.9</v>
      </c>
      <c r="H66" s="73">
        <v>11.0389</v>
      </c>
      <c r="I66" s="16" t="s">
        <v>6700</v>
      </c>
      <c r="J66" s="71">
        <v>0</v>
      </c>
      <c r="K66" s="71">
        <v>1</v>
      </c>
      <c r="L66" s="16">
        <v>0.30222090000000001</v>
      </c>
      <c r="M66" s="16">
        <v>0.10065490000000001</v>
      </c>
      <c r="N66" s="16">
        <v>-0.22683220000000001</v>
      </c>
      <c r="O66" s="16">
        <v>-0.23016110000000001</v>
      </c>
      <c r="P66" s="16">
        <v>0.59778430000000005</v>
      </c>
      <c r="Q66" s="16">
        <v>0.43757230000000003</v>
      </c>
      <c r="R66" s="16">
        <v>0.59460000000000002</v>
      </c>
      <c r="S66" s="16">
        <v>0.1197</v>
      </c>
      <c r="T66" s="16">
        <v>1.2999999999999999E-3</v>
      </c>
      <c r="U66" s="16">
        <v>2.45885</v>
      </c>
      <c r="V66" s="16">
        <v>19.178000000000001</v>
      </c>
      <c r="W66" s="16">
        <v>6.0419999999999998</v>
      </c>
      <c r="X66" s="16">
        <v>426.81400000000002</v>
      </c>
      <c r="Y66" s="16">
        <v>26.631499999999999</v>
      </c>
      <c r="Z66" s="16">
        <v>0.22839999999999999</v>
      </c>
      <c r="AA66" s="16">
        <v>-0.77378670000000005</v>
      </c>
      <c r="AB66" s="16">
        <v>0</v>
      </c>
      <c r="AC66" s="16">
        <v>0</v>
      </c>
      <c r="AD66" s="16">
        <v>30.024999999999999</v>
      </c>
      <c r="AE66" s="16">
        <v>16.358599999999999</v>
      </c>
      <c r="AF66" s="16">
        <v>0.90510000000000002</v>
      </c>
      <c r="AG66" s="16">
        <v>899084</v>
      </c>
      <c r="AH66" s="16">
        <v>0.25045000000000001</v>
      </c>
      <c r="AI66" s="16">
        <v>97.347700000000003</v>
      </c>
      <c r="AJ66" s="16">
        <v>99.746499999999997</v>
      </c>
      <c r="AK66" s="16">
        <v>-0.21709999999999999</v>
      </c>
      <c r="AL66" s="16">
        <v>-0.46179999999999999</v>
      </c>
      <c r="AM66" s="16">
        <v>0.21820000000000001</v>
      </c>
      <c r="AN66" s="16">
        <v>0.86060000000000003</v>
      </c>
      <c r="AO66" s="16">
        <v>0.69779999999999998</v>
      </c>
      <c r="AP66" s="16">
        <v>0.74019999999999997</v>
      </c>
      <c r="AQ66" s="16">
        <v>19.577400000000001</v>
      </c>
      <c r="AR66" s="16">
        <f t="shared" si="3"/>
        <v>1</v>
      </c>
      <c r="AS66" s="5">
        <f t="shared" si="0"/>
        <v>2.2726000000000024E-2</v>
      </c>
      <c r="AU66" s="16" t="s">
        <v>50</v>
      </c>
      <c r="AV66" s="16" t="s">
        <v>264</v>
      </c>
      <c r="AW66" s="16" t="s">
        <v>414</v>
      </c>
      <c r="AX66" s="97">
        <f t="shared" si="1"/>
        <v>1</v>
      </c>
      <c r="AY66" s="4">
        <f t="shared" si="2"/>
        <v>1.257565</v>
      </c>
    </row>
    <row r="67" spans="1:87" x14ac:dyDescent="0.25">
      <c r="A67" s="16" t="s">
        <v>406</v>
      </c>
      <c r="B67" s="16" t="s">
        <v>4</v>
      </c>
      <c r="C67" s="16" t="s">
        <v>391</v>
      </c>
      <c r="D67" s="16">
        <v>1988</v>
      </c>
      <c r="E67" s="16" t="s">
        <v>4332</v>
      </c>
      <c r="F67" s="16" t="s">
        <v>594</v>
      </c>
      <c r="G67" s="10">
        <v>57136.1</v>
      </c>
      <c r="H67" s="73">
        <v>10.953189999999999</v>
      </c>
      <c r="I67" s="16" t="s">
        <v>6700</v>
      </c>
      <c r="J67" s="71">
        <v>0</v>
      </c>
      <c r="K67" s="71">
        <v>1</v>
      </c>
      <c r="L67" s="16">
        <v>0.33964939999999999</v>
      </c>
      <c r="M67" s="16">
        <v>0.10272149999999999</v>
      </c>
      <c r="N67" s="16">
        <v>-0.25654120000000002</v>
      </c>
      <c r="O67" s="16">
        <v>-0.16936709999999999</v>
      </c>
      <c r="P67" s="16">
        <v>0.63368559999999996</v>
      </c>
      <c r="Q67" s="16">
        <v>0.44892270000000001</v>
      </c>
      <c r="R67" s="16">
        <v>0.59460000000000002</v>
      </c>
      <c r="S67" s="16">
        <v>0.12</v>
      </c>
      <c r="T67" s="16">
        <v>1.4E-3</v>
      </c>
      <c r="U67" s="16">
        <v>1.87795</v>
      </c>
      <c r="V67" s="16">
        <v>19.942</v>
      </c>
      <c r="W67" s="16">
        <v>6.4180000000000001</v>
      </c>
      <c r="X67" s="16">
        <v>425.60599999999999</v>
      </c>
      <c r="Y67" s="16">
        <v>28.327100000000002</v>
      </c>
      <c r="Z67" s="16">
        <v>0.24099999999999999</v>
      </c>
      <c r="AA67" s="16">
        <v>-0.77592269999999997</v>
      </c>
      <c r="AB67" s="16">
        <v>0</v>
      </c>
      <c r="AC67" s="16">
        <v>0</v>
      </c>
      <c r="AD67" s="16">
        <v>30.08</v>
      </c>
      <c r="AE67" s="16">
        <v>18.403500000000001</v>
      </c>
      <c r="AF67" s="16">
        <v>0.85899999999999999</v>
      </c>
      <c r="AG67" s="16">
        <v>919509</v>
      </c>
      <c r="AH67" s="16">
        <v>0.24895</v>
      </c>
      <c r="AI67" s="16">
        <v>97.354299999999995</v>
      </c>
      <c r="AJ67" s="16">
        <v>99.741200000000006</v>
      </c>
      <c r="AK67" s="16">
        <v>-0.24909999999999999</v>
      </c>
      <c r="AL67" s="16">
        <v>-0.39350000000000002</v>
      </c>
      <c r="AM67" s="16">
        <v>0.25590000000000002</v>
      </c>
      <c r="AN67" s="16">
        <v>0.85970000000000002</v>
      </c>
      <c r="AO67" s="16">
        <v>0.69899999999999995</v>
      </c>
      <c r="AP67" s="16">
        <v>0.73199999999999998</v>
      </c>
      <c r="AQ67" s="16">
        <v>19.577400000000001</v>
      </c>
      <c r="AR67" s="16">
        <f t="shared" si="3"/>
        <v>1</v>
      </c>
      <c r="AS67" s="5">
        <f t="shared" si="0"/>
        <v>3.7428499999999976E-2</v>
      </c>
      <c r="AU67" s="16" t="s">
        <v>51</v>
      </c>
      <c r="AV67" s="16" t="s">
        <v>265</v>
      </c>
      <c r="AW67" s="16" t="s">
        <v>414</v>
      </c>
      <c r="AX67" s="97">
        <f t="shared" si="1"/>
        <v>0</v>
      </c>
      <c r="AY67" s="4">
        <f t="shared" si="2"/>
        <v>1.8704990000000001</v>
      </c>
    </row>
    <row r="68" spans="1:87" x14ac:dyDescent="0.25">
      <c r="A68" s="16" t="s">
        <v>406</v>
      </c>
      <c r="B68" s="16" t="s">
        <v>4</v>
      </c>
      <c r="C68" s="16" t="s">
        <v>391</v>
      </c>
      <c r="D68" s="16">
        <v>1989</v>
      </c>
      <c r="E68" s="16" t="s">
        <v>4340</v>
      </c>
      <c r="F68" s="16" t="s">
        <v>594</v>
      </c>
      <c r="G68" s="10">
        <v>60523.199999999997</v>
      </c>
      <c r="H68" s="73">
        <v>11.01078</v>
      </c>
      <c r="I68" s="16" t="s">
        <v>6700</v>
      </c>
      <c r="J68" s="71">
        <v>0</v>
      </c>
      <c r="K68" s="71">
        <v>1</v>
      </c>
      <c r="L68" s="16">
        <v>0.41323090000000001</v>
      </c>
      <c r="M68" s="16">
        <v>0.1075841</v>
      </c>
      <c r="N68" s="16">
        <v>-0.15202889999999999</v>
      </c>
      <c r="O68" s="16">
        <v>-0.15230869999999999</v>
      </c>
      <c r="P68" s="16">
        <v>0.65992890000000004</v>
      </c>
      <c r="Q68" s="16">
        <v>0.46032620000000002</v>
      </c>
      <c r="R68" s="16">
        <v>0.59460000000000002</v>
      </c>
      <c r="S68" s="16">
        <v>0.1203</v>
      </c>
      <c r="T68" s="16">
        <v>1.8E-3</v>
      </c>
      <c r="U68" s="16">
        <v>2.5136500000000002</v>
      </c>
      <c r="V68" s="16">
        <v>20.706</v>
      </c>
      <c r="W68" s="16">
        <v>6.7939999999999996</v>
      </c>
      <c r="X68" s="16">
        <v>425.38200000000001</v>
      </c>
      <c r="Y68" s="16">
        <v>30.0227</v>
      </c>
      <c r="Z68" s="16">
        <v>0.23019999999999999</v>
      </c>
      <c r="AA68" s="16">
        <v>-0.77805880000000005</v>
      </c>
      <c r="AB68" s="16">
        <v>0</v>
      </c>
      <c r="AC68" s="16">
        <v>0</v>
      </c>
      <c r="AD68" s="16">
        <v>30.135000000000002</v>
      </c>
      <c r="AE68" s="16">
        <v>20.662700000000001</v>
      </c>
      <c r="AF68" s="16">
        <v>1.4613</v>
      </c>
      <c r="AG68" s="16">
        <v>911854</v>
      </c>
      <c r="AH68" s="16">
        <v>0.24734999999999999</v>
      </c>
      <c r="AI68" s="16">
        <v>97.360900000000001</v>
      </c>
      <c r="AJ68" s="16">
        <v>99.736000000000004</v>
      </c>
      <c r="AK68" s="16">
        <v>-0.28110000000000002</v>
      </c>
      <c r="AL68" s="16">
        <v>-0.3251</v>
      </c>
      <c r="AM68" s="16">
        <v>0.29370000000000002</v>
      </c>
      <c r="AN68" s="16">
        <v>0.85880000000000001</v>
      </c>
      <c r="AO68" s="16">
        <v>0.70020000000000004</v>
      </c>
      <c r="AP68" s="16">
        <v>0.72389999999999999</v>
      </c>
      <c r="AQ68" s="16">
        <v>19.577400000000001</v>
      </c>
      <c r="AR68" s="16">
        <f t="shared" si="3"/>
        <v>1</v>
      </c>
      <c r="AS68" s="5">
        <f t="shared" ref="AS68:AS131" si="4">IF(D68=1985, 0, L68-L67)</f>
        <v>7.3581500000000022E-2</v>
      </c>
      <c r="AU68" s="16" t="s">
        <v>52</v>
      </c>
      <c r="AV68" s="16" t="s">
        <v>266</v>
      </c>
      <c r="AW68" s="16" t="s">
        <v>408</v>
      </c>
      <c r="AX68" s="97">
        <f t="shared" ref="AX68:AX131" si="5">SUMIFS(AR$4:AR$6063,C$4:C$6063,AV68, D$4:D$6063, 2014)</f>
        <v>1</v>
      </c>
      <c r="AY68" s="4">
        <f t="shared" ref="AY68:AY131" si="6">SUMIFS(AS$4:AS$6064,C$4:C$6064,$AV68)</f>
        <v>0.81026769999999981</v>
      </c>
    </row>
    <row r="69" spans="1:87" x14ac:dyDescent="0.25">
      <c r="A69" s="16" t="s">
        <v>406</v>
      </c>
      <c r="B69" s="16" t="s">
        <v>4</v>
      </c>
      <c r="C69" s="16" t="s">
        <v>391</v>
      </c>
      <c r="D69" s="16">
        <v>1990</v>
      </c>
      <c r="E69" s="16" t="s">
        <v>4328</v>
      </c>
      <c r="F69" s="16" t="s">
        <v>594</v>
      </c>
      <c r="G69" s="10">
        <v>67606.899999999994</v>
      </c>
      <c r="H69" s="73">
        <v>11.12147</v>
      </c>
      <c r="I69" s="16" t="s">
        <v>6700</v>
      </c>
      <c r="J69" s="71">
        <v>0</v>
      </c>
      <c r="K69" s="71">
        <v>1</v>
      </c>
      <c r="L69" s="16">
        <v>0.46047310000000002</v>
      </c>
      <c r="M69" s="16">
        <v>0.18397759999999999</v>
      </c>
      <c r="N69" s="16">
        <v>-0.1332188</v>
      </c>
      <c r="O69" s="16">
        <v>-0.17377970000000001</v>
      </c>
      <c r="P69" s="16">
        <v>0.68329740000000005</v>
      </c>
      <c r="Q69" s="16">
        <v>0.47172789999999998</v>
      </c>
      <c r="R69" s="16">
        <v>0.59460000000000002</v>
      </c>
      <c r="S69" s="16">
        <v>0.14050000000000001</v>
      </c>
      <c r="T69" s="16">
        <v>1.8E-3</v>
      </c>
      <c r="U69" s="16">
        <v>2.3851</v>
      </c>
      <c r="V69" s="16">
        <v>21.47</v>
      </c>
      <c r="W69" s="16">
        <v>7.17</v>
      </c>
      <c r="X69" s="16">
        <v>424.32299999999998</v>
      </c>
      <c r="Y69" s="16">
        <v>31.718399999999999</v>
      </c>
      <c r="Z69" s="16">
        <v>0.20200000000000001</v>
      </c>
      <c r="AA69" s="16">
        <v>-0.76252379999999997</v>
      </c>
      <c r="AB69" s="16">
        <v>0</v>
      </c>
      <c r="AC69" s="16">
        <v>0</v>
      </c>
      <c r="AD69" s="16">
        <v>29.734999999999999</v>
      </c>
      <c r="AE69" s="16">
        <v>21.944900000000001</v>
      </c>
      <c r="AF69" s="16">
        <v>1.8587</v>
      </c>
      <c r="AG69" s="16">
        <v>942887</v>
      </c>
      <c r="AH69" s="16">
        <v>0.22409999999999999</v>
      </c>
      <c r="AI69" s="16">
        <v>97.4</v>
      </c>
      <c r="AJ69" s="16">
        <v>99.7</v>
      </c>
      <c r="AK69" s="16">
        <v>-0.313</v>
      </c>
      <c r="AL69" s="16">
        <v>-0.25679999999999997</v>
      </c>
      <c r="AM69" s="16">
        <v>0.33139999999999997</v>
      </c>
      <c r="AN69" s="16">
        <v>0.85799999999999998</v>
      </c>
      <c r="AO69" s="16">
        <v>0.70150000000000001</v>
      </c>
      <c r="AP69" s="16">
        <v>0.7157</v>
      </c>
      <c r="AQ69" s="16">
        <v>19.577400000000001</v>
      </c>
      <c r="AR69" s="16">
        <f t="shared" ref="AR69:AR132" si="7">IF(OR(AND(I69&lt;&gt;"", I69&gt;=10000000, AQ69&lt;=32.5), AND(A69="Middle East &amp; North Africa", I69&lt;&gt;"", I69&gt;=9000000, AQ69&lt;&gt;"", AQ69&lt;=32.5)), 0, 1)</f>
        <v>1</v>
      </c>
      <c r="AS69" s="5">
        <f t="shared" si="4"/>
        <v>4.7242200000000012E-2</v>
      </c>
      <c r="AU69" s="16" t="s">
        <v>57</v>
      </c>
      <c r="AV69" s="16" t="s">
        <v>267</v>
      </c>
      <c r="AW69" s="16" t="s">
        <v>408</v>
      </c>
      <c r="AX69" s="97">
        <f t="shared" si="5"/>
        <v>1</v>
      </c>
      <c r="AY69" s="4">
        <f t="shared" si="6"/>
        <v>0.16242800000000002</v>
      </c>
    </row>
    <row r="70" spans="1:87" x14ac:dyDescent="0.25">
      <c r="A70" s="16" t="s">
        <v>406</v>
      </c>
      <c r="B70" s="16" t="s">
        <v>4</v>
      </c>
      <c r="C70" s="16" t="s">
        <v>391</v>
      </c>
      <c r="D70" s="16">
        <v>1991</v>
      </c>
      <c r="E70" s="16" t="s">
        <v>4330</v>
      </c>
      <c r="F70" s="16" t="s">
        <v>594</v>
      </c>
      <c r="G70" s="10">
        <v>64386.1</v>
      </c>
      <c r="H70" s="73">
        <v>11.072649999999999</v>
      </c>
      <c r="I70" s="16" t="s">
        <v>6700</v>
      </c>
      <c r="J70" s="71">
        <v>0</v>
      </c>
      <c r="K70" s="71">
        <v>1</v>
      </c>
      <c r="L70" s="16">
        <v>0.47025670000000003</v>
      </c>
      <c r="M70" s="16">
        <v>9.6077200000000001E-2</v>
      </c>
      <c r="N70" s="16">
        <v>-9.4105099999999997E-2</v>
      </c>
      <c r="O70" s="16">
        <v>-0.11251609999999999</v>
      </c>
      <c r="P70" s="16">
        <v>0.67724189999999995</v>
      </c>
      <c r="Q70" s="16">
        <v>0.48309530000000001</v>
      </c>
      <c r="R70" s="16">
        <v>0.59460000000000002</v>
      </c>
      <c r="S70" s="16">
        <v>0.1143</v>
      </c>
      <c r="T70" s="16">
        <v>3.0000000000000001E-3</v>
      </c>
      <c r="U70" s="16">
        <v>2.4559500000000001</v>
      </c>
      <c r="V70" s="16">
        <v>22.393999999999998</v>
      </c>
      <c r="W70" s="16">
        <v>7.65</v>
      </c>
      <c r="X70" s="16">
        <v>421.637</v>
      </c>
      <c r="Y70" s="16">
        <v>33.414000000000001</v>
      </c>
      <c r="Z70" s="16">
        <v>0.21629999999999999</v>
      </c>
      <c r="AA70" s="16">
        <v>-0.75669810000000004</v>
      </c>
      <c r="AB70" s="16">
        <v>0</v>
      </c>
      <c r="AC70" s="16">
        <v>0</v>
      </c>
      <c r="AD70" s="16">
        <v>29.585000000000001</v>
      </c>
      <c r="AE70" s="16">
        <v>22.9299</v>
      </c>
      <c r="AF70" s="16">
        <v>2.2541000000000002</v>
      </c>
      <c r="AG70" s="16">
        <v>906915</v>
      </c>
      <c r="AH70" s="16">
        <v>0.2205</v>
      </c>
      <c r="AI70" s="16">
        <v>97.4</v>
      </c>
      <c r="AJ70" s="16">
        <v>99.7</v>
      </c>
      <c r="AK70" s="16">
        <v>-0.34499999999999997</v>
      </c>
      <c r="AL70" s="16">
        <v>-0.18840000000000001</v>
      </c>
      <c r="AM70" s="16">
        <v>0.36909999999999998</v>
      </c>
      <c r="AN70" s="16">
        <v>0.85709999999999997</v>
      </c>
      <c r="AO70" s="16">
        <v>0.70269999999999999</v>
      </c>
      <c r="AP70" s="16">
        <v>0.70750000000000002</v>
      </c>
      <c r="AQ70" s="16">
        <v>19.577400000000001</v>
      </c>
      <c r="AR70" s="16">
        <f t="shared" si="7"/>
        <v>1</v>
      </c>
      <c r="AS70" s="5">
        <f t="shared" si="4"/>
        <v>9.7836000000000034E-3</v>
      </c>
      <c r="AU70" s="16" t="s">
        <v>54</v>
      </c>
      <c r="AV70" s="16" t="s">
        <v>268</v>
      </c>
      <c r="AW70" s="16" t="s">
        <v>405</v>
      </c>
      <c r="AX70" s="97">
        <f t="shared" si="5"/>
        <v>1</v>
      </c>
      <c r="AY70" s="4">
        <f t="shared" si="6"/>
        <v>2.5395770000000004</v>
      </c>
    </row>
    <row r="71" spans="1:87" x14ac:dyDescent="0.25">
      <c r="A71" s="16" t="s">
        <v>406</v>
      </c>
      <c r="B71" s="16" t="s">
        <v>4</v>
      </c>
      <c r="C71" s="16" t="s">
        <v>391</v>
      </c>
      <c r="D71" s="16">
        <v>1992</v>
      </c>
      <c r="E71" s="16" t="s">
        <v>4321</v>
      </c>
      <c r="F71" s="16" t="s">
        <v>594</v>
      </c>
      <c r="G71" s="10">
        <v>62821.2</v>
      </c>
      <c r="H71" s="73">
        <v>11.04805</v>
      </c>
      <c r="I71" s="16" t="s">
        <v>6700</v>
      </c>
      <c r="J71" s="71">
        <v>0</v>
      </c>
      <c r="K71" s="71">
        <v>1</v>
      </c>
      <c r="L71" s="16">
        <v>0.5388155</v>
      </c>
      <c r="M71" s="16">
        <v>7.0631299999999994E-2</v>
      </c>
      <c r="N71" s="16">
        <v>-3.0097700000000002E-2</v>
      </c>
      <c r="O71" s="16">
        <v>-4.0548800000000003E-2</v>
      </c>
      <c r="P71" s="16">
        <v>0.70495770000000002</v>
      </c>
      <c r="Q71" s="16">
        <v>0.49446370000000001</v>
      </c>
      <c r="R71" s="16">
        <v>0.59460000000000002</v>
      </c>
      <c r="S71" s="16">
        <v>0.1056</v>
      </c>
      <c r="T71" s="16">
        <v>3.8E-3</v>
      </c>
      <c r="U71" s="16">
        <v>2.5761500000000002</v>
      </c>
      <c r="V71" s="16">
        <v>23.318000000000001</v>
      </c>
      <c r="W71" s="16">
        <v>8.1300000000000008</v>
      </c>
      <c r="X71" s="16">
        <v>422.04</v>
      </c>
      <c r="Y71" s="16">
        <v>35.1096</v>
      </c>
      <c r="Z71" s="16">
        <v>0.23350000000000001</v>
      </c>
      <c r="AA71" s="16">
        <v>-0.76640750000000002</v>
      </c>
      <c r="AB71" s="16">
        <v>0</v>
      </c>
      <c r="AC71" s="16">
        <v>0</v>
      </c>
      <c r="AD71" s="16">
        <v>29.835000000000001</v>
      </c>
      <c r="AE71" s="16">
        <v>24.419</v>
      </c>
      <c r="AF71" s="16">
        <v>2.4302000000000001</v>
      </c>
      <c r="AG71" s="16">
        <v>925650</v>
      </c>
      <c r="AH71" s="16">
        <v>0.217</v>
      </c>
      <c r="AI71" s="16">
        <v>97.4</v>
      </c>
      <c r="AJ71" s="16">
        <v>99.7</v>
      </c>
      <c r="AK71" s="16">
        <v>-0.377</v>
      </c>
      <c r="AL71" s="16">
        <v>-0.1201</v>
      </c>
      <c r="AM71" s="16">
        <v>0.40689999999999998</v>
      </c>
      <c r="AN71" s="16">
        <v>0.85619999999999996</v>
      </c>
      <c r="AO71" s="16">
        <v>0.70389999999999997</v>
      </c>
      <c r="AP71" s="16">
        <v>0.69930000000000003</v>
      </c>
      <c r="AQ71" s="16">
        <v>19.577400000000001</v>
      </c>
      <c r="AR71" s="16">
        <f t="shared" si="7"/>
        <v>1</v>
      </c>
      <c r="AS71" s="5">
        <f t="shared" si="4"/>
        <v>6.8558799999999975E-2</v>
      </c>
      <c r="AU71" s="16" t="s">
        <v>39</v>
      </c>
      <c r="AV71" s="16" t="s">
        <v>269</v>
      </c>
      <c r="AW71" s="16" t="s">
        <v>414</v>
      </c>
      <c r="AX71" s="97">
        <f t="shared" si="5"/>
        <v>0</v>
      </c>
      <c r="AY71" s="4">
        <f t="shared" si="6"/>
        <v>1.9752499999999995</v>
      </c>
    </row>
    <row r="72" spans="1:87" x14ac:dyDescent="0.25">
      <c r="A72" s="16" t="s">
        <v>406</v>
      </c>
      <c r="B72" s="16" t="s">
        <v>4</v>
      </c>
      <c r="C72" s="16" t="s">
        <v>391</v>
      </c>
      <c r="D72" s="16">
        <v>1993</v>
      </c>
      <c r="E72" s="16" t="s">
        <v>4326</v>
      </c>
      <c r="F72" s="16" t="s">
        <v>594</v>
      </c>
      <c r="G72" s="10">
        <v>60133.2</v>
      </c>
      <c r="H72" s="73">
        <v>11.00432</v>
      </c>
      <c r="I72" s="16" t="s">
        <v>6700</v>
      </c>
      <c r="J72" s="71">
        <v>0</v>
      </c>
      <c r="K72" s="71">
        <v>1</v>
      </c>
      <c r="L72" s="16">
        <v>0.64867280000000005</v>
      </c>
      <c r="M72" s="16">
        <v>8.8798500000000002E-2</v>
      </c>
      <c r="N72" s="16">
        <v>3.6543399999999997E-2</v>
      </c>
      <c r="O72" s="16">
        <v>3.3209000000000002E-2</v>
      </c>
      <c r="P72" s="16">
        <v>0.7765263</v>
      </c>
      <c r="Q72" s="16">
        <v>0.50583210000000001</v>
      </c>
      <c r="R72" s="16">
        <v>0.59460000000000002</v>
      </c>
      <c r="S72" s="16">
        <v>0.1072</v>
      </c>
      <c r="T72" s="16">
        <v>5.1000000000000004E-3</v>
      </c>
      <c r="U72" s="16">
        <v>2.8173499999999998</v>
      </c>
      <c r="V72" s="16">
        <v>24.242000000000001</v>
      </c>
      <c r="W72" s="16">
        <v>8.61</v>
      </c>
      <c r="X72" s="16">
        <v>420.86200000000002</v>
      </c>
      <c r="Y72" s="16">
        <v>36.805199999999999</v>
      </c>
      <c r="Z72" s="16">
        <v>0.25240000000000001</v>
      </c>
      <c r="AA72" s="16">
        <v>-0.77203889999999997</v>
      </c>
      <c r="AB72" s="16">
        <v>0</v>
      </c>
      <c r="AC72" s="16">
        <v>0</v>
      </c>
      <c r="AD72" s="16">
        <v>29.98</v>
      </c>
      <c r="AE72" s="16">
        <v>26.0806</v>
      </c>
      <c r="AF72" s="16">
        <v>3.3277000000000001</v>
      </c>
      <c r="AG72" s="43">
        <v>1000000</v>
      </c>
      <c r="AH72" s="16">
        <v>0.21410000000000001</v>
      </c>
      <c r="AI72" s="16">
        <v>97.4</v>
      </c>
      <c r="AJ72" s="16">
        <v>99.7</v>
      </c>
      <c r="AK72" s="16">
        <v>-0.40899999999999997</v>
      </c>
      <c r="AL72" s="16">
        <v>-5.1799999999999999E-2</v>
      </c>
      <c r="AM72" s="16">
        <v>0.4446</v>
      </c>
      <c r="AN72" s="16">
        <v>0.85529999999999995</v>
      </c>
      <c r="AO72" s="16">
        <v>0.70520000000000005</v>
      </c>
      <c r="AP72" s="16">
        <v>0.69110000000000005</v>
      </c>
      <c r="AQ72" s="16">
        <v>19.577400000000001</v>
      </c>
      <c r="AR72" s="16">
        <f t="shared" si="7"/>
        <v>1</v>
      </c>
      <c r="AS72" s="5">
        <f t="shared" si="4"/>
        <v>0.10985730000000005</v>
      </c>
      <c r="AU72" s="16" t="s">
        <v>55</v>
      </c>
      <c r="AV72" s="16" t="s">
        <v>270</v>
      </c>
      <c r="AW72" s="16" t="s">
        <v>408</v>
      </c>
      <c r="AX72" s="97">
        <f t="shared" si="5"/>
        <v>0</v>
      </c>
      <c r="AY72" s="4">
        <f t="shared" si="6"/>
        <v>1.2525406000000001</v>
      </c>
    </row>
    <row r="73" spans="1:87" x14ac:dyDescent="0.25">
      <c r="A73" s="16" t="s">
        <v>406</v>
      </c>
      <c r="B73" s="16" t="s">
        <v>4</v>
      </c>
      <c r="C73" s="16" t="s">
        <v>391</v>
      </c>
      <c r="D73" s="16">
        <v>1994</v>
      </c>
      <c r="E73" s="16" t="s">
        <v>4343</v>
      </c>
      <c r="F73" s="16" t="s">
        <v>594</v>
      </c>
      <c r="G73" s="10">
        <v>60932.3</v>
      </c>
      <c r="H73" s="73">
        <v>11.017519999999999</v>
      </c>
      <c r="I73" s="16" t="s">
        <v>6700</v>
      </c>
      <c r="J73" s="71">
        <v>0</v>
      </c>
      <c r="K73" s="71">
        <v>1</v>
      </c>
      <c r="L73" s="16">
        <v>0.71466989999999997</v>
      </c>
      <c r="M73" s="16">
        <v>5.1263099999999999E-2</v>
      </c>
      <c r="N73" s="16">
        <v>0.1220475</v>
      </c>
      <c r="O73" s="16">
        <v>7.8451199999999999E-2</v>
      </c>
      <c r="P73" s="16">
        <v>0.81599940000000004</v>
      </c>
      <c r="Q73" s="16">
        <v>0.51721729999999999</v>
      </c>
      <c r="R73" s="16">
        <v>0.59460000000000002</v>
      </c>
      <c r="S73" s="16">
        <v>9.9000000000000005E-2</v>
      </c>
      <c r="T73" s="16">
        <v>4.4000000000000003E-3</v>
      </c>
      <c r="U73" s="16">
        <v>3.1236000000000002</v>
      </c>
      <c r="V73" s="16">
        <v>25.166</v>
      </c>
      <c r="W73" s="16">
        <v>9.09</v>
      </c>
      <c r="X73" s="16">
        <v>421.56799999999998</v>
      </c>
      <c r="Y73" s="16">
        <v>38.500900000000001</v>
      </c>
      <c r="Z73" s="16">
        <v>0.25530000000000003</v>
      </c>
      <c r="AA73" s="16">
        <v>-0.78174840000000001</v>
      </c>
      <c r="AB73" s="16">
        <v>0</v>
      </c>
      <c r="AC73" s="16">
        <v>0</v>
      </c>
      <c r="AD73" s="16">
        <v>30.23</v>
      </c>
      <c r="AE73" s="16">
        <v>27.557400000000001</v>
      </c>
      <c r="AF73" s="16">
        <v>4.0986000000000002</v>
      </c>
      <c r="AG73" s="43">
        <v>1100000</v>
      </c>
      <c r="AH73" s="16">
        <v>0.20979999999999999</v>
      </c>
      <c r="AI73" s="16">
        <v>97.4</v>
      </c>
      <c r="AJ73" s="16">
        <v>99.7</v>
      </c>
      <c r="AK73" s="16">
        <v>-0.44090000000000001</v>
      </c>
      <c r="AL73" s="16">
        <v>1.66E-2</v>
      </c>
      <c r="AM73" s="16">
        <v>0.48230000000000001</v>
      </c>
      <c r="AN73" s="16">
        <v>0.85440000000000005</v>
      </c>
      <c r="AO73" s="16">
        <v>0.70640000000000003</v>
      </c>
      <c r="AP73" s="16">
        <v>0.68289999999999995</v>
      </c>
      <c r="AQ73" s="16">
        <v>19.577400000000001</v>
      </c>
      <c r="AR73" s="16">
        <f t="shared" si="7"/>
        <v>1</v>
      </c>
      <c r="AS73" s="5">
        <f t="shared" si="4"/>
        <v>6.599709999999992E-2</v>
      </c>
      <c r="AU73" s="16" t="s">
        <v>60</v>
      </c>
      <c r="AV73" s="16" t="s">
        <v>271</v>
      </c>
      <c r="AW73" s="16" t="s">
        <v>414</v>
      </c>
      <c r="AX73" s="97">
        <f t="shared" si="5"/>
        <v>0</v>
      </c>
      <c r="AY73" s="4">
        <f t="shared" si="6"/>
        <v>1.7017736000000001</v>
      </c>
      <c r="BS73" s="16"/>
    </row>
    <row r="74" spans="1:87" x14ac:dyDescent="0.25">
      <c r="A74" s="16" t="s">
        <v>406</v>
      </c>
      <c r="B74" s="16" t="s">
        <v>4</v>
      </c>
      <c r="C74" s="16" t="s">
        <v>391</v>
      </c>
      <c r="D74" s="16">
        <v>1995</v>
      </c>
      <c r="E74" s="16" t="s">
        <v>4325</v>
      </c>
      <c r="F74" s="16" t="s">
        <v>594</v>
      </c>
      <c r="G74" s="10">
        <v>61818.2</v>
      </c>
      <c r="H74" s="73">
        <v>11.03195</v>
      </c>
      <c r="I74" s="16" t="s">
        <v>6700</v>
      </c>
      <c r="J74" s="71">
        <v>0</v>
      </c>
      <c r="K74" s="71">
        <v>1</v>
      </c>
      <c r="L74" s="16">
        <v>0.77743859999999998</v>
      </c>
      <c r="M74" s="16">
        <v>0.11148959999999999</v>
      </c>
      <c r="N74" s="16">
        <v>0.13668469999999999</v>
      </c>
      <c r="O74" s="16">
        <v>0.116589</v>
      </c>
      <c r="P74" s="16">
        <v>0.83245959999999997</v>
      </c>
      <c r="Q74" s="16">
        <v>0.52860379999999996</v>
      </c>
      <c r="R74" s="16">
        <v>0.59460000000000002</v>
      </c>
      <c r="S74" s="16">
        <v>0.1132</v>
      </c>
      <c r="T74" s="16">
        <v>5.1000000000000004E-3</v>
      </c>
      <c r="U74" s="16">
        <v>2.6720000000000002</v>
      </c>
      <c r="V74" s="16">
        <v>26.09</v>
      </c>
      <c r="W74" s="16">
        <v>9.57</v>
      </c>
      <c r="X74" s="16">
        <v>423.65800000000002</v>
      </c>
      <c r="Y74" s="16">
        <v>40.1965</v>
      </c>
      <c r="Z74" s="16">
        <v>0.25440000000000002</v>
      </c>
      <c r="AA74" s="16">
        <v>-0.79145779999999999</v>
      </c>
      <c r="AB74" s="16">
        <v>0</v>
      </c>
      <c r="AC74" s="16">
        <v>0</v>
      </c>
      <c r="AD74" s="16">
        <v>30.48</v>
      </c>
      <c r="AE74" s="16">
        <v>28.654800000000002</v>
      </c>
      <c r="AF74" s="16">
        <v>5.4965999999999999</v>
      </c>
      <c r="AG74" s="43">
        <v>1100000</v>
      </c>
      <c r="AH74" s="16">
        <v>0.20250000000000001</v>
      </c>
      <c r="AI74" s="16">
        <v>97.4</v>
      </c>
      <c r="AJ74" s="16">
        <v>99.7</v>
      </c>
      <c r="AK74" s="16">
        <v>-0.47289999999999999</v>
      </c>
      <c r="AL74" s="16">
        <v>8.4900000000000003E-2</v>
      </c>
      <c r="AM74" s="16">
        <v>0.52010000000000001</v>
      </c>
      <c r="AN74" s="16">
        <v>0.85350000000000004</v>
      </c>
      <c r="AO74" s="16">
        <v>0.70760000000000001</v>
      </c>
      <c r="AP74" s="16">
        <v>0.67479999999999996</v>
      </c>
      <c r="AQ74" s="16">
        <v>19.577400000000001</v>
      </c>
      <c r="AR74" s="16">
        <f t="shared" si="7"/>
        <v>1</v>
      </c>
      <c r="AS74" s="5">
        <f t="shared" si="4"/>
        <v>6.2768700000000011E-2</v>
      </c>
      <c r="AU74" s="16" t="s">
        <v>179</v>
      </c>
      <c r="AV74" s="16" t="s">
        <v>272</v>
      </c>
      <c r="AW74" s="16" t="s">
        <v>405</v>
      </c>
      <c r="AX74" s="97">
        <f t="shared" si="5"/>
        <v>1</v>
      </c>
      <c r="AY74" s="4">
        <f t="shared" si="6"/>
        <v>3.2265661999999993</v>
      </c>
      <c r="BS74" s="16"/>
    </row>
    <row r="75" spans="1:87" x14ac:dyDescent="0.25">
      <c r="A75" s="16" t="s">
        <v>406</v>
      </c>
      <c r="B75" s="16" t="s">
        <v>4</v>
      </c>
      <c r="C75" s="16" t="s">
        <v>391</v>
      </c>
      <c r="D75" s="16">
        <v>1996</v>
      </c>
      <c r="E75" s="16" t="s">
        <v>4334</v>
      </c>
      <c r="F75" s="16" t="s">
        <v>594</v>
      </c>
      <c r="G75" s="10">
        <v>62294.1</v>
      </c>
      <c r="H75" s="73">
        <v>11.039619999999999</v>
      </c>
      <c r="I75" s="16" t="s">
        <v>6700</v>
      </c>
      <c r="J75" s="71">
        <v>0</v>
      </c>
      <c r="K75" s="71">
        <v>1</v>
      </c>
      <c r="L75" s="16">
        <v>0.73892650000000004</v>
      </c>
      <c r="M75" s="16">
        <v>-9.07448E-2</v>
      </c>
      <c r="N75" s="16">
        <v>0.1712852</v>
      </c>
      <c r="O75" s="16">
        <v>0.15642990000000001</v>
      </c>
      <c r="P75" s="16">
        <v>0.8593845</v>
      </c>
      <c r="Q75" s="16">
        <v>0.53465399999999996</v>
      </c>
      <c r="R75" s="16">
        <v>0.59460000000000002</v>
      </c>
      <c r="S75" s="16">
        <v>5.8000000000000003E-2</v>
      </c>
      <c r="T75" s="16">
        <v>5.7999999999999996E-3</v>
      </c>
      <c r="U75" s="16">
        <v>2.6610999999999998</v>
      </c>
      <c r="V75" s="16">
        <v>26.655999999999999</v>
      </c>
      <c r="W75" s="16">
        <v>10.013999999999999</v>
      </c>
      <c r="X75" s="16">
        <v>423.16</v>
      </c>
      <c r="Y75" s="16">
        <v>41.892099999999999</v>
      </c>
      <c r="Z75" s="16">
        <v>0.25480000000000003</v>
      </c>
      <c r="AA75" s="16">
        <v>-0.79903109999999999</v>
      </c>
      <c r="AB75" s="16">
        <v>0</v>
      </c>
      <c r="AC75" s="16">
        <v>0</v>
      </c>
      <c r="AD75" s="16">
        <v>30.675000000000001</v>
      </c>
      <c r="AE75" s="16">
        <v>29.871700000000001</v>
      </c>
      <c r="AF75" s="16">
        <v>7.8449999999999998</v>
      </c>
      <c r="AG75" s="43">
        <v>1100000</v>
      </c>
      <c r="AH75" s="16">
        <v>0.19589999999999999</v>
      </c>
      <c r="AI75" s="16">
        <v>97.4</v>
      </c>
      <c r="AJ75" s="16">
        <v>99.7</v>
      </c>
      <c r="AK75" s="16">
        <v>-0.43059999999999998</v>
      </c>
      <c r="AL75" s="16">
        <v>-8.6599999999999996E-2</v>
      </c>
      <c r="AM75" s="16">
        <v>0.63149999999999995</v>
      </c>
      <c r="AN75" s="16">
        <v>0.85780000000000001</v>
      </c>
      <c r="AO75" s="16">
        <v>0.73360000000000003</v>
      </c>
      <c r="AP75" s="16">
        <v>0.68789999999999996</v>
      </c>
      <c r="AQ75" s="16">
        <v>19.577400000000001</v>
      </c>
      <c r="AR75" s="16">
        <f t="shared" si="7"/>
        <v>1</v>
      </c>
      <c r="AS75" s="5">
        <f t="shared" si="4"/>
        <v>-3.8512099999999938E-2</v>
      </c>
      <c r="AU75" s="16" t="s">
        <v>180</v>
      </c>
      <c r="AV75" s="16" t="s">
        <v>273</v>
      </c>
      <c r="AW75" s="16" t="s">
        <v>409</v>
      </c>
      <c r="AX75" s="97">
        <f t="shared" si="5"/>
        <v>1</v>
      </c>
      <c r="AY75" s="4">
        <f t="shared" si="6"/>
        <v>1.0334570000000001</v>
      </c>
      <c r="BS75" s="16"/>
    </row>
    <row r="76" spans="1:87" x14ac:dyDescent="0.25">
      <c r="A76" s="16" t="s">
        <v>406</v>
      </c>
      <c r="B76" s="16" t="s">
        <v>4</v>
      </c>
      <c r="C76" s="16" t="s">
        <v>391</v>
      </c>
      <c r="D76" s="16">
        <v>1997</v>
      </c>
      <c r="E76" s="16" t="s">
        <v>4327</v>
      </c>
      <c r="F76" s="16" t="s">
        <v>594</v>
      </c>
      <c r="G76" s="10">
        <v>64176.5</v>
      </c>
      <c r="H76" s="73">
        <v>11.06939</v>
      </c>
      <c r="I76" s="16" t="s">
        <v>6700</v>
      </c>
      <c r="J76" s="71">
        <v>0</v>
      </c>
      <c r="K76" s="71">
        <v>1</v>
      </c>
      <c r="L76" s="16">
        <v>0.69314410000000004</v>
      </c>
      <c r="M76" s="16">
        <v>-0.17734929999999999</v>
      </c>
      <c r="N76" s="16">
        <v>4.6634099999999998E-2</v>
      </c>
      <c r="O76" s="16">
        <v>0.19959470000000001</v>
      </c>
      <c r="P76" s="16">
        <v>0.92343339999999996</v>
      </c>
      <c r="Q76" s="16">
        <v>0.52828019999999998</v>
      </c>
      <c r="R76" s="16">
        <v>0.59460000000000002</v>
      </c>
      <c r="S76" s="16">
        <v>3.5099999999999999E-2</v>
      </c>
      <c r="T76" s="16">
        <v>5.7999999999999996E-3</v>
      </c>
      <c r="U76" s="16">
        <v>1.1093999999999999</v>
      </c>
      <c r="V76" s="16">
        <v>27.222000000000001</v>
      </c>
      <c r="W76" s="16">
        <v>10.458</v>
      </c>
      <c r="X76" s="16">
        <v>423.096</v>
      </c>
      <c r="Y76" s="16">
        <v>43.587699999999998</v>
      </c>
      <c r="Z76" s="16">
        <v>0.26029999999999998</v>
      </c>
      <c r="AA76" s="16">
        <v>-0.78835080000000002</v>
      </c>
      <c r="AB76" s="16">
        <v>0</v>
      </c>
      <c r="AC76" s="16">
        <v>0</v>
      </c>
      <c r="AD76" s="16">
        <v>30.4</v>
      </c>
      <c r="AE76" s="16">
        <v>32.008099999999999</v>
      </c>
      <c r="AF76" s="16">
        <v>11.857900000000001</v>
      </c>
      <c r="AG76" s="43">
        <v>1100000</v>
      </c>
      <c r="AH76" s="16">
        <v>0.2319</v>
      </c>
      <c r="AI76" s="16">
        <v>97.4</v>
      </c>
      <c r="AJ76" s="16">
        <v>99.7</v>
      </c>
      <c r="AK76" s="16">
        <v>-0.49270000000000003</v>
      </c>
      <c r="AL76" s="16">
        <v>-5.8500000000000003E-2</v>
      </c>
      <c r="AM76" s="16">
        <v>0.69210000000000005</v>
      </c>
      <c r="AN76" s="16">
        <v>0.82040000000000002</v>
      </c>
      <c r="AO76" s="16">
        <v>0.68200000000000005</v>
      </c>
      <c r="AP76" s="16">
        <v>0.71040000000000003</v>
      </c>
      <c r="AQ76" s="16">
        <v>19.577400000000001</v>
      </c>
      <c r="AR76" s="16">
        <f t="shared" si="7"/>
        <v>1</v>
      </c>
      <c r="AS76" s="5">
        <f t="shared" si="4"/>
        <v>-4.5782400000000001E-2</v>
      </c>
      <c r="AU76" s="16" t="s">
        <v>181</v>
      </c>
      <c r="AV76" s="16" t="s">
        <v>274</v>
      </c>
      <c r="AW76" s="16" t="s">
        <v>407</v>
      </c>
      <c r="AX76" s="97">
        <f t="shared" si="5"/>
        <v>1</v>
      </c>
      <c r="AY76" s="4">
        <f t="shared" si="6"/>
        <v>3.4291090999999998</v>
      </c>
      <c r="BE76" s="14" t="s">
        <v>548</v>
      </c>
      <c r="BF76" s="13"/>
      <c r="BG76" s="87"/>
      <c r="BH76" s="84" t="s">
        <v>551</v>
      </c>
      <c r="BI76" s="87"/>
      <c r="BJ76" s="87"/>
      <c r="BK76" s="87"/>
      <c r="BL76" s="87"/>
      <c r="BM76" s="87"/>
      <c r="BN76" s="22" t="s">
        <v>550</v>
      </c>
      <c r="BO76" s="90"/>
      <c r="BP76" s="90"/>
      <c r="BQ76" s="90"/>
      <c r="BR76" s="90"/>
      <c r="BS76" s="15"/>
      <c r="BT76" s="84" t="s">
        <v>583</v>
      </c>
      <c r="BU76" s="85"/>
      <c r="BV76" s="85"/>
      <c r="BW76" s="85"/>
      <c r="BX76" s="85"/>
      <c r="BY76" s="22" t="s">
        <v>584</v>
      </c>
      <c r="BZ76" s="23"/>
      <c r="CA76" s="23"/>
      <c r="CB76" s="23"/>
      <c r="CC76" s="23"/>
      <c r="CD76" s="87"/>
      <c r="CE76" s="87"/>
      <c r="CF76" s="87"/>
      <c r="CG76" s="87"/>
      <c r="CH76" s="87"/>
      <c r="CI76" s="87"/>
    </row>
    <row r="77" spans="1:87" ht="63" x14ac:dyDescent="0.25">
      <c r="A77" s="16" t="s">
        <v>406</v>
      </c>
      <c r="B77" s="16" t="s">
        <v>4</v>
      </c>
      <c r="C77" s="16" t="s">
        <v>391</v>
      </c>
      <c r="D77" s="16">
        <v>1998</v>
      </c>
      <c r="E77" s="16" t="s">
        <v>4347</v>
      </c>
      <c r="F77" s="16" t="s">
        <v>594</v>
      </c>
      <c r="G77" s="10">
        <v>61231.199999999997</v>
      </c>
      <c r="H77" s="73">
        <v>11.022410000000001</v>
      </c>
      <c r="I77" s="16" t="s">
        <v>6700</v>
      </c>
      <c r="J77" s="71">
        <v>0</v>
      </c>
      <c r="K77" s="71">
        <v>1</v>
      </c>
      <c r="L77" s="16">
        <v>1.0302089999999999</v>
      </c>
      <c r="M77" s="16">
        <v>0.168515</v>
      </c>
      <c r="N77" s="16">
        <v>0.27334019999999998</v>
      </c>
      <c r="O77" s="16">
        <v>0.29282469999999999</v>
      </c>
      <c r="P77" s="16">
        <v>1.0226660000000001</v>
      </c>
      <c r="Q77" s="16">
        <v>0.52189090000000005</v>
      </c>
      <c r="R77" s="16">
        <v>0.59460000000000002</v>
      </c>
      <c r="S77" s="16">
        <v>0.1268</v>
      </c>
      <c r="T77" s="16">
        <v>5.7000000000000002E-3</v>
      </c>
      <c r="U77" s="16">
        <v>2.9091499999999999</v>
      </c>
      <c r="V77" s="16">
        <v>27.788</v>
      </c>
      <c r="W77" s="16">
        <v>10.901999999999999</v>
      </c>
      <c r="X77" s="16">
        <v>422.86399999999998</v>
      </c>
      <c r="Y77" s="16">
        <v>45.2834</v>
      </c>
      <c r="Z77" s="16">
        <v>0.28520000000000001</v>
      </c>
      <c r="AA77" s="16">
        <v>-0.81825579999999998</v>
      </c>
      <c r="AB77" s="16">
        <v>0</v>
      </c>
      <c r="AC77" s="16">
        <v>0</v>
      </c>
      <c r="AD77" s="16">
        <v>31.17</v>
      </c>
      <c r="AE77" s="16">
        <v>33.238599999999998</v>
      </c>
      <c r="AF77" s="16">
        <v>17.9146</v>
      </c>
      <c r="AG77" s="43">
        <v>1200000</v>
      </c>
      <c r="AH77" s="16">
        <v>0.23250000000000001</v>
      </c>
      <c r="AI77" s="16">
        <v>97.4</v>
      </c>
      <c r="AJ77" s="16">
        <v>99.7</v>
      </c>
      <c r="AK77" s="16">
        <v>-0.55479999999999996</v>
      </c>
      <c r="AL77" s="16">
        <v>-3.04E-2</v>
      </c>
      <c r="AM77" s="16">
        <v>0.75270000000000004</v>
      </c>
      <c r="AN77" s="16">
        <v>0.78290000000000004</v>
      </c>
      <c r="AO77" s="16">
        <v>0.63039999999999996</v>
      </c>
      <c r="AP77" s="16">
        <v>0.7329</v>
      </c>
      <c r="AQ77" s="16">
        <v>19.577400000000001</v>
      </c>
      <c r="AR77" s="16">
        <f t="shared" si="7"/>
        <v>1</v>
      </c>
      <c r="AS77" s="5">
        <f t="shared" si="4"/>
        <v>0.33706489999999989</v>
      </c>
      <c r="AU77" s="16" t="s">
        <v>61</v>
      </c>
      <c r="AV77" s="16" t="s">
        <v>275</v>
      </c>
      <c r="AW77" s="16" t="s">
        <v>409</v>
      </c>
      <c r="AX77" s="97">
        <f t="shared" si="5"/>
        <v>0</v>
      </c>
      <c r="AY77" s="4">
        <f t="shared" si="6"/>
        <v>1.0461467999999998</v>
      </c>
      <c r="BF77" s="16">
        <v>1</v>
      </c>
      <c r="BG77" s="25" t="s">
        <v>547</v>
      </c>
      <c r="BH77" s="32" t="s">
        <v>533</v>
      </c>
      <c r="BI77" s="32" t="s">
        <v>534</v>
      </c>
      <c r="BJ77" s="32" t="s">
        <v>535</v>
      </c>
      <c r="BK77" s="32" t="s">
        <v>536</v>
      </c>
      <c r="BL77" s="32" t="s">
        <v>537</v>
      </c>
      <c r="BM77" s="32" t="s">
        <v>538</v>
      </c>
      <c r="BN77" s="32" t="s">
        <v>540</v>
      </c>
      <c r="BO77" s="32" t="s">
        <v>542</v>
      </c>
      <c r="BP77" s="32" t="s">
        <v>543</v>
      </c>
      <c r="BQ77" s="32" t="s">
        <v>544</v>
      </c>
      <c r="BR77" s="32" t="s">
        <v>545</v>
      </c>
      <c r="BS77" s="32" t="s">
        <v>546</v>
      </c>
      <c r="BT77" s="32" t="s">
        <v>582</v>
      </c>
      <c r="BU77" s="32" t="s">
        <v>578</v>
      </c>
      <c r="BV77" s="32" t="s">
        <v>579</v>
      </c>
      <c r="BW77" s="32" t="s">
        <v>580</v>
      </c>
      <c r="BX77" s="32" t="s">
        <v>581</v>
      </c>
      <c r="BY77" s="32" t="s">
        <v>585</v>
      </c>
      <c r="BZ77" s="32" t="s">
        <v>586</v>
      </c>
      <c r="CA77" s="32" t="s">
        <v>587</v>
      </c>
      <c r="CB77" s="32" t="s">
        <v>588</v>
      </c>
      <c r="CC77" s="32" t="s">
        <v>589</v>
      </c>
      <c r="CD77" s="32" t="s">
        <v>572</v>
      </c>
      <c r="CE77" s="32" t="s">
        <v>573</v>
      </c>
      <c r="CF77" s="32" t="s">
        <v>574</v>
      </c>
      <c r="CG77" s="32" t="s">
        <v>575</v>
      </c>
      <c r="CH77" s="32" t="s">
        <v>576</v>
      </c>
      <c r="CI77" s="32" t="s">
        <v>577</v>
      </c>
    </row>
    <row r="78" spans="1:87" x14ac:dyDescent="0.25">
      <c r="A78" s="16" t="s">
        <v>406</v>
      </c>
      <c r="B78" s="16" t="s">
        <v>4</v>
      </c>
      <c r="C78" s="16" t="s">
        <v>391</v>
      </c>
      <c r="D78" s="16">
        <v>1999</v>
      </c>
      <c r="E78" s="16" t="s">
        <v>4322</v>
      </c>
      <c r="F78" s="16" t="s">
        <v>594</v>
      </c>
      <c r="G78" s="10">
        <v>59845</v>
      </c>
      <c r="H78" s="73">
        <v>10.999510000000001</v>
      </c>
      <c r="I78" s="16" t="s">
        <v>6700</v>
      </c>
      <c r="J78" s="71">
        <v>0</v>
      </c>
      <c r="K78" s="71">
        <v>1</v>
      </c>
      <c r="L78" s="16">
        <v>1.1589039999999999</v>
      </c>
      <c r="M78" s="16">
        <v>0.27116459999999998</v>
      </c>
      <c r="N78" s="16">
        <v>0.34484490000000001</v>
      </c>
      <c r="O78" s="16">
        <v>0.30758679999999999</v>
      </c>
      <c r="P78" s="16">
        <v>1.093016</v>
      </c>
      <c r="Q78" s="16">
        <v>0.55195850000000002</v>
      </c>
      <c r="R78" s="16">
        <v>0.59460000000000002</v>
      </c>
      <c r="S78" s="16">
        <v>0.15690000000000001</v>
      </c>
      <c r="T78" s="16">
        <v>4.4999999999999997E-3</v>
      </c>
      <c r="U78" s="16">
        <v>3.1717</v>
      </c>
      <c r="V78" s="16">
        <v>28.353999999999999</v>
      </c>
      <c r="W78" s="16">
        <v>11.346</v>
      </c>
      <c r="X78" s="16">
        <v>423.642</v>
      </c>
      <c r="Y78" s="16">
        <v>46.978999999999999</v>
      </c>
      <c r="Z78" s="16">
        <v>0.27250000000000002</v>
      </c>
      <c r="AA78" s="16">
        <v>-0.82408150000000002</v>
      </c>
      <c r="AB78" s="16">
        <v>0</v>
      </c>
      <c r="AC78" s="16">
        <v>0</v>
      </c>
      <c r="AD78" s="16">
        <v>31.32</v>
      </c>
      <c r="AE78" s="16">
        <v>33.700600000000001</v>
      </c>
      <c r="AF78" s="16">
        <v>28.761900000000001</v>
      </c>
      <c r="AG78" s="43">
        <v>1300000</v>
      </c>
      <c r="AH78" s="16">
        <v>0.2281</v>
      </c>
      <c r="AI78" s="16">
        <v>97.4</v>
      </c>
      <c r="AJ78" s="16">
        <v>99.7</v>
      </c>
      <c r="AK78" s="16">
        <v>-0.54890000000000005</v>
      </c>
      <c r="AL78" s="16">
        <v>4.9000000000000002E-2</v>
      </c>
      <c r="AM78" s="16">
        <v>0.75390000000000001</v>
      </c>
      <c r="AN78" s="16">
        <v>0.83099999999999996</v>
      </c>
      <c r="AO78" s="16">
        <v>0.6784</v>
      </c>
      <c r="AP78" s="16">
        <v>0.72799999999999998</v>
      </c>
      <c r="AQ78" s="16">
        <v>19.577400000000001</v>
      </c>
      <c r="AR78" s="16">
        <f t="shared" si="7"/>
        <v>1</v>
      </c>
      <c r="AS78" s="5">
        <f t="shared" si="4"/>
        <v>0.128695</v>
      </c>
      <c r="AU78" s="16" t="s">
        <v>56</v>
      </c>
      <c r="AV78" s="16" t="s">
        <v>276</v>
      </c>
      <c r="AW78" s="16" t="s">
        <v>408</v>
      </c>
      <c r="AX78" s="97">
        <f t="shared" si="5"/>
        <v>0</v>
      </c>
      <c r="AY78" s="4">
        <f t="shared" si="6"/>
        <v>0.70791700000000013</v>
      </c>
      <c r="BF78" s="16">
        <v>2</v>
      </c>
      <c r="BG78" s="6"/>
      <c r="BH78" s="6"/>
      <c r="BI78" s="6"/>
      <c r="BJ78" s="6"/>
      <c r="BK78" s="6"/>
      <c r="BL78" s="6"/>
      <c r="BM78" s="6"/>
      <c r="BN78" s="75" t="s">
        <v>4661</v>
      </c>
      <c r="BO78" s="6"/>
      <c r="BP78" s="6"/>
      <c r="BQ78" s="6"/>
      <c r="BR78" s="6"/>
      <c r="BS78" s="16"/>
      <c r="BY78" s="75" t="s">
        <v>4661</v>
      </c>
      <c r="CD78" s="6"/>
      <c r="CE78" s="6"/>
      <c r="CF78" s="6"/>
      <c r="CH78" s="6"/>
      <c r="CI78" s="6"/>
    </row>
    <row r="79" spans="1:87" ht="16.5" thickBot="1" x14ac:dyDescent="0.3">
      <c r="A79" s="16" t="s">
        <v>406</v>
      </c>
      <c r="B79" s="16" t="s">
        <v>4</v>
      </c>
      <c r="C79" s="16" t="s">
        <v>391</v>
      </c>
      <c r="D79" s="16">
        <v>2000</v>
      </c>
      <c r="E79" s="16" t="s">
        <v>4331</v>
      </c>
      <c r="F79" s="16" t="s">
        <v>594</v>
      </c>
      <c r="G79" s="10">
        <v>62833.3</v>
      </c>
      <c r="H79" s="73">
        <v>11.04824</v>
      </c>
      <c r="I79" s="16">
        <v>3154925</v>
      </c>
      <c r="J79" s="71">
        <v>0</v>
      </c>
      <c r="K79" s="71">
        <v>1</v>
      </c>
      <c r="L79" s="16">
        <v>1.246748</v>
      </c>
      <c r="M79" s="16">
        <v>0.41551320000000003</v>
      </c>
      <c r="N79" s="16">
        <v>0.34003860000000002</v>
      </c>
      <c r="O79" s="16">
        <v>0.35523139999999997</v>
      </c>
      <c r="P79" s="16">
        <v>1.077162</v>
      </c>
      <c r="Q79" s="16">
        <v>0.58197310000000002</v>
      </c>
      <c r="R79" s="16">
        <v>0.59460000000000002</v>
      </c>
      <c r="S79" s="16">
        <v>0.1825</v>
      </c>
      <c r="T79" s="16">
        <v>9.5999999999999992E-3</v>
      </c>
      <c r="U79" s="16">
        <v>2.7109000000000001</v>
      </c>
      <c r="V79" s="16">
        <v>28.92</v>
      </c>
      <c r="W79" s="16">
        <v>11.79</v>
      </c>
      <c r="X79" s="16">
        <v>424.38299999999998</v>
      </c>
      <c r="Y79" s="16">
        <v>48.674599999999998</v>
      </c>
      <c r="Z79" s="16">
        <v>0.27810000000000001</v>
      </c>
      <c r="AA79" s="16">
        <v>-0.82602330000000002</v>
      </c>
      <c r="AB79" s="16">
        <v>0</v>
      </c>
      <c r="AC79" s="16">
        <v>0</v>
      </c>
      <c r="AD79" s="16">
        <v>31.37</v>
      </c>
      <c r="AE79" s="16">
        <v>33.707099999999997</v>
      </c>
      <c r="AF79" s="16">
        <v>47.189300000000003</v>
      </c>
      <c r="AG79" s="43">
        <v>1300000</v>
      </c>
      <c r="AH79" s="16">
        <v>3.5700000000000003E-2</v>
      </c>
      <c r="AI79" s="16">
        <v>97.4</v>
      </c>
      <c r="AJ79" s="16">
        <v>99.7</v>
      </c>
      <c r="AK79" s="16">
        <v>-0.54310000000000003</v>
      </c>
      <c r="AL79" s="16">
        <v>0.1283</v>
      </c>
      <c r="AM79" s="16">
        <v>0.75509999999999999</v>
      </c>
      <c r="AN79" s="16">
        <v>0.87909999999999999</v>
      </c>
      <c r="AO79" s="16">
        <v>0.72640000000000005</v>
      </c>
      <c r="AP79" s="16">
        <v>0.72299999999999998</v>
      </c>
      <c r="AQ79" s="16">
        <v>19.577400000000001</v>
      </c>
      <c r="AR79" s="16">
        <f t="shared" si="7"/>
        <v>1</v>
      </c>
      <c r="AS79" s="5">
        <f t="shared" si="4"/>
        <v>8.7844000000000033E-2</v>
      </c>
      <c r="AU79" s="16" t="s">
        <v>58</v>
      </c>
      <c r="AV79" s="16" t="s">
        <v>277</v>
      </c>
      <c r="AW79" s="16" t="s">
        <v>408</v>
      </c>
      <c r="AX79" s="97">
        <f t="shared" si="5"/>
        <v>1</v>
      </c>
      <c r="AY79" s="4">
        <f t="shared" si="6"/>
        <v>0.85810800000000009</v>
      </c>
      <c r="BE79" s="16" t="s">
        <v>460</v>
      </c>
      <c r="BF79" s="16">
        <v>3</v>
      </c>
      <c r="CD79" s="93" t="str">
        <f>$BB34</f>
        <v>Korea, Rep.</v>
      </c>
      <c r="CE79" s="93" t="str">
        <f>$BB35</f>
        <v>Czech Republic</v>
      </c>
      <c r="CF79" s="93" t="str">
        <f>$BB36</f>
        <v>Colombia</v>
      </c>
      <c r="CG79" s="93" t="str">
        <f>$BB37</f>
        <v>United Arab Emirates</v>
      </c>
      <c r="CH79" s="93" t="str">
        <f>$BB38</f>
        <v>India</v>
      </c>
      <c r="CI79" s="93" t="str">
        <f>$BB39</f>
        <v>Rwanda</v>
      </c>
    </row>
    <row r="80" spans="1:87" ht="16.5" thickTop="1" x14ac:dyDescent="0.25">
      <c r="A80" s="16" t="s">
        <v>406</v>
      </c>
      <c r="B80" s="16" t="s">
        <v>4</v>
      </c>
      <c r="C80" s="16" t="s">
        <v>391</v>
      </c>
      <c r="D80" s="16">
        <v>2001</v>
      </c>
      <c r="E80" s="16" t="s">
        <v>4333</v>
      </c>
      <c r="F80" s="16" t="s">
        <v>594</v>
      </c>
      <c r="G80" s="10">
        <v>60434.7</v>
      </c>
      <c r="H80" s="73">
        <v>11.009320000000001</v>
      </c>
      <c r="I80" s="16">
        <v>3326032</v>
      </c>
      <c r="J80" s="71">
        <v>0</v>
      </c>
      <c r="K80" s="71">
        <v>1</v>
      </c>
      <c r="L80" s="16">
        <v>1.3349139999999999</v>
      </c>
      <c r="M80" s="16">
        <v>0.39959</v>
      </c>
      <c r="N80" s="16">
        <v>0.3322541</v>
      </c>
      <c r="O80" s="16">
        <v>0.3531842</v>
      </c>
      <c r="P80" s="16">
        <v>1.181546</v>
      </c>
      <c r="Q80" s="16">
        <v>0.70054629999999996</v>
      </c>
      <c r="R80" s="16">
        <v>0.59460000000000002</v>
      </c>
      <c r="S80" s="16">
        <v>0.1741</v>
      </c>
      <c r="T80" s="16">
        <v>1.1299999999999999E-2</v>
      </c>
      <c r="U80" s="16">
        <v>2.5787499999999999</v>
      </c>
      <c r="V80" s="16">
        <v>28.956</v>
      </c>
      <c r="W80" s="16">
        <v>11.816000000000001</v>
      </c>
      <c r="X80" s="16">
        <v>424.97399999999999</v>
      </c>
      <c r="Y80" s="16">
        <v>50.3703</v>
      </c>
      <c r="Z80" s="16">
        <v>0.25690000000000002</v>
      </c>
      <c r="AA80" s="16">
        <v>-0.82913040000000005</v>
      </c>
      <c r="AB80" s="16">
        <v>0</v>
      </c>
      <c r="AC80" s="16">
        <v>0</v>
      </c>
      <c r="AD80" s="16">
        <v>31.45</v>
      </c>
      <c r="AE80" s="16">
        <v>33.6173</v>
      </c>
      <c r="AF80" s="16">
        <v>60.959099999999999</v>
      </c>
      <c r="AG80" s="43">
        <v>1300000</v>
      </c>
      <c r="AH80" s="16">
        <v>0.14605000000000001</v>
      </c>
      <c r="AI80" s="16">
        <v>97.4</v>
      </c>
      <c r="AJ80" s="16">
        <v>99.7</v>
      </c>
      <c r="AK80" s="16">
        <v>-0.62019999999999997</v>
      </c>
      <c r="AL80" s="16">
        <v>0.68710000000000004</v>
      </c>
      <c r="AM80" s="16">
        <v>0.7883</v>
      </c>
      <c r="AN80" s="16">
        <v>0.85829999999999995</v>
      </c>
      <c r="AO80" s="16">
        <v>0.92130000000000001</v>
      </c>
      <c r="AP80" s="16">
        <v>0.71740000000000004</v>
      </c>
      <c r="AQ80" s="16">
        <v>19.577400000000001</v>
      </c>
      <c r="AR80" s="16">
        <f t="shared" si="7"/>
        <v>1</v>
      </c>
      <c r="AS80" s="5">
        <f t="shared" si="4"/>
        <v>8.8165999999999967E-2</v>
      </c>
      <c r="AU80" s="16" t="s">
        <v>62</v>
      </c>
      <c r="AV80" s="16" t="s">
        <v>278</v>
      </c>
      <c r="AW80" s="16" t="s">
        <v>409</v>
      </c>
      <c r="AX80" s="97">
        <f t="shared" si="5"/>
        <v>1</v>
      </c>
      <c r="AY80" s="4">
        <f t="shared" si="6"/>
        <v>0.52166130000000011</v>
      </c>
      <c r="BF80" s="16">
        <v>4</v>
      </c>
      <c r="BG80" s="27"/>
      <c r="BH80" s="27"/>
      <c r="BI80" s="27"/>
      <c r="BJ80" s="27"/>
      <c r="BK80" s="27"/>
      <c r="BL80" s="27"/>
      <c r="BM80" s="27"/>
      <c r="BN80" s="16" t="s">
        <v>555</v>
      </c>
      <c r="BO80" s="16" t="s">
        <v>555</v>
      </c>
      <c r="BP80" s="16" t="s">
        <v>555</v>
      </c>
      <c r="BQ80" s="16" t="s">
        <v>555</v>
      </c>
      <c r="BR80" s="16" t="s">
        <v>555</v>
      </c>
      <c r="BS80" s="16" t="s">
        <v>555</v>
      </c>
      <c r="BT80" s="1"/>
      <c r="BU80" s="1"/>
      <c r="BV80" s="1"/>
      <c r="BW80" s="1"/>
      <c r="BX80" s="1"/>
      <c r="BY80" s="16" t="s">
        <v>555</v>
      </c>
      <c r="BZ80" s="16" t="s">
        <v>555</v>
      </c>
      <c r="CA80" s="16" t="s">
        <v>555</v>
      </c>
      <c r="CB80" s="16" t="s">
        <v>555</v>
      </c>
      <c r="CC80" s="16" t="s">
        <v>555</v>
      </c>
    </row>
    <row r="81" spans="1:87" x14ac:dyDescent="0.25">
      <c r="A81" s="16" t="s">
        <v>406</v>
      </c>
      <c r="B81" s="16" t="s">
        <v>4</v>
      </c>
      <c r="C81" s="16" t="s">
        <v>391</v>
      </c>
      <c r="D81" s="16">
        <v>2002</v>
      </c>
      <c r="E81" s="16" t="s">
        <v>4329</v>
      </c>
      <c r="F81" s="16" t="s">
        <v>594</v>
      </c>
      <c r="G81" s="10">
        <v>58707</v>
      </c>
      <c r="H81" s="73">
        <v>10.980309999999999</v>
      </c>
      <c r="I81" s="16">
        <v>3507232</v>
      </c>
      <c r="J81" s="71">
        <v>0</v>
      </c>
      <c r="K81" s="71">
        <v>1</v>
      </c>
      <c r="L81" s="16">
        <v>1.422061</v>
      </c>
      <c r="M81" s="16">
        <v>0.30479980000000001</v>
      </c>
      <c r="N81" s="16">
        <v>0.3774573</v>
      </c>
      <c r="O81" s="16">
        <v>0.40951219999999999</v>
      </c>
      <c r="P81" s="16">
        <v>1.2483599999999999</v>
      </c>
      <c r="Q81" s="16">
        <v>0.8191543</v>
      </c>
      <c r="R81" s="16">
        <v>0.59460000000000002</v>
      </c>
      <c r="S81" s="16">
        <v>0.1515</v>
      </c>
      <c r="T81" s="16">
        <v>1.03E-2</v>
      </c>
      <c r="U81" s="16">
        <v>2.9474</v>
      </c>
      <c r="V81" s="16">
        <v>28.992000000000001</v>
      </c>
      <c r="W81" s="16">
        <v>11.842000000000001</v>
      </c>
      <c r="X81" s="16">
        <v>425.61599999999999</v>
      </c>
      <c r="Y81" s="16">
        <v>52.065899999999999</v>
      </c>
      <c r="Z81" s="16">
        <v>0.2681</v>
      </c>
      <c r="AA81" s="16">
        <v>-0.82582909999999998</v>
      </c>
      <c r="AB81" s="16">
        <v>0</v>
      </c>
      <c r="AC81" s="16">
        <v>0</v>
      </c>
      <c r="AD81" s="16">
        <v>31.364999999999998</v>
      </c>
      <c r="AE81" s="16">
        <v>33.922600000000003</v>
      </c>
      <c r="AF81" s="16">
        <v>75.313100000000006</v>
      </c>
      <c r="AG81" s="43">
        <v>1400000</v>
      </c>
      <c r="AH81" s="16">
        <v>0.14535000000000001</v>
      </c>
      <c r="AI81" s="16">
        <v>97.4</v>
      </c>
      <c r="AJ81" s="16">
        <v>99.7</v>
      </c>
      <c r="AK81" s="16">
        <v>-0.69720000000000004</v>
      </c>
      <c r="AL81" s="16">
        <v>1.246</v>
      </c>
      <c r="AM81" s="16">
        <v>0.8216</v>
      </c>
      <c r="AN81" s="16">
        <v>0.83750000000000002</v>
      </c>
      <c r="AO81" s="16">
        <v>1.1161000000000001</v>
      </c>
      <c r="AP81" s="16">
        <v>0.71179999999999999</v>
      </c>
      <c r="AQ81" s="16">
        <v>19.577400000000001</v>
      </c>
      <c r="AR81" s="16">
        <f t="shared" si="7"/>
        <v>1</v>
      </c>
      <c r="AS81" s="5">
        <f t="shared" si="4"/>
        <v>8.7147000000000086E-2</v>
      </c>
      <c r="AU81" s="16" t="s">
        <v>66</v>
      </c>
      <c r="AV81" s="16" t="s">
        <v>279</v>
      </c>
      <c r="AW81" s="16" t="s">
        <v>409</v>
      </c>
      <c r="AX81" s="97">
        <f t="shared" si="5"/>
        <v>0</v>
      </c>
      <c r="AY81" s="4">
        <f t="shared" si="6"/>
        <v>0.79440100000000013</v>
      </c>
      <c r="BE81" s="16" t="s">
        <v>464</v>
      </c>
      <c r="BF81" s="16">
        <v>5</v>
      </c>
      <c r="BG81" s="27"/>
      <c r="BH81" s="27"/>
      <c r="BI81" s="27"/>
      <c r="BJ81" s="27"/>
      <c r="BK81" s="27"/>
      <c r="BL81" s="27"/>
      <c r="BM81" s="27"/>
      <c r="BN81" s="16" t="s">
        <v>555</v>
      </c>
      <c r="BO81" s="16" t="s">
        <v>555</v>
      </c>
      <c r="BP81" s="16" t="s">
        <v>555</v>
      </c>
      <c r="BQ81" s="16" t="s">
        <v>555</v>
      </c>
      <c r="BR81" s="16" t="s">
        <v>555</v>
      </c>
      <c r="BS81" s="16" t="s">
        <v>555</v>
      </c>
      <c r="BY81" s="16" t="s">
        <v>555</v>
      </c>
      <c r="BZ81" s="16" t="s">
        <v>555</v>
      </c>
      <c r="CA81" s="16" t="s">
        <v>555</v>
      </c>
      <c r="CB81" s="16" t="s">
        <v>555</v>
      </c>
      <c r="CC81" s="16" t="s">
        <v>555</v>
      </c>
    </row>
    <row r="82" spans="1:87" x14ac:dyDescent="0.25">
      <c r="A82" s="16" t="s">
        <v>406</v>
      </c>
      <c r="B82" s="16" t="s">
        <v>4</v>
      </c>
      <c r="C82" s="16" t="s">
        <v>391</v>
      </c>
      <c r="D82" s="16">
        <v>2003</v>
      </c>
      <c r="E82" s="16" t="s">
        <v>4348</v>
      </c>
      <c r="F82" s="16" t="s">
        <v>594</v>
      </c>
      <c r="G82" s="10">
        <v>59867.3</v>
      </c>
      <c r="H82" s="73">
        <v>10.999890000000001</v>
      </c>
      <c r="I82" s="16">
        <v>3741932</v>
      </c>
      <c r="J82" s="71">
        <v>0</v>
      </c>
      <c r="K82" s="71">
        <v>1</v>
      </c>
      <c r="L82" s="16">
        <v>1.321248</v>
      </c>
      <c r="M82" s="16">
        <v>0.25162610000000002</v>
      </c>
      <c r="N82" s="16">
        <v>0.35402650000000002</v>
      </c>
      <c r="O82" s="16">
        <v>0.47219640000000002</v>
      </c>
      <c r="P82" s="16">
        <v>1.275908</v>
      </c>
      <c r="Q82" s="16">
        <v>0.56427179999999999</v>
      </c>
      <c r="R82" s="16">
        <v>0.59460000000000002</v>
      </c>
      <c r="S82" s="16">
        <v>0.1298</v>
      </c>
      <c r="T82" s="16">
        <v>1.34E-2</v>
      </c>
      <c r="U82" s="16">
        <v>2.6572499999999999</v>
      </c>
      <c r="V82" s="16">
        <v>29.027999999999999</v>
      </c>
      <c r="W82" s="16">
        <v>11.868</v>
      </c>
      <c r="X82" s="16">
        <v>426.35899999999998</v>
      </c>
      <c r="Y82" s="16">
        <v>53.761499999999998</v>
      </c>
      <c r="Z82" s="16">
        <v>0.28210000000000002</v>
      </c>
      <c r="AA82" s="16">
        <v>-0.82582920000000004</v>
      </c>
      <c r="AB82" s="16">
        <v>0</v>
      </c>
      <c r="AC82" s="16">
        <v>0</v>
      </c>
      <c r="AD82" s="16">
        <v>31.364999999999998</v>
      </c>
      <c r="AE82" s="16">
        <v>33.709499999999998</v>
      </c>
      <c r="AF82" s="16">
        <v>88.219300000000004</v>
      </c>
      <c r="AG82" s="43">
        <v>1400000</v>
      </c>
      <c r="AH82" s="16">
        <v>0.14495</v>
      </c>
      <c r="AI82" s="16">
        <v>97.4</v>
      </c>
      <c r="AJ82" s="16">
        <v>99.7</v>
      </c>
      <c r="AK82" s="16">
        <v>-1.0717000000000001</v>
      </c>
      <c r="AL82" s="16">
        <v>0.94</v>
      </c>
      <c r="AM82" s="16">
        <v>0.5625</v>
      </c>
      <c r="AN82" s="16">
        <v>0.95440000000000003</v>
      </c>
      <c r="AO82" s="16">
        <v>0.6583</v>
      </c>
      <c r="AP82" s="16">
        <v>0.57379999999999998</v>
      </c>
      <c r="AQ82" s="16">
        <v>19.577400000000001</v>
      </c>
      <c r="AR82" s="16">
        <f t="shared" si="7"/>
        <v>1</v>
      </c>
      <c r="AS82" s="5">
        <f t="shared" si="4"/>
        <v>-0.10081300000000004</v>
      </c>
      <c r="AU82" s="16" t="s">
        <v>64</v>
      </c>
      <c r="AV82" s="16" t="s">
        <v>280</v>
      </c>
      <c r="AW82" s="16" t="s">
        <v>409</v>
      </c>
      <c r="AX82" s="97">
        <f t="shared" si="5"/>
        <v>1</v>
      </c>
      <c r="AY82" s="4">
        <f t="shared" si="6"/>
        <v>0.95827740000000006</v>
      </c>
      <c r="BE82" s="16" t="s">
        <v>466</v>
      </c>
      <c r="BF82" s="16">
        <v>6</v>
      </c>
      <c r="BG82" s="16" t="str">
        <f t="shared" ref="BG82:BM86" si="8">BG$4</f>
        <v>United States</v>
      </c>
      <c r="BH82" s="16" t="str">
        <f t="shared" si="8"/>
        <v>Korea, Rep.</v>
      </c>
      <c r="BI82" s="16" t="str">
        <f t="shared" si="8"/>
        <v>Czech Republic</v>
      </c>
      <c r="BJ82" s="16" t="str">
        <f t="shared" si="8"/>
        <v>Chile</v>
      </c>
      <c r="BK82" s="16" t="str">
        <f t="shared" si="8"/>
        <v>United Arab Emirates</v>
      </c>
      <c r="BL82" s="16" t="str">
        <f t="shared" si="8"/>
        <v>India</v>
      </c>
      <c r="BM82" s="16" t="str">
        <f t="shared" si="8"/>
        <v>South Africa</v>
      </c>
      <c r="BN82" s="16" t="s">
        <v>555</v>
      </c>
      <c r="BO82" s="16" t="s">
        <v>555</v>
      </c>
      <c r="BP82" s="16" t="s">
        <v>555</v>
      </c>
      <c r="BQ82" s="16" t="s">
        <v>555</v>
      </c>
      <c r="BR82" s="16" t="s">
        <v>555</v>
      </c>
      <c r="BS82" s="16" t="s">
        <v>555</v>
      </c>
      <c r="BT82" s="16" t="str">
        <f t="shared" ref="BT82:BX86" si="9">BT$4</f>
        <v>Korea, Rep.</v>
      </c>
      <c r="BU82" s="16" t="str">
        <f t="shared" si="9"/>
        <v>Romania</v>
      </c>
      <c r="BV82" s="16" t="str">
        <f t="shared" si="9"/>
        <v>Ukraine</v>
      </c>
      <c r="BW82" s="16" t="str">
        <f t="shared" si="9"/>
        <v>Vietnam</v>
      </c>
      <c r="BX82" s="16" t="str">
        <f t="shared" si="9"/>
        <v>Rwanda</v>
      </c>
      <c r="BY82" s="16" t="s">
        <v>555</v>
      </c>
      <c r="BZ82" s="16" t="s">
        <v>555</v>
      </c>
      <c r="CA82" s="16" t="s">
        <v>555</v>
      </c>
      <c r="CB82" s="16" t="s">
        <v>555</v>
      </c>
      <c r="CC82" s="16" t="s">
        <v>555</v>
      </c>
      <c r="CD82" s="16" t="str">
        <f t="shared" ref="CD82:CI86" si="10">CD$79</f>
        <v>Korea, Rep.</v>
      </c>
      <c r="CE82" s="16" t="str">
        <f t="shared" si="10"/>
        <v>Czech Republic</v>
      </c>
      <c r="CF82" s="16" t="str">
        <f t="shared" si="10"/>
        <v>Colombia</v>
      </c>
      <c r="CG82" s="16" t="str">
        <f t="shared" si="10"/>
        <v>United Arab Emirates</v>
      </c>
      <c r="CH82" s="16" t="str">
        <f t="shared" si="10"/>
        <v>India</v>
      </c>
      <c r="CI82" s="16" t="str">
        <f t="shared" si="10"/>
        <v>Rwanda</v>
      </c>
    </row>
    <row r="83" spans="1:87" x14ac:dyDescent="0.25">
      <c r="A83" s="16" t="s">
        <v>406</v>
      </c>
      <c r="B83" s="16" t="s">
        <v>4</v>
      </c>
      <c r="C83" s="16" t="s">
        <v>391</v>
      </c>
      <c r="D83" s="16">
        <v>2004</v>
      </c>
      <c r="E83" s="16" t="s">
        <v>4345</v>
      </c>
      <c r="F83" s="16" t="s">
        <v>594</v>
      </c>
      <c r="G83" s="10">
        <v>60042.6</v>
      </c>
      <c r="H83" s="73">
        <v>11.00281</v>
      </c>
      <c r="I83" s="16">
        <v>4087931</v>
      </c>
      <c r="J83" s="71">
        <v>0</v>
      </c>
      <c r="K83" s="71">
        <v>1</v>
      </c>
      <c r="L83" s="16">
        <v>1.4832810000000001</v>
      </c>
      <c r="M83" s="16">
        <v>0.29648150000000001</v>
      </c>
      <c r="N83" s="16">
        <v>0.33090849999999999</v>
      </c>
      <c r="O83" s="16">
        <v>0.7029936</v>
      </c>
      <c r="P83" s="16">
        <v>1.274249</v>
      </c>
      <c r="Q83" s="16">
        <v>0.67348680000000005</v>
      </c>
      <c r="R83" s="16">
        <v>0.59460000000000002</v>
      </c>
      <c r="S83" s="16">
        <v>0.1424</v>
      </c>
      <c r="T83" s="16">
        <v>1.3100000000000001E-2</v>
      </c>
      <c r="U83" s="16">
        <v>2.4948999999999999</v>
      </c>
      <c r="V83" s="16">
        <v>29.064</v>
      </c>
      <c r="W83" s="16">
        <v>11.894</v>
      </c>
      <c r="X83" s="16">
        <v>425.04399999999998</v>
      </c>
      <c r="Y83" s="16">
        <v>56.537700000000001</v>
      </c>
      <c r="Z83" s="16">
        <v>0.36840000000000001</v>
      </c>
      <c r="AA83" s="16">
        <v>-0.85437479999999999</v>
      </c>
      <c r="AB83" s="16">
        <v>0</v>
      </c>
      <c r="AC83" s="16">
        <v>0</v>
      </c>
      <c r="AD83" s="16">
        <v>32.1</v>
      </c>
      <c r="AE83" s="16">
        <v>32.463700000000003</v>
      </c>
      <c r="AF83" s="16">
        <v>100.669</v>
      </c>
      <c r="AG83" s="43">
        <v>1300000</v>
      </c>
      <c r="AH83" s="16">
        <v>0.14324999999999999</v>
      </c>
      <c r="AI83" s="16">
        <v>97.5</v>
      </c>
      <c r="AJ83" s="16">
        <v>99.7</v>
      </c>
      <c r="AK83" s="16">
        <v>-0.76300000000000001</v>
      </c>
      <c r="AL83" s="16">
        <v>1.1443000000000001</v>
      </c>
      <c r="AM83" s="16">
        <v>0.75529999999999997</v>
      </c>
      <c r="AN83" s="16">
        <v>0.74960000000000004</v>
      </c>
      <c r="AO83" s="16">
        <v>0.82850000000000001</v>
      </c>
      <c r="AP83" s="16">
        <v>0.49609999999999999</v>
      </c>
      <c r="AQ83" s="16">
        <v>19.577400000000001</v>
      </c>
      <c r="AR83" s="16">
        <f t="shared" si="7"/>
        <v>1</v>
      </c>
      <c r="AS83" s="5">
        <f t="shared" si="4"/>
        <v>0.16203300000000009</v>
      </c>
      <c r="AU83" s="16" t="s">
        <v>63</v>
      </c>
      <c r="AV83" s="16" t="s">
        <v>281</v>
      </c>
      <c r="AW83" s="16" t="s">
        <v>407</v>
      </c>
      <c r="AX83" s="97">
        <f t="shared" si="5"/>
        <v>1</v>
      </c>
      <c r="AY83" s="4">
        <f t="shared" si="6"/>
        <v>3.3785267000000001</v>
      </c>
      <c r="BE83" s="30" t="s">
        <v>475</v>
      </c>
      <c r="BF83" s="30">
        <v>7</v>
      </c>
      <c r="BG83" s="16" t="str">
        <f t="shared" si="8"/>
        <v>United States</v>
      </c>
      <c r="BH83" s="16" t="str">
        <f t="shared" si="8"/>
        <v>Korea, Rep.</v>
      </c>
      <c r="BI83" s="16" t="str">
        <f t="shared" si="8"/>
        <v>Czech Republic</v>
      </c>
      <c r="BJ83" s="16" t="str">
        <f t="shared" si="8"/>
        <v>Chile</v>
      </c>
      <c r="BK83" s="16" t="str">
        <f t="shared" si="8"/>
        <v>United Arab Emirates</v>
      </c>
      <c r="BL83" s="16" t="str">
        <f t="shared" si="8"/>
        <v>India</v>
      </c>
      <c r="BM83" s="16" t="str">
        <f t="shared" si="8"/>
        <v>South Africa</v>
      </c>
      <c r="BN83" s="16" t="s">
        <v>555</v>
      </c>
      <c r="BO83" s="16" t="s">
        <v>555</v>
      </c>
      <c r="BP83" s="16" t="s">
        <v>555</v>
      </c>
      <c r="BQ83" s="16" t="s">
        <v>555</v>
      </c>
      <c r="BR83" s="16" t="s">
        <v>555</v>
      </c>
      <c r="BS83" s="16" t="s">
        <v>555</v>
      </c>
      <c r="BT83" s="16" t="str">
        <f t="shared" si="9"/>
        <v>Korea, Rep.</v>
      </c>
      <c r="BU83" s="16" t="str">
        <f t="shared" si="9"/>
        <v>Romania</v>
      </c>
      <c r="BV83" s="16" t="str">
        <f t="shared" si="9"/>
        <v>Ukraine</v>
      </c>
      <c r="BW83" s="16" t="str">
        <f t="shared" si="9"/>
        <v>Vietnam</v>
      </c>
      <c r="BX83" s="16" t="str">
        <f t="shared" si="9"/>
        <v>Rwanda</v>
      </c>
      <c r="BY83" s="16" t="s">
        <v>555</v>
      </c>
      <c r="BZ83" s="16" t="s">
        <v>555</v>
      </c>
      <c r="CA83" s="16" t="s">
        <v>555</v>
      </c>
      <c r="CB83" s="16" t="s">
        <v>555</v>
      </c>
      <c r="CC83" s="16" t="s">
        <v>555</v>
      </c>
      <c r="CD83" s="16" t="str">
        <f t="shared" si="10"/>
        <v>Korea, Rep.</v>
      </c>
      <c r="CE83" s="16" t="str">
        <f t="shared" si="10"/>
        <v>Czech Republic</v>
      </c>
      <c r="CF83" s="16" t="str">
        <f t="shared" si="10"/>
        <v>Colombia</v>
      </c>
      <c r="CG83" s="16" t="str">
        <f t="shared" si="10"/>
        <v>United Arab Emirates</v>
      </c>
      <c r="CH83" s="16" t="str">
        <f t="shared" si="10"/>
        <v>India</v>
      </c>
      <c r="CI83" s="16" t="str">
        <f t="shared" si="10"/>
        <v>Rwanda</v>
      </c>
    </row>
    <row r="84" spans="1:87" x14ac:dyDescent="0.25">
      <c r="A84" s="16" t="s">
        <v>406</v>
      </c>
      <c r="B84" s="16" t="s">
        <v>4</v>
      </c>
      <c r="C84" s="16" t="s">
        <v>391</v>
      </c>
      <c r="D84" s="16">
        <v>2005</v>
      </c>
      <c r="E84" s="16" t="s">
        <v>4346</v>
      </c>
      <c r="F84" s="16" t="s">
        <v>594</v>
      </c>
      <c r="G84" s="10">
        <v>56199</v>
      </c>
      <c r="H84" s="73">
        <v>10.93666</v>
      </c>
      <c r="I84" s="16">
        <v>4579562</v>
      </c>
      <c r="J84" s="71">
        <v>0</v>
      </c>
      <c r="K84" s="71">
        <v>1</v>
      </c>
      <c r="L84" s="16">
        <v>1.727112</v>
      </c>
      <c r="M84" s="16">
        <v>0.35011750000000003</v>
      </c>
      <c r="N84" s="16">
        <v>0.4306778</v>
      </c>
      <c r="O84" s="16">
        <v>1.10076</v>
      </c>
      <c r="P84" s="16">
        <v>1.283487</v>
      </c>
      <c r="Q84" s="16">
        <v>0.64500809999999997</v>
      </c>
      <c r="R84" s="16">
        <v>0.59460000000000002</v>
      </c>
      <c r="S84" s="16">
        <v>0.15190000000000001</v>
      </c>
      <c r="T84" s="16">
        <v>1.4999999999999999E-2</v>
      </c>
      <c r="U84" s="16">
        <v>2.6497000000000002</v>
      </c>
      <c r="V84" s="16">
        <v>29.1</v>
      </c>
      <c r="W84" s="16">
        <v>11.92</v>
      </c>
      <c r="X84" s="16">
        <v>437.767</v>
      </c>
      <c r="Y84" s="16">
        <v>54.441699999999997</v>
      </c>
      <c r="Z84" s="16">
        <v>0.61060000000000003</v>
      </c>
      <c r="AA84" s="16">
        <v>-0.82563500000000001</v>
      </c>
      <c r="AB84" s="16">
        <v>0</v>
      </c>
      <c r="AC84" s="16">
        <v>0</v>
      </c>
      <c r="AD84" s="16">
        <v>31.36</v>
      </c>
      <c r="AE84" s="16">
        <v>29.811900000000001</v>
      </c>
      <c r="AF84" s="16">
        <v>109.286</v>
      </c>
      <c r="AG84" s="43">
        <v>1400000</v>
      </c>
      <c r="AH84" s="16">
        <v>0.14085</v>
      </c>
      <c r="AI84" s="16">
        <v>97.5</v>
      </c>
      <c r="AJ84" s="16">
        <v>99.7</v>
      </c>
      <c r="AK84" s="16">
        <v>-0.77939999999999998</v>
      </c>
      <c r="AL84" s="16">
        <v>1.0690999999999999</v>
      </c>
      <c r="AM84" s="16">
        <v>0.75439999999999996</v>
      </c>
      <c r="AN84" s="16">
        <v>0.8508</v>
      </c>
      <c r="AO84" s="16">
        <v>0.68789999999999996</v>
      </c>
      <c r="AP84" s="16">
        <v>0.48</v>
      </c>
      <c r="AQ84" s="16">
        <v>19.577400000000001</v>
      </c>
      <c r="AR84" s="16">
        <f t="shared" si="7"/>
        <v>1</v>
      </c>
      <c r="AS84" s="5">
        <f t="shared" si="4"/>
        <v>0.24383099999999991</v>
      </c>
      <c r="AU84" s="16" t="s">
        <v>67</v>
      </c>
      <c r="AV84" s="16" t="s">
        <v>282</v>
      </c>
      <c r="AW84" s="16" t="s">
        <v>405</v>
      </c>
      <c r="AX84" s="97">
        <f t="shared" si="5"/>
        <v>1</v>
      </c>
      <c r="AY84" s="4">
        <f t="shared" si="6"/>
        <v>1.3665019999999999</v>
      </c>
      <c r="BE84" s="16" t="s">
        <v>479</v>
      </c>
      <c r="BF84" s="16">
        <v>8</v>
      </c>
      <c r="BG84" s="16" t="str">
        <f t="shared" si="8"/>
        <v>United States</v>
      </c>
      <c r="BH84" s="16" t="str">
        <f t="shared" si="8"/>
        <v>Korea, Rep.</v>
      </c>
      <c r="BI84" s="16" t="str">
        <f t="shared" si="8"/>
        <v>Czech Republic</v>
      </c>
      <c r="BJ84" s="16" t="str">
        <f t="shared" si="8"/>
        <v>Chile</v>
      </c>
      <c r="BK84" s="16" t="str">
        <f t="shared" si="8"/>
        <v>United Arab Emirates</v>
      </c>
      <c r="BL84" s="16" t="str">
        <f t="shared" si="8"/>
        <v>India</v>
      </c>
      <c r="BM84" s="16" t="str">
        <f t="shared" si="8"/>
        <v>South Africa</v>
      </c>
      <c r="BN84" s="16" t="s">
        <v>555</v>
      </c>
      <c r="BO84" s="16" t="s">
        <v>555</v>
      </c>
      <c r="BP84" s="16" t="s">
        <v>555</v>
      </c>
      <c r="BQ84" s="16" t="s">
        <v>555</v>
      </c>
      <c r="BR84" s="16" t="s">
        <v>555</v>
      </c>
      <c r="BS84" s="16" t="s">
        <v>555</v>
      </c>
      <c r="BT84" s="16" t="str">
        <f t="shared" si="9"/>
        <v>Korea, Rep.</v>
      </c>
      <c r="BU84" s="16" t="str">
        <f t="shared" si="9"/>
        <v>Romania</v>
      </c>
      <c r="BV84" s="16" t="str">
        <f t="shared" si="9"/>
        <v>Ukraine</v>
      </c>
      <c r="BW84" s="16" t="str">
        <f t="shared" si="9"/>
        <v>Vietnam</v>
      </c>
      <c r="BX84" s="16" t="str">
        <f t="shared" si="9"/>
        <v>Rwanda</v>
      </c>
      <c r="BY84" s="16" t="s">
        <v>555</v>
      </c>
      <c r="BZ84" s="16" t="s">
        <v>555</v>
      </c>
      <c r="CA84" s="16" t="s">
        <v>555</v>
      </c>
      <c r="CB84" s="16" t="s">
        <v>555</v>
      </c>
      <c r="CC84" s="16" t="s">
        <v>555</v>
      </c>
      <c r="CD84" s="16" t="str">
        <f t="shared" si="10"/>
        <v>Korea, Rep.</v>
      </c>
      <c r="CE84" s="16" t="str">
        <f t="shared" si="10"/>
        <v>Czech Republic</v>
      </c>
      <c r="CF84" s="16" t="str">
        <f t="shared" si="10"/>
        <v>Colombia</v>
      </c>
      <c r="CG84" s="16" t="str">
        <f t="shared" si="10"/>
        <v>United Arab Emirates</v>
      </c>
      <c r="CH84" s="16" t="str">
        <f t="shared" si="10"/>
        <v>India</v>
      </c>
      <c r="CI84" s="16" t="str">
        <f t="shared" si="10"/>
        <v>Rwanda</v>
      </c>
    </row>
    <row r="85" spans="1:87" x14ac:dyDescent="0.25">
      <c r="A85" s="16" t="s">
        <v>406</v>
      </c>
      <c r="B85" s="16" t="s">
        <v>4</v>
      </c>
      <c r="C85" s="16" t="s">
        <v>391</v>
      </c>
      <c r="D85" s="16">
        <v>2006</v>
      </c>
      <c r="E85" s="16" t="s">
        <v>4323</v>
      </c>
      <c r="F85" s="16" t="s">
        <v>594</v>
      </c>
      <c r="G85" s="10">
        <v>53926.6</v>
      </c>
      <c r="H85" s="73">
        <v>10.895379999999999</v>
      </c>
      <c r="I85" s="16">
        <v>5242032</v>
      </c>
      <c r="J85" s="71">
        <v>0</v>
      </c>
      <c r="K85" s="71">
        <v>1</v>
      </c>
      <c r="L85" s="16">
        <v>1.7035039999999999</v>
      </c>
      <c r="M85" s="16">
        <v>0.41496290000000002</v>
      </c>
      <c r="N85" s="16">
        <v>0.3349316</v>
      </c>
      <c r="O85" s="16">
        <v>1.186653</v>
      </c>
      <c r="P85" s="16">
        <v>1.2240709999999999</v>
      </c>
      <c r="Q85" s="16">
        <v>0.59560259999999998</v>
      </c>
      <c r="R85" s="16">
        <v>0.59460000000000002</v>
      </c>
      <c r="S85" s="16">
        <v>0.16880000000000001</v>
      </c>
      <c r="T85" s="16">
        <v>1.5100000000000001E-2</v>
      </c>
      <c r="U85" s="16">
        <v>2.0139</v>
      </c>
      <c r="V85" s="16">
        <v>29.707999999999998</v>
      </c>
      <c r="W85" s="16">
        <v>11.666</v>
      </c>
      <c r="X85" s="16">
        <v>433.589</v>
      </c>
      <c r="Y85" s="16">
        <v>60.477200000000003</v>
      </c>
      <c r="Z85" s="16">
        <v>0.58389999999999997</v>
      </c>
      <c r="AA85" s="16">
        <v>-0.84272349999999996</v>
      </c>
      <c r="AB85" s="16">
        <v>0</v>
      </c>
      <c r="AC85" s="16">
        <v>0</v>
      </c>
      <c r="AD85" s="16">
        <v>31.8</v>
      </c>
      <c r="AE85" s="16">
        <v>26.861799999999999</v>
      </c>
      <c r="AF85" s="16">
        <v>113.20099999999999</v>
      </c>
      <c r="AG85" s="43">
        <v>1300000</v>
      </c>
      <c r="AH85" s="16">
        <v>0.13825000000000001</v>
      </c>
      <c r="AI85" s="16">
        <v>97.5</v>
      </c>
      <c r="AJ85" s="16">
        <v>99.7</v>
      </c>
      <c r="AK85" s="16">
        <v>-1.0025999999999999</v>
      </c>
      <c r="AL85" s="16">
        <v>0.9486</v>
      </c>
      <c r="AM85" s="16">
        <v>0.9173</v>
      </c>
      <c r="AN85" s="16">
        <v>0.90680000000000005</v>
      </c>
      <c r="AO85" s="16">
        <v>0.64539999999999997</v>
      </c>
      <c r="AP85" s="16">
        <v>0.372</v>
      </c>
      <c r="AQ85" s="16">
        <v>19.577400000000001</v>
      </c>
      <c r="AR85" s="16">
        <f t="shared" si="7"/>
        <v>1</v>
      </c>
      <c r="AS85" s="5">
        <f t="shared" si="4"/>
        <v>-2.3608000000000073E-2</v>
      </c>
      <c r="AU85" s="16" t="s">
        <v>73</v>
      </c>
      <c r="AV85" s="16" t="s">
        <v>283</v>
      </c>
      <c r="AW85" s="16" t="s">
        <v>405</v>
      </c>
      <c r="AX85" s="97">
        <f t="shared" si="5"/>
        <v>1</v>
      </c>
      <c r="AY85" s="4">
        <f t="shared" si="6"/>
        <v>2.1874189999999998</v>
      </c>
      <c r="BE85" s="16" t="s">
        <v>480</v>
      </c>
      <c r="BF85" s="16">
        <v>9</v>
      </c>
      <c r="BG85" s="16" t="str">
        <f t="shared" si="8"/>
        <v>United States</v>
      </c>
      <c r="BH85" s="16" t="str">
        <f t="shared" si="8"/>
        <v>Korea, Rep.</v>
      </c>
      <c r="BI85" s="16" t="str">
        <f t="shared" si="8"/>
        <v>Czech Republic</v>
      </c>
      <c r="BJ85" s="16" t="str">
        <f t="shared" si="8"/>
        <v>Chile</v>
      </c>
      <c r="BK85" s="16" t="str">
        <f t="shared" si="8"/>
        <v>United Arab Emirates</v>
      </c>
      <c r="BL85" s="16" t="str">
        <f t="shared" si="8"/>
        <v>India</v>
      </c>
      <c r="BM85" s="16" t="str">
        <f t="shared" si="8"/>
        <v>South Africa</v>
      </c>
      <c r="BN85" s="16" t="s">
        <v>555</v>
      </c>
      <c r="BO85" s="16" t="s">
        <v>555</v>
      </c>
      <c r="BP85" s="16" t="s">
        <v>555</v>
      </c>
      <c r="BQ85" s="16" t="s">
        <v>555</v>
      </c>
      <c r="BR85" s="16" t="s">
        <v>555</v>
      </c>
      <c r="BS85" s="16" t="s">
        <v>555</v>
      </c>
      <c r="BT85" s="16" t="str">
        <f t="shared" si="9"/>
        <v>Korea, Rep.</v>
      </c>
      <c r="BU85" s="16" t="str">
        <f t="shared" si="9"/>
        <v>Romania</v>
      </c>
      <c r="BV85" s="16" t="str">
        <f t="shared" si="9"/>
        <v>Ukraine</v>
      </c>
      <c r="BW85" s="16" t="str">
        <f t="shared" si="9"/>
        <v>Vietnam</v>
      </c>
      <c r="BX85" s="16" t="str">
        <f t="shared" si="9"/>
        <v>Rwanda</v>
      </c>
      <c r="BY85" s="16" t="s">
        <v>555</v>
      </c>
      <c r="BZ85" s="16" t="s">
        <v>555</v>
      </c>
      <c r="CA85" s="16" t="s">
        <v>555</v>
      </c>
      <c r="CB85" s="16" t="s">
        <v>555</v>
      </c>
      <c r="CC85" s="16" t="s">
        <v>555</v>
      </c>
      <c r="CD85" s="16" t="str">
        <f t="shared" si="10"/>
        <v>Korea, Rep.</v>
      </c>
      <c r="CE85" s="16" t="str">
        <f t="shared" si="10"/>
        <v>Czech Republic</v>
      </c>
      <c r="CF85" s="16" t="str">
        <f t="shared" si="10"/>
        <v>Colombia</v>
      </c>
      <c r="CG85" s="16" t="str">
        <f t="shared" si="10"/>
        <v>United Arab Emirates</v>
      </c>
      <c r="CH85" s="16" t="str">
        <f t="shared" si="10"/>
        <v>India</v>
      </c>
      <c r="CI85" s="16" t="str">
        <f t="shared" si="10"/>
        <v>Rwanda</v>
      </c>
    </row>
    <row r="86" spans="1:87" x14ac:dyDescent="0.25">
      <c r="A86" s="16" t="s">
        <v>406</v>
      </c>
      <c r="B86" s="16" t="s">
        <v>4</v>
      </c>
      <c r="C86" s="16" t="s">
        <v>391</v>
      </c>
      <c r="D86" s="16">
        <v>2007</v>
      </c>
      <c r="E86" s="16" t="s">
        <v>4338</v>
      </c>
      <c r="F86" s="16" t="s">
        <v>594</v>
      </c>
      <c r="G86" s="10">
        <v>48260</v>
      </c>
      <c r="H86" s="73">
        <v>10.78436</v>
      </c>
      <c r="I86" s="16">
        <v>6044067</v>
      </c>
      <c r="J86" s="71">
        <v>0</v>
      </c>
      <c r="K86" s="71">
        <v>1</v>
      </c>
      <c r="L86" s="16">
        <v>1.765719</v>
      </c>
      <c r="M86" s="16">
        <v>0.42272739999999998</v>
      </c>
      <c r="N86" s="16">
        <v>0.32596930000000002</v>
      </c>
      <c r="O86" s="16">
        <v>1.2717160000000001</v>
      </c>
      <c r="P86" s="16">
        <v>1.2321610000000001</v>
      </c>
      <c r="Q86" s="16">
        <v>0.64152529999999997</v>
      </c>
      <c r="R86" s="16">
        <v>0.59460000000000002</v>
      </c>
      <c r="S86" s="16">
        <v>0.17799999999999999</v>
      </c>
      <c r="T86" s="16">
        <v>1.2200000000000001E-2</v>
      </c>
      <c r="U86" s="16">
        <v>1.75915</v>
      </c>
      <c r="V86" s="16">
        <v>30.315999999999999</v>
      </c>
      <c r="W86" s="16">
        <v>11.412000000000001</v>
      </c>
      <c r="X86" s="16">
        <v>436.73500000000001</v>
      </c>
      <c r="Y86" s="16">
        <v>60.419800000000002</v>
      </c>
      <c r="Z86" s="16">
        <v>0.63819999999999999</v>
      </c>
      <c r="AA86" s="16">
        <v>-0.7980602</v>
      </c>
      <c r="AB86" s="16">
        <v>0</v>
      </c>
      <c r="AC86" s="16">
        <v>0</v>
      </c>
      <c r="AD86" s="16">
        <v>30.65</v>
      </c>
      <c r="AE86" s="16">
        <v>23.8993</v>
      </c>
      <c r="AF86" s="16">
        <v>133.363</v>
      </c>
      <c r="AG86" s="43">
        <v>1300000</v>
      </c>
      <c r="AH86" s="16">
        <v>0.13594999999999999</v>
      </c>
      <c r="AI86" s="16">
        <v>97.5</v>
      </c>
      <c r="AJ86" s="16">
        <v>99.6</v>
      </c>
      <c r="AK86" s="16">
        <v>-0.91349999999999998</v>
      </c>
      <c r="AL86" s="16">
        <v>1.0793999999999999</v>
      </c>
      <c r="AM86" s="16">
        <v>0.92530000000000001</v>
      </c>
      <c r="AN86" s="16">
        <v>0.96960000000000002</v>
      </c>
      <c r="AO86" s="16">
        <v>0.63949999999999996</v>
      </c>
      <c r="AP86" s="16">
        <v>0.35899999999999999</v>
      </c>
      <c r="AQ86" s="16">
        <v>19.577400000000001</v>
      </c>
      <c r="AR86" s="16">
        <f t="shared" si="7"/>
        <v>1</v>
      </c>
      <c r="AS86" s="5">
        <f t="shared" si="4"/>
        <v>6.2215000000000131E-2</v>
      </c>
      <c r="AU86" s="16" t="s">
        <v>69</v>
      </c>
      <c r="AV86" s="16" t="s">
        <v>284</v>
      </c>
      <c r="AW86" s="16" t="s">
        <v>404</v>
      </c>
      <c r="AX86" s="97">
        <f t="shared" si="5"/>
        <v>0</v>
      </c>
      <c r="AY86" s="4">
        <f t="shared" si="6"/>
        <v>1.5464715000000004</v>
      </c>
      <c r="BE86" s="16" t="s">
        <v>523</v>
      </c>
      <c r="BF86" s="16">
        <v>10</v>
      </c>
      <c r="BG86" s="16" t="str">
        <f t="shared" si="8"/>
        <v>United States</v>
      </c>
      <c r="BH86" s="16" t="str">
        <f t="shared" si="8"/>
        <v>Korea, Rep.</v>
      </c>
      <c r="BI86" s="16" t="str">
        <f t="shared" si="8"/>
        <v>Czech Republic</v>
      </c>
      <c r="BJ86" s="16" t="str">
        <f t="shared" si="8"/>
        <v>Chile</v>
      </c>
      <c r="BK86" s="16" t="str">
        <f t="shared" si="8"/>
        <v>United Arab Emirates</v>
      </c>
      <c r="BL86" s="16" t="str">
        <f t="shared" si="8"/>
        <v>India</v>
      </c>
      <c r="BM86" s="16" t="str">
        <f t="shared" si="8"/>
        <v>South Africa</v>
      </c>
      <c r="BN86" s="16" t="s">
        <v>555</v>
      </c>
      <c r="BO86" s="16" t="s">
        <v>555</v>
      </c>
      <c r="BP86" s="16" t="s">
        <v>555</v>
      </c>
      <c r="BQ86" s="16" t="s">
        <v>555</v>
      </c>
      <c r="BR86" s="16" t="s">
        <v>555</v>
      </c>
      <c r="BS86" s="16" t="s">
        <v>555</v>
      </c>
      <c r="BT86" s="16" t="str">
        <f t="shared" si="9"/>
        <v>Korea, Rep.</v>
      </c>
      <c r="BU86" s="16" t="str">
        <f t="shared" si="9"/>
        <v>Romania</v>
      </c>
      <c r="BV86" s="16" t="str">
        <f t="shared" si="9"/>
        <v>Ukraine</v>
      </c>
      <c r="BW86" s="16" t="str">
        <f t="shared" si="9"/>
        <v>Vietnam</v>
      </c>
      <c r="BX86" s="16" t="str">
        <f t="shared" si="9"/>
        <v>Rwanda</v>
      </c>
      <c r="BY86" s="16" t="s">
        <v>555</v>
      </c>
      <c r="BZ86" s="16" t="s">
        <v>555</v>
      </c>
      <c r="CA86" s="16" t="s">
        <v>555</v>
      </c>
      <c r="CB86" s="16" t="s">
        <v>555</v>
      </c>
      <c r="CC86" s="16" t="s">
        <v>555</v>
      </c>
      <c r="CD86" s="16" t="str">
        <f t="shared" si="10"/>
        <v>Korea, Rep.</v>
      </c>
      <c r="CE86" s="16" t="str">
        <f t="shared" si="10"/>
        <v>Czech Republic</v>
      </c>
      <c r="CF86" s="16" t="str">
        <f t="shared" si="10"/>
        <v>Colombia</v>
      </c>
      <c r="CG86" s="16" t="str">
        <f t="shared" si="10"/>
        <v>United Arab Emirates</v>
      </c>
      <c r="CH86" s="16" t="str">
        <f t="shared" si="10"/>
        <v>India</v>
      </c>
      <c r="CI86" s="16" t="str">
        <f t="shared" si="10"/>
        <v>Rwanda</v>
      </c>
    </row>
    <row r="87" spans="1:87" x14ac:dyDescent="0.25">
      <c r="A87" s="16" t="s">
        <v>406</v>
      </c>
      <c r="B87" s="16" t="s">
        <v>4</v>
      </c>
      <c r="C87" s="16" t="s">
        <v>391</v>
      </c>
      <c r="D87" s="16">
        <v>2008</v>
      </c>
      <c r="E87" s="16" t="s">
        <v>4336</v>
      </c>
      <c r="F87" s="16" t="s">
        <v>594</v>
      </c>
      <c r="G87" s="10">
        <v>43658.9</v>
      </c>
      <c r="H87" s="73">
        <v>10.68416</v>
      </c>
      <c r="I87" s="16">
        <v>6894278</v>
      </c>
      <c r="J87" s="71">
        <v>0</v>
      </c>
      <c r="K87" s="71">
        <v>1</v>
      </c>
      <c r="L87" s="16">
        <v>1.6631309999999999</v>
      </c>
      <c r="M87" s="16">
        <v>0.37028149999999999</v>
      </c>
      <c r="N87" s="16">
        <v>0.4223828</v>
      </c>
      <c r="O87" s="16">
        <v>1.031703</v>
      </c>
      <c r="P87" s="16">
        <v>1.230858</v>
      </c>
      <c r="Q87" s="16">
        <v>0.61580570000000001</v>
      </c>
      <c r="R87" s="16">
        <v>0.59460000000000002</v>
      </c>
      <c r="S87" s="16">
        <v>0.16289999999999999</v>
      </c>
      <c r="T87" s="16">
        <v>1.2699999999999999E-2</v>
      </c>
      <c r="U87" s="16">
        <v>2.6632500000000001</v>
      </c>
      <c r="V87" s="16">
        <v>30.923999999999999</v>
      </c>
      <c r="W87" s="16">
        <v>11.157999999999999</v>
      </c>
      <c r="X87" s="16">
        <v>437.29599999999999</v>
      </c>
      <c r="Y87" s="16">
        <v>60.692799999999998</v>
      </c>
      <c r="Z87" s="16">
        <v>0.58120000000000005</v>
      </c>
      <c r="AA87" s="16">
        <v>-0.38832280000000002</v>
      </c>
      <c r="AB87" s="16">
        <v>0</v>
      </c>
      <c r="AC87" s="16">
        <v>0</v>
      </c>
      <c r="AD87" s="16">
        <v>20.100000000000001</v>
      </c>
      <c r="AE87" s="16">
        <v>23.475200000000001</v>
      </c>
      <c r="AF87" s="16">
        <v>137.64099999999999</v>
      </c>
      <c r="AG87" s="43">
        <v>1300000</v>
      </c>
      <c r="AH87" s="16">
        <v>0.13475000000000001</v>
      </c>
      <c r="AI87" s="16">
        <v>97.5</v>
      </c>
      <c r="AJ87" s="16">
        <v>99.6</v>
      </c>
      <c r="AK87" s="16">
        <v>-0.91749999999999998</v>
      </c>
      <c r="AL87" s="16">
        <v>1.1314</v>
      </c>
      <c r="AM87" s="16">
        <v>0.88170000000000004</v>
      </c>
      <c r="AN87" s="16">
        <v>0.70020000000000004</v>
      </c>
      <c r="AO87" s="16">
        <v>0.59989999999999999</v>
      </c>
      <c r="AP87" s="16">
        <v>0.4859</v>
      </c>
      <c r="AQ87" s="16">
        <v>19.577400000000001</v>
      </c>
      <c r="AR87" s="16">
        <f t="shared" si="7"/>
        <v>1</v>
      </c>
      <c r="AS87" s="5">
        <f t="shared" si="4"/>
        <v>-0.10258800000000012</v>
      </c>
      <c r="AU87" s="16" t="s">
        <v>68</v>
      </c>
      <c r="AV87" s="16" t="s">
        <v>285</v>
      </c>
      <c r="AW87" s="16" t="s">
        <v>407</v>
      </c>
      <c r="AX87" s="97">
        <f t="shared" si="5"/>
        <v>0</v>
      </c>
      <c r="AY87" s="4">
        <f t="shared" si="6"/>
        <v>2.1090578</v>
      </c>
      <c r="BF87" s="16">
        <v>11</v>
      </c>
      <c r="BG87" s="75"/>
      <c r="BH87" s="75"/>
      <c r="BI87" s="75"/>
      <c r="BJ87" s="75"/>
      <c r="BK87" s="75"/>
      <c r="BL87" s="75"/>
      <c r="BM87" s="75"/>
      <c r="BN87" s="16" t="s">
        <v>555</v>
      </c>
      <c r="BO87" s="16" t="s">
        <v>555</v>
      </c>
      <c r="BP87" s="16" t="s">
        <v>555</v>
      </c>
      <c r="BQ87" s="16" t="s">
        <v>555</v>
      </c>
      <c r="BR87" s="16" t="s">
        <v>555</v>
      </c>
      <c r="BS87" s="16" t="s">
        <v>555</v>
      </c>
      <c r="BT87" s="75"/>
      <c r="BU87" s="75"/>
      <c r="BV87" s="75"/>
      <c r="BW87" s="75"/>
      <c r="BX87" s="75"/>
      <c r="BY87" s="16" t="s">
        <v>555</v>
      </c>
      <c r="BZ87" s="16" t="s">
        <v>555</v>
      </c>
      <c r="CA87" s="16" t="s">
        <v>555</v>
      </c>
      <c r="CB87" s="16" t="s">
        <v>555</v>
      </c>
      <c r="CC87" s="16" t="s">
        <v>555</v>
      </c>
    </row>
    <row r="88" spans="1:87" x14ac:dyDescent="0.25">
      <c r="A88" s="16" t="s">
        <v>406</v>
      </c>
      <c r="B88" s="16" t="s">
        <v>4</v>
      </c>
      <c r="C88" s="16" t="s">
        <v>391</v>
      </c>
      <c r="D88" s="16">
        <v>2009</v>
      </c>
      <c r="E88" s="16" t="s">
        <v>4337</v>
      </c>
      <c r="F88" s="16" t="s">
        <v>594</v>
      </c>
      <c r="G88" s="10">
        <v>37203.4</v>
      </c>
      <c r="H88" s="73">
        <v>10.52416</v>
      </c>
      <c r="I88" s="16">
        <v>7666393</v>
      </c>
      <c r="J88" s="71">
        <v>0</v>
      </c>
      <c r="K88" s="71">
        <v>1</v>
      </c>
      <c r="L88" s="16">
        <v>1.641184</v>
      </c>
      <c r="M88" s="16">
        <v>0.22465309999999999</v>
      </c>
      <c r="N88" s="16">
        <v>0.35809299999999999</v>
      </c>
      <c r="O88" s="16">
        <v>1.245762</v>
      </c>
      <c r="P88" s="16">
        <v>1.154771</v>
      </c>
      <c r="Q88" s="16">
        <v>0.62972379999999994</v>
      </c>
      <c r="R88" s="16">
        <v>0.59460000000000002</v>
      </c>
      <c r="S88" s="16">
        <v>0.1239</v>
      </c>
      <c r="T88" s="16">
        <v>1.29E-2</v>
      </c>
      <c r="U88" s="16">
        <v>2.2360500000000001</v>
      </c>
      <c r="V88" s="16">
        <v>31.532</v>
      </c>
      <c r="W88" s="16">
        <v>10.904</v>
      </c>
      <c r="X88" s="16">
        <v>434.61099999999999</v>
      </c>
      <c r="Y88" s="16">
        <v>63.285499999999999</v>
      </c>
      <c r="Z88" s="16">
        <v>0.59730000000000005</v>
      </c>
      <c r="AA88" s="16">
        <v>-0.76504810000000001</v>
      </c>
      <c r="AB88" s="16">
        <v>0</v>
      </c>
      <c r="AC88" s="16">
        <v>0</v>
      </c>
      <c r="AD88" s="16">
        <v>29.8</v>
      </c>
      <c r="AE88" s="16">
        <v>20.4727</v>
      </c>
      <c r="AF88" s="16">
        <v>138.267</v>
      </c>
      <c r="AG88" s="43">
        <v>1200000</v>
      </c>
      <c r="AH88" s="16">
        <v>0.13175000000000001</v>
      </c>
      <c r="AI88" s="16">
        <v>97.5</v>
      </c>
      <c r="AJ88" s="16">
        <v>99.6</v>
      </c>
      <c r="AK88" s="16">
        <v>-0.84340000000000004</v>
      </c>
      <c r="AL88" s="16">
        <v>0.95489999999999997</v>
      </c>
      <c r="AM88" s="16">
        <v>1.0246</v>
      </c>
      <c r="AN88" s="16">
        <v>0.91490000000000005</v>
      </c>
      <c r="AO88" s="16">
        <v>0.46700000000000003</v>
      </c>
      <c r="AP88" s="16">
        <v>0.46250000000000002</v>
      </c>
      <c r="AQ88" s="16">
        <v>19.577400000000001</v>
      </c>
      <c r="AR88" s="16">
        <f t="shared" si="7"/>
        <v>1</v>
      </c>
      <c r="AS88" s="5">
        <f t="shared" si="4"/>
        <v>-2.1946999999999939E-2</v>
      </c>
      <c r="AU88" s="16" t="s">
        <v>71</v>
      </c>
      <c r="AV88" s="16" t="s">
        <v>286</v>
      </c>
      <c r="AW88" s="16" t="s">
        <v>406</v>
      </c>
      <c r="AX88" s="97">
        <f t="shared" si="5"/>
        <v>0</v>
      </c>
      <c r="AY88" s="4">
        <f t="shared" si="6"/>
        <v>1.4643387999999997</v>
      </c>
      <c r="BE88" s="16" t="s">
        <v>482</v>
      </c>
      <c r="BF88" s="16">
        <v>12</v>
      </c>
      <c r="BG88" s="75"/>
      <c r="BH88" s="75"/>
      <c r="BI88" s="75"/>
      <c r="BJ88" s="75"/>
      <c r="BK88" s="75"/>
      <c r="BL88" s="75"/>
      <c r="BM88" s="75"/>
      <c r="BN88" s="16" t="s">
        <v>555</v>
      </c>
      <c r="BO88" s="16" t="s">
        <v>555</v>
      </c>
      <c r="BP88" s="16" t="s">
        <v>555</v>
      </c>
      <c r="BQ88" s="16" t="s">
        <v>555</v>
      </c>
      <c r="BR88" s="16" t="s">
        <v>555</v>
      </c>
      <c r="BS88" s="16" t="s">
        <v>555</v>
      </c>
      <c r="BT88" s="75"/>
      <c r="BU88" s="75"/>
      <c r="BV88" s="75"/>
      <c r="BW88" s="75"/>
      <c r="BX88" s="75"/>
      <c r="BY88" s="16" t="s">
        <v>555</v>
      </c>
      <c r="BZ88" s="16" t="s">
        <v>555</v>
      </c>
      <c r="CA88" s="16" t="s">
        <v>555</v>
      </c>
      <c r="CB88" s="16" t="s">
        <v>555</v>
      </c>
      <c r="CC88" s="16" t="s">
        <v>555</v>
      </c>
    </row>
    <row r="89" spans="1:87" x14ac:dyDescent="0.25">
      <c r="A89" s="16" t="s">
        <v>406</v>
      </c>
      <c r="B89" s="16" t="s">
        <v>4</v>
      </c>
      <c r="C89" s="16" t="s">
        <v>391</v>
      </c>
      <c r="D89" s="16">
        <v>2010</v>
      </c>
      <c r="E89" s="16" t="s">
        <v>4344</v>
      </c>
      <c r="F89" s="16" t="s">
        <v>594</v>
      </c>
      <c r="G89" s="10">
        <v>35049.1</v>
      </c>
      <c r="H89" s="73">
        <v>10.464510000000001</v>
      </c>
      <c r="I89" s="16">
        <v>8270684</v>
      </c>
      <c r="J89" s="71">
        <v>0</v>
      </c>
      <c r="K89" s="71">
        <v>1</v>
      </c>
      <c r="L89" s="16">
        <v>1.5772010000000001</v>
      </c>
      <c r="M89" s="16">
        <v>0.27743770000000001</v>
      </c>
      <c r="N89" s="16">
        <v>0.4398224</v>
      </c>
      <c r="O89" s="16">
        <v>1.138976</v>
      </c>
      <c r="P89" s="16">
        <v>1.088133</v>
      </c>
      <c r="Q89" s="16">
        <v>0.53020979999999995</v>
      </c>
      <c r="R89" s="16">
        <v>0.59460000000000002</v>
      </c>
      <c r="S89" s="16">
        <v>0.13489999999999999</v>
      </c>
      <c r="T89" s="16">
        <v>1.41E-2</v>
      </c>
      <c r="U89" s="16">
        <v>2.82375</v>
      </c>
      <c r="V89" s="16">
        <v>32.14</v>
      </c>
      <c r="W89" s="16">
        <v>10.65</v>
      </c>
      <c r="X89" s="16">
        <v>438.08600000000001</v>
      </c>
      <c r="Y89" s="16">
        <v>68.234999999999999</v>
      </c>
      <c r="Z89" s="16">
        <v>0.4743</v>
      </c>
      <c r="AA89" s="16">
        <v>-0.81359519999999996</v>
      </c>
      <c r="AB89" s="16">
        <v>0</v>
      </c>
      <c r="AC89" s="16">
        <v>0</v>
      </c>
      <c r="AD89" s="16">
        <v>31.05</v>
      </c>
      <c r="AE89" s="16">
        <v>17.526299999999999</v>
      </c>
      <c r="AF89" s="16">
        <v>129.43199999999999</v>
      </c>
      <c r="AG89" s="43">
        <v>1200000</v>
      </c>
      <c r="AH89" s="16">
        <v>0.12945000000000001</v>
      </c>
      <c r="AI89" s="16">
        <v>97.5</v>
      </c>
      <c r="AJ89" s="16">
        <v>99.6</v>
      </c>
      <c r="AK89" s="16">
        <v>-0.91279999999999994</v>
      </c>
      <c r="AL89" s="16">
        <v>0.92869999999999997</v>
      </c>
      <c r="AM89" s="16">
        <v>0.90720000000000001</v>
      </c>
      <c r="AN89" s="16">
        <v>0.78439999999999999</v>
      </c>
      <c r="AO89" s="16">
        <v>0.33589999999999998</v>
      </c>
      <c r="AP89" s="16">
        <v>0.36530000000000001</v>
      </c>
      <c r="AQ89" s="16">
        <v>19.577400000000001</v>
      </c>
      <c r="AR89" s="16">
        <f t="shared" si="7"/>
        <v>1</v>
      </c>
      <c r="AS89" s="5">
        <f t="shared" si="4"/>
        <v>-6.3982999999999901E-2</v>
      </c>
      <c r="AU89" s="16" t="s">
        <v>72</v>
      </c>
      <c r="AV89" s="16" t="s">
        <v>287</v>
      </c>
      <c r="AW89" s="16" t="s">
        <v>406</v>
      </c>
      <c r="AX89" s="97">
        <f t="shared" si="5"/>
        <v>1</v>
      </c>
      <c r="AY89" s="4">
        <f t="shared" si="6"/>
        <v>1.3570858999999997</v>
      </c>
      <c r="BE89" s="16" t="s">
        <v>466</v>
      </c>
      <c r="BF89" s="16">
        <v>13</v>
      </c>
      <c r="BH89" s="54"/>
      <c r="BI89" s="54"/>
      <c r="BJ89" s="54"/>
      <c r="BK89" s="54"/>
      <c r="BL89" s="54"/>
      <c r="BM89" s="54"/>
      <c r="BN89" s="16" t="s">
        <v>555</v>
      </c>
      <c r="BO89" s="16" t="s">
        <v>555</v>
      </c>
      <c r="BP89" s="16" t="s">
        <v>555</v>
      </c>
      <c r="BQ89" s="16" t="s">
        <v>555</v>
      </c>
      <c r="BR89" s="16" t="s">
        <v>555</v>
      </c>
      <c r="BS89" s="16" t="s">
        <v>555</v>
      </c>
      <c r="BY89" s="16" t="s">
        <v>555</v>
      </c>
      <c r="BZ89" s="16" t="s">
        <v>555</v>
      </c>
      <c r="CA89" s="16" t="s">
        <v>555</v>
      </c>
      <c r="CB89" s="16" t="s">
        <v>555</v>
      </c>
      <c r="CC89" s="16" t="s">
        <v>555</v>
      </c>
    </row>
    <row r="90" spans="1:87" x14ac:dyDescent="0.25">
      <c r="A90" s="16" t="s">
        <v>406</v>
      </c>
      <c r="B90" s="16" t="s">
        <v>4</v>
      </c>
      <c r="C90" s="16" t="s">
        <v>391</v>
      </c>
      <c r="D90" s="16">
        <v>2011</v>
      </c>
      <c r="E90" s="16" t="s">
        <v>4349</v>
      </c>
      <c r="F90" s="16" t="s">
        <v>594</v>
      </c>
      <c r="G90" s="10">
        <v>35550.800000000003</v>
      </c>
      <c r="H90" s="73">
        <v>10.478719999999999</v>
      </c>
      <c r="I90" s="16">
        <v>8672475</v>
      </c>
      <c r="J90" s="71">
        <v>0</v>
      </c>
      <c r="K90" s="71">
        <v>1</v>
      </c>
      <c r="L90" s="16">
        <v>1.4136089999999999</v>
      </c>
      <c r="M90" s="16">
        <v>-0.18669730000000001</v>
      </c>
      <c r="N90" s="16">
        <v>0.4390423</v>
      </c>
      <c r="O90" s="16">
        <v>1.080622</v>
      </c>
      <c r="P90" s="16">
        <v>1.110717</v>
      </c>
      <c r="Q90" s="16">
        <v>0.65624150000000003</v>
      </c>
      <c r="R90" s="16">
        <v>0.48920000000000002</v>
      </c>
      <c r="S90" s="16">
        <v>2.2700000000000001E-2</v>
      </c>
      <c r="T90" s="16">
        <v>1.6E-2</v>
      </c>
      <c r="U90" s="16">
        <v>2.5764999999999998</v>
      </c>
      <c r="V90" s="16">
        <v>33.712000000000003</v>
      </c>
      <c r="W90" s="16">
        <v>10.14</v>
      </c>
      <c r="X90" s="16">
        <v>441.56200000000001</v>
      </c>
      <c r="Y90" s="16">
        <v>68.425799999999995</v>
      </c>
      <c r="Z90" s="16">
        <v>0.443</v>
      </c>
      <c r="AA90" s="16">
        <v>-0.80194399999999999</v>
      </c>
      <c r="AB90" s="16">
        <v>0</v>
      </c>
      <c r="AC90" s="16">
        <v>0</v>
      </c>
      <c r="AD90" s="16">
        <v>30.75</v>
      </c>
      <c r="AE90" s="16">
        <v>20.453499999999998</v>
      </c>
      <c r="AF90" s="16">
        <v>131.398</v>
      </c>
      <c r="AG90" s="43">
        <v>1100000</v>
      </c>
      <c r="AH90" s="16">
        <v>0.12615000000000001</v>
      </c>
      <c r="AI90" s="16">
        <v>97.5</v>
      </c>
      <c r="AJ90" s="16">
        <v>99.6</v>
      </c>
      <c r="AK90" s="16">
        <v>-0.90769999999999995</v>
      </c>
      <c r="AL90" s="16">
        <v>1.0729</v>
      </c>
      <c r="AM90" s="16">
        <v>1.0586</v>
      </c>
      <c r="AN90" s="16">
        <v>0.90820000000000001</v>
      </c>
      <c r="AO90" s="16">
        <v>0.46889999999999998</v>
      </c>
      <c r="AP90" s="16">
        <v>0.53080000000000005</v>
      </c>
      <c r="AQ90" s="16">
        <v>19.577400000000001</v>
      </c>
      <c r="AR90" s="16">
        <f t="shared" si="7"/>
        <v>1</v>
      </c>
      <c r="AS90" s="5">
        <f t="shared" si="4"/>
        <v>-0.16359200000000018</v>
      </c>
      <c r="AU90" s="16" t="s">
        <v>70</v>
      </c>
      <c r="AV90" s="16" t="s">
        <v>288</v>
      </c>
      <c r="AW90" s="16" t="s">
        <v>414</v>
      </c>
      <c r="AX90" s="97">
        <f t="shared" si="5"/>
        <v>1</v>
      </c>
      <c r="AY90" s="4">
        <f t="shared" si="6"/>
        <v>1.442129</v>
      </c>
      <c r="BE90" s="16" t="s">
        <v>484</v>
      </c>
      <c r="BF90" s="16">
        <v>14</v>
      </c>
      <c r="BG90" s="16" t="str">
        <f t="shared" ref="BG90:BM92" si="11">BG$4</f>
        <v>United States</v>
      </c>
      <c r="BH90" s="16" t="str">
        <f t="shared" si="11"/>
        <v>Korea, Rep.</v>
      </c>
      <c r="BI90" s="16" t="str">
        <f t="shared" si="11"/>
        <v>Czech Republic</v>
      </c>
      <c r="BJ90" s="16" t="str">
        <f t="shared" si="11"/>
        <v>Chile</v>
      </c>
      <c r="BK90" s="16" t="str">
        <f t="shared" si="11"/>
        <v>United Arab Emirates</v>
      </c>
      <c r="BL90" s="16" t="str">
        <f t="shared" si="11"/>
        <v>India</v>
      </c>
      <c r="BM90" s="16" t="str">
        <f t="shared" si="11"/>
        <v>South Africa</v>
      </c>
      <c r="BN90" s="16" t="s">
        <v>555</v>
      </c>
      <c r="BO90" s="16" t="s">
        <v>555</v>
      </c>
      <c r="BP90" s="16" t="s">
        <v>555</v>
      </c>
      <c r="BQ90" s="16" t="s">
        <v>555</v>
      </c>
      <c r="BR90" s="16" t="s">
        <v>555</v>
      </c>
      <c r="BS90" s="16" t="s">
        <v>555</v>
      </c>
      <c r="BT90" s="16" t="str">
        <f t="shared" ref="BT90:BX92" si="12">BT$4</f>
        <v>Korea, Rep.</v>
      </c>
      <c r="BU90" s="16" t="str">
        <f t="shared" si="12"/>
        <v>Romania</v>
      </c>
      <c r="BV90" s="16" t="str">
        <f t="shared" si="12"/>
        <v>Ukraine</v>
      </c>
      <c r="BW90" s="16" t="str">
        <f t="shared" si="12"/>
        <v>Vietnam</v>
      </c>
      <c r="BX90" s="16" t="str">
        <f t="shared" si="12"/>
        <v>Rwanda</v>
      </c>
      <c r="BY90" s="16" t="s">
        <v>555</v>
      </c>
      <c r="BZ90" s="16" t="s">
        <v>555</v>
      </c>
      <c r="CA90" s="16" t="s">
        <v>555</v>
      </c>
      <c r="CB90" s="16" t="s">
        <v>555</v>
      </c>
      <c r="CC90" s="16" t="s">
        <v>555</v>
      </c>
      <c r="CD90" s="16" t="str">
        <f t="shared" ref="CD90:CI92" si="13">CD$79</f>
        <v>Korea, Rep.</v>
      </c>
      <c r="CE90" s="16" t="str">
        <f t="shared" si="13"/>
        <v>Czech Republic</v>
      </c>
      <c r="CF90" s="16" t="str">
        <f t="shared" si="13"/>
        <v>Colombia</v>
      </c>
      <c r="CG90" s="16" t="str">
        <f t="shared" si="13"/>
        <v>United Arab Emirates</v>
      </c>
      <c r="CH90" s="16" t="str">
        <f t="shared" si="13"/>
        <v>India</v>
      </c>
      <c r="CI90" s="16" t="str">
        <f t="shared" si="13"/>
        <v>Rwanda</v>
      </c>
    </row>
    <row r="91" spans="1:87" x14ac:dyDescent="0.25">
      <c r="A91" s="16" t="s">
        <v>406</v>
      </c>
      <c r="B91" s="16" t="s">
        <v>4</v>
      </c>
      <c r="C91" s="16" t="s">
        <v>391</v>
      </c>
      <c r="D91" s="16">
        <v>2012</v>
      </c>
      <c r="E91" s="16" t="s">
        <v>4335</v>
      </c>
      <c r="F91" s="16" t="s">
        <v>594</v>
      </c>
      <c r="G91" s="10">
        <v>36408.5</v>
      </c>
      <c r="H91" s="73">
        <v>10.502560000000001</v>
      </c>
      <c r="I91" s="16">
        <v>8900453</v>
      </c>
      <c r="J91" s="71">
        <v>0</v>
      </c>
      <c r="K91" s="71">
        <v>1</v>
      </c>
      <c r="L91" s="16">
        <v>1.523444</v>
      </c>
      <c r="M91" s="16">
        <v>-0.11598120000000001</v>
      </c>
      <c r="N91" s="16">
        <v>0.43717820000000002</v>
      </c>
      <c r="O91" s="16">
        <v>1.1266210000000001</v>
      </c>
      <c r="P91" s="16">
        <v>1.184296</v>
      </c>
      <c r="Q91" s="16">
        <v>0.71337720000000004</v>
      </c>
      <c r="R91" s="16">
        <v>0.59460000000000002</v>
      </c>
      <c r="S91" s="16">
        <v>2.1999999999999999E-2</v>
      </c>
      <c r="T91" s="16">
        <v>1.77E-2</v>
      </c>
      <c r="U91" s="16">
        <v>2.3189500000000001</v>
      </c>
      <c r="V91" s="16">
        <v>35.283999999999999</v>
      </c>
      <c r="W91" s="16">
        <v>9.6300000000000008</v>
      </c>
      <c r="X91" s="16">
        <v>445.03699999999998</v>
      </c>
      <c r="Y91" s="16">
        <v>68.682500000000005</v>
      </c>
      <c r="Z91" s="16">
        <v>0.46429999999999999</v>
      </c>
      <c r="AA91" s="16">
        <v>-0.80388579999999998</v>
      </c>
      <c r="AB91" s="16">
        <v>0</v>
      </c>
      <c r="AC91" s="16">
        <v>0</v>
      </c>
      <c r="AD91" s="16">
        <v>30.8</v>
      </c>
      <c r="AE91" s="16">
        <v>21.372599999999998</v>
      </c>
      <c r="AF91" s="16">
        <v>149.63900000000001</v>
      </c>
      <c r="AG91" s="43">
        <v>1100000</v>
      </c>
      <c r="AH91" s="16">
        <v>0.12855</v>
      </c>
      <c r="AI91" s="16">
        <v>97.5</v>
      </c>
      <c r="AJ91" s="16">
        <v>99.6</v>
      </c>
      <c r="AK91" s="16">
        <v>-1.0126999999999999</v>
      </c>
      <c r="AL91" s="16">
        <v>1.1846000000000001</v>
      </c>
      <c r="AM91" s="16">
        <v>1.1492</v>
      </c>
      <c r="AN91" s="16">
        <v>0.86829999999999996</v>
      </c>
      <c r="AO91" s="16">
        <v>0.68910000000000005</v>
      </c>
      <c r="AP91" s="16">
        <v>0.56859999999999999</v>
      </c>
      <c r="AQ91" s="16">
        <v>19.577400000000001</v>
      </c>
      <c r="AR91" s="16">
        <f t="shared" si="7"/>
        <v>1</v>
      </c>
      <c r="AS91" s="5">
        <f t="shared" si="4"/>
        <v>0.10983500000000013</v>
      </c>
      <c r="AU91" s="16" t="s">
        <v>74</v>
      </c>
      <c r="AV91" s="16" t="s">
        <v>289</v>
      </c>
      <c r="AW91" s="16" t="s">
        <v>406</v>
      </c>
      <c r="AX91" s="97">
        <f t="shared" si="5"/>
        <v>1</v>
      </c>
      <c r="AY91" s="4">
        <f t="shared" si="6"/>
        <v>1.6743580000000002</v>
      </c>
      <c r="BE91" s="16" t="s">
        <v>485</v>
      </c>
      <c r="BF91" s="16">
        <v>15</v>
      </c>
      <c r="BG91" s="16" t="str">
        <f t="shared" si="11"/>
        <v>United States</v>
      </c>
      <c r="BH91" s="16" t="str">
        <f t="shared" si="11"/>
        <v>Korea, Rep.</v>
      </c>
      <c r="BI91" s="16" t="str">
        <f t="shared" si="11"/>
        <v>Czech Republic</v>
      </c>
      <c r="BJ91" s="16" t="str">
        <f t="shared" si="11"/>
        <v>Chile</v>
      </c>
      <c r="BK91" s="16" t="str">
        <f t="shared" si="11"/>
        <v>United Arab Emirates</v>
      </c>
      <c r="BL91" s="16" t="str">
        <f t="shared" si="11"/>
        <v>India</v>
      </c>
      <c r="BM91" s="16" t="str">
        <f t="shared" si="11"/>
        <v>South Africa</v>
      </c>
      <c r="BN91" s="16" t="s">
        <v>555</v>
      </c>
      <c r="BO91" s="16" t="s">
        <v>555</v>
      </c>
      <c r="BP91" s="16" t="s">
        <v>555</v>
      </c>
      <c r="BQ91" s="16" t="s">
        <v>555</v>
      </c>
      <c r="BR91" s="16" t="s">
        <v>555</v>
      </c>
      <c r="BS91" s="16" t="s">
        <v>555</v>
      </c>
      <c r="BT91" s="16" t="str">
        <f t="shared" si="12"/>
        <v>Korea, Rep.</v>
      </c>
      <c r="BU91" s="16" t="str">
        <f t="shared" si="12"/>
        <v>Romania</v>
      </c>
      <c r="BV91" s="16" t="str">
        <f t="shared" si="12"/>
        <v>Ukraine</v>
      </c>
      <c r="BW91" s="16" t="str">
        <f t="shared" si="12"/>
        <v>Vietnam</v>
      </c>
      <c r="BX91" s="16" t="str">
        <f t="shared" si="12"/>
        <v>Rwanda</v>
      </c>
      <c r="BY91" s="16" t="s">
        <v>555</v>
      </c>
      <c r="BZ91" s="16" t="s">
        <v>555</v>
      </c>
      <c r="CA91" s="16" t="s">
        <v>555</v>
      </c>
      <c r="CB91" s="16" t="s">
        <v>555</v>
      </c>
      <c r="CC91" s="16" t="s">
        <v>555</v>
      </c>
      <c r="CD91" s="16" t="str">
        <f t="shared" si="13"/>
        <v>Korea, Rep.</v>
      </c>
      <c r="CE91" s="16" t="str">
        <f t="shared" si="13"/>
        <v>Czech Republic</v>
      </c>
      <c r="CF91" s="16" t="str">
        <f t="shared" si="13"/>
        <v>Colombia</v>
      </c>
      <c r="CG91" s="16" t="str">
        <f t="shared" si="13"/>
        <v>United Arab Emirates</v>
      </c>
      <c r="CH91" s="16" t="str">
        <f t="shared" si="13"/>
        <v>India</v>
      </c>
      <c r="CI91" s="16" t="str">
        <f t="shared" si="13"/>
        <v>Rwanda</v>
      </c>
    </row>
    <row r="92" spans="1:87" x14ac:dyDescent="0.25">
      <c r="A92" s="16" t="s">
        <v>406</v>
      </c>
      <c r="B92" s="16" t="s">
        <v>4</v>
      </c>
      <c r="C92" s="16" t="s">
        <v>391</v>
      </c>
      <c r="D92" s="16">
        <v>2013</v>
      </c>
      <c r="E92" s="16" t="s">
        <v>4324</v>
      </c>
      <c r="F92" s="16" t="s">
        <v>594</v>
      </c>
      <c r="G92" s="10">
        <v>38064</v>
      </c>
      <c r="H92" s="73">
        <v>10.54702</v>
      </c>
      <c r="I92" s="16">
        <v>9006263</v>
      </c>
      <c r="J92" s="71">
        <v>0</v>
      </c>
      <c r="K92" s="71">
        <v>1</v>
      </c>
      <c r="L92" s="16">
        <v>1.6386959999999999</v>
      </c>
      <c r="M92" s="16">
        <v>-0.1041894</v>
      </c>
      <c r="N92" s="16">
        <v>0.4559319</v>
      </c>
      <c r="O92" s="16">
        <v>1.1968190000000001</v>
      </c>
      <c r="P92" s="16">
        <v>1.277709</v>
      </c>
      <c r="Q92" s="16">
        <v>0.7735341</v>
      </c>
      <c r="R92" s="16">
        <v>0.59460000000000002</v>
      </c>
      <c r="S92" s="16">
        <v>2.29E-2</v>
      </c>
      <c r="T92" s="16">
        <v>1.8599999999999998E-2</v>
      </c>
      <c r="U92" s="16">
        <v>2.72</v>
      </c>
      <c r="V92" s="16">
        <v>36.856000000000002</v>
      </c>
      <c r="W92" s="16">
        <v>9.1199999999999992</v>
      </c>
      <c r="X92" s="16">
        <v>440.887</v>
      </c>
      <c r="Y92" s="16">
        <v>70.203900000000004</v>
      </c>
      <c r="Z92" s="16">
        <v>0.47620000000000001</v>
      </c>
      <c r="AA92" s="16">
        <v>-0.8485492</v>
      </c>
      <c r="AB92" s="16">
        <v>0</v>
      </c>
      <c r="AC92" s="16">
        <v>0</v>
      </c>
      <c r="AD92" s="16">
        <v>31.95</v>
      </c>
      <c r="AE92" s="16">
        <v>22.319600000000001</v>
      </c>
      <c r="AF92" s="16">
        <v>171.874</v>
      </c>
      <c r="AG92" s="43">
        <v>1200000</v>
      </c>
      <c r="AH92" s="16">
        <v>0.12695000000000001</v>
      </c>
      <c r="AI92" s="16">
        <v>97.5</v>
      </c>
      <c r="AJ92" s="16">
        <v>99.6</v>
      </c>
      <c r="AK92" s="16">
        <v>-1.0297000000000001</v>
      </c>
      <c r="AL92" s="16">
        <v>1.3029999999999999</v>
      </c>
      <c r="AM92" s="16">
        <v>1.179</v>
      </c>
      <c r="AN92" s="16">
        <v>0.89229999999999998</v>
      </c>
      <c r="AO92" s="16">
        <v>0.79259999999999997</v>
      </c>
      <c r="AP92" s="16">
        <v>0.65239999999999998</v>
      </c>
      <c r="AQ92" s="16">
        <v>19.577400000000001</v>
      </c>
      <c r="AR92" s="16">
        <f t="shared" si="7"/>
        <v>0</v>
      </c>
      <c r="AS92" s="5">
        <f t="shared" si="4"/>
        <v>0.11525199999999991</v>
      </c>
      <c r="AU92" s="16" t="s">
        <v>75</v>
      </c>
      <c r="AV92" s="16" t="s">
        <v>290</v>
      </c>
      <c r="AW92" s="16" t="s">
        <v>414</v>
      </c>
      <c r="AX92" s="97">
        <f t="shared" si="5"/>
        <v>0</v>
      </c>
      <c r="AY92" s="4">
        <f t="shared" si="6"/>
        <v>1.5689409999999999</v>
      </c>
      <c r="BE92" s="16" t="s">
        <v>486</v>
      </c>
      <c r="BF92" s="16">
        <v>16</v>
      </c>
      <c r="BG92" s="16" t="str">
        <f t="shared" si="11"/>
        <v>United States</v>
      </c>
      <c r="BH92" s="16" t="str">
        <f t="shared" si="11"/>
        <v>Korea, Rep.</v>
      </c>
      <c r="BI92" s="16" t="str">
        <f t="shared" si="11"/>
        <v>Czech Republic</v>
      </c>
      <c r="BJ92" s="16" t="str">
        <f t="shared" si="11"/>
        <v>Chile</v>
      </c>
      <c r="BK92" s="16" t="str">
        <f t="shared" si="11"/>
        <v>United Arab Emirates</v>
      </c>
      <c r="BL92" s="16" t="str">
        <f t="shared" si="11"/>
        <v>India</v>
      </c>
      <c r="BM92" s="16" t="str">
        <f t="shared" si="11"/>
        <v>South Africa</v>
      </c>
      <c r="BN92" s="16" t="s">
        <v>555</v>
      </c>
      <c r="BO92" s="16" t="s">
        <v>555</v>
      </c>
      <c r="BP92" s="16" t="s">
        <v>555</v>
      </c>
      <c r="BQ92" s="16" t="s">
        <v>555</v>
      </c>
      <c r="BR92" s="16" t="s">
        <v>555</v>
      </c>
      <c r="BS92" s="16" t="s">
        <v>555</v>
      </c>
      <c r="BT92" s="16" t="str">
        <f t="shared" si="12"/>
        <v>Korea, Rep.</v>
      </c>
      <c r="BU92" s="16" t="str">
        <f t="shared" si="12"/>
        <v>Romania</v>
      </c>
      <c r="BV92" s="16" t="str">
        <f t="shared" si="12"/>
        <v>Ukraine</v>
      </c>
      <c r="BW92" s="16" t="str">
        <f t="shared" si="12"/>
        <v>Vietnam</v>
      </c>
      <c r="BX92" s="16" t="str">
        <f t="shared" si="12"/>
        <v>Rwanda</v>
      </c>
      <c r="BY92" s="16" t="s">
        <v>555</v>
      </c>
      <c r="BZ92" s="16" t="s">
        <v>555</v>
      </c>
      <c r="CA92" s="16" t="s">
        <v>555</v>
      </c>
      <c r="CB92" s="16" t="s">
        <v>555</v>
      </c>
      <c r="CC92" s="16" t="s">
        <v>555</v>
      </c>
      <c r="CD92" s="16" t="str">
        <f t="shared" si="13"/>
        <v>Korea, Rep.</v>
      </c>
      <c r="CE92" s="16" t="str">
        <f t="shared" si="13"/>
        <v>Czech Republic</v>
      </c>
      <c r="CF92" s="16" t="str">
        <f t="shared" si="13"/>
        <v>Colombia</v>
      </c>
      <c r="CG92" s="16" t="str">
        <f t="shared" si="13"/>
        <v>United Arab Emirates</v>
      </c>
      <c r="CH92" s="16" t="str">
        <f t="shared" si="13"/>
        <v>India</v>
      </c>
      <c r="CI92" s="16" t="str">
        <f t="shared" si="13"/>
        <v>Rwanda</v>
      </c>
    </row>
    <row r="93" spans="1:87" x14ac:dyDescent="0.25">
      <c r="A93" s="16" t="s">
        <v>406</v>
      </c>
      <c r="B93" s="16" t="s">
        <v>4</v>
      </c>
      <c r="C93" s="16" t="s">
        <v>391</v>
      </c>
      <c r="D93" s="16">
        <v>2014</v>
      </c>
      <c r="E93" s="16" t="s">
        <v>4342</v>
      </c>
      <c r="F93" s="16" t="s">
        <v>594</v>
      </c>
      <c r="G93" s="10">
        <v>39034.400000000001</v>
      </c>
      <c r="H93" s="73">
        <v>10.5722</v>
      </c>
      <c r="I93" s="16">
        <v>9070867</v>
      </c>
      <c r="J93" s="71">
        <v>0</v>
      </c>
      <c r="K93" s="71">
        <v>1</v>
      </c>
      <c r="L93" s="16">
        <v>1.7662880000000001</v>
      </c>
      <c r="M93" s="16">
        <v>-4.8885699999999997E-2</v>
      </c>
      <c r="N93" s="16">
        <v>0.38905849999999997</v>
      </c>
      <c r="O93" s="16">
        <v>1.2385820000000001</v>
      </c>
      <c r="P93" s="16">
        <v>1.4680409999999999</v>
      </c>
      <c r="Q93" s="16">
        <v>0.83273949999999997</v>
      </c>
      <c r="R93" s="16">
        <v>0.7</v>
      </c>
      <c r="S93" s="16">
        <v>2.3300000000000001E-2</v>
      </c>
      <c r="T93" s="16">
        <v>1.8200000000000001E-2</v>
      </c>
      <c r="U93" s="16">
        <v>2.3068</v>
      </c>
      <c r="V93" s="16">
        <v>38.427999999999997</v>
      </c>
      <c r="W93" s="16">
        <v>8.61</v>
      </c>
      <c r="X93" s="16">
        <v>436.73599999999999</v>
      </c>
      <c r="Y93" s="16">
        <v>72.535899999999998</v>
      </c>
      <c r="Z93" s="16">
        <v>0.47449999999999998</v>
      </c>
      <c r="AA93" s="16">
        <v>-0.83301409999999998</v>
      </c>
      <c r="AB93" s="16">
        <v>0</v>
      </c>
      <c r="AC93" s="16">
        <v>0</v>
      </c>
      <c r="AD93" s="16">
        <v>31.55</v>
      </c>
      <c r="AE93" s="16">
        <v>22.264700000000001</v>
      </c>
      <c r="AF93" s="16">
        <v>178.06100000000001</v>
      </c>
      <c r="AG93" s="43">
        <v>1500000</v>
      </c>
      <c r="AH93" s="16">
        <v>0.12545000000000001</v>
      </c>
      <c r="AI93" s="16">
        <v>97.5</v>
      </c>
      <c r="AJ93" s="16">
        <v>99.6</v>
      </c>
      <c r="AK93" s="16">
        <v>-1.0638000000000001</v>
      </c>
      <c r="AL93" s="16">
        <v>1.2331000000000001</v>
      </c>
      <c r="AM93" s="16">
        <v>1.4772000000000001</v>
      </c>
      <c r="AN93" s="16">
        <v>0.7611</v>
      </c>
      <c r="AO93" s="16">
        <v>0.97719999999999996</v>
      </c>
      <c r="AP93" s="16">
        <v>0.71060000000000001</v>
      </c>
      <c r="AQ93" s="16">
        <v>19.577400000000001</v>
      </c>
      <c r="AR93" s="16">
        <f t="shared" si="7"/>
        <v>0</v>
      </c>
      <c r="AS93" s="5">
        <f t="shared" si="4"/>
        <v>0.12759200000000015</v>
      </c>
      <c r="AU93" s="16" t="s">
        <v>76</v>
      </c>
      <c r="AV93" s="16" t="s">
        <v>291</v>
      </c>
      <c r="AW93" s="16" t="s">
        <v>409</v>
      </c>
      <c r="AX93" s="97">
        <f t="shared" si="5"/>
        <v>1</v>
      </c>
      <c r="AY93" s="4">
        <f t="shared" si="6"/>
        <v>1.1241269000000003</v>
      </c>
      <c r="BF93" s="16">
        <v>17</v>
      </c>
      <c r="BG93" s="54"/>
      <c r="BH93" s="54"/>
      <c r="BI93" s="54"/>
      <c r="BJ93" s="54"/>
      <c r="BK93" s="54"/>
      <c r="BL93" s="54"/>
      <c r="BM93" s="54"/>
      <c r="BN93" s="16" t="s">
        <v>555</v>
      </c>
      <c r="BO93" s="16" t="s">
        <v>555</v>
      </c>
      <c r="BP93" s="16" t="s">
        <v>555</v>
      </c>
      <c r="BQ93" s="16" t="s">
        <v>555</v>
      </c>
      <c r="BR93" s="16" t="s">
        <v>555</v>
      </c>
      <c r="BS93" s="16" t="s">
        <v>555</v>
      </c>
      <c r="BT93" s="54"/>
      <c r="BU93" s="54"/>
      <c r="BV93" s="54"/>
      <c r="BW93" s="54"/>
      <c r="BX93" s="54"/>
      <c r="BY93" s="16" t="s">
        <v>555</v>
      </c>
      <c r="BZ93" s="16" t="s">
        <v>555</v>
      </c>
      <c r="CA93" s="16" t="s">
        <v>555</v>
      </c>
      <c r="CB93" s="16" t="s">
        <v>555</v>
      </c>
      <c r="CC93" s="16" t="s">
        <v>555</v>
      </c>
    </row>
    <row r="94" spans="1:87" x14ac:dyDescent="0.25">
      <c r="A94" s="16" t="s">
        <v>409</v>
      </c>
      <c r="B94" s="16" t="s">
        <v>5</v>
      </c>
      <c r="C94" s="16" t="s">
        <v>209</v>
      </c>
      <c r="D94" s="16">
        <v>1985</v>
      </c>
      <c r="E94" s="16" t="s">
        <v>690</v>
      </c>
      <c r="F94" s="16" t="s">
        <v>594</v>
      </c>
      <c r="G94" s="10">
        <v>6550.15</v>
      </c>
      <c r="H94" s="73">
        <v>8.7872430000000001</v>
      </c>
      <c r="I94" s="16" t="s">
        <v>6700</v>
      </c>
      <c r="K94" s="71">
        <v>0.80400000000000005</v>
      </c>
      <c r="L94" s="16">
        <v>-0.50074249999999998</v>
      </c>
      <c r="M94" s="16">
        <v>-0.4047944</v>
      </c>
      <c r="N94" s="16">
        <v>-0.62428819999999996</v>
      </c>
      <c r="O94" s="16">
        <v>-0.44568419999999997</v>
      </c>
      <c r="P94" s="16">
        <v>-8.1212500000000007E-2</v>
      </c>
      <c r="Q94" s="16">
        <v>0.4575052</v>
      </c>
      <c r="R94" s="16">
        <v>0.247</v>
      </c>
      <c r="S94" s="16">
        <v>2.98E-2</v>
      </c>
      <c r="T94" s="16">
        <v>3.8999999999999998E-3</v>
      </c>
      <c r="U94" s="16">
        <v>1.3619000000000001</v>
      </c>
      <c r="V94" s="16">
        <v>14.87</v>
      </c>
      <c r="W94" s="16">
        <v>5.65</v>
      </c>
      <c r="X94" s="16">
        <v>400.81</v>
      </c>
      <c r="Y94" s="16">
        <v>52.217300000000002</v>
      </c>
      <c r="Z94" s="16">
        <v>0.219</v>
      </c>
      <c r="AA94" s="16">
        <v>1.4283920000000001</v>
      </c>
      <c r="AB94" s="16">
        <v>1.42</v>
      </c>
      <c r="AC94" s="16">
        <v>23.11</v>
      </c>
      <c r="AD94" s="16">
        <v>36.909999999999997</v>
      </c>
      <c r="AE94" s="16">
        <v>8.9349000000000007</v>
      </c>
      <c r="AF94" s="16">
        <v>0</v>
      </c>
      <c r="AG94" s="16">
        <v>148953</v>
      </c>
      <c r="AH94" s="16">
        <v>0.14169999999999999</v>
      </c>
      <c r="AI94" s="16">
        <v>85.891099999999994</v>
      </c>
      <c r="AJ94" s="16">
        <v>93.009100000000004</v>
      </c>
      <c r="AK94" s="16">
        <v>0.20760000000000001</v>
      </c>
      <c r="AL94" s="16">
        <v>-9.01E-2</v>
      </c>
      <c r="AM94" s="16">
        <v>0.50570000000000004</v>
      </c>
      <c r="AN94" s="16">
        <v>-0.3851</v>
      </c>
      <c r="AO94" s="16">
        <v>1.3109</v>
      </c>
      <c r="AP94" s="16">
        <v>0.25609999999999999</v>
      </c>
      <c r="AQ94" s="16">
        <v>3.2833000000000001</v>
      </c>
      <c r="AR94" s="16">
        <f t="shared" si="7"/>
        <v>1</v>
      </c>
      <c r="AS94" s="5">
        <f t="shared" si="4"/>
        <v>0</v>
      </c>
      <c r="AU94" s="16" t="s">
        <v>78</v>
      </c>
      <c r="AV94" s="16" t="s">
        <v>292</v>
      </c>
      <c r="AW94" s="16" t="s">
        <v>414</v>
      </c>
      <c r="AX94" s="97">
        <f t="shared" si="5"/>
        <v>0</v>
      </c>
      <c r="AY94" s="4">
        <f t="shared" si="6"/>
        <v>1.7338060000000004</v>
      </c>
      <c r="BE94" s="16" t="s">
        <v>475</v>
      </c>
      <c r="BF94" s="16">
        <v>18</v>
      </c>
      <c r="BG94" s="54"/>
      <c r="BH94" s="54"/>
      <c r="BI94" s="54"/>
      <c r="BJ94" s="54"/>
      <c r="BK94" s="54"/>
      <c r="BL94" s="54"/>
      <c r="BM94" s="54"/>
      <c r="BN94" s="16" t="s">
        <v>555</v>
      </c>
      <c r="BO94" s="16" t="s">
        <v>555</v>
      </c>
      <c r="BP94" s="16" t="s">
        <v>555</v>
      </c>
      <c r="BQ94" s="16" t="s">
        <v>555</v>
      </c>
      <c r="BR94" s="16" t="s">
        <v>555</v>
      </c>
      <c r="BS94" s="16" t="s">
        <v>555</v>
      </c>
      <c r="BT94" s="54"/>
      <c r="BU94" s="54"/>
      <c r="BV94" s="54"/>
      <c r="BW94" s="54"/>
      <c r="BX94" s="54"/>
      <c r="BY94" s="16" t="s">
        <v>555</v>
      </c>
      <c r="BZ94" s="16" t="s">
        <v>555</v>
      </c>
      <c r="CA94" s="16" t="s">
        <v>555</v>
      </c>
      <c r="CB94" s="16" t="s">
        <v>555</v>
      </c>
      <c r="CC94" s="16" t="s">
        <v>555</v>
      </c>
    </row>
    <row r="95" spans="1:87" x14ac:dyDescent="0.25">
      <c r="A95" s="16" t="s">
        <v>409</v>
      </c>
      <c r="B95" s="16" t="s">
        <v>5</v>
      </c>
      <c r="C95" s="16" t="s">
        <v>209</v>
      </c>
      <c r="D95" s="16">
        <v>1986</v>
      </c>
      <c r="E95" s="16" t="s">
        <v>698</v>
      </c>
      <c r="F95" s="16" t="s">
        <v>594</v>
      </c>
      <c r="G95" s="10">
        <v>6958.75</v>
      </c>
      <c r="H95" s="73">
        <v>8.8477549999999994</v>
      </c>
      <c r="I95" s="16" t="s">
        <v>6700</v>
      </c>
      <c r="J95" s="71">
        <v>4.5999999999999999E-2</v>
      </c>
      <c r="K95" s="71">
        <v>0.84299999999999997</v>
      </c>
      <c r="L95" s="16">
        <v>-0.4993998</v>
      </c>
      <c r="M95" s="16">
        <v>-0.3915536</v>
      </c>
      <c r="N95" s="16">
        <v>-0.62149160000000003</v>
      </c>
      <c r="O95" s="16">
        <v>-0.44700800000000002</v>
      </c>
      <c r="P95" s="16">
        <v>-6.6738599999999995E-2</v>
      </c>
      <c r="Q95" s="16">
        <v>0.4300718</v>
      </c>
      <c r="R95" s="16">
        <v>0.2576</v>
      </c>
      <c r="S95" s="16">
        <v>2.98E-2</v>
      </c>
      <c r="T95" s="16">
        <v>4.7000000000000002E-3</v>
      </c>
      <c r="U95" s="16">
        <v>1.2615000000000001</v>
      </c>
      <c r="V95" s="16">
        <v>15.247999999999999</v>
      </c>
      <c r="W95" s="16">
        <v>5.8380000000000001</v>
      </c>
      <c r="X95" s="16">
        <v>399.85300000000001</v>
      </c>
      <c r="Y95" s="16">
        <v>52.388399999999997</v>
      </c>
      <c r="Z95" s="16">
        <v>0.2142</v>
      </c>
      <c r="AA95" s="16">
        <v>1.416741</v>
      </c>
      <c r="AB95" s="16">
        <v>1.42</v>
      </c>
      <c r="AC95" s="16">
        <v>23.11</v>
      </c>
      <c r="AD95" s="16">
        <v>37.21</v>
      </c>
      <c r="AE95" s="16">
        <v>9.2842000000000002</v>
      </c>
      <c r="AF95" s="16">
        <v>0</v>
      </c>
      <c r="AG95" s="16">
        <v>158806</v>
      </c>
      <c r="AH95" s="16">
        <v>0.14224999999999999</v>
      </c>
      <c r="AI95" s="16">
        <v>86.249600000000001</v>
      </c>
      <c r="AJ95" s="16">
        <v>93.218900000000005</v>
      </c>
      <c r="AK95" s="16">
        <v>0.21129999999999999</v>
      </c>
      <c r="AL95" s="16">
        <v>-0.1057</v>
      </c>
      <c r="AM95" s="16">
        <v>0.47910000000000003</v>
      </c>
      <c r="AN95" s="16">
        <v>-0.3725</v>
      </c>
      <c r="AO95" s="16">
        <v>1.2250000000000001</v>
      </c>
      <c r="AP95" s="16">
        <v>0.217</v>
      </c>
      <c r="AQ95" s="16">
        <v>3.2833000000000001</v>
      </c>
      <c r="AR95" s="16">
        <f t="shared" si="7"/>
        <v>1</v>
      </c>
      <c r="AS95" s="5">
        <f t="shared" si="4"/>
        <v>1.3426999999999745E-3</v>
      </c>
      <c r="AU95" s="16" t="s">
        <v>77</v>
      </c>
      <c r="AV95" s="16" t="s">
        <v>293</v>
      </c>
      <c r="AW95" s="16" t="s">
        <v>406</v>
      </c>
      <c r="AX95" s="97">
        <f t="shared" si="5"/>
        <v>1</v>
      </c>
      <c r="AY95" s="4">
        <f t="shared" si="6"/>
        <v>1.2043461</v>
      </c>
      <c r="BE95" s="16" t="s">
        <v>487</v>
      </c>
      <c r="BF95" s="16">
        <v>19</v>
      </c>
      <c r="BG95" s="16" t="str">
        <f t="shared" ref="BG95:BM98" si="14">BG$4</f>
        <v>United States</v>
      </c>
      <c r="BH95" s="16" t="str">
        <f t="shared" si="14"/>
        <v>Korea, Rep.</v>
      </c>
      <c r="BI95" s="16" t="str">
        <f t="shared" si="14"/>
        <v>Czech Republic</v>
      </c>
      <c r="BJ95" s="16" t="str">
        <f t="shared" si="14"/>
        <v>Chile</v>
      </c>
      <c r="BK95" s="16" t="str">
        <f t="shared" si="14"/>
        <v>United Arab Emirates</v>
      </c>
      <c r="BL95" s="16" t="str">
        <f t="shared" si="14"/>
        <v>India</v>
      </c>
      <c r="BM95" s="16" t="str">
        <f t="shared" si="14"/>
        <v>South Africa</v>
      </c>
      <c r="BN95" s="16" t="s">
        <v>555</v>
      </c>
      <c r="BO95" s="16" t="s">
        <v>555</v>
      </c>
      <c r="BP95" s="16" t="s">
        <v>555</v>
      </c>
      <c r="BQ95" s="16" t="s">
        <v>555</v>
      </c>
      <c r="BR95" s="16" t="s">
        <v>555</v>
      </c>
      <c r="BS95" s="16" t="s">
        <v>555</v>
      </c>
      <c r="BT95" s="16" t="str">
        <f t="shared" ref="BT95:BX98" si="15">BT$4</f>
        <v>Korea, Rep.</v>
      </c>
      <c r="BU95" s="16" t="str">
        <f t="shared" si="15"/>
        <v>Romania</v>
      </c>
      <c r="BV95" s="16" t="str">
        <f t="shared" si="15"/>
        <v>Ukraine</v>
      </c>
      <c r="BW95" s="16" t="str">
        <f t="shared" si="15"/>
        <v>Vietnam</v>
      </c>
      <c r="BX95" s="16" t="str">
        <f t="shared" si="15"/>
        <v>Rwanda</v>
      </c>
      <c r="BY95" s="16" t="s">
        <v>555</v>
      </c>
      <c r="BZ95" s="16" t="s">
        <v>555</v>
      </c>
      <c r="CA95" s="16" t="s">
        <v>555</v>
      </c>
      <c r="CB95" s="16" t="s">
        <v>555</v>
      </c>
      <c r="CC95" s="16" t="s">
        <v>555</v>
      </c>
      <c r="CD95" s="16" t="str">
        <f t="shared" ref="CD95:CI98" si="16">CD$79</f>
        <v>Korea, Rep.</v>
      </c>
      <c r="CE95" s="16" t="str">
        <f t="shared" si="16"/>
        <v>Czech Republic</v>
      </c>
      <c r="CF95" s="16" t="str">
        <f t="shared" si="16"/>
        <v>Colombia</v>
      </c>
      <c r="CG95" s="16" t="str">
        <f t="shared" si="16"/>
        <v>United Arab Emirates</v>
      </c>
      <c r="CH95" s="16" t="str">
        <f t="shared" si="16"/>
        <v>India</v>
      </c>
      <c r="CI95" s="16" t="str">
        <f t="shared" si="16"/>
        <v>Rwanda</v>
      </c>
    </row>
    <row r="96" spans="1:87" x14ac:dyDescent="0.25">
      <c r="A96" s="16" t="s">
        <v>409</v>
      </c>
      <c r="B96" s="16" t="s">
        <v>5</v>
      </c>
      <c r="C96" s="16" t="s">
        <v>209</v>
      </c>
      <c r="D96" s="16">
        <v>1987</v>
      </c>
      <c r="E96" s="16" t="s">
        <v>702</v>
      </c>
      <c r="F96" s="16" t="s">
        <v>594</v>
      </c>
      <c r="G96" s="10">
        <v>7053.99</v>
      </c>
      <c r="H96" s="73">
        <v>8.8613479999999996</v>
      </c>
      <c r="I96" s="16" t="s">
        <v>6700</v>
      </c>
      <c r="J96" s="71">
        <v>4.0000000000000001E-3</v>
      </c>
      <c r="K96" s="71">
        <v>0.84599999999999997</v>
      </c>
      <c r="L96" s="16">
        <v>-0.4458336</v>
      </c>
      <c r="M96" s="16">
        <v>-0.38571440000000001</v>
      </c>
      <c r="N96" s="16">
        <v>-0.60303830000000003</v>
      </c>
      <c r="O96" s="16">
        <v>-0.34048580000000001</v>
      </c>
      <c r="P96" s="16">
        <v>-5.5407600000000001E-2</v>
      </c>
      <c r="Q96" s="16">
        <v>0.4026228</v>
      </c>
      <c r="R96" s="16">
        <v>0.26829999999999998</v>
      </c>
      <c r="S96" s="16">
        <v>2.98E-2</v>
      </c>
      <c r="T96" s="16">
        <v>4.7000000000000002E-3</v>
      </c>
      <c r="U96" s="16">
        <v>1.2823</v>
      </c>
      <c r="V96" s="16">
        <v>15.625999999999999</v>
      </c>
      <c r="W96" s="16">
        <v>6.0259999999999998</v>
      </c>
      <c r="X96" s="16">
        <v>399.35300000000001</v>
      </c>
      <c r="Y96" s="16">
        <v>52.559600000000003</v>
      </c>
      <c r="Z96" s="16">
        <v>0.2671</v>
      </c>
      <c r="AA96" s="16">
        <v>1.405089</v>
      </c>
      <c r="AB96" s="16">
        <v>1.42</v>
      </c>
      <c r="AC96" s="16">
        <v>23.11</v>
      </c>
      <c r="AD96" s="16">
        <v>37.51</v>
      </c>
      <c r="AE96" s="16">
        <v>9.4896999999999991</v>
      </c>
      <c r="AF96" s="16">
        <v>0</v>
      </c>
      <c r="AG96" s="16">
        <v>166118</v>
      </c>
      <c r="AH96" s="16">
        <v>0.14280000000000001</v>
      </c>
      <c r="AI96" s="16">
        <v>86.608199999999997</v>
      </c>
      <c r="AJ96" s="16">
        <v>93.428700000000006</v>
      </c>
      <c r="AK96" s="16">
        <v>0.215</v>
      </c>
      <c r="AL96" s="16">
        <v>-0.12130000000000001</v>
      </c>
      <c r="AM96" s="16">
        <v>0.45250000000000001</v>
      </c>
      <c r="AN96" s="16">
        <v>-0.36</v>
      </c>
      <c r="AO96" s="16">
        <v>1.1391</v>
      </c>
      <c r="AP96" s="16">
        <v>0.1779</v>
      </c>
      <c r="AQ96" s="16">
        <v>3.2833000000000001</v>
      </c>
      <c r="AR96" s="16">
        <f t="shared" si="7"/>
        <v>1</v>
      </c>
      <c r="AS96" s="5">
        <f t="shared" si="4"/>
        <v>5.3566200000000008E-2</v>
      </c>
      <c r="AU96" s="16" t="s">
        <v>79</v>
      </c>
      <c r="AV96" s="16" t="s">
        <v>294</v>
      </c>
      <c r="AW96" s="16" t="s">
        <v>405</v>
      </c>
      <c r="AX96" s="97">
        <f t="shared" si="5"/>
        <v>0</v>
      </c>
      <c r="AY96" s="4">
        <f t="shared" si="6"/>
        <v>1.9908273999999997</v>
      </c>
      <c r="BE96" s="16" t="s">
        <v>488</v>
      </c>
      <c r="BF96" s="16">
        <v>20</v>
      </c>
      <c r="BG96" s="16" t="str">
        <f t="shared" si="14"/>
        <v>United States</v>
      </c>
      <c r="BH96" s="16" t="str">
        <f t="shared" si="14"/>
        <v>Korea, Rep.</v>
      </c>
      <c r="BI96" s="16" t="str">
        <f t="shared" si="14"/>
        <v>Czech Republic</v>
      </c>
      <c r="BJ96" s="16" t="str">
        <f t="shared" si="14"/>
        <v>Chile</v>
      </c>
      <c r="BK96" s="16" t="str">
        <f t="shared" si="14"/>
        <v>United Arab Emirates</v>
      </c>
      <c r="BL96" s="16" t="str">
        <f t="shared" si="14"/>
        <v>India</v>
      </c>
      <c r="BM96" s="16" t="str">
        <f t="shared" si="14"/>
        <v>South Africa</v>
      </c>
      <c r="BN96" s="16" t="s">
        <v>555</v>
      </c>
      <c r="BO96" s="16" t="s">
        <v>555</v>
      </c>
      <c r="BP96" s="16" t="s">
        <v>555</v>
      </c>
      <c r="BQ96" s="16" t="s">
        <v>555</v>
      </c>
      <c r="BR96" s="16" t="s">
        <v>555</v>
      </c>
      <c r="BS96" s="16" t="s">
        <v>555</v>
      </c>
      <c r="BT96" s="16" t="str">
        <f t="shared" si="15"/>
        <v>Korea, Rep.</v>
      </c>
      <c r="BU96" s="16" t="str">
        <f t="shared" si="15"/>
        <v>Romania</v>
      </c>
      <c r="BV96" s="16" t="str">
        <f t="shared" si="15"/>
        <v>Ukraine</v>
      </c>
      <c r="BW96" s="16" t="str">
        <f t="shared" si="15"/>
        <v>Vietnam</v>
      </c>
      <c r="BX96" s="16" t="str">
        <f t="shared" si="15"/>
        <v>Rwanda</v>
      </c>
      <c r="BY96" s="16" t="s">
        <v>555</v>
      </c>
      <c r="BZ96" s="16" t="s">
        <v>555</v>
      </c>
      <c r="CA96" s="16" t="s">
        <v>555</v>
      </c>
      <c r="CB96" s="16" t="s">
        <v>555</v>
      </c>
      <c r="CC96" s="16" t="s">
        <v>555</v>
      </c>
      <c r="CD96" s="16" t="str">
        <f t="shared" si="16"/>
        <v>Korea, Rep.</v>
      </c>
      <c r="CE96" s="16" t="str">
        <f t="shared" si="16"/>
        <v>Czech Republic</v>
      </c>
      <c r="CF96" s="16" t="str">
        <f t="shared" si="16"/>
        <v>Colombia</v>
      </c>
      <c r="CG96" s="16" t="str">
        <f t="shared" si="16"/>
        <v>United Arab Emirates</v>
      </c>
      <c r="CH96" s="16" t="str">
        <f t="shared" si="16"/>
        <v>India</v>
      </c>
      <c r="CI96" s="16" t="str">
        <f t="shared" si="16"/>
        <v>Rwanda</v>
      </c>
    </row>
    <row r="97" spans="1:87" x14ac:dyDescent="0.25">
      <c r="A97" s="16" t="s">
        <v>409</v>
      </c>
      <c r="B97" s="16" t="s">
        <v>5</v>
      </c>
      <c r="C97" s="16" t="s">
        <v>209</v>
      </c>
      <c r="D97" s="16">
        <v>1988</v>
      </c>
      <c r="E97" s="16" t="s">
        <v>711</v>
      </c>
      <c r="F97" s="16" t="s">
        <v>594</v>
      </c>
      <c r="G97" s="10">
        <v>6772.22</v>
      </c>
      <c r="H97" s="73">
        <v>8.8205840000000002</v>
      </c>
      <c r="I97" s="16" t="s">
        <v>6700</v>
      </c>
      <c r="J97" s="71">
        <v>-3.9E-2</v>
      </c>
      <c r="K97" s="71">
        <v>0.81399999999999995</v>
      </c>
      <c r="L97" s="16">
        <v>-0.39206940000000001</v>
      </c>
      <c r="M97" s="16">
        <v>-0.38179370000000001</v>
      </c>
      <c r="N97" s="16">
        <v>-0.45670070000000001</v>
      </c>
      <c r="O97" s="16">
        <v>-0.35401310000000002</v>
      </c>
      <c r="P97" s="16">
        <v>-4.4608599999999998E-2</v>
      </c>
      <c r="Q97" s="16">
        <v>0.37519200000000003</v>
      </c>
      <c r="R97" s="16">
        <v>0.27889999999999998</v>
      </c>
      <c r="S97" s="16">
        <v>2.98E-2</v>
      </c>
      <c r="T97" s="16">
        <v>4.4999999999999997E-3</v>
      </c>
      <c r="U97" s="16">
        <v>2.5889000000000002</v>
      </c>
      <c r="V97" s="16">
        <v>16.004000000000001</v>
      </c>
      <c r="W97" s="16">
        <v>6.2140000000000004</v>
      </c>
      <c r="X97" s="16">
        <v>397.70400000000001</v>
      </c>
      <c r="Y97" s="16">
        <v>52.730699999999999</v>
      </c>
      <c r="Z97" s="16">
        <v>0.25569999999999998</v>
      </c>
      <c r="AA97" s="16">
        <v>1.3930499999999999</v>
      </c>
      <c r="AB97" s="16">
        <v>1.42</v>
      </c>
      <c r="AC97" s="16">
        <v>23.11</v>
      </c>
      <c r="AD97" s="16">
        <v>37.82</v>
      </c>
      <c r="AE97" s="16">
        <v>10.013999999999999</v>
      </c>
      <c r="AF97" s="16">
        <v>0</v>
      </c>
      <c r="AG97" s="16">
        <v>164319</v>
      </c>
      <c r="AH97" s="16">
        <v>0.1434</v>
      </c>
      <c r="AI97" s="16">
        <v>86.966700000000003</v>
      </c>
      <c r="AJ97" s="16">
        <v>93.638499999999993</v>
      </c>
      <c r="AK97" s="16">
        <v>0.21870000000000001</v>
      </c>
      <c r="AL97" s="16">
        <v>-0.13689999999999999</v>
      </c>
      <c r="AM97" s="16">
        <v>0.4259</v>
      </c>
      <c r="AN97" s="16">
        <v>-0.34749999999999998</v>
      </c>
      <c r="AO97" s="16">
        <v>1.0531999999999999</v>
      </c>
      <c r="AP97" s="16">
        <v>0.1389</v>
      </c>
      <c r="AQ97" s="16">
        <v>3.2833000000000001</v>
      </c>
      <c r="AR97" s="16">
        <f t="shared" si="7"/>
        <v>1</v>
      </c>
      <c r="AS97" s="5">
        <f t="shared" si="4"/>
        <v>5.3764199999999984E-2</v>
      </c>
      <c r="AU97" s="16" t="s">
        <v>80</v>
      </c>
      <c r="AV97" s="16" t="s">
        <v>295</v>
      </c>
      <c r="AW97" s="16" t="s">
        <v>408</v>
      </c>
      <c r="AX97" s="97">
        <f t="shared" si="5"/>
        <v>0</v>
      </c>
      <c r="AY97" s="4">
        <f t="shared" si="6"/>
        <v>0.86629319999999999</v>
      </c>
      <c r="BE97" s="16" t="s">
        <v>489</v>
      </c>
      <c r="BF97" s="16">
        <v>21</v>
      </c>
      <c r="BG97" s="16" t="str">
        <f t="shared" si="14"/>
        <v>United States</v>
      </c>
      <c r="BH97" s="16" t="str">
        <f t="shared" si="14"/>
        <v>Korea, Rep.</v>
      </c>
      <c r="BI97" s="16" t="str">
        <f t="shared" si="14"/>
        <v>Czech Republic</v>
      </c>
      <c r="BJ97" s="16" t="str">
        <f t="shared" si="14"/>
        <v>Chile</v>
      </c>
      <c r="BK97" s="16" t="str">
        <f t="shared" si="14"/>
        <v>United Arab Emirates</v>
      </c>
      <c r="BL97" s="16" t="str">
        <f t="shared" si="14"/>
        <v>India</v>
      </c>
      <c r="BM97" s="16" t="str">
        <f t="shared" si="14"/>
        <v>South Africa</v>
      </c>
      <c r="BN97" s="16" t="s">
        <v>555</v>
      </c>
      <c r="BO97" s="16" t="s">
        <v>555</v>
      </c>
      <c r="BP97" s="16" t="s">
        <v>555</v>
      </c>
      <c r="BQ97" s="16" t="s">
        <v>555</v>
      </c>
      <c r="BR97" s="16" t="s">
        <v>555</v>
      </c>
      <c r="BS97" s="16" t="s">
        <v>555</v>
      </c>
      <c r="BT97" s="16" t="str">
        <f t="shared" si="15"/>
        <v>Korea, Rep.</v>
      </c>
      <c r="BU97" s="16" t="str">
        <f t="shared" si="15"/>
        <v>Romania</v>
      </c>
      <c r="BV97" s="16" t="str">
        <f t="shared" si="15"/>
        <v>Ukraine</v>
      </c>
      <c r="BW97" s="16" t="str">
        <f t="shared" si="15"/>
        <v>Vietnam</v>
      </c>
      <c r="BX97" s="16" t="str">
        <f t="shared" si="15"/>
        <v>Rwanda</v>
      </c>
      <c r="BY97" s="16" t="s">
        <v>555</v>
      </c>
      <c r="BZ97" s="16" t="s">
        <v>555</v>
      </c>
      <c r="CA97" s="16" t="s">
        <v>555</v>
      </c>
      <c r="CB97" s="16" t="s">
        <v>555</v>
      </c>
      <c r="CC97" s="16" t="s">
        <v>555</v>
      </c>
      <c r="CD97" s="16" t="str">
        <f t="shared" si="16"/>
        <v>Korea, Rep.</v>
      </c>
      <c r="CE97" s="16" t="str">
        <f t="shared" si="16"/>
        <v>Czech Republic</v>
      </c>
      <c r="CF97" s="16" t="str">
        <f t="shared" si="16"/>
        <v>Colombia</v>
      </c>
      <c r="CG97" s="16" t="str">
        <f t="shared" si="16"/>
        <v>United Arab Emirates</v>
      </c>
      <c r="CH97" s="16" t="str">
        <f t="shared" si="16"/>
        <v>India</v>
      </c>
      <c r="CI97" s="16" t="str">
        <f t="shared" si="16"/>
        <v>Rwanda</v>
      </c>
    </row>
    <row r="98" spans="1:87" x14ac:dyDescent="0.25">
      <c r="A98" s="16" t="s">
        <v>409</v>
      </c>
      <c r="B98" s="16" t="s">
        <v>5</v>
      </c>
      <c r="C98" s="16" t="s">
        <v>209</v>
      </c>
      <c r="D98" s="16">
        <v>1989</v>
      </c>
      <c r="E98" s="16" t="s">
        <v>713</v>
      </c>
      <c r="F98" s="16" t="s">
        <v>594</v>
      </c>
      <c r="G98" s="10">
        <v>6173.69</v>
      </c>
      <c r="H98" s="73">
        <v>8.7280510000000007</v>
      </c>
      <c r="I98" s="16" t="s">
        <v>6700</v>
      </c>
      <c r="J98" s="71">
        <v>-0.08</v>
      </c>
      <c r="K98" s="71">
        <v>0.751</v>
      </c>
      <c r="L98" s="16">
        <v>-0.40642539999999999</v>
      </c>
      <c r="M98" s="16">
        <v>-0.37446869999999999</v>
      </c>
      <c r="N98" s="16">
        <v>-0.59677619999999998</v>
      </c>
      <c r="O98" s="16">
        <v>-0.2274921</v>
      </c>
      <c r="P98" s="16">
        <v>-4.9060300000000001E-2</v>
      </c>
      <c r="Q98" s="16">
        <v>0.3477595</v>
      </c>
      <c r="R98" s="16">
        <v>0.28960000000000002</v>
      </c>
      <c r="S98" s="16">
        <v>2.9700000000000001E-2</v>
      </c>
      <c r="T98" s="16">
        <v>4.7000000000000002E-3</v>
      </c>
      <c r="U98" s="16">
        <v>1.0461</v>
      </c>
      <c r="V98" s="16">
        <v>16.382000000000001</v>
      </c>
      <c r="W98" s="16">
        <v>6.4020000000000001</v>
      </c>
      <c r="X98" s="16">
        <v>398.12799999999999</v>
      </c>
      <c r="Y98" s="16">
        <v>52.901899999999998</v>
      </c>
      <c r="Z98" s="16">
        <v>0.31929999999999997</v>
      </c>
      <c r="AA98" s="16">
        <v>1.3813979999999999</v>
      </c>
      <c r="AB98" s="16">
        <v>1.42</v>
      </c>
      <c r="AC98" s="16">
        <v>23.11</v>
      </c>
      <c r="AD98" s="16">
        <v>38.119999999999997</v>
      </c>
      <c r="AE98" s="16">
        <v>9.5864999999999991</v>
      </c>
      <c r="AF98" s="16">
        <v>7.1000000000000004E-3</v>
      </c>
      <c r="AG98" s="16">
        <v>156557</v>
      </c>
      <c r="AH98" s="16">
        <v>0.14399999999999999</v>
      </c>
      <c r="AI98" s="16">
        <v>87.325199999999995</v>
      </c>
      <c r="AJ98" s="16">
        <v>93.848299999999995</v>
      </c>
      <c r="AK98" s="16">
        <v>0.22239999999999999</v>
      </c>
      <c r="AL98" s="16">
        <v>-0.15260000000000001</v>
      </c>
      <c r="AM98" s="16">
        <v>0.39929999999999999</v>
      </c>
      <c r="AN98" s="16">
        <v>-0.33489999999999998</v>
      </c>
      <c r="AO98" s="16">
        <v>0.96740000000000004</v>
      </c>
      <c r="AP98" s="16">
        <v>9.98E-2</v>
      </c>
      <c r="AQ98" s="16">
        <v>3.2833000000000001</v>
      </c>
      <c r="AR98" s="16">
        <f t="shared" si="7"/>
        <v>1</v>
      </c>
      <c r="AS98" s="5">
        <f t="shared" si="4"/>
        <v>-1.435599999999998E-2</v>
      </c>
      <c r="AU98" s="16" t="s">
        <v>182</v>
      </c>
      <c r="AV98" s="16" t="s">
        <v>296</v>
      </c>
      <c r="AW98" s="16" t="s">
        <v>407</v>
      </c>
      <c r="AX98" s="97">
        <f t="shared" si="5"/>
        <v>1</v>
      </c>
      <c r="AY98" s="4">
        <f t="shared" si="6"/>
        <v>0.76115719999999998</v>
      </c>
      <c r="BE98" s="16" t="s">
        <v>490</v>
      </c>
      <c r="BF98" s="16">
        <v>22</v>
      </c>
      <c r="BG98" s="16" t="str">
        <f t="shared" si="14"/>
        <v>United States</v>
      </c>
      <c r="BH98" s="16" t="str">
        <f t="shared" si="14"/>
        <v>Korea, Rep.</v>
      </c>
      <c r="BI98" s="16" t="str">
        <f t="shared" si="14"/>
        <v>Czech Republic</v>
      </c>
      <c r="BJ98" s="16" t="str">
        <f t="shared" si="14"/>
        <v>Chile</v>
      </c>
      <c r="BK98" s="16" t="str">
        <f t="shared" si="14"/>
        <v>United Arab Emirates</v>
      </c>
      <c r="BL98" s="16" t="str">
        <f t="shared" si="14"/>
        <v>India</v>
      </c>
      <c r="BM98" s="16" t="str">
        <f t="shared" si="14"/>
        <v>South Africa</v>
      </c>
      <c r="BN98" s="16" t="s">
        <v>555</v>
      </c>
      <c r="BO98" s="16" t="s">
        <v>555</v>
      </c>
      <c r="BP98" s="16" t="s">
        <v>555</v>
      </c>
      <c r="BQ98" s="16" t="s">
        <v>555</v>
      </c>
      <c r="BR98" s="16" t="s">
        <v>555</v>
      </c>
      <c r="BS98" s="16" t="s">
        <v>555</v>
      </c>
      <c r="BT98" s="16" t="str">
        <f t="shared" si="15"/>
        <v>Korea, Rep.</v>
      </c>
      <c r="BU98" s="16" t="str">
        <f t="shared" si="15"/>
        <v>Romania</v>
      </c>
      <c r="BV98" s="16" t="str">
        <f t="shared" si="15"/>
        <v>Ukraine</v>
      </c>
      <c r="BW98" s="16" t="str">
        <f t="shared" si="15"/>
        <v>Vietnam</v>
      </c>
      <c r="BX98" s="16" t="str">
        <f t="shared" si="15"/>
        <v>Rwanda</v>
      </c>
      <c r="BY98" s="16" t="s">
        <v>555</v>
      </c>
      <c r="BZ98" s="16" t="s">
        <v>555</v>
      </c>
      <c r="CA98" s="16" t="s">
        <v>555</v>
      </c>
      <c r="CB98" s="16" t="s">
        <v>555</v>
      </c>
      <c r="CC98" s="16" t="s">
        <v>555</v>
      </c>
      <c r="CD98" s="16" t="str">
        <f t="shared" si="16"/>
        <v>Korea, Rep.</v>
      </c>
      <c r="CE98" s="16" t="str">
        <f t="shared" si="16"/>
        <v>Czech Republic</v>
      </c>
      <c r="CF98" s="16" t="str">
        <f t="shared" si="16"/>
        <v>Colombia</v>
      </c>
      <c r="CG98" s="16" t="str">
        <f t="shared" si="16"/>
        <v>United Arab Emirates</v>
      </c>
      <c r="CH98" s="16" t="str">
        <f t="shared" si="16"/>
        <v>India</v>
      </c>
      <c r="CI98" s="16" t="str">
        <f t="shared" si="16"/>
        <v>Rwanda</v>
      </c>
    </row>
    <row r="99" spans="1:87" x14ac:dyDescent="0.25">
      <c r="A99" s="16" t="s">
        <v>409</v>
      </c>
      <c r="B99" s="16" t="s">
        <v>5</v>
      </c>
      <c r="C99" s="16" t="s">
        <v>209</v>
      </c>
      <c r="D99" s="16">
        <v>1990</v>
      </c>
      <c r="E99" s="16" t="s">
        <v>708</v>
      </c>
      <c r="F99" s="16" t="s">
        <v>594</v>
      </c>
      <c r="G99" s="10">
        <v>5939.76</v>
      </c>
      <c r="H99" s="73">
        <v>8.6894240000000007</v>
      </c>
      <c r="I99" s="16" t="s">
        <v>6700</v>
      </c>
      <c r="J99" s="71">
        <v>-2.8000000000000001E-2</v>
      </c>
      <c r="K99" s="71">
        <v>0.73</v>
      </c>
      <c r="L99" s="16">
        <v>-0.48575479999999999</v>
      </c>
      <c r="M99" s="16">
        <v>-0.39576460000000002</v>
      </c>
      <c r="N99" s="16">
        <v>-0.57417110000000005</v>
      </c>
      <c r="O99" s="16">
        <v>-0.37372060000000001</v>
      </c>
      <c r="P99" s="16">
        <v>-5.0548200000000001E-2</v>
      </c>
      <c r="Q99" s="16">
        <v>0.3203105</v>
      </c>
      <c r="R99" s="16">
        <v>0.30020000000000002</v>
      </c>
      <c r="S99" s="16">
        <v>2.18E-2</v>
      </c>
      <c r="T99" s="16">
        <v>5.0000000000000001E-3</v>
      </c>
      <c r="U99" s="16">
        <v>1.0673999999999999</v>
      </c>
      <c r="V99" s="16">
        <v>16.760000000000002</v>
      </c>
      <c r="W99" s="16">
        <v>6.59</v>
      </c>
      <c r="X99" s="16">
        <v>398.27</v>
      </c>
      <c r="Y99" s="16">
        <v>53.073</v>
      </c>
      <c r="Z99" s="16">
        <v>0.24629999999999999</v>
      </c>
      <c r="AA99" s="16">
        <v>1.4210130000000001</v>
      </c>
      <c r="AB99" s="16">
        <v>1.42</v>
      </c>
      <c r="AC99" s="16">
        <v>23.11</v>
      </c>
      <c r="AD99" s="16">
        <v>37.1</v>
      </c>
      <c r="AE99" s="16">
        <v>9.2774000000000001</v>
      </c>
      <c r="AF99" s="16">
        <v>3.6799999999999999E-2</v>
      </c>
      <c r="AG99" s="16">
        <v>155027</v>
      </c>
      <c r="AH99" s="16">
        <v>0.15135000000000001</v>
      </c>
      <c r="AI99" s="16">
        <v>87.4</v>
      </c>
      <c r="AJ99" s="16">
        <v>93.8</v>
      </c>
      <c r="AK99" s="16">
        <v>0.2261</v>
      </c>
      <c r="AL99" s="16">
        <v>-0.16819999999999999</v>
      </c>
      <c r="AM99" s="16">
        <v>0.37269999999999998</v>
      </c>
      <c r="AN99" s="16">
        <v>-0.32240000000000002</v>
      </c>
      <c r="AO99" s="16">
        <v>0.88149999999999995</v>
      </c>
      <c r="AP99" s="16">
        <v>6.0699999999999997E-2</v>
      </c>
      <c r="AQ99" s="16">
        <v>3.2833000000000001</v>
      </c>
      <c r="AR99" s="16">
        <f t="shared" si="7"/>
        <v>1</v>
      </c>
      <c r="AS99" s="5">
        <f t="shared" si="4"/>
        <v>-7.9329399999999994E-2</v>
      </c>
      <c r="AU99" s="16" t="s">
        <v>83</v>
      </c>
      <c r="AV99" s="16" t="s">
        <v>297</v>
      </c>
      <c r="AW99" s="16" t="s">
        <v>407</v>
      </c>
      <c r="AX99" s="97">
        <f t="shared" si="5"/>
        <v>0</v>
      </c>
      <c r="AY99" s="4">
        <f t="shared" si="6"/>
        <v>5.3455040999999994</v>
      </c>
      <c r="BF99" s="16">
        <v>23</v>
      </c>
      <c r="BG99" s="54"/>
      <c r="BH99" s="54"/>
      <c r="BI99" s="54"/>
      <c r="BJ99" s="54"/>
      <c r="BK99" s="54"/>
      <c r="BL99" s="54"/>
      <c r="BM99" s="54"/>
      <c r="BN99" s="16" t="s">
        <v>555</v>
      </c>
      <c r="BO99" s="16" t="s">
        <v>555</v>
      </c>
      <c r="BP99" s="16" t="s">
        <v>555</v>
      </c>
      <c r="BQ99" s="16" t="s">
        <v>555</v>
      </c>
      <c r="BR99" s="16" t="s">
        <v>555</v>
      </c>
      <c r="BS99" s="16" t="s">
        <v>555</v>
      </c>
      <c r="BT99" s="54"/>
      <c r="BU99" s="54"/>
      <c r="BV99" s="54"/>
      <c r="BW99" s="54"/>
      <c r="BX99" s="54"/>
      <c r="BY99" s="16" t="s">
        <v>555</v>
      </c>
      <c r="BZ99" s="16" t="s">
        <v>555</v>
      </c>
      <c r="CA99" s="16" t="s">
        <v>555</v>
      </c>
      <c r="CB99" s="16" t="s">
        <v>555</v>
      </c>
      <c r="CC99" s="16" t="s">
        <v>555</v>
      </c>
    </row>
    <row r="100" spans="1:87" x14ac:dyDescent="0.25">
      <c r="A100" s="16" t="s">
        <v>409</v>
      </c>
      <c r="B100" s="16" t="s">
        <v>5</v>
      </c>
      <c r="C100" s="16" t="s">
        <v>209</v>
      </c>
      <c r="D100" s="16">
        <v>1991</v>
      </c>
      <c r="E100" s="16" t="s">
        <v>706</v>
      </c>
      <c r="F100" s="16" t="s">
        <v>594</v>
      </c>
      <c r="G100" s="10">
        <v>6598.72</v>
      </c>
      <c r="H100" s="73">
        <v>8.7946310000000008</v>
      </c>
      <c r="I100" s="16" t="s">
        <v>6700</v>
      </c>
      <c r="J100" s="71">
        <v>7.6999999999999999E-2</v>
      </c>
      <c r="K100" s="71">
        <v>0.78900000000000003</v>
      </c>
      <c r="L100" s="16">
        <v>-0.39414539999999998</v>
      </c>
      <c r="M100" s="16">
        <v>-0.39836739999999998</v>
      </c>
      <c r="N100" s="16">
        <v>-0.38927580000000001</v>
      </c>
      <c r="O100" s="16">
        <v>-0.33495849999999999</v>
      </c>
      <c r="P100" s="16">
        <v>-4.1219600000000002E-2</v>
      </c>
      <c r="Q100" s="16">
        <v>0.2928771</v>
      </c>
      <c r="R100" s="16">
        <v>0.31090000000000001</v>
      </c>
      <c r="S100" s="16">
        <v>2.0799999999999999E-2</v>
      </c>
      <c r="T100" s="16">
        <v>4.4999999999999997E-3</v>
      </c>
      <c r="U100" s="16">
        <v>2.8527999999999998</v>
      </c>
      <c r="V100" s="16">
        <v>17.361999999999998</v>
      </c>
      <c r="W100" s="16">
        <v>6.5019999999999998</v>
      </c>
      <c r="X100" s="16">
        <v>396.625</v>
      </c>
      <c r="Y100" s="16">
        <v>53.244199999999999</v>
      </c>
      <c r="Z100" s="16">
        <v>0.26860000000000001</v>
      </c>
      <c r="AA100" s="16">
        <v>1.4404319999999999</v>
      </c>
      <c r="AB100" s="16">
        <v>1.42</v>
      </c>
      <c r="AC100" s="16">
        <v>23.11</v>
      </c>
      <c r="AD100" s="16">
        <v>36.6</v>
      </c>
      <c r="AE100" s="16">
        <v>9.4670000000000005</v>
      </c>
      <c r="AF100" s="16">
        <v>7.5600000000000001E-2</v>
      </c>
      <c r="AG100" s="16">
        <v>161545</v>
      </c>
      <c r="AH100" s="16">
        <v>0.1439</v>
      </c>
      <c r="AI100" s="16">
        <v>87.9</v>
      </c>
      <c r="AJ100" s="16">
        <v>94.1</v>
      </c>
      <c r="AK100" s="16">
        <v>0.2298</v>
      </c>
      <c r="AL100" s="16">
        <v>-0.18379999999999999</v>
      </c>
      <c r="AM100" s="16">
        <v>0.34610000000000002</v>
      </c>
      <c r="AN100" s="16">
        <v>-0.30980000000000002</v>
      </c>
      <c r="AO100" s="16">
        <v>0.79559999999999997</v>
      </c>
      <c r="AP100" s="16">
        <v>2.1600000000000001E-2</v>
      </c>
      <c r="AQ100" s="16">
        <v>3.2833000000000001</v>
      </c>
      <c r="AR100" s="16">
        <f t="shared" si="7"/>
        <v>1</v>
      </c>
      <c r="AS100" s="5">
        <f t="shared" si="4"/>
        <v>9.1609400000000007E-2</v>
      </c>
      <c r="AU100" s="16" t="s">
        <v>84</v>
      </c>
      <c r="AV100" s="16" t="s">
        <v>298</v>
      </c>
      <c r="AW100" s="16" t="s">
        <v>405</v>
      </c>
      <c r="AX100" s="97">
        <f t="shared" si="5"/>
        <v>1</v>
      </c>
      <c r="AY100" s="4">
        <f t="shared" si="6"/>
        <v>0</v>
      </c>
      <c r="BE100" s="16" t="s">
        <v>491</v>
      </c>
      <c r="BF100" s="16">
        <v>24</v>
      </c>
      <c r="BG100" s="54"/>
      <c r="BH100" s="54"/>
      <c r="BI100" s="54"/>
      <c r="BJ100" s="54"/>
      <c r="BK100" s="54"/>
      <c r="BL100" s="54"/>
      <c r="BM100" s="54"/>
      <c r="BN100" s="16" t="s">
        <v>555</v>
      </c>
      <c r="BO100" s="16" t="s">
        <v>555</v>
      </c>
      <c r="BP100" s="16" t="s">
        <v>555</v>
      </c>
      <c r="BQ100" s="16" t="s">
        <v>555</v>
      </c>
      <c r="BR100" s="16" t="s">
        <v>555</v>
      </c>
      <c r="BS100" s="16" t="s">
        <v>555</v>
      </c>
      <c r="BT100" s="54"/>
      <c r="BU100" s="54"/>
      <c r="BV100" s="54"/>
      <c r="BW100" s="54"/>
      <c r="BX100" s="54"/>
      <c r="BY100" s="16" t="s">
        <v>555</v>
      </c>
      <c r="BZ100" s="16" t="s">
        <v>555</v>
      </c>
      <c r="CA100" s="16" t="s">
        <v>555</v>
      </c>
      <c r="CB100" s="16" t="s">
        <v>555</v>
      </c>
      <c r="CC100" s="16" t="s">
        <v>555</v>
      </c>
    </row>
    <row r="101" spans="1:87" x14ac:dyDescent="0.25">
      <c r="A101" s="16" t="s">
        <v>409</v>
      </c>
      <c r="B101" s="16" t="s">
        <v>5</v>
      </c>
      <c r="C101" s="16" t="s">
        <v>209</v>
      </c>
      <c r="D101" s="16">
        <v>1992</v>
      </c>
      <c r="E101" s="16" t="s">
        <v>691</v>
      </c>
      <c r="F101" s="16" t="s">
        <v>594</v>
      </c>
      <c r="G101" s="10">
        <v>7285.43</v>
      </c>
      <c r="H101" s="73">
        <v>8.8936320000000002</v>
      </c>
      <c r="I101" s="16" t="s">
        <v>6700</v>
      </c>
      <c r="J101" s="71">
        <v>7.8E-2</v>
      </c>
      <c r="K101" s="71">
        <v>0.85199999999999998</v>
      </c>
      <c r="L101" s="16">
        <v>-0.31609150000000003</v>
      </c>
      <c r="M101" s="16">
        <v>-0.40392830000000002</v>
      </c>
      <c r="N101" s="16">
        <v>-0.3698997</v>
      </c>
      <c r="O101" s="16">
        <v>-0.1776742</v>
      </c>
      <c r="P101" s="16">
        <v>-1.8074699999999999E-2</v>
      </c>
      <c r="Q101" s="16">
        <v>0.2654282</v>
      </c>
      <c r="R101" s="16">
        <v>0.32150000000000001</v>
      </c>
      <c r="S101" s="16">
        <v>1.78E-2</v>
      </c>
      <c r="T101" s="16">
        <v>4.4999999999999997E-3</v>
      </c>
      <c r="U101" s="16">
        <v>2.9407999999999999</v>
      </c>
      <c r="V101" s="16">
        <v>17.963999999999999</v>
      </c>
      <c r="W101" s="16">
        <v>6.4139999999999997</v>
      </c>
      <c r="X101" s="16">
        <v>397.01499999999999</v>
      </c>
      <c r="Y101" s="16">
        <v>53.415300000000002</v>
      </c>
      <c r="Z101" s="16">
        <v>0.34229999999999999</v>
      </c>
      <c r="AA101" s="16">
        <v>1.393826</v>
      </c>
      <c r="AB101" s="16">
        <v>1.42</v>
      </c>
      <c r="AC101" s="16">
        <v>23.11</v>
      </c>
      <c r="AD101" s="16">
        <v>37.799999999999997</v>
      </c>
      <c r="AE101" s="16">
        <v>10.7233</v>
      </c>
      <c r="AF101" s="16">
        <v>0.13900000000000001</v>
      </c>
      <c r="AG101" s="16">
        <v>166040</v>
      </c>
      <c r="AH101" s="16">
        <v>0.14299999999999999</v>
      </c>
      <c r="AI101" s="16">
        <v>88.3</v>
      </c>
      <c r="AJ101" s="16">
        <v>94.3</v>
      </c>
      <c r="AK101" s="16">
        <v>0.23350000000000001</v>
      </c>
      <c r="AL101" s="16">
        <v>-0.19939999999999999</v>
      </c>
      <c r="AM101" s="16">
        <v>0.31940000000000002</v>
      </c>
      <c r="AN101" s="16">
        <v>-0.29730000000000001</v>
      </c>
      <c r="AO101" s="16">
        <v>0.7097</v>
      </c>
      <c r="AP101" s="16">
        <v>-1.7399999999999999E-2</v>
      </c>
      <c r="AQ101" s="16">
        <v>3.2833000000000001</v>
      </c>
      <c r="AR101" s="16">
        <f t="shared" si="7"/>
        <v>1</v>
      </c>
      <c r="AS101" s="5">
        <f t="shared" si="4"/>
        <v>7.8053899999999954E-2</v>
      </c>
      <c r="AU101" s="16" t="s">
        <v>85</v>
      </c>
      <c r="AV101" s="16" t="s">
        <v>299</v>
      </c>
      <c r="AW101" s="16" t="s">
        <v>406</v>
      </c>
      <c r="AX101" s="97">
        <f t="shared" si="5"/>
        <v>1</v>
      </c>
      <c r="AY101" s="4">
        <f t="shared" si="6"/>
        <v>0.29872399999999988</v>
      </c>
      <c r="BE101" s="16" t="s">
        <v>492</v>
      </c>
      <c r="BF101" s="16">
        <v>25</v>
      </c>
      <c r="BG101" s="54"/>
      <c r="BH101" s="54"/>
      <c r="BI101" s="54"/>
      <c r="BJ101" s="54"/>
      <c r="BK101" s="54"/>
      <c r="BL101" s="54"/>
      <c r="BM101" s="54"/>
      <c r="BN101" s="16" t="s">
        <v>555</v>
      </c>
      <c r="BO101" s="16" t="s">
        <v>555</v>
      </c>
      <c r="BP101" s="16" t="s">
        <v>555</v>
      </c>
      <c r="BQ101" s="16" t="s">
        <v>555</v>
      </c>
      <c r="BR101" s="16" t="s">
        <v>555</v>
      </c>
      <c r="BS101" s="16" t="s">
        <v>555</v>
      </c>
      <c r="BT101" s="54"/>
      <c r="BU101" s="54"/>
      <c r="BV101" s="54"/>
      <c r="BW101" s="54"/>
      <c r="BX101" s="54"/>
      <c r="BY101" s="16" t="s">
        <v>555</v>
      </c>
      <c r="BZ101" s="16" t="s">
        <v>555</v>
      </c>
      <c r="CA101" s="16" t="s">
        <v>555</v>
      </c>
      <c r="CB101" s="16" t="s">
        <v>555</v>
      </c>
      <c r="CC101" s="16" t="s">
        <v>555</v>
      </c>
    </row>
    <row r="102" spans="1:87" x14ac:dyDescent="0.25">
      <c r="A102" s="16" t="s">
        <v>409</v>
      </c>
      <c r="B102" s="16" t="s">
        <v>5</v>
      </c>
      <c r="C102" s="16" t="s">
        <v>209</v>
      </c>
      <c r="D102" s="16">
        <v>1993</v>
      </c>
      <c r="E102" s="16" t="s">
        <v>715</v>
      </c>
      <c r="F102" s="16" t="s">
        <v>594</v>
      </c>
      <c r="G102" s="10">
        <v>7612.68</v>
      </c>
      <c r="H102" s="73">
        <v>8.9375710000000002</v>
      </c>
      <c r="I102" s="16" t="s">
        <v>6700</v>
      </c>
      <c r="J102" s="71">
        <v>3.5999999999999997E-2</v>
      </c>
      <c r="K102" s="71">
        <v>0.88400000000000001</v>
      </c>
      <c r="L102" s="16">
        <v>-0.33733150000000001</v>
      </c>
      <c r="M102" s="16">
        <v>-0.38089509999999999</v>
      </c>
      <c r="N102" s="16">
        <v>-0.3572052</v>
      </c>
      <c r="O102" s="16">
        <v>-0.26935680000000001</v>
      </c>
      <c r="P102" s="16">
        <v>1.9205400000000001E-2</v>
      </c>
      <c r="Q102" s="16">
        <v>0.2379793</v>
      </c>
      <c r="R102" s="16">
        <v>0.3322</v>
      </c>
      <c r="S102" s="16">
        <v>2.2100000000000002E-2</v>
      </c>
      <c r="T102" s="16">
        <v>4.5999999999999999E-3</v>
      </c>
      <c r="U102" s="16">
        <v>3.0287999999999999</v>
      </c>
      <c r="V102" s="16">
        <v>18.565999999999999</v>
      </c>
      <c r="W102" s="16">
        <v>6.3259999999999996</v>
      </c>
      <c r="X102" s="16">
        <v>396.35700000000003</v>
      </c>
      <c r="Y102" s="16">
        <v>53.586500000000001</v>
      </c>
      <c r="Z102" s="16">
        <v>0.28349999999999997</v>
      </c>
      <c r="AA102" s="16">
        <v>1.351105</v>
      </c>
      <c r="AB102" s="16">
        <v>1.42</v>
      </c>
      <c r="AC102" s="16">
        <v>23.11</v>
      </c>
      <c r="AD102" s="16">
        <v>38.9</v>
      </c>
      <c r="AE102" s="16">
        <v>11.7262</v>
      </c>
      <c r="AF102" s="16">
        <v>0.32979999999999998</v>
      </c>
      <c r="AG102" s="16">
        <v>180517</v>
      </c>
      <c r="AH102" s="16">
        <v>0.16725000000000001</v>
      </c>
      <c r="AI102" s="16">
        <v>88.7</v>
      </c>
      <c r="AJ102" s="16">
        <v>94.6</v>
      </c>
      <c r="AK102" s="16">
        <v>0.23719999999999999</v>
      </c>
      <c r="AL102" s="16">
        <v>-0.215</v>
      </c>
      <c r="AM102" s="16">
        <v>0.2928</v>
      </c>
      <c r="AN102" s="16">
        <v>-0.2848</v>
      </c>
      <c r="AO102" s="16">
        <v>0.62380000000000002</v>
      </c>
      <c r="AP102" s="16">
        <v>-5.6500000000000002E-2</v>
      </c>
      <c r="AQ102" s="16">
        <v>3.2833000000000001</v>
      </c>
      <c r="AR102" s="16">
        <f t="shared" si="7"/>
        <v>1</v>
      </c>
      <c r="AS102" s="5">
        <f t="shared" si="4"/>
        <v>-2.1239999999999981E-2</v>
      </c>
      <c r="AU102" s="16" t="s">
        <v>81</v>
      </c>
      <c r="AV102" s="16" t="s">
        <v>300</v>
      </c>
      <c r="AW102" s="16" t="s">
        <v>405</v>
      </c>
      <c r="AX102" s="97">
        <f t="shared" si="5"/>
        <v>1</v>
      </c>
      <c r="AY102" s="4">
        <f t="shared" si="6"/>
        <v>1.094805</v>
      </c>
      <c r="BE102" s="16" t="s">
        <v>493</v>
      </c>
      <c r="BF102" s="16">
        <v>26</v>
      </c>
      <c r="BG102" s="16" t="str">
        <f t="shared" ref="BG102:BM102" si="17">BG$4</f>
        <v>United States</v>
      </c>
      <c r="BH102" s="16" t="str">
        <f t="shared" si="17"/>
        <v>Korea, Rep.</v>
      </c>
      <c r="BI102" s="16" t="str">
        <f t="shared" si="17"/>
        <v>Czech Republic</v>
      </c>
      <c r="BJ102" s="16" t="str">
        <f t="shared" si="17"/>
        <v>Chile</v>
      </c>
      <c r="BK102" s="16" t="str">
        <f t="shared" si="17"/>
        <v>United Arab Emirates</v>
      </c>
      <c r="BL102" s="16" t="str">
        <f t="shared" si="17"/>
        <v>India</v>
      </c>
      <c r="BM102" s="16" t="str">
        <f t="shared" si="17"/>
        <v>South Africa</v>
      </c>
      <c r="BN102" s="16" t="s">
        <v>555</v>
      </c>
      <c r="BO102" s="16" t="s">
        <v>555</v>
      </c>
      <c r="BP102" s="16" t="s">
        <v>555</v>
      </c>
      <c r="BQ102" s="16" t="s">
        <v>555</v>
      </c>
      <c r="BR102" s="16" t="s">
        <v>555</v>
      </c>
      <c r="BS102" s="16" t="s">
        <v>555</v>
      </c>
      <c r="BT102" s="16" t="str">
        <f>BT$4</f>
        <v>Korea, Rep.</v>
      </c>
      <c r="BU102" s="16" t="str">
        <f>BU$4</f>
        <v>Romania</v>
      </c>
      <c r="BV102" s="16" t="str">
        <f>BV$4</f>
        <v>Ukraine</v>
      </c>
      <c r="BW102" s="16" t="str">
        <f>BW$4</f>
        <v>Vietnam</v>
      </c>
      <c r="BX102" s="16" t="str">
        <f>BX$4</f>
        <v>Rwanda</v>
      </c>
      <c r="BY102" s="16" t="s">
        <v>555</v>
      </c>
      <c r="BZ102" s="16" t="s">
        <v>555</v>
      </c>
      <c r="CA102" s="16" t="s">
        <v>555</v>
      </c>
      <c r="CB102" s="16" t="s">
        <v>555</v>
      </c>
      <c r="CC102" s="16" t="s">
        <v>555</v>
      </c>
      <c r="CD102" s="16" t="str">
        <f t="shared" ref="CD102:CI102" si="18">CD$79</f>
        <v>Korea, Rep.</v>
      </c>
      <c r="CE102" s="16" t="str">
        <f t="shared" si="18"/>
        <v>Czech Republic</v>
      </c>
      <c r="CF102" s="16" t="str">
        <f t="shared" si="18"/>
        <v>Colombia</v>
      </c>
      <c r="CG102" s="16" t="str">
        <f t="shared" si="18"/>
        <v>United Arab Emirates</v>
      </c>
      <c r="CH102" s="16" t="str">
        <f t="shared" si="18"/>
        <v>India</v>
      </c>
      <c r="CI102" s="16" t="str">
        <f t="shared" si="18"/>
        <v>Rwanda</v>
      </c>
    </row>
    <row r="103" spans="1:87" x14ac:dyDescent="0.25">
      <c r="A103" s="16" t="s">
        <v>409</v>
      </c>
      <c r="B103" s="16" t="s">
        <v>5</v>
      </c>
      <c r="C103" s="16" t="s">
        <v>209</v>
      </c>
      <c r="D103" s="16">
        <v>1994</v>
      </c>
      <c r="E103" s="16" t="s">
        <v>709</v>
      </c>
      <c r="F103" s="16" t="s">
        <v>594</v>
      </c>
      <c r="G103" s="10">
        <v>7952.71</v>
      </c>
      <c r="H103" s="73">
        <v>8.981268</v>
      </c>
      <c r="I103" s="16" t="s">
        <v>6700</v>
      </c>
      <c r="J103" s="71">
        <v>2.7E-2</v>
      </c>
      <c r="K103" s="71">
        <v>0.90800000000000003</v>
      </c>
      <c r="L103" s="16">
        <v>-0.32203999999999999</v>
      </c>
      <c r="M103" s="16">
        <v>-0.35948289999999999</v>
      </c>
      <c r="N103" s="16">
        <v>-0.33635549999999997</v>
      </c>
      <c r="O103" s="16">
        <v>-0.28707959999999999</v>
      </c>
      <c r="P103" s="16">
        <v>5.5101299999999999E-2</v>
      </c>
      <c r="Q103" s="16">
        <v>0.21054590000000001</v>
      </c>
      <c r="R103" s="16">
        <v>0.34279999999999999</v>
      </c>
      <c r="S103" s="16">
        <v>2.5000000000000001E-2</v>
      </c>
      <c r="T103" s="16">
        <v>5.1000000000000004E-3</v>
      </c>
      <c r="U103" s="16">
        <v>3.1168</v>
      </c>
      <c r="V103" s="16">
        <v>19.167999999999999</v>
      </c>
      <c r="W103" s="16">
        <v>6.2380000000000004</v>
      </c>
      <c r="X103" s="16">
        <v>396.97800000000001</v>
      </c>
      <c r="Y103" s="16">
        <v>53.757599999999996</v>
      </c>
      <c r="Z103" s="16">
        <v>0.2777</v>
      </c>
      <c r="AA103" s="16">
        <v>1.3821749999999999</v>
      </c>
      <c r="AB103" s="16">
        <v>1.42</v>
      </c>
      <c r="AC103" s="16">
        <v>23.11</v>
      </c>
      <c r="AD103" s="16">
        <v>38.1</v>
      </c>
      <c r="AE103" s="16">
        <v>14.497</v>
      </c>
      <c r="AF103" s="16">
        <v>0.70109999999999995</v>
      </c>
      <c r="AG103" s="16">
        <v>185748</v>
      </c>
      <c r="AH103" s="16">
        <v>0.14530000000000001</v>
      </c>
      <c r="AI103" s="16">
        <v>89.1</v>
      </c>
      <c r="AJ103" s="16">
        <v>94.9</v>
      </c>
      <c r="AK103" s="16">
        <v>0.2409</v>
      </c>
      <c r="AL103" s="16">
        <v>-0.2306</v>
      </c>
      <c r="AM103" s="16">
        <v>0.26619999999999999</v>
      </c>
      <c r="AN103" s="16">
        <v>-0.2722</v>
      </c>
      <c r="AO103" s="16">
        <v>0.53790000000000004</v>
      </c>
      <c r="AP103" s="16">
        <v>-9.5600000000000004E-2</v>
      </c>
      <c r="AQ103" s="16">
        <v>3.2833000000000001</v>
      </c>
      <c r="AR103" s="16">
        <f t="shared" si="7"/>
        <v>1</v>
      </c>
      <c r="AS103" s="5">
        <f t="shared" si="4"/>
        <v>1.5291500000000013E-2</v>
      </c>
      <c r="AU103" s="16" t="s">
        <v>86</v>
      </c>
      <c r="AV103" s="16" t="s">
        <v>301</v>
      </c>
      <c r="AW103" s="16" t="s">
        <v>407</v>
      </c>
      <c r="AX103" s="97">
        <f t="shared" si="5"/>
        <v>1</v>
      </c>
      <c r="AY103" s="4">
        <f t="shared" si="6"/>
        <v>1.6406970000000003</v>
      </c>
      <c r="BE103" s="16" t="s">
        <v>494</v>
      </c>
      <c r="BF103" s="16">
        <v>27</v>
      </c>
      <c r="BG103" s="54"/>
      <c r="BH103" s="54"/>
      <c r="BI103" s="54"/>
      <c r="BJ103" s="54"/>
      <c r="BK103" s="54"/>
      <c r="BL103" s="54"/>
      <c r="BM103" s="54"/>
      <c r="BN103" s="16" t="s">
        <v>555</v>
      </c>
      <c r="BO103" s="16" t="s">
        <v>555</v>
      </c>
      <c r="BP103" s="16" t="s">
        <v>555</v>
      </c>
      <c r="BQ103" s="16" t="s">
        <v>555</v>
      </c>
      <c r="BR103" s="16" t="s">
        <v>555</v>
      </c>
      <c r="BS103" s="16" t="s">
        <v>555</v>
      </c>
      <c r="BT103" s="54"/>
      <c r="BU103" s="54"/>
      <c r="BV103" s="54"/>
      <c r="BW103" s="54"/>
      <c r="BX103" s="54"/>
      <c r="BY103" s="16" t="s">
        <v>555</v>
      </c>
      <c r="BZ103" s="16" t="s">
        <v>555</v>
      </c>
      <c r="CA103" s="16" t="s">
        <v>555</v>
      </c>
      <c r="CB103" s="16" t="s">
        <v>555</v>
      </c>
      <c r="CC103" s="16" t="s">
        <v>555</v>
      </c>
    </row>
    <row r="104" spans="1:87" x14ac:dyDescent="0.25">
      <c r="A104" s="16" t="s">
        <v>409</v>
      </c>
      <c r="B104" s="16" t="s">
        <v>5</v>
      </c>
      <c r="C104" s="16" t="s">
        <v>209</v>
      </c>
      <c r="D104" s="16">
        <v>1995</v>
      </c>
      <c r="E104" s="16" t="s">
        <v>701</v>
      </c>
      <c r="F104" s="16" t="s">
        <v>594</v>
      </c>
      <c r="G104" s="10">
        <v>7630.02</v>
      </c>
      <c r="H104" s="73">
        <v>8.9398459999999993</v>
      </c>
      <c r="I104" s="16" t="s">
        <v>6700</v>
      </c>
      <c r="J104" s="71">
        <v>-2.7E-2</v>
      </c>
      <c r="K104" s="71">
        <v>0.88400000000000001</v>
      </c>
      <c r="L104" s="16">
        <v>-0.3109826</v>
      </c>
      <c r="M104" s="16">
        <v>-0.33158700000000002</v>
      </c>
      <c r="N104" s="16">
        <v>-0.31402649999999999</v>
      </c>
      <c r="O104" s="16">
        <v>-0.31905159999999999</v>
      </c>
      <c r="P104" s="16">
        <v>8.8653800000000005E-2</v>
      </c>
      <c r="Q104" s="16">
        <v>0.18309690000000001</v>
      </c>
      <c r="R104" s="16">
        <v>0.35349999999999998</v>
      </c>
      <c r="S104" s="16">
        <v>2.9600000000000001E-2</v>
      </c>
      <c r="T104" s="16">
        <v>5.5999999999999999E-3</v>
      </c>
      <c r="U104" s="16">
        <v>3.2046999999999999</v>
      </c>
      <c r="V104" s="16">
        <v>19.77</v>
      </c>
      <c r="W104" s="16">
        <v>6.15</v>
      </c>
      <c r="X104" s="16">
        <v>397.83199999999999</v>
      </c>
      <c r="Y104" s="16">
        <v>53.928800000000003</v>
      </c>
      <c r="Z104" s="16">
        <v>0.24590000000000001</v>
      </c>
      <c r="AA104" s="16">
        <v>1.3122670000000001</v>
      </c>
      <c r="AB104" s="16">
        <v>1.42</v>
      </c>
      <c r="AC104" s="16">
        <v>23.11</v>
      </c>
      <c r="AD104" s="16">
        <v>39.9</v>
      </c>
      <c r="AE104" s="16">
        <v>16.404399999999999</v>
      </c>
      <c r="AF104" s="16">
        <v>1.1637999999999999</v>
      </c>
      <c r="AG104" s="16">
        <v>191500</v>
      </c>
      <c r="AH104" s="16">
        <v>0.14485000000000001</v>
      </c>
      <c r="AI104" s="16">
        <v>89.5</v>
      </c>
      <c r="AJ104" s="16">
        <v>95.1</v>
      </c>
      <c r="AK104" s="16">
        <v>0.24460000000000001</v>
      </c>
      <c r="AL104" s="16">
        <v>-0.2462</v>
      </c>
      <c r="AM104" s="16">
        <v>0.23960000000000001</v>
      </c>
      <c r="AN104" s="16">
        <v>-0.25969999999999999</v>
      </c>
      <c r="AO104" s="16">
        <v>0.45200000000000001</v>
      </c>
      <c r="AP104" s="16">
        <v>-0.13469999999999999</v>
      </c>
      <c r="AQ104" s="16">
        <v>3.2833000000000001</v>
      </c>
      <c r="AR104" s="16">
        <f t="shared" si="7"/>
        <v>1</v>
      </c>
      <c r="AS104" s="5">
        <f t="shared" si="4"/>
        <v>1.1057399999999995E-2</v>
      </c>
      <c r="AU104" s="16" t="s">
        <v>95</v>
      </c>
      <c r="AV104" s="16" t="s">
        <v>302</v>
      </c>
      <c r="AW104" s="16" t="s">
        <v>405</v>
      </c>
      <c r="AX104" s="97">
        <f t="shared" si="5"/>
        <v>1</v>
      </c>
      <c r="AY104" s="4">
        <f t="shared" si="6"/>
        <v>2.0198589000000005</v>
      </c>
      <c r="BE104" s="16" t="s">
        <v>495</v>
      </c>
      <c r="BF104" s="16">
        <v>28</v>
      </c>
      <c r="BG104" s="16" t="str">
        <f t="shared" ref="BG104:BM104" si="19">BG$4</f>
        <v>United States</v>
      </c>
      <c r="BH104" s="16" t="str">
        <f t="shared" si="19"/>
        <v>Korea, Rep.</v>
      </c>
      <c r="BI104" s="16" t="str">
        <f t="shared" si="19"/>
        <v>Czech Republic</v>
      </c>
      <c r="BJ104" s="16" t="str">
        <f t="shared" si="19"/>
        <v>Chile</v>
      </c>
      <c r="BK104" s="16" t="str">
        <f t="shared" si="19"/>
        <v>United Arab Emirates</v>
      </c>
      <c r="BL104" s="16" t="str">
        <f t="shared" si="19"/>
        <v>India</v>
      </c>
      <c r="BM104" s="16" t="str">
        <f t="shared" si="19"/>
        <v>South Africa</v>
      </c>
      <c r="BN104" s="16" t="s">
        <v>555</v>
      </c>
      <c r="BO104" s="16" t="s">
        <v>555</v>
      </c>
      <c r="BP104" s="16" t="s">
        <v>555</v>
      </c>
      <c r="BQ104" s="16" t="s">
        <v>555</v>
      </c>
      <c r="BR104" s="16" t="s">
        <v>555</v>
      </c>
      <c r="BS104" s="16" t="s">
        <v>555</v>
      </c>
      <c r="BT104" s="16" t="str">
        <f>BT$4</f>
        <v>Korea, Rep.</v>
      </c>
      <c r="BU104" s="16" t="str">
        <f>BU$4</f>
        <v>Romania</v>
      </c>
      <c r="BV104" s="16" t="str">
        <f>BV$4</f>
        <v>Ukraine</v>
      </c>
      <c r="BW104" s="16" t="str">
        <f>BW$4</f>
        <v>Vietnam</v>
      </c>
      <c r="BX104" s="16" t="str">
        <f>BX$4</f>
        <v>Rwanda</v>
      </c>
      <c r="BY104" s="16" t="s">
        <v>555</v>
      </c>
      <c r="BZ104" s="16" t="s">
        <v>555</v>
      </c>
      <c r="CA104" s="16" t="s">
        <v>555</v>
      </c>
      <c r="CB104" s="16" t="s">
        <v>555</v>
      </c>
      <c r="CC104" s="16" t="s">
        <v>555</v>
      </c>
      <c r="CD104" s="16" t="str">
        <f t="shared" ref="CD104:CI104" si="20">CD$79</f>
        <v>Korea, Rep.</v>
      </c>
      <c r="CE104" s="16" t="str">
        <f t="shared" si="20"/>
        <v>Czech Republic</v>
      </c>
      <c r="CF104" s="16" t="str">
        <f t="shared" si="20"/>
        <v>Colombia</v>
      </c>
      <c r="CG104" s="16" t="str">
        <f t="shared" si="20"/>
        <v>United Arab Emirates</v>
      </c>
      <c r="CH104" s="16" t="str">
        <f t="shared" si="20"/>
        <v>India</v>
      </c>
      <c r="CI104" s="16" t="str">
        <f t="shared" si="20"/>
        <v>Rwanda</v>
      </c>
    </row>
    <row r="105" spans="1:87" x14ac:dyDescent="0.25">
      <c r="A105" s="16" t="s">
        <v>409</v>
      </c>
      <c r="B105" s="16" t="s">
        <v>5</v>
      </c>
      <c r="C105" s="16" t="s">
        <v>209</v>
      </c>
      <c r="D105" s="16">
        <v>1996</v>
      </c>
      <c r="E105" s="16" t="s">
        <v>712</v>
      </c>
      <c r="F105" s="16" t="s">
        <v>594</v>
      </c>
      <c r="G105" s="10">
        <v>7955.13</v>
      </c>
      <c r="H105" s="73">
        <v>8.9815719999999999</v>
      </c>
      <c r="I105" s="16" t="s">
        <v>6700</v>
      </c>
      <c r="J105" s="71">
        <v>3.6999999999999998E-2</v>
      </c>
      <c r="K105" s="71">
        <v>0.91700000000000004</v>
      </c>
      <c r="L105" s="16">
        <v>-0.17744840000000001</v>
      </c>
      <c r="M105" s="16">
        <v>-0.2678507</v>
      </c>
      <c r="N105" s="16">
        <v>-0.26532919999999999</v>
      </c>
      <c r="O105" s="16">
        <v>-0.28475</v>
      </c>
      <c r="P105" s="16">
        <v>0.1216305</v>
      </c>
      <c r="Q105" s="16">
        <v>0.3068959</v>
      </c>
      <c r="R105" s="16">
        <v>0.41749999999999998</v>
      </c>
      <c r="S105" s="16">
        <v>3.5000000000000003E-2</v>
      </c>
      <c r="T105" s="16">
        <v>6.4999999999999997E-3</v>
      </c>
      <c r="U105" s="16">
        <v>3.7320000000000002</v>
      </c>
      <c r="V105" s="16">
        <v>20.462</v>
      </c>
      <c r="W105" s="16">
        <v>5.726</v>
      </c>
      <c r="X105" s="16">
        <v>398.447</v>
      </c>
      <c r="Y105" s="16">
        <v>54.1</v>
      </c>
      <c r="Z105" s="16">
        <v>0.26440000000000002</v>
      </c>
      <c r="AA105" s="16">
        <v>1.3239190000000001</v>
      </c>
      <c r="AB105" s="16">
        <v>1.42</v>
      </c>
      <c r="AC105" s="16">
        <v>23.11</v>
      </c>
      <c r="AD105" s="16">
        <v>39.6</v>
      </c>
      <c r="AE105" s="16">
        <v>17.7593</v>
      </c>
      <c r="AF105" s="16">
        <v>1.8915</v>
      </c>
      <c r="AG105" s="16">
        <v>196744</v>
      </c>
      <c r="AH105" s="16">
        <v>0.15579999999999999</v>
      </c>
      <c r="AI105" s="16">
        <v>89.9</v>
      </c>
      <c r="AJ105" s="16">
        <v>95.4</v>
      </c>
      <c r="AK105" s="16">
        <v>0.29670000000000002</v>
      </c>
      <c r="AL105" s="16">
        <v>-0.2127</v>
      </c>
      <c r="AM105" s="16">
        <v>0.26679999999999998</v>
      </c>
      <c r="AN105" s="16">
        <v>2.23E-2</v>
      </c>
      <c r="AO105" s="16">
        <v>0.62229999999999996</v>
      </c>
      <c r="AP105" s="16">
        <v>2.7199999999999998E-2</v>
      </c>
      <c r="AQ105" s="16">
        <v>3.2833000000000001</v>
      </c>
      <c r="AR105" s="16">
        <f t="shared" si="7"/>
        <v>1</v>
      </c>
      <c r="AS105" s="5">
        <f t="shared" si="4"/>
        <v>0.13353419999999999</v>
      </c>
      <c r="AU105" s="16" t="s">
        <v>87</v>
      </c>
      <c r="AV105" s="16" t="s">
        <v>303</v>
      </c>
      <c r="AW105" s="16" t="s">
        <v>406</v>
      </c>
      <c r="AX105" s="97">
        <f t="shared" si="5"/>
        <v>1</v>
      </c>
      <c r="AY105" s="4">
        <f t="shared" si="6"/>
        <v>0.94465529999999998</v>
      </c>
      <c r="BE105" s="16" t="s">
        <v>496</v>
      </c>
      <c r="BF105" s="16">
        <v>29</v>
      </c>
      <c r="BG105" s="38"/>
      <c r="BH105" s="38"/>
      <c r="BI105" s="38"/>
      <c r="BJ105" s="38"/>
      <c r="BK105" s="38"/>
      <c r="BL105" s="38"/>
      <c r="BM105" s="38"/>
      <c r="BN105" s="16" t="s">
        <v>555</v>
      </c>
      <c r="BO105" s="16" t="s">
        <v>555</v>
      </c>
      <c r="BP105" s="16" t="s">
        <v>555</v>
      </c>
      <c r="BQ105" s="16" t="s">
        <v>555</v>
      </c>
      <c r="BR105" s="16" t="s">
        <v>555</v>
      </c>
      <c r="BS105" s="16" t="s">
        <v>555</v>
      </c>
      <c r="BT105" s="38"/>
      <c r="BU105" s="38"/>
      <c r="BV105" s="38"/>
      <c r="BW105" s="38"/>
      <c r="BX105" s="38"/>
      <c r="BY105" s="16" t="s">
        <v>555</v>
      </c>
      <c r="BZ105" s="16" t="s">
        <v>555</v>
      </c>
      <c r="CA105" s="16" t="s">
        <v>555</v>
      </c>
      <c r="CB105" s="16" t="s">
        <v>555</v>
      </c>
      <c r="CC105" s="16" t="s">
        <v>555</v>
      </c>
    </row>
    <row r="106" spans="1:87" x14ac:dyDescent="0.25">
      <c r="A106" s="16" t="s">
        <v>409</v>
      </c>
      <c r="B106" s="16" t="s">
        <v>5</v>
      </c>
      <c r="C106" s="16" t="s">
        <v>209</v>
      </c>
      <c r="D106" s="16">
        <v>1997</v>
      </c>
      <c r="E106" s="16" t="s">
        <v>697</v>
      </c>
      <c r="F106" s="16" t="s">
        <v>594</v>
      </c>
      <c r="G106" s="10">
        <v>8500.94</v>
      </c>
      <c r="H106" s="73">
        <v>9.0479319999999994</v>
      </c>
      <c r="I106" s="16" t="s">
        <v>6700</v>
      </c>
      <c r="J106" s="71">
        <v>1.7000000000000001E-2</v>
      </c>
      <c r="K106" s="71">
        <v>0.93400000000000005</v>
      </c>
      <c r="L106" s="16">
        <v>-0.11318019999999999</v>
      </c>
      <c r="M106" s="16">
        <v>-0.24651200000000001</v>
      </c>
      <c r="N106" s="16">
        <v>-0.30903389999999997</v>
      </c>
      <c r="O106" s="16">
        <v>-0.13154170000000001</v>
      </c>
      <c r="P106" s="16">
        <v>0.15226590000000001</v>
      </c>
      <c r="Q106" s="16">
        <v>0.28182590000000002</v>
      </c>
      <c r="R106" s="16">
        <v>0.41959999999999997</v>
      </c>
      <c r="S106" s="16">
        <v>3.9600000000000003E-2</v>
      </c>
      <c r="T106" s="16">
        <v>6.7999999999999996E-3</v>
      </c>
      <c r="U106" s="16">
        <v>3.3807</v>
      </c>
      <c r="V106" s="16">
        <v>21.154</v>
      </c>
      <c r="W106" s="16">
        <v>5.3019999999999996</v>
      </c>
      <c r="X106" s="16">
        <v>399.06200000000001</v>
      </c>
      <c r="Y106" s="16">
        <v>54.271099999999997</v>
      </c>
      <c r="Z106" s="16">
        <v>0.34439999999999998</v>
      </c>
      <c r="AA106" s="16">
        <v>1.3239190000000001</v>
      </c>
      <c r="AB106" s="16">
        <v>1.42</v>
      </c>
      <c r="AC106" s="16">
        <v>23.11</v>
      </c>
      <c r="AD106" s="16">
        <v>39.6</v>
      </c>
      <c r="AE106" s="16">
        <v>19.127600000000001</v>
      </c>
      <c r="AF106" s="16">
        <v>5.6291000000000002</v>
      </c>
      <c r="AG106" s="16">
        <v>201758</v>
      </c>
      <c r="AH106" s="16">
        <v>0.14419999999999999</v>
      </c>
      <c r="AI106" s="16">
        <v>90.2</v>
      </c>
      <c r="AJ106" s="16">
        <v>95.6</v>
      </c>
      <c r="AK106" s="16">
        <v>0.2336</v>
      </c>
      <c r="AL106" s="16">
        <v>-0.19839999999999999</v>
      </c>
      <c r="AM106" s="16">
        <v>0.32500000000000001</v>
      </c>
      <c r="AN106" s="16">
        <v>-0.08</v>
      </c>
      <c r="AO106" s="16">
        <v>0.60609999999999997</v>
      </c>
      <c r="AP106" s="16">
        <v>-1.67E-2</v>
      </c>
      <c r="AQ106" s="16">
        <v>3.2833000000000001</v>
      </c>
      <c r="AR106" s="16">
        <f t="shared" si="7"/>
        <v>1</v>
      </c>
      <c r="AS106" s="5">
        <f t="shared" si="4"/>
        <v>6.4268200000000011E-2</v>
      </c>
      <c r="AU106" s="16" t="s">
        <v>92</v>
      </c>
      <c r="AV106" s="16" t="s">
        <v>304</v>
      </c>
      <c r="AW106" s="16" t="s">
        <v>408</v>
      </c>
      <c r="AX106" s="97">
        <f t="shared" si="5"/>
        <v>1</v>
      </c>
      <c r="AY106" s="4">
        <f t="shared" si="6"/>
        <v>1.2017470000000001</v>
      </c>
      <c r="BE106" s="16" t="s">
        <v>497</v>
      </c>
      <c r="BF106" s="16">
        <v>30</v>
      </c>
      <c r="BG106" s="16" t="str">
        <f t="shared" ref="BG106:BM108" si="21">BG$4</f>
        <v>United States</v>
      </c>
      <c r="BH106" s="16" t="str">
        <f t="shared" si="21"/>
        <v>Korea, Rep.</v>
      </c>
      <c r="BI106" s="16" t="str">
        <f t="shared" si="21"/>
        <v>Czech Republic</v>
      </c>
      <c r="BJ106" s="16" t="str">
        <f t="shared" si="21"/>
        <v>Chile</v>
      </c>
      <c r="BK106" s="16" t="str">
        <f t="shared" si="21"/>
        <v>United Arab Emirates</v>
      </c>
      <c r="BL106" s="16" t="str">
        <f t="shared" si="21"/>
        <v>India</v>
      </c>
      <c r="BM106" s="16" t="str">
        <f t="shared" si="21"/>
        <v>South Africa</v>
      </c>
      <c r="BN106" s="16" t="s">
        <v>555</v>
      </c>
      <c r="BO106" s="16" t="s">
        <v>555</v>
      </c>
      <c r="BP106" s="16" t="s">
        <v>555</v>
      </c>
      <c r="BQ106" s="16" t="s">
        <v>555</v>
      </c>
      <c r="BR106" s="16" t="s">
        <v>555</v>
      </c>
      <c r="BS106" s="16" t="s">
        <v>555</v>
      </c>
      <c r="BT106" s="16" t="str">
        <f t="shared" ref="BT106:BX108" si="22">BT$4</f>
        <v>Korea, Rep.</v>
      </c>
      <c r="BU106" s="16" t="str">
        <f t="shared" si="22"/>
        <v>Romania</v>
      </c>
      <c r="BV106" s="16" t="str">
        <f t="shared" si="22"/>
        <v>Ukraine</v>
      </c>
      <c r="BW106" s="16" t="str">
        <f t="shared" si="22"/>
        <v>Vietnam</v>
      </c>
      <c r="BX106" s="16" t="str">
        <f t="shared" si="22"/>
        <v>Rwanda</v>
      </c>
      <c r="BY106" s="16" t="s">
        <v>555</v>
      </c>
      <c r="BZ106" s="16" t="s">
        <v>555</v>
      </c>
      <c r="CA106" s="16" t="s">
        <v>555</v>
      </c>
      <c r="CB106" s="16" t="s">
        <v>555</v>
      </c>
      <c r="CC106" s="16" t="s">
        <v>555</v>
      </c>
      <c r="CD106" s="16" t="str">
        <f t="shared" ref="CD106:CI108" si="23">CD$79</f>
        <v>Korea, Rep.</v>
      </c>
      <c r="CE106" s="16" t="str">
        <f t="shared" si="23"/>
        <v>Czech Republic</v>
      </c>
      <c r="CF106" s="16" t="str">
        <f t="shared" si="23"/>
        <v>Colombia</v>
      </c>
      <c r="CG106" s="16" t="str">
        <f t="shared" si="23"/>
        <v>United Arab Emirates</v>
      </c>
      <c r="CH106" s="16" t="str">
        <f t="shared" si="23"/>
        <v>India</v>
      </c>
      <c r="CI106" s="16" t="str">
        <f t="shared" si="23"/>
        <v>Rwanda</v>
      </c>
    </row>
    <row r="107" spans="1:87" x14ac:dyDescent="0.25">
      <c r="A107" s="16" t="s">
        <v>409</v>
      </c>
      <c r="B107" s="16" t="s">
        <v>5</v>
      </c>
      <c r="C107" s="16" t="s">
        <v>209</v>
      </c>
      <c r="D107" s="16">
        <v>1998</v>
      </c>
      <c r="E107" s="16" t="s">
        <v>718</v>
      </c>
      <c r="F107" s="16" t="s">
        <v>594</v>
      </c>
      <c r="G107" s="10">
        <v>8728.9500000000007</v>
      </c>
      <c r="H107" s="73">
        <v>9.0744000000000007</v>
      </c>
      <c r="I107" s="16" t="s">
        <v>6700</v>
      </c>
      <c r="J107" s="71">
        <v>-2E-3</v>
      </c>
      <c r="K107" s="71">
        <v>0.93100000000000005</v>
      </c>
      <c r="L107" s="16">
        <v>-8.9442599999999997E-2</v>
      </c>
      <c r="M107" s="16">
        <v>-0.23972280000000001</v>
      </c>
      <c r="N107" s="16">
        <v>-0.2469431</v>
      </c>
      <c r="O107" s="16">
        <v>-0.14488619999999999</v>
      </c>
      <c r="P107" s="16">
        <v>0.1739908</v>
      </c>
      <c r="Q107" s="16">
        <v>0.25675409999999999</v>
      </c>
      <c r="R107" s="16">
        <v>0.4113</v>
      </c>
      <c r="S107" s="16">
        <v>4.2099999999999999E-2</v>
      </c>
      <c r="T107" s="16">
        <v>7.0000000000000001E-3</v>
      </c>
      <c r="U107" s="16">
        <v>4.0399000000000003</v>
      </c>
      <c r="V107" s="16">
        <v>21.846</v>
      </c>
      <c r="W107" s="16">
        <v>4.8780000000000001</v>
      </c>
      <c r="X107" s="16">
        <v>399.60199999999998</v>
      </c>
      <c r="Y107" s="16">
        <v>54.442300000000003</v>
      </c>
      <c r="Z107" s="16">
        <v>0.3261</v>
      </c>
      <c r="AA107" s="16">
        <v>1.2734300000000001</v>
      </c>
      <c r="AB107" s="16">
        <v>1.42</v>
      </c>
      <c r="AC107" s="16">
        <v>23.11</v>
      </c>
      <c r="AD107" s="16">
        <v>40.9</v>
      </c>
      <c r="AE107" s="16">
        <v>19.649899999999999</v>
      </c>
      <c r="AF107" s="16">
        <v>7.3966000000000003</v>
      </c>
      <c r="AG107" s="16">
        <v>204218</v>
      </c>
      <c r="AH107" s="16">
        <v>0.15235000000000001</v>
      </c>
      <c r="AI107" s="16">
        <v>90.6</v>
      </c>
      <c r="AJ107" s="16">
        <v>95.8</v>
      </c>
      <c r="AK107" s="16">
        <v>0.1706</v>
      </c>
      <c r="AL107" s="16">
        <v>-0.1842</v>
      </c>
      <c r="AM107" s="16">
        <v>0.3831</v>
      </c>
      <c r="AN107" s="16">
        <v>-0.1822</v>
      </c>
      <c r="AO107" s="16">
        <v>0.59</v>
      </c>
      <c r="AP107" s="16">
        <v>-6.0699999999999997E-2</v>
      </c>
      <c r="AQ107" s="16">
        <v>3.2833000000000001</v>
      </c>
      <c r="AR107" s="16">
        <f t="shared" si="7"/>
        <v>1</v>
      </c>
      <c r="AS107" s="5">
        <f t="shared" si="4"/>
        <v>2.3737599999999998E-2</v>
      </c>
      <c r="AU107" s="16" t="s">
        <v>88</v>
      </c>
      <c r="AV107" s="16" t="s">
        <v>305</v>
      </c>
      <c r="AW107" s="16" t="s">
        <v>408</v>
      </c>
      <c r="AX107" s="97">
        <f t="shared" si="5"/>
        <v>1</v>
      </c>
      <c r="AY107" s="4">
        <f t="shared" si="6"/>
        <v>1.7766979999999999</v>
      </c>
      <c r="BE107" s="16" t="s">
        <v>499</v>
      </c>
      <c r="BF107" s="16">
        <v>31</v>
      </c>
      <c r="BG107" s="16" t="str">
        <f t="shared" si="21"/>
        <v>United States</v>
      </c>
      <c r="BH107" s="16" t="str">
        <f t="shared" si="21"/>
        <v>Korea, Rep.</v>
      </c>
      <c r="BI107" s="16" t="str">
        <f t="shared" si="21"/>
        <v>Czech Republic</v>
      </c>
      <c r="BJ107" s="16" t="str">
        <f t="shared" si="21"/>
        <v>Chile</v>
      </c>
      <c r="BK107" s="16" t="str">
        <f t="shared" si="21"/>
        <v>United Arab Emirates</v>
      </c>
      <c r="BL107" s="16" t="str">
        <f t="shared" si="21"/>
        <v>India</v>
      </c>
      <c r="BM107" s="16" t="str">
        <f t="shared" si="21"/>
        <v>South Africa</v>
      </c>
      <c r="BN107" s="16" t="s">
        <v>555</v>
      </c>
      <c r="BO107" s="16" t="s">
        <v>555</v>
      </c>
      <c r="BP107" s="16" t="s">
        <v>555</v>
      </c>
      <c r="BQ107" s="16" t="s">
        <v>555</v>
      </c>
      <c r="BR107" s="16" t="s">
        <v>555</v>
      </c>
      <c r="BS107" s="16" t="s">
        <v>555</v>
      </c>
      <c r="BT107" s="16" t="str">
        <f t="shared" si="22"/>
        <v>Korea, Rep.</v>
      </c>
      <c r="BU107" s="16" t="str">
        <f t="shared" si="22"/>
        <v>Romania</v>
      </c>
      <c r="BV107" s="16" t="str">
        <f t="shared" si="22"/>
        <v>Ukraine</v>
      </c>
      <c r="BW107" s="16" t="str">
        <f t="shared" si="22"/>
        <v>Vietnam</v>
      </c>
      <c r="BX107" s="16" t="str">
        <f t="shared" si="22"/>
        <v>Rwanda</v>
      </c>
      <c r="BY107" s="16" t="s">
        <v>555</v>
      </c>
      <c r="BZ107" s="16" t="s">
        <v>555</v>
      </c>
      <c r="CA107" s="16" t="s">
        <v>555</v>
      </c>
      <c r="CB107" s="16" t="s">
        <v>555</v>
      </c>
      <c r="CC107" s="16" t="s">
        <v>555</v>
      </c>
      <c r="CD107" s="16" t="str">
        <f t="shared" si="23"/>
        <v>Korea, Rep.</v>
      </c>
      <c r="CE107" s="16" t="str">
        <f t="shared" si="23"/>
        <v>Czech Republic</v>
      </c>
      <c r="CF107" s="16" t="str">
        <f t="shared" si="23"/>
        <v>Colombia</v>
      </c>
      <c r="CG107" s="16" t="str">
        <f t="shared" si="23"/>
        <v>United Arab Emirates</v>
      </c>
      <c r="CH107" s="16" t="str">
        <f t="shared" si="23"/>
        <v>India</v>
      </c>
      <c r="CI107" s="16" t="str">
        <f t="shared" si="23"/>
        <v>Rwanda</v>
      </c>
    </row>
    <row r="108" spans="1:87" x14ac:dyDescent="0.25">
      <c r="A108" s="16" t="s">
        <v>409</v>
      </c>
      <c r="B108" s="16" t="s">
        <v>5</v>
      </c>
      <c r="C108" s="16" t="s">
        <v>209</v>
      </c>
      <c r="D108" s="16">
        <v>1999</v>
      </c>
      <c r="E108" s="16" t="s">
        <v>692</v>
      </c>
      <c r="F108" s="16" t="s">
        <v>594</v>
      </c>
      <c r="G108" s="10">
        <v>8339.89</v>
      </c>
      <c r="H108" s="73">
        <v>9.0288059999999994</v>
      </c>
      <c r="I108" s="16" t="s">
        <v>6700</v>
      </c>
      <c r="J108" s="71">
        <v>-5.0999999999999997E-2</v>
      </c>
      <c r="K108" s="71">
        <v>0.88500000000000001</v>
      </c>
      <c r="L108" s="16">
        <v>-8.1955E-2</v>
      </c>
      <c r="M108" s="16">
        <v>-0.21337120000000001</v>
      </c>
      <c r="N108" s="16">
        <v>-0.19545180000000001</v>
      </c>
      <c r="O108" s="16">
        <v>-0.17992630000000001</v>
      </c>
      <c r="P108" s="16">
        <v>0.19876289999999999</v>
      </c>
      <c r="Q108" s="16">
        <v>0.20514769999999999</v>
      </c>
      <c r="R108" s="16">
        <v>0.45340000000000003</v>
      </c>
      <c r="S108" s="16">
        <v>4.2500000000000003E-2</v>
      </c>
      <c r="T108" s="16">
        <v>7.1999999999999998E-3</v>
      </c>
      <c r="U108" s="16">
        <v>4.5217000000000001</v>
      </c>
      <c r="V108" s="16">
        <v>22.538</v>
      </c>
      <c r="W108" s="16">
        <v>4.4539999999999997</v>
      </c>
      <c r="X108" s="16">
        <v>401.40600000000001</v>
      </c>
      <c r="Y108" s="16">
        <v>54.613399999999999</v>
      </c>
      <c r="Z108" s="16">
        <v>0.2969</v>
      </c>
      <c r="AA108" s="16">
        <v>1.2268250000000001</v>
      </c>
      <c r="AB108" s="16">
        <v>1.42</v>
      </c>
      <c r="AC108" s="16">
        <v>23.11</v>
      </c>
      <c r="AD108" s="16">
        <v>42.1</v>
      </c>
      <c r="AE108" s="16">
        <v>19.781600000000001</v>
      </c>
      <c r="AF108" s="16">
        <v>10.5406</v>
      </c>
      <c r="AG108" s="16">
        <v>219567</v>
      </c>
      <c r="AH108" s="16">
        <v>0.15185000000000001</v>
      </c>
      <c r="AI108" s="16">
        <v>91</v>
      </c>
      <c r="AJ108" s="16">
        <v>96.1</v>
      </c>
      <c r="AK108" s="16">
        <v>0.2417</v>
      </c>
      <c r="AL108" s="16">
        <v>-0.2611</v>
      </c>
      <c r="AM108" s="16">
        <v>0.2198</v>
      </c>
      <c r="AN108" s="16">
        <v>-6.7500000000000004E-2</v>
      </c>
      <c r="AO108" s="16">
        <v>0.43759999999999999</v>
      </c>
      <c r="AP108" s="16">
        <v>-0.127</v>
      </c>
      <c r="AQ108" s="16">
        <v>3.2833000000000001</v>
      </c>
      <c r="AR108" s="16">
        <f t="shared" si="7"/>
        <v>1</v>
      </c>
      <c r="AS108" s="5">
        <f t="shared" si="4"/>
        <v>7.487599999999997E-3</v>
      </c>
      <c r="AU108" s="16" t="s">
        <v>89</v>
      </c>
      <c r="AV108" s="16" t="s">
        <v>306</v>
      </c>
      <c r="AW108" s="16" t="s">
        <v>406</v>
      </c>
      <c r="AX108" s="97">
        <f t="shared" si="5"/>
        <v>1</v>
      </c>
      <c r="AY108" s="4">
        <f t="shared" si="6"/>
        <v>-4.8058499999999948E-2</v>
      </c>
      <c r="BE108" s="16" t="s">
        <v>500</v>
      </c>
      <c r="BF108" s="16">
        <v>32</v>
      </c>
      <c r="BG108" s="16" t="str">
        <f t="shared" si="21"/>
        <v>United States</v>
      </c>
      <c r="BH108" s="16" t="str">
        <f t="shared" si="21"/>
        <v>Korea, Rep.</v>
      </c>
      <c r="BI108" s="16" t="str">
        <f t="shared" si="21"/>
        <v>Czech Republic</v>
      </c>
      <c r="BJ108" s="16" t="str">
        <f t="shared" si="21"/>
        <v>Chile</v>
      </c>
      <c r="BK108" s="16" t="str">
        <f t="shared" si="21"/>
        <v>United Arab Emirates</v>
      </c>
      <c r="BL108" s="16" t="str">
        <f t="shared" si="21"/>
        <v>India</v>
      </c>
      <c r="BM108" s="16" t="str">
        <f t="shared" si="21"/>
        <v>South Africa</v>
      </c>
      <c r="BN108" s="16" t="s">
        <v>555</v>
      </c>
      <c r="BO108" s="16" t="s">
        <v>555</v>
      </c>
      <c r="BP108" s="16" t="s">
        <v>555</v>
      </c>
      <c r="BQ108" s="16" t="s">
        <v>555</v>
      </c>
      <c r="BR108" s="16" t="s">
        <v>555</v>
      </c>
      <c r="BS108" s="16" t="s">
        <v>555</v>
      </c>
      <c r="BT108" s="16" t="str">
        <f t="shared" si="22"/>
        <v>Korea, Rep.</v>
      </c>
      <c r="BU108" s="16" t="str">
        <f t="shared" si="22"/>
        <v>Romania</v>
      </c>
      <c r="BV108" s="16" t="str">
        <f t="shared" si="22"/>
        <v>Ukraine</v>
      </c>
      <c r="BW108" s="16" t="str">
        <f t="shared" si="22"/>
        <v>Vietnam</v>
      </c>
      <c r="BX108" s="16" t="str">
        <f t="shared" si="22"/>
        <v>Rwanda</v>
      </c>
      <c r="BY108" s="16" t="s">
        <v>555</v>
      </c>
      <c r="BZ108" s="16" t="s">
        <v>555</v>
      </c>
      <c r="CA108" s="16" t="s">
        <v>555</v>
      </c>
      <c r="CB108" s="16" t="s">
        <v>555</v>
      </c>
      <c r="CC108" s="16" t="s">
        <v>555</v>
      </c>
      <c r="CD108" s="16" t="str">
        <f t="shared" si="23"/>
        <v>Korea, Rep.</v>
      </c>
      <c r="CE108" s="16" t="str">
        <f t="shared" si="23"/>
        <v>Czech Republic</v>
      </c>
      <c r="CF108" s="16" t="str">
        <f t="shared" si="23"/>
        <v>Colombia</v>
      </c>
      <c r="CG108" s="16" t="str">
        <f t="shared" si="23"/>
        <v>United Arab Emirates</v>
      </c>
      <c r="CH108" s="16" t="str">
        <f t="shared" si="23"/>
        <v>India</v>
      </c>
      <c r="CI108" s="16" t="str">
        <f t="shared" si="23"/>
        <v>Rwanda</v>
      </c>
    </row>
    <row r="109" spans="1:87" x14ac:dyDescent="0.25">
      <c r="A109" s="16" t="s">
        <v>409</v>
      </c>
      <c r="B109" s="16" t="s">
        <v>5</v>
      </c>
      <c r="C109" s="16" t="s">
        <v>209</v>
      </c>
      <c r="D109" s="16">
        <v>2000</v>
      </c>
      <c r="E109" s="16" t="s">
        <v>714</v>
      </c>
      <c r="F109" s="16" t="s">
        <v>594</v>
      </c>
      <c r="G109" s="10">
        <v>8182.69</v>
      </c>
      <c r="H109" s="73">
        <v>9.0097760000000005</v>
      </c>
      <c r="I109" s="16">
        <v>37057452</v>
      </c>
      <c r="J109" s="71">
        <v>-1.7999999999999999E-2</v>
      </c>
      <c r="K109" s="71">
        <v>0.86899999999999999</v>
      </c>
      <c r="L109" s="16">
        <v>-3.5097900000000001E-2</v>
      </c>
      <c r="M109" s="16">
        <v>-0.1793709</v>
      </c>
      <c r="N109" s="16">
        <v>-0.20380000000000001</v>
      </c>
      <c r="O109" s="16">
        <v>-0.11954430000000001</v>
      </c>
      <c r="P109" s="16">
        <v>0.2632314</v>
      </c>
      <c r="Q109" s="16">
        <v>0.15350610000000001</v>
      </c>
      <c r="R109" s="16">
        <v>0.43880000000000002</v>
      </c>
      <c r="S109" s="16">
        <v>4.2999999999999997E-2</v>
      </c>
      <c r="T109" s="16">
        <v>1.15E-2</v>
      </c>
      <c r="U109" s="16">
        <v>4.5803000000000003</v>
      </c>
      <c r="V109" s="16">
        <v>23.23</v>
      </c>
      <c r="W109" s="16">
        <v>4.03</v>
      </c>
      <c r="X109" s="16">
        <v>400.80599999999998</v>
      </c>
      <c r="Y109" s="16">
        <v>54.784599999999998</v>
      </c>
      <c r="Z109" s="16">
        <v>0.32369999999999999</v>
      </c>
      <c r="AA109" s="16">
        <v>1.207406</v>
      </c>
      <c r="AB109" s="16">
        <v>1.42</v>
      </c>
      <c r="AC109" s="16">
        <v>23.11</v>
      </c>
      <c r="AD109" s="16">
        <v>42.6</v>
      </c>
      <c r="AE109" s="16">
        <v>21.3917</v>
      </c>
      <c r="AF109" s="16">
        <v>17.581099999999999</v>
      </c>
      <c r="AG109" s="16">
        <v>239925</v>
      </c>
      <c r="AH109" s="16">
        <v>0.1686</v>
      </c>
      <c r="AI109" s="16">
        <v>91.4</v>
      </c>
      <c r="AJ109" s="16">
        <v>96.3</v>
      </c>
      <c r="AK109" s="16">
        <v>0.31280000000000002</v>
      </c>
      <c r="AL109" s="16">
        <v>-0.33810000000000001</v>
      </c>
      <c r="AM109" s="16">
        <v>5.6500000000000002E-2</v>
      </c>
      <c r="AN109" s="16">
        <v>4.7199999999999999E-2</v>
      </c>
      <c r="AO109" s="16">
        <v>0.28520000000000001</v>
      </c>
      <c r="AP109" s="16">
        <v>-0.19339999999999999</v>
      </c>
      <c r="AQ109" s="16">
        <v>3.2833000000000001</v>
      </c>
      <c r="AR109" s="16">
        <f t="shared" si="7"/>
        <v>0</v>
      </c>
      <c r="AS109" s="5">
        <f t="shared" si="4"/>
        <v>4.6857099999999999E-2</v>
      </c>
      <c r="AU109" s="16" t="s">
        <v>183</v>
      </c>
      <c r="AV109" s="16" t="s">
        <v>307</v>
      </c>
      <c r="AW109" s="16" t="s">
        <v>405</v>
      </c>
      <c r="AX109" s="97">
        <f t="shared" si="5"/>
        <v>1</v>
      </c>
      <c r="AY109" s="4">
        <f t="shared" si="6"/>
        <v>2.3867003999999996</v>
      </c>
      <c r="BF109" s="16">
        <v>33</v>
      </c>
      <c r="BG109" s="54"/>
      <c r="BH109" s="54"/>
      <c r="BI109" s="54"/>
      <c r="BJ109" s="54"/>
      <c r="BK109" s="54"/>
      <c r="BL109" s="54"/>
      <c r="BM109" s="54"/>
      <c r="BN109" s="16" t="s">
        <v>555</v>
      </c>
      <c r="BO109" s="16" t="s">
        <v>555</v>
      </c>
      <c r="BP109" s="16" t="s">
        <v>555</v>
      </c>
      <c r="BQ109" s="16" t="s">
        <v>555</v>
      </c>
      <c r="BR109" s="16" t="s">
        <v>555</v>
      </c>
      <c r="BS109" s="16" t="s">
        <v>555</v>
      </c>
      <c r="BT109" s="54"/>
      <c r="BU109" s="54"/>
      <c r="BV109" s="54"/>
      <c r="BW109" s="54"/>
      <c r="BX109" s="54"/>
      <c r="BY109" s="16" t="s">
        <v>555</v>
      </c>
      <c r="BZ109" s="16" t="s">
        <v>555</v>
      </c>
      <c r="CA109" s="16" t="s">
        <v>555</v>
      </c>
      <c r="CB109" s="16" t="s">
        <v>555</v>
      </c>
      <c r="CC109" s="16" t="s">
        <v>555</v>
      </c>
    </row>
    <row r="110" spans="1:87" x14ac:dyDescent="0.25">
      <c r="A110" s="16" t="s">
        <v>409</v>
      </c>
      <c r="B110" s="16" t="s">
        <v>5</v>
      </c>
      <c r="C110" s="16" t="s">
        <v>209</v>
      </c>
      <c r="D110" s="16">
        <v>2001</v>
      </c>
      <c r="E110" s="16" t="s">
        <v>719</v>
      </c>
      <c r="F110" s="16" t="s">
        <v>594</v>
      </c>
      <c r="G110" s="10">
        <v>7735.49</v>
      </c>
      <c r="H110" s="73">
        <v>8.9535739999999997</v>
      </c>
      <c r="I110" s="16">
        <v>37471509</v>
      </c>
      <c r="J110" s="71">
        <v>-0.04</v>
      </c>
      <c r="K110" s="71">
        <v>0.83599999999999997</v>
      </c>
      <c r="L110" s="16">
        <v>-0.18609829999999999</v>
      </c>
      <c r="M110" s="16">
        <v>-0.20963570000000001</v>
      </c>
      <c r="N110" s="16">
        <v>-0.18272469999999999</v>
      </c>
      <c r="O110" s="16">
        <v>-0.17165569999999999</v>
      </c>
      <c r="P110" s="16">
        <v>0.26929409999999998</v>
      </c>
      <c r="Q110" s="16">
        <v>-0.14038129999999999</v>
      </c>
      <c r="R110" s="16">
        <v>0.42459999999999998</v>
      </c>
      <c r="S110" s="16">
        <v>3.6799999999999999E-2</v>
      </c>
      <c r="T110" s="16">
        <v>1.1599999999999999E-2</v>
      </c>
      <c r="U110" s="16">
        <v>4.8337000000000003</v>
      </c>
      <c r="V110" s="16">
        <v>23.942</v>
      </c>
      <c r="W110" s="16">
        <v>4.0140000000000002</v>
      </c>
      <c r="X110" s="16">
        <v>397.68400000000003</v>
      </c>
      <c r="Y110" s="16">
        <v>54.9557</v>
      </c>
      <c r="Z110" s="16">
        <v>0.28889999999999999</v>
      </c>
      <c r="AA110" s="16">
        <v>1.1802189999999999</v>
      </c>
      <c r="AB110" s="16">
        <v>1.42</v>
      </c>
      <c r="AC110" s="16">
        <v>23.11</v>
      </c>
      <c r="AD110" s="16">
        <v>43.3</v>
      </c>
      <c r="AE110" s="16">
        <v>21.8157</v>
      </c>
      <c r="AF110" s="16">
        <v>18.087399999999999</v>
      </c>
      <c r="AG110" s="16">
        <v>240489</v>
      </c>
      <c r="AH110" s="16">
        <v>0.15604999999999999</v>
      </c>
      <c r="AI110" s="16">
        <v>91.7</v>
      </c>
      <c r="AJ110" s="16">
        <v>96.5</v>
      </c>
      <c r="AK110" s="16">
        <v>0.23799999999999999</v>
      </c>
      <c r="AL110" s="16">
        <v>-0.42599999999999999</v>
      </c>
      <c r="AM110" s="16">
        <v>-0.1017</v>
      </c>
      <c r="AN110" s="16">
        <v>-0.40500000000000003</v>
      </c>
      <c r="AO110" s="16">
        <v>-0.32619999999999999</v>
      </c>
      <c r="AP110" s="16">
        <v>-0.50470000000000004</v>
      </c>
      <c r="AQ110" s="16">
        <v>3.2833000000000001</v>
      </c>
      <c r="AR110" s="16">
        <f t="shared" si="7"/>
        <v>0</v>
      </c>
      <c r="AS110" s="5">
        <f t="shared" si="4"/>
        <v>-0.15100039999999998</v>
      </c>
      <c r="AU110" s="16" t="s">
        <v>93</v>
      </c>
      <c r="AV110" s="16" t="s">
        <v>308</v>
      </c>
      <c r="AW110" s="16" t="s">
        <v>405</v>
      </c>
      <c r="AX110" s="97">
        <f t="shared" si="5"/>
        <v>1</v>
      </c>
      <c r="AY110" s="4">
        <f t="shared" si="6"/>
        <v>2.2367706999999997</v>
      </c>
      <c r="BE110" s="16" t="s">
        <v>480</v>
      </c>
      <c r="BF110" s="16">
        <v>34</v>
      </c>
      <c r="BG110" s="54"/>
      <c r="BH110" s="54"/>
      <c r="BI110" s="54"/>
      <c r="BJ110" s="54"/>
      <c r="BK110" s="54"/>
      <c r="BL110" s="54"/>
      <c r="BM110" s="54"/>
      <c r="BN110" s="16" t="s">
        <v>555</v>
      </c>
      <c r="BO110" s="16" t="s">
        <v>555</v>
      </c>
      <c r="BP110" s="16" t="s">
        <v>555</v>
      </c>
      <c r="BQ110" s="16" t="s">
        <v>555</v>
      </c>
      <c r="BR110" s="16" t="s">
        <v>555</v>
      </c>
      <c r="BS110" s="16" t="s">
        <v>555</v>
      </c>
      <c r="BT110" s="54"/>
      <c r="BU110" s="54"/>
      <c r="BV110" s="54"/>
      <c r="BW110" s="54"/>
      <c r="BX110" s="54"/>
      <c r="BY110" s="16" t="s">
        <v>555</v>
      </c>
      <c r="BZ110" s="16" t="s">
        <v>555</v>
      </c>
      <c r="CA110" s="16" t="s">
        <v>555</v>
      </c>
      <c r="CB110" s="16" t="s">
        <v>555</v>
      </c>
      <c r="CC110" s="16" t="s">
        <v>555</v>
      </c>
    </row>
    <row r="111" spans="1:87" x14ac:dyDescent="0.25">
      <c r="A111" s="16" t="s">
        <v>409</v>
      </c>
      <c r="B111" s="16" t="s">
        <v>5</v>
      </c>
      <c r="C111" s="16" t="s">
        <v>209</v>
      </c>
      <c r="D111" s="16">
        <v>2002</v>
      </c>
      <c r="E111" s="16" t="s">
        <v>696</v>
      </c>
      <c r="F111" s="16" t="s">
        <v>594</v>
      </c>
      <c r="G111" s="10">
        <v>6816.73</v>
      </c>
      <c r="H111" s="73">
        <v>8.8271359999999994</v>
      </c>
      <c r="I111" s="16">
        <v>37889370</v>
      </c>
      <c r="J111" s="71">
        <v>-6.7000000000000004E-2</v>
      </c>
      <c r="K111" s="71">
        <v>0.78200000000000003</v>
      </c>
      <c r="L111" s="16">
        <v>-0.32225609999999999</v>
      </c>
      <c r="M111" s="16">
        <v>-0.2477297</v>
      </c>
      <c r="N111" s="16">
        <v>-0.2741497</v>
      </c>
      <c r="O111" s="16">
        <v>-4.67143E-2</v>
      </c>
      <c r="P111" s="16">
        <v>0.24587680000000001</v>
      </c>
      <c r="Q111" s="16">
        <v>-0.43426900000000002</v>
      </c>
      <c r="R111" s="16">
        <v>0.38890000000000002</v>
      </c>
      <c r="S111" s="16">
        <v>3.04E-2</v>
      </c>
      <c r="T111" s="16">
        <v>1.2200000000000001E-2</v>
      </c>
      <c r="U111" s="16">
        <v>4.0172999999999996</v>
      </c>
      <c r="V111" s="16">
        <v>24.654</v>
      </c>
      <c r="W111" s="16">
        <v>3.9980000000000002</v>
      </c>
      <c r="X111" s="16">
        <v>394.56200000000001</v>
      </c>
      <c r="Y111" s="16">
        <v>55.126899999999999</v>
      </c>
      <c r="Z111" s="16">
        <v>0.33539999999999998</v>
      </c>
      <c r="AA111" s="16">
        <v>1.0792409999999999</v>
      </c>
      <c r="AB111" s="16">
        <v>1.42</v>
      </c>
      <c r="AC111" s="16">
        <v>23.11</v>
      </c>
      <c r="AD111" s="16">
        <v>45.9</v>
      </c>
      <c r="AE111" s="16">
        <v>20.486499999999999</v>
      </c>
      <c r="AF111" s="16">
        <v>17.451899999999998</v>
      </c>
      <c r="AG111" s="16">
        <v>222893</v>
      </c>
      <c r="AH111" s="16">
        <v>0.15525</v>
      </c>
      <c r="AI111" s="16">
        <v>92.1</v>
      </c>
      <c r="AJ111" s="16">
        <v>96.7</v>
      </c>
      <c r="AK111" s="16">
        <v>0.1633</v>
      </c>
      <c r="AL111" s="16">
        <v>-0.51390000000000002</v>
      </c>
      <c r="AM111" s="16">
        <v>-0.25990000000000002</v>
      </c>
      <c r="AN111" s="16">
        <v>-0.85719999999999996</v>
      </c>
      <c r="AO111" s="16">
        <v>-0.93759999999999999</v>
      </c>
      <c r="AP111" s="16">
        <v>-0.81610000000000005</v>
      </c>
      <c r="AQ111" s="16">
        <v>3.2833000000000001</v>
      </c>
      <c r="AR111" s="16">
        <f t="shared" si="7"/>
        <v>0</v>
      </c>
      <c r="AS111" s="5">
        <f t="shared" si="4"/>
        <v>-0.1361578</v>
      </c>
      <c r="AU111" s="16" t="s">
        <v>94</v>
      </c>
      <c r="AV111" s="16" t="s">
        <v>309</v>
      </c>
      <c r="AW111" s="16" t="s">
        <v>405</v>
      </c>
      <c r="AX111" s="97">
        <f t="shared" si="5"/>
        <v>1</v>
      </c>
      <c r="AY111" s="4">
        <f t="shared" si="6"/>
        <v>1.2448459999999999</v>
      </c>
      <c r="BE111" s="16" t="s">
        <v>501</v>
      </c>
      <c r="BF111" s="16">
        <v>35</v>
      </c>
      <c r="BG111" s="16" t="str">
        <f t="shared" ref="BG111:BM116" si="24">BG$4</f>
        <v>United States</v>
      </c>
      <c r="BH111" s="16" t="str">
        <f t="shared" si="24"/>
        <v>Korea, Rep.</v>
      </c>
      <c r="BI111" s="16" t="str">
        <f t="shared" si="24"/>
        <v>Czech Republic</v>
      </c>
      <c r="BJ111" s="16" t="str">
        <f t="shared" si="24"/>
        <v>Chile</v>
      </c>
      <c r="BK111" s="16" t="str">
        <f t="shared" si="24"/>
        <v>United Arab Emirates</v>
      </c>
      <c r="BL111" s="16" t="str">
        <f t="shared" si="24"/>
        <v>India</v>
      </c>
      <c r="BM111" s="16" t="str">
        <f t="shared" si="24"/>
        <v>South Africa</v>
      </c>
      <c r="BN111" s="16" t="s">
        <v>555</v>
      </c>
      <c r="BO111" s="16" t="s">
        <v>555</v>
      </c>
      <c r="BP111" s="16" t="s">
        <v>555</v>
      </c>
      <c r="BQ111" s="16" t="s">
        <v>555</v>
      </c>
      <c r="BR111" s="16" t="s">
        <v>555</v>
      </c>
      <c r="BS111" s="16" t="s">
        <v>555</v>
      </c>
      <c r="BT111" s="16" t="str">
        <f t="shared" ref="BT111:BX116" si="25">BT$4</f>
        <v>Korea, Rep.</v>
      </c>
      <c r="BU111" s="16" t="str">
        <f t="shared" si="25"/>
        <v>Romania</v>
      </c>
      <c r="BV111" s="16" t="str">
        <f t="shared" si="25"/>
        <v>Ukraine</v>
      </c>
      <c r="BW111" s="16" t="str">
        <f t="shared" si="25"/>
        <v>Vietnam</v>
      </c>
      <c r="BX111" s="16" t="str">
        <f t="shared" si="25"/>
        <v>Rwanda</v>
      </c>
      <c r="BY111" s="16" t="s">
        <v>555</v>
      </c>
      <c r="BZ111" s="16" t="s">
        <v>555</v>
      </c>
      <c r="CA111" s="16" t="s">
        <v>555</v>
      </c>
      <c r="CB111" s="16" t="s">
        <v>555</v>
      </c>
      <c r="CC111" s="16" t="s">
        <v>555</v>
      </c>
      <c r="CD111" s="16" t="str">
        <f t="shared" ref="CD111:CI116" si="26">CD$79</f>
        <v>Korea, Rep.</v>
      </c>
      <c r="CE111" s="16" t="str">
        <f t="shared" si="26"/>
        <v>Czech Republic</v>
      </c>
      <c r="CF111" s="16" t="str">
        <f t="shared" si="26"/>
        <v>Colombia</v>
      </c>
      <c r="CG111" s="16" t="str">
        <f t="shared" si="26"/>
        <v>United Arab Emirates</v>
      </c>
      <c r="CH111" s="16" t="str">
        <f t="shared" si="26"/>
        <v>India</v>
      </c>
      <c r="CI111" s="16" t="str">
        <f t="shared" si="26"/>
        <v>Rwanda</v>
      </c>
    </row>
    <row r="112" spans="1:87" x14ac:dyDescent="0.25">
      <c r="A112" s="16" t="s">
        <v>409</v>
      </c>
      <c r="B112" s="16" t="s">
        <v>5</v>
      </c>
      <c r="C112" s="16" t="s">
        <v>209</v>
      </c>
      <c r="D112" s="16">
        <v>2003</v>
      </c>
      <c r="E112" s="16" t="s">
        <v>716</v>
      </c>
      <c r="F112" s="16" t="s">
        <v>594</v>
      </c>
      <c r="G112" s="10">
        <v>7337.79</v>
      </c>
      <c r="H112" s="73">
        <v>8.9007930000000002</v>
      </c>
      <c r="I112" s="16">
        <v>38309379</v>
      </c>
      <c r="J112" s="71">
        <v>3.4000000000000002E-2</v>
      </c>
      <c r="K112" s="71">
        <v>0.80900000000000005</v>
      </c>
      <c r="L112" s="16">
        <v>-0.2790878</v>
      </c>
      <c r="M112" s="16">
        <v>-0.24989690000000001</v>
      </c>
      <c r="N112" s="16">
        <v>-0.33044079999999998</v>
      </c>
      <c r="O112" s="16">
        <v>-0.13391520000000001</v>
      </c>
      <c r="P112" s="16">
        <v>0.30841000000000002</v>
      </c>
      <c r="Q112" s="16">
        <v>-0.2467695</v>
      </c>
      <c r="R112" s="16">
        <v>0.41010000000000002</v>
      </c>
      <c r="S112" s="16">
        <v>2.8000000000000001E-2</v>
      </c>
      <c r="T112" s="16">
        <v>1.17E-2</v>
      </c>
      <c r="U112" s="16">
        <v>3.5350000000000001</v>
      </c>
      <c r="V112" s="16">
        <v>25.366</v>
      </c>
      <c r="W112" s="16">
        <v>3.9820000000000002</v>
      </c>
      <c r="X112" s="16">
        <v>391.44</v>
      </c>
      <c r="Y112" s="16">
        <v>55.298000000000002</v>
      </c>
      <c r="Z112" s="16">
        <v>0.28960000000000002</v>
      </c>
      <c r="AA112" s="16">
        <v>1.094776</v>
      </c>
      <c r="AB112" s="16">
        <v>1.42</v>
      </c>
      <c r="AC112" s="16">
        <v>23.11</v>
      </c>
      <c r="AD112" s="16">
        <v>45.5</v>
      </c>
      <c r="AE112" s="16">
        <v>22.659400000000002</v>
      </c>
      <c r="AF112" s="16">
        <v>20.653500000000001</v>
      </c>
      <c r="AG112" s="16">
        <v>240228</v>
      </c>
      <c r="AH112" s="16">
        <v>0.1812</v>
      </c>
      <c r="AI112" s="16">
        <v>92.5</v>
      </c>
      <c r="AJ112" s="16">
        <v>96.9</v>
      </c>
      <c r="AK112" s="16">
        <v>0.32750000000000001</v>
      </c>
      <c r="AL112" s="16">
        <v>-0.52239999999999998</v>
      </c>
      <c r="AM112" s="16">
        <v>-4.0000000000000001E-3</v>
      </c>
      <c r="AN112" s="16">
        <v>-0.3805</v>
      </c>
      <c r="AO112" s="16">
        <v>-0.71930000000000005</v>
      </c>
      <c r="AP112" s="16">
        <v>-0.81510000000000005</v>
      </c>
      <c r="AQ112" s="16">
        <v>3.2833000000000001</v>
      </c>
      <c r="AR112" s="16">
        <f t="shared" si="7"/>
        <v>0</v>
      </c>
      <c r="AS112" s="5">
        <f t="shared" si="4"/>
        <v>4.3168299999999993E-2</v>
      </c>
      <c r="AU112" s="16" t="s">
        <v>96</v>
      </c>
      <c r="AV112" s="16" t="s">
        <v>310</v>
      </c>
      <c r="AW112" s="16" t="s">
        <v>407</v>
      </c>
      <c r="AX112" s="97">
        <f t="shared" si="5"/>
        <v>1</v>
      </c>
      <c r="AY112" s="4">
        <f t="shared" si="6"/>
        <v>2.2076390000000004</v>
      </c>
      <c r="BE112" s="16" t="s">
        <v>502</v>
      </c>
      <c r="BF112" s="16">
        <v>36</v>
      </c>
      <c r="BG112" s="16" t="str">
        <f t="shared" si="24"/>
        <v>United States</v>
      </c>
      <c r="BH112" s="16" t="str">
        <f t="shared" si="24"/>
        <v>Korea, Rep.</v>
      </c>
      <c r="BI112" s="16" t="str">
        <f t="shared" si="24"/>
        <v>Czech Republic</v>
      </c>
      <c r="BJ112" s="16" t="str">
        <f t="shared" si="24"/>
        <v>Chile</v>
      </c>
      <c r="BK112" s="16" t="str">
        <f t="shared" si="24"/>
        <v>United Arab Emirates</v>
      </c>
      <c r="BL112" s="16" t="str">
        <f t="shared" si="24"/>
        <v>India</v>
      </c>
      <c r="BM112" s="16" t="str">
        <f t="shared" si="24"/>
        <v>South Africa</v>
      </c>
      <c r="BN112" s="16" t="s">
        <v>555</v>
      </c>
      <c r="BO112" s="16" t="s">
        <v>555</v>
      </c>
      <c r="BP112" s="16" t="s">
        <v>555</v>
      </c>
      <c r="BQ112" s="16" t="s">
        <v>555</v>
      </c>
      <c r="BR112" s="16" t="s">
        <v>555</v>
      </c>
      <c r="BS112" s="16" t="s">
        <v>555</v>
      </c>
      <c r="BT112" s="16" t="str">
        <f t="shared" si="25"/>
        <v>Korea, Rep.</v>
      </c>
      <c r="BU112" s="16" t="str">
        <f t="shared" si="25"/>
        <v>Romania</v>
      </c>
      <c r="BV112" s="16" t="str">
        <f t="shared" si="25"/>
        <v>Ukraine</v>
      </c>
      <c r="BW112" s="16" t="str">
        <f t="shared" si="25"/>
        <v>Vietnam</v>
      </c>
      <c r="BX112" s="16" t="str">
        <f t="shared" si="25"/>
        <v>Rwanda</v>
      </c>
      <c r="BY112" s="16" t="s">
        <v>555</v>
      </c>
      <c r="BZ112" s="16" t="s">
        <v>555</v>
      </c>
      <c r="CA112" s="16" t="s">
        <v>555</v>
      </c>
      <c r="CB112" s="16" t="s">
        <v>555</v>
      </c>
      <c r="CC112" s="16" t="s">
        <v>555</v>
      </c>
      <c r="CD112" s="16" t="str">
        <f t="shared" si="26"/>
        <v>Korea, Rep.</v>
      </c>
      <c r="CE112" s="16" t="str">
        <f t="shared" si="26"/>
        <v>Czech Republic</v>
      </c>
      <c r="CF112" s="16" t="str">
        <f t="shared" si="26"/>
        <v>Colombia</v>
      </c>
      <c r="CG112" s="16" t="str">
        <f t="shared" si="26"/>
        <v>United Arab Emirates</v>
      </c>
      <c r="CH112" s="16" t="str">
        <f t="shared" si="26"/>
        <v>India</v>
      </c>
      <c r="CI112" s="16" t="str">
        <f t="shared" si="26"/>
        <v>Rwanda</v>
      </c>
    </row>
    <row r="113" spans="1:87" x14ac:dyDescent="0.25">
      <c r="A113" s="16" t="s">
        <v>409</v>
      </c>
      <c r="B113" s="16" t="s">
        <v>5</v>
      </c>
      <c r="C113" s="16" t="s">
        <v>209</v>
      </c>
      <c r="D113" s="16">
        <v>2004</v>
      </c>
      <c r="E113" s="16" t="s">
        <v>704</v>
      </c>
      <c r="F113" s="16" t="s">
        <v>594</v>
      </c>
      <c r="G113" s="10">
        <v>7913.74</v>
      </c>
      <c r="H113" s="73">
        <v>8.9763570000000001</v>
      </c>
      <c r="I113" s="16">
        <v>38728696</v>
      </c>
      <c r="J113" s="71">
        <v>0.04</v>
      </c>
      <c r="K113" s="71">
        <v>0.84199999999999997</v>
      </c>
      <c r="L113" s="16">
        <v>-0.25390829999999998</v>
      </c>
      <c r="M113" s="16">
        <v>-0.27781470000000003</v>
      </c>
      <c r="N113" s="16">
        <v>-0.37581609999999999</v>
      </c>
      <c r="O113" s="16">
        <v>-6.18147E-2</v>
      </c>
      <c r="P113" s="16">
        <v>0.3748609</v>
      </c>
      <c r="Q113" s="16">
        <v>-0.26290849999999999</v>
      </c>
      <c r="R113" s="16">
        <v>0.36559999999999998</v>
      </c>
      <c r="S113" s="16">
        <v>2.63E-2</v>
      </c>
      <c r="T113" s="16">
        <v>1.2E-2</v>
      </c>
      <c r="U113" s="16">
        <v>3.1564999999999999</v>
      </c>
      <c r="V113" s="16">
        <v>26.077999999999999</v>
      </c>
      <c r="W113" s="16">
        <v>3.9660000000000002</v>
      </c>
      <c r="X113" s="16">
        <v>388.31799999999998</v>
      </c>
      <c r="Y113" s="16">
        <v>55.430199999999999</v>
      </c>
      <c r="Z113" s="16">
        <v>0.33160000000000001</v>
      </c>
      <c r="AA113" s="16">
        <v>1.121963</v>
      </c>
      <c r="AB113" s="16">
        <v>1.42</v>
      </c>
      <c r="AC113" s="16">
        <v>23.11</v>
      </c>
      <c r="AD113" s="16">
        <v>44.8</v>
      </c>
      <c r="AE113" s="16">
        <v>22.868300000000001</v>
      </c>
      <c r="AF113" s="16">
        <v>35.272300000000001</v>
      </c>
      <c r="AG113" s="16">
        <v>258632</v>
      </c>
      <c r="AH113" s="16">
        <v>0.19514999999999999</v>
      </c>
      <c r="AI113" s="16">
        <v>92.8</v>
      </c>
      <c r="AJ113" s="16">
        <v>97.1</v>
      </c>
      <c r="AK113" s="16">
        <v>0.33700000000000002</v>
      </c>
      <c r="AL113" s="16">
        <v>-0.45400000000000001</v>
      </c>
      <c r="AM113" s="16">
        <v>-1.6799999999999999E-2</v>
      </c>
      <c r="AN113" s="16">
        <v>-0.57069999999999999</v>
      </c>
      <c r="AO113" s="16">
        <v>-0.69510000000000005</v>
      </c>
      <c r="AP113" s="16">
        <v>-0.82609999999999995</v>
      </c>
      <c r="AQ113" s="16">
        <v>3.2833000000000001</v>
      </c>
      <c r="AR113" s="16">
        <f t="shared" si="7"/>
        <v>0</v>
      </c>
      <c r="AS113" s="5">
        <f t="shared" si="4"/>
        <v>2.5179500000000021E-2</v>
      </c>
      <c r="AU113" s="16" t="s">
        <v>101</v>
      </c>
      <c r="AV113" s="16" t="s">
        <v>311</v>
      </c>
      <c r="AW113" s="16" t="s">
        <v>405</v>
      </c>
      <c r="AX113" s="97">
        <f t="shared" si="5"/>
        <v>1</v>
      </c>
      <c r="AY113" s="4">
        <f t="shared" si="6"/>
        <v>2.0876109999999999</v>
      </c>
      <c r="BE113" s="16" t="s">
        <v>503</v>
      </c>
      <c r="BF113" s="16">
        <v>37</v>
      </c>
      <c r="BG113" s="16" t="str">
        <f t="shared" si="24"/>
        <v>United States</v>
      </c>
      <c r="BH113" s="16" t="str">
        <f t="shared" si="24"/>
        <v>Korea, Rep.</v>
      </c>
      <c r="BI113" s="16" t="str">
        <f t="shared" si="24"/>
        <v>Czech Republic</v>
      </c>
      <c r="BJ113" s="16" t="str">
        <f t="shared" si="24"/>
        <v>Chile</v>
      </c>
      <c r="BK113" s="16" t="str">
        <f t="shared" si="24"/>
        <v>United Arab Emirates</v>
      </c>
      <c r="BL113" s="16" t="str">
        <f t="shared" si="24"/>
        <v>India</v>
      </c>
      <c r="BM113" s="16" t="str">
        <f t="shared" si="24"/>
        <v>South Africa</v>
      </c>
      <c r="BN113" s="16" t="s">
        <v>555</v>
      </c>
      <c r="BO113" s="16" t="s">
        <v>555</v>
      </c>
      <c r="BP113" s="16" t="s">
        <v>555</v>
      </c>
      <c r="BQ113" s="16" t="s">
        <v>555</v>
      </c>
      <c r="BR113" s="16" t="s">
        <v>555</v>
      </c>
      <c r="BS113" s="16" t="s">
        <v>555</v>
      </c>
      <c r="BT113" s="16" t="str">
        <f t="shared" si="25"/>
        <v>Korea, Rep.</v>
      </c>
      <c r="BU113" s="16" t="str">
        <f t="shared" si="25"/>
        <v>Romania</v>
      </c>
      <c r="BV113" s="16" t="str">
        <f t="shared" si="25"/>
        <v>Ukraine</v>
      </c>
      <c r="BW113" s="16" t="str">
        <f t="shared" si="25"/>
        <v>Vietnam</v>
      </c>
      <c r="BX113" s="16" t="str">
        <f t="shared" si="25"/>
        <v>Rwanda</v>
      </c>
      <c r="BY113" s="16" t="s">
        <v>555</v>
      </c>
      <c r="BZ113" s="16" t="s">
        <v>555</v>
      </c>
      <c r="CA113" s="16" t="s">
        <v>555</v>
      </c>
      <c r="CB113" s="16" t="s">
        <v>555</v>
      </c>
      <c r="CC113" s="16" t="s">
        <v>555</v>
      </c>
      <c r="CD113" s="16" t="str">
        <f t="shared" si="26"/>
        <v>Korea, Rep.</v>
      </c>
      <c r="CE113" s="16" t="str">
        <f t="shared" si="26"/>
        <v>Czech Republic</v>
      </c>
      <c r="CF113" s="16" t="str">
        <f t="shared" si="26"/>
        <v>Colombia</v>
      </c>
      <c r="CG113" s="16" t="str">
        <f t="shared" si="26"/>
        <v>United Arab Emirates</v>
      </c>
      <c r="CH113" s="16" t="str">
        <f t="shared" si="26"/>
        <v>India</v>
      </c>
      <c r="CI113" s="16" t="str">
        <f t="shared" si="26"/>
        <v>Rwanda</v>
      </c>
    </row>
    <row r="114" spans="1:87" x14ac:dyDescent="0.25">
      <c r="A114" s="16" t="s">
        <v>409</v>
      </c>
      <c r="B114" s="16" t="s">
        <v>5</v>
      </c>
      <c r="C114" s="16" t="s">
        <v>209</v>
      </c>
      <c r="D114" s="16">
        <v>2005</v>
      </c>
      <c r="E114" s="16" t="s">
        <v>699</v>
      </c>
      <c r="F114" s="16" t="s">
        <v>594</v>
      </c>
      <c r="G114" s="10">
        <v>8522.52</v>
      </c>
      <c r="H114" s="73">
        <v>9.0504669999999994</v>
      </c>
      <c r="I114" s="16">
        <v>39145488</v>
      </c>
      <c r="J114" s="71">
        <v>4.2999999999999997E-2</v>
      </c>
      <c r="K114" s="71">
        <v>0.879</v>
      </c>
      <c r="L114" s="16">
        <v>-5.71546E-2</v>
      </c>
      <c r="M114" s="16">
        <v>-0.25314730000000002</v>
      </c>
      <c r="N114" s="16">
        <v>-0.3479892</v>
      </c>
      <c r="O114" s="16">
        <v>0.10336910000000001</v>
      </c>
      <c r="P114" s="16">
        <v>0.4655743</v>
      </c>
      <c r="Q114" s="16">
        <v>-0.13469030000000001</v>
      </c>
      <c r="R114" s="16">
        <v>0.37869999999999998</v>
      </c>
      <c r="S114" s="16">
        <v>2.9700000000000001E-2</v>
      </c>
      <c r="T114" s="16">
        <v>1.2500000000000001E-2</v>
      </c>
      <c r="U114" s="16">
        <v>3.4741</v>
      </c>
      <c r="V114" s="16">
        <v>26.79</v>
      </c>
      <c r="W114" s="16">
        <v>3.95</v>
      </c>
      <c r="X114" s="16">
        <v>385.19600000000003</v>
      </c>
      <c r="Y114" s="16">
        <v>58.125599999999999</v>
      </c>
      <c r="Z114" s="16">
        <v>0.38679999999999998</v>
      </c>
      <c r="AA114" s="16">
        <v>1.110312</v>
      </c>
      <c r="AB114" s="16">
        <v>1.42</v>
      </c>
      <c r="AC114" s="16">
        <v>23.11</v>
      </c>
      <c r="AD114" s="16">
        <v>45.1</v>
      </c>
      <c r="AE114" s="16">
        <v>24.43</v>
      </c>
      <c r="AF114" s="16">
        <v>57.329000000000001</v>
      </c>
      <c r="AG114" s="16">
        <v>269484</v>
      </c>
      <c r="AH114" s="16">
        <v>0.18029999999999999</v>
      </c>
      <c r="AI114" s="16">
        <v>93.2</v>
      </c>
      <c r="AJ114" s="16">
        <v>97.3</v>
      </c>
      <c r="AK114" s="16">
        <v>0.24199999999999999</v>
      </c>
      <c r="AL114" s="16">
        <v>-0.42920000000000003</v>
      </c>
      <c r="AM114" s="16">
        <v>-8.9800000000000005E-2</v>
      </c>
      <c r="AN114" s="16">
        <v>-1.47E-2</v>
      </c>
      <c r="AO114" s="16">
        <v>-0.56740000000000002</v>
      </c>
      <c r="AP114" s="16">
        <v>-0.58050000000000002</v>
      </c>
      <c r="AQ114" s="16">
        <v>3.2833000000000001</v>
      </c>
      <c r="AR114" s="16">
        <f t="shared" si="7"/>
        <v>0</v>
      </c>
      <c r="AS114" s="5">
        <f t="shared" si="4"/>
        <v>0.19675369999999998</v>
      </c>
      <c r="AU114" s="16" t="s">
        <v>99</v>
      </c>
      <c r="AV114" s="16" t="s">
        <v>312</v>
      </c>
      <c r="AW114" s="16" t="s">
        <v>408</v>
      </c>
      <c r="AX114" s="97">
        <f t="shared" si="5"/>
        <v>0</v>
      </c>
      <c r="AY114" s="4">
        <f t="shared" si="6"/>
        <v>-3.1307999999999891E-2</v>
      </c>
      <c r="BE114" s="16" t="s">
        <v>504</v>
      </c>
      <c r="BF114" s="16">
        <v>38</v>
      </c>
      <c r="BG114" s="16" t="str">
        <f t="shared" si="24"/>
        <v>United States</v>
      </c>
      <c r="BH114" s="16" t="str">
        <f t="shared" si="24"/>
        <v>Korea, Rep.</v>
      </c>
      <c r="BI114" s="16" t="str">
        <f t="shared" si="24"/>
        <v>Czech Republic</v>
      </c>
      <c r="BJ114" s="16" t="str">
        <f t="shared" si="24"/>
        <v>Chile</v>
      </c>
      <c r="BK114" s="16" t="str">
        <f t="shared" si="24"/>
        <v>United Arab Emirates</v>
      </c>
      <c r="BL114" s="16" t="str">
        <f t="shared" si="24"/>
        <v>India</v>
      </c>
      <c r="BM114" s="16" t="str">
        <f t="shared" si="24"/>
        <v>South Africa</v>
      </c>
      <c r="BN114" s="16" t="s">
        <v>555</v>
      </c>
      <c r="BO114" s="16" t="s">
        <v>555</v>
      </c>
      <c r="BP114" s="16" t="s">
        <v>555</v>
      </c>
      <c r="BQ114" s="16" t="s">
        <v>555</v>
      </c>
      <c r="BR114" s="16" t="s">
        <v>555</v>
      </c>
      <c r="BS114" s="16" t="s">
        <v>555</v>
      </c>
      <c r="BT114" s="16" t="str">
        <f t="shared" si="25"/>
        <v>Korea, Rep.</v>
      </c>
      <c r="BU114" s="16" t="str">
        <f t="shared" si="25"/>
        <v>Romania</v>
      </c>
      <c r="BV114" s="16" t="str">
        <f t="shared" si="25"/>
        <v>Ukraine</v>
      </c>
      <c r="BW114" s="16" t="str">
        <f t="shared" si="25"/>
        <v>Vietnam</v>
      </c>
      <c r="BX114" s="16" t="str">
        <f t="shared" si="25"/>
        <v>Rwanda</v>
      </c>
      <c r="BY114" s="16" t="s">
        <v>555</v>
      </c>
      <c r="BZ114" s="16" t="s">
        <v>555</v>
      </c>
      <c r="CA114" s="16" t="s">
        <v>555</v>
      </c>
      <c r="CB114" s="16" t="s">
        <v>555</v>
      </c>
      <c r="CC114" s="16" t="s">
        <v>555</v>
      </c>
      <c r="CD114" s="16" t="str">
        <f t="shared" si="26"/>
        <v>Korea, Rep.</v>
      </c>
      <c r="CE114" s="16" t="str">
        <f t="shared" si="26"/>
        <v>Czech Republic</v>
      </c>
      <c r="CF114" s="16" t="str">
        <f t="shared" si="26"/>
        <v>Colombia</v>
      </c>
      <c r="CG114" s="16" t="str">
        <f t="shared" si="26"/>
        <v>United Arab Emirates</v>
      </c>
      <c r="CH114" s="16" t="str">
        <f t="shared" si="26"/>
        <v>India</v>
      </c>
      <c r="CI114" s="16" t="str">
        <f t="shared" si="26"/>
        <v>Rwanda</v>
      </c>
    </row>
    <row r="115" spans="1:87" x14ac:dyDescent="0.25">
      <c r="A115" s="16" t="s">
        <v>409</v>
      </c>
      <c r="B115" s="16" t="s">
        <v>5</v>
      </c>
      <c r="C115" s="16" t="s">
        <v>209</v>
      </c>
      <c r="D115" s="16">
        <v>2006</v>
      </c>
      <c r="E115" s="16" t="s">
        <v>693</v>
      </c>
      <c r="F115" s="16" t="s">
        <v>594</v>
      </c>
      <c r="G115" s="10">
        <v>9112.11</v>
      </c>
      <c r="H115" s="73">
        <v>9.1173599999999997</v>
      </c>
      <c r="I115" s="16">
        <v>39558890</v>
      </c>
      <c r="J115" s="71">
        <v>2.8000000000000001E-2</v>
      </c>
      <c r="K115" s="71">
        <v>0.90300000000000002</v>
      </c>
      <c r="L115" s="16">
        <v>-4.8516700000000003E-2</v>
      </c>
      <c r="M115" s="16">
        <v>-0.2263667</v>
      </c>
      <c r="N115" s="16">
        <v>-0.33739239999999998</v>
      </c>
      <c r="O115" s="16">
        <v>-2.1852099999999999E-2</v>
      </c>
      <c r="P115" s="16">
        <v>0.53874279999999997</v>
      </c>
      <c r="Q115" s="16">
        <v>-9.6824300000000002E-2</v>
      </c>
      <c r="R115" s="16">
        <v>0.40029999999999999</v>
      </c>
      <c r="S115" s="16">
        <v>3.1199999999999999E-2</v>
      </c>
      <c r="T115" s="16">
        <v>1.35E-2</v>
      </c>
      <c r="U115" s="16">
        <v>3.6549999999999998</v>
      </c>
      <c r="V115" s="16">
        <v>27.643999999999998</v>
      </c>
      <c r="W115" s="16">
        <v>3.8359999999999999</v>
      </c>
      <c r="X115" s="16">
        <v>382.07400000000001</v>
      </c>
      <c r="Y115" s="16">
        <v>52.936700000000002</v>
      </c>
      <c r="Z115" s="16">
        <v>0.38030000000000003</v>
      </c>
      <c r="AA115" s="16">
        <v>1.114195</v>
      </c>
      <c r="AB115" s="16">
        <v>1.42</v>
      </c>
      <c r="AC115" s="16">
        <v>23.11</v>
      </c>
      <c r="AD115" s="16">
        <v>45</v>
      </c>
      <c r="AE115" s="16">
        <v>24.262799999999999</v>
      </c>
      <c r="AF115" s="16">
        <v>80.818799999999996</v>
      </c>
      <c r="AG115" s="16">
        <v>270153</v>
      </c>
      <c r="AH115" s="16">
        <v>0.1799</v>
      </c>
      <c r="AI115" s="16">
        <v>93.5</v>
      </c>
      <c r="AJ115" s="16">
        <v>97.5</v>
      </c>
      <c r="AK115" s="16">
        <v>0.35510000000000003</v>
      </c>
      <c r="AL115" s="16">
        <v>-0.37259999999999999</v>
      </c>
      <c r="AM115" s="16">
        <v>5.4999999999999997E-3</v>
      </c>
      <c r="AN115" s="16">
        <v>1.6299999999999999E-2</v>
      </c>
      <c r="AO115" s="16">
        <v>-0.62990000000000002</v>
      </c>
      <c r="AP115" s="16">
        <v>-0.59470000000000001</v>
      </c>
      <c r="AQ115" s="16">
        <v>3.2833000000000001</v>
      </c>
      <c r="AR115" s="16">
        <f t="shared" si="7"/>
        <v>0</v>
      </c>
      <c r="AS115" s="5">
        <f t="shared" si="4"/>
        <v>8.637899999999997E-3</v>
      </c>
      <c r="AU115" s="16" t="s">
        <v>109</v>
      </c>
      <c r="AV115" s="16" t="s">
        <v>313</v>
      </c>
      <c r="AW115" s="16" t="s">
        <v>408</v>
      </c>
      <c r="AX115" s="97">
        <f t="shared" si="5"/>
        <v>0</v>
      </c>
      <c r="AY115" s="4">
        <f t="shared" si="6"/>
        <v>0.85211100000000006</v>
      </c>
      <c r="BE115" s="16" t="s">
        <v>505</v>
      </c>
      <c r="BF115" s="16">
        <v>39</v>
      </c>
      <c r="BG115" s="16" t="str">
        <f t="shared" si="24"/>
        <v>United States</v>
      </c>
      <c r="BH115" s="16" t="str">
        <f t="shared" si="24"/>
        <v>Korea, Rep.</v>
      </c>
      <c r="BI115" s="16" t="str">
        <f t="shared" si="24"/>
        <v>Czech Republic</v>
      </c>
      <c r="BJ115" s="16" t="str">
        <f t="shared" si="24"/>
        <v>Chile</v>
      </c>
      <c r="BK115" s="16" t="str">
        <f t="shared" si="24"/>
        <v>United Arab Emirates</v>
      </c>
      <c r="BL115" s="16" t="str">
        <f t="shared" si="24"/>
        <v>India</v>
      </c>
      <c r="BM115" s="16" t="str">
        <f t="shared" si="24"/>
        <v>South Africa</v>
      </c>
      <c r="BN115" s="16" t="s">
        <v>555</v>
      </c>
      <c r="BO115" s="16" t="s">
        <v>555</v>
      </c>
      <c r="BP115" s="16" t="s">
        <v>555</v>
      </c>
      <c r="BQ115" s="16" t="s">
        <v>555</v>
      </c>
      <c r="BR115" s="16" t="s">
        <v>555</v>
      </c>
      <c r="BS115" s="16" t="s">
        <v>555</v>
      </c>
      <c r="BT115" s="16" t="str">
        <f t="shared" si="25"/>
        <v>Korea, Rep.</v>
      </c>
      <c r="BU115" s="16" t="str">
        <f t="shared" si="25"/>
        <v>Romania</v>
      </c>
      <c r="BV115" s="16" t="str">
        <f t="shared" si="25"/>
        <v>Ukraine</v>
      </c>
      <c r="BW115" s="16" t="str">
        <f t="shared" si="25"/>
        <v>Vietnam</v>
      </c>
      <c r="BX115" s="16" t="str">
        <f t="shared" si="25"/>
        <v>Rwanda</v>
      </c>
      <c r="BY115" s="16" t="s">
        <v>555</v>
      </c>
      <c r="BZ115" s="16" t="s">
        <v>555</v>
      </c>
      <c r="CA115" s="16" t="s">
        <v>555</v>
      </c>
      <c r="CB115" s="16" t="s">
        <v>555</v>
      </c>
      <c r="CC115" s="16" t="s">
        <v>555</v>
      </c>
      <c r="CD115" s="16" t="str">
        <f t="shared" si="26"/>
        <v>Korea, Rep.</v>
      </c>
      <c r="CE115" s="16" t="str">
        <f t="shared" si="26"/>
        <v>Czech Republic</v>
      </c>
      <c r="CF115" s="16" t="str">
        <f t="shared" si="26"/>
        <v>Colombia</v>
      </c>
      <c r="CG115" s="16" t="str">
        <f t="shared" si="26"/>
        <v>United Arab Emirates</v>
      </c>
      <c r="CH115" s="16" t="str">
        <f t="shared" si="26"/>
        <v>India</v>
      </c>
      <c r="CI115" s="16" t="str">
        <f t="shared" si="26"/>
        <v>Rwanda</v>
      </c>
    </row>
    <row r="116" spans="1:87" x14ac:dyDescent="0.25">
      <c r="A116" s="16" t="s">
        <v>409</v>
      </c>
      <c r="B116" s="16" t="s">
        <v>5</v>
      </c>
      <c r="C116" s="16" t="s">
        <v>209</v>
      </c>
      <c r="D116" s="16">
        <v>2007</v>
      </c>
      <c r="E116" s="16" t="s">
        <v>695</v>
      </c>
      <c r="F116" s="16" t="s">
        <v>594</v>
      </c>
      <c r="G116" s="10">
        <v>9830.68</v>
      </c>
      <c r="H116" s="73">
        <v>9.193263</v>
      </c>
      <c r="I116" s="16">
        <v>39970224</v>
      </c>
      <c r="J116" s="71">
        <v>3.1E-2</v>
      </c>
      <c r="K116" s="71">
        <v>0.93200000000000005</v>
      </c>
      <c r="L116" s="16">
        <v>4.0995200000000002E-2</v>
      </c>
      <c r="M116" s="16">
        <v>-0.2175658</v>
      </c>
      <c r="N116" s="16">
        <v>-0.27151130000000001</v>
      </c>
      <c r="O116" s="16">
        <v>1.8200000000000001E-2</v>
      </c>
      <c r="P116" s="16">
        <v>0.60783799999999999</v>
      </c>
      <c r="Q116" s="16">
        <v>-8.3582100000000006E-2</v>
      </c>
      <c r="R116" s="16">
        <v>0.4017</v>
      </c>
      <c r="S116" s="16">
        <v>3.1600000000000003E-2</v>
      </c>
      <c r="T116" s="16">
        <v>1.4200000000000001E-2</v>
      </c>
      <c r="U116" s="16">
        <v>3.8963000000000001</v>
      </c>
      <c r="V116" s="16">
        <v>28.498000000000001</v>
      </c>
      <c r="W116" s="16">
        <v>3.722</v>
      </c>
      <c r="X116" s="16">
        <v>386.62299999999999</v>
      </c>
      <c r="Y116" s="16">
        <v>55.323799999999999</v>
      </c>
      <c r="Z116" s="16">
        <v>0.38440000000000002</v>
      </c>
      <c r="AA116" s="16">
        <v>1.170121</v>
      </c>
      <c r="AB116" s="16">
        <v>1.42</v>
      </c>
      <c r="AC116" s="16">
        <v>23.11</v>
      </c>
      <c r="AD116" s="16">
        <v>43.56</v>
      </c>
      <c r="AE116" s="16">
        <v>24.1538</v>
      </c>
      <c r="AF116" s="16">
        <v>102.721</v>
      </c>
      <c r="AG116" s="16">
        <v>268730</v>
      </c>
      <c r="AH116" s="16">
        <v>0.18029999999999999</v>
      </c>
      <c r="AI116" s="16">
        <v>93.9</v>
      </c>
      <c r="AJ116" s="16">
        <v>97.7</v>
      </c>
      <c r="AK116" s="16">
        <v>0.40689999999999998</v>
      </c>
      <c r="AL116" s="16">
        <v>-0.37459999999999999</v>
      </c>
      <c r="AM116" s="16">
        <v>3.7000000000000002E-3</v>
      </c>
      <c r="AN116" s="16">
        <v>0.12130000000000001</v>
      </c>
      <c r="AO116" s="16">
        <v>-0.6613</v>
      </c>
      <c r="AP116" s="16">
        <v>-0.62749999999999995</v>
      </c>
      <c r="AQ116" s="16">
        <v>3.2833000000000001</v>
      </c>
      <c r="AR116" s="16">
        <f t="shared" si="7"/>
        <v>0</v>
      </c>
      <c r="AS116" s="5">
        <f t="shared" si="4"/>
        <v>8.9511900000000005E-2</v>
      </c>
      <c r="AU116" s="16" t="s">
        <v>110</v>
      </c>
      <c r="AV116" s="16" t="s">
        <v>314</v>
      </c>
      <c r="AW116" s="16" t="s">
        <v>407</v>
      </c>
      <c r="AX116" s="97">
        <f t="shared" si="5"/>
        <v>0</v>
      </c>
      <c r="AY116" s="4">
        <f t="shared" si="6"/>
        <v>2.4627848000000001</v>
      </c>
      <c r="BE116" s="16" t="s">
        <v>506</v>
      </c>
      <c r="BF116" s="16">
        <v>40</v>
      </c>
      <c r="BG116" s="16" t="str">
        <f t="shared" si="24"/>
        <v>United States</v>
      </c>
      <c r="BH116" s="16" t="str">
        <f t="shared" si="24"/>
        <v>Korea, Rep.</v>
      </c>
      <c r="BI116" s="16" t="str">
        <f t="shared" si="24"/>
        <v>Czech Republic</v>
      </c>
      <c r="BJ116" s="16" t="str">
        <f t="shared" si="24"/>
        <v>Chile</v>
      </c>
      <c r="BK116" s="16" t="str">
        <f t="shared" si="24"/>
        <v>United Arab Emirates</v>
      </c>
      <c r="BL116" s="16" t="str">
        <f t="shared" si="24"/>
        <v>India</v>
      </c>
      <c r="BM116" s="16" t="str">
        <f t="shared" si="24"/>
        <v>South Africa</v>
      </c>
      <c r="BN116" s="16" t="s">
        <v>555</v>
      </c>
      <c r="BO116" s="16" t="s">
        <v>555</v>
      </c>
      <c r="BP116" s="16" t="s">
        <v>555</v>
      </c>
      <c r="BQ116" s="16" t="s">
        <v>555</v>
      </c>
      <c r="BR116" s="16" t="s">
        <v>555</v>
      </c>
      <c r="BS116" s="16" t="s">
        <v>555</v>
      </c>
      <c r="BT116" s="16" t="str">
        <f t="shared" si="25"/>
        <v>Korea, Rep.</v>
      </c>
      <c r="BU116" s="16" t="str">
        <f t="shared" si="25"/>
        <v>Romania</v>
      </c>
      <c r="BV116" s="16" t="str">
        <f t="shared" si="25"/>
        <v>Ukraine</v>
      </c>
      <c r="BW116" s="16" t="str">
        <f t="shared" si="25"/>
        <v>Vietnam</v>
      </c>
      <c r="BX116" s="16" t="str">
        <f t="shared" si="25"/>
        <v>Rwanda</v>
      </c>
      <c r="BY116" s="16" t="s">
        <v>555</v>
      </c>
      <c r="BZ116" s="16" t="s">
        <v>555</v>
      </c>
      <c r="CA116" s="16" t="s">
        <v>555</v>
      </c>
      <c r="CB116" s="16" t="s">
        <v>555</v>
      </c>
      <c r="CC116" s="16" t="s">
        <v>555</v>
      </c>
      <c r="CD116" s="16" t="str">
        <f t="shared" si="26"/>
        <v>Korea, Rep.</v>
      </c>
      <c r="CE116" s="16" t="str">
        <f t="shared" si="26"/>
        <v>Czech Republic</v>
      </c>
      <c r="CF116" s="16" t="str">
        <f t="shared" si="26"/>
        <v>Colombia</v>
      </c>
      <c r="CG116" s="16" t="str">
        <f t="shared" si="26"/>
        <v>United Arab Emirates</v>
      </c>
      <c r="CH116" s="16" t="str">
        <f t="shared" si="26"/>
        <v>India</v>
      </c>
      <c r="CI116" s="16" t="str">
        <f t="shared" si="26"/>
        <v>Rwanda</v>
      </c>
    </row>
    <row r="117" spans="1:87" x14ac:dyDescent="0.25">
      <c r="A117" s="16" t="s">
        <v>409</v>
      </c>
      <c r="B117" s="16" t="s">
        <v>5</v>
      </c>
      <c r="C117" s="16" t="s">
        <v>209</v>
      </c>
      <c r="D117" s="16">
        <v>2008</v>
      </c>
      <c r="E117" s="16" t="s">
        <v>700</v>
      </c>
      <c r="F117" s="16" t="s">
        <v>594</v>
      </c>
      <c r="G117" s="10">
        <v>10125.1</v>
      </c>
      <c r="H117" s="73">
        <v>9.2227750000000004</v>
      </c>
      <c r="I117" s="16">
        <v>40382389</v>
      </c>
      <c r="J117" s="71">
        <v>-1.2999999999999999E-2</v>
      </c>
      <c r="K117" s="71">
        <v>0.92</v>
      </c>
      <c r="L117" s="16">
        <v>7.6866500000000004E-2</v>
      </c>
      <c r="M117" s="16">
        <v>-0.19885890000000001</v>
      </c>
      <c r="N117" s="16">
        <v>-0.18457670000000001</v>
      </c>
      <c r="O117" s="16">
        <v>3.11419E-2</v>
      </c>
      <c r="P117" s="16">
        <v>0.67807729999999999</v>
      </c>
      <c r="Q117" s="16">
        <v>-0.19927059999999999</v>
      </c>
      <c r="R117" s="16">
        <v>0.4214</v>
      </c>
      <c r="S117" s="16">
        <v>3.0499999999999999E-2</v>
      </c>
      <c r="T117" s="16">
        <v>1.55E-2</v>
      </c>
      <c r="U117" s="16">
        <v>4.3377999999999997</v>
      </c>
      <c r="V117" s="16">
        <v>29.352</v>
      </c>
      <c r="W117" s="16">
        <v>3.6080000000000001</v>
      </c>
      <c r="X117" s="16">
        <v>391.173</v>
      </c>
      <c r="Y117" s="16">
        <v>55.6965</v>
      </c>
      <c r="Z117" s="16">
        <v>0.38179999999999997</v>
      </c>
      <c r="AA117" s="16">
        <v>1.1413819999999999</v>
      </c>
      <c r="AB117" s="16">
        <v>1.42</v>
      </c>
      <c r="AC117" s="16">
        <v>23.11</v>
      </c>
      <c r="AD117" s="16">
        <v>44.3</v>
      </c>
      <c r="AE117" s="16">
        <v>24.555900000000001</v>
      </c>
      <c r="AF117" s="16">
        <v>117.221</v>
      </c>
      <c r="AG117" s="16">
        <v>301135</v>
      </c>
      <c r="AH117" s="16">
        <v>0.18154999999999999</v>
      </c>
      <c r="AI117" s="16">
        <v>94.2</v>
      </c>
      <c r="AJ117" s="16">
        <v>97.9</v>
      </c>
      <c r="AK117" s="16">
        <v>0.30769999999999997</v>
      </c>
      <c r="AL117" s="16">
        <v>-0.4738</v>
      </c>
      <c r="AM117" s="16">
        <v>-0.12939999999999999</v>
      </c>
      <c r="AN117" s="16">
        <v>-7.3800000000000004E-2</v>
      </c>
      <c r="AO117" s="16">
        <v>-0.73580000000000001</v>
      </c>
      <c r="AP117" s="16">
        <v>-0.70140000000000002</v>
      </c>
      <c r="AQ117" s="16">
        <v>3.2833000000000001</v>
      </c>
      <c r="AR117" s="16">
        <f t="shared" si="7"/>
        <v>0</v>
      </c>
      <c r="AS117" s="5">
        <f t="shared" si="4"/>
        <v>3.5871300000000002E-2</v>
      </c>
      <c r="AU117" s="16" t="s">
        <v>184</v>
      </c>
      <c r="AV117" s="16" t="s">
        <v>315</v>
      </c>
      <c r="AW117" s="16" t="s">
        <v>404</v>
      </c>
      <c r="AX117" s="97">
        <f t="shared" si="5"/>
        <v>1</v>
      </c>
      <c r="AY117" s="4">
        <f t="shared" si="6"/>
        <v>0</v>
      </c>
      <c r="BF117" s="16">
        <v>41</v>
      </c>
      <c r="BG117" s="54"/>
      <c r="BH117" s="54"/>
      <c r="BI117" s="54"/>
      <c r="BJ117" s="54"/>
      <c r="BK117" s="54"/>
      <c r="BL117" s="54"/>
      <c r="BM117" s="54"/>
      <c r="BN117" s="16" t="s">
        <v>555</v>
      </c>
      <c r="BO117" s="16" t="s">
        <v>555</v>
      </c>
      <c r="BP117" s="16" t="s">
        <v>555</v>
      </c>
      <c r="BQ117" s="16" t="s">
        <v>555</v>
      </c>
      <c r="BR117" s="16" t="s">
        <v>555</v>
      </c>
      <c r="BS117" s="16" t="s">
        <v>555</v>
      </c>
      <c r="BT117" s="54"/>
      <c r="BU117" s="54"/>
      <c r="BV117" s="54"/>
      <c r="BW117" s="54"/>
      <c r="BX117" s="54"/>
      <c r="BY117" s="16" t="s">
        <v>555</v>
      </c>
      <c r="BZ117" s="16" t="s">
        <v>555</v>
      </c>
      <c r="CA117" s="16" t="s">
        <v>555</v>
      </c>
      <c r="CB117" s="16" t="s">
        <v>555</v>
      </c>
      <c r="CC117" s="16" t="s">
        <v>555</v>
      </c>
    </row>
    <row r="118" spans="1:87" x14ac:dyDescent="0.25">
      <c r="A118" s="16" t="s">
        <v>409</v>
      </c>
      <c r="B118" s="16" t="s">
        <v>5</v>
      </c>
      <c r="C118" s="16" t="s">
        <v>209</v>
      </c>
      <c r="D118" s="16">
        <v>2009</v>
      </c>
      <c r="E118" s="16" t="s">
        <v>717</v>
      </c>
      <c r="F118" s="16" t="s">
        <v>594</v>
      </c>
      <c r="G118" s="10">
        <v>9428.5</v>
      </c>
      <c r="H118" s="73">
        <v>9.1514930000000003</v>
      </c>
      <c r="I118" s="16">
        <v>40799407</v>
      </c>
      <c r="J118" s="71">
        <v>1E-3</v>
      </c>
      <c r="K118" s="71">
        <v>0.92</v>
      </c>
      <c r="L118" s="16">
        <v>0.1067273</v>
      </c>
      <c r="M118" s="16">
        <v>-0.14336679999999999</v>
      </c>
      <c r="N118" s="16">
        <v>-8.6001499999999995E-2</v>
      </c>
      <c r="O118" s="16">
        <v>-9.6377000000000008E-3</v>
      </c>
      <c r="P118" s="16">
        <v>0.72470259999999997</v>
      </c>
      <c r="Q118" s="16">
        <v>-0.29447760000000001</v>
      </c>
      <c r="R118" s="16">
        <v>0.51900000000000002</v>
      </c>
      <c r="S118" s="16">
        <v>2.69E-2</v>
      </c>
      <c r="T118" s="16">
        <v>1.72E-2</v>
      </c>
      <c r="U118" s="16">
        <v>4.8899999999999997</v>
      </c>
      <c r="V118" s="16">
        <v>30.206</v>
      </c>
      <c r="W118" s="16">
        <v>3.4940000000000002</v>
      </c>
      <c r="X118" s="16">
        <v>395.72300000000001</v>
      </c>
      <c r="Y118" s="16">
        <v>55.882899999999999</v>
      </c>
      <c r="Z118" s="16">
        <v>0.3543</v>
      </c>
      <c r="AA118" s="16">
        <v>1.121963</v>
      </c>
      <c r="AB118" s="16">
        <v>1.42</v>
      </c>
      <c r="AC118" s="16">
        <v>23.11</v>
      </c>
      <c r="AD118" s="16">
        <v>44.8</v>
      </c>
      <c r="AE118" s="16">
        <v>24.405899999999999</v>
      </c>
      <c r="AF118" s="16">
        <v>131.12899999999999</v>
      </c>
      <c r="AG118" s="16">
        <v>298831</v>
      </c>
      <c r="AH118" s="16">
        <v>0.18970000000000001</v>
      </c>
      <c r="AI118" s="16">
        <v>94.5</v>
      </c>
      <c r="AJ118" s="16">
        <v>98.1</v>
      </c>
      <c r="AK118" s="16">
        <v>0.24640000000000001</v>
      </c>
      <c r="AL118" s="16">
        <v>-0.50290000000000001</v>
      </c>
      <c r="AM118" s="16">
        <v>-0.31909999999999999</v>
      </c>
      <c r="AN118" s="16">
        <v>-0.2351</v>
      </c>
      <c r="AO118" s="16">
        <v>-0.84350000000000003</v>
      </c>
      <c r="AP118" s="16">
        <v>-0.70509999999999995</v>
      </c>
      <c r="AQ118" s="16">
        <v>3.2833000000000001</v>
      </c>
      <c r="AR118" s="16">
        <f t="shared" si="7"/>
        <v>0</v>
      </c>
      <c r="AS118" s="5">
        <f t="shared" si="4"/>
        <v>2.9860799999999993E-2</v>
      </c>
      <c r="AU118" s="16" t="s">
        <v>102</v>
      </c>
      <c r="AV118" s="16" t="s">
        <v>316</v>
      </c>
      <c r="AW118" s="16" t="s">
        <v>408</v>
      </c>
      <c r="AX118" s="97">
        <f t="shared" si="5"/>
        <v>0</v>
      </c>
      <c r="AY118" s="4">
        <f t="shared" si="6"/>
        <v>0.94021999999999983</v>
      </c>
      <c r="BE118" s="16" t="s">
        <v>523</v>
      </c>
      <c r="BF118" s="16">
        <v>42</v>
      </c>
      <c r="BG118" s="54"/>
      <c r="BH118" s="54"/>
      <c r="BI118" s="54"/>
      <c r="BJ118" s="54"/>
      <c r="BK118" s="54"/>
      <c r="BL118" s="54"/>
      <c r="BM118" s="54"/>
      <c r="BN118" s="16" t="s">
        <v>555</v>
      </c>
      <c r="BO118" s="16" t="s">
        <v>555</v>
      </c>
      <c r="BP118" s="16" t="s">
        <v>555</v>
      </c>
      <c r="BQ118" s="16" t="s">
        <v>555</v>
      </c>
      <c r="BR118" s="16" t="s">
        <v>555</v>
      </c>
      <c r="BS118" s="16" t="s">
        <v>555</v>
      </c>
      <c r="BT118" s="54"/>
      <c r="BU118" s="54"/>
      <c r="BV118" s="54"/>
      <c r="BW118" s="54"/>
      <c r="BX118" s="54"/>
      <c r="BY118" s="16" t="s">
        <v>555</v>
      </c>
      <c r="BZ118" s="16" t="s">
        <v>555</v>
      </c>
      <c r="CA118" s="16" t="s">
        <v>555</v>
      </c>
      <c r="CB118" s="16" t="s">
        <v>555</v>
      </c>
      <c r="CC118" s="16" t="s">
        <v>555</v>
      </c>
    </row>
    <row r="119" spans="1:87" x14ac:dyDescent="0.25">
      <c r="A119" s="16" t="s">
        <v>409</v>
      </c>
      <c r="B119" s="16" t="s">
        <v>5</v>
      </c>
      <c r="C119" s="16" t="s">
        <v>209</v>
      </c>
      <c r="D119" s="16">
        <v>2010</v>
      </c>
      <c r="E119" s="16" t="s">
        <v>703</v>
      </c>
      <c r="F119" s="16" t="s">
        <v>594</v>
      </c>
      <c r="G119" s="10">
        <v>10276.299999999999</v>
      </c>
      <c r="H119" s="73">
        <v>9.2375919999999994</v>
      </c>
      <c r="I119" s="16">
        <v>41223889</v>
      </c>
      <c r="J119" s="71">
        <v>5.3999999999999999E-2</v>
      </c>
      <c r="K119" s="71">
        <v>0.97099999999999997</v>
      </c>
      <c r="L119" s="16">
        <v>0.12919169999999999</v>
      </c>
      <c r="M119" s="16">
        <v>-0.14196929999999999</v>
      </c>
      <c r="N119" s="16">
        <v>-0.1023</v>
      </c>
      <c r="O119" s="16">
        <v>-8.4538299999999997E-2</v>
      </c>
      <c r="P119" s="16">
        <v>0.76197610000000005</v>
      </c>
      <c r="Q119" s="16">
        <v>-0.1861843</v>
      </c>
      <c r="R119" s="16">
        <v>0.51759999999999995</v>
      </c>
      <c r="S119" s="16">
        <v>2.5499999999999998E-2</v>
      </c>
      <c r="T119" s="16">
        <v>1.7999999999999999E-2</v>
      </c>
      <c r="U119" s="16">
        <v>4.6063999999999998</v>
      </c>
      <c r="V119" s="16">
        <v>31.06</v>
      </c>
      <c r="W119" s="16">
        <v>3.38</v>
      </c>
      <c r="X119" s="16">
        <v>396.04199999999997</v>
      </c>
      <c r="Y119" s="16">
        <v>57.668300000000002</v>
      </c>
      <c r="Z119" s="16">
        <v>0.29859999999999998</v>
      </c>
      <c r="AA119" s="16">
        <v>1.149149</v>
      </c>
      <c r="AB119" s="16">
        <v>1.42</v>
      </c>
      <c r="AC119" s="16">
        <v>23.11</v>
      </c>
      <c r="AD119" s="16">
        <v>44.1</v>
      </c>
      <c r="AE119" s="16">
        <v>24.555800000000001</v>
      </c>
      <c r="AF119" s="16">
        <v>141.38300000000001</v>
      </c>
      <c r="AG119" s="16">
        <v>303868</v>
      </c>
      <c r="AH119" s="16">
        <v>0.185</v>
      </c>
      <c r="AI119" s="16">
        <v>94.9</v>
      </c>
      <c r="AJ119" s="16">
        <v>98.2</v>
      </c>
      <c r="AK119" s="16">
        <v>0.33110000000000001</v>
      </c>
      <c r="AL119" s="16">
        <v>-0.41260000000000002</v>
      </c>
      <c r="AM119" s="16">
        <v>-0.1845</v>
      </c>
      <c r="AN119" s="16">
        <v>-8.7999999999999995E-2</v>
      </c>
      <c r="AO119" s="16">
        <v>-0.75919999999999999</v>
      </c>
      <c r="AP119" s="16">
        <v>-0.61950000000000005</v>
      </c>
      <c r="AQ119" s="16">
        <v>3.2833000000000001</v>
      </c>
      <c r="AR119" s="16">
        <f t="shared" si="7"/>
        <v>0</v>
      </c>
      <c r="AS119" s="5">
        <f t="shared" si="4"/>
        <v>2.2464399999999995E-2</v>
      </c>
      <c r="AU119" s="16" t="s">
        <v>103</v>
      </c>
      <c r="AV119" s="16" t="s">
        <v>317</v>
      </c>
      <c r="AW119" s="16" t="s">
        <v>406</v>
      </c>
      <c r="AX119" s="97">
        <f t="shared" si="5"/>
        <v>1</v>
      </c>
      <c r="AY119" s="4">
        <f t="shared" si="6"/>
        <v>1.4090179</v>
      </c>
      <c r="BE119" s="16" t="s">
        <v>507</v>
      </c>
      <c r="BF119" s="16">
        <v>43</v>
      </c>
      <c r="BG119" s="16" t="str">
        <f t="shared" ref="BG119:BM124" si="27">BG$4</f>
        <v>United States</v>
      </c>
      <c r="BH119" s="16" t="str">
        <f t="shared" si="27"/>
        <v>Korea, Rep.</v>
      </c>
      <c r="BI119" s="16" t="str">
        <f t="shared" si="27"/>
        <v>Czech Republic</v>
      </c>
      <c r="BJ119" s="16" t="str">
        <f t="shared" si="27"/>
        <v>Chile</v>
      </c>
      <c r="BK119" s="16" t="str">
        <f t="shared" si="27"/>
        <v>United Arab Emirates</v>
      </c>
      <c r="BL119" s="16" t="str">
        <f t="shared" si="27"/>
        <v>India</v>
      </c>
      <c r="BM119" s="16" t="str">
        <f t="shared" si="27"/>
        <v>South Africa</v>
      </c>
      <c r="BN119" s="16" t="s">
        <v>555</v>
      </c>
      <c r="BO119" s="16" t="s">
        <v>555</v>
      </c>
      <c r="BP119" s="16" t="s">
        <v>555</v>
      </c>
      <c r="BQ119" s="16" t="s">
        <v>555</v>
      </c>
      <c r="BR119" s="16" t="s">
        <v>555</v>
      </c>
      <c r="BS119" s="16" t="s">
        <v>555</v>
      </c>
      <c r="BT119" s="16" t="str">
        <f t="shared" ref="BT119:BX124" si="28">BT$4</f>
        <v>Korea, Rep.</v>
      </c>
      <c r="BU119" s="16" t="str">
        <f t="shared" si="28"/>
        <v>Romania</v>
      </c>
      <c r="BV119" s="16" t="str">
        <f t="shared" si="28"/>
        <v>Ukraine</v>
      </c>
      <c r="BW119" s="16" t="str">
        <f t="shared" si="28"/>
        <v>Vietnam</v>
      </c>
      <c r="BX119" s="16" t="str">
        <f t="shared" si="28"/>
        <v>Rwanda</v>
      </c>
      <c r="BY119" s="16" t="s">
        <v>555</v>
      </c>
      <c r="BZ119" s="16" t="s">
        <v>555</v>
      </c>
      <c r="CA119" s="16" t="s">
        <v>555</v>
      </c>
      <c r="CB119" s="16" t="s">
        <v>555</v>
      </c>
      <c r="CC119" s="16" t="s">
        <v>555</v>
      </c>
      <c r="CD119" s="16" t="str">
        <f t="shared" ref="CD119:CI124" si="29">CD$79</f>
        <v>Korea, Rep.</v>
      </c>
      <c r="CE119" s="16" t="str">
        <f t="shared" si="29"/>
        <v>Czech Republic</v>
      </c>
      <c r="CF119" s="16" t="str">
        <f t="shared" si="29"/>
        <v>Colombia</v>
      </c>
      <c r="CG119" s="16" t="str">
        <f t="shared" si="29"/>
        <v>United Arab Emirates</v>
      </c>
      <c r="CH119" s="16" t="str">
        <f t="shared" si="29"/>
        <v>India</v>
      </c>
      <c r="CI119" s="16" t="str">
        <f t="shared" si="29"/>
        <v>Rwanda</v>
      </c>
    </row>
    <row r="120" spans="1:87" x14ac:dyDescent="0.25">
      <c r="A120" s="16" t="s">
        <v>409</v>
      </c>
      <c r="B120" s="16" t="s">
        <v>5</v>
      </c>
      <c r="C120" s="16" t="s">
        <v>209</v>
      </c>
      <c r="D120" s="16">
        <v>2011</v>
      </c>
      <c r="E120" s="16" t="s">
        <v>710</v>
      </c>
      <c r="F120" s="16" t="s">
        <v>594</v>
      </c>
      <c r="G120" s="10">
        <v>10780</v>
      </c>
      <c r="H120" s="73">
        <v>9.2854489999999998</v>
      </c>
      <c r="I120" s="16">
        <v>41656879</v>
      </c>
      <c r="J120" s="71">
        <v>2.9000000000000001E-2</v>
      </c>
      <c r="K120" s="71">
        <v>1</v>
      </c>
      <c r="L120" s="16">
        <v>0.19108410000000001</v>
      </c>
      <c r="M120" s="16">
        <v>-0.122456</v>
      </c>
      <c r="N120" s="16">
        <v>-5.0717900000000003E-2</v>
      </c>
      <c r="O120" s="16">
        <v>-9.3712000000000004E-2</v>
      </c>
      <c r="P120" s="16">
        <v>0.78526470000000004</v>
      </c>
      <c r="Q120" s="16">
        <v>-0.13039029999999999</v>
      </c>
      <c r="R120" s="16">
        <v>0.53659999999999997</v>
      </c>
      <c r="S120" s="16">
        <v>2.5700000000000001E-2</v>
      </c>
      <c r="T120" s="16">
        <v>1.89E-2</v>
      </c>
      <c r="U120" s="16">
        <v>4.9863</v>
      </c>
      <c r="V120" s="16">
        <v>32.167999999999999</v>
      </c>
      <c r="W120" s="16">
        <v>3.1440000000000001</v>
      </c>
      <c r="X120" s="16">
        <v>396.36200000000002</v>
      </c>
      <c r="Y120" s="16">
        <v>57.521799999999999</v>
      </c>
      <c r="Z120" s="16">
        <v>0.29749999999999999</v>
      </c>
      <c r="AA120" s="16">
        <v>1.1608000000000001</v>
      </c>
      <c r="AB120" s="16">
        <v>1.42</v>
      </c>
      <c r="AC120" s="16">
        <v>23.11</v>
      </c>
      <c r="AD120" s="16">
        <v>43.8</v>
      </c>
      <c r="AE120" s="16">
        <v>23.871400000000001</v>
      </c>
      <c r="AF120" s="16">
        <v>149.09100000000001</v>
      </c>
      <c r="AG120" s="16">
        <v>311015</v>
      </c>
      <c r="AH120" s="16">
        <v>0.18720000000000001</v>
      </c>
      <c r="AI120" s="16">
        <v>95.2</v>
      </c>
      <c r="AJ120" s="16">
        <v>98.4</v>
      </c>
      <c r="AK120" s="16">
        <v>0.31619999999999998</v>
      </c>
      <c r="AL120" s="16">
        <v>-0.40210000000000001</v>
      </c>
      <c r="AM120" s="16">
        <v>-0.13539999999999999</v>
      </c>
      <c r="AN120" s="16">
        <v>0.13819999999999999</v>
      </c>
      <c r="AO120" s="16">
        <v>-0.72009999999999996</v>
      </c>
      <c r="AP120" s="16">
        <v>-0.5887</v>
      </c>
      <c r="AQ120" s="16">
        <v>3.2833000000000001</v>
      </c>
      <c r="AR120" s="16">
        <f t="shared" si="7"/>
        <v>0</v>
      </c>
      <c r="AS120" s="5">
        <f t="shared" si="4"/>
        <v>6.1892400000000014E-2</v>
      </c>
      <c r="AU120" s="16" t="s">
        <v>185</v>
      </c>
      <c r="AV120" s="16" t="s">
        <v>318</v>
      </c>
      <c r="AW120" s="16" t="s">
        <v>407</v>
      </c>
      <c r="AX120" s="97">
        <f t="shared" si="5"/>
        <v>1</v>
      </c>
      <c r="AY120" s="4">
        <f t="shared" si="6"/>
        <v>0.53638260000000004</v>
      </c>
      <c r="BE120" s="16" t="s">
        <v>508</v>
      </c>
      <c r="BF120" s="16">
        <v>44</v>
      </c>
      <c r="BG120" s="16" t="str">
        <f t="shared" si="27"/>
        <v>United States</v>
      </c>
      <c r="BH120" s="16" t="str">
        <f t="shared" si="27"/>
        <v>Korea, Rep.</v>
      </c>
      <c r="BI120" s="16" t="str">
        <f t="shared" si="27"/>
        <v>Czech Republic</v>
      </c>
      <c r="BJ120" s="16" t="str">
        <f t="shared" si="27"/>
        <v>Chile</v>
      </c>
      <c r="BK120" s="16" t="str">
        <f t="shared" si="27"/>
        <v>United Arab Emirates</v>
      </c>
      <c r="BL120" s="16" t="str">
        <f t="shared" si="27"/>
        <v>India</v>
      </c>
      <c r="BM120" s="16" t="str">
        <f t="shared" si="27"/>
        <v>South Africa</v>
      </c>
      <c r="BN120" s="16" t="s">
        <v>555</v>
      </c>
      <c r="BO120" s="16" t="s">
        <v>555</v>
      </c>
      <c r="BP120" s="16" t="s">
        <v>555</v>
      </c>
      <c r="BQ120" s="16" t="s">
        <v>555</v>
      </c>
      <c r="BR120" s="16" t="s">
        <v>555</v>
      </c>
      <c r="BS120" s="16" t="s">
        <v>555</v>
      </c>
      <c r="BT120" s="16" t="str">
        <f t="shared" si="28"/>
        <v>Korea, Rep.</v>
      </c>
      <c r="BU120" s="16" t="str">
        <f t="shared" si="28"/>
        <v>Romania</v>
      </c>
      <c r="BV120" s="16" t="str">
        <f t="shared" si="28"/>
        <v>Ukraine</v>
      </c>
      <c r="BW120" s="16" t="str">
        <f t="shared" si="28"/>
        <v>Vietnam</v>
      </c>
      <c r="BX120" s="16" t="str">
        <f t="shared" si="28"/>
        <v>Rwanda</v>
      </c>
      <c r="BY120" s="16" t="s">
        <v>555</v>
      </c>
      <c r="BZ120" s="16" t="s">
        <v>555</v>
      </c>
      <c r="CA120" s="16" t="s">
        <v>555</v>
      </c>
      <c r="CB120" s="16" t="s">
        <v>555</v>
      </c>
      <c r="CC120" s="16" t="s">
        <v>555</v>
      </c>
      <c r="CD120" s="16" t="str">
        <f t="shared" si="29"/>
        <v>Korea, Rep.</v>
      </c>
      <c r="CE120" s="16" t="str">
        <f t="shared" si="29"/>
        <v>Czech Republic</v>
      </c>
      <c r="CF120" s="16" t="str">
        <f t="shared" si="29"/>
        <v>Colombia</v>
      </c>
      <c r="CG120" s="16" t="str">
        <f t="shared" si="29"/>
        <v>United Arab Emirates</v>
      </c>
      <c r="CH120" s="16" t="str">
        <f t="shared" si="29"/>
        <v>India</v>
      </c>
      <c r="CI120" s="16" t="str">
        <f t="shared" si="29"/>
        <v>Rwanda</v>
      </c>
    </row>
    <row r="121" spans="1:87" x14ac:dyDescent="0.25">
      <c r="A121" s="16" t="s">
        <v>409</v>
      </c>
      <c r="B121" s="16" t="s">
        <v>5</v>
      </c>
      <c r="C121" s="16" t="s">
        <v>209</v>
      </c>
      <c r="D121" s="16">
        <v>2012</v>
      </c>
      <c r="E121" s="16" t="s">
        <v>707</v>
      </c>
      <c r="F121" s="16" t="s">
        <v>594</v>
      </c>
      <c r="G121" s="10">
        <v>10557.9</v>
      </c>
      <c r="H121" s="73">
        <v>9.2646280000000001</v>
      </c>
      <c r="I121" s="16">
        <v>42096739</v>
      </c>
      <c r="J121" s="71">
        <v>-0.03</v>
      </c>
      <c r="K121" s="71">
        <v>0.97</v>
      </c>
      <c r="L121" s="16">
        <v>0.16088189999999999</v>
      </c>
      <c r="M121" s="16">
        <v>-8.1444100000000005E-2</v>
      </c>
      <c r="N121" s="16">
        <v>-2.72353E-2</v>
      </c>
      <c r="O121" s="16">
        <v>-0.1328018</v>
      </c>
      <c r="P121" s="16">
        <v>0.80504989999999998</v>
      </c>
      <c r="Q121" s="16">
        <v>-0.2458737</v>
      </c>
      <c r="R121" s="16">
        <v>0.60940000000000005</v>
      </c>
      <c r="S121" s="16">
        <v>2.53E-2</v>
      </c>
      <c r="T121" s="16">
        <v>1.9199999999999998E-2</v>
      </c>
      <c r="U121" s="16">
        <v>5.0990000000000002</v>
      </c>
      <c r="V121" s="16">
        <v>33.276000000000003</v>
      </c>
      <c r="W121" s="16">
        <v>2.9079999999999999</v>
      </c>
      <c r="X121" s="16">
        <v>396.68099999999998</v>
      </c>
      <c r="Y121" s="16">
        <v>57.960500000000003</v>
      </c>
      <c r="Z121" s="16">
        <v>0.29980000000000001</v>
      </c>
      <c r="AA121" s="16">
        <v>1.3161510000000001</v>
      </c>
      <c r="AB121" s="16">
        <v>1.42</v>
      </c>
      <c r="AC121" s="16">
        <v>23.11</v>
      </c>
      <c r="AD121" s="16">
        <v>39.799999999999997</v>
      </c>
      <c r="AE121" s="16">
        <v>23.0137</v>
      </c>
      <c r="AF121" s="16">
        <v>156.565</v>
      </c>
      <c r="AG121" s="16">
        <v>320169</v>
      </c>
      <c r="AH121" s="16">
        <v>0.1857</v>
      </c>
      <c r="AI121" s="16">
        <v>95.5</v>
      </c>
      <c r="AJ121" s="16">
        <v>98.6</v>
      </c>
      <c r="AK121" s="16">
        <v>0.26319999999999999</v>
      </c>
      <c r="AL121" s="16">
        <v>-0.49180000000000001</v>
      </c>
      <c r="AM121" s="16">
        <v>-0.25140000000000001</v>
      </c>
      <c r="AN121" s="16">
        <v>8.3799999999999999E-2</v>
      </c>
      <c r="AO121" s="16">
        <v>-0.9405</v>
      </c>
      <c r="AP121" s="16">
        <v>-0.70799999999999996</v>
      </c>
      <c r="AQ121" s="16">
        <v>3.2833000000000001</v>
      </c>
      <c r="AR121" s="16">
        <f t="shared" si="7"/>
        <v>0</v>
      </c>
      <c r="AS121" s="5">
        <f t="shared" si="4"/>
        <v>-3.0202200000000012E-2</v>
      </c>
      <c r="AU121" s="16" t="s">
        <v>107</v>
      </c>
      <c r="AV121" s="16" t="s">
        <v>319</v>
      </c>
      <c r="AW121" s="16" t="s">
        <v>408</v>
      </c>
      <c r="AX121" s="97">
        <f t="shared" si="5"/>
        <v>1</v>
      </c>
      <c r="AY121" s="4">
        <f t="shared" si="6"/>
        <v>0.49842199999999992</v>
      </c>
      <c r="BE121" s="16" t="s">
        <v>509</v>
      </c>
      <c r="BF121" s="16">
        <v>45</v>
      </c>
      <c r="BG121" s="16" t="str">
        <f t="shared" si="27"/>
        <v>United States</v>
      </c>
      <c r="BH121" s="16" t="str">
        <f t="shared" si="27"/>
        <v>Korea, Rep.</v>
      </c>
      <c r="BI121" s="16" t="str">
        <f t="shared" si="27"/>
        <v>Czech Republic</v>
      </c>
      <c r="BJ121" s="16" t="str">
        <f t="shared" si="27"/>
        <v>Chile</v>
      </c>
      <c r="BK121" s="16" t="str">
        <f t="shared" si="27"/>
        <v>United Arab Emirates</v>
      </c>
      <c r="BL121" s="16" t="str">
        <f t="shared" si="27"/>
        <v>India</v>
      </c>
      <c r="BM121" s="16" t="str">
        <f t="shared" si="27"/>
        <v>South Africa</v>
      </c>
      <c r="BN121" s="16" t="s">
        <v>555</v>
      </c>
      <c r="BO121" s="16" t="s">
        <v>555</v>
      </c>
      <c r="BP121" s="16" t="s">
        <v>555</v>
      </c>
      <c r="BQ121" s="16" t="s">
        <v>555</v>
      </c>
      <c r="BR121" s="16" t="s">
        <v>555</v>
      </c>
      <c r="BS121" s="16" t="s">
        <v>555</v>
      </c>
      <c r="BT121" s="16" t="str">
        <f t="shared" si="28"/>
        <v>Korea, Rep.</v>
      </c>
      <c r="BU121" s="16" t="str">
        <f t="shared" si="28"/>
        <v>Romania</v>
      </c>
      <c r="BV121" s="16" t="str">
        <f t="shared" si="28"/>
        <v>Ukraine</v>
      </c>
      <c r="BW121" s="16" t="str">
        <f t="shared" si="28"/>
        <v>Vietnam</v>
      </c>
      <c r="BX121" s="16" t="str">
        <f t="shared" si="28"/>
        <v>Rwanda</v>
      </c>
      <c r="BY121" s="16" t="s">
        <v>555</v>
      </c>
      <c r="BZ121" s="16" t="s">
        <v>555</v>
      </c>
      <c r="CA121" s="16" t="s">
        <v>555</v>
      </c>
      <c r="CB121" s="16" t="s">
        <v>555</v>
      </c>
      <c r="CC121" s="16" t="s">
        <v>555</v>
      </c>
      <c r="CD121" s="16" t="str">
        <f t="shared" si="29"/>
        <v>Korea, Rep.</v>
      </c>
      <c r="CE121" s="16" t="str">
        <f t="shared" si="29"/>
        <v>Czech Republic</v>
      </c>
      <c r="CF121" s="16" t="str">
        <f t="shared" si="29"/>
        <v>Colombia</v>
      </c>
      <c r="CG121" s="16" t="str">
        <f t="shared" si="29"/>
        <v>United Arab Emirates</v>
      </c>
      <c r="CH121" s="16" t="str">
        <f t="shared" si="29"/>
        <v>India</v>
      </c>
      <c r="CI121" s="16" t="str">
        <f t="shared" si="29"/>
        <v>Rwanda</v>
      </c>
    </row>
    <row r="122" spans="1:87" x14ac:dyDescent="0.25">
      <c r="A122" s="16" t="s">
        <v>409</v>
      </c>
      <c r="B122" s="16" t="s">
        <v>5</v>
      </c>
      <c r="C122" s="16" t="s">
        <v>209</v>
      </c>
      <c r="D122" s="16">
        <v>2013</v>
      </c>
      <c r="E122" s="16" t="s">
        <v>694</v>
      </c>
      <c r="F122" s="16" t="s">
        <v>594</v>
      </c>
      <c r="G122" s="10">
        <v>10699.2</v>
      </c>
      <c r="H122" s="73">
        <v>9.2779240000000005</v>
      </c>
      <c r="I122" s="16">
        <v>42539925</v>
      </c>
      <c r="J122" s="71">
        <v>0</v>
      </c>
      <c r="K122" s="71">
        <v>0.97099999999999997</v>
      </c>
      <c r="L122" s="16">
        <v>0.21766350000000001</v>
      </c>
      <c r="M122" s="16">
        <v>-8.4821400000000005E-2</v>
      </c>
      <c r="N122" s="16">
        <v>6.2364299999999998E-2</v>
      </c>
      <c r="O122" s="16">
        <v>-0.10322190000000001</v>
      </c>
      <c r="P122" s="16">
        <v>0.8351923</v>
      </c>
      <c r="Q122" s="16">
        <v>-0.26764510000000002</v>
      </c>
      <c r="R122" s="16">
        <v>0.61180000000000001</v>
      </c>
      <c r="S122" s="16">
        <v>2.4799999999999999E-2</v>
      </c>
      <c r="T122" s="16">
        <v>1.89E-2</v>
      </c>
      <c r="U122" s="16">
        <v>5.3441000000000001</v>
      </c>
      <c r="V122" s="16">
        <v>34.384</v>
      </c>
      <c r="W122" s="16">
        <v>2.6720000000000002</v>
      </c>
      <c r="X122" s="16">
        <v>405.18299999999999</v>
      </c>
      <c r="Y122" s="16">
        <v>56.854100000000003</v>
      </c>
      <c r="Z122" s="16">
        <v>0.31</v>
      </c>
      <c r="AA122" s="16">
        <v>1.2151730000000001</v>
      </c>
      <c r="AB122" s="16">
        <v>1.42</v>
      </c>
      <c r="AC122" s="16">
        <v>23.11</v>
      </c>
      <c r="AD122" s="16">
        <v>42.4</v>
      </c>
      <c r="AE122" s="16">
        <v>23.3123</v>
      </c>
      <c r="AF122" s="16">
        <v>162.52699999999999</v>
      </c>
      <c r="AG122" s="16">
        <v>327166</v>
      </c>
      <c r="AH122" s="16">
        <v>0.18690000000000001</v>
      </c>
      <c r="AI122" s="16">
        <v>95.8</v>
      </c>
      <c r="AJ122" s="16">
        <v>98.8</v>
      </c>
      <c r="AK122" s="16">
        <v>0.24129999999999999</v>
      </c>
      <c r="AL122" s="16">
        <v>-0.46279999999999999</v>
      </c>
      <c r="AM122" s="16">
        <v>-0.2954</v>
      </c>
      <c r="AN122" s="16">
        <v>4.5400000000000003E-2</v>
      </c>
      <c r="AO122" s="16">
        <v>-0.96530000000000005</v>
      </c>
      <c r="AP122" s="16">
        <v>-0.73260000000000003</v>
      </c>
      <c r="AQ122" s="16">
        <v>3.2833000000000001</v>
      </c>
      <c r="AR122" s="16">
        <f t="shared" si="7"/>
        <v>0</v>
      </c>
      <c r="AS122" s="5">
        <f t="shared" si="4"/>
        <v>5.6781600000000015E-2</v>
      </c>
      <c r="AU122" s="16" t="s">
        <v>108</v>
      </c>
      <c r="AV122" s="16" t="s">
        <v>320</v>
      </c>
      <c r="AW122" s="16" t="s">
        <v>408</v>
      </c>
      <c r="AX122" s="97">
        <f t="shared" si="5"/>
        <v>1</v>
      </c>
      <c r="AY122" s="4">
        <f t="shared" si="6"/>
        <v>1.4946760999999997</v>
      </c>
      <c r="BE122" s="16" t="s">
        <v>510</v>
      </c>
      <c r="BF122" s="16">
        <v>46</v>
      </c>
      <c r="BG122" s="16" t="str">
        <f t="shared" si="27"/>
        <v>United States</v>
      </c>
      <c r="BH122" s="16" t="str">
        <f t="shared" si="27"/>
        <v>Korea, Rep.</v>
      </c>
      <c r="BI122" s="16" t="str">
        <f t="shared" si="27"/>
        <v>Czech Republic</v>
      </c>
      <c r="BJ122" s="16" t="str">
        <f t="shared" si="27"/>
        <v>Chile</v>
      </c>
      <c r="BK122" s="16" t="str">
        <f t="shared" si="27"/>
        <v>United Arab Emirates</v>
      </c>
      <c r="BL122" s="16" t="str">
        <f t="shared" si="27"/>
        <v>India</v>
      </c>
      <c r="BM122" s="16" t="str">
        <f t="shared" si="27"/>
        <v>South Africa</v>
      </c>
      <c r="BN122" s="16" t="s">
        <v>555</v>
      </c>
      <c r="BO122" s="16" t="s">
        <v>555</v>
      </c>
      <c r="BP122" s="16" t="s">
        <v>555</v>
      </c>
      <c r="BQ122" s="16" t="s">
        <v>555</v>
      </c>
      <c r="BR122" s="16" t="s">
        <v>555</v>
      </c>
      <c r="BS122" s="16" t="s">
        <v>555</v>
      </c>
      <c r="BT122" s="16" t="str">
        <f t="shared" si="28"/>
        <v>Korea, Rep.</v>
      </c>
      <c r="BU122" s="16" t="str">
        <f t="shared" si="28"/>
        <v>Romania</v>
      </c>
      <c r="BV122" s="16" t="str">
        <f t="shared" si="28"/>
        <v>Ukraine</v>
      </c>
      <c r="BW122" s="16" t="str">
        <f t="shared" si="28"/>
        <v>Vietnam</v>
      </c>
      <c r="BX122" s="16" t="str">
        <f t="shared" si="28"/>
        <v>Rwanda</v>
      </c>
      <c r="BY122" s="16" t="s">
        <v>555</v>
      </c>
      <c r="BZ122" s="16" t="s">
        <v>555</v>
      </c>
      <c r="CA122" s="16" t="s">
        <v>555</v>
      </c>
      <c r="CB122" s="16" t="s">
        <v>555</v>
      </c>
      <c r="CC122" s="16" t="s">
        <v>555</v>
      </c>
      <c r="CD122" s="16" t="str">
        <f t="shared" si="29"/>
        <v>Korea, Rep.</v>
      </c>
      <c r="CE122" s="16" t="str">
        <f t="shared" si="29"/>
        <v>Czech Republic</v>
      </c>
      <c r="CF122" s="16" t="str">
        <f t="shared" si="29"/>
        <v>Colombia</v>
      </c>
      <c r="CG122" s="16" t="str">
        <f t="shared" si="29"/>
        <v>United Arab Emirates</v>
      </c>
      <c r="CH122" s="16" t="str">
        <f t="shared" si="29"/>
        <v>India</v>
      </c>
      <c r="CI122" s="16" t="str">
        <f t="shared" si="29"/>
        <v>Rwanda</v>
      </c>
    </row>
    <row r="123" spans="1:87" x14ac:dyDescent="0.25">
      <c r="A123" s="16" t="s">
        <v>409</v>
      </c>
      <c r="B123" s="16" t="s">
        <v>5</v>
      </c>
      <c r="C123" s="16" t="s">
        <v>209</v>
      </c>
      <c r="D123" s="16">
        <v>2014</v>
      </c>
      <c r="E123" s="16" t="s">
        <v>705</v>
      </c>
      <c r="F123" s="16" t="s">
        <v>594</v>
      </c>
      <c r="G123" s="10">
        <v>10323.200000000001</v>
      </c>
      <c r="H123" s="73">
        <v>9.2421489999999995</v>
      </c>
      <c r="I123" s="16">
        <v>42981515</v>
      </c>
      <c r="J123" s="71">
        <v>-1.4E-2</v>
      </c>
      <c r="K123" s="71">
        <v>0.95699999999999996</v>
      </c>
      <c r="L123" s="16">
        <v>0.19386059999999999</v>
      </c>
      <c r="M123" s="16">
        <v>-9.0920100000000004E-2</v>
      </c>
      <c r="N123" s="16">
        <v>7.6995599999999997E-2</v>
      </c>
      <c r="O123" s="16">
        <v>-6.4563800000000005E-2</v>
      </c>
      <c r="P123" s="16">
        <v>0.7832538</v>
      </c>
      <c r="Q123" s="16">
        <v>-0.31749739999999999</v>
      </c>
      <c r="R123" s="16">
        <v>0.61299999999999999</v>
      </c>
      <c r="S123" s="16">
        <v>2.4E-2</v>
      </c>
      <c r="T123" s="16">
        <v>1.8499999999999999E-2</v>
      </c>
      <c r="U123" s="16">
        <v>4.8762999999999996</v>
      </c>
      <c r="V123" s="16">
        <v>35.491999999999997</v>
      </c>
      <c r="W123" s="16">
        <v>2.4359999999999999</v>
      </c>
      <c r="X123" s="16">
        <v>413.685</v>
      </c>
      <c r="Y123" s="16">
        <v>56.941099999999999</v>
      </c>
      <c r="Z123" s="16">
        <v>0.30649999999999999</v>
      </c>
      <c r="AA123" s="16">
        <v>1.0877859999999999</v>
      </c>
      <c r="AB123" s="16">
        <v>1.42</v>
      </c>
      <c r="AC123" s="16">
        <v>23.11</v>
      </c>
      <c r="AD123" s="16">
        <v>45.68</v>
      </c>
      <c r="AE123" s="16">
        <v>23.497</v>
      </c>
      <c r="AF123" s="16">
        <v>146.482</v>
      </c>
      <c r="AG123" s="16">
        <v>308464</v>
      </c>
      <c r="AH123" s="16">
        <v>0.18815000000000001</v>
      </c>
      <c r="AI123" s="16">
        <v>96.1</v>
      </c>
      <c r="AJ123" s="16">
        <v>98.9</v>
      </c>
      <c r="AK123" s="16">
        <v>0.30280000000000001</v>
      </c>
      <c r="AL123" s="16">
        <v>-0.58069999999999999</v>
      </c>
      <c r="AM123" s="16">
        <v>-0.1825</v>
      </c>
      <c r="AN123" s="16">
        <v>-1.41E-2</v>
      </c>
      <c r="AO123" s="16">
        <v>-1.079</v>
      </c>
      <c r="AP123" s="16">
        <v>-0.90480000000000005</v>
      </c>
      <c r="AQ123" s="16">
        <v>3.2833000000000001</v>
      </c>
      <c r="AR123" s="16">
        <f t="shared" si="7"/>
        <v>0</v>
      </c>
      <c r="AS123" s="5">
        <f t="shared" si="4"/>
        <v>-2.3802900000000016E-2</v>
      </c>
      <c r="AU123" s="16" t="s">
        <v>100</v>
      </c>
      <c r="AV123" s="16" t="s">
        <v>321</v>
      </c>
      <c r="AW123" s="16" t="s">
        <v>409</v>
      </c>
      <c r="AX123" s="97">
        <f t="shared" si="5"/>
        <v>0</v>
      </c>
      <c r="AY123" s="4">
        <f t="shared" si="6"/>
        <v>1.3540911</v>
      </c>
      <c r="BE123" s="16" t="s">
        <v>511</v>
      </c>
      <c r="BF123" s="16">
        <v>47</v>
      </c>
      <c r="BG123" s="16" t="str">
        <f t="shared" si="27"/>
        <v>United States</v>
      </c>
      <c r="BH123" s="16" t="str">
        <f t="shared" si="27"/>
        <v>Korea, Rep.</v>
      </c>
      <c r="BI123" s="16" t="str">
        <f t="shared" si="27"/>
        <v>Czech Republic</v>
      </c>
      <c r="BJ123" s="16" t="str">
        <f t="shared" si="27"/>
        <v>Chile</v>
      </c>
      <c r="BK123" s="16" t="str">
        <f t="shared" si="27"/>
        <v>United Arab Emirates</v>
      </c>
      <c r="BL123" s="16" t="str">
        <f t="shared" si="27"/>
        <v>India</v>
      </c>
      <c r="BM123" s="16" t="str">
        <f t="shared" si="27"/>
        <v>South Africa</v>
      </c>
      <c r="BN123" s="16" t="s">
        <v>555</v>
      </c>
      <c r="BO123" s="16" t="s">
        <v>555</v>
      </c>
      <c r="BP123" s="16" t="s">
        <v>555</v>
      </c>
      <c r="BQ123" s="16" t="s">
        <v>555</v>
      </c>
      <c r="BR123" s="16" t="s">
        <v>555</v>
      </c>
      <c r="BS123" s="16" t="s">
        <v>555</v>
      </c>
      <c r="BT123" s="16" t="str">
        <f t="shared" si="28"/>
        <v>Korea, Rep.</v>
      </c>
      <c r="BU123" s="16" t="str">
        <f t="shared" si="28"/>
        <v>Romania</v>
      </c>
      <c r="BV123" s="16" t="str">
        <f t="shared" si="28"/>
        <v>Ukraine</v>
      </c>
      <c r="BW123" s="16" t="str">
        <f t="shared" si="28"/>
        <v>Vietnam</v>
      </c>
      <c r="BX123" s="16" t="str">
        <f t="shared" si="28"/>
        <v>Rwanda</v>
      </c>
      <c r="BY123" s="16" t="s">
        <v>555</v>
      </c>
      <c r="BZ123" s="16" t="s">
        <v>555</v>
      </c>
      <c r="CA123" s="16" t="s">
        <v>555</v>
      </c>
      <c r="CB123" s="16" t="s">
        <v>555</v>
      </c>
      <c r="CC123" s="16" t="s">
        <v>555</v>
      </c>
      <c r="CD123" s="16" t="str">
        <f t="shared" si="29"/>
        <v>Korea, Rep.</v>
      </c>
      <c r="CE123" s="16" t="str">
        <f t="shared" si="29"/>
        <v>Czech Republic</v>
      </c>
      <c r="CF123" s="16" t="str">
        <f t="shared" si="29"/>
        <v>Colombia</v>
      </c>
      <c r="CG123" s="16" t="str">
        <f t="shared" si="29"/>
        <v>United Arab Emirates</v>
      </c>
      <c r="CH123" s="16" t="str">
        <f t="shared" si="29"/>
        <v>India</v>
      </c>
      <c r="CI123" s="16" t="str">
        <f t="shared" si="29"/>
        <v>Rwanda</v>
      </c>
    </row>
    <row r="124" spans="1:87" x14ac:dyDescent="0.25">
      <c r="A124" s="16" t="s">
        <v>405</v>
      </c>
      <c r="B124" s="16" t="s">
        <v>6</v>
      </c>
      <c r="C124" s="16" t="s">
        <v>210</v>
      </c>
      <c r="D124" s="16">
        <v>1985</v>
      </c>
      <c r="E124" s="16" t="s">
        <v>720</v>
      </c>
      <c r="F124" s="16" t="s">
        <v>592</v>
      </c>
      <c r="G124" s="10"/>
      <c r="H124" s="73"/>
      <c r="I124" s="16" t="s">
        <v>6700</v>
      </c>
      <c r="K124" s="71">
        <v>0</v>
      </c>
      <c r="L124" s="16">
        <v>-0.35969430000000002</v>
      </c>
      <c r="M124" s="16">
        <v>-0.52031050000000001</v>
      </c>
      <c r="N124" s="16">
        <v>0.67942499999999995</v>
      </c>
      <c r="O124" s="16">
        <v>-0.3980204</v>
      </c>
      <c r="P124" s="16">
        <v>-2.7442899999999999E-2</v>
      </c>
      <c r="Q124" s="16">
        <v>-0.55896219999999996</v>
      </c>
      <c r="R124" s="16">
        <v>0.19409999999999999</v>
      </c>
      <c r="S124" s="16">
        <v>1.6500000000000001E-2</v>
      </c>
      <c r="T124" s="16">
        <v>0</v>
      </c>
      <c r="U124" s="16">
        <v>1.5649</v>
      </c>
      <c r="V124" s="16">
        <v>52.46</v>
      </c>
      <c r="W124" s="16">
        <v>12.02</v>
      </c>
      <c r="X124" s="16">
        <v>414.97699999999998</v>
      </c>
      <c r="Y124" s="16">
        <v>38.380299999999998</v>
      </c>
      <c r="Z124" s="16">
        <v>0</v>
      </c>
      <c r="AA124" s="16">
        <v>-0.79142880000000004</v>
      </c>
      <c r="AB124" s="16">
        <v>0.27</v>
      </c>
      <c r="AC124" s="16">
        <v>5</v>
      </c>
      <c r="AD124" s="16">
        <v>43.15</v>
      </c>
      <c r="AE124" s="16">
        <v>12.578099999999999</v>
      </c>
      <c r="AF124" s="16">
        <v>0</v>
      </c>
      <c r="AG124" s="16">
        <v>208832</v>
      </c>
      <c r="AH124" s="16">
        <v>0.20995</v>
      </c>
      <c r="AI124" s="16">
        <v>89.390299999999996</v>
      </c>
      <c r="AJ124" s="16">
        <v>85.75</v>
      </c>
      <c r="AK124" s="16">
        <v>-0.39979999999999999</v>
      </c>
      <c r="AL124" s="16">
        <v>-0.74980000000000002</v>
      </c>
      <c r="AM124" s="16">
        <v>-0.77900000000000003</v>
      </c>
      <c r="AN124" s="16">
        <v>-1.03</v>
      </c>
      <c r="AO124" s="16">
        <v>-0.5262</v>
      </c>
      <c r="AP124" s="16">
        <v>-0.47610000000000002</v>
      </c>
      <c r="AR124" s="16">
        <f t="shared" si="7"/>
        <v>1</v>
      </c>
      <c r="AS124" s="5">
        <f t="shared" si="4"/>
        <v>0</v>
      </c>
      <c r="AU124" s="16" t="s">
        <v>186</v>
      </c>
      <c r="AV124" s="16" t="s">
        <v>322</v>
      </c>
      <c r="AW124" s="16" t="s">
        <v>407</v>
      </c>
      <c r="AX124" s="97">
        <f t="shared" si="5"/>
        <v>1</v>
      </c>
      <c r="AY124" s="4">
        <f t="shared" si="6"/>
        <v>0.96500239999999982</v>
      </c>
      <c r="BE124" s="16" t="s">
        <v>512</v>
      </c>
      <c r="BF124" s="16">
        <v>48</v>
      </c>
      <c r="BG124" s="16" t="str">
        <f t="shared" si="27"/>
        <v>United States</v>
      </c>
      <c r="BH124" s="16" t="str">
        <f t="shared" si="27"/>
        <v>Korea, Rep.</v>
      </c>
      <c r="BI124" s="16" t="str">
        <f t="shared" si="27"/>
        <v>Czech Republic</v>
      </c>
      <c r="BJ124" s="16" t="str">
        <f t="shared" si="27"/>
        <v>Chile</v>
      </c>
      <c r="BK124" s="16" t="str">
        <f t="shared" si="27"/>
        <v>United Arab Emirates</v>
      </c>
      <c r="BL124" s="16" t="str">
        <f t="shared" si="27"/>
        <v>India</v>
      </c>
      <c r="BM124" s="16" t="str">
        <f t="shared" si="27"/>
        <v>South Africa</v>
      </c>
      <c r="BN124" s="16" t="s">
        <v>555</v>
      </c>
      <c r="BO124" s="16" t="s">
        <v>555</v>
      </c>
      <c r="BP124" s="16" t="s">
        <v>555</v>
      </c>
      <c r="BQ124" s="16" t="s">
        <v>555</v>
      </c>
      <c r="BR124" s="16" t="s">
        <v>555</v>
      </c>
      <c r="BS124" s="16" t="s">
        <v>555</v>
      </c>
      <c r="BT124" s="16" t="str">
        <f t="shared" si="28"/>
        <v>Korea, Rep.</v>
      </c>
      <c r="BU124" s="16" t="str">
        <f t="shared" si="28"/>
        <v>Romania</v>
      </c>
      <c r="BV124" s="16" t="str">
        <f t="shared" si="28"/>
        <v>Ukraine</v>
      </c>
      <c r="BW124" s="16" t="str">
        <f t="shared" si="28"/>
        <v>Vietnam</v>
      </c>
      <c r="BX124" s="16" t="str">
        <f t="shared" si="28"/>
        <v>Rwanda</v>
      </c>
      <c r="BY124" s="16" t="s">
        <v>555</v>
      </c>
      <c r="BZ124" s="16" t="s">
        <v>555</v>
      </c>
      <c r="CA124" s="16" t="s">
        <v>555</v>
      </c>
      <c r="CB124" s="16" t="s">
        <v>555</v>
      </c>
      <c r="CC124" s="16" t="s">
        <v>555</v>
      </c>
      <c r="CD124" s="16" t="str">
        <f t="shared" si="29"/>
        <v>Korea, Rep.</v>
      </c>
      <c r="CE124" s="16" t="str">
        <f t="shared" si="29"/>
        <v>Czech Republic</v>
      </c>
      <c r="CF124" s="16" t="str">
        <f t="shared" si="29"/>
        <v>Colombia</v>
      </c>
      <c r="CG124" s="16" t="str">
        <f t="shared" si="29"/>
        <v>United Arab Emirates</v>
      </c>
      <c r="CH124" s="16" t="str">
        <f t="shared" si="29"/>
        <v>India</v>
      </c>
      <c r="CI124" s="16" t="str">
        <f t="shared" si="29"/>
        <v>Rwanda</v>
      </c>
    </row>
    <row r="125" spans="1:87" x14ac:dyDescent="0.25">
      <c r="A125" s="16" t="s">
        <v>405</v>
      </c>
      <c r="B125" s="16" t="s">
        <v>6</v>
      </c>
      <c r="C125" s="16" t="s">
        <v>210</v>
      </c>
      <c r="D125" s="16">
        <v>1986</v>
      </c>
      <c r="E125" s="16" t="s">
        <v>736</v>
      </c>
      <c r="F125" s="16" t="s">
        <v>592</v>
      </c>
      <c r="G125" s="10"/>
      <c r="H125" s="73"/>
      <c r="I125" s="16" t="s">
        <v>6700</v>
      </c>
      <c r="J125" s="71">
        <v>0</v>
      </c>
      <c r="K125" s="71">
        <v>0</v>
      </c>
      <c r="L125" s="16">
        <v>-0.321158</v>
      </c>
      <c r="M125" s="16">
        <v>-0.52035370000000003</v>
      </c>
      <c r="N125" s="16">
        <v>0.71620919999999999</v>
      </c>
      <c r="O125" s="16">
        <v>-0.37612899999999999</v>
      </c>
      <c r="P125" s="16">
        <v>-1.66555E-2</v>
      </c>
      <c r="Q125" s="16">
        <v>-0.54254060000000004</v>
      </c>
      <c r="R125" s="16">
        <v>0.1961</v>
      </c>
      <c r="S125" s="16">
        <v>1.6199999999999999E-2</v>
      </c>
      <c r="T125" s="16">
        <v>0</v>
      </c>
      <c r="U125" s="16">
        <v>1.6193</v>
      </c>
      <c r="V125" s="16">
        <v>53.244</v>
      </c>
      <c r="W125" s="16">
        <v>12.135999999999999</v>
      </c>
      <c r="X125" s="16">
        <v>416.10899999999998</v>
      </c>
      <c r="Y125" s="16">
        <v>39.402900000000002</v>
      </c>
      <c r="Z125" s="16">
        <v>0</v>
      </c>
      <c r="AA125" s="16">
        <v>-0.79104039999999998</v>
      </c>
      <c r="AB125" s="16">
        <v>0.27</v>
      </c>
      <c r="AC125" s="16">
        <v>5</v>
      </c>
      <c r="AD125" s="16">
        <v>43.14</v>
      </c>
      <c r="AE125" s="16">
        <v>12.954499999999999</v>
      </c>
      <c r="AF125" s="16">
        <v>0</v>
      </c>
      <c r="AG125" s="16">
        <v>208946</v>
      </c>
      <c r="AH125" s="16">
        <v>0.2114</v>
      </c>
      <c r="AI125" s="16">
        <v>89.393299999999996</v>
      </c>
      <c r="AJ125" s="16">
        <v>86.242599999999996</v>
      </c>
      <c r="AK125" s="16">
        <v>-0.4098</v>
      </c>
      <c r="AL125" s="16">
        <v>-0.74209999999999998</v>
      </c>
      <c r="AM125" s="16">
        <v>-0.753</v>
      </c>
      <c r="AN125" s="16">
        <v>-0.99160000000000004</v>
      </c>
      <c r="AO125" s="16">
        <v>-0.49530000000000002</v>
      </c>
      <c r="AP125" s="16">
        <v>-0.47249999999999998</v>
      </c>
      <c r="AR125" s="16">
        <f t="shared" si="7"/>
        <v>1</v>
      </c>
      <c r="AS125" s="5">
        <f t="shared" si="4"/>
        <v>3.8536300000000023E-2</v>
      </c>
      <c r="AU125" s="16" t="s">
        <v>98</v>
      </c>
      <c r="AV125" s="16" t="s">
        <v>323</v>
      </c>
      <c r="AW125" s="16" t="s">
        <v>405</v>
      </c>
      <c r="AX125" s="97">
        <f t="shared" si="5"/>
        <v>1</v>
      </c>
      <c r="AY125" s="4">
        <f t="shared" si="6"/>
        <v>1.4123679999999996</v>
      </c>
    </row>
    <row r="126" spans="1:87" x14ac:dyDescent="0.25">
      <c r="A126" s="16" t="s">
        <v>405</v>
      </c>
      <c r="B126" s="16" t="s">
        <v>6</v>
      </c>
      <c r="C126" s="16" t="s">
        <v>210</v>
      </c>
      <c r="D126" s="16">
        <v>1987</v>
      </c>
      <c r="E126" s="16" t="s">
        <v>730</v>
      </c>
      <c r="F126" s="16" t="s">
        <v>592</v>
      </c>
      <c r="G126" s="10"/>
      <c r="H126" s="73"/>
      <c r="I126" s="16" t="s">
        <v>6700</v>
      </c>
      <c r="J126" s="71">
        <v>0</v>
      </c>
      <c r="K126" s="71">
        <v>0</v>
      </c>
      <c r="L126" s="16">
        <v>-0.28345540000000002</v>
      </c>
      <c r="M126" s="16">
        <v>-0.52039679999999999</v>
      </c>
      <c r="N126" s="16">
        <v>0.74753709999999995</v>
      </c>
      <c r="O126" s="16">
        <v>-0.35423559999999998</v>
      </c>
      <c r="P126" s="16">
        <v>-2.4694000000000001E-3</v>
      </c>
      <c r="Q126" s="16">
        <v>-0.52610179999999995</v>
      </c>
      <c r="R126" s="16">
        <v>0.1981</v>
      </c>
      <c r="S126" s="16">
        <v>1.5900000000000001E-2</v>
      </c>
      <c r="T126" s="16">
        <v>0</v>
      </c>
      <c r="U126" s="16">
        <v>1.6737</v>
      </c>
      <c r="V126" s="16">
        <v>54.027999999999999</v>
      </c>
      <c r="W126" s="16">
        <v>12.252000000000001</v>
      </c>
      <c r="X126" s="16">
        <v>416.38499999999999</v>
      </c>
      <c r="Y126" s="16">
        <v>40.425600000000003</v>
      </c>
      <c r="Z126" s="16">
        <v>0</v>
      </c>
      <c r="AA126" s="16">
        <v>-0.79065200000000002</v>
      </c>
      <c r="AB126" s="16">
        <v>0.27</v>
      </c>
      <c r="AC126" s="16">
        <v>5</v>
      </c>
      <c r="AD126" s="16">
        <v>43.13</v>
      </c>
      <c r="AE126" s="16">
        <v>13.5954</v>
      </c>
      <c r="AF126" s="16">
        <v>0</v>
      </c>
      <c r="AG126" s="16">
        <v>209059</v>
      </c>
      <c r="AH126" s="16">
        <v>0.21285000000000001</v>
      </c>
      <c r="AI126" s="16">
        <v>89.396299999999997</v>
      </c>
      <c r="AJ126" s="16">
        <v>86.735200000000006</v>
      </c>
      <c r="AK126" s="16">
        <v>-0.4199</v>
      </c>
      <c r="AL126" s="16">
        <v>-0.73429999999999995</v>
      </c>
      <c r="AM126" s="16">
        <v>-0.72689999999999999</v>
      </c>
      <c r="AN126" s="16">
        <v>-0.95320000000000005</v>
      </c>
      <c r="AO126" s="16">
        <v>-0.46439999999999998</v>
      </c>
      <c r="AP126" s="16">
        <v>-0.46889999999999998</v>
      </c>
      <c r="AR126" s="16">
        <f t="shared" si="7"/>
        <v>1</v>
      </c>
      <c r="AS126" s="5">
        <f t="shared" si="4"/>
        <v>3.7702599999999975E-2</v>
      </c>
      <c r="AU126" s="16" t="s">
        <v>187</v>
      </c>
      <c r="AV126" s="16" t="s">
        <v>324</v>
      </c>
      <c r="AW126" s="16" t="s">
        <v>405</v>
      </c>
      <c r="AX126" s="97">
        <f t="shared" si="5"/>
        <v>1</v>
      </c>
      <c r="AY126" s="4">
        <f t="shared" si="6"/>
        <v>2.248329</v>
      </c>
    </row>
    <row r="127" spans="1:87" x14ac:dyDescent="0.25">
      <c r="A127" s="16" t="s">
        <v>405</v>
      </c>
      <c r="B127" s="16" t="s">
        <v>6</v>
      </c>
      <c r="C127" s="16" t="s">
        <v>210</v>
      </c>
      <c r="D127" s="16">
        <v>1988</v>
      </c>
      <c r="E127" s="16" t="s">
        <v>739</v>
      </c>
      <c r="F127" s="16" t="s">
        <v>592</v>
      </c>
      <c r="G127" s="10"/>
      <c r="H127" s="73"/>
      <c r="I127" s="16" t="s">
        <v>6700</v>
      </c>
      <c r="J127" s="71">
        <v>0</v>
      </c>
      <c r="K127" s="71">
        <v>0</v>
      </c>
      <c r="L127" s="16">
        <v>-0.24524789999999999</v>
      </c>
      <c r="M127" s="16">
        <v>-0.52006169999999996</v>
      </c>
      <c r="N127" s="16">
        <v>0.77921569999999996</v>
      </c>
      <c r="O127" s="16">
        <v>-0.33234429999999998</v>
      </c>
      <c r="P127" s="16">
        <v>1.2148900000000001E-2</v>
      </c>
      <c r="Q127" s="16">
        <v>-0.50969799999999998</v>
      </c>
      <c r="R127" s="16">
        <v>0.2001</v>
      </c>
      <c r="S127" s="16">
        <v>1.5699999999999999E-2</v>
      </c>
      <c r="T127" s="16">
        <v>0</v>
      </c>
      <c r="U127" s="16">
        <v>1.7281</v>
      </c>
      <c r="V127" s="16">
        <v>54.811999999999998</v>
      </c>
      <c r="W127" s="16">
        <v>12.368</v>
      </c>
      <c r="X127" s="16">
        <v>416.71600000000001</v>
      </c>
      <c r="Y127" s="16">
        <v>41.4482</v>
      </c>
      <c r="Z127" s="16">
        <v>0</v>
      </c>
      <c r="AA127" s="16">
        <v>-0.79026359999999995</v>
      </c>
      <c r="AB127" s="16">
        <v>0.27</v>
      </c>
      <c r="AC127" s="16">
        <v>5</v>
      </c>
      <c r="AD127" s="16">
        <v>43.12</v>
      </c>
      <c r="AE127" s="16">
        <v>14.271699999999999</v>
      </c>
      <c r="AF127" s="16">
        <v>0</v>
      </c>
      <c r="AG127" s="16">
        <v>209173</v>
      </c>
      <c r="AH127" s="16">
        <v>0.21425</v>
      </c>
      <c r="AI127" s="16">
        <v>89.399299999999997</v>
      </c>
      <c r="AJ127" s="16">
        <v>87.227699999999999</v>
      </c>
      <c r="AK127" s="16">
        <v>-0.43</v>
      </c>
      <c r="AL127" s="16">
        <v>-0.72660000000000002</v>
      </c>
      <c r="AM127" s="16">
        <v>-0.70089999999999997</v>
      </c>
      <c r="AN127" s="16">
        <v>-0.91479999999999995</v>
      </c>
      <c r="AO127" s="16">
        <v>-0.4335</v>
      </c>
      <c r="AP127" s="16">
        <v>-0.46529999999999999</v>
      </c>
      <c r="AR127" s="16">
        <f t="shared" si="7"/>
        <v>1</v>
      </c>
      <c r="AS127" s="5">
        <f t="shared" si="4"/>
        <v>3.8207500000000033E-2</v>
      </c>
      <c r="AU127" s="16" t="s">
        <v>105</v>
      </c>
      <c r="AV127" s="16" t="s">
        <v>325</v>
      </c>
      <c r="AW127" s="16" t="s">
        <v>407</v>
      </c>
      <c r="AX127" s="97">
        <f t="shared" si="5"/>
        <v>1</v>
      </c>
      <c r="AY127" s="4">
        <f t="shared" si="6"/>
        <v>1.4182853</v>
      </c>
    </row>
    <row r="128" spans="1:87" x14ac:dyDescent="0.25">
      <c r="A128" s="16" t="s">
        <v>405</v>
      </c>
      <c r="B128" s="16" t="s">
        <v>6</v>
      </c>
      <c r="C128" s="16" t="s">
        <v>210</v>
      </c>
      <c r="D128" s="16">
        <v>1989</v>
      </c>
      <c r="E128" s="16" t="s">
        <v>743</v>
      </c>
      <c r="F128" s="16" t="s">
        <v>592</v>
      </c>
      <c r="G128" s="10"/>
      <c r="H128" s="73"/>
      <c r="I128" s="16" t="s">
        <v>6700</v>
      </c>
      <c r="J128" s="71">
        <v>0</v>
      </c>
      <c r="K128" s="71">
        <v>0</v>
      </c>
      <c r="L128" s="16">
        <v>-0.205621</v>
      </c>
      <c r="M128" s="16">
        <v>-0.51544469999999998</v>
      </c>
      <c r="N128" s="16">
        <v>0.80974659999999998</v>
      </c>
      <c r="O128" s="16">
        <v>-0.31045080000000003</v>
      </c>
      <c r="P128" s="16">
        <v>2.69479E-2</v>
      </c>
      <c r="Q128" s="16">
        <v>-0.49331229999999998</v>
      </c>
      <c r="R128" s="16">
        <v>0.2021</v>
      </c>
      <c r="S128" s="16">
        <v>1.54E-2</v>
      </c>
      <c r="T128" s="16">
        <v>5.0000000000000001E-4</v>
      </c>
      <c r="U128" s="16">
        <v>1.7824</v>
      </c>
      <c r="V128" s="16">
        <v>55.595999999999997</v>
      </c>
      <c r="W128" s="16">
        <v>12.484</v>
      </c>
      <c r="X128" s="16">
        <v>416.86900000000003</v>
      </c>
      <c r="Y128" s="16">
        <v>42.4709</v>
      </c>
      <c r="Z128" s="16">
        <v>0</v>
      </c>
      <c r="AA128" s="16">
        <v>-0.78987529999999995</v>
      </c>
      <c r="AB128" s="16">
        <v>0.27</v>
      </c>
      <c r="AC128" s="16">
        <v>5</v>
      </c>
      <c r="AD128" s="16">
        <v>43.11</v>
      </c>
      <c r="AE128" s="16">
        <v>14.9603</v>
      </c>
      <c r="AF128" s="16">
        <v>0</v>
      </c>
      <c r="AG128" s="16">
        <v>209287</v>
      </c>
      <c r="AH128" s="16">
        <v>0.2157</v>
      </c>
      <c r="AI128" s="16">
        <v>89.402299999999997</v>
      </c>
      <c r="AJ128" s="16">
        <v>87.720299999999995</v>
      </c>
      <c r="AK128" s="16">
        <v>-0.44009999999999999</v>
      </c>
      <c r="AL128" s="16">
        <v>-0.71889999999999998</v>
      </c>
      <c r="AM128" s="16">
        <v>-0.67490000000000006</v>
      </c>
      <c r="AN128" s="16">
        <v>-0.87639999999999996</v>
      </c>
      <c r="AO128" s="16">
        <v>-0.40260000000000001</v>
      </c>
      <c r="AP128" s="16">
        <v>-0.46179999999999999</v>
      </c>
      <c r="AR128" s="16">
        <f t="shared" si="7"/>
        <v>1</v>
      </c>
      <c r="AS128" s="5">
        <f t="shared" si="4"/>
        <v>3.9626899999999993E-2</v>
      </c>
      <c r="AU128" s="16" t="s">
        <v>104</v>
      </c>
      <c r="AV128" s="16" t="s">
        <v>326</v>
      </c>
      <c r="AW128" s="16" t="s">
        <v>405</v>
      </c>
      <c r="AX128" s="97">
        <f t="shared" si="5"/>
        <v>1</v>
      </c>
      <c r="AY128" s="4">
        <f t="shared" si="6"/>
        <v>1.1106807000000001</v>
      </c>
    </row>
    <row r="129" spans="1:51" x14ac:dyDescent="0.25">
      <c r="A129" s="16" t="s">
        <v>405</v>
      </c>
      <c r="B129" s="16" t="s">
        <v>6</v>
      </c>
      <c r="C129" s="16" t="s">
        <v>210</v>
      </c>
      <c r="D129" s="16">
        <v>1990</v>
      </c>
      <c r="E129" s="16" t="s">
        <v>725</v>
      </c>
      <c r="F129" s="16" t="s">
        <v>592</v>
      </c>
      <c r="G129" s="10">
        <v>1796.94</v>
      </c>
      <c r="H129" s="73">
        <v>7.4938380000000002</v>
      </c>
      <c r="I129" s="16" t="s">
        <v>6700</v>
      </c>
      <c r="J129" s="71">
        <v>0</v>
      </c>
      <c r="K129" s="71">
        <v>0.63500000000000001</v>
      </c>
      <c r="L129" s="16">
        <v>-0.14390049999999999</v>
      </c>
      <c r="M129" s="16">
        <v>-0.50896370000000002</v>
      </c>
      <c r="N129" s="16">
        <v>0.84265429999999997</v>
      </c>
      <c r="O129" s="16">
        <v>-0.28855960000000003</v>
      </c>
      <c r="P129" s="16">
        <v>8.5134699999999994E-2</v>
      </c>
      <c r="Q129" s="16">
        <v>-0.47689049999999999</v>
      </c>
      <c r="R129" s="16">
        <v>0.2041</v>
      </c>
      <c r="S129" s="16">
        <v>1.5100000000000001E-2</v>
      </c>
      <c r="T129" s="16">
        <v>1.1999999999999999E-3</v>
      </c>
      <c r="U129" s="16">
        <v>1.8368</v>
      </c>
      <c r="V129" s="16">
        <v>56.38</v>
      </c>
      <c r="W129" s="16">
        <v>12.6</v>
      </c>
      <c r="X129" s="16">
        <v>417.39299999999997</v>
      </c>
      <c r="Y129" s="16">
        <v>43.493499999999997</v>
      </c>
      <c r="Z129" s="16">
        <v>0</v>
      </c>
      <c r="AA129" s="16">
        <v>-0.78948680000000004</v>
      </c>
      <c r="AB129" s="16">
        <v>0.27</v>
      </c>
      <c r="AC129" s="16">
        <v>5</v>
      </c>
      <c r="AD129" s="16">
        <v>43.1</v>
      </c>
      <c r="AE129" s="16">
        <v>15.798299999999999</v>
      </c>
      <c r="AF129" s="16">
        <v>0</v>
      </c>
      <c r="AG129" s="16">
        <v>292324</v>
      </c>
      <c r="AH129" s="16">
        <v>0.2152</v>
      </c>
      <c r="AI129" s="16">
        <v>89.405299999999997</v>
      </c>
      <c r="AJ129" s="16">
        <v>88.212900000000005</v>
      </c>
      <c r="AK129" s="16">
        <v>-0.45019999999999999</v>
      </c>
      <c r="AL129" s="16">
        <v>-0.71120000000000005</v>
      </c>
      <c r="AM129" s="16">
        <v>-0.64880000000000004</v>
      </c>
      <c r="AN129" s="16">
        <v>-0.83799999999999997</v>
      </c>
      <c r="AO129" s="16">
        <v>-0.37169999999999997</v>
      </c>
      <c r="AP129" s="16">
        <v>-0.4582</v>
      </c>
      <c r="AR129" s="16">
        <f t="shared" si="7"/>
        <v>1</v>
      </c>
      <c r="AS129" s="5">
        <f t="shared" si="4"/>
        <v>6.1720500000000011E-2</v>
      </c>
      <c r="AU129" s="16" t="s">
        <v>97</v>
      </c>
      <c r="AV129" s="16" t="s">
        <v>327</v>
      </c>
      <c r="AW129" s="16" t="s">
        <v>406</v>
      </c>
      <c r="AX129" s="97">
        <f t="shared" si="5"/>
        <v>0</v>
      </c>
      <c r="AY129" s="4">
        <f t="shared" si="6"/>
        <v>1.0761028999999998</v>
      </c>
    </row>
    <row r="130" spans="1:51" x14ac:dyDescent="0.25">
      <c r="A130" s="16" t="s">
        <v>405</v>
      </c>
      <c r="B130" s="16" t="s">
        <v>6</v>
      </c>
      <c r="C130" s="16" t="s">
        <v>210</v>
      </c>
      <c r="D130" s="16">
        <v>1991</v>
      </c>
      <c r="E130" s="16" t="s">
        <v>745</v>
      </c>
      <c r="F130" s="16" t="s">
        <v>592</v>
      </c>
      <c r="G130" s="10">
        <v>1601.59</v>
      </c>
      <c r="H130" s="73">
        <v>7.378755</v>
      </c>
      <c r="I130" s="16" t="s">
        <v>6700</v>
      </c>
      <c r="J130" s="71">
        <v>-0.13800000000000001</v>
      </c>
      <c r="K130" s="71">
        <v>0.55400000000000005</v>
      </c>
      <c r="L130" s="16">
        <v>-0.112262</v>
      </c>
      <c r="M130" s="16">
        <v>-0.50155070000000002</v>
      </c>
      <c r="N130" s="16">
        <v>0.85806090000000002</v>
      </c>
      <c r="O130" s="16">
        <v>-0.26666610000000002</v>
      </c>
      <c r="P130" s="16">
        <v>9.4624100000000003E-2</v>
      </c>
      <c r="Q130" s="16">
        <v>-0.46050479999999999</v>
      </c>
      <c r="R130" s="16">
        <v>0.20610000000000001</v>
      </c>
      <c r="S130" s="16">
        <v>1.4800000000000001E-2</v>
      </c>
      <c r="T130" s="16">
        <v>2E-3</v>
      </c>
      <c r="U130" s="16">
        <v>1.8912</v>
      </c>
      <c r="V130" s="16">
        <v>56.765999999999998</v>
      </c>
      <c r="W130" s="16">
        <v>12.712</v>
      </c>
      <c r="X130" s="16">
        <v>416.55200000000002</v>
      </c>
      <c r="Y130" s="16">
        <v>44.516199999999998</v>
      </c>
      <c r="Z130" s="16">
        <v>0</v>
      </c>
      <c r="AA130" s="16">
        <v>-0.78909850000000004</v>
      </c>
      <c r="AB130" s="16">
        <v>0.27</v>
      </c>
      <c r="AC130" s="16">
        <v>5</v>
      </c>
      <c r="AD130" s="16">
        <v>43.09</v>
      </c>
      <c r="AE130" s="16">
        <v>16.290299999999998</v>
      </c>
      <c r="AF130" s="16">
        <v>0</v>
      </c>
      <c r="AG130" s="16">
        <v>270964</v>
      </c>
      <c r="AH130" s="16">
        <v>0.2356</v>
      </c>
      <c r="AI130" s="16">
        <v>89.408299999999997</v>
      </c>
      <c r="AJ130" s="16">
        <v>88.705399999999997</v>
      </c>
      <c r="AK130" s="16">
        <v>-0.46029999999999999</v>
      </c>
      <c r="AL130" s="16">
        <v>-0.70350000000000001</v>
      </c>
      <c r="AM130" s="16">
        <v>-0.62280000000000002</v>
      </c>
      <c r="AN130" s="16">
        <v>-0.79959999999999998</v>
      </c>
      <c r="AO130" s="16">
        <v>-0.34089999999999998</v>
      </c>
      <c r="AP130" s="16">
        <v>-0.4546</v>
      </c>
      <c r="AR130" s="16">
        <f t="shared" si="7"/>
        <v>1</v>
      </c>
      <c r="AS130" s="5">
        <f t="shared" si="4"/>
        <v>3.1638499999999986E-2</v>
      </c>
      <c r="AU130" s="16" t="s">
        <v>106</v>
      </c>
      <c r="AV130" s="16" t="s">
        <v>328</v>
      </c>
      <c r="AW130" s="16" t="s">
        <v>408</v>
      </c>
      <c r="AX130" s="97">
        <f t="shared" si="5"/>
        <v>0</v>
      </c>
      <c r="AY130" s="4">
        <f t="shared" si="6"/>
        <v>1.0597770000000002</v>
      </c>
    </row>
    <row r="131" spans="1:51" x14ac:dyDescent="0.25">
      <c r="A131" s="16" t="s">
        <v>405</v>
      </c>
      <c r="B131" s="16" t="s">
        <v>6</v>
      </c>
      <c r="C131" s="16" t="s">
        <v>210</v>
      </c>
      <c r="D131" s="16">
        <v>1992</v>
      </c>
      <c r="E131" s="16" t="s">
        <v>721</v>
      </c>
      <c r="F131" s="16" t="s">
        <v>592</v>
      </c>
      <c r="G131" s="10">
        <v>949.03300000000002</v>
      </c>
      <c r="H131" s="73">
        <v>6.8554440000000003</v>
      </c>
      <c r="I131" s="16" t="s">
        <v>6700</v>
      </c>
      <c r="J131" s="71">
        <v>-0.502</v>
      </c>
      <c r="K131" s="71">
        <v>0.33500000000000002</v>
      </c>
      <c r="L131" s="16">
        <v>-5.5563099999999997E-2</v>
      </c>
      <c r="M131" s="16">
        <v>-0.51464209999999999</v>
      </c>
      <c r="N131" s="16">
        <v>0.93283430000000001</v>
      </c>
      <c r="O131" s="16">
        <v>-0.24477479999999999</v>
      </c>
      <c r="P131" s="16">
        <v>0.1202438</v>
      </c>
      <c r="Q131" s="16">
        <v>-0.4440674</v>
      </c>
      <c r="R131" s="16">
        <v>0.20810000000000001</v>
      </c>
      <c r="S131" s="16">
        <v>1.4500000000000001E-2</v>
      </c>
      <c r="T131" s="16">
        <v>5.9999999999999995E-4</v>
      </c>
      <c r="U131" s="16">
        <v>1.9456</v>
      </c>
      <c r="V131" s="16">
        <v>57.152000000000001</v>
      </c>
      <c r="W131" s="16">
        <v>12.824</v>
      </c>
      <c r="X131" s="16">
        <v>425.01900000000001</v>
      </c>
      <c r="Y131" s="16">
        <v>45.538800000000002</v>
      </c>
      <c r="Z131" s="16">
        <v>0</v>
      </c>
      <c r="AA131" s="16">
        <v>-0.78871020000000003</v>
      </c>
      <c r="AB131" s="16">
        <v>0.27</v>
      </c>
      <c r="AC131" s="16">
        <v>5</v>
      </c>
      <c r="AD131" s="16">
        <v>43.08</v>
      </c>
      <c r="AE131" s="16">
        <v>16.767700000000001</v>
      </c>
      <c r="AF131" s="16">
        <v>0</v>
      </c>
      <c r="AG131" s="16">
        <v>261024</v>
      </c>
      <c r="AH131" s="16">
        <v>0.2402</v>
      </c>
      <c r="AI131" s="16">
        <v>89.6</v>
      </c>
      <c r="AJ131" s="16">
        <v>90.7</v>
      </c>
      <c r="AK131" s="16">
        <v>-0.47039999999999998</v>
      </c>
      <c r="AL131" s="16">
        <v>-0.69579999999999997</v>
      </c>
      <c r="AM131" s="16">
        <v>-0.59670000000000001</v>
      </c>
      <c r="AN131" s="16">
        <v>-0.7611</v>
      </c>
      <c r="AO131" s="16">
        <v>-0.31</v>
      </c>
      <c r="AP131" s="16">
        <v>-0.45100000000000001</v>
      </c>
      <c r="AR131" s="16">
        <f t="shared" si="7"/>
        <v>1</v>
      </c>
      <c r="AS131" s="5">
        <f t="shared" si="4"/>
        <v>5.6698900000000003E-2</v>
      </c>
      <c r="AU131" s="16" t="s">
        <v>188</v>
      </c>
      <c r="AV131" s="16" t="s">
        <v>329</v>
      </c>
      <c r="AW131" s="16" t="s">
        <v>407</v>
      </c>
      <c r="AX131" s="97">
        <f t="shared" si="5"/>
        <v>0</v>
      </c>
      <c r="AY131" s="4">
        <f t="shared" si="6"/>
        <v>1.0280549999999999</v>
      </c>
    </row>
    <row r="132" spans="1:51" x14ac:dyDescent="0.25">
      <c r="A132" s="16" t="s">
        <v>405</v>
      </c>
      <c r="B132" s="16" t="s">
        <v>6</v>
      </c>
      <c r="C132" s="16" t="s">
        <v>210</v>
      </c>
      <c r="D132" s="16">
        <v>1993</v>
      </c>
      <c r="E132" s="16" t="s">
        <v>747</v>
      </c>
      <c r="F132" s="16" t="s">
        <v>592</v>
      </c>
      <c r="G132" s="10">
        <v>886.03300000000002</v>
      </c>
      <c r="H132" s="73">
        <v>6.7867540000000002</v>
      </c>
      <c r="I132" s="16" t="s">
        <v>6700</v>
      </c>
      <c r="J132" s="71">
        <v>-9.7000000000000003E-2</v>
      </c>
      <c r="K132" s="71">
        <v>0.30399999999999999</v>
      </c>
      <c r="L132" s="16">
        <v>2.9588400000000001E-2</v>
      </c>
      <c r="M132" s="16">
        <v>-0.47687740000000001</v>
      </c>
      <c r="N132" s="16">
        <v>0.95741480000000001</v>
      </c>
      <c r="O132" s="16">
        <v>-0.1056923</v>
      </c>
      <c r="P132" s="16">
        <v>9.1178099999999998E-2</v>
      </c>
      <c r="Q132" s="16">
        <v>-0.42766369999999998</v>
      </c>
      <c r="R132" s="16">
        <v>0.21010000000000001</v>
      </c>
      <c r="S132" s="16">
        <v>1.3599999999999999E-2</v>
      </c>
      <c r="T132" s="16">
        <v>4.8999999999999998E-3</v>
      </c>
      <c r="U132" s="16">
        <v>1.9999</v>
      </c>
      <c r="V132" s="16">
        <v>57.537999999999997</v>
      </c>
      <c r="W132" s="16">
        <v>12.936</v>
      </c>
      <c r="X132" s="16">
        <v>425.61799999999999</v>
      </c>
      <c r="Y132" s="16">
        <v>46.561500000000002</v>
      </c>
      <c r="Z132" s="16">
        <v>6.2700000000000006E-2</v>
      </c>
      <c r="AA132" s="16">
        <v>-0.78832170000000001</v>
      </c>
      <c r="AB132" s="16">
        <v>0.27</v>
      </c>
      <c r="AC132" s="16">
        <v>5</v>
      </c>
      <c r="AD132" s="16">
        <v>43.07</v>
      </c>
      <c r="AE132" s="16">
        <v>17.315000000000001</v>
      </c>
      <c r="AF132" s="16">
        <v>0</v>
      </c>
      <c r="AG132" s="16">
        <v>186813</v>
      </c>
      <c r="AH132" s="16">
        <v>0.24590000000000001</v>
      </c>
      <c r="AI132" s="16">
        <v>89.5</v>
      </c>
      <c r="AJ132" s="16">
        <v>90.7</v>
      </c>
      <c r="AK132" s="16">
        <v>-0.48049999999999998</v>
      </c>
      <c r="AL132" s="16">
        <v>-0.68810000000000004</v>
      </c>
      <c r="AM132" s="16">
        <v>-0.57069999999999999</v>
      </c>
      <c r="AN132" s="16">
        <v>-0.72270000000000001</v>
      </c>
      <c r="AO132" s="16">
        <v>-0.27910000000000001</v>
      </c>
      <c r="AP132" s="16">
        <v>-0.44740000000000002</v>
      </c>
      <c r="AR132" s="16">
        <f t="shared" si="7"/>
        <v>1</v>
      </c>
      <c r="AS132" s="5">
        <f t="shared" ref="AS132:AS195" si="30">IF(D132=1985, 0, L132-L131)</f>
        <v>8.5151499999999991E-2</v>
      </c>
      <c r="AU132" s="16" t="s">
        <v>111</v>
      </c>
      <c r="AV132" s="16" t="s">
        <v>330</v>
      </c>
      <c r="AW132" s="16" t="s">
        <v>408</v>
      </c>
      <c r="AX132" s="97">
        <f t="shared" ref="AX132:AX195" si="31">SUMIFS(AR$4:AR$6063,C$4:C$6063,AV132, D$4:D$6063, 2014)</f>
        <v>1</v>
      </c>
      <c r="AY132" s="4">
        <f t="shared" ref="AY132:AY195" si="32">SUMIFS(AS$4:AS$6064,C$4:C$6064,$AV132)</f>
        <v>0.85778749999999981</v>
      </c>
    </row>
    <row r="133" spans="1:51" x14ac:dyDescent="0.25">
      <c r="A133" s="16" t="s">
        <v>405</v>
      </c>
      <c r="B133" s="16" t="s">
        <v>6</v>
      </c>
      <c r="C133" s="16" t="s">
        <v>210</v>
      </c>
      <c r="D133" s="16">
        <v>1994</v>
      </c>
      <c r="E133" s="16" t="s">
        <v>746</v>
      </c>
      <c r="F133" s="16" t="s">
        <v>592</v>
      </c>
      <c r="G133" s="10">
        <v>956.471</v>
      </c>
      <c r="H133" s="73">
        <v>6.8632499999999999</v>
      </c>
      <c r="I133" s="16" t="s">
        <v>6700</v>
      </c>
      <c r="J133" s="71">
        <v>6.5000000000000002E-2</v>
      </c>
      <c r="K133" s="71">
        <v>0.32500000000000001</v>
      </c>
      <c r="L133" s="16">
        <v>7.6315900000000006E-2</v>
      </c>
      <c r="M133" s="16">
        <v>-0.46507490000000001</v>
      </c>
      <c r="N133" s="16">
        <v>0.97950859999999995</v>
      </c>
      <c r="O133" s="16">
        <v>-5.6326099999999997E-2</v>
      </c>
      <c r="P133" s="16">
        <v>9.5294799999999999E-2</v>
      </c>
      <c r="Q133" s="16">
        <v>-0.41127799999999998</v>
      </c>
      <c r="R133" s="16">
        <v>0.21210000000000001</v>
      </c>
      <c r="S133" s="16">
        <v>1.52E-2</v>
      </c>
      <c r="T133" s="16">
        <v>5.4000000000000003E-3</v>
      </c>
      <c r="U133" s="16">
        <v>2.0543</v>
      </c>
      <c r="V133" s="16">
        <v>57.923999999999999</v>
      </c>
      <c r="W133" s="16">
        <v>13.048</v>
      </c>
      <c r="X133" s="16">
        <v>425.82600000000002</v>
      </c>
      <c r="Y133" s="16">
        <v>47.584099999999999</v>
      </c>
      <c r="Z133" s="16">
        <v>7.7399999999999997E-2</v>
      </c>
      <c r="AA133" s="16">
        <v>-0.78793340000000001</v>
      </c>
      <c r="AB133" s="16">
        <v>0.27</v>
      </c>
      <c r="AC133" s="16">
        <v>5</v>
      </c>
      <c r="AD133" s="16">
        <v>43.06</v>
      </c>
      <c r="AE133" s="16">
        <v>17.845700000000001</v>
      </c>
      <c r="AF133" s="16">
        <v>0</v>
      </c>
      <c r="AG133" s="16">
        <v>171979</v>
      </c>
      <c r="AH133" s="16">
        <v>0.25964999999999999</v>
      </c>
      <c r="AI133" s="16">
        <v>89.5</v>
      </c>
      <c r="AJ133" s="16">
        <v>90.6</v>
      </c>
      <c r="AK133" s="16">
        <v>-0.49059999999999998</v>
      </c>
      <c r="AL133" s="16">
        <v>-0.6804</v>
      </c>
      <c r="AM133" s="16">
        <v>-0.54469999999999996</v>
      </c>
      <c r="AN133" s="16">
        <v>-0.68430000000000002</v>
      </c>
      <c r="AO133" s="16">
        <v>-0.2482</v>
      </c>
      <c r="AP133" s="16">
        <v>-0.44390000000000002</v>
      </c>
      <c r="AR133" s="16">
        <f t="shared" ref="AR133:AR196" si="33">IF(OR(AND(I133&lt;&gt;"", I133&gt;=10000000, AQ133&lt;=32.5), AND(A133="Middle East &amp; North Africa", I133&lt;&gt;"", I133&gt;=9000000, AQ133&lt;&gt;"", AQ133&lt;=32.5)), 0, 1)</f>
        <v>1</v>
      </c>
      <c r="AS133" s="5">
        <f t="shared" si="30"/>
        <v>4.6727500000000005E-2</v>
      </c>
      <c r="AU133" s="16" t="s">
        <v>117</v>
      </c>
      <c r="AV133" s="16" t="s">
        <v>331</v>
      </c>
      <c r="AW133" s="16" t="s">
        <v>404</v>
      </c>
      <c r="AX133" s="97">
        <f t="shared" si="31"/>
        <v>0</v>
      </c>
      <c r="AY133" s="4">
        <f t="shared" si="32"/>
        <v>0.78813399999999989</v>
      </c>
    </row>
    <row r="134" spans="1:51" x14ac:dyDescent="0.25">
      <c r="A134" s="16" t="s">
        <v>405</v>
      </c>
      <c r="B134" s="16" t="s">
        <v>6</v>
      </c>
      <c r="C134" s="16" t="s">
        <v>210</v>
      </c>
      <c r="D134" s="16">
        <v>1995</v>
      </c>
      <c r="E134" s="16" t="s">
        <v>727</v>
      </c>
      <c r="F134" s="16" t="s">
        <v>592</v>
      </c>
      <c r="G134" s="10">
        <v>1043.54</v>
      </c>
      <c r="H134" s="73">
        <v>6.9503769999999996</v>
      </c>
      <c r="I134" s="16" t="s">
        <v>6700</v>
      </c>
      <c r="J134" s="71">
        <v>6.9000000000000006E-2</v>
      </c>
      <c r="K134" s="71">
        <v>0.34799999999999998</v>
      </c>
      <c r="L134" s="16">
        <v>8.3948999999999996E-2</v>
      </c>
      <c r="M134" s="16">
        <v>-0.4514764</v>
      </c>
      <c r="N134" s="16">
        <v>0.94868339999999995</v>
      </c>
      <c r="O134" s="16">
        <v>-3.7609999999999998E-2</v>
      </c>
      <c r="P134" s="16">
        <v>9.4757599999999997E-2</v>
      </c>
      <c r="Q134" s="16">
        <v>-0.39485619999999999</v>
      </c>
      <c r="R134" s="16">
        <v>0.21410000000000001</v>
      </c>
      <c r="S134" s="16">
        <v>1.9E-2</v>
      </c>
      <c r="T134" s="16">
        <v>5.1999999999999998E-3</v>
      </c>
      <c r="U134" s="16">
        <v>2.1086999999999998</v>
      </c>
      <c r="V134" s="16">
        <v>58.31</v>
      </c>
      <c r="W134" s="16">
        <v>13.16</v>
      </c>
      <c r="X134" s="16">
        <v>417.73700000000002</v>
      </c>
      <c r="Y134" s="16">
        <v>48.6068</v>
      </c>
      <c r="Z134" s="16">
        <v>7.5700000000000003E-2</v>
      </c>
      <c r="AA134" s="16">
        <v>-0.78754500000000005</v>
      </c>
      <c r="AB134" s="16">
        <v>0.27</v>
      </c>
      <c r="AC134" s="16">
        <v>5</v>
      </c>
      <c r="AD134" s="16">
        <v>43.05</v>
      </c>
      <c r="AE134" s="16">
        <v>18.081600000000002</v>
      </c>
      <c r="AF134" s="16">
        <v>0</v>
      </c>
      <c r="AG134" s="16">
        <v>172532</v>
      </c>
      <c r="AH134" s="16">
        <v>0.25480000000000003</v>
      </c>
      <c r="AI134" s="16">
        <v>89.4</v>
      </c>
      <c r="AJ134" s="16">
        <v>90.5</v>
      </c>
      <c r="AK134" s="16">
        <v>-0.50070000000000003</v>
      </c>
      <c r="AL134" s="16">
        <v>-0.67269999999999996</v>
      </c>
      <c r="AM134" s="16">
        <v>-0.51859999999999995</v>
      </c>
      <c r="AN134" s="16">
        <v>-0.64590000000000003</v>
      </c>
      <c r="AO134" s="16">
        <v>-0.21729999999999999</v>
      </c>
      <c r="AP134" s="16">
        <v>-0.44030000000000002</v>
      </c>
      <c r="AR134" s="16">
        <f t="shared" si="33"/>
        <v>1</v>
      </c>
      <c r="AS134" s="5">
        <f t="shared" si="30"/>
        <v>7.6330999999999899E-3</v>
      </c>
      <c r="AU134" s="16" t="s">
        <v>115</v>
      </c>
      <c r="AV134" s="16" t="s">
        <v>332</v>
      </c>
      <c r="AW134" s="16" t="s">
        <v>414</v>
      </c>
      <c r="AX134" s="97">
        <f t="shared" si="31"/>
        <v>0</v>
      </c>
      <c r="AY134" s="4">
        <f t="shared" si="32"/>
        <v>1.3343370000000001</v>
      </c>
    </row>
    <row r="135" spans="1:51" x14ac:dyDescent="0.25">
      <c r="A135" s="16" t="s">
        <v>405</v>
      </c>
      <c r="B135" s="16" t="s">
        <v>6</v>
      </c>
      <c r="C135" s="16" t="s">
        <v>210</v>
      </c>
      <c r="D135" s="16">
        <v>1996</v>
      </c>
      <c r="E135" s="16" t="s">
        <v>742</v>
      </c>
      <c r="F135" s="16" t="s">
        <v>592</v>
      </c>
      <c r="G135" s="10">
        <v>1121.8800000000001</v>
      </c>
      <c r="H135" s="73">
        <v>7.0227630000000003</v>
      </c>
      <c r="I135" s="16" t="s">
        <v>6700</v>
      </c>
      <c r="J135" s="71">
        <v>8.5999999999999993E-2</v>
      </c>
      <c r="K135" s="71">
        <v>0.379</v>
      </c>
      <c r="L135" s="16">
        <v>0.1047057</v>
      </c>
      <c r="M135" s="16">
        <v>-0.43236649999999999</v>
      </c>
      <c r="N135" s="16">
        <v>0.92079960000000005</v>
      </c>
      <c r="O135" s="16">
        <v>1.8502E-3</v>
      </c>
      <c r="P135" s="16">
        <v>0.1097037</v>
      </c>
      <c r="Q135" s="16">
        <v>-0.3956691</v>
      </c>
      <c r="R135" s="16">
        <v>0.21609999999999999</v>
      </c>
      <c r="S135" s="16">
        <v>2.1299999999999999E-2</v>
      </c>
      <c r="T135" s="16">
        <v>6.1999999999999998E-3</v>
      </c>
      <c r="U135" s="16">
        <v>1.8484</v>
      </c>
      <c r="V135" s="16">
        <v>58.893999999999998</v>
      </c>
      <c r="W135" s="16">
        <v>13.311999999999999</v>
      </c>
      <c r="X135" s="16">
        <v>414.25200000000001</v>
      </c>
      <c r="Y135" s="16">
        <v>49.629399999999997</v>
      </c>
      <c r="Z135" s="16">
        <v>8.5099999999999995E-2</v>
      </c>
      <c r="AA135" s="16">
        <v>-0.78715659999999998</v>
      </c>
      <c r="AB135" s="16">
        <v>0.27</v>
      </c>
      <c r="AC135" s="16">
        <v>5</v>
      </c>
      <c r="AD135" s="16">
        <v>43.04</v>
      </c>
      <c r="AE135" s="16">
        <v>18.260999999999999</v>
      </c>
      <c r="AF135" s="16">
        <v>9.4999999999999998E-3</v>
      </c>
      <c r="AG135" s="16">
        <v>195814</v>
      </c>
      <c r="AH135" s="16">
        <v>0.25650000000000001</v>
      </c>
      <c r="AI135" s="16">
        <v>89.4</v>
      </c>
      <c r="AJ135" s="16">
        <v>90.5</v>
      </c>
      <c r="AK135" s="16">
        <v>-0.73450000000000004</v>
      </c>
      <c r="AL135" s="16">
        <v>-0.47270000000000001</v>
      </c>
      <c r="AM135" s="16">
        <v>-0.40839999999999999</v>
      </c>
      <c r="AN135" s="16">
        <v>-0.51970000000000005</v>
      </c>
      <c r="AO135" s="16">
        <v>-0.34760000000000002</v>
      </c>
      <c r="AP135" s="16">
        <v>-0.4919</v>
      </c>
      <c r="AR135" s="16">
        <f t="shared" si="33"/>
        <v>1</v>
      </c>
      <c r="AS135" s="5">
        <f t="shared" si="30"/>
        <v>2.0756700000000003E-2</v>
      </c>
      <c r="AU135" s="16" t="s">
        <v>118</v>
      </c>
      <c r="AV135" s="16" t="s">
        <v>333</v>
      </c>
      <c r="AW135" s="16" t="s">
        <v>414</v>
      </c>
      <c r="AX135" s="97">
        <f t="shared" si="31"/>
        <v>1</v>
      </c>
      <c r="AY135" s="4">
        <f t="shared" si="32"/>
        <v>1.0716259999999997</v>
      </c>
    </row>
    <row r="136" spans="1:51" x14ac:dyDescent="0.25">
      <c r="A136" s="16" t="s">
        <v>405</v>
      </c>
      <c r="B136" s="16" t="s">
        <v>6</v>
      </c>
      <c r="C136" s="16" t="s">
        <v>210</v>
      </c>
      <c r="D136" s="16">
        <v>1997</v>
      </c>
      <c r="E136" s="16" t="s">
        <v>744</v>
      </c>
      <c r="F136" s="16" t="s">
        <v>592</v>
      </c>
      <c r="G136" s="10">
        <v>1172.1400000000001</v>
      </c>
      <c r="H136" s="73">
        <v>7.0665839999999998</v>
      </c>
      <c r="I136" s="16" t="s">
        <v>6700</v>
      </c>
      <c r="J136" s="71">
        <v>7.0999999999999994E-2</v>
      </c>
      <c r="K136" s="71">
        <v>0.40699999999999997</v>
      </c>
      <c r="L136" s="16">
        <v>7.4373900000000007E-2</v>
      </c>
      <c r="M136" s="16">
        <v>-0.48848429999999998</v>
      </c>
      <c r="N136" s="16">
        <v>0.87094800000000006</v>
      </c>
      <c r="O136" s="16">
        <v>2.2622300000000001E-2</v>
      </c>
      <c r="P136" s="16">
        <v>0.11274679999999999</v>
      </c>
      <c r="Q136" s="16">
        <v>-0.38384079999999998</v>
      </c>
      <c r="R136" s="16">
        <v>0.18690000000000001</v>
      </c>
      <c r="S136" s="16">
        <v>1.24E-2</v>
      </c>
      <c r="T136" s="16">
        <v>5.4999999999999997E-3</v>
      </c>
      <c r="U136" s="16">
        <v>2.2174999999999998</v>
      </c>
      <c r="V136" s="16">
        <v>59.478000000000002</v>
      </c>
      <c r="W136" s="16">
        <v>13.464</v>
      </c>
      <c r="X136" s="16">
        <v>396.947</v>
      </c>
      <c r="Y136" s="16">
        <v>50.652099999999997</v>
      </c>
      <c r="Z136" s="16">
        <v>8.4500000000000006E-2</v>
      </c>
      <c r="AA136" s="16">
        <v>-0.78676820000000003</v>
      </c>
      <c r="AB136" s="16">
        <v>0.27</v>
      </c>
      <c r="AC136" s="16">
        <v>5</v>
      </c>
      <c r="AD136" s="16">
        <v>43.03</v>
      </c>
      <c r="AE136" s="16">
        <v>18.096299999999999</v>
      </c>
      <c r="AF136" s="16">
        <v>0.15939999999999999</v>
      </c>
      <c r="AG136" s="16">
        <v>192150</v>
      </c>
      <c r="AH136" s="16">
        <v>0.25940000000000002</v>
      </c>
      <c r="AI136" s="16">
        <v>89.4</v>
      </c>
      <c r="AJ136" s="16">
        <v>91</v>
      </c>
      <c r="AK136" s="16">
        <v>-0.55859999999999999</v>
      </c>
      <c r="AL136" s="16">
        <v>-0.60489999999999999</v>
      </c>
      <c r="AM136" s="16">
        <v>-0.47599999999999998</v>
      </c>
      <c r="AN136" s="16">
        <v>-0.64039999999999997</v>
      </c>
      <c r="AO136" s="16">
        <v>-0.22739999999999999</v>
      </c>
      <c r="AP136" s="16">
        <v>-0.42359999999999998</v>
      </c>
      <c r="AR136" s="16">
        <f t="shared" si="33"/>
        <v>1</v>
      </c>
      <c r="AS136" s="5">
        <f t="shared" si="30"/>
        <v>-3.0331799999999992E-2</v>
      </c>
      <c r="AU136" s="16" t="s">
        <v>114</v>
      </c>
      <c r="AV136" s="16" t="s">
        <v>334</v>
      </c>
      <c r="AW136" s="16" t="s">
        <v>409</v>
      </c>
      <c r="AX136" s="97">
        <f t="shared" si="31"/>
        <v>1</v>
      </c>
      <c r="AY136" s="4">
        <f t="shared" si="32"/>
        <v>0.79182970000000008</v>
      </c>
    </row>
    <row r="137" spans="1:51" x14ac:dyDescent="0.25">
      <c r="A137" s="16" t="s">
        <v>405</v>
      </c>
      <c r="B137" s="16" t="s">
        <v>6</v>
      </c>
      <c r="C137" s="16" t="s">
        <v>210</v>
      </c>
      <c r="D137" s="16">
        <v>1998</v>
      </c>
      <c r="E137" s="16" t="s">
        <v>738</v>
      </c>
      <c r="F137" s="16" t="s">
        <v>592</v>
      </c>
      <c r="G137" s="10">
        <v>1267.58</v>
      </c>
      <c r="H137" s="73">
        <v>7.1448609999999997</v>
      </c>
      <c r="I137" s="16" t="s">
        <v>6700</v>
      </c>
      <c r="J137" s="71">
        <v>0.09</v>
      </c>
      <c r="K137" s="71">
        <v>0.44500000000000001</v>
      </c>
      <c r="L137" s="16">
        <v>0.1003078</v>
      </c>
      <c r="M137" s="16">
        <v>-0.49472719999999998</v>
      </c>
      <c r="N137" s="16">
        <v>0.88070899999999996</v>
      </c>
      <c r="O137" s="16">
        <v>5.6662400000000002E-2</v>
      </c>
      <c r="P137" s="16">
        <v>0.1202129</v>
      </c>
      <c r="Q137" s="16">
        <v>-0.37204870000000001</v>
      </c>
      <c r="R137" s="16">
        <v>0.22600000000000001</v>
      </c>
      <c r="S137" s="16">
        <v>5.5999999999999999E-3</v>
      </c>
      <c r="T137" s="16">
        <v>5.3E-3</v>
      </c>
      <c r="U137" s="16">
        <v>2.2717999999999998</v>
      </c>
      <c r="V137" s="16">
        <v>60.061999999999998</v>
      </c>
      <c r="W137" s="16">
        <v>13.616</v>
      </c>
      <c r="X137" s="16">
        <v>394.178</v>
      </c>
      <c r="Y137" s="16">
        <v>51.674700000000001</v>
      </c>
      <c r="Z137" s="16">
        <v>9.0999999999999998E-2</v>
      </c>
      <c r="AA137" s="16">
        <v>-0.78637990000000002</v>
      </c>
      <c r="AB137" s="16">
        <v>0.27</v>
      </c>
      <c r="AC137" s="16">
        <v>5</v>
      </c>
      <c r="AD137" s="16">
        <v>43.02</v>
      </c>
      <c r="AE137" s="16">
        <v>17.880099999999999</v>
      </c>
      <c r="AF137" s="16">
        <v>0.25159999999999999</v>
      </c>
      <c r="AG137" s="16">
        <v>198878</v>
      </c>
      <c r="AH137" s="16">
        <v>0.26219999999999999</v>
      </c>
      <c r="AI137" s="16">
        <v>89.4</v>
      </c>
      <c r="AJ137" s="16">
        <v>91.5</v>
      </c>
      <c r="AK137" s="16">
        <v>-0.38269999999999998</v>
      </c>
      <c r="AL137" s="16">
        <v>-0.73709999999999998</v>
      </c>
      <c r="AM137" s="16">
        <v>-0.54369999999999996</v>
      </c>
      <c r="AN137" s="16">
        <v>-0.7611</v>
      </c>
      <c r="AO137" s="16">
        <v>-0.1072</v>
      </c>
      <c r="AP137" s="16">
        <v>-0.35539999999999999</v>
      </c>
      <c r="AR137" s="16">
        <f t="shared" si="33"/>
        <v>1</v>
      </c>
      <c r="AS137" s="5">
        <f t="shared" si="30"/>
        <v>2.5933899999999996E-2</v>
      </c>
      <c r="AU137" s="16" t="s">
        <v>112</v>
      </c>
      <c r="AV137" s="16" t="s">
        <v>335</v>
      </c>
      <c r="AW137" s="16" t="s">
        <v>408</v>
      </c>
      <c r="AX137" s="97">
        <f t="shared" si="31"/>
        <v>0</v>
      </c>
      <c r="AY137" s="4">
        <f t="shared" si="32"/>
        <v>1.1896609999999999</v>
      </c>
    </row>
    <row r="138" spans="1:51" x14ac:dyDescent="0.25">
      <c r="A138" s="16" t="s">
        <v>405</v>
      </c>
      <c r="B138" s="16" t="s">
        <v>6</v>
      </c>
      <c r="C138" s="16" t="s">
        <v>210</v>
      </c>
      <c r="D138" s="16">
        <v>1999</v>
      </c>
      <c r="E138" s="16" t="s">
        <v>722</v>
      </c>
      <c r="F138" s="16" t="s">
        <v>592</v>
      </c>
      <c r="G138" s="10">
        <v>1317.74</v>
      </c>
      <c r="H138" s="73">
        <v>7.183675</v>
      </c>
      <c r="I138" s="16" t="s">
        <v>6700</v>
      </c>
      <c r="J138" s="71">
        <v>5.2999999999999999E-2</v>
      </c>
      <c r="K138" s="71">
        <v>0.46899999999999997</v>
      </c>
      <c r="L138" s="16">
        <v>0.1269334</v>
      </c>
      <c r="M138" s="16">
        <v>-0.49030849999999998</v>
      </c>
      <c r="N138" s="16">
        <v>0.90173970000000003</v>
      </c>
      <c r="O138" s="16">
        <v>9.7806900000000002E-2</v>
      </c>
      <c r="P138" s="16">
        <v>0.1244122</v>
      </c>
      <c r="Q138" s="16">
        <v>-0.385214</v>
      </c>
      <c r="R138" s="16">
        <v>0.214</v>
      </c>
      <c r="S138" s="16">
        <v>8.5000000000000006E-3</v>
      </c>
      <c r="T138" s="16">
        <v>5.3E-3</v>
      </c>
      <c r="U138" s="16">
        <v>2.2351999999999999</v>
      </c>
      <c r="V138" s="16">
        <v>60.646000000000001</v>
      </c>
      <c r="W138" s="16">
        <v>13.768000000000001</v>
      </c>
      <c r="X138" s="16">
        <v>394.67399999999998</v>
      </c>
      <c r="Y138" s="16">
        <v>52.697400000000002</v>
      </c>
      <c r="Z138" s="16">
        <v>0.1013</v>
      </c>
      <c r="AA138" s="16">
        <v>-0.78599140000000001</v>
      </c>
      <c r="AB138" s="16">
        <v>0.27</v>
      </c>
      <c r="AC138" s="16">
        <v>5</v>
      </c>
      <c r="AD138" s="16">
        <v>43.01</v>
      </c>
      <c r="AE138" s="16">
        <v>17.5898</v>
      </c>
      <c r="AF138" s="16">
        <v>0.26379999999999998</v>
      </c>
      <c r="AG138" s="16">
        <v>184788</v>
      </c>
      <c r="AH138" s="16">
        <v>0.28234999999999999</v>
      </c>
      <c r="AI138" s="16">
        <v>89.4</v>
      </c>
      <c r="AJ138" s="16">
        <v>92.1</v>
      </c>
      <c r="AK138" s="16">
        <v>-0.39829999999999999</v>
      </c>
      <c r="AL138" s="16">
        <v>-0.69430000000000003</v>
      </c>
      <c r="AM138" s="16">
        <v>-0.5575</v>
      </c>
      <c r="AN138" s="16">
        <v>-0.78159999999999996</v>
      </c>
      <c r="AO138" s="16">
        <v>-0.121</v>
      </c>
      <c r="AP138" s="16">
        <v>-0.40799999999999997</v>
      </c>
      <c r="AR138" s="16">
        <f t="shared" si="33"/>
        <v>1</v>
      </c>
      <c r="AS138" s="5">
        <f t="shared" si="30"/>
        <v>2.6625599999999999E-2</v>
      </c>
      <c r="AU138" s="16" t="s">
        <v>113</v>
      </c>
      <c r="AV138" s="16" t="s">
        <v>336</v>
      </c>
      <c r="AW138" s="16" t="s">
        <v>408</v>
      </c>
      <c r="AX138" s="97">
        <f t="shared" si="31"/>
        <v>0</v>
      </c>
      <c r="AY138" s="4">
        <f t="shared" si="32"/>
        <v>0.6166109999999998</v>
      </c>
    </row>
    <row r="139" spans="1:51" x14ac:dyDescent="0.25">
      <c r="A139" s="16" t="s">
        <v>405</v>
      </c>
      <c r="B139" s="16" t="s">
        <v>6</v>
      </c>
      <c r="C139" s="16" t="s">
        <v>210</v>
      </c>
      <c r="D139" s="16">
        <v>2000</v>
      </c>
      <c r="E139" s="16" t="s">
        <v>737</v>
      </c>
      <c r="F139" s="16" t="s">
        <v>592</v>
      </c>
      <c r="G139" s="10">
        <v>1404.32</v>
      </c>
      <c r="H139" s="73">
        <v>7.2473099999999997</v>
      </c>
      <c r="I139" s="16">
        <v>3069588</v>
      </c>
      <c r="J139" s="71">
        <v>6.5000000000000002E-2</v>
      </c>
      <c r="K139" s="71">
        <v>0.501</v>
      </c>
      <c r="L139" s="16">
        <v>0.1792513</v>
      </c>
      <c r="M139" s="16">
        <v>-0.46030549999999998</v>
      </c>
      <c r="N139" s="16">
        <v>0.94465500000000002</v>
      </c>
      <c r="O139" s="16">
        <v>0.1482946</v>
      </c>
      <c r="P139" s="16">
        <v>0.1298668</v>
      </c>
      <c r="Q139" s="16">
        <v>-0.39841470000000001</v>
      </c>
      <c r="R139" s="16">
        <v>0.18459999999999999</v>
      </c>
      <c r="S139" s="16">
        <v>8.6E-3</v>
      </c>
      <c r="T139" s="16">
        <v>1.0200000000000001E-2</v>
      </c>
      <c r="U139" s="16">
        <v>2.7726999999999999</v>
      </c>
      <c r="V139" s="16">
        <v>61.23</v>
      </c>
      <c r="W139" s="16">
        <v>13.92</v>
      </c>
      <c r="X139" s="16">
        <v>389.13600000000002</v>
      </c>
      <c r="Y139" s="16">
        <v>53.72</v>
      </c>
      <c r="Z139" s="16">
        <v>0.1166</v>
      </c>
      <c r="AA139" s="16">
        <v>-0.7856031</v>
      </c>
      <c r="AB139" s="16">
        <v>0.27</v>
      </c>
      <c r="AC139" s="16">
        <v>5</v>
      </c>
      <c r="AD139" s="16">
        <v>43</v>
      </c>
      <c r="AE139" s="16">
        <v>17.339700000000001</v>
      </c>
      <c r="AF139" s="16">
        <v>0.56840000000000002</v>
      </c>
      <c r="AG139" s="16">
        <v>193687</v>
      </c>
      <c r="AH139" s="16">
        <v>0.27905000000000002</v>
      </c>
      <c r="AI139" s="16">
        <v>89.3</v>
      </c>
      <c r="AJ139" s="16">
        <v>92.6</v>
      </c>
      <c r="AK139" s="16">
        <v>-0.4138</v>
      </c>
      <c r="AL139" s="16">
        <v>-0.65159999999999996</v>
      </c>
      <c r="AM139" s="16">
        <v>-0.57140000000000002</v>
      </c>
      <c r="AN139" s="16">
        <v>-0.80210000000000004</v>
      </c>
      <c r="AO139" s="16">
        <v>-0.13489999999999999</v>
      </c>
      <c r="AP139" s="16">
        <v>-0.46060000000000001</v>
      </c>
      <c r="AR139" s="16">
        <f t="shared" si="33"/>
        <v>1</v>
      </c>
      <c r="AS139" s="5">
        <f t="shared" si="30"/>
        <v>5.2317900000000001E-2</v>
      </c>
      <c r="AU139" s="16" t="s">
        <v>189</v>
      </c>
      <c r="AV139" s="16" t="s">
        <v>337</v>
      </c>
      <c r="AW139" s="16" t="s">
        <v>407</v>
      </c>
      <c r="AX139" s="97">
        <f t="shared" si="31"/>
        <v>1</v>
      </c>
      <c r="AY139" s="4">
        <f t="shared" si="32"/>
        <v>0</v>
      </c>
    </row>
    <row r="140" spans="1:51" x14ac:dyDescent="0.25">
      <c r="A140" s="16" t="s">
        <v>405</v>
      </c>
      <c r="B140" s="16" t="s">
        <v>6</v>
      </c>
      <c r="C140" s="16" t="s">
        <v>210</v>
      </c>
      <c r="D140" s="16">
        <v>2001</v>
      </c>
      <c r="E140" s="16" t="s">
        <v>740</v>
      </c>
      <c r="F140" s="16" t="s">
        <v>592</v>
      </c>
      <c r="G140" s="10">
        <v>1548.08</v>
      </c>
      <c r="H140" s="73">
        <v>7.3447680000000002</v>
      </c>
      <c r="I140" s="16">
        <v>3050655</v>
      </c>
      <c r="J140" s="71">
        <v>9.8000000000000004E-2</v>
      </c>
      <c r="K140" s="71">
        <v>0.55300000000000005</v>
      </c>
      <c r="L140" s="16">
        <v>0.24155860000000001</v>
      </c>
      <c r="M140" s="16">
        <v>-0.4095009</v>
      </c>
      <c r="N140" s="16">
        <v>0.9198617</v>
      </c>
      <c r="O140" s="16">
        <v>0.1771035</v>
      </c>
      <c r="P140" s="16">
        <v>0.13414419999999999</v>
      </c>
      <c r="Q140" s="16">
        <v>-0.31438110000000002</v>
      </c>
      <c r="R140" s="16">
        <v>0.27989999999999998</v>
      </c>
      <c r="S140" s="16">
        <v>1.0500000000000001E-2</v>
      </c>
      <c r="T140" s="16">
        <v>9.2999999999999992E-3</v>
      </c>
      <c r="U140" s="16">
        <v>2.4693999999999998</v>
      </c>
      <c r="V140" s="16">
        <v>61.57</v>
      </c>
      <c r="W140" s="16">
        <v>13.824</v>
      </c>
      <c r="X140" s="16">
        <v>390.01100000000002</v>
      </c>
      <c r="Y140" s="16">
        <v>54.742699999999999</v>
      </c>
      <c r="Z140" s="16">
        <v>0.1203</v>
      </c>
      <c r="AA140" s="16">
        <v>-0.78521479999999999</v>
      </c>
      <c r="AB140" s="16">
        <v>0.27</v>
      </c>
      <c r="AC140" s="16">
        <v>5</v>
      </c>
      <c r="AD140" s="16">
        <v>42.99</v>
      </c>
      <c r="AE140" s="16">
        <v>17.368099999999998</v>
      </c>
      <c r="AF140" s="16">
        <v>0.83350000000000002</v>
      </c>
      <c r="AG140" s="16">
        <v>187743</v>
      </c>
      <c r="AH140" s="16">
        <v>0.28094999999999998</v>
      </c>
      <c r="AI140" s="16">
        <v>89.3</v>
      </c>
      <c r="AJ140" s="16">
        <v>93.1</v>
      </c>
      <c r="AK140" s="16">
        <v>-0.4506</v>
      </c>
      <c r="AL140" s="16">
        <v>-0.65069999999999995</v>
      </c>
      <c r="AM140" s="16">
        <v>-0.37190000000000001</v>
      </c>
      <c r="AN140" s="16">
        <v>-0.58140000000000003</v>
      </c>
      <c r="AO140" s="16">
        <v>-6.4000000000000001E-2</v>
      </c>
      <c r="AP140" s="16">
        <v>-0.4199</v>
      </c>
      <c r="AR140" s="16">
        <f t="shared" si="33"/>
        <v>1</v>
      </c>
      <c r="AS140" s="5">
        <f t="shared" si="30"/>
        <v>6.230730000000001E-2</v>
      </c>
      <c r="AU140" s="16" t="s">
        <v>116</v>
      </c>
      <c r="AV140" s="16" t="s">
        <v>338</v>
      </c>
      <c r="AW140" s="16" t="s">
        <v>414</v>
      </c>
      <c r="AX140" s="97">
        <f t="shared" si="31"/>
        <v>1</v>
      </c>
      <c r="AY140" s="4">
        <f t="shared" si="32"/>
        <v>1.1858249999999999</v>
      </c>
    </row>
    <row r="141" spans="1:51" x14ac:dyDescent="0.25">
      <c r="A141" s="16" t="s">
        <v>405</v>
      </c>
      <c r="B141" s="16" t="s">
        <v>6</v>
      </c>
      <c r="C141" s="16" t="s">
        <v>210</v>
      </c>
      <c r="D141" s="16">
        <v>2002</v>
      </c>
      <c r="E141" s="16" t="s">
        <v>731</v>
      </c>
      <c r="F141" s="16" t="s">
        <v>592</v>
      </c>
      <c r="G141" s="10">
        <v>1761.89</v>
      </c>
      <c r="H141" s="73">
        <v>7.4741419999999996</v>
      </c>
      <c r="I141" s="16">
        <v>3033897</v>
      </c>
      <c r="J141" s="71">
        <v>0.23</v>
      </c>
      <c r="K141" s="71">
        <v>0.69599999999999995</v>
      </c>
      <c r="L141" s="16">
        <v>0.31361319999999998</v>
      </c>
      <c r="M141" s="16">
        <v>-0.40798830000000003</v>
      </c>
      <c r="N141" s="16">
        <v>0.90132239999999997</v>
      </c>
      <c r="O141" s="16">
        <v>0.25689030000000002</v>
      </c>
      <c r="P141" s="16">
        <v>0.1484934</v>
      </c>
      <c r="Q141" s="16">
        <v>-0.2303655</v>
      </c>
      <c r="R141" s="16">
        <v>0.25259999999999999</v>
      </c>
      <c r="S141" s="16">
        <v>1.41E-2</v>
      </c>
      <c r="T141" s="16">
        <v>9.5999999999999992E-3</v>
      </c>
      <c r="U141" s="16">
        <v>2.1349999999999998</v>
      </c>
      <c r="V141" s="16">
        <v>61.91</v>
      </c>
      <c r="W141" s="16">
        <v>13.728</v>
      </c>
      <c r="X141" s="16">
        <v>392.37799999999999</v>
      </c>
      <c r="Y141" s="16">
        <v>55.765300000000003</v>
      </c>
      <c r="Z141" s="16">
        <v>0.13700000000000001</v>
      </c>
      <c r="AA141" s="16">
        <v>-0.8632784</v>
      </c>
      <c r="AB141" s="16">
        <v>0.27</v>
      </c>
      <c r="AC141" s="16">
        <v>5</v>
      </c>
      <c r="AD141" s="16">
        <v>45</v>
      </c>
      <c r="AE141" s="16">
        <v>17.8157</v>
      </c>
      <c r="AF141" s="16">
        <v>2.3416000000000001</v>
      </c>
      <c r="AG141" s="16">
        <v>181114</v>
      </c>
      <c r="AH141" s="16">
        <v>0.28334999999999999</v>
      </c>
      <c r="AI141" s="16">
        <v>89.3</v>
      </c>
      <c r="AJ141" s="16">
        <v>93.7</v>
      </c>
      <c r="AK141" s="16">
        <v>-0.4874</v>
      </c>
      <c r="AL141" s="16">
        <v>-0.64980000000000004</v>
      </c>
      <c r="AM141" s="16">
        <v>-0.17249999999999999</v>
      </c>
      <c r="AN141" s="16">
        <v>-0.36070000000000002</v>
      </c>
      <c r="AO141" s="16">
        <v>6.8999999999999999E-3</v>
      </c>
      <c r="AP141" s="16">
        <v>-0.37919999999999998</v>
      </c>
      <c r="AR141" s="16">
        <f t="shared" si="33"/>
        <v>1</v>
      </c>
      <c r="AS141" s="5">
        <f t="shared" si="30"/>
        <v>7.2054599999999969E-2</v>
      </c>
      <c r="AU141" s="16" t="s">
        <v>119</v>
      </c>
      <c r="AV141" s="16" t="s">
        <v>339</v>
      </c>
      <c r="AW141" s="16" t="s">
        <v>406</v>
      </c>
      <c r="AX141" s="97">
        <f t="shared" si="31"/>
        <v>1</v>
      </c>
      <c r="AY141" s="4">
        <f t="shared" si="32"/>
        <v>1.1992689000000001</v>
      </c>
    </row>
    <row r="142" spans="1:51" x14ac:dyDescent="0.25">
      <c r="A142" s="16" t="s">
        <v>405</v>
      </c>
      <c r="B142" s="16" t="s">
        <v>6</v>
      </c>
      <c r="C142" s="16" t="s">
        <v>210</v>
      </c>
      <c r="D142" s="16">
        <v>2003</v>
      </c>
      <c r="E142" s="16" t="s">
        <v>728</v>
      </c>
      <c r="F142" s="16" t="s">
        <v>592</v>
      </c>
      <c r="G142" s="10">
        <v>2019.98</v>
      </c>
      <c r="H142" s="73">
        <v>7.6108450000000003</v>
      </c>
      <c r="I142" s="16">
        <v>3017806</v>
      </c>
      <c r="J142" s="71">
        <v>0.11700000000000001</v>
      </c>
      <c r="K142" s="71">
        <v>0.78200000000000003</v>
      </c>
      <c r="L142" s="16">
        <v>0.36989699999999998</v>
      </c>
      <c r="M142" s="16">
        <v>-0.42750830000000001</v>
      </c>
      <c r="N142" s="16">
        <v>0.92276420000000003</v>
      </c>
      <c r="O142" s="16">
        <v>0.22882549999999999</v>
      </c>
      <c r="P142" s="16">
        <v>0.17822569999999999</v>
      </c>
      <c r="Q142" s="16">
        <v>-0.1036029</v>
      </c>
      <c r="R142" s="16">
        <v>0.2397</v>
      </c>
      <c r="S142" s="16">
        <v>1.0800000000000001E-2</v>
      </c>
      <c r="T142" s="16">
        <v>9.5999999999999992E-3</v>
      </c>
      <c r="U142" s="16">
        <v>2.1450999999999998</v>
      </c>
      <c r="V142" s="16">
        <v>62.25</v>
      </c>
      <c r="W142" s="16">
        <v>13.632</v>
      </c>
      <c r="X142" s="16">
        <v>395.33499999999998</v>
      </c>
      <c r="Y142" s="16">
        <v>56.787999999999997</v>
      </c>
      <c r="Z142" s="16">
        <v>0.11020000000000001</v>
      </c>
      <c r="AA142" s="16">
        <v>-0.8632784</v>
      </c>
      <c r="AB142" s="16">
        <v>0.27</v>
      </c>
      <c r="AC142" s="16">
        <v>5</v>
      </c>
      <c r="AD142" s="16">
        <v>45</v>
      </c>
      <c r="AE142" s="16">
        <v>18.566299999999998</v>
      </c>
      <c r="AF142" s="16">
        <v>3.7673999999999999</v>
      </c>
      <c r="AG142" s="16">
        <v>181167</v>
      </c>
      <c r="AH142" s="16">
        <v>0.30345</v>
      </c>
      <c r="AI142" s="16">
        <v>89.4</v>
      </c>
      <c r="AJ142" s="16">
        <v>94.3</v>
      </c>
      <c r="AK142" s="16">
        <v>-0.50309999999999999</v>
      </c>
      <c r="AL142" s="16">
        <v>-0.55400000000000005</v>
      </c>
      <c r="AM142" s="16">
        <v>-0.25530000000000003</v>
      </c>
      <c r="AN142" s="16">
        <v>0.20499999999999999</v>
      </c>
      <c r="AO142" s="16">
        <v>0.1754</v>
      </c>
      <c r="AP142" s="16">
        <v>-0.32540000000000002</v>
      </c>
      <c r="AR142" s="16">
        <f t="shared" si="33"/>
        <v>1</v>
      </c>
      <c r="AS142" s="5">
        <f t="shared" si="30"/>
        <v>5.6283799999999995E-2</v>
      </c>
      <c r="AU142" s="16" t="s">
        <v>120</v>
      </c>
      <c r="AV142" s="16" t="s">
        <v>340</v>
      </c>
      <c r="AW142" s="16" t="s">
        <v>404</v>
      </c>
      <c r="AX142" s="97">
        <f t="shared" si="31"/>
        <v>0</v>
      </c>
      <c r="AY142" s="4">
        <f t="shared" si="32"/>
        <v>0.60290399999999988</v>
      </c>
    </row>
    <row r="143" spans="1:51" x14ac:dyDescent="0.25">
      <c r="A143" s="16" t="s">
        <v>405</v>
      </c>
      <c r="B143" s="16" t="s">
        <v>6</v>
      </c>
      <c r="C143" s="16" t="s">
        <v>210</v>
      </c>
      <c r="D143" s="16">
        <v>2004</v>
      </c>
      <c r="E143" s="16" t="s">
        <v>732</v>
      </c>
      <c r="F143" s="16" t="s">
        <v>592</v>
      </c>
      <c r="G143" s="10">
        <v>2244.2199999999998</v>
      </c>
      <c r="H143" s="73">
        <v>7.7161140000000001</v>
      </c>
      <c r="I143" s="16">
        <v>3000612</v>
      </c>
      <c r="J143" s="71">
        <v>0.1</v>
      </c>
      <c r="K143" s="71">
        <v>0.86399999999999999</v>
      </c>
      <c r="L143" s="16">
        <v>0.42551430000000001</v>
      </c>
      <c r="M143" s="16">
        <v>-0.46983979999999997</v>
      </c>
      <c r="N143" s="16">
        <v>0.96191130000000002</v>
      </c>
      <c r="O143" s="16">
        <v>0.3944648</v>
      </c>
      <c r="P143" s="16">
        <v>0.210256</v>
      </c>
      <c r="Q143" s="16">
        <v>-0.18547649999999999</v>
      </c>
      <c r="R143" s="16">
        <v>0.21199999999999999</v>
      </c>
      <c r="S143" s="16">
        <v>4.0000000000000002E-4</v>
      </c>
      <c r="T143" s="16">
        <v>1.09E-2</v>
      </c>
      <c r="U143" s="16">
        <v>2.4866999999999999</v>
      </c>
      <c r="V143" s="16">
        <v>62.59</v>
      </c>
      <c r="W143" s="16">
        <v>13.536</v>
      </c>
      <c r="X143" s="16">
        <v>395.60199999999998</v>
      </c>
      <c r="Y143" s="16">
        <v>65.087199999999996</v>
      </c>
      <c r="Z143" s="16">
        <v>0.1145</v>
      </c>
      <c r="AA143" s="16">
        <v>-0.80113820000000002</v>
      </c>
      <c r="AB143" s="16">
        <v>0.27</v>
      </c>
      <c r="AC143" s="16">
        <v>5</v>
      </c>
      <c r="AD143" s="16">
        <v>43.4</v>
      </c>
      <c r="AE143" s="16">
        <v>19.1355</v>
      </c>
      <c r="AF143" s="16">
        <v>6.7195</v>
      </c>
      <c r="AG143" s="16">
        <v>199274</v>
      </c>
      <c r="AH143" s="16">
        <v>0.30385000000000001</v>
      </c>
      <c r="AI143" s="16">
        <v>89.4</v>
      </c>
      <c r="AJ143" s="16">
        <v>94.9</v>
      </c>
      <c r="AK143" s="16">
        <v>-0.57189999999999996</v>
      </c>
      <c r="AL143" s="16">
        <v>-0.60670000000000002</v>
      </c>
      <c r="AM143" s="16">
        <v>-0.1439</v>
      </c>
      <c r="AN143" s="16">
        <v>-0.12280000000000001</v>
      </c>
      <c r="AO143" s="16">
        <v>0.13200000000000001</v>
      </c>
      <c r="AP143" s="16">
        <v>-0.44640000000000002</v>
      </c>
      <c r="AR143" s="16">
        <f t="shared" si="33"/>
        <v>1</v>
      </c>
      <c r="AS143" s="5">
        <f t="shared" si="30"/>
        <v>5.5617300000000036E-2</v>
      </c>
      <c r="AU143" s="16" t="s">
        <v>190</v>
      </c>
      <c r="AV143" s="16" t="s">
        <v>341</v>
      </c>
      <c r="AW143" s="16" t="s">
        <v>407</v>
      </c>
      <c r="AX143" s="97">
        <f t="shared" si="31"/>
        <v>1</v>
      </c>
      <c r="AY143" s="4">
        <f t="shared" si="32"/>
        <v>2.4926586999999998</v>
      </c>
    </row>
    <row r="144" spans="1:51" x14ac:dyDescent="0.25">
      <c r="A144" s="16" t="s">
        <v>405</v>
      </c>
      <c r="B144" s="16" t="s">
        <v>6</v>
      </c>
      <c r="C144" s="16" t="s">
        <v>210</v>
      </c>
      <c r="D144" s="16">
        <v>2005</v>
      </c>
      <c r="E144" s="16" t="s">
        <v>749</v>
      </c>
      <c r="F144" s="16" t="s">
        <v>592</v>
      </c>
      <c r="G144" s="10">
        <v>2571.9899999999998</v>
      </c>
      <c r="H144" s="73">
        <v>7.8524339999999997</v>
      </c>
      <c r="I144" s="16">
        <v>2981259</v>
      </c>
      <c r="J144" s="71">
        <v>9.6000000000000002E-2</v>
      </c>
      <c r="K144" s="71">
        <v>0.95199999999999996</v>
      </c>
      <c r="L144" s="16">
        <v>0.44385079999999999</v>
      </c>
      <c r="M144" s="16">
        <v>-0.3772722</v>
      </c>
      <c r="N144" s="16">
        <v>0.99836740000000002</v>
      </c>
      <c r="O144" s="16">
        <v>0.2765261</v>
      </c>
      <c r="P144" s="16">
        <v>0.23953379999999999</v>
      </c>
      <c r="Q144" s="16">
        <v>-0.1783518</v>
      </c>
      <c r="R144" s="16">
        <v>0.2576</v>
      </c>
      <c r="S144" s="16">
        <v>1.46E-2</v>
      </c>
      <c r="T144" s="16">
        <v>1.24E-2</v>
      </c>
      <c r="U144" s="16">
        <v>2.7120000000000002</v>
      </c>
      <c r="V144" s="16">
        <v>62.93</v>
      </c>
      <c r="W144" s="16">
        <v>13.44</v>
      </c>
      <c r="X144" s="16">
        <v>397.36399999999998</v>
      </c>
      <c r="Y144" s="16">
        <v>61.541800000000002</v>
      </c>
      <c r="Z144" s="16">
        <v>0.10780000000000001</v>
      </c>
      <c r="AA144" s="16">
        <v>-0.71569530000000003</v>
      </c>
      <c r="AB144" s="16">
        <v>0.27</v>
      </c>
      <c r="AC144" s="16">
        <v>5</v>
      </c>
      <c r="AD144" s="16">
        <v>41.2</v>
      </c>
      <c r="AE144" s="16">
        <v>19.715399999999999</v>
      </c>
      <c r="AF144" s="16">
        <v>10.548999999999999</v>
      </c>
      <c r="AG144" s="16">
        <v>209525</v>
      </c>
      <c r="AH144" s="16">
        <v>0.30070000000000002</v>
      </c>
      <c r="AI144" s="16">
        <v>89.4</v>
      </c>
      <c r="AJ144" s="16">
        <v>95.5</v>
      </c>
      <c r="AK144" s="16">
        <v>-0.59519999999999995</v>
      </c>
      <c r="AL144" s="16">
        <v>-0.63270000000000004</v>
      </c>
      <c r="AM144" s="16">
        <v>-0.1336</v>
      </c>
      <c r="AN144" s="16">
        <v>-6.2899999999999998E-2</v>
      </c>
      <c r="AO144" s="16">
        <v>7.7499999999999999E-2</v>
      </c>
      <c r="AP144" s="16">
        <v>-0.36709999999999998</v>
      </c>
      <c r="AR144" s="16">
        <f t="shared" si="33"/>
        <v>1</v>
      </c>
      <c r="AS144" s="5">
        <f t="shared" si="30"/>
        <v>1.8336499999999978E-2</v>
      </c>
      <c r="AU144" s="16" t="s">
        <v>121</v>
      </c>
      <c r="AV144" s="16" t="s">
        <v>342</v>
      </c>
      <c r="AW144" s="16" t="s">
        <v>409</v>
      </c>
      <c r="AX144" s="97">
        <f t="shared" si="31"/>
        <v>1</v>
      </c>
      <c r="AY144" s="4">
        <f t="shared" si="32"/>
        <v>1.1786970000000001</v>
      </c>
    </row>
    <row r="145" spans="1:51" x14ac:dyDescent="0.25">
      <c r="A145" s="16" t="s">
        <v>405</v>
      </c>
      <c r="B145" s="16" t="s">
        <v>6</v>
      </c>
      <c r="C145" s="16" t="s">
        <v>210</v>
      </c>
      <c r="D145" s="16">
        <v>2006</v>
      </c>
      <c r="E145" s="16" t="s">
        <v>723</v>
      </c>
      <c r="F145" s="16" t="s">
        <v>592</v>
      </c>
      <c r="G145" s="10">
        <v>2933.83</v>
      </c>
      <c r="H145" s="73">
        <v>7.9840650000000002</v>
      </c>
      <c r="I145" s="16">
        <v>2958500</v>
      </c>
      <c r="J145" s="71">
        <v>9.1999999999999998E-2</v>
      </c>
      <c r="K145" s="71">
        <v>1.0429999999999999</v>
      </c>
      <c r="L145" s="16">
        <v>0.41772720000000002</v>
      </c>
      <c r="M145" s="16">
        <v>-0.3946133</v>
      </c>
      <c r="N145" s="16">
        <v>1.002346</v>
      </c>
      <c r="O145" s="16">
        <v>0.1792607</v>
      </c>
      <c r="P145" s="16">
        <v>0.34462490000000001</v>
      </c>
      <c r="Q145" s="16">
        <v>-0.2350902</v>
      </c>
      <c r="R145" s="16">
        <v>0.24060000000000001</v>
      </c>
      <c r="S145" s="16">
        <v>1.37E-2</v>
      </c>
      <c r="T145" s="16">
        <v>1.1900000000000001E-2</v>
      </c>
      <c r="U145" s="16">
        <v>2.7158000000000002</v>
      </c>
      <c r="V145" s="16">
        <v>63.008000000000003</v>
      </c>
      <c r="W145" s="16">
        <v>13.648</v>
      </c>
      <c r="X145" s="16">
        <v>395.697</v>
      </c>
      <c r="Y145" s="16">
        <v>54.9236</v>
      </c>
      <c r="Z145" s="16">
        <v>0.12989999999999999</v>
      </c>
      <c r="AA145" s="16">
        <v>-0.72734659999999995</v>
      </c>
      <c r="AB145" s="16">
        <v>0.27</v>
      </c>
      <c r="AC145" s="16">
        <v>5</v>
      </c>
      <c r="AD145" s="16">
        <v>41.5</v>
      </c>
      <c r="AE145" s="16">
        <v>20.110499999999998</v>
      </c>
      <c r="AF145" s="16">
        <v>41.9514</v>
      </c>
      <c r="AG145" s="16">
        <v>197891</v>
      </c>
      <c r="AH145" s="16">
        <v>0.31004999999999999</v>
      </c>
      <c r="AI145" s="16">
        <v>89.5</v>
      </c>
      <c r="AJ145" s="16">
        <v>96.1</v>
      </c>
      <c r="AK145" s="16">
        <v>-0.74680000000000002</v>
      </c>
      <c r="AL145" s="16">
        <v>-0.58960000000000001</v>
      </c>
      <c r="AM145" s="16">
        <v>-0.2157</v>
      </c>
      <c r="AN145" s="16">
        <v>-0.2797</v>
      </c>
      <c r="AO145" s="16">
        <v>0.27589999999999998</v>
      </c>
      <c r="AP145" s="16">
        <v>-0.50229999999999997</v>
      </c>
      <c r="AR145" s="16">
        <f t="shared" si="33"/>
        <v>1</v>
      </c>
      <c r="AS145" s="5">
        <f t="shared" si="30"/>
        <v>-2.6123599999999969E-2</v>
      </c>
      <c r="AU145" s="16" t="s">
        <v>124</v>
      </c>
      <c r="AV145" s="16" t="s">
        <v>343</v>
      </c>
      <c r="AW145" s="16" t="s">
        <v>407</v>
      </c>
      <c r="AX145" s="97">
        <f t="shared" si="31"/>
        <v>1</v>
      </c>
      <c r="AY145" s="4">
        <f t="shared" si="32"/>
        <v>0.41551000000000005</v>
      </c>
    </row>
    <row r="146" spans="1:51" x14ac:dyDescent="0.25">
      <c r="A146" s="16" t="s">
        <v>405</v>
      </c>
      <c r="B146" s="16" t="s">
        <v>6</v>
      </c>
      <c r="C146" s="16" t="s">
        <v>210</v>
      </c>
      <c r="D146" s="16">
        <v>2007</v>
      </c>
      <c r="E146" s="16" t="s">
        <v>726</v>
      </c>
      <c r="F146" s="16" t="s">
        <v>592</v>
      </c>
      <c r="G146" s="10">
        <v>3366.16</v>
      </c>
      <c r="H146" s="73">
        <v>8.1215290000000007</v>
      </c>
      <c r="I146" s="16">
        <v>2933056</v>
      </c>
      <c r="J146" s="71">
        <v>8.4000000000000005E-2</v>
      </c>
      <c r="K146" s="71">
        <v>1.135</v>
      </c>
      <c r="L146" s="16">
        <v>0.51775289999999996</v>
      </c>
      <c r="M146" s="16">
        <v>-0.41314260000000003</v>
      </c>
      <c r="N146" s="16">
        <v>1.094157</v>
      </c>
      <c r="O146" s="16">
        <v>0.23247880000000001</v>
      </c>
      <c r="P146" s="16">
        <v>0.41647489999999998</v>
      </c>
      <c r="Q146" s="16">
        <v>-0.21384919999999999</v>
      </c>
      <c r="R146" s="16">
        <v>0.21110000000000001</v>
      </c>
      <c r="S146" s="16">
        <v>1.01E-2</v>
      </c>
      <c r="T146" s="16">
        <v>1.3100000000000001E-2</v>
      </c>
      <c r="U146" s="16">
        <v>3.0188999999999999</v>
      </c>
      <c r="V146" s="16">
        <v>63.085999999999999</v>
      </c>
      <c r="W146" s="16">
        <v>13.856</v>
      </c>
      <c r="X146" s="16">
        <v>402.86500000000001</v>
      </c>
      <c r="Y146" s="16">
        <v>56.805100000000003</v>
      </c>
      <c r="Z146" s="16">
        <v>0.13739999999999999</v>
      </c>
      <c r="AA146" s="16">
        <v>-0.72346290000000002</v>
      </c>
      <c r="AB146" s="16">
        <v>0.27</v>
      </c>
      <c r="AC146" s="16">
        <v>5</v>
      </c>
      <c r="AD146" s="16">
        <v>41.4</v>
      </c>
      <c r="AE146" s="16">
        <v>20.893799999999999</v>
      </c>
      <c r="AF146" s="16">
        <v>62.758699999999997</v>
      </c>
      <c r="AG146" s="16">
        <v>197382</v>
      </c>
      <c r="AH146" s="16">
        <v>0.29339999999999999</v>
      </c>
      <c r="AI146" s="16">
        <v>89.5</v>
      </c>
      <c r="AJ146" s="16">
        <v>96.7</v>
      </c>
      <c r="AK146" s="16">
        <v>-0.7641</v>
      </c>
      <c r="AL146" s="16">
        <v>-0.67649999999999999</v>
      </c>
      <c r="AM146" s="16">
        <v>-0.35809999999999997</v>
      </c>
      <c r="AN146" s="16">
        <v>0.109</v>
      </c>
      <c r="AO146" s="16">
        <v>0.26119999999999999</v>
      </c>
      <c r="AP146" s="16">
        <v>-0.46360000000000001</v>
      </c>
      <c r="AR146" s="16">
        <f t="shared" si="33"/>
        <v>1</v>
      </c>
      <c r="AS146" s="5">
        <f t="shared" si="30"/>
        <v>0.10002569999999994</v>
      </c>
      <c r="AU146" s="16" t="s">
        <v>127</v>
      </c>
      <c r="AV146" s="16" t="s">
        <v>344</v>
      </c>
      <c r="AW146" s="16" t="s">
        <v>409</v>
      </c>
      <c r="AX146" s="97">
        <f t="shared" si="31"/>
        <v>1</v>
      </c>
      <c r="AY146" s="4">
        <f t="shared" si="32"/>
        <v>1.9274422000000002</v>
      </c>
    </row>
    <row r="147" spans="1:51" x14ac:dyDescent="0.25">
      <c r="A147" s="16" t="s">
        <v>405</v>
      </c>
      <c r="B147" s="16" t="s">
        <v>6</v>
      </c>
      <c r="C147" s="16" t="s">
        <v>210</v>
      </c>
      <c r="D147" s="16">
        <v>2008</v>
      </c>
      <c r="E147" s="16" t="s">
        <v>741</v>
      </c>
      <c r="F147" s="16" t="s">
        <v>592</v>
      </c>
      <c r="G147" s="10">
        <v>3629.16</v>
      </c>
      <c r="H147" s="73">
        <v>8.1967549999999996</v>
      </c>
      <c r="I147" s="16">
        <v>2908220</v>
      </c>
      <c r="J147" s="71">
        <v>1.7999999999999999E-2</v>
      </c>
      <c r="K147" s="71">
        <v>1.155</v>
      </c>
      <c r="L147" s="16">
        <v>0.61007610000000001</v>
      </c>
      <c r="M147" s="16">
        <v>-0.38185619999999998</v>
      </c>
      <c r="N147" s="16">
        <v>1.1460520000000001</v>
      </c>
      <c r="O147" s="16">
        <v>0.34761910000000001</v>
      </c>
      <c r="P147" s="16">
        <v>0.37852829999999998</v>
      </c>
      <c r="Q147" s="16">
        <v>-0.16699020000000001</v>
      </c>
      <c r="R147" s="16">
        <v>0.22439999999999999</v>
      </c>
      <c r="S147" s="16">
        <v>1.67E-2</v>
      </c>
      <c r="T147" s="16">
        <v>1.2999999999999999E-2</v>
      </c>
      <c r="U147" s="16">
        <v>3.1726999999999999</v>
      </c>
      <c r="V147" s="16">
        <v>63.164000000000001</v>
      </c>
      <c r="W147" s="16">
        <v>14.064</v>
      </c>
      <c r="X147" s="16">
        <v>406.23700000000002</v>
      </c>
      <c r="Y147" s="16">
        <v>61.9923</v>
      </c>
      <c r="Z147" s="16">
        <v>0.14630000000000001</v>
      </c>
      <c r="AA147" s="16">
        <v>-0.68462520000000004</v>
      </c>
      <c r="AB147" s="16">
        <v>0.27</v>
      </c>
      <c r="AC147" s="16">
        <v>5</v>
      </c>
      <c r="AD147" s="16">
        <v>40.4</v>
      </c>
      <c r="AE147" s="16">
        <v>21.044599999999999</v>
      </c>
      <c r="AF147" s="16">
        <v>48.430100000000003</v>
      </c>
      <c r="AG147" s="16">
        <v>193948</v>
      </c>
      <c r="AH147" s="16">
        <v>0.29049999999999998</v>
      </c>
      <c r="AI147" s="16">
        <v>89.5</v>
      </c>
      <c r="AJ147" s="16">
        <v>97.3</v>
      </c>
      <c r="AK147" s="16">
        <v>-0.85140000000000005</v>
      </c>
      <c r="AL147" s="16">
        <v>-0.63460000000000005</v>
      </c>
      <c r="AM147" s="16">
        <v>-0.16800000000000001</v>
      </c>
      <c r="AN147" s="16">
        <v>-1.7100000000000001E-2</v>
      </c>
      <c r="AO147" s="16">
        <v>0.31340000000000001</v>
      </c>
      <c r="AP147" s="16">
        <v>-0.29170000000000001</v>
      </c>
      <c r="AR147" s="16">
        <f t="shared" si="33"/>
        <v>1</v>
      </c>
      <c r="AS147" s="5">
        <f t="shared" si="30"/>
        <v>9.232320000000005E-2</v>
      </c>
      <c r="AU147" s="16" t="s">
        <v>122</v>
      </c>
      <c r="AV147" s="16" t="s">
        <v>345</v>
      </c>
      <c r="AW147" s="16" t="s">
        <v>409</v>
      </c>
      <c r="AX147" s="97">
        <f t="shared" si="31"/>
        <v>0</v>
      </c>
      <c r="AY147" s="4">
        <f t="shared" si="32"/>
        <v>1.7563374999999997</v>
      </c>
    </row>
    <row r="148" spans="1:51" x14ac:dyDescent="0.25">
      <c r="A148" s="16" t="s">
        <v>405</v>
      </c>
      <c r="B148" s="16" t="s">
        <v>6</v>
      </c>
      <c r="C148" s="16" t="s">
        <v>210</v>
      </c>
      <c r="D148" s="16">
        <v>2009</v>
      </c>
      <c r="E148" s="16" t="s">
        <v>729</v>
      </c>
      <c r="F148" s="16" t="s">
        <v>592</v>
      </c>
      <c r="G148" s="10">
        <v>3136.81</v>
      </c>
      <c r="H148" s="73">
        <v>8.0509620000000002</v>
      </c>
      <c r="I148" s="16">
        <v>2888584</v>
      </c>
      <c r="J148" s="71">
        <v>-0.16200000000000001</v>
      </c>
      <c r="K148" s="71">
        <v>0.98199999999999998</v>
      </c>
      <c r="L148" s="16">
        <v>0.72516309999999995</v>
      </c>
      <c r="M148" s="16">
        <v>-0.35939549999999998</v>
      </c>
      <c r="N148" s="16">
        <v>1.2305630000000001</v>
      </c>
      <c r="O148" s="16">
        <v>0.41795339999999997</v>
      </c>
      <c r="P148" s="16">
        <v>0.41882960000000002</v>
      </c>
      <c r="Q148" s="16">
        <v>-0.12860260000000001</v>
      </c>
      <c r="R148" s="16">
        <v>0.29089999999999999</v>
      </c>
      <c r="S148" s="16">
        <v>9.1000000000000004E-3</v>
      </c>
      <c r="T148" s="16">
        <v>1.46E-2</v>
      </c>
      <c r="U148" s="16">
        <v>3.8408000000000002</v>
      </c>
      <c r="V148" s="16">
        <v>63.241999999999997</v>
      </c>
      <c r="W148" s="16">
        <v>14.272</v>
      </c>
      <c r="X148" s="16">
        <v>406.24299999999999</v>
      </c>
      <c r="Y148" s="16">
        <v>62.031300000000002</v>
      </c>
      <c r="Z148" s="16">
        <v>0.16439999999999999</v>
      </c>
      <c r="AA148" s="16">
        <v>-0.78948680000000004</v>
      </c>
      <c r="AB148" s="16">
        <v>0.27</v>
      </c>
      <c r="AC148" s="16">
        <v>5</v>
      </c>
      <c r="AD148" s="16">
        <v>43.1</v>
      </c>
      <c r="AE148" s="16">
        <v>20.211200000000002</v>
      </c>
      <c r="AF148" s="16">
        <v>73.833799999999997</v>
      </c>
      <c r="AG148" s="16">
        <v>191193</v>
      </c>
      <c r="AH148" s="16">
        <v>0.21934999999999999</v>
      </c>
      <c r="AI148" s="16">
        <v>89.5</v>
      </c>
      <c r="AJ148" s="16">
        <v>97.9</v>
      </c>
      <c r="AK148" s="16">
        <v>-0.88329999999999997</v>
      </c>
      <c r="AL148" s="16">
        <v>-0.55630000000000002</v>
      </c>
      <c r="AM148" s="16">
        <v>-2.0500000000000001E-2</v>
      </c>
      <c r="AN148" s="16">
        <v>0.2298</v>
      </c>
      <c r="AO148" s="16">
        <v>0.28139999999999998</v>
      </c>
      <c r="AP148" s="16">
        <v>-0.44879999999999998</v>
      </c>
      <c r="AR148" s="16">
        <f t="shared" si="33"/>
        <v>1</v>
      </c>
      <c r="AS148" s="5">
        <f t="shared" si="30"/>
        <v>0.11508699999999994</v>
      </c>
      <c r="AU148" s="16" t="s">
        <v>123</v>
      </c>
      <c r="AV148" s="16" t="s">
        <v>346</v>
      </c>
      <c r="AW148" s="16" t="s">
        <v>407</v>
      </c>
      <c r="AX148" s="97">
        <f t="shared" si="31"/>
        <v>0</v>
      </c>
      <c r="AY148" s="4">
        <f t="shared" si="32"/>
        <v>1.0493664</v>
      </c>
    </row>
    <row r="149" spans="1:51" x14ac:dyDescent="0.25">
      <c r="A149" s="16" t="s">
        <v>405</v>
      </c>
      <c r="B149" s="16" t="s">
        <v>6</v>
      </c>
      <c r="C149" s="16" t="s">
        <v>210</v>
      </c>
      <c r="D149" s="16">
        <v>2010</v>
      </c>
      <c r="E149" s="16" t="s">
        <v>735</v>
      </c>
      <c r="F149" s="16" t="s">
        <v>592</v>
      </c>
      <c r="G149" s="10">
        <v>3218.38</v>
      </c>
      <c r="H149" s="73">
        <v>8.0766329999999993</v>
      </c>
      <c r="I149" s="16">
        <v>2877311</v>
      </c>
      <c r="J149" s="71">
        <v>-2.5000000000000001E-2</v>
      </c>
      <c r="K149" s="71">
        <v>0.95799999999999996</v>
      </c>
      <c r="L149" s="16">
        <v>0.77969029999999995</v>
      </c>
      <c r="M149" s="16">
        <v>-0.36605300000000002</v>
      </c>
      <c r="N149" s="16">
        <v>1.226615</v>
      </c>
      <c r="O149" s="16">
        <v>0.3905266</v>
      </c>
      <c r="P149" s="16">
        <v>0.63467030000000002</v>
      </c>
      <c r="Q149" s="16">
        <v>-0.19557379999999999</v>
      </c>
      <c r="R149" s="16">
        <v>0.2414</v>
      </c>
      <c r="S149" s="16">
        <v>9.7999999999999997E-3</v>
      </c>
      <c r="T149" s="16">
        <v>1.6500000000000001E-2</v>
      </c>
      <c r="U149" s="16">
        <v>3.2490000000000001</v>
      </c>
      <c r="V149" s="16">
        <v>63.32</v>
      </c>
      <c r="W149" s="16">
        <v>14.48</v>
      </c>
      <c r="X149" s="16">
        <v>413.15300000000002</v>
      </c>
      <c r="Y149" s="16">
        <v>61.650100000000002</v>
      </c>
      <c r="Z149" s="16">
        <v>0.17319999999999999</v>
      </c>
      <c r="AA149" s="16">
        <v>-0.68462520000000004</v>
      </c>
      <c r="AB149" s="16">
        <v>0.27</v>
      </c>
      <c r="AC149" s="16">
        <v>5</v>
      </c>
      <c r="AD149" s="16">
        <v>40.4</v>
      </c>
      <c r="AE149" s="16">
        <v>19.986499999999999</v>
      </c>
      <c r="AF149" s="16">
        <v>130.43199999999999</v>
      </c>
      <c r="AG149" s="16">
        <v>219032</v>
      </c>
      <c r="AH149" s="16">
        <v>0.28489999999999999</v>
      </c>
      <c r="AI149" s="16">
        <v>89.5</v>
      </c>
      <c r="AJ149" s="16">
        <v>98.4</v>
      </c>
      <c r="AK149" s="16">
        <v>-0.84540000000000004</v>
      </c>
      <c r="AL149" s="16">
        <v>-0.64970000000000006</v>
      </c>
      <c r="AM149" s="16">
        <v>-0.1656</v>
      </c>
      <c r="AN149" s="16">
        <v>2.6499999999999999E-2</v>
      </c>
      <c r="AO149" s="16">
        <v>0.30009999999999998</v>
      </c>
      <c r="AP149" s="16">
        <v>-0.46760000000000002</v>
      </c>
      <c r="AR149" s="16">
        <f t="shared" si="33"/>
        <v>1</v>
      </c>
      <c r="AS149" s="5">
        <f t="shared" si="30"/>
        <v>5.4527199999999998E-2</v>
      </c>
      <c r="AU149" s="16" t="s">
        <v>125</v>
      </c>
      <c r="AV149" s="16" t="s">
        <v>347</v>
      </c>
      <c r="AW149" s="16" t="s">
        <v>405</v>
      </c>
      <c r="AX149" s="97">
        <f t="shared" si="31"/>
        <v>0</v>
      </c>
      <c r="AY149" s="4">
        <f t="shared" si="32"/>
        <v>2.4179088000000002</v>
      </c>
    </row>
    <row r="150" spans="1:51" x14ac:dyDescent="0.25">
      <c r="A150" s="16" t="s">
        <v>405</v>
      </c>
      <c r="B150" s="16" t="s">
        <v>6</v>
      </c>
      <c r="C150" s="16" t="s">
        <v>210</v>
      </c>
      <c r="D150" s="16">
        <v>2011</v>
      </c>
      <c r="E150" s="16" t="s">
        <v>748</v>
      </c>
      <c r="F150" s="16" t="s">
        <v>592</v>
      </c>
      <c r="G150" s="10">
        <v>3371.67</v>
      </c>
      <c r="H150" s="73">
        <v>8.1231639999999992</v>
      </c>
      <c r="I150" s="16">
        <v>2875581</v>
      </c>
      <c r="J150" s="71">
        <v>4.2999999999999997E-2</v>
      </c>
      <c r="K150" s="71">
        <v>1</v>
      </c>
      <c r="L150" s="16">
        <v>0.8596298</v>
      </c>
      <c r="M150" s="16">
        <v>-0.31406889999999998</v>
      </c>
      <c r="N150" s="16">
        <v>1.2589159999999999</v>
      </c>
      <c r="O150" s="16">
        <v>0.50260090000000002</v>
      </c>
      <c r="P150" s="16">
        <v>0.58648420000000001</v>
      </c>
      <c r="Q150" s="16">
        <v>-0.16372829999999999</v>
      </c>
      <c r="R150" s="16">
        <v>0.27010000000000001</v>
      </c>
      <c r="S150" s="16">
        <v>9.2999999999999992E-3</v>
      </c>
      <c r="T150" s="16">
        <v>2.06E-2</v>
      </c>
      <c r="U150" s="16">
        <v>3.1438000000000001</v>
      </c>
      <c r="V150" s="16">
        <v>63.036000000000001</v>
      </c>
      <c r="W150" s="16">
        <v>14.984</v>
      </c>
      <c r="X150" s="16">
        <v>416.14600000000002</v>
      </c>
      <c r="Y150" s="16">
        <v>62.342700000000001</v>
      </c>
      <c r="Z150" s="16">
        <v>0.19550000000000001</v>
      </c>
      <c r="AA150" s="16">
        <v>-0.84774329999999998</v>
      </c>
      <c r="AB150" s="16">
        <v>0.27</v>
      </c>
      <c r="AC150" s="16">
        <v>5</v>
      </c>
      <c r="AD150" s="16">
        <v>44.6</v>
      </c>
      <c r="AE150" s="16">
        <v>19.801600000000001</v>
      </c>
      <c r="AF150" s="16">
        <v>108.336</v>
      </c>
      <c r="AG150" s="16">
        <v>250338</v>
      </c>
      <c r="AH150" s="16">
        <v>0.28155000000000002</v>
      </c>
      <c r="AI150" s="16">
        <v>89.5</v>
      </c>
      <c r="AJ150" s="16">
        <v>99</v>
      </c>
      <c r="AK150" s="16">
        <v>-0.68110000000000004</v>
      </c>
      <c r="AL150" s="16">
        <v>-0.5958</v>
      </c>
      <c r="AM150" s="16">
        <v>-0.105</v>
      </c>
      <c r="AN150" s="16">
        <v>-8.9599999999999999E-2</v>
      </c>
      <c r="AO150" s="16">
        <v>0.2636</v>
      </c>
      <c r="AP150" s="16">
        <v>-0.4279</v>
      </c>
      <c r="AR150" s="16">
        <f t="shared" si="33"/>
        <v>1</v>
      </c>
      <c r="AS150" s="5">
        <f t="shared" si="30"/>
        <v>7.9939500000000052E-2</v>
      </c>
      <c r="AU150" s="16" t="s">
        <v>126</v>
      </c>
      <c r="AV150" s="16" t="s">
        <v>348</v>
      </c>
      <c r="AW150" s="16" t="s">
        <v>414</v>
      </c>
      <c r="AX150" s="97">
        <f t="shared" si="31"/>
        <v>0</v>
      </c>
      <c r="AY150" s="4">
        <f t="shared" si="32"/>
        <v>1.7069502999999999</v>
      </c>
    </row>
    <row r="151" spans="1:51" x14ac:dyDescent="0.25">
      <c r="A151" s="16" t="s">
        <v>405</v>
      </c>
      <c r="B151" s="16" t="s">
        <v>6</v>
      </c>
      <c r="C151" s="16" t="s">
        <v>210</v>
      </c>
      <c r="D151" s="16">
        <v>2012</v>
      </c>
      <c r="E151" s="16" t="s">
        <v>734</v>
      </c>
      <c r="F151" s="16" t="s">
        <v>592</v>
      </c>
      <c r="G151" s="10">
        <v>3606.48</v>
      </c>
      <c r="H151" s="73">
        <v>8.1904880000000002</v>
      </c>
      <c r="I151" s="16">
        <v>2881922</v>
      </c>
      <c r="J151" s="71">
        <v>5.2999999999999999E-2</v>
      </c>
      <c r="K151" s="71">
        <v>1.054</v>
      </c>
      <c r="L151" s="16">
        <v>0.94819089999999995</v>
      </c>
      <c r="M151" s="16">
        <v>-0.34809010000000001</v>
      </c>
      <c r="N151" s="16">
        <v>1.279077</v>
      </c>
      <c r="O151" s="16">
        <v>0.59260460000000004</v>
      </c>
      <c r="P151" s="16">
        <v>0.60961319999999997</v>
      </c>
      <c r="Q151" s="16">
        <v>-6.6063700000000003E-2</v>
      </c>
      <c r="R151" s="16">
        <v>0.23849999999999999</v>
      </c>
      <c r="S151" s="16">
        <v>9.2999999999999992E-3</v>
      </c>
      <c r="T151" s="16">
        <v>1.8800000000000001E-2</v>
      </c>
      <c r="U151" s="16">
        <v>3.0712000000000002</v>
      </c>
      <c r="V151" s="16">
        <v>62.752000000000002</v>
      </c>
      <c r="W151" s="16">
        <v>15.488</v>
      </c>
      <c r="X151" s="16">
        <v>416.69799999999998</v>
      </c>
      <c r="Y151" s="16">
        <v>64.363699999999994</v>
      </c>
      <c r="Z151" s="16">
        <v>0.21329999999999999</v>
      </c>
      <c r="AA151" s="16">
        <v>-0.88658099999999995</v>
      </c>
      <c r="AB151" s="16">
        <v>0.27</v>
      </c>
      <c r="AC151" s="16">
        <v>5</v>
      </c>
      <c r="AD151" s="16">
        <v>45.6</v>
      </c>
      <c r="AE151" s="16">
        <v>19.658799999999999</v>
      </c>
      <c r="AF151" s="16">
        <v>111.91500000000001</v>
      </c>
      <c r="AG151" s="16">
        <v>269815</v>
      </c>
      <c r="AH151" s="16">
        <v>0.27405000000000002</v>
      </c>
      <c r="AI151" s="16">
        <v>89.5</v>
      </c>
      <c r="AJ151" s="16">
        <v>99.7</v>
      </c>
      <c r="AK151" s="16">
        <v>-0.57740000000000002</v>
      </c>
      <c r="AL151" s="16">
        <v>-0.52310000000000001</v>
      </c>
      <c r="AM151" s="16">
        <v>-2.5000000000000001E-2</v>
      </c>
      <c r="AN151" s="16">
        <v>0.1148</v>
      </c>
      <c r="AO151" s="16">
        <v>0.34389999999999998</v>
      </c>
      <c r="AP151" s="16">
        <v>-0.39389999999999997</v>
      </c>
      <c r="AR151" s="16">
        <f t="shared" si="33"/>
        <v>1</v>
      </c>
      <c r="AS151" s="5">
        <f t="shared" si="30"/>
        <v>8.8561099999999948E-2</v>
      </c>
      <c r="AU151" s="16" t="s">
        <v>191</v>
      </c>
      <c r="AV151" s="16" t="s">
        <v>349</v>
      </c>
      <c r="AW151" s="16" t="s">
        <v>409</v>
      </c>
      <c r="AX151" s="97">
        <f t="shared" si="31"/>
        <v>1</v>
      </c>
      <c r="AY151" s="4">
        <f t="shared" si="32"/>
        <v>0.5160536</v>
      </c>
    </row>
    <row r="152" spans="1:51" x14ac:dyDescent="0.25">
      <c r="A152" s="16" t="s">
        <v>405</v>
      </c>
      <c r="B152" s="16" t="s">
        <v>6</v>
      </c>
      <c r="C152" s="16" t="s">
        <v>210</v>
      </c>
      <c r="D152" s="16">
        <v>2013</v>
      </c>
      <c r="E152" s="16" t="s">
        <v>724</v>
      </c>
      <c r="F152" s="16" t="s">
        <v>592</v>
      </c>
      <c r="G152" s="10">
        <v>3710.58</v>
      </c>
      <c r="H152" s="73">
        <v>8.2189429999999994</v>
      </c>
      <c r="I152" s="16">
        <v>2893509</v>
      </c>
      <c r="J152" s="71">
        <v>2.4E-2</v>
      </c>
      <c r="K152" s="71">
        <v>1.079</v>
      </c>
      <c r="L152" s="16">
        <v>0.98004250000000004</v>
      </c>
      <c r="M152" s="16">
        <v>-0.36094290000000001</v>
      </c>
      <c r="N152" s="16">
        <v>1.285066</v>
      </c>
      <c r="O152" s="16">
        <v>0.65927970000000002</v>
      </c>
      <c r="P152" s="16">
        <v>0.60256240000000005</v>
      </c>
      <c r="Q152" s="16">
        <v>-4.9356700000000003E-2</v>
      </c>
      <c r="R152" s="16">
        <v>0.22220000000000001</v>
      </c>
      <c r="S152" s="16">
        <v>8.5000000000000006E-3</v>
      </c>
      <c r="T152" s="16">
        <v>1.8700000000000001E-2</v>
      </c>
      <c r="U152" s="16">
        <v>2.6501999999999999</v>
      </c>
      <c r="V152" s="16">
        <v>62.468000000000004</v>
      </c>
      <c r="W152" s="16">
        <v>15.992000000000001</v>
      </c>
      <c r="X152" s="16">
        <v>420.77199999999999</v>
      </c>
      <c r="Y152" s="16">
        <v>68.018600000000006</v>
      </c>
      <c r="Z152" s="16">
        <v>0.22170000000000001</v>
      </c>
      <c r="AA152" s="16">
        <v>-0.80502189999999996</v>
      </c>
      <c r="AB152" s="16">
        <v>0.27</v>
      </c>
      <c r="AC152" s="16">
        <v>5</v>
      </c>
      <c r="AD152" s="16">
        <v>43.5</v>
      </c>
      <c r="AE152" s="16">
        <v>19.433499999999999</v>
      </c>
      <c r="AF152" s="16">
        <v>112.42100000000001</v>
      </c>
      <c r="AG152" s="16">
        <v>257671</v>
      </c>
      <c r="AH152" s="16">
        <v>0.27029999999999998</v>
      </c>
      <c r="AI152" s="16">
        <v>89.5</v>
      </c>
      <c r="AJ152" s="16">
        <v>99.9</v>
      </c>
      <c r="AK152" s="16">
        <v>-0.59960000000000002</v>
      </c>
      <c r="AL152" s="16">
        <v>-0.46179999999999999</v>
      </c>
      <c r="AM152" s="16">
        <v>9.2600000000000002E-2</v>
      </c>
      <c r="AN152" s="16">
        <v>6.8400000000000002E-2</v>
      </c>
      <c r="AO152" s="16">
        <v>0.24529999999999999</v>
      </c>
      <c r="AP152" s="16">
        <v>-0.3165</v>
      </c>
      <c r="AR152" s="16">
        <f t="shared" si="33"/>
        <v>1</v>
      </c>
      <c r="AS152" s="5">
        <f t="shared" si="30"/>
        <v>3.1851600000000091E-2</v>
      </c>
      <c r="AU152" s="16" t="s">
        <v>192</v>
      </c>
      <c r="AV152" s="16" t="s">
        <v>350</v>
      </c>
      <c r="AW152" s="16" t="s">
        <v>406</v>
      </c>
      <c r="AX152" s="97">
        <f t="shared" si="31"/>
        <v>1</v>
      </c>
      <c r="AY152" s="4">
        <f t="shared" si="32"/>
        <v>1.0471975</v>
      </c>
    </row>
    <row r="153" spans="1:51" x14ac:dyDescent="0.25">
      <c r="A153" s="16" t="s">
        <v>405</v>
      </c>
      <c r="B153" s="16" t="s">
        <v>6</v>
      </c>
      <c r="C153" s="16" t="s">
        <v>210</v>
      </c>
      <c r="D153" s="16">
        <v>2014</v>
      </c>
      <c r="E153" s="16" t="s">
        <v>733</v>
      </c>
      <c r="F153" s="16" t="s">
        <v>592</v>
      </c>
      <c r="G153" s="10">
        <v>3827.34</v>
      </c>
      <c r="H153" s="73">
        <v>8.2499269999999996</v>
      </c>
      <c r="I153" s="16">
        <v>2906220</v>
      </c>
      <c r="J153" s="71">
        <v>1.6E-2</v>
      </c>
      <c r="K153" s="71">
        <v>1.0960000000000001</v>
      </c>
      <c r="L153" s="16">
        <v>0.93757310000000005</v>
      </c>
      <c r="M153" s="16">
        <v>-0.35026550000000001</v>
      </c>
      <c r="N153" s="16">
        <v>1.238693</v>
      </c>
      <c r="O153" s="16">
        <v>0.70877480000000004</v>
      </c>
      <c r="P153" s="16">
        <v>0.58628579999999997</v>
      </c>
      <c r="Q153" s="16">
        <v>-0.14688480000000001</v>
      </c>
      <c r="R153" s="16">
        <v>0.24079999999999999</v>
      </c>
      <c r="S153" s="16">
        <v>7.9000000000000008E-3</v>
      </c>
      <c r="T153" s="16">
        <v>1.9E-2</v>
      </c>
      <c r="U153" s="16">
        <v>2.2404999999999999</v>
      </c>
      <c r="V153" s="16">
        <v>62.183999999999997</v>
      </c>
      <c r="W153" s="16">
        <v>16.495999999999999</v>
      </c>
      <c r="X153" s="16">
        <v>416.45100000000002</v>
      </c>
      <c r="Y153" s="16">
        <v>69.546400000000006</v>
      </c>
      <c r="Z153" s="16">
        <v>0.2351</v>
      </c>
      <c r="AA153" s="16">
        <v>-0.78016589999999997</v>
      </c>
      <c r="AB153" s="16">
        <v>0.27</v>
      </c>
      <c r="AC153" s="16">
        <v>5</v>
      </c>
      <c r="AD153" s="16">
        <v>42.86</v>
      </c>
      <c r="AE153" s="16">
        <v>19.194800000000001</v>
      </c>
      <c r="AF153" s="16">
        <v>115.923</v>
      </c>
      <c r="AG153" s="16">
        <v>212133</v>
      </c>
      <c r="AH153" s="16">
        <v>0.26655000000000001</v>
      </c>
      <c r="AI153" s="16">
        <v>89.5</v>
      </c>
      <c r="AJ153" s="16">
        <v>100</v>
      </c>
      <c r="AK153" s="16">
        <v>-0.55059999999999998</v>
      </c>
      <c r="AL153" s="16">
        <v>-0.44090000000000001</v>
      </c>
      <c r="AM153" s="16">
        <v>-0.16919999999999999</v>
      </c>
      <c r="AN153" s="16">
        <v>-0.29659999999999997</v>
      </c>
      <c r="AO153" s="16">
        <v>0.21729999999999999</v>
      </c>
      <c r="AP153" s="16">
        <v>-0.32119999999999999</v>
      </c>
      <c r="AR153" s="16">
        <f t="shared" si="33"/>
        <v>1</v>
      </c>
      <c r="AS153" s="5">
        <f t="shared" si="30"/>
        <v>-4.246939999999999E-2</v>
      </c>
      <c r="AU153" s="16" t="s">
        <v>128</v>
      </c>
      <c r="AV153" s="16" t="s">
        <v>351</v>
      </c>
      <c r="AW153" s="16" t="s">
        <v>405</v>
      </c>
      <c r="AX153" s="97">
        <f t="shared" si="31"/>
        <v>0</v>
      </c>
      <c r="AY153" s="4">
        <f t="shared" si="32"/>
        <v>1.7705971999999999</v>
      </c>
    </row>
    <row r="154" spans="1:51" x14ac:dyDescent="0.25">
      <c r="A154" s="16" t="s">
        <v>414</v>
      </c>
      <c r="B154" s="16" t="s">
        <v>8</v>
      </c>
      <c r="C154" s="16" t="s">
        <v>212</v>
      </c>
      <c r="D154" s="16">
        <v>1985</v>
      </c>
      <c r="E154" s="16" t="s">
        <v>750</v>
      </c>
      <c r="F154" s="16" t="s">
        <v>414</v>
      </c>
      <c r="G154" s="10">
        <v>31938.6</v>
      </c>
      <c r="H154" s="73">
        <v>10.37157</v>
      </c>
      <c r="I154" s="16" t="s">
        <v>6700</v>
      </c>
      <c r="K154" s="71">
        <v>0.82499999999999996</v>
      </c>
      <c r="L154" s="16">
        <v>3.3939509999999999</v>
      </c>
      <c r="M154" s="16">
        <v>0.94534019999999996</v>
      </c>
      <c r="N154" s="16">
        <v>1.906201</v>
      </c>
      <c r="O154" s="16">
        <v>1.4824079999999999</v>
      </c>
      <c r="P154" s="16">
        <v>1.538707</v>
      </c>
      <c r="Q154" s="16">
        <v>1.7128989999999999</v>
      </c>
      <c r="R154" s="16">
        <v>0.93669999999999998</v>
      </c>
      <c r="S154" s="16">
        <v>0.16800000000000001</v>
      </c>
      <c r="T154" s="16">
        <v>5.2299999999999999E-2</v>
      </c>
      <c r="U154" s="16">
        <v>5.4057000000000004</v>
      </c>
      <c r="V154" s="16">
        <v>50.86</v>
      </c>
      <c r="W154" s="16">
        <v>14.93</v>
      </c>
      <c r="X154" s="16">
        <v>521.87900000000002</v>
      </c>
      <c r="Y154" s="16">
        <v>82.011399999999995</v>
      </c>
      <c r="Z154" s="16">
        <v>0.53139999999999998</v>
      </c>
      <c r="AA154" s="16">
        <v>-0.63721720000000004</v>
      </c>
      <c r="AB154" s="16">
        <v>0.3</v>
      </c>
      <c r="AC154" s="16">
        <v>8.67</v>
      </c>
      <c r="AD154" s="16">
        <v>43.57</v>
      </c>
      <c r="AE154" s="16">
        <v>39.179400000000001</v>
      </c>
      <c r="AF154" s="16">
        <v>0</v>
      </c>
      <c r="AG154" s="16">
        <v>759360</v>
      </c>
      <c r="AH154" s="16">
        <v>1.8746</v>
      </c>
      <c r="AI154" s="16">
        <v>100</v>
      </c>
      <c r="AJ154" s="16">
        <v>100</v>
      </c>
      <c r="AK154" s="16">
        <v>1.5075000000000001</v>
      </c>
      <c r="AL154" s="16">
        <v>1.8001</v>
      </c>
      <c r="AM154" s="16">
        <v>1.7803</v>
      </c>
      <c r="AN154" s="16">
        <v>1.3165</v>
      </c>
      <c r="AO154" s="16">
        <v>1.0688</v>
      </c>
      <c r="AP154" s="16">
        <v>1.6447000000000001</v>
      </c>
      <c r="AQ154" s="16">
        <v>0.77769999999999995</v>
      </c>
      <c r="AR154" s="16">
        <f t="shared" si="33"/>
        <v>1</v>
      </c>
      <c r="AS154" s="5">
        <f t="shared" si="30"/>
        <v>0</v>
      </c>
      <c r="AU154" s="16" t="s">
        <v>129</v>
      </c>
      <c r="AV154" s="16" t="s">
        <v>352</v>
      </c>
      <c r="AW154" s="16" t="s">
        <v>405</v>
      </c>
      <c r="AX154" s="97">
        <f t="shared" si="31"/>
        <v>0</v>
      </c>
      <c r="AY154" s="4">
        <f t="shared" si="32"/>
        <v>2.0763353999999996</v>
      </c>
    </row>
    <row r="155" spans="1:51" x14ac:dyDescent="0.25">
      <c r="A155" s="16" t="s">
        <v>414</v>
      </c>
      <c r="B155" s="16" t="s">
        <v>8</v>
      </c>
      <c r="C155" s="16" t="s">
        <v>212</v>
      </c>
      <c r="D155" s="16">
        <v>1986</v>
      </c>
      <c r="E155" s="16" t="s">
        <v>757</v>
      </c>
      <c r="F155" s="16" t="s">
        <v>414</v>
      </c>
      <c r="G155" s="10">
        <v>32707.7</v>
      </c>
      <c r="H155" s="73">
        <v>10.39536</v>
      </c>
      <c r="I155" s="16" t="s">
        <v>6700</v>
      </c>
      <c r="J155" s="71">
        <v>-8.9999999999999993E-3</v>
      </c>
      <c r="K155" s="71">
        <v>0.81699999999999995</v>
      </c>
      <c r="L155" s="16">
        <v>3.4849049999999999</v>
      </c>
      <c r="M155" s="16">
        <v>1.0847119999999999</v>
      </c>
      <c r="N155" s="16">
        <v>1.912061</v>
      </c>
      <c r="O155" s="16">
        <v>1.5145470000000001</v>
      </c>
      <c r="P155" s="16">
        <v>1.563574</v>
      </c>
      <c r="Q155" s="16">
        <v>1.7166170000000001</v>
      </c>
      <c r="R155" s="16">
        <v>0.98929999999999996</v>
      </c>
      <c r="S155" s="16">
        <v>0.1704</v>
      </c>
      <c r="T155" s="16">
        <v>6.3200000000000006E-2</v>
      </c>
      <c r="U155" s="16">
        <v>5.2812000000000001</v>
      </c>
      <c r="V155" s="16">
        <v>51.088000000000001</v>
      </c>
      <c r="W155" s="16">
        <v>15.144</v>
      </c>
      <c r="X155" s="16">
        <v>522.05999999999995</v>
      </c>
      <c r="Y155" s="16">
        <v>81.930199999999999</v>
      </c>
      <c r="Z155" s="16">
        <v>0.5484</v>
      </c>
      <c r="AA155" s="16">
        <v>-0.64343119999999998</v>
      </c>
      <c r="AB155" s="16">
        <v>0.3</v>
      </c>
      <c r="AC155" s="16">
        <v>8.67</v>
      </c>
      <c r="AD155" s="16">
        <v>43.73</v>
      </c>
      <c r="AE155" s="16">
        <v>40.514000000000003</v>
      </c>
      <c r="AF155" s="16">
        <v>0</v>
      </c>
      <c r="AG155" s="16">
        <v>782687</v>
      </c>
      <c r="AH155" s="16">
        <v>1.8649</v>
      </c>
      <c r="AI155" s="16">
        <v>100</v>
      </c>
      <c r="AJ155" s="16">
        <v>100</v>
      </c>
      <c r="AK155" s="16">
        <v>1.5045999999999999</v>
      </c>
      <c r="AL155" s="16">
        <v>1.8069</v>
      </c>
      <c r="AM155" s="16">
        <v>1.7771999999999999</v>
      </c>
      <c r="AN155" s="16">
        <v>1.3015000000000001</v>
      </c>
      <c r="AO155" s="16">
        <v>1.0963000000000001</v>
      </c>
      <c r="AP155" s="16">
        <v>1.6501999999999999</v>
      </c>
      <c r="AQ155" s="16">
        <v>0.77769999999999995</v>
      </c>
      <c r="AR155" s="16">
        <f t="shared" si="33"/>
        <v>1</v>
      </c>
      <c r="AS155" s="5">
        <f t="shared" si="30"/>
        <v>9.0953999999999979E-2</v>
      </c>
      <c r="AU155" s="16" t="s">
        <v>130</v>
      </c>
      <c r="AV155" s="16" t="s">
        <v>353</v>
      </c>
      <c r="AW155" s="16" t="s">
        <v>408</v>
      </c>
      <c r="AX155" s="97">
        <f t="shared" si="31"/>
        <v>0</v>
      </c>
      <c r="AY155" s="4">
        <f t="shared" si="32"/>
        <v>2.1701660999999999</v>
      </c>
    </row>
    <row r="156" spans="1:51" x14ac:dyDescent="0.25">
      <c r="A156" s="16" t="s">
        <v>414</v>
      </c>
      <c r="B156" s="16" t="s">
        <v>8</v>
      </c>
      <c r="C156" s="16" t="s">
        <v>212</v>
      </c>
      <c r="D156" s="16">
        <v>1987</v>
      </c>
      <c r="E156" s="16" t="s">
        <v>764</v>
      </c>
      <c r="F156" s="16" t="s">
        <v>414</v>
      </c>
      <c r="G156" s="10">
        <v>33044.6</v>
      </c>
      <c r="H156" s="73">
        <v>10.405609999999999</v>
      </c>
      <c r="I156" s="16" t="s">
        <v>6700</v>
      </c>
      <c r="J156" s="71">
        <v>0.02</v>
      </c>
      <c r="K156" s="71">
        <v>0.83399999999999996</v>
      </c>
      <c r="L156" s="16">
        <v>3.5091230000000002</v>
      </c>
      <c r="M156" s="16">
        <v>1.0963419999999999</v>
      </c>
      <c r="N156" s="16">
        <v>1.910577</v>
      </c>
      <c r="O156" s="16">
        <v>1.5284230000000001</v>
      </c>
      <c r="P156" s="16">
        <v>1.588956</v>
      </c>
      <c r="Q156" s="16">
        <v>1.720337</v>
      </c>
      <c r="R156" s="16">
        <v>1.0418000000000001</v>
      </c>
      <c r="S156" s="16">
        <v>0.17280000000000001</v>
      </c>
      <c r="T156" s="16">
        <v>6.0400000000000002E-2</v>
      </c>
      <c r="U156" s="16">
        <v>5.07</v>
      </c>
      <c r="V156" s="16">
        <v>51.316000000000003</v>
      </c>
      <c r="W156" s="16">
        <v>15.358000000000001</v>
      </c>
      <c r="X156" s="16">
        <v>522.51900000000001</v>
      </c>
      <c r="Y156" s="16">
        <v>81.849000000000004</v>
      </c>
      <c r="Z156" s="16">
        <v>0.55569999999999997</v>
      </c>
      <c r="AA156" s="16">
        <v>-0.64925690000000003</v>
      </c>
      <c r="AB156" s="16">
        <v>0.3</v>
      </c>
      <c r="AC156" s="16">
        <v>8.67</v>
      </c>
      <c r="AD156" s="16">
        <v>43.88</v>
      </c>
      <c r="AE156" s="16">
        <v>41.776400000000002</v>
      </c>
      <c r="AF156" s="16">
        <v>2.7099999999999999E-2</v>
      </c>
      <c r="AG156" s="16">
        <v>808681</v>
      </c>
      <c r="AH156" s="16">
        <v>1.8552</v>
      </c>
      <c r="AI156" s="16">
        <v>100</v>
      </c>
      <c r="AJ156" s="16">
        <v>100</v>
      </c>
      <c r="AK156" s="16">
        <v>1.5017</v>
      </c>
      <c r="AL156" s="16">
        <v>1.8137000000000001</v>
      </c>
      <c r="AM156" s="16">
        <v>1.7741</v>
      </c>
      <c r="AN156" s="16">
        <v>1.2864</v>
      </c>
      <c r="AO156" s="16">
        <v>1.1238999999999999</v>
      </c>
      <c r="AP156" s="16">
        <v>1.6556999999999999</v>
      </c>
      <c r="AQ156" s="16">
        <v>0.77769999999999995</v>
      </c>
      <c r="AR156" s="16">
        <f t="shared" si="33"/>
        <v>1</v>
      </c>
      <c r="AS156" s="5">
        <f t="shared" si="30"/>
        <v>2.4218000000000295E-2</v>
      </c>
      <c r="AU156" s="16" t="s">
        <v>193</v>
      </c>
      <c r="AV156" s="16" t="s">
        <v>354</v>
      </c>
      <c r="AW156" s="16" t="s">
        <v>407</v>
      </c>
      <c r="AX156" s="97">
        <f t="shared" si="31"/>
        <v>1</v>
      </c>
      <c r="AY156" s="4">
        <f t="shared" si="32"/>
        <v>1.2147481</v>
      </c>
    </row>
    <row r="157" spans="1:51" x14ac:dyDescent="0.25">
      <c r="A157" s="16" t="s">
        <v>414</v>
      </c>
      <c r="B157" s="16" t="s">
        <v>8</v>
      </c>
      <c r="C157" s="16" t="s">
        <v>212</v>
      </c>
      <c r="D157" s="16">
        <v>1988</v>
      </c>
      <c r="E157" s="16" t="s">
        <v>762</v>
      </c>
      <c r="F157" s="16" t="s">
        <v>414</v>
      </c>
      <c r="G157" s="10">
        <v>34386.300000000003</v>
      </c>
      <c r="H157" s="73">
        <v>10.445410000000001</v>
      </c>
      <c r="I157" s="16" t="s">
        <v>6700</v>
      </c>
      <c r="J157" s="71">
        <v>-4.0000000000000001E-3</v>
      </c>
      <c r="K157" s="71">
        <v>0.83</v>
      </c>
      <c r="L157" s="16">
        <v>3.4949750000000002</v>
      </c>
      <c r="M157" s="16">
        <v>1.1290849999999999</v>
      </c>
      <c r="N157" s="16">
        <v>1.913154</v>
      </c>
      <c r="O157" s="16">
        <v>1.4381409999999999</v>
      </c>
      <c r="P157" s="16">
        <v>1.612033</v>
      </c>
      <c r="Q157" s="16">
        <v>1.724054</v>
      </c>
      <c r="R157" s="16">
        <v>1.0944</v>
      </c>
      <c r="S157" s="16">
        <v>0.17510000000000001</v>
      </c>
      <c r="T157" s="16">
        <v>5.9900000000000002E-2</v>
      </c>
      <c r="U157" s="16">
        <v>4.9169</v>
      </c>
      <c r="V157" s="16">
        <v>51.543999999999997</v>
      </c>
      <c r="W157" s="16">
        <v>15.571999999999999</v>
      </c>
      <c r="X157" s="16">
        <v>522.65599999999995</v>
      </c>
      <c r="Y157" s="16">
        <v>81.767899999999997</v>
      </c>
      <c r="Z157" s="16">
        <v>0.50719999999999998</v>
      </c>
      <c r="AA157" s="16">
        <v>-0.65547089999999997</v>
      </c>
      <c r="AB157" s="16">
        <v>0.3</v>
      </c>
      <c r="AC157" s="16">
        <v>8.67</v>
      </c>
      <c r="AD157" s="16">
        <v>44.04</v>
      </c>
      <c r="AE157" s="16">
        <v>42.750999999999998</v>
      </c>
      <c r="AF157" s="16">
        <v>0.19059999999999999</v>
      </c>
      <c r="AG157" s="16">
        <v>836513</v>
      </c>
      <c r="AH157" s="16">
        <v>1.8455999999999999</v>
      </c>
      <c r="AI157" s="16">
        <v>100</v>
      </c>
      <c r="AJ157" s="16">
        <v>100</v>
      </c>
      <c r="AK157" s="16">
        <v>1.4986999999999999</v>
      </c>
      <c r="AL157" s="16">
        <v>1.8206</v>
      </c>
      <c r="AM157" s="16">
        <v>1.7709999999999999</v>
      </c>
      <c r="AN157" s="16">
        <v>1.2714000000000001</v>
      </c>
      <c r="AO157" s="16">
        <v>1.1514</v>
      </c>
      <c r="AP157" s="16">
        <v>1.6612</v>
      </c>
      <c r="AQ157" s="16">
        <v>0.77769999999999995</v>
      </c>
      <c r="AR157" s="16">
        <f t="shared" si="33"/>
        <v>1</v>
      </c>
      <c r="AS157" s="5">
        <f t="shared" si="30"/>
        <v>-1.4148000000000049E-2</v>
      </c>
      <c r="AU157" s="16" t="s">
        <v>194</v>
      </c>
      <c r="AV157" s="16" t="s">
        <v>355</v>
      </c>
      <c r="AW157" s="16" t="s">
        <v>408</v>
      </c>
      <c r="AX157" s="97">
        <f t="shared" si="31"/>
        <v>1</v>
      </c>
      <c r="AY157" s="4">
        <f t="shared" si="32"/>
        <v>1.0767115000000003</v>
      </c>
    </row>
    <row r="158" spans="1:51" x14ac:dyDescent="0.25">
      <c r="A158" s="16" t="s">
        <v>414</v>
      </c>
      <c r="B158" s="16" t="s">
        <v>8</v>
      </c>
      <c r="C158" s="16" t="s">
        <v>212</v>
      </c>
      <c r="D158" s="16">
        <v>1989</v>
      </c>
      <c r="E158" s="16" t="s">
        <v>759</v>
      </c>
      <c r="F158" s="16" t="s">
        <v>414</v>
      </c>
      <c r="G158" s="10">
        <v>35121.199999999997</v>
      </c>
      <c r="H158" s="73">
        <v>10.466559999999999</v>
      </c>
      <c r="I158" s="16" t="s">
        <v>6700</v>
      </c>
      <c r="J158" s="71">
        <v>-3.0000000000000001E-3</v>
      </c>
      <c r="K158" s="71">
        <v>0.82799999999999996</v>
      </c>
      <c r="L158" s="16">
        <v>3.5255169999999998</v>
      </c>
      <c r="M158" s="16">
        <v>1.2031609999999999</v>
      </c>
      <c r="N158" s="16">
        <v>1.9172089999999999</v>
      </c>
      <c r="O158" s="16">
        <v>1.3944510000000001</v>
      </c>
      <c r="P158" s="16">
        <v>1.6449400000000001</v>
      </c>
      <c r="Q158" s="16">
        <v>1.7277709999999999</v>
      </c>
      <c r="R158" s="16">
        <v>1.1469</v>
      </c>
      <c r="S158" s="16">
        <v>0.17749999999999999</v>
      </c>
      <c r="T158" s="16">
        <v>6.3799999999999996E-2</v>
      </c>
      <c r="U158" s="16">
        <v>4.7465999999999999</v>
      </c>
      <c r="V158" s="16">
        <v>51.771999999999998</v>
      </c>
      <c r="W158" s="16">
        <v>15.786</v>
      </c>
      <c r="X158" s="16">
        <v>523.30899999999997</v>
      </c>
      <c r="Y158" s="16">
        <v>81.686700000000002</v>
      </c>
      <c r="Z158" s="16">
        <v>0.48370000000000002</v>
      </c>
      <c r="AA158" s="16">
        <v>-0.66129649999999995</v>
      </c>
      <c r="AB158" s="16">
        <v>0.3</v>
      </c>
      <c r="AC158" s="16">
        <v>8.67</v>
      </c>
      <c r="AD158" s="16">
        <v>44.19</v>
      </c>
      <c r="AE158" s="16">
        <v>44.032699999999998</v>
      </c>
      <c r="AF158" s="16">
        <v>0.56100000000000005</v>
      </c>
      <c r="AG158" s="16">
        <v>874738</v>
      </c>
      <c r="AH158" s="16">
        <v>1.8359000000000001</v>
      </c>
      <c r="AI158" s="16">
        <v>100</v>
      </c>
      <c r="AJ158" s="16">
        <v>100</v>
      </c>
      <c r="AK158" s="16">
        <v>1.4958</v>
      </c>
      <c r="AL158" s="16">
        <v>1.8273999999999999</v>
      </c>
      <c r="AM158" s="16">
        <v>1.7679</v>
      </c>
      <c r="AN158" s="16">
        <v>1.2564</v>
      </c>
      <c r="AO158" s="16">
        <v>1.1789000000000001</v>
      </c>
      <c r="AP158" s="16">
        <v>1.6667000000000001</v>
      </c>
      <c r="AQ158" s="16">
        <v>0.77769999999999995</v>
      </c>
      <c r="AR158" s="16">
        <f t="shared" si="33"/>
        <v>1</v>
      </c>
      <c r="AS158" s="5">
        <f t="shared" si="30"/>
        <v>3.0541999999999625E-2</v>
      </c>
      <c r="AU158" s="16" t="s">
        <v>131</v>
      </c>
      <c r="AV158" s="16" t="s">
        <v>356</v>
      </c>
      <c r="AW158" s="16" t="s">
        <v>406</v>
      </c>
      <c r="AX158" s="97">
        <f t="shared" si="31"/>
        <v>1</v>
      </c>
      <c r="AY158" s="4">
        <f t="shared" si="32"/>
        <v>1.7675253</v>
      </c>
    </row>
    <row r="159" spans="1:51" x14ac:dyDescent="0.25">
      <c r="A159" s="16" t="s">
        <v>414</v>
      </c>
      <c r="B159" s="16" t="s">
        <v>8</v>
      </c>
      <c r="C159" s="16" t="s">
        <v>212</v>
      </c>
      <c r="D159" s="16">
        <v>1990</v>
      </c>
      <c r="E159" s="16" t="s">
        <v>773</v>
      </c>
      <c r="F159" s="16" t="s">
        <v>414</v>
      </c>
      <c r="G159" s="10">
        <v>35827.1</v>
      </c>
      <c r="H159" s="73">
        <v>10.486459999999999</v>
      </c>
      <c r="I159" s="16" t="s">
        <v>6700</v>
      </c>
      <c r="J159" s="71">
        <v>-1.7999999999999999E-2</v>
      </c>
      <c r="K159" s="71">
        <v>0.81299999999999994</v>
      </c>
      <c r="L159" s="16">
        <v>3.5045700000000002</v>
      </c>
      <c r="M159" s="16">
        <v>1.228826</v>
      </c>
      <c r="N159" s="16">
        <v>1.93022</v>
      </c>
      <c r="O159" s="16">
        <v>1.348662</v>
      </c>
      <c r="P159" s="16">
        <v>1.6058380000000001</v>
      </c>
      <c r="Q159" s="16">
        <v>1.731473</v>
      </c>
      <c r="R159" s="16">
        <v>1.1995</v>
      </c>
      <c r="S159" s="16">
        <v>0.1799</v>
      </c>
      <c r="T159" s="16">
        <v>6.25E-2</v>
      </c>
      <c r="U159" s="16">
        <v>4.6730999999999998</v>
      </c>
      <c r="V159" s="16">
        <v>52</v>
      </c>
      <c r="W159" s="16">
        <v>16</v>
      </c>
      <c r="X159" s="16">
        <v>523.77</v>
      </c>
      <c r="Y159" s="16">
        <v>81.605500000000006</v>
      </c>
      <c r="Z159" s="16">
        <v>0.46360000000000001</v>
      </c>
      <c r="AA159" s="16">
        <v>-0.64226609999999995</v>
      </c>
      <c r="AB159" s="16">
        <v>0.3</v>
      </c>
      <c r="AC159" s="16">
        <v>8.67</v>
      </c>
      <c r="AD159" s="16">
        <v>43.7</v>
      </c>
      <c r="AE159" s="16">
        <v>45.545699999999997</v>
      </c>
      <c r="AF159" s="16">
        <v>1.0817000000000001</v>
      </c>
      <c r="AG159" s="16">
        <v>904108</v>
      </c>
      <c r="AH159" s="16">
        <v>1.6617999999999999</v>
      </c>
      <c r="AI159" s="16">
        <v>100</v>
      </c>
      <c r="AJ159" s="16">
        <v>100</v>
      </c>
      <c r="AK159" s="16">
        <v>1.4928999999999999</v>
      </c>
      <c r="AL159" s="16">
        <v>1.8342000000000001</v>
      </c>
      <c r="AM159" s="16">
        <v>1.7647999999999999</v>
      </c>
      <c r="AN159" s="16">
        <v>1.2413000000000001</v>
      </c>
      <c r="AO159" s="16">
        <v>1.2063999999999999</v>
      </c>
      <c r="AP159" s="16">
        <v>1.6721999999999999</v>
      </c>
      <c r="AQ159" s="16">
        <v>0.77769999999999995</v>
      </c>
      <c r="AR159" s="16">
        <f t="shared" si="33"/>
        <v>1</v>
      </c>
      <c r="AS159" s="5">
        <f t="shared" si="30"/>
        <v>-2.0946999999999605E-2</v>
      </c>
      <c r="AU159" s="16" t="s">
        <v>133</v>
      </c>
      <c r="AV159" s="16" t="s">
        <v>357</v>
      </c>
      <c r="AW159" s="16" t="s">
        <v>408</v>
      </c>
      <c r="AX159" s="97">
        <f t="shared" si="31"/>
        <v>0</v>
      </c>
      <c r="AY159" s="4">
        <f t="shared" si="32"/>
        <v>1.1673016999999999</v>
      </c>
    </row>
    <row r="160" spans="1:51" x14ac:dyDescent="0.25">
      <c r="A160" s="16" t="s">
        <v>414</v>
      </c>
      <c r="B160" s="16" t="s">
        <v>8</v>
      </c>
      <c r="C160" s="16" t="s">
        <v>212</v>
      </c>
      <c r="D160" s="16">
        <v>1991</v>
      </c>
      <c r="E160" s="16" t="s">
        <v>778</v>
      </c>
      <c r="F160" s="16" t="s">
        <v>414</v>
      </c>
      <c r="G160" s="10">
        <v>35240.6</v>
      </c>
      <c r="H160" s="73">
        <v>10.469950000000001</v>
      </c>
      <c r="I160" s="16" t="s">
        <v>6700</v>
      </c>
      <c r="J160" s="71">
        <v>5.0000000000000001E-3</v>
      </c>
      <c r="K160" s="71">
        <v>0.81699999999999995</v>
      </c>
      <c r="L160" s="16">
        <v>3.555606</v>
      </c>
      <c r="M160" s="16">
        <v>1.2624470000000001</v>
      </c>
      <c r="N160" s="16">
        <v>1.958429</v>
      </c>
      <c r="O160" s="16">
        <v>1.3615930000000001</v>
      </c>
      <c r="P160" s="16">
        <v>1.640957</v>
      </c>
      <c r="Q160" s="16">
        <v>1.735209</v>
      </c>
      <c r="R160" s="16">
        <v>1.252</v>
      </c>
      <c r="S160" s="16">
        <v>0.1822</v>
      </c>
      <c r="T160" s="16">
        <v>6.2100000000000002E-2</v>
      </c>
      <c r="U160" s="16">
        <v>4.7922000000000002</v>
      </c>
      <c r="V160" s="16">
        <v>52.043999999999997</v>
      </c>
      <c r="W160" s="16">
        <v>16.173999999999999</v>
      </c>
      <c r="X160" s="16">
        <v>524.43700000000001</v>
      </c>
      <c r="Y160" s="16">
        <v>81.524299999999997</v>
      </c>
      <c r="Z160" s="16">
        <v>0.46579999999999999</v>
      </c>
      <c r="AA160" s="16">
        <v>-0.67333620000000005</v>
      </c>
      <c r="AB160" s="16">
        <v>0.3</v>
      </c>
      <c r="AC160" s="16">
        <v>8.67</v>
      </c>
      <c r="AD160" s="16">
        <v>44.5</v>
      </c>
      <c r="AE160" s="16">
        <v>46.450699999999998</v>
      </c>
      <c r="AF160" s="16">
        <v>1.6826000000000001</v>
      </c>
      <c r="AG160" s="16">
        <v>905670</v>
      </c>
      <c r="AH160" s="16">
        <v>1.7101999999999999</v>
      </c>
      <c r="AI160" s="16">
        <v>100</v>
      </c>
      <c r="AJ160" s="16">
        <v>100</v>
      </c>
      <c r="AK160" s="16">
        <v>1.49</v>
      </c>
      <c r="AL160" s="16">
        <v>1.841</v>
      </c>
      <c r="AM160" s="16">
        <v>1.7617</v>
      </c>
      <c r="AN160" s="16">
        <v>1.2262999999999999</v>
      </c>
      <c r="AO160" s="16">
        <v>1.234</v>
      </c>
      <c r="AP160" s="16">
        <v>1.6777</v>
      </c>
      <c r="AQ160" s="16">
        <v>0.77769999999999995</v>
      </c>
      <c r="AR160" s="16">
        <f t="shared" si="33"/>
        <v>1</v>
      </c>
      <c r="AS160" s="5">
        <f t="shared" si="30"/>
        <v>5.1035999999999859E-2</v>
      </c>
      <c r="AU160" s="16" t="s">
        <v>138</v>
      </c>
      <c r="AV160" s="16" t="s">
        <v>358</v>
      </c>
      <c r="AW160" s="16" t="s">
        <v>405</v>
      </c>
      <c r="AX160" s="97">
        <f t="shared" si="31"/>
        <v>1</v>
      </c>
      <c r="AY160" s="4">
        <f t="shared" si="32"/>
        <v>2.7980010000000002</v>
      </c>
    </row>
    <row r="161" spans="1:51" x14ac:dyDescent="0.25">
      <c r="A161" s="16" t="s">
        <v>414</v>
      </c>
      <c r="B161" s="16" t="s">
        <v>8</v>
      </c>
      <c r="C161" s="16" t="s">
        <v>212</v>
      </c>
      <c r="D161" s="16">
        <v>1992</v>
      </c>
      <c r="E161" s="16" t="s">
        <v>751</v>
      </c>
      <c r="F161" s="16" t="s">
        <v>414</v>
      </c>
      <c r="G161" s="10">
        <v>34967.5</v>
      </c>
      <c r="H161" s="73">
        <v>10.46218</v>
      </c>
      <c r="I161" s="16" t="s">
        <v>6700</v>
      </c>
      <c r="J161" s="71">
        <v>3.3000000000000002E-2</v>
      </c>
      <c r="K161" s="71">
        <v>0.84399999999999997</v>
      </c>
      <c r="L161" s="16">
        <v>3.5841310000000002</v>
      </c>
      <c r="M161" s="16">
        <v>1.331917</v>
      </c>
      <c r="N161" s="16">
        <v>1.9647380000000001</v>
      </c>
      <c r="O161" s="16">
        <v>1.314964</v>
      </c>
      <c r="P161" s="16">
        <v>1.674596</v>
      </c>
      <c r="Q161" s="16">
        <v>1.73891</v>
      </c>
      <c r="R161" s="16">
        <v>1.3046</v>
      </c>
      <c r="S161" s="16">
        <v>0.18459999999999999</v>
      </c>
      <c r="T161" s="16">
        <v>6.5500000000000003E-2</v>
      </c>
      <c r="U161" s="16">
        <v>4.6875999999999998</v>
      </c>
      <c r="V161" s="16">
        <v>52.088000000000001</v>
      </c>
      <c r="W161" s="16">
        <v>16.347999999999999</v>
      </c>
      <c r="X161" s="16">
        <v>525.35799999999995</v>
      </c>
      <c r="Y161" s="16">
        <v>81.443200000000004</v>
      </c>
      <c r="Z161" s="16">
        <v>0.44319999999999998</v>
      </c>
      <c r="AA161" s="16">
        <v>-0.66556859999999995</v>
      </c>
      <c r="AB161" s="16">
        <v>0.3</v>
      </c>
      <c r="AC161" s="16">
        <v>8.67</v>
      </c>
      <c r="AD161" s="16">
        <v>44.3</v>
      </c>
      <c r="AE161" s="16">
        <v>47.106000000000002</v>
      </c>
      <c r="AF161" s="16">
        <v>2.8353999999999999</v>
      </c>
      <c r="AG161" s="16">
        <v>909551</v>
      </c>
      <c r="AH161" s="16">
        <v>1.756</v>
      </c>
      <c r="AI161" s="16">
        <v>100</v>
      </c>
      <c r="AJ161" s="16">
        <v>100</v>
      </c>
      <c r="AK161" s="16">
        <v>1.4871000000000001</v>
      </c>
      <c r="AL161" s="16">
        <v>1.8478000000000001</v>
      </c>
      <c r="AM161" s="16">
        <v>1.7585999999999999</v>
      </c>
      <c r="AN161" s="16">
        <v>1.2112000000000001</v>
      </c>
      <c r="AO161" s="16">
        <v>1.2615000000000001</v>
      </c>
      <c r="AP161" s="16">
        <v>1.6832</v>
      </c>
      <c r="AQ161" s="16">
        <v>0.77769999999999995</v>
      </c>
      <c r="AR161" s="16">
        <f t="shared" si="33"/>
        <v>1</v>
      </c>
      <c r="AS161" s="5">
        <f t="shared" si="30"/>
        <v>2.8525000000000134E-2</v>
      </c>
      <c r="AU161" s="16" t="s">
        <v>144</v>
      </c>
      <c r="AV161" s="16" t="s">
        <v>359</v>
      </c>
      <c r="AW161" s="16" t="s">
        <v>408</v>
      </c>
      <c r="AX161" s="97">
        <f t="shared" si="31"/>
        <v>1</v>
      </c>
      <c r="AY161" s="4">
        <f t="shared" si="32"/>
        <v>0.51287229999999995</v>
      </c>
    </row>
    <row r="162" spans="1:51" x14ac:dyDescent="0.25">
      <c r="A162" s="16" t="s">
        <v>414</v>
      </c>
      <c r="B162" s="16" t="s">
        <v>8</v>
      </c>
      <c r="C162" s="16" t="s">
        <v>212</v>
      </c>
      <c r="D162" s="16">
        <v>1993</v>
      </c>
      <c r="E162" s="16" t="s">
        <v>775</v>
      </c>
      <c r="F162" s="16" t="s">
        <v>414</v>
      </c>
      <c r="G162" s="10">
        <v>36033.599999999999</v>
      </c>
      <c r="H162" s="73">
        <v>10.49221</v>
      </c>
      <c r="I162" s="16" t="s">
        <v>6700</v>
      </c>
      <c r="J162" s="71">
        <v>2.1000000000000001E-2</v>
      </c>
      <c r="K162" s="71">
        <v>0.86199999999999999</v>
      </c>
      <c r="L162" s="16">
        <v>3.7878250000000002</v>
      </c>
      <c r="M162" s="16">
        <v>1.3879060000000001</v>
      </c>
      <c r="N162" s="16">
        <v>2.0691030000000001</v>
      </c>
      <c r="O162" s="16">
        <v>1.5526899999999999</v>
      </c>
      <c r="P162" s="16">
        <v>1.7205280000000001</v>
      </c>
      <c r="Q162" s="16">
        <v>1.742645</v>
      </c>
      <c r="R162" s="16">
        <v>1.3571</v>
      </c>
      <c r="S162" s="16">
        <v>0.18690000000000001</v>
      </c>
      <c r="T162" s="16">
        <v>6.7500000000000004E-2</v>
      </c>
      <c r="U162" s="16">
        <v>5.5091999999999999</v>
      </c>
      <c r="V162" s="16">
        <v>52.131999999999998</v>
      </c>
      <c r="W162" s="16">
        <v>16.521999999999998</v>
      </c>
      <c r="X162" s="16">
        <v>526.38199999999995</v>
      </c>
      <c r="Y162" s="16">
        <v>81.361999999999995</v>
      </c>
      <c r="Z162" s="16">
        <v>0.56850000000000001</v>
      </c>
      <c r="AA162" s="16">
        <v>-0.68110380000000004</v>
      </c>
      <c r="AB162" s="16">
        <v>0.3</v>
      </c>
      <c r="AC162" s="16">
        <v>8.67</v>
      </c>
      <c r="AD162" s="16">
        <v>44.7</v>
      </c>
      <c r="AE162" s="16">
        <v>48.181399999999996</v>
      </c>
      <c r="AF162" s="16">
        <v>3.8929</v>
      </c>
      <c r="AG162" s="16">
        <v>923960</v>
      </c>
      <c r="AH162" s="16">
        <v>1.806</v>
      </c>
      <c r="AI162" s="16">
        <v>100</v>
      </c>
      <c r="AJ162" s="16">
        <v>100</v>
      </c>
      <c r="AK162" s="16">
        <v>1.4842</v>
      </c>
      <c r="AL162" s="16">
        <v>1.8547</v>
      </c>
      <c r="AM162" s="16">
        <v>1.7555000000000001</v>
      </c>
      <c r="AN162" s="16">
        <v>1.1961999999999999</v>
      </c>
      <c r="AO162" s="16">
        <v>1.2889999999999999</v>
      </c>
      <c r="AP162" s="16">
        <v>1.6887000000000001</v>
      </c>
      <c r="AQ162" s="16">
        <v>0.77769999999999995</v>
      </c>
      <c r="AR162" s="16">
        <f t="shared" si="33"/>
        <v>1</v>
      </c>
      <c r="AS162" s="5">
        <f t="shared" si="30"/>
        <v>0.20369400000000004</v>
      </c>
      <c r="AU162" s="16" t="s">
        <v>136</v>
      </c>
      <c r="AV162" s="16" t="s">
        <v>360</v>
      </c>
      <c r="AW162" s="16" t="s">
        <v>408</v>
      </c>
      <c r="AX162" s="97">
        <f t="shared" si="31"/>
        <v>1</v>
      </c>
      <c r="AY162" s="4">
        <f t="shared" si="32"/>
        <v>1.3586770000000001</v>
      </c>
    </row>
    <row r="163" spans="1:51" x14ac:dyDescent="0.25">
      <c r="A163" s="16" t="s">
        <v>414</v>
      </c>
      <c r="B163" s="16" t="s">
        <v>8</v>
      </c>
      <c r="C163" s="16" t="s">
        <v>212</v>
      </c>
      <c r="D163" s="16">
        <v>1994</v>
      </c>
      <c r="E163" s="16" t="s">
        <v>760</v>
      </c>
      <c r="F163" s="16" t="s">
        <v>414</v>
      </c>
      <c r="G163" s="10">
        <v>37098.800000000003</v>
      </c>
      <c r="H163" s="73">
        <v>10.52134</v>
      </c>
      <c r="I163" s="16" t="s">
        <v>6700</v>
      </c>
      <c r="J163" s="71">
        <v>3.0000000000000001E-3</v>
      </c>
      <c r="K163" s="71">
        <v>0.86399999999999999</v>
      </c>
      <c r="L163" s="16">
        <v>3.870587</v>
      </c>
      <c r="M163" s="16">
        <v>1.4592400000000001</v>
      </c>
      <c r="N163" s="16">
        <v>2.0590700000000002</v>
      </c>
      <c r="O163" s="16">
        <v>1.6152359999999999</v>
      </c>
      <c r="P163" s="16">
        <v>1.775955</v>
      </c>
      <c r="Q163" s="16">
        <v>1.746329</v>
      </c>
      <c r="R163" s="16">
        <v>1.4097</v>
      </c>
      <c r="S163" s="16">
        <v>0.1893</v>
      </c>
      <c r="T163" s="16">
        <v>7.1099999999999997E-2</v>
      </c>
      <c r="U163" s="16">
        <v>5.2465999999999999</v>
      </c>
      <c r="V163" s="16">
        <v>52.176000000000002</v>
      </c>
      <c r="W163" s="16">
        <v>16.696000000000002</v>
      </c>
      <c r="X163" s="16">
        <v>527.346</v>
      </c>
      <c r="Y163" s="16">
        <v>81.280799999999999</v>
      </c>
      <c r="Z163" s="16">
        <v>0.60289999999999999</v>
      </c>
      <c r="AA163" s="16">
        <v>-0.68110380000000004</v>
      </c>
      <c r="AB163" s="16">
        <v>0.3</v>
      </c>
      <c r="AC163" s="16">
        <v>8.67</v>
      </c>
      <c r="AD163" s="16">
        <v>44.7</v>
      </c>
      <c r="AE163" s="16">
        <v>49.384500000000003</v>
      </c>
      <c r="AF163" s="16">
        <v>6.8078000000000003</v>
      </c>
      <c r="AG163" s="16">
        <v>936259</v>
      </c>
      <c r="AH163" s="16">
        <v>1.8636999999999999</v>
      </c>
      <c r="AI163" s="16">
        <v>100</v>
      </c>
      <c r="AJ163" s="16">
        <v>100</v>
      </c>
      <c r="AK163" s="16">
        <v>1.4812000000000001</v>
      </c>
      <c r="AL163" s="16">
        <v>1.8614999999999999</v>
      </c>
      <c r="AM163" s="16">
        <v>1.7524</v>
      </c>
      <c r="AN163" s="16">
        <v>1.1811</v>
      </c>
      <c r="AO163" s="16">
        <v>1.3165</v>
      </c>
      <c r="AP163" s="16">
        <v>1.6941999999999999</v>
      </c>
      <c r="AQ163" s="16">
        <v>0.77769999999999995</v>
      </c>
      <c r="AR163" s="16">
        <f t="shared" si="33"/>
        <v>1</v>
      </c>
      <c r="AS163" s="5">
        <f t="shared" si="30"/>
        <v>8.276199999999978E-2</v>
      </c>
      <c r="AU163" s="16" t="s">
        <v>134</v>
      </c>
      <c r="AV163" s="16" t="s">
        <v>361</v>
      </c>
      <c r="AW163" s="16" t="s">
        <v>407</v>
      </c>
      <c r="AX163" s="97">
        <f t="shared" si="31"/>
        <v>1</v>
      </c>
      <c r="AY163" s="4">
        <f t="shared" si="32"/>
        <v>2.9225260000000004</v>
      </c>
    </row>
    <row r="164" spans="1:51" x14ac:dyDescent="0.25">
      <c r="A164" s="16" t="s">
        <v>414</v>
      </c>
      <c r="B164" s="16" t="s">
        <v>8</v>
      </c>
      <c r="C164" s="16" t="s">
        <v>212</v>
      </c>
      <c r="D164" s="16">
        <v>1995</v>
      </c>
      <c r="E164" s="16" t="s">
        <v>774</v>
      </c>
      <c r="F164" s="16" t="s">
        <v>414</v>
      </c>
      <c r="G164" s="10">
        <v>38078.9</v>
      </c>
      <c r="H164" s="73">
        <v>10.547420000000001</v>
      </c>
      <c r="I164" s="16" t="s">
        <v>6700</v>
      </c>
      <c r="J164" s="71">
        <v>7.0000000000000001E-3</v>
      </c>
      <c r="K164" s="71">
        <v>0.87</v>
      </c>
      <c r="L164" s="16">
        <v>3.8613050000000002</v>
      </c>
      <c r="M164" s="16">
        <v>1.3737200000000001</v>
      </c>
      <c r="N164" s="16">
        <v>2.0620759999999998</v>
      </c>
      <c r="O164" s="16">
        <v>1.623456</v>
      </c>
      <c r="P164" s="16">
        <v>1.820956</v>
      </c>
      <c r="Q164" s="16">
        <v>1.750065</v>
      </c>
      <c r="R164" s="16">
        <v>1.4622999999999999</v>
      </c>
      <c r="S164" s="16">
        <v>0.15540000000000001</v>
      </c>
      <c r="T164" s="16">
        <v>7.2599999999999998E-2</v>
      </c>
      <c r="U164" s="16">
        <v>5.1197999999999997</v>
      </c>
      <c r="V164" s="16">
        <v>52.22</v>
      </c>
      <c r="W164" s="16">
        <v>16.87</v>
      </c>
      <c r="X164" s="16">
        <v>528.11500000000001</v>
      </c>
      <c r="Y164" s="16">
        <v>81.199600000000004</v>
      </c>
      <c r="Z164" s="16">
        <v>0.60470000000000002</v>
      </c>
      <c r="AA164" s="16">
        <v>-0.7005226</v>
      </c>
      <c r="AB164" s="16">
        <v>0.3</v>
      </c>
      <c r="AC164" s="16">
        <v>8.67</v>
      </c>
      <c r="AD164" s="16">
        <v>45.2</v>
      </c>
      <c r="AE164" s="16">
        <v>49.105499999999999</v>
      </c>
      <c r="AF164" s="16">
        <v>12.370200000000001</v>
      </c>
      <c r="AG164" s="16">
        <v>956203</v>
      </c>
      <c r="AH164" s="16">
        <v>1.9137999999999999</v>
      </c>
      <c r="AI164" s="16">
        <v>100</v>
      </c>
      <c r="AJ164" s="16">
        <v>100</v>
      </c>
      <c r="AK164" s="16">
        <v>1.4782999999999999</v>
      </c>
      <c r="AL164" s="16">
        <v>1.8683000000000001</v>
      </c>
      <c r="AM164" s="16">
        <v>1.7493000000000001</v>
      </c>
      <c r="AN164" s="16">
        <v>1.1660999999999999</v>
      </c>
      <c r="AO164" s="16">
        <v>1.3441000000000001</v>
      </c>
      <c r="AP164" s="16">
        <v>1.6997</v>
      </c>
      <c r="AQ164" s="16">
        <v>0.77769999999999995</v>
      </c>
      <c r="AR164" s="16">
        <f t="shared" si="33"/>
        <v>1</v>
      </c>
      <c r="AS164" s="5">
        <f t="shared" si="30"/>
        <v>-9.2819999999997904E-3</v>
      </c>
      <c r="AU164" s="16" t="s">
        <v>140</v>
      </c>
      <c r="AV164" s="16" t="s">
        <v>362</v>
      </c>
      <c r="AW164" s="16" t="s">
        <v>405</v>
      </c>
      <c r="AX164" s="97">
        <f t="shared" si="31"/>
        <v>1</v>
      </c>
      <c r="AY164" s="4">
        <f t="shared" si="32"/>
        <v>1.7737817999999999</v>
      </c>
    </row>
    <row r="165" spans="1:51" x14ac:dyDescent="0.25">
      <c r="A165" s="16" t="s">
        <v>414</v>
      </c>
      <c r="B165" s="16" t="s">
        <v>8</v>
      </c>
      <c r="C165" s="16" t="s">
        <v>212</v>
      </c>
      <c r="D165" s="16">
        <v>1996</v>
      </c>
      <c r="E165" s="16" t="s">
        <v>766</v>
      </c>
      <c r="F165" s="16" t="s">
        <v>414</v>
      </c>
      <c r="G165" s="10">
        <v>39065.9</v>
      </c>
      <c r="H165" s="73">
        <v>10.57301</v>
      </c>
      <c r="I165" s="16" t="s">
        <v>6700</v>
      </c>
      <c r="J165" s="71">
        <v>1.7999999999999999E-2</v>
      </c>
      <c r="K165" s="71">
        <v>0.88600000000000001</v>
      </c>
      <c r="L165" s="16">
        <v>4.0010969999999997</v>
      </c>
      <c r="M165" s="16">
        <v>1.532489</v>
      </c>
      <c r="N165" s="16">
        <v>2.0751409999999999</v>
      </c>
      <c r="O165" s="16">
        <v>1.726561</v>
      </c>
      <c r="P165" s="16">
        <v>1.873734</v>
      </c>
      <c r="Q165" s="16">
        <v>1.733671</v>
      </c>
      <c r="R165" s="16">
        <v>1.6621999999999999</v>
      </c>
      <c r="S165" s="16">
        <v>0.1641</v>
      </c>
      <c r="T165" s="16">
        <v>7.4399999999999994E-2</v>
      </c>
      <c r="U165" s="16">
        <v>5.2294999999999998</v>
      </c>
      <c r="V165" s="16">
        <v>52.771999999999998</v>
      </c>
      <c r="W165" s="16">
        <v>16.678000000000001</v>
      </c>
      <c r="X165" s="16">
        <v>528.30899999999997</v>
      </c>
      <c r="Y165" s="16">
        <v>81.118399999999994</v>
      </c>
      <c r="Z165" s="16">
        <v>0.66080000000000005</v>
      </c>
      <c r="AA165" s="16">
        <v>-0.7005226</v>
      </c>
      <c r="AB165" s="16">
        <v>0.3</v>
      </c>
      <c r="AC165" s="16">
        <v>8.67</v>
      </c>
      <c r="AD165" s="16">
        <v>45.2</v>
      </c>
      <c r="AE165" s="16">
        <v>50.002600000000001</v>
      </c>
      <c r="AF165" s="16">
        <v>21.756900000000002</v>
      </c>
      <c r="AG165" s="16">
        <v>968134</v>
      </c>
      <c r="AH165" s="16">
        <v>1.9296</v>
      </c>
      <c r="AI165" s="16">
        <v>100</v>
      </c>
      <c r="AJ165" s="16">
        <v>100</v>
      </c>
      <c r="AK165" s="16">
        <v>1.4618</v>
      </c>
      <c r="AL165" s="16">
        <v>1.8856999999999999</v>
      </c>
      <c r="AM165" s="16">
        <v>1.6593</v>
      </c>
      <c r="AN165" s="16">
        <v>1.3294999999999999</v>
      </c>
      <c r="AO165" s="16">
        <v>1.2336</v>
      </c>
      <c r="AP165" s="16">
        <v>1.6684000000000001</v>
      </c>
      <c r="AQ165" s="16">
        <v>0.77769999999999995</v>
      </c>
      <c r="AR165" s="16">
        <f t="shared" si="33"/>
        <v>1</v>
      </c>
      <c r="AS165" s="5">
        <f t="shared" si="30"/>
        <v>0.13979199999999947</v>
      </c>
      <c r="AU165" s="16" t="s">
        <v>141</v>
      </c>
      <c r="AV165" s="16" t="s">
        <v>363</v>
      </c>
      <c r="AW165" s="16" t="s">
        <v>405</v>
      </c>
      <c r="AX165" s="97">
        <f t="shared" si="31"/>
        <v>1</v>
      </c>
      <c r="AY165" s="4">
        <f t="shared" si="32"/>
        <v>2.8899567999999998</v>
      </c>
    </row>
    <row r="166" spans="1:51" x14ac:dyDescent="0.25">
      <c r="A166" s="16" t="s">
        <v>414</v>
      </c>
      <c r="B166" s="16" t="s">
        <v>8</v>
      </c>
      <c r="C166" s="16" t="s">
        <v>212</v>
      </c>
      <c r="D166" s="16">
        <v>1997</v>
      </c>
      <c r="E166" s="16" t="s">
        <v>777</v>
      </c>
      <c r="F166" s="16" t="s">
        <v>414</v>
      </c>
      <c r="G166" s="10">
        <v>40156.300000000003</v>
      </c>
      <c r="H166" s="73">
        <v>10.600540000000001</v>
      </c>
      <c r="I166" s="16" t="s">
        <v>6700</v>
      </c>
      <c r="J166" s="71">
        <v>2.3E-2</v>
      </c>
      <c r="K166" s="71">
        <v>0.90700000000000003</v>
      </c>
      <c r="L166" s="16">
        <v>4.0028490000000003</v>
      </c>
      <c r="M166" s="16">
        <v>1.5654410000000001</v>
      </c>
      <c r="N166" s="16">
        <v>2.0653510000000002</v>
      </c>
      <c r="O166" s="16">
        <v>1.776786</v>
      </c>
      <c r="P166" s="16">
        <v>1.8226089999999999</v>
      </c>
      <c r="Q166" s="16">
        <v>1.715978</v>
      </c>
      <c r="R166" s="16">
        <v>1.5673999999999999</v>
      </c>
      <c r="S166" s="16">
        <v>0.186</v>
      </c>
      <c r="T166" s="16">
        <v>7.46E-2</v>
      </c>
      <c r="U166" s="16">
        <v>5.1136999999999997</v>
      </c>
      <c r="V166" s="16">
        <v>53.323999999999998</v>
      </c>
      <c r="W166" s="16">
        <v>16.486000000000001</v>
      </c>
      <c r="X166" s="16">
        <v>528.63699999999994</v>
      </c>
      <c r="Y166" s="16">
        <v>81.037300000000002</v>
      </c>
      <c r="Z166" s="16">
        <v>0.68789999999999996</v>
      </c>
      <c r="AA166" s="16">
        <v>-0.70440630000000004</v>
      </c>
      <c r="AB166" s="16">
        <v>0.3</v>
      </c>
      <c r="AC166" s="16">
        <v>8.67</v>
      </c>
      <c r="AD166" s="16">
        <v>45.3</v>
      </c>
      <c r="AE166" s="16">
        <v>50.367800000000003</v>
      </c>
      <c r="AF166" s="16">
        <v>24.6614</v>
      </c>
      <c r="AG166" s="16">
        <v>986115</v>
      </c>
      <c r="AH166" s="16">
        <v>1.7585999999999999</v>
      </c>
      <c r="AI166" s="16">
        <v>100</v>
      </c>
      <c r="AJ166" s="16">
        <v>100</v>
      </c>
      <c r="AK166" s="16">
        <v>1.4487000000000001</v>
      </c>
      <c r="AL166" s="16">
        <v>1.8261000000000001</v>
      </c>
      <c r="AM166" s="16">
        <v>1.6315999999999999</v>
      </c>
      <c r="AN166" s="16">
        <v>1.1664000000000001</v>
      </c>
      <c r="AO166" s="16">
        <v>1.3304</v>
      </c>
      <c r="AP166" s="16">
        <v>1.7107000000000001</v>
      </c>
      <c r="AQ166" s="16">
        <v>0.77769999999999995</v>
      </c>
      <c r="AR166" s="16">
        <f t="shared" si="33"/>
        <v>1</v>
      </c>
      <c r="AS166" s="5">
        <f t="shared" si="30"/>
        <v>1.7520000000006419E-3</v>
      </c>
      <c r="AU166" s="16" t="s">
        <v>135</v>
      </c>
      <c r="AV166" s="16" t="s">
        <v>364</v>
      </c>
      <c r="AW166" s="16" t="s">
        <v>407</v>
      </c>
      <c r="AX166" s="97">
        <f t="shared" si="31"/>
        <v>1</v>
      </c>
      <c r="AY166" s="4">
        <f t="shared" si="32"/>
        <v>0.91506489999999996</v>
      </c>
    </row>
    <row r="167" spans="1:51" x14ac:dyDescent="0.25">
      <c r="A167" s="16" t="s">
        <v>414</v>
      </c>
      <c r="B167" s="16" t="s">
        <v>8</v>
      </c>
      <c r="C167" s="16" t="s">
        <v>212</v>
      </c>
      <c r="D167" s="16">
        <v>1998</v>
      </c>
      <c r="E167" s="16" t="s">
        <v>776</v>
      </c>
      <c r="F167" s="16" t="s">
        <v>414</v>
      </c>
      <c r="G167" s="10">
        <v>41504.5</v>
      </c>
      <c r="H167" s="73">
        <v>10.633559999999999</v>
      </c>
      <c r="I167" s="16" t="s">
        <v>6700</v>
      </c>
      <c r="J167" s="71">
        <v>2.5999999999999999E-2</v>
      </c>
      <c r="K167" s="71">
        <v>0.93100000000000005</v>
      </c>
      <c r="L167" s="16">
        <v>4.0745009999999997</v>
      </c>
      <c r="M167" s="16">
        <v>1.578001</v>
      </c>
      <c r="N167" s="16">
        <v>2.0609820000000001</v>
      </c>
      <c r="O167" s="16">
        <v>1.845526</v>
      </c>
      <c r="P167" s="16">
        <v>1.91683</v>
      </c>
      <c r="Q167" s="16">
        <v>1.6983189999999999</v>
      </c>
      <c r="R167" s="16">
        <v>1.5149999999999999</v>
      </c>
      <c r="S167" s="16">
        <v>0.19220000000000001</v>
      </c>
      <c r="T167" s="16">
        <v>7.6499999999999999E-2</v>
      </c>
      <c r="U167" s="16">
        <v>5.0975000000000001</v>
      </c>
      <c r="V167" s="16">
        <v>53.875999999999998</v>
      </c>
      <c r="W167" s="16">
        <v>16.294</v>
      </c>
      <c r="X167" s="16">
        <v>528.173</v>
      </c>
      <c r="Y167" s="16">
        <v>80.956100000000006</v>
      </c>
      <c r="Z167" s="16">
        <v>0.72419999999999995</v>
      </c>
      <c r="AA167" s="16">
        <v>-0.71217390000000003</v>
      </c>
      <c r="AB167" s="16">
        <v>0.3</v>
      </c>
      <c r="AC167" s="16">
        <v>8.67</v>
      </c>
      <c r="AD167" s="16">
        <v>45.5</v>
      </c>
      <c r="AE167" s="16">
        <v>50.759399999999999</v>
      </c>
      <c r="AF167" s="16">
        <v>26.167200000000001</v>
      </c>
      <c r="AG167" s="43">
        <v>1000000</v>
      </c>
      <c r="AH167" s="16">
        <v>1.8884000000000001</v>
      </c>
      <c r="AI167" s="16">
        <v>100</v>
      </c>
      <c r="AJ167" s="16">
        <v>100</v>
      </c>
      <c r="AK167" s="16">
        <v>1.4356</v>
      </c>
      <c r="AL167" s="16">
        <v>1.7664</v>
      </c>
      <c r="AM167" s="16">
        <v>1.6040000000000001</v>
      </c>
      <c r="AN167" s="16">
        <v>1.0034000000000001</v>
      </c>
      <c r="AO167" s="16">
        <v>1.4273</v>
      </c>
      <c r="AP167" s="16">
        <v>1.7529999999999999</v>
      </c>
      <c r="AQ167" s="16">
        <v>0.77769999999999995</v>
      </c>
      <c r="AR167" s="16">
        <f t="shared" si="33"/>
        <v>1</v>
      </c>
      <c r="AS167" s="5">
        <f t="shared" si="30"/>
        <v>7.1651999999999383E-2</v>
      </c>
      <c r="AU167" s="16" t="s">
        <v>165</v>
      </c>
      <c r="AV167" s="16" t="s">
        <v>365</v>
      </c>
      <c r="AW167" s="16" t="s">
        <v>408</v>
      </c>
      <c r="AX167" s="97">
        <f t="shared" si="31"/>
        <v>0</v>
      </c>
      <c r="AY167" s="4">
        <f t="shared" si="32"/>
        <v>1.3336931999999997</v>
      </c>
    </row>
    <row r="168" spans="1:51" x14ac:dyDescent="0.25">
      <c r="A168" s="16" t="s">
        <v>414</v>
      </c>
      <c r="B168" s="16" t="s">
        <v>8</v>
      </c>
      <c r="C168" s="16" t="s">
        <v>212</v>
      </c>
      <c r="D168" s="16">
        <v>1999</v>
      </c>
      <c r="E168" s="16" t="s">
        <v>752</v>
      </c>
      <c r="F168" s="16" t="s">
        <v>414</v>
      </c>
      <c r="G168" s="10">
        <v>43087.4</v>
      </c>
      <c r="H168" s="73">
        <v>10.67099</v>
      </c>
      <c r="I168" s="16" t="s">
        <v>6700</v>
      </c>
      <c r="J168" s="71">
        <v>8.9999999999999993E-3</v>
      </c>
      <c r="K168" s="71">
        <v>0.94</v>
      </c>
      <c r="L168" s="16">
        <v>4.2143750000000004</v>
      </c>
      <c r="M168" s="16">
        <v>1.7258800000000001</v>
      </c>
      <c r="N168" s="16">
        <v>2.0646960000000001</v>
      </c>
      <c r="O168" s="16">
        <v>1.962499</v>
      </c>
      <c r="P168" s="16">
        <v>1.8977139999999999</v>
      </c>
      <c r="Q168" s="16">
        <v>1.7659750000000001</v>
      </c>
      <c r="R168" s="16">
        <v>1.6725000000000001</v>
      </c>
      <c r="S168" s="16">
        <v>0.21029999999999999</v>
      </c>
      <c r="T168" s="16">
        <v>7.5800000000000006E-2</v>
      </c>
      <c r="U168" s="16">
        <v>5.0811999999999999</v>
      </c>
      <c r="V168" s="16">
        <v>54.427999999999997</v>
      </c>
      <c r="W168" s="16">
        <v>16.102</v>
      </c>
      <c r="X168" s="16">
        <v>528.97799999999995</v>
      </c>
      <c r="Y168" s="16">
        <v>80.874899999999997</v>
      </c>
      <c r="Z168" s="16">
        <v>0.78559999999999997</v>
      </c>
      <c r="AA168" s="16">
        <v>-0.72382519999999995</v>
      </c>
      <c r="AB168" s="16">
        <v>0.3</v>
      </c>
      <c r="AC168" s="16">
        <v>8.67</v>
      </c>
      <c r="AD168" s="16">
        <v>45.8</v>
      </c>
      <c r="AE168" s="16">
        <v>51.2943</v>
      </c>
      <c r="AF168" s="16">
        <v>33.188899999999997</v>
      </c>
      <c r="AG168" s="43">
        <v>1100000</v>
      </c>
      <c r="AH168" s="16">
        <v>1.7392000000000001</v>
      </c>
      <c r="AI168" s="16">
        <v>100</v>
      </c>
      <c r="AJ168" s="16">
        <v>100</v>
      </c>
      <c r="AK168" s="16">
        <v>1.4752000000000001</v>
      </c>
      <c r="AL168" s="16">
        <v>1.8613999999999999</v>
      </c>
      <c r="AM168" s="16">
        <v>1.6850000000000001</v>
      </c>
      <c r="AN168" s="16">
        <v>1.1299999999999999</v>
      </c>
      <c r="AO168" s="16">
        <v>1.5121</v>
      </c>
      <c r="AP168" s="16">
        <v>1.7244999999999999</v>
      </c>
      <c r="AQ168" s="16">
        <v>0.77769999999999995</v>
      </c>
      <c r="AR168" s="16">
        <f t="shared" si="33"/>
        <v>1</v>
      </c>
      <c r="AS168" s="5">
        <f t="shared" si="30"/>
        <v>0.13987400000000072</v>
      </c>
      <c r="AU168" s="16" t="s">
        <v>195</v>
      </c>
      <c r="AV168" s="16" t="s">
        <v>366</v>
      </c>
      <c r="AW168" s="16" t="s">
        <v>408</v>
      </c>
      <c r="AX168" s="97">
        <f t="shared" si="31"/>
        <v>1</v>
      </c>
      <c r="AY168" s="4">
        <f t="shared" si="32"/>
        <v>-2.3326099999999999</v>
      </c>
    </row>
    <row r="169" spans="1:51" x14ac:dyDescent="0.25">
      <c r="A169" s="16" t="s">
        <v>414</v>
      </c>
      <c r="B169" s="16" t="s">
        <v>8</v>
      </c>
      <c r="C169" s="16" t="s">
        <v>212</v>
      </c>
      <c r="D169" s="16">
        <v>2000</v>
      </c>
      <c r="E169" s="16" t="s">
        <v>756</v>
      </c>
      <c r="F169" s="16" t="s">
        <v>414</v>
      </c>
      <c r="G169" s="10">
        <v>44223.6</v>
      </c>
      <c r="H169" s="73">
        <v>10.697010000000001</v>
      </c>
      <c r="I169" s="16">
        <v>19153000</v>
      </c>
      <c r="J169" s="71">
        <v>-3.0000000000000001E-3</v>
      </c>
      <c r="K169" s="71">
        <v>0.93700000000000006</v>
      </c>
      <c r="L169" s="16">
        <v>4.4244070000000004</v>
      </c>
      <c r="M169" s="16">
        <v>2.043066</v>
      </c>
      <c r="N169" s="16">
        <v>2.0493039999999998</v>
      </c>
      <c r="O169" s="16">
        <v>2.0404339999999999</v>
      </c>
      <c r="P169" s="16">
        <v>1.9289750000000001</v>
      </c>
      <c r="Q169" s="16">
        <v>1.8336680000000001</v>
      </c>
      <c r="R169" s="16">
        <v>1.5766</v>
      </c>
      <c r="S169" s="16">
        <v>0.22889999999999999</v>
      </c>
      <c r="T169" s="16">
        <v>0.1079</v>
      </c>
      <c r="U169" s="16">
        <v>4.8947000000000003</v>
      </c>
      <c r="V169" s="16">
        <v>54.98</v>
      </c>
      <c r="W169" s="16">
        <v>15.91</v>
      </c>
      <c r="X169" s="16">
        <v>529.59400000000005</v>
      </c>
      <c r="Y169" s="16">
        <v>80.793700000000001</v>
      </c>
      <c r="Z169" s="16">
        <v>0.82469999999999999</v>
      </c>
      <c r="AA169" s="16">
        <v>-0.74324400000000002</v>
      </c>
      <c r="AB169" s="16">
        <v>0.3</v>
      </c>
      <c r="AC169" s="16">
        <v>8.67</v>
      </c>
      <c r="AD169" s="16">
        <v>46.3</v>
      </c>
      <c r="AE169" s="16">
        <v>52.182400000000001</v>
      </c>
      <c r="AF169" s="16">
        <v>44.456299999999999</v>
      </c>
      <c r="AG169" s="43">
        <v>1100000</v>
      </c>
      <c r="AH169" s="16">
        <v>1.6829000000000001</v>
      </c>
      <c r="AI169" s="16">
        <v>100</v>
      </c>
      <c r="AJ169" s="16">
        <v>100</v>
      </c>
      <c r="AK169" s="16">
        <v>1.5147999999999999</v>
      </c>
      <c r="AL169" s="16">
        <v>1.9564999999999999</v>
      </c>
      <c r="AM169" s="16">
        <v>1.7661</v>
      </c>
      <c r="AN169" s="16">
        <v>1.2565</v>
      </c>
      <c r="AO169" s="16">
        <v>1.597</v>
      </c>
      <c r="AP169" s="16">
        <v>1.696</v>
      </c>
      <c r="AQ169" s="16">
        <v>0.77769999999999995</v>
      </c>
      <c r="AR169" s="16">
        <f t="shared" si="33"/>
        <v>0</v>
      </c>
      <c r="AS169" s="5">
        <f t="shared" si="30"/>
        <v>0.210032</v>
      </c>
      <c r="AU169" s="16" t="s">
        <v>47</v>
      </c>
      <c r="AV169" s="16" t="s">
        <v>367</v>
      </c>
      <c r="AW169" s="16" t="s">
        <v>414</v>
      </c>
      <c r="AX169" s="97">
        <f t="shared" si="31"/>
        <v>0</v>
      </c>
      <c r="AY169" s="4">
        <f t="shared" si="32"/>
        <v>1.8122799999999999</v>
      </c>
    </row>
    <row r="170" spans="1:51" x14ac:dyDescent="0.25">
      <c r="A170" s="16" t="s">
        <v>414</v>
      </c>
      <c r="B170" s="16" t="s">
        <v>8</v>
      </c>
      <c r="C170" s="16" t="s">
        <v>212</v>
      </c>
      <c r="D170" s="16">
        <v>2001</v>
      </c>
      <c r="E170" s="16" t="s">
        <v>770</v>
      </c>
      <c r="F170" s="16" t="s">
        <v>414</v>
      </c>
      <c r="G170" s="10">
        <v>44473.4</v>
      </c>
      <c r="H170" s="73">
        <v>10.70265</v>
      </c>
      <c r="I170" s="16">
        <v>19413000</v>
      </c>
      <c r="J170" s="71">
        <v>2.9000000000000001E-2</v>
      </c>
      <c r="K170" s="71">
        <v>0.96499999999999997</v>
      </c>
      <c r="L170" s="16">
        <v>4.5467690000000003</v>
      </c>
      <c r="M170" s="16">
        <v>2.1861190000000001</v>
      </c>
      <c r="N170" s="16">
        <v>2.0897290000000002</v>
      </c>
      <c r="O170" s="16">
        <v>2.1077309999999998</v>
      </c>
      <c r="P170" s="16">
        <v>2.0008509999999999</v>
      </c>
      <c r="Q170" s="16">
        <v>1.782016</v>
      </c>
      <c r="R170" s="16">
        <v>1.7776000000000001</v>
      </c>
      <c r="S170" s="16">
        <v>0.23230000000000001</v>
      </c>
      <c r="T170" s="16">
        <v>0.1101</v>
      </c>
      <c r="U170" s="16">
        <v>5.0486000000000004</v>
      </c>
      <c r="V170" s="16">
        <v>54.573999999999998</v>
      </c>
      <c r="W170" s="16">
        <v>16.622</v>
      </c>
      <c r="X170" s="16">
        <v>528.03399999999999</v>
      </c>
      <c r="Y170" s="16">
        <v>80.712599999999995</v>
      </c>
      <c r="Z170" s="16">
        <v>0.85740000000000005</v>
      </c>
      <c r="AA170" s="16">
        <v>-0.76654670000000003</v>
      </c>
      <c r="AB170" s="16">
        <v>0.3</v>
      </c>
      <c r="AC170" s="16">
        <v>8.67</v>
      </c>
      <c r="AD170" s="16">
        <v>46.9</v>
      </c>
      <c r="AE170" s="16">
        <v>51.6235</v>
      </c>
      <c r="AF170" s="16">
        <v>57.124499999999998</v>
      </c>
      <c r="AG170" s="43">
        <v>1200000</v>
      </c>
      <c r="AH170" s="16">
        <v>1.7071000000000001</v>
      </c>
      <c r="AI170" s="16">
        <v>100</v>
      </c>
      <c r="AJ170" s="16">
        <v>100</v>
      </c>
      <c r="AK170" s="16">
        <v>1.4689000000000001</v>
      </c>
      <c r="AL170" s="16">
        <v>1.8549</v>
      </c>
      <c r="AM170" s="16">
        <v>1.7316</v>
      </c>
      <c r="AN170" s="16">
        <v>1.1825000000000001</v>
      </c>
      <c r="AO170" s="16">
        <v>1.5206</v>
      </c>
      <c r="AP170" s="16">
        <v>1.7255</v>
      </c>
      <c r="AQ170" s="16">
        <v>0.77769999999999995</v>
      </c>
      <c r="AR170" s="16">
        <f t="shared" si="33"/>
        <v>0</v>
      </c>
      <c r="AS170" s="5">
        <f t="shared" si="30"/>
        <v>0.12236199999999986</v>
      </c>
      <c r="AU170" s="16" t="s">
        <v>91</v>
      </c>
      <c r="AV170" s="16" t="s">
        <v>368</v>
      </c>
      <c r="AW170" s="16" t="s">
        <v>404</v>
      </c>
      <c r="AX170" s="97">
        <f t="shared" si="31"/>
        <v>0</v>
      </c>
      <c r="AY170" s="4">
        <f t="shared" si="32"/>
        <v>1.0558385000000001</v>
      </c>
    </row>
    <row r="171" spans="1:51" x14ac:dyDescent="0.25">
      <c r="A171" s="16" t="s">
        <v>414</v>
      </c>
      <c r="B171" s="16" t="s">
        <v>8</v>
      </c>
      <c r="C171" s="16" t="s">
        <v>212</v>
      </c>
      <c r="D171" s="16">
        <v>2002</v>
      </c>
      <c r="E171" s="16" t="s">
        <v>767</v>
      </c>
      <c r="F171" s="16" t="s">
        <v>414</v>
      </c>
      <c r="G171" s="10">
        <v>45626.6</v>
      </c>
      <c r="H171" s="73">
        <v>10.728249999999999</v>
      </c>
      <c r="I171" s="16">
        <v>19651400</v>
      </c>
      <c r="J171" s="71">
        <v>1.2E-2</v>
      </c>
      <c r="K171" s="71">
        <v>0.97699999999999998</v>
      </c>
      <c r="L171" s="16">
        <v>4.5557030000000003</v>
      </c>
      <c r="M171" s="16">
        <v>2.179074</v>
      </c>
      <c r="N171" s="16">
        <v>2.1122570000000001</v>
      </c>
      <c r="O171" s="16">
        <v>2.1319370000000002</v>
      </c>
      <c r="P171" s="16">
        <v>2.028502</v>
      </c>
      <c r="Q171" s="16">
        <v>1.730399</v>
      </c>
      <c r="R171" s="16">
        <v>1.7536</v>
      </c>
      <c r="S171" s="16">
        <v>0.22700000000000001</v>
      </c>
      <c r="T171" s="16">
        <v>0.1129</v>
      </c>
      <c r="U171" s="16">
        <v>5.0323000000000002</v>
      </c>
      <c r="V171" s="16">
        <v>54.167999999999999</v>
      </c>
      <c r="W171" s="16">
        <v>17.334</v>
      </c>
      <c r="X171" s="16">
        <v>526.47500000000002</v>
      </c>
      <c r="Y171" s="16">
        <v>80.631399999999999</v>
      </c>
      <c r="Z171" s="16">
        <v>0.87270000000000003</v>
      </c>
      <c r="AA171" s="16">
        <v>-0.75877910000000004</v>
      </c>
      <c r="AB171" s="16">
        <v>0.3</v>
      </c>
      <c r="AC171" s="16">
        <v>8.67</v>
      </c>
      <c r="AD171" s="16">
        <v>46.7</v>
      </c>
      <c r="AE171" s="16">
        <v>52.752699999999997</v>
      </c>
      <c r="AF171" s="16">
        <v>64.266999999999996</v>
      </c>
      <c r="AG171" s="43">
        <v>1200000</v>
      </c>
      <c r="AH171" s="16">
        <v>1.6854</v>
      </c>
      <c r="AI171" s="16">
        <v>100</v>
      </c>
      <c r="AJ171" s="16">
        <v>100</v>
      </c>
      <c r="AK171" s="16">
        <v>1.4231</v>
      </c>
      <c r="AL171" s="16">
        <v>1.7534000000000001</v>
      </c>
      <c r="AM171" s="16">
        <v>1.6972</v>
      </c>
      <c r="AN171" s="16">
        <v>1.1085</v>
      </c>
      <c r="AO171" s="16">
        <v>1.4441999999999999</v>
      </c>
      <c r="AP171" s="16">
        <v>1.7548999999999999</v>
      </c>
      <c r="AQ171" s="16">
        <v>0.77769999999999995</v>
      </c>
      <c r="AR171" s="16">
        <f t="shared" si="33"/>
        <v>0</v>
      </c>
      <c r="AS171" s="5">
        <f t="shared" si="30"/>
        <v>8.9339999999999975E-3</v>
      </c>
      <c r="AU171" s="16" t="s">
        <v>196</v>
      </c>
      <c r="AV171" s="16" t="s">
        <v>369</v>
      </c>
      <c r="AW171" s="16" t="s">
        <v>409</v>
      </c>
      <c r="AX171" s="97">
        <f t="shared" si="31"/>
        <v>1</v>
      </c>
      <c r="AY171" s="4">
        <f t="shared" si="32"/>
        <v>0.95902939999999992</v>
      </c>
    </row>
    <row r="172" spans="1:51" x14ac:dyDescent="0.25">
      <c r="A172" s="16" t="s">
        <v>414</v>
      </c>
      <c r="B172" s="16" t="s">
        <v>8</v>
      </c>
      <c r="C172" s="16" t="s">
        <v>212</v>
      </c>
      <c r="D172" s="16">
        <v>2003</v>
      </c>
      <c r="E172" s="16" t="s">
        <v>772</v>
      </c>
      <c r="F172" s="16" t="s">
        <v>414</v>
      </c>
      <c r="G172" s="10">
        <v>46449.8</v>
      </c>
      <c r="H172" s="73">
        <v>10.746130000000001</v>
      </c>
      <c r="I172" s="16">
        <v>19895400</v>
      </c>
      <c r="J172" s="71">
        <v>1.4999999999999999E-2</v>
      </c>
      <c r="K172" s="71">
        <v>0.99199999999999999</v>
      </c>
      <c r="L172" s="16">
        <v>4.6157389999999996</v>
      </c>
      <c r="M172" s="16">
        <v>2.237819</v>
      </c>
      <c r="N172" s="16">
        <v>2.1347839999999998</v>
      </c>
      <c r="O172" s="16">
        <v>2.1414399999999998</v>
      </c>
      <c r="P172" s="16">
        <v>2.0207449999999998</v>
      </c>
      <c r="Q172" s="16">
        <v>1.7859799999999999</v>
      </c>
      <c r="R172" s="16">
        <v>1.8827</v>
      </c>
      <c r="S172" s="16">
        <v>0.21379999999999999</v>
      </c>
      <c r="T172" s="16">
        <v>0.11700000000000001</v>
      </c>
      <c r="U172" s="16">
        <v>5.016</v>
      </c>
      <c r="V172" s="16">
        <v>53.762</v>
      </c>
      <c r="W172" s="16">
        <v>18.045999999999999</v>
      </c>
      <c r="X172" s="16">
        <v>524.91600000000005</v>
      </c>
      <c r="Y172" s="16">
        <v>80.550200000000004</v>
      </c>
      <c r="Z172" s="16">
        <v>0.87660000000000005</v>
      </c>
      <c r="AA172" s="16">
        <v>-0.77043039999999996</v>
      </c>
      <c r="AB172" s="16">
        <v>0.3</v>
      </c>
      <c r="AC172" s="16">
        <v>8.67</v>
      </c>
      <c r="AD172" s="16">
        <v>47</v>
      </c>
      <c r="AE172" s="16">
        <v>52.422899999999998</v>
      </c>
      <c r="AF172" s="16">
        <v>71.903499999999994</v>
      </c>
      <c r="AG172" s="43">
        <v>1100000</v>
      </c>
      <c r="AH172" s="16">
        <v>1.6731</v>
      </c>
      <c r="AI172" s="16">
        <v>100</v>
      </c>
      <c r="AJ172" s="16">
        <v>100</v>
      </c>
      <c r="AK172" s="16">
        <v>1.4347000000000001</v>
      </c>
      <c r="AL172" s="16">
        <v>1.9450000000000001</v>
      </c>
      <c r="AM172" s="16">
        <v>1.8148</v>
      </c>
      <c r="AN172" s="16">
        <v>0.84709999999999996</v>
      </c>
      <c r="AO172" s="16">
        <v>1.5840000000000001</v>
      </c>
      <c r="AP172" s="16">
        <v>1.8379000000000001</v>
      </c>
      <c r="AQ172" s="16">
        <v>0.77769999999999995</v>
      </c>
      <c r="AR172" s="16">
        <f t="shared" si="33"/>
        <v>0</v>
      </c>
      <c r="AS172" s="5">
        <f t="shared" si="30"/>
        <v>6.0035999999999312E-2</v>
      </c>
      <c r="AU172" s="16" t="s">
        <v>90</v>
      </c>
      <c r="AV172" s="16" t="s">
        <v>370</v>
      </c>
      <c r="AW172" s="16" t="s">
        <v>409</v>
      </c>
      <c r="AX172" s="97">
        <f t="shared" si="31"/>
        <v>1</v>
      </c>
      <c r="AY172" s="4">
        <f t="shared" si="32"/>
        <v>0.89422040000000003</v>
      </c>
    </row>
    <row r="173" spans="1:51" x14ac:dyDescent="0.25">
      <c r="A173" s="16" t="s">
        <v>414</v>
      </c>
      <c r="B173" s="16" t="s">
        <v>8</v>
      </c>
      <c r="C173" s="16" t="s">
        <v>212</v>
      </c>
      <c r="D173" s="16">
        <v>2004</v>
      </c>
      <c r="E173" s="16" t="s">
        <v>758</v>
      </c>
      <c r="F173" s="16" t="s">
        <v>414</v>
      </c>
      <c r="G173" s="10">
        <v>47817.9</v>
      </c>
      <c r="H173" s="73">
        <v>10.77516</v>
      </c>
      <c r="I173" s="16">
        <v>20127400</v>
      </c>
      <c r="J173" s="71">
        <v>5.0000000000000001E-3</v>
      </c>
      <c r="K173" s="71">
        <v>0.997</v>
      </c>
      <c r="L173" s="16">
        <v>4.7811060000000003</v>
      </c>
      <c r="M173" s="16">
        <v>2.369872</v>
      </c>
      <c r="N173" s="16">
        <v>2.1565789999999998</v>
      </c>
      <c r="O173" s="16">
        <v>2.2186129999999999</v>
      </c>
      <c r="P173" s="16">
        <v>2.0484770000000001</v>
      </c>
      <c r="Q173" s="16">
        <v>1.9023920000000001</v>
      </c>
      <c r="R173" s="16">
        <v>1.8539000000000001</v>
      </c>
      <c r="S173" s="16">
        <v>0.2233</v>
      </c>
      <c r="T173" s="16">
        <v>0.129</v>
      </c>
      <c r="U173" s="16">
        <v>4.9996999999999998</v>
      </c>
      <c r="V173" s="16">
        <v>53.356000000000002</v>
      </c>
      <c r="W173" s="16">
        <v>18.757999999999999</v>
      </c>
      <c r="X173" s="16">
        <v>523.24199999999996</v>
      </c>
      <c r="Y173" s="16">
        <v>84.135300000000001</v>
      </c>
      <c r="Z173" s="16">
        <v>0.87870000000000004</v>
      </c>
      <c r="AA173" s="16">
        <v>-0.75877910000000004</v>
      </c>
      <c r="AB173" s="16">
        <v>0.3</v>
      </c>
      <c r="AC173" s="16">
        <v>8.67</v>
      </c>
      <c r="AD173" s="16">
        <v>46.7</v>
      </c>
      <c r="AE173" s="16">
        <v>51.289700000000003</v>
      </c>
      <c r="AF173" s="16">
        <v>81.509600000000006</v>
      </c>
      <c r="AG173" s="43">
        <v>1100000</v>
      </c>
      <c r="AH173" s="16">
        <v>1.6740999999999999</v>
      </c>
      <c r="AI173" s="16">
        <v>100</v>
      </c>
      <c r="AJ173" s="16">
        <v>100</v>
      </c>
      <c r="AK173" s="16">
        <v>1.5223</v>
      </c>
      <c r="AL173" s="16">
        <v>2.097</v>
      </c>
      <c r="AM173" s="16">
        <v>2.0388000000000002</v>
      </c>
      <c r="AN173" s="16">
        <v>0.91969999999999996</v>
      </c>
      <c r="AO173" s="16">
        <v>1.7369000000000001</v>
      </c>
      <c r="AP173" s="16">
        <v>1.8141</v>
      </c>
      <c r="AQ173" s="16">
        <v>0.77769999999999995</v>
      </c>
      <c r="AR173" s="16">
        <f t="shared" si="33"/>
        <v>0</v>
      </c>
      <c r="AS173" s="5">
        <f t="shared" si="30"/>
        <v>0.16536700000000071</v>
      </c>
      <c r="AU173" s="16" t="s">
        <v>159</v>
      </c>
      <c r="AV173" s="16" t="s">
        <v>371</v>
      </c>
      <c r="AW173" s="16" t="s">
        <v>409</v>
      </c>
      <c r="AX173" s="97">
        <f t="shared" si="31"/>
        <v>1</v>
      </c>
      <c r="AY173" s="4">
        <f t="shared" si="32"/>
        <v>1.1356765999999996</v>
      </c>
    </row>
    <row r="174" spans="1:51" x14ac:dyDescent="0.25">
      <c r="A174" s="16" t="s">
        <v>414</v>
      </c>
      <c r="B174" s="16" t="s">
        <v>8</v>
      </c>
      <c r="C174" s="16" t="s">
        <v>212</v>
      </c>
      <c r="D174" s="16">
        <v>2005</v>
      </c>
      <c r="E174" s="16" t="s">
        <v>763</v>
      </c>
      <c r="F174" s="16" t="s">
        <v>414</v>
      </c>
      <c r="G174" s="10">
        <v>48702.7</v>
      </c>
      <c r="H174" s="73">
        <v>10.79349</v>
      </c>
      <c r="I174" s="16">
        <v>20394800</v>
      </c>
      <c r="J174" s="71">
        <v>1E-3</v>
      </c>
      <c r="K174" s="71">
        <v>0.999</v>
      </c>
      <c r="L174" s="16">
        <v>4.8221480000000003</v>
      </c>
      <c r="M174" s="16">
        <v>2.6129090000000001</v>
      </c>
      <c r="N174" s="16">
        <v>2.1709390000000002</v>
      </c>
      <c r="O174" s="16">
        <v>2.1849959999999999</v>
      </c>
      <c r="P174" s="16">
        <v>2.0404309999999999</v>
      </c>
      <c r="Q174" s="16">
        <v>1.7830429999999999</v>
      </c>
      <c r="R174" s="16">
        <v>1.9878</v>
      </c>
      <c r="S174" s="16">
        <v>0.2261</v>
      </c>
      <c r="T174" s="16">
        <v>0.14610000000000001</v>
      </c>
      <c r="U174" s="16">
        <v>4.9127000000000001</v>
      </c>
      <c r="V174" s="16">
        <v>52.95</v>
      </c>
      <c r="W174" s="16">
        <v>19.47</v>
      </c>
      <c r="X174" s="16">
        <v>521.56799999999998</v>
      </c>
      <c r="Y174" s="16">
        <v>82.225499999999997</v>
      </c>
      <c r="Z174" s="16">
        <v>0.88060000000000005</v>
      </c>
      <c r="AA174" s="16">
        <v>-0.77043039999999996</v>
      </c>
      <c r="AB174" s="16">
        <v>0.3</v>
      </c>
      <c r="AC174" s="16">
        <v>8.67</v>
      </c>
      <c r="AD174" s="16">
        <v>47</v>
      </c>
      <c r="AE174" s="16">
        <v>49.316000000000003</v>
      </c>
      <c r="AF174" s="16">
        <v>89.762900000000002</v>
      </c>
      <c r="AG174" s="43">
        <v>1100000</v>
      </c>
      <c r="AH174" s="16">
        <v>1.6812</v>
      </c>
      <c r="AI174" s="16">
        <v>100</v>
      </c>
      <c r="AJ174" s="16">
        <v>100</v>
      </c>
      <c r="AK174" s="16">
        <v>1.5247999999999999</v>
      </c>
      <c r="AL174" s="16">
        <v>1.974</v>
      </c>
      <c r="AM174" s="16">
        <v>1.7658</v>
      </c>
      <c r="AN174" s="16">
        <v>0.87539999999999996</v>
      </c>
      <c r="AO174" s="16">
        <v>1.6029</v>
      </c>
      <c r="AP174" s="16">
        <v>1.7117</v>
      </c>
      <c r="AQ174" s="16">
        <v>0.77769999999999995</v>
      </c>
      <c r="AR174" s="16">
        <f t="shared" si="33"/>
        <v>0</v>
      </c>
      <c r="AS174" s="5">
        <f t="shared" si="30"/>
        <v>4.1042000000000023E-2</v>
      </c>
      <c r="AU174" s="16" t="s">
        <v>132</v>
      </c>
      <c r="AV174" s="16" t="s">
        <v>372</v>
      </c>
      <c r="AW174" s="16" t="s">
        <v>408</v>
      </c>
      <c r="AX174" s="97">
        <f t="shared" si="31"/>
        <v>0</v>
      </c>
      <c r="AY174" s="4">
        <f t="shared" si="32"/>
        <v>0.31943300000000008</v>
      </c>
    </row>
    <row r="175" spans="1:51" x14ac:dyDescent="0.25">
      <c r="A175" s="16" t="s">
        <v>414</v>
      </c>
      <c r="B175" s="16" t="s">
        <v>8</v>
      </c>
      <c r="C175" s="16" t="s">
        <v>212</v>
      </c>
      <c r="D175" s="16">
        <v>2006</v>
      </c>
      <c r="E175" s="16" t="s">
        <v>753</v>
      </c>
      <c r="F175" s="16" t="s">
        <v>414</v>
      </c>
      <c r="G175" s="10">
        <v>49418.7</v>
      </c>
      <c r="H175" s="73">
        <v>10.80808</v>
      </c>
      <c r="I175" s="16">
        <v>20697900</v>
      </c>
      <c r="J175" s="71">
        <v>8.0000000000000002E-3</v>
      </c>
      <c r="K175" s="71">
        <v>1.006</v>
      </c>
      <c r="L175" s="16">
        <v>4.884328</v>
      </c>
      <c r="M175" s="16">
        <v>2.8511289999999998</v>
      </c>
      <c r="N175" s="16">
        <v>2.1358640000000002</v>
      </c>
      <c r="O175" s="16">
        <v>2.138817</v>
      </c>
      <c r="P175" s="16">
        <v>2.0320339999999999</v>
      </c>
      <c r="Q175" s="16">
        <v>1.7830900000000001</v>
      </c>
      <c r="R175" s="16">
        <v>2.1831</v>
      </c>
      <c r="S175" s="16">
        <v>0.2407</v>
      </c>
      <c r="T175" s="16">
        <v>0.15429999999999999</v>
      </c>
      <c r="U175" s="16">
        <v>4.7449000000000003</v>
      </c>
      <c r="V175" s="16">
        <v>49.433999999999997</v>
      </c>
      <c r="W175" s="16">
        <v>20.611999999999998</v>
      </c>
      <c r="X175" s="16">
        <v>519.89300000000003</v>
      </c>
      <c r="Y175" s="16">
        <v>77.789599999999993</v>
      </c>
      <c r="Z175" s="16">
        <v>0.90629999999999999</v>
      </c>
      <c r="AA175" s="16">
        <v>-0.77431410000000001</v>
      </c>
      <c r="AB175" s="16">
        <v>0.3</v>
      </c>
      <c r="AC175" s="16">
        <v>8.67</v>
      </c>
      <c r="AD175" s="16">
        <v>47.1</v>
      </c>
      <c r="AE175" s="16">
        <v>47.638300000000001</v>
      </c>
      <c r="AF175" s="16">
        <v>94.701400000000007</v>
      </c>
      <c r="AG175" s="43">
        <v>1100000</v>
      </c>
      <c r="AH175" s="16">
        <v>1.6715</v>
      </c>
      <c r="AI175" s="16">
        <v>100</v>
      </c>
      <c r="AJ175" s="16">
        <v>100</v>
      </c>
      <c r="AK175" s="16">
        <v>1.4205000000000001</v>
      </c>
      <c r="AL175" s="16">
        <v>1.9947999999999999</v>
      </c>
      <c r="AM175" s="16">
        <v>1.7572000000000001</v>
      </c>
      <c r="AN175" s="16">
        <v>0.91479999999999995</v>
      </c>
      <c r="AO175" s="16">
        <v>1.6224000000000001</v>
      </c>
      <c r="AP175" s="16">
        <v>1.7499</v>
      </c>
      <c r="AQ175" s="16">
        <v>0.77769999999999995</v>
      </c>
      <c r="AR175" s="16">
        <f t="shared" si="33"/>
        <v>0</v>
      </c>
      <c r="AS175" s="5">
        <f t="shared" si="30"/>
        <v>6.217999999999968E-2</v>
      </c>
      <c r="AU175" s="16" t="s">
        <v>139</v>
      </c>
      <c r="AV175" s="16" t="s">
        <v>373</v>
      </c>
      <c r="AW175" s="16" t="s">
        <v>409</v>
      </c>
      <c r="AX175" s="97">
        <f t="shared" si="31"/>
        <v>1</v>
      </c>
      <c r="AY175" s="4">
        <f t="shared" si="32"/>
        <v>1.1291751999999999</v>
      </c>
    </row>
    <row r="176" spans="1:51" x14ac:dyDescent="0.25">
      <c r="A176" s="16" t="s">
        <v>414</v>
      </c>
      <c r="B176" s="16" t="s">
        <v>8</v>
      </c>
      <c r="C176" s="16" t="s">
        <v>212</v>
      </c>
      <c r="D176" s="16">
        <v>2007</v>
      </c>
      <c r="E176" s="16" t="s">
        <v>779</v>
      </c>
      <c r="F176" s="16" t="s">
        <v>414</v>
      </c>
      <c r="G176" s="10">
        <v>50952.5</v>
      </c>
      <c r="H176" s="73">
        <v>10.838649999999999</v>
      </c>
      <c r="I176" s="16">
        <v>20827600</v>
      </c>
      <c r="J176" s="71">
        <v>2E-3</v>
      </c>
      <c r="K176" s="71">
        <v>1.0089999999999999</v>
      </c>
      <c r="L176" s="16">
        <v>4.9710970000000003</v>
      </c>
      <c r="M176" s="16">
        <v>2.9268079999999999</v>
      </c>
      <c r="N176" s="16">
        <v>2.1180669999999999</v>
      </c>
      <c r="O176" s="16">
        <v>2.2392789999999998</v>
      </c>
      <c r="P176" s="16">
        <v>2.0407139999999999</v>
      </c>
      <c r="Q176" s="16">
        <v>1.80965</v>
      </c>
      <c r="R176" s="16">
        <v>2.0929000000000002</v>
      </c>
      <c r="S176" s="16">
        <v>0.24440000000000001</v>
      </c>
      <c r="T176" s="16">
        <v>0.16619999999999999</v>
      </c>
      <c r="U176" s="16">
        <v>4.6612</v>
      </c>
      <c r="V176" s="16">
        <v>45.917999999999999</v>
      </c>
      <c r="W176" s="16">
        <v>21.754000000000001</v>
      </c>
      <c r="X176" s="16">
        <v>519.54100000000005</v>
      </c>
      <c r="Y176" s="16">
        <v>78.575599999999994</v>
      </c>
      <c r="Z176" s="16">
        <v>0.95169999999999999</v>
      </c>
      <c r="AA176" s="16">
        <v>-0.77043039999999996</v>
      </c>
      <c r="AB176" s="16">
        <v>0.3</v>
      </c>
      <c r="AC176" s="16">
        <v>8.67</v>
      </c>
      <c r="AD176" s="16">
        <v>47</v>
      </c>
      <c r="AE176" s="16">
        <v>45.9375</v>
      </c>
      <c r="AF176" s="16">
        <v>100.065</v>
      </c>
      <c r="AG176" s="43">
        <v>1200000</v>
      </c>
      <c r="AH176" s="16">
        <v>1.6548</v>
      </c>
      <c r="AI176" s="16">
        <v>100</v>
      </c>
      <c r="AJ176" s="16">
        <v>100</v>
      </c>
      <c r="AK176" s="16">
        <v>1.3974</v>
      </c>
      <c r="AL176" s="16">
        <v>2.0457999999999998</v>
      </c>
      <c r="AM176" s="16">
        <v>1.8255999999999999</v>
      </c>
      <c r="AN176" s="16">
        <v>0.92449999999999999</v>
      </c>
      <c r="AO176" s="16">
        <v>1.6794</v>
      </c>
      <c r="AP176" s="16">
        <v>1.738</v>
      </c>
      <c r="AQ176" s="16">
        <v>0.77769999999999995</v>
      </c>
      <c r="AR176" s="16">
        <f t="shared" si="33"/>
        <v>0</v>
      </c>
      <c r="AS176" s="5">
        <f t="shared" si="30"/>
        <v>8.6769000000000318E-2</v>
      </c>
      <c r="AU176" s="16" t="s">
        <v>143</v>
      </c>
      <c r="AV176" s="16" t="s">
        <v>374</v>
      </c>
      <c r="AW176" s="16" t="s">
        <v>408</v>
      </c>
      <c r="AX176" s="97">
        <f t="shared" si="31"/>
        <v>1</v>
      </c>
      <c r="AY176" s="4">
        <f t="shared" si="32"/>
        <v>0.71382349999999994</v>
      </c>
    </row>
    <row r="177" spans="1:51" x14ac:dyDescent="0.25">
      <c r="A177" s="16" t="s">
        <v>414</v>
      </c>
      <c r="B177" s="16" t="s">
        <v>8</v>
      </c>
      <c r="C177" s="16" t="s">
        <v>212</v>
      </c>
      <c r="D177" s="16">
        <v>2008</v>
      </c>
      <c r="E177" s="16" t="s">
        <v>771</v>
      </c>
      <c r="F177" s="16" t="s">
        <v>414</v>
      </c>
      <c r="G177" s="10">
        <v>51788.4</v>
      </c>
      <c r="H177" s="73">
        <v>10.85492</v>
      </c>
      <c r="I177" s="16">
        <v>21249200</v>
      </c>
      <c r="J177" s="71">
        <v>-8.9999999999999993E-3</v>
      </c>
      <c r="K177" s="71">
        <v>0.999</v>
      </c>
      <c r="L177" s="16">
        <v>4.9584390000000003</v>
      </c>
      <c r="M177" s="16">
        <v>3.0785439999999999</v>
      </c>
      <c r="N177" s="16">
        <v>2.106347</v>
      </c>
      <c r="O177" s="16">
        <v>2.1136400000000002</v>
      </c>
      <c r="P177" s="16">
        <v>1.9910920000000001</v>
      </c>
      <c r="Q177" s="16">
        <v>1.828803</v>
      </c>
      <c r="R177" s="16">
        <v>2.4024000000000001</v>
      </c>
      <c r="S177" s="16">
        <v>0.23369999999999999</v>
      </c>
      <c r="T177" s="16">
        <v>0.16869999999999999</v>
      </c>
      <c r="U177" s="16">
        <v>4.6353</v>
      </c>
      <c r="V177" s="16">
        <v>42.402000000000001</v>
      </c>
      <c r="W177" s="16">
        <v>22.896000000000001</v>
      </c>
      <c r="X177" s="16">
        <v>519.18899999999996</v>
      </c>
      <c r="Y177" s="16">
        <v>78.625299999999996</v>
      </c>
      <c r="Z177" s="16">
        <v>0.88319999999999999</v>
      </c>
      <c r="AA177" s="16">
        <v>-0.77431410000000001</v>
      </c>
      <c r="AB177" s="16">
        <v>0.3</v>
      </c>
      <c r="AC177" s="16">
        <v>8.67</v>
      </c>
      <c r="AD177" s="16">
        <v>47.1</v>
      </c>
      <c r="AE177" s="16">
        <v>43.289299999999997</v>
      </c>
      <c r="AF177" s="16">
        <v>102.194</v>
      </c>
      <c r="AG177" s="43">
        <v>1100000</v>
      </c>
      <c r="AH177" s="16">
        <v>1.6306</v>
      </c>
      <c r="AI177" s="16">
        <v>100</v>
      </c>
      <c r="AJ177" s="16">
        <v>100</v>
      </c>
      <c r="AK177" s="16">
        <v>1.4015</v>
      </c>
      <c r="AL177" s="16">
        <v>2.0728</v>
      </c>
      <c r="AM177" s="16">
        <v>1.7833000000000001</v>
      </c>
      <c r="AN177" s="16">
        <v>0.94710000000000005</v>
      </c>
      <c r="AO177" s="16">
        <v>1.7627999999999999</v>
      </c>
      <c r="AP177" s="16">
        <v>1.7538</v>
      </c>
      <c r="AQ177" s="16">
        <v>0.77769999999999995</v>
      </c>
      <c r="AR177" s="16">
        <f t="shared" si="33"/>
        <v>0</v>
      </c>
      <c r="AS177" s="5">
        <f t="shared" si="30"/>
        <v>-1.2658000000000058E-2</v>
      </c>
      <c r="AU177" s="16" t="s">
        <v>142</v>
      </c>
      <c r="AV177" s="16" t="s">
        <v>375</v>
      </c>
      <c r="AW177" s="16" t="s">
        <v>414</v>
      </c>
      <c r="AX177" s="97">
        <f t="shared" si="31"/>
        <v>1</v>
      </c>
      <c r="AY177" s="4">
        <f t="shared" si="32"/>
        <v>0.99883299999999942</v>
      </c>
    </row>
    <row r="178" spans="1:51" x14ac:dyDescent="0.25">
      <c r="A178" s="16" t="s">
        <v>414</v>
      </c>
      <c r="B178" s="16" t="s">
        <v>8</v>
      </c>
      <c r="C178" s="16" t="s">
        <v>212</v>
      </c>
      <c r="D178" s="16">
        <v>2009</v>
      </c>
      <c r="E178" s="16" t="s">
        <v>765</v>
      </c>
      <c r="F178" s="16" t="s">
        <v>414</v>
      </c>
      <c r="G178" s="10">
        <v>51651.199999999997</v>
      </c>
      <c r="H178" s="73">
        <v>10.852270000000001</v>
      </c>
      <c r="I178" s="16">
        <v>21691700</v>
      </c>
      <c r="J178" s="71">
        <v>0</v>
      </c>
      <c r="K178" s="71">
        <v>0.999</v>
      </c>
      <c r="L178" s="16">
        <v>4.9448800000000004</v>
      </c>
      <c r="M178" s="16">
        <v>2.91927</v>
      </c>
      <c r="N178" s="16">
        <v>2.1454409999999999</v>
      </c>
      <c r="O178" s="16">
        <v>2.15158</v>
      </c>
      <c r="P178" s="16">
        <v>2.058808</v>
      </c>
      <c r="Q178" s="16">
        <v>1.802765</v>
      </c>
      <c r="R178" s="16">
        <v>2.198</v>
      </c>
      <c r="S178" s="16">
        <v>0.20580000000000001</v>
      </c>
      <c r="T178" s="16">
        <v>0.1749</v>
      </c>
      <c r="U178" s="16">
        <v>5.0926</v>
      </c>
      <c r="V178" s="16">
        <v>38.886000000000003</v>
      </c>
      <c r="W178" s="16">
        <v>24.038</v>
      </c>
      <c r="X178" s="16">
        <v>518.83699999999999</v>
      </c>
      <c r="Y178" s="16">
        <v>78.483999999999995</v>
      </c>
      <c r="Z178" s="16">
        <v>0.90229999999999999</v>
      </c>
      <c r="AA178" s="16">
        <v>-0.78984920000000003</v>
      </c>
      <c r="AB178" s="16">
        <v>0.3</v>
      </c>
      <c r="AC178" s="16">
        <v>8.67</v>
      </c>
      <c r="AD178" s="16">
        <v>47.5</v>
      </c>
      <c r="AE178" s="16">
        <v>48.595199999999998</v>
      </c>
      <c r="AF178" s="16">
        <v>100.739</v>
      </c>
      <c r="AG178" s="43">
        <v>1100000</v>
      </c>
      <c r="AH178" s="16">
        <v>1.6367</v>
      </c>
      <c r="AI178" s="16">
        <v>100</v>
      </c>
      <c r="AJ178" s="16">
        <v>100</v>
      </c>
      <c r="AK178" s="16">
        <v>1.4038999999999999</v>
      </c>
      <c r="AL178" s="16">
        <v>2.0783999999999998</v>
      </c>
      <c r="AM178" s="16">
        <v>1.6980999999999999</v>
      </c>
      <c r="AN178" s="16">
        <v>0.82699999999999996</v>
      </c>
      <c r="AO178" s="16">
        <v>1.8212999999999999</v>
      </c>
      <c r="AP178" s="16">
        <v>1.7319</v>
      </c>
      <c r="AQ178" s="16">
        <v>0.77769999999999995</v>
      </c>
      <c r="AR178" s="16">
        <f t="shared" si="33"/>
        <v>0</v>
      </c>
      <c r="AS178" s="5">
        <f t="shared" si="30"/>
        <v>-1.3558999999999877E-2</v>
      </c>
      <c r="AU178" s="16" t="s">
        <v>28</v>
      </c>
      <c r="AV178" s="16" t="s">
        <v>376</v>
      </c>
      <c r="AW178" s="16" t="s">
        <v>414</v>
      </c>
      <c r="AX178" s="97">
        <f t="shared" si="31"/>
        <v>1</v>
      </c>
      <c r="AY178" s="4">
        <f t="shared" si="32"/>
        <v>1.7341439999999997</v>
      </c>
    </row>
    <row r="179" spans="1:51" x14ac:dyDescent="0.25">
      <c r="A179" s="16" t="s">
        <v>414</v>
      </c>
      <c r="B179" s="16" t="s">
        <v>8</v>
      </c>
      <c r="C179" s="16" t="s">
        <v>212</v>
      </c>
      <c r="D179" s="16">
        <v>2010</v>
      </c>
      <c r="E179" s="16" t="s">
        <v>755</v>
      </c>
      <c r="F179" s="16" t="s">
        <v>414</v>
      </c>
      <c r="G179" s="10">
        <v>51874.1</v>
      </c>
      <c r="H179" s="73">
        <v>10.856579999999999</v>
      </c>
      <c r="I179" s="16">
        <v>22031750</v>
      </c>
      <c r="J179" s="71">
        <v>-2E-3</v>
      </c>
      <c r="K179" s="71">
        <v>0.997</v>
      </c>
      <c r="L179" s="16">
        <v>5.0486909999999998</v>
      </c>
      <c r="M179" s="16">
        <v>3.1116769999999998</v>
      </c>
      <c r="N179" s="16">
        <v>2.1752690000000001</v>
      </c>
      <c r="O179" s="16">
        <v>2.1873230000000001</v>
      </c>
      <c r="P179" s="16">
        <v>2.0365069999999998</v>
      </c>
      <c r="Q179" s="16">
        <v>1.805474</v>
      </c>
      <c r="R179" s="16">
        <v>2.3839000000000001</v>
      </c>
      <c r="S179" s="16">
        <v>0.21260000000000001</v>
      </c>
      <c r="T179" s="16">
        <v>0.18190000000000001</v>
      </c>
      <c r="U179" s="16">
        <v>5.5689000000000002</v>
      </c>
      <c r="V179" s="16">
        <v>35.369999999999997</v>
      </c>
      <c r="W179" s="16">
        <v>25.18</v>
      </c>
      <c r="X179" s="16">
        <v>516.71900000000005</v>
      </c>
      <c r="Y179" s="16">
        <v>79.468500000000006</v>
      </c>
      <c r="Z179" s="16">
        <v>0.91220000000000001</v>
      </c>
      <c r="AA179" s="16">
        <v>-0.7781979</v>
      </c>
      <c r="AB179" s="16">
        <v>0.3</v>
      </c>
      <c r="AC179" s="16">
        <v>8.67</v>
      </c>
      <c r="AD179" s="16">
        <v>47.2</v>
      </c>
      <c r="AE179" s="16">
        <v>47.423499999999997</v>
      </c>
      <c r="AF179" s="16">
        <v>100.426</v>
      </c>
      <c r="AG179" s="43">
        <v>1100000</v>
      </c>
      <c r="AH179" s="16">
        <v>1.6238999999999999</v>
      </c>
      <c r="AI179" s="16">
        <v>100</v>
      </c>
      <c r="AJ179" s="16">
        <v>100</v>
      </c>
      <c r="AK179" s="16">
        <v>1.4434</v>
      </c>
      <c r="AL179" s="16">
        <v>2.0440999999999998</v>
      </c>
      <c r="AM179" s="16">
        <v>1.7690999999999999</v>
      </c>
      <c r="AN179" s="16">
        <v>0.86850000000000005</v>
      </c>
      <c r="AO179" s="16">
        <v>1.6919</v>
      </c>
      <c r="AP179" s="16">
        <v>1.7632000000000001</v>
      </c>
      <c r="AQ179" s="16">
        <v>0.77769999999999995</v>
      </c>
      <c r="AR179" s="16">
        <f t="shared" si="33"/>
        <v>0</v>
      </c>
      <c r="AS179" s="5">
        <f t="shared" si="30"/>
        <v>0.10381099999999943</v>
      </c>
      <c r="AU179" s="16" t="s">
        <v>145</v>
      </c>
      <c r="AV179" s="16" t="s">
        <v>377</v>
      </c>
      <c r="AW179" s="16" t="s">
        <v>406</v>
      </c>
      <c r="AX179" s="97">
        <f t="shared" si="31"/>
        <v>0</v>
      </c>
      <c r="AY179" s="4">
        <f t="shared" si="32"/>
        <v>-0.1310578</v>
      </c>
    </row>
    <row r="180" spans="1:51" x14ac:dyDescent="0.25">
      <c r="A180" s="16" t="s">
        <v>414</v>
      </c>
      <c r="B180" s="16" t="s">
        <v>8</v>
      </c>
      <c r="C180" s="16" t="s">
        <v>212</v>
      </c>
      <c r="D180" s="16">
        <v>2011</v>
      </c>
      <c r="E180" s="16" t="s">
        <v>761</v>
      </c>
      <c r="F180" s="16" t="s">
        <v>414</v>
      </c>
      <c r="G180" s="10">
        <v>52372.2</v>
      </c>
      <c r="H180" s="73">
        <v>10.86613</v>
      </c>
      <c r="I180" s="16">
        <v>22340024</v>
      </c>
      <c r="J180" s="71">
        <v>3.0000000000000001E-3</v>
      </c>
      <c r="K180" s="71">
        <v>1</v>
      </c>
      <c r="L180" s="16">
        <v>5.0079570000000002</v>
      </c>
      <c r="M180" s="16">
        <v>3.1415519999999999</v>
      </c>
      <c r="N180" s="16">
        <v>2.063866</v>
      </c>
      <c r="O180" s="16">
        <v>2.164787</v>
      </c>
      <c r="P180" s="16">
        <v>2.0190000000000001</v>
      </c>
      <c r="Q180" s="16">
        <v>1.839213</v>
      </c>
      <c r="R180" s="16">
        <v>2.2461000000000002</v>
      </c>
      <c r="S180" s="16">
        <v>0.215</v>
      </c>
      <c r="T180" s="16">
        <v>0.19220000000000001</v>
      </c>
      <c r="U180" s="16">
        <v>5.0991</v>
      </c>
      <c r="V180" s="16">
        <v>36.636000000000003</v>
      </c>
      <c r="W180" s="16">
        <v>23.923999999999999</v>
      </c>
      <c r="X180" s="16">
        <v>514.601</v>
      </c>
      <c r="Y180" s="16">
        <v>79.775899999999993</v>
      </c>
      <c r="Z180" s="16">
        <v>0.89659999999999995</v>
      </c>
      <c r="AA180" s="16">
        <v>-0.7781979</v>
      </c>
      <c r="AB180" s="16">
        <v>0.3</v>
      </c>
      <c r="AC180" s="16">
        <v>8.67</v>
      </c>
      <c r="AD180" s="16">
        <v>47.2</v>
      </c>
      <c r="AE180" s="16">
        <v>46.494100000000003</v>
      </c>
      <c r="AF180" s="16">
        <v>104.611</v>
      </c>
      <c r="AG180" s="43">
        <v>1100000</v>
      </c>
      <c r="AH180" s="16">
        <v>1.5951</v>
      </c>
      <c r="AI180" s="16">
        <v>100</v>
      </c>
      <c r="AJ180" s="16">
        <v>100</v>
      </c>
      <c r="AK180" s="16">
        <v>1.4777</v>
      </c>
      <c r="AL180" s="16">
        <v>2.0802</v>
      </c>
      <c r="AM180" s="16">
        <v>1.6987000000000001</v>
      </c>
      <c r="AN180" s="16">
        <v>0.92669999999999997</v>
      </c>
      <c r="AO180" s="16">
        <v>1.8526</v>
      </c>
      <c r="AP180" s="16">
        <v>1.7417</v>
      </c>
      <c r="AQ180" s="16">
        <v>0.77769999999999995</v>
      </c>
      <c r="AR180" s="16">
        <f t="shared" si="33"/>
        <v>0</v>
      </c>
      <c r="AS180" s="5">
        <f t="shared" si="30"/>
        <v>-4.0733999999999604E-2</v>
      </c>
      <c r="AU180" s="16" t="s">
        <v>149</v>
      </c>
      <c r="AV180" s="16" t="s">
        <v>378</v>
      </c>
      <c r="AW180" s="16" t="s">
        <v>405</v>
      </c>
      <c r="AX180" s="97">
        <f t="shared" si="31"/>
        <v>1</v>
      </c>
      <c r="AY180" s="4">
        <f t="shared" si="32"/>
        <v>1.3722586999999997</v>
      </c>
    </row>
    <row r="181" spans="1:51" x14ac:dyDescent="0.25">
      <c r="A181" s="16" t="s">
        <v>414</v>
      </c>
      <c r="B181" s="16" t="s">
        <v>8</v>
      </c>
      <c r="C181" s="16" t="s">
        <v>212</v>
      </c>
      <c r="D181" s="16">
        <v>2012</v>
      </c>
      <c r="E181" s="16" t="s">
        <v>768</v>
      </c>
      <c r="F181" s="16" t="s">
        <v>414</v>
      </c>
      <c r="G181" s="10">
        <v>53348.4</v>
      </c>
      <c r="H181" s="73">
        <v>10.884600000000001</v>
      </c>
      <c r="I181" s="16">
        <v>22728254</v>
      </c>
      <c r="J181" s="71">
        <v>-3.0000000000000001E-3</v>
      </c>
      <c r="K181" s="71">
        <v>0.997</v>
      </c>
      <c r="L181" s="16">
        <v>4.9904310000000001</v>
      </c>
      <c r="M181" s="16">
        <v>3.2490559999999999</v>
      </c>
      <c r="N181" s="16">
        <v>1.9805630000000001</v>
      </c>
      <c r="O181" s="16">
        <v>2.1443159999999999</v>
      </c>
      <c r="P181" s="16">
        <v>1.9988790000000001</v>
      </c>
      <c r="Q181" s="16">
        <v>1.8202229999999999</v>
      </c>
      <c r="R181" s="16">
        <v>2.3555999999999999</v>
      </c>
      <c r="S181" s="16">
        <v>0.219</v>
      </c>
      <c r="T181" s="16">
        <v>0.19570000000000001</v>
      </c>
      <c r="U181" s="16">
        <v>4.8964999999999996</v>
      </c>
      <c r="V181" s="16">
        <v>37.902000000000001</v>
      </c>
      <c r="W181" s="16">
        <v>22.667999999999999</v>
      </c>
      <c r="X181" s="16">
        <v>512.48299999999995</v>
      </c>
      <c r="Y181" s="16">
        <v>79.623800000000003</v>
      </c>
      <c r="Z181" s="16">
        <v>0.88739999999999997</v>
      </c>
      <c r="AA181" s="16">
        <v>-0.7781979</v>
      </c>
      <c r="AB181" s="16">
        <v>0.3</v>
      </c>
      <c r="AC181" s="16">
        <v>8.67</v>
      </c>
      <c r="AD181" s="16">
        <v>47.2</v>
      </c>
      <c r="AE181" s="16">
        <v>45.426400000000001</v>
      </c>
      <c r="AF181" s="16">
        <v>105.586</v>
      </c>
      <c r="AG181" s="43">
        <v>1100000</v>
      </c>
      <c r="AH181" s="16">
        <v>1.6134999999999999</v>
      </c>
      <c r="AI181" s="16">
        <v>100</v>
      </c>
      <c r="AJ181" s="16">
        <v>100</v>
      </c>
      <c r="AK181" s="16">
        <v>1.5148999999999999</v>
      </c>
      <c r="AL181" s="16">
        <v>2.0078</v>
      </c>
      <c r="AM181" s="16">
        <v>1.6244000000000001</v>
      </c>
      <c r="AN181" s="16">
        <v>0.995</v>
      </c>
      <c r="AO181" s="16">
        <v>1.7794000000000001</v>
      </c>
      <c r="AP181" s="16">
        <v>1.7567999999999999</v>
      </c>
      <c r="AQ181" s="16">
        <v>0.77769999999999995</v>
      </c>
      <c r="AR181" s="16">
        <f t="shared" si="33"/>
        <v>0</v>
      </c>
      <c r="AS181" s="5">
        <f t="shared" si="30"/>
        <v>-1.7526000000000153E-2</v>
      </c>
      <c r="AU181" s="16" t="s">
        <v>153</v>
      </c>
      <c r="AV181" s="16" t="s">
        <v>379</v>
      </c>
      <c r="AW181" s="16" t="s">
        <v>408</v>
      </c>
      <c r="AX181" s="97">
        <f t="shared" si="31"/>
        <v>0</v>
      </c>
      <c r="AY181" s="4">
        <f t="shared" si="32"/>
        <v>0.47157199999999988</v>
      </c>
    </row>
    <row r="182" spans="1:51" x14ac:dyDescent="0.25">
      <c r="A182" s="16" t="s">
        <v>414</v>
      </c>
      <c r="B182" s="16" t="s">
        <v>8</v>
      </c>
      <c r="C182" s="16" t="s">
        <v>212</v>
      </c>
      <c r="D182" s="16">
        <v>2013</v>
      </c>
      <c r="E182" s="16" t="s">
        <v>754</v>
      </c>
      <c r="F182" s="16" t="s">
        <v>414</v>
      </c>
      <c r="G182" s="10">
        <v>53798.400000000001</v>
      </c>
      <c r="H182" s="73">
        <v>10.893000000000001</v>
      </c>
      <c r="I182" s="16">
        <v>23117353</v>
      </c>
      <c r="J182" s="71">
        <v>1E-3</v>
      </c>
      <c r="K182" s="71">
        <v>0.998</v>
      </c>
      <c r="L182" s="16">
        <v>5.0049419999999998</v>
      </c>
      <c r="M182" s="16">
        <v>3.3552580000000001</v>
      </c>
      <c r="N182" s="16">
        <v>1.9496960000000001</v>
      </c>
      <c r="O182" s="16">
        <v>2.1706270000000001</v>
      </c>
      <c r="P182" s="16">
        <v>1.972942</v>
      </c>
      <c r="Q182" s="16">
        <v>1.778688</v>
      </c>
      <c r="R182" s="16">
        <v>2.1957</v>
      </c>
      <c r="S182" s="16">
        <v>0.24279999999999999</v>
      </c>
      <c r="T182" s="16">
        <v>0.20680000000000001</v>
      </c>
      <c r="U182" s="16">
        <v>5.2706999999999997</v>
      </c>
      <c r="V182" s="16">
        <v>39.167999999999999</v>
      </c>
      <c r="W182" s="16">
        <v>21.411999999999999</v>
      </c>
      <c r="X182" s="16">
        <v>509.077</v>
      </c>
      <c r="Y182" s="16">
        <v>80.246099999999998</v>
      </c>
      <c r="Z182" s="16">
        <v>0.89359999999999995</v>
      </c>
      <c r="AA182" s="16">
        <v>-0.78208169999999999</v>
      </c>
      <c r="AB182" s="16">
        <v>0.3</v>
      </c>
      <c r="AC182" s="16">
        <v>8.67</v>
      </c>
      <c r="AD182" s="16">
        <v>47.3</v>
      </c>
      <c r="AE182" s="16">
        <v>44.339599999999997</v>
      </c>
      <c r="AF182" s="16">
        <v>106.843</v>
      </c>
      <c r="AG182" s="43">
        <v>1100000</v>
      </c>
      <c r="AH182" s="16">
        <v>1.6039000000000001</v>
      </c>
      <c r="AI182" s="16">
        <v>100</v>
      </c>
      <c r="AJ182" s="16">
        <v>100</v>
      </c>
      <c r="AK182" s="16">
        <v>1.4486000000000001</v>
      </c>
      <c r="AL182" s="16">
        <v>1.7729999999999999</v>
      </c>
      <c r="AM182" s="16">
        <v>1.6367</v>
      </c>
      <c r="AN182" s="16">
        <v>1.0168999999999999</v>
      </c>
      <c r="AO182" s="16">
        <v>1.7971999999999999</v>
      </c>
      <c r="AP182" s="16">
        <v>1.7648999999999999</v>
      </c>
      <c r="AQ182" s="16">
        <v>0.77769999999999995</v>
      </c>
      <c r="AR182" s="16">
        <f t="shared" si="33"/>
        <v>0</v>
      </c>
      <c r="AS182" s="5">
        <f t="shared" si="30"/>
        <v>1.4510999999999719E-2</v>
      </c>
      <c r="AU182" s="16" t="s">
        <v>148</v>
      </c>
      <c r="AV182" s="16" t="s">
        <v>380</v>
      </c>
      <c r="AW182" s="16" t="s">
        <v>407</v>
      </c>
      <c r="AX182" s="97">
        <f t="shared" si="31"/>
        <v>0</v>
      </c>
      <c r="AY182" s="4">
        <f t="shared" si="32"/>
        <v>1.1753855000000002</v>
      </c>
    </row>
    <row r="183" spans="1:51" x14ac:dyDescent="0.25">
      <c r="A183" s="16" t="s">
        <v>414</v>
      </c>
      <c r="B183" s="16" t="s">
        <v>8</v>
      </c>
      <c r="C183" s="16" t="s">
        <v>212</v>
      </c>
      <c r="D183" s="16">
        <v>2014</v>
      </c>
      <c r="E183" s="16" t="s">
        <v>769</v>
      </c>
      <c r="F183" s="16" t="s">
        <v>414</v>
      </c>
      <c r="G183" s="10">
        <v>54394.3</v>
      </c>
      <c r="H183" s="73">
        <v>10.904019999999999</v>
      </c>
      <c r="I183" s="16">
        <v>23460694</v>
      </c>
      <c r="J183" s="71">
        <v>3.0000000000000001E-3</v>
      </c>
      <c r="K183" s="71">
        <v>1</v>
      </c>
      <c r="L183" s="16">
        <v>4.9138679999999999</v>
      </c>
      <c r="M183" s="16">
        <v>3.2164000000000001</v>
      </c>
      <c r="N183" s="16">
        <v>1.83385</v>
      </c>
      <c r="O183" s="16">
        <v>2.1896559999999998</v>
      </c>
      <c r="P183" s="16">
        <v>1.9625790000000001</v>
      </c>
      <c r="Q183" s="16">
        <v>1.8172079999999999</v>
      </c>
      <c r="R183" s="16">
        <v>2.4607000000000001</v>
      </c>
      <c r="S183" s="16">
        <v>0.20899999999999999</v>
      </c>
      <c r="T183" s="16">
        <v>0.19009999999999999</v>
      </c>
      <c r="U183" s="16">
        <v>4.8368000000000002</v>
      </c>
      <c r="V183" s="16">
        <v>40.433999999999997</v>
      </c>
      <c r="W183" s="16">
        <v>20.155999999999999</v>
      </c>
      <c r="X183" s="16">
        <v>505.67</v>
      </c>
      <c r="Y183" s="16">
        <v>80.301599999999993</v>
      </c>
      <c r="Z183" s="16">
        <v>0.89770000000000005</v>
      </c>
      <c r="AA183" s="16">
        <v>-0.81198669999999995</v>
      </c>
      <c r="AB183" s="16">
        <v>0.3</v>
      </c>
      <c r="AC183" s="16">
        <v>8.67</v>
      </c>
      <c r="AD183" s="16">
        <v>48.07</v>
      </c>
      <c r="AE183" s="16">
        <v>38.890999999999998</v>
      </c>
      <c r="AF183" s="16">
        <v>131.22999999999999</v>
      </c>
      <c r="AG183" s="43">
        <v>1100000</v>
      </c>
      <c r="AH183" s="16">
        <v>1.5942000000000001</v>
      </c>
      <c r="AI183" s="16">
        <v>100</v>
      </c>
      <c r="AJ183" s="16">
        <v>100</v>
      </c>
      <c r="AK183" s="16">
        <v>1.3754</v>
      </c>
      <c r="AL183" s="16">
        <v>1.8697999999999999</v>
      </c>
      <c r="AM183" s="16">
        <v>1.5905</v>
      </c>
      <c r="AN183" s="16">
        <v>1.0218</v>
      </c>
      <c r="AO183" s="16">
        <v>1.8696999999999999</v>
      </c>
      <c r="AP183" s="16">
        <v>1.9275</v>
      </c>
      <c r="AQ183" s="16">
        <v>0.77769999999999995</v>
      </c>
      <c r="AR183" s="16">
        <f t="shared" si="33"/>
        <v>0</v>
      </c>
      <c r="AS183" s="5">
        <f t="shared" si="30"/>
        <v>-9.1073999999999877E-2</v>
      </c>
      <c r="AU183" s="16" t="s">
        <v>197</v>
      </c>
      <c r="AV183" s="16" t="s">
        <v>381</v>
      </c>
      <c r="AW183" s="16" t="s">
        <v>407</v>
      </c>
      <c r="AX183" s="97">
        <f t="shared" si="31"/>
        <v>1</v>
      </c>
      <c r="AY183" s="4">
        <f t="shared" si="32"/>
        <v>0.58658360000000009</v>
      </c>
    </row>
    <row r="184" spans="1:51" x14ac:dyDescent="0.25">
      <c r="A184" s="16" t="s">
        <v>414</v>
      </c>
      <c r="B184" s="16" t="s">
        <v>9</v>
      </c>
      <c r="C184" s="16" t="s">
        <v>213</v>
      </c>
      <c r="D184" s="16">
        <v>1985</v>
      </c>
      <c r="E184" s="16" t="s">
        <v>780</v>
      </c>
      <c r="F184" s="16" t="s">
        <v>414</v>
      </c>
      <c r="G184" s="10">
        <v>29534.1</v>
      </c>
      <c r="H184" s="73">
        <v>10.2933</v>
      </c>
      <c r="I184" s="16" t="s">
        <v>6700</v>
      </c>
      <c r="K184" s="71">
        <v>0.85199999999999998</v>
      </c>
      <c r="L184" s="16">
        <v>2.326349</v>
      </c>
      <c r="M184" s="16">
        <v>0.24415290000000001</v>
      </c>
      <c r="N184" s="16">
        <v>0.57065869999999996</v>
      </c>
      <c r="O184" s="16">
        <v>1.124342</v>
      </c>
      <c r="P184" s="16">
        <v>1.3140289999999999</v>
      </c>
      <c r="Q184" s="16">
        <v>1.946061</v>
      </c>
      <c r="R184" s="16">
        <v>0.72330000000000005</v>
      </c>
      <c r="S184" s="16">
        <v>7.1300000000000002E-2</v>
      </c>
      <c r="T184" s="16">
        <v>2.8799999999999999E-2</v>
      </c>
      <c r="U184" s="16">
        <v>5.31</v>
      </c>
      <c r="V184" s="16">
        <v>32.15</v>
      </c>
      <c r="W184" s="16">
        <v>2.77</v>
      </c>
      <c r="X184" s="16">
        <v>492.03699999999998</v>
      </c>
      <c r="Y184" s="16">
        <v>66.1494</v>
      </c>
      <c r="Z184" s="16">
        <v>0.48280000000000001</v>
      </c>
      <c r="AA184" s="16">
        <v>-0.85592259999999998</v>
      </c>
      <c r="AB184" s="16">
        <v>0.26</v>
      </c>
      <c r="AC184" s="16">
        <v>0</v>
      </c>
      <c r="AD184" s="16">
        <v>39.729999999999997</v>
      </c>
      <c r="AE184" s="16">
        <v>36.027299999999997</v>
      </c>
      <c r="AF184" s="16">
        <v>0.12889999999999999</v>
      </c>
      <c r="AG184" s="16">
        <v>578217</v>
      </c>
      <c r="AH184" s="16">
        <v>1.661</v>
      </c>
      <c r="AI184" s="16">
        <v>100</v>
      </c>
      <c r="AJ184" s="16">
        <v>100</v>
      </c>
      <c r="AK184" s="16">
        <v>1.3363</v>
      </c>
      <c r="AL184" s="16">
        <v>2.5724</v>
      </c>
      <c r="AM184" s="16">
        <v>2.2458999999999998</v>
      </c>
      <c r="AN184" s="16">
        <v>0.92779999999999996</v>
      </c>
      <c r="AO184" s="16">
        <v>1.5162</v>
      </c>
      <c r="AP184" s="16">
        <v>1.7968999999999999</v>
      </c>
      <c r="AQ184" s="16">
        <v>5.8799999999999998E-2</v>
      </c>
      <c r="AR184" s="16">
        <f t="shared" si="33"/>
        <v>1</v>
      </c>
      <c r="AS184" s="5">
        <f t="shared" si="30"/>
        <v>0</v>
      </c>
      <c r="AU184" s="16" t="s">
        <v>147</v>
      </c>
      <c r="AV184" s="16" t="s">
        <v>382</v>
      </c>
      <c r="AW184" s="16" t="s">
        <v>408</v>
      </c>
      <c r="AX184" s="97">
        <f t="shared" si="31"/>
        <v>1</v>
      </c>
      <c r="AY184" s="4">
        <f t="shared" si="32"/>
        <v>0.78913500000000014</v>
      </c>
    </row>
    <row r="185" spans="1:51" x14ac:dyDescent="0.25">
      <c r="A185" s="16" t="s">
        <v>414</v>
      </c>
      <c r="B185" s="16" t="s">
        <v>9</v>
      </c>
      <c r="C185" s="16" t="s">
        <v>213</v>
      </c>
      <c r="D185" s="16">
        <v>1986</v>
      </c>
      <c r="E185" s="16" t="s">
        <v>803</v>
      </c>
      <c r="F185" s="16" t="s">
        <v>414</v>
      </c>
      <c r="G185" s="10">
        <v>30194.6</v>
      </c>
      <c r="H185" s="73">
        <v>10.31542</v>
      </c>
      <c r="I185" s="16" t="s">
        <v>6700</v>
      </c>
      <c r="J185" s="71">
        <v>8.9999999999999993E-3</v>
      </c>
      <c r="K185" s="71">
        <v>0.85899999999999999</v>
      </c>
      <c r="L185" s="16">
        <v>2.3639079999999999</v>
      </c>
      <c r="M185" s="16">
        <v>0.30462280000000003</v>
      </c>
      <c r="N185" s="16">
        <v>0.62514219999999998</v>
      </c>
      <c r="O185" s="16">
        <v>1.0934459999999999</v>
      </c>
      <c r="P185" s="16">
        <v>1.32395</v>
      </c>
      <c r="Q185" s="16">
        <v>1.938741</v>
      </c>
      <c r="R185" s="16">
        <v>0.8024</v>
      </c>
      <c r="S185" s="16">
        <v>7.0699999999999999E-2</v>
      </c>
      <c r="T185" s="16">
        <v>3.09E-2</v>
      </c>
      <c r="U185" s="16">
        <v>5.5132000000000003</v>
      </c>
      <c r="V185" s="16">
        <v>32.991999999999997</v>
      </c>
      <c r="W185" s="16">
        <v>3</v>
      </c>
      <c r="X185" s="16">
        <v>492.21699999999998</v>
      </c>
      <c r="Y185" s="16">
        <v>66.572800000000001</v>
      </c>
      <c r="Z185" s="16">
        <v>0.4592</v>
      </c>
      <c r="AA185" s="16">
        <v>-0.86796229999999996</v>
      </c>
      <c r="AB185" s="16">
        <v>0.26</v>
      </c>
      <c r="AC185" s="16">
        <v>0</v>
      </c>
      <c r="AD185" s="16">
        <v>40.04</v>
      </c>
      <c r="AE185" s="16">
        <v>37.161900000000003</v>
      </c>
      <c r="AF185" s="16">
        <v>0.25190000000000001</v>
      </c>
      <c r="AG185" s="16">
        <v>580954</v>
      </c>
      <c r="AH185" s="16">
        <v>1.6460999999999999</v>
      </c>
      <c r="AI185" s="16">
        <v>100</v>
      </c>
      <c r="AJ185" s="16">
        <v>100</v>
      </c>
      <c r="AK185" s="16">
        <v>1.3393999999999999</v>
      </c>
      <c r="AL185" s="16">
        <v>2.5371000000000001</v>
      </c>
      <c r="AM185" s="16">
        <v>2.2237</v>
      </c>
      <c r="AN185" s="16">
        <v>0.93859999999999999</v>
      </c>
      <c r="AO185" s="16">
        <v>1.516</v>
      </c>
      <c r="AP185" s="16">
        <v>1.7997000000000001</v>
      </c>
      <c r="AQ185" s="16">
        <v>5.8799999999999998E-2</v>
      </c>
      <c r="AR185" s="16">
        <f t="shared" si="33"/>
        <v>1</v>
      </c>
      <c r="AS185" s="5">
        <f t="shared" si="30"/>
        <v>3.7558999999999898E-2</v>
      </c>
      <c r="AU185" s="16" t="s">
        <v>198</v>
      </c>
      <c r="AV185" s="16" t="s">
        <v>383</v>
      </c>
      <c r="AW185" s="16" t="s">
        <v>407</v>
      </c>
      <c r="AX185" s="97">
        <f t="shared" si="31"/>
        <v>1</v>
      </c>
      <c r="AY185" s="4">
        <f t="shared" si="32"/>
        <v>1.1548972000000002</v>
      </c>
    </row>
    <row r="186" spans="1:51" x14ac:dyDescent="0.25">
      <c r="A186" s="16" t="s">
        <v>414</v>
      </c>
      <c r="B186" s="16" t="s">
        <v>9</v>
      </c>
      <c r="C186" s="16" t="s">
        <v>213</v>
      </c>
      <c r="D186" s="16">
        <v>1987</v>
      </c>
      <c r="E186" s="16" t="s">
        <v>804</v>
      </c>
      <c r="F186" s="16" t="s">
        <v>414</v>
      </c>
      <c r="G186" s="10">
        <v>30585.1</v>
      </c>
      <c r="H186" s="73">
        <v>10.32827</v>
      </c>
      <c r="I186" s="16" t="s">
        <v>6700</v>
      </c>
      <c r="J186" s="71">
        <v>1E-3</v>
      </c>
      <c r="K186" s="71">
        <v>0.86</v>
      </c>
      <c r="L186" s="16">
        <v>2.420102</v>
      </c>
      <c r="M186" s="16">
        <v>0.33745570000000003</v>
      </c>
      <c r="N186" s="16">
        <v>0.64698149999999999</v>
      </c>
      <c r="O186" s="16">
        <v>1.1231070000000001</v>
      </c>
      <c r="P186" s="16">
        <v>1.3704780000000001</v>
      </c>
      <c r="Q186" s="16">
        <v>1.9314370000000001</v>
      </c>
      <c r="R186" s="16">
        <v>0.88139999999999996</v>
      </c>
      <c r="S186" s="16">
        <v>7.0199999999999999E-2</v>
      </c>
      <c r="T186" s="16">
        <v>0.03</v>
      </c>
      <c r="U186" s="16">
        <v>5.3891</v>
      </c>
      <c r="V186" s="16">
        <v>33.834000000000003</v>
      </c>
      <c r="W186" s="16">
        <v>3.23</v>
      </c>
      <c r="X186" s="16">
        <v>492.67599999999999</v>
      </c>
      <c r="Y186" s="16">
        <v>66.996200000000002</v>
      </c>
      <c r="Z186" s="16">
        <v>0.46800000000000003</v>
      </c>
      <c r="AA186" s="16">
        <v>-0.8800019</v>
      </c>
      <c r="AB186" s="16">
        <v>0.26</v>
      </c>
      <c r="AC186" s="16">
        <v>0</v>
      </c>
      <c r="AD186" s="16">
        <v>40.35</v>
      </c>
      <c r="AE186" s="16">
        <v>38.2819</v>
      </c>
      <c r="AF186" s="16">
        <v>0.34539999999999998</v>
      </c>
      <c r="AG186" s="16">
        <v>655983</v>
      </c>
      <c r="AH186" s="16">
        <v>1.6312</v>
      </c>
      <c r="AI186" s="16">
        <v>100</v>
      </c>
      <c r="AJ186" s="16">
        <v>100</v>
      </c>
      <c r="AK186" s="16">
        <v>1.3426</v>
      </c>
      <c r="AL186" s="16">
        <v>2.5017</v>
      </c>
      <c r="AM186" s="16">
        <v>2.2014999999999998</v>
      </c>
      <c r="AN186" s="16">
        <v>0.94950000000000001</v>
      </c>
      <c r="AO186" s="16">
        <v>1.5159</v>
      </c>
      <c r="AP186" s="16">
        <v>1.8024</v>
      </c>
      <c r="AQ186" s="16">
        <v>5.8799999999999998E-2</v>
      </c>
      <c r="AR186" s="16">
        <f t="shared" si="33"/>
        <v>1</v>
      </c>
      <c r="AS186" s="5">
        <f t="shared" si="30"/>
        <v>5.6194000000000077E-2</v>
      </c>
      <c r="AU186" s="16" t="s">
        <v>150</v>
      </c>
      <c r="AV186" s="16" t="s">
        <v>384</v>
      </c>
      <c r="AW186" s="16" t="s">
        <v>409</v>
      </c>
      <c r="AX186" s="97">
        <f t="shared" si="31"/>
        <v>1</v>
      </c>
      <c r="AY186" s="4">
        <f t="shared" si="32"/>
        <v>1.0896001</v>
      </c>
    </row>
    <row r="187" spans="1:51" x14ac:dyDescent="0.25">
      <c r="A187" s="16" t="s">
        <v>414</v>
      </c>
      <c r="B187" s="16" t="s">
        <v>9</v>
      </c>
      <c r="C187" s="16" t="s">
        <v>213</v>
      </c>
      <c r="D187" s="16">
        <v>1988</v>
      </c>
      <c r="E187" s="16" t="s">
        <v>800</v>
      </c>
      <c r="F187" s="16" t="s">
        <v>414</v>
      </c>
      <c r="G187" s="10">
        <v>31548.400000000001</v>
      </c>
      <c r="H187" s="73">
        <v>10.35928</v>
      </c>
      <c r="I187" s="16" t="s">
        <v>6700</v>
      </c>
      <c r="J187" s="71">
        <v>1.4E-2</v>
      </c>
      <c r="K187" s="71">
        <v>0.872</v>
      </c>
      <c r="L187" s="16">
        <v>2.4588290000000002</v>
      </c>
      <c r="M187" s="16">
        <v>0.3736931</v>
      </c>
      <c r="N187" s="16">
        <v>0.66028240000000005</v>
      </c>
      <c r="O187" s="16">
        <v>1.168655</v>
      </c>
      <c r="P187" s="16">
        <v>1.368746</v>
      </c>
      <c r="Q187" s="16">
        <v>1.9240999999999999</v>
      </c>
      <c r="R187" s="16">
        <v>0.96050000000000002</v>
      </c>
      <c r="S187" s="16">
        <v>6.9599999999999995E-2</v>
      </c>
      <c r="T187" s="16">
        <v>2.9499999999999998E-2</v>
      </c>
      <c r="U187" s="16">
        <v>5.2032999999999996</v>
      </c>
      <c r="V187" s="16">
        <v>34.676000000000002</v>
      </c>
      <c r="W187" s="16">
        <v>3.46</v>
      </c>
      <c r="X187" s="16">
        <v>492.81400000000002</v>
      </c>
      <c r="Y187" s="16">
        <v>67.419600000000003</v>
      </c>
      <c r="Z187" s="16">
        <v>0.48530000000000001</v>
      </c>
      <c r="AA187" s="16">
        <v>-0.89204159999999999</v>
      </c>
      <c r="AB187" s="16">
        <v>0.26</v>
      </c>
      <c r="AC187" s="16">
        <v>0</v>
      </c>
      <c r="AD187" s="16">
        <v>40.659999999999997</v>
      </c>
      <c r="AE187" s="16">
        <v>39.456899999999997</v>
      </c>
      <c r="AF187" s="16">
        <v>0.48520000000000002</v>
      </c>
      <c r="AG187" s="16">
        <v>634766</v>
      </c>
      <c r="AH187" s="16">
        <v>1.6163000000000001</v>
      </c>
      <c r="AI187" s="16">
        <v>100</v>
      </c>
      <c r="AJ187" s="16">
        <v>100</v>
      </c>
      <c r="AK187" s="16">
        <v>1.3456999999999999</v>
      </c>
      <c r="AL187" s="16">
        <v>2.4662999999999999</v>
      </c>
      <c r="AM187" s="16">
        <v>2.1793</v>
      </c>
      <c r="AN187" s="16">
        <v>0.96030000000000004</v>
      </c>
      <c r="AO187" s="16">
        <v>1.5157</v>
      </c>
      <c r="AP187" s="16">
        <v>1.8051999999999999</v>
      </c>
      <c r="AQ187" s="16">
        <v>5.8799999999999998E-2</v>
      </c>
      <c r="AR187" s="16">
        <f t="shared" si="33"/>
        <v>1</v>
      </c>
      <c r="AS187" s="5">
        <f t="shared" si="30"/>
        <v>3.8727000000000178E-2</v>
      </c>
      <c r="AU187" s="16" t="s">
        <v>151</v>
      </c>
      <c r="AV187" s="16" t="s">
        <v>385</v>
      </c>
      <c r="AW187" s="16" t="s">
        <v>406</v>
      </c>
      <c r="AX187" s="97">
        <f t="shared" si="31"/>
        <v>0</v>
      </c>
      <c r="AY187" s="4">
        <f t="shared" si="32"/>
        <v>1.1015033999999999</v>
      </c>
    </row>
    <row r="188" spans="1:51" x14ac:dyDescent="0.25">
      <c r="A188" s="16" t="s">
        <v>414</v>
      </c>
      <c r="B188" s="16" t="s">
        <v>9</v>
      </c>
      <c r="C188" s="16" t="s">
        <v>213</v>
      </c>
      <c r="D188" s="16">
        <v>1989</v>
      </c>
      <c r="E188" s="16" t="s">
        <v>796</v>
      </c>
      <c r="F188" s="16" t="s">
        <v>414</v>
      </c>
      <c r="G188" s="10">
        <v>32627.4</v>
      </c>
      <c r="H188" s="73">
        <v>10.392910000000001</v>
      </c>
      <c r="I188" s="16" t="s">
        <v>6700</v>
      </c>
      <c r="J188" s="71">
        <v>0.01</v>
      </c>
      <c r="K188" s="71">
        <v>0.88100000000000001</v>
      </c>
      <c r="L188" s="16">
        <v>2.511946</v>
      </c>
      <c r="M188" s="16">
        <v>0.46672910000000001</v>
      </c>
      <c r="N188" s="16">
        <v>0.67821719999999996</v>
      </c>
      <c r="O188" s="16">
        <v>1.171028</v>
      </c>
      <c r="P188" s="16">
        <v>1.3836059999999999</v>
      </c>
      <c r="Q188" s="16">
        <v>1.916814</v>
      </c>
      <c r="R188" s="16">
        <v>1.0395000000000001</v>
      </c>
      <c r="S188" s="16">
        <v>6.9000000000000006E-2</v>
      </c>
      <c r="T188" s="16">
        <v>3.5099999999999999E-2</v>
      </c>
      <c r="U188" s="16">
        <v>5.0303000000000004</v>
      </c>
      <c r="V188" s="16">
        <v>35.518000000000001</v>
      </c>
      <c r="W188" s="16">
        <v>3.69</v>
      </c>
      <c r="X188" s="16">
        <v>493.46699999999998</v>
      </c>
      <c r="Y188" s="16">
        <v>67.843000000000004</v>
      </c>
      <c r="Z188" s="16">
        <v>0.47949999999999998</v>
      </c>
      <c r="AA188" s="16">
        <v>-0.90408129999999998</v>
      </c>
      <c r="AB188" s="16">
        <v>0.26</v>
      </c>
      <c r="AC188" s="16">
        <v>0</v>
      </c>
      <c r="AD188" s="16">
        <v>40.97</v>
      </c>
      <c r="AE188" s="16">
        <v>40.660400000000003</v>
      </c>
      <c r="AF188" s="16">
        <v>0.66469999999999996</v>
      </c>
      <c r="AG188" s="16">
        <v>645115</v>
      </c>
      <c r="AH188" s="16">
        <v>1.6013999999999999</v>
      </c>
      <c r="AI188" s="16">
        <v>100</v>
      </c>
      <c r="AJ188" s="16">
        <v>100</v>
      </c>
      <c r="AK188" s="16">
        <v>1.3489</v>
      </c>
      <c r="AL188" s="16">
        <v>2.4308999999999998</v>
      </c>
      <c r="AM188" s="16">
        <v>2.1572</v>
      </c>
      <c r="AN188" s="16">
        <v>0.97119999999999995</v>
      </c>
      <c r="AO188" s="16">
        <v>1.5156000000000001</v>
      </c>
      <c r="AP188" s="16">
        <v>1.8079000000000001</v>
      </c>
      <c r="AQ188" s="16">
        <v>5.8799999999999998E-2</v>
      </c>
      <c r="AR188" s="16">
        <f t="shared" si="33"/>
        <v>1</v>
      </c>
      <c r="AS188" s="5">
        <f t="shared" si="30"/>
        <v>5.3116999999999859E-2</v>
      </c>
      <c r="AU188" s="16" t="s">
        <v>152</v>
      </c>
      <c r="AV188" s="16" t="s">
        <v>386</v>
      </c>
      <c r="AW188" s="16" t="s">
        <v>405</v>
      </c>
      <c r="AX188" s="97">
        <f t="shared" si="31"/>
        <v>0</v>
      </c>
      <c r="AY188" s="4">
        <f t="shared" si="32"/>
        <v>2.0320386999999993</v>
      </c>
    </row>
    <row r="189" spans="1:51" x14ac:dyDescent="0.25">
      <c r="A189" s="16" t="s">
        <v>414</v>
      </c>
      <c r="B189" s="16" t="s">
        <v>9</v>
      </c>
      <c r="C189" s="16" t="s">
        <v>213</v>
      </c>
      <c r="D189" s="16">
        <v>1990</v>
      </c>
      <c r="E189" s="16" t="s">
        <v>807</v>
      </c>
      <c r="F189" s="16" t="s">
        <v>414</v>
      </c>
      <c r="G189" s="10">
        <v>33786.9</v>
      </c>
      <c r="H189" s="73">
        <v>10.42783</v>
      </c>
      <c r="I189" s="16" t="s">
        <v>6700</v>
      </c>
      <c r="J189" s="71">
        <v>1.7999999999999999E-2</v>
      </c>
      <c r="K189" s="71">
        <v>0.89700000000000002</v>
      </c>
      <c r="L189" s="16">
        <v>2.569512</v>
      </c>
      <c r="M189" s="16">
        <v>0.53543669999999999</v>
      </c>
      <c r="N189" s="16">
        <v>0.70669570000000004</v>
      </c>
      <c r="O189" s="16">
        <v>1.2791049999999999</v>
      </c>
      <c r="P189" s="16">
        <v>1.315512</v>
      </c>
      <c r="Q189" s="16">
        <v>1.90951</v>
      </c>
      <c r="R189" s="16">
        <v>1.1186</v>
      </c>
      <c r="S189" s="16">
        <v>7.5999999999999998E-2</v>
      </c>
      <c r="T189" s="16">
        <v>3.5000000000000003E-2</v>
      </c>
      <c r="U189" s="16">
        <v>4.9691999999999998</v>
      </c>
      <c r="V189" s="16">
        <v>36.36</v>
      </c>
      <c r="W189" s="16">
        <v>3.92</v>
      </c>
      <c r="X189" s="16">
        <v>493.928</v>
      </c>
      <c r="Y189" s="16">
        <v>68.266400000000004</v>
      </c>
      <c r="Z189" s="16">
        <v>0.52869999999999995</v>
      </c>
      <c r="AA189" s="16">
        <v>-0.92466530000000002</v>
      </c>
      <c r="AB189" s="16">
        <v>0.26</v>
      </c>
      <c r="AC189" s="16">
        <v>0</v>
      </c>
      <c r="AD189" s="16">
        <v>41.5</v>
      </c>
      <c r="AE189" s="16">
        <v>42.023000000000003</v>
      </c>
      <c r="AF189" s="16">
        <v>0.96089999999999998</v>
      </c>
      <c r="AG189" s="16">
        <v>642055</v>
      </c>
      <c r="AH189" s="16">
        <v>1.4045000000000001</v>
      </c>
      <c r="AI189" s="16">
        <v>100</v>
      </c>
      <c r="AJ189" s="16">
        <v>100</v>
      </c>
      <c r="AK189" s="16">
        <v>1.3520000000000001</v>
      </c>
      <c r="AL189" s="16">
        <v>2.3955000000000002</v>
      </c>
      <c r="AM189" s="16">
        <v>2.1349999999999998</v>
      </c>
      <c r="AN189" s="16">
        <v>0.98209999999999997</v>
      </c>
      <c r="AO189" s="16">
        <v>1.5155000000000001</v>
      </c>
      <c r="AP189" s="16">
        <v>1.8107</v>
      </c>
      <c r="AQ189" s="16">
        <v>5.8799999999999998E-2</v>
      </c>
      <c r="AR189" s="16">
        <f t="shared" si="33"/>
        <v>1</v>
      </c>
      <c r="AS189" s="5">
        <f t="shared" si="30"/>
        <v>5.7566000000000006E-2</v>
      </c>
      <c r="AU189" s="16" t="s">
        <v>199</v>
      </c>
      <c r="AV189" s="16" t="s">
        <v>387</v>
      </c>
      <c r="AW189" s="16" t="s">
        <v>405</v>
      </c>
      <c r="AX189" s="97">
        <f t="shared" si="31"/>
        <v>1</v>
      </c>
      <c r="AY189" s="4">
        <f t="shared" si="32"/>
        <v>1.2827219000000001</v>
      </c>
    </row>
    <row r="190" spans="1:51" x14ac:dyDescent="0.25">
      <c r="A190" s="16" t="s">
        <v>414</v>
      </c>
      <c r="B190" s="16" t="s">
        <v>9</v>
      </c>
      <c r="C190" s="16" t="s">
        <v>213</v>
      </c>
      <c r="D190" s="16">
        <v>1991</v>
      </c>
      <c r="E190" s="16" t="s">
        <v>790</v>
      </c>
      <c r="F190" s="16" t="s">
        <v>414</v>
      </c>
      <c r="G190" s="10">
        <v>34602.5</v>
      </c>
      <c r="H190" s="73">
        <v>10.45168</v>
      </c>
      <c r="I190" s="16" t="s">
        <v>6700</v>
      </c>
      <c r="J190" s="71">
        <v>0.01</v>
      </c>
      <c r="K190" s="71">
        <v>0.90600000000000003</v>
      </c>
      <c r="L190" s="16">
        <v>2.6101009999999998</v>
      </c>
      <c r="M190" s="16">
        <v>0.57110689999999997</v>
      </c>
      <c r="N190" s="16">
        <v>0.75342419999999999</v>
      </c>
      <c r="O190" s="16">
        <v>1.256475</v>
      </c>
      <c r="P190" s="16">
        <v>1.3541609999999999</v>
      </c>
      <c r="Q190" s="16">
        <v>1.9021729999999999</v>
      </c>
      <c r="R190" s="16">
        <v>1.1976</v>
      </c>
      <c r="S190" s="16">
        <v>7.2800000000000004E-2</v>
      </c>
      <c r="T190" s="16">
        <v>3.5499999999999997E-2</v>
      </c>
      <c r="U190" s="16">
        <v>5.1154999999999999</v>
      </c>
      <c r="V190" s="16">
        <v>36.823999999999998</v>
      </c>
      <c r="W190" s="16">
        <v>4.2039999999999997</v>
      </c>
      <c r="X190" s="16">
        <v>494.59399999999999</v>
      </c>
      <c r="Y190" s="16">
        <v>68.689800000000005</v>
      </c>
      <c r="Z190" s="16">
        <v>0.51029999999999998</v>
      </c>
      <c r="AA190" s="16">
        <v>-0.93243279999999995</v>
      </c>
      <c r="AB190" s="16">
        <v>0.26</v>
      </c>
      <c r="AC190" s="16">
        <v>0</v>
      </c>
      <c r="AD190" s="16">
        <v>41.7</v>
      </c>
      <c r="AE190" s="16">
        <v>43.282299999999999</v>
      </c>
      <c r="AF190" s="16">
        <v>1.4936</v>
      </c>
      <c r="AG190" s="16">
        <v>647088</v>
      </c>
      <c r="AH190" s="16">
        <v>1.4469000000000001</v>
      </c>
      <c r="AI190" s="16">
        <v>100</v>
      </c>
      <c r="AJ190" s="16">
        <v>100</v>
      </c>
      <c r="AK190" s="16">
        <v>1.3552</v>
      </c>
      <c r="AL190" s="16">
        <v>2.3601000000000001</v>
      </c>
      <c r="AM190" s="16">
        <v>2.1128</v>
      </c>
      <c r="AN190" s="16">
        <v>0.9929</v>
      </c>
      <c r="AO190" s="16">
        <v>1.5153000000000001</v>
      </c>
      <c r="AP190" s="16">
        <v>1.8133999999999999</v>
      </c>
      <c r="AQ190" s="16">
        <v>5.8799999999999998E-2</v>
      </c>
      <c r="AR190" s="16">
        <f t="shared" si="33"/>
        <v>1</v>
      </c>
      <c r="AS190" s="5">
        <f t="shared" si="30"/>
        <v>4.0588999999999764E-2</v>
      </c>
      <c r="AU190" s="16" t="s">
        <v>200</v>
      </c>
      <c r="AV190" s="16" t="s">
        <v>388</v>
      </c>
      <c r="AW190" s="16" t="s">
        <v>407</v>
      </c>
      <c r="AX190" s="97">
        <f t="shared" si="31"/>
        <v>1</v>
      </c>
      <c r="AY190" s="4">
        <f t="shared" si="32"/>
        <v>0.85903600000000002</v>
      </c>
    </row>
    <row r="191" spans="1:51" x14ac:dyDescent="0.25">
      <c r="A191" s="16" t="s">
        <v>414</v>
      </c>
      <c r="B191" s="16" t="s">
        <v>9</v>
      </c>
      <c r="C191" s="16" t="s">
        <v>213</v>
      </c>
      <c r="D191" s="16">
        <v>1992</v>
      </c>
      <c r="E191" s="16" t="s">
        <v>781</v>
      </c>
      <c r="F191" s="16" t="s">
        <v>414</v>
      </c>
      <c r="G191" s="10">
        <v>34940.199999999997</v>
      </c>
      <c r="H191" s="73">
        <v>10.46139</v>
      </c>
      <c r="I191" s="16" t="s">
        <v>6700</v>
      </c>
      <c r="J191" s="71">
        <v>1.7000000000000001E-2</v>
      </c>
      <c r="K191" s="71">
        <v>0.92100000000000004</v>
      </c>
      <c r="L191" s="16">
        <v>2.6235059999999999</v>
      </c>
      <c r="M191" s="16">
        <v>0.6406676</v>
      </c>
      <c r="N191" s="16">
        <v>0.80682390000000004</v>
      </c>
      <c r="O191" s="16">
        <v>1.1881159999999999</v>
      </c>
      <c r="P191" s="16">
        <v>1.3420510000000001</v>
      </c>
      <c r="Q191" s="16">
        <v>1.8948689999999999</v>
      </c>
      <c r="R191" s="16">
        <v>1.2766999999999999</v>
      </c>
      <c r="S191" s="16">
        <v>7.1400000000000005E-2</v>
      </c>
      <c r="T191" s="16">
        <v>3.8899999999999997E-2</v>
      </c>
      <c r="U191" s="16">
        <v>5.3098000000000001</v>
      </c>
      <c r="V191" s="16">
        <v>37.287999999999997</v>
      </c>
      <c r="W191" s="16">
        <v>4.4880000000000004</v>
      </c>
      <c r="X191" s="16">
        <v>495.51499999999999</v>
      </c>
      <c r="Y191" s="16">
        <v>69.113200000000006</v>
      </c>
      <c r="Z191" s="16">
        <v>0.46389999999999998</v>
      </c>
      <c r="AA191" s="16">
        <v>-0.95961920000000001</v>
      </c>
      <c r="AB191" s="16">
        <v>0.26</v>
      </c>
      <c r="AC191" s="16">
        <v>0</v>
      </c>
      <c r="AD191" s="16">
        <v>42.4</v>
      </c>
      <c r="AE191" s="16">
        <v>44.458199999999998</v>
      </c>
      <c r="AF191" s="16">
        <v>2.2117</v>
      </c>
      <c r="AG191" s="16">
        <v>636919</v>
      </c>
      <c r="AH191" s="16">
        <v>1.3908</v>
      </c>
      <c r="AI191" s="16">
        <v>100</v>
      </c>
      <c r="AJ191" s="16">
        <v>100</v>
      </c>
      <c r="AK191" s="16">
        <v>1.3583000000000001</v>
      </c>
      <c r="AL191" s="16">
        <v>2.3247</v>
      </c>
      <c r="AM191" s="16">
        <v>2.0905999999999998</v>
      </c>
      <c r="AN191" s="16">
        <v>1.0038</v>
      </c>
      <c r="AO191" s="16">
        <v>1.5152000000000001</v>
      </c>
      <c r="AP191" s="16">
        <v>1.8162</v>
      </c>
      <c r="AQ191" s="16">
        <v>5.8799999999999998E-2</v>
      </c>
      <c r="AR191" s="16">
        <f t="shared" si="33"/>
        <v>1</v>
      </c>
      <c r="AS191" s="5">
        <f t="shared" si="30"/>
        <v>1.3405000000000111E-2</v>
      </c>
      <c r="AU191" s="16" t="s">
        <v>154</v>
      </c>
      <c r="AV191" s="16" t="s">
        <v>389</v>
      </c>
      <c r="AW191" s="16" t="s">
        <v>408</v>
      </c>
      <c r="AX191" s="97">
        <f t="shared" si="31"/>
        <v>0</v>
      </c>
      <c r="AY191" s="4">
        <f t="shared" si="32"/>
        <v>0.81573799999999985</v>
      </c>
    </row>
    <row r="192" spans="1:51" x14ac:dyDescent="0.25">
      <c r="A192" s="16" t="s">
        <v>414</v>
      </c>
      <c r="B192" s="16" t="s">
        <v>9</v>
      </c>
      <c r="C192" s="16" t="s">
        <v>213</v>
      </c>
      <c r="D192" s="16">
        <v>1993</v>
      </c>
      <c r="E192" s="16" t="s">
        <v>794</v>
      </c>
      <c r="F192" s="16" t="s">
        <v>414</v>
      </c>
      <c r="G192" s="10">
        <v>34835.800000000003</v>
      </c>
      <c r="H192" s="73">
        <v>10.458399999999999</v>
      </c>
      <c r="I192" s="16" t="s">
        <v>6700</v>
      </c>
      <c r="J192" s="71">
        <v>-3.0000000000000001E-3</v>
      </c>
      <c r="K192" s="71">
        <v>0.91800000000000004</v>
      </c>
      <c r="L192" s="16">
        <v>2.7725759999999999</v>
      </c>
      <c r="M192" s="16">
        <v>0.68552179999999996</v>
      </c>
      <c r="N192" s="16">
        <v>0.83570560000000005</v>
      </c>
      <c r="O192" s="16">
        <v>1.3187599999999999</v>
      </c>
      <c r="P192" s="16">
        <v>1.4696769999999999</v>
      </c>
      <c r="Q192" s="16">
        <v>1.887564</v>
      </c>
      <c r="R192" s="16">
        <v>1.3556999999999999</v>
      </c>
      <c r="S192" s="16">
        <v>7.2599999999999998E-2</v>
      </c>
      <c r="T192" s="16">
        <v>3.8600000000000002E-2</v>
      </c>
      <c r="U192" s="16">
        <v>5.2647000000000004</v>
      </c>
      <c r="V192" s="16">
        <v>37.752000000000002</v>
      </c>
      <c r="W192" s="16">
        <v>4.7720000000000002</v>
      </c>
      <c r="X192" s="16">
        <v>496.53899999999999</v>
      </c>
      <c r="Y192" s="16">
        <v>69.536600000000007</v>
      </c>
      <c r="Z192" s="16">
        <v>0.52680000000000005</v>
      </c>
      <c r="AA192" s="16">
        <v>-0.97127050000000004</v>
      </c>
      <c r="AB192" s="16">
        <v>0.26</v>
      </c>
      <c r="AC192" s="16">
        <v>0</v>
      </c>
      <c r="AD192" s="16">
        <v>42.7</v>
      </c>
      <c r="AE192" s="16">
        <v>45.474299999999999</v>
      </c>
      <c r="AF192" s="16">
        <v>2.8054999999999999</v>
      </c>
      <c r="AG192" s="16">
        <v>649803</v>
      </c>
      <c r="AH192" s="16">
        <v>1.637</v>
      </c>
      <c r="AI192" s="16">
        <v>100</v>
      </c>
      <c r="AJ192" s="16">
        <v>100</v>
      </c>
      <c r="AK192" s="16">
        <v>1.3614999999999999</v>
      </c>
      <c r="AL192" s="16">
        <v>2.2894000000000001</v>
      </c>
      <c r="AM192" s="16">
        <v>2.0684</v>
      </c>
      <c r="AN192" s="16">
        <v>1.0146999999999999</v>
      </c>
      <c r="AO192" s="16">
        <v>1.5149999999999999</v>
      </c>
      <c r="AP192" s="16">
        <v>1.8189</v>
      </c>
      <c r="AQ192" s="16">
        <v>5.8799999999999998E-2</v>
      </c>
      <c r="AR192" s="16">
        <f t="shared" si="33"/>
        <v>1</v>
      </c>
      <c r="AS192" s="5">
        <f t="shared" si="30"/>
        <v>0.14907000000000004</v>
      </c>
      <c r="AU192" s="16" t="s">
        <v>155</v>
      </c>
      <c r="AV192" s="16" t="s">
        <v>390</v>
      </c>
      <c r="AW192" s="16" t="s">
        <v>405</v>
      </c>
      <c r="AX192" s="97">
        <f t="shared" si="31"/>
        <v>0</v>
      </c>
      <c r="AY192" s="4">
        <f t="shared" si="32"/>
        <v>1.4070399999999996</v>
      </c>
    </row>
    <row r="193" spans="1:51" x14ac:dyDescent="0.25">
      <c r="A193" s="16" t="s">
        <v>414</v>
      </c>
      <c r="B193" s="16" t="s">
        <v>9</v>
      </c>
      <c r="C193" s="16" t="s">
        <v>213</v>
      </c>
      <c r="D193" s="16">
        <v>1994</v>
      </c>
      <c r="E193" s="16" t="s">
        <v>792</v>
      </c>
      <c r="F193" s="16" t="s">
        <v>414</v>
      </c>
      <c r="G193" s="10">
        <v>35535.599999999999</v>
      </c>
      <c r="H193" s="73">
        <v>10.478289999999999</v>
      </c>
      <c r="I193" s="16" t="s">
        <v>6700</v>
      </c>
      <c r="J193" s="71">
        <v>8.9999999999999993E-3</v>
      </c>
      <c r="K193" s="71">
        <v>0.92600000000000005</v>
      </c>
      <c r="L193" s="16">
        <v>2.87615</v>
      </c>
      <c r="M193" s="16">
        <v>0.71412909999999996</v>
      </c>
      <c r="N193" s="16">
        <v>0.87390939999999995</v>
      </c>
      <c r="O193" s="16">
        <v>1.470313</v>
      </c>
      <c r="P193" s="16">
        <v>1.4850859999999999</v>
      </c>
      <c r="Q193" s="16">
        <v>1.8802449999999999</v>
      </c>
      <c r="R193" s="16">
        <v>1.4348000000000001</v>
      </c>
      <c r="S193" s="16">
        <v>6.5299999999999997E-2</v>
      </c>
      <c r="T193" s="16">
        <v>0.04</v>
      </c>
      <c r="U193" s="16">
        <v>5.3118999999999996</v>
      </c>
      <c r="V193" s="16">
        <v>38.216000000000001</v>
      </c>
      <c r="W193" s="16">
        <v>5.056</v>
      </c>
      <c r="X193" s="16">
        <v>497.50299999999999</v>
      </c>
      <c r="Y193" s="16">
        <v>69.959999999999994</v>
      </c>
      <c r="Z193" s="16">
        <v>0.60229999999999995</v>
      </c>
      <c r="AA193" s="16">
        <v>-0.97515419999999997</v>
      </c>
      <c r="AB193" s="16">
        <v>0.26</v>
      </c>
      <c r="AC193" s="16">
        <v>0</v>
      </c>
      <c r="AD193" s="16">
        <v>42.8</v>
      </c>
      <c r="AE193" s="16">
        <v>46.506599999999999</v>
      </c>
      <c r="AF193" s="16">
        <v>3.5045000000000002</v>
      </c>
      <c r="AG193" s="16">
        <v>656631</v>
      </c>
      <c r="AH193" s="16">
        <v>1.629</v>
      </c>
      <c r="AI193" s="16">
        <v>100</v>
      </c>
      <c r="AJ193" s="16">
        <v>100</v>
      </c>
      <c r="AK193" s="16">
        <v>1.3646</v>
      </c>
      <c r="AL193" s="16">
        <v>2.254</v>
      </c>
      <c r="AM193" s="16">
        <v>2.0461999999999998</v>
      </c>
      <c r="AN193" s="16">
        <v>1.0255000000000001</v>
      </c>
      <c r="AO193" s="16">
        <v>1.5148999999999999</v>
      </c>
      <c r="AP193" s="16">
        <v>1.8217000000000001</v>
      </c>
      <c r="AQ193" s="16">
        <v>5.8799999999999998E-2</v>
      </c>
      <c r="AR193" s="16">
        <f t="shared" si="33"/>
        <v>1</v>
      </c>
      <c r="AS193" s="5">
        <f t="shared" si="30"/>
        <v>0.10357400000000005</v>
      </c>
      <c r="AU193" s="30" t="s">
        <v>4</v>
      </c>
      <c r="AV193" s="30" t="s">
        <v>391</v>
      </c>
      <c r="AW193" s="30" t="s">
        <v>406</v>
      </c>
      <c r="AX193" s="97">
        <f t="shared" si="31"/>
        <v>0</v>
      </c>
      <c r="AY193" s="4">
        <f t="shared" si="32"/>
        <v>1.5191196</v>
      </c>
    </row>
    <row r="194" spans="1:51" x14ac:dyDescent="0.25">
      <c r="A194" s="16" t="s">
        <v>414</v>
      </c>
      <c r="B194" s="16" t="s">
        <v>9</v>
      </c>
      <c r="C194" s="16" t="s">
        <v>213</v>
      </c>
      <c r="D194" s="16">
        <v>1995</v>
      </c>
      <c r="E194" s="16" t="s">
        <v>801</v>
      </c>
      <c r="F194" s="16" t="s">
        <v>414</v>
      </c>
      <c r="G194" s="10">
        <v>36427.9</v>
      </c>
      <c r="H194" s="73">
        <v>10.50309</v>
      </c>
      <c r="I194" s="16" t="s">
        <v>6700</v>
      </c>
      <c r="J194" s="71">
        <v>2.1999999999999999E-2</v>
      </c>
      <c r="K194" s="71">
        <v>0.94599999999999995</v>
      </c>
      <c r="L194" s="16">
        <v>2.9487209999999999</v>
      </c>
      <c r="M194" s="16">
        <v>0.75360970000000005</v>
      </c>
      <c r="N194" s="16">
        <v>0.91953680000000004</v>
      </c>
      <c r="O194" s="16">
        <v>1.513423</v>
      </c>
      <c r="P194" s="16">
        <v>1.524543</v>
      </c>
      <c r="Q194" s="16">
        <v>1.8729229999999999</v>
      </c>
      <c r="R194" s="16">
        <v>1.5138</v>
      </c>
      <c r="S194" s="16">
        <v>5.67E-2</v>
      </c>
      <c r="T194" s="16">
        <v>4.3099999999999999E-2</v>
      </c>
      <c r="U194" s="16">
        <v>5.4414999999999996</v>
      </c>
      <c r="V194" s="16">
        <v>38.68</v>
      </c>
      <c r="W194" s="16">
        <v>5.34</v>
      </c>
      <c r="X194" s="16">
        <v>498.27199999999999</v>
      </c>
      <c r="Y194" s="16">
        <v>70.383399999999995</v>
      </c>
      <c r="Z194" s="16">
        <v>0.62190000000000001</v>
      </c>
      <c r="AA194" s="16">
        <v>-0.96738670000000004</v>
      </c>
      <c r="AB194" s="16">
        <v>0.26</v>
      </c>
      <c r="AC194" s="16">
        <v>0</v>
      </c>
      <c r="AD194" s="16">
        <v>42.6</v>
      </c>
      <c r="AE194" s="16">
        <v>47.548200000000001</v>
      </c>
      <c r="AF194" s="16">
        <v>4.8029999999999999</v>
      </c>
      <c r="AG194" s="16">
        <v>694213</v>
      </c>
      <c r="AH194" s="16">
        <v>1.6358999999999999</v>
      </c>
      <c r="AI194" s="16">
        <v>100</v>
      </c>
      <c r="AJ194" s="16">
        <v>100</v>
      </c>
      <c r="AK194" s="16">
        <v>1.3677999999999999</v>
      </c>
      <c r="AL194" s="16">
        <v>2.2185999999999999</v>
      </c>
      <c r="AM194" s="16">
        <v>2.024</v>
      </c>
      <c r="AN194" s="16">
        <v>1.0364</v>
      </c>
      <c r="AO194" s="16">
        <v>1.5146999999999999</v>
      </c>
      <c r="AP194" s="16">
        <v>1.8244</v>
      </c>
      <c r="AQ194" s="16">
        <v>5.8799999999999998E-2</v>
      </c>
      <c r="AR194" s="16">
        <f t="shared" si="33"/>
        <v>1</v>
      </c>
      <c r="AS194" s="5">
        <f t="shared" si="30"/>
        <v>7.2570999999999941E-2</v>
      </c>
      <c r="AU194" s="16" t="s">
        <v>53</v>
      </c>
      <c r="AV194" s="16" t="s">
        <v>392</v>
      </c>
      <c r="AW194" s="16" t="s">
        <v>414</v>
      </c>
      <c r="AX194" s="97">
        <f t="shared" si="31"/>
        <v>0</v>
      </c>
      <c r="AY194" s="4">
        <f t="shared" si="32"/>
        <v>1.423708</v>
      </c>
    </row>
    <row r="195" spans="1:51" x14ac:dyDescent="0.25">
      <c r="A195" s="16" t="s">
        <v>414</v>
      </c>
      <c r="B195" s="16" t="s">
        <v>9</v>
      </c>
      <c r="C195" s="16" t="s">
        <v>213</v>
      </c>
      <c r="D195" s="16">
        <v>1996</v>
      </c>
      <c r="E195" s="16" t="s">
        <v>791</v>
      </c>
      <c r="F195" s="16" t="s">
        <v>414</v>
      </c>
      <c r="G195" s="10">
        <v>37251.199999999997</v>
      </c>
      <c r="H195" s="73">
        <v>10.52544</v>
      </c>
      <c r="I195" s="16" t="s">
        <v>6700</v>
      </c>
      <c r="J195" s="71">
        <v>-6.0000000000000001E-3</v>
      </c>
      <c r="K195" s="71">
        <v>0.94099999999999995</v>
      </c>
      <c r="L195" s="16">
        <v>2.9816370000000001</v>
      </c>
      <c r="M195" s="16">
        <v>0.83653520000000003</v>
      </c>
      <c r="N195" s="16">
        <v>0.93718469999999998</v>
      </c>
      <c r="O195" s="16">
        <v>1.489098</v>
      </c>
      <c r="P195" s="16">
        <v>1.5306090000000001</v>
      </c>
      <c r="Q195" s="16">
        <v>1.867408</v>
      </c>
      <c r="R195" s="16">
        <v>1.5843</v>
      </c>
      <c r="S195" s="16">
        <v>6.1800000000000001E-2</v>
      </c>
      <c r="T195" s="16">
        <v>4.58E-2</v>
      </c>
      <c r="U195" s="16">
        <v>5.2717000000000001</v>
      </c>
      <c r="V195" s="16">
        <v>39.018000000000001</v>
      </c>
      <c r="W195" s="16">
        <v>5.7880000000000003</v>
      </c>
      <c r="X195" s="16">
        <v>498.46600000000001</v>
      </c>
      <c r="Y195" s="16">
        <v>70.806799999999996</v>
      </c>
      <c r="Z195" s="16">
        <v>0.60329999999999995</v>
      </c>
      <c r="AA195" s="16">
        <v>-0.97127050000000004</v>
      </c>
      <c r="AB195" s="16">
        <v>0.26</v>
      </c>
      <c r="AC195" s="16">
        <v>0</v>
      </c>
      <c r="AD195" s="16">
        <v>42.7</v>
      </c>
      <c r="AE195" s="16">
        <v>48.713099999999997</v>
      </c>
      <c r="AF195" s="16">
        <v>7.4751000000000003</v>
      </c>
      <c r="AG195" s="16">
        <v>673123</v>
      </c>
      <c r="AH195" s="16">
        <v>1.6214999999999999</v>
      </c>
      <c r="AI195" s="16">
        <v>100</v>
      </c>
      <c r="AJ195" s="16">
        <v>100</v>
      </c>
      <c r="AK195" s="16">
        <v>1.4890000000000001</v>
      </c>
      <c r="AL195" s="16">
        <v>1.9328000000000001</v>
      </c>
      <c r="AM195" s="16">
        <v>1.8575999999999999</v>
      </c>
      <c r="AN195" s="16">
        <v>1.3271999999999999</v>
      </c>
      <c r="AO195" s="16">
        <v>1.5737000000000001</v>
      </c>
      <c r="AP195" s="16">
        <v>1.8013999999999999</v>
      </c>
      <c r="AQ195" s="16">
        <v>5.8799999999999998E-2</v>
      </c>
      <c r="AR195" s="16">
        <f t="shared" si="33"/>
        <v>1</v>
      </c>
      <c r="AS195" s="5">
        <f t="shared" si="30"/>
        <v>3.2916000000000167E-2</v>
      </c>
      <c r="AU195" s="16" t="s">
        <v>157</v>
      </c>
      <c r="AV195" s="16" t="s">
        <v>393</v>
      </c>
      <c r="AW195" s="16" t="s">
        <v>414</v>
      </c>
      <c r="AX195" s="97">
        <f t="shared" si="31"/>
        <v>0</v>
      </c>
      <c r="AY195" s="4">
        <f t="shared" si="32"/>
        <v>1.4630840000000003</v>
      </c>
    </row>
    <row r="196" spans="1:51" x14ac:dyDescent="0.25">
      <c r="A196" s="16" t="s">
        <v>414</v>
      </c>
      <c r="B196" s="16" t="s">
        <v>9</v>
      </c>
      <c r="C196" s="16" t="s">
        <v>213</v>
      </c>
      <c r="D196" s="16">
        <v>1997</v>
      </c>
      <c r="E196" s="16" t="s">
        <v>797</v>
      </c>
      <c r="F196" s="16" t="s">
        <v>414</v>
      </c>
      <c r="G196" s="10">
        <v>38029.5</v>
      </c>
      <c r="H196" s="73">
        <v>10.54612</v>
      </c>
      <c r="I196" s="16" t="s">
        <v>6700</v>
      </c>
      <c r="J196" s="71">
        <v>0</v>
      </c>
      <c r="K196" s="71">
        <v>0.94</v>
      </c>
      <c r="L196" s="16">
        <v>3.045064</v>
      </c>
      <c r="M196" s="16">
        <v>0.90551599999999999</v>
      </c>
      <c r="N196" s="16">
        <v>0.98447289999999998</v>
      </c>
      <c r="O196" s="16">
        <v>1.5019929999999999</v>
      </c>
      <c r="P196" s="16">
        <v>1.576484</v>
      </c>
      <c r="Q196" s="16">
        <v>1.8329249999999999</v>
      </c>
      <c r="R196" s="16">
        <v>1.6586000000000001</v>
      </c>
      <c r="S196" s="16">
        <v>6.0199999999999997E-2</v>
      </c>
      <c r="T196" s="16">
        <v>4.9500000000000002E-2</v>
      </c>
      <c r="U196" s="16">
        <v>5.3756000000000004</v>
      </c>
      <c r="V196" s="16">
        <v>39.356000000000002</v>
      </c>
      <c r="W196" s="16">
        <v>6.2359999999999998</v>
      </c>
      <c r="X196" s="16">
        <v>498.79399999999998</v>
      </c>
      <c r="Y196" s="16">
        <v>71.230199999999996</v>
      </c>
      <c r="Z196" s="16">
        <v>0.60319999999999996</v>
      </c>
      <c r="AA196" s="16">
        <v>-0.98292179999999996</v>
      </c>
      <c r="AB196" s="16">
        <v>0.26</v>
      </c>
      <c r="AC196" s="16">
        <v>0</v>
      </c>
      <c r="AD196" s="16">
        <v>43</v>
      </c>
      <c r="AE196" s="16">
        <v>49.530099999999997</v>
      </c>
      <c r="AF196" s="16">
        <v>14.470700000000001</v>
      </c>
      <c r="AG196" s="16">
        <v>698854</v>
      </c>
      <c r="AH196" s="16">
        <v>1.6241000000000001</v>
      </c>
      <c r="AI196" s="16">
        <v>100</v>
      </c>
      <c r="AJ196" s="16">
        <v>100</v>
      </c>
      <c r="AK196" s="16">
        <v>1.4369000000000001</v>
      </c>
      <c r="AL196" s="16">
        <v>1.9999</v>
      </c>
      <c r="AM196" s="16">
        <v>1.8684000000000001</v>
      </c>
      <c r="AN196" s="16">
        <v>1.1968000000000001</v>
      </c>
      <c r="AO196" s="16">
        <v>1.4559</v>
      </c>
      <c r="AP196" s="16">
        <v>1.8174999999999999</v>
      </c>
      <c r="AQ196" s="16">
        <v>5.8799999999999998E-2</v>
      </c>
      <c r="AR196" s="16">
        <f t="shared" si="33"/>
        <v>1</v>
      </c>
      <c r="AS196" s="5">
        <f t="shared" ref="AS196:AS259" si="34">IF(D196=1985, 0, L196-L195)</f>
        <v>6.34269999999999E-2</v>
      </c>
      <c r="AU196" s="16" t="s">
        <v>156</v>
      </c>
      <c r="AV196" s="16" t="s">
        <v>394</v>
      </c>
      <c r="AW196" s="16" t="s">
        <v>409</v>
      </c>
      <c r="AX196" s="97">
        <f t="shared" ref="AX196:AX205" si="35">SUMIFS(AR$4:AR$6063,C$4:C$6063,AV196, D$4:D$6063, 2014)</f>
        <v>1</v>
      </c>
      <c r="AY196" s="4">
        <f t="shared" ref="AY196:AY205" si="36">SUMIFS(AS$4:AS$6064,C$4:C$6064,$AV196)</f>
        <v>1.3595383999999999</v>
      </c>
    </row>
    <row r="197" spans="1:51" x14ac:dyDescent="0.25">
      <c r="A197" s="16" t="s">
        <v>414</v>
      </c>
      <c r="B197" s="16" t="s">
        <v>9</v>
      </c>
      <c r="C197" s="16" t="s">
        <v>213</v>
      </c>
      <c r="D197" s="16">
        <v>1998</v>
      </c>
      <c r="E197" s="16" t="s">
        <v>788</v>
      </c>
      <c r="F197" s="16" t="s">
        <v>414</v>
      </c>
      <c r="G197" s="10">
        <v>39340.1</v>
      </c>
      <c r="H197" s="73">
        <v>10.58</v>
      </c>
      <c r="I197" s="16" t="s">
        <v>6700</v>
      </c>
      <c r="J197" s="71">
        <v>2.1999999999999999E-2</v>
      </c>
      <c r="K197" s="71">
        <v>0.96099999999999997</v>
      </c>
      <c r="L197" s="16">
        <v>3.152393</v>
      </c>
      <c r="M197" s="16">
        <v>0.96272179999999996</v>
      </c>
      <c r="N197" s="16">
        <v>1.0940529999999999</v>
      </c>
      <c r="O197" s="16">
        <v>1.5356209999999999</v>
      </c>
      <c r="P197" s="16">
        <v>1.6475040000000001</v>
      </c>
      <c r="Q197" s="16">
        <v>1.7984100000000001</v>
      </c>
      <c r="R197" s="16">
        <v>1.7361</v>
      </c>
      <c r="S197" s="16">
        <v>6.0199999999999997E-2</v>
      </c>
      <c r="T197" s="16">
        <v>5.11E-2</v>
      </c>
      <c r="U197" s="16">
        <v>6.1199000000000003</v>
      </c>
      <c r="V197" s="16">
        <v>39.694000000000003</v>
      </c>
      <c r="W197" s="16">
        <v>6.6840000000000002</v>
      </c>
      <c r="X197" s="16">
        <v>498.33100000000002</v>
      </c>
      <c r="Y197" s="16">
        <v>71.653599999999997</v>
      </c>
      <c r="Z197" s="16">
        <v>0.6149</v>
      </c>
      <c r="AA197" s="16">
        <v>-0.99068929999999999</v>
      </c>
      <c r="AB197" s="16">
        <v>0.26</v>
      </c>
      <c r="AC197" s="16">
        <v>0</v>
      </c>
      <c r="AD197" s="16">
        <v>43.2</v>
      </c>
      <c r="AE197" s="16">
        <v>50.043399999999998</v>
      </c>
      <c r="AF197" s="16">
        <v>28.628900000000002</v>
      </c>
      <c r="AG197" s="16">
        <v>700909</v>
      </c>
      <c r="AH197" s="16">
        <v>1.6718999999999999</v>
      </c>
      <c r="AI197" s="16">
        <v>100</v>
      </c>
      <c r="AJ197" s="16">
        <v>100</v>
      </c>
      <c r="AK197" s="16">
        <v>1.3848</v>
      </c>
      <c r="AL197" s="16">
        <v>2.0669</v>
      </c>
      <c r="AM197" s="16">
        <v>1.8792</v>
      </c>
      <c r="AN197" s="16">
        <v>1.0663</v>
      </c>
      <c r="AO197" s="16">
        <v>1.3381000000000001</v>
      </c>
      <c r="AP197" s="16">
        <v>1.8335999999999999</v>
      </c>
      <c r="AQ197" s="16">
        <v>5.8799999999999998E-2</v>
      </c>
      <c r="AR197" s="16">
        <f t="shared" ref="AR197:AR260" si="37">IF(OR(AND(I197&lt;&gt;"", I197&gt;=10000000, AQ197&lt;=32.5), AND(A197="Middle East &amp; North Africa", I197&lt;&gt;"", I197&gt;=9000000, AQ197&lt;&gt;"", AQ197&lt;=32.5)), 0, 1)</f>
        <v>1</v>
      </c>
      <c r="AS197" s="5">
        <f t="shared" si="34"/>
        <v>0.10732900000000001</v>
      </c>
      <c r="AU197" s="16" t="s">
        <v>158</v>
      </c>
      <c r="AV197" s="16" t="s">
        <v>395</v>
      </c>
      <c r="AW197" s="16" t="s">
        <v>405</v>
      </c>
      <c r="AX197" s="97">
        <f t="shared" si="35"/>
        <v>0</v>
      </c>
      <c r="AY197" s="4">
        <f t="shared" si="36"/>
        <v>1.0930374999999999</v>
      </c>
    </row>
    <row r="198" spans="1:51" x14ac:dyDescent="0.25">
      <c r="A198" s="16" t="s">
        <v>414</v>
      </c>
      <c r="B198" s="16" t="s">
        <v>9</v>
      </c>
      <c r="C198" s="16" t="s">
        <v>213</v>
      </c>
      <c r="D198" s="16">
        <v>1999</v>
      </c>
      <c r="E198" s="16" t="s">
        <v>782</v>
      </c>
      <c r="F198" s="16" t="s">
        <v>414</v>
      </c>
      <c r="G198" s="10">
        <v>40673.199999999997</v>
      </c>
      <c r="H198" s="73">
        <v>10.613329999999999</v>
      </c>
      <c r="I198" s="16" t="s">
        <v>6700</v>
      </c>
      <c r="J198" s="71">
        <v>1.0999999999999999E-2</v>
      </c>
      <c r="K198" s="71">
        <v>0.97199999999999998</v>
      </c>
      <c r="L198" s="16">
        <v>3.2342689999999998</v>
      </c>
      <c r="M198" s="16">
        <v>1.0374239999999999</v>
      </c>
      <c r="N198" s="16">
        <v>1.1340239999999999</v>
      </c>
      <c r="O198" s="16">
        <v>1.535058</v>
      </c>
      <c r="P198" s="16">
        <v>1.7316609999999999</v>
      </c>
      <c r="Q198" s="16">
        <v>1.7817050000000001</v>
      </c>
      <c r="R198" s="16">
        <v>1.8492999999999999</v>
      </c>
      <c r="S198" s="16">
        <v>6.1400000000000003E-2</v>
      </c>
      <c r="T198" s="16">
        <v>5.1999999999999998E-2</v>
      </c>
      <c r="U198" s="16">
        <v>6.1253000000000002</v>
      </c>
      <c r="V198" s="16">
        <v>40.031999999999996</v>
      </c>
      <c r="W198" s="16">
        <v>7.1319999999999997</v>
      </c>
      <c r="X198" s="16">
        <v>499.13600000000002</v>
      </c>
      <c r="Y198" s="16">
        <v>72.076999999999998</v>
      </c>
      <c r="Z198" s="16">
        <v>0.60760000000000003</v>
      </c>
      <c r="AA198" s="16">
        <v>-1.0023409999999999</v>
      </c>
      <c r="AB198" s="16">
        <v>0.26</v>
      </c>
      <c r="AC198" s="16">
        <v>0</v>
      </c>
      <c r="AD198" s="16">
        <v>43.5</v>
      </c>
      <c r="AE198" s="16">
        <v>49.189300000000003</v>
      </c>
      <c r="AF198" s="16">
        <v>53.0779</v>
      </c>
      <c r="AG198" s="16">
        <v>749669</v>
      </c>
      <c r="AH198" s="16">
        <v>1.6636</v>
      </c>
      <c r="AI198" s="16">
        <v>100</v>
      </c>
      <c r="AJ198" s="16">
        <v>100</v>
      </c>
      <c r="AK198" s="16">
        <v>1.3623000000000001</v>
      </c>
      <c r="AL198" s="16">
        <v>2.0083000000000002</v>
      </c>
      <c r="AM198" s="16">
        <v>1.915</v>
      </c>
      <c r="AN198" s="16">
        <v>0.92879999999999996</v>
      </c>
      <c r="AO198" s="16">
        <v>1.4158999999999999</v>
      </c>
      <c r="AP198" s="16">
        <v>1.8234999999999999</v>
      </c>
      <c r="AQ198" s="16">
        <v>5.8799999999999998E-2</v>
      </c>
      <c r="AR198" s="16">
        <f t="shared" si="37"/>
        <v>1</v>
      </c>
      <c r="AS198" s="5">
        <f t="shared" si="34"/>
        <v>8.1875999999999838E-2</v>
      </c>
      <c r="AU198" s="16" t="s">
        <v>162</v>
      </c>
      <c r="AV198" s="16" t="s">
        <v>396</v>
      </c>
      <c r="AW198" s="16" t="s">
        <v>407</v>
      </c>
      <c r="AX198" s="97">
        <f t="shared" si="35"/>
        <v>1</v>
      </c>
      <c r="AY198" s="4">
        <f t="shared" si="36"/>
        <v>1.0956282000000002</v>
      </c>
    </row>
    <row r="199" spans="1:51" x14ac:dyDescent="0.25">
      <c r="A199" s="16" t="s">
        <v>414</v>
      </c>
      <c r="B199" s="16" t="s">
        <v>9</v>
      </c>
      <c r="C199" s="16" t="s">
        <v>213</v>
      </c>
      <c r="D199" s="16">
        <v>2000</v>
      </c>
      <c r="E199" s="16" t="s">
        <v>809</v>
      </c>
      <c r="F199" s="16" t="s">
        <v>414</v>
      </c>
      <c r="G199" s="10">
        <v>41942.300000000003</v>
      </c>
      <c r="H199" s="73">
        <v>10.64405</v>
      </c>
      <c r="I199" s="16">
        <v>8011566</v>
      </c>
      <c r="J199" s="71">
        <v>1.2999999999999999E-2</v>
      </c>
      <c r="K199" s="71">
        <v>0.98499999999999999</v>
      </c>
      <c r="L199" s="16">
        <v>3.3172830000000002</v>
      </c>
      <c r="M199" s="16">
        <v>1.28529</v>
      </c>
      <c r="N199" s="16">
        <v>1.116935</v>
      </c>
      <c r="O199" s="16">
        <v>1.584762</v>
      </c>
      <c r="P199" s="16">
        <v>1.661988</v>
      </c>
      <c r="Q199" s="16">
        <v>1.7650030000000001</v>
      </c>
      <c r="R199" s="16">
        <v>1.8896999999999999</v>
      </c>
      <c r="S199" s="16">
        <v>5.9499999999999997E-2</v>
      </c>
      <c r="T199" s="16">
        <v>7.6999999999999999E-2</v>
      </c>
      <c r="U199" s="16">
        <v>5.5995999999999997</v>
      </c>
      <c r="V199" s="16">
        <v>40.369999999999997</v>
      </c>
      <c r="W199" s="16">
        <v>7.58</v>
      </c>
      <c r="X199" s="16">
        <v>499.75099999999998</v>
      </c>
      <c r="Y199" s="16">
        <v>72.500500000000002</v>
      </c>
      <c r="Z199" s="16">
        <v>0.62790000000000001</v>
      </c>
      <c r="AA199" s="16">
        <v>-1.010108</v>
      </c>
      <c r="AB199" s="16">
        <v>0.26</v>
      </c>
      <c r="AC199" s="16">
        <v>0</v>
      </c>
      <c r="AD199" s="16">
        <v>43.7</v>
      </c>
      <c r="AE199" s="16">
        <v>49.836300000000001</v>
      </c>
      <c r="AF199" s="16">
        <v>76.269300000000001</v>
      </c>
      <c r="AG199" s="16">
        <v>747345</v>
      </c>
      <c r="AH199" s="16">
        <v>1.3231999999999999</v>
      </c>
      <c r="AI199" s="16">
        <v>100</v>
      </c>
      <c r="AJ199" s="16">
        <v>100</v>
      </c>
      <c r="AK199" s="16">
        <v>1.3398000000000001</v>
      </c>
      <c r="AL199" s="16">
        <v>1.9497</v>
      </c>
      <c r="AM199" s="16">
        <v>1.9509000000000001</v>
      </c>
      <c r="AN199" s="16">
        <v>0.79120000000000001</v>
      </c>
      <c r="AO199" s="16">
        <v>1.4937</v>
      </c>
      <c r="AP199" s="16">
        <v>1.8133999999999999</v>
      </c>
      <c r="AQ199" s="16">
        <v>5.8799999999999998E-2</v>
      </c>
      <c r="AR199" s="16">
        <f t="shared" si="37"/>
        <v>1</v>
      </c>
      <c r="AS199" s="5">
        <f t="shared" si="34"/>
        <v>8.3014000000000365E-2</v>
      </c>
      <c r="AU199" s="16" t="s">
        <v>160</v>
      </c>
      <c r="AV199" s="16" t="s">
        <v>397</v>
      </c>
      <c r="AW199" s="16" t="s">
        <v>409</v>
      </c>
      <c r="AX199" s="97">
        <f t="shared" si="35"/>
        <v>0</v>
      </c>
      <c r="AY199" s="4">
        <f t="shared" si="36"/>
        <v>0.1940963</v>
      </c>
    </row>
    <row r="200" spans="1:51" x14ac:dyDescent="0.25">
      <c r="A200" s="16" t="s">
        <v>414</v>
      </c>
      <c r="B200" s="16" t="s">
        <v>9</v>
      </c>
      <c r="C200" s="16" t="s">
        <v>213</v>
      </c>
      <c r="D200" s="16">
        <v>2001</v>
      </c>
      <c r="E200" s="16" t="s">
        <v>805</v>
      </c>
      <c r="F200" s="16" t="s">
        <v>414</v>
      </c>
      <c r="G200" s="10">
        <v>42346.3</v>
      </c>
      <c r="H200" s="73">
        <v>10.653639999999999</v>
      </c>
      <c r="I200" s="16">
        <v>8042293</v>
      </c>
      <c r="J200" s="71">
        <v>-1E-3</v>
      </c>
      <c r="K200" s="71">
        <v>0.98399999999999999</v>
      </c>
      <c r="L200" s="16">
        <v>3.3852199999999999</v>
      </c>
      <c r="M200" s="16">
        <v>1.3864320000000001</v>
      </c>
      <c r="N200" s="16">
        <v>1.136946</v>
      </c>
      <c r="O200" s="16">
        <v>1.545909</v>
      </c>
      <c r="P200" s="16">
        <v>1.6789529999999999</v>
      </c>
      <c r="Q200" s="16">
        <v>1.8242</v>
      </c>
      <c r="R200" s="16">
        <v>1.996</v>
      </c>
      <c r="S200" s="16">
        <v>5.3900000000000003E-2</v>
      </c>
      <c r="T200" s="16">
        <v>8.3900000000000002E-2</v>
      </c>
      <c r="U200" s="16">
        <v>5.5862999999999996</v>
      </c>
      <c r="V200" s="16">
        <v>40.308</v>
      </c>
      <c r="W200" s="16">
        <v>8.0980000000000008</v>
      </c>
      <c r="X200" s="16">
        <v>498.42200000000003</v>
      </c>
      <c r="Y200" s="16">
        <v>72.923900000000003</v>
      </c>
      <c r="Z200" s="16">
        <v>0.59870000000000001</v>
      </c>
      <c r="AA200" s="16">
        <v>-1.0295270000000001</v>
      </c>
      <c r="AB200" s="16">
        <v>0.26</v>
      </c>
      <c r="AC200" s="16">
        <v>0</v>
      </c>
      <c r="AD200" s="16">
        <v>44.2</v>
      </c>
      <c r="AE200" s="16">
        <v>49.6556</v>
      </c>
      <c r="AF200" s="16">
        <v>81.260300000000001</v>
      </c>
      <c r="AG200" s="16">
        <v>759323</v>
      </c>
      <c r="AH200" s="16">
        <v>1.3188</v>
      </c>
      <c r="AI200" s="16">
        <v>100</v>
      </c>
      <c r="AJ200" s="16">
        <v>100</v>
      </c>
      <c r="AK200" s="16">
        <v>1.3213999999999999</v>
      </c>
      <c r="AL200" s="16">
        <v>2.0219999999999998</v>
      </c>
      <c r="AM200" s="16">
        <v>1.9583999999999999</v>
      </c>
      <c r="AN200" s="16">
        <v>1.0353000000000001</v>
      </c>
      <c r="AO200" s="16">
        <v>1.5293000000000001</v>
      </c>
      <c r="AP200" s="16">
        <v>1.8376999999999999</v>
      </c>
      <c r="AQ200" s="16">
        <v>5.8799999999999998E-2</v>
      </c>
      <c r="AR200" s="16">
        <f t="shared" si="37"/>
        <v>1</v>
      </c>
      <c r="AS200" s="5">
        <f t="shared" si="34"/>
        <v>6.7936999999999692E-2</v>
      </c>
      <c r="AU200" s="16" t="s">
        <v>161</v>
      </c>
      <c r="AV200" s="16" t="s">
        <v>398</v>
      </c>
      <c r="AW200" s="16" t="s">
        <v>407</v>
      </c>
      <c r="AX200" s="97">
        <f t="shared" si="35"/>
        <v>0</v>
      </c>
      <c r="AY200" s="4">
        <f t="shared" si="36"/>
        <v>1.3739901999999999</v>
      </c>
    </row>
    <row r="201" spans="1:51" x14ac:dyDescent="0.25">
      <c r="A201" s="16" t="s">
        <v>414</v>
      </c>
      <c r="B201" s="16" t="s">
        <v>9</v>
      </c>
      <c r="C201" s="16" t="s">
        <v>213</v>
      </c>
      <c r="D201" s="16">
        <v>2002</v>
      </c>
      <c r="E201" s="16" t="s">
        <v>787</v>
      </c>
      <c r="F201" s="16" t="s">
        <v>414</v>
      </c>
      <c r="G201" s="10">
        <v>42836.2</v>
      </c>
      <c r="H201" s="73">
        <v>10.665139999999999</v>
      </c>
      <c r="I201" s="16">
        <v>8081957</v>
      </c>
      <c r="J201" s="71">
        <v>4.0000000000000001E-3</v>
      </c>
      <c r="K201" s="71">
        <v>0.98799999999999999</v>
      </c>
      <c r="L201" s="16">
        <v>3.4653160000000001</v>
      </c>
      <c r="M201" s="16">
        <v>1.4683090000000001</v>
      </c>
      <c r="N201" s="16">
        <v>1.152719</v>
      </c>
      <c r="O201" s="16">
        <v>1.5900669999999999</v>
      </c>
      <c r="P201" s="16">
        <v>1.661435</v>
      </c>
      <c r="Q201" s="16">
        <v>1.8834150000000001</v>
      </c>
      <c r="R201" s="16">
        <v>2.0699000000000001</v>
      </c>
      <c r="S201" s="16">
        <v>5.7000000000000002E-2</v>
      </c>
      <c r="T201" s="16">
        <v>8.7099999999999997E-2</v>
      </c>
      <c r="U201" s="16">
        <v>5.5327000000000002</v>
      </c>
      <c r="V201" s="16">
        <v>40.246000000000002</v>
      </c>
      <c r="W201" s="16">
        <v>8.6159999999999997</v>
      </c>
      <c r="X201" s="16">
        <v>497.09199999999998</v>
      </c>
      <c r="Y201" s="16">
        <v>73.347300000000004</v>
      </c>
      <c r="Z201" s="16">
        <v>0.61250000000000004</v>
      </c>
      <c r="AA201" s="16">
        <v>-1.056713</v>
      </c>
      <c r="AB201" s="16">
        <v>0.26</v>
      </c>
      <c r="AC201" s="16">
        <v>0</v>
      </c>
      <c r="AD201" s="16">
        <v>44.9</v>
      </c>
      <c r="AE201" s="16">
        <v>47.986800000000002</v>
      </c>
      <c r="AF201" s="16">
        <v>83.244699999999995</v>
      </c>
      <c r="AG201" s="16">
        <v>751130</v>
      </c>
      <c r="AH201" s="16">
        <v>1.3237000000000001</v>
      </c>
      <c r="AI201" s="16">
        <v>100</v>
      </c>
      <c r="AJ201" s="16">
        <v>100</v>
      </c>
      <c r="AK201" s="16">
        <v>1.3030999999999999</v>
      </c>
      <c r="AL201" s="16">
        <v>2.0943999999999998</v>
      </c>
      <c r="AM201" s="16">
        <v>1.9659</v>
      </c>
      <c r="AN201" s="16">
        <v>1.2794000000000001</v>
      </c>
      <c r="AO201" s="16">
        <v>1.5648</v>
      </c>
      <c r="AP201" s="16">
        <v>1.8620000000000001</v>
      </c>
      <c r="AQ201" s="16">
        <v>5.8799999999999998E-2</v>
      </c>
      <c r="AR201" s="16">
        <f t="shared" si="37"/>
        <v>1</v>
      </c>
      <c r="AS201" s="5">
        <f t="shared" si="34"/>
        <v>8.0096000000000167E-2</v>
      </c>
      <c r="AU201" s="16" t="s">
        <v>201</v>
      </c>
      <c r="AV201" s="16" t="s">
        <v>399</v>
      </c>
      <c r="AW201" s="16" t="s">
        <v>409</v>
      </c>
      <c r="AX201" s="97">
        <f t="shared" si="35"/>
        <v>1</v>
      </c>
      <c r="AY201" s="4">
        <f t="shared" si="36"/>
        <v>1.7360388999999998</v>
      </c>
    </row>
    <row r="202" spans="1:51" x14ac:dyDescent="0.25">
      <c r="A202" s="16" t="s">
        <v>414</v>
      </c>
      <c r="B202" s="16" t="s">
        <v>9</v>
      </c>
      <c r="C202" s="16" t="s">
        <v>213</v>
      </c>
      <c r="D202" s="16">
        <v>2003</v>
      </c>
      <c r="E202" s="16" t="s">
        <v>786</v>
      </c>
      <c r="F202" s="16" t="s">
        <v>414</v>
      </c>
      <c r="G202" s="10">
        <v>42950.400000000001</v>
      </c>
      <c r="H202" s="73">
        <v>10.6678</v>
      </c>
      <c r="I202" s="16">
        <v>8121423</v>
      </c>
      <c r="J202" s="71">
        <v>-8.0000000000000002E-3</v>
      </c>
      <c r="K202" s="71">
        <v>0.98</v>
      </c>
      <c r="L202" s="16">
        <v>3.5192299999999999</v>
      </c>
      <c r="M202" s="16">
        <v>1.5731710000000001</v>
      </c>
      <c r="N202" s="16">
        <v>1.1582710000000001</v>
      </c>
      <c r="O202" s="16">
        <v>1.654585</v>
      </c>
      <c r="P202" s="16">
        <v>1.654388</v>
      </c>
      <c r="Q202" s="16">
        <v>1.8355790000000001</v>
      </c>
      <c r="R202" s="16">
        <v>2.1827000000000001</v>
      </c>
      <c r="S202" s="16">
        <v>5.8099999999999999E-2</v>
      </c>
      <c r="T202" s="16">
        <v>9.1300000000000006E-2</v>
      </c>
      <c r="U202" s="16">
        <v>5.3818999999999999</v>
      </c>
      <c r="V202" s="16">
        <v>40.183999999999997</v>
      </c>
      <c r="W202" s="16">
        <v>9.1340000000000003</v>
      </c>
      <c r="X202" s="16">
        <v>495.76299999999998</v>
      </c>
      <c r="Y202" s="16">
        <v>73.770700000000005</v>
      </c>
      <c r="Z202" s="16">
        <v>0.63790000000000002</v>
      </c>
      <c r="AA202" s="16">
        <v>-1.0800160000000001</v>
      </c>
      <c r="AB202" s="16">
        <v>0.26</v>
      </c>
      <c r="AC202" s="16">
        <v>0</v>
      </c>
      <c r="AD202" s="16">
        <v>45.5</v>
      </c>
      <c r="AE202" s="16">
        <v>47.615400000000001</v>
      </c>
      <c r="AF202" s="16">
        <v>89.335700000000003</v>
      </c>
      <c r="AG202" s="16">
        <v>715355</v>
      </c>
      <c r="AH202" s="16">
        <v>1.3181</v>
      </c>
      <c r="AI202" s="16">
        <v>100</v>
      </c>
      <c r="AJ202" s="16">
        <v>100</v>
      </c>
      <c r="AK202" s="16">
        <v>1.2858000000000001</v>
      </c>
      <c r="AL202" s="16">
        <v>2.1030000000000002</v>
      </c>
      <c r="AM202" s="16">
        <v>2.0188000000000001</v>
      </c>
      <c r="AN202" s="16">
        <v>0.94569999999999999</v>
      </c>
      <c r="AO202" s="16">
        <v>1.5432999999999999</v>
      </c>
      <c r="AP202" s="16">
        <v>1.8620000000000001</v>
      </c>
      <c r="AQ202" s="16">
        <v>5.8799999999999998E-2</v>
      </c>
      <c r="AR202" s="16">
        <f t="shared" si="37"/>
        <v>1</v>
      </c>
      <c r="AS202" s="5">
        <f t="shared" si="34"/>
        <v>5.3913999999999795E-2</v>
      </c>
      <c r="AU202" s="16" t="s">
        <v>163</v>
      </c>
      <c r="AV202" s="16" t="s">
        <v>400</v>
      </c>
      <c r="AW202" s="16" t="s">
        <v>406</v>
      </c>
      <c r="AX202" s="97">
        <f t="shared" si="35"/>
        <v>1</v>
      </c>
      <c r="AY202" s="4">
        <f t="shared" si="36"/>
        <v>1.1218751</v>
      </c>
    </row>
    <row r="203" spans="1:51" x14ac:dyDescent="0.25">
      <c r="A203" s="16" t="s">
        <v>414</v>
      </c>
      <c r="B203" s="16" t="s">
        <v>9</v>
      </c>
      <c r="C203" s="16" t="s">
        <v>213</v>
      </c>
      <c r="D203" s="16">
        <v>2004</v>
      </c>
      <c r="E203" s="16" t="s">
        <v>806</v>
      </c>
      <c r="F203" s="16" t="s">
        <v>414</v>
      </c>
      <c r="G203" s="10">
        <v>43839.7</v>
      </c>
      <c r="H203" s="73">
        <v>10.68829</v>
      </c>
      <c r="I203" s="16">
        <v>8171966</v>
      </c>
      <c r="J203" s="71">
        <v>8.0000000000000002E-3</v>
      </c>
      <c r="K203" s="71">
        <v>0.98799999999999999</v>
      </c>
      <c r="L203" s="16">
        <v>3.6365729999999998</v>
      </c>
      <c r="M203" s="16">
        <v>1.645508</v>
      </c>
      <c r="N203" s="16">
        <v>1.195371</v>
      </c>
      <c r="O203" s="16">
        <v>1.74102</v>
      </c>
      <c r="P203" s="16">
        <v>1.6856629999999999</v>
      </c>
      <c r="Q203" s="16">
        <v>1.8704879999999999</v>
      </c>
      <c r="R203" s="16">
        <v>2.1737000000000002</v>
      </c>
      <c r="S203" s="16">
        <v>6.3E-2</v>
      </c>
      <c r="T203" s="16">
        <v>9.7600000000000006E-2</v>
      </c>
      <c r="U203" s="16">
        <v>5.3209</v>
      </c>
      <c r="V203" s="16">
        <v>40.122</v>
      </c>
      <c r="W203" s="16">
        <v>9.6519999999999992</v>
      </c>
      <c r="X203" s="16">
        <v>497.899</v>
      </c>
      <c r="Y203" s="16">
        <v>74.673100000000005</v>
      </c>
      <c r="Z203" s="16">
        <v>0.66879999999999995</v>
      </c>
      <c r="AA203" s="16">
        <v>-1.107202</v>
      </c>
      <c r="AB203" s="16">
        <v>0.26</v>
      </c>
      <c r="AC203" s="16">
        <v>0</v>
      </c>
      <c r="AD203" s="16">
        <v>46.2</v>
      </c>
      <c r="AE203" s="16">
        <v>46.636499999999998</v>
      </c>
      <c r="AF203" s="16">
        <v>97.544799999999995</v>
      </c>
      <c r="AG203" s="16">
        <v>758043</v>
      </c>
      <c r="AH203" s="16">
        <v>1.3118000000000001</v>
      </c>
      <c r="AI203" s="16">
        <v>100</v>
      </c>
      <c r="AJ203" s="16">
        <v>100</v>
      </c>
      <c r="AK203" s="16">
        <v>1.4551000000000001</v>
      </c>
      <c r="AL203" s="16">
        <v>2.1480999999999999</v>
      </c>
      <c r="AM203" s="16">
        <v>1.9098999999999999</v>
      </c>
      <c r="AN203" s="16">
        <v>1.0746</v>
      </c>
      <c r="AO203" s="16">
        <v>1.5409999999999999</v>
      </c>
      <c r="AP203" s="16">
        <v>1.8462000000000001</v>
      </c>
      <c r="AQ203" s="16">
        <v>5.8799999999999998E-2</v>
      </c>
      <c r="AR203" s="16">
        <f t="shared" si="37"/>
        <v>1</v>
      </c>
      <c r="AS203" s="5">
        <f t="shared" si="34"/>
        <v>0.11734299999999998</v>
      </c>
      <c r="AU203" s="16" t="s">
        <v>164</v>
      </c>
      <c r="AV203" s="16" t="s">
        <v>401</v>
      </c>
      <c r="AW203" s="16" t="s">
        <v>406</v>
      </c>
      <c r="AX203" s="97">
        <f t="shared" si="35"/>
        <v>0</v>
      </c>
      <c r="AY203" s="4">
        <f t="shared" si="36"/>
        <v>2.0998000000000072E-2</v>
      </c>
    </row>
    <row r="204" spans="1:51" x14ac:dyDescent="0.25">
      <c r="A204" s="16" t="s">
        <v>414</v>
      </c>
      <c r="B204" s="16" t="s">
        <v>9</v>
      </c>
      <c r="C204" s="16" t="s">
        <v>213</v>
      </c>
      <c r="D204" s="16">
        <v>2005</v>
      </c>
      <c r="E204" s="16" t="s">
        <v>808</v>
      </c>
      <c r="F204" s="16" t="s">
        <v>414</v>
      </c>
      <c r="G204" s="10">
        <v>44474.1</v>
      </c>
      <c r="H204" s="73">
        <v>10.70266</v>
      </c>
      <c r="I204" s="16">
        <v>8227829</v>
      </c>
      <c r="J204" s="71">
        <v>8.0000000000000002E-3</v>
      </c>
      <c r="K204" s="71">
        <v>0.995</v>
      </c>
      <c r="L204" s="16">
        <v>3.725784</v>
      </c>
      <c r="M204" s="16">
        <v>1.845502</v>
      </c>
      <c r="N204" s="16">
        <v>1.2336910000000001</v>
      </c>
      <c r="O204" s="16">
        <v>1.756605</v>
      </c>
      <c r="P204" s="16">
        <v>1.698898</v>
      </c>
      <c r="Q204" s="16">
        <v>1.80582</v>
      </c>
      <c r="R204" s="16">
        <v>2.3832</v>
      </c>
      <c r="S204" s="16">
        <v>6.1499999999999999E-2</v>
      </c>
      <c r="T204" s="16">
        <v>0.1074</v>
      </c>
      <c r="U204" s="16">
        <v>5.2714999999999996</v>
      </c>
      <c r="V204" s="16">
        <v>40.06</v>
      </c>
      <c r="W204" s="16">
        <v>10.17</v>
      </c>
      <c r="X204" s="16">
        <v>500.03500000000003</v>
      </c>
      <c r="Y204" s="16">
        <v>72.3917</v>
      </c>
      <c r="Z204" s="16">
        <v>0.7006</v>
      </c>
      <c r="AA204" s="16">
        <v>-1.1227370000000001</v>
      </c>
      <c r="AB204" s="16">
        <v>0.26</v>
      </c>
      <c r="AC204" s="16">
        <v>0</v>
      </c>
      <c r="AD204" s="16">
        <v>46.6</v>
      </c>
      <c r="AE204" s="16">
        <v>45.383899999999997</v>
      </c>
      <c r="AF204" s="16">
        <v>105.176</v>
      </c>
      <c r="AG204" s="16">
        <v>778650</v>
      </c>
      <c r="AH204" s="16">
        <v>1.302</v>
      </c>
      <c r="AI204" s="16">
        <v>100</v>
      </c>
      <c r="AJ204" s="16">
        <v>100</v>
      </c>
      <c r="AK204" s="16">
        <v>1.3543000000000001</v>
      </c>
      <c r="AL204" s="16">
        <v>1.9552</v>
      </c>
      <c r="AM204" s="16">
        <v>1.7204999999999999</v>
      </c>
      <c r="AN204" s="16">
        <v>1.1011</v>
      </c>
      <c r="AO204" s="16">
        <v>1.6133</v>
      </c>
      <c r="AP204" s="16">
        <v>1.8632</v>
      </c>
      <c r="AQ204" s="16">
        <v>5.8799999999999998E-2</v>
      </c>
      <c r="AR204" s="16">
        <f t="shared" si="37"/>
        <v>1</v>
      </c>
      <c r="AS204" s="5">
        <f t="shared" si="34"/>
        <v>8.9211000000000151E-2</v>
      </c>
      <c r="AU204" s="16" t="s">
        <v>167</v>
      </c>
      <c r="AV204" s="16" t="s">
        <v>402</v>
      </c>
      <c r="AW204" s="16" t="s">
        <v>408</v>
      </c>
      <c r="AX204" s="97">
        <f t="shared" si="35"/>
        <v>0</v>
      </c>
      <c r="AY204" s="4">
        <f t="shared" si="36"/>
        <v>0.78573599999999999</v>
      </c>
    </row>
    <row r="205" spans="1:51" x14ac:dyDescent="0.25">
      <c r="A205" s="16" t="s">
        <v>414</v>
      </c>
      <c r="B205" s="16" t="s">
        <v>9</v>
      </c>
      <c r="C205" s="16" t="s">
        <v>213</v>
      </c>
      <c r="D205" s="16">
        <v>2006</v>
      </c>
      <c r="E205" s="16" t="s">
        <v>783</v>
      </c>
      <c r="F205" s="16" t="s">
        <v>414</v>
      </c>
      <c r="G205" s="10">
        <v>45737.5</v>
      </c>
      <c r="H205" s="73">
        <v>10.73067</v>
      </c>
      <c r="I205" s="16">
        <v>8268641</v>
      </c>
      <c r="J205" s="71">
        <v>1.4999999999999999E-2</v>
      </c>
      <c r="K205" s="71">
        <v>1.0109999999999999</v>
      </c>
      <c r="L205" s="16">
        <v>3.8215870000000001</v>
      </c>
      <c r="M205" s="16">
        <v>1.8681559999999999</v>
      </c>
      <c r="N205" s="16">
        <v>1.272289</v>
      </c>
      <c r="O205" s="16">
        <v>1.8800730000000001</v>
      </c>
      <c r="P205" s="16">
        <v>1.681173</v>
      </c>
      <c r="Q205" s="16">
        <v>1.852325</v>
      </c>
      <c r="R205" s="16">
        <v>2.3712</v>
      </c>
      <c r="S205" s="16">
        <v>6.3799999999999996E-2</v>
      </c>
      <c r="T205" s="16">
        <v>0.1096</v>
      </c>
      <c r="U205" s="16">
        <v>5.2529000000000003</v>
      </c>
      <c r="V205" s="16">
        <v>40.549999999999997</v>
      </c>
      <c r="W205" s="16">
        <v>10.442</v>
      </c>
      <c r="X205" s="16">
        <v>502.17200000000003</v>
      </c>
      <c r="Y205" s="16">
        <v>75.7988</v>
      </c>
      <c r="Z205" s="16">
        <v>0.72740000000000005</v>
      </c>
      <c r="AA205" s="16">
        <v>-1.1227370000000001</v>
      </c>
      <c r="AB205" s="16">
        <v>0.26</v>
      </c>
      <c r="AC205" s="16">
        <v>0</v>
      </c>
      <c r="AD205" s="16">
        <v>46.6</v>
      </c>
      <c r="AE205" s="16">
        <v>43.552399999999999</v>
      </c>
      <c r="AF205" s="16">
        <v>112.125</v>
      </c>
      <c r="AG205" s="16">
        <v>751018</v>
      </c>
      <c r="AH205" s="16">
        <v>1.2995000000000001</v>
      </c>
      <c r="AI205" s="16">
        <v>100</v>
      </c>
      <c r="AJ205" s="16">
        <v>100</v>
      </c>
      <c r="AK205" s="16">
        <v>1.4120999999999999</v>
      </c>
      <c r="AL205" s="16">
        <v>1.9944999999999999</v>
      </c>
      <c r="AM205" s="16">
        <v>1.8207</v>
      </c>
      <c r="AN205" s="16">
        <v>1.0755999999999999</v>
      </c>
      <c r="AO205" s="16">
        <v>1.6496999999999999</v>
      </c>
      <c r="AP205" s="16">
        <v>1.9121999999999999</v>
      </c>
      <c r="AQ205" s="16">
        <v>5.8799999999999998E-2</v>
      </c>
      <c r="AR205" s="16">
        <f t="shared" si="37"/>
        <v>1</v>
      </c>
      <c r="AS205" s="5">
        <f t="shared" si="34"/>
        <v>9.5803000000000083E-2</v>
      </c>
      <c r="AU205" s="16" t="s">
        <v>168</v>
      </c>
      <c r="AV205" s="16" t="s">
        <v>403</v>
      </c>
      <c r="AW205" s="16" t="s">
        <v>408</v>
      </c>
      <c r="AX205" s="97">
        <f t="shared" si="35"/>
        <v>0</v>
      </c>
      <c r="AY205" s="4">
        <f t="shared" si="36"/>
        <v>9.1682000000000041E-2</v>
      </c>
    </row>
    <row r="206" spans="1:51" x14ac:dyDescent="0.25">
      <c r="A206" s="16" t="s">
        <v>414</v>
      </c>
      <c r="B206" s="16" t="s">
        <v>9</v>
      </c>
      <c r="C206" s="16" t="s">
        <v>213</v>
      </c>
      <c r="D206" s="16">
        <v>2007</v>
      </c>
      <c r="E206" s="16" t="s">
        <v>795</v>
      </c>
      <c r="F206" s="16" t="s">
        <v>414</v>
      </c>
      <c r="G206" s="10">
        <v>47240.5</v>
      </c>
      <c r="H206" s="73">
        <v>10.76301</v>
      </c>
      <c r="I206" s="16">
        <v>8295487</v>
      </c>
      <c r="J206" s="71">
        <v>1.4E-2</v>
      </c>
      <c r="K206" s="71">
        <v>1.0249999999999999</v>
      </c>
      <c r="L206" s="16">
        <v>3.905281</v>
      </c>
      <c r="M206" s="16">
        <v>1.9805459999999999</v>
      </c>
      <c r="N206" s="16">
        <v>1.2585949999999999</v>
      </c>
      <c r="O206" s="16">
        <v>1.911567</v>
      </c>
      <c r="P206" s="16">
        <v>1.6689609999999999</v>
      </c>
      <c r="Q206" s="16">
        <v>1.9276139999999999</v>
      </c>
      <c r="R206" s="16">
        <v>2.4323999999999999</v>
      </c>
      <c r="S206" s="16">
        <v>6.3E-2</v>
      </c>
      <c r="T206" s="16">
        <v>0.11840000000000001</v>
      </c>
      <c r="U206" s="16">
        <v>5.1765999999999996</v>
      </c>
      <c r="V206" s="16">
        <v>41.04</v>
      </c>
      <c r="W206" s="16">
        <v>10.714</v>
      </c>
      <c r="X206" s="16">
        <v>497.06099999999998</v>
      </c>
      <c r="Y206" s="16">
        <v>76.369</v>
      </c>
      <c r="Z206" s="16">
        <v>0.73980000000000001</v>
      </c>
      <c r="AA206" s="16">
        <v>-1.111086</v>
      </c>
      <c r="AB206" s="16">
        <v>0.26</v>
      </c>
      <c r="AC206" s="16">
        <v>0</v>
      </c>
      <c r="AD206" s="16">
        <v>46.3</v>
      </c>
      <c r="AE206" s="16">
        <v>40.991599999999998</v>
      </c>
      <c r="AF206" s="16">
        <v>119.25700000000001</v>
      </c>
      <c r="AG206" s="16">
        <v>754772</v>
      </c>
      <c r="AH206" s="16">
        <v>1.2930999999999999</v>
      </c>
      <c r="AI206" s="16">
        <v>100</v>
      </c>
      <c r="AJ206" s="16">
        <v>100</v>
      </c>
      <c r="AK206" s="16">
        <v>1.4048</v>
      </c>
      <c r="AL206" s="16">
        <v>2.1069</v>
      </c>
      <c r="AM206" s="16">
        <v>1.8673</v>
      </c>
      <c r="AN206" s="16">
        <v>1.2743</v>
      </c>
      <c r="AO206" s="16">
        <v>1.7</v>
      </c>
      <c r="AP206" s="16">
        <v>1.9621</v>
      </c>
      <c r="AQ206" s="16">
        <v>5.8799999999999998E-2</v>
      </c>
      <c r="AR206" s="16">
        <f t="shared" si="37"/>
        <v>1</v>
      </c>
      <c r="AS206" s="5">
        <f t="shared" si="34"/>
        <v>8.3693999999999935E-2</v>
      </c>
      <c r="AY206" s="4"/>
    </row>
    <row r="207" spans="1:51" x14ac:dyDescent="0.25">
      <c r="A207" s="16" t="s">
        <v>414</v>
      </c>
      <c r="B207" s="16" t="s">
        <v>9</v>
      </c>
      <c r="C207" s="16" t="s">
        <v>213</v>
      </c>
      <c r="D207" s="16">
        <v>2008</v>
      </c>
      <c r="E207" s="16" t="s">
        <v>785</v>
      </c>
      <c r="F207" s="16" t="s">
        <v>414</v>
      </c>
      <c r="G207" s="10">
        <v>47821.5</v>
      </c>
      <c r="H207" s="73">
        <v>10.775230000000001</v>
      </c>
      <c r="I207" s="16">
        <v>8321496</v>
      </c>
      <c r="J207" s="71">
        <v>-7.0000000000000001E-3</v>
      </c>
      <c r="K207" s="71">
        <v>1.018</v>
      </c>
      <c r="L207" s="16">
        <v>3.921052</v>
      </c>
      <c r="M207" s="16">
        <v>2.0981770000000002</v>
      </c>
      <c r="N207" s="16">
        <v>1.2655860000000001</v>
      </c>
      <c r="O207" s="16">
        <v>1.871472</v>
      </c>
      <c r="P207" s="16">
        <v>1.686153</v>
      </c>
      <c r="Q207" s="16">
        <v>1.8630709999999999</v>
      </c>
      <c r="R207" s="16">
        <v>2.5855999999999999</v>
      </c>
      <c r="S207" s="16">
        <v>6.1400000000000003E-2</v>
      </c>
      <c r="T207" s="16">
        <v>0.1227</v>
      </c>
      <c r="U207" s="16">
        <v>5.2969999999999997</v>
      </c>
      <c r="V207" s="16">
        <v>41.53</v>
      </c>
      <c r="W207" s="16">
        <v>10.986000000000001</v>
      </c>
      <c r="X207" s="16">
        <v>491.95100000000002</v>
      </c>
      <c r="Y207" s="16">
        <v>76.316999999999993</v>
      </c>
      <c r="Z207" s="16">
        <v>0.71399999999999997</v>
      </c>
      <c r="AA207" s="16">
        <v>-1.1382730000000001</v>
      </c>
      <c r="AB207" s="16">
        <v>0.26</v>
      </c>
      <c r="AC207" s="16">
        <v>0</v>
      </c>
      <c r="AD207" s="16">
        <v>47</v>
      </c>
      <c r="AE207" s="16">
        <v>39.378399999999999</v>
      </c>
      <c r="AF207" s="16">
        <v>129.655</v>
      </c>
      <c r="AG207" s="16">
        <v>775582</v>
      </c>
      <c r="AH207" s="16">
        <v>1.2836000000000001</v>
      </c>
      <c r="AI207" s="16">
        <v>100</v>
      </c>
      <c r="AJ207" s="16">
        <v>100</v>
      </c>
      <c r="AK207" s="16">
        <v>1.3971</v>
      </c>
      <c r="AL207" s="16">
        <v>1.9191</v>
      </c>
      <c r="AM207" s="16">
        <v>1.7726</v>
      </c>
      <c r="AN207" s="16">
        <v>1.3357000000000001</v>
      </c>
      <c r="AO207" s="16">
        <v>1.6046</v>
      </c>
      <c r="AP207" s="16">
        <v>1.9268000000000001</v>
      </c>
      <c r="AQ207" s="16">
        <v>5.8799999999999998E-2</v>
      </c>
      <c r="AR207" s="16">
        <f t="shared" si="37"/>
        <v>1</v>
      </c>
      <c r="AS207" s="5">
        <f t="shared" si="34"/>
        <v>1.5770999999999979E-2</v>
      </c>
    </row>
    <row r="208" spans="1:51" x14ac:dyDescent="0.25">
      <c r="A208" s="16" t="s">
        <v>414</v>
      </c>
      <c r="B208" s="16" t="s">
        <v>9</v>
      </c>
      <c r="C208" s="16" t="s">
        <v>213</v>
      </c>
      <c r="D208" s="16">
        <v>2009</v>
      </c>
      <c r="E208" s="16" t="s">
        <v>798</v>
      </c>
      <c r="F208" s="16" t="s">
        <v>414</v>
      </c>
      <c r="G208" s="10">
        <v>45884.4</v>
      </c>
      <c r="H208" s="73">
        <v>10.733879999999999</v>
      </c>
      <c r="I208" s="16">
        <v>8343323</v>
      </c>
      <c r="J208" s="71">
        <v>-2.9000000000000001E-2</v>
      </c>
      <c r="K208" s="71">
        <v>0.98899999999999999</v>
      </c>
      <c r="L208" s="16">
        <v>3.8993709999999999</v>
      </c>
      <c r="M208" s="16">
        <v>2.1731739999999999</v>
      </c>
      <c r="N208" s="16">
        <v>1.3093840000000001</v>
      </c>
      <c r="O208" s="16">
        <v>1.799099</v>
      </c>
      <c r="P208" s="16">
        <v>1.7087589999999999</v>
      </c>
      <c r="Q208" s="16">
        <v>1.744985</v>
      </c>
      <c r="R208" s="16">
        <v>2.6135999999999999</v>
      </c>
      <c r="S208" s="16">
        <v>5.9200000000000003E-2</v>
      </c>
      <c r="T208" s="16">
        <v>0.13</v>
      </c>
      <c r="U208" s="16">
        <v>5.7674000000000003</v>
      </c>
      <c r="V208" s="16">
        <v>42.02</v>
      </c>
      <c r="W208" s="16">
        <v>11.257999999999999</v>
      </c>
      <c r="X208" s="16">
        <v>486.84</v>
      </c>
      <c r="Y208" s="16">
        <v>75.954599999999999</v>
      </c>
      <c r="Z208" s="16">
        <v>0.67379999999999995</v>
      </c>
      <c r="AA208" s="16">
        <v>-1.169343</v>
      </c>
      <c r="AB208" s="16">
        <v>0.26</v>
      </c>
      <c r="AC208" s="16">
        <v>0</v>
      </c>
      <c r="AD208" s="16">
        <v>47.8</v>
      </c>
      <c r="AE208" s="16">
        <v>38.857100000000003</v>
      </c>
      <c r="AF208" s="16">
        <v>136.57900000000001</v>
      </c>
      <c r="AG208" s="16">
        <v>794827</v>
      </c>
      <c r="AH208" s="16">
        <v>1.2803</v>
      </c>
      <c r="AI208" s="16">
        <v>100</v>
      </c>
      <c r="AJ208" s="16">
        <v>100</v>
      </c>
      <c r="AK208" s="16">
        <v>1.4185000000000001</v>
      </c>
      <c r="AL208" s="16">
        <v>1.764</v>
      </c>
      <c r="AM208" s="16">
        <v>1.6735</v>
      </c>
      <c r="AN208" s="16">
        <v>1.1659999999999999</v>
      </c>
      <c r="AO208" s="16">
        <v>1.4614</v>
      </c>
      <c r="AP208" s="16">
        <v>1.7869999999999999</v>
      </c>
      <c r="AQ208" s="16">
        <v>5.8799999999999998E-2</v>
      </c>
      <c r="AR208" s="16">
        <f t="shared" si="37"/>
        <v>1</v>
      </c>
      <c r="AS208" s="5">
        <f t="shared" si="34"/>
        <v>-2.1681000000000061E-2</v>
      </c>
    </row>
    <row r="209" spans="1:45" x14ac:dyDescent="0.25">
      <c r="A209" s="16" t="s">
        <v>414</v>
      </c>
      <c r="B209" s="16" t="s">
        <v>9</v>
      </c>
      <c r="C209" s="16" t="s">
        <v>213</v>
      </c>
      <c r="D209" s="16">
        <v>2010</v>
      </c>
      <c r="E209" s="16" t="s">
        <v>799</v>
      </c>
      <c r="F209" s="16" t="s">
        <v>414</v>
      </c>
      <c r="G209" s="10">
        <v>46657.1</v>
      </c>
      <c r="H209" s="73">
        <v>10.750579999999999</v>
      </c>
      <c r="I209" s="16">
        <v>8363404</v>
      </c>
      <c r="J209" s="71">
        <v>6.0000000000000001E-3</v>
      </c>
      <c r="K209" s="71">
        <v>0.995</v>
      </c>
      <c r="L209" s="16">
        <v>4.0745699999999996</v>
      </c>
      <c r="M209" s="16">
        <v>2.2701829999999998</v>
      </c>
      <c r="N209" s="16">
        <v>1.360493</v>
      </c>
      <c r="O209" s="16">
        <v>1.954555</v>
      </c>
      <c r="P209" s="16">
        <v>1.7816920000000001</v>
      </c>
      <c r="Q209" s="16">
        <v>1.755603</v>
      </c>
      <c r="R209" s="16">
        <v>2.7378</v>
      </c>
      <c r="S209" s="16">
        <v>6.2E-2</v>
      </c>
      <c r="T209" s="16">
        <v>0.13200000000000001</v>
      </c>
      <c r="U209" s="16">
        <v>5.7249999999999996</v>
      </c>
      <c r="V209" s="16">
        <v>42.51</v>
      </c>
      <c r="W209" s="16">
        <v>11.53</v>
      </c>
      <c r="X209" s="16">
        <v>491.33</v>
      </c>
      <c r="Y209" s="16">
        <v>76.976399999999998</v>
      </c>
      <c r="Z209" s="16">
        <v>0.74519999999999997</v>
      </c>
      <c r="AA209" s="16">
        <v>-1.169343</v>
      </c>
      <c r="AB209" s="16">
        <v>0.26</v>
      </c>
      <c r="AC209" s="16">
        <v>0</v>
      </c>
      <c r="AD209" s="16">
        <v>47.8</v>
      </c>
      <c r="AE209" s="16">
        <v>40.443100000000001</v>
      </c>
      <c r="AF209" s="16">
        <v>145.69300000000001</v>
      </c>
      <c r="AG209" s="16">
        <v>812265</v>
      </c>
      <c r="AH209" s="16">
        <v>1.3177000000000001</v>
      </c>
      <c r="AI209" s="16">
        <v>100</v>
      </c>
      <c r="AJ209" s="16">
        <v>100</v>
      </c>
      <c r="AK209" s="16">
        <v>1.4658</v>
      </c>
      <c r="AL209" s="16">
        <v>1.6265000000000001</v>
      </c>
      <c r="AM209" s="16">
        <v>1.8372999999999999</v>
      </c>
      <c r="AN209" s="16">
        <v>1.1202000000000001</v>
      </c>
      <c r="AO209" s="16">
        <v>1.4608000000000001</v>
      </c>
      <c r="AP209" s="16">
        <v>1.8058000000000001</v>
      </c>
      <c r="AQ209" s="16">
        <v>5.8799999999999998E-2</v>
      </c>
      <c r="AR209" s="16">
        <f t="shared" si="37"/>
        <v>1</v>
      </c>
      <c r="AS209" s="5">
        <f t="shared" si="34"/>
        <v>0.17519899999999966</v>
      </c>
    </row>
    <row r="210" spans="1:45" x14ac:dyDescent="0.25">
      <c r="A210" s="16" t="s">
        <v>414</v>
      </c>
      <c r="B210" s="16" t="s">
        <v>9</v>
      </c>
      <c r="C210" s="16" t="s">
        <v>213</v>
      </c>
      <c r="D210" s="16">
        <v>2011</v>
      </c>
      <c r="E210" s="16" t="s">
        <v>789</v>
      </c>
      <c r="F210" s="16" t="s">
        <v>414</v>
      </c>
      <c r="G210" s="10">
        <v>47805.8</v>
      </c>
      <c r="H210" s="73">
        <v>10.774900000000001</v>
      </c>
      <c r="I210" s="16">
        <v>8391643</v>
      </c>
      <c r="J210" s="71">
        <v>5.0000000000000001E-3</v>
      </c>
      <c r="K210" s="71">
        <v>1</v>
      </c>
      <c r="L210" s="16">
        <v>4.0259080000000003</v>
      </c>
      <c r="M210" s="16">
        <v>2.2757149999999999</v>
      </c>
      <c r="N210" s="16">
        <v>1.4080410000000001</v>
      </c>
      <c r="O210" s="16">
        <v>1.865996</v>
      </c>
      <c r="P210" s="16">
        <v>1.7894509999999999</v>
      </c>
      <c r="Q210" s="16">
        <v>1.6744110000000001</v>
      </c>
      <c r="R210" s="16">
        <v>2.6816</v>
      </c>
      <c r="S210" s="16">
        <v>5.5800000000000002E-2</v>
      </c>
      <c r="T210" s="16">
        <v>0.1384</v>
      </c>
      <c r="U210" s="16">
        <v>5.6193999999999997</v>
      </c>
      <c r="V210" s="16">
        <v>44.707999999999998</v>
      </c>
      <c r="W210" s="16">
        <v>11.244</v>
      </c>
      <c r="X210" s="16">
        <v>495.82</v>
      </c>
      <c r="Y210" s="16">
        <v>77.317599999999999</v>
      </c>
      <c r="Z210" s="16">
        <v>0.69530000000000003</v>
      </c>
      <c r="AA210" s="16">
        <v>-1.161575</v>
      </c>
      <c r="AB210" s="16">
        <v>0.26</v>
      </c>
      <c r="AC210" s="16">
        <v>0</v>
      </c>
      <c r="AD210" s="16">
        <v>47.6</v>
      </c>
      <c r="AE210" s="16">
        <v>40.176000000000002</v>
      </c>
      <c r="AF210" s="16">
        <v>154.42599999999999</v>
      </c>
      <c r="AG210" s="16">
        <v>742095</v>
      </c>
      <c r="AH210" s="16">
        <v>1.3654999999999999</v>
      </c>
      <c r="AI210" s="16">
        <v>100</v>
      </c>
      <c r="AJ210" s="16">
        <v>100</v>
      </c>
      <c r="AK210" s="16">
        <v>1.4330000000000001</v>
      </c>
      <c r="AL210" s="16">
        <v>1.4449000000000001</v>
      </c>
      <c r="AM210" s="16">
        <v>1.613</v>
      </c>
      <c r="AN210" s="16">
        <v>1.1749000000000001</v>
      </c>
      <c r="AO210" s="16">
        <v>1.3864000000000001</v>
      </c>
      <c r="AP210" s="16">
        <v>1.8109999999999999</v>
      </c>
      <c r="AQ210" s="16">
        <v>5.8799999999999998E-2</v>
      </c>
      <c r="AR210" s="16">
        <f t="shared" si="37"/>
        <v>1</v>
      </c>
      <c r="AS210" s="5">
        <f t="shared" si="34"/>
        <v>-4.8661999999999317E-2</v>
      </c>
    </row>
    <row r="211" spans="1:45" x14ac:dyDescent="0.25">
      <c r="A211" s="16" t="s">
        <v>414</v>
      </c>
      <c r="B211" s="16" t="s">
        <v>9</v>
      </c>
      <c r="C211" s="16" t="s">
        <v>213</v>
      </c>
      <c r="D211" s="16">
        <v>2012</v>
      </c>
      <c r="E211" s="16" t="s">
        <v>793</v>
      </c>
      <c r="F211" s="16" t="s">
        <v>414</v>
      </c>
      <c r="G211" s="10">
        <v>47943.199999999997</v>
      </c>
      <c r="H211" s="73">
        <v>10.77777</v>
      </c>
      <c r="I211" s="16">
        <v>8429991</v>
      </c>
      <c r="J211" s="71">
        <v>-1E-3</v>
      </c>
      <c r="K211" s="71">
        <v>0.999</v>
      </c>
      <c r="L211" s="16">
        <v>4.1418689999999998</v>
      </c>
      <c r="M211" s="16">
        <v>2.4330210000000001</v>
      </c>
      <c r="N211" s="16">
        <v>1.4492350000000001</v>
      </c>
      <c r="O211" s="16">
        <v>1.887311</v>
      </c>
      <c r="P211" s="16">
        <v>1.7961069999999999</v>
      </c>
      <c r="Q211" s="16">
        <v>1.713206</v>
      </c>
      <c r="R211" s="16">
        <v>2.8856000000000002</v>
      </c>
      <c r="S211" s="16">
        <v>5.8099999999999999E-2</v>
      </c>
      <c r="T211" s="16">
        <v>0.1424</v>
      </c>
      <c r="U211" s="16">
        <v>5.4534000000000002</v>
      </c>
      <c r="V211" s="16">
        <v>46.905999999999999</v>
      </c>
      <c r="W211" s="16">
        <v>10.958</v>
      </c>
      <c r="X211" s="16">
        <v>500.31</v>
      </c>
      <c r="Y211" s="16">
        <v>77.316199999999995</v>
      </c>
      <c r="Z211" s="16">
        <v>0.7046</v>
      </c>
      <c r="AA211" s="16">
        <v>-1.1732260000000001</v>
      </c>
      <c r="AB211" s="16">
        <v>0.26</v>
      </c>
      <c r="AC211" s="16">
        <v>0</v>
      </c>
      <c r="AD211" s="16">
        <v>47.9</v>
      </c>
      <c r="AE211" s="16">
        <v>39.934100000000001</v>
      </c>
      <c r="AF211" s="16">
        <v>160.54</v>
      </c>
      <c r="AG211" s="16">
        <v>815256</v>
      </c>
      <c r="AH211" s="16">
        <v>1.2587999999999999</v>
      </c>
      <c r="AI211" s="16">
        <v>100</v>
      </c>
      <c r="AJ211" s="16">
        <v>100</v>
      </c>
      <c r="AK211" s="16">
        <v>1.4684999999999999</v>
      </c>
      <c r="AL211" s="16">
        <v>1.3576999999999999</v>
      </c>
      <c r="AM211" s="16">
        <v>1.5692999999999999</v>
      </c>
      <c r="AN211" s="16">
        <v>1.3232999999999999</v>
      </c>
      <c r="AO211" s="16">
        <v>1.5226</v>
      </c>
      <c r="AP211" s="16">
        <v>1.8528</v>
      </c>
      <c r="AQ211" s="16">
        <v>5.8799999999999998E-2</v>
      </c>
      <c r="AR211" s="16">
        <f t="shared" si="37"/>
        <v>1</v>
      </c>
      <c r="AS211" s="5">
        <f t="shared" si="34"/>
        <v>0.11596099999999954</v>
      </c>
    </row>
    <row r="212" spans="1:45" x14ac:dyDescent="0.25">
      <c r="A212" s="16" t="s">
        <v>414</v>
      </c>
      <c r="B212" s="16" t="s">
        <v>9</v>
      </c>
      <c r="C212" s="16" t="s">
        <v>213</v>
      </c>
      <c r="D212" s="16">
        <v>2013</v>
      </c>
      <c r="E212" s="16" t="s">
        <v>784</v>
      </c>
      <c r="F212" s="16" t="s">
        <v>414</v>
      </c>
      <c r="G212" s="10">
        <v>47723.199999999997</v>
      </c>
      <c r="H212" s="73">
        <v>10.77317</v>
      </c>
      <c r="I212" s="16">
        <v>8479375</v>
      </c>
      <c r="J212" s="71">
        <v>-4.0000000000000001E-3</v>
      </c>
      <c r="K212" s="71">
        <v>0.995</v>
      </c>
      <c r="L212" s="16">
        <v>4.1594579999999999</v>
      </c>
      <c r="M212" s="16">
        <v>2.4569930000000002</v>
      </c>
      <c r="N212" s="16">
        <v>1.4737499999999999</v>
      </c>
      <c r="O212" s="16">
        <v>1.9130529999999999</v>
      </c>
      <c r="P212" s="16">
        <v>1.7402059999999999</v>
      </c>
      <c r="Q212" s="16">
        <v>1.737579</v>
      </c>
      <c r="R212" s="16">
        <v>2.9643999999999999</v>
      </c>
      <c r="S212" s="16">
        <v>5.4300000000000001E-2</v>
      </c>
      <c r="T212" s="16">
        <v>0.1419</v>
      </c>
      <c r="U212" s="16">
        <v>5.5648</v>
      </c>
      <c r="V212" s="16">
        <v>49.103999999999999</v>
      </c>
      <c r="W212" s="16">
        <v>10.672000000000001</v>
      </c>
      <c r="X212" s="16">
        <v>497.61200000000002</v>
      </c>
      <c r="Y212" s="16">
        <v>78.354699999999994</v>
      </c>
      <c r="Z212" s="16">
        <v>0.70569999999999999</v>
      </c>
      <c r="AA212" s="16">
        <v>-1.1771100000000001</v>
      </c>
      <c r="AB212" s="16">
        <v>0.26</v>
      </c>
      <c r="AC212" s="16">
        <v>0</v>
      </c>
      <c r="AD212" s="16">
        <v>48</v>
      </c>
      <c r="AE212" s="16">
        <v>39.245899999999999</v>
      </c>
      <c r="AF212" s="16">
        <v>156.22999999999999</v>
      </c>
      <c r="AG212" s="16">
        <v>761129</v>
      </c>
      <c r="AH212" s="16">
        <v>1.2439</v>
      </c>
      <c r="AI212" s="16">
        <v>100</v>
      </c>
      <c r="AJ212" s="16">
        <v>100</v>
      </c>
      <c r="AK212" s="16">
        <v>1.4751000000000001</v>
      </c>
      <c r="AL212" s="16">
        <v>1.5165999999999999</v>
      </c>
      <c r="AM212" s="16">
        <v>1.5784</v>
      </c>
      <c r="AN212" s="16">
        <v>1.3419000000000001</v>
      </c>
      <c r="AO212" s="16">
        <v>1.4885999999999999</v>
      </c>
      <c r="AP212" s="16">
        <v>1.8401000000000001</v>
      </c>
      <c r="AQ212" s="16">
        <v>5.8799999999999998E-2</v>
      </c>
      <c r="AR212" s="16">
        <f t="shared" si="37"/>
        <v>1</v>
      </c>
      <c r="AS212" s="5">
        <f t="shared" si="34"/>
        <v>1.7589000000000077E-2</v>
      </c>
    </row>
    <row r="213" spans="1:45" x14ac:dyDescent="0.25">
      <c r="A213" s="16" t="s">
        <v>414</v>
      </c>
      <c r="B213" s="16" t="s">
        <v>9</v>
      </c>
      <c r="C213" s="16" t="s">
        <v>213</v>
      </c>
      <c r="D213" s="16">
        <v>2014</v>
      </c>
      <c r="E213" s="16" t="s">
        <v>802</v>
      </c>
      <c r="F213" s="16" t="s">
        <v>414</v>
      </c>
      <c r="G213" s="10">
        <v>47681.2</v>
      </c>
      <c r="H213" s="73">
        <v>10.77229</v>
      </c>
      <c r="I213" s="16">
        <v>8541575</v>
      </c>
      <c r="J213" s="71">
        <v>-8.0000000000000002E-3</v>
      </c>
      <c r="K213" s="71">
        <v>0.98699999999999999</v>
      </c>
      <c r="L213" s="16">
        <v>4.129486</v>
      </c>
      <c r="M213" s="16">
        <v>2.4588800000000002</v>
      </c>
      <c r="N213" s="16">
        <v>1.504637</v>
      </c>
      <c r="O213" s="16">
        <v>1.8867350000000001</v>
      </c>
      <c r="P213" s="16">
        <v>1.6863250000000001</v>
      </c>
      <c r="Q213" s="16">
        <v>1.7207140000000001</v>
      </c>
      <c r="R213" s="16">
        <v>2.9861</v>
      </c>
      <c r="S213" s="16">
        <v>5.2900000000000003E-2</v>
      </c>
      <c r="T213" s="16">
        <v>0.1414</v>
      </c>
      <c r="U213" s="16">
        <v>5.7367999999999997</v>
      </c>
      <c r="V213" s="16">
        <v>51.302</v>
      </c>
      <c r="W213" s="16">
        <v>10.385999999999999</v>
      </c>
      <c r="X213" s="16">
        <v>494.91399999999999</v>
      </c>
      <c r="Y213" s="16">
        <v>78.34</v>
      </c>
      <c r="Z213" s="16">
        <v>0.68669999999999998</v>
      </c>
      <c r="AA213" s="16">
        <v>-1.2050730000000001</v>
      </c>
      <c r="AB213" s="16">
        <v>0.26</v>
      </c>
      <c r="AC213" s="16">
        <v>0</v>
      </c>
      <c r="AD213" s="16">
        <v>48.72</v>
      </c>
      <c r="AE213" s="16">
        <v>38.171900000000001</v>
      </c>
      <c r="AF213" s="16">
        <v>151.911</v>
      </c>
      <c r="AG213" s="16">
        <v>720652</v>
      </c>
      <c r="AH213" s="16">
        <v>1.2291000000000001</v>
      </c>
      <c r="AI213" s="16">
        <v>100</v>
      </c>
      <c r="AJ213" s="16">
        <v>100</v>
      </c>
      <c r="AK213" s="16">
        <v>1.4134</v>
      </c>
      <c r="AL213" s="16">
        <v>1.4375</v>
      </c>
      <c r="AM213" s="16">
        <v>1.5681</v>
      </c>
      <c r="AN213" s="16">
        <v>1.2645</v>
      </c>
      <c r="AO213" s="16">
        <v>1.4903999999999999</v>
      </c>
      <c r="AP213" s="16">
        <v>1.9568000000000001</v>
      </c>
      <c r="AQ213" s="16">
        <v>5.8799999999999998E-2</v>
      </c>
      <c r="AR213" s="16">
        <f t="shared" si="37"/>
        <v>1</v>
      </c>
      <c r="AS213" s="5">
        <f t="shared" si="34"/>
        <v>-2.9971999999999888E-2</v>
      </c>
    </row>
    <row r="214" spans="1:45" x14ac:dyDescent="0.25">
      <c r="A214" s="16" t="s">
        <v>405</v>
      </c>
      <c r="B214" s="16" t="s">
        <v>10</v>
      </c>
      <c r="C214" s="16" t="s">
        <v>214</v>
      </c>
      <c r="D214" s="16">
        <v>1985</v>
      </c>
      <c r="E214" s="16" t="s">
        <v>810</v>
      </c>
      <c r="F214" s="16" t="s">
        <v>592</v>
      </c>
      <c r="G214" s="10"/>
      <c r="H214" s="73"/>
      <c r="I214" s="16" t="s">
        <v>6700</v>
      </c>
      <c r="J214" s="71">
        <v>0</v>
      </c>
      <c r="K214" s="71">
        <v>1</v>
      </c>
      <c r="L214" s="16">
        <v>-1.1677740000000001</v>
      </c>
      <c r="M214" s="16">
        <v>-0.395677</v>
      </c>
      <c r="N214" s="16">
        <v>0.50045039999999996</v>
      </c>
      <c r="O214" s="16">
        <v>-0.87220240000000004</v>
      </c>
      <c r="P214" s="16">
        <v>-0.64597959999999999</v>
      </c>
      <c r="Q214" s="16">
        <v>-1.199732</v>
      </c>
      <c r="R214" s="16">
        <v>0.4703</v>
      </c>
      <c r="S214" s="16">
        <v>9.5999999999999992E-3</v>
      </c>
      <c r="T214" s="16">
        <v>0</v>
      </c>
      <c r="U214" s="16">
        <v>5.4065000000000003</v>
      </c>
      <c r="V214" s="16">
        <v>32.53</v>
      </c>
      <c r="W214" s="16">
        <v>8.6050000000000004</v>
      </c>
      <c r="X214" s="16">
        <v>423.02100000000002</v>
      </c>
      <c r="Y214" s="16">
        <v>13.6646</v>
      </c>
      <c r="Z214" s="16">
        <v>0</v>
      </c>
      <c r="AA214" s="16">
        <v>-0.96228910000000001</v>
      </c>
      <c r="AB214" s="16">
        <v>0.16</v>
      </c>
      <c r="AC214" s="16">
        <v>13</v>
      </c>
      <c r="AD214" s="16">
        <v>52</v>
      </c>
      <c r="AE214" s="16">
        <v>7.0420999999999996</v>
      </c>
      <c r="AF214" s="16">
        <v>0</v>
      </c>
      <c r="AG214" s="16">
        <v>271029</v>
      </c>
      <c r="AH214" s="16">
        <v>0.1295</v>
      </c>
      <c r="AI214" s="16">
        <v>46.018000000000001</v>
      </c>
      <c r="AJ214" s="16">
        <v>62.880499999999998</v>
      </c>
      <c r="AK214" s="16">
        <v>-0.62619999999999998</v>
      </c>
      <c r="AL214" s="16">
        <v>-1.2834000000000001</v>
      </c>
      <c r="AM214" s="16">
        <v>-1.3858999999999999</v>
      </c>
      <c r="AN214" s="16">
        <v>-1.4295</v>
      </c>
      <c r="AO214" s="16">
        <v>-1.4790000000000001</v>
      </c>
      <c r="AP214" s="16">
        <v>-1.3924000000000001</v>
      </c>
      <c r="AQ214" s="16">
        <v>30.838899999999999</v>
      </c>
      <c r="AR214" s="16">
        <f t="shared" si="37"/>
        <v>1</v>
      </c>
      <c r="AS214" s="5">
        <f t="shared" si="34"/>
        <v>0</v>
      </c>
    </row>
    <row r="215" spans="1:45" x14ac:dyDescent="0.25">
      <c r="A215" s="16" t="s">
        <v>405</v>
      </c>
      <c r="B215" s="16" t="s">
        <v>10</v>
      </c>
      <c r="C215" s="16" t="s">
        <v>214</v>
      </c>
      <c r="D215" s="16">
        <v>1986</v>
      </c>
      <c r="E215" s="16" t="s">
        <v>824</v>
      </c>
      <c r="F215" s="16" t="s">
        <v>592</v>
      </c>
      <c r="G215" s="10"/>
      <c r="H215" s="73"/>
      <c r="I215" s="16" t="s">
        <v>6700</v>
      </c>
      <c r="J215" s="71">
        <v>0</v>
      </c>
      <c r="K215" s="71">
        <v>1</v>
      </c>
      <c r="L215" s="16">
        <v>-1.11924</v>
      </c>
      <c r="M215" s="16">
        <v>-0.40199980000000002</v>
      </c>
      <c r="N215" s="16">
        <v>0.53895590000000004</v>
      </c>
      <c r="O215" s="16">
        <v>-0.83875169999999999</v>
      </c>
      <c r="P215" s="16">
        <v>-0.62452920000000001</v>
      </c>
      <c r="Q215" s="16">
        <v>-1.179513</v>
      </c>
      <c r="R215" s="16">
        <v>0.46010000000000001</v>
      </c>
      <c r="S215" s="16">
        <v>9.4000000000000004E-3</v>
      </c>
      <c r="T215" s="16">
        <v>0</v>
      </c>
      <c r="U215" s="16">
        <v>5.29</v>
      </c>
      <c r="V215" s="16">
        <v>33.287999999999997</v>
      </c>
      <c r="W215" s="16">
        <v>9.0570000000000004</v>
      </c>
      <c r="X215" s="16">
        <v>424.15199999999999</v>
      </c>
      <c r="Y215" s="16">
        <v>15.420199999999999</v>
      </c>
      <c r="Z215" s="16">
        <v>0</v>
      </c>
      <c r="AA215" s="16">
        <v>-0.9494726</v>
      </c>
      <c r="AB215" s="16">
        <v>0.16</v>
      </c>
      <c r="AC215" s="16">
        <v>13</v>
      </c>
      <c r="AD215" s="16">
        <v>51.67</v>
      </c>
      <c r="AE215" s="16">
        <v>7.3746999999999998</v>
      </c>
      <c r="AF215" s="16">
        <v>0</v>
      </c>
      <c r="AG215" s="16">
        <v>269562</v>
      </c>
      <c r="AH215" s="16">
        <v>0.12889999999999999</v>
      </c>
      <c r="AI215" s="16">
        <v>47.430300000000003</v>
      </c>
      <c r="AJ215" s="16">
        <v>63.667999999999999</v>
      </c>
      <c r="AK215" s="16">
        <v>-0.65159999999999996</v>
      </c>
      <c r="AL215" s="16">
        <v>-1.2724</v>
      </c>
      <c r="AM215" s="16">
        <v>-1.3552999999999999</v>
      </c>
      <c r="AN215" s="16">
        <v>-1.3975</v>
      </c>
      <c r="AO215" s="16">
        <v>-1.4359999999999999</v>
      </c>
      <c r="AP215" s="16">
        <v>-1.367</v>
      </c>
      <c r="AQ215" s="16">
        <v>30.838899999999999</v>
      </c>
      <c r="AR215" s="16">
        <f t="shared" si="37"/>
        <v>1</v>
      </c>
      <c r="AS215" s="5">
        <f t="shared" si="34"/>
        <v>4.8534000000000077E-2</v>
      </c>
    </row>
    <row r="216" spans="1:45" x14ac:dyDescent="0.25">
      <c r="A216" s="16" t="s">
        <v>405</v>
      </c>
      <c r="B216" s="16" t="s">
        <v>10</v>
      </c>
      <c r="C216" s="16" t="s">
        <v>214</v>
      </c>
      <c r="D216" s="16">
        <v>1987</v>
      </c>
      <c r="E216" s="16" t="s">
        <v>838</v>
      </c>
      <c r="F216" s="16" t="s">
        <v>592</v>
      </c>
      <c r="G216" s="10"/>
      <c r="H216" s="73"/>
      <c r="I216" s="16" t="s">
        <v>6700</v>
      </c>
      <c r="J216" s="71">
        <v>0</v>
      </c>
      <c r="K216" s="71">
        <v>1</v>
      </c>
      <c r="L216" s="16">
        <v>-1.0731170000000001</v>
      </c>
      <c r="M216" s="16">
        <v>-0.40832249999999998</v>
      </c>
      <c r="N216" s="16">
        <v>0.57201539999999995</v>
      </c>
      <c r="O216" s="16">
        <v>-0.80516670000000001</v>
      </c>
      <c r="P216" s="16">
        <v>-0.60317639999999995</v>
      </c>
      <c r="Q216" s="16">
        <v>-1.1593089999999999</v>
      </c>
      <c r="R216" s="16">
        <v>0.44990000000000002</v>
      </c>
      <c r="S216" s="16">
        <v>9.1999999999999998E-3</v>
      </c>
      <c r="T216" s="16">
        <v>0</v>
      </c>
      <c r="U216" s="16">
        <v>5.1736000000000004</v>
      </c>
      <c r="V216" s="16">
        <v>34.045999999999999</v>
      </c>
      <c r="W216" s="16">
        <v>9.5090000000000003</v>
      </c>
      <c r="X216" s="16">
        <v>424.428</v>
      </c>
      <c r="Y216" s="16">
        <v>17.175899999999999</v>
      </c>
      <c r="Z216" s="16">
        <v>0</v>
      </c>
      <c r="AA216" s="16">
        <v>-0.93704460000000001</v>
      </c>
      <c r="AB216" s="16">
        <v>0.16</v>
      </c>
      <c r="AC216" s="16">
        <v>13</v>
      </c>
      <c r="AD216" s="16">
        <v>51.35</v>
      </c>
      <c r="AE216" s="16">
        <v>7.6962999999999999</v>
      </c>
      <c r="AF216" s="16">
        <v>0</v>
      </c>
      <c r="AG216" s="16">
        <v>268094</v>
      </c>
      <c r="AH216" s="16">
        <v>0.12839999999999999</v>
      </c>
      <c r="AI216" s="16">
        <v>48.842700000000001</v>
      </c>
      <c r="AJ216" s="16">
        <v>64.455500000000001</v>
      </c>
      <c r="AK216" s="16">
        <v>-0.67700000000000005</v>
      </c>
      <c r="AL216" s="16">
        <v>-1.2614000000000001</v>
      </c>
      <c r="AM216" s="16">
        <v>-1.3248</v>
      </c>
      <c r="AN216" s="16">
        <v>-1.3655999999999999</v>
      </c>
      <c r="AO216" s="16">
        <v>-1.3929</v>
      </c>
      <c r="AP216" s="16">
        <v>-1.3415999999999999</v>
      </c>
      <c r="AQ216" s="16">
        <v>30.838899999999999</v>
      </c>
      <c r="AR216" s="16">
        <f t="shared" si="37"/>
        <v>1</v>
      </c>
      <c r="AS216" s="5">
        <f t="shared" si="34"/>
        <v>4.6122999999999914E-2</v>
      </c>
    </row>
    <row r="217" spans="1:45" x14ac:dyDescent="0.25">
      <c r="A217" s="16" t="s">
        <v>405</v>
      </c>
      <c r="B217" s="16" t="s">
        <v>10</v>
      </c>
      <c r="C217" s="16" t="s">
        <v>214</v>
      </c>
      <c r="D217" s="16">
        <v>1988</v>
      </c>
      <c r="E217" s="16" t="s">
        <v>833</v>
      </c>
      <c r="F217" s="16" t="s">
        <v>592</v>
      </c>
      <c r="G217" s="10"/>
      <c r="H217" s="73"/>
      <c r="I217" s="16" t="s">
        <v>6700</v>
      </c>
      <c r="J217" s="71">
        <v>0</v>
      </c>
      <c r="K217" s="71">
        <v>1</v>
      </c>
      <c r="L217" s="16">
        <v>-1.029758</v>
      </c>
      <c r="M217" s="16">
        <v>-0.41464519999999999</v>
      </c>
      <c r="N217" s="16">
        <v>0.59932759999999996</v>
      </c>
      <c r="O217" s="16">
        <v>-0.77171590000000001</v>
      </c>
      <c r="P217" s="16">
        <v>-0.58215130000000004</v>
      </c>
      <c r="Q217" s="16">
        <v>-1.1390899999999999</v>
      </c>
      <c r="R217" s="16">
        <v>0.43969999999999998</v>
      </c>
      <c r="S217" s="16">
        <v>8.9999999999999993E-3</v>
      </c>
      <c r="T217" s="16">
        <v>0</v>
      </c>
      <c r="U217" s="16">
        <v>5.0571000000000002</v>
      </c>
      <c r="V217" s="16">
        <v>34.804000000000002</v>
      </c>
      <c r="W217" s="16">
        <v>9.86</v>
      </c>
      <c r="X217" s="16">
        <v>424.76</v>
      </c>
      <c r="Y217" s="16">
        <v>18.9315</v>
      </c>
      <c r="Z217" s="16">
        <v>0</v>
      </c>
      <c r="AA217" s="16">
        <v>-0.92422820000000006</v>
      </c>
      <c r="AB217" s="16">
        <v>0.16</v>
      </c>
      <c r="AC217" s="16">
        <v>13</v>
      </c>
      <c r="AD217" s="16">
        <v>51.02</v>
      </c>
      <c r="AE217" s="16">
        <v>7.9923999999999999</v>
      </c>
      <c r="AF217" s="16">
        <v>0</v>
      </c>
      <c r="AG217" s="16">
        <v>266627</v>
      </c>
      <c r="AH217" s="16">
        <v>0.12790000000000001</v>
      </c>
      <c r="AI217" s="16">
        <v>50.255099999999999</v>
      </c>
      <c r="AJ217" s="16">
        <v>65.242999999999995</v>
      </c>
      <c r="AK217" s="16">
        <v>-0.70240000000000002</v>
      </c>
      <c r="AL217" s="16">
        <v>-1.2504</v>
      </c>
      <c r="AM217" s="16">
        <v>-1.2943</v>
      </c>
      <c r="AN217" s="16">
        <v>-1.3335999999999999</v>
      </c>
      <c r="AO217" s="16">
        <v>-1.3498000000000001</v>
      </c>
      <c r="AP217" s="16">
        <v>-1.3162</v>
      </c>
      <c r="AQ217" s="16">
        <v>30.838899999999999</v>
      </c>
      <c r="AR217" s="16">
        <f t="shared" si="37"/>
        <v>1</v>
      </c>
      <c r="AS217" s="5">
        <f t="shared" si="34"/>
        <v>4.3359000000000147E-2</v>
      </c>
    </row>
    <row r="218" spans="1:45" x14ac:dyDescent="0.25">
      <c r="A218" s="16" t="s">
        <v>405</v>
      </c>
      <c r="B218" s="16" t="s">
        <v>10</v>
      </c>
      <c r="C218" s="16" t="s">
        <v>214</v>
      </c>
      <c r="D218" s="16">
        <v>1989</v>
      </c>
      <c r="E218" s="16" t="s">
        <v>822</v>
      </c>
      <c r="F218" s="16" t="s">
        <v>592</v>
      </c>
      <c r="G218" s="10"/>
      <c r="H218" s="73"/>
      <c r="I218" s="16" t="s">
        <v>6700</v>
      </c>
      <c r="J218" s="71">
        <v>0</v>
      </c>
      <c r="K218" s="71">
        <v>1</v>
      </c>
      <c r="L218" s="16">
        <v>-0.99300250000000001</v>
      </c>
      <c r="M218" s="16">
        <v>-0.42091339999999999</v>
      </c>
      <c r="N218" s="16">
        <v>0.61158979999999996</v>
      </c>
      <c r="O218" s="16">
        <v>-0.73826519999999995</v>
      </c>
      <c r="P218" s="16">
        <v>-0.56095660000000003</v>
      </c>
      <c r="Q218" s="16">
        <v>-1.118906</v>
      </c>
      <c r="R218" s="16">
        <v>0.42959999999999998</v>
      </c>
      <c r="S218" s="16">
        <v>8.8000000000000005E-3</v>
      </c>
      <c r="T218" s="16">
        <v>0</v>
      </c>
      <c r="U218" s="16">
        <v>4.9406999999999996</v>
      </c>
      <c r="V218" s="16">
        <v>35.561999999999998</v>
      </c>
      <c r="W218" s="16">
        <v>9.98</v>
      </c>
      <c r="X218" s="16">
        <v>424.91300000000001</v>
      </c>
      <c r="Y218" s="16">
        <v>20.687100000000001</v>
      </c>
      <c r="Z218" s="16">
        <v>0</v>
      </c>
      <c r="AA218" s="16">
        <v>-0.91141170000000005</v>
      </c>
      <c r="AB218" s="16">
        <v>0.16</v>
      </c>
      <c r="AC218" s="16">
        <v>13</v>
      </c>
      <c r="AD218" s="16">
        <v>50.69</v>
      </c>
      <c r="AE218" s="16">
        <v>8.3050999999999995</v>
      </c>
      <c r="AF218" s="16">
        <v>0</v>
      </c>
      <c r="AG218" s="16">
        <v>265160</v>
      </c>
      <c r="AH218" s="16">
        <v>0.1273</v>
      </c>
      <c r="AI218" s="16">
        <v>51.667400000000001</v>
      </c>
      <c r="AJ218" s="16">
        <v>66.030500000000004</v>
      </c>
      <c r="AK218" s="16">
        <v>-0.72789999999999999</v>
      </c>
      <c r="AL218" s="16">
        <v>-1.2394000000000001</v>
      </c>
      <c r="AM218" s="16">
        <v>-1.2638</v>
      </c>
      <c r="AN218" s="16">
        <v>-1.3016000000000001</v>
      </c>
      <c r="AO218" s="16">
        <v>-1.3068</v>
      </c>
      <c r="AP218" s="16">
        <v>-1.2907999999999999</v>
      </c>
      <c r="AQ218" s="16">
        <v>30.838899999999999</v>
      </c>
      <c r="AR218" s="16">
        <f t="shared" si="37"/>
        <v>1</v>
      </c>
      <c r="AS218" s="5">
        <f t="shared" si="34"/>
        <v>3.6755499999999941E-2</v>
      </c>
    </row>
    <row r="219" spans="1:45" x14ac:dyDescent="0.25">
      <c r="A219" s="16" t="s">
        <v>405</v>
      </c>
      <c r="B219" s="16" t="s">
        <v>10</v>
      </c>
      <c r="C219" s="16" t="s">
        <v>214</v>
      </c>
      <c r="D219" s="16">
        <v>1990</v>
      </c>
      <c r="E219" s="16" t="s">
        <v>819</v>
      </c>
      <c r="F219" s="16" t="s">
        <v>592</v>
      </c>
      <c r="G219" s="10">
        <v>3118.55</v>
      </c>
      <c r="H219" s="73">
        <v>8.0451219999999992</v>
      </c>
      <c r="I219" s="16" t="s">
        <v>6700</v>
      </c>
      <c r="J219" s="71">
        <v>0</v>
      </c>
      <c r="K219" s="71">
        <v>1</v>
      </c>
      <c r="L219" s="16">
        <v>-0.92919149999999995</v>
      </c>
      <c r="M219" s="16">
        <v>-0.42592590000000002</v>
      </c>
      <c r="N219" s="16">
        <v>0.62620790000000004</v>
      </c>
      <c r="O219" s="16">
        <v>-0.70468240000000004</v>
      </c>
      <c r="P219" s="16">
        <v>-0.48529149999999999</v>
      </c>
      <c r="Q219" s="16">
        <v>-1.098668</v>
      </c>
      <c r="R219" s="16">
        <v>0.4194</v>
      </c>
      <c r="S219" s="16">
        <v>8.6999999999999994E-3</v>
      </c>
      <c r="T219" s="16">
        <v>1E-4</v>
      </c>
      <c r="U219" s="16">
        <v>4.8242000000000003</v>
      </c>
      <c r="V219" s="16">
        <v>36.32</v>
      </c>
      <c r="W219" s="16">
        <v>10.1</v>
      </c>
      <c r="X219" s="16">
        <v>425.43700000000001</v>
      </c>
      <c r="Y219" s="16">
        <v>22.442699999999999</v>
      </c>
      <c r="Z219" s="16">
        <v>0</v>
      </c>
      <c r="AA219" s="16">
        <v>-0.89898370000000005</v>
      </c>
      <c r="AB219" s="16">
        <v>0.16</v>
      </c>
      <c r="AC219" s="16">
        <v>13</v>
      </c>
      <c r="AD219" s="16">
        <v>50.37</v>
      </c>
      <c r="AE219" s="16">
        <v>8.5914000000000001</v>
      </c>
      <c r="AF219" s="16">
        <v>0</v>
      </c>
      <c r="AG219" s="16">
        <v>323397</v>
      </c>
      <c r="AH219" s="16">
        <v>0.1268</v>
      </c>
      <c r="AI219" s="16">
        <v>53.079799999999999</v>
      </c>
      <c r="AJ219" s="16">
        <v>69.099999999999994</v>
      </c>
      <c r="AK219" s="16">
        <v>-0.75329999999999997</v>
      </c>
      <c r="AL219" s="16">
        <v>-1.2282999999999999</v>
      </c>
      <c r="AM219" s="16">
        <v>-1.2332000000000001</v>
      </c>
      <c r="AN219" s="16">
        <v>-1.2697000000000001</v>
      </c>
      <c r="AO219" s="16">
        <v>-1.2637</v>
      </c>
      <c r="AP219" s="16">
        <v>-1.2654000000000001</v>
      </c>
      <c r="AQ219" s="16">
        <v>30.838899999999999</v>
      </c>
      <c r="AR219" s="16">
        <f t="shared" si="37"/>
        <v>1</v>
      </c>
      <c r="AS219" s="5">
        <f t="shared" si="34"/>
        <v>6.3811000000000062E-2</v>
      </c>
    </row>
    <row r="220" spans="1:45" x14ac:dyDescent="0.25">
      <c r="A220" s="16" t="s">
        <v>405</v>
      </c>
      <c r="B220" s="16" t="s">
        <v>10</v>
      </c>
      <c r="C220" s="16" t="s">
        <v>214</v>
      </c>
      <c r="D220" s="16">
        <v>1991</v>
      </c>
      <c r="E220" s="16" t="s">
        <v>828</v>
      </c>
      <c r="F220" s="16" t="s">
        <v>592</v>
      </c>
      <c r="G220" s="10">
        <v>3049.02</v>
      </c>
      <c r="H220" s="73">
        <v>8.0225740000000005</v>
      </c>
      <c r="I220" s="16" t="s">
        <v>6700</v>
      </c>
      <c r="J220" s="71">
        <v>0</v>
      </c>
      <c r="K220" s="71">
        <v>1</v>
      </c>
      <c r="L220" s="16">
        <v>-0.9050627</v>
      </c>
      <c r="M220" s="16">
        <v>-0.42945260000000002</v>
      </c>
      <c r="N220" s="16">
        <v>0.62297130000000001</v>
      </c>
      <c r="O220" s="16">
        <v>-0.67122939999999998</v>
      </c>
      <c r="P220" s="16">
        <v>-0.47898879999999999</v>
      </c>
      <c r="Q220" s="16">
        <v>-1.0784480000000001</v>
      </c>
      <c r="R220" s="16">
        <v>0.40920000000000001</v>
      </c>
      <c r="S220" s="16">
        <v>8.5000000000000006E-3</v>
      </c>
      <c r="T220" s="16">
        <v>4.0000000000000002E-4</v>
      </c>
      <c r="U220" s="16">
        <v>4.7077999999999998</v>
      </c>
      <c r="V220" s="16">
        <v>36.764000000000003</v>
      </c>
      <c r="W220" s="16">
        <v>10.18</v>
      </c>
      <c r="X220" s="16">
        <v>424.596</v>
      </c>
      <c r="Y220" s="16">
        <v>24.198399999999999</v>
      </c>
      <c r="Z220" s="16">
        <v>0</v>
      </c>
      <c r="AA220" s="16">
        <v>-0.88616729999999999</v>
      </c>
      <c r="AB220" s="16">
        <v>0.16</v>
      </c>
      <c r="AC220" s="16">
        <v>13</v>
      </c>
      <c r="AD220" s="16">
        <v>50.04</v>
      </c>
      <c r="AE220" s="16">
        <v>8.4574999999999996</v>
      </c>
      <c r="AF220" s="16">
        <v>0</v>
      </c>
      <c r="AG220" s="16">
        <v>322514</v>
      </c>
      <c r="AH220" s="16">
        <v>0.12620000000000001</v>
      </c>
      <c r="AI220" s="16">
        <v>54.492199999999997</v>
      </c>
      <c r="AJ220" s="16">
        <v>69</v>
      </c>
      <c r="AK220" s="16">
        <v>-0.77869999999999995</v>
      </c>
      <c r="AL220" s="16">
        <v>-1.2173</v>
      </c>
      <c r="AM220" s="16">
        <v>-1.2027000000000001</v>
      </c>
      <c r="AN220" s="16">
        <v>-1.2377</v>
      </c>
      <c r="AO220" s="16">
        <v>-1.2205999999999999</v>
      </c>
      <c r="AP220" s="16">
        <v>-1.24</v>
      </c>
      <c r="AQ220" s="16">
        <v>30.838899999999999</v>
      </c>
      <c r="AR220" s="16">
        <f t="shared" si="37"/>
        <v>1</v>
      </c>
      <c r="AS220" s="5">
        <f t="shared" si="34"/>
        <v>2.412879999999995E-2</v>
      </c>
    </row>
    <row r="221" spans="1:45" x14ac:dyDescent="0.25">
      <c r="A221" s="16" t="s">
        <v>405</v>
      </c>
      <c r="B221" s="16" t="s">
        <v>10</v>
      </c>
      <c r="C221" s="16" t="s">
        <v>214</v>
      </c>
      <c r="D221" s="16">
        <v>1992</v>
      </c>
      <c r="E221" s="16" t="s">
        <v>811</v>
      </c>
      <c r="F221" s="16" t="s">
        <v>592</v>
      </c>
      <c r="G221" s="10">
        <v>2324.4499999999998</v>
      </c>
      <c r="H221" s="73">
        <v>7.7512400000000001</v>
      </c>
      <c r="I221" s="16" t="s">
        <v>6700</v>
      </c>
      <c r="J221" s="71">
        <v>0</v>
      </c>
      <c r="K221" s="71">
        <v>1</v>
      </c>
      <c r="L221" s="16">
        <v>-0.67081919999999995</v>
      </c>
      <c r="M221" s="16">
        <v>-0.43763940000000001</v>
      </c>
      <c r="N221" s="16">
        <v>0.83332879999999998</v>
      </c>
      <c r="O221" s="16">
        <v>-0.35710320000000001</v>
      </c>
      <c r="P221" s="16">
        <v>-0.50013149999999995</v>
      </c>
      <c r="Q221" s="16">
        <v>-1.0582290000000001</v>
      </c>
      <c r="R221" s="16">
        <v>0.39900000000000002</v>
      </c>
      <c r="S221" s="16">
        <v>8.3000000000000001E-3</v>
      </c>
      <c r="T221" s="16">
        <v>2.0000000000000001E-4</v>
      </c>
      <c r="U221" s="16">
        <v>6.0579999999999998</v>
      </c>
      <c r="V221" s="16">
        <v>37.207999999999998</v>
      </c>
      <c r="W221" s="16">
        <v>10.26</v>
      </c>
      <c r="X221" s="16">
        <v>433.06299999999999</v>
      </c>
      <c r="Y221" s="16">
        <v>25.954000000000001</v>
      </c>
      <c r="Z221" s="16">
        <v>0.15010000000000001</v>
      </c>
      <c r="AA221" s="16">
        <v>-0.87373920000000005</v>
      </c>
      <c r="AB221" s="16">
        <v>0.16</v>
      </c>
      <c r="AC221" s="16">
        <v>13</v>
      </c>
      <c r="AD221" s="16">
        <v>49.72</v>
      </c>
      <c r="AE221" s="16">
        <v>8.3251000000000008</v>
      </c>
      <c r="AF221" s="16">
        <v>0</v>
      </c>
      <c r="AG221" s="16">
        <v>267719</v>
      </c>
      <c r="AH221" s="16">
        <v>0.12570000000000001</v>
      </c>
      <c r="AI221" s="16">
        <v>55.904499999999999</v>
      </c>
      <c r="AJ221" s="16">
        <v>68.900000000000006</v>
      </c>
      <c r="AK221" s="16">
        <v>-0.80410000000000004</v>
      </c>
      <c r="AL221" s="16">
        <v>-1.2062999999999999</v>
      </c>
      <c r="AM221" s="16">
        <v>-1.1721999999999999</v>
      </c>
      <c r="AN221" s="16">
        <v>-1.2057</v>
      </c>
      <c r="AO221" s="16">
        <v>-1.1775</v>
      </c>
      <c r="AP221" s="16">
        <v>-1.2145999999999999</v>
      </c>
      <c r="AQ221" s="16">
        <v>30.838899999999999</v>
      </c>
      <c r="AR221" s="16">
        <f t="shared" si="37"/>
        <v>1</v>
      </c>
      <c r="AS221" s="5">
        <f t="shared" si="34"/>
        <v>0.23424350000000005</v>
      </c>
    </row>
    <row r="222" spans="1:45" x14ac:dyDescent="0.25">
      <c r="A222" s="16" t="s">
        <v>405</v>
      </c>
      <c r="B222" s="16" t="s">
        <v>10</v>
      </c>
      <c r="C222" s="16" t="s">
        <v>214</v>
      </c>
      <c r="D222" s="16">
        <v>1993</v>
      </c>
      <c r="E222" s="16" t="s">
        <v>832</v>
      </c>
      <c r="F222" s="16" t="s">
        <v>592</v>
      </c>
      <c r="G222" s="10">
        <v>1760.55</v>
      </c>
      <c r="H222" s="73">
        <v>7.4733840000000002</v>
      </c>
      <c r="I222" s="16" t="s">
        <v>6700</v>
      </c>
      <c r="J222" s="71">
        <v>0</v>
      </c>
      <c r="K222" s="71">
        <v>1</v>
      </c>
      <c r="L222" s="16">
        <v>-0.71685200000000004</v>
      </c>
      <c r="M222" s="16">
        <v>-0.42159360000000001</v>
      </c>
      <c r="N222" s="16">
        <v>0.68502830000000003</v>
      </c>
      <c r="O222" s="16">
        <v>-0.34776319999999999</v>
      </c>
      <c r="P222" s="16">
        <v>-0.50019089999999999</v>
      </c>
      <c r="Q222" s="16">
        <v>-1.0380259999999999</v>
      </c>
      <c r="R222" s="16">
        <v>0.38879999999999998</v>
      </c>
      <c r="S222" s="16">
        <v>8.0999999999999996E-3</v>
      </c>
      <c r="T222" s="16">
        <v>2.5999999999999999E-3</v>
      </c>
      <c r="U222" s="16">
        <v>4.4748000000000001</v>
      </c>
      <c r="V222" s="16">
        <v>37.652000000000001</v>
      </c>
      <c r="W222" s="16">
        <v>10.34</v>
      </c>
      <c r="X222" s="16">
        <v>433.66199999999998</v>
      </c>
      <c r="Y222" s="16">
        <v>27.709599999999998</v>
      </c>
      <c r="Z222" s="16">
        <v>0.13719999999999999</v>
      </c>
      <c r="AA222" s="16">
        <v>-0.86092279999999999</v>
      </c>
      <c r="AB222" s="16">
        <v>0.16</v>
      </c>
      <c r="AC222" s="16">
        <v>13</v>
      </c>
      <c r="AD222" s="16">
        <v>49.39</v>
      </c>
      <c r="AE222" s="16">
        <v>8.1984999999999992</v>
      </c>
      <c r="AF222" s="16">
        <v>0</v>
      </c>
      <c r="AG222" s="16">
        <v>254183</v>
      </c>
      <c r="AH222" s="16">
        <v>0.12509999999999999</v>
      </c>
      <c r="AI222" s="16">
        <v>57.316899999999997</v>
      </c>
      <c r="AJ222" s="16">
        <v>68.8</v>
      </c>
      <c r="AK222" s="16">
        <v>-0.82950000000000002</v>
      </c>
      <c r="AL222" s="16">
        <v>-1.1953</v>
      </c>
      <c r="AM222" s="16">
        <v>-1.1415999999999999</v>
      </c>
      <c r="AN222" s="16">
        <v>-1.1738</v>
      </c>
      <c r="AO222" s="16">
        <v>-1.1345000000000001</v>
      </c>
      <c r="AP222" s="16">
        <v>-1.1892</v>
      </c>
      <c r="AQ222" s="16">
        <v>30.838899999999999</v>
      </c>
      <c r="AR222" s="16">
        <f t="shared" si="37"/>
        <v>1</v>
      </c>
      <c r="AS222" s="5">
        <f t="shared" si="34"/>
        <v>-4.6032800000000096E-2</v>
      </c>
    </row>
    <row r="223" spans="1:45" x14ac:dyDescent="0.25">
      <c r="A223" s="16" t="s">
        <v>405</v>
      </c>
      <c r="B223" s="16" t="s">
        <v>10</v>
      </c>
      <c r="C223" s="16" t="s">
        <v>214</v>
      </c>
      <c r="D223" s="16">
        <v>1994</v>
      </c>
      <c r="E223" s="16" t="s">
        <v>830</v>
      </c>
      <c r="F223" s="16" t="s">
        <v>592</v>
      </c>
      <c r="G223" s="10">
        <v>1394.74</v>
      </c>
      <c r="H223" s="73">
        <v>7.2404659999999996</v>
      </c>
      <c r="I223" s="16" t="s">
        <v>6700</v>
      </c>
      <c r="J223" s="71">
        <v>0</v>
      </c>
      <c r="K223" s="71">
        <v>1</v>
      </c>
      <c r="L223" s="16">
        <v>-0.68094299999999996</v>
      </c>
      <c r="M223" s="16">
        <v>-0.42884840000000002</v>
      </c>
      <c r="N223" s="16">
        <v>0.68847860000000005</v>
      </c>
      <c r="O223" s="16">
        <v>-0.31960060000000001</v>
      </c>
      <c r="P223" s="16">
        <v>-0.4662675</v>
      </c>
      <c r="Q223" s="16">
        <v>-1.0178069999999999</v>
      </c>
      <c r="R223" s="16">
        <v>0.37859999999999999</v>
      </c>
      <c r="S223" s="16">
        <v>7.9000000000000008E-3</v>
      </c>
      <c r="T223" s="16">
        <v>2.5000000000000001E-3</v>
      </c>
      <c r="U223" s="16">
        <v>4.3583999999999996</v>
      </c>
      <c r="V223" s="16">
        <v>38.095999999999997</v>
      </c>
      <c r="W223" s="16">
        <v>10.42</v>
      </c>
      <c r="X223" s="16">
        <v>433.86900000000003</v>
      </c>
      <c r="Y223" s="16">
        <v>29.465199999999999</v>
      </c>
      <c r="Z223" s="16">
        <v>0.1343</v>
      </c>
      <c r="AA223" s="16">
        <v>-0.84849470000000005</v>
      </c>
      <c r="AB223" s="16">
        <v>0.16</v>
      </c>
      <c r="AC223" s="16">
        <v>13</v>
      </c>
      <c r="AD223" s="16">
        <v>49.07</v>
      </c>
      <c r="AE223" s="16">
        <v>8.2766000000000002</v>
      </c>
      <c r="AF223" s="16">
        <v>6.4999999999999997E-3</v>
      </c>
      <c r="AG223" s="16">
        <v>231289</v>
      </c>
      <c r="AH223" s="16">
        <v>0.1246</v>
      </c>
      <c r="AI223" s="16">
        <v>62.7</v>
      </c>
      <c r="AJ223" s="16">
        <v>69.5</v>
      </c>
      <c r="AK223" s="16">
        <v>-0.85489999999999999</v>
      </c>
      <c r="AL223" s="16">
        <v>-1.1842999999999999</v>
      </c>
      <c r="AM223" s="16">
        <v>-1.1111</v>
      </c>
      <c r="AN223" s="16">
        <v>-1.1417999999999999</v>
      </c>
      <c r="AO223" s="16">
        <v>-1.0913999999999999</v>
      </c>
      <c r="AP223" s="16">
        <v>-1.1637999999999999</v>
      </c>
      <c r="AQ223" s="16">
        <v>30.838899999999999</v>
      </c>
      <c r="AR223" s="16">
        <f t="shared" si="37"/>
        <v>1</v>
      </c>
      <c r="AS223" s="5">
        <f t="shared" si="34"/>
        <v>3.590900000000008E-2</v>
      </c>
    </row>
    <row r="224" spans="1:45" x14ac:dyDescent="0.25">
      <c r="A224" s="16" t="s">
        <v>405</v>
      </c>
      <c r="B224" s="16" t="s">
        <v>10</v>
      </c>
      <c r="C224" s="16" t="s">
        <v>214</v>
      </c>
      <c r="D224" s="16">
        <v>1995</v>
      </c>
      <c r="E224" s="16" t="s">
        <v>816</v>
      </c>
      <c r="F224" s="16" t="s">
        <v>592</v>
      </c>
      <c r="G224" s="10">
        <v>1216.08</v>
      </c>
      <c r="H224" s="73">
        <v>7.1033860000000004</v>
      </c>
      <c r="I224" s="16" t="s">
        <v>6700</v>
      </c>
      <c r="J224" s="71">
        <v>0</v>
      </c>
      <c r="K224" s="71">
        <v>1</v>
      </c>
      <c r="L224" s="16">
        <v>-0.72639670000000001</v>
      </c>
      <c r="M224" s="16">
        <v>-0.44131710000000002</v>
      </c>
      <c r="N224" s="16">
        <v>0.54388270000000005</v>
      </c>
      <c r="O224" s="16">
        <v>-0.28801670000000001</v>
      </c>
      <c r="P224" s="16">
        <v>-0.46426479999999998</v>
      </c>
      <c r="Q224" s="16">
        <v>-0.99758800000000003</v>
      </c>
      <c r="R224" s="16">
        <v>0.36840000000000001</v>
      </c>
      <c r="S224" s="16">
        <v>7.7999999999999996E-3</v>
      </c>
      <c r="T224" s="16">
        <v>1.8E-3</v>
      </c>
      <c r="U224" s="16">
        <v>3.3374000000000001</v>
      </c>
      <c r="V224" s="16">
        <v>38.54</v>
      </c>
      <c r="W224" s="16">
        <v>10.5</v>
      </c>
      <c r="X224" s="16">
        <v>425.78100000000001</v>
      </c>
      <c r="Y224" s="16">
        <v>31.2209</v>
      </c>
      <c r="Z224" s="16">
        <v>0.1333</v>
      </c>
      <c r="AA224" s="16">
        <v>-0.83567829999999999</v>
      </c>
      <c r="AB224" s="16">
        <v>0.16</v>
      </c>
      <c r="AC224" s="16">
        <v>13</v>
      </c>
      <c r="AD224" s="16">
        <v>48.74</v>
      </c>
      <c r="AE224" s="16">
        <v>8.2299000000000007</v>
      </c>
      <c r="AF224" s="16">
        <v>7.7200000000000005E-2</v>
      </c>
      <c r="AG224" s="16">
        <v>221783</v>
      </c>
      <c r="AH224" s="16">
        <v>0.1241</v>
      </c>
      <c r="AI224" s="16">
        <v>62.7</v>
      </c>
      <c r="AJ224" s="16">
        <v>70.2</v>
      </c>
      <c r="AK224" s="16">
        <v>-0.88039999999999996</v>
      </c>
      <c r="AL224" s="16">
        <v>-1.1732</v>
      </c>
      <c r="AM224" s="16">
        <v>-1.0806</v>
      </c>
      <c r="AN224" s="16">
        <v>-1.1097999999999999</v>
      </c>
      <c r="AO224" s="16">
        <v>-1.0483</v>
      </c>
      <c r="AP224" s="16">
        <v>-1.1384000000000001</v>
      </c>
      <c r="AQ224" s="16">
        <v>30.838899999999999</v>
      </c>
      <c r="AR224" s="16">
        <f t="shared" si="37"/>
        <v>1</v>
      </c>
      <c r="AS224" s="5">
        <f t="shared" si="34"/>
        <v>-4.5453700000000041E-2</v>
      </c>
    </row>
    <row r="225" spans="1:45" x14ac:dyDescent="0.25">
      <c r="A225" s="16" t="s">
        <v>405</v>
      </c>
      <c r="B225" s="16" t="s">
        <v>10</v>
      </c>
      <c r="C225" s="16" t="s">
        <v>214</v>
      </c>
      <c r="D225" s="16">
        <v>1996</v>
      </c>
      <c r="E225" s="16" t="s">
        <v>821</v>
      </c>
      <c r="F225" s="16" t="s">
        <v>592</v>
      </c>
      <c r="G225" s="10">
        <v>1219.51</v>
      </c>
      <c r="H225" s="73">
        <v>7.106204</v>
      </c>
      <c r="I225" s="16" t="s">
        <v>6700</v>
      </c>
      <c r="J225" s="71">
        <v>0</v>
      </c>
      <c r="K225" s="71">
        <v>1</v>
      </c>
      <c r="L225" s="16">
        <v>-0.7515271</v>
      </c>
      <c r="M225" s="16">
        <v>-0.525447</v>
      </c>
      <c r="N225" s="16">
        <v>0.54491160000000005</v>
      </c>
      <c r="O225" s="16">
        <v>-0.25774330000000001</v>
      </c>
      <c r="P225" s="16">
        <v>-0.4583874</v>
      </c>
      <c r="Q225" s="16">
        <v>-1.0114730000000001</v>
      </c>
      <c r="R225" s="16">
        <v>0.23530000000000001</v>
      </c>
      <c r="S225" s="16">
        <v>5.4999999999999997E-3</v>
      </c>
      <c r="T225" s="16">
        <v>1.5E-3</v>
      </c>
      <c r="U225" s="16">
        <v>3.5125000000000002</v>
      </c>
      <c r="V225" s="16">
        <v>38.454000000000001</v>
      </c>
      <c r="W225" s="16">
        <v>10.611000000000001</v>
      </c>
      <c r="X225" s="16">
        <v>422.29599999999999</v>
      </c>
      <c r="Y225" s="16">
        <v>32.976500000000001</v>
      </c>
      <c r="Z225" s="16">
        <v>0.13159999999999999</v>
      </c>
      <c r="AA225" s="16">
        <v>-0.82286190000000003</v>
      </c>
      <c r="AB225" s="16">
        <v>0.16</v>
      </c>
      <c r="AC225" s="16">
        <v>13</v>
      </c>
      <c r="AD225" s="16">
        <v>48.41</v>
      </c>
      <c r="AE225" s="16">
        <v>8.2149999999999999</v>
      </c>
      <c r="AF225" s="16">
        <v>0.2165</v>
      </c>
      <c r="AG225" s="16">
        <v>220108</v>
      </c>
      <c r="AH225" s="16">
        <v>0.1235</v>
      </c>
      <c r="AI225" s="16">
        <v>62.6</v>
      </c>
      <c r="AJ225" s="16">
        <v>70.900000000000006</v>
      </c>
      <c r="AK225" s="16">
        <v>-1.1247</v>
      </c>
      <c r="AL225" s="16">
        <v>-1.2542</v>
      </c>
      <c r="AM225" s="16">
        <v>-0.94010000000000005</v>
      </c>
      <c r="AN225" s="16">
        <v>-0.91539999999999999</v>
      </c>
      <c r="AO225" s="16">
        <v>-1.0971</v>
      </c>
      <c r="AP225" s="16">
        <v>-1.1571</v>
      </c>
      <c r="AQ225" s="16">
        <v>30.838899999999999</v>
      </c>
      <c r="AR225" s="16">
        <f t="shared" si="37"/>
        <v>1</v>
      </c>
      <c r="AS225" s="5">
        <f t="shared" si="34"/>
        <v>-2.5130399999999997E-2</v>
      </c>
    </row>
    <row r="226" spans="1:45" x14ac:dyDescent="0.25">
      <c r="A226" s="16" t="s">
        <v>405</v>
      </c>
      <c r="B226" s="16" t="s">
        <v>10</v>
      </c>
      <c r="C226" s="16" t="s">
        <v>214</v>
      </c>
      <c r="D226" s="16">
        <v>1997</v>
      </c>
      <c r="E226" s="16" t="s">
        <v>837</v>
      </c>
      <c r="F226" s="16" t="s">
        <v>592</v>
      </c>
      <c r="G226" s="10">
        <v>1277.8499999999999</v>
      </c>
      <c r="H226" s="73">
        <v>7.1529369999999997</v>
      </c>
      <c r="I226" s="16" t="s">
        <v>6700</v>
      </c>
      <c r="J226" s="71">
        <v>0</v>
      </c>
      <c r="K226" s="71">
        <v>1</v>
      </c>
      <c r="L226" s="16">
        <v>-0.74018309999999998</v>
      </c>
      <c r="M226" s="16">
        <v>-0.44875359999999997</v>
      </c>
      <c r="N226" s="16">
        <v>0.4915833</v>
      </c>
      <c r="O226" s="16">
        <v>-0.30260369999999998</v>
      </c>
      <c r="P226" s="16">
        <v>-0.45139699999999999</v>
      </c>
      <c r="Q226" s="16">
        <v>-0.96623360000000003</v>
      </c>
      <c r="R226" s="16">
        <v>0.3695</v>
      </c>
      <c r="S226" s="16">
        <v>7.4000000000000003E-3</v>
      </c>
      <c r="T226" s="16">
        <v>1.1000000000000001E-3</v>
      </c>
      <c r="U226" s="16">
        <v>4.0090000000000003</v>
      </c>
      <c r="V226" s="16">
        <v>38.368000000000002</v>
      </c>
      <c r="W226" s="16">
        <v>10.722</v>
      </c>
      <c r="X226" s="16">
        <v>404.99099999999999</v>
      </c>
      <c r="Y226" s="16">
        <v>34.732100000000003</v>
      </c>
      <c r="Z226" s="16">
        <v>9.3799999999999994E-2</v>
      </c>
      <c r="AA226" s="16">
        <v>-0.78751959999999999</v>
      </c>
      <c r="AB226" s="16">
        <v>0.16</v>
      </c>
      <c r="AC226" s="16">
        <v>13</v>
      </c>
      <c r="AD226" s="16">
        <v>47.5</v>
      </c>
      <c r="AE226" s="16">
        <v>8.31</v>
      </c>
      <c r="AF226" s="16">
        <v>0.50490000000000002</v>
      </c>
      <c r="AG226" s="16">
        <v>214793</v>
      </c>
      <c r="AH226" s="16">
        <v>0.123</v>
      </c>
      <c r="AI226" s="16">
        <v>62.5</v>
      </c>
      <c r="AJ226" s="16">
        <v>71.7</v>
      </c>
      <c r="AK226" s="16">
        <v>-1.0637000000000001</v>
      </c>
      <c r="AL226" s="16">
        <v>-1.1895</v>
      </c>
      <c r="AM226" s="16">
        <v>-0.95679999999999998</v>
      </c>
      <c r="AN226" s="16">
        <v>-0.87180000000000002</v>
      </c>
      <c r="AO226" s="16">
        <v>-1.0225</v>
      </c>
      <c r="AP226" s="16">
        <v>-1.1233</v>
      </c>
      <c r="AQ226" s="16">
        <v>30.838899999999999</v>
      </c>
      <c r="AR226" s="16">
        <f t="shared" si="37"/>
        <v>1</v>
      </c>
      <c r="AS226" s="5">
        <f t="shared" si="34"/>
        <v>1.1344000000000021E-2</v>
      </c>
    </row>
    <row r="227" spans="1:45" x14ac:dyDescent="0.25">
      <c r="A227" s="16" t="s">
        <v>405</v>
      </c>
      <c r="B227" s="16" t="s">
        <v>10</v>
      </c>
      <c r="C227" s="16" t="s">
        <v>214</v>
      </c>
      <c r="D227" s="16">
        <v>1998</v>
      </c>
      <c r="E227" s="16" t="s">
        <v>835</v>
      </c>
      <c r="F227" s="16" t="s">
        <v>592</v>
      </c>
      <c r="G227" s="10">
        <v>1392.36</v>
      </c>
      <c r="H227" s="73">
        <v>7.2387560000000004</v>
      </c>
      <c r="I227" s="16" t="s">
        <v>6700</v>
      </c>
      <c r="J227" s="71">
        <v>0</v>
      </c>
      <c r="K227" s="71">
        <v>1</v>
      </c>
      <c r="L227" s="16">
        <v>-0.73534949999999999</v>
      </c>
      <c r="M227" s="16">
        <v>-0.42036420000000002</v>
      </c>
      <c r="N227" s="16">
        <v>0.4126145</v>
      </c>
      <c r="O227" s="16">
        <v>-0.30142720000000001</v>
      </c>
      <c r="P227" s="16">
        <v>-0.43481779999999998</v>
      </c>
      <c r="Q227" s="16">
        <v>-0.92099569999999997</v>
      </c>
      <c r="R227" s="16">
        <v>0.42120000000000002</v>
      </c>
      <c r="S227" s="16">
        <v>7.1999999999999998E-3</v>
      </c>
      <c r="T227" s="16">
        <v>1.1999999999999999E-3</v>
      </c>
      <c r="U227" s="16">
        <v>3.38</v>
      </c>
      <c r="V227" s="16">
        <v>38.281999999999996</v>
      </c>
      <c r="W227" s="16">
        <v>10.833</v>
      </c>
      <c r="X227" s="16">
        <v>402.221</v>
      </c>
      <c r="Y227" s="16">
        <v>36.487699999999997</v>
      </c>
      <c r="Z227" s="16">
        <v>7.4200000000000002E-2</v>
      </c>
      <c r="AA227" s="16">
        <v>-0.78751959999999999</v>
      </c>
      <c r="AB227" s="16">
        <v>0.16</v>
      </c>
      <c r="AC227" s="16">
        <v>13</v>
      </c>
      <c r="AD227" s="16">
        <v>47.5</v>
      </c>
      <c r="AE227" s="16">
        <v>8.5190000000000001</v>
      </c>
      <c r="AF227" s="16">
        <v>0.81410000000000005</v>
      </c>
      <c r="AG227" s="16">
        <v>227449</v>
      </c>
      <c r="AH227" s="16">
        <v>0.12239999999999999</v>
      </c>
      <c r="AI227" s="16">
        <v>62.4</v>
      </c>
      <c r="AJ227" s="16">
        <v>72.400000000000006</v>
      </c>
      <c r="AK227" s="16">
        <v>-1.0027999999999999</v>
      </c>
      <c r="AL227" s="16">
        <v>-1.1249</v>
      </c>
      <c r="AM227" s="16">
        <v>-0.97350000000000003</v>
      </c>
      <c r="AN227" s="16">
        <v>-0.82809999999999995</v>
      </c>
      <c r="AO227" s="16">
        <v>-0.94789999999999996</v>
      </c>
      <c r="AP227" s="16">
        <v>-1.0893999999999999</v>
      </c>
      <c r="AQ227" s="16">
        <v>30.838899999999999</v>
      </c>
      <c r="AR227" s="16">
        <f t="shared" si="37"/>
        <v>1</v>
      </c>
      <c r="AS227" s="5">
        <f t="shared" si="34"/>
        <v>4.8335999999999935E-3</v>
      </c>
    </row>
    <row r="228" spans="1:45" x14ac:dyDescent="0.25">
      <c r="A228" s="16" t="s">
        <v>405</v>
      </c>
      <c r="B228" s="16" t="s">
        <v>10</v>
      </c>
      <c r="C228" s="16" t="s">
        <v>214</v>
      </c>
      <c r="D228" s="16">
        <v>1999</v>
      </c>
      <c r="E228" s="16" t="s">
        <v>812</v>
      </c>
      <c r="F228" s="16" t="s">
        <v>592</v>
      </c>
      <c r="G228" s="10">
        <v>1482.33</v>
      </c>
      <c r="H228" s="73">
        <v>7.3013700000000004</v>
      </c>
      <c r="I228" s="16" t="s">
        <v>6700</v>
      </c>
      <c r="J228" s="71">
        <v>0</v>
      </c>
      <c r="K228" s="71">
        <v>1</v>
      </c>
      <c r="L228" s="16">
        <v>-0.64743249999999997</v>
      </c>
      <c r="M228" s="16">
        <v>-0.44029259999999998</v>
      </c>
      <c r="N228" s="16">
        <v>0.50813419999999998</v>
      </c>
      <c r="O228" s="16">
        <v>-0.23072010000000001</v>
      </c>
      <c r="P228" s="16">
        <v>-0.3967772</v>
      </c>
      <c r="Q228" s="16">
        <v>-0.91257909999999998</v>
      </c>
      <c r="R228" s="16">
        <v>0.39290000000000003</v>
      </c>
      <c r="S228" s="16">
        <v>7.0000000000000001E-3</v>
      </c>
      <c r="T228" s="16">
        <v>8.0000000000000004E-4</v>
      </c>
      <c r="U228" s="16">
        <v>4.2122000000000002</v>
      </c>
      <c r="V228" s="16">
        <v>38.195999999999998</v>
      </c>
      <c r="W228" s="16">
        <v>10.944000000000001</v>
      </c>
      <c r="X228" s="16">
        <v>402.71699999999998</v>
      </c>
      <c r="Y228" s="16">
        <v>38.243400000000001</v>
      </c>
      <c r="Z228" s="16">
        <v>9.1800000000000007E-2</v>
      </c>
      <c r="AA228" s="16">
        <v>-0.78751959999999999</v>
      </c>
      <c r="AB228" s="16">
        <v>0.16</v>
      </c>
      <c r="AC228" s="16">
        <v>13</v>
      </c>
      <c r="AD228" s="16">
        <v>47.5</v>
      </c>
      <c r="AE228" s="16">
        <v>9.0706000000000007</v>
      </c>
      <c r="AF228" s="16">
        <v>4.5975000000000001</v>
      </c>
      <c r="AG228" s="16">
        <v>227691</v>
      </c>
      <c r="AH228" s="16">
        <v>0.12189999999999999</v>
      </c>
      <c r="AI228" s="16">
        <v>64</v>
      </c>
      <c r="AJ228" s="16">
        <v>73.2</v>
      </c>
      <c r="AK228" s="16">
        <v>-0.92879999999999996</v>
      </c>
      <c r="AL228" s="16">
        <v>-1.1099000000000001</v>
      </c>
      <c r="AM228" s="16">
        <v>-0.97919999999999996</v>
      </c>
      <c r="AN228" s="16">
        <v>-0.87760000000000005</v>
      </c>
      <c r="AO228" s="16">
        <v>-0.92859999999999998</v>
      </c>
      <c r="AP228" s="16">
        <v>-1.1007</v>
      </c>
      <c r="AQ228" s="16">
        <v>30.838899999999999</v>
      </c>
      <c r="AR228" s="16">
        <f t="shared" si="37"/>
        <v>1</v>
      </c>
      <c r="AS228" s="5">
        <f t="shared" si="34"/>
        <v>8.7917000000000023E-2</v>
      </c>
    </row>
    <row r="229" spans="1:45" x14ac:dyDescent="0.25">
      <c r="A229" s="16" t="s">
        <v>405</v>
      </c>
      <c r="B229" s="16" t="s">
        <v>10</v>
      </c>
      <c r="C229" s="16" t="s">
        <v>214</v>
      </c>
      <c r="D229" s="16">
        <v>2000</v>
      </c>
      <c r="E229" s="16" t="s">
        <v>831</v>
      </c>
      <c r="F229" s="16" t="s">
        <v>592</v>
      </c>
      <c r="G229" s="10">
        <v>1633.39</v>
      </c>
      <c r="H229" s="73">
        <v>7.3984160000000001</v>
      </c>
      <c r="I229" s="16">
        <v>8048600</v>
      </c>
      <c r="J229" s="71">
        <v>0</v>
      </c>
      <c r="K229" s="71">
        <v>1</v>
      </c>
      <c r="L229" s="16">
        <v>-0.65975079999999997</v>
      </c>
      <c r="M229" s="16">
        <v>-0.46278029999999998</v>
      </c>
      <c r="N229" s="16">
        <v>0.43998389999999998</v>
      </c>
      <c r="O229" s="16">
        <v>-0.21364420000000001</v>
      </c>
      <c r="P229" s="16">
        <v>-0.3620063</v>
      </c>
      <c r="Q229" s="16">
        <v>-0.90418169999999998</v>
      </c>
      <c r="R229" s="16">
        <v>0.33600000000000002</v>
      </c>
      <c r="S229" s="16">
        <v>6.7999999999999996E-3</v>
      </c>
      <c r="T229" s="16">
        <v>1.8E-3</v>
      </c>
      <c r="U229" s="16">
        <v>3.8540000000000001</v>
      </c>
      <c r="V229" s="16">
        <v>38.11</v>
      </c>
      <c r="W229" s="16">
        <v>11.055</v>
      </c>
      <c r="X229" s="16">
        <v>397.17899999999997</v>
      </c>
      <c r="Y229" s="16">
        <v>39.999000000000002</v>
      </c>
      <c r="Z229" s="16">
        <v>0.08</v>
      </c>
      <c r="AA229" s="16">
        <v>-0.79140330000000003</v>
      </c>
      <c r="AB229" s="16">
        <v>0.16</v>
      </c>
      <c r="AC229" s="16">
        <v>13</v>
      </c>
      <c r="AD229" s="16">
        <v>47.6</v>
      </c>
      <c r="AE229" s="16">
        <v>9.8696999999999999</v>
      </c>
      <c r="AF229" s="16">
        <v>5.1787999999999998</v>
      </c>
      <c r="AG229" s="16">
        <v>232326</v>
      </c>
      <c r="AH229" s="16">
        <v>0.1212</v>
      </c>
      <c r="AI229" s="16">
        <v>65.599999999999994</v>
      </c>
      <c r="AJ229" s="16">
        <v>74.099999999999994</v>
      </c>
      <c r="AK229" s="16">
        <v>-0.85489999999999999</v>
      </c>
      <c r="AL229" s="16">
        <v>-1.095</v>
      </c>
      <c r="AM229" s="16">
        <v>-0.9849</v>
      </c>
      <c r="AN229" s="16">
        <v>-0.92700000000000005</v>
      </c>
      <c r="AO229" s="16">
        <v>-0.90939999999999999</v>
      </c>
      <c r="AP229" s="16">
        <v>-1.1119000000000001</v>
      </c>
      <c r="AQ229" s="16">
        <v>30.838899999999999</v>
      </c>
      <c r="AR229" s="16">
        <f t="shared" si="37"/>
        <v>1</v>
      </c>
      <c r="AS229" s="5">
        <f t="shared" si="34"/>
        <v>-1.2318300000000004E-2</v>
      </c>
    </row>
    <row r="230" spans="1:45" x14ac:dyDescent="0.25">
      <c r="A230" s="16" t="s">
        <v>405</v>
      </c>
      <c r="B230" s="16" t="s">
        <v>10</v>
      </c>
      <c r="C230" s="16" t="s">
        <v>214</v>
      </c>
      <c r="D230" s="16">
        <v>2001</v>
      </c>
      <c r="E230" s="16" t="s">
        <v>826</v>
      </c>
      <c r="F230" s="16" t="s">
        <v>592</v>
      </c>
      <c r="G230" s="10">
        <v>1781.25</v>
      </c>
      <c r="H230" s="73">
        <v>7.4850690000000002</v>
      </c>
      <c r="I230" s="16">
        <v>8111200</v>
      </c>
      <c r="J230" s="71">
        <v>0</v>
      </c>
      <c r="K230" s="71">
        <v>1</v>
      </c>
      <c r="L230" s="16">
        <v>-0.62829919999999995</v>
      </c>
      <c r="M230" s="16">
        <v>-0.46531129999999998</v>
      </c>
      <c r="N230" s="16">
        <v>0.42856339999999998</v>
      </c>
      <c r="O230" s="16">
        <v>-0.18357299999999999</v>
      </c>
      <c r="P230" s="16">
        <v>-0.32080419999999998</v>
      </c>
      <c r="Q230" s="16">
        <v>-0.89367839999999998</v>
      </c>
      <c r="R230" s="16">
        <v>0.34</v>
      </c>
      <c r="S230" s="16">
        <v>5.7999999999999996E-3</v>
      </c>
      <c r="T230" s="16">
        <v>1.6999999999999999E-3</v>
      </c>
      <c r="U230" s="16">
        <v>3.5034000000000001</v>
      </c>
      <c r="V230" s="16">
        <v>38.953000000000003</v>
      </c>
      <c r="W230" s="16">
        <v>11.084</v>
      </c>
      <c r="X230" s="16">
        <v>398.05399999999997</v>
      </c>
      <c r="Y230" s="16">
        <v>41.754600000000003</v>
      </c>
      <c r="Z230" s="16">
        <v>8.0100000000000005E-2</v>
      </c>
      <c r="AA230" s="16">
        <v>-0.76810069999999997</v>
      </c>
      <c r="AB230" s="16">
        <v>0.16</v>
      </c>
      <c r="AC230" s="16">
        <v>13</v>
      </c>
      <c r="AD230" s="16">
        <v>47</v>
      </c>
      <c r="AE230" s="16">
        <v>10.552199999999999</v>
      </c>
      <c r="AF230" s="16">
        <v>8.9074000000000009</v>
      </c>
      <c r="AG230" s="16">
        <v>233874</v>
      </c>
      <c r="AH230" s="16">
        <v>0.1205</v>
      </c>
      <c r="AI230" s="16">
        <v>67.2</v>
      </c>
      <c r="AJ230" s="16">
        <v>75</v>
      </c>
      <c r="AK230" s="16">
        <v>-0.90329999999999999</v>
      </c>
      <c r="AL230" s="16">
        <v>-1.0742</v>
      </c>
      <c r="AM230" s="16">
        <v>-0.96640000000000004</v>
      </c>
      <c r="AN230" s="16">
        <v>-1.1094999999999999</v>
      </c>
      <c r="AO230" s="16">
        <v>-0.8145</v>
      </c>
      <c r="AP230" s="16">
        <v>-0.98250000000000004</v>
      </c>
      <c r="AQ230" s="16">
        <v>30.838899999999999</v>
      </c>
      <c r="AR230" s="16">
        <f t="shared" si="37"/>
        <v>1</v>
      </c>
      <c r="AS230" s="5">
        <f t="shared" si="34"/>
        <v>3.1451600000000024E-2</v>
      </c>
    </row>
    <row r="231" spans="1:45" x14ac:dyDescent="0.25">
      <c r="A231" s="16" t="s">
        <v>405</v>
      </c>
      <c r="B231" s="16" t="s">
        <v>10</v>
      </c>
      <c r="C231" s="16" t="s">
        <v>214</v>
      </c>
      <c r="D231" s="16">
        <v>2002</v>
      </c>
      <c r="E231" s="16" t="s">
        <v>839</v>
      </c>
      <c r="F231" s="16" t="s">
        <v>592</v>
      </c>
      <c r="G231" s="10">
        <v>1955.41</v>
      </c>
      <c r="H231" s="73">
        <v>7.5783569999999996</v>
      </c>
      <c r="I231" s="16">
        <v>8171950</v>
      </c>
      <c r="J231" s="71">
        <v>0</v>
      </c>
      <c r="K231" s="71">
        <v>1</v>
      </c>
      <c r="L231" s="16">
        <v>-0.58881340000000004</v>
      </c>
      <c r="M231" s="16">
        <v>-0.47429949999999999</v>
      </c>
      <c r="N231" s="16">
        <v>0.42684640000000001</v>
      </c>
      <c r="O231" s="16">
        <v>-0.12506719999999999</v>
      </c>
      <c r="P231" s="16">
        <v>-0.2939117</v>
      </c>
      <c r="Q231" s="16">
        <v>-0.88314020000000004</v>
      </c>
      <c r="R231" s="16">
        <v>0.30159999999999998</v>
      </c>
      <c r="S231" s="16">
        <v>6.4999999999999997E-3</v>
      </c>
      <c r="T231" s="16">
        <v>2.7000000000000001E-3</v>
      </c>
      <c r="U231" s="16">
        <v>3.1545000000000001</v>
      </c>
      <c r="V231" s="16">
        <v>39.795999999999999</v>
      </c>
      <c r="W231" s="16">
        <v>11.113</v>
      </c>
      <c r="X231" s="16">
        <v>400.42200000000003</v>
      </c>
      <c r="Y231" s="16">
        <v>43.510199999999998</v>
      </c>
      <c r="Z231" s="16">
        <v>9.4E-2</v>
      </c>
      <c r="AA231" s="16">
        <v>-0.75256559999999995</v>
      </c>
      <c r="AB231" s="16">
        <v>0.16</v>
      </c>
      <c r="AC231" s="16">
        <v>13</v>
      </c>
      <c r="AD231" s="16">
        <v>46.6</v>
      </c>
      <c r="AE231" s="16">
        <v>11.1839</v>
      </c>
      <c r="AF231" s="16">
        <v>9.5921000000000003</v>
      </c>
      <c r="AG231" s="16">
        <v>228844</v>
      </c>
      <c r="AH231" s="16">
        <v>0.1197</v>
      </c>
      <c r="AI231" s="16">
        <v>68.8</v>
      </c>
      <c r="AJ231" s="16">
        <v>75.8</v>
      </c>
      <c r="AK231" s="16">
        <v>-0.9516</v>
      </c>
      <c r="AL231" s="16">
        <v>-1.0532999999999999</v>
      </c>
      <c r="AM231" s="16">
        <v>-0.94789999999999996</v>
      </c>
      <c r="AN231" s="16">
        <v>-1.292</v>
      </c>
      <c r="AO231" s="16">
        <v>-0.71960000000000002</v>
      </c>
      <c r="AP231" s="16">
        <v>-0.85309999999999997</v>
      </c>
      <c r="AQ231" s="16">
        <v>30.838899999999999</v>
      </c>
      <c r="AR231" s="16">
        <f t="shared" si="37"/>
        <v>1</v>
      </c>
      <c r="AS231" s="5">
        <f t="shared" si="34"/>
        <v>3.9485799999999904E-2</v>
      </c>
    </row>
    <row r="232" spans="1:45" x14ac:dyDescent="0.25">
      <c r="A232" s="16" t="s">
        <v>405</v>
      </c>
      <c r="B232" s="16" t="s">
        <v>10</v>
      </c>
      <c r="C232" s="16" t="s">
        <v>214</v>
      </c>
      <c r="D232" s="16">
        <v>2003</v>
      </c>
      <c r="E232" s="16" t="s">
        <v>818</v>
      </c>
      <c r="F232" s="16" t="s">
        <v>592</v>
      </c>
      <c r="G232" s="10">
        <v>2158.0100000000002</v>
      </c>
      <c r="H232" s="73">
        <v>7.6769400000000001</v>
      </c>
      <c r="I232" s="16">
        <v>8234100</v>
      </c>
      <c r="J232" s="71">
        <v>0</v>
      </c>
      <c r="K232" s="71">
        <v>1</v>
      </c>
      <c r="L232" s="16">
        <v>-0.48584860000000002</v>
      </c>
      <c r="M232" s="16">
        <v>-0.45722079999999998</v>
      </c>
      <c r="N232" s="16">
        <v>0.479412</v>
      </c>
      <c r="O232" s="16">
        <v>-0.1074913</v>
      </c>
      <c r="P232" s="16">
        <v>-0.2474181</v>
      </c>
      <c r="Q232" s="16">
        <v>-0.78420999999999996</v>
      </c>
      <c r="R232" s="16">
        <v>0.32500000000000001</v>
      </c>
      <c r="S232" s="16">
        <v>6.8999999999999999E-3</v>
      </c>
      <c r="T232" s="16">
        <v>3.0000000000000001E-3</v>
      </c>
      <c r="U232" s="16">
        <v>3.2860999999999998</v>
      </c>
      <c r="V232" s="16">
        <v>40.639000000000003</v>
      </c>
      <c r="W232" s="16">
        <v>11.141999999999999</v>
      </c>
      <c r="X232" s="16">
        <v>403.37799999999999</v>
      </c>
      <c r="Y232" s="16">
        <v>45.265900000000002</v>
      </c>
      <c r="Z232" s="16">
        <v>8.5999999999999993E-2</v>
      </c>
      <c r="AA232" s="16">
        <v>-0.73703059999999998</v>
      </c>
      <c r="AB232" s="16">
        <v>0.16</v>
      </c>
      <c r="AC232" s="16">
        <v>13</v>
      </c>
      <c r="AD232" s="16">
        <v>46.2</v>
      </c>
      <c r="AE232" s="16">
        <v>11.246700000000001</v>
      </c>
      <c r="AF232" s="16">
        <v>12.6294</v>
      </c>
      <c r="AG232" s="16">
        <v>258510</v>
      </c>
      <c r="AH232" s="16">
        <v>0.1197</v>
      </c>
      <c r="AI232" s="16">
        <v>70.5</v>
      </c>
      <c r="AJ232" s="16">
        <v>76.7</v>
      </c>
      <c r="AK232" s="16">
        <v>-1.0612999999999999</v>
      </c>
      <c r="AL232" s="16">
        <v>-0.94679999999999997</v>
      </c>
      <c r="AM232" s="16">
        <v>-0.80210000000000004</v>
      </c>
      <c r="AN232" s="16">
        <v>-1.0036</v>
      </c>
      <c r="AO232" s="16">
        <v>-0.59640000000000004</v>
      </c>
      <c r="AP232" s="16">
        <v>-0.81499999999999995</v>
      </c>
      <c r="AQ232" s="16">
        <v>30.838899999999999</v>
      </c>
      <c r="AR232" s="16">
        <f t="shared" si="37"/>
        <v>1</v>
      </c>
      <c r="AS232" s="5">
        <f t="shared" si="34"/>
        <v>0.10296480000000002</v>
      </c>
    </row>
    <row r="233" spans="1:45" x14ac:dyDescent="0.25">
      <c r="A233" s="16" t="s">
        <v>405</v>
      </c>
      <c r="B233" s="16" t="s">
        <v>10</v>
      </c>
      <c r="C233" s="16" t="s">
        <v>214</v>
      </c>
      <c r="D233" s="16">
        <v>2004</v>
      </c>
      <c r="E233" s="16" t="s">
        <v>815</v>
      </c>
      <c r="F233" s="16" t="s">
        <v>592</v>
      </c>
      <c r="G233" s="10">
        <v>2357.4</v>
      </c>
      <c r="H233" s="73">
        <v>7.7653129999999999</v>
      </c>
      <c r="I233" s="16">
        <v>8306500</v>
      </c>
      <c r="J233" s="71">
        <v>0</v>
      </c>
      <c r="K233" s="71">
        <v>1</v>
      </c>
      <c r="L233" s="16">
        <v>-0.32822040000000002</v>
      </c>
      <c r="M233" s="16">
        <v>-0.46264699999999997</v>
      </c>
      <c r="N233" s="16">
        <v>0.51797740000000003</v>
      </c>
      <c r="O233" s="16">
        <v>0.18567110000000001</v>
      </c>
      <c r="P233" s="16">
        <v>-0.20223720000000001</v>
      </c>
      <c r="Q233" s="16">
        <v>-0.81678629999999997</v>
      </c>
      <c r="R233" s="16">
        <v>0.29830000000000001</v>
      </c>
      <c r="S233" s="16">
        <v>7.1000000000000004E-3</v>
      </c>
      <c r="T233" s="16">
        <v>3.8999999999999998E-3</v>
      </c>
      <c r="U233" s="16">
        <v>3.4477000000000002</v>
      </c>
      <c r="V233" s="16">
        <v>41.481999999999999</v>
      </c>
      <c r="W233" s="16">
        <v>11.170999999999999</v>
      </c>
      <c r="X233" s="16">
        <v>403.64499999999998</v>
      </c>
      <c r="Y233" s="16">
        <v>55.362299999999998</v>
      </c>
      <c r="Z233" s="16">
        <v>0.13569999999999999</v>
      </c>
      <c r="AA233" s="16">
        <v>-0.68654170000000003</v>
      </c>
      <c r="AB233" s="16">
        <v>0.16</v>
      </c>
      <c r="AC233" s="16">
        <v>13</v>
      </c>
      <c r="AD233" s="16">
        <v>44.9</v>
      </c>
      <c r="AE233" s="16">
        <v>11.971500000000001</v>
      </c>
      <c r="AF233" s="16">
        <v>17.206199999999999</v>
      </c>
      <c r="AG233" s="16">
        <v>261771</v>
      </c>
      <c r="AH233" s="16">
        <v>0.11899999999999999</v>
      </c>
      <c r="AI233" s="16">
        <v>72.099999999999994</v>
      </c>
      <c r="AJ233" s="16">
        <v>77.599999999999994</v>
      </c>
      <c r="AK233" s="16">
        <v>-1.0444</v>
      </c>
      <c r="AL233" s="16">
        <v>-1.1114999999999999</v>
      </c>
      <c r="AM233" s="16">
        <v>-0.75060000000000004</v>
      </c>
      <c r="AN233" s="16">
        <v>-1.0866</v>
      </c>
      <c r="AO233" s="16">
        <v>-0.58779999999999999</v>
      </c>
      <c r="AP233" s="16">
        <v>-0.8448</v>
      </c>
      <c r="AQ233" s="16">
        <v>30.838899999999999</v>
      </c>
      <c r="AR233" s="16">
        <f t="shared" si="37"/>
        <v>1</v>
      </c>
      <c r="AS233" s="5">
        <f t="shared" si="34"/>
        <v>0.1576282</v>
      </c>
    </row>
    <row r="234" spans="1:45" x14ac:dyDescent="0.25">
      <c r="A234" s="16" t="s">
        <v>405</v>
      </c>
      <c r="B234" s="16" t="s">
        <v>10</v>
      </c>
      <c r="C234" s="16" t="s">
        <v>214</v>
      </c>
      <c r="D234" s="16">
        <v>2005</v>
      </c>
      <c r="E234" s="16" t="s">
        <v>836</v>
      </c>
      <c r="F234" s="16" t="s">
        <v>592</v>
      </c>
      <c r="G234" s="10">
        <v>2949.44</v>
      </c>
      <c r="H234" s="73">
        <v>7.9893720000000004</v>
      </c>
      <c r="I234" s="16">
        <v>8391850</v>
      </c>
      <c r="J234" s="71">
        <v>0</v>
      </c>
      <c r="K234" s="71">
        <v>1</v>
      </c>
      <c r="L234" s="16">
        <v>-0.34900969999999998</v>
      </c>
      <c r="M234" s="16">
        <v>-0.50505339999999999</v>
      </c>
      <c r="N234" s="16">
        <v>0.49933689999999997</v>
      </c>
      <c r="O234" s="16">
        <v>8.9148699999999997E-2</v>
      </c>
      <c r="P234" s="16">
        <v>-0.13923830000000001</v>
      </c>
      <c r="Q234" s="16">
        <v>-0.76737390000000005</v>
      </c>
      <c r="R234" s="16">
        <v>0.21990000000000001</v>
      </c>
      <c r="S234" s="16">
        <v>7.1999999999999998E-3</v>
      </c>
      <c r="T234" s="16">
        <v>3.8999999999999998E-3</v>
      </c>
      <c r="U234" s="16">
        <v>2.9746000000000001</v>
      </c>
      <c r="V234" s="16">
        <v>42.325000000000003</v>
      </c>
      <c r="W234" s="16">
        <v>11.2</v>
      </c>
      <c r="X234" s="16">
        <v>405.40800000000002</v>
      </c>
      <c r="Y234" s="16">
        <v>50.541400000000003</v>
      </c>
      <c r="Z234" s="16">
        <v>0.1283</v>
      </c>
      <c r="AA234" s="16">
        <v>-0.74868190000000001</v>
      </c>
      <c r="AB234" s="16">
        <v>0.16</v>
      </c>
      <c r="AC234" s="16">
        <v>13</v>
      </c>
      <c r="AD234" s="16">
        <v>46.5</v>
      </c>
      <c r="AE234" s="16">
        <v>12.7776</v>
      </c>
      <c r="AF234" s="16">
        <v>26.1812</v>
      </c>
      <c r="AG234" s="16">
        <v>272550</v>
      </c>
      <c r="AH234" s="16">
        <v>0.11749999999999999</v>
      </c>
      <c r="AI234" s="16">
        <v>73.7</v>
      </c>
      <c r="AJ234" s="16">
        <v>78.5</v>
      </c>
      <c r="AK234" s="16">
        <v>-1.0815999999999999</v>
      </c>
      <c r="AL234" s="16">
        <v>-0.98719999999999997</v>
      </c>
      <c r="AM234" s="16">
        <v>-0.67910000000000004</v>
      </c>
      <c r="AN234" s="16">
        <v>-1.1131</v>
      </c>
      <c r="AO234" s="16">
        <v>-0.5474</v>
      </c>
      <c r="AP234" s="16">
        <v>-0.74129999999999996</v>
      </c>
      <c r="AQ234" s="16">
        <v>30.838899999999999</v>
      </c>
      <c r="AR234" s="16">
        <f t="shared" si="37"/>
        <v>1</v>
      </c>
      <c r="AS234" s="5">
        <f t="shared" si="34"/>
        <v>-2.0789299999999955E-2</v>
      </c>
    </row>
    <row r="235" spans="1:45" x14ac:dyDescent="0.25">
      <c r="A235" s="16" t="s">
        <v>405</v>
      </c>
      <c r="B235" s="16" t="s">
        <v>10</v>
      </c>
      <c r="C235" s="16" t="s">
        <v>214</v>
      </c>
      <c r="D235" s="16">
        <v>2006</v>
      </c>
      <c r="E235" s="16" t="s">
        <v>813</v>
      </c>
      <c r="F235" s="16" t="s">
        <v>592</v>
      </c>
      <c r="G235" s="10">
        <v>3923.66</v>
      </c>
      <c r="H235" s="73">
        <v>8.2747790000000006</v>
      </c>
      <c r="I235" s="16">
        <v>8484550</v>
      </c>
      <c r="J235" s="71">
        <v>0</v>
      </c>
      <c r="K235" s="71">
        <v>1</v>
      </c>
      <c r="L235" s="16">
        <v>-0.40159210000000001</v>
      </c>
      <c r="M235" s="16">
        <v>-0.53997479999999998</v>
      </c>
      <c r="N235" s="16">
        <v>0.49558980000000002</v>
      </c>
      <c r="O235" s="16">
        <v>-3.8786899999999999E-2</v>
      </c>
      <c r="P235" s="16">
        <v>-6.2766299999999997E-2</v>
      </c>
      <c r="Q235" s="16">
        <v>-0.79584520000000003</v>
      </c>
      <c r="R235" s="16">
        <v>0.17169999999999999</v>
      </c>
      <c r="S235" s="16">
        <v>6.4000000000000003E-3</v>
      </c>
      <c r="T235" s="16">
        <v>3.3E-3</v>
      </c>
      <c r="U235" s="16">
        <v>2.5554999999999999</v>
      </c>
      <c r="V235" s="16">
        <v>43.689</v>
      </c>
      <c r="W235" s="16">
        <v>11.558999999999999</v>
      </c>
      <c r="X235" s="16">
        <v>403.74</v>
      </c>
      <c r="Y235" s="16">
        <v>44.152099999999997</v>
      </c>
      <c r="Z235" s="16">
        <v>0.1363</v>
      </c>
      <c r="AA235" s="16">
        <v>-0.73314679999999999</v>
      </c>
      <c r="AB235" s="16">
        <v>0.16</v>
      </c>
      <c r="AC235" s="16">
        <v>13</v>
      </c>
      <c r="AD235" s="16">
        <v>46.1</v>
      </c>
      <c r="AE235" s="16">
        <v>13.5831</v>
      </c>
      <c r="AF235" s="16">
        <v>38.355400000000003</v>
      </c>
      <c r="AG235" s="16">
        <v>289267</v>
      </c>
      <c r="AH235" s="16">
        <v>0.1203</v>
      </c>
      <c r="AI235" s="16">
        <v>75.3</v>
      </c>
      <c r="AJ235" s="16">
        <v>79.3</v>
      </c>
      <c r="AK235" s="16">
        <v>-1.2208000000000001</v>
      </c>
      <c r="AL235" s="16">
        <v>-0.99770000000000003</v>
      </c>
      <c r="AM235" s="16">
        <v>-0.67910000000000004</v>
      </c>
      <c r="AN235" s="16">
        <v>-1.0831999999999999</v>
      </c>
      <c r="AO235" s="16">
        <v>-0.50749999999999995</v>
      </c>
      <c r="AP235" s="16">
        <v>-0.8175</v>
      </c>
      <c r="AQ235" s="16">
        <v>30.838899999999999</v>
      </c>
      <c r="AR235" s="16">
        <f t="shared" si="37"/>
        <v>1</v>
      </c>
      <c r="AS235" s="5">
        <f t="shared" si="34"/>
        <v>-5.2582400000000029E-2</v>
      </c>
    </row>
    <row r="236" spans="1:45" x14ac:dyDescent="0.25">
      <c r="A236" s="16" t="s">
        <v>405</v>
      </c>
      <c r="B236" s="16" t="s">
        <v>10</v>
      </c>
      <c r="C236" s="16" t="s">
        <v>214</v>
      </c>
      <c r="D236" s="16">
        <v>2007</v>
      </c>
      <c r="E236" s="16" t="s">
        <v>820</v>
      </c>
      <c r="F236" s="16" t="s">
        <v>592</v>
      </c>
      <c r="G236" s="10">
        <v>4851.18</v>
      </c>
      <c r="H236" s="73">
        <v>8.4869769999999995</v>
      </c>
      <c r="I236" s="16">
        <v>8581300</v>
      </c>
      <c r="J236" s="71">
        <v>0</v>
      </c>
      <c r="K236" s="71">
        <v>1</v>
      </c>
      <c r="L236" s="16">
        <v>-0.32047999999999999</v>
      </c>
      <c r="M236" s="16">
        <v>-0.52422029999999997</v>
      </c>
      <c r="N236" s="16">
        <v>0.51361780000000001</v>
      </c>
      <c r="O236" s="16">
        <v>-5.8393999999999998E-3</v>
      </c>
      <c r="P236" s="16">
        <v>-1.18161E-2</v>
      </c>
      <c r="Q236" s="16">
        <v>-0.73218669999999997</v>
      </c>
      <c r="R236" s="16">
        <v>0.1701</v>
      </c>
      <c r="S236" s="16">
        <v>7.1000000000000004E-3</v>
      </c>
      <c r="T236" s="16">
        <v>4.7999999999999996E-3</v>
      </c>
      <c r="U236" s="16">
        <v>2.5493000000000001</v>
      </c>
      <c r="V236" s="16">
        <v>45.052999999999997</v>
      </c>
      <c r="W236" s="16">
        <v>11.917999999999999</v>
      </c>
      <c r="X236" s="16">
        <v>398.68</v>
      </c>
      <c r="Y236" s="16">
        <v>46.011800000000001</v>
      </c>
      <c r="Z236" s="16">
        <v>0.1431</v>
      </c>
      <c r="AA236" s="16">
        <v>-0.67489030000000005</v>
      </c>
      <c r="AB236" s="16">
        <v>0.16</v>
      </c>
      <c r="AC236" s="16">
        <v>13</v>
      </c>
      <c r="AD236" s="16">
        <v>44.6</v>
      </c>
      <c r="AE236" s="16">
        <v>14.2906</v>
      </c>
      <c r="AF236" s="16">
        <v>51.527200000000001</v>
      </c>
      <c r="AG236" s="16">
        <v>254588</v>
      </c>
      <c r="AH236" s="16">
        <v>0.1198</v>
      </c>
      <c r="AI236" s="16">
        <v>76.8</v>
      </c>
      <c r="AJ236" s="16">
        <v>80.2</v>
      </c>
      <c r="AK236" s="16">
        <v>-1.1773</v>
      </c>
      <c r="AL236" s="16">
        <v>-1.0326</v>
      </c>
      <c r="AM236" s="16">
        <v>-0.78029999999999999</v>
      </c>
      <c r="AN236" s="16">
        <v>-0.64549999999999996</v>
      </c>
      <c r="AO236" s="16">
        <v>-0.45350000000000001</v>
      </c>
      <c r="AP236" s="16">
        <v>-0.80469999999999997</v>
      </c>
      <c r="AQ236" s="16">
        <v>30.838899999999999</v>
      </c>
      <c r="AR236" s="16">
        <f t="shared" si="37"/>
        <v>1</v>
      </c>
      <c r="AS236" s="5">
        <f t="shared" si="34"/>
        <v>8.111210000000002E-2</v>
      </c>
    </row>
    <row r="237" spans="1:45" x14ac:dyDescent="0.25">
      <c r="A237" s="16" t="s">
        <v>405</v>
      </c>
      <c r="B237" s="16" t="s">
        <v>10</v>
      </c>
      <c r="C237" s="16" t="s">
        <v>214</v>
      </c>
      <c r="D237" s="16">
        <v>2008</v>
      </c>
      <c r="E237" s="16" t="s">
        <v>829</v>
      </c>
      <c r="F237" s="16" t="s">
        <v>592</v>
      </c>
      <c r="G237" s="10">
        <v>5262.1</v>
      </c>
      <c r="H237" s="73">
        <v>8.5682860000000005</v>
      </c>
      <c r="I237" s="16">
        <v>8763400</v>
      </c>
      <c r="J237" s="71">
        <v>0</v>
      </c>
      <c r="K237" s="71">
        <v>1</v>
      </c>
      <c r="L237" s="16">
        <v>-0.2385128</v>
      </c>
      <c r="M237" s="16">
        <v>-0.52756769999999997</v>
      </c>
      <c r="N237" s="16">
        <v>0.52089790000000002</v>
      </c>
      <c r="O237" s="16">
        <v>2.3676099999999999E-2</v>
      </c>
      <c r="P237" s="16">
        <v>7.6373300000000005E-2</v>
      </c>
      <c r="Q237" s="16">
        <v>-0.67288110000000001</v>
      </c>
      <c r="R237" s="16">
        <v>0.16550000000000001</v>
      </c>
      <c r="S237" s="16">
        <v>5.4000000000000003E-3</v>
      </c>
      <c r="T237" s="16">
        <v>5.4000000000000003E-3</v>
      </c>
      <c r="U237" s="16">
        <v>2.4409000000000001</v>
      </c>
      <c r="V237" s="16">
        <v>46.417000000000002</v>
      </c>
      <c r="W237" s="16">
        <v>12.276999999999999</v>
      </c>
      <c r="X237" s="16">
        <v>393.61900000000003</v>
      </c>
      <c r="Y237" s="16">
        <v>48.160499999999999</v>
      </c>
      <c r="Z237" s="16">
        <v>0.14119999999999999</v>
      </c>
      <c r="AA237" s="16">
        <v>-0.63605259999999997</v>
      </c>
      <c r="AB237" s="16">
        <v>0.16</v>
      </c>
      <c r="AC237" s="16">
        <v>13</v>
      </c>
      <c r="AD237" s="16">
        <v>43.6</v>
      </c>
      <c r="AE237" s="16">
        <v>14.761799999999999</v>
      </c>
      <c r="AF237" s="16">
        <v>73.758099999999999</v>
      </c>
      <c r="AG237" s="16">
        <v>246970</v>
      </c>
      <c r="AH237" s="16">
        <v>0.1181</v>
      </c>
      <c r="AI237" s="16">
        <v>78.400000000000006</v>
      </c>
      <c r="AJ237" s="16">
        <v>81</v>
      </c>
      <c r="AK237" s="16">
        <v>-1.2753000000000001</v>
      </c>
      <c r="AL237" s="16">
        <v>-1.0425</v>
      </c>
      <c r="AM237" s="16">
        <v>-0.76890000000000003</v>
      </c>
      <c r="AN237" s="16">
        <v>-0.33090000000000003</v>
      </c>
      <c r="AO237" s="16">
        <v>-0.34620000000000001</v>
      </c>
      <c r="AP237" s="16">
        <v>-0.76019999999999999</v>
      </c>
      <c r="AQ237" s="16">
        <v>30.838899999999999</v>
      </c>
      <c r="AR237" s="16">
        <f t="shared" si="37"/>
        <v>1</v>
      </c>
      <c r="AS237" s="5">
        <f t="shared" si="34"/>
        <v>8.196719999999999E-2</v>
      </c>
    </row>
    <row r="238" spans="1:45" x14ac:dyDescent="0.25">
      <c r="A238" s="16" t="s">
        <v>405</v>
      </c>
      <c r="B238" s="16" t="s">
        <v>10</v>
      </c>
      <c r="C238" s="16" t="s">
        <v>214</v>
      </c>
      <c r="D238" s="16">
        <v>2009</v>
      </c>
      <c r="E238" s="16" t="s">
        <v>825</v>
      </c>
      <c r="F238" s="16" t="s">
        <v>592</v>
      </c>
      <c r="G238" s="10">
        <v>5639</v>
      </c>
      <c r="H238" s="73">
        <v>8.6374630000000003</v>
      </c>
      <c r="I238" s="16">
        <v>8947243</v>
      </c>
      <c r="J238" s="71">
        <v>0</v>
      </c>
      <c r="K238" s="71">
        <v>1</v>
      </c>
      <c r="L238" s="16">
        <v>-1.88655E-2</v>
      </c>
      <c r="M238" s="16">
        <v>-0.46417940000000002</v>
      </c>
      <c r="N238" s="16">
        <v>0.62195990000000001</v>
      </c>
      <c r="O238" s="16">
        <v>0.26677960000000001</v>
      </c>
      <c r="P238" s="16">
        <v>0.12599730000000001</v>
      </c>
      <c r="Q238" s="16">
        <v>-0.64579120000000001</v>
      </c>
      <c r="R238" s="16">
        <v>0.24979999999999999</v>
      </c>
      <c r="S238" s="16">
        <v>6.3E-3</v>
      </c>
      <c r="T238" s="16">
        <v>6.8999999999999999E-3</v>
      </c>
      <c r="U238" s="16">
        <v>3.2242999999999999</v>
      </c>
      <c r="V238" s="16">
        <v>47.780999999999999</v>
      </c>
      <c r="W238" s="16">
        <v>12.635999999999999</v>
      </c>
      <c r="X238" s="16">
        <v>388.55799999999999</v>
      </c>
      <c r="Y238" s="16">
        <v>57.857900000000001</v>
      </c>
      <c r="Z238" s="16">
        <v>0.15670000000000001</v>
      </c>
      <c r="AA238" s="16">
        <v>-0.65158769999999999</v>
      </c>
      <c r="AB238" s="16">
        <v>0.16</v>
      </c>
      <c r="AC238" s="16">
        <v>13</v>
      </c>
      <c r="AD238" s="16">
        <v>44</v>
      </c>
      <c r="AE238" s="16">
        <v>15.5916</v>
      </c>
      <c r="AF238" s="16">
        <v>86.321899999999999</v>
      </c>
      <c r="AG238" s="16">
        <v>210881</v>
      </c>
      <c r="AH238" s="16">
        <v>0.1152</v>
      </c>
      <c r="AI238" s="16">
        <v>80</v>
      </c>
      <c r="AJ238" s="16">
        <v>81.900000000000006</v>
      </c>
      <c r="AK238" s="16">
        <v>-1.2105999999999999</v>
      </c>
      <c r="AL238" s="16">
        <v>-1.1105</v>
      </c>
      <c r="AM238" s="16">
        <v>-0.62980000000000003</v>
      </c>
      <c r="AN238" s="16">
        <v>-0.29470000000000002</v>
      </c>
      <c r="AO238" s="16">
        <v>-0.29849999999999999</v>
      </c>
      <c r="AP238" s="16">
        <v>-0.82689999999999997</v>
      </c>
      <c r="AQ238" s="16">
        <v>30.838899999999999</v>
      </c>
      <c r="AR238" s="16">
        <f t="shared" si="37"/>
        <v>1</v>
      </c>
      <c r="AS238" s="5">
        <f t="shared" si="34"/>
        <v>0.21964729999999999</v>
      </c>
    </row>
    <row r="239" spans="1:45" x14ac:dyDescent="0.25">
      <c r="A239" s="16" t="s">
        <v>405</v>
      </c>
      <c r="B239" s="16" t="s">
        <v>10</v>
      </c>
      <c r="C239" s="16" t="s">
        <v>214</v>
      </c>
      <c r="D239" s="16">
        <v>2010</v>
      </c>
      <c r="E239" s="16" t="s">
        <v>817</v>
      </c>
      <c r="F239" s="16" t="s">
        <v>592</v>
      </c>
      <c r="G239" s="10">
        <v>5842.81</v>
      </c>
      <c r="H239" s="73">
        <v>8.6729660000000006</v>
      </c>
      <c r="I239" s="16">
        <v>9054332</v>
      </c>
      <c r="J239" s="71">
        <v>0</v>
      </c>
      <c r="K239" s="71">
        <v>1</v>
      </c>
      <c r="L239" s="16">
        <v>3.0575600000000001E-2</v>
      </c>
      <c r="M239" s="16">
        <v>-0.48332710000000001</v>
      </c>
      <c r="N239" s="16">
        <v>0.68301500000000004</v>
      </c>
      <c r="O239" s="16">
        <v>0.3157201</v>
      </c>
      <c r="P239" s="16">
        <v>0.19826009999999999</v>
      </c>
      <c r="Q239" s="16">
        <v>-0.70586559999999998</v>
      </c>
      <c r="R239" s="16">
        <v>0.2185</v>
      </c>
      <c r="S239" s="16">
        <v>6.0000000000000001E-3</v>
      </c>
      <c r="T239" s="16">
        <v>6.7999999999999996E-3</v>
      </c>
      <c r="U239" s="16">
        <v>2.7806000000000002</v>
      </c>
      <c r="V239" s="16">
        <v>49.734999999999999</v>
      </c>
      <c r="W239" s="16">
        <v>12.994999999999999</v>
      </c>
      <c r="X239" s="16">
        <v>395.46800000000002</v>
      </c>
      <c r="Y239" s="16">
        <v>60.981400000000001</v>
      </c>
      <c r="Z239" s="16">
        <v>0.14760000000000001</v>
      </c>
      <c r="AA239" s="16">
        <v>-0.64770399999999995</v>
      </c>
      <c r="AB239" s="16">
        <v>0.16</v>
      </c>
      <c r="AC239" s="16">
        <v>13</v>
      </c>
      <c r="AD239" s="16">
        <v>43.9</v>
      </c>
      <c r="AE239" s="16">
        <v>16.5655</v>
      </c>
      <c r="AF239" s="16">
        <v>100.059</v>
      </c>
      <c r="AG239" s="16">
        <v>206641</v>
      </c>
      <c r="AH239" s="16">
        <v>0.11459999999999999</v>
      </c>
      <c r="AI239" s="16">
        <v>81.599999999999994</v>
      </c>
      <c r="AJ239" s="16">
        <v>82.8</v>
      </c>
      <c r="AK239" s="16">
        <v>-1.2563</v>
      </c>
      <c r="AL239" s="16">
        <v>-1.1781999999999999</v>
      </c>
      <c r="AM239" s="16">
        <v>-0.79400000000000004</v>
      </c>
      <c r="AN239" s="16">
        <v>-0.25359999999999999</v>
      </c>
      <c r="AO239" s="16">
        <v>-0.36770000000000003</v>
      </c>
      <c r="AP239" s="16">
        <v>-0.85299999999999998</v>
      </c>
      <c r="AQ239" s="16">
        <v>30.838899999999999</v>
      </c>
      <c r="AR239" s="16">
        <f t="shared" si="37"/>
        <v>1</v>
      </c>
      <c r="AS239" s="5">
        <f t="shared" si="34"/>
        <v>4.9441100000000002E-2</v>
      </c>
    </row>
    <row r="240" spans="1:45" x14ac:dyDescent="0.25">
      <c r="A240" s="16" t="s">
        <v>405</v>
      </c>
      <c r="B240" s="16" t="s">
        <v>10</v>
      </c>
      <c r="C240" s="16" t="s">
        <v>214</v>
      </c>
      <c r="D240" s="16">
        <v>2011</v>
      </c>
      <c r="E240" s="16" t="s">
        <v>827</v>
      </c>
      <c r="F240" s="16" t="s">
        <v>592</v>
      </c>
      <c r="G240" s="10">
        <v>5770.97</v>
      </c>
      <c r="H240" s="73">
        <v>8.6605950000000007</v>
      </c>
      <c r="I240" s="16">
        <v>9173082</v>
      </c>
      <c r="J240" s="71">
        <v>0</v>
      </c>
      <c r="K240" s="71">
        <v>1</v>
      </c>
      <c r="L240" s="16">
        <v>6.21267E-2</v>
      </c>
      <c r="M240" s="16">
        <v>-0.490784</v>
      </c>
      <c r="N240" s="16">
        <v>0.70367109999999999</v>
      </c>
      <c r="O240" s="16">
        <v>0.31498480000000001</v>
      </c>
      <c r="P240" s="16">
        <v>0.27774130000000002</v>
      </c>
      <c r="Q240" s="16">
        <v>-0.73175939999999995</v>
      </c>
      <c r="R240" s="16">
        <v>0.21079999999999999</v>
      </c>
      <c r="S240" s="16">
        <v>4.4000000000000003E-3</v>
      </c>
      <c r="T240" s="16">
        <v>7.1000000000000004E-3</v>
      </c>
      <c r="U240" s="16">
        <v>2.4356</v>
      </c>
      <c r="V240" s="16">
        <v>50.988</v>
      </c>
      <c r="W240" s="16">
        <v>13.176</v>
      </c>
      <c r="X240" s="16">
        <v>398.46100000000001</v>
      </c>
      <c r="Y240" s="16">
        <v>60.6753</v>
      </c>
      <c r="Z240" s="16">
        <v>0.1472</v>
      </c>
      <c r="AA240" s="16">
        <v>-0.66712280000000002</v>
      </c>
      <c r="AB240" s="16">
        <v>0.16</v>
      </c>
      <c r="AC240" s="16">
        <v>13</v>
      </c>
      <c r="AD240" s="16">
        <v>44.4</v>
      </c>
      <c r="AE240" s="16">
        <v>18.298200000000001</v>
      </c>
      <c r="AF240" s="16">
        <v>109.97199999999999</v>
      </c>
      <c r="AG240" s="16">
        <v>221234</v>
      </c>
      <c r="AH240" s="16">
        <v>0.11509999999999999</v>
      </c>
      <c r="AI240" s="16">
        <v>83.2</v>
      </c>
      <c r="AJ240" s="16">
        <v>83.6</v>
      </c>
      <c r="AK240" s="16">
        <v>-1.2495000000000001</v>
      </c>
      <c r="AL240" s="16">
        <v>-1.1173999999999999</v>
      </c>
      <c r="AM240" s="16">
        <v>-0.75700000000000001</v>
      </c>
      <c r="AN240" s="16">
        <v>-0.52470000000000006</v>
      </c>
      <c r="AO240" s="16">
        <v>-0.36609999999999998</v>
      </c>
      <c r="AP240" s="16">
        <v>-0.86560000000000004</v>
      </c>
      <c r="AQ240" s="16">
        <v>30.838899999999999</v>
      </c>
      <c r="AR240" s="16">
        <f t="shared" si="37"/>
        <v>1</v>
      </c>
      <c r="AS240" s="5">
        <f t="shared" si="34"/>
        <v>3.1551099999999999E-2</v>
      </c>
    </row>
    <row r="241" spans="1:45" x14ac:dyDescent="0.25">
      <c r="A241" s="16" t="s">
        <v>405</v>
      </c>
      <c r="B241" s="16" t="s">
        <v>10</v>
      </c>
      <c r="C241" s="16" t="s">
        <v>214</v>
      </c>
      <c r="D241" s="16">
        <v>2012</v>
      </c>
      <c r="E241" s="16" t="s">
        <v>823</v>
      </c>
      <c r="F241" s="16" t="s">
        <v>592</v>
      </c>
      <c r="G241" s="10">
        <v>5820.08</v>
      </c>
      <c r="H241" s="73">
        <v>8.6690690000000004</v>
      </c>
      <c r="I241" s="16">
        <v>9295784</v>
      </c>
      <c r="J241" s="71">
        <v>0</v>
      </c>
      <c r="K241" s="71">
        <v>1</v>
      </c>
      <c r="L241" s="16">
        <v>8.2745899999999997E-2</v>
      </c>
      <c r="M241" s="16">
        <v>-0.49072199999999999</v>
      </c>
      <c r="N241" s="16">
        <v>0.70935800000000004</v>
      </c>
      <c r="O241" s="16">
        <v>0.34597159999999999</v>
      </c>
      <c r="P241" s="16">
        <v>0.31015419999999999</v>
      </c>
      <c r="Q241" s="16">
        <v>-0.75832239999999995</v>
      </c>
      <c r="R241" s="16">
        <v>0.2172</v>
      </c>
      <c r="S241" s="16">
        <v>3.0000000000000001E-3</v>
      </c>
      <c r="T241" s="16">
        <v>7.3000000000000001E-3</v>
      </c>
      <c r="U241" s="16">
        <v>2.0962999999999998</v>
      </c>
      <c r="V241" s="16">
        <v>52.241</v>
      </c>
      <c r="W241" s="16">
        <v>13.356999999999999</v>
      </c>
      <c r="X241" s="16">
        <v>399.01299999999998</v>
      </c>
      <c r="Y241" s="16">
        <v>62.176099999999998</v>
      </c>
      <c r="Z241" s="16">
        <v>0.1585</v>
      </c>
      <c r="AA241" s="16">
        <v>-0.60109880000000004</v>
      </c>
      <c r="AB241" s="16">
        <v>0.16</v>
      </c>
      <c r="AC241" s="16">
        <v>13</v>
      </c>
      <c r="AD241" s="16">
        <v>42.7</v>
      </c>
      <c r="AE241" s="16">
        <v>18.5198</v>
      </c>
      <c r="AF241" s="16">
        <v>108.768</v>
      </c>
      <c r="AG241" s="16">
        <v>247295</v>
      </c>
      <c r="AH241" s="16">
        <v>0.1149</v>
      </c>
      <c r="AI241" s="16">
        <v>84.7</v>
      </c>
      <c r="AJ241" s="16">
        <v>84.5</v>
      </c>
      <c r="AK241" s="16">
        <v>-1.2528999999999999</v>
      </c>
      <c r="AL241" s="16">
        <v>-1.0783</v>
      </c>
      <c r="AM241" s="16">
        <v>-0.77449999999999997</v>
      </c>
      <c r="AN241" s="16">
        <v>-0.68789999999999996</v>
      </c>
      <c r="AO241" s="16">
        <v>-0.45390000000000003</v>
      </c>
      <c r="AP241" s="16">
        <v>-0.80079999999999996</v>
      </c>
      <c r="AQ241" s="16">
        <v>30.838899999999999</v>
      </c>
      <c r="AR241" s="16">
        <f t="shared" si="37"/>
        <v>1</v>
      </c>
      <c r="AS241" s="5">
        <f t="shared" si="34"/>
        <v>2.0619199999999997E-2</v>
      </c>
    </row>
    <row r="242" spans="1:45" x14ac:dyDescent="0.25">
      <c r="A242" s="16" t="s">
        <v>405</v>
      </c>
      <c r="B242" s="16" t="s">
        <v>10</v>
      </c>
      <c r="C242" s="16" t="s">
        <v>214</v>
      </c>
      <c r="D242" s="16">
        <v>2013</v>
      </c>
      <c r="E242" s="16" t="s">
        <v>814</v>
      </c>
      <c r="F242" s="16" t="s">
        <v>592</v>
      </c>
      <c r="G242" s="10">
        <v>6078.32</v>
      </c>
      <c r="H242" s="73">
        <v>8.7124830000000006</v>
      </c>
      <c r="I242" s="16">
        <v>9416801</v>
      </c>
      <c r="J242" s="71">
        <v>0</v>
      </c>
      <c r="K242" s="71">
        <v>1</v>
      </c>
      <c r="L242" s="16">
        <v>0.19939209999999999</v>
      </c>
      <c r="M242" s="16">
        <v>-0.51363519999999996</v>
      </c>
      <c r="N242" s="16">
        <v>0.81166959999999999</v>
      </c>
      <c r="O242" s="16">
        <v>0.37145109999999998</v>
      </c>
      <c r="P242" s="16">
        <v>0.32836860000000001</v>
      </c>
      <c r="Q242" s="16">
        <v>-0.61650910000000003</v>
      </c>
      <c r="R242" s="16">
        <v>0.2114</v>
      </c>
      <c r="S242" s="16">
        <v>3.2000000000000002E-3</v>
      </c>
      <c r="T242" s="16">
        <v>5.1000000000000004E-3</v>
      </c>
      <c r="U242" s="16">
        <v>2.4622000000000002</v>
      </c>
      <c r="V242" s="16">
        <v>53.494</v>
      </c>
      <c r="W242" s="16">
        <v>13.538</v>
      </c>
      <c r="X242" s="16">
        <v>403.08699999999999</v>
      </c>
      <c r="Y242" s="16">
        <v>63.264299999999999</v>
      </c>
      <c r="Z242" s="16">
        <v>0.1603</v>
      </c>
      <c r="AA242" s="16">
        <v>-0.59721489999999999</v>
      </c>
      <c r="AB242" s="16">
        <v>0.16</v>
      </c>
      <c r="AC242" s="16">
        <v>13</v>
      </c>
      <c r="AD242" s="16">
        <v>42.6</v>
      </c>
      <c r="AE242" s="16">
        <v>18.6739</v>
      </c>
      <c r="AF242" s="16">
        <v>107.613</v>
      </c>
      <c r="AG242" s="16">
        <v>248004</v>
      </c>
      <c r="AH242" s="16">
        <v>0.1143</v>
      </c>
      <c r="AI242" s="16">
        <v>86.3</v>
      </c>
      <c r="AJ242" s="16">
        <v>85.3</v>
      </c>
      <c r="AK242" s="16">
        <v>-1.3542000000000001</v>
      </c>
      <c r="AL242" s="16">
        <v>-0.90180000000000005</v>
      </c>
      <c r="AM242" s="16">
        <v>-0.46389999999999998</v>
      </c>
      <c r="AN242" s="16">
        <v>-0.4088</v>
      </c>
      <c r="AO242" s="16">
        <v>-0.41060000000000002</v>
      </c>
      <c r="AP242" s="16">
        <v>-0.6764</v>
      </c>
      <c r="AQ242" s="16">
        <v>30.838899999999999</v>
      </c>
      <c r="AR242" s="16">
        <f t="shared" si="37"/>
        <v>1</v>
      </c>
      <c r="AS242" s="5">
        <f t="shared" si="34"/>
        <v>0.11664619999999999</v>
      </c>
    </row>
    <row r="243" spans="1:45" x14ac:dyDescent="0.25">
      <c r="A243" s="16" t="s">
        <v>405</v>
      </c>
      <c r="B243" s="16" t="s">
        <v>10</v>
      </c>
      <c r="C243" s="16" t="s">
        <v>214</v>
      </c>
      <c r="D243" s="16">
        <v>2014</v>
      </c>
      <c r="E243" s="16" t="s">
        <v>834</v>
      </c>
      <c r="F243" s="16" t="s">
        <v>592</v>
      </c>
      <c r="G243" s="10">
        <v>6122.98</v>
      </c>
      <c r="H243" s="73">
        <v>8.7198039999999999</v>
      </c>
      <c r="I243" s="16">
        <v>9535079</v>
      </c>
      <c r="J243" s="71">
        <v>0</v>
      </c>
      <c r="K243" s="71">
        <v>1</v>
      </c>
      <c r="L243" s="16">
        <v>0.2312932</v>
      </c>
      <c r="M243" s="16">
        <v>-0.49971710000000003</v>
      </c>
      <c r="N243" s="16">
        <v>0.77531059999999996</v>
      </c>
      <c r="O243" s="16">
        <v>0.42034270000000001</v>
      </c>
      <c r="P243" s="16">
        <v>0.35133579999999998</v>
      </c>
      <c r="Q243" s="16">
        <v>-0.59619999999999995</v>
      </c>
      <c r="R243" s="16">
        <v>0.2099</v>
      </c>
      <c r="S243" s="16">
        <v>3.3999999999999998E-3</v>
      </c>
      <c r="T243" s="16">
        <v>6.6E-3</v>
      </c>
      <c r="U243" s="16">
        <v>2.0293000000000001</v>
      </c>
      <c r="V243" s="16">
        <v>54.695</v>
      </c>
      <c r="W243" s="16">
        <v>13.718999999999999</v>
      </c>
      <c r="X243" s="16">
        <v>398.76600000000002</v>
      </c>
      <c r="Y243" s="16">
        <v>64.610500000000002</v>
      </c>
      <c r="Z243" s="16">
        <v>0.17130000000000001</v>
      </c>
      <c r="AA243" s="16">
        <v>-0.5952731</v>
      </c>
      <c r="AB243" s="16">
        <v>0.16</v>
      </c>
      <c r="AC243" s="16">
        <v>13</v>
      </c>
      <c r="AD243" s="16">
        <v>42.55</v>
      </c>
      <c r="AE243" s="16">
        <v>18.869900000000001</v>
      </c>
      <c r="AF243" s="16">
        <v>110.905</v>
      </c>
      <c r="AG243" s="16">
        <v>228480</v>
      </c>
      <c r="AH243" s="16">
        <v>0.1138</v>
      </c>
      <c r="AI243" s="16">
        <v>87.9</v>
      </c>
      <c r="AJ243" s="16">
        <v>86.2</v>
      </c>
      <c r="AK243" s="16">
        <v>-1.4240999999999999</v>
      </c>
      <c r="AL243" s="16">
        <v>-0.92059999999999997</v>
      </c>
      <c r="AM243" s="16">
        <v>-0.33879999999999999</v>
      </c>
      <c r="AN243" s="16">
        <v>-0.54079999999999995</v>
      </c>
      <c r="AO243" s="16">
        <v>-0.2928</v>
      </c>
      <c r="AP243" s="16">
        <v>-0.60660000000000003</v>
      </c>
      <c r="AQ243" s="16">
        <v>30.838899999999999</v>
      </c>
      <c r="AR243" s="16">
        <f t="shared" si="37"/>
        <v>1</v>
      </c>
      <c r="AS243" s="5">
        <f t="shared" si="34"/>
        <v>3.1901100000000016E-2</v>
      </c>
    </row>
    <row r="244" spans="1:45" x14ac:dyDescent="0.25">
      <c r="A244" s="16" t="s">
        <v>408</v>
      </c>
      <c r="B244" s="16" t="s">
        <v>11</v>
      </c>
      <c r="C244" s="16" t="s">
        <v>232</v>
      </c>
      <c r="D244" s="16">
        <v>1985</v>
      </c>
      <c r="E244" s="16" t="s">
        <v>1140</v>
      </c>
      <c r="F244" s="16" t="s">
        <v>590</v>
      </c>
      <c r="G244" s="10">
        <v>315.87299999999999</v>
      </c>
      <c r="H244" s="73">
        <v>5.7553400000000003</v>
      </c>
      <c r="I244" s="16" t="s">
        <v>6700</v>
      </c>
      <c r="K244" s="71">
        <v>0.88200000000000001</v>
      </c>
      <c r="L244" s="16">
        <v>-2.7655780000000001</v>
      </c>
      <c r="M244" s="16">
        <v>-0.60553959999999996</v>
      </c>
      <c r="N244" s="16">
        <v>-1.2217119999999999</v>
      </c>
      <c r="O244" s="16">
        <v>-1.459843</v>
      </c>
      <c r="P244" s="16">
        <v>-0.90290930000000003</v>
      </c>
      <c r="Q244" s="16">
        <v>-2.015279</v>
      </c>
      <c r="R244" s="16">
        <v>0.15160000000000001</v>
      </c>
      <c r="S244" s="16">
        <v>-1.4999999999999999E-4</v>
      </c>
      <c r="T244" s="16">
        <v>1E-4</v>
      </c>
      <c r="U244" s="16">
        <v>3.0141</v>
      </c>
      <c r="V244" s="16">
        <v>1.1100000000000001</v>
      </c>
      <c r="W244" s="16">
        <v>0.33</v>
      </c>
      <c r="X244" s="16">
        <v>376.55399999999997</v>
      </c>
      <c r="Y244" s="16">
        <v>0</v>
      </c>
      <c r="Z244" s="16">
        <v>6.0699999999999997E-2</v>
      </c>
      <c r="AA244" s="16">
        <v>0.23379240000000001</v>
      </c>
      <c r="AB244" s="16">
        <v>7.0000000000000007E-2</v>
      </c>
      <c r="AC244" s="16">
        <v>7.22</v>
      </c>
      <c r="AD244" s="16">
        <v>13.04</v>
      </c>
      <c r="AE244" s="16">
        <v>0.11119999999999999</v>
      </c>
      <c r="AF244" s="16">
        <v>0</v>
      </c>
      <c r="AG244" s="16">
        <v>12327.5</v>
      </c>
      <c r="AH244" s="16">
        <v>2.4899999999999999E-2</v>
      </c>
      <c r="AI244" s="16">
        <v>40.398099999999999</v>
      </c>
      <c r="AJ244" s="16">
        <v>67.409199999999998</v>
      </c>
      <c r="AK244" s="16">
        <v>-2.0688</v>
      </c>
      <c r="AL244" s="16">
        <v>-1.0266</v>
      </c>
      <c r="AM244" s="16">
        <v>-2.008</v>
      </c>
      <c r="AN244" s="16">
        <v>-3.1585999999999999</v>
      </c>
      <c r="AO244" s="16">
        <v>-2.0657000000000001</v>
      </c>
      <c r="AP244" s="16">
        <v>-2.0346000000000002</v>
      </c>
      <c r="AR244" s="16">
        <f t="shared" si="37"/>
        <v>1</v>
      </c>
      <c r="AS244" s="5">
        <f t="shared" si="34"/>
        <v>0</v>
      </c>
    </row>
    <row r="245" spans="1:45" x14ac:dyDescent="0.25">
      <c r="A245" s="16" t="s">
        <v>408</v>
      </c>
      <c r="B245" s="16" t="s">
        <v>11</v>
      </c>
      <c r="C245" s="16" t="s">
        <v>232</v>
      </c>
      <c r="D245" s="16">
        <v>1986</v>
      </c>
      <c r="E245" s="16" t="s">
        <v>1168</v>
      </c>
      <c r="F245" s="16" t="s">
        <v>590</v>
      </c>
      <c r="G245" s="10">
        <v>316.74200000000002</v>
      </c>
      <c r="H245" s="73">
        <v>5.758089</v>
      </c>
      <c r="I245" s="16" t="s">
        <v>6700</v>
      </c>
      <c r="J245" s="71">
        <v>7.0000000000000001E-3</v>
      </c>
      <c r="K245" s="71">
        <v>0.88800000000000001</v>
      </c>
      <c r="L245" s="16">
        <v>-2.727808</v>
      </c>
      <c r="M245" s="16">
        <v>-0.60553959999999996</v>
      </c>
      <c r="N245" s="16">
        <v>-1.2383930000000001</v>
      </c>
      <c r="O245" s="16">
        <v>-1.401902</v>
      </c>
      <c r="P245" s="16">
        <v>-0.89792099999999997</v>
      </c>
      <c r="Q245" s="16">
        <v>-1.977875</v>
      </c>
      <c r="R245" s="16">
        <v>0.15160000000000001</v>
      </c>
      <c r="S245" s="16">
        <v>-1.4999999999999999E-4</v>
      </c>
      <c r="T245" s="16">
        <v>1E-4</v>
      </c>
      <c r="U245" s="16">
        <v>3.1</v>
      </c>
      <c r="V245" s="16">
        <v>1.1439999999999999</v>
      </c>
      <c r="W245" s="16">
        <v>0.34</v>
      </c>
      <c r="X245" s="16">
        <v>372.31299999999999</v>
      </c>
      <c r="Y245" s="16">
        <v>0.94499999999999995</v>
      </c>
      <c r="Z245" s="16">
        <v>7.6499999999999999E-2</v>
      </c>
      <c r="AA245" s="16">
        <v>0.21010139999999999</v>
      </c>
      <c r="AB245" s="16">
        <v>7.0000000000000007E-2</v>
      </c>
      <c r="AC245" s="16">
        <v>7.22</v>
      </c>
      <c r="AD245" s="16">
        <v>13.65</v>
      </c>
      <c r="AE245" s="16">
        <v>0.1343</v>
      </c>
      <c r="AF245" s="16">
        <v>0</v>
      </c>
      <c r="AG245" s="16">
        <v>12338.4</v>
      </c>
      <c r="AH245" s="16">
        <v>2.4400000000000002E-2</v>
      </c>
      <c r="AI245" s="16">
        <v>40.658700000000003</v>
      </c>
      <c r="AJ245" s="16">
        <v>67.699700000000007</v>
      </c>
      <c r="AK245" s="16">
        <v>-2.0240999999999998</v>
      </c>
      <c r="AL245" s="16">
        <v>-1.0311999999999999</v>
      </c>
      <c r="AM245" s="16">
        <v>-1.9741</v>
      </c>
      <c r="AN245" s="16">
        <v>-3.0945</v>
      </c>
      <c r="AO245" s="16">
        <v>-2.0236000000000001</v>
      </c>
      <c r="AP245" s="16">
        <v>-1.9983</v>
      </c>
      <c r="AR245" s="16">
        <f t="shared" si="37"/>
        <v>1</v>
      </c>
      <c r="AS245" s="5">
        <f t="shared" si="34"/>
        <v>3.7770000000000081E-2</v>
      </c>
    </row>
    <row r="246" spans="1:45" x14ac:dyDescent="0.25">
      <c r="A246" s="16" t="s">
        <v>408</v>
      </c>
      <c r="B246" s="16" t="s">
        <v>11</v>
      </c>
      <c r="C246" s="16" t="s">
        <v>232</v>
      </c>
      <c r="D246" s="16">
        <v>1987</v>
      </c>
      <c r="E246" s="16" t="s">
        <v>1148</v>
      </c>
      <c r="F246" s="16" t="s">
        <v>590</v>
      </c>
      <c r="G246" s="10">
        <v>324.38</v>
      </c>
      <c r="H246" s="73">
        <v>5.7819140000000004</v>
      </c>
      <c r="I246" s="16" t="s">
        <v>6700</v>
      </c>
      <c r="J246" s="71">
        <v>2E-3</v>
      </c>
      <c r="K246" s="71">
        <v>0.89</v>
      </c>
      <c r="L246" s="16">
        <v>-2.6947709999999998</v>
      </c>
      <c r="M246" s="16">
        <v>-0.60460760000000002</v>
      </c>
      <c r="N246" s="16">
        <v>-1.2357640000000001</v>
      </c>
      <c r="O246" s="16">
        <v>-1.373621</v>
      </c>
      <c r="P246" s="16">
        <v>-0.89292479999999996</v>
      </c>
      <c r="Q246" s="16">
        <v>-1.9404509999999999</v>
      </c>
      <c r="R246" s="16">
        <v>0.15160000000000001</v>
      </c>
      <c r="S246" s="16">
        <v>-1.4999999999999999E-4</v>
      </c>
      <c r="T246" s="16">
        <v>2.0000000000000001E-4</v>
      </c>
      <c r="U246" s="16">
        <v>3.1859000000000002</v>
      </c>
      <c r="V246" s="16">
        <v>1.1779999999999999</v>
      </c>
      <c r="W246" s="16">
        <v>0.35</v>
      </c>
      <c r="X246" s="16">
        <v>371.1</v>
      </c>
      <c r="Y246" s="16">
        <v>2.4481000000000002</v>
      </c>
      <c r="Z246" s="16">
        <v>7.0000000000000007E-2</v>
      </c>
      <c r="AA246" s="16">
        <v>0.1864104</v>
      </c>
      <c r="AB246" s="16">
        <v>7.0000000000000007E-2</v>
      </c>
      <c r="AC246" s="16">
        <v>7.22</v>
      </c>
      <c r="AD246" s="16">
        <v>14.26</v>
      </c>
      <c r="AE246" s="16">
        <v>0.13919999999999999</v>
      </c>
      <c r="AF246" s="16">
        <v>0</v>
      </c>
      <c r="AG246" s="16">
        <v>13078.2</v>
      </c>
      <c r="AH246" s="16">
        <v>2.3599999999999999E-2</v>
      </c>
      <c r="AI246" s="16">
        <v>40.919199999999996</v>
      </c>
      <c r="AJ246" s="16">
        <v>67.990200000000002</v>
      </c>
      <c r="AK246" s="16">
        <v>-1.9794</v>
      </c>
      <c r="AL246" s="16">
        <v>-1.0357000000000001</v>
      </c>
      <c r="AM246" s="16">
        <v>-1.9401999999999999</v>
      </c>
      <c r="AN246" s="16">
        <v>-3.0305</v>
      </c>
      <c r="AO246" s="16">
        <v>-1.9814000000000001</v>
      </c>
      <c r="AP246" s="16">
        <v>-1.962</v>
      </c>
      <c r="AR246" s="16">
        <f t="shared" si="37"/>
        <v>1</v>
      </c>
      <c r="AS246" s="5">
        <f t="shared" si="34"/>
        <v>3.3037000000000205E-2</v>
      </c>
    </row>
    <row r="247" spans="1:45" x14ac:dyDescent="0.25">
      <c r="A247" s="16" t="s">
        <v>408</v>
      </c>
      <c r="B247" s="16" t="s">
        <v>11</v>
      </c>
      <c r="C247" s="16" t="s">
        <v>232</v>
      </c>
      <c r="D247" s="16">
        <v>1988</v>
      </c>
      <c r="E247" s="16" t="s">
        <v>1147</v>
      </c>
      <c r="F247" s="16" t="s">
        <v>590</v>
      </c>
      <c r="G247" s="10">
        <v>330.86700000000002</v>
      </c>
      <c r="H247" s="73">
        <v>5.8017159999999999</v>
      </c>
      <c r="I247" s="16" t="s">
        <v>6700</v>
      </c>
      <c r="J247" s="71">
        <v>1.4E-2</v>
      </c>
      <c r="K247" s="71">
        <v>0.90200000000000002</v>
      </c>
      <c r="L247" s="16">
        <v>-2.6675849999999999</v>
      </c>
      <c r="M247" s="16">
        <v>-0.60553959999999996</v>
      </c>
      <c r="N247" s="16">
        <v>-1.2375719999999999</v>
      </c>
      <c r="O247" s="16">
        <v>-1.3515090000000001</v>
      </c>
      <c r="P247" s="16">
        <v>-0.88834150000000001</v>
      </c>
      <c r="Q247" s="16">
        <v>-1.9030800000000001</v>
      </c>
      <c r="R247" s="16">
        <v>0.15160000000000001</v>
      </c>
      <c r="S247" s="16">
        <v>-1.4999999999999999E-4</v>
      </c>
      <c r="T247" s="16">
        <v>1E-4</v>
      </c>
      <c r="U247" s="16">
        <v>3.2717999999999998</v>
      </c>
      <c r="V247" s="16">
        <v>1.212</v>
      </c>
      <c r="W247" s="16">
        <v>0.36</v>
      </c>
      <c r="X247" s="16">
        <v>369.19099999999997</v>
      </c>
      <c r="Y247" s="16">
        <v>3.9512</v>
      </c>
      <c r="Z247" s="16">
        <v>6.0199999999999997E-2</v>
      </c>
      <c r="AA247" s="16">
        <v>0.16271939999999999</v>
      </c>
      <c r="AB247" s="16">
        <v>7.0000000000000007E-2</v>
      </c>
      <c r="AC247" s="16">
        <v>7.22</v>
      </c>
      <c r="AD247" s="16">
        <v>14.87</v>
      </c>
      <c r="AE247" s="16">
        <v>0.1391</v>
      </c>
      <c r="AF247" s="16">
        <v>0</v>
      </c>
      <c r="AG247" s="16">
        <v>13177.6</v>
      </c>
      <c r="AH247" s="16">
        <v>2.2749999999999999E-2</v>
      </c>
      <c r="AI247" s="16">
        <v>41.1798</v>
      </c>
      <c r="AJ247" s="16">
        <v>68.280600000000007</v>
      </c>
      <c r="AK247" s="16">
        <v>-1.9347000000000001</v>
      </c>
      <c r="AL247" s="16">
        <v>-1.0403</v>
      </c>
      <c r="AM247" s="16">
        <v>-1.9064000000000001</v>
      </c>
      <c r="AN247" s="16">
        <v>-2.9664999999999999</v>
      </c>
      <c r="AO247" s="16">
        <v>-1.9393</v>
      </c>
      <c r="AP247" s="16">
        <v>-1.9257</v>
      </c>
      <c r="AR247" s="16">
        <f t="shared" si="37"/>
        <v>1</v>
      </c>
      <c r="AS247" s="5">
        <f t="shared" si="34"/>
        <v>2.7185999999999932E-2</v>
      </c>
    </row>
    <row r="248" spans="1:45" x14ac:dyDescent="0.25">
      <c r="A248" s="16" t="s">
        <v>408</v>
      </c>
      <c r="B248" s="16" t="s">
        <v>11</v>
      </c>
      <c r="C248" s="16" t="s">
        <v>232</v>
      </c>
      <c r="D248" s="16">
        <v>1989</v>
      </c>
      <c r="E248" s="16" t="s">
        <v>1155</v>
      </c>
      <c r="F248" s="16" t="s">
        <v>590</v>
      </c>
      <c r="G248" s="10">
        <v>326.18200000000002</v>
      </c>
      <c r="H248" s="73">
        <v>5.7874569999999999</v>
      </c>
      <c r="I248" s="16" t="s">
        <v>6700</v>
      </c>
      <c r="J248" s="71">
        <v>-1.7999999999999999E-2</v>
      </c>
      <c r="K248" s="71">
        <v>0.88600000000000001</v>
      </c>
      <c r="L248" s="16">
        <v>-2.621747</v>
      </c>
      <c r="M248" s="16">
        <v>-0.60460760000000002</v>
      </c>
      <c r="N248" s="16">
        <v>-1.220334</v>
      </c>
      <c r="O248" s="16">
        <v>-1.30945</v>
      </c>
      <c r="P248" s="16">
        <v>-0.88351789999999997</v>
      </c>
      <c r="Q248" s="16">
        <v>-1.865639</v>
      </c>
      <c r="R248" s="16">
        <v>0.15160000000000001</v>
      </c>
      <c r="S248" s="16">
        <v>-1.4999999999999999E-4</v>
      </c>
      <c r="T248" s="16">
        <v>2.0000000000000001E-4</v>
      </c>
      <c r="U248" s="16">
        <v>3.3576999999999999</v>
      </c>
      <c r="V248" s="16">
        <v>1.246</v>
      </c>
      <c r="W248" s="16">
        <v>0.37</v>
      </c>
      <c r="X248" s="16">
        <v>370.26900000000001</v>
      </c>
      <c r="Y248" s="16">
        <v>5.4543999999999997</v>
      </c>
      <c r="Z248" s="16">
        <v>6.0999999999999999E-2</v>
      </c>
      <c r="AA248" s="16">
        <v>0.13864000000000001</v>
      </c>
      <c r="AB248" s="16">
        <v>7.0000000000000007E-2</v>
      </c>
      <c r="AC248" s="16">
        <v>7.22</v>
      </c>
      <c r="AD248" s="16">
        <v>15.49</v>
      </c>
      <c r="AE248" s="16">
        <v>0.14069999999999999</v>
      </c>
      <c r="AF248" s="16">
        <v>0</v>
      </c>
      <c r="AG248" s="16">
        <v>13704.4</v>
      </c>
      <c r="AH248" s="16">
        <v>2.1899999999999999E-2</v>
      </c>
      <c r="AI248" s="16">
        <v>41.440300000000001</v>
      </c>
      <c r="AJ248" s="16">
        <v>68.571100000000001</v>
      </c>
      <c r="AK248" s="16">
        <v>-1.89</v>
      </c>
      <c r="AL248" s="16">
        <v>-1.0448999999999999</v>
      </c>
      <c r="AM248" s="16">
        <v>-1.8725000000000001</v>
      </c>
      <c r="AN248" s="16">
        <v>-2.9024000000000001</v>
      </c>
      <c r="AO248" s="16">
        <v>-1.8971</v>
      </c>
      <c r="AP248" s="16">
        <v>-1.8893</v>
      </c>
      <c r="AR248" s="16">
        <f t="shared" si="37"/>
        <v>1</v>
      </c>
      <c r="AS248" s="5">
        <f t="shared" si="34"/>
        <v>4.5837999999999823E-2</v>
      </c>
    </row>
    <row r="249" spans="1:45" x14ac:dyDescent="0.25">
      <c r="A249" s="16" t="s">
        <v>408</v>
      </c>
      <c r="B249" s="16" t="s">
        <v>11</v>
      </c>
      <c r="C249" s="16" t="s">
        <v>232</v>
      </c>
      <c r="D249" s="16">
        <v>1990</v>
      </c>
      <c r="E249" s="16" t="s">
        <v>1156</v>
      </c>
      <c r="F249" s="16" t="s">
        <v>590</v>
      </c>
      <c r="G249" s="10">
        <v>329.15800000000002</v>
      </c>
      <c r="H249" s="73">
        <v>5.7965369999999998</v>
      </c>
      <c r="I249" s="16" t="s">
        <v>6700</v>
      </c>
      <c r="J249" s="71">
        <v>2.4E-2</v>
      </c>
      <c r="K249" s="71">
        <v>0.90800000000000003</v>
      </c>
      <c r="L249" s="16">
        <v>-2.5921979999999998</v>
      </c>
      <c r="M249" s="16">
        <v>-0.60459419999999997</v>
      </c>
      <c r="N249" s="16">
        <v>-1.214358</v>
      </c>
      <c r="O249" s="16">
        <v>-1.290367</v>
      </c>
      <c r="P249" s="16">
        <v>-0.87918790000000002</v>
      </c>
      <c r="Q249" s="16">
        <v>-1.8282339999999999</v>
      </c>
      <c r="R249" s="16">
        <v>0.15160000000000001</v>
      </c>
      <c r="S249" s="16">
        <v>1E-4</v>
      </c>
      <c r="T249" s="16">
        <v>1E-4</v>
      </c>
      <c r="U249" s="16">
        <v>3.3593000000000002</v>
      </c>
      <c r="V249" s="16">
        <v>1.28</v>
      </c>
      <c r="W249" s="16">
        <v>0.38</v>
      </c>
      <c r="X249" s="16">
        <v>370.97</v>
      </c>
      <c r="Y249" s="16">
        <v>6.9574999999999996</v>
      </c>
      <c r="Z249" s="16">
        <v>6.2300000000000001E-2</v>
      </c>
      <c r="AA249" s="16">
        <v>0.18485689999999999</v>
      </c>
      <c r="AB249" s="16">
        <v>7.0000000000000007E-2</v>
      </c>
      <c r="AC249" s="16">
        <v>7.22</v>
      </c>
      <c r="AD249" s="16">
        <v>14.3</v>
      </c>
      <c r="AE249" s="16">
        <v>0.14180000000000001</v>
      </c>
      <c r="AF249" s="16">
        <v>0</v>
      </c>
      <c r="AG249" s="16">
        <v>13938.8</v>
      </c>
      <c r="AH249" s="16">
        <v>2.18E-2</v>
      </c>
      <c r="AI249" s="16">
        <v>41.7</v>
      </c>
      <c r="AJ249" s="16">
        <v>68.8</v>
      </c>
      <c r="AK249" s="16">
        <v>-1.8452999999999999</v>
      </c>
      <c r="AL249" s="16">
        <v>-1.0494000000000001</v>
      </c>
      <c r="AM249" s="16">
        <v>-1.8386</v>
      </c>
      <c r="AN249" s="16">
        <v>-2.8384</v>
      </c>
      <c r="AO249" s="16">
        <v>-1.855</v>
      </c>
      <c r="AP249" s="16">
        <v>-1.853</v>
      </c>
      <c r="AR249" s="16">
        <f t="shared" si="37"/>
        <v>1</v>
      </c>
      <c r="AS249" s="5">
        <f t="shared" si="34"/>
        <v>2.9549000000000269E-2</v>
      </c>
    </row>
    <row r="250" spans="1:45" x14ac:dyDescent="0.25">
      <c r="A250" s="16" t="s">
        <v>408</v>
      </c>
      <c r="B250" s="16" t="s">
        <v>11</v>
      </c>
      <c r="C250" s="16" t="s">
        <v>232</v>
      </c>
      <c r="D250" s="16">
        <v>1991</v>
      </c>
      <c r="E250" s="16" t="s">
        <v>1159</v>
      </c>
      <c r="F250" s="16" t="s">
        <v>590</v>
      </c>
      <c r="G250" s="10">
        <v>337.70800000000003</v>
      </c>
      <c r="H250" s="73">
        <v>5.8221829999999999</v>
      </c>
      <c r="I250" s="16" t="s">
        <v>6700</v>
      </c>
      <c r="J250" s="71">
        <v>4.8000000000000001E-2</v>
      </c>
      <c r="K250" s="71">
        <v>0.95299999999999996</v>
      </c>
      <c r="L250" s="16">
        <v>-2.549261</v>
      </c>
      <c r="M250" s="16">
        <v>-0.60459419999999997</v>
      </c>
      <c r="N250" s="16">
        <v>-1.203414</v>
      </c>
      <c r="O250" s="16">
        <v>-1.248972</v>
      </c>
      <c r="P250" s="16">
        <v>-0.87302780000000002</v>
      </c>
      <c r="Q250" s="16">
        <v>-1.7908269999999999</v>
      </c>
      <c r="R250" s="16">
        <v>0.15160000000000001</v>
      </c>
      <c r="S250" s="16">
        <v>1E-4</v>
      </c>
      <c r="T250" s="16">
        <v>1E-4</v>
      </c>
      <c r="U250" s="16">
        <v>3.4937</v>
      </c>
      <c r="V250" s="16">
        <v>1.3620000000000001</v>
      </c>
      <c r="W250" s="16">
        <v>0.378</v>
      </c>
      <c r="X250" s="16">
        <v>370.21199999999999</v>
      </c>
      <c r="Y250" s="16">
        <v>8.4606999999999992</v>
      </c>
      <c r="Z250" s="16">
        <v>6.4299999999999996E-2</v>
      </c>
      <c r="AA250" s="16">
        <v>0.16932179999999999</v>
      </c>
      <c r="AB250" s="16">
        <v>7.0000000000000007E-2</v>
      </c>
      <c r="AC250" s="16">
        <v>7.22</v>
      </c>
      <c r="AD250" s="16">
        <v>14.7</v>
      </c>
      <c r="AE250" s="16">
        <v>0.17799999999999999</v>
      </c>
      <c r="AF250" s="16">
        <v>0</v>
      </c>
      <c r="AG250" s="16">
        <v>14294.8</v>
      </c>
      <c r="AH250" s="16">
        <v>2.2349999999999998E-2</v>
      </c>
      <c r="AI250" s="16">
        <v>42</v>
      </c>
      <c r="AJ250" s="16">
        <v>69.099999999999994</v>
      </c>
      <c r="AK250" s="16">
        <v>-1.8006</v>
      </c>
      <c r="AL250" s="16">
        <v>-1.054</v>
      </c>
      <c r="AM250" s="16">
        <v>-1.8047</v>
      </c>
      <c r="AN250" s="16">
        <v>-2.7744</v>
      </c>
      <c r="AO250" s="16">
        <v>-1.8128</v>
      </c>
      <c r="AP250" s="16">
        <v>-1.8167</v>
      </c>
      <c r="AR250" s="16">
        <f t="shared" si="37"/>
        <v>1</v>
      </c>
      <c r="AS250" s="5">
        <f t="shared" si="34"/>
        <v>4.2936999999999781E-2</v>
      </c>
    </row>
    <row r="251" spans="1:45" x14ac:dyDescent="0.25">
      <c r="A251" s="16" t="s">
        <v>408</v>
      </c>
      <c r="B251" s="16" t="s">
        <v>11</v>
      </c>
      <c r="C251" s="16" t="s">
        <v>232</v>
      </c>
      <c r="D251" s="16">
        <v>1992</v>
      </c>
      <c r="E251" s="16" t="s">
        <v>1141</v>
      </c>
      <c r="F251" s="16" t="s">
        <v>590</v>
      </c>
      <c r="G251" s="10">
        <v>333.94299999999998</v>
      </c>
      <c r="H251" s="73">
        <v>5.8109710000000003</v>
      </c>
      <c r="I251" s="16" t="s">
        <v>6700</v>
      </c>
      <c r="J251" s="71">
        <v>1.0999999999999999E-2</v>
      </c>
      <c r="K251" s="71">
        <v>0.96299999999999997</v>
      </c>
      <c r="L251" s="16">
        <v>-2.5024639999999998</v>
      </c>
      <c r="M251" s="16">
        <v>-0.60459419999999997</v>
      </c>
      <c r="N251" s="16">
        <v>-1.170706</v>
      </c>
      <c r="O251" s="16">
        <v>-1.2190099999999999</v>
      </c>
      <c r="P251" s="16">
        <v>-0.86796899999999999</v>
      </c>
      <c r="Q251" s="16">
        <v>-1.753441</v>
      </c>
      <c r="R251" s="16">
        <v>0.15160000000000001</v>
      </c>
      <c r="S251" s="16">
        <v>1E-4</v>
      </c>
      <c r="T251" s="16">
        <v>1E-4</v>
      </c>
      <c r="U251" s="16">
        <v>3.8058999999999998</v>
      </c>
      <c r="V251" s="16">
        <v>1.444</v>
      </c>
      <c r="W251" s="16">
        <v>0.376</v>
      </c>
      <c r="X251" s="16">
        <v>369.93599999999998</v>
      </c>
      <c r="Y251" s="16">
        <v>9.9638000000000009</v>
      </c>
      <c r="Z251" s="16">
        <v>6.4000000000000001E-2</v>
      </c>
      <c r="AA251" s="16">
        <v>0.1747591</v>
      </c>
      <c r="AB251" s="16">
        <v>7.0000000000000007E-2</v>
      </c>
      <c r="AC251" s="16">
        <v>7.22</v>
      </c>
      <c r="AD251" s="16">
        <v>14.56</v>
      </c>
      <c r="AE251" s="16">
        <v>0.21909999999999999</v>
      </c>
      <c r="AF251" s="16">
        <v>0</v>
      </c>
      <c r="AG251" s="16">
        <v>13939.7</v>
      </c>
      <c r="AH251" s="16">
        <v>2.265E-2</v>
      </c>
      <c r="AI251" s="16">
        <v>42.2</v>
      </c>
      <c r="AJ251" s="16">
        <v>69.400000000000006</v>
      </c>
      <c r="AK251" s="16">
        <v>-1.756</v>
      </c>
      <c r="AL251" s="16">
        <v>-1.0585</v>
      </c>
      <c r="AM251" s="16">
        <v>-1.7708999999999999</v>
      </c>
      <c r="AN251" s="16">
        <v>-2.7103000000000002</v>
      </c>
      <c r="AO251" s="16">
        <v>-1.7706999999999999</v>
      </c>
      <c r="AP251" s="16">
        <v>-1.7804</v>
      </c>
      <c r="AR251" s="16">
        <f t="shared" si="37"/>
        <v>1</v>
      </c>
      <c r="AS251" s="5">
        <f t="shared" si="34"/>
        <v>4.67970000000002E-2</v>
      </c>
    </row>
    <row r="252" spans="1:45" x14ac:dyDescent="0.25">
      <c r="A252" s="16" t="s">
        <v>408</v>
      </c>
      <c r="B252" s="16" t="s">
        <v>11</v>
      </c>
      <c r="C252" s="16" t="s">
        <v>232</v>
      </c>
      <c r="D252" s="16">
        <v>1993</v>
      </c>
      <c r="E252" s="16" t="s">
        <v>1162</v>
      </c>
      <c r="F252" s="16" t="s">
        <v>590</v>
      </c>
      <c r="G252" s="10">
        <v>307.12400000000002</v>
      </c>
      <c r="H252" s="73">
        <v>5.7272499999999997</v>
      </c>
      <c r="I252" s="16" t="s">
        <v>6700</v>
      </c>
      <c r="J252" s="71">
        <v>-9.1999999999999998E-2</v>
      </c>
      <c r="K252" s="71">
        <v>0.879</v>
      </c>
      <c r="L252" s="16">
        <v>-2.4584139999999999</v>
      </c>
      <c r="M252" s="16">
        <v>-0.60590429999999995</v>
      </c>
      <c r="N252" s="16">
        <v>-1.1815869999999999</v>
      </c>
      <c r="O252" s="16">
        <v>-1.1528609999999999</v>
      </c>
      <c r="P252" s="16">
        <v>-0.86196419999999996</v>
      </c>
      <c r="Q252" s="16">
        <v>-1.7160519999999999</v>
      </c>
      <c r="R252" s="16">
        <v>0.15160000000000001</v>
      </c>
      <c r="S252" s="16">
        <v>0</v>
      </c>
      <c r="T252" s="16">
        <v>0</v>
      </c>
      <c r="U252" s="16">
        <v>3.7012</v>
      </c>
      <c r="V252" s="16">
        <v>1.526</v>
      </c>
      <c r="W252" s="16">
        <v>0.374</v>
      </c>
      <c r="X252" s="16">
        <v>369.69900000000001</v>
      </c>
      <c r="Y252" s="16">
        <v>11.466900000000001</v>
      </c>
      <c r="Z252" s="16">
        <v>6.6100000000000006E-2</v>
      </c>
      <c r="AA252" s="16">
        <v>8.6985999999999994E-2</v>
      </c>
      <c r="AB252" s="16">
        <v>7.0000000000000007E-2</v>
      </c>
      <c r="AC252" s="16">
        <v>7.22</v>
      </c>
      <c r="AD252" s="16">
        <v>16.82</v>
      </c>
      <c r="AE252" s="16">
        <v>0.25900000000000001</v>
      </c>
      <c r="AF252" s="16">
        <v>5.8999999999999999E-3</v>
      </c>
      <c r="AG252" s="16">
        <v>14032.4</v>
      </c>
      <c r="AH252" s="16">
        <v>2.3E-2</v>
      </c>
      <c r="AI252" s="16">
        <v>42.5</v>
      </c>
      <c r="AJ252" s="16">
        <v>69.7</v>
      </c>
      <c r="AK252" s="16">
        <v>-1.7113</v>
      </c>
      <c r="AL252" s="16">
        <v>-1.0630999999999999</v>
      </c>
      <c r="AM252" s="16">
        <v>-1.7370000000000001</v>
      </c>
      <c r="AN252" s="16">
        <v>-2.6463000000000001</v>
      </c>
      <c r="AO252" s="16">
        <v>-1.7285999999999999</v>
      </c>
      <c r="AP252" s="16">
        <v>-1.7441</v>
      </c>
      <c r="AR252" s="16">
        <f t="shared" si="37"/>
        <v>1</v>
      </c>
      <c r="AS252" s="5">
        <f t="shared" si="34"/>
        <v>4.4049999999999923E-2</v>
      </c>
    </row>
    <row r="253" spans="1:45" x14ac:dyDescent="0.25">
      <c r="A253" s="16" t="s">
        <v>408</v>
      </c>
      <c r="B253" s="16" t="s">
        <v>11</v>
      </c>
      <c r="C253" s="16" t="s">
        <v>232</v>
      </c>
      <c r="D253" s="16">
        <v>1994</v>
      </c>
      <c r="E253" s="16" t="s">
        <v>1158</v>
      </c>
      <c r="F253" s="16" t="s">
        <v>590</v>
      </c>
      <c r="G253" s="10">
        <v>290.32</v>
      </c>
      <c r="H253" s="73">
        <v>5.6709829999999997</v>
      </c>
      <c r="I253" s="16" t="s">
        <v>6700</v>
      </c>
      <c r="J253" s="71">
        <v>-4.5999999999999999E-2</v>
      </c>
      <c r="K253" s="71">
        <v>0.83899999999999997</v>
      </c>
      <c r="L253" s="16">
        <v>-2.3774549999999999</v>
      </c>
      <c r="M253" s="16">
        <v>-0.60459419999999997</v>
      </c>
      <c r="N253" s="16">
        <v>-1.093547</v>
      </c>
      <c r="O253" s="16">
        <v>-1.101693</v>
      </c>
      <c r="P253" s="16">
        <v>-0.85868880000000003</v>
      </c>
      <c r="Q253" s="16">
        <v>-1.6786449999999999</v>
      </c>
      <c r="R253" s="16">
        <v>0.15160000000000001</v>
      </c>
      <c r="S253" s="16">
        <v>1E-4</v>
      </c>
      <c r="T253" s="16">
        <v>1E-4</v>
      </c>
      <c r="U253" s="16">
        <v>4.5652999999999997</v>
      </c>
      <c r="V253" s="16">
        <v>1.6080000000000001</v>
      </c>
      <c r="W253" s="16">
        <v>0.372</v>
      </c>
      <c r="X253" s="16">
        <v>368.99799999999999</v>
      </c>
      <c r="Y253" s="16">
        <v>12.9701</v>
      </c>
      <c r="Z253" s="16">
        <v>6.93E-2</v>
      </c>
      <c r="AA253" s="16">
        <v>4.9313500000000003E-2</v>
      </c>
      <c r="AB253" s="16">
        <v>7.0000000000000007E-2</v>
      </c>
      <c r="AC253" s="16">
        <v>7.22</v>
      </c>
      <c r="AD253" s="16">
        <v>17.79</v>
      </c>
      <c r="AE253" s="16">
        <v>0.25829999999999997</v>
      </c>
      <c r="AF253" s="16">
        <v>6.1999999999999998E-3</v>
      </c>
      <c r="AG253" s="16">
        <v>13388.7</v>
      </c>
      <c r="AH253" s="16">
        <v>2.0750000000000001E-2</v>
      </c>
      <c r="AI253" s="16">
        <v>42.7</v>
      </c>
      <c r="AJ253" s="16">
        <v>70</v>
      </c>
      <c r="AK253" s="16">
        <v>-1.6666000000000001</v>
      </c>
      <c r="AL253" s="16">
        <v>-1.0677000000000001</v>
      </c>
      <c r="AM253" s="16">
        <v>-1.7031000000000001</v>
      </c>
      <c r="AN253" s="16">
        <v>-2.5823</v>
      </c>
      <c r="AO253" s="16">
        <v>-1.6863999999999999</v>
      </c>
      <c r="AP253" s="16">
        <v>-1.7078</v>
      </c>
      <c r="AR253" s="16">
        <f t="shared" si="37"/>
        <v>1</v>
      </c>
      <c r="AS253" s="5">
        <f t="shared" si="34"/>
        <v>8.0959000000000003E-2</v>
      </c>
    </row>
    <row r="254" spans="1:45" x14ac:dyDescent="0.25">
      <c r="A254" s="16" t="s">
        <v>408</v>
      </c>
      <c r="B254" s="16" t="s">
        <v>11</v>
      </c>
      <c r="C254" s="16" t="s">
        <v>232</v>
      </c>
      <c r="D254" s="16">
        <v>1995</v>
      </c>
      <c r="E254" s="16" t="s">
        <v>1164</v>
      </c>
      <c r="F254" s="16" t="s">
        <v>590</v>
      </c>
      <c r="G254" s="10">
        <v>263.27100000000002</v>
      </c>
      <c r="H254" s="73">
        <v>5.5731840000000004</v>
      </c>
      <c r="I254" s="16" t="s">
        <v>6700</v>
      </c>
      <c r="J254" s="71">
        <v>-8.7999999999999995E-2</v>
      </c>
      <c r="K254" s="71">
        <v>0.76800000000000002</v>
      </c>
      <c r="L254" s="16">
        <v>-2.3159839999999998</v>
      </c>
      <c r="M254" s="16">
        <v>-0.60404029999999997</v>
      </c>
      <c r="N254" s="16">
        <v>-1.0573859999999999</v>
      </c>
      <c r="O254" s="16">
        <v>-1.044119</v>
      </c>
      <c r="P254" s="16">
        <v>-0.85340090000000002</v>
      </c>
      <c r="Q254" s="16">
        <v>-1.6412420000000001</v>
      </c>
      <c r="R254" s="16">
        <v>0.15160000000000001</v>
      </c>
      <c r="S254" s="16">
        <v>0</v>
      </c>
      <c r="T254" s="16">
        <v>2.0000000000000001E-4</v>
      </c>
      <c r="U254" s="16">
        <v>5.0151000000000003</v>
      </c>
      <c r="V254" s="16">
        <v>1.69</v>
      </c>
      <c r="W254" s="16">
        <v>0.37</v>
      </c>
      <c r="X254" s="16">
        <v>366.99400000000003</v>
      </c>
      <c r="Y254" s="16">
        <v>14.4732</v>
      </c>
      <c r="Z254" s="16">
        <v>7.6600000000000001E-2</v>
      </c>
      <c r="AA254" s="16">
        <v>1.53305E-2</v>
      </c>
      <c r="AB254" s="16">
        <v>7.0000000000000007E-2</v>
      </c>
      <c r="AC254" s="16">
        <v>7.22</v>
      </c>
      <c r="AD254" s="16">
        <v>18.664999999999999</v>
      </c>
      <c r="AE254" s="16">
        <v>0.27789999999999998</v>
      </c>
      <c r="AF254" s="16">
        <v>9.1000000000000004E-3</v>
      </c>
      <c r="AG254" s="16">
        <v>14634</v>
      </c>
      <c r="AH254" s="16">
        <v>1.8700000000000001E-2</v>
      </c>
      <c r="AI254" s="16">
        <v>43</v>
      </c>
      <c r="AJ254" s="16">
        <v>70.3</v>
      </c>
      <c r="AK254" s="16">
        <v>-1.6218999999999999</v>
      </c>
      <c r="AL254" s="16">
        <v>-1.0722</v>
      </c>
      <c r="AM254" s="16">
        <v>-1.6693</v>
      </c>
      <c r="AN254" s="16">
        <v>-2.5182000000000002</v>
      </c>
      <c r="AO254" s="16">
        <v>-1.6443000000000001</v>
      </c>
      <c r="AP254" s="16">
        <v>-1.6715</v>
      </c>
      <c r="AR254" s="16">
        <f t="shared" si="37"/>
        <v>1</v>
      </c>
      <c r="AS254" s="5">
        <f t="shared" si="34"/>
        <v>6.1471000000000053E-2</v>
      </c>
    </row>
    <row r="255" spans="1:45" x14ac:dyDescent="0.25">
      <c r="A255" s="16" t="s">
        <v>408</v>
      </c>
      <c r="B255" s="16" t="s">
        <v>11</v>
      </c>
      <c r="C255" s="16" t="s">
        <v>232</v>
      </c>
      <c r="D255" s="16">
        <v>1996</v>
      </c>
      <c r="E255" s="16" t="s">
        <v>1163</v>
      </c>
      <c r="F255" s="16" t="s">
        <v>590</v>
      </c>
      <c r="G255" s="10">
        <v>239.04</v>
      </c>
      <c r="H255" s="73">
        <v>5.476629</v>
      </c>
      <c r="I255" s="16" t="s">
        <v>6700</v>
      </c>
      <c r="J255" s="71">
        <v>-9.7000000000000003E-2</v>
      </c>
      <c r="K255" s="71">
        <v>0.69799999999999995</v>
      </c>
      <c r="L255" s="16">
        <v>-2.3528899999999999</v>
      </c>
      <c r="M255" s="16">
        <v>-0.60421599999999998</v>
      </c>
      <c r="N255" s="16">
        <v>-1.151589</v>
      </c>
      <c r="O255" s="16">
        <v>-0.98432660000000005</v>
      </c>
      <c r="P255" s="16">
        <v>-0.84913550000000004</v>
      </c>
      <c r="Q255" s="16">
        <v>-1.6986840000000001</v>
      </c>
      <c r="R255" s="16">
        <v>0.15160000000000001</v>
      </c>
      <c r="S255" s="16">
        <v>2.0000000000000001E-4</v>
      </c>
      <c r="T255" s="16">
        <v>1E-4</v>
      </c>
      <c r="U255" s="16">
        <v>4.0831999999999997</v>
      </c>
      <c r="V255" s="16">
        <v>1.784</v>
      </c>
      <c r="W255" s="16">
        <v>0.372</v>
      </c>
      <c r="X255" s="16">
        <v>367.25299999999999</v>
      </c>
      <c r="Y255" s="16">
        <v>15.9763</v>
      </c>
      <c r="Z255" s="16">
        <v>8.1199999999999994E-2</v>
      </c>
      <c r="AA255" s="16">
        <v>-4.0013199999999999E-2</v>
      </c>
      <c r="AB255" s="16">
        <v>7.0000000000000007E-2</v>
      </c>
      <c r="AC255" s="16">
        <v>7.22</v>
      </c>
      <c r="AD255" s="16">
        <v>20.09</v>
      </c>
      <c r="AE255" s="16">
        <v>0.2412</v>
      </c>
      <c r="AF255" s="16">
        <v>8.8999999999999999E-3</v>
      </c>
      <c r="AG255" s="16">
        <v>14339.8</v>
      </c>
      <c r="AH255" s="16">
        <v>1.78E-2</v>
      </c>
      <c r="AI255" s="16">
        <v>43.3</v>
      </c>
      <c r="AJ255" s="16">
        <v>70.599999999999994</v>
      </c>
      <c r="AK255" s="16">
        <v>-1.7501</v>
      </c>
      <c r="AL255" s="16">
        <v>-1.3888</v>
      </c>
      <c r="AM255" s="16">
        <v>-1.7269000000000001</v>
      </c>
      <c r="AN255" s="16">
        <v>-2.2389000000000001</v>
      </c>
      <c r="AO255" s="16">
        <v>-1.673</v>
      </c>
      <c r="AP255" s="16">
        <v>-1.7184999999999999</v>
      </c>
      <c r="AR255" s="16">
        <f t="shared" si="37"/>
        <v>1</v>
      </c>
      <c r="AS255" s="5">
        <f t="shared" si="34"/>
        <v>-3.6906000000000105E-2</v>
      </c>
    </row>
    <row r="256" spans="1:45" x14ac:dyDescent="0.25">
      <c r="A256" s="16" t="s">
        <v>408</v>
      </c>
      <c r="B256" s="16" t="s">
        <v>11</v>
      </c>
      <c r="C256" s="16" t="s">
        <v>232</v>
      </c>
      <c r="D256" s="16">
        <v>1997</v>
      </c>
      <c r="E256" s="16" t="s">
        <v>1167</v>
      </c>
      <c r="F256" s="16" t="s">
        <v>590</v>
      </c>
      <c r="G256" s="10">
        <v>232.50700000000001</v>
      </c>
      <c r="H256" s="73">
        <v>5.4489200000000002</v>
      </c>
      <c r="I256" s="16" t="s">
        <v>6700</v>
      </c>
      <c r="J256" s="71">
        <v>-8.9999999999999993E-3</v>
      </c>
      <c r="K256" s="71">
        <v>0.69099999999999995</v>
      </c>
      <c r="L256" s="16">
        <v>-2.298546</v>
      </c>
      <c r="M256" s="16">
        <v>-0.60271669999999999</v>
      </c>
      <c r="N256" s="16">
        <v>-1.163343</v>
      </c>
      <c r="O256" s="16">
        <v>-0.90991350000000004</v>
      </c>
      <c r="P256" s="16">
        <v>-0.84518930000000003</v>
      </c>
      <c r="Q256" s="16">
        <v>-1.6458980000000001</v>
      </c>
      <c r="R256" s="16">
        <v>0.15160000000000001</v>
      </c>
      <c r="S256" s="16">
        <v>3.5E-4</v>
      </c>
      <c r="T256" s="16">
        <v>2.0000000000000001E-4</v>
      </c>
      <c r="U256" s="16">
        <v>4.0446999999999997</v>
      </c>
      <c r="V256" s="16">
        <v>1.8779999999999999</v>
      </c>
      <c r="W256" s="16">
        <v>0.374</v>
      </c>
      <c r="X256" s="16">
        <v>365.709</v>
      </c>
      <c r="Y256" s="16">
        <v>17.479500000000002</v>
      </c>
      <c r="Z256" s="16">
        <v>8.5599999999999996E-2</v>
      </c>
      <c r="AA256" s="16">
        <v>-0.1394377</v>
      </c>
      <c r="AB256" s="16">
        <v>7.0000000000000007E-2</v>
      </c>
      <c r="AC256" s="16">
        <v>7.22</v>
      </c>
      <c r="AD256" s="16">
        <v>22.65</v>
      </c>
      <c r="AE256" s="16">
        <v>0.24909999999999999</v>
      </c>
      <c r="AF256" s="16">
        <v>9.7000000000000003E-3</v>
      </c>
      <c r="AG256" s="16">
        <v>14114.9</v>
      </c>
      <c r="AH256" s="16">
        <v>1.635E-2</v>
      </c>
      <c r="AI256" s="16">
        <v>43.5</v>
      </c>
      <c r="AJ256" s="16">
        <v>70.900000000000006</v>
      </c>
      <c r="AK256" s="16">
        <v>-1.681</v>
      </c>
      <c r="AL256" s="16">
        <v>-1.2716000000000001</v>
      </c>
      <c r="AM256" s="16">
        <v>-1.6913</v>
      </c>
      <c r="AN256" s="16">
        <v>-2.3315000000000001</v>
      </c>
      <c r="AO256" s="16">
        <v>-1.6338999999999999</v>
      </c>
      <c r="AP256" s="16">
        <v>-1.6002000000000001</v>
      </c>
      <c r="AR256" s="16">
        <f t="shared" si="37"/>
        <v>1</v>
      </c>
      <c r="AS256" s="5">
        <f t="shared" si="34"/>
        <v>5.4343999999999948E-2</v>
      </c>
    </row>
    <row r="257" spans="1:45" x14ac:dyDescent="0.25">
      <c r="A257" s="16" t="s">
        <v>408</v>
      </c>
      <c r="B257" s="16" t="s">
        <v>11</v>
      </c>
      <c r="C257" s="16" t="s">
        <v>232</v>
      </c>
      <c r="D257" s="16">
        <v>1998</v>
      </c>
      <c r="E257" s="16" t="s">
        <v>1149</v>
      </c>
      <c r="F257" s="16" t="s">
        <v>590</v>
      </c>
      <c r="G257" s="10">
        <v>240.62799999999999</v>
      </c>
      <c r="H257" s="73">
        <v>5.4832510000000001</v>
      </c>
      <c r="I257" s="16" t="s">
        <v>6700</v>
      </c>
      <c r="J257" s="71">
        <v>2.9000000000000001E-2</v>
      </c>
      <c r="K257" s="71">
        <v>0.71099999999999997</v>
      </c>
      <c r="L257" s="16">
        <v>-2.2798850000000002</v>
      </c>
      <c r="M257" s="16">
        <v>-0.60514800000000002</v>
      </c>
      <c r="N257" s="16">
        <v>-1.16842</v>
      </c>
      <c r="O257" s="16">
        <v>-0.91698500000000005</v>
      </c>
      <c r="P257" s="16">
        <v>-0.83959079999999997</v>
      </c>
      <c r="Q257" s="16">
        <v>-1.593091</v>
      </c>
      <c r="R257" s="16">
        <v>0.15160000000000001</v>
      </c>
      <c r="S257" s="16">
        <v>2.0000000000000001E-4</v>
      </c>
      <c r="T257" s="16">
        <v>0</v>
      </c>
      <c r="U257" s="16">
        <v>4.1306000000000003</v>
      </c>
      <c r="V257" s="16">
        <v>1.972</v>
      </c>
      <c r="W257" s="16">
        <v>0.376</v>
      </c>
      <c r="X257" s="16">
        <v>363.16199999999998</v>
      </c>
      <c r="Y257" s="16">
        <v>18.982600000000001</v>
      </c>
      <c r="Z257" s="16">
        <v>8.6900000000000005E-2</v>
      </c>
      <c r="AA257" s="16">
        <v>-1.6322199999999999E-2</v>
      </c>
      <c r="AB257" s="16">
        <v>7.0000000000000007E-2</v>
      </c>
      <c r="AC257" s="16">
        <v>7.22</v>
      </c>
      <c r="AD257" s="16">
        <v>19.48</v>
      </c>
      <c r="AE257" s="16">
        <v>0.27679999999999999</v>
      </c>
      <c r="AF257" s="16">
        <v>9.5999999999999992E-3</v>
      </c>
      <c r="AG257" s="16">
        <v>15022.2</v>
      </c>
      <c r="AH257" s="16">
        <v>1.52E-2</v>
      </c>
      <c r="AI257" s="16">
        <v>43.8</v>
      </c>
      <c r="AJ257" s="16">
        <v>71.2</v>
      </c>
      <c r="AK257" s="16">
        <v>-1.6119000000000001</v>
      </c>
      <c r="AL257" s="16">
        <v>-1.1544000000000001</v>
      </c>
      <c r="AM257" s="16">
        <v>-1.6556</v>
      </c>
      <c r="AN257" s="16">
        <v>-2.4241999999999999</v>
      </c>
      <c r="AO257" s="16">
        <v>-1.5948</v>
      </c>
      <c r="AP257" s="16">
        <v>-1.4818</v>
      </c>
      <c r="AR257" s="16">
        <f t="shared" si="37"/>
        <v>1</v>
      </c>
      <c r="AS257" s="5">
        <f t="shared" si="34"/>
        <v>1.8660999999999817E-2</v>
      </c>
    </row>
    <row r="258" spans="1:45" x14ac:dyDescent="0.25">
      <c r="A258" s="16" t="s">
        <v>408</v>
      </c>
      <c r="B258" s="16" t="s">
        <v>11</v>
      </c>
      <c r="C258" s="16" t="s">
        <v>232</v>
      </c>
      <c r="D258" s="16">
        <v>1999</v>
      </c>
      <c r="E258" s="16" t="s">
        <v>1142</v>
      </c>
      <c r="F258" s="16" t="s">
        <v>590</v>
      </c>
      <c r="G258" s="10">
        <v>234.685</v>
      </c>
      <c r="H258" s="73">
        <v>5.4582439999999997</v>
      </c>
      <c r="I258" s="16" t="s">
        <v>6700</v>
      </c>
      <c r="J258" s="71">
        <v>-3.7999999999999999E-2</v>
      </c>
      <c r="K258" s="71">
        <v>0.68500000000000005</v>
      </c>
      <c r="L258" s="16">
        <v>-2.222458</v>
      </c>
      <c r="M258" s="16">
        <v>-0.60572870000000001</v>
      </c>
      <c r="N258" s="16">
        <v>-1.2272989999999999</v>
      </c>
      <c r="O258" s="16">
        <v>-0.81231160000000002</v>
      </c>
      <c r="P258" s="16">
        <v>-0.83492639999999996</v>
      </c>
      <c r="Q258" s="16">
        <v>-1.5156050000000001</v>
      </c>
      <c r="R258" s="16">
        <v>0.15160000000000001</v>
      </c>
      <c r="S258" s="16">
        <v>-2.0000000000000001E-4</v>
      </c>
      <c r="T258" s="16">
        <v>1E-4</v>
      </c>
      <c r="U258" s="16">
        <v>3.4174000000000002</v>
      </c>
      <c r="V258" s="16">
        <v>2.0659999999999998</v>
      </c>
      <c r="W258" s="16">
        <v>0.378</v>
      </c>
      <c r="X258" s="16">
        <v>365.35300000000001</v>
      </c>
      <c r="Y258" s="16">
        <v>20.485700000000001</v>
      </c>
      <c r="Z258" s="16">
        <v>0.1</v>
      </c>
      <c r="AA258" s="16">
        <v>-0.15691469999999999</v>
      </c>
      <c r="AB258" s="16">
        <v>7.0000000000000007E-2</v>
      </c>
      <c r="AC258" s="16">
        <v>7.22</v>
      </c>
      <c r="AD258" s="16">
        <v>23.1</v>
      </c>
      <c r="AE258" s="16">
        <v>0.29020000000000001</v>
      </c>
      <c r="AF258" s="16">
        <v>1.2200000000000001E-2</v>
      </c>
      <c r="AG258" s="16">
        <v>14576.2</v>
      </c>
      <c r="AH258" s="16">
        <v>1.55E-2</v>
      </c>
      <c r="AI258" s="16">
        <v>44</v>
      </c>
      <c r="AJ258" s="16">
        <v>71.5</v>
      </c>
      <c r="AK258" s="16">
        <v>-1.6212</v>
      </c>
      <c r="AL258" s="16">
        <v>-1.0845</v>
      </c>
      <c r="AM258" s="16">
        <v>-1.5491999999999999</v>
      </c>
      <c r="AN258" s="16">
        <v>-2.2858000000000001</v>
      </c>
      <c r="AO258" s="16">
        <v>-1.4086000000000001</v>
      </c>
      <c r="AP258" s="16">
        <v>-1.5208999999999999</v>
      </c>
      <c r="AR258" s="16">
        <f t="shared" si="37"/>
        <v>1</v>
      </c>
      <c r="AS258" s="5">
        <f t="shared" si="34"/>
        <v>5.7427000000000117E-2</v>
      </c>
    </row>
    <row r="259" spans="1:45" x14ac:dyDescent="0.25">
      <c r="A259" s="16" t="s">
        <v>408</v>
      </c>
      <c r="B259" s="16" t="s">
        <v>11</v>
      </c>
      <c r="C259" s="16" t="s">
        <v>232</v>
      </c>
      <c r="D259" s="16">
        <v>2000</v>
      </c>
      <c r="E259" s="16" t="s">
        <v>1145</v>
      </c>
      <c r="F259" s="16" t="s">
        <v>590</v>
      </c>
      <c r="G259" s="10">
        <v>228.24799999999999</v>
      </c>
      <c r="H259" s="73">
        <v>5.4304309999999996</v>
      </c>
      <c r="I259" s="16">
        <v>6400706</v>
      </c>
      <c r="J259" s="71">
        <v>-0.03</v>
      </c>
      <c r="K259" s="71">
        <v>0.66400000000000003</v>
      </c>
      <c r="L259" s="16">
        <v>-2.2103790000000001</v>
      </c>
      <c r="M259" s="16">
        <v>-0.60571529999999996</v>
      </c>
      <c r="N259" s="16">
        <v>-1.309836</v>
      </c>
      <c r="O259" s="16">
        <v>-0.78469350000000004</v>
      </c>
      <c r="P259" s="16">
        <v>-0.82903990000000005</v>
      </c>
      <c r="Q259" s="16">
        <v>-1.4380660000000001</v>
      </c>
      <c r="R259" s="16">
        <v>0.15160000000000001</v>
      </c>
      <c r="S259" s="16">
        <v>5.0000000000000002E-5</v>
      </c>
      <c r="T259" s="16">
        <v>0</v>
      </c>
      <c r="U259" s="16">
        <v>2.6455000000000002</v>
      </c>
      <c r="V259" s="16">
        <v>2.16</v>
      </c>
      <c r="W259" s="16">
        <v>0.38</v>
      </c>
      <c r="X259" s="16">
        <v>364.80399999999997</v>
      </c>
      <c r="Y259" s="16">
        <v>21.988900000000001</v>
      </c>
      <c r="Z259" s="16">
        <v>9.5299999999999996E-2</v>
      </c>
      <c r="AA259" s="16">
        <v>-0.1687602</v>
      </c>
      <c r="AB259" s="16">
        <v>7.0000000000000007E-2</v>
      </c>
      <c r="AC259" s="16">
        <v>7.22</v>
      </c>
      <c r="AD259" s="16">
        <v>23.405000000000001</v>
      </c>
      <c r="AE259" s="16">
        <v>0.29970000000000002</v>
      </c>
      <c r="AF259" s="16">
        <v>0.2445</v>
      </c>
      <c r="AG259" s="16">
        <v>14581</v>
      </c>
      <c r="AH259" s="16">
        <v>1.4999999999999999E-2</v>
      </c>
      <c r="AI259" s="16">
        <v>44.3</v>
      </c>
      <c r="AJ259" s="16">
        <v>71.8</v>
      </c>
      <c r="AK259" s="16">
        <v>-1.6304000000000001</v>
      </c>
      <c r="AL259" s="16">
        <v>-1.0145999999999999</v>
      </c>
      <c r="AM259" s="16">
        <v>-1.4427000000000001</v>
      </c>
      <c r="AN259" s="16">
        <v>-2.1474000000000002</v>
      </c>
      <c r="AO259" s="16">
        <v>-1.2222999999999999</v>
      </c>
      <c r="AP259" s="16">
        <v>-1.56</v>
      </c>
      <c r="AR259" s="16">
        <f t="shared" si="37"/>
        <v>1</v>
      </c>
      <c r="AS259" s="5">
        <f t="shared" si="34"/>
        <v>1.2078999999999951E-2</v>
      </c>
    </row>
    <row r="260" spans="1:45" x14ac:dyDescent="0.25">
      <c r="A260" s="16" t="s">
        <v>408</v>
      </c>
      <c r="B260" s="16" t="s">
        <v>11</v>
      </c>
      <c r="C260" s="16" t="s">
        <v>232</v>
      </c>
      <c r="D260" s="16">
        <v>2001</v>
      </c>
      <c r="E260" s="16" t="s">
        <v>1153</v>
      </c>
      <c r="F260" s="16" t="s">
        <v>590</v>
      </c>
      <c r="G260" s="10">
        <v>227.428</v>
      </c>
      <c r="H260" s="73">
        <v>5.4268340000000004</v>
      </c>
      <c r="I260" s="16">
        <v>6555829</v>
      </c>
      <c r="J260" s="71">
        <v>-4.0000000000000001E-3</v>
      </c>
      <c r="K260" s="71">
        <v>0.66200000000000003</v>
      </c>
      <c r="L260" s="16">
        <v>-2.2007140000000001</v>
      </c>
      <c r="M260" s="16">
        <v>-0.60421599999999998</v>
      </c>
      <c r="N260" s="16">
        <v>-1.271871</v>
      </c>
      <c r="O260" s="16">
        <v>-0.83815099999999998</v>
      </c>
      <c r="P260" s="16">
        <v>-0.82090810000000003</v>
      </c>
      <c r="Q260" s="16">
        <v>-1.4075009999999999</v>
      </c>
      <c r="R260" s="16">
        <v>0.15160000000000001</v>
      </c>
      <c r="S260" s="16">
        <v>2.0000000000000001E-4</v>
      </c>
      <c r="T260" s="16">
        <v>1E-4</v>
      </c>
      <c r="U260" s="16">
        <v>2.9039000000000001</v>
      </c>
      <c r="V260" s="16">
        <v>2.2959999999999998</v>
      </c>
      <c r="W260" s="16">
        <v>0.38400000000000001</v>
      </c>
      <c r="X260" s="16">
        <v>365.99900000000002</v>
      </c>
      <c r="Y260" s="16">
        <v>23.492000000000001</v>
      </c>
      <c r="Z260" s="16">
        <v>8.6800000000000002E-2</v>
      </c>
      <c r="AA260" s="16">
        <v>3.6885399999999999E-2</v>
      </c>
      <c r="AB260" s="16">
        <v>7.0000000000000007E-2</v>
      </c>
      <c r="AC260" s="16">
        <v>7.22</v>
      </c>
      <c r="AD260" s="16">
        <v>18.11</v>
      </c>
      <c r="AE260" s="16">
        <v>0.3004</v>
      </c>
      <c r="AF260" s="16">
        <v>0.48859999999999998</v>
      </c>
      <c r="AG260" s="16">
        <v>16433</v>
      </c>
      <c r="AH260" s="16">
        <v>1.77E-2</v>
      </c>
      <c r="AI260" s="16">
        <v>44.6</v>
      </c>
      <c r="AJ260" s="16">
        <v>72.099999999999994</v>
      </c>
      <c r="AK260" s="16">
        <v>-1.4275</v>
      </c>
      <c r="AL260" s="16">
        <v>-0.97860000000000003</v>
      </c>
      <c r="AM260" s="16">
        <v>-1.444</v>
      </c>
      <c r="AN260" s="16">
        <v>-2.2671999999999999</v>
      </c>
      <c r="AO260" s="16">
        <v>-1.2697000000000001</v>
      </c>
      <c r="AP260" s="16">
        <v>-1.4728000000000001</v>
      </c>
      <c r="AR260" s="16">
        <f t="shared" si="37"/>
        <v>1</v>
      </c>
      <c r="AS260" s="5">
        <f t="shared" ref="AS260:AS323" si="38">IF(D260=1985, 0, L260-L259)</f>
        <v>9.6650000000000347E-3</v>
      </c>
    </row>
    <row r="261" spans="1:45" x14ac:dyDescent="0.25">
      <c r="A261" s="16" t="s">
        <v>408</v>
      </c>
      <c r="B261" s="16" t="s">
        <v>11</v>
      </c>
      <c r="C261" s="16" t="s">
        <v>232</v>
      </c>
      <c r="D261" s="16">
        <v>2002</v>
      </c>
      <c r="E261" s="16" t="s">
        <v>1152</v>
      </c>
      <c r="F261" s="16" t="s">
        <v>590</v>
      </c>
      <c r="G261" s="10">
        <v>230.99600000000001</v>
      </c>
      <c r="H261" s="73">
        <v>5.4424010000000003</v>
      </c>
      <c r="I261" s="16">
        <v>6741569</v>
      </c>
      <c r="J261" s="71">
        <v>1.2999999999999999E-2</v>
      </c>
      <c r="K261" s="71">
        <v>0.67</v>
      </c>
      <c r="L261" s="16">
        <v>-2.1488619999999998</v>
      </c>
      <c r="M261" s="16">
        <v>-0.60590429999999995</v>
      </c>
      <c r="N261" s="16">
        <v>-1.25268</v>
      </c>
      <c r="O261" s="16">
        <v>-0.77764169999999999</v>
      </c>
      <c r="P261" s="16">
        <v>-0.81459839999999994</v>
      </c>
      <c r="Q261" s="16">
        <v>-1.3769560000000001</v>
      </c>
      <c r="R261" s="16">
        <v>0.15160000000000001</v>
      </c>
      <c r="S261" s="16">
        <v>0</v>
      </c>
      <c r="T261" s="16">
        <v>0</v>
      </c>
      <c r="U261" s="16">
        <v>3.0049000000000001</v>
      </c>
      <c r="V261" s="16">
        <v>2.4319999999999999</v>
      </c>
      <c r="W261" s="16">
        <v>0.38800000000000001</v>
      </c>
      <c r="X261" s="16">
        <v>366.84699999999998</v>
      </c>
      <c r="Y261" s="16">
        <v>24.995200000000001</v>
      </c>
      <c r="Z261" s="16">
        <v>0.10150000000000001</v>
      </c>
      <c r="AA261" s="16">
        <v>3.4943500000000002E-2</v>
      </c>
      <c r="AB261" s="16">
        <v>7.0000000000000007E-2</v>
      </c>
      <c r="AC261" s="16">
        <v>7.22</v>
      </c>
      <c r="AD261" s="16">
        <v>18.16</v>
      </c>
      <c r="AE261" s="16">
        <v>0.31380000000000002</v>
      </c>
      <c r="AF261" s="16">
        <v>0.7389</v>
      </c>
      <c r="AG261" s="16">
        <v>18168.3</v>
      </c>
      <c r="AH261" s="16">
        <v>1.7500000000000002E-2</v>
      </c>
      <c r="AI261" s="16">
        <v>44.8</v>
      </c>
      <c r="AJ261" s="16">
        <v>72.400000000000006</v>
      </c>
      <c r="AK261" s="16">
        <v>-1.2246999999999999</v>
      </c>
      <c r="AL261" s="16">
        <v>-0.94269999999999998</v>
      </c>
      <c r="AM261" s="16">
        <v>-1.4453</v>
      </c>
      <c r="AN261" s="16">
        <v>-2.3868999999999998</v>
      </c>
      <c r="AO261" s="16">
        <v>-1.3170999999999999</v>
      </c>
      <c r="AP261" s="16">
        <v>-1.3855999999999999</v>
      </c>
      <c r="AR261" s="16">
        <f t="shared" ref="AR261:AR324" si="39">IF(OR(AND(I261&lt;&gt;"", I261&gt;=10000000, AQ261&lt;=32.5), AND(A261="Middle East &amp; North Africa", I261&lt;&gt;"", I261&gt;=9000000, AQ261&lt;&gt;"", AQ261&lt;=32.5)), 0, 1)</f>
        <v>1</v>
      </c>
      <c r="AS261" s="5">
        <f t="shared" si="38"/>
        <v>5.1852000000000231E-2</v>
      </c>
    </row>
    <row r="262" spans="1:45" x14ac:dyDescent="0.25">
      <c r="A262" s="16" t="s">
        <v>408</v>
      </c>
      <c r="B262" s="16" t="s">
        <v>11</v>
      </c>
      <c r="C262" s="16" t="s">
        <v>232</v>
      </c>
      <c r="D262" s="16">
        <v>2003</v>
      </c>
      <c r="E262" s="16" t="s">
        <v>1146</v>
      </c>
      <c r="F262" s="16" t="s">
        <v>590</v>
      </c>
      <c r="G262" s="10">
        <v>221.227</v>
      </c>
      <c r="H262" s="73">
        <v>5.3991910000000001</v>
      </c>
      <c r="I262" s="16">
        <v>6953113</v>
      </c>
      <c r="J262" s="71">
        <v>-4.9000000000000002E-2</v>
      </c>
      <c r="K262" s="71">
        <v>0.63800000000000001</v>
      </c>
      <c r="L262" s="16">
        <v>-2.02719</v>
      </c>
      <c r="M262" s="16">
        <v>-0.60516139999999996</v>
      </c>
      <c r="N262" s="16">
        <v>-1.0750759999999999</v>
      </c>
      <c r="O262" s="16">
        <v>-0.67264659999999998</v>
      </c>
      <c r="P262" s="16">
        <v>-0.80787279999999995</v>
      </c>
      <c r="Q262" s="16">
        <v>-1.3987860000000001</v>
      </c>
      <c r="R262" s="16">
        <v>0.15160000000000001</v>
      </c>
      <c r="S262" s="16">
        <v>-5.0000000000000002E-5</v>
      </c>
      <c r="T262" s="16">
        <v>1E-4</v>
      </c>
      <c r="U262" s="16">
        <v>4.5599999999999996</v>
      </c>
      <c r="V262" s="16">
        <v>2.5680000000000001</v>
      </c>
      <c r="W262" s="16">
        <v>0.39200000000000002</v>
      </c>
      <c r="X262" s="16">
        <v>368.55599999999998</v>
      </c>
      <c r="Y262" s="16">
        <v>26.4983</v>
      </c>
      <c r="Z262" s="16">
        <v>9.8799999999999999E-2</v>
      </c>
      <c r="AA262" s="16">
        <v>-0.19342200000000001</v>
      </c>
      <c r="AB262" s="16">
        <v>7.0000000000000007E-2</v>
      </c>
      <c r="AC262" s="16">
        <v>7.22</v>
      </c>
      <c r="AD262" s="16">
        <v>24.04</v>
      </c>
      <c r="AE262" s="16">
        <v>0.32890000000000003</v>
      </c>
      <c r="AF262" s="16">
        <v>0.88100000000000001</v>
      </c>
      <c r="AG262" s="16">
        <v>17674.400000000001</v>
      </c>
      <c r="AH262" s="16">
        <v>0.02</v>
      </c>
      <c r="AI262" s="16">
        <v>45.1</v>
      </c>
      <c r="AJ262" s="16">
        <v>72.7</v>
      </c>
      <c r="AK262" s="16">
        <v>-1.2395</v>
      </c>
      <c r="AL262" s="16">
        <v>-1.0470999999999999</v>
      </c>
      <c r="AM262" s="16">
        <v>-1.4709000000000001</v>
      </c>
      <c r="AN262" s="16">
        <v>-2.3014000000000001</v>
      </c>
      <c r="AO262" s="16">
        <v>-1.2206999999999999</v>
      </c>
      <c r="AP262" s="16">
        <v>-1.5371999999999999</v>
      </c>
      <c r="AR262" s="16">
        <f t="shared" si="39"/>
        <v>1</v>
      </c>
      <c r="AS262" s="5">
        <f t="shared" si="38"/>
        <v>0.12167199999999978</v>
      </c>
    </row>
    <row r="263" spans="1:45" x14ac:dyDescent="0.25">
      <c r="A263" s="16" t="s">
        <v>408</v>
      </c>
      <c r="B263" s="16" t="s">
        <v>11</v>
      </c>
      <c r="C263" s="16" t="s">
        <v>232</v>
      </c>
      <c r="D263" s="16">
        <v>2004</v>
      </c>
      <c r="E263" s="16" t="s">
        <v>1157</v>
      </c>
      <c r="F263" s="16" t="s">
        <v>590</v>
      </c>
      <c r="G263" s="10">
        <v>224.51599999999999</v>
      </c>
      <c r="H263" s="73">
        <v>5.413945</v>
      </c>
      <c r="I263" s="16">
        <v>7182451</v>
      </c>
      <c r="J263" s="71">
        <v>-8.0000000000000002E-3</v>
      </c>
      <c r="K263" s="71">
        <v>0.63300000000000001</v>
      </c>
      <c r="L263" s="16">
        <v>-1.9754799999999999</v>
      </c>
      <c r="M263" s="16">
        <v>-0.60497239999999997</v>
      </c>
      <c r="N263" s="16">
        <v>-1.1660969999999999</v>
      </c>
      <c r="O263" s="16">
        <v>-0.468943</v>
      </c>
      <c r="P263" s="16">
        <v>-0.80196650000000003</v>
      </c>
      <c r="Q263" s="16">
        <v>-1.410401</v>
      </c>
      <c r="R263" s="16">
        <v>0.15160000000000001</v>
      </c>
      <c r="S263" s="43">
        <v>-2.9E-11</v>
      </c>
      <c r="T263" s="16">
        <v>1E-4</v>
      </c>
      <c r="U263" s="16">
        <v>3.7450000000000001</v>
      </c>
      <c r="V263" s="16">
        <v>2.7040000000000002</v>
      </c>
      <c r="W263" s="16">
        <v>0.39600000000000002</v>
      </c>
      <c r="X263" s="16">
        <v>367.22699999999998</v>
      </c>
      <c r="Y263" s="16">
        <v>35.552999999999997</v>
      </c>
      <c r="Z263" s="16">
        <v>9.9000000000000005E-2</v>
      </c>
      <c r="AA263" s="16">
        <v>-0.21788979999999999</v>
      </c>
      <c r="AB263" s="16">
        <v>7.0000000000000007E-2</v>
      </c>
      <c r="AC263" s="16">
        <v>7.22</v>
      </c>
      <c r="AD263" s="16">
        <v>24.67</v>
      </c>
      <c r="AE263" s="16">
        <v>0.36940000000000001</v>
      </c>
      <c r="AF263" s="16">
        <v>1.3389</v>
      </c>
      <c r="AG263" s="16">
        <v>19244.3</v>
      </c>
      <c r="AH263" s="16">
        <v>1.6799999999999999E-2</v>
      </c>
      <c r="AI263" s="16">
        <v>45.3</v>
      </c>
      <c r="AJ263" s="16">
        <v>73</v>
      </c>
      <c r="AK263" s="16">
        <v>-1.3145</v>
      </c>
      <c r="AL263" s="16">
        <v>-0.96989999999999998</v>
      </c>
      <c r="AM263" s="16">
        <v>-1.3139000000000001</v>
      </c>
      <c r="AN263" s="16">
        <v>-2.5137999999999998</v>
      </c>
      <c r="AO263" s="16">
        <v>-1.1971000000000001</v>
      </c>
      <c r="AP263" s="16">
        <v>-1.5978000000000001</v>
      </c>
      <c r="AR263" s="16">
        <f t="shared" si="39"/>
        <v>1</v>
      </c>
      <c r="AS263" s="5">
        <f t="shared" si="38"/>
        <v>5.1710000000000145E-2</v>
      </c>
    </row>
    <row r="264" spans="1:45" x14ac:dyDescent="0.25">
      <c r="A264" s="16" t="s">
        <v>408</v>
      </c>
      <c r="B264" s="16" t="s">
        <v>11</v>
      </c>
      <c r="C264" s="16" t="s">
        <v>232</v>
      </c>
      <c r="D264" s="16">
        <v>2005</v>
      </c>
      <c r="E264" s="16" t="s">
        <v>1161</v>
      </c>
      <c r="F264" s="16" t="s">
        <v>590</v>
      </c>
      <c r="G264" s="10">
        <v>219.18700000000001</v>
      </c>
      <c r="H264" s="73">
        <v>5.3899239999999997</v>
      </c>
      <c r="I264" s="16">
        <v>7423289</v>
      </c>
      <c r="J264" s="71">
        <v>-5.3999999999999999E-2</v>
      </c>
      <c r="K264" s="71">
        <v>0.6</v>
      </c>
      <c r="L264" s="16">
        <v>-1.91048</v>
      </c>
      <c r="M264" s="16">
        <v>-0.60571529999999996</v>
      </c>
      <c r="N264" s="16">
        <v>-1.1765159999999999</v>
      </c>
      <c r="O264" s="16">
        <v>-0.64529219999999998</v>
      </c>
      <c r="P264" s="16">
        <v>-0.79475439999999997</v>
      </c>
      <c r="Q264" s="16">
        <v>-1.0645519999999999</v>
      </c>
      <c r="R264" s="16">
        <v>0.15160000000000001</v>
      </c>
      <c r="S264" s="16">
        <v>5.0000000000000002E-5</v>
      </c>
      <c r="T264" s="16">
        <v>0</v>
      </c>
      <c r="U264" s="16">
        <v>3.6316999999999999</v>
      </c>
      <c r="V264" s="16">
        <v>2.84</v>
      </c>
      <c r="W264" s="16">
        <v>0.4</v>
      </c>
      <c r="X264" s="16">
        <v>366.96499999999997</v>
      </c>
      <c r="Y264" s="16">
        <v>28.247599999999998</v>
      </c>
      <c r="Z264" s="16">
        <v>8.6599999999999996E-2</v>
      </c>
      <c r="AA264" s="16">
        <v>-0.23012360000000001</v>
      </c>
      <c r="AB264" s="16">
        <v>7.0000000000000007E-2</v>
      </c>
      <c r="AC264" s="16">
        <v>7.22</v>
      </c>
      <c r="AD264" s="16">
        <v>24.984999999999999</v>
      </c>
      <c r="AE264" s="16">
        <v>0.35780000000000001</v>
      </c>
      <c r="AF264" s="16">
        <v>1.9690000000000001</v>
      </c>
      <c r="AG264" s="16">
        <v>19474.5</v>
      </c>
      <c r="AH264" s="16">
        <v>1.695E-2</v>
      </c>
      <c r="AI264" s="16">
        <v>45.6</v>
      </c>
      <c r="AJ264" s="16">
        <v>73.3</v>
      </c>
      <c r="AK264" s="16">
        <v>-0.63649999999999995</v>
      </c>
      <c r="AL264" s="16">
        <v>-0.89629999999999999</v>
      </c>
      <c r="AM264" s="16">
        <v>-1.2566999999999999</v>
      </c>
      <c r="AN264" s="16">
        <v>-1.5118</v>
      </c>
      <c r="AO264" s="16">
        <v>-1.3546</v>
      </c>
      <c r="AP264" s="16">
        <v>-1.1826000000000001</v>
      </c>
      <c r="AR264" s="16">
        <f t="shared" si="39"/>
        <v>1</v>
      </c>
      <c r="AS264" s="5">
        <f t="shared" si="38"/>
        <v>6.4999999999999947E-2</v>
      </c>
    </row>
    <row r="265" spans="1:45" x14ac:dyDescent="0.25">
      <c r="A265" s="16" t="s">
        <v>408</v>
      </c>
      <c r="B265" s="16" t="s">
        <v>11</v>
      </c>
      <c r="C265" s="16" t="s">
        <v>232</v>
      </c>
      <c r="D265" s="16">
        <v>2006</v>
      </c>
      <c r="E265" s="16" t="s">
        <v>1143</v>
      </c>
      <c r="F265" s="16" t="s">
        <v>590</v>
      </c>
      <c r="G265" s="10">
        <v>223.404</v>
      </c>
      <c r="H265" s="73">
        <v>5.4089799999999997</v>
      </c>
      <c r="I265" s="16">
        <v>7675338</v>
      </c>
      <c r="J265" s="71">
        <v>1.0999999999999999E-2</v>
      </c>
      <c r="K265" s="71">
        <v>0.60699999999999998</v>
      </c>
      <c r="L265" s="16">
        <v>-1.816111</v>
      </c>
      <c r="M265" s="16">
        <v>-0.60535059999999996</v>
      </c>
      <c r="N265" s="16">
        <v>-1.0678859999999999</v>
      </c>
      <c r="O265" s="16">
        <v>-0.61687729999999996</v>
      </c>
      <c r="P265" s="16">
        <v>-0.78933560000000003</v>
      </c>
      <c r="Q265" s="16">
        <v>-0.99401609999999996</v>
      </c>
      <c r="R265" s="16">
        <v>0.15160000000000001</v>
      </c>
      <c r="S265" s="16">
        <v>-1E-4</v>
      </c>
      <c r="T265" s="16">
        <v>1E-4</v>
      </c>
      <c r="U265" s="16">
        <v>4.8177000000000003</v>
      </c>
      <c r="V265" s="16">
        <v>2.9540000000000002</v>
      </c>
      <c r="W265" s="16">
        <v>0.436</v>
      </c>
      <c r="X265" s="16">
        <v>363.71800000000002</v>
      </c>
      <c r="Y265" s="16">
        <v>30.941400000000002</v>
      </c>
      <c r="Z265" s="16">
        <v>7.7299999999999994E-2</v>
      </c>
      <c r="AA265" s="16">
        <v>-0.1941988</v>
      </c>
      <c r="AB265" s="16">
        <v>7.0000000000000007E-2</v>
      </c>
      <c r="AC265" s="16">
        <v>7.22</v>
      </c>
      <c r="AD265" s="16">
        <v>24.06</v>
      </c>
      <c r="AE265" s="16">
        <v>0.34670000000000001</v>
      </c>
      <c r="AF265" s="16">
        <v>2.4868000000000001</v>
      </c>
      <c r="AG265" s="16">
        <v>19183.2</v>
      </c>
      <c r="AH265" s="16">
        <v>1.6799999999999999E-2</v>
      </c>
      <c r="AI265" s="16">
        <v>45.9</v>
      </c>
      <c r="AJ265" s="16">
        <v>73.5</v>
      </c>
      <c r="AK265" s="16">
        <v>-0.74490000000000001</v>
      </c>
      <c r="AL265" s="16">
        <v>-1.0497000000000001</v>
      </c>
      <c r="AM265" s="16">
        <v>-1.0873999999999999</v>
      </c>
      <c r="AN265" s="16">
        <v>-1.3943000000000001</v>
      </c>
      <c r="AO265" s="16">
        <v>-1.1938</v>
      </c>
      <c r="AP265" s="16">
        <v>-0.97199999999999998</v>
      </c>
      <c r="AR265" s="16">
        <f t="shared" si="39"/>
        <v>1</v>
      </c>
      <c r="AS265" s="5">
        <f t="shared" si="38"/>
        <v>9.4368999999999925E-2</v>
      </c>
    </row>
    <row r="266" spans="1:45" x14ac:dyDescent="0.25">
      <c r="A266" s="16" t="s">
        <v>408</v>
      </c>
      <c r="B266" s="16" t="s">
        <v>11</v>
      </c>
      <c r="C266" s="16" t="s">
        <v>232</v>
      </c>
      <c r="D266" s="16">
        <v>2007</v>
      </c>
      <c r="E266" s="16" t="s">
        <v>1151</v>
      </c>
      <c r="F266" s="16" t="s">
        <v>590</v>
      </c>
      <c r="G266" s="10">
        <v>226.304</v>
      </c>
      <c r="H266" s="73">
        <v>5.421881</v>
      </c>
      <c r="I266" s="16">
        <v>7939573</v>
      </c>
      <c r="J266" s="71">
        <v>2.5000000000000001E-2</v>
      </c>
      <c r="K266" s="71">
        <v>0.622</v>
      </c>
      <c r="L266" s="16">
        <v>-1.7983089999999999</v>
      </c>
      <c r="M266" s="16">
        <v>-0.57666470000000003</v>
      </c>
      <c r="N266" s="16">
        <v>-1.0320670000000001</v>
      </c>
      <c r="O266" s="16">
        <v>-0.59716659999999999</v>
      </c>
      <c r="P266" s="16">
        <v>-0.78246610000000005</v>
      </c>
      <c r="Q266" s="16">
        <v>-1.047342</v>
      </c>
      <c r="R266" s="16">
        <v>0.20069999999999999</v>
      </c>
      <c r="S266" s="16">
        <v>4.0000000000000002E-4</v>
      </c>
      <c r="T266" s="16">
        <v>1E-4</v>
      </c>
      <c r="U266" s="16">
        <v>4.9036</v>
      </c>
      <c r="V266" s="16">
        <v>3.0680000000000001</v>
      </c>
      <c r="W266" s="16">
        <v>0.47199999999999998</v>
      </c>
      <c r="X266" s="16">
        <v>367.19299999999998</v>
      </c>
      <c r="Y266" s="16">
        <v>31.500299999999999</v>
      </c>
      <c r="Z266" s="16">
        <v>7.6600000000000001E-2</v>
      </c>
      <c r="AA266" s="16">
        <v>-0.22060840000000001</v>
      </c>
      <c r="AB266" s="16">
        <v>7.0000000000000007E-2</v>
      </c>
      <c r="AC266" s="16">
        <v>7.22</v>
      </c>
      <c r="AD266" s="16">
        <v>24.74</v>
      </c>
      <c r="AE266" s="16">
        <v>0.3422</v>
      </c>
      <c r="AF266" s="16">
        <v>3.242</v>
      </c>
      <c r="AG266" s="16">
        <v>19858.8</v>
      </c>
      <c r="AH266" s="16">
        <v>1.6150000000000001E-2</v>
      </c>
      <c r="AI266" s="16">
        <v>46.1</v>
      </c>
      <c r="AJ266" s="16">
        <v>73.8</v>
      </c>
      <c r="AK266" s="16">
        <v>-0.7359</v>
      </c>
      <c r="AL266" s="16">
        <v>-1.1133</v>
      </c>
      <c r="AM266" s="16">
        <v>-1.2426999999999999</v>
      </c>
      <c r="AN266" s="16">
        <v>-1.3149</v>
      </c>
      <c r="AO266" s="16">
        <v>-1.2324999999999999</v>
      </c>
      <c r="AP266" s="16">
        <v>-1.0904</v>
      </c>
      <c r="AR266" s="16">
        <f t="shared" si="39"/>
        <v>1</v>
      </c>
      <c r="AS266" s="5">
        <f t="shared" si="38"/>
        <v>1.7802000000000096E-2</v>
      </c>
    </row>
    <row r="267" spans="1:45" x14ac:dyDescent="0.25">
      <c r="A267" s="16" t="s">
        <v>408</v>
      </c>
      <c r="B267" s="16" t="s">
        <v>11</v>
      </c>
      <c r="C267" s="16" t="s">
        <v>232</v>
      </c>
      <c r="D267" s="16">
        <v>2008</v>
      </c>
      <c r="E267" s="16" t="s">
        <v>1150</v>
      </c>
      <c r="F267" s="16" t="s">
        <v>590</v>
      </c>
      <c r="G267" s="10">
        <v>229.83500000000001</v>
      </c>
      <c r="H267" s="73">
        <v>5.43736</v>
      </c>
      <c r="I267" s="16">
        <v>8212264</v>
      </c>
      <c r="J267" s="71">
        <v>9.2999999999999999E-2</v>
      </c>
      <c r="K267" s="71">
        <v>0.68300000000000005</v>
      </c>
      <c r="L267" s="16">
        <v>-1.746122</v>
      </c>
      <c r="M267" s="16">
        <v>-0.60259459999999998</v>
      </c>
      <c r="N267" s="16">
        <v>-0.98663780000000001</v>
      </c>
      <c r="O267" s="16">
        <v>-0.52031090000000002</v>
      </c>
      <c r="P267" s="16">
        <v>-0.77088579999999995</v>
      </c>
      <c r="Q267" s="16">
        <v>-1.042152</v>
      </c>
      <c r="R267" s="16">
        <v>0.1542</v>
      </c>
      <c r="S267" s="16">
        <v>5.0000000000000001E-4</v>
      </c>
      <c r="T267" s="16">
        <v>0</v>
      </c>
      <c r="U267" s="16">
        <v>5.1936</v>
      </c>
      <c r="V267" s="16">
        <v>3.1819999999999999</v>
      </c>
      <c r="W267" s="16">
        <v>0.50800000000000001</v>
      </c>
      <c r="X267" s="16">
        <v>368.81</v>
      </c>
      <c r="Y267" s="16">
        <v>32.909799999999997</v>
      </c>
      <c r="Z267" s="16">
        <v>8.48E-2</v>
      </c>
      <c r="AA267" s="16">
        <v>-0.31226540000000003</v>
      </c>
      <c r="AB267" s="16">
        <v>7.0000000000000007E-2</v>
      </c>
      <c r="AC267" s="16">
        <v>7.22</v>
      </c>
      <c r="AD267" s="16">
        <v>27.1</v>
      </c>
      <c r="AE267" s="16">
        <v>0.35260000000000002</v>
      </c>
      <c r="AF267" s="16">
        <v>5.5724999999999998</v>
      </c>
      <c r="AG267" s="16">
        <v>19976.5</v>
      </c>
      <c r="AH267" s="16">
        <v>1.4E-2</v>
      </c>
      <c r="AI267" s="16">
        <v>46.4</v>
      </c>
      <c r="AJ267" s="16">
        <v>74.099999999999994</v>
      </c>
      <c r="AK267" s="16">
        <v>-0.70599999999999996</v>
      </c>
      <c r="AL267" s="16">
        <v>-1.0177</v>
      </c>
      <c r="AM267" s="16">
        <v>-1.1113999999999999</v>
      </c>
      <c r="AN267" s="16">
        <v>-1.6282000000000001</v>
      </c>
      <c r="AO267" s="16">
        <v>-1.2313000000000001</v>
      </c>
      <c r="AP267" s="16">
        <v>-1.044</v>
      </c>
      <c r="AR267" s="16">
        <f t="shared" si="39"/>
        <v>1</v>
      </c>
      <c r="AS267" s="5">
        <f t="shared" si="38"/>
        <v>5.2186999999999983E-2</v>
      </c>
    </row>
    <row r="268" spans="1:45" x14ac:dyDescent="0.25">
      <c r="A268" s="16" t="s">
        <v>408</v>
      </c>
      <c r="B268" s="16" t="s">
        <v>11</v>
      </c>
      <c r="C268" s="16" t="s">
        <v>232</v>
      </c>
      <c r="D268" s="16">
        <v>2009</v>
      </c>
      <c r="E268" s="16" t="s">
        <v>1169</v>
      </c>
      <c r="F268" s="16" t="s">
        <v>590</v>
      </c>
      <c r="G268" s="10">
        <v>230.053</v>
      </c>
      <c r="H268" s="73">
        <v>5.4383109999999997</v>
      </c>
      <c r="I268" s="16">
        <v>8489031</v>
      </c>
      <c r="J268" s="71">
        <v>0.22</v>
      </c>
      <c r="K268" s="71">
        <v>0.85099999999999998</v>
      </c>
      <c r="L268" s="16">
        <v>-1.666242</v>
      </c>
      <c r="M268" s="16">
        <v>-0.60969910000000005</v>
      </c>
      <c r="N268" s="16">
        <v>-0.87613339999999995</v>
      </c>
      <c r="O268" s="16">
        <v>-0.51987209999999995</v>
      </c>
      <c r="P268" s="16">
        <v>-0.74949339999999998</v>
      </c>
      <c r="Q268" s="16">
        <v>-0.98696759999999994</v>
      </c>
      <c r="R268" s="16">
        <v>0.14430000000000001</v>
      </c>
      <c r="S268" s="16">
        <v>5.0000000000000002E-5</v>
      </c>
      <c r="T268" s="16">
        <v>0</v>
      </c>
      <c r="U268" s="16">
        <v>6.3197999999999999</v>
      </c>
      <c r="V268" s="16">
        <v>3.2959999999999998</v>
      </c>
      <c r="W268" s="16">
        <v>0.54400000000000004</v>
      </c>
      <c r="X268" s="16">
        <v>366.84300000000002</v>
      </c>
      <c r="Y268" s="16">
        <v>32.760300000000001</v>
      </c>
      <c r="Z268" s="16">
        <v>9.2799999999999994E-2</v>
      </c>
      <c r="AA268" s="16">
        <v>-0.27905920000000001</v>
      </c>
      <c r="AB268" s="16">
        <v>7.0000000000000007E-2</v>
      </c>
      <c r="AC268" s="16">
        <v>7.22</v>
      </c>
      <c r="AD268" s="16">
        <v>26.245000000000001</v>
      </c>
      <c r="AE268" s="16">
        <v>0.34860000000000002</v>
      </c>
      <c r="AF268" s="16">
        <v>10.3146</v>
      </c>
      <c r="AG268" s="16">
        <v>20552.599999999999</v>
      </c>
      <c r="AH268" s="16">
        <v>1.7600000000000001E-2</v>
      </c>
      <c r="AI268" s="16">
        <v>46.7</v>
      </c>
      <c r="AJ268" s="16">
        <v>74.400000000000006</v>
      </c>
      <c r="AK268" s="16">
        <v>-0.7097</v>
      </c>
      <c r="AL268" s="16">
        <v>-1.0681</v>
      </c>
      <c r="AM268" s="16">
        <v>-1.0282</v>
      </c>
      <c r="AN268" s="16">
        <v>-1.2676000000000001</v>
      </c>
      <c r="AO268" s="16">
        <v>-1.1478999999999999</v>
      </c>
      <c r="AP268" s="16">
        <v>-1.1635</v>
      </c>
      <c r="AR268" s="16">
        <f t="shared" si="39"/>
        <v>1</v>
      </c>
      <c r="AS268" s="5">
        <f t="shared" si="38"/>
        <v>7.9879999999999951E-2</v>
      </c>
    </row>
    <row r="269" spans="1:45" x14ac:dyDescent="0.25">
      <c r="A269" s="16" t="s">
        <v>408</v>
      </c>
      <c r="B269" s="16" t="s">
        <v>11</v>
      </c>
      <c r="C269" s="16" t="s">
        <v>232</v>
      </c>
      <c r="D269" s="16">
        <v>2010</v>
      </c>
      <c r="E269" s="16" t="s">
        <v>1160</v>
      </c>
      <c r="F269" s="16" t="s">
        <v>590</v>
      </c>
      <c r="G269" s="10">
        <v>231.19399999999999</v>
      </c>
      <c r="H269" s="73">
        <v>5.4432580000000002</v>
      </c>
      <c r="I269" s="16">
        <v>8766930</v>
      </c>
      <c r="J269" s="71">
        <v>9.0999999999999998E-2</v>
      </c>
      <c r="K269" s="71">
        <v>0.93200000000000005</v>
      </c>
      <c r="L269" s="16">
        <v>-1.6535470000000001</v>
      </c>
      <c r="M269" s="16">
        <v>-0.61266699999999996</v>
      </c>
      <c r="N269" s="16">
        <v>-0.79519269999999997</v>
      </c>
      <c r="O269" s="16">
        <v>-0.49642849999999999</v>
      </c>
      <c r="P269" s="16">
        <v>-0.72039319999999996</v>
      </c>
      <c r="Q269" s="16">
        <v>-1.095261</v>
      </c>
      <c r="R269" s="16">
        <v>0.13750000000000001</v>
      </c>
      <c r="S269" s="16">
        <v>0</v>
      </c>
      <c r="T269" s="16">
        <v>1E-4</v>
      </c>
      <c r="U269" s="16">
        <v>6.7929000000000004</v>
      </c>
      <c r="V269" s="16">
        <v>3.41</v>
      </c>
      <c r="W269" s="16">
        <v>0.57999999999999996</v>
      </c>
      <c r="X269" s="16">
        <v>371.00900000000001</v>
      </c>
      <c r="Y269" s="16">
        <v>33.051499999999997</v>
      </c>
      <c r="Z269" s="16">
        <v>0.11219999999999999</v>
      </c>
      <c r="AA269" s="16">
        <v>-0.22293869999999999</v>
      </c>
      <c r="AB269" s="16">
        <v>7.0000000000000007E-2</v>
      </c>
      <c r="AC269" s="16">
        <v>7.22</v>
      </c>
      <c r="AD269" s="16">
        <v>24.8</v>
      </c>
      <c r="AE269" s="16">
        <v>0.37880000000000003</v>
      </c>
      <c r="AF269" s="16">
        <v>18.174700000000001</v>
      </c>
      <c r="AG269" s="16">
        <v>22252.400000000001</v>
      </c>
      <c r="AH269" s="16">
        <v>1.6500000000000001E-2</v>
      </c>
      <c r="AI269" s="16">
        <v>46.9</v>
      </c>
      <c r="AJ269" s="16">
        <v>74.7</v>
      </c>
      <c r="AK269" s="16">
        <v>-0.94350000000000001</v>
      </c>
      <c r="AL269" s="16">
        <v>-1.1028</v>
      </c>
      <c r="AM269" s="16">
        <v>-1.1008</v>
      </c>
      <c r="AN269" s="16">
        <v>-1.5933999999999999</v>
      </c>
      <c r="AO269" s="16">
        <v>-1.105</v>
      </c>
      <c r="AP269" s="16">
        <v>-1.1903999999999999</v>
      </c>
      <c r="AR269" s="16">
        <f t="shared" si="39"/>
        <v>1</v>
      </c>
      <c r="AS269" s="5">
        <f t="shared" si="38"/>
        <v>1.2694999999999901E-2</v>
      </c>
    </row>
    <row r="270" spans="1:45" x14ac:dyDescent="0.25">
      <c r="A270" s="16" t="s">
        <v>408</v>
      </c>
      <c r="B270" s="16" t="s">
        <v>11</v>
      </c>
      <c r="C270" s="16" t="s">
        <v>232</v>
      </c>
      <c r="D270" s="16">
        <v>2011</v>
      </c>
      <c r="E270" s="16" t="s">
        <v>1166</v>
      </c>
      <c r="F270" s="16" t="s">
        <v>590</v>
      </c>
      <c r="G270" s="10">
        <v>233.518</v>
      </c>
      <c r="H270" s="73">
        <v>5.4532590000000001</v>
      </c>
      <c r="I270" s="16">
        <v>9043508</v>
      </c>
      <c r="J270" s="71">
        <v>7.0999999999999994E-2</v>
      </c>
      <c r="K270" s="71">
        <v>1</v>
      </c>
      <c r="L270" s="16">
        <v>-1.6663790000000001</v>
      </c>
      <c r="M270" s="16">
        <v>-0.61999499999999996</v>
      </c>
      <c r="N270" s="16">
        <v>-0.86751750000000005</v>
      </c>
      <c r="O270" s="16">
        <v>-0.46831289999999998</v>
      </c>
      <c r="P270" s="16">
        <v>-0.71033060000000003</v>
      </c>
      <c r="Q270" s="16">
        <v>-1.0840959999999999</v>
      </c>
      <c r="R270" s="16">
        <v>0.12130000000000001</v>
      </c>
      <c r="S270" s="16">
        <v>4.0000000000000002E-4</v>
      </c>
      <c r="T270" s="16">
        <v>1E-4</v>
      </c>
      <c r="U270" s="16">
        <v>5.9977999999999998</v>
      </c>
      <c r="V270" s="16">
        <v>3.6280000000000001</v>
      </c>
      <c r="W270" s="16">
        <v>0.64400000000000002</v>
      </c>
      <c r="X270" s="16">
        <v>371.43900000000002</v>
      </c>
      <c r="Y270" s="16">
        <v>33.694400000000002</v>
      </c>
      <c r="Z270" s="16">
        <v>0.1057</v>
      </c>
      <c r="AA270" s="16">
        <v>-0.3006141</v>
      </c>
      <c r="AB270" s="16">
        <v>7.0000000000000007E-2</v>
      </c>
      <c r="AC270" s="16">
        <v>7.22</v>
      </c>
      <c r="AD270" s="16">
        <v>26.8</v>
      </c>
      <c r="AE270" s="16">
        <v>0.31459999999999999</v>
      </c>
      <c r="AF270" s="16">
        <v>20.068300000000001</v>
      </c>
      <c r="AG270" s="16">
        <v>22888</v>
      </c>
      <c r="AH270" s="16">
        <v>1.55E-2</v>
      </c>
      <c r="AI270" s="16">
        <v>47.2</v>
      </c>
      <c r="AJ270" s="16">
        <v>75</v>
      </c>
      <c r="AK270" s="16">
        <v>-0.92579999999999996</v>
      </c>
      <c r="AL270" s="16">
        <v>-1.1211</v>
      </c>
      <c r="AM270" s="16">
        <v>-1.056</v>
      </c>
      <c r="AN270" s="16">
        <v>-1.7815000000000001</v>
      </c>
      <c r="AO270" s="16">
        <v>-0.99939999999999996</v>
      </c>
      <c r="AP270" s="16">
        <v>-1.1173</v>
      </c>
      <c r="AR270" s="16">
        <f t="shared" si="39"/>
        <v>1</v>
      </c>
      <c r="AS270" s="5">
        <f t="shared" si="38"/>
        <v>-1.2831999999999955E-2</v>
      </c>
    </row>
    <row r="271" spans="1:45" x14ac:dyDescent="0.25">
      <c r="A271" s="16" t="s">
        <v>408</v>
      </c>
      <c r="B271" s="16" t="s">
        <v>11</v>
      </c>
      <c r="C271" s="16" t="s">
        <v>232</v>
      </c>
      <c r="D271" s="16">
        <v>2012</v>
      </c>
      <c r="E271" s="16" t="s">
        <v>1165</v>
      </c>
      <c r="F271" s="16" t="s">
        <v>590</v>
      </c>
      <c r="G271" s="10">
        <v>235.70500000000001</v>
      </c>
      <c r="H271" s="73">
        <v>5.4625820000000003</v>
      </c>
      <c r="I271" s="16">
        <v>9319710</v>
      </c>
      <c r="J271" s="71">
        <v>7.4999999999999997E-2</v>
      </c>
      <c r="K271" s="71">
        <v>1.0780000000000001</v>
      </c>
      <c r="L271" s="16">
        <v>-1.6208260000000001</v>
      </c>
      <c r="M271" s="16">
        <v>-0.60251410000000005</v>
      </c>
      <c r="N271" s="16">
        <v>-0.88495919999999995</v>
      </c>
      <c r="O271" s="16">
        <v>-0.32234020000000002</v>
      </c>
      <c r="P271" s="16">
        <v>-0.69983770000000001</v>
      </c>
      <c r="Q271" s="16">
        <v>-1.1464620000000001</v>
      </c>
      <c r="R271" s="16">
        <v>0.15160000000000001</v>
      </c>
      <c r="S271" s="16">
        <v>6.4999999999999997E-4</v>
      </c>
      <c r="T271" s="16">
        <v>1E-4</v>
      </c>
      <c r="U271" s="16">
        <v>5.8209</v>
      </c>
      <c r="V271" s="16">
        <v>3.8460000000000001</v>
      </c>
      <c r="W271" s="16">
        <v>0.70799999999999996</v>
      </c>
      <c r="X271" s="16">
        <v>370.28100000000001</v>
      </c>
      <c r="Y271" s="16">
        <v>38.834800000000001</v>
      </c>
      <c r="Z271" s="16">
        <v>0.1069</v>
      </c>
      <c r="AA271" s="16">
        <v>-0.39770830000000001</v>
      </c>
      <c r="AB271" s="16">
        <v>7.0000000000000007E-2</v>
      </c>
      <c r="AC271" s="16">
        <v>7.22</v>
      </c>
      <c r="AD271" s="16">
        <v>29.3</v>
      </c>
      <c r="AE271" s="16">
        <v>0.17660000000000001</v>
      </c>
      <c r="AF271" s="16">
        <v>22.814499999999999</v>
      </c>
      <c r="AG271" s="16">
        <v>22109</v>
      </c>
      <c r="AH271" s="16">
        <v>1.34E-2</v>
      </c>
      <c r="AI271" s="16">
        <v>47.5</v>
      </c>
      <c r="AJ271" s="16">
        <v>75.3</v>
      </c>
      <c r="AK271" s="16">
        <v>-0.88970000000000005</v>
      </c>
      <c r="AL271" s="16">
        <v>-1.4428000000000001</v>
      </c>
      <c r="AM271" s="16">
        <v>-1.3166</v>
      </c>
      <c r="AN271" s="16">
        <v>-1.6854</v>
      </c>
      <c r="AO271" s="16">
        <v>-0.94310000000000005</v>
      </c>
      <c r="AP271" s="16">
        <v>-1.0734999999999999</v>
      </c>
      <c r="AR271" s="16">
        <f t="shared" si="39"/>
        <v>1</v>
      </c>
      <c r="AS271" s="5">
        <f t="shared" si="38"/>
        <v>4.5552999999999955E-2</v>
      </c>
    </row>
    <row r="272" spans="1:45" x14ac:dyDescent="0.25">
      <c r="A272" s="16" t="s">
        <v>408</v>
      </c>
      <c r="B272" s="16" t="s">
        <v>11</v>
      </c>
      <c r="C272" s="16" t="s">
        <v>232</v>
      </c>
      <c r="D272" s="16">
        <v>2013</v>
      </c>
      <c r="E272" s="16" t="s">
        <v>1144</v>
      </c>
      <c r="F272" s="16" t="s">
        <v>590</v>
      </c>
      <c r="G272" s="10">
        <v>239.33099999999999</v>
      </c>
      <c r="H272" s="73">
        <v>5.4778479999999998</v>
      </c>
      <c r="I272" s="16">
        <v>9600186</v>
      </c>
      <c r="J272" s="71">
        <v>-1.2E-2</v>
      </c>
      <c r="K272" s="71">
        <v>1.0649999999999999</v>
      </c>
      <c r="L272" s="16">
        <v>-1.524349</v>
      </c>
      <c r="M272" s="16">
        <v>-0.60252760000000005</v>
      </c>
      <c r="N272" s="16">
        <v>-0.92059429999999998</v>
      </c>
      <c r="O272" s="16">
        <v>-0.20610419999999999</v>
      </c>
      <c r="P272" s="16">
        <v>-0.68670609999999999</v>
      </c>
      <c r="Q272" s="16">
        <v>-1.0242500000000001</v>
      </c>
      <c r="R272" s="16">
        <v>0.15160000000000001</v>
      </c>
      <c r="S272" s="16">
        <v>4.0000000000000002E-4</v>
      </c>
      <c r="T272" s="16">
        <v>2.0000000000000001E-4</v>
      </c>
      <c r="U272" s="16">
        <v>5.4147999999999996</v>
      </c>
      <c r="V272" s="16">
        <v>4.0640000000000001</v>
      </c>
      <c r="W272" s="16">
        <v>0.77200000000000002</v>
      </c>
      <c r="X272" s="16">
        <v>370.05</v>
      </c>
      <c r="Y272" s="16">
        <v>43.194600000000001</v>
      </c>
      <c r="Z272" s="16">
        <v>0.12379999999999999</v>
      </c>
      <c r="AA272" s="16">
        <v>-0.37052190000000002</v>
      </c>
      <c r="AB272" s="16">
        <v>7.0000000000000007E-2</v>
      </c>
      <c r="AC272" s="16">
        <v>7.22</v>
      </c>
      <c r="AD272" s="16">
        <v>28.6</v>
      </c>
      <c r="AE272" s="16">
        <v>0.20910000000000001</v>
      </c>
      <c r="AF272" s="16">
        <v>24.962599999999998</v>
      </c>
      <c r="AG272" s="16">
        <v>26398.2</v>
      </c>
      <c r="AH272" s="16">
        <v>1.2999999999999999E-2</v>
      </c>
      <c r="AI272" s="16">
        <v>47.8</v>
      </c>
      <c r="AJ272" s="16">
        <v>75.5</v>
      </c>
      <c r="AK272" s="16">
        <v>-0.94730000000000003</v>
      </c>
      <c r="AL272" s="16">
        <v>-1.3794999999999999</v>
      </c>
      <c r="AM272" s="16">
        <v>-1.0637000000000001</v>
      </c>
      <c r="AN272" s="16">
        <v>-1.3102</v>
      </c>
      <c r="AO272" s="16">
        <v>-0.875</v>
      </c>
      <c r="AP272" s="16">
        <v>-1.0432999999999999</v>
      </c>
      <c r="AR272" s="16">
        <f t="shared" si="39"/>
        <v>1</v>
      </c>
      <c r="AS272" s="5">
        <f t="shared" si="38"/>
        <v>9.6477000000000146E-2</v>
      </c>
    </row>
    <row r="273" spans="1:45" x14ac:dyDescent="0.25">
      <c r="A273" s="16" t="s">
        <v>408</v>
      </c>
      <c r="B273" s="16" t="s">
        <v>11</v>
      </c>
      <c r="C273" s="16" t="s">
        <v>232</v>
      </c>
      <c r="D273" s="16">
        <v>2014</v>
      </c>
      <c r="E273" s="16" t="s">
        <v>1154</v>
      </c>
      <c r="F273" s="16" t="s">
        <v>590</v>
      </c>
      <c r="G273" s="10">
        <v>243.102</v>
      </c>
      <c r="H273" s="73">
        <v>5.4934810000000001</v>
      </c>
      <c r="I273" s="16">
        <v>9891790</v>
      </c>
      <c r="J273" s="71">
        <v>-7.0000000000000001E-3</v>
      </c>
      <c r="K273" s="71">
        <v>1.0580000000000001</v>
      </c>
      <c r="L273" s="16">
        <v>-1.3863479999999999</v>
      </c>
      <c r="M273" s="16">
        <v>-0.60440499999999997</v>
      </c>
      <c r="N273" s="16">
        <v>-0.89068780000000003</v>
      </c>
      <c r="O273" s="16">
        <v>-7.7665200000000004E-2</v>
      </c>
      <c r="P273" s="16">
        <v>-0.66829179999999999</v>
      </c>
      <c r="Q273" s="16">
        <v>-0.89018580000000003</v>
      </c>
      <c r="R273" s="16">
        <v>0.15160000000000001</v>
      </c>
      <c r="S273" s="16">
        <v>1.4999999999999999E-4</v>
      </c>
      <c r="T273" s="16">
        <v>1E-4</v>
      </c>
      <c r="U273" s="16">
        <v>5.5048000000000004</v>
      </c>
      <c r="V273" s="16">
        <v>4.282</v>
      </c>
      <c r="W273" s="16">
        <v>0.83599999999999997</v>
      </c>
      <c r="X273" s="16">
        <v>371.916</v>
      </c>
      <c r="Y273" s="16">
        <v>46.1004</v>
      </c>
      <c r="Z273" s="16">
        <v>0.14369999999999999</v>
      </c>
      <c r="AA273" s="16">
        <v>-0.45479960000000003</v>
      </c>
      <c r="AB273" s="16">
        <v>7.0000000000000007E-2</v>
      </c>
      <c r="AC273" s="16">
        <v>7.22</v>
      </c>
      <c r="AD273" s="16">
        <v>30.77</v>
      </c>
      <c r="AE273" s="16">
        <v>0.20669999999999999</v>
      </c>
      <c r="AF273" s="16">
        <v>30.462</v>
      </c>
      <c r="AG273" s="16">
        <v>21313.8</v>
      </c>
      <c r="AH273" s="16">
        <v>1.265E-2</v>
      </c>
      <c r="AI273" s="16">
        <v>48</v>
      </c>
      <c r="AJ273" s="16">
        <v>75.8</v>
      </c>
      <c r="AK273" s="16">
        <v>-1.0426</v>
      </c>
      <c r="AL273" s="16">
        <v>-1.1931</v>
      </c>
      <c r="AM273" s="16">
        <v>-1.1235999999999999</v>
      </c>
      <c r="AN273" s="16">
        <v>-0.8024</v>
      </c>
      <c r="AO273" s="16">
        <v>-0.70609999999999995</v>
      </c>
      <c r="AP273" s="16">
        <v>-0.93</v>
      </c>
      <c r="AR273" s="16">
        <f t="shared" si="39"/>
        <v>1</v>
      </c>
      <c r="AS273" s="5">
        <f t="shared" si="38"/>
        <v>0.13800100000000004</v>
      </c>
    </row>
    <row r="274" spans="1:45" x14ac:dyDescent="0.25">
      <c r="A274" s="16" t="s">
        <v>414</v>
      </c>
      <c r="B274" s="16" t="s">
        <v>12</v>
      </c>
      <c r="C274" s="16" t="s">
        <v>220</v>
      </c>
      <c r="D274" s="16">
        <v>1985</v>
      </c>
      <c r="E274" s="16" t="s">
        <v>900</v>
      </c>
      <c r="F274" s="16" t="s">
        <v>414</v>
      </c>
      <c r="G274" s="10">
        <v>28800.799999999999</v>
      </c>
      <c r="H274" s="73">
        <v>10.26816</v>
      </c>
      <c r="I274" s="16" t="s">
        <v>6700</v>
      </c>
      <c r="K274" s="71">
        <v>0.92400000000000004</v>
      </c>
      <c r="L274" s="16">
        <v>2.0580859999999999</v>
      </c>
      <c r="M274" s="16">
        <v>0.49773109999999998</v>
      </c>
      <c r="N274" s="16">
        <v>0.75292040000000005</v>
      </c>
      <c r="O274" s="16">
        <v>0.78045509999999996</v>
      </c>
      <c r="P274" s="16">
        <v>1.0166770000000001</v>
      </c>
      <c r="Q274" s="16">
        <v>1.5699810000000001</v>
      </c>
      <c r="R274" s="16">
        <v>1.3547</v>
      </c>
      <c r="S274" s="16">
        <v>3.27E-2</v>
      </c>
      <c r="T274" s="16">
        <v>3.4700000000000002E-2</v>
      </c>
      <c r="U274" s="16">
        <v>5.2381000000000002</v>
      </c>
      <c r="V274" s="16">
        <v>17.28</v>
      </c>
      <c r="W274" s="16">
        <v>10.39</v>
      </c>
      <c r="X274" s="16">
        <v>499.90600000000001</v>
      </c>
      <c r="Y274" s="16">
        <v>59.600700000000003</v>
      </c>
      <c r="Z274" s="16">
        <v>0.4214</v>
      </c>
      <c r="AA274" s="16">
        <v>-0.59691669999999997</v>
      </c>
      <c r="AB274" s="16">
        <v>0.41</v>
      </c>
      <c r="AC274" s="16">
        <v>0</v>
      </c>
      <c r="AD274" s="16">
        <v>37.44</v>
      </c>
      <c r="AE274" s="16">
        <v>30.650600000000001</v>
      </c>
      <c r="AF274" s="16">
        <v>0</v>
      </c>
      <c r="AG274" s="16">
        <v>570676</v>
      </c>
      <c r="AH274" s="16">
        <v>1.1496999999999999</v>
      </c>
      <c r="AI274" s="16">
        <v>99.5</v>
      </c>
      <c r="AJ274" s="16">
        <v>100</v>
      </c>
      <c r="AK274" s="16">
        <v>1.4371</v>
      </c>
      <c r="AL274" s="16">
        <v>1.1621999999999999</v>
      </c>
      <c r="AM274" s="16">
        <v>2.1964000000000001</v>
      </c>
      <c r="AN274" s="16">
        <v>1.3152999999999999</v>
      </c>
      <c r="AO274" s="16">
        <v>1.0841000000000001</v>
      </c>
      <c r="AP274" s="16">
        <v>1.0980000000000001</v>
      </c>
      <c r="AR274" s="16">
        <f t="shared" si="39"/>
        <v>1</v>
      </c>
      <c r="AS274" s="5">
        <f t="shared" si="38"/>
        <v>0</v>
      </c>
    </row>
    <row r="275" spans="1:45" x14ac:dyDescent="0.25">
      <c r="A275" s="16" t="s">
        <v>414</v>
      </c>
      <c r="B275" s="16" t="s">
        <v>12</v>
      </c>
      <c r="C275" s="16" t="s">
        <v>220</v>
      </c>
      <c r="D275" s="16">
        <v>1986</v>
      </c>
      <c r="E275" s="16" t="s">
        <v>914</v>
      </c>
      <c r="F275" s="16" t="s">
        <v>414</v>
      </c>
      <c r="G275" s="10">
        <v>29315.3</v>
      </c>
      <c r="H275" s="73">
        <v>10.285869999999999</v>
      </c>
      <c r="I275" s="16" t="s">
        <v>6700</v>
      </c>
      <c r="J275" s="71">
        <v>1.0999999999999999E-2</v>
      </c>
      <c r="K275" s="71">
        <v>0.93400000000000005</v>
      </c>
      <c r="L275" s="16">
        <v>2.11965</v>
      </c>
      <c r="M275" s="16">
        <v>0.5343696</v>
      </c>
      <c r="N275" s="16">
        <v>0.7500561</v>
      </c>
      <c r="O275" s="16">
        <v>0.85256469999999995</v>
      </c>
      <c r="P275" s="16">
        <v>1.0479860000000001</v>
      </c>
      <c r="Q275" s="16">
        <v>1.5676749999999999</v>
      </c>
      <c r="R275" s="16">
        <v>1.3856999999999999</v>
      </c>
      <c r="S275" s="16">
        <v>3.2000000000000001E-2</v>
      </c>
      <c r="T275" s="16">
        <v>3.7100000000000001E-2</v>
      </c>
      <c r="U275" s="16">
        <v>4.8338999999999999</v>
      </c>
      <c r="V275" s="16">
        <v>17.847999999999999</v>
      </c>
      <c r="W275" s="16">
        <v>10.826000000000001</v>
      </c>
      <c r="X275" s="16">
        <v>500.08699999999999</v>
      </c>
      <c r="Y275" s="16">
        <v>60.062800000000003</v>
      </c>
      <c r="Z275" s="16">
        <v>0.45190000000000002</v>
      </c>
      <c r="AA275" s="16">
        <v>-0.61206349999999998</v>
      </c>
      <c r="AB275" s="16">
        <v>0.41</v>
      </c>
      <c r="AC275" s="16">
        <v>0</v>
      </c>
      <c r="AD275" s="16">
        <v>37.83</v>
      </c>
      <c r="AE275" s="16">
        <v>32.584800000000001</v>
      </c>
      <c r="AF275" s="16">
        <v>3.8300000000000001E-2</v>
      </c>
      <c r="AG275" s="16">
        <v>584283</v>
      </c>
      <c r="AH275" s="16">
        <v>1.1483000000000001</v>
      </c>
      <c r="AI275" s="16">
        <v>99.5</v>
      </c>
      <c r="AJ275" s="16">
        <v>100</v>
      </c>
      <c r="AK275" s="16">
        <v>1.4348000000000001</v>
      </c>
      <c r="AL275" s="16">
        <v>1.175</v>
      </c>
      <c r="AM275" s="16">
        <v>2.1726000000000001</v>
      </c>
      <c r="AN275" s="16">
        <v>1.2945</v>
      </c>
      <c r="AO275" s="16">
        <v>1.0921000000000001</v>
      </c>
      <c r="AP275" s="16">
        <v>1.109</v>
      </c>
      <c r="AR275" s="16">
        <f t="shared" si="39"/>
        <v>1</v>
      </c>
      <c r="AS275" s="5">
        <f t="shared" si="38"/>
        <v>6.1564000000000174E-2</v>
      </c>
    </row>
    <row r="276" spans="1:45" x14ac:dyDescent="0.25">
      <c r="A276" s="16" t="s">
        <v>414</v>
      </c>
      <c r="B276" s="16" t="s">
        <v>12</v>
      </c>
      <c r="C276" s="16" t="s">
        <v>220</v>
      </c>
      <c r="D276" s="16">
        <v>1987</v>
      </c>
      <c r="E276" s="16" t="s">
        <v>925</v>
      </c>
      <c r="F276" s="16" t="s">
        <v>414</v>
      </c>
      <c r="G276" s="10">
        <v>29966</v>
      </c>
      <c r="H276" s="73">
        <v>10.30782</v>
      </c>
      <c r="I276" s="16" t="s">
        <v>6700</v>
      </c>
      <c r="J276" s="71">
        <v>1.2E-2</v>
      </c>
      <c r="K276" s="71">
        <v>0.94499999999999995</v>
      </c>
      <c r="L276" s="16">
        <v>2.1955830000000001</v>
      </c>
      <c r="M276" s="16">
        <v>0.54211560000000003</v>
      </c>
      <c r="N276" s="16">
        <v>0.76264770000000004</v>
      </c>
      <c r="O276" s="16">
        <v>0.95794299999999999</v>
      </c>
      <c r="P276" s="16">
        <v>1.0891820000000001</v>
      </c>
      <c r="Q276" s="16">
        <v>1.565334</v>
      </c>
      <c r="R276" s="16">
        <v>1.4167000000000001</v>
      </c>
      <c r="S276" s="16">
        <v>3.1300000000000001E-2</v>
      </c>
      <c r="T276" s="16">
        <v>3.6400000000000002E-2</v>
      </c>
      <c r="U276" s="16">
        <v>4.5598000000000001</v>
      </c>
      <c r="V276" s="16">
        <v>18.416</v>
      </c>
      <c r="W276" s="16">
        <v>11.262</v>
      </c>
      <c r="X276" s="16">
        <v>500.54599999999999</v>
      </c>
      <c r="Y276" s="16">
        <v>60.524900000000002</v>
      </c>
      <c r="Z276" s="16">
        <v>0.50019999999999998</v>
      </c>
      <c r="AA276" s="16">
        <v>-0.62721020000000005</v>
      </c>
      <c r="AB276" s="16">
        <v>0.41</v>
      </c>
      <c r="AC276" s="16">
        <v>0</v>
      </c>
      <c r="AD276" s="16">
        <v>38.22</v>
      </c>
      <c r="AE276" s="16">
        <v>33.956299999999999</v>
      </c>
      <c r="AF276" s="16">
        <v>7.2800000000000004E-2</v>
      </c>
      <c r="AG276" s="16">
        <v>631464</v>
      </c>
      <c r="AH276" s="16">
        <v>1.1469</v>
      </c>
      <c r="AI276" s="16">
        <v>99.5</v>
      </c>
      <c r="AJ276" s="16">
        <v>100</v>
      </c>
      <c r="AK276" s="16">
        <v>1.4325000000000001</v>
      </c>
      <c r="AL276" s="16">
        <v>1.1877</v>
      </c>
      <c r="AM276" s="16">
        <v>2.1488</v>
      </c>
      <c r="AN276" s="16">
        <v>1.2737000000000001</v>
      </c>
      <c r="AO276" s="16">
        <v>1.1001000000000001</v>
      </c>
      <c r="AP276" s="16">
        <v>1.1198999999999999</v>
      </c>
      <c r="AR276" s="16">
        <f t="shared" si="39"/>
        <v>1</v>
      </c>
      <c r="AS276" s="5">
        <f t="shared" si="38"/>
        <v>7.5933000000000028E-2</v>
      </c>
    </row>
    <row r="277" spans="1:45" x14ac:dyDescent="0.25">
      <c r="A277" s="16" t="s">
        <v>414</v>
      </c>
      <c r="B277" s="16" t="s">
        <v>12</v>
      </c>
      <c r="C277" s="16" t="s">
        <v>220</v>
      </c>
      <c r="D277" s="16">
        <v>1988</v>
      </c>
      <c r="E277" s="16" t="s">
        <v>920</v>
      </c>
      <c r="F277" s="16" t="s">
        <v>414</v>
      </c>
      <c r="G277" s="10">
        <v>31281.7</v>
      </c>
      <c r="H277" s="73">
        <v>10.35079</v>
      </c>
      <c r="I277" s="16" t="s">
        <v>6700</v>
      </c>
      <c r="J277" s="71">
        <v>2.3E-2</v>
      </c>
      <c r="K277" s="71">
        <v>0.96799999999999997</v>
      </c>
      <c r="L277" s="16">
        <v>2.2339120000000001</v>
      </c>
      <c r="M277" s="16">
        <v>0.55457630000000002</v>
      </c>
      <c r="N277" s="16">
        <v>0.77305250000000003</v>
      </c>
      <c r="O277" s="16">
        <v>0.99117420000000001</v>
      </c>
      <c r="P277" s="16">
        <v>1.119076</v>
      </c>
      <c r="Q277" s="16">
        <v>1.5629949999999999</v>
      </c>
      <c r="R277" s="16">
        <v>1.4478</v>
      </c>
      <c r="S277" s="16">
        <v>3.0599999999999999E-2</v>
      </c>
      <c r="T277" s="16">
        <v>3.6200000000000003E-2</v>
      </c>
      <c r="U277" s="16">
        <v>4.2843999999999998</v>
      </c>
      <c r="V277" s="16">
        <v>18.984000000000002</v>
      </c>
      <c r="W277" s="16">
        <v>11.698</v>
      </c>
      <c r="X277" s="16">
        <v>500.68299999999999</v>
      </c>
      <c r="Y277" s="16">
        <v>60.986899999999999</v>
      </c>
      <c r="Z277" s="16">
        <v>0.50990000000000002</v>
      </c>
      <c r="AA277" s="16">
        <v>-0.64235690000000001</v>
      </c>
      <c r="AB277" s="16">
        <v>0.41</v>
      </c>
      <c r="AC277" s="16">
        <v>0</v>
      </c>
      <c r="AD277" s="16">
        <v>38.61</v>
      </c>
      <c r="AE277" s="16">
        <v>35.493200000000002</v>
      </c>
      <c r="AF277" s="16">
        <v>0.19289999999999999</v>
      </c>
      <c r="AG277" s="16">
        <v>651820</v>
      </c>
      <c r="AH277" s="16">
        <v>1.1455</v>
      </c>
      <c r="AI277" s="16">
        <v>99.5</v>
      </c>
      <c r="AJ277" s="16">
        <v>100</v>
      </c>
      <c r="AK277" s="16">
        <v>1.4300999999999999</v>
      </c>
      <c r="AL277" s="16">
        <v>1.2004999999999999</v>
      </c>
      <c r="AM277" s="16">
        <v>2.125</v>
      </c>
      <c r="AN277" s="16">
        <v>1.2527999999999999</v>
      </c>
      <c r="AO277" s="16">
        <v>1.1081000000000001</v>
      </c>
      <c r="AP277" s="16">
        <v>1.1309</v>
      </c>
      <c r="AR277" s="16">
        <f t="shared" si="39"/>
        <v>1</v>
      </c>
      <c r="AS277" s="5">
        <f t="shared" si="38"/>
        <v>3.8329000000000057E-2</v>
      </c>
    </row>
    <row r="278" spans="1:45" x14ac:dyDescent="0.25">
      <c r="A278" s="16" t="s">
        <v>414</v>
      </c>
      <c r="B278" s="16" t="s">
        <v>12</v>
      </c>
      <c r="C278" s="16" t="s">
        <v>220</v>
      </c>
      <c r="D278" s="16">
        <v>1989</v>
      </c>
      <c r="E278" s="16" t="s">
        <v>912</v>
      </c>
      <c r="F278" s="16" t="s">
        <v>414</v>
      </c>
      <c r="G278" s="10">
        <v>32249.599999999999</v>
      </c>
      <c r="H278" s="73">
        <v>10.381259999999999</v>
      </c>
      <c r="I278" s="16" t="s">
        <v>6700</v>
      </c>
      <c r="J278" s="71">
        <v>1.2E-2</v>
      </c>
      <c r="K278" s="71">
        <v>0.97899999999999998</v>
      </c>
      <c r="L278" s="16">
        <v>2.3618100000000002</v>
      </c>
      <c r="M278" s="16">
        <v>0.59773889999999996</v>
      </c>
      <c r="N278" s="16">
        <v>0.92517760000000004</v>
      </c>
      <c r="O278" s="16">
        <v>1.049266</v>
      </c>
      <c r="P278" s="16">
        <v>1.152757</v>
      </c>
      <c r="Q278" s="16">
        <v>1.5606720000000001</v>
      </c>
      <c r="R278" s="16">
        <v>1.4787999999999999</v>
      </c>
      <c r="S278" s="16">
        <v>2.9899999999999999E-2</v>
      </c>
      <c r="T278" s="16">
        <v>3.9300000000000002E-2</v>
      </c>
      <c r="U278" s="16">
        <v>5.3254000000000001</v>
      </c>
      <c r="V278" s="16">
        <v>19.552</v>
      </c>
      <c r="W278" s="16">
        <v>12.134</v>
      </c>
      <c r="X278" s="16">
        <v>501.33600000000001</v>
      </c>
      <c r="Y278" s="16">
        <v>61.448999999999998</v>
      </c>
      <c r="Z278" s="16">
        <v>0.53290000000000004</v>
      </c>
      <c r="AA278" s="16">
        <v>-0.65750350000000002</v>
      </c>
      <c r="AB278" s="16">
        <v>0.41</v>
      </c>
      <c r="AC278" s="16">
        <v>0</v>
      </c>
      <c r="AD278" s="16">
        <v>39</v>
      </c>
      <c r="AE278" s="16">
        <v>37.294499999999999</v>
      </c>
      <c r="AF278" s="16">
        <v>0.30940000000000001</v>
      </c>
      <c r="AG278" s="16">
        <v>672963</v>
      </c>
      <c r="AH278" s="16">
        <v>1.1440999999999999</v>
      </c>
      <c r="AI278" s="16">
        <v>99.5</v>
      </c>
      <c r="AJ278" s="16">
        <v>100</v>
      </c>
      <c r="AK278" s="16">
        <v>1.4278</v>
      </c>
      <c r="AL278" s="16">
        <v>1.2132000000000001</v>
      </c>
      <c r="AM278" s="16">
        <v>2.1012</v>
      </c>
      <c r="AN278" s="16">
        <v>1.232</v>
      </c>
      <c r="AO278" s="16">
        <v>1.1161000000000001</v>
      </c>
      <c r="AP278" s="16">
        <v>1.1418999999999999</v>
      </c>
      <c r="AR278" s="16">
        <f t="shared" si="39"/>
        <v>1</v>
      </c>
      <c r="AS278" s="5">
        <f t="shared" si="38"/>
        <v>0.12789800000000007</v>
      </c>
    </row>
    <row r="279" spans="1:45" x14ac:dyDescent="0.25">
      <c r="A279" s="16" t="s">
        <v>414</v>
      </c>
      <c r="B279" s="16" t="s">
        <v>12</v>
      </c>
      <c r="C279" s="16" t="s">
        <v>220</v>
      </c>
      <c r="D279" s="16">
        <v>1990</v>
      </c>
      <c r="E279" s="16" t="s">
        <v>917</v>
      </c>
      <c r="F279" s="16" t="s">
        <v>414</v>
      </c>
      <c r="G279" s="10">
        <v>33162.300000000003</v>
      </c>
      <c r="H279" s="73">
        <v>10.40917</v>
      </c>
      <c r="I279" s="16" t="s">
        <v>6700</v>
      </c>
      <c r="J279" s="71">
        <v>0</v>
      </c>
      <c r="K279" s="71">
        <v>0.98</v>
      </c>
      <c r="L279" s="16">
        <v>2.40578</v>
      </c>
      <c r="M279" s="16">
        <v>0.63955019999999996</v>
      </c>
      <c r="N279" s="16">
        <v>0.96890010000000004</v>
      </c>
      <c r="O279" s="16">
        <v>1.024227</v>
      </c>
      <c r="P279" s="16">
        <v>1.1936100000000001</v>
      </c>
      <c r="Q279" s="16">
        <v>1.5583480000000001</v>
      </c>
      <c r="R279" s="16">
        <v>1.5098</v>
      </c>
      <c r="S279" s="16">
        <v>3.1800000000000002E-2</v>
      </c>
      <c r="T279" s="16">
        <v>4.1200000000000001E-2</v>
      </c>
      <c r="U279" s="16">
        <v>5.3472</v>
      </c>
      <c r="V279" s="16">
        <v>20.12</v>
      </c>
      <c r="W279" s="16">
        <v>12.57</v>
      </c>
      <c r="X279" s="16">
        <v>501.79700000000003</v>
      </c>
      <c r="Y279" s="16">
        <v>61.911000000000001</v>
      </c>
      <c r="Z279" s="16">
        <v>0.51629999999999998</v>
      </c>
      <c r="AA279" s="16">
        <v>-0.64585230000000005</v>
      </c>
      <c r="AB279" s="16">
        <v>0.41</v>
      </c>
      <c r="AC279" s="16">
        <v>0</v>
      </c>
      <c r="AD279" s="16">
        <v>38.700000000000003</v>
      </c>
      <c r="AE279" s="16">
        <v>39.211599999999997</v>
      </c>
      <c r="AF279" s="16">
        <v>0.42970000000000003</v>
      </c>
      <c r="AG279" s="16">
        <v>705221</v>
      </c>
      <c r="AH279" s="16">
        <v>1.1427</v>
      </c>
      <c r="AI279" s="16">
        <v>99.5</v>
      </c>
      <c r="AJ279" s="16">
        <v>100</v>
      </c>
      <c r="AK279" s="16">
        <v>1.4255</v>
      </c>
      <c r="AL279" s="16">
        <v>1.226</v>
      </c>
      <c r="AM279" s="16">
        <v>2.0773999999999999</v>
      </c>
      <c r="AN279" s="16">
        <v>1.2112000000000001</v>
      </c>
      <c r="AO279" s="16">
        <v>1.1241000000000001</v>
      </c>
      <c r="AP279" s="16">
        <v>1.1528</v>
      </c>
      <c r="AR279" s="16">
        <f t="shared" si="39"/>
        <v>1</v>
      </c>
      <c r="AS279" s="5">
        <f t="shared" si="38"/>
        <v>4.3969999999999843E-2</v>
      </c>
    </row>
    <row r="280" spans="1:45" x14ac:dyDescent="0.25">
      <c r="A280" s="16" t="s">
        <v>414</v>
      </c>
      <c r="B280" s="16" t="s">
        <v>12</v>
      </c>
      <c r="C280" s="16" t="s">
        <v>220</v>
      </c>
      <c r="D280" s="16">
        <v>1991</v>
      </c>
      <c r="E280" s="16" t="s">
        <v>929</v>
      </c>
      <c r="F280" s="16" t="s">
        <v>414</v>
      </c>
      <c r="G280" s="10">
        <v>33645</v>
      </c>
      <c r="H280" s="73">
        <v>10.42362</v>
      </c>
      <c r="I280" s="16" t="s">
        <v>6700</v>
      </c>
      <c r="J280" s="71">
        <v>1.2999999999999999E-2</v>
      </c>
      <c r="K280" s="71">
        <v>0.99299999999999999</v>
      </c>
      <c r="L280" s="16">
        <v>2.4626209999999999</v>
      </c>
      <c r="M280" s="16">
        <v>0.6518756</v>
      </c>
      <c r="N280" s="16">
        <v>1.034422</v>
      </c>
      <c r="O280" s="16">
        <v>1.0543039999999999</v>
      </c>
      <c r="P280" s="16">
        <v>1.2138910000000001</v>
      </c>
      <c r="Q280" s="16">
        <v>1.556025</v>
      </c>
      <c r="R280" s="16">
        <v>1.5407999999999999</v>
      </c>
      <c r="S280" s="16">
        <v>2.9600000000000001E-2</v>
      </c>
      <c r="T280" s="16">
        <v>4.1599999999999998E-2</v>
      </c>
      <c r="U280" s="16">
        <v>5.3691000000000004</v>
      </c>
      <c r="V280" s="16">
        <v>21.763999999999999</v>
      </c>
      <c r="W280" s="16">
        <v>12.962</v>
      </c>
      <c r="X280" s="16">
        <v>502.46300000000002</v>
      </c>
      <c r="Y280" s="16">
        <v>62.373100000000001</v>
      </c>
      <c r="Z280" s="16">
        <v>0.52</v>
      </c>
      <c r="AA280" s="16">
        <v>-0.68468989999999996</v>
      </c>
      <c r="AB280" s="16">
        <v>0.41</v>
      </c>
      <c r="AC280" s="16">
        <v>0</v>
      </c>
      <c r="AD280" s="16">
        <v>39.700000000000003</v>
      </c>
      <c r="AE280" s="16">
        <v>40.915399999999998</v>
      </c>
      <c r="AF280" s="16">
        <v>0.51359999999999995</v>
      </c>
      <c r="AG280" s="16">
        <v>711541</v>
      </c>
      <c r="AH280" s="16">
        <v>1.1309</v>
      </c>
      <c r="AI280" s="16">
        <v>99.5</v>
      </c>
      <c r="AJ280" s="16">
        <v>100</v>
      </c>
      <c r="AK280" s="16">
        <v>1.4232</v>
      </c>
      <c r="AL280" s="16">
        <v>1.2386999999999999</v>
      </c>
      <c r="AM280" s="16">
        <v>2.0535999999999999</v>
      </c>
      <c r="AN280" s="16">
        <v>1.1903999999999999</v>
      </c>
      <c r="AO280" s="16">
        <v>1.1321000000000001</v>
      </c>
      <c r="AP280" s="16">
        <v>1.1637999999999999</v>
      </c>
      <c r="AR280" s="16">
        <f t="shared" si="39"/>
        <v>1</v>
      </c>
      <c r="AS280" s="5">
        <f t="shared" si="38"/>
        <v>5.6840999999999919E-2</v>
      </c>
    </row>
    <row r="281" spans="1:45" x14ac:dyDescent="0.25">
      <c r="A281" s="16" t="s">
        <v>414</v>
      </c>
      <c r="B281" s="16" t="s">
        <v>12</v>
      </c>
      <c r="C281" s="16" t="s">
        <v>220</v>
      </c>
      <c r="D281" s="16">
        <v>1992</v>
      </c>
      <c r="E281" s="16" t="s">
        <v>901</v>
      </c>
      <c r="F281" s="16" t="s">
        <v>414</v>
      </c>
      <c r="G281" s="10">
        <v>34021.699999999997</v>
      </c>
      <c r="H281" s="73">
        <v>10.434749999999999</v>
      </c>
      <c r="I281" s="16" t="s">
        <v>6700</v>
      </c>
      <c r="J281" s="71">
        <v>8.0000000000000002E-3</v>
      </c>
      <c r="K281" s="71">
        <v>1.0009999999999999</v>
      </c>
      <c r="L281" s="16">
        <v>2.5268609999999998</v>
      </c>
      <c r="M281" s="16">
        <v>0.68906800000000001</v>
      </c>
      <c r="N281" s="16">
        <v>1.101558</v>
      </c>
      <c r="O281" s="16">
        <v>1.0763309999999999</v>
      </c>
      <c r="P281" s="16">
        <v>1.2334229999999999</v>
      </c>
      <c r="Q281" s="16">
        <v>1.553704</v>
      </c>
      <c r="R281" s="16">
        <v>1.5718000000000001</v>
      </c>
      <c r="S281" s="16">
        <v>2.8799999999999999E-2</v>
      </c>
      <c r="T281" s="16">
        <v>4.41E-2</v>
      </c>
      <c r="U281" s="16">
        <v>5.3909000000000002</v>
      </c>
      <c r="V281" s="16">
        <v>23.408000000000001</v>
      </c>
      <c r="W281" s="16">
        <v>13.353999999999999</v>
      </c>
      <c r="X281" s="16">
        <v>503.38499999999999</v>
      </c>
      <c r="Y281" s="16">
        <v>62.8352</v>
      </c>
      <c r="Z281" s="16">
        <v>0.52010000000000001</v>
      </c>
      <c r="AA281" s="16">
        <v>-0.7196437</v>
      </c>
      <c r="AB281" s="16">
        <v>0.41</v>
      </c>
      <c r="AC281" s="16">
        <v>0</v>
      </c>
      <c r="AD281" s="16">
        <v>40.6</v>
      </c>
      <c r="AE281" s="16">
        <v>42.4315</v>
      </c>
      <c r="AF281" s="16">
        <v>0.61150000000000004</v>
      </c>
      <c r="AG281" s="16">
        <v>710890</v>
      </c>
      <c r="AH281" s="16">
        <v>1.1311</v>
      </c>
      <c r="AI281" s="16">
        <v>99.5</v>
      </c>
      <c r="AJ281" s="16">
        <v>100</v>
      </c>
      <c r="AK281" s="16">
        <v>1.4209000000000001</v>
      </c>
      <c r="AL281" s="16">
        <v>1.2515000000000001</v>
      </c>
      <c r="AM281" s="16">
        <v>2.0297999999999998</v>
      </c>
      <c r="AN281" s="16">
        <v>1.1695</v>
      </c>
      <c r="AO281" s="16">
        <v>1.1400999999999999</v>
      </c>
      <c r="AP281" s="16">
        <v>1.1748000000000001</v>
      </c>
      <c r="AR281" s="16">
        <f t="shared" si="39"/>
        <v>1</v>
      </c>
      <c r="AS281" s="5">
        <f t="shared" si="38"/>
        <v>6.4239999999999853E-2</v>
      </c>
    </row>
    <row r="282" spans="1:45" x14ac:dyDescent="0.25">
      <c r="A282" s="16" t="s">
        <v>414</v>
      </c>
      <c r="B282" s="16" t="s">
        <v>12</v>
      </c>
      <c r="C282" s="16" t="s">
        <v>220</v>
      </c>
      <c r="D282" s="16">
        <v>1993</v>
      </c>
      <c r="E282" s="16" t="s">
        <v>908</v>
      </c>
      <c r="F282" s="16" t="s">
        <v>414</v>
      </c>
      <c r="G282" s="10">
        <v>33563</v>
      </c>
      <c r="H282" s="73">
        <v>10.42118</v>
      </c>
      <c r="I282" s="16" t="s">
        <v>6700</v>
      </c>
      <c r="J282" s="71">
        <v>-3.0000000000000001E-3</v>
      </c>
      <c r="K282" s="71">
        <v>0.998</v>
      </c>
      <c r="L282" s="16">
        <v>2.6015999999999999</v>
      </c>
      <c r="M282" s="16">
        <v>0.73999599999999999</v>
      </c>
      <c r="N282" s="16">
        <v>1.1629560000000001</v>
      </c>
      <c r="O282" s="16">
        <v>1.12598</v>
      </c>
      <c r="P282" s="16">
        <v>1.2407630000000001</v>
      </c>
      <c r="Q282" s="16">
        <v>1.55138</v>
      </c>
      <c r="R282" s="16">
        <v>1.6029</v>
      </c>
      <c r="S282" s="16">
        <v>3.6299999999999999E-2</v>
      </c>
      <c r="T282" s="16">
        <v>4.4699999999999997E-2</v>
      </c>
      <c r="U282" s="16">
        <v>5.3518999999999997</v>
      </c>
      <c r="V282" s="16">
        <v>25.052</v>
      </c>
      <c r="W282" s="16">
        <v>13.746</v>
      </c>
      <c r="X282" s="16">
        <v>504.40899999999999</v>
      </c>
      <c r="Y282" s="16">
        <v>63.297199999999997</v>
      </c>
      <c r="Z282" s="16">
        <v>0.53710000000000002</v>
      </c>
      <c r="AA282" s="16">
        <v>-0.74294640000000001</v>
      </c>
      <c r="AB282" s="16">
        <v>0.41</v>
      </c>
      <c r="AC282" s="16">
        <v>0</v>
      </c>
      <c r="AD282" s="16">
        <v>41.2</v>
      </c>
      <c r="AE282" s="16">
        <v>43.559899999999999</v>
      </c>
      <c r="AF282" s="16">
        <v>0.67159999999999997</v>
      </c>
      <c r="AG282" s="16">
        <v>694811</v>
      </c>
      <c r="AH282" s="16">
        <v>1.1331</v>
      </c>
      <c r="AI282" s="16">
        <v>99.5</v>
      </c>
      <c r="AJ282" s="16">
        <v>100</v>
      </c>
      <c r="AK282" s="16">
        <v>1.4186000000000001</v>
      </c>
      <c r="AL282" s="16">
        <v>1.2643</v>
      </c>
      <c r="AM282" s="16">
        <v>2.0059999999999998</v>
      </c>
      <c r="AN282" s="16">
        <v>1.1487000000000001</v>
      </c>
      <c r="AO282" s="16">
        <v>1.1480999999999999</v>
      </c>
      <c r="AP282" s="16">
        <v>1.1857</v>
      </c>
      <c r="AR282" s="16">
        <f t="shared" si="39"/>
        <v>1</v>
      </c>
      <c r="AS282" s="5">
        <f t="shared" si="38"/>
        <v>7.4739000000000111E-2</v>
      </c>
    </row>
    <row r="283" spans="1:45" x14ac:dyDescent="0.25">
      <c r="A283" s="16" t="s">
        <v>414</v>
      </c>
      <c r="B283" s="16" t="s">
        <v>12</v>
      </c>
      <c r="C283" s="16" t="s">
        <v>220</v>
      </c>
      <c r="D283" s="16">
        <v>1994</v>
      </c>
      <c r="E283" s="16" t="s">
        <v>905</v>
      </c>
      <c r="F283" s="16" t="s">
        <v>414</v>
      </c>
      <c r="G283" s="10">
        <v>34539.5</v>
      </c>
      <c r="H283" s="73">
        <v>10.449859999999999</v>
      </c>
      <c r="I283" s="16" t="s">
        <v>6700</v>
      </c>
      <c r="J283" s="71">
        <v>1.9E-2</v>
      </c>
      <c r="K283" s="71">
        <v>1.0169999999999999</v>
      </c>
      <c r="L283" s="16">
        <v>2.6715300000000002</v>
      </c>
      <c r="M283" s="16">
        <v>0.76693789999999995</v>
      </c>
      <c r="N283" s="16">
        <v>1.2321310000000001</v>
      </c>
      <c r="O283" s="16">
        <v>1.166372</v>
      </c>
      <c r="P283" s="16">
        <v>1.2618279999999999</v>
      </c>
      <c r="Q283" s="16">
        <v>1.5490569999999999</v>
      </c>
      <c r="R283" s="16">
        <v>1.6338999999999999</v>
      </c>
      <c r="S283" s="16">
        <v>2.86E-2</v>
      </c>
      <c r="T283" s="16">
        <v>4.8899999999999999E-2</v>
      </c>
      <c r="U283" s="16">
        <v>5.3905000000000003</v>
      </c>
      <c r="V283" s="16">
        <v>26.696000000000002</v>
      </c>
      <c r="W283" s="16">
        <v>14.138</v>
      </c>
      <c r="X283" s="16">
        <v>505.37200000000001</v>
      </c>
      <c r="Y283" s="16">
        <v>63.759300000000003</v>
      </c>
      <c r="Z283" s="16">
        <v>0.55479999999999996</v>
      </c>
      <c r="AA283" s="16">
        <v>-0.73517889999999997</v>
      </c>
      <c r="AB283" s="16">
        <v>0.41</v>
      </c>
      <c r="AC283" s="16">
        <v>0</v>
      </c>
      <c r="AD283" s="16">
        <v>41</v>
      </c>
      <c r="AE283" s="16">
        <v>44.853299999999997</v>
      </c>
      <c r="AF283" s="16">
        <v>1.2643</v>
      </c>
      <c r="AG283" s="16">
        <v>705257</v>
      </c>
      <c r="AH283" s="16">
        <v>1.1269</v>
      </c>
      <c r="AI283" s="16">
        <v>99.5</v>
      </c>
      <c r="AJ283" s="16">
        <v>100</v>
      </c>
      <c r="AK283" s="16">
        <v>1.4162999999999999</v>
      </c>
      <c r="AL283" s="16">
        <v>1.2769999999999999</v>
      </c>
      <c r="AM283" s="16">
        <v>1.9822</v>
      </c>
      <c r="AN283" s="16">
        <v>1.1278999999999999</v>
      </c>
      <c r="AO283" s="16">
        <v>1.1560999999999999</v>
      </c>
      <c r="AP283" s="16">
        <v>1.1967000000000001</v>
      </c>
      <c r="AR283" s="16">
        <f t="shared" si="39"/>
        <v>1</v>
      </c>
      <c r="AS283" s="5">
        <f t="shared" si="38"/>
        <v>6.993000000000027E-2</v>
      </c>
    </row>
    <row r="284" spans="1:45" x14ac:dyDescent="0.25">
      <c r="A284" s="16" t="s">
        <v>414</v>
      </c>
      <c r="B284" s="16" t="s">
        <v>12</v>
      </c>
      <c r="C284" s="16" t="s">
        <v>220</v>
      </c>
      <c r="D284" s="16">
        <v>1995</v>
      </c>
      <c r="E284" s="16" t="s">
        <v>916</v>
      </c>
      <c r="F284" s="16" t="s">
        <v>414</v>
      </c>
      <c r="G284" s="10">
        <v>35289.199999999997</v>
      </c>
      <c r="H284" s="73">
        <v>10.47133</v>
      </c>
      <c r="I284" s="16" t="s">
        <v>6700</v>
      </c>
      <c r="J284" s="71">
        <v>-1.2E-2</v>
      </c>
      <c r="K284" s="71">
        <v>1.0049999999999999</v>
      </c>
      <c r="L284" s="16">
        <v>2.6090580000000001</v>
      </c>
      <c r="M284" s="16">
        <v>0.79321660000000005</v>
      </c>
      <c r="N284" s="16">
        <v>1.0422340000000001</v>
      </c>
      <c r="O284" s="16">
        <v>1.156536</v>
      </c>
      <c r="P284" s="16">
        <v>1.296457</v>
      </c>
      <c r="Q284" s="16">
        <v>1.5467329999999999</v>
      </c>
      <c r="R284" s="16">
        <v>1.6649</v>
      </c>
      <c r="S284" s="16">
        <v>2.5899999999999999E-2</v>
      </c>
      <c r="T284" s="16">
        <v>5.0999999999999997E-2</v>
      </c>
      <c r="U284" s="16">
        <v>2.9773000000000001</v>
      </c>
      <c r="V284" s="16">
        <v>28.34</v>
      </c>
      <c r="W284" s="16">
        <v>14.53</v>
      </c>
      <c r="X284" s="16">
        <v>506.142</v>
      </c>
      <c r="Y284" s="16">
        <v>64.221299999999999</v>
      </c>
      <c r="Z284" s="16">
        <v>0.54279999999999995</v>
      </c>
      <c r="AA284" s="16">
        <v>-0.74294640000000001</v>
      </c>
      <c r="AB284" s="16">
        <v>0.41</v>
      </c>
      <c r="AC284" s="16">
        <v>0</v>
      </c>
      <c r="AD284" s="16">
        <v>41.2</v>
      </c>
      <c r="AE284" s="16">
        <v>46.074800000000003</v>
      </c>
      <c r="AF284" s="16">
        <v>2.3151000000000002</v>
      </c>
      <c r="AG284" s="16">
        <v>725238</v>
      </c>
      <c r="AH284" s="16">
        <v>1.1397999999999999</v>
      </c>
      <c r="AI284" s="16">
        <v>99.5</v>
      </c>
      <c r="AJ284" s="16">
        <v>100</v>
      </c>
      <c r="AK284" s="16">
        <v>1.4139999999999999</v>
      </c>
      <c r="AL284" s="16">
        <v>1.2898000000000001</v>
      </c>
      <c r="AM284" s="16">
        <v>1.9583999999999999</v>
      </c>
      <c r="AN284" s="16">
        <v>1.1071</v>
      </c>
      <c r="AO284" s="16">
        <v>1.1640999999999999</v>
      </c>
      <c r="AP284" s="16">
        <v>1.2076</v>
      </c>
      <c r="AR284" s="16">
        <f t="shared" si="39"/>
        <v>1</v>
      </c>
      <c r="AS284" s="5">
        <f t="shared" si="38"/>
        <v>-6.2472000000000083E-2</v>
      </c>
    </row>
    <row r="285" spans="1:45" x14ac:dyDescent="0.25">
      <c r="A285" s="16" t="s">
        <v>414</v>
      </c>
      <c r="B285" s="16" t="s">
        <v>12</v>
      </c>
      <c r="C285" s="16" t="s">
        <v>220</v>
      </c>
      <c r="D285" s="16">
        <v>1996</v>
      </c>
      <c r="E285" s="16" t="s">
        <v>922</v>
      </c>
      <c r="F285" s="16" t="s">
        <v>414</v>
      </c>
      <c r="G285" s="10">
        <v>35781.599999999999</v>
      </c>
      <c r="H285" s="73">
        <v>10.485189999999999</v>
      </c>
      <c r="I285" s="16" t="s">
        <v>6700</v>
      </c>
      <c r="J285" s="71">
        <v>1.2E-2</v>
      </c>
      <c r="K285" s="71">
        <v>1.0169999999999999</v>
      </c>
      <c r="L285" s="16">
        <v>2.6870069999999999</v>
      </c>
      <c r="M285" s="16">
        <v>0.86300960000000004</v>
      </c>
      <c r="N285" s="16">
        <v>1.066635</v>
      </c>
      <c r="O285" s="16">
        <v>1.20109</v>
      </c>
      <c r="P285" s="16">
        <v>1.3072600000000001</v>
      </c>
      <c r="Q285" s="16">
        <v>1.5729709999999999</v>
      </c>
      <c r="R285" s="16">
        <v>1.7296</v>
      </c>
      <c r="S285" s="16">
        <v>2.5899999999999999E-2</v>
      </c>
      <c r="T285" s="16">
        <v>5.4699999999999999E-2</v>
      </c>
      <c r="U285" s="16">
        <v>3.0322</v>
      </c>
      <c r="V285" s="16">
        <v>28.077999999999999</v>
      </c>
      <c r="W285" s="16">
        <v>14.912000000000001</v>
      </c>
      <c r="X285" s="16">
        <v>506.33499999999998</v>
      </c>
      <c r="Y285" s="16">
        <v>64.683400000000006</v>
      </c>
      <c r="Z285" s="16">
        <v>0.55989999999999995</v>
      </c>
      <c r="AA285" s="16">
        <v>-0.75071399999999999</v>
      </c>
      <c r="AB285" s="16">
        <v>0.41</v>
      </c>
      <c r="AC285" s="16">
        <v>0</v>
      </c>
      <c r="AD285" s="16">
        <v>41.4</v>
      </c>
      <c r="AE285" s="16">
        <v>45.389099999999999</v>
      </c>
      <c r="AF285" s="16">
        <v>4.6940999999999997</v>
      </c>
      <c r="AG285" s="16">
        <v>739792</v>
      </c>
      <c r="AH285" s="16">
        <v>1.1514</v>
      </c>
      <c r="AI285" s="16">
        <v>99.5</v>
      </c>
      <c r="AJ285" s="16">
        <v>100</v>
      </c>
      <c r="AK285" s="16">
        <v>1.462</v>
      </c>
      <c r="AL285" s="16">
        <v>1.3134999999999999</v>
      </c>
      <c r="AM285" s="16">
        <v>1.8147</v>
      </c>
      <c r="AN285" s="16">
        <v>1.2075</v>
      </c>
      <c r="AO285" s="16">
        <v>1.1933</v>
      </c>
      <c r="AP285" s="16">
        <v>1.3106</v>
      </c>
      <c r="AR285" s="16">
        <f t="shared" si="39"/>
        <v>1</v>
      </c>
      <c r="AS285" s="5">
        <f t="shared" si="38"/>
        <v>7.7948999999999824E-2</v>
      </c>
    </row>
    <row r="286" spans="1:45" x14ac:dyDescent="0.25">
      <c r="A286" s="16" t="s">
        <v>414</v>
      </c>
      <c r="B286" s="16" t="s">
        <v>12</v>
      </c>
      <c r="C286" s="16" t="s">
        <v>220</v>
      </c>
      <c r="D286" s="16">
        <v>1997</v>
      </c>
      <c r="E286" s="16" t="s">
        <v>923</v>
      </c>
      <c r="F286" s="16" t="s">
        <v>414</v>
      </c>
      <c r="G286" s="10">
        <v>37019.4</v>
      </c>
      <c r="H286" s="73">
        <v>10.5192</v>
      </c>
      <c r="I286" s="16" t="s">
        <v>6700</v>
      </c>
      <c r="J286" s="71">
        <v>1.2999999999999999E-2</v>
      </c>
      <c r="K286" s="71">
        <v>1.03</v>
      </c>
      <c r="L286" s="16">
        <v>2.852916</v>
      </c>
      <c r="M286" s="16">
        <v>0.89221530000000004</v>
      </c>
      <c r="N286" s="16">
        <v>1.3456349999999999</v>
      </c>
      <c r="O286" s="16">
        <v>1.2641990000000001</v>
      </c>
      <c r="P286" s="16">
        <v>1.353783</v>
      </c>
      <c r="Q286" s="16">
        <v>1.5224420000000001</v>
      </c>
      <c r="R286" s="16">
        <v>1.7948</v>
      </c>
      <c r="S286" s="16">
        <v>2.52E-2</v>
      </c>
      <c r="T286" s="16">
        <v>5.4300000000000001E-2</v>
      </c>
      <c r="U286" s="16">
        <v>5.5</v>
      </c>
      <c r="V286" s="16">
        <v>27.815999999999999</v>
      </c>
      <c r="W286" s="16">
        <v>15.294</v>
      </c>
      <c r="X286" s="16">
        <v>506.66399999999999</v>
      </c>
      <c r="Y286" s="16">
        <v>65.145499999999998</v>
      </c>
      <c r="Z286" s="16">
        <v>0.58409999999999995</v>
      </c>
      <c r="AA286" s="16">
        <v>-0.77401660000000005</v>
      </c>
      <c r="AB286" s="16">
        <v>0.41</v>
      </c>
      <c r="AC286" s="16">
        <v>0</v>
      </c>
      <c r="AD286" s="16">
        <v>42</v>
      </c>
      <c r="AE286" s="16">
        <v>46.720100000000002</v>
      </c>
      <c r="AF286" s="16">
        <v>9.5482999999999993</v>
      </c>
      <c r="AG286" s="16">
        <v>764749</v>
      </c>
      <c r="AH286" s="16">
        <v>1.1560999999999999</v>
      </c>
      <c r="AI286" s="16">
        <v>99.5</v>
      </c>
      <c r="AJ286" s="16">
        <v>100</v>
      </c>
      <c r="AK286" s="16">
        <v>1.4106000000000001</v>
      </c>
      <c r="AL286" s="16">
        <v>1.3162</v>
      </c>
      <c r="AM286" s="16">
        <v>1.8351</v>
      </c>
      <c r="AN286" s="16">
        <v>1.0876999999999999</v>
      </c>
      <c r="AO286" s="16">
        <v>1.1084000000000001</v>
      </c>
      <c r="AP286" s="16">
        <v>1.2466999999999999</v>
      </c>
      <c r="AR286" s="16">
        <f t="shared" si="39"/>
        <v>1</v>
      </c>
      <c r="AS286" s="5">
        <f t="shared" si="38"/>
        <v>0.16590900000000008</v>
      </c>
    </row>
    <row r="287" spans="1:45" x14ac:dyDescent="0.25">
      <c r="A287" s="16" t="s">
        <v>414</v>
      </c>
      <c r="B287" s="16" t="s">
        <v>12</v>
      </c>
      <c r="C287" s="16" t="s">
        <v>220</v>
      </c>
      <c r="D287" s="16">
        <v>1998</v>
      </c>
      <c r="E287" s="16" t="s">
        <v>909</v>
      </c>
      <c r="F287" s="16" t="s">
        <v>414</v>
      </c>
      <c r="G287" s="10">
        <v>37670.300000000003</v>
      </c>
      <c r="H287" s="73">
        <v>10.536630000000001</v>
      </c>
      <c r="I287" s="16" t="s">
        <v>6700</v>
      </c>
      <c r="J287" s="71">
        <v>-0.01</v>
      </c>
      <c r="K287" s="71">
        <v>1.02</v>
      </c>
      <c r="L287" s="16">
        <v>2.9020199999999998</v>
      </c>
      <c r="M287" s="16">
        <v>0.90925659999999997</v>
      </c>
      <c r="N287" s="16">
        <v>1.3623609999999999</v>
      </c>
      <c r="O287" s="16">
        <v>1.347839</v>
      </c>
      <c r="P287" s="16">
        <v>1.390693</v>
      </c>
      <c r="Q287" s="16">
        <v>1.4719819999999999</v>
      </c>
      <c r="R287" s="16">
        <v>1.8236000000000001</v>
      </c>
      <c r="S287" s="16">
        <v>2.2100000000000002E-2</v>
      </c>
      <c r="T287" s="16">
        <v>5.57E-2</v>
      </c>
      <c r="U287" s="16">
        <v>5.5217999999999998</v>
      </c>
      <c r="V287" s="16">
        <v>27.553999999999998</v>
      </c>
      <c r="W287" s="16">
        <v>15.676</v>
      </c>
      <c r="X287" s="16">
        <v>506.2</v>
      </c>
      <c r="Y287" s="16">
        <v>65.607500000000002</v>
      </c>
      <c r="Z287" s="16">
        <v>0.62070000000000003</v>
      </c>
      <c r="AA287" s="16">
        <v>-0.78955169999999997</v>
      </c>
      <c r="AB287" s="16">
        <v>0.41</v>
      </c>
      <c r="AC287" s="16">
        <v>0</v>
      </c>
      <c r="AD287" s="16">
        <v>42.4</v>
      </c>
      <c r="AE287" s="16">
        <v>47.506100000000004</v>
      </c>
      <c r="AF287" s="16">
        <v>17.1799</v>
      </c>
      <c r="AG287" s="16">
        <v>804420</v>
      </c>
      <c r="AH287" s="16">
        <v>1.1178999999999999</v>
      </c>
      <c r="AI287" s="16">
        <v>99.5</v>
      </c>
      <c r="AJ287" s="16">
        <v>100</v>
      </c>
      <c r="AK287" s="16">
        <v>1.3591</v>
      </c>
      <c r="AL287" s="16">
        <v>1.319</v>
      </c>
      <c r="AM287" s="16">
        <v>1.8555999999999999</v>
      </c>
      <c r="AN287" s="16">
        <v>0.96799999999999997</v>
      </c>
      <c r="AO287" s="16">
        <v>1.0236000000000001</v>
      </c>
      <c r="AP287" s="16">
        <v>1.1829000000000001</v>
      </c>
      <c r="AR287" s="16">
        <f t="shared" si="39"/>
        <v>1</v>
      </c>
      <c r="AS287" s="5">
        <f t="shared" si="38"/>
        <v>4.9103999999999814E-2</v>
      </c>
    </row>
    <row r="288" spans="1:45" x14ac:dyDescent="0.25">
      <c r="A288" s="16" t="s">
        <v>414</v>
      </c>
      <c r="B288" s="16" t="s">
        <v>12</v>
      </c>
      <c r="C288" s="16" t="s">
        <v>220</v>
      </c>
      <c r="D288" s="16">
        <v>1999</v>
      </c>
      <c r="E288" s="16" t="s">
        <v>902</v>
      </c>
      <c r="F288" s="16" t="s">
        <v>414</v>
      </c>
      <c r="G288" s="10">
        <v>38923.199999999997</v>
      </c>
      <c r="H288" s="73">
        <v>10.56934</v>
      </c>
      <c r="I288" s="16" t="s">
        <v>6700</v>
      </c>
      <c r="J288" s="71">
        <v>1.0999999999999999E-2</v>
      </c>
      <c r="K288" s="71">
        <v>1.0309999999999999</v>
      </c>
      <c r="L288" s="16">
        <v>2.9969549999999998</v>
      </c>
      <c r="M288" s="16">
        <v>0.93714929999999996</v>
      </c>
      <c r="N288" s="16">
        <v>1.3871910000000001</v>
      </c>
      <c r="O288" s="16">
        <v>1.400158</v>
      </c>
      <c r="P288" s="16">
        <v>1.459252</v>
      </c>
      <c r="Q288" s="16">
        <v>1.508518</v>
      </c>
      <c r="R288" s="16">
        <v>1.8907</v>
      </c>
      <c r="S288" s="16">
        <v>1.9300000000000001E-2</v>
      </c>
      <c r="T288" s="16">
        <v>5.5899999999999998E-2</v>
      </c>
      <c r="U288" s="16">
        <v>5.5437000000000003</v>
      </c>
      <c r="V288" s="16">
        <v>27.292000000000002</v>
      </c>
      <c r="W288" s="16">
        <v>16.058</v>
      </c>
      <c r="X288" s="16">
        <v>507.005</v>
      </c>
      <c r="Y288" s="16">
        <v>66.069599999999994</v>
      </c>
      <c r="Z288" s="16">
        <v>0.63629999999999998</v>
      </c>
      <c r="AA288" s="16">
        <v>-0.8283893</v>
      </c>
      <c r="AB288" s="16">
        <v>0.41</v>
      </c>
      <c r="AC288" s="16">
        <v>0</v>
      </c>
      <c r="AD288" s="16">
        <v>43.4</v>
      </c>
      <c r="AE288" s="16">
        <v>48.900799999999997</v>
      </c>
      <c r="AF288" s="16">
        <v>31.111699999999999</v>
      </c>
      <c r="AG288" s="16">
        <v>815202</v>
      </c>
      <c r="AH288" s="16">
        <v>1.125</v>
      </c>
      <c r="AI288" s="16">
        <v>99.5</v>
      </c>
      <c r="AJ288" s="16">
        <v>100</v>
      </c>
      <c r="AK288" s="16">
        <v>1.3740000000000001</v>
      </c>
      <c r="AL288" s="16">
        <v>1.3894</v>
      </c>
      <c r="AM288" s="16">
        <v>1.8157000000000001</v>
      </c>
      <c r="AN288" s="16">
        <v>1.0063</v>
      </c>
      <c r="AO288" s="16">
        <v>1.1020000000000001</v>
      </c>
      <c r="AP288" s="16">
        <v>1.2323</v>
      </c>
      <c r="AR288" s="16">
        <f t="shared" si="39"/>
        <v>1</v>
      </c>
      <c r="AS288" s="5">
        <f t="shared" si="38"/>
        <v>9.4934999999999992E-2</v>
      </c>
    </row>
    <row r="289" spans="1:45" x14ac:dyDescent="0.25">
      <c r="A289" s="16" t="s">
        <v>414</v>
      </c>
      <c r="B289" s="16" t="s">
        <v>12</v>
      </c>
      <c r="C289" s="16" t="s">
        <v>220</v>
      </c>
      <c r="D289" s="16">
        <v>2000</v>
      </c>
      <c r="E289" s="16" t="s">
        <v>907</v>
      </c>
      <c r="F289" s="16" t="s">
        <v>414</v>
      </c>
      <c r="G289" s="10">
        <v>40239.9</v>
      </c>
      <c r="H289" s="73">
        <v>10.60261</v>
      </c>
      <c r="I289" s="16">
        <v>10251250</v>
      </c>
      <c r="J289" s="71">
        <v>4.0000000000000001E-3</v>
      </c>
      <c r="K289" s="71">
        <v>1.0349999999999999</v>
      </c>
      <c r="L289" s="16">
        <v>3.187643</v>
      </c>
      <c r="M289" s="16">
        <v>1.257504</v>
      </c>
      <c r="N289" s="16">
        <v>1.410801</v>
      </c>
      <c r="O289" s="16">
        <v>1.3850640000000001</v>
      </c>
      <c r="P289" s="16">
        <v>1.529984</v>
      </c>
      <c r="Q289" s="16">
        <v>1.5450200000000001</v>
      </c>
      <c r="R289" s="16">
        <v>1.9224000000000001</v>
      </c>
      <c r="S289" s="16">
        <v>1.8599999999999998E-2</v>
      </c>
      <c r="T289" s="16">
        <v>8.8700000000000001E-2</v>
      </c>
      <c r="U289" s="16">
        <v>5.5655000000000001</v>
      </c>
      <c r="V289" s="16">
        <v>27.03</v>
      </c>
      <c r="W289" s="16">
        <v>16.440000000000001</v>
      </c>
      <c r="X289" s="16">
        <v>507.62</v>
      </c>
      <c r="Y289" s="16">
        <v>66.531700000000001</v>
      </c>
      <c r="Z289" s="16">
        <v>0.62290000000000001</v>
      </c>
      <c r="AA289" s="16">
        <v>-0.8283893</v>
      </c>
      <c r="AB289" s="16">
        <v>0.41</v>
      </c>
      <c r="AC289" s="16">
        <v>0</v>
      </c>
      <c r="AD289" s="16">
        <v>43.4</v>
      </c>
      <c r="AE289" s="16">
        <v>49.047899999999998</v>
      </c>
      <c r="AF289" s="16">
        <v>54.818800000000003</v>
      </c>
      <c r="AG289" s="16">
        <v>807443</v>
      </c>
      <c r="AH289" s="16">
        <v>1.1277999999999999</v>
      </c>
      <c r="AI289" s="16">
        <v>99.5</v>
      </c>
      <c r="AJ289" s="16">
        <v>100</v>
      </c>
      <c r="AK289" s="16">
        <v>1.3889</v>
      </c>
      <c r="AL289" s="16">
        <v>1.4598</v>
      </c>
      <c r="AM289" s="16">
        <v>1.7758</v>
      </c>
      <c r="AN289" s="16">
        <v>1.0445</v>
      </c>
      <c r="AO289" s="16">
        <v>1.1803999999999999</v>
      </c>
      <c r="AP289" s="16">
        <v>1.2816000000000001</v>
      </c>
      <c r="AR289" s="16">
        <f t="shared" si="39"/>
        <v>0</v>
      </c>
      <c r="AS289" s="5">
        <f t="shared" si="38"/>
        <v>0.19068800000000019</v>
      </c>
    </row>
    <row r="290" spans="1:45" x14ac:dyDescent="0.25">
      <c r="A290" s="16" t="s">
        <v>414</v>
      </c>
      <c r="B290" s="16" t="s">
        <v>12</v>
      </c>
      <c r="C290" s="16" t="s">
        <v>220</v>
      </c>
      <c r="D290" s="16">
        <v>2001</v>
      </c>
      <c r="E290" s="16" t="s">
        <v>924</v>
      </c>
      <c r="F290" s="16" t="s">
        <v>414</v>
      </c>
      <c r="G290" s="10">
        <v>40427.199999999997</v>
      </c>
      <c r="H290" s="73">
        <v>10.60726</v>
      </c>
      <c r="I290" s="16">
        <v>10286570</v>
      </c>
      <c r="J290" s="71">
        <v>-1.2999999999999999E-2</v>
      </c>
      <c r="K290" s="71">
        <v>1.0209999999999999</v>
      </c>
      <c r="L290" s="16">
        <v>3.3136950000000001</v>
      </c>
      <c r="M290" s="16">
        <v>1.334846</v>
      </c>
      <c r="N290" s="16">
        <v>1.50075</v>
      </c>
      <c r="O290" s="16">
        <v>1.4125829999999999</v>
      </c>
      <c r="P290" s="16">
        <v>1.5789200000000001</v>
      </c>
      <c r="Q290" s="16">
        <v>1.584829</v>
      </c>
      <c r="R290" s="16">
        <v>2.0217000000000001</v>
      </c>
      <c r="S290" s="16">
        <v>1.9300000000000001E-2</v>
      </c>
      <c r="T290" s="16">
        <v>9.0899999999999995E-2</v>
      </c>
      <c r="U290" s="16">
        <v>5.8433000000000002</v>
      </c>
      <c r="V290" s="16">
        <v>28.207999999999998</v>
      </c>
      <c r="W290" s="16">
        <v>16.765999999999998</v>
      </c>
      <c r="X290" s="16">
        <v>510.09199999999998</v>
      </c>
      <c r="Y290" s="16">
        <v>66.993700000000004</v>
      </c>
      <c r="Z290" s="16">
        <v>0.63229999999999997</v>
      </c>
      <c r="AA290" s="16">
        <v>-0.8283893</v>
      </c>
      <c r="AB290" s="16">
        <v>0.41</v>
      </c>
      <c r="AC290" s="16">
        <v>0</v>
      </c>
      <c r="AD290" s="16">
        <v>43.4</v>
      </c>
      <c r="AE290" s="16">
        <v>49.8185</v>
      </c>
      <c r="AF290" s="16">
        <v>74.722499999999997</v>
      </c>
      <c r="AG290" s="16">
        <v>764278</v>
      </c>
      <c r="AH290" s="16">
        <v>1.1299999999999999</v>
      </c>
      <c r="AI290" s="16">
        <v>99.5</v>
      </c>
      <c r="AJ290" s="16">
        <v>100</v>
      </c>
      <c r="AK290" s="16">
        <v>1.3894</v>
      </c>
      <c r="AL290" s="16">
        <v>1.4549000000000001</v>
      </c>
      <c r="AM290" s="16">
        <v>1.8809</v>
      </c>
      <c r="AN290" s="16">
        <v>1.1062000000000001</v>
      </c>
      <c r="AO290" s="16">
        <v>1.2297</v>
      </c>
      <c r="AP290" s="16">
        <v>1.2988999999999999</v>
      </c>
      <c r="AR290" s="16">
        <f t="shared" si="39"/>
        <v>0</v>
      </c>
      <c r="AS290" s="5">
        <f t="shared" si="38"/>
        <v>0.12605200000000005</v>
      </c>
    </row>
    <row r="291" spans="1:45" x14ac:dyDescent="0.25">
      <c r="A291" s="16" t="s">
        <v>414</v>
      </c>
      <c r="B291" s="16" t="s">
        <v>12</v>
      </c>
      <c r="C291" s="16" t="s">
        <v>220</v>
      </c>
      <c r="D291" s="16">
        <v>2002</v>
      </c>
      <c r="E291" s="16" t="s">
        <v>918</v>
      </c>
      <c r="F291" s="16" t="s">
        <v>414</v>
      </c>
      <c r="G291" s="10">
        <v>40962.9</v>
      </c>
      <c r="H291" s="73">
        <v>10.620419999999999</v>
      </c>
      <c r="I291" s="16">
        <v>10332785</v>
      </c>
      <c r="J291" s="71">
        <v>7.0000000000000001E-3</v>
      </c>
      <c r="K291" s="71">
        <v>1.0289999999999999</v>
      </c>
      <c r="L291" s="16">
        <v>3.3140649999999998</v>
      </c>
      <c r="M291" s="16">
        <v>1.2872790000000001</v>
      </c>
      <c r="N291" s="16">
        <v>1.572433</v>
      </c>
      <c r="O291" s="16">
        <v>1.357369</v>
      </c>
      <c r="P291" s="16">
        <v>1.5737730000000001</v>
      </c>
      <c r="Q291" s="16">
        <v>1.624587</v>
      </c>
      <c r="R291" s="16">
        <v>1.8907</v>
      </c>
      <c r="S291" s="16">
        <v>1.7000000000000001E-2</v>
      </c>
      <c r="T291" s="16">
        <v>9.4399999999999998E-2</v>
      </c>
      <c r="U291" s="16">
        <v>5.9474</v>
      </c>
      <c r="V291" s="16">
        <v>29.385999999999999</v>
      </c>
      <c r="W291" s="16">
        <v>17.091999999999999</v>
      </c>
      <c r="X291" s="16">
        <v>512.56299999999999</v>
      </c>
      <c r="Y291" s="16">
        <v>67.455799999999996</v>
      </c>
      <c r="Z291" s="16">
        <v>0.59389999999999998</v>
      </c>
      <c r="AA291" s="16">
        <v>-0.84780820000000001</v>
      </c>
      <c r="AB291" s="16">
        <v>0.41</v>
      </c>
      <c r="AC291" s="16">
        <v>0</v>
      </c>
      <c r="AD291" s="16">
        <v>43.9</v>
      </c>
      <c r="AE291" s="16">
        <v>47.699100000000001</v>
      </c>
      <c r="AF291" s="16">
        <v>78.361599999999996</v>
      </c>
      <c r="AG291" s="16">
        <v>783322</v>
      </c>
      <c r="AH291" s="16">
        <v>1.1332</v>
      </c>
      <c r="AI291" s="16">
        <v>99.5</v>
      </c>
      <c r="AJ291" s="16">
        <v>100</v>
      </c>
      <c r="AK291" s="16">
        <v>1.3897999999999999</v>
      </c>
      <c r="AL291" s="16">
        <v>1.45</v>
      </c>
      <c r="AM291" s="16">
        <v>1.986</v>
      </c>
      <c r="AN291" s="16">
        <v>1.1677999999999999</v>
      </c>
      <c r="AO291" s="16">
        <v>1.2788999999999999</v>
      </c>
      <c r="AP291" s="16">
        <v>1.3162</v>
      </c>
      <c r="AR291" s="16">
        <f t="shared" si="39"/>
        <v>0</v>
      </c>
      <c r="AS291" s="5">
        <f t="shared" si="38"/>
        <v>3.6999999999975941E-4</v>
      </c>
    </row>
    <row r="292" spans="1:45" x14ac:dyDescent="0.25">
      <c r="A292" s="16" t="s">
        <v>414</v>
      </c>
      <c r="B292" s="16" t="s">
        <v>12</v>
      </c>
      <c r="C292" s="16" t="s">
        <v>220</v>
      </c>
      <c r="D292" s="16">
        <v>2003</v>
      </c>
      <c r="E292" s="16" t="s">
        <v>919</v>
      </c>
      <c r="F292" s="16" t="s">
        <v>414</v>
      </c>
      <c r="G292" s="10">
        <v>41107.699999999997</v>
      </c>
      <c r="H292" s="73">
        <v>10.623950000000001</v>
      </c>
      <c r="I292" s="16">
        <v>10376133</v>
      </c>
      <c r="J292" s="71">
        <v>-4.0000000000000001E-3</v>
      </c>
      <c r="K292" s="71">
        <v>1.024</v>
      </c>
      <c r="L292" s="16">
        <v>3.3568289999999998</v>
      </c>
      <c r="M292" s="16">
        <v>1.291431</v>
      </c>
      <c r="N292" s="16">
        <v>1.6265849999999999</v>
      </c>
      <c r="O292" s="16">
        <v>1.4326110000000001</v>
      </c>
      <c r="P292" s="16">
        <v>1.5856110000000001</v>
      </c>
      <c r="Q292" s="16">
        <v>1.569852</v>
      </c>
      <c r="R292" s="16">
        <v>1.8318000000000001</v>
      </c>
      <c r="S292" s="16">
        <v>1.6E-2</v>
      </c>
      <c r="T292" s="16">
        <v>9.8699999999999996E-2</v>
      </c>
      <c r="U292" s="16">
        <v>5.8848000000000003</v>
      </c>
      <c r="V292" s="16">
        <v>30.564</v>
      </c>
      <c r="W292" s="16">
        <v>17.417999999999999</v>
      </c>
      <c r="X292" s="16">
        <v>515.03399999999999</v>
      </c>
      <c r="Y292" s="16">
        <v>67.9178</v>
      </c>
      <c r="Z292" s="16">
        <v>0.62529999999999997</v>
      </c>
      <c r="AA292" s="16">
        <v>-0.86722699999999997</v>
      </c>
      <c r="AB292" s="16">
        <v>0.41</v>
      </c>
      <c r="AC292" s="16">
        <v>0</v>
      </c>
      <c r="AD292" s="16">
        <v>44.4</v>
      </c>
      <c r="AE292" s="16">
        <v>46.942900000000002</v>
      </c>
      <c r="AF292" s="16">
        <v>82.868300000000005</v>
      </c>
      <c r="AG292" s="16">
        <v>805319</v>
      </c>
      <c r="AH292" s="16">
        <v>1.1255999999999999</v>
      </c>
      <c r="AI292" s="16">
        <v>99.5</v>
      </c>
      <c r="AJ292" s="16">
        <v>100</v>
      </c>
      <c r="AK292" s="16">
        <v>1.4559</v>
      </c>
      <c r="AL292" s="16">
        <v>1.3812</v>
      </c>
      <c r="AM292" s="16">
        <v>1.9597</v>
      </c>
      <c r="AN292" s="16">
        <v>0.83489999999999998</v>
      </c>
      <c r="AO292" s="16">
        <v>1.2885</v>
      </c>
      <c r="AP292" s="16">
        <v>1.3163</v>
      </c>
      <c r="AR292" s="16">
        <f t="shared" si="39"/>
        <v>0</v>
      </c>
      <c r="AS292" s="5">
        <f t="shared" si="38"/>
        <v>4.2764000000000024E-2</v>
      </c>
    </row>
    <row r="293" spans="1:45" x14ac:dyDescent="0.25">
      <c r="A293" s="16" t="s">
        <v>414</v>
      </c>
      <c r="B293" s="16" t="s">
        <v>12</v>
      </c>
      <c r="C293" s="16" t="s">
        <v>220</v>
      </c>
      <c r="D293" s="16">
        <v>2004</v>
      </c>
      <c r="E293" s="16" t="s">
        <v>926</v>
      </c>
      <c r="F293" s="16" t="s">
        <v>414</v>
      </c>
      <c r="G293" s="10">
        <v>42417.8</v>
      </c>
      <c r="H293" s="73">
        <v>10.65532</v>
      </c>
      <c r="I293" s="16">
        <v>10421137</v>
      </c>
      <c r="J293" s="71">
        <v>1.6E-2</v>
      </c>
      <c r="K293" s="71">
        <v>1.0409999999999999</v>
      </c>
      <c r="L293" s="16">
        <v>3.4776820000000002</v>
      </c>
      <c r="M293" s="16">
        <v>1.355685</v>
      </c>
      <c r="N293" s="16">
        <v>1.653816</v>
      </c>
      <c r="O293" s="16">
        <v>1.623129</v>
      </c>
      <c r="P293" s="16">
        <v>1.589842</v>
      </c>
      <c r="Q293" s="16">
        <v>1.5483100000000001</v>
      </c>
      <c r="R293" s="16">
        <v>1.8089999999999999</v>
      </c>
      <c r="S293" s="16">
        <v>1.41E-2</v>
      </c>
      <c r="T293" s="16">
        <v>0.1077</v>
      </c>
      <c r="U293" s="16">
        <v>5.8070000000000004</v>
      </c>
      <c r="V293" s="16">
        <v>31.742000000000001</v>
      </c>
      <c r="W293" s="16">
        <v>17.744</v>
      </c>
      <c r="X293" s="16">
        <v>513.53499999999997</v>
      </c>
      <c r="Y293" s="16">
        <v>72.674700000000001</v>
      </c>
      <c r="Z293" s="16">
        <v>0.67030000000000001</v>
      </c>
      <c r="AA293" s="16">
        <v>-0.8788783</v>
      </c>
      <c r="AB293" s="16">
        <v>0.41</v>
      </c>
      <c r="AC293" s="16">
        <v>0</v>
      </c>
      <c r="AD293" s="16">
        <v>44.7</v>
      </c>
      <c r="AE293" s="16">
        <v>45.982300000000002</v>
      </c>
      <c r="AF293" s="16">
        <v>87.460300000000004</v>
      </c>
      <c r="AG293" s="16">
        <v>809441</v>
      </c>
      <c r="AH293" s="16">
        <v>1.127</v>
      </c>
      <c r="AI293" s="16">
        <v>99.5</v>
      </c>
      <c r="AJ293" s="16">
        <v>100</v>
      </c>
      <c r="AK293" s="16">
        <v>1.4493</v>
      </c>
      <c r="AL293" s="16">
        <v>1.3531</v>
      </c>
      <c r="AM293" s="16">
        <v>1.921</v>
      </c>
      <c r="AN293" s="16">
        <v>0.7036</v>
      </c>
      <c r="AO293" s="16">
        <v>1.3593</v>
      </c>
      <c r="AP293" s="16">
        <v>1.3109</v>
      </c>
      <c r="AR293" s="16">
        <f t="shared" si="39"/>
        <v>0</v>
      </c>
      <c r="AS293" s="5">
        <f t="shared" si="38"/>
        <v>0.12085300000000032</v>
      </c>
    </row>
    <row r="294" spans="1:45" x14ac:dyDescent="0.25">
      <c r="A294" s="16" t="s">
        <v>414</v>
      </c>
      <c r="B294" s="16" t="s">
        <v>12</v>
      </c>
      <c r="C294" s="16" t="s">
        <v>220</v>
      </c>
      <c r="D294" s="16">
        <v>2005</v>
      </c>
      <c r="E294" s="16" t="s">
        <v>921</v>
      </c>
      <c r="F294" s="16" t="s">
        <v>414</v>
      </c>
      <c r="G294" s="10">
        <v>43068.7</v>
      </c>
      <c r="H294" s="73">
        <v>10.67055</v>
      </c>
      <c r="I294" s="16">
        <v>10478617</v>
      </c>
      <c r="J294" s="71">
        <v>-2E-3</v>
      </c>
      <c r="K294" s="71">
        <v>1.038</v>
      </c>
      <c r="L294" s="16">
        <v>3.4271669999999999</v>
      </c>
      <c r="M294" s="16">
        <v>1.451241</v>
      </c>
      <c r="N294" s="16">
        <v>1.6852309999999999</v>
      </c>
      <c r="O294" s="16">
        <v>1.4393450000000001</v>
      </c>
      <c r="P294" s="16">
        <v>1.602735</v>
      </c>
      <c r="Q294" s="16">
        <v>1.485957</v>
      </c>
      <c r="R294" s="16">
        <v>1.7823</v>
      </c>
      <c r="S294" s="16">
        <v>1.34E-2</v>
      </c>
      <c r="T294" s="16">
        <v>0.1198</v>
      </c>
      <c r="U294" s="16">
        <v>5.7690000000000001</v>
      </c>
      <c r="V294" s="16">
        <v>32.92</v>
      </c>
      <c r="W294" s="16">
        <v>18.07</v>
      </c>
      <c r="X294" s="16">
        <v>512.03599999999994</v>
      </c>
      <c r="Y294" s="16">
        <v>62.879300000000001</v>
      </c>
      <c r="Z294" s="16">
        <v>0.68059999999999998</v>
      </c>
      <c r="AA294" s="16">
        <v>-0.90218089999999995</v>
      </c>
      <c r="AB294" s="16">
        <v>0.41</v>
      </c>
      <c r="AC294" s="16">
        <v>0</v>
      </c>
      <c r="AD294" s="16">
        <v>45.3</v>
      </c>
      <c r="AE294" s="16">
        <v>45.627600000000001</v>
      </c>
      <c r="AF294" s="16">
        <v>91.402900000000002</v>
      </c>
      <c r="AG294" s="16">
        <v>817942</v>
      </c>
      <c r="AH294" s="16">
        <v>1.1297999999999999</v>
      </c>
      <c r="AI294" s="16">
        <v>99.5</v>
      </c>
      <c r="AJ294" s="16">
        <v>100</v>
      </c>
      <c r="AK294" s="16">
        <v>1.4117999999999999</v>
      </c>
      <c r="AL294" s="16">
        <v>1.3445</v>
      </c>
      <c r="AM294" s="16">
        <v>1.7370000000000001</v>
      </c>
      <c r="AN294" s="16">
        <v>0.77929999999999999</v>
      </c>
      <c r="AO294" s="16">
        <v>1.2482</v>
      </c>
      <c r="AP294" s="16">
        <v>1.2403</v>
      </c>
      <c r="AR294" s="16">
        <f t="shared" si="39"/>
        <v>0</v>
      </c>
      <c r="AS294" s="5">
        <f t="shared" si="38"/>
        <v>-5.051500000000031E-2</v>
      </c>
    </row>
    <row r="295" spans="1:45" x14ac:dyDescent="0.25">
      <c r="A295" s="16" t="s">
        <v>414</v>
      </c>
      <c r="B295" s="16" t="s">
        <v>12</v>
      </c>
      <c r="C295" s="16" t="s">
        <v>220</v>
      </c>
      <c r="D295" s="16">
        <v>2006</v>
      </c>
      <c r="E295" s="16" t="s">
        <v>903</v>
      </c>
      <c r="F295" s="16" t="s">
        <v>414</v>
      </c>
      <c r="G295" s="10">
        <v>43854.9</v>
      </c>
      <c r="H295" s="73">
        <v>10.688639999999999</v>
      </c>
      <c r="I295" s="16">
        <v>10547958</v>
      </c>
      <c r="J295" s="71">
        <v>0</v>
      </c>
      <c r="K295" s="71">
        <v>1.038</v>
      </c>
      <c r="L295" s="16">
        <v>3.5461320000000001</v>
      </c>
      <c r="M295" s="16">
        <v>1.487749</v>
      </c>
      <c r="N295" s="16">
        <v>1.7045840000000001</v>
      </c>
      <c r="O295" s="16">
        <v>1.6724019999999999</v>
      </c>
      <c r="P295" s="16">
        <v>1.58535</v>
      </c>
      <c r="Q295" s="16">
        <v>1.473727</v>
      </c>
      <c r="R295" s="16">
        <v>1.8143</v>
      </c>
      <c r="S295" s="16">
        <v>1.4E-2</v>
      </c>
      <c r="T295" s="16">
        <v>0.1216</v>
      </c>
      <c r="U295" s="16">
        <v>5.8403999999999998</v>
      </c>
      <c r="V295" s="16">
        <v>32.682000000000002</v>
      </c>
      <c r="W295" s="16">
        <v>18.510000000000002</v>
      </c>
      <c r="X295" s="16">
        <v>510.53800000000001</v>
      </c>
      <c r="Y295" s="16">
        <v>69.142200000000003</v>
      </c>
      <c r="Z295" s="16">
        <v>0.73029999999999995</v>
      </c>
      <c r="AA295" s="16">
        <v>-0.91771599999999998</v>
      </c>
      <c r="AB295" s="16">
        <v>0.41</v>
      </c>
      <c r="AC295" s="16">
        <v>0</v>
      </c>
      <c r="AD295" s="16">
        <v>45.7</v>
      </c>
      <c r="AE295" s="16">
        <v>44.653599999999997</v>
      </c>
      <c r="AF295" s="16">
        <v>93.007400000000004</v>
      </c>
      <c r="AG295" s="16">
        <v>799662</v>
      </c>
      <c r="AH295" s="16">
        <v>1.1289</v>
      </c>
      <c r="AI295" s="16">
        <v>99.5</v>
      </c>
      <c r="AJ295" s="16">
        <v>100</v>
      </c>
      <c r="AK295" s="16">
        <v>1.3612</v>
      </c>
      <c r="AL295" s="16">
        <v>1.252</v>
      </c>
      <c r="AM295" s="16">
        <v>1.7170000000000001</v>
      </c>
      <c r="AN295" s="16">
        <v>0.84519999999999995</v>
      </c>
      <c r="AO295" s="16">
        <v>1.3196000000000001</v>
      </c>
      <c r="AP295" s="16">
        <v>1.2017</v>
      </c>
      <c r="AR295" s="16">
        <f t="shared" si="39"/>
        <v>0</v>
      </c>
      <c r="AS295" s="5">
        <f t="shared" si="38"/>
        <v>0.11896500000000021</v>
      </c>
    </row>
    <row r="296" spans="1:45" x14ac:dyDescent="0.25">
      <c r="A296" s="16" t="s">
        <v>414</v>
      </c>
      <c r="B296" s="16" t="s">
        <v>12</v>
      </c>
      <c r="C296" s="16" t="s">
        <v>220</v>
      </c>
      <c r="D296" s="16">
        <v>2007</v>
      </c>
      <c r="E296" s="16" t="s">
        <v>911</v>
      </c>
      <c r="F296" s="16" t="s">
        <v>414</v>
      </c>
      <c r="G296" s="10">
        <v>45013.1</v>
      </c>
      <c r="H296" s="73">
        <v>10.71471</v>
      </c>
      <c r="I296" s="16">
        <v>10625700</v>
      </c>
      <c r="J296" s="71">
        <v>6.0000000000000001E-3</v>
      </c>
      <c r="K296" s="71">
        <v>1.044</v>
      </c>
      <c r="L296" s="16">
        <v>3.6284510000000001</v>
      </c>
      <c r="M296" s="16">
        <v>1.551491</v>
      </c>
      <c r="N296" s="16">
        <v>1.7241850000000001</v>
      </c>
      <c r="O296" s="16">
        <v>1.7118420000000001</v>
      </c>
      <c r="P296" s="16">
        <v>1.629013</v>
      </c>
      <c r="Q296" s="16">
        <v>1.4910490000000001</v>
      </c>
      <c r="R296" s="16">
        <v>1.8441000000000001</v>
      </c>
      <c r="S296" s="16">
        <v>1.2999999999999999E-2</v>
      </c>
      <c r="T296" s="16">
        <v>0.12709999999999999</v>
      </c>
      <c r="U296" s="16">
        <v>5.8490000000000002</v>
      </c>
      <c r="V296" s="16">
        <v>32.444000000000003</v>
      </c>
      <c r="W296" s="16">
        <v>18.95</v>
      </c>
      <c r="X296" s="16">
        <v>510.113</v>
      </c>
      <c r="Y296" s="16">
        <v>69.453000000000003</v>
      </c>
      <c r="Z296" s="16">
        <v>0.74570000000000003</v>
      </c>
      <c r="AA296" s="16">
        <v>-0.92936719999999995</v>
      </c>
      <c r="AB296" s="16">
        <v>0.41</v>
      </c>
      <c r="AC296" s="16">
        <v>0</v>
      </c>
      <c r="AD296" s="16">
        <v>46</v>
      </c>
      <c r="AE296" s="16">
        <v>45.394599999999997</v>
      </c>
      <c r="AF296" s="16">
        <v>100.563</v>
      </c>
      <c r="AG296" s="16">
        <v>823720</v>
      </c>
      <c r="AH296" s="16">
        <v>1.1267</v>
      </c>
      <c r="AI296" s="16">
        <v>99.5</v>
      </c>
      <c r="AJ296" s="16">
        <v>100</v>
      </c>
      <c r="AK296" s="16">
        <v>1.3841000000000001</v>
      </c>
      <c r="AL296" s="16">
        <v>1.2994000000000001</v>
      </c>
      <c r="AM296" s="16">
        <v>1.6120000000000001</v>
      </c>
      <c r="AN296" s="16">
        <v>0.7651</v>
      </c>
      <c r="AO296" s="16">
        <v>1.4152</v>
      </c>
      <c r="AP296" s="16">
        <v>1.3080000000000001</v>
      </c>
      <c r="AR296" s="16">
        <f t="shared" si="39"/>
        <v>0</v>
      </c>
      <c r="AS296" s="5">
        <f t="shared" si="38"/>
        <v>8.2319000000000031E-2</v>
      </c>
    </row>
    <row r="297" spans="1:45" x14ac:dyDescent="0.25">
      <c r="A297" s="16" t="s">
        <v>414</v>
      </c>
      <c r="B297" s="16" t="s">
        <v>12</v>
      </c>
      <c r="C297" s="16" t="s">
        <v>220</v>
      </c>
      <c r="D297" s="16">
        <v>2008</v>
      </c>
      <c r="E297" s="16" t="s">
        <v>913</v>
      </c>
      <c r="F297" s="16" t="s">
        <v>414</v>
      </c>
      <c r="G297" s="10">
        <v>44992.6</v>
      </c>
      <c r="H297" s="73">
        <v>10.71425</v>
      </c>
      <c r="I297" s="16">
        <v>10709973</v>
      </c>
      <c r="J297" s="71">
        <v>-1.6E-2</v>
      </c>
      <c r="K297" s="71">
        <v>1.028</v>
      </c>
      <c r="L297" s="16">
        <v>3.6263169999999998</v>
      </c>
      <c r="M297" s="16">
        <v>1.6476249999999999</v>
      </c>
      <c r="N297" s="16">
        <v>1.7894049999999999</v>
      </c>
      <c r="O297" s="16">
        <v>1.6453519999999999</v>
      </c>
      <c r="P297" s="16">
        <v>1.600368</v>
      </c>
      <c r="Q297" s="16">
        <v>1.4243729999999999</v>
      </c>
      <c r="R297" s="16">
        <v>1.9240999999999999</v>
      </c>
      <c r="S297" s="16">
        <v>1.4800000000000001E-2</v>
      </c>
      <c r="T297" s="16">
        <v>0.13200000000000001</v>
      </c>
      <c r="U297" s="16">
        <v>6.2914000000000003</v>
      </c>
      <c r="V297" s="16">
        <v>32.206000000000003</v>
      </c>
      <c r="W297" s="16">
        <v>19.39</v>
      </c>
      <c r="X297" s="16">
        <v>509.68900000000002</v>
      </c>
      <c r="Y297" s="16">
        <v>70.354299999999995</v>
      </c>
      <c r="Z297" s="16">
        <v>0.69550000000000001</v>
      </c>
      <c r="AA297" s="16">
        <v>-0.95266980000000001</v>
      </c>
      <c r="AB297" s="16">
        <v>0.41</v>
      </c>
      <c r="AC297" s="16">
        <v>0</v>
      </c>
      <c r="AD297" s="16">
        <v>46.6</v>
      </c>
      <c r="AE297" s="16">
        <v>43.9497</v>
      </c>
      <c r="AF297" s="16">
        <v>105.283</v>
      </c>
      <c r="AG297" s="16">
        <v>780422</v>
      </c>
      <c r="AH297" s="16">
        <v>1.1214999999999999</v>
      </c>
      <c r="AI297" s="16">
        <v>99.5</v>
      </c>
      <c r="AJ297" s="16">
        <v>100</v>
      </c>
      <c r="AK297" s="16">
        <v>1.3473999999999999</v>
      </c>
      <c r="AL297" s="16">
        <v>1.3194999999999999</v>
      </c>
      <c r="AM297" s="16">
        <v>1.3854</v>
      </c>
      <c r="AN297" s="16">
        <v>0.61860000000000004</v>
      </c>
      <c r="AO297" s="16">
        <v>1.3956</v>
      </c>
      <c r="AP297" s="16">
        <v>1.3274999999999999</v>
      </c>
      <c r="AR297" s="16">
        <f t="shared" si="39"/>
        <v>0</v>
      </c>
      <c r="AS297" s="5">
        <f t="shared" si="38"/>
        <v>-2.1340000000003023E-3</v>
      </c>
    </row>
    <row r="298" spans="1:45" x14ac:dyDescent="0.25">
      <c r="A298" s="16" t="s">
        <v>414</v>
      </c>
      <c r="B298" s="16" t="s">
        <v>12</v>
      </c>
      <c r="C298" s="16" t="s">
        <v>220</v>
      </c>
      <c r="D298" s="16">
        <v>2009</v>
      </c>
      <c r="E298" s="16" t="s">
        <v>910</v>
      </c>
      <c r="F298" s="16" t="s">
        <v>414</v>
      </c>
      <c r="G298" s="10">
        <v>43612.2</v>
      </c>
      <c r="H298" s="73">
        <v>10.68309</v>
      </c>
      <c r="I298" s="16">
        <v>10796493</v>
      </c>
      <c r="J298" s="71">
        <v>-2.7E-2</v>
      </c>
      <c r="K298" s="71">
        <v>1</v>
      </c>
      <c r="L298" s="16">
        <v>3.7332909999999999</v>
      </c>
      <c r="M298" s="16">
        <v>1.7391730000000001</v>
      </c>
      <c r="N298" s="16">
        <v>1.821142</v>
      </c>
      <c r="O298" s="16">
        <v>1.673324</v>
      </c>
      <c r="P298" s="16">
        <v>1.616754</v>
      </c>
      <c r="Q298" s="16">
        <v>1.5006060000000001</v>
      </c>
      <c r="R298" s="16">
        <v>1.9854000000000001</v>
      </c>
      <c r="S298" s="16">
        <v>1.7100000000000001E-2</v>
      </c>
      <c r="T298" s="16">
        <v>0.13730000000000001</v>
      </c>
      <c r="U298" s="16">
        <v>6.4154</v>
      </c>
      <c r="V298" s="16">
        <v>31.968</v>
      </c>
      <c r="W298" s="16">
        <v>19.829999999999998</v>
      </c>
      <c r="X298" s="16">
        <v>509.26400000000001</v>
      </c>
      <c r="Y298" s="16">
        <v>70.791600000000003</v>
      </c>
      <c r="Z298" s="16">
        <v>0.7026</v>
      </c>
      <c r="AA298" s="16">
        <v>-0.96820490000000003</v>
      </c>
      <c r="AB298" s="16">
        <v>0.41</v>
      </c>
      <c r="AC298" s="16">
        <v>0</v>
      </c>
      <c r="AD298" s="16">
        <v>47</v>
      </c>
      <c r="AE298" s="16">
        <v>42.679900000000004</v>
      </c>
      <c r="AF298" s="16">
        <v>108.40300000000001</v>
      </c>
      <c r="AG298" s="16">
        <v>831715</v>
      </c>
      <c r="AH298" s="16">
        <v>1.1148</v>
      </c>
      <c r="AI298" s="16">
        <v>99.5</v>
      </c>
      <c r="AJ298" s="16">
        <v>100</v>
      </c>
      <c r="AK298" s="16">
        <v>1.3646</v>
      </c>
      <c r="AL298" s="16">
        <v>1.4279999999999999</v>
      </c>
      <c r="AM298" s="16">
        <v>1.587</v>
      </c>
      <c r="AN298" s="16">
        <v>0.79210000000000003</v>
      </c>
      <c r="AO298" s="16">
        <v>1.3197000000000001</v>
      </c>
      <c r="AP298" s="16">
        <v>1.3555999999999999</v>
      </c>
      <c r="AR298" s="16">
        <f t="shared" si="39"/>
        <v>0</v>
      </c>
      <c r="AS298" s="5">
        <f t="shared" si="38"/>
        <v>0.10697400000000012</v>
      </c>
    </row>
    <row r="299" spans="1:45" x14ac:dyDescent="0.25">
      <c r="A299" s="16" t="s">
        <v>414</v>
      </c>
      <c r="B299" s="16" t="s">
        <v>12</v>
      </c>
      <c r="C299" s="16" t="s">
        <v>220</v>
      </c>
      <c r="D299" s="16">
        <v>2010</v>
      </c>
      <c r="E299" s="16" t="s">
        <v>915</v>
      </c>
      <c r="F299" s="16" t="s">
        <v>414</v>
      </c>
      <c r="G299" s="10">
        <v>44380.2</v>
      </c>
      <c r="H299" s="73">
        <v>10.70055</v>
      </c>
      <c r="I299" s="16">
        <v>10895586</v>
      </c>
      <c r="J299" s="71">
        <v>8.0000000000000002E-3</v>
      </c>
      <c r="K299" s="71">
        <v>1.008</v>
      </c>
      <c r="L299" s="16">
        <v>3.7485889999999999</v>
      </c>
      <c r="M299" s="16">
        <v>1.7673270000000001</v>
      </c>
      <c r="N299" s="16">
        <v>1.841925</v>
      </c>
      <c r="O299" s="16">
        <v>1.637324</v>
      </c>
      <c r="P299" s="16">
        <v>1.6323019999999999</v>
      </c>
      <c r="Q299" s="16">
        <v>1.5083139999999999</v>
      </c>
      <c r="R299" s="16">
        <v>2.0508000000000002</v>
      </c>
      <c r="S299" s="16">
        <v>1.5599999999999999E-2</v>
      </c>
      <c r="T299" s="16">
        <v>0.1371</v>
      </c>
      <c r="U299" s="16">
        <v>6.4080000000000004</v>
      </c>
      <c r="V299" s="16">
        <v>31.73</v>
      </c>
      <c r="W299" s="16">
        <v>20.27</v>
      </c>
      <c r="X299" s="16">
        <v>509.28899999999999</v>
      </c>
      <c r="Y299" s="16">
        <v>72.763800000000003</v>
      </c>
      <c r="Z299" s="16">
        <v>0.65920000000000001</v>
      </c>
      <c r="AA299" s="16">
        <v>-0.97597250000000002</v>
      </c>
      <c r="AB299" s="16">
        <v>0.41</v>
      </c>
      <c r="AC299" s="16">
        <v>0</v>
      </c>
      <c r="AD299" s="16">
        <v>47.2</v>
      </c>
      <c r="AE299" s="16">
        <v>42.406199999999998</v>
      </c>
      <c r="AF299" s="16">
        <v>111.084</v>
      </c>
      <c r="AG299" s="16">
        <v>860569</v>
      </c>
      <c r="AH299" s="16">
        <v>1.1061000000000001</v>
      </c>
      <c r="AI299" s="16">
        <v>99.5</v>
      </c>
      <c r="AJ299" s="16">
        <v>100</v>
      </c>
      <c r="AK299" s="16">
        <v>1.3818999999999999</v>
      </c>
      <c r="AL299" s="16">
        <v>1.494</v>
      </c>
      <c r="AM299" s="16">
        <v>1.5808</v>
      </c>
      <c r="AN299" s="16">
        <v>0.77890000000000004</v>
      </c>
      <c r="AO299" s="16">
        <v>1.2862</v>
      </c>
      <c r="AP299" s="16">
        <v>1.3698999999999999</v>
      </c>
      <c r="AR299" s="16">
        <f t="shared" si="39"/>
        <v>0</v>
      </c>
      <c r="AS299" s="5">
        <f t="shared" si="38"/>
        <v>1.5298000000000034E-2</v>
      </c>
    </row>
    <row r="300" spans="1:45" x14ac:dyDescent="0.25">
      <c r="A300" s="16" t="s">
        <v>414</v>
      </c>
      <c r="B300" s="16" t="s">
        <v>12</v>
      </c>
      <c r="C300" s="16" t="s">
        <v>220</v>
      </c>
      <c r="D300" s="16">
        <v>2011</v>
      </c>
      <c r="E300" s="16" t="s">
        <v>928</v>
      </c>
      <c r="F300" s="16" t="s">
        <v>414</v>
      </c>
      <c r="G300" s="10">
        <v>44555.4</v>
      </c>
      <c r="H300" s="73">
        <v>10.70449</v>
      </c>
      <c r="I300" s="16">
        <v>11047744</v>
      </c>
      <c r="J300" s="71">
        <v>-8.0000000000000002E-3</v>
      </c>
      <c r="K300" s="71">
        <v>1</v>
      </c>
      <c r="L300" s="16">
        <v>3.811429</v>
      </c>
      <c r="M300" s="16">
        <v>1.859218</v>
      </c>
      <c r="N300" s="16">
        <v>1.9108290000000001</v>
      </c>
      <c r="O300" s="16">
        <v>1.615294</v>
      </c>
      <c r="P300" s="16">
        <v>1.601199</v>
      </c>
      <c r="Q300" s="16">
        <v>1.5483260000000001</v>
      </c>
      <c r="R300" s="16">
        <v>2.1553</v>
      </c>
      <c r="S300" s="16">
        <v>1.5699999999999999E-2</v>
      </c>
      <c r="T300" s="16">
        <v>0.14080000000000001</v>
      </c>
      <c r="U300" s="16">
        <v>6.3787000000000003</v>
      </c>
      <c r="V300" s="16">
        <v>33.204000000000001</v>
      </c>
      <c r="W300" s="16">
        <v>20.936</v>
      </c>
      <c r="X300" s="16">
        <v>509.31400000000002</v>
      </c>
      <c r="Y300" s="16">
        <v>72.433400000000006</v>
      </c>
      <c r="Z300" s="16">
        <v>0.64910000000000001</v>
      </c>
      <c r="AA300" s="16">
        <v>-0.98762380000000005</v>
      </c>
      <c r="AB300" s="16">
        <v>0.41</v>
      </c>
      <c r="AC300" s="16">
        <v>0</v>
      </c>
      <c r="AD300" s="16">
        <v>47.5</v>
      </c>
      <c r="AE300" s="16">
        <v>42.104199999999999</v>
      </c>
      <c r="AF300" s="16">
        <v>113.53100000000001</v>
      </c>
      <c r="AG300" s="16">
        <v>805667</v>
      </c>
      <c r="AH300" s="16">
        <v>1.0908</v>
      </c>
      <c r="AI300" s="16">
        <v>99.5</v>
      </c>
      <c r="AJ300" s="16">
        <v>100</v>
      </c>
      <c r="AK300" s="16">
        <v>1.3434999999999999</v>
      </c>
      <c r="AL300" s="16">
        <v>1.5598000000000001</v>
      </c>
      <c r="AM300" s="16">
        <v>1.6604000000000001</v>
      </c>
      <c r="AN300" s="16">
        <v>0.93159999999999998</v>
      </c>
      <c r="AO300" s="16">
        <v>1.2384999999999999</v>
      </c>
      <c r="AP300" s="16">
        <v>1.4037999999999999</v>
      </c>
      <c r="AR300" s="16">
        <f t="shared" si="39"/>
        <v>0</v>
      </c>
      <c r="AS300" s="5">
        <f t="shared" si="38"/>
        <v>6.2840000000000007E-2</v>
      </c>
    </row>
    <row r="301" spans="1:45" x14ac:dyDescent="0.25">
      <c r="A301" s="16" t="s">
        <v>414</v>
      </c>
      <c r="B301" s="16" t="s">
        <v>12</v>
      </c>
      <c r="C301" s="16" t="s">
        <v>220</v>
      </c>
      <c r="D301" s="16">
        <v>2012</v>
      </c>
      <c r="E301" s="16" t="s">
        <v>927</v>
      </c>
      <c r="F301" s="16" t="s">
        <v>414</v>
      </c>
      <c r="G301" s="10">
        <v>44293.7</v>
      </c>
      <c r="H301" s="73">
        <v>10.698600000000001</v>
      </c>
      <c r="I301" s="16">
        <v>11128246</v>
      </c>
      <c r="J301" s="71">
        <v>-1.2999999999999999E-2</v>
      </c>
      <c r="K301" s="71">
        <v>0.98699999999999999</v>
      </c>
      <c r="L301" s="16">
        <v>3.8851990000000001</v>
      </c>
      <c r="M301" s="16">
        <v>2.0454080000000001</v>
      </c>
      <c r="N301" s="16">
        <v>1.9248289999999999</v>
      </c>
      <c r="O301" s="16">
        <v>1.6358520000000001</v>
      </c>
      <c r="P301" s="16">
        <v>1.565043</v>
      </c>
      <c r="Q301" s="16">
        <v>1.535104</v>
      </c>
      <c r="R301" s="16">
        <v>2.3626999999999998</v>
      </c>
      <c r="S301" s="16">
        <v>1.7999999999999999E-2</v>
      </c>
      <c r="T301" s="16">
        <v>0.1477</v>
      </c>
      <c r="U301" s="16">
        <v>5.8273000000000001</v>
      </c>
      <c r="V301" s="16">
        <v>34.677999999999997</v>
      </c>
      <c r="W301" s="16">
        <v>21.602</v>
      </c>
      <c r="X301" s="16">
        <v>509.33800000000002</v>
      </c>
      <c r="Y301" s="16">
        <v>72.745199999999997</v>
      </c>
      <c r="Z301" s="16">
        <v>0.65580000000000005</v>
      </c>
      <c r="AA301" s="16">
        <v>-0.99150749999999999</v>
      </c>
      <c r="AB301" s="16">
        <v>0.41</v>
      </c>
      <c r="AC301" s="16">
        <v>0</v>
      </c>
      <c r="AD301" s="16">
        <v>47.6</v>
      </c>
      <c r="AE301" s="16">
        <v>41.9054</v>
      </c>
      <c r="AF301" s="16">
        <v>111.331</v>
      </c>
      <c r="AG301" s="16">
        <v>734905</v>
      </c>
      <c r="AH301" s="16">
        <v>1.1120000000000001</v>
      </c>
      <c r="AI301" s="16">
        <v>99.5</v>
      </c>
      <c r="AJ301" s="16">
        <v>100</v>
      </c>
      <c r="AK301" s="16">
        <v>1.3594999999999999</v>
      </c>
      <c r="AL301" s="16">
        <v>1.5629999999999999</v>
      </c>
      <c r="AM301" s="16">
        <v>1.6029</v>
      </c>
      <c r="AN301" s="16">
        <v>0.90100000000000002</v>
      </c>
      <c r="AO301" s="16">
        <v>1.2282999999999999</v>
      </c>
      <c r="AP301" s="16">
        <v>1.4056999999999999</v>
      </c>
      <c r="AR301" s="16">
        <f t="shared" si="39"/>
        <v>0</v>
      </c>
      <c r="AS301" s="5">
        <f t="shared" si="38"/>
        <v>7.3770000000000113E-2</v>
      </c>
    </row>
    <row r="302" spans="1:45" x14ac:dyDescent="0.25">
      <c r="A302" s="16" t="s">
        <v>414</v>
      </c>
      <c r="B302" s="16" t="s">
        <v>12</v>
      </c>
      <c r="C302" s="16" t="s">
        <v>220</v>
      </c>
      <c r="D302" s="16">
        <v>2013</v>
      </c>
      <c r="E302" s="16" t="s">
        <v>904</v>
      </c>
      <c r="F302" s="16" t="s">
        <v>414</v>
      </c>
      <c r="G302" s="10">
        <v>44050</v>
      </c>
      <c r="H302" s="73">
        <v>10.69308</v>
      </c>
      <c r="I302" s="16">
        <v>11182817</v>
      </c>
      <c r="J302" s="71">
        <v>-1.0999999999999999E-2</v>
      </c>
      <c r="K302" s="71">
        <v>0.97599999999999998</v>
      </c>
      <c r="L302" s="16">
        <v>3.9602189999999999</v>
      </c>
      <c r="M302" s="16">
        <v>2.07985</v>
      </c>
      <c r="N302" s="16">
        <v>1.9844269999999999</v>
      </c>
      <c r="O302" s="16">
        <v>1.68702</v>
      </c>
      <c r="P302" s="16">
        <v>1.555088</v>
      </c>
      <c r="Q302" s="16">
        <v>1.5690980000000001</v>
      </c>
      <c r="R302" s="16">
        <v>2.4296000000000002</v>
      </c>
      <c r="S302" s="16">
        <v>1.77E-2</v>
      </c>
      <c r="T302" s="16">
        <v>0.14760000000000001</v>
      </c>
      <c r="U302" s="16">
        <v>5.8491999999999997</v>
      </c>
      <c r="V302" s="16">
        <v>36.152000000000001</v>
      </c>
      <c r="W302" s="16">
        <v>22.268000000000001</v>
      </c>
      <c r="X302" s="16">
        <v>507.06</v>
      </c>
      <c r="Y302" s="16">
        <v>72.886600000000001</v>
      </c>
      <c r="Z302" s="16">
        <v>0.67659999999999998</v>
      </c>
      <c r="AA302" s="16">
        <v>-1.018694</v>
      </c>
      <c r="AB302" s="16">
        <v>0.41</v>
      </c>
      <c r="AC302" s="16">
        <v>0</v>
      </c>
      <c r="AD302" s="16">
        <v>48.3</v>
      </c>
      <c r="AE302" s="16">
        <v>41.303199999999997</v>
      </c>
      <c r="AF302" s="16">
        <v>110.90300000000001</v>
      </c>
      <c r="AG302" s="16">
        <v>734278</v>
      </c>
      <c r="AH302" s="16">
        <v>1.1106</v>
      </c>
      <c r="AI302" s="16">
        <v>99.5</v>
      </c>
      <c r="AJ302" s="16">
        <v>100</v>
      </c>
      <c r="AK302" s="16">
        <v>1.3834</v>
      </c>
      <c r="AL302" s="16">
        <v>1.6419999999999999</v>
      </c>
      <c r="AM302" s="16">
        <v>1.6022000000000001</v>
      </c>
      <c r="AN302" s="16">
        <v>0.91769999999999996</v>
      </c>
      <c r="AO302" s="16">
        <v>1.2965</v>
      </c>
      <c r="AP302" s="16">
        <v>1.4138999999999999</v>
      </c>
      <c r="AR302" s="16">
        <f t="shared" si="39"/>
        <v>0</v>
      </c>
      <c r="AS302" s="5">
        <f t="shared" si="38"/>
        <v>7.5019999999999865E-2</v>
      </c>
    </row>
    <row r="303" spans="1:45" x14ac:dyDescent="0.25">
      <c r="A303" s="16" t="s">
        <v>414</v>
      </c>
      <c r="B303" s="16" t="s">
        <v>12</v>
      </c>
      <c r="C303" s="16" t="s">
        <v>220</v>
      </c>
      <c r="D303" s="16">
        <v>2014</v>
      </c>
      <c r="E303" s="16" t="s">
        <v>906</v>
      </c>
      <c r="F303" s="16" t="s">
        <v>414</v>
      </c>
      <c r="G303" s="10">
        <v>44670.400000000001</v>
      </c>
      <c r="H303" s="73">
        <v>10.70707</v>
      </c>
      <c r="I303" s="16">
        <v>11209057</v>
      </c>
      <c r="J303" s="71">
        <v>-2E-3</v>
      </c>
      <c r="K303" s="71">
        <v>0.97399999999999998</v>
      </c>
      <c r="L303" s="16">
        <v>3.9318300000000002</v>
      </c>
      <c r="M303" s="16">
        <v>2.1258170000000001</v>
      </c>
      <c r="N303" s="16">
        <v>2.0440140000000002</v>
      </c>
      <c r="O303" s="16">
        <v>1.6569419999999999</v>
      </c>
      <c r="P303" s="16">
        <v>1.5056970000000001</v>
      </c>
      <c r="Q303" s="16">
        <v>1.4808589999999999</v>
      </c>
      <c r="R303" s="16">
        <v>2.4647000000000001</v>
      </c>
      <c r="S303" s="16">
        <v>2.06E-2</v>
      </c>
      <c r="T303" s="16">
        <v>0.14929999999999999</v>
      </c>
      <c r="U303" s="16">
        <v>5.8710000000000004</v>
      </c>
      <c r="V303" s="16">
        <v>37.625999999999998</v>
      </c>
      <c r="W303" s="16">
        <v>22.934000000000001</v>
      </c>
      <c r="X303" s="16">
        <v>504.78100000000001</v>
      </c>
      <c r="Y303" s="16">
        <v>72.915999999999997</v>
      </c>
      <c r="Z303" s="16">
        <v>0.65720000000000001</v>
      </c>
      <c r="AA303" s="16">
        <v>-1.0350060000000001</v>
      </c>
      <c r="AB303" s="16">
        <v>0.41</v>
      </c>
      <c r="AC303" s="16">
        <v>0</v>
      </c>
      <c r="AD303" s="16">
        <v>48.72</v>
      </c>
      <c r="AE303" s="16">
        <v>40.670400000000001</v>
      </c>
      <c r="AF303" s="16">
        <v>114.27</v>
      </c>
      <c r="AG303" s="16">
        <v>634669</v>
      </c>
      <c r="AH303" s="16">
        <v>1.1092</v>
      </c>
      <c r="AI303" s="16">
        <v>99.5</v>
      </c>
      <c r="AJ303" s="16">
        <v>100</v>
      </c>
      <c r="AK303" s="16">
        <v>1.3875</v>
      </c>
      <c r="AL303" s="16">
        <v>1.5524</v>
      </c>
      <c r="AM303" s="16">
        <v>1.3992</v>
      </c>
      <c r="AN303" s="16">
        <v>0.70879999999999999</v>
      </c>
      <c r="AO303" s="16">
        <v>1.1731</v>
      </c>
      <c r="AP303" s="16">
        <v>1.5112000000000001</v>
      </c>
      <c r="AR303" s="16">
        <f t="shared" si="39"/>
        <v>0</v>
      </c>
      <c r="AS303" s="5">
        <f t="shared" si="38"/>
        <v>-2.8388999999999776E-2</v>
      </c>
    </row>
    <row r="304" spans="1:45" x14ac:dyDescent="0.25">
      <c r="A304" s="16" t="s">
        <v>408</v>
      </c>
      <c r="B304" s="16" t="s">
        <v>13</v>
      </c>
      <c r="C304" s="16" t="s">
        <v>222</v>
      </c>
      <c r="D304" s="16">
        <v>1985</v>
      </c>
      <c r="E304" s="16" t="s">
        <v>930</v>
      </c>
      <c r="F304" s="16" t="s">
        <v>591</v>
      </c>
      <c r="G304" s="10">
        <v>643.58799999999997</v>
      </c>
      <c r="H304" s="73">
        <v>6.4670579999999998</v>
      </c>
      <c r="I304" s="16" t="s">
        <v>6700</v>
      </c>
      <c r="K304" s="71">
        <v>0.91600000000000004</v>
      </c>
      <c r="L304" s="16">
        <v>-2.0437050000000001</v>
      </c>
      <c r="M304" s="16">
        <v>-0.52451950000000003</v>
      </c>
      <c r="N304" s="16">
        <v>-1.428687</v>
      </c>
      <c r="O304" s="16">
        <v>-1.460839</v>
      </c>
      <c r="P304" s="16">
        <v>-1.3075859999999999</v>
      </c>
      <c r="Q304" s="16">
        <v>0.2426545</v>
      </c>
      <c r="R304" s="16">
        <v>0.29899999999999999</v>
      </c>
      <c r="S304" s="16">
        <v>2.5000000000000001E-4</v>
      </c>
      <c r="T304" s="16">
        <v>0</v>
      </c>
      <c r="U304" s="16">
        <v>0.7964</v>
      </c>
      <c r="V304" s="16">
        <v>1.91</v>
      </c>
      <c r="W304" s="16">
        <v>0.48</v>
      </c>
      <c r="X304" s="16">
        <v>376.55399999999997</v>
      </c>
      <c r="Y304" s="16">
        <v>0.63490000000000002</v>
      </c>
      <c r="Z304" s="16">
        <v>0.1069</v>
      </c>
      <c r="AA304" s="16">
        <v>0.53081109999999998</v>
      </c>
      <c r="AB304" s="16">
        <v>0.54</v>
      </c>
      <c r="AC304" s="16">
        <v>7.29</v>
      </c>
      <c r="AD304" s="16">
        <v>19.18</v>
      </c>
      <c r="AE304" s="16">
        <v>0.25380000000000003</v>
      </c>
      <c r="AF304" s="16">
        <v>0</v>
      </c>
      <c r="AG304" s="16">
        <v>559.798</v>
      </c>
      <c r="AH304" s="16">
        <v>3.15E-2</v>
      </c>
      <c r="AI304" s="16">
        <v>4.1043000000000003</v>
      </c>
      <c r="AJ304" s="16">
        <v>53.175899999999999</v>
      </c>
      <c r="AK304" s="16">
        <v>0.23180000000000001</v>
      </c>
      <c r="AL304" s="16">
        <v>-0.62339999999999995</v>
      </c>
      <c r="AM304" s="16">
        <v>-0.1356</v>
      </c>
      <c r="AN304" s="16">
        <v>1.3183</v>
      </c>
      <c r="AO304" s="16">
        <v>-7.6100000000000001E-2</v>
      </c>
      <c r="AP304" s="16">
        <v>0.107</v>
      </c>
      <c r="AR304" s="16">
        <f t="shared" si="39"/>
        <v>1</v>
      </c>
      <c r="AS304" s="5">
        <f t="shared" si="38"/>
        <v>0</v>
      </c>
    </row>
    <row r="305" spans="1:45" x14ac:dyDescent="0.25">
      <c r="A305" s="16" t="s">
        <v>408</v>
      </c>
      <c r="B305" s="16" t="s">
        <v>13</v>
      </c>
      <c r="C305" s="16" t="s">
        <v>222</v>
      </c>
      <c r="D305" s="16">
        <v>1986</v>
      </c>
      <c r="E305" s="16" t="s">
        <v>958</v>
      </c>
      <c r="F305" s="16" t="s">
        <v>591</v>
      </c>
      <c r="G305" s="10">
        <v>638.74900000000002</v>
      </c>
      <c r="H305" s="73">
        <v>6.4595120000000001</v>
      </c>
      <c r="I305" s="16" t="s">
        <v>6700</v>
      </c>
      <c r="J305" s="71">
        <v>0</v>
      </c>
      <c r="K305" s="71">
        <v>0.91500000000000004</v>
      </c>
      <c r="L305" s="16">
        <v>-2.0307550000000001</v>
      </c>
      <c r="M305" s="16">
        <v>-0.52451950000000003</v>
      </c>
      <c r="N305" s="16">
        <v>-1.4290210000000001</v>
      </c>
      <c r="O305" s="16">
        <v>-1.429198</v>
      </c>
      <c r="P305" s="16">
        <v>-1.2948489999999999</v>
      </c>
      <c r="Q305" s="16">
        <v>0.22518879999999999</v>
      </c>
      <c r="R305" s="16">
        <v>0.29899999999999999</v>
      </c>
      <c r="S305" s="16">
        <v>2.5000000000000001E-4</v>
      </c>
      <c r="T305" s="16">
        <v>0</v>
      </c>
      <c r="U305" s="16">
        <v>0.93410000000000004</v>
      </c>
      <c r="V305" s="16">
        <v>2.266</v>
      </c>
      <c r="W305" s="16">
        <v>0.55600000000000005</v>
      </c>
      <c r="X305" s="16">
        <v>372.31299999999999</v>
      </c>
      <c r="Y305" s="16">
        <v>2.1031</v>
      </c>
      <c r="Z305" s="16">
        <v>0.1026</v>
      </c>
      <c r="AA305" s="16">
        <v>0.50712009999999996</v>
      </c>
      <c r="AB305" s="16">
        <v>0.54</v>
      </c>
      <c r="AC305" s="16">
        <v>7.29</v>
      </c>
      <c r="AD305" s="16">
        <v>19.79</v>
      </c>
      <c r="AE305" s="16">
        <v>0.27260000000000001</v>
      </c>
      <c r="AF305" s="16">
        <v>0</v>
      </c>
      <c r="AG305" s="16">
        <v>588.97500000000002</v>
      </c>
      <c r="AH305" s="16">
        <v>3.1E-2</v>
      </c>
      <c r="AI305" s="16">
        <v>4.6296999999999997</v>
      </c>
      <c r="AJ305" s="16">
        <v>54.025799999999997</v>
      </c>
      <c r="AK305" s="16">
        <v>0.23130000000000001</v>
      </c>
      <c r="AL305" s="16">
        <v>-0.62629999999999997</v>
      </c>
      <c r="AM305" s="16">
        <v>-0.15049999999999999</v>
      </c>
      <c r="AN305" s="16">
        <v>1.2767999999999999</v>
      </c>
      <c r="AO305" s="16">
        <v>-9.0700000000000003E-2</v>
      </c>
      <c r="AP305" s="16">
        <v>7.8799999999999995E-2</v>
      </c>
      <c r="AR305" s="16">
        <f t="shared" si="39"/>
        <v>1</v>
      </c>
      <c r="AS305" s="5">
        <f t="shared" si="38"/>
        <v>1.2950000000000017E-2</v>
      </c>
    </row>
    <row r="306" spans="1:45" x14ac:dyDescent="0.25">
      <c r="A306" s="16" t="s">
        <v>408</v>
      </c>
      <c r="B306" s="16" t="s">
        <v>13</v>
      </c>
      <c r="C306" s="16" t="s">
        <v>222</v>
      </c>
      <c r="D306" s="16">
        <v>1987</v>
      </c>
      <c r="E306" s="16" t="s">
        <v>946</v>
      </c>
      <c r="F306" s="16" t="s">
        <v>591</v>
      </c>
      <c r="G306" s="10">
        <v>611.02800000000002</v>
      </c>
      <c r="H306" s="73">
        <v>6.4151429999999996</v>
      </c>
      <c r="I306" s="16" t="s">
        <v>6700</v>
      </c>
      <c r="J306" s="71">
        <v>-4.7E-2</v>
      </c>
      <c r="K306" s="71">
        <v>0.874</v>
      </c>
      <c r="L306" s="16">
        <v>-2.0151349999999999</v>
      </c>
      <c r="M306" s="16">
        <v>-0.52358749999999998</v>
      </c>
      <c r="N306" s="16">
        <v>-1.4100440000000001</v>
      </c>
      <c r="O306" s="16">
        <v>-1.411016</v>
      </c>
      <c r="P306" s="16">
        <v>-1.282281</v>
      </c>
      <c r="Q306" s="16">
        <v>0.20770530000000001</v>
      </c>
      <c r="R306" s="16">
        <v>0.29899999999999999</v>
      </c>
      <c r="S306" s="16">
        <v>2.5000000000000001E-4</v>
      </c>
      <c r="T306" s="16">
        <v>1E-4</v>
      </c>
      <c r="U306" s="16">
        <v>1.0718000000000001</v>
      </c>
      <c r="V306" s="16">
        <v>2.6219999999999999</v>
      </c>
      <c r="W306" s="16">
        <v>0.63200000000000001</v>
      </c>
      <c r="X306" s="16">
        <v>371.1</v>
      </c>
      <c r="Y306" s="16">
        <v>3.5712000000000002</v>
      </c>
      <c r="Z306" s="16">
        <v>9.11E-2</v>
      </c>
      <c r="AA306" s="16">
        <v>0.4834291</v>
      </c>
      <c r="AB306" s="16">
        <v>0.54</v>
      </c>
      <c r="AC306" s="16">
        <v>7.29</v>
      </c>
      <c r="AD306" s="16">
        <v>20.399999999999999</v>
      </c>
      <c r="AE306" s="16">
        <v>0.28999999999999998</v>
      </c>
      <c r="AF306" s="16">
        <v>0</v>
      </c>
      <c r="AG306" s="16">
        <v>571.91399999999999</v>
      </c>
      <c r="AH306" s="16">
        <v>3.0200000000000001E-2</v>
      </c>
      <c r="AI306" s="16">
        <v>5.1551999999999998</v>
      </c>
      <c r="AJ306" s="16">
        <v>54.875799999999998</v>
      </c>
      <c r="AK306" s="16">
        <v>0.23069999999999999</v>
      </c>
      <c r="AL306" s="16">
        <v>-0.62919999999999998</v>
      </c>
      <c r="AM306" s="16">
        <v>-0.16550000000000001</v>
      </c>
      <c r="AN306" s="16">
        <v>1.2353000000000001</v>
      </c>
      <c r="AO306" s="16">
        <v>-0.1052</v>
      </c>
      <c r="AP306" s="16">
        <v>5.0599999999999999E-2</v>
      </c>
      <c r="AR306" s="16">
        <f t="shared" si="39"/>
        <v>1</v>
      </c>
      <c r="AS306" s="5">
        <f t="shared" si="38"/>
        <v>1.5620000000000189E-2</v>
      </c>
    </row>
    <row r="307" spans="1:45" x14ac:dyDescent="0.25">
      <c r="A307" s="16" t="s">
        <v>408</v>
      </c>
      <c r="B307" s="16" t="s">
        <v>13</v>
      </c>
      <c r="C307" s="16" t="s">
        <v>222</v>
      </c>
      <c r="D307" s="16">
        <v>1988</v>
      </c>
      <c r="E307" s="16" t="s">
        <v>939</v>
      </c>
      <c r="F307" s="16" t="s">
        <v>591</v>
      </c>
      <c r="G307" s="10">
        <v>613.23099999999999</v>
      </c>
      <c r="H307" s="73">
        <v>6.4187419999999999</v>
      </c>
      <c r="I307" s="16" t="s">
        <v>6700</v>
      </c>
      <c r="J307" s="71">
        <v>-3.0000000000000001E-3</v>
      </c>
      <c r="K307" s="71">
        <v>0.871</v>
      </c>
      <c r="L307" s="16">
        <v>-1.991296</v>
      </c>
      <c r="M307" s="16">
        <v>-0.52358749999999998</v>
      </c>
      <c r="N307" s="16">
        <v>-1.395505</v>
      </c>
      <c r="O307" s="16">
        <v>-1.369659</v>
      </c>
      <c r="P307" s="16">
        <v>-1.270022</v>
      </c>
      <c r="Q307" s="16">
        <v>0.19023989999999999</v>
      </c>
      <c r="R307" s="16">
        <v>0.29899999999999999</v>
      </c>
      <c r="S307" s="16">
        <v>2.5000000000000001E-4</v>
      </c>
      <c r="T307" s="16">
        <v>1E-4</v>
      </c>
      <c r="U307" s="16">
        <v>1.2095</v>
      </c>
      <c r="V307" s="16">
        <v>2.9780000000000002</v>
      </c>
      <c r="W307" s="16">
        <v>0.70799999999999996</v>
      </c>
      <c r="X307" s="16">
        <v>369.19099999999997</v>
      </c>
      <c r="Y307" s="16">
        <v>5.0392999999999999</v>
      </c>
      <c r="Z307" s="16">
        <v>9.1999999999999998E-2</v>
      </c>
      <c r="AA307" s="16">
        <v>0.45973819999999999</v>
      </c>
      <c r="AB307" s="16">
        <v>0.54</v>
      </c>
      <c r="AC307" s="16">
        <v>7.29</v>
      </c>
      <c r="AD307" s="16">
        <v>21.01</v>
      </c>
      <c r="AE307" s="16">
        <v>0.29020000000000001</v>
      </c>
      <c r="AF307" s="16">
        <v>0</v>
      </c>
      <c r="AG307" s="16">
        <v>426.86</v>
      </c>
      <c r="AH307" s="16">
        <v>2.9350000000000001E-2</v>
      </c>
      <c r="AI307" s="16">
        <v>5.6806999999999999</v>
      </c>
      <c r="AJ307" s="16">
        <v>55.725700000000003</v>
      </c>
      <c r="AK307" s="16">
        <v>0.2301</v>
      </c>
      <c r="AL307" s="16">
        <v>-0.6321</v>
      </c>
      <c r="AM307" s="16">
        <v>-0.1804</v>
      </c>
      <c r="AN307" s="16">
        <v>1.1938</v>
      </c>
      <c r="AO307" s="16">
        <v>-0.1197</v>
      </c>
      <c r="AP307" s="16">
        <v>2.24E-2</v>
      </c>
      <c r="AR307" s="16">
        <f t="shared" si="39"/>
        <v>1</v>
      </c>
      <c r="AS307" s="5">
        <f t="shared" si="38"/>
        <v>2.3838999999999944E-2</v>
      </c>
    </row>
    <row r="308" spans="1:45" x14ac:dyDescent="0.25">
      <c r="A308" s="16" t="s">
        <v>408</v>
      </c>
      <c r="B308" s="16" t="s">
        <v>13</v>
      </c>
      <c r="C308" s="16" t="s">
        <v>222</v>
      </c>
      <c r="D308" s="16">
        <v>1989</v>
      </c>
      <c r="E308" s="16" t="s">
        <v>954</v>
      </c>
      <c r="F308" s="16" t="s">
        <v>591</v>
      </c>
      <c r="G308" s="10">
        <v>577.54</v>
      </c>
      <c r="H308" s="73">
        <v>6.358778</v>
      </c>
      <c r="I308" s="16" t="s">
        <v>6700</v>
      </c>
      <c r="J308" s="71">
        <v>-4.2000000000000003E-2</v>
      </c>
      <c r="K308" s="71">
        <v>0.83499999999999996</v>
      </c>
      <c r="L308" s="16">
        <v>-1.9678800000000001</v>
      </c>
      <c r="M308" s="16">
        <v>-0.52358749999999998</v>
      </c>
      <c r="N308" s="16">
        <v>-1.3619190000000001</v>
      </c>
      <c r="O308" s="16">
        <v>-1.3476049999999999</v>
      </c>
      <c r="P308" s="16">
        <v>-1.257644</v>
      </c>
      <c r="Q308" s="16">
        <v>0.17275650000000001</v>
      </c>
      <c r="R308" s="16">
        <v>0.29899999999999999</v>
      </c>
      <c r="S308" s="16">
        <v>2.5000000000000001E-4</v>
      </c>
      <c r="T308" s="16">
        <v>1E-4</v>
      </c>
      <c r="U308" s="16">
        <v>1.3472</v>
      </c>
      <c r="V308" s="16">
        <v>3.3340000000000001</v>
      </c>
      <c r="W308" s="16">
        <v>0.78400000000000003</v>
      </c>
      <c r="X308" s="16">
        <v>370.26900000000001</v>
      </c>
      <c r="Y308" s="16">
        <v>6.5075000000000003</v>
      </c>
      <c r="Z308" s="16">
        <v>8.2500000000000004E-2</v>
      </c>
      <c r="AA308" s="16">
        <v>0.43565880000000001</v>
      </c>
      <c r="AB308" s="16">
        <v>0.54</v>
      </c>
      <c r="AC308" s="16">
        <v>7.29</v>
      </c>
      <c r="AD308" s="16">
        <v>21.63</v>
      </c>
      <c r="AE308" s="16">
        <v>0.2944</v>
      </c>
      <c r="AF308" s="16">
        <v>0</v>
      </c>
      <c r="AG308" s="16">
        <v>413.54399999999998</v>
      </c>
      <c r="AH308" s="16">
        <v>2.8500000000000001E-2</v>
      </c>
      <c r="AI308" s="16">
        <v>6.2061999999999999</v>
      </c>
      <c r="AJ308" s="16">
        <v>56.575699999999998</v>
      </c>
      <c r="AK308" s="16">
        <v>0.22950000000000001</v>
      </c>
      <c r="AL308" s="16">
        <v>-0.63500000000000001</v>
      </c>
      <c r="AM308" s="16">
        <v>-0.19539999999999999</v>
      </c>
      <c r="AN308" s="16">
        <v>1.1523000000000001</v>
      </c>
      <c r="AO308" s="16">
        <v>-0.13420000000000001</v>
      </c>
      <c r="AP308" s="16">
        <v>-5.7999999999999996E-3</v>
      </c>
      <c r="AR308" s="16">
        <f t="shared" si="39"/>
        <v>1</v>
      </c>
      <c r="AS308" s="5">
        <f t="shared" si="38"/>
        <v>2.3415999999999881E-2</v>
      </c>
    </row>
    <row r="309" spans="1:45" x14ac:dyDescent="0.25">
      <c r="A309" s="16" t="s">
        <v>408</v>
      </c>
      <c r="B309" s="16" t="s">
        <v>13</v>
      </c>
      <c r="C309" s="16" t="s">
        <v>222</v>
      </c>
      <c r="D309" s="16">
        <v>1990</v>
      </c>
      <c r="E309" s="16" t="s">
        <v>947</v>
      </c>
      <c r="F309" s="16" t="s">
        <v>591</v>
      </c>
      <c r="G309" s="10">
        <v>609.346</v>
      </c>
      <c r="H309" s="73">
        <v>6.4123849999999996</v>
      </c>
      <c r="I309" s="16" t="s">
        <v>6700</v>
      </c>
      <c r="J309" s="71">
        <v>5.8000000000000003E-2</v>
      </c>
      <c r="K309" s="71">
        <v>0.88500000000000001</v>
      </c>
      <c r="L309" s="16">
        <v>-1.9536370000000001</v>
      </c>
      <c r="M309" s="16">
        <v>-0.52264200000000005</v>
      </c>
      <c r="N309" s="16">
        <v>-1.330721</v>
      </c>
      <c r="O309" s="16">
        <v>-1.3412379999999999</v>
      </c>
      <c r="P309" s="16">
        <v>-1.247967</v>
      </c>
      <c r="Q309" s="16">
        <v>0.1552731</v>
      </c>
      <c r="R309" s="16">
        <v>0.29899999999999999</v>
      </c>
      <c r="S309" s="16">
        <v>5.0000000000000001E-4</v>
      </c>
      <c r="T309" s="16">
        <v>1E-4</v>
      </c>
      <c r="U309" s="16">
        <v>1.4850000000000001</v>
      </c>
      <c r="V309" s="16">
        <v>3.69</v>
      </c>
      <c r="W309" s="16">
        <v>0.86</v>
      </c>
      <c r="X309" s="16">
        <v>370.97</v>
      </c>
      <c r="Y309" s="16">
        <v>7.9756</v>
      </c>
      <c r="Z309" s="16">
        <v>7.7399999999999997E-2</v>
      </c>
      <c r="AA309" s="16">
        <v>0.48187570000000002</v>
      </c>
      <c r="AB309" s="16">
        <v>0.54</v>
      </c>
      <c r="AC309" s="16">
        <v>7.29</v>
      </c>
      <c r="AD309" s="16">
        <v>20.440000000000001</v>
      </c>
      <c r="AE309" s="16">
        <v>0.29549999999999998</v>
      </c>
      <c r="AF309" s="16">
        <v>0</v>
      </c>
      <c r="AG309" s="16">
        <v>419.89299999999997</v>
      </c>
      <c r="AH309" s="16">
        <v>2.8400000000000002E-2</v>
      </c>
      <c r="AI309" s="16">
        <v>6.8</v>
      </c>
      <c r="AJ309" s="16">
        <v>57.1</v>
      </c>
      <c r="AK309" s="16">
        <v>0.22889999999999999</v>
      </c>
      <c r="AL309" s="16">
        <v>-0.63790000000000002</v>
      </c>
      <c r="AM309" s="16">
        <v>-0.21029999999999999</v>
      </c>
      <c r="AN309" s="16">
        <v>1.1108</v>
      </c>
      <c r="AO309" s="16">
        <v>-0.14879999999999999</v>
      </c>
      <c r="AP309" s="16">
        <v>-3.4000000000000002E-2</v>
      </c>
      <c r="AR309" s="16">
        <f t="shared" si="39"/>
        <v>1</v>
      </c>
      <c r="AS309" s="5">
        <f t="shared" si="38"/>
        <v>1.4243000000000006E-2</v>
      </c>
    </row>
    <row r="310" spans="1:45" x14ac:dyDescent="0.25">
      <c r="A310" s="16" t="s">
        <v>408</v>
      </c>
      <c r="B310" s="16" t="s">
        <v>13</v>
      </c>
      <c r="C310" s="16" t="s">
        <v>222</v>
      </c>
      <c r="D310" s="16">
        <v>1991</v>
      </c>
      <c r="E310" s="16" t="s">
        <v>943</v>
      </c>
      <c r="F310" s="16" t="s">
        <v>591</v>
      </c>
      <c r="G310" s="10">
        <v>614.005</v>
      </c>
      <c r="H310" s="73">
        <v>6.4200030000000003</v>
      </c>
      <c r="I310" s="16" t="s">
        <v>6700</v>
      </c>
      <c r="J310" s="71">
        <v>8.0000000000000002E-3</v>
      </c>
      <c r="K310" s="71">
        <v>0.89200000000000002</v>
      </c>
      <c r="L310" s="16">
        <v>-1.9296709999999999</v>
      </c>
      <c r="M310" s="16">
        <v>-0.52077799999999996</v>
      </c>
      <c r="N310" s="16">
        <v>-1.3078190000000001</v>
      </c>
      <c r="O310" s="16">
        <v>-1.311436</v>
      </c>
      <c r="P310" s="16">
        <v>-1.2336739999999999</v>
      </c>
      <c r="Q310" s="16">
        <v>0.137823</v>
      </c>
      <c r="R310" s="16">
        <v>0.29899999999999999</v>
      </c>
      <c r="S310" s="16">
        <v>5.0000000000000001E-4</v>
      </c>
      <c r="T310" s="16">
        <v>2.9999999999999997E-4</v>
      </c>
      <c r="U310" s="16">
        <v>1.6227</v>
      </c>
      <c r="V310" s="16">
        <v>4.2</v>
      </c>
      <c r="W310" s="16">
        <v>0.89800000000000002</v>
      </c>
      <c r="X310" s="16">
        <v>370.21199999999999</v>
      </c>
      <c r="Y310" s="16">
        <v>9.4437999999999995</v>
      </c>
      <c r="Z310" s="16">
        <v>7.3599999999999999E-2</v>
      </c>
      <c r="AA310" s="16">
        <v>0.46634059999999999</v>
      </c>
      <c r="AB310" s="16">
        <v>0.54</v>
      </c>
      <c r="AC310" s="16">
        <v>7.29</v>
      </c>
      <c r="AD310" s="16">
        <v>20.84</v>
      </c>
      <c r="AE310" s="16">
        <v>0.28960000000000002</v>
      </c>
      <c r="AF310" s="16">
        <v>0</v>
      </c>
      <c r="AG310" s="16">
        <v>443.79899999999998</v>
      </c>
      <c r="AH310" s="16">
        <v>2.895E-2</v>
      </c>
      <c r="AI310" s="16">
        <v>7.3</v>
      </c>
      <c r="AJ310" s="16">
        <v>58.1</v>
      </c>
      <c r="AK310" s="16">
        <v>0.22839999999999999</v>
      </c>
      <c r="AL310" s="16">
        <v>-0.64080000000000004</v>
      </c>
      <c r="AM310" s="16">
        <v>-0.2253</v>
      </c>
      <c r="AN310" s="16">
        <v>1.0693999999999999</v>
      </c>
      <c r="AO310" s="16">
        <v>-0.1633</v>
      </c>
      <c r="AP310" s="16">
        <v>-6.2199999999999998E-2</v>
      </c>
      <c r="AR310" s="16">
        <f t="shared" si="39"/>
        <v>1</v>
      </c>
      <c r="AS310" s="5">
        <f t="shared" si="38"/>
        <v>2.3966000000000154E-2</v>
      </c>
    </row>
    <row r="311" spans="1:45" x14ac:dyDescent="0.25">
      <c r="A311" s="16" t="s">
        <v>408</v>
      </c>
      <c r="B311" s="16" t="s">
        <v>13</v>
      </c>
      <c r="C311" s="16" t="s">
        <v>222</v>
      </c>
      <c r="D311" s="16">
        <v>1992</v>
      </c>
      <c r="E311" s="16" t="s">
        <v>931</v>
      </c>
      <c r="F311" s="16" t="s">
        <v>591</v>
      </c>
      <c r="G311" s="10">
        <v>610.55100000000004</v>
      </c>
      <c r="H311" s="73">
        <v>6.4143610000000004</v>
      </c>
      <c r="I311" s="16" t="s">
        <v>6700</v>
      </c>
      <c r="J311" s="71">
        <v>-6.0000000000000001E-3</v>
      </c>
      <c r="K311" s="71">
        <v>0.88600000000000001</v>
      </c>
      <c r="L311" s="16">
        <v>-1.909432</v>
      </c>
      <c r="M311" s="16">
        <v>-0.52358749999999998</v>
      </c>
      <c r="N311" s="16">
        <v>-1.281849</v>
      </c>
      <c r="O311" s="16">
        <v>-1.2889569999999999</v>
      </c>
      <c r="P311" s="16">
        <v>-1.2186779999999999</v>
      </c>
      <c r="Q311" s="16">
        <v>0.1203576</v>
      </c>
      <c r="R311" s="16">
        <v>0.29899999999999999</v>
      </c>
      <c r="S311" s="16">
        <v>2.5000000000000001E-4</v>
      </c>
      <c r="T311" s="16">
        <v>1E-4</v>
      </c>
      <c r="U311" s="16">
        <v>1.7604</v>
      </c>
      <c r="V311" s="16">
        <v>4.71</v>
      </c>
      <c r="W311" s="16">
        <v>0.93600000000000005</v>
      </c>
      <c r="X311" s="16">
        <v>369.93599999999998</v>
      </c>
      <c r="Y311" s="16">
        <v>10.911899999999999</v>
      </c>
      <c r="Z311" s="16">
        <v>6.9699999999999998E-2</v>
      </c>
      <c r="AA311" s="16">
        <v>0.47177780000000002</v>
      </c>
      <c r="AB311" s="16">
        <v>0.54</v>
      </c>
      <c r="AC311" s="16">
        <v>7.29</v>
      </c>
      <c r="AD311" s="16">
        <v>20.7</v>
      </c>
      <c r="AE311" s="16">
        <v>0.29299999999999998</v>
      </c>
      <c r="AF311" s="16">
        <v>0</v>
      </c>
      <c r="AG311" s="16">
        <v>464.83699999999999</v>
      </c>
      <c r="AH311" s="16">
        <v>2.9250000000000002E-2</v>
      </c>
      <c r="AI311" s="16">
        <v>7.9</v>
      </c>
      <c r="AJ311" s="16">
        <v>59.1</v>
      </c>
      <c r="AK311" s="16">
        <v>0.2278</v>
      </c>
      <c r="AL311" s="16">
        <v>-0.64370000000000005</v>
      </c>
      <c r="AM311" s="16">
        <v>-0.2402</v>
      </c>
      <c r="AN311" s="16">
        <v>1.0279</v>
      </c>
      <c r="AO311" s="16">
        <v>-0.17780000000000001</v>
      </c>
      <c r="AP311" s="16">
        <v>-9.0399999999999994E-2</v>
      </c>
      <c r="AR311" s="16">
        <f t="shared" si="39"/>
        <v>1</v>
      </c>
      <c r="AS311" s="5">
        <f t="shared" si="38"/>
        <v>2.0238999999999896E-2</v>
      </c>
    </row>
    <row r="312" spans="1:45" x14ac:dyDescent="0.25">
      <c r="A312" s="16" t="s">
        <v>408</v>
      </c>
      <c r="B312" s="16" t="s">
        <v>13</v>
      </c>
      <c r="C312" s="16" t="s">
        <v>222</v>
      </c>
      <c r="D312" s="16">
        <v>1993</v>
      </c>
      <c r="E312" s="16" t="s">
        <v>945</v>
      </c>
      <c r="F312" s="16" t="s">
        <v>591</v>
      </c>
      <c r="G312" s="10">
        <v>623.95399999999995</v>
      </c>
      <c r="H312" s="73">
        <v>6.4360759999999999</v>
      </c>
      <c r="I312" s="16" t="s">
        <v>6700</v>
      </c>
      <c r="J312" s="71">
        <v>0.01</v>
      </c>
      <c r="K312" s="71">
        <v>0.89500000000000002</v>
      </c>
      <c r="L312" s="16">
        <v>-1.8708659999999999</v>
      </c>
      <c r="M312" s="16">
        <v>-0.52152089999999995</v>
      </c>
      <c r="N312" s="16">
        <v>-1.255628</v>
      </c>
      <c r="O312" s="16">
        <v>-1.229727</v>
      </c>
      <c r="P312" s="16">
        <v>-1.205605</v>
      </c>
      <c r="Q312" s="16">
        <v>0.10285610000000001</v>
      </c>
      <c r="R312" s="16">
        <v>0.29899999999999999</v>
      </c>
      <c r="S312" s="16">
        <v>5.5000000000000003E-4</v>
      </c>
      <c r="T312" s="16">
        <v>2.0000000000000001E-4</v>
      </c>
      <c r="U312" s="16">
        <v>1.8980999999999999</v>
      </c>
      <c r="V312" s="16">
        <v>5.22</v>
      </c>
      <c r="W312" s="16">
        <v>0.97399999999999998</v>
      </c>
      <c r="X312" s="16">
        <v>369.69900000000001</v>
      </c>
      <c r="Y312" s="16">
        <v>12.380100000000001</v>
      </c>
      <c r="Z312" s="16">
        <v>6.8500000000000005E-2</v>
      </c>
      <c r="AA312" s="16">
        <v>0.38400469999999998</v>
      </c>
      <c r="AB312" s="16">
        <v>0.54</v>
      </c>
      <c r="AC312" s="16">
        <v>7.29</v>
      </c>
      <c r="AD312" s="16">
        <v>22.96</v>
      </c>
      <c r="AE312" s="16">
        <v>0.36559999999999998</v>
      </c>
      <c r="AF312" s="16">
        <v>0</v>
      </c>
      <c r="AG312" s="16">
        <v>465.74799999999999</v>
      </c>
      <c r="AH312" s="16">
        <v>2.9600000000000001E-2</v>
      </c>
      <c r="AI312" s="16">
        <v>8.4</v>
      </c>
      <c r="AJ312" s="16">
        <v>59.9</v>
      </c>
      <c r="AK312" s="16">
        <v>0.22720000000000001</v>
      </c>
      <c r="AL312" s="16">
        <v>-0.64659999999999995</v>
      </c>
      <c r="AM312" s="16">
        <v>-0.25519999999999998</v>
      </c>
      <c r="AN312" s="16">
        <v>0.98640000000000005</v>
      </c>
      <c r="AO312" s="16">
        <v>-0.19239999999999999</v>
      </c>
      <c r="AP312" s="16">
        <v>-0.1186</v>
      </c>
      <c r="AR312" s="16">
        <f t="shared" si="39"/>
        <v>1</v>
      </c>
      <c r="AS312" s="5">
        <f t="shared" si="38"/>
        <v>3.85660000000001E-2</v>
      </c>
    </row>
    <row r="313" spans="1:45" x14ac:dyDescent="0.25">
      <c r="A313" s="16" t="s">
        <v>408</v>
      </c>
      <c r="B313" s="16" t="s">
        <v>13</v>
      </c>
      <c r="C313" s="16" t="s">
        <v>222</v>
      </c>
      <c r="D313" s="16">
        <v>1994</v>
      </c>
      <c r="E313" s="16" t="s">
        <v>955</v>
      </c>
      <c r="F313" s="16" t="s">
        <v>591</v>
      </c>
      <c r="G313" s="10">
        <v>615.12</v>
      </c>
      <c r="H313" s="73">
        <v>6.421818</v>
      </c>
      <c r="I313" s="16" t="s">
        <v>6700</v>
      </c>
      <c r="J313" s="71">
        <v>-2.5000000000000001E-2</v>
      </c>
      <c r="K313" s="71">
        <v>0.873</v>
      </c>
      <c r="L313" s="16">
        <v>-1.843383</v>
      </c>
      <c r="M313" s="16">
        <v>-0.5224664</v>
      </c>
      <c r="N313" s="16">
        <v>-1.232364</v>
      </c>
      <c r="O313" s="16">
        <v>-1.188661</v>
      </c>
      <c r="P313" s="16">
        <v>-1.192682</v>
      </c>
      <c r="Q313" s="16">
        <v>8.53907E-2</v>
      </c>
      <c r="R313" s="16">
        <v>0.29899999999999999</v>
      </c>
      <c r="S313" s="16">
        <v>2.9999999999999997E-4</v>
      </c>
      <c r="T313" s="16">
        <v>2.0000000000000001E-4</v>
      </c>
      <c r="U313" s="16">
        <v>2.0358000000000001</v>
      </c>
      <c r="V313" s="16">
        <v>5.73</v>
      </c>
      <c r="W313" s="16">
        <v>1.012</v>
      </c>
      <c r="X313" s="16">
        <v>368.99799999999999</v>
      </c>
      <c r="Y313" s="16">
        <v>13.8482</v>
      </c>
      <c r="Z313" s="16">
        <v>6.6699999999999995E-2</v>
      </c>
      <c r="AA313" s="16">
        <v>0.34633219999999998</v>
      </c>
      <c r="AB313" s="16">
        <v>0.54</v>
      </c>
      <c r="AC313" s="16">
        <v>7.29</v>
      </c>
      <c r="AD313" s="16">
        <v>23.93</v>
      </c>
      <c r="AE313" s="16">
        <v>0.4138</v>
      </c>
      <c r="AF313" s="16">
        <v>0</v>
      </c>
      <c r="AG313" s="16">
        <v>898.59799999999996</v>
      </c>
      <c r="AH313" s="16">
        <v>2.7349999999999999E-2</v>
      </c>
      <c r="AI313" s="16">
        <v>8.9</v>
      </c>
      <c r="AJ313" s="16">
        <v>60.8</v>
      </c>
      <c r="AK313" s="16">
        <v>0.2266</v>
      </c>
      <c r="AL313" s="16">
        <v>-0.64949999999999997</v>
      </c>
      <c r="AM313" s="16">
        <v>-0.27010000000000001</v>
      </c>
      <c r="AN313" s="16">
        <v>0.94489999999999996</v>
      </c>
      <c r="AO313" s="16">
        <v>-0.2069</v>
      </c>
      <c r="AP313" s="16">
        <v>-0.14680000000000001</v>
      </c>
      <c r="AR313" s="16">
        <f t="shared" si="39"/>
        <v>1</v>
      </c>
      <c r="AS313" s="5">
        <f t="shared" si="38"/>
        <v>2.7482999999999924E-2</v>
      </c>
    </row>
    <row r="314" spans="1:45" x14ac:dyDescent="0.25">
      <c r="A314" s="16" t="s">
        <v>408</v>
      </c>
      <c r="B314" s="16" t="s">
        <v>13</v>
      </c>
      <c r="C314" s="16" t="s">
        <v>222</v>
      </c>
      <c r="D314" s="16">
        <v>1995</v>
      </c>
      <c r="E314" s="16" t="s">
        <v>942</v>
      </c>
      <c r="F314" s="16" t="s">
        <v>591</v>
      </c>
      <c r="G314" s="10">
        <v>631.17100000000005</v>
      </c>
      <c r="H314" s="73">
        <v>6.4475769999999999</v>
      </c>
      <c r="I314" s="16" t="s">
        <v>6700</v>
      </c>
      <c r="J314" s="71">
        <v>5.0999999999999997E-2</v>
      </c>
      <c r="K314" s="71">
        <v>0.91800000000000004</v>
      </c>
      <c r="L314" s="16">
        <v>-1.811204</v>
      </c>
      <c r="M314" s="16">
        <v>-0.52171000000000001</v>
      </c>
      <c r="N314" s="16">
        <v>-1.2174119999999999</v>
      </c>
      <c r="O314" s="16">
        <v>-1.130906</v>
      </c>
      <c r="P314" s="16">
        <v>-1.1798999999999999</v>
      </c>
      <c r="Q314" s="16">
        <v>6.7907999999999996E-2</v>
      </c>
      <c r="R314" s="16">
        <v>0.29899999999999999</v>
      </c>
      <c r="S314" s="16">
        <v>5.0000000000000001E-4</v>
      </c>
      <c r="T314" s="16">
        <v>2.0000000000000001E-4</v>
      </c>
      <c r="U314" s="16">
        <v>2.1735000000000002</v>
      </c>
      <c r="V314" s="16">
        <v>6.24</v>
      </c>
      <c r="W314" s="16">
        <v>1.05</v>
      </c>
      <c r="X314" s="16">
        <v>366.99400000000003</v>
      </c>
      <c r="Y314" s="16">
        <v>15.3163</v>
      </c>
      <c r="Z314" s="16">
        <v>7.4499999999999997E-2</v>
      </c>
      <c r="AA314" s="16">
        <v>0.31234919999999999</v>
      </c>
      <c r="AB314" s="16">
        <v>0.54</v>
      </c>
      <c r="AC314" s="16">
        <v>7.29</v>
      </c>
      <c r="AD314" s="16">
        <v>24.805</v>
      </c>
      <c r="AE314" s="16">
        <v>0.47120000000000001</v>
      </c>
      <c r="AF314" s="16">
        <v>1.7500000000000002E-2</v>
      </c>
      <c r="AG314" s="16">
        <v>551.31799999999998</v>
      </c>
      <c r="AH314" s="16">
        <v>2.53E-2</v>
      </c>
      <c r="AI314" s="16">
        <v>9.4</v>
      </c>
      <c r="AJ314" s="16">
        <v>61.7</v>
      </c>
      <c r="AK314" s="16">
        <v>0.2261</v>
      </c>
      <c r="AL314" s="16">
        <v>-0.65249999999999997</v>
      </c>
      <c r="AM314" s="16">
        <v>-0.28510000000000002</v>
      </c>
      <c r="AN314" s="16">
        <v>0.90339999999999998</v>
      </c>
      <c r="AO314" s="16">
        <v>-0.22140000000000001</v>
      </c>
      <c r="AP314" s="16">
        <v>-0.17499999999999999</v>
      </c>
      <c r="AR314" s="16">
        <f t="shared" si="39"/>
        <v>1</v>
      </c>
      <c r="AS314" s="5">
        <f t="shared" si="38"/>
        <v>3.2178999999999958E-2</v>
      </c>
    </row>
    <row r="315" spans="1:45" x14ac:dyDescent="0.25">
      <c r="A315" s="16" t="s">
        <v>408</v>
      </c>
      <c r="B315" s="16" t="s">
        <v>13</v>
      </c>
      <c r="C315" s="16" t="s">
        <v>222</v>
      </c>
      <c r="D315" s="16">
        <v>1996</v>
      </c>
      <c r="E315" s="16" t="s">
        <v>940</v>
      </c>
      <c r="F315" s="16" t="s">
        <v>591</v>
      </c>
      <c r="G315" s="10">
        <v>638.07600000000002</v>
      </c>
      <c r="H315" s="73">
        <v>6.4584580000000003</v>
      </c>
      <c r="I315" s="16" t="s">
        <v>6700</v>
      </c>
      <c r="J315" s="71">
        <v>1.2E-2</v>
      </c>
      <c r="K315" s="71">
        <v>0.92900000000000005</v>
      </c>
      <c r="L315" s="16">
        <v>-1.802413</v>
      </c>
      <c r="M315" s="16">
        <v>-0.52171000000000001</v>
      </c>
      <c r="N315" s="16">
        <v>-1.1881729999999999</v>
      </c>
      <c r="O315" s="16">
        <v>-1.0806500000000001</v>
      </c>
      <c r="P315" s="16">
        <v>-1.166304</v>
      </c>
      <c r="Q315" s="16">
        <v>-1.0974100000000001E-2</v>
      </c>
      <c r="R315" s="16">
        <v>0.29899999999999999</v>
      </c>
      <c r="S315" s="16">
        <v>5.0000000000000001E-4</v>
      </c>
      <c r="T315" s="16">
        <v>2.0000000000000001E-4</v>
      </c>
      <c r="U315" s="16">
        <v>2.3113000000000001</v>
      </c>
      <c r="V315" s="16">
        <v>6.6079999999999997</v>
      </c>
      <c r="W315" s="16">
        <v>1.1359999999999999</v>
      </c>
      <c r="X315" s="16">
        <v>367.25299999999999</v>
      </c>
      <c r="Y315" s="16">
        <v>16.784500000000001</v>
      </c>
      <c r="Z315" s="16">
        <v>7.4399999999999994E-2</v>
      </c>
      <c r="AA315" s="16">
        <v>0.2570055</v>
      </c>
      <c r="AB315" s="16">
        <v>0.54</v>
      </c>
      <c r="AC315" s="16">
        <v>7.29</v>
      </c>
      <c r="AD315" s="16">
        <v>26.23</v>
      </c>
      <c r="AE315" s="16">
        <v>0.52910000000000001</v>
      </c>
      <c r="AF315" s="16">
        <v>4.3799999999999999E-2</v>
      </c>
      <c r="AG315" s="16">
        <v>760.971</v>
      </c>
      <c r="AH315" s="16">
        <v>2.4400000000000002E-2</v>
      </c>
      <c r="AI315" s="16">
        <v>9.9</v>
      </c>
      <c r="AJ315" s="16">
        <v>62.6</v>
      </c>
      <c r="AK315" s="16">
        <v>0.11749999999999999</v>
      </c>
      <c r="AL315" s="16">
        <v>-0.93069999999999997</v>
      </c>
      <c r="AM315" s="16">
        <v>-0.40839999999999999</v>
      </c>
      <c r="AN315" s="16">
        <v>0.95689999999999997</v>
      </c>
      <c r="AO315" s="16">
        <v>-0.1976</v>
      </c>
      <c r="AP315" s="16">
        <v>-0.189</v>
      </c>
      <c r="AR315" s="16">
        <f t="shared" si="39"/>
        <v>1</v>
      </c>
      <c r="AS315" s="5">
        <f t="shared" si="38"/>
        <v>8.7909999999999933E-3</v>
      </c>
    </row>
    <row r="316" spans="1:45" x14ac:dyDescent="0.25">
      <c r="A316" s="16" t="s">
        <v>408</v>
      </c>
      <c r="B316" s="16" t="s">
        <v>13</v>
      </c>
      <c r="C316" s="16" t="s">
        <v>222</v>
      </c>
      <c r="D316" s="16">
        <v>1997</v>
      </c>
      <c r="E316" s="16" t="s">
        <v>949</v>
      </c>
      <c r="F316" s="16" t="s">
        <v>591</v>
      </c>
      <c r="G316" s="10">
        <v>654.54300000000001</v>
      </c>
      <c r="H316" s="73">
        <v>6.4839370000000001</v>
      </c>
      <c r="I316" s="16" t="s">
        <v>6700</v>
      </c>
      <c r="J316" s="71">
        <v>0.02</v>
      </c>
      <c r="K316" s="71">
        <v>0.94799999999999995</v>
      </c>
      <c r="L316" s="16">
        <v>-1.7356720000000001</v>
      </c>
      <c r="M316" s="16">
        <v>-0.52021070000000003</v>
      </c>
      <c r="N316" s="16">
        <v>-1.170444</v>
      </c>
      <c r="O316" s="16">
        <v>-1.0084880000000001</v>
      </c>
      <c r="P316" s="16">
        <v>-1.15422</v>
      </c>
      <c r="Q316" s="16">
        <v>3.3742399999999999E-2</v>
      </c>
      <c r="R316" s="16">
        <v>0.29899999999999999</v>
      </c>
      <c r="S316" s="16">
        <v>6.4999999999999997E-4</v>
      </c>
      <c r="T316" s="16">
        <v>2.9999999999999997E-4</v>
      </c>
      <c r="U316" s="16">
        <v>2.4489999999999998</v>
      </c>
      <c r="V316" s="16">
        <v>6.976</v>
      </c>
      <c r="W316" s="16">
        <v>1.222</v>
      </c>
      <c r="X316" s="16">
        <v>365.709</v>
      </c>
      <c r="Y316" s="16">
        <v>18.252600000000001</v>
      </c>
      <c r="Z316" s="16">
        <v>7.8E-2</v>
      </c>
      <c r="AA316" s="16">
        <v>0.157581</v>
      </c>
      <c r="AB316" s="16">
        <v>0.54</v>
      </c>
      <c r="AC316" s="16">
        <v>7.29</v>
      </c>
      <c r="AD316" s="16">
        <v>28.79</v>
      </c>
      <c r="AE316" s="16">
        <v>0.57299999999999995</v>
      </c>
      <c r="AF316" s="16">
        <v>6.7500000000000004E-2</v>
      </c>
      <c r="AG316" s="16">
        <v>927.48299999999995</v>
      </c>
      <c r="AH316" s="16">
        <v>2.2950000000000002E-2</v>
      </c>
      <c r="AI316" s="16">
        <v>10.4</v>
      </c>
      <c r="AJ316" s="16">
        <v>63.4</v>
      </c>
      <c r="AK316" s="16">
        <v>0.22900000000000001</v>
      </c>
      <c r="AL316" s="16">
        <v>-0.76519999999999999</v>
      </c>
      <c r="AM316" s="16">
        <v>-0.33779999999999999</v>
      </c>
      <c r="AN316" s="16">
        <v>0.80820000000000003</v>
      </c>
      <c r="AO316" s="16">
        <v>-0.1855</v>
      </c>
      <c r="AP316" s="16">
        <v>-0.16200000000000001</v>
      </c>
      <c r="AR316" s="16">
        <f t="shared" si="39"/>
        <v>1</v>
      </c>
      <c r="AS316" s="5">
        <f t="shared" si="38"/>
        <v>6.6740999999999939E-2</v>
      </c>
    </row>
    <row r="317" spans="1:45" x14ac:dyDescent="0.25">
      <c r="A317" s="16" t="s">
        <v>408</v>
      </c>
      <c r="B317" s="16" t="s">
        <v>13</v>
      </c>
      <c r="C317" s="16" t="s">
        <v>222</v>
      </c>
      <c r="D317" s="16">
        <v>1998</v>
      </c>
      <c r="E317" s="16" t="s">
        <v>950</v>
      </c>
      <c r="F317" s="16" t="s">
        <v>591</v>
      </c>
      <c r="G317" s="10">
        <v>660.63199999999995</v>
      </c>
      <c r="H317" s="73">
        <v>6.4931960000000002</v>
      </c>
      <c r="I317" s="16" t="s">
        <v>6700</v>
      </c>
      <c r="J317" s="71">
        <v>3.0000000000000001E-3</v>
      </c>
      <c r="K317" s="71">
        <v>0.95099999999999996</v>
      </c>
      <c r="L317" s="16">
        <v>-1.700296</v>
      </c>
      <c r="M317" s="16">
        <v>-0.52077799999999996</v>
      </c>
      <c r="N317" s="16">
        <v>-1.142169</v>
      </c>
      <c r="O317" s="16">
        <v>-1.013134</v>
      </c>
      <c r="P317" s="16">
        <v>-1.1412679999999999</v>
      </c>
      <c r="Q317" s="16">
        <v>7.84585E-2</v>
      </c>
      <c r="R317" s="16">
        <v>0.29899999999999999</v>
      </c>
      <c r="S317" s="16">
        <v>5.0000000000000001E-4</v>
      </c>
      <c r="T317" s="16">
        <v>2.9999999999999997E-4</v>
      </c>
      <c r="U317" s="16">
        <v>2.7479</v>
      </c>
      <c r="V317" s="16">
        <v>7.3440000000000003</v>
      </c>
      <c r="W317" s="16">
        <v>1.3080000000000001</v>
      </c>
      <c r="X317" s="16">
        <v>363.16199999999998</v>
      </c>
      <c r="Y317" s="16">
        <v>19.720800000000001</v>
      </c>
      <c r="Z317" s="16">
        <v>8.1000000000000003E-2</v>
      </c>
      <c r="AA317" s="16">
        <v>0.28069650000000002</v>
      </c>
      <c r="AB317" s="16">
        <v>0.54</v>
      </c>
      <c r="AC317" s="16">
        <v>7.29</v>
      </c>
      <c r="AD317" s="16">
        <v>25.62</v>
      </c>
      <c r="AE317" s="16">
        <v>0.58589999999999998</v>
      </c>
      <c r="AF317" s="16">
        <v>9.6000000000000002E-2</v>
      </c>
      <c r="AG317" s="16">
        <v>1206.75</v>
      </c>
      <c r="AH317" s="16">
        <v>2.18E-2</v>
      </c>
      <c r="AI317" s="16">
        <v>10.9</v>
      </c>
      <c r="AJ317" s="16">
        <v>64.3</v>
      </c>
      <c r="AK317" s="16">
        <v>0.34060000000000001</v>
      </c>
      <c r="AL317" s="16">
        <v>-0.59970000000000001</v>
      </c>
      <c r="AM317" s="16">
        <v>-0.26719999999999999</v>
      </c>
      <c r="AN317" s="16">
        <v>0.65949999999999998</v>
      </c>
      <c r="AO317" s="16">
        <v>-0.1734</v>
      </c>
      <c r="AP317" s="16">
        <v>-0.1351</v>
      </c>
      <c r="AR317" s="16">
        <f t="shared" si="39"/>
        <v>1</v>
      </c>
      <c r="AS317" s="5">
        <f t="shared" si="38"/>
        <v>3.5376000000000074E-2</v>
      </c>
    </row>
    <row r="318" spans="1:45" x14ac:dyDescent="0.25">
      <c r="A318" s="16" t="s">
        <v>408</v>
      </c>
      <c r="B318" s="16" t="s">
        <v>13</v>
      </c>
      <c r="C318" s="16" t="s">
        <v>222</v>
      </c>
      <c r="D318" s="16">
        <v>1999</v>
      </c>
      <c r="E318" s="16" t="s">
        <v>932</v>
      </c>
      <c r="F318" s="16" t="s">
        <v>591</v>
      </c>
      <c r="G318" s="10">
        <v>675.67700000000002</v>
      </c>
      <c r="H318" s="73">
        <v>6.5157160000000003</v>
      </c>
      <c r="I318" s="16" t="s">
        <v>6700</v>
      </c>
      <c r="J318" s="71">
        <v>1.6E-2</v>
      </c>
      <c r="K318" s="71">
        <v>0.96599999999999997</v>
      </c>
      <c r="L318" s="16">
        <v>-1.650304</v>
      </c>
      <c r="M318" s="16">
        <v>-0.52229080000000006</v>
      </c>
      <c r="N318" s="16">
        <v>-1.12784</v>
      </c>
      <c r="O318" s="16">
        <v>-0.93108179999999996</v>
      </c>
      <c r="P318" s="16">
        <v>-1.1283920000000001</v>
      </c>
      <c r="Q318" s="16">
        <v>7.9120999999999997E-2</v>
      </c>
      <c r="R318" s="16">
        <v>0.29899999999999999</v>
      </c>
      <c r="S318" s="16">
        <v>1E-4</v>
      </c>
      <c r="T318" s="16">
        <v>2.9999999999999997E-4</v>
      </c>
      <c r="U318" s="16">
        <v>2.6267</v>
      </c>
      <c r="V318" s="16">
        <v>7.7119999999999997</v>
      </c>
      <c r="W318" s="16">
        <v>1.3939999999999999</v>
      </c>
      <c r="X318" s="16">
        <v>365.35300000000001</v>
      </c>
      <c r="Y318" s="16">
        <v>21.1889</v>
      </c>
      <c r="Z318" s="16">
        <v>8.2400000000000001E-2</v>
      </c>
      <c r="AA318" s="16">
        <v>0.14010410000000001</v>
      </c>
      <c r="AB318" s="16">
        <v>0.54</v>
      </c>
      <c r="AC318" s="16">
        <v>7.29</v>
      </c>
      <c r="AD318" s="16">
        <v>29.24</v>
      </c>
      <c r="AE318" s="16">
        <v>0.64770000000000005</v>
      </c>
      <c r="AF318" s="16">
        <v>0.10780000000000001</v>
      </c>
      <c r="AG318" s="16">
        <v>1068.17</v>
      </c>
      <c r="AH318" s="16">
        <v>2.2100000000000002E-2</v>
      </c>
      <c r="AI318" s="16">
        <v>11.4</v>
      </c>
      <c r="AJ318" s="16">
        <v>65.099999999999994</v>
      </c>
      <c r="AK318" s="16">
        <v>0.35049999999999998</v>
      </c>
      <c r="AL318" s="16">
        <v>-0.54620000000000002</v>
      </c>
      <c r="AM318" s="16">
        <v>-0.2666</v>
      </c>
      <c r="AN318" s="16">
        <v>0.68879999999999997</v>
      </c>
      <c r="AO318" s="16">
        <v>-0.1905</v>
      </c>
      <c r="AP318" s="16">
        <v>-0.20019999999999999</v>
      </c>
      <c r="AR318" s="16">
        <f t="shared" si="39"/>
        <v>1</v>
      </c>
      <c r="AS318" s="5">
        <f t="shared" si="38"/>
        <v>4.9992000000000036E-2</v>
      </c>
    </row>
    <row r="319" spans="1:45" x14ac:dyDescent="0.25">
      <c r="A319" s="16" t="s">
        <v>408</v>
      </c>
      <c r="B319" s="16" t="s">
        <v>13</v>
      </c>
      <c r="C319" s="16" t="s">
        <v>222</v>
      </c>
      <c r="D319" s="16">
        <v>2000</v>
      </c>
      <c r="E319" s="16" t="s">
        <v>959</v>
      </c>
      <c r="F319" s="16" t="s">
        <v>591</v>
      </c>
      <c r="G319" s="10">
        <v>694.24400000000003</v>
      </c>
      <c r="H319" s="73">
        <v>6.5428230000000003</v>
      </c>
      <c r="I319" s="16">
        <v>6865951</v>
      </c>
      <c r="J319" s="71">
        <v>2.4E-2</v>
      </c>
      <c r="K319" s="71">
        <v>0.99</v>
      </c>
      <c r="L319" s="16">
        <v>-1.6029549999999999</v>
      </c>
      <c r="M319" s="16">
        <v>-0.51854920000000004</v>
      </c>
      <c r="N319" s="16">
        <v>-1.0907</v>
      </c>
      <c r="O319" s="16">
        <v>-0.88403390000000004</v>
      </c>
      <c r="P319" s="16">
        <v>-1.1130329999999999</v>
      </c>
      <c r="Q319" s="16">
        <v>7.9768699999999998E-2</v>
      </c>
      <c r="R319" s="16">
        <v>0.29899999999999999</v>
      </c>
      <c r="S319" s="16">
        <v>3.5E-4</v>
      </c>
      <c r="T319" s="16">
        <v>5.9999999999999995E-4</v>
      </c>
      <c r="U319" s="16">
        <v>2.8887</v>
      </c>
      <c r="V319" s="16">
        <v>8.08</v>
      </c>
      <c r="W319" s="16">
        <v>1.48</v>
      </c>
      <c r="X319" s="16">
        <v>364.80399999999997</v>
      </c>
      <c r="Y319" s="16">
        <v>22.657</v>
      </c>
      <c r="Z319" s="16">
        <v>8.8499999999999995E-2</v>
      </c>
      <c r="AA319" s="16">
        <v>0.1282586</v>
      </c>
      <c r="AB319" s="16">
        <v>0.54</v>
      </c>
      <c r="AC319" s="16">
        <v>7.29</v>
      </c>
      <c r="AD319" s="16">
        <v>29.545000000000002</v>
      </c>
      <c r="AE319" s="16">
        <v>0.74309999999999998</v>
      </c>
      <c r="AF319" s="16">
        <v>0.79830000000000001</v>
      </c>
      <c r="AG319" s="16">
        <v>1208.74</v>
      </c>
      <c r="AH319" s="16">
        <v>1.9599999999999999E-2</v>
      </c>
      <c r="AI319" s="16">
        <v>11.9</v>
      </c>
      <c r="AJ319" s="16">
        <v>66</v>
      </c>
      <c r="AK319" s="16">
        <v>0.36049999999999999</v>
      </c>
      <c r="AL319" s="16">
        <v>-0.49280000000000002</v>
      </c>
      <c r="AM319" s="16">
        <v>-0.2661</v>
      </c>
      <c r="AN319" s="16">
        <v>0.71799999999999997</v>
      </c>
      <c r="AO319" s="16">
        <v>-0.20749999999999999</v>
      </c>
      <c r="AP319" s="16">
        <v>-0.26529999999999998</v>
      </c>
      <c r="AR319" s="16">
        <f t="shared" si="39"/>
        <v>1</v>
      </c>
      <c r="AS319" s="5">
        <f t="shared" si="38"/>
        <v>4.7349000000000085E-2</v>
      </c>
    </row>
    <row r="320" spans="1:45" x14ac:dyDescent="0.25">
      <c r="A320" s="16" t="s">
        <v>408</v>
      </c>
      <c r="B320" s="16" t="s">
        <v>13</v>
      </c>
      <c r="C320" s="16" t="s">
        <v>222</v>
      </c>
      <c r="D320" s="16">
        <v>2001</v>
      </c>
      <c r="E320" s="16" t="s">
        <v>952</v>
      </c>
      <c r="F320" s="16" t="s">
        <v>591</v>
      </c>
      <c r="G320" s="10">
        <v>709.46900000000005</v>
      </c>
      <c r="H320" s="73">
        <v>6.5645170000000004</v>
      </c>
      <c r="I320" s="16">
        <v>7076733</v>
      </c>
      <c r="J320" s="71">
        <v>2.3E-2</v>
      </c>
      <c r="K320" s="71">
        <v>1.0129999999999999</v>
      </c>
      <c r="L320" s="16">
        <v>-1.6245620000000001</v>
      </c>
      <c r="M320" s="16">
        <v>-0.5179819</v>
      </c>
      <c r="N320" s="16">
        <v>-1.036154</v>
      </c>
      <c r="O320" s="16">
        <v>-0.91394549999999997</v>
      </c>
      <c r="P320" s="16">
        <v>-1.09504</v>
      </c>
      <c r="Q320" s="16">
        <v>-1.50306E-2</v>
      </c>
      <c r="R320" s="16">
        <v>0.29899999999999999</v>
      </c>
      <c r="S320" s="16">
        <v>5.0000000000000001E-4</v>
      </c>
      <c r="T320" s="16">
        <v>5.9999999999999995E-4</v>
      </c>
      <c r="U320" s="16">
        <v>3.2324000000000002</v>
      </c>
      <c r="V320" s="16">
        <v>8.5419999999999998</v>
      </c>
      <c r="W320" s="16">
        <v>1.494</v>
      </c>
      <c r="X320" s="16">
        <v>365.99900000000002</v>
      </c>
      <c r="Y320" s="16">
        <v>24.1252</v>
      </c>
      <c r="Z320" s="16">
        <v>9.2999999999999999E-2</v>
      </c>
      <c r="AA320" s="16">
        <v>0.33390409999999998</v>
      </c>
      <c r="AB320" s="16">
        <v>0.54</v>
      </c>
      <c r="AC320" s="16">
        <v>7.29</v>
      </c>
      <c r="AD320" s="16">
        <v>24.25</v>
      </c>
      <c r="AE320" s="16">
        <v>0.82650000000000001</v>
      </c>
      <c r="AF320" s="16">
        <v>1.7422</v>
      </c>
      <c r="AG320" s="16">
        <v>919.87199999999996</v>
      </c>
      <c r="AH320" s="16">
        <v>2.23E-2</v>
      </c>
      <c r="AI320" s="16">
        <v>12.4</v>
      </c>
      <c r="AJ320" s="16">
        <v>66.900000000000006</v>
      </c>
      <c r="AK320" s="16">
        <v>0.1779</v>
      </c>
      <c r="AL320" s="16">
        <v>-0.64239999999999997</v>
      </c>
      <c r="AM320" s="16">
        <v>-0.32479999999999998</v>
      </c>
      <c r="AN320" s="16">
        <v>0.7278</v>
      </c>
      <c r="AO320" s="16">
        <v>-0.32190000000000002</v>
      </c>
      <c r="AP320" s="16">
        <v>-0.30470000000000003</v>
      </c>
      <c r="AR320" s="16">
        <f t="shared" si="39"/>
        <v>1</v>
      </c>
      <c r="AS320" s="5">
        <f t="shared" si="38"/>
        <v>-2.1607000000000154E-2</v>
      </c>
    </row>
    <row r="321" spans="1:45" x14ac:dyDescent="0.25">
      <c r="A321" s="16" t="s">
        <v>408</v>
      </c>
      <c r="B321" s="16" t="s">
        <v>13</v>
      </c>
      <c r="C321" s="16" t="s">
        <v>222</v>
      </c>
      <c r="D321" s="16">
        <v>2002</v>
      </c>
      <c r="E321" s="16" t="s">
        <v>953</v>
      </c>
      <c r="F321" s="16" t="s">
        <v>591</v>
      </c>
      <c r="G321" s="10">
        <v>720.16800000000001</v>
      </c>
      <c r="H321" s="73">
        <v>6.579485</v>
      </c>
      <c r="I321" s="16">
        <v>7295394</v>
      </c>
      <c r="J321" s="71">
        <v>1.6E-2</v>
      </c>
      <c r="K321" s="71">
        <v>1.0289999999999999</v>
      </c>
      <c r="L321" s="16">
        <v>-1.6549849999999999</v>
      </c>
      <c r="M321" s="16">
        <v>-0.51688710000000004</v>
      </c>
      <c r="N321" s="16">
        <v>-1.0495350000000001</v>
      </c>
      <c r="O321" s="16">
        <v>-0.8958718</v>
      </c>
      <c r="P321" s="16">
        <v>-1.079285</v>
      </c>
      <c r="Q321" s="16">
        <v>-0.1098816</v>
      </c>
      <c r="R321" s="16">
        <v>0.30409999999999998</v>
      </c>
      <c r="S321" s="16">
        <v>2.9999999999999997E-4</v>
      </c>
      <c r="T321" s="16">
        <v>5.0000000000000001E-4</v>
      </c>
      <c r="U321" s="16">
        <v>2.9512999999999998</v>
      </c>
      <c r="V321" s="16">
        <v>9.0039999999999996</v>
      </c>
      <c r="W321" s="16">
        <v>1.508</v>
      </c>
      <c r="X321" s="16">
        <v>366.84699999999998</v>
      </c>
      <c r="Y321" s="16">
        <v>25.593299999999999</v>
      </c>
      <c r="Z321" s="16">
        <v>8.5400000000000004E-2</v>
      </c>
      <c r="AA321" s="16">
        <v>0.33196229999999999</v>
      </c>
      <c r="AB321" s="16">
        <v>0.54</v>
      </c>
      <c r="AC321" s="16">
        <v>7.29</v>
      </c>
      <c r="AD321" s="16">
        <v>24.3</v>
      </c>
      <c r="AE321" s="16">
        <v>0.84519999999999995</v>
      </c>
      <c r="AF321" s="16">
        <v>2.9504999999999999</v>
      </c>
      <c r="AG321" s="16">
        <v>849.65899999999999</v>
      </c>
      <c r="AH321" s="16">
        <v>2.2100000000000002E-2</v>
      </c>
      <c r="AI321" s="16">
        <v>12.9</v>
      </c>
      <c r="AJ321" s="16">
        <v>67.7</v>
      </c>
      <c r="AK321" s="16">
        <v>-4.7000000000000002E-3</v>
      </c>
      <c r="AL321" s="16">
        <v>-0.79200000000000004</v>
      </c>
      <c r="AM321" s="16">
        <v>-0.3836</v>
      </c>
      <c r="AN321" s="16">
        <v>0.73750000000000004</v>
      </c>
      <c r="AO321" s="16">
        <v>-0.43630000000000002</v>
      </c>
      <c r="AP321" s="16">
        <v>-0.34420000000000001</v>
      </c>
      <c r="AR321" s="16">
        <f t="shared" si="39"/>
        <v>1</v>
      </c>
      <c r="AS321" s="5">
        <f t="shared" si="38"/>
        <v>-3.0422999999999867E-2</v>
      </c>
    </row>
    <row r="322" spans="1:45" x14ac:dyDescent="0.25">
      <c r="A322" s="16" t="s">
        <v>408</v>
      </c>
      <c r="B322" s="16" t="s">
        <v>13</v>
      </c>
      <c r="C322" s="16" t="s">
        <v>222</v>
      </c>
      <c r="D322" s="16">
        <v>2003</v>
      </c>
      <c r="E322" s="16" t="s">
        <v>941</v>
      </c>
      <c r="F322" s="16" t="s">
        <v>591</v>
      </c>
      <c r="G322" s="10">
        <v>722.66700000000003</v>
      </c>
      <c r="H322" s="73">
        <v>6.5829490000000002</v>
      </c>
      <c r="I322" s="16">
        <v>7520555</v>
      </c>
      <c r="J322" s="71">
        <v>1E-3</v>
      </c>
      <c r="K322" s="71">
        <v>1.03</v>
      </c>
      <c r="L322" s="16">
        <v>-1.5699380000000001</v>
      </c>
      <c r="M322" s="16">
        <v>-0.51892740000000004</v>
      </c>
      <c r="N322" s="16">
        <v>-1.0100819999999999</v>
      </c>
      <c r="O322" s="16">
        <v>-0.7959271</v>
      </c>
      <c r="P322" s="16">
        <v>-1.0643720000000001</v>
      </c>
      <c r="Q322" s="16">
        <v>-7.45059E-2</v>
      </c>
      <c r="R322" s="16">
        <v>0.29899999999999999</v>
      </c>
      <c r="S322" s="16">
        <v>2.5000000000000001E-4</v>
      </c>
      <c r="T322" s="16">
        <v>5.9999999999999995E-4</v>
      </c>
      <c r="U322" s="16">
        <v>3.1202999999999999</v>
      </c>
      <c r="V322" s="16">
        <v>9.4659999999999993</v>
      </c>
      <c r="W322" s="16">
        <v>1.522</v>
      </c>
      <c r="X322" s="16">
        <v>368.55599999999998</v>
      </c>
      <c r="Y322" s="16">
        <v>27.061499999999999</v>
      </c>
      <c r="Z322" s="16">
        <v>8.0399999999999999E-2</v>
      </c>
      <c r="AA322" s="16">
        <v>0.1035968</v>
      </c>
      <c r="AB322" s="16">
        <v>0.54</v>
      </c>
      <c r="AC322" s="16">
        <v>7.29</v>
      </c>
      <c r="AD322" s="16">
        <v>30.18</v>
      </c>
      <c r="AE322" s="16">
        <v>0.86760000000000004</v>
      </c>
      <c r="AF322" s="16">
        <v>3.0809000000000002</v>
      </c>
      <c r="AG322" s="16">
        <v>1043.6099999999999</v>
      </c>
      <c r="AH322" s="16">
        <v>2.46E-2</v>
      </c>
      <c r="AI322" s="16">
        <v>13.4</v>
      </c>
      <c r="AJ322" s="16">
        <v>68.599999999999994</v>
      </c>
      <c r="AK322" s="16">
        <v>0.23649999999999999</v>
      </c>
      <c r="AL322" s="16">
        <v>-0.56889999999999996</v>
      </c>
      <c r="AM322" s="16">
        <v>-0.33139999999999997</v>
      </c>
      <c r="AN322" s="16">
        <v>0.66439999999999999</v>
      </c>
      <c r="AO322" s="16">
        <v>-0.50219999999999998</v>
      </c>
      <c r="AP322" s="16">
        <v>-0.51890000000000003</v>
      </c>
      <c r="AR322" s="16">
        <f t="shared" si="39"/>
        <v>1</v>
      </c>
      <c r="AS322" s="5">
        <f t="shared" si="38"/>
        <v>8.5046999999999873E-2</v>
      </c>
    </row>
    <row r="323" spans="1:45" x14ac:dyDescent="0.25">
      <c r="A323" s="16" t="s">
        <v>408</v>
      </c>
      <c r="B323" s="16" t="s">
        <v>13</v>
      </c>
      <c r="C323" s="16" t="s">
        <v>222</v>
      </c>
      <c r="D323" s="16">
        <v>2004</v>
      </c>
      <c r="E323" s="16" t="s">
        <v>938</v>
      </c>
      <c r="F323" s="16" t="s">
        <v>591</v>
      </c>
      <c r="G323" s="10">
        <v>732.33500000000004</v>
      </c>
      <c r="H323" s="73">
        <v>6.5962389999999997</v>
      </c>
      <c r="I323" s="16">
        <v>7750004</v>
      </c>
      <c r="J323" s="71">
        <v>4.0000000000000001E-3</v>
      </c>
      <c r="K323" s="71">
        <v>1.0349999999999999</v>
      </c>
      <c r="L323" s="16">
        <v>-1.5766929999999999</v>
      </c>
      <c r="M323" s="16">
        <v>-0.53390079999999995</v>
      </c>
      <c r="N323" s="16">
        <v>-0.96701649999999995</v>
      </c>
      <c r="O323" s="16">
        <v>-0.77699289999999999</v>
      </c>
      <c r="P323" s="16">
        <v>-1.043617</v>
      </c>
      <c r="Q323" s="16">
        <v>-0.1628327</v>
      </c>
      <c r="R323" s="16">
        <v>0.26779999999999998</v>
      </c>
      <c r="S323" s="16">
        <v>2.9999999999999997E-4</v>
      </c>
      <c r="T323" s="16">
        <v>8.0000000000000004E-4</v>
      </c>
      <c r="U323" s="16">
        <v>3.508</v>
      </c>
      <c r="V323" s="16">
        <v>9.9280000000000008</v>
      </c>
      <c r="W323" s="16">
        <v>1.536</v>
      </c>
      <c r="X323" s="16">
        <v>367.22699999999998</v>
      </c>
      <c r="Y323" s="16">
        <v>27.137699999999999</v>
      </c>
      <c r="Z323" s="16">
        <v>8.5199999999999998E-2</v>
      </c>
      <c r="AA323" s="16">
        <v>7.9129000000000005E-2</v>
      </c>
      <c r="AB323" s="16">
        <v>0.54</v>
      </c>
      <c r="AC323" s="16">
        <v>7.29</v>
      </c>
      <c r="AD323" s="16">
        <v>30.81</v>
      </c>
      <c r="AE323" s="16">
        <v>0.91869999999999996</v>
      </c>
      <c r="AF323" s="16">
        <v>5.7975000000000003</v>
      </c>
      <c r="AG323" s="16">
        <v>1022.37</v>
      </c>
      <c r="AH323" s="16">
        <v>2.2800000000000001E-2</v>
      </c>
      <c r="AI323" s="16">
        <v>14</v>
      </c>
      <c r="AJ323" s="16">
        <v>69.400000000000006</v>
      </c>
      <c r="AK323" s="16">
        <v>0.1003</v>
      </c>
      <c r="AL323" s="16">
        <v>-0.49359999999999998</v>
      </c>
      <c r="AM323" s="16">
        <v>-0.3614</v>
      </c>
      <c r="AN323" s="16">
        <v>0.25719999999999998</v>
      </c>
      <c r="AO323" s="16">
        <v>-0.47660000000000002</v>
      </c>
      <c r="AP323" s="16">
        <v>-0.59009999999999996</v>
      </c>
      <c r="AR323" s="16">
        <f t="shared" si="39"/>
        <v>1</v>
      </c>
      <c r="AS323" s="5">
        <f t="shared" si="38"/>
        <v>-6.7549999999998445E-3</v>
      </c>
    </row>
    <row r="324" spans="1:45" x14ac:dyDescent="0.25">
      <c r="A324" s="16" t="s">
        <v>408</v>
      </c>
      <c r="B324" s="16" t="s">
        <v>13</v>
      </c>
      <c r="C324" s="16" t="s">
        <v>222</v>
      </c>
      <c r="D324" s="16">
        <v>2005</v>
      </c>
      <c r="E324" s="16" t="s">
        <v>937</v>
      </c>
      <c r="F324" s="16" t="s">
        <v>591</v>
      </c>
      <c r="G324" s="10">
        <v>723.2</v>
      </c>
      <c r="H324" s="73">
        <v>6.5836860000000001</v>
      </c>
      <c r="I324" s="16">
        <v>7982225</v>
      </c>
      <c r="J324" s="71">
        <v>-1.7999999999999999E-2</v>
      </c>
      <c r="K324" s="71">
        <v>1.0169999999999999</v>
      </c>
      <c r="L324" s="16">
        <v>-1.620007</v>
      </c>
      <c r="M324" s="16">
        <v>-0.56127490000000002</v>
      </c>
      <c r="N324" s="16">
        <v>-0.94499650000000002</v>
      </c>
      <c r="O324" s="16">
        <v>-0.76294390000000001</v>
      </c>
      <c r="P324" s="16">
        <v>-1.025682</v>
      </c>
      <c r="Q324" s="16">
        <v>-0.2937651</v>
      </c>
      <c r="R324" s="16">
        <v>0.219</v>
      </c>
      <c r="S324" s="16">
        <v>3.5E-4</v>
      </c>
      <c r="T324" s="16">
        <v>6.9999999999999999E-4</v>
      </c>
      <c r="U324" s="16">
        <v>3.6307999999999998</v>
      </c>
      <c r="V324" s="16">
        <v>10.39</v>
      </c>
      <c r="W324" s="16">
        <v>1.55</v>
      </c>
      <c r="X324" s="16">
        <v>366.96499999999997</v>
      </c>
      <c r="Y324" s="16">
        <v>27.206299999999999</v>
      </c>
      <c r="Z324" s="16">
        <v>8.9700000000000002E-2</v>
      </c>
      <c r="AA324" s="16">
        <v>6.6895200000000002E-2</v>
      </c>
      <c r="AB324" s="16">
        <v>0.54</v>
      </c>
      <c r="AC324" s="16">
        <v>7.29</v>
      </c>
      <c r="AD324" s="16">
        <v>31.125</v>
      </c>
      <c r="AE324" s="16">
        <v>0.93210000000000004</v>
      </c>
      <c r="AF324" s="16">
        <v>7.2872000000000003</v>
      </c>
      <c r="AG324" s="16">
        <v>1307.69</v>
      </c>
      <c r="AH324" s="16">
        <v>2.2950000000000002E-2</v>
      </c>
      <c r="AI324" s="16">
        <v>14.5</v>
      </c>
      <c r="AJ324" s="16">
        <v>70.3</v>
      </c>
      <c r="AK324" s="16">
        <v>1.2800000000000001E-2</v>
      </c>
      <c r="AL324" s="16">
        <v>-0.96719999999999995</v>
      </c>
      <c r="AM324" s="16">
        <v>-0.62290000000000001</v>
      </c>
      <c r="AN324" s="16">
        <v>0.44869999999999999</v>
      </c>
      <c r="AO324" s="16">
        <v>-0.57150000000000001</v>
      </c>
      <c r="AP324" s="16">
        <v>-0.59079999999999999</v>
      </c>
      <c r="AR324" s="16">
        <f t="shared" si="39"/>
        <v>1</v>
      </c>
      <c r="AS324" s="5">
        <f t="shared" ref="AS324:AS387" si="40">IF(D324=1985, 0, L324-L323)</f>
        <v>-4.3314000000000075E-2</v>
      </c>
    </row>
    <row r="325" spans="1:45" x14ac:dyDescent="0.25">
      <c r="A325" s="16" t="s">
        <v>408</v>
      </c>
      <c r="B325" s="16" t="s">
        <v>13</v>
      </c>
      <c r="C325" s="16" t="s">
        <v>222</v>
      </c>
      <c r="D325" s="16">
        <v>2006</v>
      </c>
      <c r="E325" s="16" t="s">
        <v>933</v>
      </c>
      <c r="F325" s="16" t="s">
        <v>591</v>
      </c>
      <c r="G325" s="10">
        <v>730.27499999999998</v>
      </c>
      <c r="H325" s="73">
        <v>6.5934210000000002</v>
      </c>
      <c r="I325" s="16">
        <v>8216896</v>
      </c>
      <c r="J325" s="71">
        <v>5.0000000000000001E-3</v>
      </c>
      <c r="K325" s="71">
        <v>1.022</v>
      </c>
      <c r="L325" s="16">
        <v>-1.4743010000000001</v>
      </c>
      <c r="M325" s="16">
        <v>-0.51538839999999997</v>
      </c>
      <c r="N325" s="16">
        <v>-0.96158160000000004</v>
      </c>
      <c r="O325" s="16">
        <v>-0.65795300000000001</v>
      </c>
      <c r="P325" s="16">
        <v>-0.99725589999999997</v>
      </c>
      <c r="Q325" s="16">
        <v>-0.1272615</v>
      </c>
      <c r="R325" s="16">
        <v>0.29899999999999999</v>
      </c>
      <c r="S325" s="16">
        <v>2.0000000000000001E-4</v>
      </c>
      <c r="T325" s="16">
        <v>1E-3</v>
      </c>
      <c r="U325" s="16">
        <v>3.5032999999999999</v>
      </c>
      <c r="V325" s="16">
        <v>10.914</v>
      </c>
      <c r="W325" s="16">
        <v>1.6539999999999999</v>
      </c>
      <c r="X325" s="16">
        <v>363.71800000000002</v>
      </c>
      <c r="Y325" s="16">
        <v>33.299500000000002</v>
      </c>
      <c r="Z325" s="16">
        <v>8.2199999999999995E-2</v>
      </c>
      <c r="AA325" s="16">
        <v>0.10281999999999999</v>
      </c>
      <c r="AB325" s="16">
        <v>0.54</v>
      </c>
      <c r="AC325" s="16">
        <v>7.29</v>
      </c>
      <c r="AD325" s="16">
        <v>30.2</v>
      </c>
      <c r="AE325" s="16">
        <v>0.91600000000000004</v>
      </c>
      <c r="AF325" s="16">
        <v>12.5032</v>
      </c>
      <c r="AG325" s="16">
        <v>1823.84</v>
      </c>
      <c r="AH325" s="16">
        <v>2.2800000000000001E-2</v>
      </c>
      <c r="AI325" s="16">
        <v>15.1</v>
      </c>
      <c r="AJ325" s="16">
        <v>71.099999999999994</v>
      </c>
      <c r="AK325" s="16">
        <v>0.33040000000000003</v>
      </c>
      <c r="AL325" s="16">
        <v>-0.63470000000000004</v>
      </c>
      <c r="AM325" s="16">
        <v>-0.56930000000000003</v>
      </c>
      <c r="AN325" s="16">
        <v>0.51490000000000002</v>
      </c>
      <c r="AO325" s="16">
        <v>-0.41499999999999998</v>
      </c>
      <c r="AP325" s="16">
        <v>-0.56230000000000002</v>
      </c>
      <c r="AR325" s="16">
        <f t="shared" ref="AR325:AR388" si="41">IF(OR(AND(I325&lt;&gt;"", I325&gt;=10000000, AQ325&lt;=32.5), AND(A325="Middle East &amp; North Africa", I325&lt;&gt;"", I325&gt;=9000000, AQ325&lt;&gt;"", AQ325&lt;=32.5)), 0, 1)</f>
        <v>1</v>
      </c>
      <c r="AS325" s="5">
        <f t="shared" si="40"/>
        <v>0.14570599999999989</v>
      </c>
    </row>
    <row r="326" spans="1:45" x14ac:dyDescent="0.25">
      <c r="A326" s="16" t="s">
        <v>408</v>
      </c>
      <c r="B326" s="16" t="s">
        <v>13</v>
      </c>
      <c r="C326" s="16" t="s">
        <v>222</v>
      </c>
      <c r="D326" s="16">
        <v>2007</v>
      </c>
      <c r="E326" s="16" t="s">
        <v>944</v>
      </c>
      <c r="F326" s="16" t="s">
        <v>591</v>
      </c>
      <c r="G326" s="10">
        <v>752.21500000000003</v>
      </c>
      <c r="H326" s="73">
        <v>6.6230229999999999</v>
      </c>
      <c r="I326" s="16">
        <v>8454791</v>
      </c>
      <c r="J326" s="71">
        <v>2.1000000000000001E-2</v>
      </c>
      <c r="K326" s="71">
        <v>1.044</v>
      </c>
      <c r="L326" s="16">
        <v>-1.410574</v>
      </c>
      <c r="M326" s="16">
        <v>-0.55027910000000002</v>
      </c>
      <c r="N326" s="16">
        <v>-0.95064499999999996</v>
      </c>
      <c r="O326" s="16">
        <v>-0.55620190000000003</v>
      </c>
      <c r="P326" s="16">
        <v>-0.94614770000000004</v>
      </c>
      <c r="Q326" s="16">
        <v>-0.1201909</v>
      </c>
      <c r="R326" s="16">
        <v>0.2316</v>
      </c>
      <c r="S326" s="16">
        <v>6.9999999999999999E-4</v>
      </c>
      <c r="T326" s="16">
        <v>1E-3</v>
      </c>
      <c r="U326" s="16">
        <v>3.2298</v>
      </c>
      <c r="V326" s="16">
        <v>11.438000000000001</v>
      </c>
      <c r="W326" s="16">
        <v>1.758</v>
      </c>
      <c r="X326" s="16">
        <v>367.19299999999998</v>
      </c>
      <c r="Y326" s="16">
        <v>36.634999999999998</v>
      </c>
      <c r="Z326" s="16">
        <v>9.3399999999999997E-2</v>
      </c>
      <c r="AA326" s="16">
        <v>7.6410400000000003E-2</v>
      </c>
      <c r="AB326" s="16">
        <v>0.54</v>
      </c>
      <c r="AC326" s="16">
        <v>7.29</v>
      </c>
      <c r="AD326" s="16">
        <v>30.88</v>
      </c>
      <c r="AE326" s="16">
        <v>1.2721</v>
      </c>
      <c r="AF326" s="16">
        <v>23.563300000000002</v>
      </c>
      <c r="AG326" s="16">
        <v>2526.52</v>
      </c>
      <c r="AH326" s="16">
        <v>2.215E-2</v>
      </c>
      <c r="AI326" s="16">
        <v>15.6</v>
      </c>
      <c r="AJ326" s="16">
        <v>72</v>
      </c>
      <c r="AK326" s="16">
        <v>0.33529999999999999</v>
      </c>
      <c r="AL326" s="16">
        <v>-0.48549999999999999</v>
      </c>
      <c r="AM326" s="16">
        <v>-0.51719999999999999</v>
      </c>
      <c r="AN326" s="16">
        <v>0.33200000000000002</v>
      </c>
      <c r="AO326" s="16">
        <v>-0.43130000000000002</v>
      </c>
      <c r="AP326" s="16">
        <v>-0.54720000000000002</v>
      </c>
      <c r="AR326" s="16">
        <f t="shared" si="41"/>
        <v>1</v>
      </c>
      <c r="AS326" s="5">
        <f t="shared" si="40"/>
        <v>6.3727000000000089E-2</v>
      </c>
    </row>
    <row r="327" spans="1:45" x14ac:dyDescent="0.25">
      <c r="A327" s="16" t="s">
        <v>408</v>
      </c>
      <c r="B327" s="16" t="s">
        <v>13</v>
      </c>
      <c r="C327" s="16" t="s">
        <v>222</v>
      </c>
      <c r="D327" s="16">
        <v>2008</v>
      </c>
      <c r="E327" s="16" t="s">
        <v>935</v>
      </c>
      <c r="F327" s="16" t="s">
        <v>591</v>
      </c>
      <c r="G327" s="10">
        <v>767.05700000000002</v>
      </c>
      <c r="H327" s="73">
        <v>6.6425609999999997</v>
      </c>
      <c r="I327" s="16">
        <v>8696916</v>
      </c>
      <c r="J327" s="71">
        <v>1.2999999999999999E-2</v>
      </c>
      <c r="K327" s="71">
        <v>1.0580000000000001</v>
      </c>
      <c r="L327" s="16">
        <v>-1.3116239999999999</v>
      </c>
      <c r="M327" s="16">
        <v>-0.52353830000000001</v>
      </c>
      <c r="N327" s="16">
        <v>-0.86328970000000005</v>
      </c>
      <c r="O327" s="16">
        <v>-0.50100469999999997</v>
      </c>
      <c r="P327" s="16">
        <v>-0.88336590000000004</v>
      </c>
      <c r="Q327" s="16">
        <v>-0.13480310000000001</v>
      </c>
      <c r="R327" s="16">
        <v>0.2782</v>
      </c>
      <c r="S327" s="16">
        <v>8.0000000000000004E-4</v>
      </c>
      <c r="T327" s="16">
        <v>1.1000000000000001E-3</v>
      </c>
      <c r="U327" s="16">
        <v>3.7957000000000001</v>
      </c>
      <c r="V327" s="16">
        <v>11.962</v>
      </c>
      <c r="W327" s="16">
        <v>1.8620000000000001</v>
      </c>
      <c r="X327" s="16">
        <v>368.81</v>
      </c>
      <c r="Y327" s="16">
        <v>37.299199999999999</v>
      </c>
      <c r="Z327" s="16">
        <v>9.8599999999999993E-2</v>
      </c>
      <c r="AA327" s="16">
        <v>-1.52465E-2</v>
      </c>
      <c r="AB327" s="16">
        <v>0.54</v>
      </c>
      <c r="AC327" s="16">
        <v>7.29</v>
      </c>
      <c r="AD327" s="16">
        <v>33.24</v>
      </c>
      <c r="AE327" s="16">
        <v>1.2847999999999999</v>
      </c>
      <c r="AF327" s="16">
        <v>40.401699999999998</v>
      </c>
      <c r="AG327" s="16">
        <v>2551.9499999999998</v>
      </c>
      <c r="AH327" s="16">
        <v>0.02</v>
      </c>
      <c r="AI327" s="16">
        <v>16.2</v>
      </c>
      <c r="AJ327" s="16">
        <v>72.8</v>
      </c>
      <c r="AK327" s="16">
        <v>0.3019</v>
      </c>
      <c r="AL327" s="16">
        <v>-0.52929999999999999</v>
      </c>
      <c r="AM327" s="16">
        <v>-0.44919999999999999</v>
      </c>
      <c r="AN327" s="16">
        <v>0.33229999999999998</v>
      </c>
      <c r="AO327" s="16">
        <v>-0.4884</v>
      </c>
      <c r="AP327" s="16">
        <v>-0.56479999999999997</v>
      </c>
      <c r="AR327" s="16">
        <f t="shared" si="41"/>
        <v>1</v>
      </c>
      <c r="AS327" s="5">
        <f t="shared" si="40"/>
        <v>9.8950000000000093E-2</v>
      </c>
    </row>
    <row r="328" spans="1:45" x14ac:dyDescent="0.25">
      <c r="A328" s="16" t="s">
        <v>408</v>
      </c>
      <c r="B328" s="16" t="s">
        <v>13</v>
      </c>
      <c r="C328" s="16" t="s">
        <v>222</v>
      </c>
      <c r="D328" s="16">
        <v>2009</v>
      </c>
      <c r="E328" s="16" t="s">
        <v>957</v>
      </c>
      <c r="F328" s="16" t="s">
        <v>591</v>
      </c>
      <c r="G328" s="10">
        <v>763.10500000000002</v>
      </c>
      <c r="H328" s="73">
        <v>6.6373949999999997</v>
      </c>
      <c r="I328" s="16">
        <v>8944706</v>
      </c>
      <c r="J328" s="71">
        <v>-5.0000000000000001E-3</v>
      </c>
      <c r="K328" s="71">
        <v>1.0529999999999999</v>
      </c>
      <c r="L328" s="16">
        <v>-1.2914559999999999</v>
      </c>
      <c r="M328" s="16">
        <v>-0.51109309999999997</v>
      </c>
      <c r="N328" s="16">
        <v>-0.81347420000000004</v>
      </c>
      <c r="O328" s="16">
        <v>-0.55321560000000003</v>
      </c>
      <c r="P328" s="16">
        <v>-0.82570100000000002</v>
      </c>
      <c r="Q328" s="16">
        <v>-0.15826270000000001</v>
      </c>
      <c r="R328" s="16">
        <v>0.29899999999999999</v>
      </c>
      <c r="S328" s="16">
        <v>3.5E-4</v>
      </c>
      <c r="T328" s="16">
        <v>1.4E-3</v>
      </c>
      <c r="U328" s="16">
        <v>4.2220000000000004</v>
      </c>
      <c r="V328" s="16">
        <v>12.486000000000001</v>
      </c>
      <c r="W328" s="16">
        <v>1.966</v>
      </c>
      <c r="X328" s="16">
        <v>366.84300000000002</v>
      </c>
      <c r="Y328" s="16">
        <v>35.286499999999997</v>
      </c>
      <c r="Z328" s="16">
        <v>9.9900000000000003E-2</v>
      </c>
      <c r="AA328" s="16">
        <v>1.7959699999999999E-2</v>
      </c>
      <c r="AB328" s="16">
        <v>0.54</v>
      </c>
      <c r="AC328" s="16">
        <v>7.29</v>
      </c>
      <c r="AD328" s="16">
        <v>32.384999999999998</v>
      </c>
      <c r="AE328" s="16">
        <v>1.3759999999999999</v>
      </c>
      <c r="AF328" s="16">
        <v>54.468899999999998</v>
      </c>
      <c r="AG328" s="16">
        <v>1385.13</v>
      </c>
      <c r="AH328" s="16">
        <v>2.3599999999999999E-2</v>
      </c>
      <c r="AI328" s="16">
        <v>16.7</v>
      </c>
      <c r="AJ328" s="16">
        <v>73.7</v>
      </c>
      <c r="AK328" s="16">
        <v>0.3266</v>
      </c>
      <c r="AL328" s="16">
        <v>-0.67259999999999998</v>
      </c>
      <c r="AM328" s="16">
        <v>-0.55640000000000001</v>
      </c>
      <c r="AN328" s="16">
        <v>0.37530000000000002</v>
      </c>
      <c r="AO328" s="16">
        <v>-0.32850000000000001</v>
      </c>
      <c r="AP328" s="16">
        <v>-0.67320000000000002</v>
      </c>
      <c r="AR328" s="16">
        <f t="shared" si="41"/>
        <v>1</v>
      </c>
      <c r="AS328" s="5">
        <f t="shared" si="40"/>
        <v>2.0167999999999964E-2</v>
      </c>
    </row>
    <row r="329" spans="1:45" x14ac:dyDescent="0.25">
      <c r="A329" s="16" t="s">
        <v>408</v>
      </c>
      <c r="B329" s="16" t="s">
        <v>13</v>
      </c>
      <c r="C329" s="16" t="s">
        <v>222</v>
      </c>
      <c r="D329" s="16">
        <v>2010</v>
      </c>
      <c r="E329" s="16" t="s">
        <v>936</v>
      </c>
      <c r="F329" s="16" t="s">
        <v>591</v>
      </c>
      <c r="G329" s="10">
        <v>757.69600000000003</v>
      </c>
      <c r="H329" s="73">
        <v>6.6302820000000002</v>
      </c>
      <c r="I329" s="16">
        <v>9199259</v>
      </c>
      <c r="J329" s="71">
        <v>-2.3E-2</v>
      </c>
      <c r="K329" s="71">
        <v>1.0289999999999999</v>
      </c>
      <c r="L329" s="16">
        <v>-1.2690729999999999</v>
      </c>
      <c r="M329" s="16">
        <v>-0.53797649999999997</v>
      </c>
      <c r="N329" s="16">
        <v>-0.684477</v>
      </c>
      <c r="O329" s="16">
        <v>-0.63122959999999995</v>
      </c>
      <c r="P329" s="16">
        <v>-0.75286980000000003</v>
      </c>
      <c r="Q329" s="16">
        <v>-0.2076036</v>
      </c>
      <c r="R329" s="16">
        <v>0.2535</v>
      </c>
      <c r="S329" s="16">
        <v>2.9999999999999997E-4</v>
      </c>
      <c r="T329" s="16">
        <v>1.1999999999999999E-3</v>
      </c>
      <c r="U329" s="16">
        <v>5.0293000000000001</v>
      </c>
      <c r="V329" s="16">
        <v>13.01</v>
      </c>
      <c r="W329" s="16">
        <v>2.0699999999999998</v>
      </c>
      <c r="X329" s="16">
        <v>371.00900000000001</v>
      </c>
      <c r="Y329" s="16">
        <v>35.632899999999999</v>
      </c>
      <c r="Z329" s="16">
        <v>0.1</v>
      </c>
      <c r="AA329" s="16">
        <v>0.26982200000000001</v>
      </c>
      <c r="AB329" s="16">
        <v>0.54</v>
      </c>
      <c r="AC329" s="16">
        <v>7.29</v>
      </c>
      <c r="AD329" s="16">
        <v>25.9</v>
      </c>
      <c r="AE329" s="16">
        <v>1.403</v>
      </c>
      <c r="AF329" s="16">
        <v>74.396000000000001</v>
      </c>
      <c r="AG329" s="16">
        <v>1577.32</v>
      </c>
      <c r="AH329" s="16">
        <v>2.2499999999999999E-2</v>
      </c>
      <c r="AI329" s="16">
        <v>17.3</v>
      </c>
      <c r="AJ329" s="16">
        <v>74.5</v>
      </c>
      <c r="AK329" s="16">
        <v>0.28889999999999999</v>
      </c>
      <c r="AL329" s="16">
        <v>-0.73609999999999998</v>
      </c>
      <c r="AM329" s="16">
        <v>-0.57799999999999996</v>
      </c>
      <c r="AN329" s="16">
        <v>0.22090000000000001</v>
      </c>
      <c r="AO329" s="16">
        <v>-0.32269999999999999</v>
      </c>
      <c r="AP329" s="16">
        <v>-0.7006</v>
      </c>
      <c r="AR329" s="16">
        <f t="shared" si="41"/>
        <v>1</v>
      </c>
      <c r="AS329" s="5">
        <f t="shared" si="40"/>
        <v>2.2383000000000042E-2</v>
      </c>
    </row>
    <row r="330" spans="1:45" x14ac:dyDescent="0.25">
      <c r="A330" s="16" t="s">
        <v>408</v>
      </c>
      <c r="B330" s="16" t="s">
        <v>13</v>
      </c>
      <c r="C330" s="16" t="s">
        <v>222</v>
      </c>
      <c r="D330" s="16">
        <v>2011</v>
      </c>
      <c r="E330" s="16" t="s">
        <v>956</v>
      </c>
      <c r="F330" s="16" t="s">
        <v>591</v>
      </c>
      <c r="G330" s="10">
        <v>758.57799999999997</v>
      </c>
      <c r="H330" s="73">
        <v>6.6314450000000003</v>
      </c>
      <c r="I330" s="16">
        <v>9460802</v>
      </c>
      <c r="J330" s="71">
        <v>-2.8000000000000001E-2</v>
      </c>
      <c r="K330" s="71">
        <v>1</v>
      </c>
      <c r="L330" s="16">
        <v>-1.2202850000000001</v>
      </c>
      <c r="M330" s="16">
        <v>-0.5088374</v>
      </c>
      <c r="N330" s="16">
        <v>-0.71920470000000003</v>
      </c>
      <c r="O330" s="16">
        <v>-0.55507550000000005</v>
      </c>
      <c r="P330" s="16">
        <v>-0.72415879999999999</v>
      </c>
      <c r="Q330" s="16">
        <v>-0.20064290000000001</v>
      </c>
      <c r="R330" s="16">
        <v>0.29899999999999999</v>
      </c>
      <c r="S330" s="16">
        <v>6.9999999999999999E-4</v>
      </c>
      <c r="T330" s="16">
        <v>1.5E-3</v>
      </c>
      <c r="U330" s="16">
        <v>4.3771000000000004</v>
      </c>
      <c r="V330" s="16">
        <v>14.048</v>
      </c>
      <c r="W330" s="16">
        <v>2.2160000000000002</v>
      </c>
      <c r="X330" s="16">
        <v>371.43900000000002</v>
      </c>
      <c r="Y330" s="16">
        <v>37.6038</v>
      </c>
      <c r="Z330" s="16">
        <v>0.10390000000000001</v>
      </c>
      <c r="AA330" s="16">
        <v>0.1921466</v>
      </c>
      <c r="AB330" s="16">
        <v>0.54</v>
      </c>
      <c r="AC330" s="16">
        <v>7.29</v>
      </c>
      <c r="AD330" s="16">
        <v>27.9</v>
      </c>
      <c r="AE330" s="16">
        <v>1.5615000000000001</v>
      </c>
      <c r="AF330" s="16">
        <v>79.400499999999994</v>
      </c>
      <c r="AG330" s="16">
        <v>1584.97</v>
      </c>
      <c r="AH330" s="16">
        <v>2.1499999999999998E-2</v>
      </c>
      <c r="AI330" s="16">
        <v>17.8</v>
      </c>
      <c r="AJ330" s="16">
        <v>75.3</v>
      </c>
      <c r="AK330" s="16">
        <v>0.13750000000000001</v>
      </c>
      <c r="AL330" s="16">
        <v>-0.64119999999999999</v>
      </c>
      <c r="AM330" s="16">
        <v>-0.52310000000000001</v>
      </c>
      <c r="AN330" s="16">
        <v>0.29170000000000001</v>
      </c>
      <c r="AO330" s="16">
        <v>-0.33410000000000001</v>
      </c>
      <c r="AP330" s="16">
        <v>-0.70709999999999995</v>
      </c>
      <c r="AR330" s="16">
        <f t="shared" si="41"/>
        <v>1</v>
      </c>
      <c r="AS330" s="5">
        <f t="shared" si="40"/>
        <v>4.8787999999999832E-2</v>
      </c>
    </row>
    <row r="331" spans="1:45" x14ac:dyDescent="0.25">
      <c r="A331" s="16" t="s">
        <v>408</v>
      </c>
      <c r="B331" s="16" t="s">
        <v>13</v>
      </c>
      <c r="C331" s="16" t="s">
        <v>222</v>
      </c>
      <c r="D331" s="16">
        <v>2012</v>
      </c>
      <c r="E331" s="16" t="s">
        <v>951</v>
      </c>
      <c r="F331" s="16" t="s">
        <v>591</v>
      </c>
      <c r="G331" s="10">
        <v>773.13699999999994</v>
      </c>
      <c r="H331" s="73">
        <v>6.6504560000000001</v>
      </c>
      <c r="I331" s="16">
        <v>9729160</v>
      </c>
      <c r="J331" s="71">
        <v>-4.0000000000000001E-3</v>
      </c>
      <c r="K331" s="71">
        <v>0.996</v>
      </c>
      <c r="L331" s="16">
        <v>-1.1704829999999999</v>
      </c>
      <c r="M331" s="16">
        <v>-0.5324451</v>
      </c>
      <c r="N331" s="16">
        <v>-0.64160050000000002</v>
      </c>
      <c r="O331" s="16">
        <v>-0.48613669999999998</v>
      </c>
      <c r="P331" s="16">
        <v>-0.69848200000000005</v>
      </c>
      <c r="Q331" s="16">
        <v>-0.2435012</v>
      </c>
      <c r="R331" s="16">
        <v>0.25230000000000002</v>
      </c>
      <c r="S331" s="16">
        <v>9.5E-4</v>
      </c>
      <c r="T331" s="16">
        <v>1.6000000000000001E-3</v>
      </c>
      <c r="U331" s="16">
        <v>4.8894000000000002</v>
      </c>
      <c r="V331" s="16">
        <v>15.086</v>
      </c>
      <c r="W331" s="16">
        <v>2.3620000000000001</v>
      </c>
      <c r="X331" s="16">
        <v>370.28100000000001</v>
      </c>
      <c r="Y331" s="16">
        <v>39.618600000000001</v>
      </c>
      <c r="Z331" s="16">
        <v>9.9900000000000003E-2</v>
      </c>
      <c r="AA331" s="16">
        <v>9.5052399999999995E-2</v>
      </c>
      <c r="AB331" s="16">
        <v>0.54</v>
      </c>
      <c r="AC331" s="16">
        <v>7.29</v>
      </c>
      <c r="AD331" s="16">
        <v>30.4</v>
      </c>
      <c r="AE331" s="16">
        <v>1.5591999999999999</v>
      </c>
      <c r="AF331" s="16">
        <v>83.654300000000006</v>
      </c>
      <c r="AG331" s="16">
        <v>1621.92</v>
      </c>
      <c r="AH331" s="16">
        <v>1.9400000000000001E-2</v>
      </c>
      <c r="AI331" s="16">
        <v>18.399999999999999</v>
      </c>
      <c r="AJ331" s="16">
        <v>76.2</v>
      </c>
      <c r="AK331" s="16">
        <v>9.8900000000000002E-2</v>
      </c>
      <c r="AL331" s="16">
        <v>-0.93230000000000002</v>
      </c>
      <c r="AM331" s="16">
        <v>-0.50900000000000001</v>
      </c>
      <c r="AN331" s="16">
        <v>0.31900000000000001</v>
      </c>
      <c r="AO331" s="16">
        <v>-0.37869999999999998</v>
      </c>
      <c r="AP331" s="16">
        <v>-0.62470000000000003</v>
      </c>
      <c r="AR331" s="16">
        <f t="shared" si="41"/>
        <v>1</v>
      </c>
      <c r="AS331" s="5">
        <f t="shared" si="40"/>
        <v>4.9802000000000124E-2</v>
      </c>
    </row>
    <row r="332" spans="1:45" x14ac:dyDescent="0.25">
      <c r="A332" s="16" t="s">
        <v>408</v>
      </c>
      <c r="B332" s="16" t="s">
        <v>13</v>
      </c>
      <c r="C332" s="16" t="s">
        <v>222</v>
      </c>
      <c r="D332" s="16">
        <v>2013</v>
      </c>
      <c r="E332" s="16" t="s">
        <v>934</v>
      </c>
      <c r="F332" s="16" t="s">
        <v>591</v>
      </c>
      <c r="G332" s="10">
        <v>805.94500000000005</v>
      </c>
      <c r="H332" s="73">
        <v>6.6920149999999996</v>
      </c>
      <c r="I332" s="16">
        <v>10004451</v>
      </c>
      <c r="J332" s="71">
        <v>4.0000000000000001E-3</v>
      </c>
      <c r="K332" s="71">
        <v>0.999</v>
      </c>
      <c r="L332" s="16">
        <v>-1.119972</v>
      </c>
      <c r="M332" s="16">
        <v>-0.50325819999999999</v>
      </c>
      <c r="N332" s="16">
        <v>-0.64549610000000002</v>
      </c>
      <c r="O332" s="16">
        <v>-0.45532119999999998</v>
      </c>
      <c r="P332" s="16">
        <v>-0.65713169999999999</v>
      </c>
      <c r="Q332" s="16">
        <v>-0.2293133</v>
      </c>
      <c r="R332" s="16">
        <v>0.30409999999999998</v>
      </c>
      <c r="S332" s="16">
        <v>6.9999999999999999E-4</v>
      </c>
      <c r="T332" s="16">
        <v>1.8E-3</v>
      </c>
      <c r="U332" s="16">
        <v>4.5705</v>
      </c>
      <c r="V332" s="16">
        <v>16.123999999999999</v>
      </c>
      <c r="W332" s="16">
        <v>2.508</v>
      </c>
      <c r="X332" s="16">
        <v>370.05</v>
      </c>
      <c r="Y332" s="16">
        <v>41.2271</v>
      </c>
      <c r="Z332" s="16">
        <v>0.1028</v>
      </c>
      <c r="AA332" s="16">
        <v>0.12223879999999999</v>
      </c>
      <c r="AB332" s="16">
        <v>0.54</v>
      </c>
      <c r="AC332" s="16">
        <v>7.29</v>
      </c>
      <c r="AD332" s="16">
        <v>29.7</v>
      </c>
      <c r="AE332" s="16">
        <v>1.5445</v>
      </c>
      <c r="AF332" s="16">
        <v>93.257800000000003</v>
      </c>
      <c r="AG332" s="16">
        <v>1675.99</v>
      </c>
      <c r="AH332" s="16">
        <v>1.9E-2</v>
      </c>
      <c r="AI332" s="16">
        <v>19</v>
      </c>
      <c r="AJ332" s="16">
        <v>77</v>
      </c>
      <c r="AK332" s="16">
        <v>0.12720000000000001</v>
      </c>
      <c r="AL332" s="16">
        <v>-0.83499999999999996</v>
      </c>
      <c r="AM332" s="16">
        <v>-0.48720000000000002</v>
      </c>
      <c r="AN332" s="16">
        <v>0.2606</v>
      </c>
      <c r="AO332" s="16">
        <v>-0.40050000000000002</v>
      </c>
      <c r="AP332" s="16">
        <v>-0.61560000000000004</v>
      </c>
      <c r="AR332" s="16">
        <f t="shared" si="41"/>
        <v>0</v>
      </c>
      <c r="AS332" s="5">
        <f t="shared" si="40"/>
        <v>5.0510999999999973E-2</v>
      </c>
    </row>
    <row r="333" spans="1:45" x14ac:dyDescent="0.25">
      <c r="A333" s="16" t="s">
        <v>408</v>
      </c>
      <c r="B333" s="16" t="s">
        <v>13</v>
      </c>
      <c r="C333" s="16" t="s">
        <v>222</v>
      </c>
      <c r="D333" s="16">
        <v>2014</v>
      </c>
      <c r="E333" s="16" t="s">
        <v>948</v>
      </c>
      <c r="F333" s="16" t="s">
        <v>591</v>
      </c>
      <c r="G333" s="10">
        <v>833.66200000000003</v>
      </c>
      <c r="H333" s="73">
        <v>6.7258290000000001</v>
      </c>
      <c r="I333" s="16">
        <v>10286712</v>
      </c>
      <c r="J333" s="71">
        <v>7.0000000000000001E-3</v>
      </c>
      <c r="K333" s="71">
        <v>1.006</v>
      </c>
      <c r="L333" s="16">
        <v>-1.1273869999999999</v>
      </c>
      <c r="M333" s="16">
        <v>-0.50978290000000004</v>
      </c>
      <c r="N333" s="16">
        <v>-0.62244359999999999</v>
      </c>
      <c r="O333" s="16">
        <v>-0.45522089999999998</v>
      </c>
      <c r="P333" s="16">
        <v>-0.67556389999999999</v>
      </c>
      <c r="Q333" s="16">
        <v>-0.2440071</v>
      </c>
      <c r="R333" s="16">
        <v>0.29899999999999999</v>
      </c>
      <c r="S333" s="16">
        <v>4.4999999999999999E-4</v>
      </c>
      <c r="T333" s="16">
        <v>1.5E-3</v>
      </c>
      <c r="U333" s="16">
        <v>4.3807</v>
      </c>
      <c r="V333" s="16">
        <v>17.161999999999999</v>
      </c>
      <c r="W333" s="16">
        <v>2.6539999999999999</v>
      </c>
      <c r="X333" s="16">
        <v>371.916</v>
      </c>
      <c r="Y333" s="16">
        <v>41.237299999999998</v>
      </c>
      <c r="Z333" s="16">
        <v>8.7400000000000005E-2</v>
      </c>
      <c r="AA333" s="16">
        <v>3.7961099999999998E-2</v>
      </c>
      <c r="AB333" s="16">
        <v>0.54</v>
      </c>
      <c r="AC333" s="16">
        <v>7.29</v>
      </c>
      <c r="AD333" s="16">
        <v>31.87</v>
      </c>
      <c r="AE333" s="16">
        <v>1.8460000000000001</v>
      </c>
      <c r="AF333" s="16">
        <v>81.706000000000003</v>
      </c>
      <c r="AG333" s="16">
        <v>1769.92</v>
      </c>
      <c r="AH333" s="16">
        <v>1.865E-2</v>
      </c>
      <c r="AI333" s="16">
        <v>19.600000000000001</v>
      </c>
      <c r="AJ333" s="16">
        <v>77.8</v>
      </c>
      <c r="AK333" s="16">
        <v>0.25480000000000003</v>
      </c>
      <c r="AL333" s="16">
        <v>-0.77990000000000004</v>
      </c>
      <c r="AM333" s="16">
        <v>-0.46329999999999999</v>
      </c>
      <c r="AN333" s="16">
        <v>3.7999999999999999E-2</v>
      </c>
      <c r="AO333" s="16">
        <v>-0.56130000000000002</v>
      </c>
      <c r="AP333" s="16">
        <v>-0.54620000000000002</v>
      </c>
      <c r="AR333" s="16">
        <f t="shared" si="41"/>
        <v>0</v>
      </c>
      <c r="AS333" s="5">
        <f t="shared" si="40"/>
        <v>-7.4149999999999494E-3</v>
      </c>
    </row>
    <row r="334" spans="1:45" x14ac:dyDescent="0.25">
      <c r="A334" s="16" t="s">
        <v>408</v>
      </c>
      <c r="B334" s="16" t="s">
        <v>14</v>
      </c>
      <c r="C334" s="16" t="s">
        <v>231</v>
      </c>
      <c r="D334" s="16">
        <v>1985</v>
      </c>
      <c r="E334" s="16" t="s">
        <v>1110</v>
      </c>
      <c r="F334" s="16" t="s">
        <v>590</v>
      </c>
      <c r="G334" s="10">
        <v>326.87900000000002</v>
      </c>
      <c r="H334" s="73">
        <v>5.7895899999999996</v>
      </c>
      <c r="I334" s="16" t="s">
        <v>6700</v>
      </c>
      <c r="K334" s="71">
        <v>0.76100000000000001</v>
      </c>
      <c r="L334" s="16">
        <v>-2.4535689999999999</v>
      </c>
      <c r="M334" s="16">
        <v>-0.56810360000000004</v>
      </c>
      <c r="N334" s="16">
        <v>-1.323305</v>
      </c>
      <c r="O334" s="16">
        <v>-1.6419250000000001</v>
      </c>
      <c r="P334" s="16">
        <v>-1.5157369999999999</v>
      </c>
      <c r="Q334" s="16">
        <v>-0.35697040000000002</v>
      </c>
      <c r="R334" s="16">
        <v>0.22259999999999999</v>
      </c>
      <c r="S334" s="16">
        <v>-2.5000000000000001E-4</v>
      </c>
      <c r="T334" s="16">
        <v>0</v>
      </c>
      <c r="U334" s="16">
        <v>1.764</v>
      </c>
      <c r="V334" s="16">
        <v>2.2050000000000001</v>
      </c>
      <c r="W334" s="16">
        <v>0.435</v>
      </c>
      <c r="X334" s="16">
        <v>376.55399999999997</v>
      </c>
      <c r="Y334" s="16">
        <v>0</v>
      </c>
      <c r="Z334" s="16">
        <v>0.1037</v>
      </c>
      <c r="AA334" s="16">
        <v>1.0054540000000001</v>
      </c>
      <c r="AB334" s="16">
        <v>1.02</v>
      </c>
      <c r="AC334" s="16">
        <v>6.14</v>
      </c>
      <c r="AD334" s="16">
        <v>19.87</v>
      </c>
      <c r="AE334" s="16">
        <v>0.10290000000000001</v>
      </c>
      <c r="AF334" s="16">
        <v>0</v>
      </c>
      <c r="AG334" s="16">
        <v>12327.5</v>
      </c>
      <c r="AH334" s="16">
        <v>1.2699999999999999E-2</v>
      </c>
      <c r="AI334" s="16">
        <v>4.1802999999999999</v>
      </c>
      <c r="AJ334" s="16">
        <v>33.9617</v>
      </c>
      <c r="AK334" s="16">
        <v>-0.77459999999999996</v>
      </c>
      <c r="AL334" s="16">
        <v>0.3548</v>
      </c>
      <c r="AM334" s="16">
        <v>-0.94299999999999995</v>
      </c>
      <c r="AN334" s="16">
        <v>0.21590000000000001</v>
      </c>
      <c r="AO334" s="16">
        <v>-0.31659999999999999</v>
      </c>
      <c r="AP334" s="16">
        <v>-1.1487000000000001</v>
      </c>
      <c r="AR334" s="16">
        <f t="shared" si="41"/>
        <v>1</v>
      </c>
      <c r="AS334" s="5">
        <f t="shared" si="40"/>
        <v>0</v>
      </c>
    </row>
    <row r="335" spans="1:45" x14ac:dyDescent="0.25">
      <c r="A335" s="16" t="s">
        <v>408</v>
      </c>
      <c r="B335" s="16" t="s">
        <v>14</v>
      </c>
      <c r="C335" s="16" t="s">
        <v>231</v>
      </c>
      <c r="D335" s="16">
        <v>1986</v>
      </c>
      <c r="E335" s="16" t="s">
        <v>1121</v>
      </c>
      <c r="F335" s="16" t="s">
        <v>590</v>
      </c>
      <c r="G335" s="10">
        <v>343.86</v>
      </c>
      <c r="H335" s="73">
        <v>5.8402349999999998</v>
      </c>
      <c r="I335" s="16" t="s">
        <v>6700</v>
      </c>
      <c r="J335" s="71">
        <v>4.4999999999999998E-2</v>
      </c>
      <c r="K335" s="71">
        <v>0.79600000000000004</v>
      </c>
      <c r="L335" s="16">
        <v>-2.4367610000000002</v>
      </c>
      <c r="M335" s="16">
        <v>-0.56678530000000005</v>
      </c>
      <c r="N335" s="16">
        <v>-1.3142130000000001</v>
      </c>
      <c r="O335" s="16">
        <v>-1.641052</v>
      </c>
      <c r="P335" s="16">
        <v>-1.4933799999999999</v>
      </c>
      <c r="Q335" s="16">
        <v>-0.35376269999999999</v>
      </c>
      <c r="R335" s="16">
        <v>0.22159999999999999</v>
      </c>
      <c r="S335" s="16">
        <v>-2.5000000000000001E-4</v>
      </c>
      <c r="T335" s="16">
        <v>2.0000000000000001E-4</v>
      </c>
      <c r="U335" s="16">
        <v>2.0508999999999999</v>
      </c>
      <c r="V335" s="16">
        <v>2.407</v>
      </c>
      <c r="W335" s="16">
        <v>0.46200000000000002</v>
      </c>
      <c r="X335" s="16">
        <v>372.31299999999999</v>
      </c>
      <c r="Y335" s="16">
        <v>0</v>
      </c>
      <c r="Z335" s="16">
        <v>0.1024</v>
      </c>
      <c r="AA335" s="16">
        <v>0.99574419999999997</v>
      </c>
      <c r="AB335" s="16">
        <v>1.02</v>
      </c>
      <c r="AC335" s="16">
        <v>6.14</v>
      </c>
      <c r="AD335" s="16">
        <v>20.12</v>
      </c>
      <c r="AE335" s="16">
        <v>0.1208</v>
      </c>
      <c r="AF335" s="16">
        <v>0</v>
      </c>
      <c r="AG335" s="16">
        <v>12338.4</v>
      </c>
      <c r="AH335" s="16">
        <v>1.2999999999999999E-2</v>
      </c>
      <c r="AI335" s="16">
        <v>4.6994999999999996</v>
      </c>
      <c r="AJ335" s="16">
        <v>35.688499999999998</v>
      </c>
      <c r="AK335" s="16">
        <v>-0.75649999999999995</v>
      </c>
      <c r="AL335" s="16">
        <v>0.32569999999999999</v>
      </c>
      <c r="AM335" s="16">
        <v>-0.92920000000000003</v>
      </c>
      <c r="AN335" s="16">
        <v>0.19370000000000001</v>
      </c>
      <c r="AO335" s="16">
        <v>-0.31280000000000002</v>
      </c>
      <c r="AP335" s="16">
        <v>-1.1197999999999999</v>
      </c>
      <c r="AR335" s="16">
        <f t="shared" si="41"/>
        <v>1</v>
      </c>
      <c r="AS335" s="5">
        <f t="shared" si="40"/>
        <v>1.6807999999999712E-2</v>
      </c>
    </row>
    <row r="336" spans="1:45" x14ac:dyDescent="0.25">
      <c r="A336" s="16" t="s">
        <v>408</v>
      </c>
      <c r="B336" s="16" t="s">
        <v>14</v>
      </c>
      <c r="C336" s="16" t="s">
        <v>231</v>
      </c>
      <c r="D336" s="16">
        <v>1987</v>
      </c>
      <c r="E336" s="16" t="s">
        <v>1125</v>
      </c>
      <c r="F336" s="16" t="s">
        <v>590</v>
      </c>
      <c r="G336" s="10">
        <v>334.22399999999999</v>
      </c>
      <c r="H336" s="73">
        <v>5.8118100000000004</v>
      </c>
      <c r="I336" s="16" t="s">
        <v>6700</v>
      </c>
      <c r="J336" s="71">
        <v>-4.2000000000000003E-2</v>
      </c>
      <c r="K336" s="71">
        <v>0.76400000000000001</v>
      </c>
      <c r="L336" s="16">
        <v>-2.4266549999999998</v>
      </c>
      <c r="M336" s="16">
        <v>-0.56914050000000005</v>
      </c>
      <c r="N336" s="16">
        <v>-1.3059210000000001</v>
      </c>
      <c r="O336" s="16">
        <v>-1.6508879999999999</v>
      </c>
      <c r="P336" s="16">
        <v>-1.4706090000000001</v>
      </c>
      <c r="Q336" s="16">
        <v>-0.35053689999999998</v>
      </c>
      <c r="R336" s="16">
        <v>0.22070000000000001</v>
      </c>
      <c r="S336" s="16">
        <v>-2.5000000000000001E-4</v>
      </c>
      <c r="T336" s="16">
        <v>0</v>
      </c>
      <c r="U336" s="16">
        <v>2.1431</v>
      </c>
      <c r="V336" s="16">
        <v>2.6960000000000002</v>
      </c>
      <c r="W336" s="16">
        <v>0.46400000000000002</v>
      </c>
      <c r="X336" s="16">
        <v>371.1</v>
      </c>
      <c r="Y336" s="16">
        <v>0</v>
      </c>
      <c r="Z336" s="16">
        <v>9.5299999999999996E-2</v>
      </c>
      <c r="AA336" s="16">
        <v>0.98564649999999998</v>
      </c>
      <c r="AB336" s="16">
        <v>1.02</v>
      </c>
      <c r="AC336" s="16">
        <v>6.14</v>
      </c>
      <c r="AD336" s="16">
        <v>20.38</v>
      </c>
      <c r="AE336" s="16">
        <v>0.14199999999999999</v>
      </c>
      <c r="AF336" s="16">
        <v>0</v>
      </c>
      <c r="AG336" s="16">
        <v>13078.2</v>
      </c>
      <c r="AH336" s="16">
        <v>1.3299999999999999E-2</v>
      </c>
      <c r="AI336" s="16">
        <v>5.2186000000000003</v>
      </c>
      <c r="AJ336" s="16">
        <v>37.415300000000002</v>
      </c>
      <c r="AK336" s="16">
        <v>-0.73839999999999995</v>
      </c>
      <c r="AL336" s="16">
        <v>0.29659999999999997</v>
      </c>
      <c r="AM336" s="16">
        <v>-0.9153</v>
      </c>
      <c r="AN336" s="16">
        <v>0.17150000000000001</v>
      </c>
      <c r="AO336" s="16">
        <v>-0.309</v>
      </c>
      <c r="AP336" s="16">
        <v>-1.0909</v>
      </c>
      <c r="AR336" s="16">
        <f t="shared" si="41"/>
        <v>1</v>
      </c>
      <c r="AS336" s="5">
        <f t="shared" si="40"/>
        <v>1.0106000000000392E-2</v>
      </c>
    </row>
    <row r="337" spans="1:45" x14ac:dyDescent="0.25">
      <c r="A337" s="16" t="s">
        <v>408</v>
      </c>
      <c r="B337" s="16" t="s">
        <v>14</v>
      </c>
      <c r="C337" s="16" t="s">
        <v>231</v>
      </c>
      <c r="D337" s="16">
        <v>1988</v>
      </c>
      <c r="E337" s="16" t="s">
        <v>1122</v>
      </c>
      <c r="F337" s="16" t="s">
        <v>590</v>
      </c>
      <c r="G337" s="10">
        <v>344.44400000000002</v>
      </c>
      <c r="H337" s="73">
        <v>5.8419319999999999</v>
      </c>
      <c r="I337" s="16" t="s">
        <v>6700</v>
      </c>
      <c r="J337" s="71">
        <v>1.4E-2</v>
      </c>
      <c r="K337" s="71">
        <v>0.77500000000000002</v>
      </c>
      <c r="L337" s="16">
        <v>-2.4496069999999999</v>
      </c>
      <c r="M337" s="16">
        <v>-0.56782220000000005</v>
      </c>
      <c r="N337" s="16">
        <v>-1.3879710000000001</v>
      </c>
      <c r="O337" s="16">
        <v>-1.648333</v>
      </c>
      <c r="P337" s="16">
        <v>-1.4482919999999999</v>
      </c>
      <c r="Q337" s="16">
        <v>-0.34733190000000003</v>
      </c>
      <c r="R337" s="16">
        <v>0.21970000000000001</v>
      </c>
      <c r="S337" s="16">
        <v>-2.5000000000000001E-4</v>
      </c>
      <c r="T337" s="16">
        <v>2.0000000000000001E-4</v>
      </c>
      <c r="U337" s="16">
        <v>1.4260999999999999</v>
      </c>
      <c r="V337" s="16">
        <v>2.9390000000000001</v>
      </c>
      <c r="W337" s="16">
        <v>0.46899999999999997</v>
      </c>
      <c r="X337" s="16">
        <v>369.19099999999997</v>
      </c>
      <c r="Y337" s="16">
        <v>0</v>
      </c>
      <c r="Z337" s="16">
        <v>9.4899999999999998E-2</v>
      </c>
      <c r="AA337" s="16">
        <v>0.9759371</v>
      </c>
      <c r="AB337" s="16">
        <v>1.02</v>
      </c>
      <c r="AC337" s="16">
        <v>6.14</v>
      </c>
      <c r="AD337" s="16">
        <v>20.63</v>
      </c>
      <c r="AE337" s="16">
        <v>0.1532</v>
      </c>
      <c r="AF337" s="16">
        <v>0</v>
      </c>
      <c r="AG337" s="16">
        <v>13177.6</v>
      </c>
      <c r="AH337" s="16">
        <v>1.3599999999999999E-2</v>
      </c>
      <c r="AI337" s="16">
        <v>5.7378</v>
      </c>
      <c r="AJ337" s="16">
        <v>39.142099999999999</v>
      </c>
      <c r="AK337" s="16">
        <v>-0.72030000000000005</v>
      </c>
      <c r="AL337" s="16">
        <v>0.26750000000000002</v>
      </c>
      <c r="AM337" s="16">
        <v>-0.90149999999999997</v>
      </c>
      <c r="AN337" s="16">
        <v>0.14940000000000001</v>
      </c>
      <c r="AO337" s="16">
        <v>-0.30520000000000003</v>
      </c>
      <c r="AP337" s="16">
        <v>-1.0621</v>
      </c>
      <c r="AR337" s="16">
        <f t="shared" si="41"/>
        <v>1</v>
      </c>
      <c r="AS337" s="5">
        <f t="shared" si="40"/>
        <v>-2.2952000000000083E-2</v>
      </c>
    </row>
    <row r="338" spans="1:45" x14ac:dyDescent="0.25">
      <c r="A338" s="16" t="s">
        <v>408</v>
      </c>
      <c r="B338" s="16" t="s">
        <v>14</v>
      </c>
      <c r="C338" s="16" t="s">
        <v>231</v>
      </c>
      <c r="D338" s="16">
        <v>1989</v>
      </c>
      <c r="E338" s="16" t="s">
        <v>1126</v>
      </c>
      <c r="F338" s="16" t="s">
        <v>590</v>
      </c>
      <c r="G338" s="10">
        <v>342.68400000000003</v>
      </c>
      <c r="H338" s="73">
        <v>5.8368099999999998</v>
      </c>
      <c r="I338" s="16" t="s">
        <v>6700</v>
      </c>
      <c r="J338" s="71">
        <v>-2.3E-2</v>
      </c>
      <c r="K338" s="71">
        <v>0.75700000000000001</v>
      </c>
      <c r="L338" s="16">
        <v>-2.3910170000000002</v>
      </c>
      <c r="M338" s="16">
        <v>-0.56836779999999998</v>
      </c>
      <c r="N338" s="16">
        <v>-1.2822359999999999</v>
      </c>
      <c r="O338" s="16">
        <v>-1.64845</v>
      </c>
      <c r="P338" s="16">
        <v>-1.4257439999999999</v>
      </c>
      <c r="Q338" s="16">
        <v>-0.3441419</v>
      </c>
      <c r="R338" s="16">
        <v>0.21870000000000001</v>
      </c>
      <c r="S338" s="16">
        <v>-2.5000000000000001E-4</v>
      </c>
      <c r="T338" s="16">
        <v>2.0000000000000001E-4</v>
      </c>
      <c r="U338" s="16">
        <v>2.3275000000000001</v>
      </c>
      <c r="V338" s="16">
        <v>3.1059999999999999</v>
      </c>
      <c r="W338" s="16">
        <v>0.47699999999999998</v>
      </c>
      <c r="X338" s="16">
        <v>370.26900000000001</v>
      </c>
      <c r="Y338" s="16">
        <v>0</v>
      </c>
      <c r="Z338" s="16">
        <v>9.2999999999999999E-2</v>
      </c>
      <c r="AA338" s="16">
        <v>0.96583929999999996</v>
      </c>
      <c r="AB338" s="16">
        <v>1.02</v>
      </c>
      <c r="AC338" s="16">
        <v>6.14</v>
      </c>
      <c r="AD338" s="16">
        <v>20.89</v>
      </c>
      <c r="AE338" s="16">
        <v>0.16889999999999999</v>
      </c>
      <c r="AF338" s="16">
        <v>0</v>
      </c>
      <c r="AG338" s="16">
        <v>13704.4</v>
      </c>
      <c r="AH338" s="16">
        <v>1.38E-2</v>
      </c>
      <c r="AI338" s="16">
        <v>6.2568999999999999</v>
      </c>
      <c r="AJ338" s="16">
        <v>40.868899999999996</v>
      </c>
      <c r="AK338" s="16">
        <v>-0.70230000000000004</v>
      </c>
      <c r="AL338" s="16">
        <v>0.2384</v>
      </c>
      <c r="AM338" s="16">
        <v>-0.88770000000000004</v>
      </c>
      <c r="AN338" s="16">
        <v>0.12720000000000001</v>
      </c>
      <c r="AO338" s="16">
        <v>-0.3014</v>
      </c>
      <c r="AP338" s="16">
        <v>-1.0331999999999999</v>
      </c>
      <c r="AR338" s="16">
        <f t="shared" si="41"/>
        <v>1</v>
      </c>
      <c r="AS338" s="5">
        <f t="shared" si="40"/>
        <v>5.8589999999999698E-2</v>
      </c>
    </row>
    <row r="339" spans="1:45" x14ac:dyDescent="0.25">
      <c r="A339" s="16" t="s">
        <v>408</v>
      </c>
      <c r="B339" s="16" t="s">
        <v>14</v>
      </c>
      <c r="C339" s="16" t="s">
        <v>231</v>
      </c>
      <c r="D339" s="16">
        <v>1990</v>
      </c>
      <c r="E339" s="16" t="s">
        <v>1128</v>
      </c>
      <c r="F339" s="16" t="s">
        <v>590</v>
      </c>
      <c r="G339" s="10">
        <v>331.68</v>
      </c>
      <c r="H339" s="73">
        <v>5.8041710000000002</v>
      </c>
      <c r="I339" s="16" t="s">
        <v>6700</v>
      </c>
      <c r="J339" s="71">
        <v>-3.3000000000000002E-2</v>
      </c>
      <c r="K339" s="71">
        <v>0.73299999999999998</v>
      </c>
      <c r="L339" s="16">
        <v>-2.3561489999999998</v>
      </c>
      <c r="M339" s="16">
        <v>-0.56791349999999996</v>
      </c>
      <c r="N339" s="16">
        <v>-1.2645200000000001</v>
      </c>
      <c r="O339" s="16">
        <v>-1.633351</v>
      </c>
      <c r="P339" s="16">
        <v>-1.3862080000000001</v>
      </c>
      <c r="Q339" s="16">
        <v>-0.34091769999999999</v>
      </c>
      <c r="R339" s="16">
        <v>0.21779999999999999</v>
      </c>
      <c r="S339" s="16">
        <v>0</v>
      </c>
      <c r="T339" s="16">
        <v>2.0000000000000001E-4</v>
      </c>
      <c r="U339" s="16">
        <v>2.4196</v>
      </c>
      <c r="V339" s="16">
        <v>3.2349999999999999</v>
      </c>
      <c r="W339" s="16">
        <v>0.49</v>
      </c>
      <c r="X339" s="16">
        <v>370.97</v>
      </c>
      <c r="Y339" s="16">
        <v>0</v>
      </c>
      <c r="Z339" s="16">
        <v>8.9700000000000002E-2</v>
      </c>
      <c r="AA339" s="16">
        <v>0.90331059999999996</v>
      </c>
      <c r="AB339" s="16">
        <v>1.02</v>
      </c>
      <c r="AC339" s="16">
        <v>6.14</v>
      </c>
      <c r="AD339" s="16">
        <v>22.5</v>
      </c>
      <c r="AE339" s="16">
        <v>0.1837</v>
      </c>
      <c r="AF339" s="16">
        <v>0</v>
      </c>
      <c r="AG339" s="16">
        <v>13938.8</v>
      </c>
      <c r="AH339" s="16">
        <v>1.41E-2</v>
      </c>
      <c r="AI339" s="16">
        <v>7.7</v>
      </c>
      <c r="AJ339" s="16">
        <v>43.6</v>
      </c>
      <c r="AK339" s="16">
        <v>-0.68420000000000003</v>
      </c>
      <c r="AL339" s="16">
        <v>0.2092</v>
      </c>
      <c r="AM339" s="16">
        <v>-0.87380000000000002</v>
      </c>
      <c r="AN339" s="16">
        <v>0.1051</v>
      </c>
      <c r="AO339" s="16">
        <v>-0.29759999999999998</v>
      </c>
      <c r="AP339" s="16">
        <v>-1.0043</v>
      </c>
      <c r="AR339" s="16">
        <f t="shared" si="41"/>
        <v>1</v>
      </c>
      <c r="AS339" s="5">
        <f t="shared" si="40"/>
        <v>3.4868000000000343E-2</v>
      </c>
    </row>
    <row r="340" spans="1:45" x14ac:dyDescent="0.25">
      <c r="A340" s="16" t="s">
        <v>408</v>
      </c>
      <c r="B340" s="16" t="s">
        <v>14</v>
      </c>
      <c r="C340" s="16" t="s">
        <v>231</v>
      </c>
      <c r="D340" s="16">
        <v>1991</v>
      </c>
      <c r="E340" s="16" t="s">
        <v>1127</v>
      </c>
      <c r="F340" s="16" t="s">
        <v>590</v>
      </c>
      <c r="G340" s="10">
        <v>352.20800000000003</v>
      </c>
      <c r="H340" s="73">
        <v>5.8642209999999997</v>
      </c>
      <c r="I340" s="16" t="s">
        <v>6700</v>
      </c>
      <c r="J340" s="71">
        <v>5.0999999999999997E-2</v>
      </c>
      <c r="K340" s="71">
        <v>0.77100000000000002</v>
      </c>
      <c r="L340" s="16">
        <v>-2.3589889999999998</v>
      </c>
      <c r="M340" s="16">
        <v>-0.56752720000000001</v>
      </c>
      <c r="N340" s="16">
        <v>-1.2540020000000001</v>
      </c>
      <c r="O340" s="16">
        <v>-1.6551709999999999</v>
      </c>
      <c r="P340" s="16">
        <v>-1.3839649999999999</v>
      </c>
      <c r="Q340" s="16">
        <v>-0.33771000000000001</v>
      </c>
      <c r="R340" s="16">
        <v>0.21679999999999999</v>
      </c>
      <c r="S340" s="16">
        <v>0</v>
      </c>
      <c r="T340" s="16">
        <v>2.9999999999999997E-4</v>
      </c>
      <c r="U340" s="16">
        <v>2.5118</v>
      </c>
      <c r="V340" s="16">
        <v>3.3130000000000002</v>
      </c>
      <c r="W340" s="16">
        <v>0.55600000000000005</v>
      </c>
      <c r="X340" s="16">
        <v>370.21199999999999</v>
      </c>
      <c r="Y340" s="16">
        <v>0</v>
      </c>
      <c r="Z340" s="16">
        <v>8.5800000000000001E-2</v>
      </c>
      <c r="AA340" s="16">
        <v>0.94603199999999998</v>
      </c>
      <c r="AB340" s="16">
        <v>1.02</v>
      </c>
      <c r="AC340" s="16">
        <v>6.14</v>
      </c>
      <c r="AD340" s="16">
        <v>21.4</v>
      </c>
      <c r="AE340" s="16">
        <v>0.19719999999999999</v>
      </c>
      <c r="AF340" s="16">
        <v>0</v>
      </c>
      <c r="AG340" s="16">
        <v>14294.8</v>
      </c>
      <c r="AH340" s="16">
        <v>1.44E-2</v>
      </c>
      <c r="AI340" s="16">
        <v>7.8</v>
      </c>
      <c r="AJ340" s="16">
        <v>43.7</v>
      </c>
      <c r="AK340" s="16">
        <v>-0.66610000000000003</v>
      </c>
      <c r="AL340" s="16">
        <v>0.18010000000000001</v>
      </c>
      <c r="AM340" s="16">
        <v>-0.86</v>
      </c>
      <c r="AN340" s="16">
        <v>8.2900000000000001E-2</v>
      </c>
      <c r="AO340" s="16">
        <v>-0.29380000000000001</v>
      </c>
      <c r="AP340" s="16">
        <v>-0.97540000000000004</v>
      </c>
      <c r="AR340" s="16">
        <f t="shared" si="41"/>
        <v>1</v>
      </c>
      <c r="AS340" s="5">
        <f t="shared" si="40"/>
        <v>-2.8399999999999537E-3</v>
      </c>
    </row>
    <row r="341" spans="1:45" x14ac:dyDescent="0.25">
      <c r="A341" s="16" t="s">
        <v>408</v>
      </c>
      <c r="B341" s="16" t="s">
        <v>14</v>
      </c>
      <c r="C341" s="16" t="s">
        <v>231</v>
      </c>
      <c r="D341" s="16">
        <v>1992</v>
      </c>
      <c r="E341" s="16" t="s">
        <v>1111</v>
      </c>
      <c r="F341" s="16" t="s">
        <v>590</v>
      </c>
      <c r="G341" s="10">
        <v>343.64699999999999</v>
      </c>
      <c r="H341" s="73">
        <v>5.8396150000000002</v>
      </c>
      <c r="I341" s="16" t="s">
        <v>6700</v>
      </c>
      <c r="J341" s="71">
        <v>-3.3000000000000002E-2</v>
      </c>
      <c r="K341" s="71">
        <v>0.746</v>
      </c>
      <c r="L341" s="16">
        <v>-2.3392979999999999</v>
      </c>
      <c r="M341" s="16">
        <v>-0.56995050000000003</v>
      </c>
      <c r="N341" s="16">
        <v>-1.2333529999999999</v>
      </c>
      <c r="O341" s="16">
        <v>-1.654353</v>
      </c>
      <c r="P341" s="16">
        <v>-1.3629359999999999</v>
      </c>
      <c r="Q341" s="16">
        <v>-0.33448430000000001</v>
      </c>
      <c r="R341" s="16">
        <v>0.21579999999999999</v>
      </c>
      <c r="S341" s="16">
        <v>-2.5000000000000001E-4</v>
      </c>
      <c r="T341" s="16">
        <v>2.0000000000000001E-4</v>
      </c>
      <c r="U341" s="16">
        <v>2.6040000000000001</v>
      </c>
      <c r="V341" s="16">
        <v>3.4279999999999999</v>
      </c>
      <c r="W341" s="16">
        <v>0.72599999999999998</v>
      </c>
      <c r="X341" s="16">
        <v>369.93599999999998</v>
      </c>
      <c r="Y341" s="16">
        <v>0</v>
      </c>
      <c r="Z341" s="16">
        <v>8.4400000000000003E-2</v>
      </c>
      <c r="AA341" s="16">
        <v>0.93593420000000005</v>
      </c>
      <c r="AB341" s="16">
        <v>1.02</v>
      </c>
      <c r="AC341" s="16">
        <v>6.14</v>
      </c>
      <c r="AD341" s="16">
        <v>21.66</v>
      </c>
      <c r="AE341" s="16">
        <v>0.21279999999999999</v>
      </c>
      <c r="AF341" s="16">
        <v>0</v>
      </c>
      <c r="AG341" s="16">
        <v>13939.7</v>
      </c>
      <c r="AH341" s="16">
        <v>1.47E-2</v>
      </c>
      <c r="AI341" s="16">
        <v>8.1999999999999993</v>
      </c>
      <c r="AJ341" s="16">
        <v>45.4</v>
      </c>
      <c r="AK341" s="16">
        <v>-0.64800000000000002</v>
      </c>
      <c r="AL341" s="16">
        <v>0.151</v>
      </c>
      <c r="AM341" s="16">
        <v>-0.84609999999999996</v>
      </c>
      <c r="AN341" s="16">
        <v>6.0699999999999997E-2</v>
      </c>
      <c r="AO341" s="16">
        <v>-0.28999999999999998</v>
      </c>
      <c r="AP341" s="16">
        <v>-0.94650000000000001</v>
      </c>
      <c r="AR341" s="16">
        <f t="shared" si="41"/>
        <v>1</v>
      </c>
      <c r="AS341" s="5">
        <f t="shared" si="40"/>
        <v>1.9690999999999903E-2</v>
      </c>
    </row>
    <row r="342" spans="1:45" x14ac:dyDescent="0.25">
      <c r="A342" s="16" t="s">
        <v>408</v>
      </c>
      <c r="B342" s="16" t="s">
        <v>14</v>
      </c>
      <c r="C342" s="16" t="s">
        <v>231</v>
      </c>
      <c r="D342" s="16">
        <v>1993</v>
      </c>
      <c r="E342" s="16" t="s">
        <v>1139</v>
      </c>
      <c r="F342" s="16" t="s">
        <v>590</v>
      </c>
      <c r="G342" s="10">
        <v>346.03800000000001</v>
      </c>
      <c r="H342" s="73">
        <v>5.8465470000000002</v>
      </c>
      <c r="I342" s="16" t="s">
        <v>6700</v>
      </c>
      <c r="J342" s="71">
        <v>-2E-3</v>
      </c>
      <c r="K342" s="71">
        <v>0.74399999999999999</v>
      </c>
      <c r="L342" s="16">
        <v>-2.3088839999999999</v>
      </c>
      <c r="M342" s="16">
        <v>-0.56936160000000002</v>
      </c>
      <c r="N342" s="16">
        <v>-1.211802</v>
      </c>
      <c r="O342" s="16">
        <v>-1.6346339999999999</v>
      </c>
      <c r="P342" s="16">
        <v>-1.3412999999999999</v>
      </c>
      <c r="Q342" s="16">
        <v>-0.33129690000000001</v>
      </c>
      <c r="R342" s="16">
        <v>0.21479999999999999</v>
      </c>
      <c r="S342" s="16">
        <v>5.0000000000000002E-5</v>
      </c>
      <c r="T342" s="16">
        <v>2.0000000000000001E-4</v>
      </c>
      <c r="U342" s="16">
        <v>2.6962000000000002</v>
      </c>
      <c r="V342" s="16">
        <v>3.5619999999999998</v>
      </c>
      <c r="W342" s="16">
        <v>0.9</v>
      </c>
      <c r="X342" s="16">
        <v>369.69900000000001</v>
      </c>
      <c r="Y342" s="16">
        <v>0.81689999999999996</v>
      </c>
      <c r="Z342" s="16">
        <v>8.3699999999999997E-2</v>
      </c>
      <c r="AA342" s="16">
        <v>0.9258364</v>
      </c>
      <c r="AB342" s="16">
        <v>1.02</v>
      </c>
      <c r="AC342" s="16">
        <v>6.14</v>
      </c>
      <c r="AD342" s="16">
        <v>21.92</v>
      </c>
      <c r="AE342" s="16">
        <v>0.22900000000000001</v>
      </c>
      <c r="AF342" s="16">
        <v>0</v>
      </c>
      <c r="AG342" s="16">
        <v>14032.4</v>
      </c>
      <c r="AH342" s="16">
        <v>1.4999999999999999E-2</v>
      </c>
      <c r="AI342" s="16">
        <v>8.5</v>
      </c>
      <c r="AJ342" s="16">
        <v>47.2</v>
      </c>
      <c r="AK342" s="16">
        <v>-0.63</v>
      </c>
      <c r="AL342" s="16">
        <v>0.12189999999999999</v>
      </c>
      <c r="AM342" s="16">
        <v>-0.83230000000000004</v>
      </c>
      <c r="AN342" s="16">
        <v>3.8600000000000002E-2</v>
      </c>
      <c r="AO342" s="16">
        <v>-0.28620000000000001</v>
      </c>
      <c r="AP342" s="16">
        <v>-0.91769999999999996</v>
      </c>
      <c r="AR342" s="16">
        <f t="shared" si="41"/>
        <v>1</v>
      </c>
      <c r="AS342" s="5">
        <f t="shared" si="40"/>
        <v>3.0413999999999941E-2</v>
      </c>
    </row>
    <row r="343" spans="1:45" x14ac:dyDescent="0.25">
      <c r="A343" s="16" t="s">
        <v>408</v>
      </c>
      <c r="B343" s="16" t="s">
        <v>14</v>
      </c>
      <c r="C343" s="16" t="s">
        <v>231</v>
      </c>
      <c r="D343" s="16">
        <v>1994</v>
      </c>
      <c r="E343" s="16" t="s">
        <v>1134</v>
      </c>
      <c r="F343" s="16" t="s">
        <v>590</v>
      </c>
      <c r="G343" s="10">
        <v>341.15499999999997</v>
      </c>
      <c r="H343" s="73">
        <v>5.832338</v>
      </c>
      <c r="I343" s="16" t="s">
        <v>6700</v>
      </c>
      <c r="J343" s="71">
        <v>-3.6999999999999998E-2</v>
      </c>
      <c r="K343" s="71">
        <v>0.71699999999999997</v>
      </c>
      <c r="L343" s="16">
        <v>-2.2381009999999999</v>
      </c>
      <c r="M343" s="16">
        <v>-0.57079820000000003</v>
      </c>
      <c r="N343" s="16">
        <v>-1.13039</v>
      </c>
      <c r="O343" s="16">
        <v>-1.5839479999999999</v>
      </c>
      <c r="P343" s="16">
        <v>-1.3190500000000001</v>
      </c>
      <c r="Q343" s="16">
        <v>-0.32808920000000003</v>
      </c>
      <c r="R343" s="16">
        <v>0.21390000000000001</v>
      </c>
      <c r="S343" s="16">
        <v>-2.0000000000000001E-4</v>
      </c>
      <c r="T343" s="16">
        <v>2.0000000000000001E-4</v>
      </c>
      <c r="U343" s="16">
        <v>3.4510999999999998</v>
      </c>
      <c r="V343" s="16">
        <v>3.6960000000000002</v>
      </c>
      <c r="W343" s="16">
        <v>0.96</v>
      </c>
      <c r="X343" s="16">
        <v>368.99799999999999</v>
      </c>
      <c r="Y343" s="16">
        <v>3.1472000000000002</v>
      </c>
      <c r="Z343" s="16">
        <v>8.2199999999999995E-2</v>
      </c>
      <c r="AA343" s="16">
        <v>0.91612700000000002</v>
      </c>
      <c r="AB343" s="16">
        <v>1.02</v>
      </c>
      <c r="AC343" s="16">
        <v>6.14</v>
      </c>
      <c r="AD343" s="16">
        <v>22.17</v>
      </c>
      <c r="AE343" s="16">
        <v>0.26819999999999999</v>
      </c>
      <c r="AF343" s="16">
        <v>0</v>
      </c>
      <c r="AG343" s="16">
        <v>13388.7</v>
      </c>
      <c r="AH343" s="16">
        <v>1.5299999999999999E-2</v>
      </c>
      <c r="AI343" s="16">
        <v>8.9</v>
      </c>
      <c r="AJ343" s="16">
        <v>49</v>
      </c>
      <c r="AK343" s="16">
        <v>-0.6119</v>
      </c>
      <c r="AL343" s="16">
        <v>9.2799999999999994E-2</v>
      </c>
      <c r="AM343" s="16">
        <v>-0.81850000000000001</v>
      </c>
      <c r="AN343" s="16">
        <v>1.6400000000000001E-2</v>
      </c>
      <c r="AO343" s="16">
        <v>-0.28239999999999998</v>
      </c>
      <c r="AP343" s="16">
        <v>-0.88880000000000003</v>
      </c>
      <c r="AR343" s="16">
        <f t="shared" si="41"/>
        <v>1</v>
      </c>
      <c r="AS343" s="5">
        <f t="shared" si="40"/>
        <v>7.078300000000004E-2</v>
      </c>
    </row>
    <row r="344" spans="1:45" x14ac:dyDescent="0.25">
      <c r="A344" s="16" t="s">
        <v>408</v>
      </c>
      <c r="B344" s="16" t="s">
        <v>14</v>
      </c>
      <c r="C344" s="16" t="s">
        <v>231</v>
      </c>
      <c r="D344" s="16">
        <v>1995</v>
      </c>
      <c r="E344" s="16" t="s">
        <v>1138</v>
      </c>
      <c r="F344" s="16" t="s">
        <v>590</v>
      </c>
      <c r="G344" s="10">
        <v>350.88900000000001</v>
      </c>
      <c r="H344" s="73">
        <v>5.8604690000000002</v>
      </c>
      <c r="I344" s="16" t="s">
        <v>6700</v>
      </c>
      <c r="J344" s="71">
        <v>1.2E-2</v>
      </c>
      <c r="K344" s="71">
        <v>0.72599999999999998</v>
      </c>
      <c r="L344" s="16">
        <v>-2.2351369999999999</v>
      </c>
      <c r="M344" s="16">
        <v>-0.57151960000000002</v>
      </c>
      <c r="N344" s="16">
        <v>-1.199392</v>
      </c>
      <c r="O344" s="16">
        <v>-1.5350569999999999</v>
      </c>
      <c r="P344" s="16">
        <v>-1.2977190000000001</v>
      </c>
      <c r="Q344" s="16">
        <v>-0.32488050000000002</v>
      </c>
      <c r="R344" s="16">
        <v>0.21290000000000001</v>
      </c>
      <c r="S344" s="16">
        <v>0</v>
      </c>
      <c r="T344" s="16">
        <v>1E-4</v>
      </c>
      <c r="U344" s="16">
        <v>2.8805000000000001</v>
      </c>
      <c r="V344" s="16">
        <v>3.83</v>
      </c>
      <c r="W344" s="16">
        <v>0.97499999999999998</v>
      </c>
      <c r="X344" s="16">
        <v>366.99400000000003</v>
      </c>
      <c r="Y344" s="16">
        <v>5.4775999999999998</v>
      </c>
      <c r="Z344" s="16">
        <v>8.2000000000000003E-2</v>
      </c>
      <c r="AA344" s="16">
        <v>0.91884569999999999</v>
      </c>
      <c r="AB344" s="16">
        <v>1.02</v>
      </c>
      <c r="AC344" s="16">
        <v>6.14</v>
      </c>
      <c r="AD344" s="16">
        <v>22.1</v>
      </c>
      <c r="AE344" s="16">
        <v>0.29780000000000001</v>
      </c>
      <c r="AF344" s="16">
        <v>0</v>
      </c>
      <c r="AG344" s="16">
        <v>14634</v>
      </c>
      <c r="AH344" s="16">
        <v>1.5599999999999999E-2</v>
      </c>
      <c r="AI344" s="16">
        <v>9.1999999999999993</v>
      </c>
      <c r="AJ344" s="16">
        <v>50.7</v>
      </c>
      <c r="AK344" s="16">
        <v>-0.59379999999999999</v>
      </c>
      <c r="AL344" s="16">
        <v>6.3600000000000004E-2</v>
      </c>
      <c r="AM344" s="16">
        <v>-0.80459999999999998</v>
      </c>
      <c r="AN344" s="16">
        <v>-5.7999999999999996E-3</v>
      </c>
      <c r="AO344" s="16">
        <v>-0.27860000000000001</v>
      </c>
      <c r="AP344" s="16">
        <v>-0.8599</v>
      </c>
      <c r="AR344" s="16">
        <f t="shared" si="41"/>
        <v>1</v>
      </c>
      <c r="AS344" s="5">
        <f t="shared" si="40"/>
        <v>2.9639999999999667E-3</v>
      </c>
    </row>
    <row r="345" spans="1:45" x14ac:dyDescent="0.25">
      <c r="A345" s="16" t="s">
        <v>408</v>
      </c>
      <c r="B345" s="16" t="s">
        <v>14</v>
      </c>
      <c r="C345" s="16" t="s">
        <v>231</v>
      </c>
      <c r="D345" s="16">
        <v>1996</v>
      </c>
      <c r="E345" s="16" t="s">
        <v>1124</v>
      </c>
      <c r="F345" s="16" t="s">
        <v>590</v>
      </c>
      <c r="G345" s="10">
        <v>378.91500000000002</v>
      </c>
      <c r="H345" s="73">
        <v>5.9373129999999996</v>
      </c>
      <c r="I345" s="16" t="s">
        <v>6700</v>
      </c>
      <c r="J345" s="71">
        <v>6.8000000000000005E-2</v>
      </c>
      <c r="K345" s="71">
        <v>0.77700000000000002</v>
      </c>
      <c r="L345" s="16">
        <v>-2.3244039999999999</v>
      </c>
      <c r="M345" s="16">
        <v>-0.60038400000000003</v>
      </c>
      <c r="N345" s="16">
        <v>-1.3467549999999999</v>
      </c>
      <c r="O345" s="16">
        <v>-1.4656210000000001</v>
      </c>
      <c r="P345" s="16">
        <v>-1.275387</v>
      </c>
      <c r="Q345" s="16">
        <v>-0.4504454</v>
      </c>
      <c r="R345" s="16">
        <v>0.1583</v>
      </c>
      <c r="S345" s="16">
        <v>0</v>
      </c>
      <c r="T345" s="16">
        <v>2.0000000000000001E-4</v>
      </c>
      <c r="U345" s="16">
        <v>1.4402999999999999</v>
      </c>
      <c r="V345" s="16">
        <v>3.9180000000000001</v>
      </c>
      <c r="W345" s="16">
        <v>0.98399999999999999</v>
      </c>
      <c r="X345" s="16">
        <v>367.25299999999999</v>
      </c>
      <c r="Y345" s="16">
        <v>7.8079000000000001</v>
      </c>
      <c r="Z345" s="16">
        <v>8.8200000000000001E-2</v>
      </c>
      <c r="AA345" s="16">
        <v>0.8963198</v>
      </c>
      <c r="AB345" s="16">
        <v>1.02</v>
      </c>
      <c r="AC345" s="16">
        <v>6.14</v>
      </c>
      <c r="AD345" s="16">
        <v>22.68</v>
      </c>
      <c r="AE345" s="16">
        <v>0.32829999999999998</v>
      </c>
      <c r="AF345" s="16">
        <v>5.1000000000000004E-3</v>
      </c>
      <c r="AG345" s="16">
        <v>14339.8</v>
      </c>
      <c r="AH345" s="16">
        <v>1.5900000000000001E-2</v>
      </c>
      <c r="AI345" s="16">
        <v>9.6</v>
      </c>
      <c r="AJ345" s="16">
        <v>52.5</v>
      </c>
      <c r="AK345" s="16">
        <v>-0.73229999999999995</v>
      </c>
      <c r="AL345" s="16">
        <v>0.2213</v>
      </c>
      <c r="AM345" s="16">
        <v>-1.0229999999999999</v>
      </c>
      <c r="AN345" s="16">
        <v>-0.41399999999999998</v>
      </c>
      <c r="AO345" s="16">
        <v>-0.24890000000000001</v>
      </c>
      <c r="AP345" s="16">
        <v>-1.0279</v>
      </c>
      <c r="AR345" s="16">
        <f t="shared" si="41"/>
        <v>1</v>
      </c>
      <c r="AS345" s="5">
        <f t="shared" si="40"/>
        <v>-8.9266999999999985E-2</v>
      </c>
    </row>
    <row r="346" spans="1:45" x14ac:dyDescent="0.25">
      <c r="A346" s="16" t="s">
        <v>408</v>
      </c>
      <c r="B346" s="16" t="s">
        <v>14</v>
      </c>
      <c r="C346" s="16" t="s">
        <v>231</v>
      </c>
      <c r="D346" s="16">
        <v>1997</v>
      </c>
      <c r="E346" s="16" t="s">
        <v>1117</v>
      </c>
      <c r="F346" s="16" t="s">
        <v>590</v>
      </c>
      <c r="G346" s="10">
        <v>391.791</v>
      </c>
      <c r="H346" s="73">
        <v>5.9707290000000004</v>
      </c>
      <c r="I346" s="16" t="s">
        <v>6700</v>
      </c>
      <c r="J346" s="71">
        <v>1.4999999999999999E-2</v>
      </c>
      <c r="K346" s="71">
        <v>0.78900000000000003</v>
      </c>
      <c r="L346" s="16">
        <v>-2.2021109999999999</v>
      </c>
      <c r="M346" s="16">
        <v>-0.58742879999999997</v>
      </c>
      <c r="N346" s="16">
        <v>-1.182034</v>
      </c>
      <c r="O346" s="16">
        <v>-1.4115660000000001</v>
      </c>
      <c r="P346" s="16">
        <v>-1.25325</v>
      </c>
      <c r="Q346" s="16">
        <v>-0.43151539999999999</v>
      </c>
      <c r="R346" s="16">
        <v>0.18099999999999999</v>
      </c>
      <c r="S346" s="16">
        <v>1.4999999999999999E-4</v>
      </c>
      <c r="T346" s="16">
        <v>2.0000000000000001E-4</v>
      </c>
      <c r="U346" s="16">
        <v>3.0649000000000002</v>
      </c>
      <c r="V346" s="16">
        <v>4.0659999999999998</v>
      </c>
      <c r="W346" s="16">
        <v>0.99299999999999999</v>
      </c>
      <c r="X346" s="16">
        <v>365.709</v>
      </c>
      <c r="Y346" s="16">
        <v>10.138299999999999</v>
      </c>
      <c r="Z346" s="16">
        <v>8.7300000000000003E-2</v>
      </c>
      <c r="AA346" s="16">
        <v>0.88000800000000001</v>
      </c>
      <c r="AB346" s="16">
        <v>1.02</v>
      </c>
      <c r="AC346" s="16">
        <v>6.14</v>
      </c>
      <c r="AD346" s="16">
        <v>23.1</v>
      </c>
      <c r="AE346" s="16">
        <v>0.34</v>
      </c>
      <c r="AF346" s="16">
        <v>1.41E-2</v>
      </c>
      <c r="AG346" s="16">
        <v>14114.9</v>
      </c>
      <c r="AH346" s="16">
        <v>1.6199999999999999E-2</v>
      </c>
      <c r="AI346" s="16">
        <v>10</v>
      </c>
      <c r="AJ346" s="16">
        <v>54.3</v>
      </c>
      <c r="AK346" s="16">
        <v>-0.65349999999999997</v>
      </c>
      <c r="AL346" s="16">
        <v>-1.09E-2</v>
      </c>
      <c r="AM346" s="16">
        <v>-0.88629999999999998</v>
      </c>
      <c r="AN346" s="16">
        <v>-0.30730000000000002</v>
      </c>
      <c r="AO346" s="16">
        <v>-0.32190000000000002</v>
      </c>
      <c r="AP346" s="16">
        <v>-0.93669999999999998</v>
      </c>
      <c r="AR346" s="16">
        <f t="shared" si="41"/>
        <v>1</v>
      </c>
      <c r="AS346" s="5">
        <f t="shared" si="40"/>
        <v>0.12229299999999999</v>
      </c>
    </row>
    <row r="347" spans="1:45" x14ac:dyDescent="0.25">
      <c r="A347" s="16" t="s">
        <v>408</v>
      </c>
      <c r="B347" s="16" t="s">
        <v>14</v>
      </c>
      <c r="C347" s="16" t="s">
        <v>231</v>
      </c>
      <c r="D347" s="16">
        <v>1998</v>
      </c>
      <c r="E347" s="16" t="s">
        <v>1120</v>
      </c>
      <c r="F347" s="16" t="s">
        <v>590</v>
      </c>
      <c r="G347" s="10">
        <v>408.80200000000002</v>
      </c>
      <c r="H347" s="73">
        <v>6.0132300000000001</v>
      </c>
      <c r="I347" s="16" t="s">
        <v>6700</v>
      </c>
      <c r="J347" s="71">
        <v>2.8000000000000001E-2</v>
      </c>
      <c r="K347" s="71">
        <v>0.81100000000000005</v>
      </c>
      <c r="L347" s="16">
        <v>-2.1460880000000002</v>
      </c>
      <c r="M347" s="16">
        <v>-0.57123820000000003</v>
      </c>
      <c r="N347" s="16">
        <v>-1.181964</v>
      </c>
      <c r="O347" s="16">
        <v>-1.348284</v>
      </c>
      <c r="P347" s="16">
        <v>-1.228461</v>
      </c>
      <c r="Q347" s="16">
        <v>-0.4125336</v>
      </c>
      <c r="R347" s="16">
        <v>0.21</v>
      </c>
      <c r="S347" s="16">
        <v>0</v>
      </c>
      <c r="T347" s="16">
        <v>2.9999999999999997E-4</v>
      </c>
      <c r="U347" s="16">
        <v>3.1570999999999998</v>
      </c>
      <c r="V347" s="16">
        <v>4.3490000000000002</v>
      </c>
      <c r="W347" s="16">
        <v>1.002</v>
      </c>
      <c r="X347" s="16">
        <v>363.16199999999998</v>
      </c>
      <c r="Y347" s="16">
        <v>12.4686</v>
      </c>
      <c r="Z347" s="16">
        <v>9.3600000000000003E-2</v>
      </c>
      <c r="AA347" s="16">
        <v>0.87612420000000002</v>
      </c>
      <c r="AB347" s="16">
        <v>1.02</v>
      </c>
      <c r="AC347" s="16">
        <v>6.14</v>
      </c>
      <c r="AD347" s="16">
        <v>23.2</v>
      </c>
      <c r="AE347" s="16">
        <v>0.37580000000000002</v>
      </c>
      <c r="AF347" s="16">
        <v>2.4899999999999999E-2</v>
      </c>
      <c r="AG347" s="16">
        <v>15022.2</v>
      </c>
      <c r="AH347" s="16">
        <v>1.6500000000000001E-2</v>
      </c>
      <c r="AI347" s="16">
        <v>10.5</v>
      </c>
      <c r="AJ347" s="16">
        <v>56.2</v>
      </c>
      <c r="AK347" s="16">
        <v>-0.57469999999999999</v>
      </c>
      <c r="AL347" s="16">
        <v>-0.24310000000000001</v>
      </c>
      <c r="AM347" s="16">
        <v>-0.74950000000000006</v>
      </c>
      <c r="AN347" s="16">
        <v>-0.20050000000000001</v>
      </c>
      <c r="AO347" s="16">
        <v>-0.39489999999999997</v>
      </c>
      <c r="AP347" s="16">
        <v>-0.84540000000000004</v>
      </c>
      <c r="AR347" s="16">
        <f t="shared" si="41"/>
        <v>1</v>
      </c>
      <c r="AS347" s="5">
        <f t="shared" si="40"/>
        <v>5.6022999999999712E-2</v>
      </c>
    </row>
    <row r="348" spans="1:45" x14ac:dyDescent="0.25">
      <c r="A348" s="16" t="s">
        <v>408</v>
      </c>
      <c r="B348" s="16" t="s">
        <v>14</v>
      </c>
      <c r="C348" s="16" t="s">
        <v>231</v>
      </c>
      <c r="D348" s="16">
        <v>1999</v>
      </c>
      <c r="E348" s="16" t="s">
        <v>1112</v>
      </c>
      <c r="F348" s="16" t="s">
        <v>590</v>
      </c>
      <c r="G348" s="10">
        <v>426.85199999999998</v>
      </c>
      <c r="H348" s="73">
        <v>6.0564369999999998</v>
      </c>
      <c r="I348" s="16" t="s">
        <v>6700</v>
      </c>
      <c r="J348" s="71">
        <v>2.1999999999999999E-2</v>
      </c>
      <c r="K348" s="71">
        <v>0.82799999999999996</v>
      </c>
      <c r="L348" s="16">
        <v>-2.0761090000000002</v>
      </c>
      <c r="M348" s="16">
        <v>-0.57233769999999995</v>
      </c>
      <c r="N348" s="16">
        <v>-1.1516729999999999</v>
      </c>
      <c r="O348" s="16">
        <v>-1.3357380000000001</v>
      </c>
      <c r="P348" s="16">
        <v>-1.205298</v>
      </c>
      <c r="Q348" s="16">
        <v>-0.3183144</v>
      </c>
      <c r="R348" s="16">
        <v>0.20899999999999999</v>
      </c>
      <c r="S348" s="16">
        <v>1E-4</v>
      </c>
      <c r="T348" s="16">
        <v>2.0000000000000001E-4</v>
      </c>
      <c r="U348" s="16">
        <v>3.2492000000000001</v>
      </c>
      <c r="V348" s="16">
        <v>4.6319999999999997</v>
      </c>
      <c r="W348" s="16">
        <v>1.0109999999999999</v>
      </c>
      <c r="X348" s="16">
        <v>365.35300000000001</v>
      </c>
      <c r="Y348" s="16">
        <v>14.798999999999999</v>
      </c>
      <c r="Z348" s="16">
        <v>7.7700000000000005E-2</v>
      </c>
      <c r="AA348" s="16">
        <v>0.89942679999999997</v>
      </c>
      <c r="AB348" s="16">
        <v>1.02</v>
      </c>
      <c r="AC348" s="16">
        <v>6.14</v>
      </c>
      <c r="AD348" s="16">
        <v>22.6</v>
      </c>
      <c r="AE348" s="16">
        <v>0.41959999999999997</v>
      </c>
      <c r="AF348" s="16">
        <v>4.4600000000000001E-2</v>
      </c>
      <c r="AG348" s="16">
        <v>14576.2</v>
      </c>
      <c r="AH348" s="16">
        <v>1.6799999999999999E-2</v>
      </c>
      <c r="AI348" s="16">
        <v>11</v>
      </c>
      <c r="AJ348" s="16">
        <v>58</v>
      </c>
      <c r="AK348" s="16">
        <v>-0.46660000000000001</v>
      </c>
      <c r="AL348" s="16">
        <v>-0.19189999999999999</v>
      </c>
      <c r="AM348" s="16">
        <v>-0.68559999999999999</v>
      </c>
      <c r="AN348" s="16">
        <v>-0.10730000000000001</v>
      </c>
      <c r="AO348" s="16">
        <v>-0.25950000000000001</v>
      </c>
      <c r="AP348" s="16">
        <v>-0.75800000000000001</v>
      </c>
      <c r="AR348" s="16">
        <f t="shared" si="41"/>
        <v>1</v>
      </c>
      <c r="AS348" s="5">
        <f t="shared" si="40"/>
        <v>6.9979000000000013E-2</v>
      </c>
    </row>
    <row r="349" spans="1:45" x14ac:dyDescent="0.25">
      <c r="A349" s="16" t="s">
        <v>408</v>
      </c>
      <c r="B349" s="16" t="s">
        <v>14</v>
      </c>
      <c r="C349" s="16" t="s">
        <v>231</v>
      </c>
      <c r="D349" s="16">
        <v>2000</v>
      </c>
      <c r="E349" s="16" t="s">
        <v>1136</v>
      </c>
      <c r="F349" s="16" t="s">
        <v>590</v>
      </c>
      <c r="G349" s="10">
        <v>422.44400000000002</v>
      </c>
      <c r="H349" s="73">
        <v>6.0460560000000001</v>
      </c>
      <c r="I349" s="16">
        <v>11607942</v>
      </c>
      <c r="J349" s="71">
        <v>-1.2999999999999999E-2</v>
      </c>
      <c r="K349" s="71">
        <v>0.81799999999999995</v>
      </c>
      <c r="L349" s="16">
        <v>-1.991296</v>
      </c>
      <c r="M349" s="16">
        <v>-0.57139759999999995</v>
      </c>
      <c r="N349" s="16">
        <v>-1.14056</v>
      </c>
      <c r="O349" s="16">
        <v>-1.2770649999999999</v>
      </c>
      <c r="P349" s="16">
        <v>-1.1797470000000001</v>
      </c>
      <c r="Q349" s="16">
        <v>-0.2240801</v>
      </c>
      <c r="R349" s="16">
        <v>0.20799999999999999</v>
      </c>
      <c r="S349" s="16">
        <v>0</v>
      </c>
      <c r="T349" s="16">
        <v>4.0000000000000002E-4</v>
      </c>
      <c r="U349" s="16">
        <v>3.3414000000000001</v>
      </c>
      <c r="V349" s="16">
        <v>4.99</v>
      </c>
      <c r="W349" s="16">
        <v>0.96499999999999997</v>
      </c>
      <c r="X349" s="16">
        <v>364.80399999999997</v>
      </c>
      <c r="Y349" s="16">
        <v>17.129300000000001</v>
      </c>
      <c r="Z349" s="16">
        <v>7.8E-2</v>
      </c>
      <c r="AA349" s="16">
        <v>0.87612420000000002</v>
      </c>
      <c r="AB349" s="16">
        <v>1.02</v>
      </c>
      <c r="AC349" s="16">
        <v>6.14</v>
      </c>
      <c r="AD349" s="16">
        <v>23.2</v>
      </c>
      <c r="AE349" s="16">
        <v>0.45850000000000002</v>
      </c>
      <c r="AF349" s="16">
        <v>0.2175</v>
      </c>
      <c r="AG349" s="16">
        <v>14581</v>
      </c>
      <c r="AH349" s="16">
        <v>1.7100000000000001E-2</v>
      </c>
      <c r="AI349" s="16">
        <v>11.6</v>
      </c>
      <c r="AJ349" s="16">
        <v>59.9</v>
      </c>
      <c r="AK349" s="16">
        <v>-0.35859999999999997</v>
      </c>
      <c r="AL349" s="16">
        <v>-0.1406</v>
      </c>
      <c r="AM349" s="16">
        <v>-0.62170000000000003</v>
      </c>
      <c r="AN349" s="16">
        <v>-1.4E-2</v>
      </c>
      <c r="AO349" s="16">
        <v>-0.1242</v>
      </c>
      <c r="AP349" s="16">
        <v>-0.67049999999999998</v>
      </c>
      <c r="AR349" s="16">
        <f t="shared" si="41"/>
        <v>0</v>
      </c>
      <c r="AS349" s="5">
        <f t="shared" si="40"/>
        <v>8.4813000000000249E-2</v>
      </c>
    </row>
    <row r="350" spans="1:45" x14ac:dyDescent="0.25">
      <c r="A350" s="16" t="s">
        <v>408</v>
      </c>
      <c r="B350" s="16" t="s">
        <v>14</v>
      </c>
      <c r="C350" s="16" t="s">
        <v>231</v>
      </c>
      <c r="D350" s="16">
        <v>2001</v>
      </c>
      <c r="E350" s="16" t="s">
        <v>1119</v>
      </c>
      <c r="F350" s="16" t="s">
        <v>590</v>
      </c>
      <c r="G350" s="10">
        <v>437.68799999999999</v>
      </c>
      <c r="H350" s="73">
        <v>6.0815070000000002</v>
      </c>
      <c r="I350" s="16">
        <v>11944587</v>
      </c>
      <c r="J350" s="71">
        <v>0.03</v>
      </c>
      <c r="K350" s="71">
        <v>0.84299999999999997</v>
      </c>
      <c r="L350" s="16">
        <v>-1.958175</v>
      </c>
      <c r="M350" s="16">
        <v>-0.57939390000000002</v>
      </c>
      <c r="N350" s="16">
        <v>-1.114204</v>
      </c>
      <c r="O350" s="16">
        <v>-1.212845</v>
      </c>
      <c r="P350" s="16">
        <v>-1.153694</v>
      </c>
      <c r="Q350" s="16">
        <v>-0.26376719999999998</v>
      </c>
      <c r="R350" s="16">
        <v>0.19059999999999999</v>
      </c>
      <c r="S350" s="16">
        <v>1.4999999999999999E-4</v>
      </c>
      <c r="T350" s="16">
        <v>5.0000000000000001E-4</v>
      </c>
      <c r="U350" s="16">
        <v>3.4336000000000002</v>
      </c>
      <c r="V350" s="16">
        <v>5.399</v>
      </c>
      <c r="W350" s="16">
        <v>0.96899999999999997</v>
      </c>
      <c r="X350" s="16">
        <v>365.99900000000002</v>
      </c>
      <c r="Y350" s="16">
        <v>19.459700000000002</v>
      </c>
      <c r="Z350" s="16">
        <v>8.48E-2</v>
      </c>
      <c r="AA350" s="16">
        <v>0.87224049999999997</v>
      </c>
      <c r="AB350" s="16">
        <v>1.02</v>
      </c>
      <c r="AC350" s="16">
        <v>6.14</v>
      </c>
      <c r="AD350" s="16">
        <v>23.3</v>
      </c>
      <c r="AE350" s="16">
        <v>0.48580000000000001</v>
      </c>
      <c r="AF350" s="16">
        <v>0.63770000000000004</v>
      </c>
      <c r="AG350" s="16">
        <v>16433</v>
      </c>
      <c r="AH350" s="16">
        <v>1.66E-2</v>
      </c>
      <c r="AI350" s="16">
        <v>12.1</v>
      </c>
      <c r="AJ350" s="16">
        <v>61.8</v>
      </c>
      <c r="AK350" s="16">
        <v>-0.41880000000000001</v>
      </c>
      <c r="AL350" s="16">
        <v>-8.1100000000000005E-2</v>
      </c>
      <c r="AM350" s="16">
        <v>-0.6704</v>
      </c>
      <c r="AN350" s="16">
        <v>-0.1908</v>
      </c>
      <c r="AO350" s="16">
        <v>-0.1343</v>
      </c>
      <c r="AP350" s="16">
        <v>-0.6764</v>
      </c>
      <c r="AR350" s="16">
        <f t="shared" si="41"/>
        <v>0</v>
      </c>
      <c r="AS350" s="5">
        <f t="shared" si="40"/>
        <v>3.3120999999999956E-2</v>
      </c>
    </row>
    <row r="351" spans="1:45" x14ac:dyDescent="0.25">
      <c r="A351" s="16" t="s">
        <v>408</v>
      </c>
      <c r="B351" s="16" t="s">
        <v>14</v>
      </c>
      <c r="C351" s="16" t="s">
        <v>231</v>
      </c>
      <c r="D351" s="16">
        <v>2002</v>
      </c>
      <c r="E351" s="16" t="s">
        <v>1115</v>
      </c>
      <c r="F351" s="16" t="s">
        <v>590</v>
      </c>
      <c r="G351" s="10">
        <v>443.79199999999997</v>
      </c>
      <c r="H351" s="73">
        <v>6.0953559999999998</v>
      </c>
      <c r="I351" s="16">
        <v>12293100</v>
      </c>
      <c r="J351" s="71">
        <v>1.6E-2</v>
      </c>
      <c r="K351" s="71">
        <v>0.85599999999999998</v>
      </c>
      <c r="L351" s="16">
        <v>-1.8896269999999999</v>
      </c>
      <c r="M351" s="16">
        <v>-0.49839679999999997</v>
      </c>
      <c r="N351" s="16">
        <v>-1.0888040000000001</v>
      </c>
      <c r="O351" s="16">
        <v>-1.1542600000000001</v>
      </c>
      <c r="P351" s="16">
        <v>-1.127715</v>
      </c>
      <c r="Q351" s="16">
        <v>-0.30345559999999999</v>
      </c>
      <c r="R351" s="16">
        <v>0.3387</v>
      </c>
      <c r="S351" s="16">
        <v>-5.0000000000000002E-5</v>
      </c>
      <c r="T351" s="16">
        <v>5.9999999999999995E-4</v>
      </c>
      <c r="U351" s="16">
        <v>3.5257999999999998</v>
      </c>
      <c r="V351" s="16">
        <v>5.8079999999999998</v>
      </c>
      <c r="W351" s="16">
        <v>0.99399999999999999</v>
      </c>
      <c r="X351" s="16">
        <v>366.84699999999998</v>
      </c>
      <c r="Y351" s="16">
        <v>21.79</v>
      </c>
      <c r="Z351" s="16">
        <v>0.09</v>
      </c>
      <c r="AA351" s="16">
        <v>0.87612420000000002</v>
      </c>
      <c r="AB351" s="16">
        <v>1.02</v>
      </c>
      <c r="AC351" s="16">
        <v>6.14</v>
      </c>
      <c r="AD351" s="16">
        <v>23.2</v>
      </c>
      <c r="AE351" s="16">
        <v>0.50349999999999995</v>
      </c>
      <c r="AF351" s="16">
        <v>0.90280000000000005</v>
      </c>
      <c r="AG351" s="16">
        <v>18168.3</v>
      </c>
      <c r="AH351" s="16">
        <v>1.83E-2</v>
      </c>
      <c r="AI351" s="16">
        <v>12.7</v>
      </c>
      <c r="AJ351" s="16">
        <v>63.6</v>
      </c>
      <c r="AK351" s="16">
        <v>-0.47910000000000003</v>
      </c>
      <c r="AL351" s="16">
        <v>-2.1700000000000001E-2</v>
      </c>
      <c r="AM351" s="16">
        <v>-0.71899999999999997</v>
      </c>
      <c r="AN351" s="16">
        <v>-0.36749999999999999</v>
      </c>
      <c r="AO351" s="16">
        <v>-0.1444</v>
      </c>
      <c r="AP351" s="16">
        <v>-0.68230000000000002</v>
      </c>
      <c r="AR351" s="16">
        <f t="shared" si="41"/>
        <v>0</v>
      </c>
      <c r="AS351" s="5">
        <f t="shared" si="40"/>
        <v>6.8548000000000053E-2</v>
      </c>
    </row>
    <row r="352" spans="1:45" x14ac:dyDescent="0.25">
      <c r="A352" s="16" t="s">
        <v>408</v>
      </c>
      <c r="B352" s="16" t="s">
        <v>14</v>
      </c>
      <c r="C352" s="16" t="s">
        <v>231</v>
      </c>
      <c r="D352" s="16">
        <v>2003</v>
      </c>
      <c r="E352" s="16" t="s">
        <v>1133</v>
      </c>
      <c r="F352" s="16" t="s">
        <v>590</v>
      </c>
      <c r="G352" s="10">
        <v>464.75099999999998</v>
      </c>
      <c r="H352" s="73">
        <v>6.141502</v>
      </c>
      <c r="I352" s="16">
        <v>12654621</v>
      </c>
      <c r="J352" s="71">
        <v>4.2000000000000003E-2</v>
      </c>
      <c r="K352" s="71">
        <v>0.89300000000000002</v>
      </c>
      <c r="L352" s="16">
        <v>-1.819288</v>
      </c>
      <c r="M352" s="16">
        <v>-0.53504399999999996</v>
      </c>
      <c r="N352" s="16">
        <v>-1.0559750000000001</v>
      </c>
      <c r="O352" s="16">
        <v>-1.10832</v>
      </c>
      <c r="P352" s="16">
        <v>-1.1021669999999999</v>
      </c>
      <c r="Q352" s="16">
        <v>-0.2138246</v>
      </c>
      <c r="R352" s="16">
        <v>0.2712</v>
      </c>
      <c r="S352" s="16">
        <v>0</v>
      </c>
      <c r="T352" s="16">
        <v>5.9999999999999995E-4</v>
      </c>
      <c r="U352" s="16">
        <v>3.6179999999999999</v>
      </c>
      <c r="V352" s="16">
        <v>6.2169999999999996</v>
      </c>
      <c r="W352" s="16">
        <v>1.0509999999999999</v>
      </c>
      <c r="X352" s="16">
        <v>368.55599999999998</v>
      </c>
      <c r="Y352" s="16">
        <v>24.1204</v>
      </c>
      <c r="Z352" s="16">
        <v>8.4900000000000003E-2</v>
      </c>
      <c r="AA352" s="16">
        <v>0.8605891</v>
      </c>
      <c r="AB352" s="16">
        <v>1.02</v>
      </c>
      <c r="AC352" s="16">
        <v>6.14</v>
      </c>
      <c r="AD352" s="16">
        <v>23.6</v>
      </c>
      <c r="AE352" s="16">
        <v>0.52639999999999998</v>
      </c>
      <c r="AF352" s="16">
        <v>1.8808</v>
      </c>
      <c r="AG352" s="16">
        <v>17674.400000000001</v>
      </c>
      <c r="AH352" s="16">
        <v>1.8100000000000002E-2</v>
      </c>
      <c r="AI352" s="16">
        <v>13.2</v>
      </c>
      <c r="AJ352" s="16">
        <v>65.400000000000006</v>
      </c>
      <c r="AK352" s="16">
        <v>-0.3306</v>
      </c>
      <c r="AL352" s="16">
        <v>-3.3500000000000002E-2</v>
      </c>
      <c r="AM352" s="16">
        <v>-0.62039999999999995</v>
      </c>
      <c r="AN352" s="16">
        <v>3.4500000000000003E-2</v>
      </c>
      <c r="AO352" s="16">
        <v>-0.34610000000000002</v>
      </c>
      <c r="AP352" s="16">
        <v>-0.56399999999999995</v>
      </c>
      <c r="AR352" s="16">
        <f t="shared" si="41"/>
        <v>0</v>
      </c>
      <c r="AS352" s="5">
        <f t="shared" si="40"/>
        <v>7.0338999999999929E-2</v>
      </c>
    </row>
    <row r="353" spans="1:45" x14ac:dyDescent="0.25">
      <c r="A353" s="16" t="s">
        <v>408</v>
      </c>
      <c r="B353" s="16" t="s">
        <v>14</v>
      </c>
      <c r="C353" s="16" t="s">
        <v>231</v>
      </c>
      <c r="D353" s="16">
        <v>2004</v>
      </c>
      <c r="E353" s="16" t="s">
        <v>1132</v>
      </c>
      <c r="F353" s="16" t="s">
        <v>590</v>
      </c>
      <c r="G353" s="10">
        <v>471.55599999999998</v>
      </c>
      <c r="H353" s="73">
        <v>6.1560370000000004</v>
      </c>
      <c r="I353" s="16">
        <v>13030569</v>
      </c>
      <c r="J353" s="71">
        <v>1.4E-2</v>
      </c>
      <c r="K353" s="71">
        <v>0.90600000000000003</v>
      </c>
      <c r="L353" s="16">
        <v>-1.8039719999999999</v>
      </c>
      <c r="M353" s="16">
        <v>-0.550979</v>
      </c>
      <c r="N353" s="16">
        <v>-1.0443560000000001</v>
      </c>
      <c r="O353" s="16">
        <v>-1.0599449999999999</v>
      </c>
      <c r="P353" s="16">
        <v>-1.0716639999999999</v>
      </c>
      <c r="Q353" s="16">
        <v>-0.2594746</v>
      </c>
      <c r="R353" s="16">
        <v>0.24199999999999999</v>
      </c>
      <c r="S353" s="16">
        <v>0</v>
      </c>
      <c r="T353" s="16">
        <v>5.9999999999999995E-4</v>
      </c>
      <c r="U353" s="16">
        <v>3.7101000000000002</v>
      </c>
      <c r="V353" s="16">
        <v>6.5220000000000002</v>
      </c>
      <c r="W353" s="16">
        <v>1.115</v>
      </c>
      <c r="X353" s="16">
        <v>367.22699999999998</v>
      </c>
      <c r="Y353" s="16">
        <v>25.943000000000001</v>
      </c>
      <c r="Z353" s="16">
        <v>8.1299999999999997E-2</v>
      </c>
      <c r="AA353" s="16">
        <v>0.81398400000000004</v>
      </c>
      <c r="AB353" s="16">
        <v>1.02</v>
      </c>
      <c r="AC353" s="16">
        <v>6.14</v>
      </c>
      <c r="AD353" s="16">
        <v>24.8</v>
      </c>
      <c r="AE353" s="16">
        <v>0.65390000000000004</v>
      </c>
      <c r="AF353" s="16">
        <v>3.0377000000000001</v>
      </c>
      <c r="AG353" s="16">
        <v>19244.3</v>
      </c>
      <c r="AH353" s="16">
        <v>1.8499999999999999E-2</v>
      </c>
      <c r="AI353" s="16">
        <v>13.8</v>
      </c>
      <c r="AJ353" s="16">
        <v>67.3</v>
      </c>
      <c r="AK353" s="16">
        <v>-0.4541</v>
      </c>
      <c r="AL353" s="16">
        <v>-0.15260000000000001</v>
      </c>
      <c r="AM353" s="16">
        <v>-0.52529999999999999</v>
      </c>
      <c r="AN353" s="16">
        <v>-0.1067</v>
      </c>
      <c r="AO353" s="16">
        <v>-0.33989999999999998</v>
      </c>
      <c r="AP353" s="16">
        <v>-0.56230000000000002</v>
      </c>
      <c r="AR353" s="16">
        <f t="shared" si="41"/>
        <v>0</v>
      </c>
      <c r="AS353" s="5">
        <f t="shared" si="40"/>
        <v>1.5316000000000107E-2</v>
      </c>
    </row>
    <row r="354" spans="1:45" x14ac:dyDescent="0.25">
      <c r="A354" s="16" t="s">
        <v>408</v>
      </c>
      <c r="B354" s="16" t="s">
        <v>14</v>
      </c>
      <c r="C354" s="16" t="s">
        <v>231</v>
      </c>
      <c r="D354" s="16">
        <v>2005</v>
      </c>
      <c r="E354" s="16" t="s">
        <v>1130</v>
      </c>
      <c r="F354" s="16" t="s">
        <v>590</v>
      </c>
      <c r="G354" s="10">
        <v>497.46</v>
      </c>
      <c r="H354" s="73">
        <v>6.2095159999999998</v>
      </c>
      <c r="I354" s="16">
        <v>13421930</v>
      </c>
      <c r="J354" s="71">
        <v>5.1999999999999998E-2</v>
      </c>
      <c r="K354" s="71">
        <v>0.95399999999999996</v>
      </c>
      <c r="L354" s="16">
        <v>-1.7905230000000001</v>
      </c>
      <c r="M354" s="16">
        <v>-0.58994349999999995</v>
      </c>
      <c r="N354" s="16">
        <v>-0.96038970000000001</v>
      </c>
      <c r="O354" s="16">
        <v>-1.101691</v>
      </c>
      <c r="P354" s="16">
        <v>-1.043021</v>
      </c>
      <c r="Q354" s="16">
        <v>-0.26190550000000001</v>
      </c>
      <c r="R354" s="16">
        <v>0.1706</v>
      </c>
      <c r="S354" s="16">
        <v>0</v>
      </c>
      <c r="T354" s="16">
        <v>5.9999999999999995E-4</v>
      </c>
      <c r="U354" s="16">
        <v>4.4325999999999999</v>
      </c>
      <c r="V354" s="16">
        <v>6.7750000000000004</v>
      </c>
      <c r="W354" s="16">
        <v>1.1850000000000001</v>
      </c>
      <c r="X354" s="16">
        <v>366.96499999999997</v>
      </c>
      <c r="Y354" s="16">
        <v>23.411000000000001</v>
      </c>
      <c r="Z354" s="16">
        <v>8.3900000000000002E-2</v>
      </c>
      <c r="AA354" s="16">
        <v>0.79068139999999998</v>
      </c>
      <c r="AB354" s="16">
        <v>1.02</v>
      </c>
      <c r="AC354" s="16">
        <v>6.14</v>
      </c>
      <c r="AD354" s="16">
        <v>25.4</v>
      </c>
      <c r="AE354" s="16">
        <v>0.6794</v>
      </c>
      <c r="AF354" s="16">
        <v>4.7202999999999999</v>
      </c>
      <c r="AG354" s="16">
        <v>19474.5</v>
      </c>
      <c r="AH354" s="16">
        <v>1.7999999999999999E-2</v>
      </c>
      <c r="AI354" s="16">
        <v>14.4</v>
      </c>
      <c r="AJ354" s="16">
        <v>69.099999999999994</v>
      </c>
      <c r="AK354" s="16">
        <v>-0.45950000000000002</v>
      </c>
      <c r="AL354" s="16">
        <v>-9.0200000000000002E-2</v>
      </c>
      <c r="AM354" s="16">
        <v>-0.59340000000000004</v>
      </c>
      <c r="AN354" s="16">
        <v>-7.5899999999999995E-2</v>
      </c>
      <c r="AO354" s="16">
        <v>-0.41570000000000001</v>
      </c>
      <c r="AP354" s="16">
        <v>-0.51239999999999997</v>
      </c>
      <c r="AR354" s="16">
        <f t="shared" si="41"/>
        <v>0</v>
      </c>
      <c r="AS354" s="5">
        <f t="shared" si="40"/>
        <v>1.3448999999999822E-2</v>
      </c>
    </row>
    <row r="355" spans="1:45" x14ac:dyDescent="0.25">
      <c r="A355" s="16" t="s">
        <v>408</v>
      </c>
      <c r="B355" s="16" t="s">
        <v>14</v>
      </c>
      <c r="C355" s="16" t="s">
        <v>231</v>
      </c>
      <c r="D355" s="16">
        <v>2006</v>
      </c>
      <c r="E355" s="16" t="s">
        <v>1113</v>
      </c>
      <c r="F355" s="16" t="s">
        <v>590</v>
      </c>
      <c r="G355" s="10">
        <v>513.00199999999995</v>
      </c>
      <c r="H355" s="73">
        <v>6.2402800000000003</v>
      </c>
      <c r="I355" s="16">
        <v>13829177</v>
      </c>
      <c r="J355" s="71">
        <v>2.1000000000000001E-2</v>
      </c>
      <c r="K355" s="71">
        <v>0.97499999999999998</v>
      </c>
      <c r="L355" s="16">
        <v>-1.6954499999999999</v>
      </c>
      <c r="M355" s="16">
        <v>-0.57140199999999997</v>
      </c>
      <c r="N355" s="16">
        <v>-0.97344489999999995</v>
      </c>
      <c r="O355" s="16">
        <v>-0.95013619999999999</v>
      </c>
      <c r="P355" s="16">
        <v>-1.010608</v>
      </c>
      <c r="Q355" s="16">
        <v>-0.2442201</v>
      </c>
      <c r="R355" s="16">
        <v>0.20219999999999999</v>
      </c>
      <c r="S355" s="16">
        <v>-1.4999999999999999E-4</v>
      </c>
      <c r="T355" s="16">
        <v>8.0000000000000004E-4</v>
      </c>
      <c r="U355" s="16">
        <v>4.4569999999999999</v>
      </c>
      <c r="V355" s="16">
        <v>6.9219999999999997</v>
      </c>
      <c r="W355" s="16">
        <v>1.2170000000000001</v>
      </c>
      <c r="X355" s="16">
        <v>363.71800000000002</v>
      </c>
      <c r="Y355" s="16">
        <v>30.163900000000002</v>
      </c>
      <c r="Z355" s="16">
        <v>7.9399999999999998E-2</v>
      </c>
      <c r="AA355" s="16">
        <v>0.74795990000000001</v>
      </c>
      <c r="AB355" s="16">
        <v>1.02</v>
      </c>
      <c r="AC355" s="16">
        <v>6.14</v>
      </c>
      <c r="AD355" s="16">
        <v>26.5</v>
      </c>
      <c r="AE355" s="16">
        <v>0.6855</v>
      </c>
      <c r="AF355" s="16">
        <v>7.3548</v>
      </c>
      <c r="AG355" s="16">
        <v>19183.2</v>
      </c>
      <c r="AH355" s="16">
        <v>1.83E-2</v>
      </c>
      <c r="AI355" s="16">
        <v>15</v>
      </c>
      <c r="AJ355" s="16">
        <v>71</v>
      </c>
      <c r="AK355" s="16">
        <v>-0.37559999999999999</v>
      </c>
      <c r="AL355" s="16">
        <v>-0.32190000000000002</v>
      </c>
      <c r="AM355" s="16">
        <v>-0.74850000000000005</v>
      </c>
      <c r="AN355" s="16">
        <v>0.14499999999999999</v>
      </c>
      <c r="AO355" s="16">
        <v>-0.31730000000000003</v>
      </c>
      <c r="AP355" s="16">
        <v>-0.4123</v>
      </c>
      <c r="AR355" s="16">
        <f t="shared" si="41"/>
        <v>0</v>
      </c>
      <c r="AS355" s="5">
        <f t="shared" si="40"/>
        <v>9.5073000000000185E-2</v>
      </c>
    </row>
    <row r="356" spans="1:45" x14ac:dyDescent="0.25">
      <c r="A356" s="16" t="s">
        <v>408</v>
      </c>
      <c r="B356" s="16" t="s">
        <v>14</v>
      </c>
      <c r="C356" s="16" t="s">
        <v>231</v>
      </c>
      <c r="D356" s="16">
        <v>2007</v>
      </c>
      <c r="E356" s="16" t="s">
        <v>1116</v>
      </c>
      <c r="F356" s="16" t="s">
        <v>590</v>
      </c>
      <c r="G356" s="10">
        <v>525.93100000000004</v>
      </c>
      <c r="H356" s="73">
        <v>6.2651709999999996</v>
      </c>
      <c r="I356" s="16">
        <v>14252021</v>
      </c>
      <c r="J356" s="71">
        <v>1.7999999999999999E-2</v>
      </c>
      <c r="K356" s="71">
        <v>0.99199999999999999</v>
      </c>
      <c r="L356" s="16">
        <v>-1.6094310000000001</v>
      </c>
      <c r="M356" s="16">
        <v>-0.61949909999999997</v>
      </c>
      <c r="N356" s="16">
        <v>-0.93323</v>
      </c>
      <c r="O356" s="16">
        <v>-0.83963469999999996</v>
      </c>
      <c r="P356" s="16">
        <v>-0.96773620000000005</v>
      </c>
      <c r="Q356" s="16">
        <v>-0.20268320000000001</v>
      </c>
      <c r="R356" s="16">
        <v>0.1106</v>
      </c>
      <c r="S356" s="16">
        <v>3.5E-4</v>
      </c>
      <c r="T356" s="16">
        <v>8.0000000000000004E-4</v>
      </c>
      <c r="U356" s="16">
        <v>4.5885999999999996</v>
      </c>
      <c r="V356" s="16">
        <v>7.0590000000000002</v>
      </c>
      <c r="W356" s="16">
        <v>1.238</v>
      </c>
      <c r="X356" s="16">
        <v>367.19299999999998</v>
      </c>
      <c r="Y356" s="16">
        <v>34.834800000000001</v>
      </c>
      <c r="Z356" s="16">
        <v>8.4699999999999998E-2</v>
      </c>
      <c r="AA356" s="16">
        <v>0.74795990000000001</v>
      </c>
      <c r="AB356" s="16">
        <v>1.02</v>
      </c>
      <c r="AC356" s="16">
        <v>6.14</v>
      </c>
      <c r="AD356" s="16">
        <v>26.5</v>
      </c>
      <c r="AE356" s="16">
        <v>0.82010000000000005</v>
      </c>
      <c r="AF356" s="16">
        <v>13.0525</v>
      </c>
      <c r="AG356" s="16">
        <v>19858.8</v>
      </c>
      <c r="AH356" s="16">
        <v>1.89E-2</v>
      </c>
      <c r="AI356" s="16">
        <v>15.6</v>
      </c>
      <c r="AJ356" s="16">
        <v>72.8</v>
      </c>
      <c r="AK356" s="16">
        <v>-0.34310000000000002</v>
      </c>
      <c r="AL356" s="16">
        <v>-0.34770000000000001</v>
      </c>
      <c r="AM356" s="16">
        <v>-0.73529999999999995</v>
      </c>
      <c r="AN356" s="16">
        <v>0.28510000000000002</v>
      </c>
      <c r="AO356" s="16">
        <v>-0.24740000000000001</v>
      </c>
      <c r="AP356" s="16">
        <v>-0.39360000000000001</v>
      </c>
      <c r="AR356" s="16">
        <f t="shared" si="41"/>
        <v>0</v>
      </c>
      <c r="AS356" s="5">
        <f t="shared" si="40"/>
        <v>8.6018999999999846E-2</v>
      </c>
    </row>
    <row r="357" spans="1:45" x14ac:dyDescent="0.25">
      <c r="A357" s="16" t="s">
        <v>408</v>
      </c>
      <c r="B357" s="16" t="s">
        <v>14</v>
      </c>
      <c r="C357" s="16" t="s">
        <v>231</v>
      </c>
      <c r="D357" s="16">
        <v>2008</v>
      </c>
      <c r="E357" s="16" t="s">
        <v>1129</v>
      </c>
      <c r="F357" s="16" t="s">
        <v>590</v>
      </c>
      <c r="G357" s="10">
        <v>547.48099999999999</v>
      </c>
      <c r="H357" s="73">
        <v>6.3053280000000003</v>
      </c>
      <c r="I357" s="16">
        <v>14689726</v>
      </c>
      <c r="J357" s="71">
        <v>1.0999999999999999E-2</v>
      </c>
      <c r="K357" s="71">
        <v>1.0029999999999999</v>
      </c>
      <c r="L357" s="16">
        <v>-1.5681179999999999</v>
      </c>
      <c r="M357" s="16">
        <v>-0.57780980000000004</v>
      </c>
      <c r="N357" s="16">
        <v>-0.96960460000000004</v>
      </c>
      <c r="O357" s="16">
        <v>-0.85163999999999995</v>
      </c>
      <c r="P357" s="16">
        <v>-0.9180661</v>
      </c>
      <c r="Q357" s="16">
        <v>-0.15167269999999999</v>
      </c>
      <c r="R357" s="16">
        <v>0.18629999999999999</v>
      </c>
      <c r="S357" s="16">
        <v>4.4999999999999999E-4</v>
      </c>
      <c r="T357" s="16">
        <v>8.0000000000000004E-4</v>
      </c>
      <c r="U357" s="16">
        <v>4.0788000000000002</v>
      </c>
      <c r="V357" s="16">
        <v>7.1959999999999997</v>
      </c>
      <c r="W357" s="16">
        <v>1.304</v>
      </c>
      <c r="X357" s="16">
        <v>368.81</v>
      </c>
      <c r="Y357" s="16">
        <v>36.432200000000002</v>
      </c>
      <c r="Z357" s="16">
        <v>6.5100000000000005E-2</v>
      </c>
      <c r="AA357" s="16">
        <v>0.77669969999999999</v>
      </c>
      <c r="AB357" s="16">
        <v>1.02</v>
      </c>
      <c r="AC357" s="16">
        <v>6.14</v>
      </c>
      <c r="AD357" s="16">
        <v>25.76</v>
      </c>
      <c r="AE357" s="16">
        <v>1.0105999999999999</v>
      </c>
      <c r="AF357" s="16">
        <v>20.629100000000001</v>
      </c>
      <c r="AG357" s="16">
        <v>19976.5</v>
      </c>
      <c r="AH357" s="16">
        <v>2.1100000000000001E-2</v>
      </c>
      <c r="AI357" s="16">
        <v>16.2</v>
      </c>
      <c r="AJ357" s="16">
        <v>74.599999999999994</v>
      </c>
      <c r="AK357" s="16">
        <v>-0.31879999999999997</v>
      </c>
      <c r="AL357" s="16">
        <v>-0.32240000000000002</v>
      </c>
      <c r="AM357" s="16">
        <v>-0.4703</v>
      </c>
      <c r="AN357" s="16">
        <v>9.5399999999999999E-2</v>
      </c>
      <c r="AO357" s="16">
        <v>-0.17069999999999999</v>
      </c>
      <c r="AP357" s="16">
        <v>-0.33679999999999999</v>
      </c>
      <c r="AR357" s="16">
        <f t="shared" si="41"/>
        <v>0</v>
      </c>
      <c r="AS357" s="5">
        <f t="shared" si="40"/>
        <v>4.1313000000000155E-2</v>
      </c>
    </row>
    <row r="358" spans="1:45" x14ac:dyDescent="0.25">
      <c r="A358" s="16" t="s">
        <v>408</v>
      </c>
      <c r="B358" s="16" t="s">
        <v>14</v>
      </c>
      <c r="C358" s="16" t="s">
        <v>231</v>
      </c>
      <c r="D358" s="16">
        <v>2009</v>
      </c>
      <c r="E358" s="16" t="s">
        <v>1131</v>
      </c>
      <c r="F358" s="16" t="s">
        <v>590</v>
      </c>
      <c r="G358" s="10">
        <v>546.89300000000003</v>
      </c>
      <c r="H358" s="73">
        <v>6.3042540000000002</v>
      </c>
      <c r="I358" s="16">
        <v>15141099</v>
      </c>
      <c r="J358" s="71">
        <v>-1.2E-2</v>
      </c>
      <c r="K358" s="71">
        <v>0.99</v>
      </c>
      <c r="L358" s="16">
        <v>-1.501517</v>
      </c>
      <c r="M358" s="16">
        <v>-0.57110329999999998</v>
      </c>
      <c r="N358" s="16">
        <v>-0.96731020000000001</v>
      </c>
      <c r="O358" s="16">
        <v>-0.75236950000000002</v>
      </c>
      <c r="P358" s="16">
        <v>-0.88085349999999996</v>
      </c>
      <c r="Q358" s="16">
        <v>-0.15312780000000001</v>
      </c>
      <c r="R358" s="16">
        <v>0.2</v>
      </c>
      <c r="S358" s="43">
        <v>-5.8E-11</v>
      </c>
      <c r="T358" s="16">
        <v>8.9999999999999998E-4</v>
      </c>
      <c r="U358" s="16">
        <v>4.1710000000000003</v>
      </c>
      <c r="V358" s="16">
        <v>7.4550000000000001</v>
      </c>
      <c r="W358" s="16">
        <v>1.2969999999999999</v>
      </c>
      <c r="X358" s="16">
        <v>366.84300000000002</v>
      </c>
      <c r="Y358" s="16">
        <v>40.584499999999998</v>
      </c>
      <c r="Z358" s="16">
        <v>6.8599999999999994E-2</v>
      </c>
      <c r="AA358" s="16">
        <v>0.76699030000000001</v>
      </c>
      <c r="AB358" s="16">
        <v>1.02</v>
      </c>
      <c r="AC358" s="16">
        <v>6.14</v>
      </c>
      <c r="AD358" s="16">
        <v>26.01</v>
      </c>
      <c r="AE358" s="16">
        <v>1.01</v>
      </c>
      <c r="AF358" s="16">
        <v>25.330500000000001</v>
      </c>
      <c r="AG358" s="16">
        <v>20552.599999999999</v>
      </c>
      <c r="AH358" s="16">
        <v>1.9699999999999999E-2</v>
      </c>
      <c r="AI358" s="16">
        <v>16.8</v>
      </c>
      <c r="AJ358" s="16">
        <v>76.400000000000006</v>
      </c>
      <c r="AK358" s="16">
        <v>-0.31540000000000001</v>
      </c>
      <c r="AL358" s="16">
        <v>-0.38030000000000003</v>
      </c>
      <c r="AM358" s="16">
        <v>-0.58220000000000005</v>
      </c>
      <c r="AN358" s="16">
        <v>1.4999999999999999E-2</v>
      </c>
      <c r="AO358" s="16">
        <v>-8.8700000000000001E-2</v>
      </c>
      <c r="AP358" s="16">
        <v>-0.19520000000000001</v>
      </c>
      <c r="AR358" s="16">
        <f t="shared" si="41"/>
        <v>0</v>
      </c>
      <c r="AS358" s="5">
        <f t="shared" si="40"/>
        <v>6.660099999999991E-2</v>
      </c>
    </row>
    <row r="359" spans="1:45" x14ac:dyDescent="0.25">
      <c r="A359" s="16" t="s">
        <v>408</v>
      </c>
      <c r="B359" s="16" t="s">
        <v>14</v>
      </c>
      <c r="C359" s="16" t="s">
        <v>231</v>
      </c>
      <c r="D359" s="16">
        <v>2010</v>
      </c>
      <c r="E359" s="16" t="s">
        <v>1135</v>
      </c>
      <c r="F359" s="16" t="s">
        <v>590</v>
      </c>
      <c r="G359" s="10">
        <v>575.44600000000003</v>
      </c>
      <c r="H359" s="73">
        <v>6.3551460000000004</v>
      </c>
      <c r="I359" s="16">
        <v>15605217</v>
      </c>
      <c r="J359" s="71">
        <v>1.7999999999999999E-2</v>
      </c>
      <c r="K359" s="71">
        <v>1.008</v>
      </c>
      <c r="L359" s="16">
        <v>-1.439325</v>
      </c>
      <c r="M359" s="16">
        <v>-0.57203099999999996</v>
      </c>
      <c r="N359" s="16">
        <v>-0.95061989999999996</v>
      </c>
      <c r="O359" s="16">
        <v>-0.66988490000000001</v>
      </c>
      <c r="P359" s="16">
        <v>-0.82317490000000004</v>
      </c>
      <c r="Q359" s="16">
        <v>-0.1762097</v>
      </c>
      <c r="R359" s="16">
        <v>0.1983</v>
      </c>
      <c r="S359" s="16">
        <v>0</v>
      </c>
      <c r="T359" s="16">
        <v>8.9999999999999998E-4</v>
      </c>
      <c r="U359" s="16">
        <v>3.9390000000000001</v>
      </c>
      <c r="V359" s="16">
        <v>8.15</v>
      </c>
      <c r="W359" s="16">
        <v>1.29</v>
      </c>
      <c r="X359" s="16">
        <v>371.00900000000001</v>
      </c>
      <c r="Y359" s="16">
        <v>43.126800000000003</v>
      </c>
      <c r="Z359" s="16">
        <v>8.1600000000000006E-2</v>
      </c>
      <c r="AA359" s="16">
        <v>0.75689249999999997</v>
      </c>
      <c r="AB359" s="16">
        <v>1.02</v>
      </c>
      <c r="AC359" s="16">
        <v>6.14</v>
      </c>
      <c r="AD359" s="16">
        <v>26.27</v>
      </c>
      <c r="AE359" s="16">
        <v>0.9264</v>
      </c>
      <c r="AF359" s="16">
        <v>36.729399999999998</v>
      </c>
      <c r="AG359" s="16">
        <v>22252.400000000001</v>
      </c>
      <c r="AH359" s="16">
        <v>0.02</v>
      </c>
      <c r="AI359" s="16">
        <v>17.399999999999999</v>
      </c>
      <c r="AJ359" s="16">
        <v>78.2</v>
      </c>
      <c r="AK359" s="16">
        <v>-0.27760000000000001</v>
      </c>
      <c r="AL359" s="16">
        <v>-0.39</v>
      </c>
      <c r="AM359" s="16">
        <v>-0.56040000000000001</v>
      </c>
      <c r="AN359" s="16">
        <v>-0.14799999999999999</v>
      </c>
      <c r="AO359" s="16">
        <v>-0.13789999999999999</v>
      </c>
      <c r="AP359" s="16">
        <v>-0.18329999999999999</v>
      </c>
      <c r="AR359" s="16">
        <f t="shared" si="41"/>
        <v>0</v>
      </c>
      <c r="AS359" s="5">
        <f t="shared" si="40"/>
        <v>6.2192000000000025E-2</v>
      </c>
    </row>
    <row r="360" spans="1:45" x14ac:dyDescent="0.25">
      <c r="A360" s="16" t="s">
        <v>408</v>
      </c>
      <c r="B360" s="16" t="s">
        <v>14</v>
      </c>
      <c r="C360" s="16" t="s">
        <v>231</v>
      </c>
      <c r="D360" s="16">
        <v>2011</v>
      </c>
      <c r="E360" s="16" t="s">
        <v>1137</v>
      </c>
      <c r="F360" s="16" t="s">
        <v>590</v>
      </c>
      <c r="G360" s="10">
        <v>594.80600000000004</v>
      </c>
      <c r="H360" s="73">
        <v>6.388236</v>
      </c>
      <c r="I360" s="16">
        <v>16081904</v>
      </c>
      <c r="J360" s="71">
        <v>-8.0000000000000002E-3</v>
      </c>
      <c r="K360" s="71">
        <v>1</v>
      </c>
      <c r="L360" s="16">
        <v>-1.408234</v>
      </c>
      <c r="M360" s="16">
        <v>-0.57007739999999996</v>
      </c>
      <c r="N360" s="16">
        <v>-0.88945289999999999</v>
      </c>
      <c r="O360" s="16">
        <v>-0.62203920000000001</v>
      </c>
      <c r="P360" s="16">
        <v>-0.76614990000000005</v>
      </c>
      <c r="Q360" s="16">
        <v>-0.28275810000000001</v>
      </c>
      <c r="R360" s="16">
        <v>0.19739999999999999</v>
      </c>
      <c r="S360" s="16">
        <v>4.0000000000000002E-4</v>
      </c>
      <c r="T360" s="16">
        <v>1E-3</v>
      </c>
      <c r="U360" s="16">
        <v>4.4832999999999998</v>
      </c>
      <c r="V360" s="16">
        <v>8.2780000000000005</v>
      </c>
      <c r="W360" s="16">
        <v>1.264</v>
      </c>
      <c r="X360" s="16">
        <v>371.43900000000002</v>
      </c>
      <c r="Y360" s="16">
        <v>45.119500000000002</v>
      </c>
      <c r="Z360" s="16">
        <v>8.2400000000000001E-2</v>
      </c>
      <c r="AA360" s="16">
        <v>0.74679470000000003</v>
      </c>
      <c r="AB360" s="16">
        <v>1.02</v>
      </c>
      <c r="AC360" s="16">
        <v>6.14</v>
      </c>
      <c r="AD360" s="16">
        <v>26.53</v>
      </c>
      <c r="AE360" s="16">
        <v>0.88480000000000003</v>
      </c>
      <c r="AF360" s="16">
        <v>48.027200000000001</v>
      </c>
      <c r="AG360" s="16">
        <v>22888</v>
      </c>
      <c r="AH360" s="16">
        <v>1.95E-2</v>
      </c>
      <c r="AI360" s="16">
        <v>18</v>
      </c>
      <c r="AJ360" s="16">
        <v>80</v>
      </c>
      <c r="AK360" s="16">
        <v>-0.30640000000000001</v>
      </c>
      <c r="AL360" s="16">
        <v>-0.39240000000000003</v>
      </c>
      <c r="AM360" s="16">
        <v>-0.54420000000000002</v>
      </c>
      <c r="AN360" s="16">
        <v>-0.58120000000000005</v>
      </c>
      <c r="AO360" s="16">
        <v>-0.1573</v>
      </c>
      <c r="AP360" s="16">
        <v>-0.3659</v>
      </c>
      <c r="AR360" s="16">
        <f t="shared" si="41"/>
        <v>0</v>
      </c>
      <c r="AS360" s="5">
        <f t="shared" si="40"/>
        <v>3.109099999999998E-2</v>
      </c>
    </row>
    <row r="361" spans="1:45" x14ac:dyDescent="0.25">
      <c r="A361" s="16" t="s">
        <v>408</v>
      </c>
      <c r="B361" s="16" t="s">
        <v>14</v>
      </c>
      <c r="C361" s="16" t="s">
        <v>231</v>
      </c>
      <c r="D361" s="16">
        <v>2012</v>
      </c>
      <c r="E361" s="16" t="s">
        <v>1123</v>
      </c>
      <c r="F361" s="16" t="s">
        <v>590</v>
      </c>
      <c r="G361" s="10">
        <v>614.49099999999999</v>
      </c>
      <c r="H361" s="73">
        <v>6.4207939999999999</v>
      </c>
      <c r="I361" s="16">
        <v>16571216</v>
      </c>
      <c r="J361" s="71">
        <v>-1.0999999999999999E-2</v>
      </c>
      <c r="K361" s="71">
        <v>0.98899999999999999</v>
      </c>
      <c r="L361" s="16">
        <v>-1.3709</v>
      </c>
      <c r="M361" s="16">
        <v>-0.56688159999999999</v>
      </c>
      <c r="N361" s="16">
        <v>-0.93841180000000002</v>
      </c>
      <c r="O361" s="16">
        <v>-0.51932820000000002</v>
      </c>
      <c r="P361" s="16">
        <v>-0.70614739999999998</v>
      </c>
      <c r="Q361" s="16">
        <v>-0.3242794</v>
      </c>
      <c r="R361" s="16">
        <v>0.19639999999999999</v>
      </c>
      <c r="S361" s="16">
        <v>6.4999999999999997E-4</v>
      </c>
      <c r="T361" s="16">
        <v>1.2999999999999999E-3</v>
      </c>
      <c r="U361" s="16">
        <v>4.0534999999999997</v>
      </c>
      <c r="V361" s="16">
        <v>8.3960000000000008</v>
      </c>
      <c r="W361" s="16">
        <v>1.282</v>
      </c>
      <c r="X361" s="16">
        <v>370.28100000000001</v>
      </c>
      <c r="Y361" s="16">
        <v>48.242600000000003</v>
      </c>
      <c r="Z361" s="16">
        <v>9.9599999999999994E-2</v>
      </c>
      <c r="AA361" s="16">
        <v>0.73708530000000005</v>
      </c>
      <c r="AB361" s="16">
        <v>1.02</v>
      </c>
      <c r="AC361" s="16">
        <v>6.14</v>
      </c>
      <c r="AD361" s="16">
        <v>26.78</v>
      </c>
      <c r="AE361" s="16">
        <v>0.85880000000000001</v>
      </c>
      <c r="AF361" s="16">
        <v>60.607700000000001</v>
      </c>
      <c r="AG361" s="16">
        <v>22109</v>
      </c>
      <c r="AH361" s="16">
        <v>2.06E-2</v>
      </c>
      <c r="AI361" s="16">
        <v>18.600000000000001</v>
      </c>
      <c r="AJ361" s="16">
        <v>81.7</v>
      </c>
      <c r="AK361" s="16">
        <v>-0.33339999999999997</v>
      </c>
      <c r="AL361" s="16">
        <v>-0.51300000000000001</v>
      </c>
      <c r="AM361" s="16">
        <v>-0.62260000000000004</v>
      </c>
      <c r="AN361" s="16">
        <v>-0.5867</v>
      </c>
      <c r="AO361" s="16">
        <v>-0.1084</v>
      </c>
      <c r="AP361" s="16">
        <v>-0.42109999999999997</v>
      </c>
      <c r="AR361" s="16">
        <f t="shared" si="41"/>
        <v>0</v>
      </c>
      <c r="AS361" s="5">
        <f t="shared" si="40"/>
        <v>3.7333999999999978E-2</v>
      </c>
    </row>
    <row r="362" spans="1:45" x14ac:dyDescent="0.25">
      <c r="A362" s="16" t="s">
        <v>408</v>
      </c>
      <c r="B362" s="16" t="s">
        <v>14</v>
      </c>
      <c r="C362" s="16" t="s">
        <v>231</v>
      </c>
      <c r="D362" s="16">
        <v>2013</v>
      </c>
      <c r="E362" s="16" t="s">
        <v>1114</v>
      </c>
      <c r="F362" s="16" t="s">
        <v>590</v>
      </c>
      <c r="G362" s="10">
        <v>613.22799999999995</v>
      </c>
      <c r="H362" s="73">
        <v>6.4187370000000001</v>
      </c>
      <c r="I362" s="16">
        <v>17072723</v>
      </c>
      <c r="J362" s="71">
        <v>-1.6E-2</v>
      </c>
      <c r="K362" s="71">
        <v>0.97299999999999998</v>
      </c>
      <c r="L362" s="16">
        <v>-1.3588659999999999</v>
      </c>
      <c r="M362" s="16">
        <v>-0.57116880000000003</v>
      </c>
      <c r="N362" s="16">
        <v>-0.88235870000000005</v>
      </c>
      <c r="O362" s="16">
        <v>-0.50281699999999996</v>
      </c>
      <c r="P362" s="16">
        <v>-0.68210879999999996</v>
      </c>
      <c r="Q362" s="16">
        <v>-0.39398090000000002</v>
      </c>
      <c r="R362" s="16">
        <v>0.19539999999999999</v>
      </c>
      <c r="S362" s="16">
        <v>4.0000000000000002E-4</v>
      </c>
      <c r="T362" s="16">
        <v>1E-3</v>
      </c>
      <c r="U362" s="16">
        <v>4.5305</v>
      </c>
      <c r="V362" s="16">
        <v>8.8620000000000001</v>
      </c>
      <c r="W362" s="16">
        <v>1.238</v>
      </c>
      <c r="X362" s="16">
        <v>370.05</v>
      </c>
      <c r="Y362" s="16">
        <v>48.684899999999999</v>
      </c>
      <c r="Z362" s="16">
        <v>0.10150000000000001</v>
      </c>
      <c r="AA362" s="16">
        <v>0.72698750000000001</v>
      </c>
      <c r="AB362" s="16">
        <v>1.02</v>
      </c>
      <c r="AC362" s="16">
        <v>6.14</v>
      </c>
      <c r="AD362" s="16">
        <v>27.04</v>
      </c>
      <c r="AE362" s="16">
        <v>0.8115</v>
      </c>
      <c r="AF362" s="16">
        <v>66.377300000000005</v>
      </c>
      <c r="AG362" s="16">
        <v>26398.2</v>
      </c>
      <c r="AH362" s="16">
        <v>2.0899999999999998E-2</v>
      </c>
      <c r="AI362" s="16">
        <v>19</v>
      </c>
      <c r="AJ362" s="16">
        <v>81.900000000000006</v>
      </c>
      <c r="AK362" s="16">
        <v>-0.28789999999999999</v>
      </c>
      <c r="AL362" s="16">
        <v>-0.56850000000000001</v>
      </c>
      <c r="AM362" s="16">
        <v>-0.66349999999999998</v>
      </c>
      <c r="AN362" s="16">
        <v>-0.79549999999999998</v>
      </c>
      <c r="AO362" s="16">
        <v>-0.16739999999999999</v>
      </c>
      <c r="AP362" s="16">
        <v>-0.51949999999999996</v>
      </c>
      <c r="AR362" s="16">
        <f t="shared" si="41"/>
        <v>0</v>
      </c>
      <c r="AS362" s="5">
        <f t="shared" si="40"/>
        <v>1.20340000000001E-2</v>
      </c>
    </row>
    <row r="363" spans="1:45" x14ac:dyDescent="0.25">
      <c r="A363" s="16" t="s">
        <v>408</v>
      </c>
      <c r="B363" s="16" t="s">
        <v>14</v>
      </c>
      <c r="C363" s="16" t="s">
        <v>231</v>
      </c>
      <c r="D363" s="16">
        <v>2014</v>
      </c>
      <c r="E363" s="16" t="s">
        <v>1118</v>
      </c>
      <c r="F363" s="16" t="s">
        <v>590</v>
      </c>
      <c r="G363" s="10">
        <v>620.25099999999998</v>
      </c>
      <c r="H363" s="73">
        <v>6.4301240000000002</v>
      </c>
      <c r="I363" s="16">
        <v>17585977</v>
      </c>
      <c r="J363" s="71">
        <v>-0.02</v>
      </c>
      <c r="K363" s="71">
        <v>0.95299999999999996</v>
      </c>
      <c r="L363" s="16">
        <v>-1.3439289999999999</v>
      </c>
      <c r="M363" s="16">
        <v>-0.57265999999999995</v>
      </c>
      <c r="N363" s="16">
        <v>-0.85983900000000002</v>
      </c>
      <c r="O363" s="16">
        <v>-0.4859542</v>
      </c>
      <c r="P363" s="16">
        <v>-0.66479529999999998</v>
      </c>
      <c r="Q363" s="16">
        <v>-0.41802109999999998</v>
      </c>
      <c r="R363" s="16">
        <v>0.19439999999999999</v>
      </c>
      <c r="S363" s="16">
        <v>1.4999999999999999E-4</v>
      </c>
      <c r="T363" s="16">
        <v>1E-3</v>
      </c>
      <c r="U363" s="16">
        <v>4.5002000000000004</v>
      </c>
      <c r="V363" s="16">
        <v>9.5660000000000007</v>
      </c>
      <c r="W363" s="16">
        <v>1.216</v>
      </c>
      <c r="X363" s="16">
        <v>371.916</v>
      </c>
      <c r="Y363" s="16">
        <v>48.689700000000002</v>
      </c>
      <c r="Z363" s="16">
        <v>0.1087</v>
      </c>
      <c r="AA363" s="16">
        <v>0.71727810000000003</v>
      </c>
      <c r="AB363" s="16">
        <v>1.02</v>
      </c>
      <c r="AC363" s="16">
        <v>6.14</v>
      </c>
      <c r="AD363" s="16">
        <v>27.29</v>
      </c>
      <c r="AE363" s="16">
        <v>0.71530000000000005</v>
      </c>
      <c r="AF363" s="16">
        <v>71.725999999999999</v>
      </c>
      <c r="AG363" s="16">
        <v>21313.8</v>
      </c>
      <c r="AH363" s="16">
        <v>2.1100000000000001E-2</v>
      </c>
      <c r="AI363" s="16">
        <v>19.399999999999999</v>
      </c>
      <c r="AJ363" s="16">
        <v>82.1</v>
      </c>
      <c r="AK363" s="16">
        <v>-0.40629999999999999</v>
      </c>
      <c r="AL363" s="16">
        <v>-0.5252</v>
      </c>
      <c r="AM363" s="16">
        <v>-0.57830000000000004</v>
      </c>
      <c r="AN363" s="16">
        <v>-0.79830000000000001</v>
      </c>
      <c r="AO363" s="16">
        <v>-0.28949999999999998</v>
      </c>
      <c r="AP363" s="16">
        <v>-0.53749999999999998</v>
      </c>
      <c r="AR363" s="16">
        <f t="shared" si="41"/>
        <v>0</v>
      </c>
      <c r="AS363" s="5">
        <f t="shared" si="40"/>
        <v>1.4936999999999978E-2</v>
      </c>
    </row>
    <row r="364" spans="1:45" x14ac:dyDescent="0.25">
      <c r="A364" s="16" t="s">
        <v>404</v>
      </c>
      <c r="B364" s="16" t="s">
        <v>15</v>
      </c>
      <c r="C364" s="16" t="s">
        <v>217</v>
      </c>
      <c r="D364" s="16">
        <v>1985</v>
      </c>
      <c r="E364" s="16" t="s">
        <v>840</v>
      </c>
      <c r="F364" s="16" t="s">
        <v>590</v>
      </c>
      <c r="G364" s="10">
        <v>378.48700000000002</v>
      </c>
      <c r="H364" s="73">
        <v>5.9361829999999998</v>
      </c>
      <c r="I364" s="16" t="s">
        <v>6700</v>
      </c>
      <c r="K364" s="71">
        <v>1.0204759999999999</v>
      </c>
      <c r="L364" s="16">
        <v>-1.951956</v>
      </c>
      <c r="M364" s="16">
        <v>-0.57546450000000005</v>
      </c>
      <c r="N364" s="16">
        <v>-1.412183</v>
      </c>
      <c r="O364" s="16">
        <v>-0.78753720000000005</v>
      </c>
      <c r="P364" s="16">
        <v>-1.018019</v>
      </c>
      <c r="Q364" s="16">
        <v>-0.55107220000000001</v>
      </c>
      <c r="R364" s="16">
        <v>0.20530000000000001</v>
      </c>
      <c r="S364" s="16">
        <v>2.9999999999999997E-4</v>
      </c>
      <c r="T364" s="16">
        <v>0</v>
      </c>
      <c r="U364" s="16">
        <v>1.2712000000000001</v>
      </c>
      <c r="V364" s="16">
        <v>5.8</v>
      </c>
      <c r="W364" s="16">
        <v>1.1299999999999999</v>
      </c>
      <c r="X364" s="16">
        <v>352.06099999999998</v>
      </c>
      <c r="Y364" s="16">
        <v>31.247900000000001</v>
      </c>
      <c r="Z364" s="16">
        <v>0.13669999999999999</v>
      </c>
      <c r="AA364" s="16">
        <v>0.65341099999999996</v>
      </c>
      <c r="AB364" s="16">
        <v>0</v>
      </c>
      <c r="AC364" s="16">
        <v>26.67</v>
      </c>
      <c r="AD364" s="16">
        <v>18.82</v>
      </c>
      <c r="AE364" s="16">
        <v>0.16059999999999999</v>
      </c>
      <c r="AF364" s="16">
        <v>0</v>
      </c>
      <c r="AG364" s="16">
        <v>4868.0200000000004</v>
      </c>
      <c r="AH364" s="16">
        <v>1.0800000000000001E-2</v>
      </c>
      <c r="AI364" s="16">
        <v>29.529599999999999</v>
      </c>
      <c r="AJ364" s="16">
        <v>64.548900000000003</v>
      </c>
      <c r="AK364" s="16">
        <v>-0.17979999999999999</v>
      </c>
      <c r="AL364" s="16">
        <v>-0.78210000000000002</v>
      </c>
      <c r="AM364" s="16">
        <v>-0.44490000000000002</v>
      </c>
      <c r="AN364" s="16">
        <v>-0.2291</v>
      </c>
      <c r="AO364" s="16">
        <v>-1.0229999999999999</v>
      </c>
      <c r="AP364" s="16">
        <v>-1.1416999999999999</v>
      </c>
      <c r="AR364" s="16">
        <f t="shared" si="41"/>
        <v>1</v>
      </c>
      <c r="AS364" s="5">
        <f t="shared" si="40"/>
        <v>0</v>
      </c>
    </row>
    <row r="365" spans="1:45" x14ac:dyDescent="0.25">
      <c r="A365" s="16" t="s">
        <v>404</v>
      </c>
      <c r="B365" s="16" t="s">
        <v>15</v>
      </c>
      <c r="C365" s="16" t="s">
        <v>217</v>
      </c>
      <c r="D365" s="16">
        <v>1986</v>
      </c>
      <c r="E365" s="16" t="s">
        <v>856</v>
      </c>
      <c r="F365" s="16" t="s">
        <v>590</v>
      </c>
      <c r="G365" s="10">
        <v>383.81299999999999</v>
      </c>
      <c r="H365" s="73">
        <v>5.9501540000000004</v>
      </c>
      <c r="I365" s="16" t="s">
        <v>6700</v>
      </c>
      <c r="J365" s="71">
        <v>-2.5692300000000001E-2</v>
      </c>
      <c r="K365" s="71">
        <v>0.99459149999999996</v>
      </c>
      <c r="L365" s="16">
        <v>-1.9282090000000001</v>
      </c>
      <c r="M365" s="16">
        <v>-0.5745325</v>
      </c>
      <c r="N365" s="16">
        <v>-1.381588</v>
      </c>
      <c r="O365" s="16">
        <v>-0.77309910000000004</v>
      </c>
      <c r="P365" s="16">
        <v>-1.00238</v>
      </c>
      <c r="Q365" s="16">
        <v>-0.56094100000000002</v>
      </c>
      <c r="R365" s="16">
        <v>0.20530000000000001</v>
      </c>
      <c r="S365" s="16">
        <v>2.9999999999999997E-4</v>
      </c>
      <c r="T365" s="16">
        <v>1E-4</v>
      </c>
      <c r="U365" s="16">
        <v>1.3434999999999999</v>
      </c>
      <c r="V365" s="16">
        <v>6.1820000000000004</v>
      </c>
      <c r="W365" s="16">
        <v>1.224</v>
      </c>
      <c r="X365" s="16">
        <v>353.49</v>
      </c>
      <c r="Y365" s="16">
        <v>31.5702</v>
      </c>
      <c r="Z365" s="16">
        <v>0.13639999999999999</v>
      </c>
      <c r="AA365" s="16">
        <v>0.62971999999999995</v>
      </c>
      <c r="AB365" s="16">
        <v>0</v>
      </c>
      <c r="AC365" s="16">
        <v>26.67</v>
      </c>
      <c r="AD365" s="16">
        <v>19.43</v>
      </c>
      <c r="AE365" s="16">
        <v>0.16919999999999999</v>
      </c>
      <c r="AF365" s="16">
        <v>0</v>
      </c>
      <c r="AG365" s="16">
        <v>5023.51</v>
      </c>
      <c r="AH365" s="16">
        <v>1.11E-2</v>
      </c>
      <c r="AI365" s="16">
        <v>30.578900000000001</v>
      </c>
      <c r="AJ365" s="16">
        <v>65.303899999999999</v>
      </c>
      <c r="AK365" s="16">
        <v>-0.19070000000000001</v>
      </c>
      <c r="AL365" s="16">
        <v>-0.79269999999999996</v>
      </c>
      <c r="AM365" s="16">
        <v>-0.45739999999999997</v>
      </c>
      <c r="AN365" s="16">
        <v>-0.27439999999999998</v>
      </c>
      <c r="AO365" s="16">
        <v>-1.0186999999999999</v>
      </c>
      <c r="AP365" s="16">
        <v>-1.1285000000000001</v>
      </c>
      <c r="AR365" s="16">
        <f t="shared" si="41"/>
        <v>1</v>
      </c>
      <c r="AS365" s="5">
        <f t="shared" si="40"/>
        <v>2.3746999999999963E-2</v>
      </c>
    </row>
    <row r="366" spans="1:45" x14ac:dyDescent="0.25">
      <c r="A366" s="16" t="s">
        <v>404</v>
      </c>
      <c r="B366" s="16" t="s">
        <v>15</v>
      </c>
      <c r="C366" s="16" t="s">
        <v>217</v>
      </c>
      <c r="D366" s="16">
        <v>1987</v>
      </c>
      <c r="E366" s="16" t="s">
        <v>850</v>
      </c>
      <c r="F366" s="16" t="s">
        <v>590</v>
      </c>
      <c r="G366" s="10">
        <v>387.75599999999997</v>
      </c>
      <c r="H366" s="73">
        <v>5.9603760000000001</v>
      </c>
      <c r="I366" s="16" t="s">
        <v>6700</v>
      </c>
      <c r="J366" s="71">
        <v>-4.9524E-3</v>
      </c>
      <c r="K366" s="71">
        <v>0.98967810000000001</v>
      </c>
      <c r="L366" s="16">
        <v>-1.9165369999999999</v>
      </c>
      <c r="M366" s="16">
        <v>-0.5745325</v>
      </c>
      <c r="N366" s="16">
        <v>-1.349086</v>
      </c>
      <c r="O366" s="16">
        <v>-0.78594679999999995</v>
      </c>
      <c r="P366" s="16">
        <v>-0.98651089999999997</v>
      </c>
      <c r="Q366" s="16">
        <v>-0.57079170000000001</v>
      </c>
      <c r="R366" s="16">
        <v>0.20530000000000001</v>
      </c>
      <c r="S366" s="16">
        <v>2.9999999999999997E-4</v>
      </c>
      <c r="T366" s="16">
        <v>1E-4</v>
      </c>
      <c r="U366" s="16">
        <v>1.5136000000000001</v>
      </c>
      <c r="V366" s="16">
        <v>6.5640000000000001</v>
      </c>
      <c r="W366" s="16">
        <v>1.3180000000000001</v>
      </c>
      <c r="X366" s="16">
        <v>353.60500000000002</v>
      </c>
      <c r="Y366" s="16">
        <v>31.892600000000002</v>
      </c>
      <c r="Z366" s="16">
        <v>0.1215</v>
      </c>
      <c r="AA366" s="16">
        <v>0.60602900000000004</v>
      </c>
      <c r="AB366" s="16">
        <v>0</v>
      </c>
      <c r="AC366" s="16">
        <v>26.67</v>
      </c>
      <c r="AD366" s="16">
        <v>20.04</v>
      </c>
      <c r="AE366" s="16">
        <v>0.17530000000000001</v>
      </c>
      <c r="AF366" s="16">
        <v>0</v>
      </c>
      <c r="AG366" s="16">
        <v>5692.35</v>
      </c>
      <c r="AH366" s="16">
        <v>1.14E-2</v>
      </c>
      <c r="AI366" s="16">
        <v>31.6282</v>
      </c>
      <c r="AJ366" s="16">
        <v>66.058899999999994</v>
      </c>
      <c r="AK366" s="16">
        <v>-0.2016</v>
      </c>
      <c r="AL366" s="16">
        <v>-0.80330000000000001</v>
      </c>
      <c r="AM366" s="16">
        <v>-0.46989999999999998</v>
      </c>
      <c r="AN366" s="16">
        <v>-0.31969999999999998</v>
      </c>
      <c r="AO366" s="16">
        <v>-1.0143</v>
      </c>
      <c r="AP366" s="16">
        <v>-1.1153</v>
      </c>
      <c r="AR366" s="16">
        <f t="shared" si="41"/>
        <v>1</v>
      </c>
      <c r="AS366" s="5">
        <f t="shared" si="40"/>
        <v>1.1672000000000127E-2</v>
      </c>
    </row>
    <row r="367" spans="1:45" x14ac:dyDescent="0.25">
      <c r="A367" s="16" t="s">
        <v>404</v>
      </c>
      <c r="B367" s="16" t="s">
        <v>15</v>
      </c>
      <c r="C367" s="16" t="s">
        <v>217</v>
      </c>
      <c r="D367" s="16">
        <v>1988</v>
      </c>
      <c r="E367" s="16" t="s">
        <v>853</v>
      </c>
      <c r="F367" s="16" t="s">
        <v>590</v>
      </c>
      <c r="G367" s="10">
        <v>386.77600000000001</v>
      </c>
      <c r="H367" s="73">
        <v>5.9578449999999998</v>
      </c>
      <c r="I367" s="16" t="s">
        <v>6700</v>
      </c>
      <c r="J367" s="71">
        <v>-5.0696999999999999E-3</v>
      </c>
      <c r="K367" s="71">
        <v>0.98467340000000003</v>
      </c>
      <c r="L367" s="16">
        <v>-1.9054450000000001</v>
      </c>
      <c r="M367" s="16">
        <v>-0.5745325</v>
      </c>
      <c r="N367" s="16">
        <v>-1.3495140000000001</v>
      </c>
      <c r="O367" s="16">
        <v>-0.76851820000000004</v>
      </c>
      <c r="P367" s="16">
        <v>-0.97055309999999995</v>
      </c>
      <c r="Q367" s="16">
        <v>-0.58064260000000001</v>
      </c>
      <c r="R367" s="16">
        <v>0.20530000000000001</v>
      </c>
      <c r="S367" s="16">
        <v>2.9999999999999997E-4</v>
      </c>
      <c r="T367" s="16">
        <v>1E-4</v>
      </c>
      <c r="U367" s="16">
        <v>1.4141999999999999</v>
      </c>
      <c r="V367" s="16">
        <v>6.9459999999999997</v>
      </c>
      <c r="W367" s="16">
        <v>1.4119999999999999</v>
      </c>
      <c r="X367" s="16">
        <v>353.00099999999998</v>
      </c>
      <c r="Y367" s="16">
        <v>32.2149</v>
      </c>
      <c r="Z367" s="16">
        <v>0.12280000000000001</v>
      </c>
      <c r="AA367" s="16">
        <v>0.58233820000000003</v>
      </c>
      <c r="AB367" s="16">
        <v>0</v>
      </c>
      <c r="AC367" s="16">
        <v>26.67</v>
      </c>
      <c r="AD367" s="16">
        <v>20.65</v>
      </c>
      <c r="AE367" s="16">
        <v>0.1832</v>
      </c>
      <c r="AF367" s="16">
        <v>0</v>
      </c>
      <c r="AG367" s="16">
        <v>6490.4</v>
      </c>
      <c r="AH367" s="16">
        <v>1.17E-2</v>
      </c>
      <c r="AI367" s="16">
        <v>32.677500000000002</v>
      </c>
      <c r="AJ367" s="16">
        <v>66.813900000000004</v>
      </c>
      <c r="AK367" s="16">
        <v>-0.21240000000000001</v>
      </c>
      <c r="AL367" s="16">
        <v>-0.81389999999999996</v>
      </c>
      <c r="AM367" s="16">
        <v>-0.4824</v>
      </c>
      <c r="AN367" s="16">
        <v>-0.36499999999999999</v>
      </c>
      <c r="AO367" s="16">
        <v>-1.01</v>
      </c>
      <c r="AP367" s="16">
        <v>-1.1021000000000001</v>
      </c>
      <c r="AR367" s="16">
        <f t="shared" si="41"/>
        <v>1</v>
      </c>
      <c r="AS367" s="5">
        <f t="shared" si="40"/>
        <v>1.109199999999988E-2</v>
      </c>
    </row>
    <row r="368" spans="1:45" x14ac:dyDescent="0.25">
      <c r="A368" s="16" t="s">
        <v>404</v>
      </c>
      <c r="B368" s="16" t="s">
        <v>15</v>
      </c>
      <c r="C368" s="16" t="s">
        <v>217</v>
      </c>
      <c r="D368" s="16">
        <v>1989</v>
      </c>
      <c r="E368" s="16" t="s">
        <v>865</v>
      </c>
      <c r="F368" s="16" t="s">
        <v>590</v>
      </c>
      <c r="G368" s="10">
        <v>387.673</v>
      </c>
      <c r="H368" s="73">
        <v>5.9601620000000004</v>
      </c>
      <c r="I368" s="16" t="s">
        <v>6700</v>
      </c>
      <c r="J368" s="71">
        <v>-1.0546700000000001E-2</v>
      </c>
      <c r="K368" s="71">
        <v>0.97434299999999996</v>
      </c>
      <c r="L368" s="16">
        <v>-1.8823639999999999</v>
      </c>
      <c r="M368" s="16">
        <v>-0.5745325</v>
      </c>
      <c r="N368" s="16">
        <v>-1.3236159999999999</v>
      </c>
      <c r="O368" s="16">
        <v>-0.75020770000000003</v>
      </c>
      <c r="P368" s="16">
        <v>-0.95486159999999998</v>
      </c>
      <c r="Q368" s="16">
        <v>-0.5904933</v>
      </c>
      <c r="R368" s="16">
        <v>0.20530000000000001</v>
      </c>
      <c r="S368" s="16">
        <v>2.9999999999999997E-4</v>
      </c>
      <c r="T368" s="16">
        <v>1E-4</v>
      </c>
      <c r="U368" s="16">
        <v>1.4507000000000001</v>
      </c>
      <c r="V368" s="16">
        <v>7.3280000000000003</v>
      </c>
      <c r="W368" s="16">
        <v>1.506</v>
      </c>
      <c r="X368" s="16">
        <v>354.28399999999999</v>
      </c>
      <c r="Y368" s="16">
        <v>32.537300000000002</v>
      </c>
      <c r="Z368" s="16">
        <v>0.1245</v>
      </c>
      <c r="AA368" s="16">
        <v>0.5582587</v>
      </c>
      <c r="AB368" s="16">
        <v>0</v>
      </c>
      <c r="AC368" s="16">
        <v>26.67</v>
      </c>
      <c r="AD368" s="16">
        <v>21.27</v>
      </c>
      <c r="AE368" s="16">
        <v>0.1832</v>
      </c>
      <c r="AF368" s="16">
        <v>0</v>
      </c>
      <c r="AG368" s="16">
        <v>6881.01</v>
      </c>
      <c r="AH368" s="16">
        <v>1.21E-2</v>
      </c>
      <c r="AI368" s="16">
        <v>33.726799999999997</v>
      </c>
      <c r="AJ368" s="16">
        <v>67.568899999999999</v>
      </c>
      <c r="AK368" s="16">
        <v>-0.2233</v>
      </c>
      <c r="AL368" s="16">
        <v>-0.82450000000000001</v>
      </c>
      <c r="AM368" s="16">
        <v>-0.49490000000000001</v>
      </c>
      <c r="AN368" s="16">
        <v>-0.4103</v>
      </c>
      <c r="AO368" s="16">
        <v>-1.0056</v>
      </c>
      <c r="AP368" s="16">
        <v>-1.0889</v>
      </c>
      <c r="AR368" s="16">
        <f t="shared" si="41"/>
        <v>1</v>
      </c>
      <c r="AS368" s="5">
        <f t="shared" si="40"/>
        <v>2.3081000000000129E-2</v>
      </c>
    </row>
    <row r="369" spans="1:45" x14ac:dyDescent="0.25">
      <c r="A369" s="16" t="s">
        <v>404</v>
      </c>
      <c r="B369" s="16" t="s">
        <v>15</v>
      </c>
      <c r="C369" s="16" t="s">
        <v>217</v>
      </c>
      <c r="D369" s="16">
        <v>1990</v>
      </c>
      <c r="E369" s="16" t="s">
        <v>866</v>
      </c>
      <c r="F369" s="16" t="s">
        <v>590</v>
      </c>
      <c r="G369" s="10">
        <v>399.48399999999998</v>
      </c>
      <c r="H369" s="73">
        <v>5.9901730000000004</v>
      </c>
      <c r="I369" s="16" t="s">
        <v>6700</v>
      </c>
      <c r="J369" s="71">
        <v>2.35988E-2</v>
      </c>
      <c r="K369" s="71">
        <v>0.99760970000000004</v>
      </c>
      <c r="L369" s="16">
        <v>-1.85992</v>
      </c>
      <c r="M369" s="16">
        <v>-0.5749107</v>
      </c>
      <c r="N369" s="16">
        <v>-1.2986249999999999</v>
      </c>
      <c r="O369" s="16">
        <v>-0.7272187</v>
      </c>
      <c r="P369" s="16">
        <v>-0.94394009999999995</v>
      </c>
      <c r="Q369" s="16">
        <v>-0.60037790000000002</v>
      </c>
      <c r="R369" s="16">
        <v>0.20530000000000001</v>
      </c>
      <c r="S369" s="16">
        <v>2.0000000000000001E-4</v>
      </c>
      <c r="T369" s="16">
        <v>1E-4</v>
      </c>
      <c r="U369" s="16">
        <v>1.5190999999999999</v>
      </c>
      <c r="V369" s="16">
        <v>7.71</v>
      </c>
      <c r="W369" s="16">
        <v>1.6</v>
      </c>
      <c r="X369" s="16">
        <v>354.899</v>
      </c>
      <c r="Y369" s="16">
        <v>32.8596</v>
      </c>
      <c r="Z369" s="16">
        <v>0.12509999999999999</v>
      </c>
      <c r="AA369" s="16">
        <v>0.51437219999999995</v>
      </c>
      <c r="AB369" s="16">
        <v>0</v>
      </c>
      <c r="AC369" s="16">
        <v>26.67</v>
      </c>
      <c r="AD369" s="16">
        <v>22.4</v>
      </c>
      <c r="AE369" s="16">
        <v>0.20300000000000001</v>
      </c>
      <c r="AF369" s="16">
        <v>0</v>
      </c>
      <c r="AG369" s="16">
        <v>7295.5</v>
      </c>
      <c r="AH369" s="16">
        <v>1.24E-2</v>
      </c>
      <c r="AI369" s="16">
        <v>34.4</v>
      </c>
      <c r="AJ369" s="16">
        <v>68.099999999999994</v>
      </c>
      <c r="AK369" s="16">
        <v>-0.2341</v>
      </c>
      <c r="AL369" s="16">
        <v>-0.83509999999999995</v>
      </c>
      <c r="AM369" s="16">
        <v>-0.50739999999999996</v>
      </c>
      <c r="AN369" s="16">
        <v>-0.45569999999999999</v>
      </c>
      <c r="AO369" s="16">
        <v>-1.0013000000000001</v>
      </c>
      <c r="AP369" s="16">
        <v>-1.0758000000000001</v>
      </c>
      <c r="AR369" s="16">
        <f t="shared" si="41"/>
        <v>1</v>
      </c>
      <c r="AS369" s="5">
        <f t="shared" si="40"/>
        <v>2.2443999999999908E-2</v>
      </c>
    </row>
    <row r="370" spans="1:45" x14ac:dyDescent="0.25">
      <c r="A370" s="16" t="s">
        <v>404</v>
      </c>
      <c r="B370" s="16" t="s">
        <v>15</v>
      </c>
      <c r="C370" s="16" t="s">
        <v>217</v>
      </c>
      <c r="D370" s="16">
        <v>1991</v>
      </c>
      <c r="E370" s="16" t="s">
        <v>864</v>
      </c>
      <c r="F370" s="16" t="s">
        <v>590</v>
      </c>
      <c r="G370" s="10">
        <v>403.75400000000002</v>
      </c>
      <c r="H370" s="73">
        <v>6.0008049999999997</v>
      </c>
      <c r="I370" s="16" t="s">
        <v>6700</v>
      </c>
      <c r="J370" s="71">
        <v>5.4066000000000001E-3</v>
      </c>
      <c r="K370" s="71">
        <v>1.003018</v>
      </c>
      <c r="L370" s="16">
        <v>-1.8606229999999999</v>
      </c>
      <c r="M370" s="16">
        <v>-0.5749107</v>
      </c>
      <c r="N370" s="16">
        <v>-1.2888660000000001</v>
      </c>
      <c r="O370" s="16">
        <v>-0.74634500000000004</v>
      </c>
      <c r="P370" s="16">
        <v>-0.92668989999999996</v>
      </c>
      <c r="Q370" s="16">
        <v>-0.61022860000000001</v>
      </c>
      <c r="R370" s="16">
        <v>0.20530000000000001</v>
      </c>
      <c r="S370" s="16">
        <v>2.0000000000000001E-4</v>
      </c>
      <c r="T370" s="16">
        <v>1E-4</v>
      </c>
      <c r="U370" s="16">
        <v>1.4257</v>
      </c>
      <c r="V370" s="16">
        <v>8.1300000000000008</v>
      </c>
      <c r="W370" s="16">
        <v>1.72</v>
      </c>
      <c r="X370" s="16">
        <v>355.41899999999998</v>
      </c>
      <c r="Y370" s="16">
        <v>33.182000000000002</v>
      </c>
      <c r="Z370" s="16">
        <v>0.12670000000000001</v>
      </c>
      <c r="AA370" s="16">
        <v>0.59981510000000005</v>
      </c>
      <c r="AB370" s="16">
        <v>0</v>
      </c>
      <c r="AC370" s="16">
        <v>26.67</v>
      </c>
      <c r="AD370" s="16">
        <v>20.2</v>
      </c>
      <c r="AE370" s="16">
        <v>0.20150000000000001</v>
      </c>
      <c r="AF370" s="16">
        <v>0</v>
      </c>
      <c r="AG370" s="16">
        <v>7621.44</v>
      </c>
      <c r="AH370" s="16">
        <v>1.2999999999999999E-2</v>
      </c>
      <c r="AI370" s="16">
        <v>35.6</v>
      </c>
      <c r="AJ370" s="16">
        <v>68.900000000000006</v>
      </c>
      <c r="AK370" s="16">
        <v>-0.245</v>
      </c>
      <c r="AL370" s="16">
        <v>-0.84570000000000001</v>
      </c>
      <c r="AM370" s="16">
        <v>-0.51990000000000003</v>
      </c>
      <c r="AN370" s="16">
        <v>-0.501</v>
      </c>
      <c r="AO370" s="16">
        <v>-0.99690000000000001</v>
      </c>
      <c r="AP370" s="16">
        <v>-1.0626</v>
      </c>
      <c r="AR370" s="16">
        <f t="shared" si="41"/>
        <v>1</v>
      </c>
      <c r="AS370" s="5">
        <f t="shared" si="40"/>
        <v>-7.0299999999989815E-4</v>
      </c>
    </row>
    <row r="371" spans="1:45" x14ac:dyDescent="0.25">
      <c r="A371" s="16" t="s">
        <v>404</v>
      </c>
      <c r="B371" s="16" t="s">
        <v>15</v>
      </c>
      <c r="C371" s="16" t="s">
        <v>217</v>
      </c>
      <c r="D371" s="16">
        <v>1992</v>
      </c>
      <c r="E371" s="16" t="s">
        <v>841</v>
      </c>
      <c r="F371" s="16" t="s">
        <v>590</v>
      </c>
      <c r="G371" s="10">
        <v>416.18099999999998</v>
      </c>
      <c r="H371" s="73">
        <v>6.0311190000000003</v>
      </c>
      <c r="I371" s="16" t="s">
        <v>6700</v>
      </c>
      <c r="J371" s="71">
        <v>2.9678E-3</v>
      </c>
      <c r="K371" s="71">
        <v>1.0059990000000001</v>
      </c>
      <c r="L371" s="16">
        <v>-1.8360939999999999</v>
      </c>
      <c r="M371" s="16">
        <v>-0.5745325</v>
      </c>
      <c r="N371" s="16">
        <v>-1.250467</v>
      </c>
      <c r="O371" s="16">
        <v>-0.73802520000000005</v>
      </c>
      <c r="P371" s="16">
        <v>-0.91022479999999995</v>
      </c>
      <c r="Q371" s="16">
        <v>-0.62009729999999996</v>
      </c>
      <c r="R371" s="16">
        <v>0.20530000000000001</v>
      </c>
      <c r="S371" s="16">
        <v>2.9999999999999997E-4</v>
      </c>
      <c r="T371" s="16">
        <v>1E-4</v>
      </c>
      <c r="U371" s="16">
        <v>1.6317999999999999</v>
      </c>
      <c r="V371" s="16">
        <v>8.5500000000000007</v>
      </c>
      <c r="W371" s="16">
        <v>1.84</v>
      </c>
      <c r="X371" s="16">
        <v>355.49200000000002</v>
      </c>
      <c r="Y371" s="16">
        <v>33.504300000000001</v>
      </c>
      <c r="Z371" s="16">
        <v>0.12559999999999999</v>
      </c>
      <c r="AA371" s="16">
        <v>0.5897173</v>
      </c>
      <c r="AB371" s="16">
        <v>0</v>
      </c>
      <c r="AC371" s="16">
        <v>26.67</v>
      </c>
      <c r="AD371" s="16">
        <v>20.46</v>
      </c>
      <c r="AE371" s="16">
        <v>0.20699999999999999</v>
      </c>
      <c r="AF371" s="16">
        <v>2.0000000000000001E-4</v>
      </c>
      <c r="AG371" s="16">
        <v>8013.52</v>
      </c>
      <c r="AH371" s="16">
        <v>1.3100000000000001E-2</v>
      </c>
      <c r="AI371" s="16">
        <v>36.700000000000003</v>
      </c>
      <c r="AJ371" s="16">
        <v>69.7</v>
      </c>
      <c r="AK371" s="16">
        <v>-0.25590000000000002</v>
      </c>
      <c r="AL371" s="16">
        <v>-0.85629999999999995</v>
      </c>
      <c r="AM371" s="16">
        <v>-0.53239999999999998</v>
      </c>
      <c r="AN371" s="16">
        <v>-0.54630000000000001</v>
      </c>
      <c r="AO371" s="16">
        <v>-0.99260000000000004</v>
      </c>
      <c r="AP371" s="16">
        <v>-1.0494000000000001</v>
      </c>
      <c r="AR371" s="16">
        <f t="shared" si="41"/>
        <v>1</v>
      </c>
      <c r="AS371" s="5">
        <f t="shared" si="40"/>
        <v>2.4529000000000023E-2</v>
      </c>
    </row>
    <row r="372" spans="1:45" x14ac:dyDescent="0.25">
      <c r="A372" s="16" t="s">
        <v>404</v>
      </c>
      <c r="B372" s="16" t="s">
        <v>15</v>
      </c>
      <c r="C372" s="16" t="s">
        <v>217</v>
      </c>
      <c r="D372" s="16">
        <v>1993</v>
      </c>
      <c r="E372" s="16" t="s">
        <v>868</v>
      </c>
      <c r="F372" s="16" t="s">
        <v>590</v>
      </c>
      <c r="G372" s="10">
        <v>426.30900000000003</v>
      </c>
      <c r="H372" s="73">
        <v>6.0551649999999997</v>
      </c>
      <c r="I372" s="16" t="s">
        <v>6700</v>
      </c>
      <c r="J372" s="71">
        <v>6.7602000000000001E-3</v>
      </c>
      <c r="K372" s="71">
        <v>1.012823</v>
      </c>
      <c r="L372" s="16">
        <v>-1.8160540000000001</v>
      </c>
      <c r="M372" s="16">
        <v>-0.5749107</v>
      </c>
      <c r="N372" s="16">
        <v>-1.2232970000000001</v>
      </c>
      <c r="O372" s="16">
        <v>-0.72785949999999999</v>
      </c>
      <c r="P372" s="16">
        <v>-0.89384419999999998</v>
      </c>
      <c r="Q372" s="16">
        <v>-0.6299302</v>
      </c>
      <c r="R372" s="16">
        <v>0.20530000000000001</v>
      </c>
      <c r="S372" s="16">
        <v>2.0000000000000001E-4</v>
      </c>
      <c r="T372" s="16">
        <v>1E-4</v>
      </c>
      <c r="U372" s="16">
        <v>1.6926000000000001</v>
      </c>
      <c r="V372" s="16">
        <v>8.9700000000000006</v>
      </c>
      <c r="W372" s="16">
        <v>1.96</v>
      </c>
      <c r="X372" s="16">
        <v>356.2</v>
      </c>
      <c r="Y372" s="16">
        <v>33.826700000000002</v>
      </c>
      <c r="Z372" s="16">
        <v>0.11219999999999999</v>
      </c>
      <c r="AA372" s="16">
        <v>0.50660470000000002</v>
      </c>
      <c r="AB372" s="16">
        <v>0</v>
      </c>
      <c r="AC372" s="16">
        <v>26.67</v>
      </c>
      <c r="AD372" s="16">
        <v>22.6</v>
      </c>
      <c r="AE372" s="16">
        <v>0.21410000000000001</v>
      </c>
      <c r="AF372" s="16">
        <v>4.0000000000000002E-4</v>
      </c>
      <c r="AG372" s="16">
        <v>8115.13</v>
      </c>
      <c r="AH372" s="16">
        <v>1.3299999999999999E-2</v>
      </c>
      <c r="AI372" s="16">
        <v>37.799999999999997</v>
      </c>
      <c r="AJ372" s="16">
        <v>70.5</v>
      </c>
      <c r="AK372" s="16">
        <v>-0.26669999999999999</v>
      </c>
      <c r="AL372" s="16">
        <v>-0.8669</v>
      </c>
      <c r="AM372" s="16">
        <v>-0.54490000000000005</v>
      </c>
      <c r="AN372" s="16">
        <v>-0.59160000000000001</v>
      </c>
      <c r="AO372" s="16">
        <v>-0.98819999999999997</v>
      </c>
      <c r="AP372" s="16">
        <v>-1.0362</v>
      </c>
      <c r="AR372" s="16">
        <f t="shared" si="41"/>
        <v>1</v>
      </c>
      <c r="AS372" s="5">
        <f t="shared" si="40"/>
        <v>2.0039999999999836E-2</v>
      </c>
    </row>
    <row r="373" spans="1:45" x14ac:dyDescent="0.25">
      <c r="A373" s="16" t="s">
        <v>404</v>
      </c>
      <c r="B373" s="16" t="s">
        <v>15</v>
      </c>
      <c r="C373" s="16" t="s">
        <v>217</v>
      </c>
      <c r="D373" s="16">
        <v>1994</v>
      </c>
      <c r="E373" s="16" t="s">
        <v>847</v>
      </c>
      <c r="F373" s="16" t="s">
        <v>590</v>
      </c>
      <c r="G373" s="10">
        <v>433.41199999999998</v>
      </c>
      <c r="H373" s="73">
        <v>6.0716900000000003</v>
      </c>
      <c r="I373" s="16" t="s">
        <v>6700</v>
      </c>
      <c r="J373" s="71">
        <v>2.6245999999999999E-3</v>
      </c>
      <c r="K373" s="71">
        <v>1.015485</v>
      </c>
      <c r="L373" s="16">
        <v>-1.7893019999999999</v>
      </c>
      <c r="M373" s="16">
        <v>-0.5745325</v>
      </c>
      <c r="N373" s="16">
        <v>-1.2113389999999999</v>
      </c>
      <c r="O373" s="16">
        <v>-0.68941490000000005</v>
      </c>
      <c r="P373" s="16">
        <v>-0.87731870000000001</v>
      </c>
      <c r="Q373" s="16">
        <v>-0.63979640000000004</v>
      </c>
      <c r="R373" s="16">
        <v>0.20530000000000001</v>
      </c>
      <c r="S373" s="16">
        <v>2.9999999999999997E-4</v>
      </c>
      <c r="T373" s="16">
        <v>1E-4</v>
      </c>
      <c r="U373" s="16">
        <v>1.633</v>
      </c>
      <c r="V373" s="16">
        <v>9.39</v>
      </c>
      <c r="W373" s="16">
        <v>2.08</v>
      </c>
      <c r="X373" s="16">
        <v>356.50799999999998</v>
      </c>
      <c r="Y373" s="16">
        <v>34.149000000000001</v>
      </c>
      <c r="Z373" s="16">
        <v>0.1222</v>
      </c>
      <c r="AA373" s="16">
        <v>0.46893210000000002</v>
      </c>
      <c r="AB373" s="16">
        <v>0</v>
      </c>
      <c r="AC373" s="16">
        <v>26.67</v>
      </c>
      <c r="AD373" s="16">
        <v>23.57</v>
      </c>
      <c r="AE373" s="16">
        <v>0.2235</v>
      </c>
      <c r="AF373" s="16">
        <v>8.9999999999999998E-4</v>
      </c>
      <c r="AG373" s="16">
        <v>8440.76</v>
      </c>
      <c r="AH373" s="16">
        <v>1.35E-2</v>
      </c>
      <c r="AI373" s="16">
        <v>38.9</v>
      </c>
      <c r="AJ373" s="16">
        <v>71.3</v>
      </c>
      <c r="AK373" s="16">
        <v>-0.27760000000000001</v>
      </c>
      <c r="AL373" s="16">
        <v>-0.87749999999999995</v>
      </c>
      <c r="AM373" s="16">
        <v>-0.55730000000000002</v>
      </c>
      <c r="AN373" s="16">
        <v>-0.63700000000000001</v>
      </c>
      <c r="AO373" s="16">
        <v>-0.9839</v>
      </c>
      <c r="AP373" s="16">
        <v>-1.0229999999999999</v>
      </c>
      <c r="AR373" s="16">
        <f t="shared" si="41"/>
        <v>1</v>
      </c>
      <c r="AS373" s="5">
        <f t="shared" si="40"/>
        <v>2.6752000000000109E-2</v>
      </c>
    </row>
    <row r="374" spans="1:45" x14ac:dyDescent="0.25">
      <c r="A374" s="16" t="s">
        <v>404</v>
      </c>
      <c r="B374" s="16" t="s">
        <v>15</v>
      </c>
      <c r="C374" s="16" t="s">
        <v>217</v>
      </c>
      <c r="D374" s="16">
        <v>1995</v>
      </c>
      <c r="E374" s="16" t="s">
        <v>863</v>
      </c>
      <c r="F374" s="16" t="s">
        <v>590</v>
      </c>
      <c r="G374" s="10">
        <v>445.91899999999998</v>
      </c>
      <c r="H374" s="73">
        <v>6.1001370000000001</v>
      </c>
      <c r="I374" s="16" t="s">
        <v>6700</v>
      </c>
      <c r="J374" s="71">
        <v>5.3660000000000001E-3</v>
      </c>
      <c r="K374" s="71">
        <v>1.020948</v>
      </c>
      <c r="L374" s="16">
        <v>-1.7635719999999999</v>
      </c>
      <c r="M374" s="16">
        <v>-0.57415439999999995</v>
      </c>
      <c r="N374" s="16">
        <v>-1.186604</v>
      </c>
      <c r="O374" s="16">
        <v>-0.6656801</v>
      </c>
      <c r="P374" s="16">
        <v>-0.860572</v>
      </c>
      <c r="Q374" s="16">
        <v>-0.64964710000000003</v>
      </c>
      <c r="R374" s="16">
        <v>0.20530000000000001</v>
      </c>
      <c r="S374" s="16">
        <v>4.0000000000000002E-4</v>
      </c>
      <c r="T374" s="16">
        <v>1E-4</v>
      </c>
      <c r="U374" s="16">
        <v>1.6695</v>
      </c>
      <c r="V374" s="16">
        <v>9.81</v>
      </c>
      <c r="W374" s="16">
        <v>2.2000000000000002</v>
      </c>
      <c r="X374" s="16">
        <v>357.23500000000001</v>
      </c>
      <c r="Y374" s="16">
        <v>34.471400000000003</v>
      </c>
      <c r="Z374" s="16">
        <v>0.125</v>
      </c>
      <c r="AA374" s="16">
        <v>0.43494909999999998</v>
      </c>
      <c r="AB374" s="16">
        <v>0</v>
      </c>
      <c r="AC374" s="16">
        <v>26.67</v>
      </c>
      <c r="AD374" s="16">
        <v>24.445</v>
      </c>
      <c r="AE374" s="16">
        <v>0.23910000000000001</v>
      </c>
      <c r="AF374" s="16">
        <v>2.0999999999999999E-3</v>
      </c>
      <c r="AG374" s="16">
        <v>9124.5499999999993</v>
      </c>
      <c r="AH374" s="16">
        <v>1.3599999999999999E-2</v>
      </c>
      <c r="AI374" s="16">
        <v>40</v>
      </c>
      <c r="AJ374" s="16">
        <v>72.099999999999994</v>
      </c>
      <c r="AK374" s="16">
        <v>-0.28849999999999998</v>
      </c>
      <c r="AL374" s="16">
        <v>-0.8881</v>
      </c>
      <c r="AM374" s="16">
        <v>-0.56979999999999997</v>
      </c>
      <c r="AN374" s="16">
        <v>-0.68230000000000002</v>
      </c>
      <c r="AO374" s="16">
        <v>-0.97950000000000004</v>
      </c>
      <c r="AP374" s="16">
        <v>-1.0098</v>
      </c>
      <c r="AR374" s="16">
        <f t="shared" si="41"/>
        <v>1</v>
      </c>
      <c r="AS374" s="5">
        <f t="shared" si="40"/>
        <v>2.5730000000000031E-2</v>
      </c>
    </row>
    <row r="375" spans="1:45" x14ac:dyDescent="0.25">
      <c r="A375" s="16" t="s">
        <v>404</v>
      </c>
      <c r="B375" s="16" t="s">
        <v>15</v>
      </c>
      <c r="C375" s="16" t="s">
        <v>217</v>
      </c>
      <c r="D375" s="16">
        <v>1996</v>
      </c>
      <c r="E375" s="16" t="s">
        <v>845</v>
      </c>
      <c r="F375" s="16" t="s">
        <v>590</v>
      </c>
      <c r="G375" s="10">
        <v>456.238</v>
      </c>
      <c r="H375" s="73">
        <v>6.1230140000000004</v>
      </c>
      <c r="I375" s="16" t="s">
        <v>6700</v>
      </c>
      <c r="J375" s="71">
        <v>3.1365999999999998E-3</v>
      </c>
      <c r="K375" s="71">
        <v>1.0241560000000001</v>
      </c>
      <c r="L375" s="16">
        <v>-1.6898260000000001</v>
      </c>
      <c r="M375" s="16">
        <v>-0.5745325</v>
      </c>
      <c r="N375" s="16">
        <v>-1.15757</v>
      </c>
      <c r="O375" s="16">
        <v>-0.58035709999999996</v>
      </c>
      <c r="P375" s="16">
        <v>-0.84398910000000005</v>
      </c>
      <c r="Q375" s="16">
        <v>-0.61752739999999995</v>
      </c>
      <c r="R375" s="16">
        <v>0.20530000000000001</v>
      </c>
      <c r="S375" s="16">
        <v>2.9999999999999997E-4</v>
      </c>
      <c r="T375" s="16">
        <v>1E-4</v>
      </c>
      <c r="U375" s="16">
        <v>1.706</v>
      </c>
      <c r="V375" s="16">
        <v>10.432</v>
      </c>
      <c r="W375" s="16">
        <v>2.3260000000000001</v>
      </c>
      <c r="X375" s="16">
        <v>357.89800000000002</v>
      </c>
      <c r="Y375" s="16">
        <v>34.793700000000001</v>
      </c>
      <c r="Z375" s="16">
        <v>0.151</v>
      </c>
      <c r="AA375" s="16">
        <v>0.34737020000000002</v>
      </c>
      <c r="AB375" s="16">
        <v>0</v>
      </c>
      <c r="AC375" s="16">
        <v>26.67</v>
      </c>
      <c r="AD375" s="16">
        <v>26.7</v>
      </c>
      <c r="AE375" s="16">
        <v>0.25819999999999999</v>
      </c>
      <c r="AF375" s="16">
        <v>3.3E-3</v>
      </c>
      <c r="AG375" s="16">
        <v>9483.65</v>
      </c>
      <c r="AH375" s="16">
        <v>1.3599999999999999E-2</v>
      </c>
      <c r="AI375" s="16">
        <v>41.1</v>
      </c>
      <c r="AJ375" s="16">
        <v>72.900000000000006</v>
      </c>
      <c r="AK375" s="16">
        <v>-0.12379999999999999</v>
      </c>
      <c r="AL375" s="16">
        <v>-0.73299999999999998</v>
      </c>
      <c r="AM375" s="16">
        <v>-0.72799999999999998</v>
      </c>
      <c r="AN375" s="16">
        <v>-0.61209999999999998</v>
      </c>
      <c r="AO375" s="16">
        <v>-1.0608</v>
      </c>
      <c r="AP375" s="16">
        <v>-0.96199999999999997</v>
      </c>
      <c r="AR375" s="16">
        <f t="shared" si="41"/>
        <v>1</v>
      </c>
      <c r="AS375" s="5">
        <f t="shared" si="40"/>
        <v>7.3745999999999867E-2</v>
      </c>
    </row>
    <row r="376" spans="1:45" x14ac:dyDescent="0.25">
      <c r="A376" s="16" t="s">
        <v>404</v>
      </c>
      <c r="B376" s="16" t="s">
        <v>15</v>
      </c>
      <c r="C376" s="16" t="s">
        <v>217</v>
      </c>
      <c r="D376" s="16">
        <v>1997</v>
      </c>
      <c r="E376" s="16" t="s">
        <v>867</v>
      </c>
      <c r="F376" s="16" t="s">
        <v>590</v>
      </c>
      <c r="G376" s="10">
        <v>466.77199999999999</v>
      </c>
      <c r="H376" s="73">
        <v>6.145842</v>
      </c>
      <c r="I376" s="16" t="s">
        <v>6700</v>
      </c>
      <c r="J376" s="71">
        <v>3.4513999999999999E-3</v>
      </c>
      <c r="K376" s="71">
        <v>1.0276970000000001</v>
      </c>
      <c r="L376" s="16">
        <v>-1.6351659999999999</v>
      </c>
      <c r="M376" s="16">
        <v>-0.5745325</v>
      </c>
      <c r="N376" s="16">
        <v>-1.106711</v>
      </c>
      <c r="O376" s="16">
        <v>-0.60037450000000003</v>
      </c>
      <c r="P376" s="16">
        <v>-0.82750729999999995</v>
      </c>
      <c r="Q376" s="16">
        <v>-0.53905040000000004</v>
      </c>
      <c r="R376" s="16">
        <v>0.20530000000000001</v>
      </c>
      <c r="S376" s="16">
        <v>2.9999999999999997E-4</v>
      </c>
      <c r="T376" s="16">
        <v>1E-4</v>
      </c>
      <c r="U376" s="16">
        <v>1.9524999999999999</v>
      </c>
      <c r="V376" s="16">
        <v>11.054</v>
      </c>
      <c r="W376" s="16">
        <v>2.452</v>
      </c>
      <c r="X376" s="16">
        <v>358.52</v>
      </c>
      <c r="Y376" s="16">
        <v>35.116100000000003</v>
      </c>
      <c r="Z376" s="16">
        <v>0.1182</v>
      </c>
      <c r="AA376" s="16">
        <v>0.24639230000000001</v>
      </c>
      <c r="AB376" s="16">
        <v>0</v>
      </c>
      <c r="AC376" s="16">
        <v>26.67</v>
      </c>
      <c r="AD376" s="16">
        <v>29.3</v>
      </c>
      <c r="AE376" s="16">
        <v>0.29449999999999998</v>
      </c>
      <c r="AF376" s="16">
        <v>2.0799999999999999E-2</v>
      </c>
      <c r="AG376" s="16">
        <v>9595.86</v>
      </c>
      <c r="AH376" s="16">
        <v>1.55E-2</v>
      </c>
      <c r="AI376" s="16">
        <v>42.2</v>
      </c>
      <c r="AJ376" s="16">
        <v>73.599999999999994</v>
      </c>
      <c r="AK376" s="16">
        <v>-0.14660000000000001</v>
      </c>
      <c r="AL376" s="16">
        <v>-0.58609999999999995</v>
      </c>
      <c r="AM376" s="16">
        <v>-0.5766</v>
      </c>
      <c r="AN376" s="16">
        <v>-0.53280000000000005</v>
      </c>
      <c r="AO376" s="16">
        <v>-0.9778</v>
      </c>
      <c r="AP376" s="16">
        <v>-0.94610000000000005</v>
      </c>
      <c r="AR376" s="16">
        <f t="shared" si="41"/>
        <v>1</v>
      </c>
      <c r="AS376" s="5">
        <f t="shared" si="40"/>
        <v>5.4660000000000153E-2</v>
      </c>
    </row>
    <row r="377" spans="1:45" x14ac:dyDescent="0.25">
      <c r="A377" s="16" t="s">
        <v>404</v>
      </c>
      <c r="B377" s="16" t="s">
        <v>15</v>
      </c>
      <c r="C377" s="16" t="s">
        <v>217</v>
      </c>
      <c r="D377" s="16">
        <v>1998</v>
      </c>
      <c r="E377" s="16" t="s">
        <v>854</v>
      </c>
      <c r="F377" s="16" t="s">
        <v>590</v>
      </c>
      <c r="G377" s="10">
        <v>480.86900000000003</v>
      </c>
      <c r="H377" s="73">
        <v>6.1755940000000002</v>
      </c>
      <c r="I377" s="16" t="s">
        <v>6700</v>
      </c>
      <c r="J377" s="71">
        <v>1.2689999999999999E-4</v>
      </c>
      <c r="K377" s="71">
        <v>1.027827</v>
      </c>
      <c r="L377" s="16">
        <v>-1.53135</v>
      </c>
      <c r="M377" s="16">
        <v>-0.57415439999999995</v>
      </c>
      <c r="N377" s="16">
        <v>-1.100846</v>
      </c>
      <c r="O377" s="16">
        <v>-0.47189170000000003</v>
      </c>
      <c r="P377" s="16">
        <v>-0.81055330000000003</v>
      </c>
      <c r="Q377" s="16">
        <v>-0.46053860000000002</v>
      </c>
      <c r="R377" s="16">
        <v>0.20530000000000001</v>
      </c>
      <c r="S377" s="16">
        <v>4.0000000000000002E-4</v>
      </c>
      <c r="T377" s="16">
        <v>1E-4</v>
      </c>
      <c r="U377" s="16">
        <v>1.7788999999999999</v>
      </c>
      <c r="V377" s="16">
        <v>11.676</v>
      </c>
      <c r="W377" s="16">
        <v>2.5779999999999998</v>
      </c>
      <c r="X377" s="16">
        <v>359.01499999999999</v>
      </c>
      <c r="Y377" s="16">
        <v>35.438400000000001</v>
      </c>
      <c r="Z377" s="16">
        <v>0.20330000000000001</v>
      </c>
      <c r="AA377" s="16">
        <v>0.35669129999999999</v>
      </c>
      <c r="AB377" s="16">
        <v>0</v>
      </c>
      <c r="AC377" s="16">
        <v>26.67</v>
      </c>
      <c r="AD377" s="16">
        <v>26.46</v>
      </c>
      <c r="AE377" s="16">
        <v>0.32369999999999999</v>
      </c>
      <c r="AF377" s="16">
        <v>5.8799999999999998E-2</v>
      </c>
      <c r="AG377" s="16">
        <v>10210.1</v>
      </c>
      <c r="AH377" s="16">
        <v>1.55E-2</v>
      </c>
      <c r="AI377" s="16">
        <v>43.3</v>
      </c>
      <c r="AJ377" s="16">
        <v>74.400000000000006</v>
      </c>
      <c r="AK377" s="16">
        <v>-0.16930000000000001</v>
      </c>
      <c r="AL377" s="16">
        <v>-0.43909999999999999</v>
      </c>
      <c r="AM377" s="16">
        <v>-0.42520000000000002</v>
      </c>
      <c r="AN377" s="16">
        <v>-0.45350000000000001</v>
      </c>
      <c r="AO377" s="16">
        <v>-0.89480000000000004</v>
      </c>
      <c r="AP377" s="16">
        <v>-0.93020000000000003</v>
      </c>
      <c r="AR377" s="16">
        <f t="shared" si="41"/>
        <v>1</v>
      </c>
      <c r="AS377" s="5">
        <f t="shared" si="40"/>
        <v>0.10381599999999991</v>
      </c>
    </row>
    <row r="378" spans="1:45" x14ac:dyDescent="0.25">
      <c r="A378" s="16" t="s">
        <v>404</v>
      </c>
      <c r="B378" s="16" t="s">
        <v>15</v>
      </c>
      <c r="C378" s="16" t="s">
        <v>217</v>
      </c>
      <c r="D378" s="16">
        <v>1999</v>
      </c>
      <c r="E378" s="16" t="s">
        <v>842</v>
      </c>
      <c r="F378" s="16" t="s">
        <v>590</v>
      </c>
      <c r="G378" s="10">
        <v>493.255</v>
      </c>
      <c r="H378" s="73">
        <v>6.2010259999999997</v>
      </c>
      <c r="I378" s="16" t="s">
        <v>6700</v>
      </c>
      <c r="J378" s="71">
        <v>-2.6852999999999998E-3</v>
      </c>
      <c r="K378" s="71">
        <v>1.0250710000000001</v>
      </c>
      <c r="L378" s="16">
        <v>-1.5739879999999999</v>
      </c>
      <c r="M378" s="16">
        <v>-0.57415439999999995</v>
      </c>
      <c r="N378" s="16">
        <v>-1.0363599999999999</v>
      </c>
      <c r="O378" s="16">
        <v>-0.55706389999999995</v>
      </c>
      <c r="P378" s="16">
        <v>-0.79433310000000001</v>
      </c>
      <c r="Q378" s="16">
        <v>-0.55252020000000002</v>
      </c>
      <c r="R378" s="16">
        <v>0.20530000000000001</v>
      </c>
      <c r="S378" s="16">
        <v>4.0000000000000002E-4</v>
      </c>
      <c r="T378" s="16">
        <v>1E-4</v>
      </c>
      <c r="U378" s="16">
        <v>2.1328</v>
      </c>
      <c r="V378" s="16">
        <v>12.298</v>
      </c>
      <c r="W378" s="16">
        <v>2.7040000000000002</v>
      </c>
      <c r="X378" s="16">
        <v>360.00400000000002</v>
      </c>
      <c r="Y378" s="16">
        <v>35.760800000000003</v>
      </c>
      <c r="Z378" s="16">
        <v>0.23430000000000001</v>
      </c>
      <c r="AA378" s="16">
        <v>0.79788729999999997</v>
      </c>
      <c r="AB378" s="16">
        <v>0</v>
      </c>
      <c r="AC378" s="16">
        <v>26.67</v>
      </c>
      <c r="AD378" s="16">
        <v>15.1</v>
      </c>
      <c r="AE378" s="16">
        <v>0.33310000000000001</v>
      </c>
      <c r="AF378" s="16">
        <v>0.11459999999999999</v>
      </c>
      <c r="AG378" s="16">
        <v>11223.6</v>
      </c>
      <c r="AH378" s="16">
        <v>1.54E-2</v>
      </c>
      <c r="AI378" s="16">
        <v>44.3</v>
      </c>
      <c r="AJ378" s="16">
        <v>75.2</v>
      </c>
      <c r="AK378" s="16">
        <v>-0.2419</v>
      </c>
      <c r="AL378" s="16">
        <v>-0.69089999999999996</v>
      </c>
      <c r="AM378" s="16">
        <v>-0.49390000000000001</v>
      </c>
      <c r="AN378" s="16">
        <v>-0.60940000000000005</v>
      </c>
      <c r="AO378" s="16">
        <v>-0.88400000000000001</v>
      </c>
      <c r="AP378" s="16">
        <v>-0.93830000000000002</v>
      </c>
      <c r="AR378" s="16">
        <f t="shared" si="41"/>
        <v>1</v>
      </c>
      <c r="AS378" s="5">
        <f t="shared" si="40"/>
        <v>-4.2637999999999954E-2</v>
      </c>
    </row>
    <row r="379" spans="1:45" x14ac:dyDescent="0.25">
      <c r="A379" s="16" t="s">
        <v>404</v>
      </c>
      <c r="B379" s="16" t="s">
        <v>15</v>
      </c>
      <c r="C379" s="16" t="s">
        <v>217</v>
      </c>
      <c r="D379" s="16">
        <v>2000</v>
      </c>
      <c r="E379" s="16" t="s">
        <v>855</v>
      </c>
      <c r="F379" s="16" t="s">
        <v>590</v>
      </c>
      <c r="G379" s="10">
        <v>509.29300000000001</v>
      </c>
      <c r="H379" s="73">
        <v>6.2330240000000003</v>
      </c>
      <c r="I379" s="16">
        <v>131581243</v>
      </c>
      <c r="J379" s="71">
        <v>2.4190000000000001E-3</v>
      </c>
      <c r="K379" s="71">
        <v>1.0275529999999999</v>
      </c>
      <c r="L379" s="16">
        <v>-1.5418989999999999</v>
      </c>
      <c r="M379" s="16">
        <v>-0.57191210000000003</v>
      </c>
      <c r="N379" s="16">
        <v>-1.012777</v>
      </c>
      <c r="O379" s="16">
        <v>-0.44499569999999999</v>
      </c>
      <c r="P379" s="16">
        <v>-0.77682819999999997</v>
      </c>
      <c r="Q379" s="16">
        <v>-0.64446590000000004</v>
      </c>
      <c r="R379" s="16">
        <v>0.20530000000000001</v>
      </c>
      <c r="S379" s="16">
        <v>5.0000000000000001E-4</v>
      </c>
      <c r="T379" s="16">
        <v>2.9999999999999997E-4</v>
      </c>
      <c r="U379" s="16">
        <v>2.1251000000000002</v>
      </c>
      <c r="V379" s="16">
        <v>12.92</v>
      </c>
      <c r="W379" s="16">
        <v>2.83</v>
      </c>
      <c r="X379" s="16">
        <v>360.541</v>
      </c>
      <c r="Y379" s="16">
        <v>36.083100000000002</v>
      </c>
      <c r="Z379" s="16">
        <v>0.22270000000000001</v>
      </c>
      <c r="AA379" s="16">
        <v>0.42504550000000002</v>
      </c>
      <c r="AB379" s="16">
        <v>0</v>
      </c>
      <c r="AC379" s="16">
        <v>26.67</v>
      </c>
      <c r="AD379" s="16">
        <v>24.7</v>
      </c>
      <c r="AE379" s="16">
        <v>0.37109999999999999</v>
      </c>
      <c r="AF379" s="16">
        <v>0.21079999999999999</v>
      </c>
      <c r="AG379" s="16">
        <v>12013.2</v>
      </c>
      <c r="AH379" s="16">
        <v>1.5800000000000002E-2</v>
      </c>
      <c r="AI379" s="16">
        <v>45.4</v>
      </c>
      <c r="AJ379" s="16">
        <v>76</v>
      </c>
      <c r="AK379" s="16">
        <v>-0.31440000000000001</v>
      </c>
      <c r="AL379" s="16">
        <v>-0.94269999999999998</v>
      </c>
      <c r="AM379" s="16">
        <v>-0.5625</v>
      </c>
      <c r="AN379" s="16">
        <v>-0.76529999999999998</v>
      </c>
      <c r="AO379" s="16">
        <v>-0.87319999999999998</v>
      </c>
      <c r="AP379" s="16">
        <v>-0.94640000000000002</v>
      </c>
      <c r="AR379" s="16">
        <f t="shared" si="41"/>
        <v>0</v>
      </c>
      <c r="AS379" s="5">
        <f t="shared" si="40"/>
        <v>3.2089000000000034E-2</v>
      </c>
    </row>
    <row r="380" spans="1:45" x14ac:dyDescent="0.25">
      <c r="A380" s="16" t="s">
        <v>404</v>
      </c>
      <c r="B380" s="16" t="s">
        <v>15</v>
      </c>
      <c r="C380" s="16" t="s">
        <v>217</v>
      </c>
      <c r="D380" s="16">
        <v>2001</v>
      </c>
      <c r="E380" s="16" t="s">
        <v>857</v>
      </c>
      <c r="F380" s="16" t="s">
        <v>590</v>
      </c>
      <c r="G380" s="10">
        <v>525.072</v>
      </c>
      <c r="H380" s="73">
        <v>6.2635350000000001</v>
      </c>
      <c r="I380" s="16">
        <v>134107160</v>
      </c>
      <c r="J380" s="71">
        <v>-1.08171E-2</v>
      </c>
      <c r="K380" s="71">
        <v>1.0164979999999999</v>
      </c>
      <c r="L380" s="16">
        <v>-1.632477</v>
      </c>
      <c r="M380" s="16">
        <v>-0.57191210000000003</v>
      </c>
      <c r="N380" s="16">
        <v>-0.99092970000000002</v>
      </c>
      <c r="O380" s="16">
        <v>-0.60163180000000005</v>
      </c>
      <c r="P380" s="16">
        <v>-0.76000389999999995</v>
      </c>
      <c r="Q380" s="16">
        <v>-0.72752450000000002</v>
      </c>
      <c r="R380" s="16">
        <v>0.20530000000000001</v>
      </c>
      <c r="S380" s="16">
        <v>5.0000000000000001E-4</v>
      </c>
      <c r="T380" s="16">
        <v>2.9999999999999997E-4</v>
      </c>
      <c r="U380" s="16">
        <v>2.1718999999999999</v>
      </c>
      <c r="V380" s="16">
        <v>13.416</v>
      </c>
      <c r="W380" s="16">
        <v>2.8559999999999999</v>
      </c>
      <c r="X380" s="16">
        <v>361.27699999999999</v>
      </c>
      <c r="Y380" s="16">
        <v>36.405500000000004</v>
      </c>
      <c r="Z380" s="16">
        <v>0.21079999999999999</v>
      </c>
      <c r="AA380" s="16">
        <v>0.84060869999999999</v>
      </c>
      <c r="AB380" s="16">
        <v>0</v>
      </c>
      <c r="AC380" s="16">
        <v>26.67</v>
      </c>
      <c r="AD380" s="16">
        <v>14</v>
      </c>
      <c r="AE380" s="16">
        <v>0.41930000000000001</v>
      </c>
      <c r="AF380" s="16">
        <v>0.38600000000000001</v>
      </c>
      <c r="AG380" s="16">
        <v>13000.8</v>
      </c>
      <c r="AH380" s="16">
        <v>1.6E-2</v>
      </c>
      <c r="AI380" s="16">
        <v>46.5</v>
      </c>
      <c r="AJ380" s="16">
        <v>76.7</v>
      </c>
      <c r="AK380" s="16">
        <v>-0.41839999999999999</v>
      </c>
      <c r="AL380" s="16">
        <v>-1.0599000000000001</v>
      </c>
      <c r="AM380" s="16">
        <v>-0.62909999999999999</v>
      </c>
      <c r="AN380" s="16">
        <v>-0.92120000000000002</v>
      </c>
      <c r="AO380" s="16">
        <v>-0.94259999999999999</v>
      </c>
      <c r="AP380" s="16">
        <v>-0.9234</v>
      </c>
      <c r="AR380" s="16">
        <f t="shared" si="41"/>
        <v>0</v>
      </c>
      <c r="AS380" s="5">
        <f t="shared" si="40"/>
        <v>-9.0578000000000047E-2</v>
      </c>
    </row>
    <row r="381" spans="1:45" x14ac:dyDescent="0.25">
      <c r="A381" s="16" t="s">
        <v>404</v>
      </c>
      <c r="B381" s="16" t="s">
        <v>15</v>
      </c>
      <c r="C381" s="16" t="s">
        <v>217</v>
      </c>
      <c r="D381" s="16">
        <v>2002</v>
      </c>
      <c r="E381" s="16" t="s">
        <v>846</v>
      </c>
      <c r="F381" s="16" t="s">
        <v>590</v>
      </c>
      <c r="G381" s="10">
        <v>535.24699999999996</v>
      </c>
      <c r="H381" s="73">
        <v>6.2827279999999996</v>
      </c>
      <c r="I381" s="16">
        <v>136600667</v>
      </c>
      <c r="J381" s="71">
        <v>-1.55135E-2</v>
      </c>
      <c r="K381" s="71">
        <v>1.00085</v>
      </c>
      <c r="L381" s="16">
        <v>-1.6338790000000001</v>
      </c>
      <c r="M381" s="16">
        <v>-0.57191210000000003</v>
      </c>
      <c r="N381" s="16">
        <v>-0.99039790000000005</v>
      </c>
      <c r="O381" s="16">
        <v>-0.5465624</v>
      </c>
      <c r="P381" s="16">
        <v>-0.74186719999999995</v>
      </c>
      <c r="Q381" s="16">
        <v>-0.81054689999999996</v>
      </c>
      <c r="R381" s="16">
        <v>0.20530000000000001</v>
      </c>
      <c r="S381" s="16">
        <v>5.0000000000000001E-4</v>
      </c>
      <c r="T381" s="16">
        <v>2.9999999999999997E-4</v>
      </c>
      <c r="U381" s="16">
        <v>2.0171000000000001</v>
      </c>
      <c r="V381" s="16">
        <v>13.912000000000001</v>
      </c>
      <c r="W381" s="16">
        <v>2.8820000000000001</v>
      </c>
      <c r="X381" s="16">
        <v>361.995</v>
      </c>
      <c r="Y381" s="16">
        <v>36.727800000000002</v>
      </c>
      <c r="Z381" s="16">
        <v>0.19980000000000001</v>
      </c>
      <c r="AA381" s="16">
        <v>0.63865269999999996</v>
      </c>
      <c r="AB381" s="16">
        <v>0</v>
      </c>
      <c r="AC381" s="16">
        <v>26.67</v>
      </c>
      <c r="AD381" s="16">
        <v>19.2</v>
      </c>
      <c r="AE381" s="16">
        <v>0.44230000000000003</v>
      </c>
      <c r="AF381" s="16">
        <v>0.78459999999999996</v>
      </c>
      <c r="AG381" s="16">
        <v>13701.2</v>
      </c>
      <c r="AH381" s="16">
        <v>1.6299999999999999E-2</v>
      </c>
      <c r="AI381" s="16">
        <v>47.6</v>
      </c>
      <c r="AJ381" s="16">
        <v>77.5</v>
      </c>
      <c r="AK381" s="16">
        <v>-0.52239999999999998</v>
      </c>
      <c r="AL381" s="16">
        <v>-1.1771</v>
      </c>
      <c r="AM381" s="16">
        <v>-0.69569999999999999</v>
      </c>
      <c r="AN381" s="16">
        <v>-1.0770999999999999</v>
      </c>
      <c r="AO381" s="16">
        <v>-1.0119</v>
      </c>
      <c r="AP381" s="16">
        <v>-0.90029999999999999</v>
      </c>
      <c r="AR381" s="16">
        <f t="shared" si="41"/>
        <v>0</v>
      </c>
      <c r="AS381" s="5">
        <f t="shared" si="40"/>
        <v>-1.4020000000001254E-3</v>
      </c>
    </row>
    <row r="382" spans="1:45" x14ac:dyDescent="0.25">
      <c r="A382" s="16" t="s">
        <v>404</v>
      </c>
      <c r="B382" s="16" t="s">
        <v>15</v>
      </c>
      <c r="C382" s="16" t="s">
        <v>217</v>
      </c>
      <c r="D382" s="16">
        <v>2003</v>
      </c>
      <c r="E382" s="16" t="s">
        <v>862</v>
      </c>
      <c r="F382" s="16" t="s">
        <v>590</v>
      </c>
      <c r="G382" s="10">
        <v>550.86300000000006</v>
      </c>
      <c r="H382" s="73">
        <v>6.3114860000000004</v>
      </c>
      <c r="I382" s="16">
        <v>139019001</v>
      </c>
      <c r="J382" s="71">
        <v>-1.21411E-2</v>
      </c>
      <c r="K382" s="71">
        <v>0.98877230000000005</v>
      </c>
      <c r="L382" s="16">
        <v>-1.6633249999999999</v>
      </c>
      <c r="M382" s="16">
        <v>-0.57191210000000003</v>
      </c>
      <c r="N382" s="16">
        <v>-0.96179829999999999</v>
      </c>
      <c r="O382" s="16">
        <v>-0.59576200000000001</v>
      </c>
      <c r="P382" s="16">
        <v>-0.72434229999999999</v>
      </c>
      <c r="Q382" s="16">
        <v>-0.87480930000000001</v>
      </c>
      <c r="R382" s="16">
        <v>0.20530000000000001</v>
      </c>
      <c r="S382" s="16">
        <v>5.0000000000000001E-4</v>
      </c>
      <c r="T382" s="16">
        <v>2.9999999999999997E-4</v>
      </c>
      <c r="U382" s="16">
        <v>2.0693999999999999</v>
      </c>
      <c r="V382" s="16">
        <v>14.407999999999999</v>
      </c>
      <c r="W382" s="16">
        <v>2.9079999999999999</v>
      </c>
      <c r="X382" s="16">
        <v>363.7</v>
      </c>
      <c r="Y382" s="16">
        <v>37.050199999999997</v>
      </c>
      <c r="Z382" s="16">
        <v>0.15279999999999999</v>
      </c>
      <c r="AA382" s="16">
        <v>0.54544230000000005</v>
      </c>
      <c r="AB382" s="16">
        <v>0</v>
      </c>
      <c r="AC382" s="16">
        <v>26.67</v>
      </c>
      <c r="AD382" s="16">
        <v>21.6</v>
      </c>
      <c r="AE382" s="16">
        <v>0.53310000000000002</v>
      </c>
      <c r="AF382" s="16">
        <v>0.98070000000000002</v>
      </c>
      <c r="AG382" s="16">
        <v>14222.2</v>
      </c>
      <c r="AH382" s="16">
        <v>1.6400000000000001E-2</v>
      </c>
      <c r="AI382" s="16">
        <v>48.6</v>
      </c>
      <c r="AJ382" s="16">
        <v>78.3</v>
      </c>
      <c r="AK382" s="16">
        <v>-0.63129999999999997</v>
      </c>
      <c r="AL382" s="16">
        <v>-1.3337000000000001</v>
      </c>
      <c r="AM382" s="16">
        <v>-0.70550000000000002</v>
      </c>
      <c r="AN382" s="16">
        <v>-1.1398999999999999</v>
      </c>
      <c r="AO382" s="16">
        <v>-0.92400000000000004</v>
      </c>
      <c r="AP382" s="16">
        <v>-1.0246999999999999</v>
      </c>
      <c r="AR382" s="16">
        <f t="shared" si="41"/>
        <v>0</v>
      </c>
      <c r="AS382" s="5">
        <f t="shared" si="40"/>
        <v>-2.9445999999999861E-2</v>
      </c>
    </row>
    <row r="383" spans="1:45" x14ac:dyDescent="0.25">
      <c r="A383" s="16" t="s">
        <v>404</v>
      </c>
      <c r="B383" s="16" t="s">
        <v>15</v>
      </c>
      <c r="C383" s="16" t="s">
        <v>217</v>
      </c>
      <c r="D383" s="16">
        <v>2004</v>
      </c>
      <c r="E383" s="16" t="s">
        <v>851</v>
      </c>
      <c r="F383" s="16" t="s">
        <v>590</v>
      </c>
      <c r="G383" s="10">
        <v>570.33699999999999</v>
      </c>
      <c r="H383" s="73">
        <v>6.3462269999999998</v>
      </c>
      <c r="I383" s="16">
        <v>141307489</v>
      </c>
      <c r="J383" s="71">
        <v>8.8632999999999993E-3</v>
      </c>
      <c r="K383" s="71">
        <v>0.99757510000000005</v>
      </c>
      <c r="L383" s="16">
        <v>-1.700809</v>
      </c>
      <c r="M383" s="16">
        <v>-0.57191210000000003</v>
      </c>
      <c r="N383" s="16">
        <v>-0.96599429999999997</v>
      </c>
      <c r="O383" s="16">
        <v>-0.59177100000000005</v>
      </c>
      <c r="P383" s="16">
        <v>-0.70255219999999996</v>
      </c>
      <c r="Q383" s="16">
        <v>-0.9859021</v>
      </c>
      <c r="R383" s="16">
        <v>0.20530000000000001</v>
      </c>
      <c r="S383" s="16">
        <v>5.0000000000000001E-4</v>
      </c>
      <c r="T383" s="16">
        <v>2.9999999999999997E-4</v>
      </c>
      <c r="U383" s="16">
        <v>1.9400999999999999</v>
      </c>
      <c r="V383" s="16">
        <v>14.904</v>
      </c>
      <c r="W383" s="16">
        <v>2.9340000000000002</v>
      </c>
      <c r="X383" s="16">
        <v>363.25599999999997</v>
      </c>
      <c r="Y383" s="16">
        <v>37.251199999999997</v>
      </c>
      <c r="Z383" s="16">
        <v>0.16109999999999999</v>
      </c>
      <c r="AA383" s="16">
        <v>0.59204760000000001</v>
      </c>
      <c r="AB383" s="16">
        <v>0</v>
      </c>
      <c r="AC383" s="16">
        <v>26.67</v>
      </c>
      <c r="AD383" s="16">
        <v>20.399999999999999</v>
      </c>
      <c r="AE383" s="16">
        <v>0.58830000000000005</v>
      </c>
      <c r="AF383" s="16">
        <v>1.9695</v>
      </c>
      <c r="AG383" s="16">
        <v>17525.099999999999</v>
      </c>
      <c r="AH383" s="16">
        <v>1.7000000000000001E-2</v>
      </c>
      <c r="AI383" s="16">
        <v>49.7</v>
      </c>
      <c r="AJ383" s="16">
        <v>79.099999999999994</v>
      </c>
      <c r="AK383" s="16">
        <v>-0.6804</v>
      </c>
      <c r="AL383" s="16">
        <v>-1.4883999999999999</v>
      </c>
      <c r="AM383" s="16">
        <v>-0.77600000000000002</v>
      </c>
      <c r="AN383" s="16">
        <v>-1.3795999999999999</v>
      </c>
      <c r="AO383" s="16">
        <v>-1.0952</v>
      </c>
      <c r="AP383" s="16">
        <v>-0.99770000000000003</v>
      </c>
      <c r="AR383" s="16">
        <f t="shared" si="41"/>
        <v>0</v>
      </c>
      <c r="AS383" s="5">
        <f t="shared" si="40"/>
        <v>-3.7484000000000073E-2</v>
      </c>
    </row>
    <row r="384" spans="1:45" x14ac:dyDescent="0.25">
      <c r="A384" s="16" t="s">
        <v>404</v>
      </c>
      <c r="B384" s="16" t="s">
        <v>15</v>
      </c>
      <c r="C384" s="16" t="s">
        <v>217</v>
      </c>
      <c r="D384" s="16">
        <v>2005</v>
      </c>
      <c r="E384" s="16" t="s">
        <v>848</v>
      </c>
      <c r="F384" s="16" t="s">
        <v>590</v>
      </c>
      <c r="G384" s="10">
        <v>598.61699999999996</v>
      </c>
      <c r="H384" s="73">
        <v>6.3946230000000002</v>
      </c>
      <c r="I384" s="16">
        <v>143431101</v>
      </c>
      <c r="J384" s="71">
        <v>5.9706999999999998E-3</v>
      </c>
      <c r="K384" s="71">
        <v>1.003549</v>
      </c>
      <c r="L384" s="16">
        <v>-1.730175</v>
      </c>
      <c r="M384" s="16">
        <v>-0.57098009999999999</v>
      </c>
      <c r="N384" s="16">
        <v>-0.93712519999999999</v>
      </c>
      <c r="O384" s="16">
        <v>-0.67485600000000001</v>
      </c>
      <c r="P384" s="16">
        <v>-0.67244490000000001</v>
      </c>
      <c r="Q384" s="16">
        <v>-1.0282690000000001</v>
      </c>
      <c r="R384" s="16">
        <v>0.20530000000000001</v>
      </c>
      <c r="S384" s="16">
        <v>5.0000000000000001E-4</v>
      </c>
      <c r="T384" s="16">
        <v>4.0000000000000002E-4</v>
      </c>
      <c r="U384" s="16">
        <v>2.0343</v>
      </c>
      <c r="V384" s="16">
        <v>15.4</v>
      </c>
      <c r="W384" s="16">
        <v>2.96</v>
      </c>
      <c r="X384" s="16">
        <v>364.31200000000001</v>
      </c>
      <c r="Y384" s="16">
        <v>32.475200000000001</v>
      </c>
      <c r="Z384" s="16">
        <v>0.17380000000000001</v>
      </c>
      <c r="AA384" s="16">
        <v>0.60369879999999998</v>
      </c>
      <c r="AB384" s="16">
        <v>0</v>
      </c>
      <c r="AC384" s="16">
        <v>26.67</v>
      </c>
      <c r="AD384" s="16">
        <v>20.100000000000001</v>
      </c>
      <c r="AE384" s="16">
        <v>0.74750000000000005</v>
      </c>
      <c r="AF384" s="16">
        <v>6.2877999999999998</v>
      </c>
      <c r="AG384" s="16">
        <v>18503.5</v>
      </c>
      <c r="AH384" s="16">
        <v>1.7299999999999999E-2</v>
      </c>
      <c r="AI384" s="16">
        <v>50.7</v>
      </c>
      <c r="AJ384" s="16">
        <v>79.8</v>
      </c>
      <c r="AK384" s="16">
        <v>-0.60419999999999996</v>
      </c>
      <c r="AL384" s="16">
        <v>-1.4091</v>
      </c>
      <c r="AM384" s="16">
        <v>-0.86399999999999999</v>
      </c>
      <c r="AN384" s="16">
        <v>-1.8379000000000001</v>
      </c>
      <c r="AO384" s="16">
        <v>-1.03</v>
      </c>
      <c r="AP384" s="16">
        <v>-0.96519999999999995</v>
      </c>
      <c r="AR384" s="16">
        <f t="shared" si="41"/>
        <v>0</v>
      </c>
      <c r="AS384" s="5">
        <f t="shared" si="40"/>
        <v>-2.9366000000000003E-2</v>
      </c>
    </row>
    <row r="385" spans="1:45" x14ac:dyDescent="0.25">
      <c r="A385" s="16" t="s">
        <v>404</v>
      </c>
      <c r="B385" s="16" t="s">
        <v>15</v>
      </c>
      <c r="C385" s="16" t="s">
        <v>217</v>
      </c>
      <c r="D385" s="16">
        <v>2006</v>
      </c>
      <c r="E385" s="16" t="s">
        <v>843</v>
      </c>
      <c r="F385" s="16" t="s">
        <v>590</v>
      </c>
      <c r="G385" s="10">
        <v>630.048</v>
      </c>
      <c r="H385" s="73">
        <v>6.4457959999999996</v>
      </c>
      <c r="I385" s="16">
        <v>145368004</v>
      </c>
      <c r="J385" s="71">
        <v>7.5529000000000004E-3</v>
      </c>
      <c r="K385" s="71">
        <v>1.011158</v>
      </c>
      <c r="L385" s="16">
        <v>-1.637967</v>
      </c>
      <c r="M385" s="16">
        <v>-0.57004809999999995</v>
      </c>
      <c r="N385" s="16">
        <v>-0.92601520000000004</v>
      </c>
      <c r="O385" s="16">
        <v>-0.6353974</v>
      </c>
      <c r="P385" s="16">
        <v>-0.63385780000000003</v>
      </c>
      <c r="Q385" s="16">
        <v>-0.91018719999999997</v>
      </c>
      <c r="R385" s="16">
        <v>0.20530000000000001</v>
      </c>
      <c r="S385" s="16">
        <v>5.0000000000000001E-4</v>
      </c>
      <c r="T385" s="16">
        <v>5.0000000000000001E-4</v>
      </c>
      <c r="U385" s="16">
        <v>2.1313</v>
      </c>
      <c r="V385" s="16">
        <v>16.312000000000001</v>
      </c>
      <c r="W385" s="16">
        <v>2.98</v>
      </c>
      <c r="X385" s="16">
        <v>361.19200000000001</v>
      </c>
      <c r="Y385" s="16">
        <v>39.396099999999997</v>
      </c>
      <c r="Z385" s="16">
        <v>0.15049999999999999</v>
      </c>
      <c r="AA385" s="16">
        <v>0.79788729999999997</v>
      </c>
      <c r="AB385" s="16">
        <v>0</v>
      </c>
      <c r="AC385" s="16">
        <v>26.67</v>
      </c>
      <c r="AD385" s="16">
        <v>15.1</v>
      </c>
      <c r="AE385" s="16">
        <v>0.78280000000000005</v>
      </c>
      <c r="AF385" s="16">
        <v>13.2057</v>
      </c>
      <c r="AG385" s="16">
        <v>20388.8</v>
      </c>
      <c r="AH385" s="16">
        <v>1.7600000000000001E-2</v>
      </c>
      <c r="AI385" s="16">
        <v>51.8</v>
      </c>
      <c r="AJ385" s="16">
        <v>80.599999999999994</v>
      </c>
      <c r="AK385" s="16">
        <v>-0.48549999999999999</v>
      </c>
      <c r="AL385" s="16">
        <v>-1.4258999999999999</v>
      </c>
      <c r="AM385" s="16">
        <v>-0.76749999999999996</v>
      </c>
      <c r="AN385" s="16">
        <v>-1.4736</v>
      </c>
      <c r="AO385" s="16">
        <v>-0.96609999999999996</v>
      </c>
      <c r="AP385" s="16">
        <v>-0.88619999999999999</v>
      </c>
      <c r="AR385" s="16">
        <f t="shared" si="41"/>
        <v>0</v>
      </c>
      <c r="AS385" s="5">
        <f t="shared" si="40"/>
        <v>9.2208000000000068E-2</v>
      </c>
    </row>
    <row r="386" spans="1:45" x14ac:dyDescent="0.25">
      <c r="A386" s="16" t="s">
        <v>404</v>
      </c>
      <c r="B386" s="16" t="s">
        <v>15</v>
      </c>
      <c r="C386" s="16" t="s">
        <v>217</v>
      </c>
      <c r="D386" s="16">
        <v>2007</v>
      </c>
      <c r="E386" s="16" t="s">
        <v>859</v>
      </c>
      <c r="F386" s="16" t="s">
        <v>590</v>
      </c>
      <c r="G386" s="10">
        <v>666.40099999999995</v>
      </c>
      <c r="H386" s="73">
        <v>6.5018919999999998</v>
      </c>
      <c r="I386" s="16">
        <v>147139191</v>
      </c>
      <c r="J386" s="71">
        <v>5.4324999999999998E-3</v>
      </c>
      <c r="K386" s="71">
        <v>1.0166660000000001</v>
      </c>
      <c r="L386" s="16">
        <v>-1.4624250000000001</v>
      </c>
      <c r="M386" s="16">
        <v>-0.56856220000000002</v>
      </c>
      <c r="N386" s="16">
        <v>-0.88478690000000004</v>
      </c>
      <c r="O386" s="16">
        <v>-0.42148530000000001</v>
      </c>
      <c r="P386" s="16">
        <v>-0.58755979999999997</v>
      </c>
      <c r="Q386" s="16">
        <v>-0.82631600000000005</v>
      </c>
      <c r="R386" s="16">
        <v>0.20530000000000001</v>
      </c>
      <c r="S386" s="16">
        <v>4.0000000000000002E-4</v>
      </c>
      <c r="T386" s="16">
        <v>6.9999999999999999E-4</v>
      </c>
      <c r="U386" s="16">
        <v>2.2021999999999999</v>
      </c>
      <c r="V386" s="16">
        <v>17.224</v>
      </c>
      <c r="W386" s="16">
        <v>3</v>
      </c>
      <c r="X386" s="16">
        <v>363.22399999999999</v>
      </c>
      <c r="Y386" s="16">
        <v>40.643799999999999</v>
      </c>
      <c r="Z386" s="16">
        <v>0.25340000000000001</v>
      </c>
      <c r="AA386" s="16">
        <v>0.81342230000000004</v>
      </c>
      <c r="AB386" s="16">
        <v>0</v>
      </c>
      <c r="AC386" s="16">
        <v>26.67</v>
      </c>
      <c r="AD386" s="16">
        <v>14.7</v>
      </c>
      <c r="AE386" s="16">
        <v>0.81040000000000001</v>
      </c>
      <c r="AF386" s="16">
        <v>23.467600000000001</v>
      </c>
      <c r="AG386" s="16">
        <v>21150.400000000001</v>
      </c>
      <c r="AH386" s="16">
        <v>1.7999999999999999E-2</v>
      </c>
      <c r="AI386" s="16">
        <v>52.8</v>
      </c>
      <c r="AJ386" s="16">
        <v>81.3</v>
      </c>
      <c r="AK386" s="16">
        <v>-0.54620000000000002</v>
      </c>
      <c r="AL386" s="16">
        <v>-1.0494000000000001</v>
      </c>
      <c r="AM386" s="16">
        <v>-0.67910000000000004</v>
      </c>
      <c r="AN386" s="16">
        <v>-1.4957</v>
      </c>
      <c r="AO386" s="16">
        <v>-0.91659999999999997</v>
      </c>
      <c r="AP386" s="16">
        <v>-0.83660000000000001</v>
      </c>
      <c r="AR386" s="16">
        <f t="shared" si="41"/>
        <v>0</v>
      </c>
      <c r="AS386" s="5">
        <f t="shared" si="40"/>
        <v>0.17554199999999986</v>
      </c>
    </row>
    <row r="387" spans="1:45" x14ac:dyDescent="0.25">
      <c r="A387" s="16" t="s">
        <v>404</v>
      </c>
      <c r="B387" s="16" t="s">
        <v>15</v>
      </c>
      <c r="C387" s="16" t="s">
        <v>217</v>
      </c>
      <c r="D387" s="16">
        <v>2008</v>
      </c>
      <c r="E387" s="16" t="s">
        <v>869</v>
      </c>
      <c r="F387" s="16" t="s">
        <v>590</v>
      </c>
      <c r="G387" s="10">
        <v>698.56500000000005</v>
      </c>
      <c r="H387" s="73">
        <v>6.5490279999999998</v>
      </c>
      <c r="I387" s="16">
        <v>148805814</v>
      </c>
      <c r="J387" s="71">
        <v>-3.3324000000000001E-3</v>
      </c>
      <c r="K387" s="71">
        <v>1.0132829999999999</v>
      </c>
      <c r="L387" s="16">
        <v>-1.4367780000000001</v>
      </c>
      <c r="M387" s="16">
        <v>-0.65053340000000004</v>
      </c>
      <c r="N387" s="16">
        <v>-0.87526199999999998</v>
      </c>
      <c r="O387" s="16">
        <v>-0.36942049999999998</v>
      </c>
      <c r="P387" s="16">
        <v>-0.55055609999999999</v>
      </c>
      <c r="Q387" s="16">
        <v>-0.79010460000000005</v>
      </c>
      <c r="R387" s="16">
        <v>5.4399999999999997E-2</v>
      </c>
      <c r="S387" s="16">
        <v>5.0000000000000001E-4</v>
      </c>
      <c r="T387" s="16">
        <v>6.9999999999999999E-4</v>
      </c>
      <c r="U387" s="16">
        <v>2.0546000000000002</v>
      </c>
      <c r="V387" s="16">
        <v>18.135999999999999</v>
      </c>
      <c r="W387" s="16">
        <v>3.02</v>
      </c>
      <c r="X387" s="16">
        <v>363.88799999999998</v>
      </c>
      <c r="Y387" s="16">
        <v>39.524500000000003</v>
      </c>
      <c r="Z387" s="16">
        <v>0.28849999999999998</v>
      </c>
      <c r="AA387" s="16">
        <v>0.78235220000000005</v>
      </c>
      <c r="AB387" s="16">
        <v>0</v>
      </c>
      <c r="AC387" s="16">
        <v>26.67</v>
      </c>
      <c r="AD387" s="16">
        <v>15.5</v>
      </c>
      <c r="AE387" s="16">
        <v>0.90859999999999996</v>
      </c>
      <c r="AF387" s="16">
        <v>30.168299999999999</v>
      </c>
      <c r="AG387" s="16">
        <v>23080.9</v>
      </c>
      <c r="AH387" s="16">
        <v>1.83E-2</v>
      </c>
      <c r="AI387" s="16">
        <v>53.8</v>
      </c>
      <c r="AJ387" s="16">
        <v>82</v>
      </c>
      <c r="AK387" s="16">
        <v>-0.4667</v>
      </c>
      <c r="AL387" s="16">
        <v>-1.0156000000000001</v>
      </c>
      <c r="AM387" s="16">
        <v>-0.70799999999999996</v>
      </c>
      <c r="AN387" s="16">
        <v>-1.4801</v>
      </c>
      <c r="AO387" s="16">
        <v>-0.89249999999999996</v>
      </c>
      <c r="AP387" s="16">
        <v>-0.75519999999999998</v>
      </c>
      <c r="AR387" s="16">
        <f t="shared" si="41"/>
        <v>0</v>
      </c>
      <c r="AS387" s="5">
        <f t="shared" si="40"/>
        <v>2.5646999999999975E-2</v>
      </c>
    </row>
    <row r="388" spans="1:45" x14ac:dyDescent="0.25">
      <c r="A388" s="16" t="s">
        <v>404</v>
      </c>
      <c r="B388" s="16" t="s">
        <v>15</v>
      </c>
      <c r="C388" s="16" t="s">
        <v>217</v>
      </c>
      <c r="D388" s="16">
        <v>2009</v>
      </c>
      <c r="E388" s="16" t="s">
        <v>849</v>
      </c>
      <c r="F388" s="16" t="s">
        <v>590</v>
      </c>
      <c r="G388" s="10">
        <v>725.76599999999996</v>
      </c>
      <c r="H388" s="73">
        <v>6.5872279999999996</v>
      </c>
      <c r="I388" s="16">
        <v>150454708</v>
      </c>
      <c r="J388" s="71">
        <v>-9.2750000000000003E-3</v>
      </c>
      <c r="K388" s="71">
        <v>1.0039290000000001</v>
      </c>
      <c r="L388" s="16">
        <v>-1.3533090000000001</v>
      </c>
      <c r="M388" s="16">
        <v>-0.53783760000000003</v>
      </c>
      <c r="N388" s="16">
        <v>-0.87847070000000005</v>
      </c>
      <c r="O388" s="16">
        <v>-0.32660070000000002</v>
      </c>
      <c r="P388" s="16">
        <v>-0.5235805</v>
      </c>
      <c r="Q388" s="16">
        <v>-0.78135399999999999</v>
      </c>
      <c r="R388" s="16">
        <v>0.25919999999999999</v>
      </c>
      <c r="S388" s="16">
        <v>5.0000000000000001E-4</v>
      </c>
      <c r="T388" s="16">
        <v>8.0000000000000004E-4</v>
      </c>
      <c r="U388" s="16">
        <v>1.9394</v>
      </c>
      <c r="V388" s="16">
        <v>19.047999999999998</v>
      </c>
      <c r="W388" s="16">
        <v>3.04</v>
      </c>
      <c r="X388" s="16">
        <v>362.02199999999999</v>
      </c>
      <c r="Y388" s="16">
        <v>40.994300000000003</v>
      </c>
      <c r="Z388" s="16">
        <v>0.29670000000000002</v>
      </c>
      <c r="AA388" s="16">
        <v>0.79458620000000002</v>
      </c>
      <c r="AB388" s="16">
        <v>0</v>
      </c>
      <c r="AC388" s="16">
        <v>26.67</v>
      </c>
      <c r="AD388" s="16">
        <v>15.185</v>
      </c>
      <c r="AE388" s="16">
        <v>0.82599999999999996</v>
      </c>
      <c r="AF388" s="16">
        <v>34.353299999999997</v>
      </c>
      <c r="AG388" s="16">
        <v>24800.2</v>
      </c>
      <c r="AH388" s="16">
        <v>1.8599999999999998E-2</v>
      </c>
      <c r="AI388" s="16">
        <v>54.8</v>
      </c>
      <c r="AJ388" s="16">
        <v>82.7</v>
      </c>
      <c r="AK388" s="16">
        <v>-0.3014</v>
      </c>
      <c r="AL388" s="16">
        <v>-1.0276000000000001</v>
      </c>
      <c r="AM388" s="16">
        <v>-0.78680000000000005</v>
      </c>
      <c r="AN388" s="16">
        <v>-1.5410999999999999</v>
      </c>
      <c r="AO388" s="16">
        <v>-0.84570000000000001</v>
      </c>
      <c r="AP388" s="16">
        <v>-0.77359999999999995</v>
      </c>
      <c r="AR388" s="16">
        <f t="shared" si="41"/>
        <v>0</v>
      </c>
      <c r="AS388" s="5">
        <f t="shared" ref="AS388:AS451" si="42">IF(D388=1985, 0, L388-L387)</f>
        <v>8.3469000000000015E-2</v>
      </c>
    </row>
    <row r="389" spans="1:45" x14ac:dyDescent="0.25">
      <c r="A389" s="16" t="s">
        <v>404</v>
      </c>
      <c r="B389" s="16" t="s">
        <v>15</v>
      </c>
      <c r="C389" s="16" t="s">
        <v>217</v>
      </c>
      <c r="D389" s="16">
        <v>2010</v>
      </c>
      <c r="E389" s="16" t="s">
        <v>861</v>
      </c>
      <c r="F389" s="16" t="s">
        <v>590</v>
      </c>
      <c r="G389" s="10">
        <v>757.67200000000003</v>
      </c>
      <c r="H389" s="73">
        <v>6.6302500000000002</v>
      </c>
      <c r="I389" s="16">
        <v>152149102</v>
      </c>
      <c r="J389" s="71">
        <v>-5.8037000000000002E-3</v>
      </c>
      <c r="K389" s="71">
        <v>0.99811890000000003</v>
      </c>
      <c r="L389" s="16">
        <v>-1.2635730000000001</v>
      </c>
      <c r="M389" s="16">
        <v>-0.51250759999999995</v>
      </c>
      <c r="N389" s="16">
        <v>-0.80696040000000002</v>
      </c>
      <c r="O389" s="16">
        <v>-0.30556939999999999</v>
      </c>
      <c r="P389" s="16">
        <v>-0.47461419999999999</v>
      </c>
      <c r="Q389" s="16">
        <v>-0.74768259999999998</v>
      </c>
      <c r="R389" s="16">
        <v>0.30220000000000002</v>
      </c>
      <c r="S389" s="16">
        <v>5.0000000000000001E-4</v>
      </c>
      <c r="T389" s="16">
        <v>1E-3</v>
      </c>
      <c r="U389" s="16">
        <v>2.2166999999999999</v>
      </c>
      <c r="V389" s="16">
        <v>19.96</v>
      </c>
      <c r="W389" s="16">
        <v>3.06</v>
      </c>
      <c r="X389" s="16">
        <v>365.399</v>
      </c>
      <c r="Y389" s="16">
        <v>39.296599999999998</v>
      </c>
      <c r="Z389" s="16">
        <v>0.30549999999999999</v>
      </c>
      <c r="AA389" s="16">
        <v>0.67360679999999995</v>
      </c>
      <c r="AB389" s="16">
        <v>0</v>
      </c>
      <c r="AC389" s="16">
        <v>26.67</v>
      </c>
      <c r="AD389" s="16">
        <v>18.3</v>
      </c>
      <c r="AE389" s="16">
        <v>0.84750000000000003</v>
      </c>
      <c r="AF389" s="16">
        <v>44.945399999999999</v>
      </c>
      <c r="AG389" s="16">
        <v>26903.4</v>
      </c>
      <c r="AH389" s="16">
        <v>1.9E-2</v>
      </c>
      <c r="AI389" s="16">
        <v>55.8</v>
      </c>
      <c r="AJ389" s="16">
        <v>83.5</v>
      </c>
      <c r="AK389" s="16">
        <v>-0.28110000000000002</v>
      </c>
      <c r="AL389" s="16">
        <v>-1.0235000000000001</v>
      </c>
      <c r="AM389" s="16">
        <v>-0.74660000000000004</v>
      </c>
      <c r="AN389" s="16">
        <v>-1.3965000000000001</v>
      </c>
      <c r="AO389" s="16">
        <v>-0.83489999999999998</v>
      </c>
      <c r="AP389" s="16">
        <v>-0.7863</v>
      </c>
      <c r="AR389" s="16">
        <f t="shared" ref="AR389:AR452" si="43">IF(OR(AND(I389&lt;&gt;"", I389&gt;=10000000, AQ389&lt;=32.5), AND(A389="Middle East &amp; North Africa", I389&lt;&gt;"", I389&gt;=9000000, AQ389&lt;&gt;"", AQ389&lt;=32.5)), 0, 1)</f>
        <v>0</v>
      </c>
      <c r="AS389" s="5">
        <f t="shared" si="42"/>
        <v>8.9736000000000038E-2</v>
      </c>
    </row>
    <row r="390" spans="1:45" x14ac:dyDescent="0.25">
      <c r="A390" s="16" t="s">
        <v>404</v>
      </c>
      <c r="B390" s="16" t="s">
        <v>15</v>
      </c>
      <c r="C390" s="16" t="s">
        <v>217</v>
      </c>
      <c r="D390" s="16">
        <v>2011</v>
      </c>
      <c r="E390" s="16" t="s">
        <v>860</v>
      </c>
      <c r="F390" s="16" t="s">
        <v>590</v>
      </c>
      <c r="G390" s="10">
        <v>797.41200000000003</v>
      </c>
      <c r="H390" s="73">
        <v>6.6813710000000004</v>
      </c>
      <c r="I390" s="16">
        <v>153911916</v>
      </c>
      <c r="J390" s="71">
        <v>1.8829000000000001E-3</v>
      </c>
      <c r="K390" s="71">
        <v>1</v>
      </c>
      <c r="L390" s="16">
        <v>-1.2117560000000001</v>
      </c>
      <c r="M390" s="16">
        <v>-0.5657662</v>
      </c>
      <c r="N390" s="16">
        <v>-0.77404070000000003</v>
      </c>
      <c r="O390" s="16">
        <v>-0.226018</v>
      </c>
      <c r="P390" s="16">
        <v>-0.43086010000000002</v>
      </c>
      <c r="Q390" s="16">
        <v>-0.74068699999999998</v>
      </c>
      <c r="R390" s="16">
        <v>0.20530000000000001</v>
      </c>
      <c r="S390" s="16">
        <v>4.0000000000000002E-4</v>
      </c>
      <c r="T390" s="16">
        <v>1E-3</v>
      </c>
      <c r="U390" s="16">
        <v>2.2532000000000001</v>
      </c>
      <c r="V390" s="16">
        <v>21.108000000000001</v>
      </c>
      <c r="W390" s="16">
        <v>3.0680000000000001</v>
      </c>
      <c r="X390" s="16">
        <v>366.01299999999998</v>
      </c>
      <c r="Y390" s="16">
        <v>41.6248</v>
      </c>
      <c r="Z390" s="16">
        <v>0.30180000000000001</v>
      </c>
      <c r="AA390" s="16">
        <v>0.56680299999999995</v>
      </c>
      <c r="AB390" s="16">
        <v>0</v>
      </c>
      <c r="AC390" s="16">
        <v>26.67</v>
      </c>
      <c r="AD390" s="16">
        <v>21.05</v>
      </c>
      <c r="AE390" s="16">
        <v>0.63959999999999995</v>
      </c>
      <c r="AF390" s="16">
        <v>55.192599999999999</v>
      </c>
      <c r="AG390" s="16">
        <v>28781.9</v>
      </c>
      <c r="AH390" s="16">
        <v>1.9300000000000001E-2</v>
      </c>
      <c r="AI390" s="16">
        <v>56.8</v>
      </c>
      <c r="AJ390" s="16">
        <v>84.2</v>
      </c>
      <c r="AK390" s="16">
        <v>-0.32240000000000002</v>
      </c>
      <c r="AL390" s="16">
        <v>-1.0465</v>
      </c>
      <c r="AM390" s="16">
        <v>-0.7601</v>
      </c>
      <c r="AN390" s="16">
        <v>-1.3906000000000001</v>
      </c>
      <c r="AO390" s="16">
        <v>-0.80059999999999998</v>
      </c>
      <c r="AP390" s="16">
        <v>-0.71140000000000003</v>
      </c>
      <c r="AR390" s="16">
        <f t="shared" si="43"/>
        <v>0</v>
      </c>
      <c r="AS390" s="5">
        <f t="shared" si="42"/>
        <v>5.1817000000000002E-2</v>
      </c>
    </row>
    <row r="391" spans="1:45" x14ac:dyDescent="0.25">
      <c r="A391" s="16" t="s">
        <v>404</v>
      </c>
      <c r="B391" s="16" t="s">
        <v>15</v>
      </c>
      <c r="C391" s="16" t="s">
        <v>217</v>
      </c>
      <c r="D391" s="16">
        <v>2012</v>
      </c>
      <c r="E391" s="16" t="s">
        <v>858</v>
      </c>
      <c r="F391" s="16" t="s">
        <v>590</v>
      </c>
      <c r="G391" s="10">
        <v>839.51400000000001</v>
      </c>
      <c r="H391" s="73">
        <v>6.7328229999999998</v>
      </c>
      <c r="I391" s="16">
        <v>155727053</v>
      </c>
      <c r="J391" s="71">
        <v>7.5109999999999999E-4</v>
      </c>
      <c r="K391" s="71">
        <v>1.0007509999999999</v>
      </c>
      <c r="L391" s="16">
        <v>-1.2785519999999999</v>
      </c>
      <c r="M391" s="16">
        <v>-0.56259190000000003</v>
      </c>
      <c r="N391" s="16">
        <v>-0.78301860000000001</v>
      </c>
      <c r="O391" s="16">
        <v>-0.35711510000000002</v>
      </c>
      <c r="P391" s="16">
        <v>-0.39402009999999998</v>
      </c>
      <c r="Q391" s="16">
        <v>-0.78884259999999995</v>
      </c>
      <c r="R391" s="16">
        <v>0.20530000000000001</v>
      </c>
      <c r="S391" s="16">
        <v>5.0000000000000001E-4</v>
      </c>
      <c r="T391" s="16">
        <v>1.2999999999999999E-3</v>
      </c>
      <c r="U391" s="16">
        <v>2.0457999999999998</v>
      </c>
      <c r="V391" s="16">
        <v>22.256</v>
      </c>
      <c r="W391" s="16">
        <v>3.0760000000000001</v>
      </c>
      <c r="X391" s="16">
        <v>364.08</v>
      </c>
      <c r="Y391" s="16">
        <v>39.542900000000003</v>
      </c>
      <c r="Z391" s="16">
        <v>0.24010000000000001</v>
      </c>
      <c r="AA391" s="16">
        <v>0.48136030000000002</v>
      </c>
      <c r="AB391" s="16">
        <v>0</v>
      </c>
      <c r="AC391" s="16">
        <v>26.67</v>
      </c>
      <c r="AD391" s="16">
        <v>23.25</v>
      </c>
      <c r="AE391" s="16">
        <v>0.62160000000000004</v>
      </c>
      <c r="AF391" s="16">
        <v>62.8202</v>
      </c>
      <c r="AG391" s="16">
        <v>31278.400000000001</v>
      </c>
      <c r="AH391" s="16">
        <v>1.9599999999999999E-2</v>
      </c>
      <c r="AI391" s="16">
        <v>57.7</v>
      </c>
      <c r="AJ391" s="16">
        <v>84.8</v>
      </c>
      <c r="AK391" s="16">
        <v>-0.4093</v>
      </c>
      <c r="AL391" s="16">
        <v>-0.86299999999999999</v>
      </c>
      <c r="AM391" s="16">
        <v>-0.81299999999999994</v>
      </c>
      <c r="AN391" s="16">
        <v>-1.3543000000000001</v>
      </c>
      <c r="AO391" s="16">
        <v>-0.94479999999999997</v>
      </c>
      <c r="AP391" s="16">
        <v>-0.89959999999999996</v>
      </c>
      <c r="AR391" s="16">
        <f t="shared" si="43"/>
        <v>0</v>
      </c>
      <c r="AS391" s="5">
        <f t="shared" si="42"/>
        <v>-6.6795999999999855E-2</v>
      </c>
    </row>
    <row r="392" spans="1:45" x14ac:dyDescent="0.25">
      <c r="A392" s="16" t="s">
        <v>404</v>
      </c>
      <c r="B392" s="16" t="s">
        <v>15</v>
      </c>
      <c r="C392" s="16" t="s">
        <v>217</v>
      </c>
      <c r="D392" s="16">
        <v>2013</v>
      </c>
      <c r="E392" s="16" t="s">
        <v>844</v>
      </c>
      <c r="F392" s="16" t="s">
        <v>590</v>
      </c>
      <c r="G392" s="10">
        <v>879.58199999999999</v>
      </c>
      <c r="H392" s="73">
        <v>6.7794470000000002</v>
      </c>
      <c r="I392" s="16">
        <v>157571292</v>
      </c>
      <c r="J392" s="71">
        <v>-2.6968000000000001E-3</v>
      </c>
      <c r="K392" s="71">
        <v>0.99805619999999995</v>
      </c>
      <c r="L392" s="16">
        <v>-1.2601370000000001</v>
      </c>
      <c r="M392" s="16">
        <v>-0.56297010000000003</v>
      </c>
      <c r="N392" s="16">
        <v>-0.74066849999999995</v>
      </c>
      <c r="O392" s="16">
        <v>-0.3845035</v>
      </c>
      <c r="P392" s="16">
        <v>-0.342283</v>
      </c>
      <c r="Q392" s="16">
        <v>-0.81607660000000004</v>
      </c>
      <c r="R392" s="16">
        <v>0.20530000000000001</v>
      </c>
      <c r="S392" s="16">
        <v>4.0000000000000002E-4</v>
      </c>
      <c r="T392" s="16">
        <v>1.2999999999999999E-3</v>
      </c>
      <c r="U392" s="16">
        <v>1.9661999999999999</v>
      </c>
      <c r="V392" s="16">
        <v>23.404</v>
      </c>
      <c r="W392" s="16">
        <v>3.0840000000000001</v>
      </c>
      <c r="X392" s="16">
        <v>368.08800000000002</v>
      </c>
      <c r="Y392" s="16">
        <v>39.2393</v>
      </c>
      <c r="Z392" s="16">
        <v>0.2505</v>
      </c>
      <c r="AA392" s="16">
        <v>0.59981519999999999</v>
      </c>
      <c r="AB392" s="16">
        <v>0</v>
      </c>
      <c r="AC392" s="16">
        <v>26.67</v>
      </c>
      <c r="AD392" s="16">
        <v>20.2</v>
      </c>
      <c r="AE392" s="16">
        <v>0.69120000000000004</v>
      </c>
      <c r="AF392" s="16">
        <v>74.429599999999994</v>
      </c>
      <c r="AG392" s="16">
        <v>33751.5</v>
      </c>
      <c r="AH392" s="16">
        <v>1.9900000000000001E-2</v>
      </c>
      <c r="AI392" s="16">
        <v>58.7</v>
      </c>
      <c r="AJ392" s="16">
        <v>85.5</v>
      </c>
      <c r="AK392" s="16">
        <v>-0.4194</v>
      </c>
      <c r="AL392" s="16">
        <v>-0.89039999999999997</v>
      </c>
      <c r="AM392" s="16">
        <v>-0.80379999999999996</v>
      </c>
      <c r="AN392" s="16">
        <v>-1.6285000000000001</v>
      </c>
      <c r="AO392" s="16">
        <v>-0.9103</v>
      </c>
      <c r="AP392" s="16">
        <v>-0.82250000000000001</v>
      </c>
      <c r="AR392" s="16">
        <f t="shared" si="43"/>
        <v>0</v>
      </c>
      <c r="AS392" s="5">
        <f t="shared" si="42"/>
        <v>1.8414999999999848E-2</v>
      </c>
    </row>
    <row r="393" spans="1:45" x14ac:dyDescent="0.25">
      <c r="A393" s="16" t="s">
        <v>404</v>
      </c>
      <c r="B393" s="16" t="s">
        <v>15</v>
      </c>
      <c r="C393" s="16" t="s">
        <v>217</v>
      </c>
      <c r="D393" s="16">
        <v>2014</v>
      </c>
      <c r="E393" s="16" t="s">
        <v>852</v>
      </c>
      <c r="F393" s="16" t="s">
        <v>590</v>
      </c>
      <c r="G393" s="10">
        <v>922.16099999999994</v>
      </c>
      <c r="H393" s="73">
        <v>6.8267199999999999</v>
      </c>
      <c r="I393" s="16">
        <v>159405279</v>
      </c>
      <c r="J393" s="71">
        <v>2.3362999999999999E-3</v>
      </c>
      <c r="K393" s="71">
        <v>1.000391</v>
      </c>
      <c r="L393" s="16">
        <v>-1.1459729999999999</v>
      </c>
      <c r="M393" s="16">
        <v>-0.5657662</v>
      </c>
      <c r="N393" s="16">
        <v>-0.66754000000000002</v>
      </c>
      <c r="O393" s="16">
        <v>-0.3386267</v>
      </c>
      <c r="P393" s="16">
        <v>-0.3169594</v>
      </c>
      <c r="Q393" s="16">
        <v>-0.69984869999999999</v>
      </c>
      <c r="R393" s="16">
        <v>0.20530000000000001</v>
      </c>
      <c r="S393" s="16">
        <v>4.0000000000000002E-4</v>
      </c>
      <c r="T393" s="16">
        <v>1E-3</v>
      </c>
      <c r="U393" s="16">
        <v>2.3626</v>
      </c>
      <c r="V393" s="16">
        <v>24.552</v>
      </c>
      <c r="W393" s="16">
        <v>3.0920000000000001</v>
      </c>
      <c r="X393" s="16">
        <v>369.07299999999998</v>
      </c>
      <c r="Y393" s="16">
        <v>40.012500000000003</v>
      </c>
      <c r="Z393" s="16">
        <v>0.25080000000000002</v>
      </c>
      <c r="AA393" s="16">
        <v>0.51553749999999998</v>
      </c>
      <c r="AB393" s="16">
        <v>0</v>
      </c>
      <c r="AC393" s="16">
        <v>26.67</v>
      </c>
      <c r="AD393" s="16">
        <v>22.37</v>
      </c>
      <c r="AE393" s="16">
        <v>0.61460000000000004</v>
      </c>
      <c r="AF393" s="16">
        <v>80.035399999999996</v>
      </c>
      <c r="AG393" s="16">
        <v>24947.5</v>
      </c>
      <c r="AH393" s="16">
        <v>2.0299999999999999E-2</v>
      </c>
      <c r="AI393" s="16">
        <v>59.6</v>
      </c>
      <c r="AJ393" s="16">
        <v>86.2</v>
      </c>
      <c r="AK393" s="16">
        <v>-0.47220000000000001</v>
      </c>
      <c r="AL393" s="16">
        <v>-0.91049999999999998</v>
      </c>
      <c r="AM393" s="16">
        <v>-0.77059999999999995</v>
      </c>
      <c r="AN393" s="16">
        <v>-0.91959999999999997</v>
      </c>
      <c r="AO393" s="16">
        <v>-0.94159999999999999</v>
      </c>
      <c r="AP393" s="16">
        <v>-0.72040000000000004</v>
      </c>
      <c r="AR393" s="16">
        <f t="shared" si="43"/>
        <v>0</v>
      </c>
      <c r="AS393" s="5">
        <f t="shared" si="42"/>
        <v>0.11416400000000015</v>
      </c>
    </row>
    <row r="394" spans="1:45" x14ac:dyDescent="0.25">
      <c r="A394" s="16" t="s">
        <v>405</v>
      </c>
      <c r="B394" s="16" t="s">
        <v>16</v>
      </c>
      <c r="C394" s="16" t="s">
        <v>230</v>
      </c>
      <c r="D394" s="16">
        <v>1985</v>
      </c>
      <c r="E394" s="16" t="s">
        <v>1080</v>
      </c>
      <c r="F394" s="16" t="s">
        <v>593</v>
      </c>
      <c r="G394" s="10">
        <v>3758.34</v>
      </c>
      <c r="H394" s="73">
        <v>8.2317319999999992</v>
      </c>
      <c r="I394" s="16" t="s">
        <v>6700</v>
      </c>
      <c r="K394" s="71">
        <v>1.3009999999999999</v>
      </c>
      <c r="L394" s="16">
        <v>0.1088292</v>
      </c>
      <c r="M394" s="16">
        <v>-0.289742</v>
      </c>
      <c r="N394" s="16">
        <v>0.2083071</v>
      </c>
      <c r="O394" s="16">
        <v>-7.2330500000000006E-2</v>
      </c>
      <c r="P394" s="16">
        <v>0.38107750000000001</v>
      </c>
      <c r="Q394" s="16">
        <v>-5.8627999999999996E-3</v>
      </c>
      <c r="R394" s="16">
        <v>0.3382</v>
      </c>
      <c r="S394" s="16">
        <v>2.7099999999999999E-2</v>
      </c>
      <c r="T394" s="16">
        <v>1.2E-2</v>
      </c>
      <c r="U394" s="16">
        <v>4.2084999999999999</v>
      </c>
      <c r="V394" s="16">
        <v>16.79</v>
      </c>
      <c r="W394" s="16">
        <v>9.9499999999999993</v>
      </c>
      <c r="X394" s="16">
        <v>437.30700000000002</v>
      </c>
      <c r="Y394" s="16">
        <v>48.7879</v>
      </c>
      <c r="Z394" s="16">
        <v>0</v>
      </c>
      <c r="AA394" s="16">
        <v>-1.0899920000000001</v>
      </c>
      <c r="AB394" s="16">
        <v>0.24</v>
      </c>
      <c r="AC394" s="16">
        <v>4.33</v>
      </c>
      <c r="AD394" s="16">
        <v>49.32</v>
      </c>
      <c r="AE394" s="16">
        <v>16.740300000000001</v>
      </c>
      <c r="AF394" s="16">
        <v>0</v>
      </c>
      <c r="AG394" s="16">
        <v>464615</v>
      </c>
      <c r="AH394" s="16">
        <v>0.44519999999999998</v>
      </c>
      <c r="AI394" s="16">
        <v>85.183199999999999</v>
      </c>
      <c r="AJ394" s="16">
        <v>100.044</v>
      </c>
      <c r="AK394" s="16">
        <v>0.44119999999999998</v>
      </c>
      <c r="AL394" s="16">
        <v>-0.37159999999999999</v>
      </c>
      <c r="AM394" s="16">
        <v>-0.36809999999999998</v>
      </c>
      <c r="AN394" s="16">
        <v>0.29780000000000001</v>
      </c>
      <c r="AO394" s="16">
        <v>-0.18779999999999999</v>
      </c>
      <c r="AP394" s="16">
        <v>-0.48880000000000001</v>
      </c>
      <c r="AQ394" s="16">
        <v>2.9700000000000001E-2</v>
      </c>
      <c r="AR394" s="16">
        <f t="shared" si="43"/>
        <v>1</v>
      </c>
      <c r="AS394" s="5">
        <f t="shared" si="42"/>
        <v>0</v>
      </c>
    </row>
    <row r="395" spans="1:45" x14ac:dyDescent="0.25">
      <c r="A395" s="16" t="s">
        <v>405</v>
      </c>
      <c r="B395" s="16" t="s">
        <v>16</v>
      </c>
      <c r="C395" s="16" t="s">
        <v>230</v>
      </c>
      <c r="D395" s="16">
        <v>1986</v>
      </c>
      <c r="E395" s="16" t="s">
        <v>1108</v>
      </c>
      <c r="F395" s="16" t="s">
        <v>593</v>
      </c>
      <c r="G395" s="10">
        <v>3917.52</v>
      </c>
      <c r="H395" s="73">
        <v>8.2732119999999991</v>
      </c>
      <c r="I395" s="16" t="s">
        <v>6700</v>
      </c>
      <c r="J395" s="71">
        <v>1.7999999999999999E-2</v>
      </c>
      <c r="K395" s="71">
        <v>1.3260000000000001</v>
      </c>
      <c r="L395" s="16">
        <v>0.1442379</v>
      </c>
      <c r="M395" s="16">
        <v>-0.27919870000000002</v>
      </c>
      <c r="N395" s="16">
        <v>0.23209299999999999</v>
      </c>
      <c r="O395" s="16">
        <v>-5.40502E-2</v>
      </c>
      <c r="P395" s="16">
        <v>0.39464700000000003</v>
      </c>
      <c r="Q395" s="16">
        <v>6.9367999999999999E-3</v>
      </c>
      <c r="R395" s="16">
        <v>0.34699999999999998</v>
      </c>
      <c r="S395" s="16">
        <v>2.64E-2</v>
      </c>
      <c r="T395" s="16">
        <v>1.29E-2</v>
      </c>
      <c r="U395" s="16">
        <v>4.1859000000000002</v>
      </c>
      <c r="V395" s="16">
        <v>17.236000000000001</v>
      </c>
      <c r="W395" s="16">
        <v>10.09</v>
      </c>
      <c r="X395" s="16">
        <v>438.58300000000003</v>
      </c>
      <c r="Y395" s="16">
        <v>49.636699999999998</v>
      </c>
      <c r="Z395" s="16">
        <v>0</v>
      </c>
      <c r="AA395" s="16">
        <v>-1.0899920000000001</v>
      </c>
      <c r="AB395" s="16">
        <v>0.24</v>
      </c>
      <c r="AC395" s="16">
        <v>4.33</v>
      </c>
      <c r="AD395" s="16">
        <v>49.32</v>
      </c>
      <c r="AE395" s="16">
        <v>17.863600000000002</v>
      </c>
      <c r="AF395" s="16">
        <v>0</v>
      </c>
      <c r="AG395" s="16">
        <v>466836</v>
      </c>
      <c r="AH395" s="16">
        <v>0.44059999999999999</v>
      </c>
      <c r="AI395" s="16">
        <v>85.213399999999993</v>
      </c>
      <c r="AJ395" s="16">
        <v>100.023</v>
      </c>
      <c r="AK395" s="16">
        <v>0.44219999999999998</v>
      </c>
      <c r="AL395" s="16">
        <v>-0.36499999999999999</v>
      </c>
      <c r="AM395" s="16">
        <v>-0.34849999999999998</v>
      </c>
      <c r="AN395" s="16">
        <v>0.29520000000000002</v>
      </c>
      <c r="AO395" s="16">
        <v>-0.15640000000000001</v>
      </c>
      <c r="AP395" s="16">
        <v>-0.47389999999999999</v>
      </c>
      <c r="AQ395" s="16">
        <v>2.9700000000000001E-2</v>
      </c>
      <c r="AR395" s="16">
        <f t="shared" si="43"/>
        <v>1</v>
      </c>
      <c r="AS395" s="5">
        <f t="shared" si="42"/>
        <v>3.5408700000000001E-2</v>
      </c>
    </row>
    <row r="396" spans="1:45" x14ac:dyDescent="0.25">
      <c r="A396" s="16" t="s">
        <v>405</v>
      </c>
      <c r="B396" s="16" t="s">
        <v>16</v>
      </c>
      <c r="C396" s="16" t="s">
        <v>230</v>
      </c>
      <c r="D396" s="16">
        <v>1987</v>
      </c>
      <c r="E396" s="16" t="s">
        <v>1091</v>
      </c>
      <c r="F396" s="16" t="s">
        <v>593</v>
      </c>
      <c r="G396" s="10">
        <v>4148.59</v>
      </c>
      <c r="H396" s="73">
        <v>8.3305240000000005</v>
      </c>
      <c r="I396" s="16" t="s">
        <v>6700</v>
      </c>
      <c r="J396" s="71">
        <v>3.5999999999999997E-2</v>
      </c>
      <c r="K396" s="71">
        <v>1.375</v>
      </c>
      <c r="L396" s="16">
        <v>0.17946210000000001</v>
      </c>
      <c r="M396" s="16">
        <v>-0.28039360000000002</v>
      </c>
      <c r="N396" s="16">
        <v>0.25142059999999999</v>
      </c>
      <c r="O396" s="16">
        <v>-3.5637700000000001E-2</v>
      </c>
      <c r="P396" s="16">
        <v>0.42282370000000002</v>
      </c>
      <c r="Q396" s="16">
        <v>1.97547E-2</v>
      </c>
      <c r="R396" s="16">
        <v>0.35580000000000001</v>
      </c>
      <c r="S396" s="16">
        <v>2.58E-2</v>
      </c>
      <c r="T396" s="16">
        <v>1.2500000000000001E-2</v>
      </c>
      <c r="U396" s="16">
        <v>4.1632999999999996</v>
      </c>
      <c r="V396" s="16">
        <v>17.681999999999999</v>
      </c>
      <c r="W396" s="16">
        <v>10.23</v>
      </c>
      <c r="X396" s="16">
        <v>439.16</v>
      </c>
      <c r="Y396" s="16">
        <v>50.485500000000002</v>
      </c>
      <c r="Z396" s="16">
        <v>0</v>
      </c>
      <c r="AA396" s="16">
        <v>-1.090381</v>
      </c>
      <c r="AB396" s="16">
        <v>0.24</v>
      </c>
      <c r="AC396" s="16">
        <v>4.33</v>
      </c>
      <c r="AD396" s="16">
        <v>49.33</v>
      </c>
      <c r="AE396" s="16">
        <v>19.510899999999999</v>
      </c>
      <c r="AF396" s="16">
        <v>0</v>
      </c>
      <c r="AG396" s="16">
        <v>484575</v>
      </c>
      <c r="AH396" s="16">
        <v>0.43590000000000001</v>
      </c>
      <c r="AI396" s="16">
        <v>85.243600000000001</v>
      </c>
      <c r="AJ396" s="16">
        <v>100.002</v>
      </c>
      <c r="AK396" s="16">
        <v>0.44309999999999999</v>
      </c>
      <c r="AL396" s="16">
        <v>-0.3584</v>
      </c>
      <c r="AM396" s="16">
        <v>-0.32879999999999998</v>
      </c>
      <c r="AN396" s="16">
        <v>0.29260000000000003</v>
      </c>
      <c r="AO396" s="16">
        <v>-0.125</v>
      </c>
      <c r="AP396" s="16">
        <v>-0.45889999999999997</v>
      </c>
      <c r="AQ396" s="16">
        <v>2.9700000000000001E-2</v>
      </c>
      <c r="AR396" s="16">
        <f t="shared" si="43"/>
        <v>1</v>
      </c>
      <c r="AS396" s="5">
        <f t="shared" si="42"/>
        <v>3.5224200000000011E-2</v>
      </c>
    </row>
    <row r="397" spans="1:45" x14ac:dyDescent="0.25">
      <c r="A397" s="16" t="s">
        <v>405</v>
      </c>
      <c r="B397" s="16" t="s">
        <v>16</v>
      </c>
      <c r="C397" s="16" t="s">
        <v>230</v>
      </c>
      <c r="D397" s="16">
        <v>1988</v>
      </c>
      <c r="E397" s="16" t="s">
        <v>1109</v>
      </c>
      <c r="F397" s="16" t="s">
        <v>593</v>
      </c>
      <c r="G397" s="10">
        <v>4597.4799999999996</v>
      </c>
      <c r="H397" s="73">
        <v>8.4332630000000002</v>
      </c>
      <c r="I397" s="16" t="s">
        <v>6700</v>
      </c>
      <c r="J397" s="71">
        <v>8.3000000000000004E-2</v>
      </c>
      <c r="K397" s="71">
        <v>1.4930000000000001</v>
      </c>
      <c r="L397" s="16">
        <v>0.2150668</v>
      </c>
      <c r="M397" s="16">
        <v>-0.28196660000000001</v>
      </c>
      <c r="N397" s="16">
        <v>0.27277960000000001</v>
      </c>
      <c r="O397" s="16">
        <v>-1.7357399999999999E-2</v>
      </c>
      <c r="P397" s="16">
        <v>0.45036130000000002</v>
      </c>
      <c r="Q397" s="16">
        <v>3.2572299999999998E-2</v>
      </c>
      <c r="R397" s="16">
        <v>0.36459999999999998</v>
      </c>
      <c r="S397" s="16">
        <v>2.5100000000000001E-2</v>
      </c>
      <c r="T397" s="16">
        <v>1.21E-2</v>
      </c>
      <c r="U397" s="16">
        <v>4.1406999999999998</v>
      </c>
      <c r="V397" s="16">
        <v>18.128</v>
      </c>
      <c r="W397" s="16">
        <v>10.37</v>
      </c>
      <c r="X397" s="16">
        <v>440.05500000000001</v>
      </c>
      <c r="Y397" s="16">
        <v>51.334299999999999</v>
      </c>
      <c r="Z397" s="16">
        <v>0</v>
      </c>
      <c r="AA397" s="16">
        <v>-1.090381</v>
      </c>
      <c r="AB397" s="16">
        <v>0.24</v>
      </c>
      <c r="AC397" s="16">
        <v>4.33</v>
      </c>
      <c r="AD397" s="16">
        <v>49.33</v>
      </c>
      <c r="AE397" s="16">
        <v>21.146699999999999</v>
      </c>
      <c r="AF397" s="16">
        <v>0</v>
      </c>
      <c r="AG397" s="16">
        <v>501267</v>
      </c>
      <c r="AH397" s="16">
        <v>0.43130000000000002</v>
      </c>
      <c r="AI397" s="16">
        <v>85.273799999999994</v>
      </c>
      <c r="AJ397" s="16">
        <v>99.981300000000005</v>
      </c>
      <c r="AK397" s="16">
        <v>0.44409999999999999</v>
      </c>
      <c r="AL397" s="16">
        <v>-0.3518</v>
      </c>
      <c r="AM397" s="16">
        <v>-0.30909999999999999</v>
      </c>
      <c r="AN397" s="16">
        <v>0.28999999999999998</v>
      </c>
      <c r="AO397" s="16">
        <v>-9.3600000000000003E-2</v>
      </c>
      <c r="AP397" s="16">
        <v>-0.44400000000000001</v>
      </c>
      <c r="AQ397" s="16">
        <v>2.9700000000000001E-2</v>
      </c>
      <c r="AR397" s="16">
        <f t="shared" si="43"/>
        <v>1</v>
      </c>
      <c r="AS397" s="5">
        <f t="shared" si="42"/>
        <v>3.5604699999999989E-2</v>
      </c>
    </row>
    <row r="398" spans="1:45" x14ac:dyDescent="0.25">
      <c r="A398" s="16" t="s">
        <v>405</v>
      </c>
      <c r="B398" s="16" t="s">
        <v>16</v>
      </c>
      <c r="C398" s="16" t="s">
        <v>230</v>
      </c>
      <c r="D398" s="16">
        <v>1989</v>
      </c>
      <c r="E398" s="16" t="s">
        <v>1101</v>
      </c>
      <c r="F398" s="16" t="s">
        <v>593</v>
      </c>
      <c r="G398" s="10">
        <v>4498.55</v>
      </c>
      <c r="H398" s="73">
        <v>8.4115099999999998</v>
      </c>
      <c r="I398" s="16" t="s">
        <v>6700</v>
      </c>
      <c r="J398" s="71">
        <v>-0.04</v>
      </c>
      <c r="K398" s="71">
        <v>1.4339999999999999</v>
      </c>
      <c r="L398" s="16">
        <v>0.25469370000000002</v>
      </c>
      <c r="M398" s="16">
        <v>-0.26446649999999999</v>
      </c>
      <c r="N398" s="16">
        <v>0.29410740000000002</v>
      </c>
      <c r="O398" s="16">
        <v>5.5956000000000001E-3</v>
      </c>
      <c r="P398" s="16">
        <v>0.46421069999999998</v>
      </c>
      <c r="Q398" s="16">
        <v>4.5389899999999997E-2</v>
      </c>
      <c r="R398" s="16">
        <v>0.3735</v>
      </c>
      <c r="S398" s="16">
        <v>2.4500000000000001E-2</v>
      </c>
      <c r="T398" s="16">
        <v>1.37E-2</v>
      </c>
      <c r="U398" s="16">
        <v>4.1181000000000001</v>
      </c>
      <c r="V398" s="16">
        <v>18.574000000000002</v>
      </c>
      <c r="W398" s="16">
        <v>10.51</v>
      </c>
      <c r="X398" s="16">
        <v>440.94499999999999</v>
      </c>
      <c r="Y398" s="16">
        <v>52.183100000000003</v>
      </c>
      <c r="Z398" s="16">
        <v>2.5000000000000001E-3</v>
      </c>
      <c r="AA398" s="16">
        <v>-1.090381</v>
      </c>
      <c r="AB398" s="16">
        <v>0.24</v>
      </c>
      <c r="AC398" s="16">
        <v>4.33</v>
      </c>
      <c r="AD398" s="16">
        <v>49.33</v>
      </c>
      <c r="AE398" s="16">
        <v>22.459099999999999</v>
      </c>
      <c r="AF398" s="16">
        <v>0</v>
      </c>
      <c r="AG398" s="16">
        <v>499359</v>
      </c>
      <c r="AH398" s="16">
        <v>0.42659999999999998</v>
      </c>
      <c r="AI398" s="16">
        <v>85.304000000000002</v>
      </c>
      <c r="AJ398" s="16">
        <v>99.960300000000004</v>
      </c>
      <c r="AK398" s="16">
        <v>0.4451</v>
      </c>
      <c r="AL398" s="16">
        <v>-0.34520000000000001</v>
      </c>
      <c r="AM398" s="16">
        <v>-0.28949999999999998</v>
      </c>
      <c r="AN398" s="16">
        <v>0.28739999999999999</v>
      </c>
      <c r="AO398" s="16">
        <v>-6.2100000000000002E-2</v>
      </c>
      <c r="AP398" s="16">
        <v>-0.42909999999999998</v>
      </c>
      <c r="AQ398" s="16">
        <v>2.9700000000000001E-2</v>
      </c>
      <c r="AR398" s="16">
        <f t="shared" si="43"/>
        <v>1</v>
      </c>
      <c r="AS398" s="5">
        <f t="shared" si="42"/>
        <v>3.962690000000002E-2</v>
      </c>
    </row>
    <row r="399" spans="1:45" x14ac:dyDescent="0.25">
      <c r="A399" s="16" t="s">
        <v>405</v>
      </c>
      <c r="B399" s="16" t="s">
        <v>16</v>
      </c>
      <c r="C399" s="16" t="s">
        <v>230</v>
      </c>
      <c r="D399" s="16">
        <v>1990</v>
      </c>
      <c r="E399" s="16" t="s">
        <v>1092</v>
      </c>
      <c r="F399" s="16" t="s">
        <v>593</v>
      </c>
      <c r="G399" s="10">
        <v>4162.82</v>
      </c>
      <c r="H399" s="73">
        <v>8.3339470000000002</v>
      </c>
      <c r="I399" s="16" t="s">
        <v>6700</v>
      </c>
      <c r="J399" s="71">
        <v>-6.8000000000000005E-2</v>
      </c>
      <c r="K399" s="71">
        <v>1.34</v>
      </c>
      <c r="L399" s="16">
        <v>0.27996080000000001</v>
      </c>
      <c r="M399" s="16">
        <v>-0.30129139999999999</v>
      </c>
      <c r="N399" s="16">
        <v>0.35231089999999998</v>
      </c>
      <c r="O399" s="16">
        <v>2.4007899999999999E-2</v>
      </c>
      <c r="P399" s="16">
        <v>0.46698699999999999</v>
      </c>
      <c r="Q399" s="16">
        <v>5.8224499999999998E-2</v>
      </c>
      <c r="R399" s="16">
        <v>0.38229999999999997</v>
      </c>
      <c r="S399" s="16">
        <v>1.2999999999999999E-2</v>
      </c>
      <c r="T399" s="16">
        <v>1.3899999999999999E-2</v>
      </c>
      <c r="U399" s="16">
        <v>4.4541000000000004</v>
      </c>
      <c r="V399" s="16">
        <v>19.02</v>
      </c>
      <c r="W399" s="16">
        <v>10.65</v>
      </c>
      <c r="X399" s="16">
        <v>441.70400000000001</v>
      </c>
      <c r="Y399" s="16">
        <v>53.0319</v>
      </c>
      <c r="Z399" s="16">
        <v>2.5000000000000001E-3</v>
      </c>
      <c r="AA399" s="16">
        <v>-1.0907690000000001</v>
      </c>
      <c r="AB399" s="16">
        <v>0.24</v>
      </c>
      <c r="AC399" s="16">
        <v>4.33</v>
      </c>
      <c r="AD399" s="16">
        <v>49.34</v>
      </c>
      <c r="AE399" s="16">
        <v>24.6616</v>
      </c>
      <c r="AF399" s="16">
        <v>0</v>
      </c>
      <c r="AG399" s="16">
        <v>483363</v>
      </c>
      <c r="AH399" s="16">
        <v>0.38790000000000002</v>
      </c>
      <c r="AI399" s="16">
        <v>85.3</v>
      </c>
      <c r="AJ399" s="16">
        <v>99.9</v>
      </c>
      <c r="AK399" s="16">
        <v>0.4461</v>
      </c>
      <c r="AL399" s="16">
        <v>-0.33850000000000002</v>
      </c>
      <c r="AM399" s="16">
        <v>-0.26979999999999998</v>
      </c>
      <c r="AN399" s="16">
        <v>0.2848</v>
      </c>
      <c r="AO399" s="16">
        <v>-3.0700000000000002E-2</v>
      </c>
      <c r="AP399" s="16">
        <v>-0.41420000000000001</v>
      </c>
      <c r="AQ399" s="16">
        <v>2.9700000000000001E-2</v>
      </c>
      <c r="AR399" s="16">
        <f t="shared" si="43"/>
        <v>1</v>
      </c>
      <c r="AS399" s="5">
        <f t="shared" si="42"/>
        <v>2.5267099999999987E-2</v>
      </c>
    </row>
    <row r="400" spans="1:45" x14ac:dyDescent="0.25">
      <c r="A400" s="16" t="s">
        <v>405</v>
      </c>
      <c r="B400" s="16" t="s">
        <v>16</v>
      </c>
      <c r="C400" s="16" t="s">
        <v>230</v>
      </c>
      <c r="D400" s="16">
        <v>1991</v>
      </c>
      <c r="E400" s="16" t="s">
        <v>1103</v>
      </c>
      <c r="F400" s="16" t="s">
        <v>593</v>
      </c>
      <c r="G400" s="10">
        <v>3849.19</v>
      </c>
      <c r="H400" s="73">
        <v>8.2556170000000009</v>
      </c>
      <c r="I400" s="16" t="s">
        <v>6700</v>
      </c>
      <c r="J400" s="71">
        <v>-7.0000000000000001E-3</v>
      </c>
      <c r="K400" s="71">
        <v>1.33</v>
      </c>
      <c r="L400" s="16">
        <v>0.60377309999999995</v>
      </c>
      <c r="M400" s="16">
        <v>-0.27903879999999998</v>
      </c>
      <c r="N400" s="16">
        <v>0.4837323</v>
      </c>
      <c r="O400" s="16">
        <v>0.56038699999999997</v>
      </c>
      <c r="P400" s="16">
        <v>0.4711127</v>
      </c>
      <c r="Q400" s="16">
        <v>7.1006299999999994E-2</v>
      </c>
      <c r="R400" s="16">
        <v>0.3911</v>
      </c>
      <c r="S400" s="16">
        <v>1.8599999999999998E-2</v>
      </c>
      <c r="T400" s="16">
        <v>1.35E-2</v>
      </c>
      <c r="U400" s="16">
        <v>5.4295999999999998</v>
      </c>
      <c r="V400" s="16">
        <v>19.762</v>
      </c>
      <c r="W400" s="16">
        <v>10.738</v>
      </c>
      <c r="X400" s="16">
        <v>442.89299999999997</v>
      </c>
      <c r="Y400" s="16">
        <v>53.880699999999997</v>
      </c>
      <c r="Z400" s="16">
        <v>0.2797</v>
      </c>
      <c r="AA400" s="16">
        <v>-1.0907690000000001</v>
      </c>
      <c r="AB400" s="16">
        <v>0.24</v>
      </c>
      <c r="AC400" s="16">
        <v>4.33</v>
      </c>
      <c r="AD400" s="16">
        <v>49.34</v>
      </c>
      <c r="AE400" s="16">
        <v>25.218800000000002</v>
      </c>
      <c r="AF400" s="16">
        <v>0</v>
      </c>
      <c r="AG400" s="16">
        <v>473358</v>
      </c>
      <c r="AH400" s="16">
        <v>0.39269999999999999</v>
      </c>
      <c r="AI400" s="16">
        <v>85.3</v>
      </c>
      <c r="AJ400" s="16">
        <v>99.9</v>
      </c>
      <c r="AK400" s="16">
        <v>0.44700000000000001</v>
      </c>
      <c r="AL400" s="16">
        <v>-0.33189999999999997</v>
      </c>
      <c r="AM400" s="16">
        <v>-0.25019999999999998</v>
      </c>
      <c r="AN400" s="16">
        <v>0.28220000000000001</v>
      </c>
      <c r="AO400" s="16">
        <v>6.9999999999999999E-4</v>
      </c>
      <c r="AP400" s="16">
        <v>-0.39929999999999999</v>
      </c>
      <c r="AQ400" s="16">
        <v>2.9700000000000001E-2</v>
      </c>
      <c r="AR400" s="16">
        <f t="shared" si="43"/>
        <v>1</v>
      </c>
      <c r="AS400" s="5">
        <f t="shared" si="42"/>
        <v>0.32381229999999994</v>
      </c>
    </row>
    <row r="401" spans="1:45" x14ac:dyDescent="0.25">
      <c r="A401" s="16" t="s">
        <v>405</v>
      </c>
      <c r="B401" s="16" t="s">
        <v>16</v>
      </c>
      <c r="C401" s="16" t="s">
        <v>230</v>
      </c>
      <c r="D401" s="16">
        <v>1992</v>
      </c>
      <c r="E401" s="16" t="s">
        <v>1081</v>
      </c>
      <c r="F401" s="16" t="s">
        <v>593</v>
      </c>
      <c r="G401" s="10">
        <v>3607.79</v>
      </c>
      <c r="H401" s="73">
        <v>8.1908519999999996</v>
      </c>
      <c r="I401" s="16" t="s">
        <v>6700</v>
      </c>
      <c r="J401" s="71">
        <v>-1.9E-2</v>
      </c>
      <c r="K401" s="71">
        <v>1.306</v>
      </c>
      <c r="L401" s="16">
        <v>0.59388719999999995</v>
      </c>
      <c r="M401" s="16">
        <v>-0.27207480000000001</v>
      </c>
      <c r="N401" s="16">
        <v>0.46140969999999998</v>
      </c>
      <c r="O401" s="16">
        <v>0.54496960000000005</v>
      </c>
      <c r="P401" s="16">
        <v>0.46825620000000001</v>
      </c>
      <c r="Q401" s="16">
        <v>8.3826399999999995E-2</v>
      </c>
      <c r="R401" s="16">
        <v>0.39989999999999998</v>
      </c>
      <c r="S401" s="16">
        <v>1.72E-2</v>
      </c>
      <c r="T401" s="16">
        <v>1.43E-2</v>
      </c>
      <c r="U401" s="16">
        <v>5.2605000000000004</v>
      </c>
      <c r="V401" s="16">
        <v>20.504000000000001</v>
      </c>
      <c r="W401" s="16">
        <v>10.826000000000001</v>
      </c>
      <c r="X401" s="16">
        <v>438.84899999999999</v>
      </c>
      <c r="Y401" s="16">
        <v>54.729500000000002</v>
      </c>
      <c r="Z401" s="16">
        <v>0.2616</v>
      </c>
      <c r="AA401" s="16">
        <v>-1.0911569999999999</v>
      </c>
      <c r="AB401" s="16">
        <v>0.24</v>
      </c>
      <c r="AC401" s="16">
        <v>4.33</v>
      </c>
      <c r="AD401" s="16">
        <v>49.35</v>
      </c>
      <c r="AE401" s="16">
        <v>27.037099999999999</v>
      </c>
      <c r="AF401" s="16">
        <v>0</v>
      </c>
      <c r="AG401" s="16">
        <v>416971</v>
      </c>
      <c r="AH401" s="16">
        <v>0.39700000000000002</v>
      </c>
      <c r="AI401" s="16">
        <v>85.4</v>
      </c>
      <c r="AJ401" s="16">
        <v>99.9</v>
      </c>
      <c r="AK401" s="16">
        <v>0.44800000000000001</v>
      </c>
      <c r="AL401" s="16">
        <v>-0.32529999999999998</v>
      </c>
      <c r="AM401" s="16">
        <v>-0.23050000000000001</v>
      </c>
      <c r="AN401" s="16">
        <v>0.27950000000000003</v>
      </c>
      <c r="AO401" s="16">
        <v>3.2199999999999999E-2</v>
      </c>
      <c r="AP401" s="16">
        <v>-0.38440000000000002</v>
      </c>
      <c r="AQ401" s="16">
        <v>2.9700000000000001E-2</v>
      </c>
      <c r="AR401" s="16">
        <f t="shared" si="43"/>
        <v>1</v>
      </c>
      <c r="AS401" s="5">
        <f t="shared" si="42"/>
        <v>-9.885900000000003E-3</v>
      </c>
    </row>
    <row r="402" spans="1:45" x14ac:dyDescent="0.25">
      <c r="A402" s="16" t="s">
        <v>405</v>
      </c>
      <c r="B402" s="16" t="s">
        <v>16</v>
      </c>
      <c r="C402" s="16" t="s">
        <v>230</v>
      </c>
      <c r="D402" s="16">
        <v>1993</v>
      </c>
      <c r="E402" s="16" t="s">
        <v>1097</v>
      </c>
      <c r="F402" s="16" t="s">
        <v>593</v>
      </c>
      <c r="G402" s="10">
        <v>3582.86</v>
      </c>
      <c r="H402" s="73">
        <v>8.183916</v>
      </c>
      <c r="I402" s="16" t="s">
        <v>6700</v>
      </c>
      <c r="J402" s="71">
        <v>-1.0999999999999999E-2</v>
      </c>
      <c r="K402" s="71">
        <v>1.292</v>
      </c>
      <c r="L402" s="16">
        <v>0.60995460000000001</v>
      </c>
      <c r="M402" s="16">
        <v>-0.25878859999999998</v>
      </c>
      <c r="N402" s="16">
        <v>0.46672190000000002</v>
      </c>
      <c r="O402" s="16">
        <v>0.51768219999999998</v>
      </c>
      <c r="P402" s="16">
        <v>0.50066200000000005</v>
      </c>
      <c r="Q402" s="16">
        <v>9.6643999999999994E-2</v>
      </c>
      <c r="R402" s="16">
        <v>0.4088</v>
      </c>
      <c r="S402" s="16">
        <v>1.4500000000000001E-2</v>
      </c>
      <c r="T402" s="16">
        <v>1.6299999999999999E-2</v>
      </c>
      <c r="U402" s="16">
        <v>4.9504999999999999</v>
      </c>
      <c r="V402" s="16">
        <v>21.245999999999999</v>
      </c>
      <c r="W402" s="16">
        <v>10.914</v>
      </c>
      <c r="X402" s="16">
        <v>441.46100000000001</v>
      </c>
      <c r="Y402" s="16">
        <v>55.578299999999999</v>
      </c>
      <c r="Z402" s="16">
        <v>0.2404</v>
      </c>
      <c r="AA402" s="16">
        <v>-1.07368</v>
      </c>
      <c r="AB402" s="16">
        <v>0.24</v>
      </c>
      <c r="AC402" s="16">
        <v>4.33</v>
      </c>
      <c r="AD402" s="16">
        <v>48.9</v>
      </c>
      <c r="AE402" s="16">
        <v>28.184100000000001</v>
      </c>
      <c r="AF402" s="16">
        <v>1.17E-2</v>
      </c>
      <c r="AG402" s="16">
        <v>448484</v>
      </c>
      <c r="AH402" s="16">
        <v>0.40060000000000001</v>
      </c>
      <c r="AI402" s="16">
        <v>85.4</v>
      </c>
      <c r="AJ402" s="16">
        <v>99.9</v>
      </c>
      <c r="AK402" s="16">
        <v>0.44900000000000001</v>
      </c>
      <c r="AL402" s="16">
        <v>-0.31869999999999998</v>
      </c>
      <c r="AM402" s="16">
        <v>-0.21079999999999999</v>
      </c>
      <c r="AN402" s="16">
        <v>0.27689999999999998</v>
      </c>
      <c r="AO402" s="16">
        <v>6.3600000000000004E-2</v>
      </c>
      <c r="AP402" s="16">
        <v>-0.3695</v>
      </c>
      <c r="AQ402" s="16">
        <v>2.9700000000000001E-2</v>
      </c>
      <c r="AR402" s="16">
        <f t="shared" si="43"/>
        <v>1</v>
      </c>
      <c r="AS402" s="5">
        <f t="shared" si="42"/>
        <v>1.6067400000000065E-2</v>
      </c>
    </row>
    <row r="403" spans="1:45" x14ac:dyDescent="0.25">
      <c r="A403" s="16" t="s">
        <v>405</v>
      </c>
      <c r="B403" s="16" t="s">
        <v>16</v>
      </c>
      <c r="C403" s="16" t="s">
        <v>230</v>
      </c>
      <c r="D403" s="16">
        <v>1994</v>
      </c>
      <c r="E403" s="16" t="s">
        <v>1086</v>
      </c>
      <c r="F403" s="16" t="s">
        <v>593</v>
      </c>
      <c r="G403" s="10">
        <v>3660.4</v>
      </c>
      <c r="H403" s="73">
        <v>8.2053279999999997</v>
      </c>
      <c r="I403" s="16" t="s">
        <v>6700</v>
      </c>
      <c r="J403" s="71">
        <v>8.0000000000000002E-3</v>
      </c>
      <c r="K403" s="71">
        <v>1.3009999999999999</v>
      </c>
      <c r="L403" s="16">
        <v>0.56532119999999997</v>
      </c>
      <c r="M403" s="16">
        <v>-0.26401069999999999</v>
      </c>
      <c r="N403" s="16">
        <v>0.39763419999999999</v>
      </c>
      <c r="O403" s="16">
        <v>0.4621479</v>
      </c>
      <c r="P403" s="16">
        <v>0.51903449999999995</v>
      </c>
      <c r="Q403" s="16">
        <v>0.10946060000000001</v>
      </c>
      <c r="R403" s="16">
        <v>0.41760000000000003</v>
      </c>
      <c r="S403" s="16">
        <v>2.2200000000000001E-2</v>
      </c>
      <c r="T403" s="16">
        <v>1.21E-2</v>
      </c>
      <c r="U403" s="16">
        <v>4.1707000000000001</v>
      </c>
      <c r="V403" s="16">
        <v>21.988</v>
      </c>
      <c r="W403" s="16">
        <v>11.002000000000001</v>
      </c>
      <c r="X403" s="16">
        <v>440.154</v>
      </c>
      <c r="Y403" s="16">
        <v>56.427100000000003</v>
      </c>
      <c r="Z403" s="16">
        <v>0.20019999999999999</v>
      </c>
      <c r="AA403" s="16">
        <v>-1.077564</v>
      </c>
      <c r="AB403" s="16">
        <v>0.24</v>
      </c>
      <c r="AC403" s="16">
        <v>4.33</v>
      </c>
      <c r="AD403" s="16">
        <v>49</v>
      </c>
      <c r="AE403" s="16">
        <v>29.437100000000001</v>
      </c>
      <c r="AF403" s="16">
        <v>7.6899999999999996E-2</v>
      </c>
      <c r="AG403" s="16">
        <v>451621</v>
      </c>
      <c r="AH403" s="16">
        <v>0.4017</v>
      </c>
      <c r="AI403" s="16">
        <v>85.4</v>
      </c>
      <c r="AJ403" s="16">
        <v>99.9</v>
      </c>
      <c r="AK403" s="16">
        <v>0.45</v>
      </c>
      <c r="AL403" s="16">
        <v>-0.312</v>
      </c>
      <c r="AM403" s="16">
        <v>-0.19120000000000001</v>
      </c>
      <c r="AN403" s="16">
        <v>0.27429999999999999</v>
      </c>
      <c r="AO403" s="16">
        <v>9.5000000000000001E-2</v>
      </c>
      <c r="AP403" s="16">
        <v>-0.35460000000000003</v>
      </c>
      <c r="AQ403" s="16">
        <v>2.9700000000000001E-2</v>
      </c>
      <c r="AR403" s="16">
        <f t="shared" si="43"/>
        <v>1</v>
      </c>
      <c r="AS403" s="5">
        <f t="shared" si="42"/>
        <v>-4.4633400000000045E-2</v>
      </c>
    </row>
    <row r="404" spans="1:45" x14ac:dyDescent="0.25">
      <c r="A404" s="16" t="s">
        <v>405</v>
      </c>
      <c r="B404" s="16" t="s">
        <v>16</v>
      </c>
      <c r="C404" s="16" t="s">
        <v>230</v>
      </c>
      <c r="D404" s="16">
        <v>1995</v>
      </c>
      <c r="E404" s="16" t="s">
        <v>1106</v>
      </c>
      <c r="F404" s="16" t="s">
        <v>593</v>
      </c>
      <c r="G404" s="10">
        <v>3781.9</v>
      </c>
      <c r="H404" s="73">
        <v>8.2379829999999998</v>
      </c>
      <c r="I404" s="16" t="s">
        <v>6700</v>
      </c>
      <c r="J404" s="71">
        <v>2.1000000000000001E-2</v>
      </c>
      <c r="K404" s="71">
        <v>1.329</v>
      </c>
      <c r="L404" s="16">
        <v>0.54864400000000002</v>
      </c>
      <c r="M404" s="16">
        <v>-0.2763217</v>
      </c>
      <c r="N404" s="16">
        <v>0.36431669999999999</v>
      </c>
      <c r="O404" s="16">
        <v>0.41802739999999999</v>
      </c>
      <c r="P404" s="16">
        <v>0.55851410000000001</v>
      </c>
      <c r="Q404" s="16">
        <v>0.1222781</v>
      </c>
      <c r="R404" s="16">
        <v>0.4264</v>
      </c>
      <c r="S404" s="16">
        <v>1.9400000000000001E-2</v>
      </c>
      <c r="T404" s="16">
        <v>1.14E-2</v>
      </c>
      <c r="U404" s="16">
        <v>3.4470000000000001</v>
      </c>
      <c r="V404" s="16">
        <v>22.73</v>
      </c>
      <c r="W404" s="16">
        <v>11.09</v>
      </c>
      <c r="X404" s="16">
        <v>443.529</v>
      </c>
      <c r="Y404" s="16">
        <v>57.2759</v>
      </c>
      <c r="Z404" s="16">
        <v>0.16539999999999999</v>
      </c>
      <c r="AA404" s="16">
        <v>-1.085332</v>
      </c>
      <c r="AB404" s="16">
        <v>0.24</v>
      </c>
      <c r="AC404" s="16">
        <v>4.33</v>
      </c>
      <c r="AD404" s="16">
        <v>49.2</v>
      </c>
      <c r="AE404" s="16">
        <v>30.663799999999998</v>
      </c>
      <c r="AF404" s="16">
        <v>0.25030000000000002</v>
      </c>
      <c r="AG404" s="16">
        <v>497129</v>
      </c>
      <c r="AH404" s="16">
        <v>0.40250000000000002</v>
      </c>
      <c r="AI404" s="16">
        <v>85.5</v>
      </c>
      <c r="AJ404" s="16">
        <v>99.8</v>
      </c>
      <c r="AK404" s="16">
        <v>0.45100000000000001</v>
      </c>
      <c r="AL404" s="16">
        <v>-0.3054</v>
      </c>
      <c r="AM404" s="16">
        <v>-0.17150000000000001</v>
      </c>
      <c r="AN404" s="16">
        <v>0.2717</v>
      </c>
      <c r="AO404" s="16">
        <v>0.12640000000000001</v>
      </c>
      <c r="AP404" s="16">
        <v>-0.3397</v>
      </c>
      <c r="AQ404" s="16">
        <v>2.9700000000000001E-2</v>
      </c>
      <c r="AR404" s="16">
        <f t="shared" si="43"/>
        <v>1</v>
      </c>
      <c r="AS404" s="5">
        <f t="shared" si="42"/>
        <v>-1.6677199999999948E-2</v>
      </c>
    </row>
    <row r="405" spans="1:45" x14ac:dyDescent="0.25">
      <c r="A405" s="16" t="s">
        <v>405</v>
      </c>
      <c r="B405" s="16" t="s">
        <v>16</v>
      </c>
      <c r="C405" s="16" t="s">
        <v>230</v>
      </c>
      <c r="D405" s="16">
        <v>1996</v>
      </c>
      <c r="E405" s="16" t="s">
        <v>1090</v>
      </c>
      <c r="F405" s="16" t="s">
        <v>593</v>
      </c>
      <c r="G405" s="10">
        <v>3862.28</v>
      </c>
      <c r="H405" s="73">
        <v>8.2590129999999995</v>
      </c>
      <c r="I405" s="16" t="s">
        <v>6700</v>
      </c>
      <c r="J405" s="71">
        <v>-0.112</v>
      </c>
      <c r="K405" s="71">
        <v>1.1879999999999999</v>
      </c>
      <c r="L405" s="16">
        <v>0.49267699999999998</v>
      </c>
      <c r="M405" s="16">
        <v>-0.2310306</v>
      </c>
      <c r="N405" s="16">
        <v>0.3073939</v>
      </c>
      <c r="O405" s="16">
        <v>0.52323070000000005</v>
      </c>
      <c r="P405" s="16">
        <v>0.58344850000000004</v>
      </c>
      <c r="Q405" s="16">
        <v>-0.13570090000000001</v>
      </c>
      <c r="R405" s="16">
        <v>0.50870000000000004</v>
      </c>
      <c r="S405" s="16">
        <v>1.95E-2</v>
      </c>
      <c r="T405" s="16">
        <v>1.14E-2</v>
      </c>
      <c r="U405" s="16">
        <v>2.7120000000000002</v>
      </c>
      <c r="V405" s="16">
        <v>23.35</v>
      </c>
      <c r="W405" s="16">
        <v>11.42</v>
      </c>
      <c r="X405" s="16">
        <v>441.51499999999999</v>
      </c>
      <c r="Y405" s="16">
        <v>58.124699999999997</v>
      </c>
      <c r="Z405" s="16">
        <v>0.2112</v>
      </c>
      <c r="AA405" s="16">
        <v>-1.089215</v>
      </c>
      <c r="AB405" s="16">
        <v>0.24</v>
      </c>
      <c r="AC405" s="16">
        <v>4.33</v>
      </c>
      <c r="AD405" s="16">
        <v>49.3</v>
      </c>
      <c r="AE405" s="16">
        <v>31.995000000000001</v>
      </c>
      <c r="AF405" s="16">
        <v>0.32129999999999997</v>
      </c>
      <c r="AG405" s="16">
        <v>510784</v>
      </c>
      <c r="AH405" s="16">
        <v>0.40400000000000003</v>
      </c>
      <c r="AI405" s="16">
        <v>85.5</v>
      </c>
      <c r="AJ405" s="16">
        <v>99.8</v>
      </c>
      <c r="AK405" s="16">
        <v>0.37440000000000001</v>
      </c>
      <c r="AL405" s="16">
        <v>-0.77580000000000005</v>
      </c>
      <c r="AM405" s="16">
        <v>-0.31080000000000002</v>
      </c>
      <c r="AN405" s="16">
        <v>-0.2049</v>
      </c>
      <c r="AO405" s="16">
        <v>-0.11550000000000001</v>
      </c>
      <c r="AP405" s="16">
        <v>-0.45700000000000002</v>
      </c>
      <c r="AQ405" s="16">
        <v>2.9700000000000001E-2</v>
      </c>
      <c r="AR405" s="16">
        <f t="shared" si="43"/>
        <v>1</v>
      </c>
      <c r="AS405" s="5">
        <f t="shared" si="42"/>
        <v>-5.5967000000000044E-2</v>
      </c>
    </row>
    <row r="406" spans="1:45" x14ac:dyDescent="0.25">
      <c r="A406" s="16" t="s">
        <v>405</v>
      </c>
      <c r="B406" s="16" t="s">
        <v>16</v>
      </c>
      <c r="C406" s="16" t="s">
        <v>230</v>
      </c>
      <c r="D406" s="16">
        <v>1997</v>
      </c>
      <c r="E406" s="16" t="s">
        <v>1096</v>
      </c>
      <c r="F406" s="16" t="s">
        <v>593</v>
      </c>
      <c r="G406" s="10">
        <v>3843.12</v>
      </c>
      <c r="H406" s="73">
        <v>8.2540410000000008</v>
      </c>
      <c r="I406" s="16" t="s">
        <v>6700</v>
      </c>
      <c r="J406" s="71">
        <v>-1.7000000000000001E-2</v>
      </c>
      <c r="K406" s="71">
        <v>1.1679999999999999</v>
      </c>
      <c r="L406" s="16">
        <v>0.63161250000000002</v>
      </c>
      <c r="M406" s="16">
        <v>-0.22414780000000001</v>
      </c>
      <c r="N406" s="16">
        <v>0.45757100000000001</v>
      </c>
      <c r="O406" s="16">
        <v>0.5351437</v>
      </c>
      <c r="P406" s="16">
        <v>0.59616610000000003</v>
      </c>
      <c r="Q406" s="16">
        <v>-9.7179999999999999E-4</v>
      </c>
      <c r="R406" s="16">
        <v>0.47049999999999997</v>
      </c>
      <c r="S406" s="16">
        <v>2.5600000000000001E-2</v>
      </c>
      <c r="T406" s="16">
        <v>1.1900000000000001E-2</v>
      </c>
      <c r="U406" s="16">
        <v>3.9375</v>
      </c>
      <c r="V406" s="16">
        <v>23.97</v>
      </c>
      <c r="W406" s="16">
        <v>11.75</v>
      </c>
      <c r="X406" s="16">
        <v>439.64699999999999</v>
      </c>
      <c r="Y406" s="16">
        <v>58.973500000000001</v>
      </c>
      <c r="Z406" s="16">
        <v>0.20849999999999999</v>
      </c>
      <c r="AA406" s="16">
        <v>-1.085332</v>
      </c>
      <c r="AB406" s="16">
        <v>0.24</v>
      </c>
      <c r="AC406" s="16">
        <v>4.33</v>
      </c>
      <c r="AD406" s="16">
        <v>49.2</v>
      </c>
      <c r="AE406" s="16">
        <v>32.697200000000002</v>
      </c>
      <c r="AF406" s="16">
        <v>0.85370000000000001</v>
      </c>
      <c r="AG406" s="16">
        <v>512760</v>
      </c>
      <c r="AH406" s="16">
        <v>0.40649999999999997</v>
      </c>
      <c r="AI406" s="16">
        <v>85.5</v>
      </c>
      <c r="AJ406" s="16">
        <v>99.8</v>
      </c>
      <c r="AK406" s="16">
        <v>0.37059999999999998</v>
      </c>
      <c r="AL406" s="16">
        <v>-0.5071</v>
      </c>
      <c r="AM406" s="16">
        <v>-0.2757</v>
      </c>
      <c r="AN406" s="16">
        <v>0.1618</v>
      </c>
      <c r="AO406" s="16">
        <v>-1.6899999999999998E-2</v>
      </c>
      <c r="AP406" s="16">
        <v>-0.41049999999999998</v>
      </c>
      <c r="AQ406" s="16">
        <v>2.9700000000000001E-2</v>
      </c>
      <c r="AR406" s="16">
        <f t="shared" si="43"/>
        <v>1</v>
      </c>
      <c r="AS406" s="5">
        <f t="shared" si="42"/>
        <v>0.13893550000000005</v>
      </c>
    </row>
    <row r="407" spans="1:45" x14ac:dyDescent="0.25">
      <c r="A407" s="16" t="s">
        <v>405</v>
      </c>
      <c r="B407" s="16" t="s">
        <v>16</v>
      </c>
      <c r="C407" s="16" t="s">
        <v>230</v>
      </c>
      <c r="D407" s="16">
        <v>1998</v>
      </c>
      <c r="E407" s="16" t="s">
        <v>1095</v>
      </c>
      <c r="F407" s="16" t="s">
        <v>593</v>
      </c>
      <c r="G407" s="10">
        <v>4004.26</v>
      </c>
      <c r="H407" s="73">
        <v>8.2951149999999991</v>
      </c>
      <c r="I407" s="16" t="s">
        <v>6700</v>
      </c>
      <c r="J407" s="71">
        <v>4.0000000000000001E-3</v>
      </c>
      <c r="K407" s="71">
        <v>1.1719999999999999</v>
      </c>
      <c r="L407" s="16">
        <v>0.6082149</v>
      </c>
      <c r="M407" s="16">
        <v>-0.22863159999999999</v>
      </c>
      <c r="N407" s="16">
        <v>0.36515639999999999</v>
      </c>
      <c r="O407" s="16">
        <v>0.43795489999999998</v>
      </c>
      <c r="P407" s="16">
        <v>0.61091070000000003</v>
      </c>
      <c r="Q407" s="16">
        <v>0.13377359999999999</v>
      </c>
      <c r="R407" s="16">
        <v>0.49540000000000001</v>
      </c>
      <c r="S407" s="16">
        <v>2.23E-2</v>
      </c>
      <c r="T407" s="16">
        <v>1.1299999999999999E-2</v>
      </c>
      <c r="U407" s="16">
        <v>2.8142999999999998</v>
      </c>
      <c r="V407" s="16">
        <v>24.59</v>
      </c>
      <c r="W407" s="16">
        <v>12.08</v>
      </c>
      <c r="X407" s="16">
        <v>438.46800000000002</v>
      </c>
      <c r="Y407" s="16">
        <v>59.822299999999998</v>
      </c>
      <c r="Z407" s="16">
        <v>0.14460000000000001</v>
      </c>
      <c r="AA407" s="16">
        <v>-1.096983</v>
      </c>
      <c r="AB407" s="16">
        <v>0.24</v>
      </c>
      <c r="AC407" s="16">
        <v>4.33</v>
      </c>
      <c r="AD407" s="16">
        <v>49.5</v>
      </c>
      <c r="AE407" s="16">
        <v>33.917700000000004</v>
      </c>
      <c r="AF407" s="16">
        <v>1.5618000000000001</v>
      </c>
      <c r="AG407" s="16">
        <v>502411</v>
      </c>
      <c r="AH407" s="16">
        <v>0.41</v>
      </c>
      <c r="AI407" s="16">
        <v>85.6</v>
      </c>
      <c r="AJ407" s="16">
        <v>99.8</v>
      </c>
      <c r="AK407" s="16">
        <v>0.3669</v>
      </c>
      <c r="AL407" s="16">
        <v>-0.23849999999999999</v>
      </c>
      <c r="AM407" s="16">
        <v>-0.24060000000000001</v>
      </c>
      <c r="AN407" s="16">
        <v>0.52859999999999996</v>
      </c>
      <c r="AO407" s="16">
        <v>8.1600000000000006E-2</v>
      </c>
      <c r="AP407" s="16">
        <v>-0.3639</v>
      </c>
      <c r="AQ407" s="16">
        <v>2.9700000000000001E-2</v>
      </c>
      <c r="AR407" s="16">
        <f t="shared" si="43"/>
        <v>1</v>
      </c>
      <c r="AS407" s="5">
        <f t="shared" si="42"/>
        <v>-2.3397600000000018E-2</v>
      </c>
    </row>
    <row r="408" spans="1:45" x14ac:dyDescent="0.25">
      <c r="A408" s="16" t="s">
        <v>405</v>
      </c>
      <c r="B408" s="16" t="s">
        <v>16</v>
      </c>
      <c r="C408" s="16" t="s">
        <v>230</v>
      </c>
      <c r="D408" s="16">
        <v>1999</v>
      </c>
      <c r="E408" s="16" t="s">
        <v>1082</v>
      </c>
      <c r="F408" s="16" t="s">
        <v>593</v>
      </c>
      <c r="G408" s="10">
        <v>3800.87</v>
      </c>
      <c r="H408" s="73">
        <v>8.2429869999999994</v>
      </c>
      <c r="I408" s="16" t="s">
        <v>6700</v>
      </c>
      <c r="J408" s="71">
        <v>-8.8999999999999996E-2</v>
      </c>
      <c r="K408" s="71">
        <v>1.073</v>
      </c>
      <c r="L408" s="16">
        <v>0.7361839</v>
      </c>
      <c r="M408" s="16">
        <v>-0.19719039999999999</v>
      </c>
      <c r="N408" s="16">
        <v>0.49680960000000002</v>
      </c>
      <c r="O408" s="16">
        <v>0.53712709999999997</v>
      </c>
      <c r="P408" s="16">
        <v>0.60186669999999998</v>
      </c>
      <c r="Q408" s="16">
        <v>0.1667448</v>
      </c>
      <c r="R408" s="16">
        <v>0.54210000000000003</v>
      </c>
      <c r="S408" s="16">
        <v>2.5600000000000001E-2</v>
      </c>
      <c r="T408" s="16">
        <v>1.06E-2</v>
      </c>
      <c r="U408" s="16">
        <v>3.8923000000000001</v>
      </c>
      <c r="V408" s="16">
        <v>25.21</v>
      </c>
      <c r="W408" s="16">
        <v>12.41</v>
      </c>
      <c r="X408" s="16">
        <v>436.12799999999999</v>
      </c>
      <c r="Y408" s="16">
        <v>60.671100000000003</v>
      </c>
      <c r="Z408" s="16">
        <v>0.19</v>
      </c>
      <c r="AA408" s="16">
        <v>-1.085332</v>
      </c>
      <c r="AB408" s="16">
        <v>0.24</v>
      </c>
      <c r="AC408" s="16">
        <v>4.33</v>
      </c>
      <c r="AD408" s="16">
        <v>49.2</v>
      </c>
      <c r="AE408" s="16">
        <v>35.127899999999997</v>
      </c>
      <c r="AF408" s="16">
        <v>4.3391999999999999</v>
      </c>
      <c r="AG408" s="16">
        <v>463046</v>
      </c>
      <c r="AH408" s="16">
        <v>0.38009999999999999</v>
      </c>
      <c r="AI408" s="16">
        <v>85.6</v>
      </c>
      <c r="AJ408" s="16">
        <v>99.8</v>
      </c>
      <c r="AK408" s="16">
        <v>0.38869999999999999</v>
      </c>
      <c r="AL408" s="16">
        <v>-0.22600000000000001</v>
      </c>
      <c r="AM408" s="16">
        <v>-0.1416</v>
      </c>
      <c r="AN408" s="16">
        <v>0.43759999999999999</v>
      </c>
      <c r="AO408" s="16">
        <v>0.14330000000000001</v>
      </c>
      <c r="AP408" s="16">
        <v>-0.2969</v>
      </c>
      <c r="AQ408" s="16">
        <v>2.9700000000000001E-2</v>
      </c>
      <c r="AR408" s="16">
        <f t="shared" si="43"/>
        <v>1</v>
      </c>
      <c r="AS408" s="5">
        <f t="shared" si="42"/>
        <v>0.127969</v>
      </c>
    </row>
    <row r="409" spans="1:45" x14ac:dyDescent="0.25">
      <c r="A409" s="16" t="s">
        <v>405</v>
      </c>
      <c r="B409" s="16" t="s">
        <v>16</v>
      </c>
      <c r="C409" s="16" t="s">
        <v>230</v>
      </c>
      <c r="D409" s="16">
        <v>2000</v>
      </c>
      <c r="E409" s="16" t="s">
        <v>1089</v>
      </c>
      <c r="F409" s="16" t="s">
        <v>593</v>
      </c>
      <c r="G409" s="10">
        <v>4011.1</v>
      </c>
      <c r="H409" s="73">
        <v>8.2968200000000003</v>
      </c>
      <c r="I409" s="16">
        <v>8170172</v>
      </c>
      <c r="J409" s="71">
        <v>2.5000000000000001E-2</v>
      </c>
      <c r="K409" s="71">
        <v>1.1000000000000001</v>
      </c>
      <c r="L409" s="16">
        <v>0.85912619999999995</v>
      </c>
      <c r="M409" s="16">
        <v>-0.13851920000000001</v>
      </c>
      <c r="N409" s="16">
        <v>0.52829649999999995</v>
      </c>
      <c r="O409" s="16">
        <v>0.64610630000000002</v>
      </c>
      <c r="P409" s="16">
        <v>0.64256559999999996</v>
      </c>
      <c r="Q409" s="16">
        <v>0.19973399999999999</v>
      </c>
      <c r="R409" s="16">
        <v>0.49880000000000002</v>
      </c>
      <c r="S409" s="16">
        <v>2.7400000000000001E-2</v>
      </c>
      <c r="T409" s="16">
        <v>1.8700000000000001E-2</v>
      </c>
      <c r="U409" s="16">
        <v>3.8696999999999999</v>
      </c>
      <c r="V409" s="16">
        <v>25.83</v>
      </c>
      <c r="W409" s="16">
        <v>12.74</v>
      </c>
      <c r="X409" s="16">
        <v>436.22899999999998</v>
      </c>
      <c r="Y409" s="16">
        <v>61.5199</v>
      </c>
      <c r="Z409" s="16">
        <v>0.23569999999999999</v>
      </c>
      <c r="AA409" s="16">
        <v>-1.100867</v>
      </c>
      <c r="AB409" s="16">
        <v>0.24</v>
      </c>
      <c r="AC409" s="16">
        <v>4.33</v>
      </c>
      <c r="AD409" s="16">
        <v>49.6</v>
      </c>
      <c r="AE409" s="16">
        <v>36.020000000000003</v>
      </c>
      <c r="AF409" s="16">
        <v>9.2243999999999993</v>
      </c>
      <c r="AG409" s="16">
        <v>497493</v>
      </c>
      <c r="AH409" s="16">
        <v>0.37540000000000001</v>
      </c>
      <c r="AI409" s="16">
        <v>85.6</v>
      </c>
      <c r="AJ409" s="16">
        <v>99.7</v>
      </c>
      <c r="AK409" s="16">
        <v>0.41049999999999998</v>
      </c>
      <c r="AL409" s="16">
        <v>-0.2135</v>
      </c>
      <c r="AM409" s="16">
        <v>-4.2500000000000003E-2</v>
      </c>
      <c r="AN409" s="16">
        <v>0.34660000000000002</v>
      </c>
      <c r="AO409" s="16">
        <v>0.20499999999999999</v>
      </c>
      <c r="AP409" s="16">
        <v>-0.22989999999999999</v>
      </c>
      <c r="AQ409" s="16">
        <v>2.9700000000000001E-2</v>
      </c>
      <c r="AR409" s="16">
        <f t="shared" si="43"/>
        <v>1</v>
      </c>
      <c r="AS409" s="5">
        <f t="shared" si="42"/>
        <v>0.12294229999999995</v>
      </c>
    </row>
    <row r="410" spans="1:45" x14ac:dyDescent="0.25">
      <c r="A410" s="16" t="s">
        <v>405</v>
      </c>
      <c r="B410" s="16" t="s">
        <v>16</v>
      </c>
      <c r="C410" s="16" t="s">
        <v>230</v>
      </c>
      <c r="D410" s="16">
        <v>2001</v>
      </c>
      <c r="E410" s="16" t="s">
        <v>1098</v>
      </c>
      <c r="F410" s="16" t="s">
        <v>593</v>
      </c>
      <c r="G410" s="10">
        <v>4265.5600000000004</v>
      </c>
      <c r="H410" s="73">
        <v>8.3583289999999995</v>
      </c>
      <c r="I410" s="16">
        <v>8009142</v>
      </c>
      <c r="J410" s="71">
        <v>-8.0000000000000002E-3</v>
      </c>
      <c r="K410" s="71">
        <v>1.091</v>
      </c>
      <c r="L410" s="16">
        <v>0.9295987</v>
      </c>
      <c r="M410" s="16">
        <v>-0.15643290000000001</v>
      </c>
      <c r="N410" s="16">
        <v>0.51641599999999999</v>
      </c>
      <c r="O410" s="16">
        <v>0.69703369999999998</v>
      </c>
      <c r="P410" s="16">
        <v>0.70019189999999998</v>
      </c>
      <c r="Q410" s="16">
        <v>0.27688869999999999</v>
      </c>
      <c r="R410" s="16">
        <v>0.4486</v>
      </c>
      <c r="S410" s="16">
        <v>3.04E-2</v>
      </c>
      <c r="T410" s="16">
        <v>1.8499999999999999E-2</v>
      </c>
      <c r="U410" s="16">
        <v>3.3957999999999999</v>
      </c>
      <c r="V410" s="16">
        <v>28.056000000000001</v>
      </c>
      <c r="W410" s="16">
        <v>12.923999999999999</v>
      </c>
      <c r="X410" s="16">
        <v>432.93900000000002</v>
      </c>
      <c r="Y410" s="16">
        <v>62.368699999999997</v>
      </c>
      <c r="Z410" s="16">
        <v>0.24610000000000001</v>
      </c>
      <c r="AA410" s="16">
        <v>-1.1397040000000001</v>
      </c>
      <c r="AB410" s="16">
        <v>0.24</v>
      </c>
      <c r="AC410" s="16">
        <v>4.33</v>
      </c>
      <c r="AD410" s="16">
        <v>50.6</v>
      </c>
      <c r="AE410" s="16">
        <v>36.383200000000002</v>
      </c>
      <c r="AF410" s="16">
        <v>19.533799999999999</v>
      </c>
      <c r="AG410" s="16">
        <v>542799</v>
      </c>
      <c r="AH410" s="16">
        <v>0.37080000000000002</v>
      </c>
      <c r="AI410" s="16">
        <v>85.7</v>
      </c>
      <c r="AJ410" s="16">
        <v>99.7</v>
      </c>
      <c r="AK410" s="16">
        <v>0.4476</v>
      </c>
      <c r="AL410" s="16">
        <v>-0.2046</v>
      </c>
      <c r="AM410" s="16">
        <v>7.7799999999999994E-2</v>
      </c>
      <c r="AN410" s="16">
        <v>0.36990000000000001</v>
      </c>
      <c r="AO410" s="16">
        <v>0.37990000000000002</v>
      </c>
      <c r="AP410" s="16">
        <v>-0.16270000000000001</v>
      </c>
      <c r="AQ410" s="16">
        <v>2.9700000000000001E-2</v>
      </c>
      <c r="AR410" s="16">
        <f t="shared" si="43"/>
        <v>1</v>
      </c>
      <c r="AS410" s="5">
        <f t="shared" si="42"/>
        <v>7.0472500000000049E-2</v>
      </c>
    </row>
    <row r="411" spans="1:45" x14ac:dyDescent="0.25">
      <c r="A411" s="16" t="s">
        <v>405</v>
      </c>
      <c r="B411" s="16" t="s">
        <v>16</v>
      </c>
      <c r="C411" s="16" t="s">
        <v>230</v>
      </c>
      <c r="D411" s="16">
        <v>2002</v>
      </c>
      <c r="E411" s="16" t="s">
        <v>1094</v>
      </c>
      <c r="F411" s="16" t="s">
        <v>593</v>
      </c>
      <c r="G411" s="10">
        <v>4621.5</v>
      </c>
      <c r="H411" s="73">
        <v>8.4384759999999996</v>
      </c>
      <c r="I411" s="16">
        <v>7837161</v>
      </c>
      <c r="J411" s="71">
        <v>1.2999999999999999E-2</v>
      </c>
      <c r="K411" s="71">
        <v>1.1060000000000001</v>
      </c>
      <c r="L411" s="16">
        <v>1.0386059999999999</v>
      </c>
      <c r="M411" s="16">
        <v>-0.14701880000000001</v>
      </c>
      <c r="N411" s="16">
        <v>0.55427669999999996</v>
      </c>
      <c r="O411" s="16">
        <v>0.77844999999999998</v>
      </c>
      <c r="P411" s="16">
        <v>0.73737750000000002</v>
      </c>
      <c r="Q411" s="16">
        <v>0.35405890000000001</v>
      </c>
      <c r="R411" s="16">
        <v>0.46589999999999998</v>
      </c>
      <c r="S411" s="16">
        <v>2.9899999999999999E-2</v>
      </c>
      <c r="T411" s="16">
        <v>1.8700000000000001E-2</v>
      </c>
      <c r="U411" s="16">
        <v>3.3948999999999998</v>
      </c>
      <c r="V411" s="16">
        <v>30.282</v>
      </c>
      <c r="W411" s="16">
        <v>13.108000000000001</v>
      </c>
      <c r="X411" s="16">
        <v>429.649</v>
      </c>
      <c r="Y411" s="16">
        <v>63.217500000000001</v>
      </c>
      <c r="Z411" s="16">
        <v>0.28199999999999997</v>
      </c>
      <c r="AA411" s="16">
        <v>-1.128053</v>
      </c>
      <c r="AB411" s="16">
        <v>0.24</v>
      </c>
      <c r="AC411" s="16">
        <v>4.33</v>
      </c>
      <c r="AD411" s="16">
        <v>50.3</v>
      </c>
      <c r="AE411" s="16">
        <v>36.488199999999999</v>
      </c>
      <c r="AF411" s="16">
        <v>33.003599999999999</v>
      </c>
      <c r="AG411" s="16">
        <v>535924</v>
      </c>
      <c r="AH411" s="16">
        <v>0.36609999999999998</v>
      </c>
      <c r="AI411" s="16">
        <v>85.8</v>
      </c>
      <c r="AJ411" s="16">
        <v>99.7</v>
      </c>
      <c r="AK411" s="16">
        <v>0.48470000000000002</v>
      </c>
      <c r="AL411" s="16">
        <v>-0.19570000000000001</v>
      </c>
      <c r="AM411" s="16">
        <v>0.19800000000000001</v>
      </c>
      <c r="AN411" s="16">
        <v>0.39329999999999998</v>
      </c>
      <c r="AO411" s="16">
        <v>0.55489999999999995</v>
      </c>
      <c r="AP411" s="16">
        <v>-9.5500000000000002E-2</v>
      </c>
      <c r="AQ411" s="16">
        <v>2.9700000000000001E-2</v>
      </c>
      <c r="AR411" s="16">
        <f t="shared" si="43"/>
        <v>1</v>
      </c>
      <c r="AS411" s="5">
        <f t="shared" si="42"/>
        <v>0.10900729999999992</v>
      </c>
    </row>
    <row r="412" spans="1:45" x14ac:dyDescent="0.25">
      <c r="A412" s="16" t="s">
        <v>405</v>
      </c>
      <c r="B412" s="16" t="s">
        <v>16</v>
      </c>
      <c r="C412" s="16" t="s">
        <v>230</v>
      </c>
      <c r="D412" s="16">
        <v>2003</v>
      </c>
      <c r="E412" s="16" t="s">
        <v>1093</v>
      </c>
      <c r="F412" s="16" t="s">
        <v>593</v>
      </c>
      <c r="G412" s="10">
        <v>4894.78</v>
      </c>
      <c r="H412" s="73">
        <v>8.4959249999999997</v>
      </c>
      <c r="I412" s="16">
        <v>7775327</v>
      </c>
      <c r="J412" s="71">
        <v>-6.0000000000000001E-3</v>
      </c>
      <c r="K412" s="71">
        <v>1.099</v>
      </c>
      <c r="L412" s="16">
        <v>1.0891470000000001</v>
      </c>
      <c r="M412" s="16">
        <v>-0.14241000000000001</v>
      </c>
      <c r="N412" s="16">
        <v>0.65710519999999994</v>
      </c>
      <c r="O412" s="16">
        <v>0.78284909999999996</v>
      </c>
      <c r="P412" s="16">
        <v>0.76863110000000001</v>
      </c>
      <c r="Q412" s="16">
        <v>0.32194089999999997</v>
      </c>
      <c r="R412" s="16">
        <v>0.4738</v>
      </c>
      <c r="S412" s="16">
        <v>2.8500000000000001E-2</v>
      </c>
      <c r="T412" s="16">
        <v>1.9300000000000001E-2</v>
      </c>
      <c r="U412" s="16">
        <v>4.0118</v>
      </c>
      <c r="V412" s="16">
        <v>32.508000000000003</v>
      </c>
      <c r="W412" s="16">
        <v>13.292</v>
      </c>
      <c r="X412" s="16">
        <v>426.35899999999998</v>
      </c>
      <c r="Y412" s="16">
        <v>64.066299999999998</v>
      </c>
      <c r="Z412" s="16">
        <v>0.27739999999999998</v>
      </c>
      <c r="AA412" s="16">
        <v>-1.1125179999999999</v>
      </c>
      <c r="AB412" s="16">
        <v>0.24</v>
      </c>
      <c r="AC412" s="16">
        <v>4.33</v>
      </c>
      <c r="AD412" s="16">
        <v>49.9</v>
      </c>
      <c r="AE412" s="16">
        <v>36.089599999999997</v>
      </c>
      <c r="AF412" s="16">
        <v>44.842700000000001</v>
      </c>
      <c r="AG412" s="16">
        <v>541033</v>
      </c>
      <c r="AH412" s="16">
        <v>0.36149999999999999</v>
      </c>
      <c r="AI412" s="16">
        <v>85.8</v>
      </c>
      <c r="AJ412" s="16">
        <v>99.7</v>
      </c>
      <c r="AK412" s="16">
        <v>0.51160000000000005</v>
      </c>
      <c r="AL412" s="16">
        <v>-7.1099999999999997E-2</v>
      </c>
      <c r="AM412" s="16">
        <v>0.10879999999999999</v>
      </c>
      <c r="AN412" s="16">
        <v>0.14760000000000001</v>
      </c>
      <c r="AO412" s="16">
        <v>0.63260000000000005</v>
      </c>
      <c r="AP412" s="16">
        <v>-0.19439999999999999</v>
      </c>
      <c r="AQ412" s="16">
        <v>2.9700000000000001E-2</v>
      </c>
      <c r="AR412" s="16">
        <f t="shared" si="43"/>
        <v>1</v>
      </c>
      <c r="AS412" s="5">
        <f t="shared" si="42"/>
        <v>5.0541000000000169E-2</v>
      </c>
    </row>
    <row r="413" spans="1:45" x14ac:dyDescent="0.25">
      <c r="A413" s="16" t="s">
        <v>405</v>
      </c>
      <c r="B413" s="16" t="s">
        <v>16</v>
      </c>
      <c r="C413" s="16" t="s">
        <v>230</v>
      </c>
      <c r="D413" s="16">
        <v>2004</v>
      </c>
      <c r="E413" s="16" t="s">
        <v>1087</v>
      </c>
      <c r="F413" s="16" t="s">
        <v>593</v>
      </c>
      <c r="G413" s="10">
        <v>5255.18</v>
      </c>
      <c r="H413" s="73">
        <v>8.5669690000000003</v>
      </c>
      <c r="I413" s="16">
        <v>7716860</v>
      </c>
      <c r="J413" s="71">
        <v>-2E-3</v>
      </c>
      <c r="K413" s="71">
        <v>1.0980000000000001</v>
      </c>
      <c r="L413" s="16">
        <v>1.056832</v>
      </c>
      <c r="M413" s="16">
        <v>-0.19518940000000001</v>
      </c>
      <c r="N413" s="16">
        <v>0.51773939999999996</v>
      </c>
      <c r="O413" s="16">
        <v>0.82732969999999995</v>
      </c>
      <c r="P413" s="16">
        <v>0.79882509999999995</v>
      </c>
      <c r="Q413" s="16">
        <v>0.36349120000000001</v>
      </c>
      <c r="R413" s="16">
        <v>0.47199999999999998</v>
      </c>
      <c r="S413" s="16">
        <v>1.1599999999999999E-2</v>
      </c>
      <c r="T413" s="16">
        <v>2.06E-2</v>
      </c>
      <c r="U413" s="16">
        <v>2.3256000000000001</v>
      </c>
      <c r="V413" s="16">
        <v>34.734000000000002</v>
      </c>
      <c r="W413" s="16">
        <v>13.476000000000001</v>
      </c>
      <c r="X413" s="16">
        <v>423.06799999999998</v>
      </c>
      <c r="Y413" s="16">
        <v>63.920400000000001</v>
      </c>
      <c r="Z413" s="16">
        <v>0.30499999999999999</v>
      </c>
      <c r="AA413" s="16">
        <v>-1.100867</v>
      </c>
      <c r="AB413" s="16">
        <v>0.24</v>
      </c>
      <c r="AC413" s="16">
        <v>4.33</v>
      </c>
      <c r="AD413" s="16">
        <v>49.6</v>
      </c>
      <c r="AE413" s="16">
        <v>35.209200000000003</v>
      </c>
      <c r="AF413" s="16">
        <v>61.0715</v>
      </c>
      <c r="AG413" s="16">
        <v>532388</v>
      </c>
      <c r="AH413" s="16">
        <v>0.35680000000000001</v>
      </c>
      <c r="AI413" s="16">
        <v>85.8</v>
      </c>
      <c r="AJ413" s="16">
        <v>99.6</v>
      </c>
      <c r="AK413" s="16">
        <v>0.54320000000000002</v>
      </c>
      <c r="AL413" s="16">
        <v>9.8699999999999996E-2</v>
      </c>
      <c r="AM413" s="16">
        <v>0.19120000000000001</v>
      </c>
      <c r="AN413" s="16">
        <v>-2.1000000000000001E-2</v>
      </c>
      <c r="AO413" s="16">
        <v>0.66669999999999996</v>
      </c>
      <c r="AP413" s="16">
        <v>-0.12720000000000001</v>
      </c>
      <c r="AQ413" s="16">
        <v>2.9700000000000001E-2</v>
      </c>
      <c r="AR413" s="16">
        <f t="shared" si="43"/>
        <v>1</v>
      </c>
      <c r="AS413" s="5">
        <f t="shared" si="42"/>
        <v>-3.2315000000000094E-2</v>
      </c>
    </row>
    <row r="414" spans="1:45" x14ac:dyDescent="0.25">
      <c r="A414" s="16" t="s">
        <v>405</v>
      </c>
      <c r="B414" s="16" t="s">
        <v>16</v>
      </c>
      <c r="C414" s="16" t="s">
        <v>230</v>
      </c>
      <c r="D414" s="16">
        <v>2005</v>
      </c>
      <c r="E414" s="16" t="s">
        <v>1102</v>
      </c>
      <c r="F414" s="16" t="s">
        <v>593</v>
      </c>
      <c r="G414" s="10">
        <v>5678.05</v>
      </c>
      <c r="H414" s="73">
        <v>8.6443619999999992</v>
      </c>
      <c r="I414" s="16">
        <v>7658972</v>
      </c>
      <c r="J414" s="71">
        <v>3.0000000000000001E-3</v>
      </c>
      <c r="K414" s="71">
        <v>1.101</v>
      </c>
      <c r="L414" s="16">
        <v>1.233366</v>
      </c>
      <c r="M414" s="16">
        <v>-0.1822146</v>
      </c>
      <c r="N414" s="16">
        <v>0.74390979999999995</v>
      </c>
      <c r="O414" s="16">
        <v>0.85624979999999995</v>
      </c>
      <c r="P414" s="16">
        <v>0.90951959999999998</v>
      </c>
      <c r="Q414" s="16">
        <v>0.37609819999999999</v>
      </c>
      <c r="R414" s="16">
        <v>0.44340000000000002</v>
      </c>
      <c r="S414" s="16">
        <v>9.2999999999999992E-3</v>
      </c>
      <c r="T414" s="16">
        <v>2.46E-2</v>
      </c>
      <c r="U414" s="16">
        <v>4.1154000000000002</v>
      </c>
      <c r="V414" s="16">
        <v>36.96</v>
      </c>
      <c r="W414" s="16">
        <v>13.66</v>
      </c>
      <c r="X414" s="16">
        <v>419.77800000000002</v>
      </c>
      <c r="Y414" s="16">
        <v>62.0291</v>
      </c>
      <c r="Z414" s="16">
        <v>0.3458</v>
      </c>
      <c r="AA414" s="16">
        <v>-1.081448</v>
      </c>
      <c r="AB414" s="16">
        <v>0.24</v>
      </c>
      <c r="AC414" s="16">
        <v>4.33</v>
      </c>
      <c r="AD414" s="16">
        <v>49.1</v>
      </c>
      <c r="AE414" s="16">
        <v>32.4084</v>
      </c>
      <c r="AF414" s="16">
        <v>81.279499999999999</v>
      </c>
      <c r="AG414" s="16">
        <v>568121</v>
      </c>
      <c r="AH414" s="16">
        <v>0.51149999999999995</v>
      </c>
      <c r="AI414" s="16">
        <v>85.9</v>
      </c>
      <c r="AJ414" s="16">
        <v>99.6</v>
      </c>
      <c r="AK414" s="16">
        <v>0.57369999999999999</v>
      </c>
      <c r="AL414" s="16">
        <v>5.8700000000000002E-2</v>
      </c>
      <c r="AM414" s="16">
        <v>0.19359999999999999</v>
      </c>
      <c r="AN414" s="16">
        <v>0.13039999999999999</v>
      </c>
      <c r="AO414" s="16">
        <v>0.64380000000000004</v>
      </c>
      <c r="AP414" s="16">
        <v>-0.1593</v>
      </c>
      <c r="AQ414" s="16">
        <v>2.9700000000000001E-2</v>
      </c>
      <c r="AR414" s="16">
        <f t="shared" si="43"/>
        <v>1</v>
      </c>
      <c r="AS414" s="5">
        <f t="shared" si="42"/>
        <v>0.17653399999999997</v>
      </c>
    </row>
    <row r="415" spans="1:45" x14ac:dyDescent="0.25">
      <c r="A415" s="16" t="s">
        <v>405</v>
      </c>
      <c r="B415" s="16" t="s">
        <v>16</v>
      </c>
      <c r="C415" s="16" t="s">
        <v>230</v>
      </c>
      <c r="D415" s="16">
        <v>2006</v>
      </c>
      <c r="E415" s="16" t="s">
        <v>1083</v>
      </c>
      <c r="F415" s="16" t="s">
        <v>593</v>
      </c>
      <c r="G415" s="10">
        <v>6107.71</v>
      </c>
      <c r="H415" s="73">
        <v>8.7173069999999999</v>
      </c>
      <c r="I415" s="16">
        <v>7601022</v>
      </c>
      <c r="J415" s="71">
        <v>-5.0000000000000001E-3</v>
      </c>
      <c r="K415" s="71">
        <v>1.095</v>
      </c>
      <c r="L415" s="16">
        <v>1.2899890000000001</v>
      </c>
      <c r="M415" s="16">
        <v>-0.1997623</v>
      </c>
      <c r="N415" s="16">
        <v>0.77346769999999998</v>
      </c>
      <c r="O415" s="16">
        <v>0.98857669999999997</v>
      </c>
      <c r="P415" s="16">
        <v>0.91999719999999996</v>
      </c>
      <c r="Q415" s="16">
        <v>0.34091719999999998</v>
      </c>
      <c r="R415" s="16">
        <v>0.44309999999999999</v>
      </c>
      <c r="S415" s="16">
        <v>8.3999999999999995E-3</v>
      </c>
      <c r="T415" s="16">
        <v>2.3099999999999999E-2</v>
      </c>
      <c r="U415" s="16">
        <v>3.9119999999999999</v>
      </c>
      <c r="V415" s="16">
        <v>38.938000000000002</v>
      </c>
      <c r="W415" s="16">
        <v>14.148</v>
      </c>
      <c r="X415" s="16">
        <v>416.488</v>
      </c>
      <c r="Y415" s="16">
        <v>66.801000000000002</v>
      </c>
      <c r="Z415" s="16">
        <v>0.36020000000000002</v>
      </c>
      <c r="AA415" s="16">
        <v>-1.089215</v>
      </c>
      <c r="AB415" s="16">
        <v>0.24</v>
      </c>
      <c r="AC415" s="16">
        <v>4.33</v>
      </c>
      <c r="AD415" s="16">
        <v>49.3</v>
      </c>
      <c r="AE415" s="16">
        <v>31.476700000000001</v>
      </c>
      <c r="AF415" s="16">
        <v>108.27200000000001</v>
      </c>
      <c r="AG415" s="16">
        <v>591010</v>
      </c>
      <c r="AH415" s="16">
        <v>0.34749999999999998</v>
      </c>
      <c r="AI415" s="16">
        <v>85.9</v>
      </c>
      <c r="AJ415" s="16">
        <v>99.6</v>
      </c>
      <c r="AK415" s="16">
        <v>0.55269999999999997</v>
      </c>
      <c r="AL415" s="16">
        <v>-0.1008</v>
      </c>
      <c r="AM415" s="16">
        <v>-3.0999999999999999E-3</v>
      </c>
      <c r="AN415" s="16">
        <v>0.38969999999999999</v>
      </c>
      <c r="AO415" s="16">
        <v>0.57330000000000003</v>
      </c>
      <c r="AP415" s="16">
        <v>-0.1394</v>
      </c>
      <c r="AQ415" s="16">
        <v>2.9700000000000001E-2</v>
      </c>
      <c r="AR415" s="16">
        <f t="shared" si="43"/>
        <v>1</v>
      </c>
      <c r="AS415" s="5">
        <f t="shared" si="42"/>
        <v>5.662300000000009E-2</v>
      </c>
    </row>
    <row r="416" spans="1:45" x14ac:dyDescent="0.25">
      <c r="A416" s="16" t="s">
        <v>405</v>
      </c>
      <c r="B416" s="16" t="s">
        <v>16</v>
      </c>
      <c r="C416" s="16" t="s">
        <v>230</v>
      </c>
      <c r="D416" s="16">
        <v>2007</v>
      </c>
      <c r="E416" s="16" t="s">
        <v>1104</v>
      </c>
      <c r="F416" s="16" t="s">
        <v>593</v>
      </c>
      <c r="G416" s="10">
        <v>6625.03</v>
      </c>
      <c r="H416" s="73">
        <v>8.79861</v>
      </c>
      <c r="I416" s="16">
        <v>7545338</v>
      </c>
      <c r="J416" s="71">
        <v>1E-3</v>
      </c>
      <c r="K416" s="71">
        <v>1.0960000000000001</v>
      </c>
      <c r="L416" s="16">
        <v>1.4423859999999999</v>
      </c>
      <c r="M416" s="16">
        <v>-0.1373508</v>
      </c>
      <c r="N416" s="16">
        <v>0.85145910000000002</v>
      </c>
      <c r="O416" s="16">
        <v>1.1349860000000001</v>
      </c>
      <c r="P416" s="16">
        <v>0.96139929999999996</v>
      </c>
      <c r="Q416" s="16">
        <v>0.34941830000000001</v>
      </c>
      <c r="R416" s="16">
        <v>0.42680000000000001</v>
      </c>
      <c r="S416" s="16">
        <v>6.7999999999999996E-3</v>
      </c>
      <c r="T416" s="16">
        <v>3.1399999999999997E-2</v>
      </c>
      <c r="U416" s="16">
        <v>3.653</v>
      </c>
      <c r="V416" s="16">
        <v>40.915999999999997</v>
      </c>
      <c r="W416" s="16">
        <v>14.635999999999999</v>
      </c>
      <c r="X416" s="16">
        <v>421.70800000000003</v>
      </c>
      <c r="Y416" s="16">
        <v>67.933300000000003</v>
      </c>
      <c r="Z416" s="16">
        <v>0.4269</v>
      </c>
      <c r="AA416" s="16">
        <v>-1.081448</v>
      </c>
      <c r="AB416" s="16">
        <v>0.24</v>
      </c>
      <c r="AC416" s="16">
        <v>4.33</v>
      </c>
      <c r="AD416" s="16">
        <v>49.1</v>
      </c>
      <c r="AE416" s="16">
        <v>30.415299999999998</v>
      </c>
      <c r="AF416" s="16">
        <v>130.86500000000001</v>
      </c>
      <c r="AG416" s="16">
        <v>569053</v>
      </c>
      <c r="AH416" s="16">
        <v>0.34289999999999998</v>
      </c>
      <c r="AI416" s="16">
        <v>85.9</v>
      </c>
      <c r="AJ416" s="16">
        <v>99.6</v>
      </c>
      <c r="AK416" s="16">
        <v>0.67769999999999997</v>
      </c>
      <c r="AL416" s="16">
        <v>-0.2344</v>
      </c>
      <c r="AM416" s="16">
        <v>-3.3999999999999998E-3</v>
      </c>
      <c r="AN416" s="16">
        <v>0.35049999999999998</v>
      </c>
      <c r="AO416" s="16">
        <v>0.62390000000000001</v>
      </c>
      <c r="AP416" s="16">
        <v>-0.1057</v>
      </c>
      <c r="AQ416" s="16">
        <v>2.9700000000000001E-2</v>
      </c>
      <c r="AR416" s="16">
        <f t="shared" si="43"/>
        <v>1</v>
      </c>
      <c r="AS416" s="5">
        <f t="shared" si="42"/>
        <v>0.15239699999999989</v>
      </c>
    </row>
    <row r="417" spans="1:45" x14ac:dyDescent="0.25">
      <c r="A417" s="16" t="s">
        <v>405</v>
      </c>
      <c r="B417" s="16" t="s">
        <v>16</v>
      </c>
      <c r="C417" s="16" t="s">
        <v>230</v>
      </c>
      <c r="D417" s="16">
        <v>2008</v>
      </c>
      <c r="E417" s="16" t="s">
        <v>1100</v>
      </c>
      <c r="F417" s="16" t="s">
        <v>593</v>
      </c>
      <c r="G417" s="10">
        <v>7048.45</v>
      </c>
      <c r="H417" s="73">
        <v>8.8605619999999998</v>
      </c>
      <c r="I417" s="16">
        <v>7492561</v>
      </c>
      <c r="J417" s="71">
        <v>-3.2000000000000001E-2</v>
      </c>
      <c r="K417" s="71">
        <v>1.0620000000000001</v>
      </c>
      <c r="L417" s="16">
        <v>1.483576</v>
      </c>
      <c r="M417" s="16">
        <v>-0.13420879999999999</v>
      </c>
      <c r="N417" s="16">
        <v>1.0147139999999999</v>
      </c>
      <c r="O417" s="16">
        <v>1.0810420000000001</v>
      </c>
      <c r="P417" s="16">
        <v>0.98126159999999996</v>
      </c>
      <c r="Q417" s="16">
        <v>0.30969960000000002</v>
      </c>
      <c r="R417" s="16">
        <v>0.44579999999999997</v>
      </c>
      <c r="S417" s="16">
        <v>7.6E-3</v>
      </c>
      <c r="T417" s="16">
        <v>3.0300000000000001E-2</v>
      </c>
      <c r="U417" s="16">
        <v>4.2047999999999996</v>
      </c>
      <c r="V417" s="16">
        <v>42.893999999999998</v>
      </c>
      <c r="W417" s="16">
        <v>15.124000000000001</v>
      </c>
      <c r="X417" s="16">
        <v>426.92700000000002</v>
      </c>
      <c r="Y417" s="16">
        <v>69.527100000000004</v>
      </c>
      <c r="Z417" s="16">
        <v>0.38250000000000001</v>
      </c>
      <c r="AA417" s="16">
        <v>-1.0659130000000001</v>
      </c>
      <c r="AB417" s="16">
        <v>0.24</v>
      </c>
      <c r="AC417" s="16">
        <v>4.33</v>
      </c>
      <c r="AD417" s="16">
        <v>48.7</v>
      </c>
      <c r="AE417" s="16">
        <v>29.180599999999998</v>
      </c>
      <c r="AF417" s="16">
        <v>138.976</v>
      </c>
      <c r="AG417" s="16">
        <v>595044</v>
      </c>
      <c r="AH417" s="16">
        <v>0.3382</v>
      </c>
      <c r="AI417" s="16">
        <v>85.9</v>
      </c>
      <c r="AJ417" s="16">
        <v>99.6</v>
      </c>
      <c r="AK417" s="16">
        <v>0.55649999999999999</v>
      </c>
      <c r="AL417" s="16">
        <v>-0.30320000000000003</v>
      </c>
      <c r="AM417" s="16">
        <v>-4.8599999999999997E-2</v>
      </c>
      <c r="AN417" s="16">
        <v>0.34810000000000002</v>
      </c>
      <c r="AO417" s="16">
        <v>0.68920000000000003</v>
      </c>
      <c r="AP417" s="16">
        <v>-0.15939999999999999</v>
      </c>
      <c r="AQ417" s="16">
        <v>2.9700000000000001E-2</v>
      </c>
      <c r="AR417" s="16">
        <f t="shared" si="43"/>
        <v>1</v>
      </c>
      <c r="AS417" s="5">
        <f t="shared" si="42"/>
        <v>4.119000000000006E-2</v>
      </c>
    </row>
    <row r="418" spans="1:45" x14ac:dyDescent="0.25">
      <c r="A418" s="16" t="s">
        <v>405</v>
      </c>
      <c r="B418" s="16" t="s">
        <v>16</v>
      </c>
      <c r="C418" s="16" t="s">
        <v>230</v>
      </c>
      <c r="D418" s="16">
        <v>2009</v>
      </c>
      <c r="E418" s="16" t="s">
        <v>1099</v>
      </c>
      <c r="F418" s="16" t="s">
        <v>593</v>
      </c>
      <c r="G418" s="10">
        <v>6794.66</v>
      </c>
      <c r="H418" s="73">
        <v>8.8238920000000007</v>
      </c>
      <c r="I418" s="16">
        <v>7444443</v>
      </c>
      <c r="J418" s="71">
        <v>-0.06</v>
      </c>
      <c r="K418" s="71">
        <v>1.0009999999999999</v>
      </c>
      <c r="L418" s="16">
        <v>1.5993390000000001</v>
      </c>
      <c r="M418" s="16">
        <v>-8.1812800000000005E-2</v>
      </c>
      <c r="N418" s="16">
        <v>1.1293329999999999</v>
      </c>
      <c r="O418" s="16">
        <v>1.128879</v>
      </c>
      <c r="P418" s="16">
        <v>0.97500900000000001</v>
      </c>
      <c r="Q418" s="16">
        <v>0.36313450000000003</v>
      </c>
      <c r="R418" s="16">
        <v>0.49569999999999997</v>
      </c>
      <c r="S418" s="16">
        <v>7.6E-3</v>
      </c>
      <c r="T418" s="16">
        <v>3.3000000000000002E-2</v>
      </c>
      <c r="U418" s="16">
        <v>4.2941000000000003</v>
      </c>
      <c r="V418" s="16">
        <v>44.872</v>
      </c>
      <c r="W418" s="16">
        <v>15.612</v>
      </c>
      <c r="X418" s="16">
        <v>432.14699999999999</v>
      </c>
      <c r="Y418" s="16">
        <v>71.747699999999995</v>
      </c>
      <c r="Z418" s="16">
        <v>0.38179999999999997</v>
      </c>
      <c r="AA418" s="16">
        <v>-1.0697970000000001</v>
      </c>
      <c r="AB418" s="16">
        <v>0.24</v>
      </c>
      <c r="AC418" s="16">
        <v>4.33</v>
      </c>
      <c r="AD418" s="16">
        <v>48.8</v>
      </c>
      <c r="AE418" s="16">
        <v>29.617699999999999</v>
      </c>
      <c r="AF418" s="16">
        <v>140.405</v>
      </c>
      <c r="AG418" s="16">
        <v>569297</v>
      </c>
      <c r="AH418" s="16">
        <v>0.33360000000000001</v>
      </c>
      <c r="AI418" s="16">
        <v>85.9</v>
      </c>
      <c r="AJ418" s="16">
        <v>99.5</v>
      </c>
      <c r="AK418" s="16">
        <v>0.55569999999999997</v>
      </c>
      <c r="AL418" s="16">
        <v>-0.2472</v>
      </c>
      <c r="AM418" s="16">
        <v>0.16139999999999999</v>
      </c>
      <c r="AN418" s="16">
        <v>0.31840000000000002</v>
      </c>
      <c r="AO418" s="16">
        <v>0.66300000000000003</v>
      </c>
      <c r="AP418" s="16">
        <v>-7.3599999999999999E-2</v>
      </c>
      <c r="AQ418" s="16">
        <v>2.9700000000000001E-2</v>
      </c>
      <c r="AR418" s="16">
        <f t="shared" si="43"/>
        <v>1</v>
      </c>
      <c r="AS418" s="5">
        <f t="shared" si="42"/>
        <v>0.11576300000000006</v>
      </c>
    </row>
    <row r="419" spans="1:45" x14ac:dyDescent="0.25">
      <c r="A419" s="16" t="s">
        <v>405</v>
      </c>
      <c r="B419" s="16" t="s">
        <v>16</v>
      </c>
      <c r="C419" s="16" t="s">
        <v>230</v>
      </c>
      <c r="D419" s="16">
        <v>2010</v>
      </c>
      <c r="E419" s="16" t="s">
        <v>1085</v>
      </c>
      <c r="F419" s="16" t="s">
        <v>593</v>
      </c>
      <c r="G419" s="10">
        <v>6843.26</v>
      </c>
      <c r="H419" s="73">
        <v>8.8310200000000005</v>
      </c>
      <c r="I419" s="16">
        <v>7395599</v>
      </c>
      <c r="J419" s="71">
        <v>-6.0000000000000001E-3</v>
      </c>
      <c r="K419" s="71">
        <v>0.995</v>
      </c>
      <c r="L419" s="16">
        <v>1.631529</v>
      </c>
      <c r="M419" s="16">
        <v>-3.2113500000000003E-2</v>
      </c>
      <c r="N419" s="16">
        <v>1.1790830000000001</v>
      </c>
      <c r="O419" s="16">
        <v>1.1347879999999999</v>
      </c>
      <c r="P419" s="16">
        <v>0.95860060000000002</v>
      </c>
      <c r="Q419" s="16">
        <v>0.34792970000000001</v>
      </c>
      <c r="R419" s="16">
        <v>0.57140000000000002</v>
      </c>
      <c r="S419" s="16">
        <v>7.6E-3</v>
      </c>
      <c r="T419" s="16">
        <v>3.39E-2</v>
      </c>
      <c r="U419" s="16">
        <v>3.9154</v>
      </c>
      <c r="V419" s="16">
        <v>46.85</v>
      </c>
      <c r="W419" s="16">
        <v>16.100000000000001</v>
      </c>
      <c r="X419" s="16">
        <v>434.91300000000001</v>
      </c>
      <c r="Y419" s="16">
        <v>72.123900000000006</v>
      </c>
      <c r="Z419" s="16">
        <v>0.37780000000000002</v>
      </c>
      <c r="AA419" s="16">
        <v>-1.085332</v>
      </c>
      <c r="AB419" s="16">
        <v>0.24</v>
      </c>
      <c r="AC419" s="16">
        <v>4.33</v>
      </c>
      <c r="AD419" s="16">
        <v>49.2</v>
      </c>
      <c r="AE419" s="16">
        <v>29.2896</v>
      </c>
      <c r="AF419" s="16">
        <v>138.03899999999999</v>
      </c>
      <c r="AG419" s="16">
        <v>622221</v>
      </c>
      <c r="AH419" s="16">
        <v>0.25929999999999997</v>
      </c>
      <c r="AI419" s="16">
        <v>85.9</v>
      </c>
      <c r="AJ419" s="16">
        <v>99.5</v>
      </c>
      <c r="AK419" s="16">
        <v>0.52400000000000002</v>
      </c>
      <c r="AL419" s="16">
        <v>-0.2069</v>
      </c>
      <c r="AM419" s="16">
        <v>0.11020000000000001</v>
      </c>
      <c r="AN419" s="16">
        <v>0.32579999999999998</v>
      </c>
      <c r="AO419" s="16">
        <v>0.64700000000000002</v>
      </c>
      <c r="AP419" s="16">
        <v>-0.10390000000000001</v>
      </c>
      <c r="AQ419" s="16">
        <v>2.9700000000000001E-2</v>
      </c>
      <c r="AR419" s="16">
        <f t="shared" si="43"/>
        <v>1</v>
      </c>
      <c r="AS419" s="5">
        <f t="shared" si="42"/>
        <v>3.2189999999999941E-2</v>
      </c>
    </row>
    <row r="420" spans="1:45" x14ac:dyDescent="0.25">
      <c r="A420" s="16" t="s">
        <v>405</v>
      </c>
      <c r="B420" s="16" t="s">
        <v>16</v>
      </c>
      <c r="C420" s="16" t="s">
        <v>230</v>
      </c>
      <c r="D420" s="16">
        <v>2011</v>
      </c>
      <c r="E420" s="16" t="s">
        <v>1107</v>
      </c>
      <c r="F420" s="16" t="s">
        <v>593</v>
      </c>
      <c r="G420" s="10">
        <v>7019.18</v>
      </c>
      <c r="H420" s="73">
        <v>8.856401</v>
      </c>
      <c r="I420" s="16">
        <v>7348328</v>
      </c>
      <c r="J420" s="71">
        <v>5.0000000000000001E-3</v>
      </c>
      <c r="K420" s="71">
        <v>1</v>
      </c>
      <c r="L420" s="16">
        <v>1.643016</v>
      </c>
      <c r="M420" s="16">
        <v>-5.5320800000000003E-2</v>
      </c>
      <c r="N420" s="16">
        <v>1.205972</v>
      </c>
      <c r="O420" s="16">
        <v>1.1344050000000001</v>
      </c>
      <c r="P420" s="16">
        <v>1.0259560000000001</v>
      </c>
      <c r="Q420" s="16">
        <v>0.29745890000000003</v>
      </c>
      <c r="R420" s="16">
        <v>0.5363</v>
      </c>
      <c r="S420" s="16">
        <v>8.5000000000000006E-3</v>
      </c>
      <c r="T420" s="16">
        <v>3.3099999999999997E-2</v>
      </c>
      <c r="U420" s="16">
        <v>3.5922999999999998</v>
      </c>
      <c r="V420" s="16">
        <v>48.3</v>
      </c>
      <c r="W420" s="16">
        <v>16.3</v>
      </c>
      <c r="X420" s="16">
        <v>437.678</v>
      </c>
      <c r="Y420" s="16">
        <v>72.192300000000003</v>
      </c>
      <c r="Z420" s="16">
        <v>0.37609999999999999</v>
      </c>
      <c r="AA420" s="16">
        <v>-1.089215</v>
      </c>
      <c r="AB420" s="16">
        <v>0.24</v>
      </c>
      <c r="AC420" s="16">
        <v>4.33</v>
      </c>
      <c r="AD420" s="16">
        <v>49.3</v>
      </c>
      <c r="AE420" s="16">
        <v>30.9941</v>
      </c>
      <c r="AF420" s="16">
        <v>142.846</v>
      </c>
      <c r="AG420" s="16">
        <v>680740</v>
      </c>
      <c r="AH420" s="16">
        <v>0.26179999999999998</v>
      </c>
      <c r="AI420" s="16">
        <v>85.9</v>
      </c>
      <c r="AJ420" s="16">
        <v>99.5</v>
      </c>
      <c r="AK420" s="16">
        <v>0.43940000000000001</v>
      </c>
      <c r="AL420" s="16">
        <v>-0.22470000000000001</v>
      </c>
      <c r="AM420" s="16">
        <v>0.1077</v>
      </c>
      <c r="AN420" s="16">
        <v>0.27739999999999998</v>
      </c>
      <c r="AO420" s="16">
        <v>0.54510000000000003</v>
      </c>
      <c r="AP420" s="16">
        <v>-0.13719999999999999</v>
      </c>
      <c r="AQ420" s="16">
        <v>2.9700000000000001E-2</v>
      </c>
      <c r="AR420" s="16">
        <f t="shared" si="43"/>
        <v>1</v>
      </c>
      <c r="AS420" s="5">
        <f t="shared" si="42"/>
        <v>1.1487000000000025E-2</v>
      </c>
    </row>
    <row r="421" spans="1:45" x14ac:dyDescent="0.25">
      <c r="A421" s="16" t="s">
        <v>405</v>
      </c>
      <c r="B421" s="16" t="s">
        <v>16</v>
      </c>
      <c r="C421" s="16" t="s">
        <v>230</v>
      </c>
      <c r="D421" s="16">
        <v>2012</v>
      </c>
      <c r="E421" s="16" t="s">
        <v>1105</v>
      </c>
      <c r="F421" s="16" t="s">
        <v>593</v>
      </c>
      <c r="G421" s="10">
        <v>7062.14</v>
      </c>
      <c r="H421" s="73">
        <v>8.8625030000000002</v>
      </c>
      <c r="I421" s="16">
        <v>7305888</v>
      </c>
      <c r="J421" s="71">
        <v>-7.0000000000000001E-3</v>
      </c>
      <c r="K421" s="71">
        <v>0.99299999999999999</v>
      </c>
      <c r="L421" s="16">
        <v>1.702388</v>
      </c>
      <c r="M421" s="16">
        <v>1.4607500000000001E-2</v>
      </c>
      <c r="N421" s="16">
        <v>1.259593</v>
      </c>
      <c r="O421" s="16">
        <v>1.1356109999999999</v>
      </c>
      <c r="P421" s="16">
        <v>1.0238290000000001</v>
      </c>
      <c r="Q421" s="16">
        <v>0.31079590000000001</v>
      </c>
      <c r="R421" s="16">
        <v>0.60850000000000004</v>
      </c>
      <c r="S421" s="16">
        <v>7.7000000000000002E-3</v>
      </c>
      <c r="T421" s="16">
        <v>3.6700000000000003E-2</v>
      </c>
      <c r="U421" s="16">
        <v>3.5234000000000001</v>
      </c>
      <c r="V421" s="16">
        <v>49.75</v>
      </c>
      <c r="W421" s="16">
        <v>16.5</v>
      </c>
      <c r="X421" s="16">
        <v>440.44400000000002</v>
      </c>
      <c r="Y421" s="16">
        <v>72.099000000000004</v>
      </c>
      <c r="Z421" s="16">
        <v>0.37569999999999998</v>
      </c>
      <c r="AA421" s="16">
        <v>-1.100867</v>
      </c>
      <c r="AB421" s="16">
        <v>0.24</v>
      </c>
      <c r="AC421" s="16">
        <v>4.33</v>
      </c>
      <c r="AD421" s="16">
        <v>49.6</v>
      </c>
      <c r="AE421" s="16">
        <v>29.306899999999999</v>
      </c>
      <c r="AF421" s="16">
        <v>148.131</v>
      </c>
      <c r="AG421" s="16">
        <v>637554</v>
      </c>
      <c r="AH421" s="16">
        <v>0.3196</v>
      </c>
      <c r="AI421" s="16">
        <v>86</v>
      </c>
      <c r="AJ421" s="16">
        <v>99.5</v>
      </c>
      <c r="AK421" s="16">
        <v>0.39040000000000002</v>
      </c>
      <c r="AL421" s="16">
        <v>-0.23549999999999999</v>
      </c>
      <c r="AM421" s="16">
        <v>0.1454</v>
      </c>
      <c r="AN421" s="16">
        <v>0.35089999999999999</v>
      </c>
      <c r="AO421" s="16">
        <v>0.55469999999999997</v>
      </c>
      <c r="AP421" s="16">
        <v>-0.11550000000000001</v>
      </c>
      <c r="AQ421" s="16">
        <v>2.9700000000000001E-2</v>
      </c>
      <c r="AR421" s="16">
        <f t="shared" si="43"/>
        <v>1</v>
      </c>
      <c r="AS421" s="5">
        <f t="shared" si="42"/>
        <v>5.937199999999998E-2</v>
      </c>
    </row>
    <row r="422" spans="1:45" x14ac:dyDescent="0.25">
      <c r="A422" s="16" t="s">
        <v>405</v>
      </c>
      <c r="B422" s="16" t="s">
        <v>16</v>
      </c>
      <c r="C422" s="16" t="s">
        <v>230</v>
      </c>
      <c r="D422" s="16">
        <v>2013</v>
      </c>
      <c r="E422" s="16" t="s">
        <v>1084</v>
      </c>
      <c r="F422" s="16" t="s">
        <v>593</v>
      </c>
      <c r="G422" s="10">
        <v>7162.99</v>
      </c>
      <c r="H422" s="73">
        <v>8.8766829999999999</v>
      </c>
      <c r="I422" s="16">
        <v>7265115</v>
      </c>
      <c r="J422" s="71">
        <v>-5.0000000000000001E-3</v>
      </c>
      <c r="K422" s="71">
        <v>0.98899999999999999</v>
      </c>
      <c r="L422" s="16">
        <v>1.690153</v>
      </c>
      <c r="M422" s="16">
        <v>3.6235400000000001E-2</v>
      </c>
      <c r="N422" s="16">
        <v>1.3064899999999999</v>
      </c>
      <c r="O422" s="16">
        <v>1.1617420000000001</v>
      </c>
      <c r="P422" s="16">
        <v>0.95910470000000003</v>
      </c>
      <c r="Q422" s="16">
        <v>0.25391409999999998</v>
      </c>
      <c r="R422" s="16">
        <v>0.63639999999999997</v>
      </c>
      <c r="S422" s="16">
        <v>8.8999999999999999E-3</v>
      </c>
      <c r="T422" s="16">
        <v>3.6900000000000002E-2</v>
      </c>
      <c r="U422" s="16">
        <v>3.5762</v>
      </c>
      <c r="V422" s="16">
        <v>51.2</v>
      </c>
      <c r="W422" s="16">
        <v>16.7</v>
      </c>
      <c r="X422" s="16">
        <v>440.149</v>
      </c>
      <c r="Y422" s="16">
        <v>72.5822</v>
      </c>
      <c r="Z422" s="16">
        <v>0.38269999999999998</v>
      </c>
      <c r="AA422" s="16">
        <v>-1.1086339999999999</v>
      </c>
      <c r="AB422" s="16">
        <v>0.24</v>
      </c>
      <c r="AC422" s="16">
        <v>4.33</v>
      </c>
      <c r="AD422" s="16">
        <v>49.8</v>
      </c>
      <c r="AE422" s="16">
        <v>26.892399999999999</v>
      </c>
      <c r="AF422" s="16">
        <v>145.18799999999999</v>
      </c>
      <c r="AG422" s="16">
        <v>592819</v>
      </c>
      <c r="AH422" s="16">
        <v>0.315</v>
      </c>
      <c r="AI422" s="16">
        <v>86</v>
      </c>
      <c r="AJ422" s="16">
        <v>99.5</v>
      </c>
      <c r="AK422" s="16">
        <v>0.32350000000000001</v>
      </c>
      <c r="AL422" s="16">
        <v>-0.29189999999999999</v>
      </c>
      <c r="AM422" s="16">
        <v>0.16350000000000001</v>
      </c>
      <c r="AN422" s="16">
        <v>0.14760000000000001</v>
      </c>
      <c r="AO422" s="16">
        <v>0.52949999999999997</v>
      </c>
      <c r="AP422" s="16">
        <v>-0.12920000000000001</v>
      </c>
      <c r="AQ422" s="16">
        <v>2.9700000000000001E-2</v>
      </c>
      <c r="AR422" s="16">
        <f t="shared" si="43"/>
        <v>1</v>
      </c>
      <c r="AS422" s="5">
        <f t="shared" si="42"/>
        <v>-1.2234999999999996E-2</v>
      </c>
    </row>
    <row r="423" spans="1:45" x14ac:dyDescent="0.25">
      <c r="A423" s="16" t="s">
        <v>405</v>
      </c>
      <c r="B423" s="16" t="s">
        <v>16</v>
      </c>
      <c r="C423" s="16" t="s">
        <v>230</v>
      </c>
      <c r="D423" s="16">
        <v>2014</v>
      </c>
      <c r="E423" s="16" t="s">
        <v>1088</v>
      </c>
      <c r="F423" s="16" t="s">
        <v>593</v>
      </c>
      <c r="G423" s="10">
        <v>7299.55</v>
      </c>
      <c r="H423" s="73">
        <v>8.8955680000000008</v>
      </c>
      <c r="I423" s="16">
        <v>7223938</v>
      </c>
      <c r="J423" s="71">
        <v>-5.0000000000000001E-3</v>
      </c>
      <c r="K423" s="71">
        <v>0.98399999999999999</v>
      </c>
      <c r="L423" s="16">
        <v>1.6938550000000001</v>
      </c>
      <c r="M423" s="16">
        <v>7.5957300000000005E-2</v>
      </c>
      <c r="N423" s="16">
        <v>1.345458</v>
      </c>
      <c r="O423" s="16">
        <v>1.133572</v>
      </c>
      <c r="P423" s="16">
        <v>0.92376040000000004</v>
      </c>
      <c r="Q423" s="16">
        <v>0.25089929999999999</v>
      </c>
      <c r="R423" s="16">
        <v>0.79510000000000003</v>
      </c>
      <c r="S423" s="16">
        <v>7.1000000000000004E-3</v>
      </c>
      <c r="T423" s="16">
        <v>3.2599999999999997E-2</v>
      </c>
      <c r="U423" s="16">
        <v>3.5535999999999999</v>
      </c>
      <c r="V423" s="16">
        <v>52.65</v>
      </c>
      <c r="W423" s="16">
        <v>16.899999999999999</v>
      </c>
      <c r="X423" s="16">
        <v>439.85500000000002</v>
      </c>
      <c r="Y423" s="16">
        <v>72.993799999999993</v>
      </c>
      <c r="Z423" s="16">
        <v>0.36549999999999999</v>
      </c>
      <c r="AA423" s="16">
        <v>-1.0942639999999999</v>
      </c>
      <c r="AB423" s="16">
        <v>0.24</v>
      </c>
      <c r="AC423" s="16">
        <v>4.33</v>
      </c>
      <c r="AD423" s="16">
        <v>49.43</v>
      </c>
      <c r="AE423" s="16">
        <v>25.348400000000002</v>
      </c>
      <c r="AF423" s="16">
        <v>132.351</v>
      </c>
      <c r="AG423" s="16">
        <v>644471</v>
      </c>
      <c r="AH423" s="16">
        <v>0.31030000000000002</v>
      </c>
      <c r="AI423" s="16">
        <v>86</v>
      </c>
      <c r="AJ423" s="16">
        <v>99.4</v>
      </c>
      <c r="AK423" s="16">
        <v>0.34160000000000001</v>
      </c>
      <c r="AL423" s="16">
        <v>-0.28389999999999999</v>
      </c>
      <c r="AM423" s="16">
        <v>9.01E-2</v>
      </c>
      <c r="AN423" s="16">
        <v>7.17E-2</v>
      </c>
      <c r="AO423" s="16">
        <v>0.57430000000000003</v>
      </c>
      <c r="AP423" s="16">
        <v>-7.7700000000000005E-2</v>
      </c>
      <c r="AQ423" s="16">
        <v>2.9700000000000001E-2</v>
      </c>
      <c r="AR423" s="16">
        <f t="shared" si="43"/>
        <v>1</v>
      </c>
      <c r="AS423" s="5">
        <f t="shared" si="42"/>
        <v>3.7020000000000941E-3</v>
      </c>
    </row>
    <row r="424" spans="1:45" x14ac:dyDescent="0.25">
      <c r="A424" s="16" t="s">
        <v>405</v>
      </c>
      <c r="B424" s="16" t="s">
        <v>19</v>
      </c>
      <c r="C424" s="16" t="s">
        <v>226</v>
      </c>
      <c r="D424" s="16">
        <v>1985</v>
      </c>
      <c r="E424" s="16" t="s">
        <v>990</v>
      </c>
      <c r="F424" s="16" t="s">
        <v>593</v>
      </c>
      <c r="G424" s="10"/>
      <c r="H424" s="73"/>
      <c r="I424" s="16" t="s">
        <v>6700</v>
      </c>
      <c r="J424" s="71">
        <v>0</v>
      </c>
      <c r="K424" s="71">
        <v>1</v>
      </c>
      <c r="L424" s="16">
        <v>-0.88810409999999995</v>
      </c>
      <c r="M424" s="16">
        <v>-0.51958669999999996</v>
      </c>
      <c r="N424" s="16">
        <v>1.18789E-2</v>
      </c>
      <c r="O424" s="16">
        <v>-0.73562340000000004</v>
      </c>
      <c r="P424" s="16">
        <v>-5.7607499999999999E-2</v>
      </c>
      <c r="Q424" s="16">
        <v>-0.70260699999999998</v>
      </c>
      <c r="R424" s="16">
        <v>0</v>
      </c>
      <c r="S424" s="16">
        <v>4.4699999999999997E-2</v>
      </c>
      <c r="T424" s="16">
        <v>0</v>
      </c>
      <c r="U424" s="16">
        <v>4.7448499999999996</v>
      </c>
      <c r="V424" s="16">
        <v>20.605</v>
      </c>
      <c r="W424" s="16">
        <v>6.3650000000000002</v>
      </c>
      <c r="X424" s="16">
        <v>418.68900000000002</v>
      </c>
      <c r="Y424" s="16">
        <v>36.267400000000002</v>
      </c>
      <c r="Z424" s="16">
        <v>0</v>
      </c>
      <c r="AA424" s="16">
        <v>6.7401299999999997E-2</v>
      </c>
      <c r="AB424" s="16">
        <v>0.67</v>
      </c>
      <c r="AC424" s="16">
        <v>7.22</v>
      </c>
      <c r="AD424" s="16">
        <v>34.840000000000003</v>
      </c>
      <c r="AE424" s="16">
        <v>5.2930999999999999</v>
      </c>
      <c r="AF424" s="16">
        <v>0</v>
      </c>
      <c r="AG424" s="16">
        <v>98323.1</v>
      </c>
      <c r="AH424" s="16">
        <v>0.14599999999999999</v>
      </c>
      <c r="AI424" s="16">
        <v>95.102999999999994</v>
      </c>
      <c r="AJ424" s="16">
        <v>95.870800000000003</v>
      </c>
      <c r="AK424" s="16">
        <v>-0.1431</v>
      </c>
      <c r="AL424" s="16">
        <v>-0.39689999999999998</v>
      </c>
      <c r="AM424" s="16">
        <v>-1.4903999999999999</v>
      </c>
      <c r="AN424" s="16">
        <v>-0.61329999999999996</v>
      </c>
      <c r="AO424" s="16">
        <v>-1.1842999999999999</v>
      </c>
      <c r="AP424" s="16">
        <v>-0.84730000000000005</v>
      </c>
      <c r="AR424" s="16">
        <f t="shared" si="43"/>
        <v>1</v>
      </c>
      <c r="AS424" s="5">
        <f t="shared" si="42"/>
        <v>0</v>
      </c>
    </row>
    <row r="425" spans="1:45" x14ac:dyDescent="0.25">
      <c r="A425" s="16" t="s">
        <v>405</v>
      </c>
      <c r="B425" s="16" t="s">
        <v>19</v>
      </c>
      <c r="C425" s="16" t="s">
        <v>226</v>
      </c>
      <c r="D425" s="16">
        <v>1986</v>
      </c>
      <c r="E425" s="16" t="s">
        <v>1013</v>
      </c>
      <c r="F425" s="16" t="s">
        <v>593</v>
      </c>
      <c r="G425" s="10"/>
      <c r="H425" s="73"/>
      <c r="I425" s="16" t="s">
        <v>6700</v>
      </c>
      <c r="J425" s="71">
        <v>0</v>
      </c>
      <c r="K425" s="71">
        <v>1</v>
      </c>
      <c r="L425" s="16">
        <v>-0.85083790000000004</v>
      </c>
      <c r="M425" s="16">
        <v>-0.52525960000000005</v>
      </c>
      <c r="N425" s="16">
        <v>3.5964000000000003E-2</v>
      </c>
      <c r="O425" s="16">
        <v>-0.71427759999999996</v>
      </c>
      <c r="P425" s="16">
        <v>-3.4179899999999999E-2</v>
      </c>
      <c r="Q425" s="16">
        <v>-0.68344700000000003</v>
      </c>
      <c r="R425" s="16">
        <v>0</v>
      </c>
      <c r="S425" s="16">
        <v>4.3200000000000002E-2</v>
      </c>
      <c r="T425" s="16">
        <v>0</v>
      </c>
      <c r="U425" s="16">
        <v>4.6729000000000003</v>
      </c>
      <c r="V425" s="16">
        <v>21.497</v>
      </c>
      <c r="W425" s="16">
        <v>6.4370000000000003</v>
      </c>
      <c r="X425" s="16">
        <v>419.964</v>
      </c>
      <c r="Y425" s="16">
        <v>37.160400000000003</v>
      </c>
      <c r="Z425" s="16">
        <v>0</v>
      </c>
      <c r="AA425" s="16">
        <v>6.1187199999999997E-2</v>
      </c>
      <c r="AB425" s="16">
        <v>0.67</v>
      </c>
      <c r="AC425" s="16">
        <v>7.22</v>
      </c>
      <c r="AD425" s="16">
        <v>35</v>
      </c>
      <c r="AE425" s="16">
        <v>6.0471000000000004</v>
      </c>
      <c r="AF425" s="16">
        <v>0</v>
      </c>
      <c r="AG425" s="16">
        <v>109866</v>
      </c>
      <c r="AH425" s="16">
        <v>0.16120000000000001</v>
      </c>
      <c r="AI425" s="16">
        <v>95.091399999999993</v>
      </c>
      <c r="AJ425" s="16">
        <v>95.999700000000004</v>
      </c>
      <c r="AK425" s="16">
        <v>-0.1399</v>
      </c>
      <c r="AL425" s="16">
        <v>-0.39360000000000001</v>
      </c>
      <c r="AM425" s="16">
        <v>-1.4553</v>
      </c>
      <c r="AN425" s="16">
        <v>-0.60729999999999995</v>
      </c>
      <c r="AO425" s="16">
        <v>-1.1439999999999999</v>
      </c>
      <c r="AP425" s="16">
        <v>-0.82799999999999996</v>
      </c>
      <c r="AR425" s="16">
        <f t="shared" si="43"/>
        <v>1</v>
      </c>
      <c r="AS425" s="5">
        <f t="shared" si="42"/>
        <v>3.7266199999999916E-2</v>
      </c>
    </row>
    <row r="426" spans="1:45" x14ac:dyDescent="0.25">
      <c r="A426" s="16" t="s">
        <v>405</v>
      </c>
      <c r="B426" s="16" t="s">
        <v>19</v>
      </c>
      <c r="C426" s="16" t="s">
        <v>226</v>
      </c>
      <c r="D426" s="16">
        <v>1987</v>
      </c>
      <c r="E426" s="16" t="s">
        <v>1001</v>
      </c>
      <c r="F426" s="16" t="s">
        <v>593</v>
      </c>
      <c r="G426" s="10"/>
      <c r="H426" s="73"/>
      <c r="I426" s="16" t="s">
        <v>6700</v>
      </c>
      <c r="J426" s="71">
        <v>0</v>
      </c>
      <c r="K426" s="71">
        <v>1</v>
      </c>
      <c r="L426" s="16">
        <v>-0.81545310000000004</v>
      </c>
      <c r="M426" s="16">
        <v>-0.53055419999999998</v>
      </c>
      <c r="N426" s="16">
        <v>5.5585599999999999E-2</v>
      </c>
      <c r="O426" s="16">
        <v>-0.69306409999999996</v>
      </c>
      <c r="P426" s="16">
        <v>-1.07511E-2</v>
      </c>
      <c r="Q426" s="16">
        <v>-0.66428670000000001</v>
      </c>
      <c r="R426" s="16">
        <v>0</v>
      </c>
      <c r="S426" s="16">
        <v>4.1799999999999997E-2</v>
      </c>
      <c r="T426" s="16">
        <v>0</v>
      </c>
      <c r="U426" s="16">
        <v>4.6009000000000002</v>
      </c>
      <c r="V426" s="16">
        <v>22.388999999999999</v>
      </c>
      <c r="W426" s="16">
        <v>6.5090000000000003</v>
      </c>
      <c r="X426" s="16">
        <v>420.541</v>
      </c>
      <c r="Y426" s="16">
        <v>38.053400000000003</v>
      </c>
      <c r="Z426" s="16">
        <v>0</v>
      </c>
      <c r="AA426" s="16">
        <v>5.53617E-2</v>
      </c>
      <c r="AB426" s="16">
        <v>0.67</v>
      </c>
      <c r="AC426" s="16">
        <v>7.22</v>
      </c>
      <c r="AD426" s="16">
        <v>35.15</v>
      </c>
      <c r="AE426" s="16">
        <v>6.8011999999999997</v>
      </c>
      <c r="AF426" s="16">
        <v>0</v>
      </c>
      <c r="AG426" s="16">
        <v>121410</v>
      </c>
      <c r="AH426" s="16">
        <v>0.1764</v>
      </c>
      <c r="AI426" s="16">
        <v>95.079800000000006</v>
      </c>
      <c r="AJ426" s="16">
        <v>96.128600000000006</v>
      </c>
      <c r="AK426" s="16">
        <v>-0.1368</v>
      </c>
      <c r="AL426" s="16">
        <v>-0.39029999999999998</v>
      </c>
      <c r="AM426" s="16">
        <v>-1.4200999999999999</v>
      </c>
      <c r="AN426" s="16">
        <v>-0.60129999999999995</v>
      </c>
      <c r="AO426" s="16">
        <v>-1.1036999999999999</v>
      </c>
      <c r="AP426" s="16">
        <v>-0.80869999999999997</v>
      </c>
      <c r="AR426" s="16">
        <f t="shared" si="43"/>
        <v>1</v>
      </c>
      <c r="AS426" s="5">
        <f t="shared" si="42"/>
        <v>3.5384799999999994E-2</v>
      </c>
    </row>
    <row r="427" spans="1:45" x14ac:dyDescent="0.25">
      <c r="A427" s="16" t="s">
        <v>405</v>
      </c>
      <c r="B427" s="16" t="s">
        <v>19</v>
      </c>
      <c r="C427" s="16" t="s">
        <v>226</v>
      </c>
      <c r="D427" s="16">
        <v>1988</v>
      </c>
      <c r="E427" s="16" t="s">
        <v>1012</v>
      </c>
      <c r="F427" s="16" t="s">
        <v>593</v>
      </c>
      <c r="G427" s="10"/>
      <c r="H427" s="73"/>
      <c r="I427" s="16" t="s">
        <v>6700</v>
      </c>
      <c r="J427" s="71">
        <v>0</v>
      </c>
      <c r="K427" s="71">
        <v>1</v>
      </c>
      <c r="L427" s="16">
        <v>-0.77925650000000002</v>
      </c>
      <c r="M427" s="16">
        <v>-0.53622689999999995</v>
      </c>
      <c r="N427" s="16">
        <v>7.7243999999999993E-2</v>
      </c>
      <c r="O427" s="16">
        <v>-0.67171840000000005</v>
      </c>
      <c r="P427" s="16">
        <v>1.2678200000000001E-2</v>
      </c>
      <c r="Q427" s="16">
        <v>-0.64510719999999999</v>
      </c>
      <c r="R427" s="16">
        <v>0</v>
      </c>
      <c r="S427" s="16">
        <v>4.0300000000000002E-2</v>
      </c>
      <c r="T427" s="16">
        <v>0</v>
      </c>
      <c r="U427" s="16">
        <v>4.52895</v>
      </c>
      <c r="V427" s="16">
        <v>23.280999999999999</v>
      </c>
      <c r="W427" s="16">
        <v>6.5810000000000004</v>
      </c>
      <c r="X427" s="16">
        <v>421.43599999999998</v>
      </c>
      <c r="Y427" s="16">
        <v>38.946399999999997</v>
      </c>
      <c r="Z427" s="16">
        <v>0</v>
      </c>
      <c r="AA427" s="16">
        <v>4.9147700000000002E-2</v>
      </c>
      <c r="AB427" s="16">
        <v>0.67</v>
      </c>
      <c r="AC427" s="16">
        <v>7.22</v>
      </c>
      <c r="AD427" s="16">
        <v>35.31</v>
      </c>
      <c r="AE427" s="16">
        <v>7.5552999999999999</v>
      </c>
      <c r="AF427" s="16">
        <v>0</v>
      </c>
      <c r="AG427" s="16">
        <v>132953</v>
      </c>
      <c r="AH427" s="16">
        <v>0.19159999999999999</v>
      </c>
      <c r="AI427" s="16">
        <v>95.068299999999994</v>
      </c>
      <c r="AJ427" s="16">
        <v>96.257499999999993</v>
      </c>
      <c r="AK427" s="16">
        <v>-0.1336</v>
      </c>
      <c r="AL427" s="16">
        <v>-0.38690000000000002</v>
      </c>
      <c r="AM427" s="16">
        <v>-1.3849</v>
      </c>
      <c r="AN427" s="16">
        <v>-0.59540000000000004</v>
      </c>
      <c r="AO427" s="16">
        <v>-1.0633999999999999</v>
      </c>
      <c r="AP427" s="16">
        <v>-0.78939999999999999</v>
      </c>
      <c r="AR427" s="16">
        <f t="shared" si="43"/>
        <v>1</v>
      </c>
      <c r="AS427" s="5">
        <f t="shared" si="42"/>
        <v>3.6196600000000023E-2</v>
      </c>
    </row>
    <row r="428" spans="1:45" x14ac:dyDescent="0.25">
      <c r="A428" s="16" t="s">
        <v>405</v>
      </c>
      <c r="B428" s="16" t="s">
        <v>19</v>
      </c>
      <c r="C428" s="16" t="s">
        <v>226</v>
      </c>
      <c r="D428" s="16">
        <v>1989</v>
      </c>
      <c r="E428" s="16" t="s">
        <v>1014</v>
      </c>
      <c r="F428" s="16" t="s">
        <v>593</v>
      </c>
      <c r="G428" s="10"/>
      <c r="H428" s="73"/>
      <c r="I428" s="16" t="s">
        <v>6700</v>
      </c>
      <c r="J428" s="71">
        <v>0</v>
      </c>
      <c r="K428" s="71">
        <v>1</v>
      </c>
      <c r="L428" s="16">
        <v>-0.74308870000000005</v>
      </c>
      <c r="M428" s="16">
        <v>-0.54189969999999998</v>
      </c>
      <c r="N428" s="16">
        <v>9.8870899999999998E-2</v>
      </c>
      <c r="O428" s="16">
        <v>-0.65037049999999996</v>
      </c>
      <c r="P428" s="16">
        <v>3.6108099999999997E-2</v>
      </c>
      <c r="Q428" s="16">
        <v>-0.62596490000000005</v>
      </c>
      <c r="R428" s="16">
        <v>0</v>
      </c>
      <c r="S428" s="16">
        <v>3.8800000000000001E-2</v>
      </c>
      <c r="T428" s="16">
        <v>0</v>
      </c>
      <c r="U428" s="16">
        <v>4.4569999999999999</v>
      </c>
      <c r="V428" s="16">
        <v>24.172999999999998</v>
      </c>
      <c r="W428" s="16">
        <v>6.6529999999999996</v>
      </c>
      <c r="X428" s="16">
        <v>422.32600000000002</v>
      </c>
      <c r="Y428" s="16">
        <v>39.839500000000001</v>
      </c>
      <c r="Z428" s="16">
        <v>0</v>
      </c>
      <c r="AA428" s="16">
        <v>4.2933600000000002E-2</v>
      </c>
      <c r="AB428" s="16">
        <v>0.67</v>
      </c>
      <c r="AC428" s="16">
        <v>7.22</v>
      </c>
      <c r="AD428" s="16">
        <v>35.47</v>
      </c>
      <c r="AE428" s="16">
        <v>8.3094000000000001</v>
      </c>
      <c r="AF428" s="16">
        <v>0</v>
      </c>
      <c r="AG428" s="16">
        <v>144496</v>
      </c>
      <c r="AH428" s="16">
        <v>0.20680000000000001</v>
      </c>
      <c r="AI428" s="16">
        <v>95.056700000000006</v>
      </c>
      <c r="AJ428" s="16">
        <v>96.386499999999998</v>
      </c>
      <c r="AK428" s="16">
        <v>-0.1305</v>
      </c>
      <c r="AL428" s="16">
        <v>-0.3836</v>
      </c>
      <c r="AM428" s="16">
        <v>-1.3498000000000001</v>
      </c>
      <c r="AN428" s="16">
        <v>-0.58940000000000003</v>
      </c>
      <c r="AO428" s="16">
        <v>-1.0230999999999999</v>
      </c>
      <c r="AP428" s="16">
        <v>-0.77010000000000001</v>
      </c>
      <c r="AR428" s="16">
        <f t="shared" si="43"/>
        <v>1</v>
      </c>
      <c r="AS428" s="5">
        <f t="shared" si="42"/>
        <v>3.6167799999999972E-2</v>
      </c>
    </row>
    <row r="429" spans="1:45" x14ac:dyDescent="0.25">
      <c r="A429" s="16" t="s">
        <v>405</v>
      </c>
      <c r="B429" s="16" t="s">
        <v>19</v>
      </c>
      <c r="C429" s="16" t="s">
        <v>226</v>
      </c>
      <c r="D429" s="16">
        <v>1990</v>
      </c>
      <c r="E429" s="16" t="s">
        <v>1010</v>
      </c>
      <c r="F429" s="16" t="s">
        <v>593</v>
      </c>
      <c r="G429" s="10"/>
      <c r="H429" s="73"/>
      <c r="I429" s="16" t="s">
        <v>6700</v>
      </c>
      <c r="J429" s="71">
        <v>0</v>
      </c>
      <c r="K429" s="71">
        <v>1</v>
      </c>
      <c r="L429" s="16">
        <v>-0.64964580000000005</v>
      </c>
      <c r="M429" s="16">
        <v>-0.54757250000000002</v>
      </c>
      <c r="N429" s="16">
        <v>0.13851859999999999</v>
      </c>
      <c r="O429" s="16">
        <v>-0.62902469999999999</v>
      </c>
      <c r="P429" s="16">
        <v>0.1652508</v>
      </c>
      <c r="Q429" s="16">
        <v>-0.60680250000000002</v>
      </c>
      <c r="R429" s="16">
        <v>0</v>
      </c>
      <c r="S429" s="16">
        <v>3.73E-2</v>
      </c>
      <c r="T429" s="16">
        <v>0</v>
      </c>
      <c r="U429" s="16">
        <v>4.5643500000000001</v>
      </c>
      <c r="V429" s="16">
        <v>25.065000000000001</v>
      </c>
      <c r="W429" s="16">
        <v>6.7249999999999996</v>
      </c>
      <c r="X429" s="16">
        <v>423.08600000000001</v>
      </c>
      <c r="Y429" s="16">
        <v>40.732500000000002</v>
      </c>
      <c r="Z429" s="16">
        <v>0</v>
      </c>
      <c r="AA429" s="16">
        <v>3.6719500000000002E-2</v>
      </c>
      <c r="AB429" s="16">
        <v>0.67</v>
      </c>
      <c r="AC429" s="16">
        <v>7.22</v>
      </c>
      <c r="AD429" s="16">
        <v>35.630000000000003</v>
      </c>
      <c r="AE429" s="16">
        <v>9.0633999999999997</v>
      </c>
      <c r="AF429" s="16">
        <v>0</v>
      </c>
      <c r="AG429" s="16">
        <v>323217</v>
      </c>
      <c r="AH429" s="16">
        <v>0.25490000000000002</v>
      </c>
      <c r="AI429" s="16">
        <v>95.045100000000005</v>
      </c>
      <c r="AJ429" s="16">
        <v>97.1</v>
      </c>
      <c r="AK429" s="16">
        <v>-0.1273</v>
      </c>
      <c r="AL429" s="16">
        <v>-0.38030000000000003</v>
      </c>
      <c r="AM429" s="16">
        <v>-1.3146</v>
      </c>
      <c r="AN429" s="16">
        <v>-0.58350000000000002</v>
      </c>
      <c r="AO429" s="16">
        <v>-0.98280000000000001</v>
      </c>
      <c r="AP429" s="16">
        <v>-0.75080000000000002</v>
      </c>
      <c r="AR429" s="16">
        <f t="shared" si="43"/>
        <v>1</v>
      </c>
      <c r="AS429" s="5">
        <f t="shared" si="42"/>
        <v>9.3442899999999995E-2</v>
      </c>
    </row>
    <row r="430" spans="1:45" x14ac:dyDescent="0.25">
      <c r="A430" s="16" t="s">
        <v>405</v>
      </c>
      <c r="B430" s="16" t="s">
        <v>19</v>
      </c>
      <c r="C430" s="16" t="s">
        <v>226</v>
      </c>
      <c r="D430" s="16">
        <v>1991</v>
      </c>
      <c r="E430" s="16" t="s">
        <v>999</v>
      </c>
      <c r="F430" s="16" t="s">
        <v>593</v>
      </c>
      <c r="G430" s="10"/>
      <c r="H430" s="73"/>
      <c r="I430" s="16" t="s">
        <v>6700</v>
      </c>
      <c r="J430" s="71">
        <v>0</v>
      </c>
      <c r="K430" s="71">
        <v>1</v>
      </c>
      <c r="L430" s="16">
        <v>-0.58936540000000004</v>
      </c>
      <c r="M430" s="16">
        <v>-0.55324530000000005</v>
      </c>
      <c r="N430" s="16">
        <v>0.23126150000000001</v>
      </c>
      <c r="O430" s="16">
        <v>-0.6078112</v>
      </c>
      <c r="P430" s="16">
        <v>0.1726608</v>
      </c>
      <c r="Q430" s="16">
        <v>-0.5876072</v>
      </c>
      <c r="R430" s="16">
        <v>0</v>
      </c>
      <c r="S430" s="16">
        <v>3.5799999999999998E-2</v>
      </c>
      <c r="T430" s="16">
        <v>0</v>
      </c>
      <c r="U430" s="16">
        <v>4.9913999999999996</v>
      </c>
      <c r="V430" s="16">
        <v>26.042999999999999</v>
      </c>
      <c r="W430" s="16">
        <v>7.0439999999999996</v>
      </c>
      <c r="X430" s="16">
        <v>424.27499999999998</v>
      </c>
      <c r="Y430" s="16">
        <v>41.625500000000002</v>
      </c>
      <c r="Z430" s="16">
        <v>0</v>
      </c>
      <c r="AA430" s="16">
        <v>3.0893899999999998E-2</v>
      </c>
      <c r="AB430" s="16">
        <v>0.67</v>
      </c>
      <c r="AC430" s="16">
        <v>7.22</v>
      </c>
      <c r="AD430" s="16">
        <v>35.78</v>
      </c>
      <c r="AE430" s="16">
        <v>9.8175000000000008</v>
      </c>
      <c r="AF430" s="16">
        <v>0</v>
      </c>
      <c r="AG430" s="16">
        <v>310620</v>
      </c>
      <c r="AH430" s="16">
        <v>0.26469999999999999</v>
      </c>
      <c r="AI430" s="16">
        <v>95.033500000000004</v>
      </c>
      <c r="AJ430" s="16">
        <v>97.1</v>
      </c>
      <c r="AK430" s="16">
        <v>-0.1241</v>
      </c>
      <c r="AL430" s="16">
        <v>-0.37690000000000001</v>
      </c>
      <c r="AM430" s="16">
        <v>-1.2795000000000001</v>
      </c>
      <c r="AN430" s="16">
        <v>-0.57750000000000001</v>
      </c>
      <c r="AO430" s="16">
        <v>-0.9425</v>
      </c>
      <c r="AP430" s="16">
        <v>-0.73140000000000005</v>
      </c>
      <c r="AR430" s="16">
        <f t="shared" si="43"/>
        <v>1</v>
      </c>
      <c r="AS430" s="5">
        <f t="shared" si="42"/>
        <v>6.0280400000000012E-2</v>
      </c>
    </row>
    <row r="431" spans="1:45" x14ac:dyDescent="0.25">
      <c r="A431" s="16" t="s">
        <v>405</v>
      </c>
      <c r="B431" s="16" t="s">
        <v>19</v>
      </c>
      <c r="C431" s="16" t="s">
        <v>226</v>
      </c>
      <c r="D431" s="16">
        <v>1992</v>
      </c>
      <c r="E431" s="16" t="s">
        <v>991</v>
      </c>
      <c r="F431" s="16" t="s">
        <v>593</v>
      </c>
      <c r="G431" s="10"/>
      <c r="H431" s="73"/>
      <c r="I431" s="16" t="s">
        <v>6700</v>
      </c>
      <c r="J431" s="71">
        <v>0</v>
      </c>
      <c r="K431" s="71">
        <v>1</v>
      </c>
      <c r="L431" s="16">
        <v>-0.57699449999999997</v>
      </c>
      <c r="M431" s="16">
        <v>-0.55891809999999997</v>
      </c>
      <c r="N431" s="16">
        <v>0.2447898</v>
      </c>
      <c r="O431" s="16">
        <v>-0.58646540000000003</v>
      </c>
      <c r="P431" s="16">
        <v>0.15273049999999999</v>
      </c>
      <c r="Q431" s="16">
        <v>-0.56844689999999998</v>
      </c>
      <c r="R431" s="16">
        <v>0</v>
      </c>
      <c r="S431" s="16">
        <v>3.4299999999999997E-2</v>
      </c>
      <c r="T431" s="16">
        <v>0</v>
      </c>
      <c r="U431" s="16">
        <v>4.9790999999999999</v>
      </c>
      <c r="V431" s="16">
        <v>27.038</v>
      </c>
      <c r="W431" s="16">
        <v>7.3630000000000004</v>
      </c>
      <c r="X431" s="16">
        <v>420.23099999999999</v>
      </c>
      <c r="Y431" s="16">
        <v>42.518500000000003</v>
      </c>
      <c r="Z431" s="16">
        <v>0</v>
      </c>
      <c r="AA431" s="16">
        <v>2.4679900000000001E-2</v>
      </c>
      <c r="AB431" s="16">
        <v>0.67</v>
      </c>
      <c r="AC431" s="16">
        <v>7.22</v>
      </c>
      <c r="AD431" s="16">
        <v>35.94</v>
      </c>
      <c r="AE431" s="16">
        <v>14.481999999999999</v>
      </c>
      <c r="AF431" s="16">
        <v>0</v>
      </c>
      <c r="AG431" s="16">
        <v>151703</v>
      </c>
      <c r="AH431" s="16">
        <v>0.26769999999999999</v>
      </c>
      <c r="AI431" s="16">
        <v>95.022000000000006</v>
      </c>
      <c r="AJ431" s="16">
        <v>97.1</v>
      </c>
      <c r="AK431" s="16">
        <v>-0.121</v>
      </c>
      <c r="AL431" s="16">
        <v>-0.37359999999999999</v>
      </c>
      <c r="AM431" s="16">
        <v>-1.2443</v>
      </c>
      <c r="AN431" s="16">
        <v>-0.57150000000000001</v>
      </c>
      <c r="AO431" s="16">
        <v>-0.9022</v>
      </c>
      <c r="AP431" s="16">
        <v>-0.71209999999999996</v>
      </c>
      <c r="AR431" s="16">
        <f t="shared" si="43"/>
        <v>1</v>
      </c>
      <c r="AS431" s="5">
        <f t="shared" si="42"/>
        <v>1.2370900000000074E-2</v>
      </c>
    </row>
    <row r="432" spans="1:45" x14ac:dyDescent="0.25">
      <c r="A432" s="16" t="s">
        <v>405</v>
      </c>
      <c r="B432" s="16" t="s">
        <v>19</v>
      </c>
      <c r="C432" s="16" t="s">
        <v>226</v>
      </c>
      <c r="D432" s="16">
        <v>1993</v>
      </c>
      <c r="E432" s="16" t="s">
        <v>1008</v>
      </c>
      <c r="F432" s="16" t="s">
        <v>593</v>
      </c>
      <c r="G432" s="10"/>
      <c r="H432" s="73"/>
      <c r="I432" s="16" t="s">
        <v>6700</v>
      </c>
      <c r="J432" s="71">
        <v>0</v>
      </c>
      <c r="K432" s="71">
        <v>1</v>
      </c>
      <c r="L432" s="16">
        <v>-0.54878979999999999</v>
      </c>
      <c r="M432" s="16">
        <v>-0.56179480000000004</v>
      </c>
      <c r="N432" s="16">
        <v>0.29160989999999998</v>
      </c>
      <c r="O432" s="16">
        <v>-0.5651197</v>
      </c>
      <c r="P432" s="16">
        <v>0.1324362</v>
      </c>
      <c r="Q432" s="16">
        <v>-0.54930250000000003</v>
      </c>
      <c r="R432" s="16">
        <v>0</v>
      </c>
      <c r="S432" s="16">
        <v>3.2800000000000003E-2</v>
      </c>
      <c r="T432" s="16">
        <v>2.9999999999999997E-4</v>
      </c>
      <c r="U432" s="16">
        <v>4.8707000000000003</v>
      </c>
      <c r="V432" s="16">
        <v>28.077000000000002</v>
      </c>
      <c r="W432" s="16">
        <v>7.6820000000000004</v>
      </c>
      <c r="X432" s="16">
        <v>422.84199999999998</v>
      </c>
      <c r="Y432" s="16">
        <v>43.411499999999997</v>
      </c>
      <c r="Z432" s="16">
        <v>0</v>
      </c>
      <c r="AA432" s="16">
        <v>1.84659E-2</v>
      </c>
      <c r="AB432" s="16">
        <v>0.67</v>
      </c>
      <c r="AC432" s="16">
        <v>7.22</v>
      </c>
      <c r="AD432" s="16">
        <v>36.1</v>
      </c>
      <c r="AE432" s="16">
        <v>15.453799999999999</v>
      </c>
      <c r="AF432" s="16">
        <v>0</v>
      </c>
      <c r="AG432" s="16">
        <v>80339.7</v>
      </c>
      <c r="AH432" s="16">
        <v>0.27629999999999999</v>
      </c>
      <c r="AI432" s="16">
        <v>95.010400000000004</v>
      </c>
      <c r="AJ432" s="16">
        <v>97.1</v>
      </c>
      <c r="AK432" s="16">
        <v>-0.1178</v>
      </c>
      <c r="AL432" s="16">
        <v>-0.37030000000000002</v>
      </c>
      <c r="AM432" s="16">
        <v>-1.2092000000000001</v>
      </c>
      <c r="AN432" s="16">
        <v>-0.56559999999999999</v>
      </c>
      <c r="AO432" s="16">
        <v>-0.8619</v>
      </c>
      <c r="AP432" s="16">
        <v>-0.69279999999999997</v>
      </c>
      <c r="AR432" s="16">
        <f t="shared" si="43"/>
        <v>1</v>
      </c>
      <c r="AS432" s="5">
        <f t="shared" si="42"/>
        <v>2.8204699999999971E-2</v>
      </c>
    </row>
    <row r="433" spans="1:45" x14ac:dyDescent="0.25">
      <c r="A433" s="16" t="s">
        <v>405</v>
      </c>
      <c r="B433" s="16" t="s">
        <v>19</v>
      </c>
      <c r="C433" s="16" t="s">
        <v>226</v>
      </c>
      <c r="D433" s="16">
        <v>1994</v>
      </c>
      <c r="E433" s="16" t="s">
        <v>1015</v>
      </c>
      <c r="F433" s="16" t="s">
        <v>593</v>
      </c>
      <c r="G433" s="10">
        <v>698.56399999999996</v>
      </c>
      <c r="H433" s="73">
        <v>6.5490269999999997</v>
      </c>
      <c r="I433" s="16" t="s">
        <v>6700</v>
      </c>
      <c r="J433" s="71">
        <v>0</v>
      </c>
      <c r="K433" s="71">
        <v>1</v>
      </c>
      <c r="L433" s="16">
        <v>-0.5936901</v>
      </c>
      <c r="M433" s="16">
        <v>-0.56746759999999996</v>
      </c>
      <c r="N433" s="16">
        <v>0.25316709999999998</v>
      </c>
      <c r="O433" s="16">
        <v>-0.54377189999999997</v>
      </c>
      <c r="P433" s="16">
        <v>3.9176799999999998E-2</v>
      </c>
      <c r="Q433" s="16">
        <v>-0.53014220000000001</v>
      </c>
      <c r="R433" s="16">
        <v>0</v>
      </c>
      <c r="S433" s="16">
        <v>3.1300000000000001E-2</v>
      </c>
      <c r="T433" s="16">
        <v>2.9999999999999997E-4</v>
      </c>
      <c r="U433" s="16">
        <v>4.1891999999999996</v>
      </c>
      <c r="V433" s="16">
        <v>29.116</v>
      </c>
      <c r="W433" s="16">
        <v>8.0009999999999994</v>
      </c>
      <c r="X433" s="16">
        <v>421.53500000000003</v>
      </c>
      <c r="Y433" s="16">
        <v>44.304600000000001</v>
      </c>
      <c r="Z433" s="16">
        <v>0</v>
      </c>
      <c r="AA433" s="16">
        <v>1.22518E-2</v>
      </c>
      <c r="AB433" s="16">
        <v>0.67</v>
      </c>
      <c r="AC433" s="16">
        <v>7.22</v>
      </c>
      <c r="AD433" s="16">
        <v>36.26</v>
      </c>
      <c r="AE433" s="16">
        <v>6.8316999999999997</v>
      </c>
      <c r="AF433" s="16">
        <v>0</v>
      </c>
      <c r="AG433" s="16">
        <v>106306</v>
      </c>
      <c r="AH433" s="16">
        <v>0.28639999999999999</v>
      </c>
      <c r="AI433" s="16">
        <v>95</v>
      </c>
      <c r="AJ433" s="16">
        <v>97.1</v>
      </c>
      <c r="AK433" s="16">
        <v>-0.1147</v>
      </c>
      <c r="AL433" s="16">
        <v>-0.36699999999999999</v>
      </c>
      <c r="AM433" s="16">
        <v>-1.1739999999999999</v>
      </c>
      <c r="AN433" s="16">
        <v>-0.55959999999999999</v>
      </c>
      <c r="AO433" s="16">
        <v>-0.8216</v>
      </c>
      <c r="AP433" s="16">
        <v>-0.67349999999999999</v>
      </c>
      <c r="AR433" s="16">
        <f t="shared" si="43"/>
        <v>1</v>
      </c>
      <c r="AS433" s="5">
        <f t="shared" si="42"/>
        <v>-4.4900300000000004E-2</v>
      </c>
    </row>
    <row r="434" spans="1:45" x14ac:dyDescent="0.25">
      <c r="A434" s="16" t="s">
        <v>405</v>
      </c>
      <c r="B434" s="16" t="s">
        <v>19</v>
      </c>
      <c r="C434" s="16" t="s">
        <v>226</v>
      </c>
      <c r="D434" s="16">
        <v>1995</v>
      </c>
      <c r="E434" s="16" t="s">
        <v>1018</v>
      </c>
      <c r="F434" s="16" t="s">
        <v>593</v>
      </c>
      <c r="G434" s="10">
        <v>866.94100000000003</v>
      </c>
      <c r="H434" s="73">
        <v>6.7649710000000001</v>
      </c>
      <c r="I434" s="16" t="s">
        <v>6700</v>
      </c>
      <c r="J434" s="71">
        <v>0</v>
      </c>
      <c r="K434" s="71">
        <v>1</v>
      </c>
      <c r="L434" s="16">
        <v>-0.46975050000000002</v>
      </c>
      <c r="M434" s="16">
        <v>-0.5727622</v>
      </c>
      <c r="N434" s="16">
        <v>0.29999320000000002</v>
      </c>
      <c r="O434" s="16">
        <v>-0.33995740000000002</v>
      </c>
      <c r="P434" s="16">
        <v>4.5243600000000002E-2</v>
      </c>
      <c r="Q434" s="16">
        <v>-0.51098069999999995</v>
      </c>
      <c r="R434" s="16">
        <v>0</v>
      </c>
      <c r="S434" s="16">
        <v>2.9899999999999999E-2</v>
      </c>
      <c r="T434" s="16">
        <v>2.9999999999999997E-4</v>
      </c>
      <c r="U434" s="16">
        <v>4.0345000000000004</v>
      </c>
      <c r="V434" s="16">
        <v>30.155000000000001</v>
      </c>
      <c r="W434" s="16">
        <v>8.32</v>
      </c>
      <c r="X434" s="16">
        <v>424.91</v>
      </c>
      <c r="Y434" s="16">
        <v>45.197600000000001</v>
      </c>
      <c r="Z434" s="16">
        <v>0.1242</v>
      </c>
      <c r="AA434" s="16">
        <v>0.15206739999999999</v>
      </c>
      <c r="AB434" s="16">
        <v>0.67</v>
      </c>
      <c r="AC434" s="16">
        <v>7.22</v>
      </c>
      <c r="AD434" s="16">
        <v>32.659999999999997</v>
      </c>
      <c r="AE434" s="16">
        <v>6.7549999999999999</v>
      </c>
      <c r="AF434" s="16">
        <v>0</v>
      </c>
      <c r="AG434" s="16">
        <v>113449</v>
      </c>
      <c r="AH434" s="16">
        <v>0.29430000000000001</v>
      </c>
      <c r="AI434" s="16">
        <v>95</v>
      </c>
      <c r="AJ434" s="16">
        <v>97.1</v>
      </c>
      <c r="AK434" s="16">
        <v>-0.1115</v>
      </c>
      <c r="AL434" s="16">
        <v>-0.36359999999999998</v>
      </c>
      <c r="AM434" s="16">
        <v>-1.1389</v>
      </c>
      <c r="AN434" s="16">
        <v>-0.55369999999999997</v>
      </c>
      <c r="AO434" s="16">
        <v>-0.78129999999999999</v>
      </c>
      <c r="AP434" s="16">
        <v>-0.6542</v>
      </c>
      <c r="AR434" s="16">
        <f t="shared" si="43"/>
        <v>1</v>
      </c>
      <c r="AS434" s="5">
        <f t="shared" si="42"/>
        <v>0.12393959999999998</v>
      </c>
    </row>
    <row r="435" spans="1:45" x14ac:dyDescent="0.25">
      <c r="A435" s="16" t="s">
        <v>405</v>
      </c>
      <c r="B435" s="16" t="s">
        <v>19</v>
      </c>
      <c r="C435" s="16" t="s">
        <v>226</v>
      </c>
      <c r="D435" s="16">
        <v>1996</v>
      </c>
      <c r="E435" s="16" t="s">
        <v>1017</v>
      </c>
      <c r="F435" s="16" t="s">
        <v>593</v>
      </c>
      <c r="G435" s="10">
        <v>1665.6</v>
      </c>
      <c r="H435" s="73">
        <v>7.4179380000000004</v>
      </c>
      <c r="I435" s="16" t="s">
        <v>6700</v>
      </c>
      <c r="J435" s="71">
        <v>0</v>
      </c>
      <c r="K435" s="71">
        <v>1</v>
      </c>
      <c r="L435" s="16">
        <v>-0.38635079999999999</v>
      </c>
      <c r="M435" s="16">
        <v>-0.57936699999999997</v>
      </c>
      <c r="N435" s="16">
        <v>0.32022070000000002</v>
      </c>
      <c r="O435" s="16">
        <v>-0.2694513</v>
      </c>
      <c r="P435" s="16">
        <v>0.10170650000000001</v>
      </c>
      <c r="Q435" s="16">
        <v>-0.46826620000000002</v>
      </c>
      <c r="R435" s="16">
        <v>0</v>
      </c>
      <c r="S435" s="16">
        <v>2.8400000000000002E-2</v>
      </c>
      <c r="T435" s="16">
        <v>2.0000000000000001E-4</v>
      </c>
      <c r="U435" s="16">
        <v>3.9237000000000002</v>
      </c>
      <c r="V435" s="16">
        <v>31.158999999999999</v>
      </c>
      <c r="W435" s="16">
        <v>8.7040000000000006</v>
      </c>
      <c r="X435" s="16">
        <v>422.89600000000002</v>
      </c>
      <c r="Y435" s="16">
        <v>46.090600000000002</v>
      </c>
      <c r="Z435" s="16">
        <v>0.124</v>
      </c>
      <c r="AA435" s="16">
        <v>2.1210000000000001E-4</v>
      </c>
      <c r="AB435" s="16">
        <v>0.67</v>
      </c>
      <c r="AC435" s="16">
        <v>7.22</v>
      </c>
      <c r="AD435" s="16">
        <v>36.57</v>
      </c>
      <c r="AE435" s="16">
        <v>7.8108000000000004</v>
      </c>
      <c r="AF435" s="16">
        <v>4.2999999999999997E-2</v>
      </c>
      <c r="AG435" s="16">
        <v>192618</v>
      </c>
      <c r="AH435" s="16">
        <v>0.29980000000000001</v>
      </c>
      <c r="AI435" s="16">
        <v>95</v>
      </c>
      <c r="AJ435" s="16">
        <v>97.1</v>
      </c>
      <c r="AK435" s="16">
        <v>-0.182</v>
      </c>
      <c r="AL435" s="16">
        <v>-0.34939999999999999</v>
      </c>
      <c r="AM435" s="16">
        <v>-1.2553000000000001</v>
      </c>
      <c r="AN435" s="16">
        <v>-0.63770000000000004</v>
      </c>
      <c r="AO435" s="16">
        <v>-0.69799999999999995</v>
      </c>
      <c r="AP435" s="16">
        <v>-0.2581</v>
      </c>
      <c r="AR435" s="16">
        <f t="shared" si="43"/>
        <v>1</v>
      </c>
      <c r="AS435" s="5">
        <f t="shared" si="42"/>
        <v>8.3399700000000021E-2</v>
      </c>
    </row>
    <row r="436" spans="1:45" x14ac:dyDescent="0.25">
      <c r="A436" s="16" t="s">
        <v>405</v>
      </c>
      <c r="B436" s="16" t="s">
        <v>19</v>
      </c>
      <c r="C436" s="16" t="s">
        <v>226</v>
      </c>
      <c r="D436" s="16">
        <v>1997</v>
      </c>
      <c r="E436" s="16" t="s">
        <v>1006</v>
      </c>
      <c r="F436" s="16" t="s">
        <v>593</v>
      </c>
      <c r="G436" s="10">
        <v>2255.06</v>
      </c>
      <c r="H436" s="73">
        <v>7.7209310000000002</v>
      </c>
      <c r="I436" s="16" t="s">
        <v>6700</v>
      </c>
      <c r="J436" s="71">
        <v>0</v>
      </c>
      <c r="K436" s="71">
        <v>1</v>
      </c>
      <c r="L436" s="16">
        <v>-0.34519349999999999</v>
      </c>
      <c r="M436" s="16">
        <v>-0.58410779999999995</v>
      </c>
      <c r="N436" s="16">
        <v>0.37740469999999998</v>
      </c>
      <c r="O436" s="16">
        <v>-0.24530199999999999</v>
      </c>
      <c r="P436" s="16">
        <v>0.1331782</v>
      </c>
      <c r="Q436" s="16">
        <v>-0.48707030000000001</v>
      </c>
      <c r="R436" s="16">
        <v>0</v>
      </c>
      <c r="S436" s="16">
        <v>2.69E-2</v>
      </c>
      <c r="T436" s="16">
        <v>2.9999999999999997E-4</v>
      </c>
      <c r="U436" s="16">
        <v>4.1554500000000001</v>
      </c>
      <c r="V436" s="16">
        <v>32.162999999999997</v>
      </c>
      <c r="W436" s="16">
        <v>9.0879999999999992</v>
      </c>
      <c r="X436" s="16">
        <v>421.02800000000002</v>
      </c>
      <c r="Y436" s="16">
        <v>46.983600000000003</v>
      </c>
      <c r="Z436" s="16">
        <v>0.1255</v>
      </c>
      <c r="AA436" s="16">
        <v>-6.0019000000000001E-3</v>
      </c>
      <c r="AB436" s="16">
        <v>0.67</v>
      </c>
      <c r="AC436" s="16">
        <v>7.22</v>
      </c>
      <c r="AD436" s="16">
        <v>36.729999999999997</v>
      </c>
      <c r="AE436" s="16">
        <v>8.5658999999999992</v>
      </c>
      <c r="AF436" s="16">
        <v>0.2545</v>
      </c>
      <c r="AG436" s="16">
        <v>231918</v>
      </c>
      <c r="AH436" s="16">
        <v>0.30230000000000001</v>
      </c>
      <c r="AI436" s="16">
        <v>95</v>
      </c>
      <c r="AJ436" s="16">
        <v>97.1</v>
      </c>
      <c r="AK436" s="16">
        <v>-0.15820000000000001</v>
      </c>
      <c r="AL436" s="16">
        <v>-0.31269999999999998</v>
      </c>
      <c r="AM436" s="16">
        <v>-1.1684000000000001</v>
      </c>
      <c r="AN436" s="16">
        <v>-0.6321</v>
      </c>
      <c r="AO436" s="16">
        <v>-0.76</v>
      </c>
      <c r="AP436" s="16">
        <v>-0.4491</v>
      </c>
      <c r="AR436" s="16">
        <f t="shared" si="43"/>
        <v>1</v>
      </c>
      <c r="AS436" s="5">
        <f t="shared" si="42"/>
        <v>4.1157300000000008E-2</v>
      </c>
    </row>
    <row r="437" spans="1:45" x14ac:dyDescent="0.25">
      <c r="A437" s="16" t="s">
        <v>405</v>
      </c>
      <c r="B437" s="16" t="s">
        <v>19</v>
      </c>
      <c r="C437" s="16" t="s">
        <v>226</v>
      </c>
      <c r="D437" s="16">
        <v>1998</v>
      </c>
      <c r="E437" s="16" t="s">
        <v>996</v>
      </c>
      <c r="F437" s="16" t="s">
        <v>593</v>
      </c>
      <c r="G437" s="10">
        <v>2608.1999999999998</v>
      </c>
      <c r="H437" s="73">
        <v>7.8664149999999999</v>
      </c>
      <c r="I437" s="16" t="s">
        <v>6700</v>
      </c>
      <c r="J437" s="71">
        <v>0</v>
      </c>
      <c r="K437" s="71">
        <v>1</v>
      </c>
      <c r="L437" s="16">
        <v>-0.33120440000000001</v>
      </c>
      <c r="M437" s="16">
        <v>-0.58978059999999999</v>
      </c>
      <c r="N437" s="16">
        <v>0.34782809999999997</v>
      </c>
      <c r="O437" s="16">
        <v>-0.17741489999999999</v>
      </c>
      <c r="P437" s="16">
        <v>0.1464741</v>
      </c>
      <c r="Q437" s="16">
        <v>-0.50581900000000002</v>
      </c>
      <c r="R437" s="16">
        <v>0</v>
      </c>
      <c r="S437" s="16">
        <v>2.5399999999999999E-2</v>
      </c>
      <c r="T437" s="16">
        <v>2.9999999999999997E-4</v>
      </c>
      <c r="U437" s="16">
        <v>3.5203500000000001</v>
      </c>
      <c r="V437" s="16">
        <v>33.167000000000002</v>
      </c>
      <c r="W437" s="16">
        <v>9.4719999999999995</v>
      </c>
      <c r="X437" s="16">
        <v>419.85</v>
      </c>
      <c r="Y437" s="16">
        <v>47.8767</v>
      </c>
      <c r="Z437" s="16">
        <v>0.15040000000000001</v>
      </c>
      <c r="AA437" s="16">
        <v>-1.22159E-2</v>
      </c>
      <c r="AB437" s="16">
        <v>0.67</v>
      </c>
      <c r="AC437" s="16">
        <v>7.22</v>
      </c>
      <c r="AD437" s="16">
        <v>36.89</v>
      </c>
      <c r="AE437" s="16">
        <v>9.1513000000000009</v>
      </c>
      <c r="AF437" s="16">
        <v>0.69159999999999999</v>
      </c>
      <c r="AG437" s="16">
        <v>240393</v>
      </c>
      <c r="AH437" s="16">
        <v>0.30259999999999998</v>
      </c>
      <c r="AI437" s="16">
        <v>95</v>
      </c>
      <c r="AJ437" s="16">
        <v>97.1</v>
      </c>
      <c r="AK437" s="16">
        <v>-0.1343</v>
      </c>
      <c r="AL437" s="16">
        <v>-0.27589999999999998</v>
      </c>
      <c r="AM437" s="16">
        <v>-1.0814999999999999</v>
      </c>
      <c r="AN437" s="16">
        <v>-0.62660000000000005</v>
      </c>
      <c r="AO437" s="16">
        <v>-0.82189999999999996</v>
      </c>
      <c r="AP437" s="16">
        <v>-0.64</v>
      </c>
      <c r="AR437" s="16">
        <f t="shared" si="43"/>
        <v>1</v>
      </c>
      <c r="AS437" s="5">
        <f t="shared" si="42"/>
        <v>1.3989099999999977E-2</v>
      </c>
    </row>
    <row r="438" spans="1:45" x14ac:dyDescent="0.25">
      <c r="A438" s="16" t="s">
        <v>405</v>
      </c>
      <c r="B438" s="16" t="s">
        <v>19</v>
      </c>
      <c r="C438" s="16" t="s">
        <v>226</v>
      </c>
      <c r="D438" s="16">
        <v>1999</v>
      </c>
      <c r="E438" s="16" t="s">
        <v>992</v>
      </c>
      <c r="F438" s="16" t="s">
        <v>593</v>
      </c>
      <c r="G438" s="10">
        <v>2852.02</v>
      </c>
      <c r="H438" s="73">
        <v>7.9557830000000003</v>
      </c>
      <c r="I438" s="16" t="s">
        <v>6700</v>
      </c>
      <c r="J438" s="71">
        <v>0</v>
      </c>
      <c r="K438" s="71">
        <v>1</v>
      </c>
      <c r="L438" s="16">
        <v>-0.29794739999999997</v>
      </c>
      <c r="M438" s="16">
        <v>-0.65104660000000003</v>
      </c>
      <c r="N438" s="16">
        <v>0.41675859999999998</v>
      </c>
      <c r="O438" s="16">
        <v>-0.1642931</v>
      </c>
      <c r="P438" s="16">
        <v>0.17241219999999999</v>
      </c>
      <c r="Q438" s="16">
        <v>-0.4802671</v>
      </c>
      <c r="R438" s="16">
        <v>0</v>
      </c>
      <c r="S438" s="16">
        <v>9.1999999999999998E-3</v>
      </c>
      <c r="T438" s="16">
        <v>2.9999999999999997E-4</v>
      </c>
      <c r="U438" s="16">
        <v>3.8924500000000002</v>
      </c>
      <c r="V438" s="16">
        <v>34.170999999999999</v>
      </c>
      <c r="W438" s="16">
        <v>9.8559999999999999</v>
      </c>
      <c r="X438" s="16">
        <v>417.50900000000001</v>
      </c>
      <c r="Y438" s="16">
        <v>48.7697</v>
      </c>
      <c r="Z438" s="16">
        <v>0.14599999999999999</v>
      </c>
      <c r="AA438" s="16">
        <v>-1.8429999999999998E-2</v>
      </c>
      <c r="AB438" s="16">
        <v>0.67</v>
      </c>
      <c r="AC438" s="16">
        <v>7.22</v>
      </c>
      <c r="AD438" s="16">
        <v>37.049999999999997</v>
      </c>
      <c r="AE438" s="16">
        <v>9.8059999999999992</v>
      </c>
      <c r="AF438" s="16">
        <v>1.4020999999999999</v>
      </c>
      <c r="AG438" s="16">
        <v>268313</v>
      </c>
      <c r="AH438" s="16">
        <v>0.3019</v>
      </c>
      <c r="AI438" s="16">
        <v>94.9</v>
      </c>
      <c r="AJ438" s="16">
        <v>97.3</v>
      </c>
      <c r="AK438" s="16">
        <v>-0.19409999999999999</v>
      </c>
      <c r="AL438" s="16">
        <v>-0.38150000000000001</v>
      </c>
      <c r="AM438" s="16">
        <v>-0.96989999999999998</v>
      </c>
      <c r="AN438" s="16">
        <v>-0.60650000000000004</v>
      </c>
      <c r="AO438" s="16">
        <v>-0.65080000000000005</v>
      </c>
      <c r="AP438" s="16">
        <v>-0.63959999999999995</v>
      </c>
      <c r="AR438" s="16">
        <f t="shared" si="43"/>
        <v>1</v>
      </c>
      <c r="AS438" s="5">
        <f t="shared" si="42"/>
        <v>3.3257000000000037E-2</v>
      </c>
    </row>
    <row r="439" spans="1:45" x14ac:dyDescent="0.25">
      <c r="A439" s="16" t="s">
        <v>405</v>
      </c>
      <c r="B439" s="16" t="s">
        <v>19</v>
      </c>
      <c r="C439" s="16" t="s">
        <v>226</v>
      </c>
      <c r="D439" s="16">
        <v>2000</v>
      </c>
      <c r="E439" s="16" t="s">
        <v>1000</v>
      </c>
      <c r="F439" s="16" t="s">
        <v>593</v>
      </c>
      <c r="G439" s="10">
        <v>3002.82</v>
      </c>
      <c r="H439" s="73">
        <v>8.0073070000000008</v>
      </c>
      <c r="I439" s="16">
        <v>3766706</v>
      </c>
      <c r="J439" s="71">
        <v>0</v>
      </c>
      <c r="K439" s="71">
        <v>1</v>
      </c>
      <c r="L439" s="16">
        <v>-0.16497129999999999</v>
      </c>
      <c r="M439" s="16">
        <v>-0.60760899999999995</v>
      </c>
      <c r="N439" s="16">
        <v>0.42750250000000001</v>
      </c>
      <c r="O439" s="16">
        <v>-0.1279401</v>
      </c>
      <c r="P439" s="16">
        <v>0.34754839999999998</v>
      </c>
      <c r="Q439" s="16">
        <v>-0.45466459999999997</v>
      </c>
      <c r="R439" s="16">
        <v>0</v>
      </c>
      <c r="S439" s="16">
        <v>1.9699999999999999E-2</v>
      </c>
      <c r="T439" s="16">
        <v>6.9999999999999999E-4</v>
      </c>
      <c r="U439" s="16">
        <v>3.5631499999999998</v>
      </c>
      <c r="V439" s="16">
        <v>35.174999999999997</v>
      </c>
      <c r="W439" s="16">
        <v>10.24</v>
      </c>
      <c r="X439" s="16">
        <v>417.61099999999999</v>
      </c>
      <c r="Y439" s="16">
        <v>49.662700000000001</v>
      </c>
      <c r="Z439" s="16">
        <v>0.15409999999999999</v>
      </c>
      <c r="AA439" s="16">
        <v>-2.4255700000000002E-2</v>
      </c>
      <c r="AB439" s="16">
        <v>0.67</v>
      </c>
      <c r="AC439" s="16">
        <v>7.22</v>
      </c>
      <c r="AD439" s="16">
        <v>37.200000000000003</v>
      </c>
      <c r="AE439" s="16">
        <v>20.342400000000001</v>
      </c>
      <c r="AF439" s="16">
        <v>2.4355000000000002</v>
      </c>
      <c r="AG439" s="16">
        <v>274963</v>
      </c>
      <c r="AH439" s="16">
        <v>0.374</v>
      </c>
      <c r="AI439" s="16">
        <v>94.9</v>
      </c>
      <c r="AJ439" s="16">
        <v>97.5</v>
      </c>
      <c r="AK439" s="16">
        <v>-0.25390000000000001</v>
      </c>
      <c r="AL439" s="16">
        <v>-0.48699999999999999</v>
      </c>
      <c r="AM439" s="16">
        <v>-0.85819999999999996</v>
      </c>
      <c r="AN439" s="16">
        <v>-0.58630000000000004</v>
      </c>
      <c r="AO439" s="16">
        <v>-0.4798</v>
      </c>
      <c r="AP439" s="16">
        <v>-0.6391</v>
      </c>
      <c r="AR439" s="16">
        <f t="shared" si="43"/>
        <v>1</v>
      </c>
      <c r="AS439" s="5">
        <f t="shared" si="42"/>
        <v>0.13297609999999999</v>
      </c>
    </row>
    <row r="440" spans="1:45" x14ac:dyDescent="0.25">
      <c r="A440" s="16" t="s">
        <v>405</v>
      </c>
      <c r="B440" s="16" t="s">
        <v>19</v>
      </c>
      <c r="C440" s="16" t="s">
        <v>226</v>
      </c>
      <c r="D440" s="16">
        <v>2001</v>
      </c>
      <c r="E440" s="16" t="s">
        <v>1007</v>
      </c>
      <c r="F440" s="16" t="s">
        <v>593</v>
      </c>
      <c r="G440" s="10">
        <v>3131.14</v>
      </c>
      <c r="H440" s="73">
        <v>8.0491519999999994</v>
      </c>
      <c r="I440" s="16">
        <v>3771284</v>
      </c>
      <c r="J440" s="71">
        <v>0</v>
      </c>
      <c r="K440" s="71">
        <v>1</v>
      </c>
      <c r="L440" s="16">
        <v>-0.1015084</v>
      </c>
      <c r="M440" s="16">
        <v>-0.58191930000000003</v>
      </c>
      <c r="N440" s="16">
        <v>0.48269509999999999</v>
      </c>
      <c r="O440" s="16">
        <v>-0.14719769999999999</v>
      </c>
      <c r="P440" s="16">
        <v>0.40522130000000001</v>
      </c>
      <c r="Q440" s="16">
        <v>-0.43166779999999999</v>
      </c>
      <c r="R440" s="16">
        <v>0</v>
      </c>
      <c r="S440" s="16">
        <v>2.5999999999999999E-2</v>
      </c>
      <c r="T440" s="16">
        <v>8.9999999999999998E-4</v>
      </c>
      <c r="U440" s="16">
        <v>3.3679000000000001</v>
      </c>
      <c r="V440" s="16">
        <v>36.777000000000001</v>
      </c>
      <c r="W440" s="16">
        <v>10.874000000000001</v>
      </c>
      <c r="X440" s="16">
        <v>418.09300000000002</v>
      </c>
      <c r="Y440" s="16">
        <v>50.555700000000002</v>
      </c>
      <c r="Z440" s="16">
        <v>0.1328</v>
      </c>
      <c r="AA440" s="16">
        <v>-2.8139399999999998E-2</v>
      </c>
      <c r="AB440" s="16">
        <v>0.67</v>
      </c>
      <c r="AC440" s="16">
        <v>7.22</v>
      </c>
      <c r="AD440" s="16">
        <v>37.299999999999997</v>
      </c>
      <c r="AE440" s="16">
        <v>21.834199999999999</v>
      </c>
      <c r="AF440" s="16">
        <v>11.4635</v>
      </c>
      <c r="AG440" s="16">
        <v>279966</v>
      </c>
      <c r="AH440" s="16">
        <v>0.38919999999999999</v>
      </c>
      <c r="AI440" s="16">
        <v>94.9</v>
      </c>
      <c r="AJ440" s="16">
        <v>97.7</v>
      </c>
      <c r="AK440" s="16">
        <v>-0.22559999999999999</v>
      </c>
      <c r="AL440" s="16">
        <v>-0.41959999999999997</v>
      </c>
      <c r="AM440" s="16">
        <v>-0.91449999999999998</v>
      </c>
      <c r="AN440" s="16">
        <v>-0.41760000000000003</v>
      </c>
      <c r="AO440" s="16">
        <v>-0.51959999999999995</v>
      </c>
      <c r="AP440" s="16">
        <v>-0.65249999999999997</v>
      </c>
      <c r="AR440" s="16">
        <f t="shared" si="43"/>
        <v>1</v>
      </c>
      <c r="AS440" s="5">
        <f t="shared" si="42"/>
        <v>6.3462899999999989E-2</v>
      </c>
    </row>
    <row r="441" spans="1:45" x14ac:dyDescent="0.25">
      <c r="A441" s="16" t="s">
        <v>405</v>
      </c>
      <c r="B441" s="16" t="s">
        <v>19</v>
      </c>
      <c r="C441" s="16" t="s">
        <v>226</v>
      </c>
      <c r="D441" s="16">
        <v>2002</v>
      </c>
      <c r="E441" s="16" t="s">
        <v>1011</v>
      </c>
      <c r="F441" s="16" t="s">
        <v>593</v>
      </c>
      <c r="G441" s="10">
        <v>3293.14</v>
      </c>
      <c r="H441" s="73">
        <v>8.0995969999999993</v>
      </c>
      <c r="I441" s="16">
        <v>3775807</v>
      </c>
      <c r="J441" s="71">
        <v>0</v>
      </c>
      <c r="K441" s="71">
        <v>1</v>
      </c>
      <c r="L441" s="16">
        <v>-3.8585800000000003E-2</v>
      </c>
      <c r="M441" s="16">
        <v>-0.6040835</v>
      </c>
      <c r="N441" s="16">
        <v>0.54850750000000004</v>
      </c>
      <c r="O441" s="16">
        <v>-0.12511079999999999</v>
      </c>
      <c r="P441" s="16">
        <v>0.45497579999999999</v>
      </c>
      <c r="Q441" s="16">
        <v>-0.40870679999999998</v>
      </c>
      <c r="R441" s="16">
        <v>0</v>
      </c>
      <c r="S441" s="16">
        <v>1.9400000000000001E-2</v>
      </c>
      <c r="T441" s="16">
        <v>1.1999999999999999E-3</v>
      </c>
      <c r="U441" s="16">
        <v>3.3948999999999998</v>
      </c>
      <c r="V441" s="16">
        <v>38.378999999999998</v>
      </c>
      <c r="W441" s="16">
        <v>11.224</v>
      </c>
      <c r="X441" s="16">
        <v>419.25900000000001</v>
      </c>
      <c r="Y441" s="16">
        <v>51.448700000000002</v>
      </c>
      <c r="Z441" s="16">
        <v>0.15559999999999999</v>
      </c>
      <c r="AA441" s="16">
        <v>8.8762099999999997E-2</v>
      </c>
      <c r="AB441" s="16">
        <v>0.67</v>
      </c>
      <c r="AC441" s="16">
        <v>7.22</v>
      </c>
      <c r="AD441" s="16">
        <v>34.29</v>
      </c>
      <c r="AE441" s="16">
        <v>23.164000000000001</v>
      </c>
      <c r="AF441" s="16">
        <v>19.211400000000001</v>
      </c>
      <c r="AG441" s="16">
        <v>283194</v>
      </c>
      <c r="AH441" s="16">
        <v>0.40439999999999998</v>
      </c>
      <c r="AI441" s="16">
        <v>94.9</v>
      </c>
      <c r="AJ441" s="16">
        <v>97.8</v>
      </c>
      <c r="AK441" s="16">
        <v>-0.19739999999999999</v>
      </c>
      <c r="AL441" s="16">
        <v>-0.35220000000000001</v>
      </c>
      <c r="AM441" s="16">
        <v>-0.9708</v>
      </c>
      <c r="AN441" s="16">
        <v>-0.24890000000000001</v>
      </c>
      <c r="AO441" s="16">
        <v>-0.5595</v>
      </c>
      <c r="AP441" s="16">
        <v>-0.66590000000000005</v>
      </c>
      <c r="AR441" s="16">
        <f t="shared" si="43"/>
        <v>1</v>
      </c>
      <c r="AS441" s="5">
        <f t="shared" si="42"/>
        <v>6.2922599999999995E-2</v>
      </c>
    </row>
    <row r="442" spans="1:45" x14ac:dyDescent="0.25">
      <c r="A442" s="16" t="s">
        <v>405</v>
      </c>
      <c r="B442" s="16" t="s">
        <v>19</v>
      </c>
      <c r="C442" s="16" t="s">
        <v>226</v>
      </c>
      <c r="D442" s="16">
        <v>2003</v>
      </c>
      <c r="E442" s="16" t="s">
        <v>997</v>
      </c>
      <c r="F442" s="16" t="s">
        <v>593</v>
      </c>
      <c r="G442" s="10">
        <v>3421.75</v>
      </c>
      <c r="H442" s="73">
        <v>8.1379070000000002</v>
      </c>
      <c r="I442" s="16">
        <v>3779247</v>
      </c>
      <c r="J442" s="71">
        <v>0</v>
      </c>
      <c r="K442" s="71">
        <v>1</v>
      </c>
      <c r="L442" s="16">
        <v>0.10328569999999999</v>
      </c>
      <c r="M442" s="16">
        <v>-0.59043520000000005</v>
      </c>
      <c r="N442" s="16">
        <v>0.63709340000000003</v>
      </c>
      <c r="O442" s="16">
        <v>-4.7961900000000002E-2</v>
      </c>
      <c r="P442" s="16">
        <v>0.50679289999999999</v>
      </c>
      <c r="Q442" s="16">
        <v>-0.32304509999999997</v>
      </c>
      <c r="R442" s="16">
        <v>1.8499999999999999E-2</v>
      </c>
      <c r="S442" s="16">
        <v>1.9599999999999999E-2</v>
      </c>
      <c r="T442" s="16">
        <v>1.5E-3</v>
      </c>
      <c r="U442" s="16">
        <v>3.7168999999999999</v>
      </c>
      <c r="V442" s="16">
        <v>39.981000000000002</v>
      </c>
      <c r="W442" s="16">
        <v>11.356</v>
      </c>
      <c r="X442" s="16">
        <v>421.19200000000001</v>
      </c>
      <c r="Y442" s="16">
        <v>52.341799999999999</v>
      </c>
      <c r="Z442" s="16">
        <v>0.16389999999999999</v>
      </c>
      <c r="AA442" s="16">
        <v>-3.5906899999999999E-2</v>
      </c>
      <c r="AB442" s="16">
        <v>0.67</v>
      </c>
      <c r="AC442" s="16">
        <v>7.22</v>
      </c>
      <c r="AD442" s="16">
        <v>37.5</v>
      </c>
      <c r="AE442" s="16">
        <v>24.0778</v>
      </c>
      <c r="AF442" s="16">
        <v>27.5886</v>
      </c>
      <c r="AG442" s="16">
        <v>295129</v>
      </c>
      <c r="AH442" s="16">
        <v>0.41959999999999997</v>
      </c>
      <c r="AI442" s="16">
        <v>94.9</v>
      </c>
      <c r="AJ442" s="16">
        <v>98</v>
      </c>
      <c r="AK442" s="16">
        <v>0.1409</v>
      </c>
      <c r="AL442" s="16">
        <v>-0.30109999999999998</v>
      </c>
      <c r="AM442" s="16">
        <v>-0.77410000000000001</v>
      </c>
      <c r="AN442" s="16">
        <v>-0.43719999999999998</v>
      </c>
      <c r="AO442" s="16">
        <v>-0.47870000000000001</v>
      </c>
      <c r="AP442" s="16">
        <v>-0.68730000000000002</v>
      </c>
      <c r="AR442" s="16">
        <f t="shared" si="43"/>
        <v>1</v>
      </c>
      <c r="AS442" s="5">
        <f t="shared" si="42"/>
        <v>0.14187149999999998</v>
      </c>
    </row>
    <row r="443" spans="1:45" x14ac:dyDescent="0.25">
      <c r="A443" s="16" t="s">
        <v>405</v>
      </c>
      <c r="B443" s="16" t="s">
        <v>19</v>
      </c>
      <c r="C443" s="16" t="s">
        <v>226</v>
      </c>
      <c r="D443" s="16">
        <v>2004</v>
      </c>
      <c r="E443" s="16" t="s">
        <v>1016</v>
      </c>
      <c r="F443" s="16" t="s">
        <v>593</v>
      </c>
      <c r="G443" s="10">
        <v>3628.52</v>
      </c>
      <c r="H443" s="73">
        <v>8.1965789999999998</v>
      </c>
      <c r="I443" s="16">
        <v>3781287</v>
      </c>
      <c r="J443" s="71">
        <v>0</v>
      </c>
      <c r="K443" s="71">
        <v>1</v>
      </c>
      <c r="L443" s="16">
        <v>0.24151</v>
      </c>
      <c r="M443" s="16">
        <v>-0.54617269999999996</v>
      </c>
      <c r="N443" s="16">
        <v>0.56673859999999998</v>
      </c>
      <c r="O443" s="16">
        <v>4.93076E-2</v>
      </c>
      <c r="P443" s="16">
        <v>0.5658668</v>
      </c>
      <c r="Q443" s="16">
        <v>-0.14156189999999999</v>
      </c>
      <c r="R443" s="16">
        <v>1.61E-2</v>
      </c>
      <c r="S443" s="16">
        <v>2.8199999999999999E-2</v>
      </c>
      <c r="T443" s="16">
        <v>2.8999999999999998E-3</v>
      </c>
      <c r="U443" s="16">
        <v>2.7921499999999999</v>
      </c>
      <c r="V443" s="16">
        <v>41.582999999999998</v>
      </c>
      <c r="W443" s="16">
        <v>11.488</v>
      </c>
      <c r="X443" s="16">
        <v>418.762</v>
      </c>
      <c r="Y443" s="16">
        <v>55.031700000000001</v>
      </c>
      <c r="Z443" s="16">
        <v>0.18</v>
      </c>
      <c r="AA443" s="16">
        <v>-6.3093300000000005E-2</v>
      </c>
      <c r="AB443" s="16">
        <v>0.67</v>
      </c>
      <c r="AC443" s="16">
        <v>7.22</v>
      </c>
      <c r="AD443" s="16">
        <v>38.200000000000003</v>
      </c>
      <c r="AE443" s="16">
        <v>24.481400000000001</v>
      </c>
      <c r="AF443" s="16">
        <v>36.211500000000001</v>
      </c>
      <c r="AG443" s="16">
        <v>332682</v>
      </c>
      <c r="AH443" s="16">
        <v>0.43480000000000002</v>
      </c>
      <c r="AI443" s="16">
        <v>94.9</v>
      </c>
      <c r="AJ443" s="16">
        <v>98.2</v>
      </c>
      <c r="AK443" s="16">
        <v>0.1153</v>
      </c>
      <c r="AL443" s="16">
        <v>-0.31380000000000002</v>
      </c>
      <c r="AM443" s="16">
        <v>-0.56659999999999999</v>
      </c>
      <c r="AN443" s="16">
        <v>-3.1399999999999997E-2</v>
      </c>
      <c r="AO443" s="16">
        <v>-0.1908</v>
      </c>
      <c r="AP443" s="16">
        <v>-0.49</v>
      </c>
      <c r="AR443" s="16">
        <f t="shared" si="43"/>
        <v>1</v>
      </c>
      <c r="AS443" s="5">
        <f t="shared" si="42"/>
        <v>0.13822430000000002</v>
      </c>
    </row>
    <row r="444" spans="1:45" x14ac:dyDescent="0.25">
      <c r="A444" s="16" t="s">
        <v>405</v>
      </c>
      <c r="B444" s="16" t="s">
        <v>19</v>
      </c>
      <c r="C444" s="16" t="s">
        <v>226</v>
      </c>
      <c r="D444" s="16">
        <v>2005</v>
      </c>
      <c r="E444" s="16" t="s">
        <v>995</v>
      </c>
      <c r="F444" s="16" t="s">
        <v>593</v>
      </c>
      <c r="G444" s="10">
        <v>3946.06</v>
      </c>
      <c r="H444" s="73">
        <v>8.2804719999999996</v>
      </c>
      <c r="I444" s="16">
        <v>3781530</v>
      </c>
      <c r="J444" s="71">
        <v>0</v>
      </c>
      <c r="K444" s="71">
        <v>1</v>
      </c>
      <c r="L444" s="16">
        <v>0.2703024</v>
      </c>
      <c r="M444" s="16">
        <v>-0.52944060000000004</v>
      </c>
      <c r="N444" s="16">
        <v>0.72437079999999998</v>
      </c>
      <c r="O444" s="16">
        <v>3.7068400000000001E-2</v>
      </c>
      <c r="P444" s="16">
        <v>0.59252249999999995</v>
      </c>
      <c r="Q444" s="16">
        <v>-0.2705207</v>
      </c>
      <c r="R444" s="16">
        <v>2.7799999999999998E-2</v>
      </c>
      <c r="S444" s="16">
        <v>2.6499999999999999E-2</v>
      </c>
      <c r="T444" s="16">
        <v>4.7000000000000002E-3</v>
      </c>
      <c r="U444" s="16">
        <v>3.7860499999999999</v>
      </c>
      <c r="V444" s="16">
        <v>43.185000000000002</v>
      </c>
      <c r="W444" s="16">
        <v>11.62</v>
      </c>
      <c r="X444" s="16">
        <v>420.44200000000001</v>
      </c>
      <c r="Y444" s="16">
        <v>53.041899999999998</v>
      </c>
      <c r="Z444" s="16">
        <v>0.19850000000000001</v>
      </c>
      <c r="AA444" s="16">
        <v>-5.1441899999999999E-2</v>
      </c>
      <c r="AB444" s="16">
        <v>0.67</v>
      </c>
      <c r="AC444" s="16">
        <v>7.22</v>
      </c>
      <c r="AD444" s="16">
        <v>37.9</v>
      </c>
      <c r="AE444" s="16">
        <v>24.971599999999999</v>
      </c>
      <c r="AF444" s="16">
        <v>41.093800000000002</v>
      </c>
      <c r="AG444" s="16">
        <v>328744</v>
      </c>
      <c r="AH444" s="16">
        <v>0.45</v>
      </c>
      <c r="AI444" s="16">
        <v>94.9</v>
      </c>
      <c r="AJ444" s="16">
        <v>98.3</v>
      </c>
      <c r="AK444" s="16">
        <v>0.18049999999999999</v>
      </c>
      <c r="AL444" s="16">
        <v>-0.1981</v>
      </c>
      <c r="AM444" s="16">
        <v>-0.71460000000000001</v>
      </c>
      <c r="AN444" s="16">
        <v>-0.4672</v>
      </c>
      <c r="AO444" s="16">
        <v>-0.48970000000000002</v>
      </c>
      <c r="AP444" s="16">
        <v>-0.55569999999999997</v>
      </c>
      <c r="AR444" s="16">
        <f t="shared" si="43"/>
        <v>1</v>
      </c>
      <c r="AS444" s="5">
        <f t="shared" si="42"/>
        <v>2.8792399999999996E-2</v>
      </c>
    </row>
    <row r="445" spans="1:45" x14ac:dyDescent="0.25">
      <c r="A445" s="16" t="s">
        <v>405</v>
      </c>
      <c r="B445" s="16" t="s">
        <v>19</v>
      </c>
      <c r="C445" s="16" t="s">
        <v>226</v>
      </c>
      <c r="D445" s="16">
        <v>2006</v>
      </c>
      <c r="E445" s="16" t="s">
        <v>993</v>
      </c>
      <c r="F445" s="16" t="s">
        <v>593</v>
      </c>
      <c r="G445" s="10">
        <v>4160.5600000000004</v>
      </c>
      <c r="H445" s="73">
        <v>8.3334050000000008</v>
      </c>
      <c r="I445" s="16">
        <v>3779468</v>
      </c>
      <c r="J445" s="71">
        <v>0</v>
      </c>
      <c r="K445" s="71">
        <v>1</v>
      </c>
      <c r="L445" s="16">
        <v>0.29295719999999997</v>
      </c>
      <c r="M445" s="16">
        <v>-0.57090660000000004</v>
      </c>
      <c r="N445" s="16">
        <v>0.74154070000000005</v>
      </c>
      <c r="O445" s="16">
        <v>4.2407100000000003E-2</v>
      </c>
      <c r="P445" s="16">
        <v>0.63977379999999995</v>
      </c>
      <c r="Q445" s="16">
        <v>-0.25076029999999999</v>
      </c>
      <c r="R445" s="16">
        <v>2.0199999999999999E-2</v>
      </c>
      <c r="S445" s="16">
        <v>1.54E-2</v>
      </c>
      <c r="T445" s="16">
        <v>5.1999999999999998E-3</v>
      </c>
      <c r="U445" s="16">
        <v>3.6665999999999999</v>
      </c>
      <c r="V445" s="16">
        <v>44.581000000000003</v>
      </c>
      <c r="W445" s="16">
        <v>12.013</v>
      </c>
      <c r="X445" s="16">
        <v>416.685</v>
      </c>
      <c r="Y445" s="16">
        <v>54.416400000000003</v>
      </c>
      <c r="Z445" s="16">
        <v>0.2046</v>
      </c>
      <c r="AA445" s="16">
        <v>5.3419700000000001E-2</v>
      </c>
      <c r="AB445" s="16">
        <v>0.67</v>
      </c>
      <c r="AC445" s="16">
        <v>7.22</v>
      </c>
      <c r="AD445" s="16">
        <v>35.200000000000003</v>
      </c>
      <c r="AE445" s="16">
        <v>25.5215</v>
      </c>
      <c r="AF445" s="16">
        <v>48.716000000000001</v>
      </c>
      <c r="AG445" s="16">
        <v>346724</v>
      </c>
      <c r="AH445" s="16">
        <v>0.4652</v>
      </c>
      <c r="AI445" s="16">
        <v>94.8</v>
      </c>
      <c r="AJ445" s="16">
        <v>98.5</v>
      </c>
      <c r="AK445" s="16">
        <v>0.15770000000000001</v>
      </c>
      <c r="AL445" s="16">
        <v>-0.29530000000000001</v>
      </c>
      <c r="AM445" s="16">
        <v>-0.61160000000000003</v>
      </c>
      <c r="AN445" s="16">
        <v>-0.4163</v>
      </c>
      <c r="AO445" s="16">
        <v>-0.4546</v>
      </c>
      <c r="AP445" s="16">
        <v>-0.51380000000000003</v>
      </c>
      <c r="AR445" s="16">
        <f t="shared" si="43"/>
        <v>1</v>
      </c>
      <c r="AS445" s="5">
        <f t="shared" si="42"/>
        <v>2.2654799999999975E-2</v>
      </c>
    </row>
    <row r="446" spans="1:45" x14ac:dyDescent="0.25">
      <c r="A446" s="16" t="s">
        <v>405</v>
      </c>
      <c r="B446" s="16" t="s">
        <v>19</v>
      </c>
      <c r="C446" s="16" t="s">
        <v>226</v>
      </c>
      <c r="D446" s="16">
        <v>2007</v>
      </c>
      <c r="E446" s="16" t="s">
        <v>1009</v>
      </c>
      <c r="F446" s="16" t="s">
        <v>593</v>
      </c>
      <c r="G446" s="10">
        <v>4405.29</v>
      </c>
      <c r="H446" s="73">
        <v>8.3905600000000007</v>
      </c>
      <c r="I446" s="16">
        <v>3774000</v>
      </c>
      <c r="J446" s="71">
        <v>0</v>
      </c>
      <c r="K446" s="71">
        <v>1</v>
      </c>
      <c r="L446" s="16">
        <v>0.38133689999999998</v>
      </c>
      <c r="M446" s="16">
        <v>-0.56859249999999995</v>
      </c>
      <c r="N446" s="16">
        <v>0.88660059999999996</v>
      </c>
      <c r="O446" s="16">
        <v>8.6633000000000002E-2</v>
      </c>
      <c r="P446" s="16">
        <v>0.69788859999999997</v>
      </c>
      <c r="Q446" s="16">
        <v>-0.3083072</v>
      </c>
      <c r="R446" s="16">
        <v>2.58E-2</v>
      </c>
      <c r="S446" s="16">
        <v>1.2E-2</v>
      </c>
      <c r="T446" s="16">
        <v>6.4999999999999997E-3</v>
      </c>
      <c r="U446" s="16">
        <v>4.2233000000000001</v>
      </c>
      <c r="V446" s="16">
        <v>45.976999999999997</v>
      </c>
      <c r="W446" s="16">
        <v>12.406000000000001</v>
      </c>
      <c r="X446" s="16">
        <v>421.83100000000002</v>
      </c>
      <c r="Y446" s="16">
        <v>55.040900000000001</v>
      </c>
      <c r="Z446" s="16">
        <v>0.22459999999999999</v>
      </c>
      <c r="AA446" s="16">
        <v>7.28385E-2</v>
      </c>
      <c r="AB446" s="16">
        <v>0.67</v>
      </c>
      <c r="AC446" s="16">
        <v>7.22</v>
      </c>
      <c r="AD446" s="16">
        <v>34.700000000000003</v>
      </c>
      <c r="AE446" s="16">
        <v>27.514700000000001</v>
      </c>
      <c r="AF446" s="16">
        <v>63.340299999999999</v>
      </c>
      <c r="AG446" s="16">
        <v>306842</v>
      </c>
      <c r="AH446" s="16">
        <v>0.48039999999999999</v>
      </c>
      <c r="AI446" s="16">
        <v>94.8</v>
      </c>
      <c r="AJ446" s="16">
        <v>98.7</v>
      </c>
      <c r="AK446" s="16">
        <v>9.7600000000000006E-2</v>
      </c>
      <c r="AL446" s="16">
        <v>-0.37459999999999999</v>
      </c>
      <c r="AM446" s="16">
        <v>-0.83199999999999996</v>
      </c>
      <c r="AN446" s="16">
        <v>-0.60240000000000005</v>
      </c>
      <c r="AO446" s="16">
        <v>-0.28100000000000003</v>
      </c>
      <c r="AP446" s="16">
        <v>-0.49209999999999998</v>
      </c>
      <c r="AR446" s="16">
        <f t="shared" si="43"/>
        <v>1</v>
      </c>
      <c r="AS446" s="5">
        <f t="shared" si="42"/>
        <v>8.8379700000000005E-2</v>
      </c>
    </row>
    <row r="447" spans="1:45" x14ac:dyDescent="0.25">
      <c r="A447" s="16" t="s">
        <v>405</v>
      </c>
      <c r="B447" s="16" t="s">
        <v>19</v>
      </c>
      <c r="C447" s="16" t="s">
        <v>226</v>
      </c>
      <c r="D447" s="16">
        <v>2008</v>
      </c>
      <c r="E447" s="16" t="s">
        <v>1002</v>
      </c>
      <c r="F447" s="16" t="s">
        <v>593</v>
      </c>
      <c r="G447" s="10">
        <v>4659.6000000000004</v>
      </c>
      <c r="H447" s="73">
        <v>8.4466859999999997</v>
      </c>
      <c r="I447" s="16">
        <v>3763599</v>
      </c>
      <c r="J447" s="71">
        <v>0</v>
      </c>
      <c r="K447" s="71">
        <v>1</v>
      </c>
      <c r="L447" s="16">
        <v>0.50894450000000002</v>
      </c>
      <c r="M447" s="16">
        <v>-0.57820550000000004</v>
      </c>
      <c r="N447" s="16">
        <v>0.94430480000000006</v>
      </c>
      <c r="O447" s="16">
        <v>0.14945929999999999</v>
      </c>
      <c r="P447" s="16">
        <v>0.79294419999999999</v>
      </c>
      <c r="Q447" s="16">
        <v>-0.23194719999999999</v>
      </c>
      <c r="R447" s="16">
        <v>1.8800000000000001E-2</v>
      </c>
      <c r="S447" s="16">
        <v>4.7999999999999996E-3</v>
      </c>
      <c r="T447" s="16">
        <v>8.8000000000000005E-3</v>
      </c>
      <c r="U447" s="16">
        <v>4.2047999999999996</v>
      </c>
      <c r="V447" s="16">
        <v>47.372999999999998</v>
      </c>
      <c r="W447" s="16">
        <v>12.798999999999999</v>
      </c>
      <c r="X447" s="16">
        <v>422.76400000000001</v>
      </c>
      <c r="Y447" s="16">
        <v>56.277299999999997</v>
      </c>
      <c r="Z447" s="16">
        <v>0.2369</v>
      </c>
      <c r="AA447" s="16">
        <v>3.4000799999999998E-2</v>
      </c>
      <c r="AB447" s="16">
        <v>0.67</v>
      </c>
      <c r="AC447" s="16">
        <v>7.22</v>
      </c>
      <c r="AD447" s="16">
        <v>35.700000000000003</v>
      </c>
      <c r="AE447" s="16">
        <v>26.710699999999999</v>
      </c>
      <c r="AF447" s="16">
        <v>82.332800000000006</v>
      </c>
      <c r="AG447" s="16">
        <v>386041</v>
      </c>
      <c r="AH447" s="16">
        <v>0.49559999999999998</v>
      </c>
      <c r="AI447" s="16">
        <v>94.8</v>
      </c>
      <c r="AJ447" s="16">
        <v>98.8</v>
      </c>
      <c r="AK447" s="16">
        <v>-2.76E-2</v>
      </c>
      <c r="AL447" s="16">
        <v>-0.35310000000000002</v>
      </c>
      <c r="AM447" s="16">
        <v>-0.59340000000000004</v>
      </c>
      <c r="AN447" s="16">
        <v>-0.50700000000000001</v>
      </c>
      <c r="AO447" s="16">
        <v>-0.159</v>
      </c>
      <c r="AP447" s="16">
        <v>-0.4088</v>
      </c>
      <c r="AR447" s="16">
        <f t="shared" si="43"/>
        <v>1</v>
      </c>
      <c r="AS447" s="5">
        <f t="shared" si="42"/>
        <v>0.12760760000000004</v>
      </c>
    </row>
    <row r="448" spans="1:45" x14ac:dyDescent="0.25">
      <c r="A448" s="16" t="s">
        <v>405</v>
      </c>
      <c r="B448" s="16" t="s">
        <v>19</v>
      </c>
      <c r="C448" s="16" t="s">
        <v>226</v>
      </c>
      <c r="D448" s="16">
        <v>2009</v>
      </c>
      <c r="E448" s="16" t="s">
        <v>1004</v>
      </c>
      <c r="F448" s="16" t="s">
        <v>593</v>
      </c>
      <c r="G448" s="10">
        <v>4546.46</v>
      </c>
      <c r="H448" s="73">
        <v>8.4221039999999991</v>
      </c>
      <c r="I448" s="16">
        <v>3746561</v>
      </c>
      <c r="J448" s="71">
        <v>0</v>
      </c>
      <c r="K448" s="71">
        <v>1</v>
      </c>
      <c r="L448" s="16">
        <v>0.56814240000000005</v>
      </c>
      <c r="M448" s="16">
        <v>-0.55339210000000005</v>
      </c>
      <c r="N448" s="16">
        <v>1.006588</v>
      </c>
      <c r="O448" s="16">
        <v>0.18631510000000001</v>
      </c>
      <c r="P448" s="16">
        <v>0.82396130000000001</v>
      </c>
      <c r="Q448" s="16">
        <v>-0.2570095</v>
      </c>
      <c r="R448" s="16">
        <v>2.1499999999999998E-2</v>
      </c>
      <c r="S448" s="16">
        <v>8.9999999999999993E-3</v>
      </c>
      <c r="T448" s="16">
        <v>9.5999999999999992E-3</v>
      </c>
      <c r="U448" s="16">
        <v>4.2941000000000003</v>
      </c>
      <c r="V448" s="16">
        <v>48.768999999999998</v>
      </c>
      <c r="W448" s="16">
        <v>13.192</v>
      </c>
      <c r="X448" s="16">
        <v>422.63799999999998</v>
      </c>
      <c r="Y448" s="16">
        <v>57.354500000000002</v>
      </c>
      <c r="Z448" s="16">
        <v>0.24349999999999999</v>
      </c>
      <c r="AA448" s="16">
        <v>3.0117100000000001E-2</v>
      </c>
      <c r="AB448" s="16">
        <v>0.67</v>
      </c>
      <c r="AC448" s="16">
        <v>7.22</v>
      </c>
      <c r="AD448" s="16">
        <v>35.799999999999997</v>
      </c>
      <c r="AE448" s="16">
        <v>25.915600000000001</v>
      </c>
      <c r="AF448" s="16">
        <v>84.528000000000006</v>
      </c>
      <c r="AG448" s="16">
        <v>408262</v>
      </c>
      <c r="AH448" s="16">
        <v>0.54459999999999997</v>
      </c>
      <c r="AI448" s="16">
        <v>94.8</v>
      </c>
      <c r="AJ448" s="16">
        <v>99</v>
      </c>
      <c r="AK448" s="16">
        <v>-3.5999999999999997E-2</v>
      </c>
      <c r="AL448" s="16">
        <v>-0.372</v>
      </c>
      <c r="AM448" s="16">
        <v>-0.69679999999999997</v>
      </c>
      <c r="AN448" s="16">
        <v>-0.65329999999999999</v>
      </c>
      <c r="AO448" s="16">
        <v>-9.7199999999999995E-2</v>
      </c>
      <c r="AP448" s="16">
        <v>-0.35439999999999999</v>
      </c>
      <c r="AR448" s="16">
        <f t="shared" si="43"/>
        <v>1</v>
      </c>
      <c r="AS448" s="5">
        <f t="shared" si="42"/>
        <v>5.9197900000000025E-2</v>
      </c>
    </row>
    <row r="449" spans="1:45" x14ac:dyDescent="0.25">
      <c r="A449" s="16" t="s">
        <v>405</v>
      </c>
      <c r="B449" s="16" t="s">
        <v>19</v>
      </c>
      <c r="C449" s="16" t="s">
        <v>226</v>
      </c>
      <c r="D449" s="16">
        <v>2010</v>
      </c>
      <c r="E449" s="16" t="s">
        <v>1003</v>
      </c>
      <c r="F449" s="16" t="s">
        <v>593</v>
      </c>
      <c r="G449" s="10">
        <v>4611.47</v>
      </c>
      <c r="H449" s="73">
        <v>8.4363019999999995</v>
      </c>
      <c r="I449" s="16">
        <v>3722084</v>
      </c>
      <c r="J449" s="71">
        <v>0</v>
      </c>
      <c r="K449" s="71">
        <v>1</v>
      </c>
      <c r="L449" s="16">
        <v>0.61207560000000005</v>
      </c>
      <c r="M449" s="16">
        <v>-0.47661179999999997</v>
      </c>
      <c r="N449" s="16">
        <v>1.031971</v>
      </c>
      <c r="O449" s="16">
        <v>0.19359680000000001</v>
      </c>
      <c r="P449" s="16">
        <v>0.83532150000000005</v>
      </c>
      <c r="Q449" s="16">
        <v>-0.27854020000000002</v>
      </c>
      <c r="R449" s="16">
        <v>0.1565</v>
      </c>
      <c r="S449" s="16">
        <v>4.4000000000000003E-3</v>
      </c>
      <c r="T449" s="16">
        <v>1.18E-2</v>
      </c>
      <c r="U449" s="16">
        <v>3.9154</v>
      </c>
      <c r="V449" s="16">
        <v>50.164999999999999</v>
      </c>
      <c r="W449" s="16">
        <v>13.25</v>
      </c>
      <c r="X449" s="16">
        <v>427.608</v>
      </c>
      <c r="Y449" s="16">
        <v>58.879800000000003</v>
      </c>
      <c r="Z449" s="16">
        <v>0.22770000000000001</v>
      </c>
      <c r="AA449" s="16">
        <v>1.84659E-2</v>
      </c>
      <c r="AB449" s="16">
        <v>0.67</v>
      </c>
      <c r="AC449" s="16">
        <v>7.22</v>
      </c>
      <c r="AD449" s="16">
        <v>36.1</v>
      </c>
      <c r="AE449" s="16">
        <v>25.965499999999999</v>
      </c>
      <c r="AF449" s="16">
        <v>80.870800000000003</v>
      </c>
      <c r="AG449" s="16">
        <v>446489</v>
      </c>
      <c r="AH449" s="16">
        <v>0.54490000000000005</v>
      </c>
      <c r="AI449" s="16">
        <v>94.8</v>
      </c>
      <c r="AJ449" s="16">
        <v>99.2</v>
      </c>
      <c r="AK449" s="16">
        <v>-0.128</v>
      </c>
      <c r="AL449" s="16">
        <v>-0.32419999999999999</v>
      </c>
      <c r="AM449" s="16">
        <v>-0.72599999999999998</v>
      </c>
      <c r="AN449" s="16">
        <v>-0.6946</v>
      </c>
      <c r="AO449" s="16">
        <v>-9.5299999999999996E-2</v>
      </c>
      <c r="AP449" s="16">
        <v>-0.36549999999999999</v>
      </c>
      <c r="AR449" s="16">
        <f t="shared" si="43"/>
        <v>1</v>
      </c>
      <c r="AS449" s="5">
        <f t="shared" si="42"/>
        <v>4.3933200000000006E-2</v>
      </c>
    </row>
    <row r="450" spans="1:45" x14ac:dyDescent="0.25">
      <c r="A450" s="16" t="s">
        <v>405</v>
      </c>
      <c r="B450" s="16" t="s">
        <v>19</v>
      </c>
      <c r="C450" s="16" t="s">
        <v>226</v>
      </c>
      <c r="D450" s="16">
        <v>2011</v>
      </c>
      <c r="E450" s="16" t="s">
        <v>1005</v>
      </c>
      <c r="F450" s="16" t="s">
        <v>593</v>
      </c>
      <c r="G450" s="10">
        <v>4695.26</v>
      </c>
      <c r="H450" s="73">
        <v>8.4543090000000003</v>
      </c>
      <c r="I450" s="16">
        <v>3688865</v>
      </c>
      <c r="J450" s="71">
        <v>0</v>
      </c>
      <c r="K450" s="71">
        <v>1</v>
      </c>
      <c r="L450" s="16">
        <v>0.63351069999999998</v>
      </c>
      <c r="M450" s="16">
        <v>-0.45581329999999998</v>
      </c>
      <c r="N450" s="16">
        <v>1.0705849999999999</v>
      </c>
      <c r="O450" s="16">
        <v>0.24176049999999999</v>
      </c>
      <c r="P450" s="16">
        <v>0.80299330000000002</v>
      </c>
      <c r="Q450" s="16">
        <v>-0.30645810000000001</v>
      </c>
      <c r="R450" s="16">
        <v>0.18579999999999999</v>
      </c>
      <c r="S450" s="16">
        <v>3.7000000000000002E-3</v>
      </c>
      <c r="T450" s="16">
        <v>1.26E-2</v>
      </c>
      <c r="U450" s="16">
        <v>3.5922999999999998</v>
      </c>
      <c r="V450" s="16">
        <v>52.722000000000001</v>
      </c>
      <c r="W450" s="16">
        <v>13.31</v>
      </c>
      <c r="X450" s="16">
        <v>429.80399999999997</v>
      </c>
      <c r="Y450" s="16">
        <v>59.896500000000003</v>
      </c>
      <c r="Z450" s="16">
        <v>0.2361</v>
      </c>
      <c r="AA450" s="16">
        <v>-1.26044E-2</v>
      </c>
      <c r="AB450" s="16">
        <v>0.67</v>
      </c>
      <c r="AC450" s="16">
        <v>7.22</v>
      </c>
      <c r="AD450" s="16">
        <v>36.9</v>
      </c>
      <c r="AE450" s="16">
        <v>24.898599999999998</v>
      </c>
      <c r="AF450" s="16">
        <v>82.600099999999998</v>
      </c>
      <c r="AG450" s="16">
        <v>398715</v>
      </c>
      <c r="AH450" s="16">
        <v>0.54120000000000001</v>
      </c>
      <c r="AI450" s="16">
        <v>94.8</v>
      </c>
      <c r="AJ450" s="16">
        <v>99.4</v>
      </c>
      <c r="AK450" s="16">
        <v>-0.21329999999999999</v>
      </c>
      <c r="AL450" s="16">
        <v>-0.30549999999999999</v>
      </c>
      <c r="AM450" s="16">
        <v>-0.76429999999999998</v>
      </c>
      <c r="AN450" s="16">
        <v>-0.83879999999999999</v>
      </c>
      <c r="AO450" s="16">
        <v>-3.6999999999999998E-2</v>
      </c>
      <c r="AP450" s="16">
        <v>-0.34989999999999999</v>
      </c>
      <c r="AR450" s="16">
        <f t="shared" si="43"/>
        <v>1</v>
      </c>
      <c r="AS450" s="5">
        <f t="shared" si="42"/>
        <v>2.1435099999999929E-2</v>
      </c>
    </row>
    <row r="451" spans="1:45" x14ac:dyDescent="0.25">
      <c r="A451" s="16" t="s">
        <v>405</v>
      </c>
      <c r="B451" s="16" t="s">
        <v>19</v>
      </c>
      <c r="C451" s="16" t="s">
        <v>226</v>
      </c>
      <c r="D451" s="16">
        <v>2012</v>
      </c>
      <c r="E451" s="16" t="s">
        <v>1019</v>
      </c>
      <c r="F451" s="16" t="s">
        <v>593</v>
      </c>
      <c r="G451" s="10">
        <v>4703.29</v>
      </c>
      <c r="H451" s="73">
        <v>8.4560169999999992</v>
      </c>
      <c r="I451" s="16">
        <v>3648200</v>
      </c>
      <c r="J451" s="71">
        <v>0</v>
      </c>
      <c r="K451" s="71">
        <v>1</v>
      </c>
      <c r="L451" s="16">
        <v>0.73098019999999997</v>
      </c>
      <c r="M451" s="16">
        <v>-0.416682</v>
      </c>
      <c r="N451" s="16">
        <v>1.0940129999999999</v>
      </c>
      <c r="O451" s="16">
        <v>0.27986949999999999</v>
      </c>
      <c r="P451" s="16">
        <v>0.78699450000000004</v>
      </c>
      <c r="Q451" s="16">
        <v>-0.16663269999999999</v>
      </c>
      <c r="R451" s="16">
        <v>0.27039999999999997</v>
      </c>
      <c r="S451" s="16">
        <v>1.1000000000000001E-3</v>
      </c>
      <c r="T451" s="16">
        <v>1.29E-2</v>
      </c>
      <c r="U451" s="16">
        <v>3.2863000000000002</v>
      </c>
      <c r="V451" s="16">
        <v>55.279000000000003</v>
      </c>
      <c r="W451" s="16">
        <v>13.37</v>
      </c>
      <c r="X451" s="16">
        <v>429.33699999999999</v>
      </c>
      <c r="Y451" s="16">
        <v>61.5717</v>
      </c>
      <c r="Z451" s="16">
        <v>0.23860000000000001</v>
      </c>
      <c r="AA451" s="16">
        <v>-4.8367999999999996E-3</v>
      </c>
      <c r="AB451" s="16">
        <v>0.67</v>
      </c>
      <c r="AC451" s="16">
        <v>7.22</v>
      </c>
      <c r="AD451" s="16">
        <v>36.700000000000003</v>
      </c>
      <c r="AE451" s="16">
        <v>23.117699999999999</v>
      </c>
      <c r="AF451" s="16">
        <v>87.574700000000007</v>
      </c>
      <c r="AG451" s="16">
        <v>367828</v>
      </c>
      <c r="AH451" s="16">
        <v>0.55640000000000001</v>
      </c>
      <c r="AI451" s="16">
        <v>94.8</v>
      </c>
      <c r="AJ451" s="16">
        <v>99.5</v>
      </c>
      <c r="AK451" s="16">
        <v>-0.1361</v>
      </c>
      <c r="AL451" s="16">
        <v>-0.29089999999999999</v>
      </c>
      <c r="AM451" s="16">
        <v>-0.45490000000000003</v>
      </c>
      <c r="AN451" s="16">
        <v>-0.53659999999999997</v>
      </c>
      <c r="AO451" s="16">
        <v>-5.1400000000000001E-2</v>
      </c>
      <c r="AP451" s="16">
        <v>-0.22009999999999999</v>
      </c>
      <c r="AR451" s="16">
        <f t="shared" si="43"/>
        <v>1</v>
      </c>
      <c r="AS451" s="5">
        <f t="shared" si="42"/>
        <v>9.7469499999999987E-2</v>
      </c>
    </row>
    <row r="452" spans="1:45" x14ac:dyDescent="0.25">
      <c r="A452" s="16" t="s">
        <v>405</v>
      </c>
      <c r="B452" s="16" t="s">
        <v>19</v>
      </c>
      <c r="C452" s="16" t="s">
        <v>226</v>
      </c>
      <c r="D452" s="16">
        <v>2013</v>
      </c>
      <c r="E452" s="16" t="s">
        <v>994</v>
      </c>
      <c r="F452" s="16" t="s">
        <v>593</v>
      </c>
      <c r="G452" s="10">
        <v>4873.6099999999997</v>
      </c>
      <c r="H452" s="73">
        <v>8.4915900000000004</v>
      </c>
      <c r="I452" s="16">
        <v>3604999</v>
      </c>
      <c r="J452" s="71">
        <v>0</v>
      </c>
      <c r="K452" s="71">
        <v>1</v>
      </c>
      <c r="L452" s="16">
        <v>0.84774490000000002</v>
      </c>
      <c r="M452" s="16">
        <v>-0.39653070000000001</v>
      </c>
      <c r="N452" s="16">
        <v>1.209719</v>
      </c>
      <c r="O452" s="16">
        <v>0.30614560000000002</v>
      </c>
      <c r="P452" s="16">
        <v>0.83850190000000002</v>
      </c>
      <c r="Q452" s="16">
        <v>-0.1189436</v>
      </c>
      <c r="R452" s="16">
        <v>0.32740000000000002</v>
      </c>
      <c r="S452" s="16">
        <v>1.9E-3</v>
      </c>
      <c r="T452" s="16">
        <v>1.14E-2</v>
      </c>
      <c r="U452" s="16">
        <v>3.53565</v>
      </c>
      <c r="V452" s="16">
        <v>57.835999999999999</v>
      </c>
      <c r="W452" s="16">
        <v>13.43</v>
      </c>
      <c r="X452" s="16">
        <v>434.18200000000002</v>
      </c>
      <c r="Y452" s="16">
        <v>62.046500000000002</v>
      </c>
      <c r="Z452" s="16">
        <v>0.23799999999999999</v>
      </c>
      <c r="AA452" s="16">
        <v>-5.5325800000000001E-2</v>
      </c>
      <c r="AB452" s="16">
        <v>0.67</v>
      </c>
      <c r="AC452" s="16">
        <v>7.22</v>
      </c>
      <c r="AD452" s="16">
        <v>38</v>
      </c>
      <c r="AE452" s="16">
        <v>22.105399999999999</v>
      </c>
      <c r="AF452" s="16">
        <v>91.095299999999995</v>
      </c>
      <c r="AG452" s="16">
        <v>456410</v>
      </c>
      <c r="AH452" s="16">
        <v>0.5716</v>
      </c>
      <c r="AI452" s="16">
        <v>94.8</v>
      </c>
      <c r="AJ452" s="16">
        <v>99.7</v>
      </c>
      <c r="AK452" s="16">
        <v>-0.15509999999999999</v>
      </c>
      <c r="AL452" s="16">
        <v>-0.21740000000000001</v>
      </c>
      <c r="AM452" s="16">
        <v>-0.43109999999999998</v>
      </c>
      <c r="AN452" s="16">
        <v>-0.37590000000000001</v>
      </c>
      <c r="AO452" s="16">
        <v>-6.8199999999999997E-2</v>
      </c>
      <c r="AP452" s="16">
        <v>-0.15229999999999999</v>
      </c>
      <c r="AR452" s="16">
        <f t="shared" si="43"/>
        <v>1</v>
      </c>
      <c r="AS452" s="5">
        <f t="shared" ref="AS452:AS515" si="44">IF(D452=1985, 0, L452-L451)</f>
        <v>0.11676470000000005</v>
      </c>
    </row>
    <row r="453" spans="1:45" x14ac:dyDescent="0.25">
      <c r="A453" s="16" t="s">
        <v>405</v>
      </c>
      <c r="B453" s="16" t="s">
        <v>19</v>
      </c>
      <c r="C453" s="16" t="s">
        <v>226</v>
      </c>
      <c r="D453" s="16">
        <v>2014</v>
      </c>
      <c r="E453" s="16" t="s">
        <v>998</v>
      </c>
      <c r="F453" s="16" t="s">
        <v>593</v>
      </c>
      <c r="G453" s="10">
        <v>4980.21</v>
      </c>
      <c r="H453" s="73">
        <v>8.5132270000000005</v>
      </c>
      <c r="I453" s="16">
        <v>3566002</v>
      </c>
      <c r="J453" s="71">
        <v>0</v>
      </c>
      <c r="K453" s="71">
        <v>1</v>
      </c>
      <c r="L453" s="16">
        <v>0.88401229999999997</v>
      </c>
      <c r="M453" s="16">
        <v>-0.44570650000000001</v>
      </c>
      <c r="N453" s="16">
        <v>1.265525</v>
      </c>
      <c r="O453" s="16">
        <v>0.35253020000000002</v>
      </c>
      <c r="P453" s="16">
        <v>0.83658310000000002</v>
      </c>
      <c r="Q453" s="16">
        <v>-9.06082E-2</v>
      </c>
      <c r="R453" s="16">
        <v>0.2611</v>
      </c>
      <c r="S453" s="16">
        <v>2.8999999999999998E-3</v>
      </c>
      <c r="T453" s="16">
        <v>9.5999999999999992E-3</v>
      </c>
      <c r="U453" s="16">
        <v>3.5295999999999998</v>
      </c>
      <c r="V453" s="16">
        <v>60.393000000000001</v>
      </c>
      <c r="W453" s="16">
        <v>13.49</v>
      </c>
      <c r="X453" s="16">
        <v>433.846</v>
      </c>
      <c r="Y453" s="16">
        <v>62.374899999999997</v>
      </c>
      <c r="Z453" s="16">
        <v>0.24610000000000001</v>
      </c>
      <c r="AA453" s="16">
        <v>-0.12639880000000001</v>
      </c>
      <c r="AB453" s="16">
        <v>0.67</v>
      </c>
      <c r="AC453" s="16">
        <v>7.22</v>
      </c>
      <c r="AD453" s="16">
        <v>39.83</v>
      </c>
      <c r="AE453" s="16">
        <v>22.163399999999999</v>
      </c>
      <c r="AF453" s="16">
        <v>91.278999999999996</v>
      </c>
      <c r="AG453" s="16">
        <v>433076</v>
      </c>
      <c r="AH453" s="16">
        <v>0.58679999999999999</v>
      </c>
      <c r="AI453" s="16">
        <v>94.8</v>
      </c>
      <c r="AJ453" s="16">
        <v>99.9</v>
      </c>
      <c r="AK453" s="16">
        <v>-0.10489999999999999</v>
      </c>
      <c r="AL453" s="16">
        <v>-0.28179999999999999</v>
      </c>
      <c r="AM453" s="16">
        <v>-0.4662</v>
      </c>
      <c r="AN453" s="16">
        <v>-5.3800000000000001E-2</v>
      </c>
      <c r="AO453" s="16">
        <v>-9.0499999999999997E-2</v>
      </c>
      <c r="AP453" s="16">
        <v>-0.20369999999999999</v>
      </c>
      <c r="AR453" s="16">
        <f t="shared" ref="AR453:AR516" si="45">IF(OR(AND(I453&lt;&gt;"", I453&gt;=10000000, AQ453&lt;=32.5), AND(A453="Middle East &amp; North Africa", I453&lt;&gt;"", I453&gt;=9000000, AQ453&lt;&gt;"", AQ453&lt;=32.5)), 0, 1)</f>
        <v>1</v>
      </c>
      <c r="AS453" s="5">
        <f t="shared" si="44"/>
        <v>3.626739999999995E-2</v>
      </c>
    </row>
    <row r="454" spans="1:45" x14ac:dyDescent="0.25">
      <c r="A454" s="16" t="s">
        <v>405</v>
      </c>
      <c r="B454" s="16" t="s">
        <v>20</v>
      </c>
      <c r="C454" s="16" t="s">
        <v>219</v>
      </c>
      <c r="D454" s="16">
        <v>1985</v>
      </c>
      <c r="E454" s="16" t="s">
        <v>870</v>
      </c>
      <c r="F454" s="16" t="s">
        <v>593</v>
      </c>
      <c r="G454" s="10"/>
      <c r="H454" s="73"/>
      <c r="I454" s="16" t="s">
        <v>6700</v>
      </c>
      <c r="J454" s="71">
        <v>0</v>
      </c>
      <c r="K454" s="71">
        <v>1</v>
      </c>
      <c r="L454" s="16">
        <v>-0.70374420000000004</v>
      </c>
      <c r="M454" s="16">
        <v>-0.1387429</v>
      </c>
      <c r="N454" s="16">
        <v>0.2868771</v>
      </c>
      <c r="O454" s="16">
        <v>-1.1949129999999999</v>
      </c>
      <c r="P454" s="16">
        <v>0.29245409999999999</v>
      </c>
      <c r="Q454" s="16">
        <v>-0.82644770000000001</v>
      </c>
      <c r="R454" s="16">
        <v>0.85829999999999995</v>
      </c>
      <c r="S454" s="16">
        <v>1.8100000000000002E-2</v>
      </c>
      <c r="T454" s="16">
        <v>1.4E-3</v>
      </c>
      <c r="U454" s="16">
        <v>7.3598999999999997</v>
      </c>
      <c r="V454" s="16">
        <v>20.605</v>
      </c>
      <c r="W454" s="16">
        <v>6.3650000000000002</v>
      </c>
      <c r="X454" s="16">
        <v>418.68900000000002</v>
      </c>
      <c r="Y454" s="16">
        <v>0</v>
      </c>
      <c r="Z454" s="16">
        <v>0</v>
      </c>
      <c r="AA454" s="16">
        <v>-0.87872700000000004</v>
      </c>
      <c r="AB454" s="16">
        <v>0.22</v>
      </c>
      <c r="AC454" s="16">
        <v>13</v>
      </c>
      <c r="AD454" s="16">
        <v>51.6</v>
      </c>
      <c r="AE454" s="16">
        <v>10.0304</v>
      </c>
      <c r="AF454" s="16">
        <v>0</v>
      </c>
      <c r="AG454" s="16">
        <v>292740</v>
      </c>
      <c r="AH454" s="16">
        <v>0.4955</v>
      </c>
      <c r="AI454" s="16">
        <v>95.331500000000005</v>
      </c>
      <c r="AJ454" s="16">
        <v>99.405500000000004</v>
      </c>
      <c r="AK454" s="16">
        <v>-0.86819999999999997</v>
      </c>
      <c r="AL454" s="16">
        <v>-0.96230000000000004</v>
      </c>
      <c r="AM454" s="16">
        <v>-0.60089999999999999</v>
      </c>
      <c r="AN454" s="16">
        <v>0.1888</v>
      </c>
      <c r="AO454" s="16">
        <v>-2.0312999999999999</v>
      </c>
      <c r="AP454" s="16">
        <v>-1.0158</v>
      </c>
      <c r="AQ454" s="16">
        <v>1.1448</v>
      </c>
      <c r="AR454" s="16">
        <f t="shared" si="45"/>
        <v>1</v>
      </c>
      <c r="AS454" s="5">
        <f t="shared" si="44"/>
        <v>0</v>
      </c>
    </row>
    <row r="455" spans="1:45" x14ac:dyDescent="0.25">
      <c r="A455" s="16" t="s">
        <v>405</v>
      </c>
      <c r="B455" s="16" t="s">
        <v>20</v>
      </c>
      <c r="C455" s="16" t="s">
        <v>219</v>
      </c>
      <c r="D455" s="16">
        <v>1986</v>
      </c>
      <c r="E455" s="16" t="s">
        <v>899</v>
      </c>
      <c r="F455" s="16" t="s">
        <v>593</v>
      </c>
      <c r="G455" s="10"/>
      <c r="H455" s="73"/>
      <c r="I455" s="16" t="s">
        <v>6700</v>
      </c>
      <c r="J455" s="71">
        <v>0</v>
      </c>
      <c r="K455" s="71">
        <v>1</v>
      </c>
      <c r="L455" s="16">
        <v>-0.69049769999999999</v>
      </c>
      <c r="M455" s="16">
        <v>-0.15296399999999999</v>
      </c>
      <c r="N455" s="16">
        <v>0.30947419999999998</v>
      </c>
      <c r="O455" s="16">
        <v>-1.1945159999999999</v>
      </c>
      <c r="P455" s="16">
        <v>0.31142609999999998</v>
      </c>
      <c r="Q455" s="16">
        <v>-0.82568090000000005</v>
      </c>
      <c r="R455" s="16">
        <v>0.85129999999999995</v>
      </c>
      <c r="S455" s="16">
        <v>1.8800000000000001E-2</v>
      </c>
      <c r="T455" s="16">
        <v>0</v>
      </c>
      <c r="U455" s="16">
        <v>7.2737999999999996</v>
      </c>
      <c r="V455" s="16">
        <v>21.497</v>
      </c>
      <c r="W455" s="16">
        <v>6.4370000000000003</v>
      </c>
      <c r="X455" s="16">
        <v>419.964</v>
      </c>
      <c r="Y455" s="16">
        <v>0</v>
      </c>
      <c r="Z455" s="16">
        <v>0</v>
      </c>
      <c r="AA455" s="16">
        <v>-0.87989220000000001</v>
      </c>
      <c r="AB455" s="16">
        <v>0.22</v>
      </c>
      <c r="AC455" s="16">
        <v>13</v>
      </c>
      <c r="AD455" s="16">
        <v>51.63</v>
      </c>
      <c r="AE455" s="16">
        <v>11.076700000000001</v>
      </c>
      <c r="AF455" s="16">
        <v>0</v>
      </c>
      <c r="AG455" s="16">
        <v>293719</v>
      </c>
      <c r="AH455" s="16">
        <v>0.50749999999999995</v>
      </c>
      <c r="AI455" s="16">
        <v>95.2971</v>
      </c>
      <c r="AJ455" s="16">
        <v>99.413899999999998</v>
      </c>
      <c r="AK455" s="16">
        <v>-0.89610000000000001</v>
      </c>
      <c r="AL455" s="16">
        <v>-0.94730000000000003</v>
      </c>
      <c r="AM455" s="16">
        <v>-0.61439999999999995</v>
      </c>
      <c r="AN455" s="16">
        <v>0.18679999999999999</v>
      </c>
      <c r="AO455" s="16">
        <v>-1.9987999999999999</v>
      </c>
      <c r="AP455" s="16">
        <v>-1.0156000000000001</v>
      </c>
      <c r="AQ455" s="16">
        <v>1.1448</v>
      </c>
      <c r="AR455" s="16">
        <f t="shared" si="45"/>
        <v>1</v>
      </c>
      <c r="AS455" s="5">
        <f t="shared" si="44"/>
        <v>1.324650000000005E-2</v>
      </c>
    </row>
    <row r="456" spans="1:45" x14ac:dyDescent="0.25">
      <c r="A456" s="16" t="s">
        <v>405</v>
      </c>
      <c r="B456" s="16" t="s">
        <v>20</v>
      </c>
      <c r="C456" s="16" t="s">
        <v>219</v>
      </c>
      <c r="D456" s="16">
        <v>1987</v>
      </c>
      <c r="E456" s="16" t="s">
        <v>894</v>
      </c>
      <c r="F456" s="16" t="s">
        <v>593</v>
      </c>
      <c r="G456" s="10"/>
      <c r="H456" s="73"/>
      <c r="I456" s="16" t="s">
        <v>6700</v>
      </c>
      <c r="J456" s="71">
        <v>0</v>
      </c>
      <c r="K456" s="71">
        <v>1</v>
      </c>
      <c r="L456" s="16">
        <v>-0.67365010000000003</v>
      </c>
      <c r="M456" s="16">
        <v>-0.1541913</v>
      </c>
      <c r="N456" s="16">
        <v>0.32760260000000002</v>
      </c>
      <c r="O456" s="16">
        <v>-1.1941200000000001</v>
      </c>
      <c r="P456" s="16">
        <v>0.33039020000000002</v>
      </c>
      <c r="Q456" s="16">
        <v>-0.82498260000000001</v>
      </c>
      <c r="R456" s="16">
        <v>0.84419999999999995</v>
      </c>
      <c r="S456" s="16">
        <v>1.95E-2</v>
      </c>
      <c r="T456" s="16">
        <v>0</v>
      </c>
      <c r="U456" s="16">
        <v>7.1875999999999998</v>
      </c>
      <c r="V456" s="16">
        <v>22.388999999999999</v>
      </c>
      <c r="W456" s="16">
        <v>6.5090000000000003</v>
      </c>
      <c r="X456" s="16">
        <v>420.541</v>
      </c>
      <c r="Y456" s="16">
        <v>0</v>
      </c>
      <c r="Z456" s="16">
        <v>0</v>
      </c>
      <c r="AA456" s="16">
        <v>-0.88105730000000004</v>
      </c>
      <c r="AB456" s="16">
        <v>0.22</v>
      </c>
      <c r="AC456" s="16">
        <v>13</v>
      </c>
      <c r="AD456" s="16">
        <v>51.66</v>
      </c>
      <c r="AE456" s="16">
        <v>12.1189</v>
      </c>
      <c r="AF456" s="16">
        <v>0</v>
      </c>
      <c r="AG456" s="16">
        <v>294699</v>
      </c>
      <c r="AH456" s="16">
        <v>0.51959999999999995</v>
      </c>
      <c r="AI456" s="16">
        <v>95.262799999999999</v>
      </c>
      <c r="AJ456" s="16">
        <v>99.422399999999996</v>
      </c>
      <c r="AK456" s="16">
        <v>-0.92410000000000003</v>
      </c>
      <c r="AL456" s="16">
        <v>-0.93240000000000001</v>
      </c>
      <c r="AM456" s="16">
        <v>-0.62780000000000002</v>
      </c>
      <c r="AN456" s="16">
        <v>0.1847</v>
      </c>
      <c r="AO456" s="16">
        <v>-1.9663999999999999</v>
      </c>
      <c r="AP456" s="16">
        <v>-1.0155000000000001</v>
      </c>
      <c r="AQ456" s="16">
        <v>1.1448</v>
      </c>
      <c r="AR456" s="16">
        <f t="shared" si="45"/>
        <v>1</v>
      </c>
      <c r="AS456" s="5">
        <f t="shared" si="44"/>
        <v>1.6847599999999963E-2</v>
      </c>
    </row>
    <row r="457" spans="1:45" x14ac:dyDescent="0.25">
      <c r="A457" s="16" t="s">
        <v>405</v>
      </c>
      <c r="B457" s="16" t="s">
        <v>20</v>
      </c>
      <c r="C457" s="16" t="s">
        <v>219</v>
      </c>
      <c r="D457" s="16">
        <v>1988</v>
      </c>
      <c r="E457" s="16" t="s">
        <v>883</v>
      </c>
      <c r="F457" s="16" t="s">
        <v>593</v>
      </c>
      <c r="G457" s="10"/>
      <c r="H457" s="73"/>
      <c r="I457" s="16" t="s">
        <v>6700</v>
      </c>
      <c r="J457" s="71">
        <v>0</v>
      </c>
      <c r="K457" s="71">
        <v>1</v>
      </c>
      <c r="L457" s="16">
        <v>-0.64457730000000002</v>
      </c>
      <c r="M457" s="16">
        <v>-0.1301995</v>
      </c>
      <c r="N457" s="16">
        <v>0.3477729</v>
      </c>
      <c r="O457" s="16">
        <v>-1.193724</v>
      </c>
      <c r="P457" s="16">
        <v>0.35018250000000001</v>
      </c>
      <c r="Q457" s="16">
        <v>-0.8242313</v>
      </c>
      <c r="R457" s="16">
        <v>0.83720000000000006</v>
      </c>
      <c r="S457" s="16">
        <v>2.0199999999999999E-2</v>
      </c>
      <c r="T457" s="16">
        <v>2.7000000000000001E-3</v>
      </c>
      <c r="U457" s="16">
        <v>7.1014999999999997</v>
      </c>
      <c r="V457" s="16">
        <v>23.280999999999999</v>
      </c>
      <c r="W457" s="16">
        <v>6.5810000000000004</v>
      </c>
      <c r="X457" s="16">
        <v>421.43599999999998</v>
      </c>
      <c r="Y457" s="16">
        <v>0</v>
      </c>
      <c r="Z457" s="16">
        <v>0</v>
      </c>
      <c r="AA457" s="16">
        <v>-0.88222239999999996</v>
      </c>
      <c r="AB457" s="16">
        <v>0.22</v>
      </c>
      <c r="AC457" s="16">
        <v>13</v>
      </c>
      <c r="AD457" s="16">
        <v>51.69</v>
      </c>
      <c r="AE457" s="16">
        <v>13.228899999999999</v>
      </c>
      <c r="AF457" s="16">
        <v>0</v>
      </c>
      <c r="AG457" s="16">
        <v>295679</v>
      </c>
      <c r="AH457" s="16">
        <v>0.53159999999999996</v>
      </c>
      <c r="AI457" s="16">
        <v>95.228499999999997</v>
      </c>
      <c r="AJ457" s="16">
        <v>99.430899999999994</v>
      </c>
      <c r="AK457" s="16">
        <v>-0.95199999999999996</v>
      </c>
      <c r="AL457" s="16">
        <v>-0.91739999999999999</v>
      </c>
      <c r="AM457" s="16">
        <v>-0.64119999999999999</v>
      </c>
      <c r="AN457" s="16">
        <v>0.18260000000000001</v>
      </c>
      <c r="AO457" s="16">
        <v>-1.9339999999999999</v>
      </c>
      <c r="AP457" s="16">
        <v>-1.0153000000000001</v>
      </c>
      <c r="AQ457" s="16">
        <v>1.1448</v>
      </c>
      <c r="AR457" s="16">
        <f t="shared" si="45"/>
        <v>1</v>
      </c>
      <c r="AS457" s="5">
        <f t="shared" si="44"/>
        <v>2.907280000000001E-2</v>
      </c>
    </row>
    <row r="458" spans="1:45" x14ac:dyDescent="0.25">
      <c r="A458" s="16" t="s">
        <v>405</v>
      </c>
      <c r="B458" s="16" t="s">
        <v>20</v>
      </c>
      <c r="C458" s="16" t="s">
        <v>219</v>
      </c>
      <c r="D458" s="16">
        <v>1989</v>
      </c>
      <c r="E458" s="16" t="s">
        <v>886</v>
      </c>
      <c r="F458" s="16" t="s">
        <v>593</v>
      </c>
      <c r="G458" s="10"/>
      <c r="H458" s="73"/>
      <c r="I458" s="16" t="s">
        <v>6700</v>
      </c>
      <c r="J458" s="71">
        <v>0</v>
      </c>
      <c r="K458" s="71">
        <v>1</v>
      </c>
      <c r="L458" s="16">
        <v>-0.62472139999999998</v>
      </c>
      <c r="M458" s="16">
        <v>-0.12709029999999999</v>
      </c>
      <c r="N458" s="16">
        <v>0.36791180000000001</v>
      </c>
      <c r="O458" s="16">
        <v>-1.1933279999999999</v>
      </c>
      <c r="P458" s="16">
        <v>0.36961240000000001</v>
      </c>
      <c r="Q458" s="16">
        <v>-0.82348259999999995</v>
      </c>
      <c r="R458" s="16">
        <v>0.83020000000000005</v>
      </c>
      <c r="S458" s="16">
        <v>2.0799999999999999E-2</v>
      </c>
      <c r="T458" s="16">
        <v>3.2000000000000002E-3</v>
      </c>
      <c r="U458" s="16">
        <v>7.0153999999999996</v>
      </c>
      <c r="V458" s="16">
        <v>24.172999999999998</v>
      </c>
      <c r="W458" s="16">
        <v>6.6529999999999996</v>
      </c>
      <c r="X458" s="16">
        <v>422.32600000000002</v>
      </c>
      <c r="Y458" s="16">
        <v>0</v>
      </c>
      <c r="Z458" s="16">
        <v>0</v>
      </c>
      <c r="AA458" s="16">
        <v>-0.88338760000000005</v>
      </c>
      <c r="AB458" s="16">
        <v>0.22</v>
      </c>
      <c r="AC458" s="16">
        <v>13</v>
      </c>
      <c r="AD458" s="16">
        <v>51.72</v>
      </c>
      <c r="AE458" s="16">
        <v>14.310700000000001</v>
      </c>
      <c r="AF458" s="16">
        <v>0</v>
      </c>
      <c r="AG458" s="16">
        <v>296659</v>
      </c>
      <c r="AH458" s="16">
        <v>0.54359999999999997</v>
      </c>
      <c r="AI458" s="16">
        <v>95.194199999999995</v>
      </c>
      <c r="AJ458" s="16">
        <v>99.439400000000006</v>
      </c>
      <c r="AK458" s="16">
        <v>-0.97989999999999999</v>
      </c>
      <c r="AL458" s="16">
        <v>-0.90239999999999998</v>
      </c>
      <c r="AM458" s="16">
        <v>-0.65459999999999996</v>
      </c>
      <c r="AN458" s="16">
        <v>0.18060000000000001</v>
      </c>
      <c r="AO458" s="16">
        <v>-1.9016</v>
      </c>
      <c r="AP458" s="16">
        <v>-1.0152000000000001</v>
      </c>
      <c r="AQ458" s="16">
        <v>1.1448</v>
      </c>
      <c r="AR458" s="16">
        <f t="shared" si="45"/>
        <v>1</v>
      </c>
      <c r="AS458" s="5">
        <f t="shared" si="44"/>
        <v>1.9855900000000037E-2</v>
      </c>
    </row>
    <row r="459" spans="1:45" x14ac:dyDescent="0.25">
      <c r="A459" s="16" t="s">
        <v>405</v>
      </c>
      <c r="B459" s="16" t="s">
        <v>20</v>
      </c>
      <c r="C459" s="16" t="s">
        <v>219</v>
      </c>
      <c r="D459" s="16">
        <v>1990</v>
      </c>
      <c r="E459" s="16" t="s">
        <v>897</v>
      </c>
      <c r="F459" s="16" t="s">
        <v>593</v>
      </c>
      <c r="G459" s="10">
        <v>3102.97</v>
      </c>
      <c r="H459" s="73">
        <v>8.0401159999999994</v>
      </c>
      <c r="I459" s="16" t="s">
        <v>6700</v>
      </c>
      <c r="J459" s="71">
        <v>0</v>
      </c>
      <c r="K459" s="71">
        <v>1</v>
      </c>
      <c r="L459" s="16">
        <v>-0.58331980000000005</v>
      </c>
      <c r="M459" s="16">
        <v>-0.12453500000000001</v>
      </c>
      <c r="N459" s="16">
        <v>0.38721630000000001</v>
      </c>
      <c r="O459" s="16">
        <v>-1.19095</v>
      </c>
      <c r="P459" s="16">
        <v>0.43465480000000001</v>
      </c>
      <c r="Q459" s="16">
        <v>-0.8227662</v>
      </c>
      <c r="R459" s="16">
        <v>0.82320000000000004</v>
      </c>
      <c r="S459" s="16">
        <v>2.1499999999999998E-2</v>
      </c>
      <c r="T459" s="16">
        <v>3.5999999999999999E-3</v>
      </c>
      <c r="U459" s="16">
        <v>6.9292999999999996</v>
      </c>
      <c r="V459" s="16">
        <v>25.065000000000001</v>
      </c>
      <c r="W459" s="16">
        <v>6.7249999999999996</v>
      </c>
      <c r="X459" s="16">
        <v>423.08600000000001</v>
      </c>
      <c r="Y459" s="16">
        <v>0</v>
      </c>
      <c r="Z459" s="16">
        <v>0</v>
      </c>
      <c r="AA459" s="16">
        <v>-0.89037840000000001</v>
      </c>
      <c r="AB459" s="16">
        <v>0.22</v>
      </c>
      <c r="AC459" s="16">
        <v>13</v>
      </c>
      <c r="AD459" s="16">
        <v>51.9</v>
      </c>
      <c r="AE459" s="16">
        <v>15.3429</v>
      </c>
      <c r="AF459" s="16">
        <v>0</v>
      </c>
      <c r="AG459" s="16">
        <v>387928</v>
      </c>
      <c r="AH459" s="16">
        <v>0.55569999999999997</v>
      </c>
      <c r="AI459" s="16">
        <v>95.1</v>
      </c>
      <c r="AJ459" s="16">
        <v>99.5</v>
      </c>
      <c r="AK459" s="16">
        <v>-1.0079</v>
      </c>
      <c r="AL459" s="16">
        <v>-0.88749999999999996</v>
      </c>
      <c r="AM459" s="16">
        <v>-0.66800000000000004</v>
      </c>
      <c r="AN459" s="16">
        <v>0.17849999999999999</v>
      </c>
      <c r="AO459" s="16">
        <v>-1.8691</v>
      </c>
      <c r="AP459" s="16">
        <v>-1.0150999999999999</v>
      </c>
      <c r="AQ459" s="16">
        <v>1.1448</v>
      </c>
      <c r="AR459" s="16">
        <f t="shared" si="45"/>
        <v>1</v>
      </c>
      <c r="AS459" s="5">
        <f t="shared" si="44"/>
        <v>4.1401599999999927E-2</v>
      </c>
    </row>
    <row r="460" spans="1:45" x14ac:dyDescent="0.25">
      <c r="A460" s="16" t="s">
        <v>405</v>
      </c>
      <c r="B460" s="16" t="s">
        <v>20</v>
      </c>
      <c r="C460" s="16" t="s">
        <v>219</v>
      </c>
      <c r="D460" s="16">
        <v>1991</v>
      </c>
      <c r="E460" s="16" t="s">
        <v>896</v>
      </c>
      <c r="F460" s="16" t="s">
        <v>593</v>
      </c>
      <c r="G460" s="10">
        <v>3064.23</v>
      </c>
      <c r="H460" s="73">
        <v>8.0275529999999993</v>
      </c>
      <c r="I460" s="16" t="s">
        <v>6700</v>
      </c>
      <c r="J460" s="71">
        <v>0</v>
      </c>
      <c r="K460" s="71">
        <v>1</v>
      </c>
      <c r="L460" s="16">
        <v>-0.5590562</v>
      </c>
      <c r="M460" s="16">
        <v>-0.1219797</v>
      </c>
      <c r="N460" s="16">
        <v>0.42598599999999998</v>
      </c>
      <c r="O460" s="16">
        <v>-1.1922710000000001</v>
      </c>
      <c r="P460" s="16">
        <v>0.44798890000000002</v>
      </c>
      <c r="Q460" s="16">
        <v>-0.82201740000000001</v>
      </c>
      <c r="R460" s="16">
        <v>0.81620000000000004</v>
      </c>
      <c r="S460" s="16">
        <v>2.2200000000000001E-2</v>
      </c>
      <c r="T460" s="16">
        <v>4.0000000000000001E-3</v>
      </c>
      <c r="U460" s="16">
        <v>6.8430999999999997</v>
      </c>
      <c r="V460" s="16">
        <v>26.042999999999999</v>
      </c>
      <c r="W460" s="16">
        <v>7.0439999999999996</v>
      </c>
      <c r="X460" s="16">
        <v>424.27499999999998</v>
      </c>
      <c r="Y460" s="16">
        <v>0</v>
      </c>
      <c r="Z460" s="16">
        <v>0</v>
      </c>
      <c r="AA460" s="16">
        <v>-0.88649449999999996</v>
      </c>
      <c r="AB460" s="16">
        <v>0.22</v>
      </c>
      <c r="AC460" s="16">
        <v>13</v>
      </c>
      <c r="AD460" s="16">
        <v>51.8</v>
      </c>
      <c r="AE460" s="16">
        <v>16.293399999999998</v>
      </c>
      <c r="AF460" s="16">
        <v>0</v>
      </c>
      <c r="AG460" s="16">
        <v>379978</v>
      </c>
      <c r="AH460" s="16">
        <v>0.56769999999999998</v>
      </c>
      <c r="AI460" s="16">
        <v>95.1</v>
      </c>
      <c r="AJ460" s="16">
        <v>99.5</v>
      </c>
      <c r="AK460" s="16">
        <v>-1.0358000000000001</v>
      </c>
      <c r="AL460" s="16">
        <v>-0.87250000000000005</v>
      </c>
      <c r="AM460" s="16">
        <v>-0.68149999999999999</v>
      </c>
      <c r="AN460" s="16">
        <v>0.17649999999999999</v>
      </c>
      <c r="AO460" s="16">
        <v>-1.8367</v>
      </c>
      <c r="AP460" s="16">
        <v>-1.0148999999999999</v>
      </c>
      <c r="AQ460" s="16">
        <v>1.1448</v>
      </c>
      <c r="AR460" s="16">
        <f t="shared" si="45"/>
        <v>1</v>
      </c>
      <c r="AS460" s="5">
        <f t="shared" si="44"/>
        <v>2.4263600000000052E-2</v>
      </c>
    </row>
    <row r="461" spans="1:45" x14ac:dyDescent="0.25">
      <c r="A461" s="16" t="s">
        <v>405</v>
      </c>
      <c r="B461" s="16" t="s">
        <v>20</v>
      </c>
      <c r="C461" s="16" t="s">
        <v>219</v>
      </c>
      <c r="D461" s="16">
        <v>1992</v>
      </c>
      <c r="E461" s="16" t="s">
        <v>871</v>
      </c>
      <c r="F461" s="16" t="s">
        <v>593</v>
      </c>
      <c r="G461" s="10">
        <v>2764.1</v>
      </c>
      <c r="H461" s="73">
        <v>7.9244709999999996</v>
      </c>
      <c r="I461" s="16" t="s">
        <v>6700</v>
      </c>
      <c r="J461" s="71">
        <v>0</v>
      </c>
      <c r="K461" s="71">
        <v>1</v>
      </c>
      <c r="L461" s="16">
        <v>-0.56721659999999996</v>
      </c>
      <c r="M461" s="16">
        <v>-0.15763720000000001</v>
      </c>
      <c r="N461" s="16">
        <v>0.43175340000000001</v>
      </c>
      <c r="O461" s="16">
        <v>-1.19095</v>
      </c>
      <c r="P461" s="16">
        <v>0.45610509999999999</v>
      </c>
      <c r="Q461" s="16">
        <v>-0.82130210000000003</v>
      </c>
      <c r="R461" s="16">
        <v>0.80920000000000003</v>
      </c>
      <c r="S461" s="16">
        <v>2.29E-2</v>
      </c>
      <c r="T461" s="16">
        <v>2.9999999999999997E-4</v>
      </c>
      <c r="U461" s="16">
        <v>6.7569999999999997</v>
      </c>
      <c r="V461" s="16">
        <v>27.038</v>
      </c>
      <c r="W461" s="16">
        <v>7.3630000000000004</v>
      </c>
      <c r="X461" s="16">
        <v>420.23099999999999</v>
      </c>
      <c r="Y461" s="16">
        <v>0</v>
      </c>
      <c r="Z461" s="16">
        <v>0</v>
      </c>
      <c r="AA461" s="16">
        <v>-0.89037840000000001</v>
      </c>
      <c r="AB461" s="16">
        <v>0.22</v>
      </c>
      <c r="AC461" s="16">
        <v>13</v>
      </c>
      <c r="AD461" s="16">
        <v>51.9</v>
      </c>
      <c r="AE461" s="16">
        <v>16.994399999999999</v>
      </c>
      <c r="AF461" s="16">
        <v>0</v>
      </c>
      <c r="AG461" s="16">
        <v>368001</v>
      </c>
      <c r="AH461" s="16">
        <v>0.57979999999999998</v>
      </c>
      <c r="AI461" s="16">
        <v>95.1</v>
      </c>
      <c r="AJ461" s="16">
        <v>99.5</v>
      </c>
      <c r="AK461" s="16">
        <v>-1.0638000000000001</v>
      </c>
      <c r="AL461" s="16">
        <v>-0.85750000000000004</v>
      </c>
      <c r="AM461" s="16">
        <v>-0.69489999999999996</v>
      </c>
      <c r="AN461" s="16">
        <v>0.1744</v>
      </c>
      <c r="AO461" s="16">
        <v>-1.8043</v>
      </c>
      <c r="AP461" s="16">
        <v>-1.0147999999999999</v>
      </c>
      <c r="AQ461" s="16">
        <v>1.1448</v>
      </c>
      <c r="AR461" s="16">
        <f t="shared" si="45"/>
        <v>1</v>
      </c>
      <c r="AS461" s="5">
        <f t="shared" si="44"/>
        <v>-8.1603999999999566E-3</v>
      </c>
    </row>
    <row r="462" spans="1:45" x14ac:dyDescent="0.25">
      <c r="A462" s="16" t="s">
        <v>405</v>
      </c>
      <c r="B462" s="16" t="s">
        <v>20</v>
      </c>
      <c r="C462" s="16" t="s">
        <v>219</v>
      </c>
      <c r="D462" s="16">
        <v>1993</v>
      </c>
      <c r="E462" s="16" t="s">
        <v>876</v>
      </c>
      <c r="F462" s="16" t="s">
        <v>593</v>
      </c>
      <c r="G462" s="10">
        <v>2548.29</v>
      </c>
      <c r="H462" s="73">
        <v>7.8431790000000001</v>
      </c>
      <c r="I462" s="16" t="s">
        <v>6700</v>
      </c>
      <c r="J462" s="71">
        <v>0</v>
      </c>
      <c r="K462" s="71">
        <v>1</v>
      </c>
      <c r="L462" s="16">
        <v>-0.4405058</v>
      </c>
      <c r="M462" s="16">
        <v>-7.6118199999999997E-2</v>
      </c>
      <c r="N462" s="16">
        <v>0.48091859999999997</v>
      </c>
      <c r="O462" s="16">
        <v>-1.0334749999999999</v>
      </c>
      <c r="P462" s="16">
        <v>0.44827899999999998</v>
      </c>
      <c r="Q462" s="16">
        <v>-0.82055230000000001</v>
      </c>
      <c r="R462" s="16">
        <v>0.80220000000000002</v>
      </c>
      <c r="S462" s="16">
        <v>2.92E-2</v>
      </c>
      <c r="T462" s="16">
        <v>6.8999999999999999E-3</v>
      </c>
      <c r="U462" s="16">
        <v>6.6708999999999996</v>
      </c>
      <c r="V462" s="16">
        <v>28.077000000000002</v>
      </c>
      <c r="W462" s="16">
        <v>7.6820000000000004</v>
      </c>
      <c r="X462" s="16">
        <v>422.84199999999998</v>
      </c>
      <c r="Y462" s="16">
        <v>1.5918000000000001</v>
      </c>
      <c r="Z462" s="16">
        <v>7.51E-2</v>
      </c>
      <c r="AA462" s="16">
        <v>-0.83988929999999995</v>
      </c>
      <c r="AB462" s="16">
        <v>0.22</v>
      </c>
      <c r="AC462" s="16">
        <v>13</v>
      </c>
      <c r="AD462" s="16">
        <v>50.6</v>
      </c>
      <c r="AE462" s="16">
        <v>17.7074</v>
      </c>
      <c r="AF462" s="16">
        <v>3.2000000000000002E-3</v>
      </c>
      <c r="AG462" s="16">
        <v>325901</v>
      </c>
      <c r="AH462" s="16">
        <v>0.59179999999999999</v>
      </c>
      <c r="AI462" s="16">
        <v>95</v>
      </c>
      <c r="AJ462" s="16">
        <v>99.5</v>
      </c>
      <c r="AK462" s="16">
        <v>-1.0916999999999999</v>
      </c>
      <c r="AL462" s="16">
        <v>-0.84260000000000002</v>
      </c>
      <c r="AM462" s="16">
        <v>-0.70830000000000004</v>
      </c>
      <c r="AN462" s="16">
        <v>0.1724</v>
      </c>
      <c r="AO462" s="16">
        <v>-1.7719</v>
      </c>
      <c r="AP462" s="16">
        <v>-1.0145999999999999</v>
      </c>
      <c r="AQ462" s="16">
        <v>1.1448</v>
      </c>
      <c r="AR462" s="16">
        <f t="shared" si="45"/>
        <v>1</v>
      </c>
      <c r="AS462" s="5">
        <f t="shared" si="44"/>
        <v>0.12671079999999996</v>
      </c>
    </row>
    <row r="463" spans="1:45" x14ac:dyDescent="0.25">
      <c r="A463" s="16" t="s">
        <v>405</v>
      </c>
      <c r="B463" s="16" t="s">
        <v>20</v>
      </c>
      <c r="C463" s="16" t="s">
        <v>219</v>
      </c>
      <c r="D463" s="16">
        <v>1994</v>
      </c>
      <c r="E463" s="16" t="s">
        <v>882</v>
      </c>
      <c r="F463" s="16" t="s">
        <v>593</v>
      </c>
      <c r="G463" s="10">
        <v>2252.7800000000002</v>
      </c>
      <c r="H463" s="73">
        <v>7.7199220000000004</v>
      </c>
      <c r="I463" s="16" t="s">
        <v>6700</v>
      </c>
      <c r="J463" s="71">
        <v>0</v>
      </c>
      <c r="K463" s="71">
        <v>1</v>
      </c>
      <c r="L463" s="16">
        <v>-0.38110870000000002</v>
      </c>
      <c r="M463" s="16">
        <v>-3.51618E-2</v>
      </c>
      <c r="N463" s="16">
        <v>0.50507749999999996</v>
      </c>
      <c r="O463" s="16">
        <v>-0.97304679999999999</v>
      </c>
      <c r="P463" s="16">
        <v>0.45395750000000001</v>
      </c>
      <c r="Q463" s="16">
        <v>-0.81981890000000002</v>
      </c>
      <c r="R463" s="16">
        <v>0.79520000000000002</v>
      </c>
      <c r="S463" s="16">
        <v>3.3399999999999999E-2</v>
      </c>
      <c r="T463" s="16">
        <v>0.01</v>
      </c>
      <c r="U463" s="16">
        <v>6.5846999999999998</v>
      </c>
      <c r="V463" s="16">
        <v>29.116</v>
      </c>
      <c r="W463" s="16">
        <v>8.0009999999999994</v>
      </c>
      <c r="X463" s="16">
        <v>421.53500000000003</v>
      </c>
      <c r="Y463" s="16">
        <v>4.6961000000000004</v>
      </c>
      <c r="Z463" s="16">
        <v>6.5299999999999997E-2</v>
      </c>
      <c r="AA463" s="16">
        <v>-0.87484320000000004</v>
      </c>
      <c r="AB463" s="16">
        <v>0.22</v>
      </c>
      <c r="AC463" s="16">
        <v>13</v>
      </c>
      <c r="AD463" s="16">
        <v>51.5</v>
      </c>
      <c r="AE463" s="16">
        <v>18.4937</v>
      </c>
      <c r="AF463" s="16">
        <v>1.6899999999999998E-2</v>
      </c>
      <c r="AG463" s="16">
        <v>307001</v>
      </c>
      <c r="AH463" s="16">
        <v>0.6038</v>
      </c>
      <c r="AI463" s="16">
        <v>95</v>
      </c>
      <c r="AJ463" s="16">
        <v>99.5</v>
      </c>
      <c r="AK463" s="16">
        <v>-1.1196999999999999</v>
      </c>
      <c r="AL463" s="16">
        <v>-0.8276</v>
      </c>
      <c r="AM463" s="16">
        <v>-0.72170000000000001</v>
      </c>
      <c r="AN463" s="16">
        <v>0.17030000000000001</v>
      </c>
      <c r="AO463" s="16">
        <v>-1.7394000000000001</v>
      </c>
      <c r="AP463" s="16">
        <v>-1.0145</v>
      </c>
      <c r="AQ463" s="16">
        <v>1.1448</v>
      </c>
      <c r="AR463" s="16">
        <f t="shared" si="45"/>
        <v>1</v>
      </c>
      <c r="AS463" s="5">
        <f t="shared" si="44"/>
        <v>5.939709999999998E-2</v>
      </c>
    </row>
    <row r="464" spans="1:45" x14ac:dyDescent="0.25">
      <c r="A464" s="16" t="s">
        <v>405</v>
      </c>
      <c r="B464" s="16" t="s">
        <v>20</v>
      </c>
      <c r="C464" s="16" t="s">
        <v>219</v>
      </c>
      <c r="D464" s="16">
        <v>1995</v>
      </c>
      <c r="E464" s="16" t="s">
        <v>890</v>
      </c>
      <c r="F464" s="16" t="s">
        <v>593</v>
      </c>
      <c r="G464" s="10">
        <v>2025.03</v>
      </c>
      <c r="H464" s="73">
        <v>7.6133389999999999</v>
      </c>
      <c r="I464" s="16" t="s">
        <v>6700</v>
      </c>
      <c r="J464" s="71">
        <v>0</v>
      </c>
      <c r="K464" s="71">
        <v>1</v>
      </c>
      <c r="L464" s="16">
        <v>-0.36990089999999998</v>
      </c>
      <c r="M464" s="16">
        <v>-0.120186</v>
      </c>
      <c r="N464" s="16">
        <v>0.55911759999999999</v>
      </c>
      <c r="O464" s="16">
        <v>-0.90591759999999999</v>
      </c>
      <c r="P464" s="16">
        <v>0.43798609999999999</v>
      </c>
      <c r="Q464" s="16">
        <v>-0.81907010000000002</v>
      </c>
      <c r="R464" s="16">
        <v>0.78820000000000001</v>
      </c>
      <c r="S464" s="16">
        <v>2.0799999999999999E-2</v>
      </c>
      <c r="T464" s="16">
        <v>6.4000000000000003E-3</v>
      </c>
      <c r="U464" s="16">
        <v>6.4985999999999997</v>
      </c>
      <c r="V464" s="16">
        <v>30.155000000000001</v>
      </c>
      <c r="W464" s="16">
        <v>8.32</v>
      </c>
      <c r="X464" s="16">
        <v>424.91</v>
      </c>
      <c r="Y464" s="16">
        <v>7.8003</v>
      </c>
      <c r="Z464" s="16">
        <v>6.0499999999999998E-2</v>
      </c>
      <c r="AA464" s="16">
        <v>-0.90202959999999999</v>
      </c>
      <c r="AB464" s="16">
        <v>0.22</v>
      </c>
      <c r="AC464" s="16">
        <v>13</v>
      </c>
      <c r="AD464" s="16">
        <v>52.2</v>
      </c>
      <c r="AE464" s="16">
        <v>19.319099999999999</v>
      </c>
      <c r="AF464" s="16">
        <v>5.79E-2</v>
      </c>
      <c r="AG464" s="16">
        <v>244438</v>
      </c>
      <c r="AH464" s="16">
        <v>0.6159</v>
      </c>
      <c r="AI464" s="16">
        <v>95</v>
      </c>
      <c r="AJ464" s="16">
        <v>99.5</v>
      </c>
      <c r="AK464" s="16">
        <v>-1.1476</v>
      </c>
      <c r="AL464" s="16">
        <v>-0.81259999999999999</v>
      </c>
      <c r="AM464" s="16">
        <v>-0.73519999999999996</v>
      </c>
      <c r="AN464" s="16">
        <v>0.16830000000000001</v>
      </c>
      <c r="AO464" s="16">
        <v>-1.7070000000000001</v>
      </c>
      <c r="AP464" s="16">
        <v>-1.0143</v>
      </c>
      <c r="AQ464" s="16">
        <v>1.1448</v>
      </c>
      <c r="AR464" s="16">
        <f t="shared" si="45"/>
        <v>1</v>
      </c>
      <c r="AS464" s="5">
        <f t="shared" si="44"/>
        <v>1.1207800000000046E-2</v>
      </c>
    </row>
    <row r="465" spans="1:45" x14ac:dyDescent="0.25">
      <c r="A465" s="16" t="s">
        <v>405</v>
      </c>
      <c r="B465" s="16" t="s">
        <v>20</v>
      </c>
      <c r="C465" s="16" t="s">
        <v>219</v>
      </c>
      <c r="D465" s="16">
        <v>1996</v>
      </c>
      <c r="E465" s="16" t="s">
        <v>885</v>
      </c>
      <c r="F465" s="16" t="s">
        <v>593</v>
      </c>
      <c r="G465" s="10">
        <v>2088.6999999999998</v>
      </c>
      <c r="H465" s="73">
        <v>7.6442949999999996</v>
      </c>
      <c r="I465" s="16" t="s">
        <v>6700</v>
      </c>
      <c r="J465" s="71">
        <v>0</v>
      </c>
      <c r="K465" s="71">
        <v>1</v>
      </c>
      <c r="L465" s="16">
        <v>-0.2007874</v>
      </c>
      <c r="M465" s="16">
        <v>-1.02296E-2</v>
      </c>
      <c r="N465" s="16">
        <v>0.58194250000000003</v>
      </c>
      <c r="O465" s="16">
        <v>-0.86143099999999995</v>
      </c>
      <c r="P465" s="16">
        <v>0.45861020000000002</v>
      </c>
      <c r="Q465" s="16">
        <v>-0.62965110000000002</v>
      </c>
      <c r="R465" s="16">
        <v>0.99850000000000005</v>
      </c>
      <c r="S465" s="16">
        <v>2.1499999999999998E-2</v>
      </c>
      <c r="T465" s="16">
        <v>5.5999999999999999E-3</v>
      </c>
      <c r="U465" s="16">
        <v>6.4124999999999996</v>
      </c>
      <c r="V465" s="16">
        <v>31.158999999999999</v>
      </c>
      <c r="W465" s="16">
        <v>8.7040000000000006</v>
      </c>
      <c r="X465" s="16">
        <v>422.89600000000002</v>
      </c>
      <c r="Y465" s="16">
        <v>10.904500000000001</v>
      </c>
      <c r="Z465" s="16">
        <v>5.5599999999999997E-2</v>
      </c>
      <c r="AA465" s="16">
        <v>-0.86319199999999996</v>
      </c>
      <c r="AB465" s="16">
        <v>0.22</v>
      </c>
      <c r="AC465" s="16">
        <v>13</v>
      </c>
      <c r="AD465" s="16">
        <v>51.2</v>
      </c>
      <c r="AE465" s="16">
        <v>20.952300000000001</v>
      </c>
      <c r="AF465" s="16">
        <v>6.4500000000000002E-2</v>
      </c>
      <c r="AG465" s="16">
        <v>233543</v>
      </c>
      <c r="AH465" s="16">
        <v>0.62790000000000001</v>
      </c>
      <c r="AI465" s="16">
        <v>95</v>
      </c>
      <c r="AJ465" s="16">
        <v>99.5</v>
      </c>
      <c r="AK465" s="16">
        <v>-1.0711999999999999</v>
      </c>
      <c r="AL465" s="16">
        <v>-0.93069999999999997</v>
      </c>
      <c r="AM465" s="16">
        <v>-0.40839999999999999</v>
      </c>
      <c r="AN465" s="16">
        <v>3.0999999999999999E-3</v>
      </c>
      <c r="AO465" s="16">
        <v>-1.0918000000000001</v>
      </c>
      <c r="AP465" s="16">
        <v>-0.7288</v>
      </c>
      <c r="AQ465" s="16">
        <v>1.1448</v>
      </c>
      <c r="AR465" s="16">
        <f t="shared" si="45"/>
        <v>1</v>
      </c>
      <c r="AS465" s="5">
        <f t="shared" si="44"/>
        <v>0.16911349999999997</v>
      </c>
    </row>
    <row r="466" spans="1:45" x14ac:dyDescent="0.25">
      <c r="A466" s="16" t="s">
        <v>405</v>
      </c>
      <c r="B466" s="16" t="s">
        <v>20</v>
      </c>
      <c r="C466" s="16" t="s">
        <v>219</v>
      </c>
      <c r="D466" s="16">
        <v>1997</v>
      </c>
      <c r="E466" s="16" t="s">
        <v>881</v>
      </c>
      <c r="F466" s="16" t="s">
        <v>593</v>
      </c>
      <c r="G466" s="10">
        <v>2336.6999999999998</v>
      </c>
      <c r="H466" s="73">
        <v>7.7564929999999999</v>
      </c>
      <c r="I466" s="16" t="s">
        <v>6700</v>
      </c>
      <c r="J466" s="71">
        <v>0</v>
      </c>
      <c r="K466" s="71">
        <v>1</v>
      </c>
      <c r="L466" s="16">
        <v>-0.2042689</v>
      </c>
      <c r="M466" s="16">
        <v>-0.14488329999999999</v>
      </c>
      <c r="N466" s="16">
        <v>0.60570139999999995</v>
      </c>
      <c r="O466" s="16">
        <v>-0.75830489999999995</v>
      </c>
      <c r="P466" s="16">
        <v>0.50052229999999998</v>
      </c>
      <c r="Q466" s="16">
        <v>-0.68348439999999999</v>
      </c>
      <c r="R466" s="16">
        <v>0.73</v>
      </c>
      <c r="S466" s="16">
        <v>2.3900000000000001E-2</v>
      </c>
      <c r="T466" s="16">
        <v>5.8999999999999999E-3</v>
      </c>
      <c r="U466" s="16">
        <v>6.3263999999999996</v>
      </c>
      <c r="V466" s="16">
        <v>32.162999999999997</v>
      </c>
      <c r="W466" s="16">
        <v>9.0879999999999992</v>
      </c>
      <c r="X466" s="16">
        <v>421.02800000000002</v>
      </c>
      <c r="Y466" s="16">
        <v>14.008699999999999</v>
      </c>
      <c r="Z466" s="16">
        <v>7.4300000000000005E-2</v>
      </c>
      <c r="AA466" s="16">
        <v>-0.8670757</v>
      </c>
      <c r="AB466" s="16">
        <v>0.22</v>
      </c>
      <c r="AC466" s="16">
        <v>13</v>
      </c>
      <c r="AD466" s="16">
        <v>51.3</v>
      </c>
      <c r="AE466" s="16">
        <v>22.8505</v>
      </c>
      <c r="AF466" s="16">
        <v>8.0699999999999994E-2</v>
      </c>
      <c r="AG466" s="16">
        <v>257557</v>
      </c>
      <c r="AH466" s="16">
        <v>0.64</v>
      </c>
      <c r="AI466" s="16">
        <v>95</v>
      </c>
      <c r="AJ466" s="16">
        <v>99.5</v>
      </c>
      <c r="AK466" s="16">
        <v>-0.96260000000000001</v>
      </c>
      <c r="AL466" s="16">
        <v>-0.78190000000000004</v>
      </c>
      <c r="AM466" s="16">
        <v>-0.54520000000000002</v>
      </c>
      <c r="AN466" s="16">
        <v>1.1599999999999999E-2</v>
      </c>
      <c r="AO466" s="16">
        <v>-1.4716</v>
      </c>
      <c r="AP466" s="16">
        <v>-0.76529999999999998</v>
      </c>
      <c r="AQ466" s="16">
        <v>1.1448</v>
      </c>
      <c r="AR466" s="16">
        <f t="shared" si="45"/>
        <v>1</v>
      </c>
      <c r="AS466" s="5">
        <f t="shared" si="44"/>
        <v>-3.4814999999999985E-3</v>
      </c>
    </row>
    <row r="467" spans="1:45" x14ac:dyDescent="0.25">
      <c r="A467" s="16" t="s">
        <v>405</v>
      </c>
      <c r="B467" s="16" t="s">
        <v>20</v>
      </c>
      <c r="C467" s="16" t="s">
        <v>219</v>
      </c>
      <c r="D467" s="16">
        <v>1998</v>
      </c>
      <c r="E467" s="16" t="s">
        <v>879</v>
      </c>
      <c r="F467" s="16" t="s">
        <v>593</v>
      </c>
      <c r="G467" s="10">
        <v>2545.0500000000002</v>
      </c>
      <c r="H467" s="73">
        <v>7.841907</v>
      </c>
      <c r="I467" s="16" t="s">
        <v>6700</v>
      </c>
      <c r="J467" s="71">
        <v>0</v>
      </c>
      <c r="K467" s="71">
        <v>1</v>
      </c>
      <c r="L467" s="16">
        <v>-0.1620656</v>
      </c>
      <c r="M467" s="16">
        <v>-0.17188020000000001</v>
      </c>
      <c r="N467" s="16">
        <v>0.6338471</v>
      </c>
      <c r="O467" s="16">
        <v>-0.63517999999999997</v>
      </c>
      <c r="P467" s="16">
        <v>0.51650739999999995</v>
      </c>
      <c r="Q467" s="16">
        <v>-0.73735119999999998</v>
      </c>
      <c r="R467" s="16">
        <v>0.70579999999999998</v>
      </c>
      <c r="S467" s="16">
        <v>2.0500000000000001E-2</v>
      </c>
      <c r="T467" s="16">
        <v>5.7999999999999996E-3</v>
      </c>
      <c r="U467" s="16">
        <v>6.2401999999999997</v>
      </c>
      <c r="V467" s="16">
        <v>33.167000000000002</v>
      </c>
      <c r="W467" s="16">
        <v>9.4719999999999995</v>
      </c>
      <c r="X467" s="16">
        <v>419.85</v>
      </c>
      <c r="Y467" s="16">
        <v>17.1129</v>
      </c>
      <c r="Z467" s="16">
        <v>0.1037</v>
      </c>
      <c r="AA467" s="16">
        <v>-0.8709595</v>
      </c>
      <c r="AB467" s="16">
        <v>0.22</v>
      </c>
      <c r="AC467" s="16">
        <v>13</v>
      </c>
      <c r="AD467" s="16">
        <v>51.4</v>
      </c>
      <c r="AE467" s="16">
        <v>24.699000000000002</v>
      </c>
      <c r="AF467" s="16">
        <v>0.1206</v>
      </c>
      <c r="AG467" s="16">
        <v>233310</v>
      </c>
      <c r="AH467" s="16">
        <v>0.65200000000000002</v>
      </c>
      <c r="AI467" s="16">
        <v>94.9</v>
      </c>
      <c r="AJ467" s="16">
        <v>99.5</v>
      </c>
      <c r="AK467" s="16">
        <v>-0.85399999999999998</v>
      </c>
      <c r="AL467" s="16">
        <v>-0.6331</v>
      </c>
      <c r="AM467" s="16">
        <v>-0.68200000000000005</v>
      </c>
      <c r="AN467" s="16">
        <v>0.02</v>
      </c>
      <c r="AO467" s="16">
        <v>-1.8514999999999999</v>
      </c>
      <c r="AP467" s="16">
        <v>-0.80179999999999996</v>
      </c>
      <c r="AQ467" s="16">
        <v>1.1448</v>
      </c>
      <c r="AR467" s="16">
        <f t="shared" si="45"/>
        <v>1</v>
      </c>
      <c r="AS467" s="5">
        <f t="shared" si="44"/>
        <v>4.2203299999999999E-2</v>
      </c>
    </row>
    <row r="468" spans="1:45" x14ac:dyDescent="0.25">
      <c r="A468" s="16" t="s">
        <v>405</v>
      </c>
      <c r="B468" s="16" t="s">
        <v>20</v>
      </c>
      <c r="C468" s="16" t="s">
        <v>219</v>
      </c>
      <c r="D468" s="16">
        <v>1999</v>
      </c>
      <c r="E468" s="16" t="s">
        <v>872</v>
      </c>
      <c r="F468" s="16" t="s">
        <v>593</v>
      </c>
      <c r="G468" s="10">
        <v>2642.68</v>
      </c>
      <c r="H468" s="73">
        <v>7.8795479999999998</v>
      </c>
      <c r="I468" s="16" t="s">
        <v>6700</v>
      </c>
      <c r="J468" s="71">
        <v>0</v>
      </c>
      <c r="K468" s="71">
        <v>1</v>
      </c>
      <c r="L468" s="16">
        <v>-0.1104579</v>
      </c>
      <c r="M468" s="16">
        <v>-6.7064399999999996E-2</v>
      </c>
      <c r="N468" s="16">
        <v>0.63838819999999996</v>
      </c>
      <c r="O468" s="16">
        <v>-0.63346530000000001</v>
      </c>
      <c r="P468" s="16">
        <v>0.55828940000000005</v>
      </c>
      <c r="Q468" s="16">
        <v>-0.77470919999999999</v>
      </c>
      <c r="R468" s="16">
        <v>0.84519999999999995</v>
      </c>
      <c r="S468" s="16">
        <v>2.81E-2</v>
      </c>
      <c r="T468" s="16">
        <v>5.7999999999999996E-3</v>
      </c>
      <c r="U468" s="16">
        <v>6</v>
      </c>
      <c r="V468" s="16">
        <v>34.170999999999999</v>
      </c>
      <c r="W468" s="16">
        <v>9.8559999999999999</v>
      </c>
      <c r="X468" s="16">
        <v>417.50900000000001</v>
      </c>
      <c r="Y468" s="16">
        <v>20.217199999999998</v>
      </c>
      <c r="Z468" s="16">
        <v>6.3899999999999998E-2</v>
      </c>
      <c r="AA468" s="16">
        <v>-0.89814579999999999</v>
      </c>
      <c r="AB468" s="16">
        <v>0.22</v>
      </c>
      <c r="AC468" s="16">
        <v>13</v>
      </c>
      <c r="AD468" s="16">
        <v>52.1</v>
      </c>
      <c r="AE468" s="16">
        <v>26.293199999999999</v>
      </c>
      <c r="AF468" s="16">
        <v>0.23380000000000001</v>
      </c>
      <c r="AG468" s="16">
        <v>264235</v>
      </c>
      <c r="AH468" s="16">
        <v>0.66400000000000003</v>
      </c>
      <c r="AI468" s="16">
        <v>94.9</v>
      </c>
      <c r="AJ468" s="16">
        <v>99.5</v>
      </c>
      <c r="AK468" s="16">
        <v>-1.0996999999999999</v>
      </c>
      <c r="AL468" s="16">
        <v>-0.56810000000000005</v>
      </c>
      <c r="AM468" s="16">
        <v>-0.66490000000000005</v>
      </c>
      <c r="AN468" s="16">
        <v>3.8699999999999998E-2</v>
      </c>
      <c r="AO468" s="16">
        <v>-1.8021</v>
      </c>
      <c r="AP468" s="16">
        <v>-0.91059999999999997</v>
      </c>
      <c r="AQ468" s="16">
        <v>1.1448</v>
      </c>
      <c r="AR468" s="16">
        <f t="shared" si="45"/>
        <v>1</v>
      </c>
      <c r="AS468" s="5">
        <f t="shared" si="44"/>
        <v>5.1607700000000006E-2</v>
      </c>
    </row>
    <row r="469" spans="1:45" x14ac:dyDescent="0.25">
      <c r="A469" s="16" t="s">
        <v>405</v>
      </c>
      <c r="B469" s="16" t="s">
        <v>20</v>
      </c>
      <c r="C469" s="16" t="s">
        <v>219</v>
      </c>
      <c r="D469" s="16">
        <v>2000</v>
      </c>
      <c r="E469" s="16" t="s">
        <v>898</v>
      </c>
      <c r="F469" s="16" t="s">
        <v>593</v>
      </c>
      <c r="G469" s="10">
        <v>2809.16</v>
      </c>
      <c r="H469" s="73">
        <v>7.940639</v>
      </c>
      <c r="I469" s="16">
        <v>9979610</v>
      </c>
      <c r="J469" s="71">
        <v>0</v>
      </c>
      <c r="K469" s="71">
        <v>1</v>
      </c>
      <c r="L469" s="16">
        <v>-6.86586E-2</v>
      </c>
      <c r="M469" s="16">
        <v>-0.1051333</v>
      </c>
      <c r="N469" s="16">
        <v>0.70443560000000005</v>
      </c>
      <c r="O469" s="16">
        <v>-0.55031280000000005</v>
      </c>
      <c r="P469" s="16">
        <v>0.57208769999999998</v>
      </c>
      <c r="Q469" s="16">
        <v>-0.81209980000000004</v>
      </c>
      <c r="R469" s="16">
        <v>0.72209999999999996</v>
      </c>
      <c r="S469" s="16">
        <v>2.52E-2</v>
      </c>
      <c r="T469" s="16">
        <v>1.01E-2</v>
      </c>
      <c r="U469" s="16">
        <v>6.1966000000000001</v>
      </c>
      <c r="V469" s="16">
        <v>35.174999999999997</v>
      </c>
      <c r="W469" s="16">
        <v>10.24</v>
      </c>
      <c r="X469" s="16">
        <v>417.61099999999999</v>
      </c>
      <c r="Y469" s="16">
        <v>23.321400000000001</v>
      </c>
      <c r="Z469" s="16">
        <v>7.0499999999999993E-2</v>
      </c>
      <c r="AA469" s="16">
        <v>-0.90979719999999997</v>
      </c>
      <c r="AB469" s="16">
        <v>0.22</v>
      </c>
      <c r="AC469" s="16">
        <v>13</v>
      </c>
      <c r="AD469" s="16">
        <v>52.4</v>
      </c>
      <c r="AE469" s="16">
        <v>27.5702</v>
      </c>
      <c r="AF469" s="16">
        <v>0.49440000000000001</v>
      </c>
      <c r="AG469" s="16">
        <v>260880</v>
      </c>
      <c r="AH469" s="16">
        <v>0.66169999999999995</v>
      </c>
      <c r="AI469" s="16">
        <v>94.8</v>
      </c>
      <c r="AJ469" s="16">
        <v>99.5</v>
      </c>
      <c r="AK469" s="16">
        <v>-1.3453999999999999</v>
      </c>
      <c r="AL469" s="16">
        <v>-0.50319999999999998</v>
      </c>
      <c r="AM469" s="16">
        <v>-0.64780000000000004</v>
      </c>
      <c r="AN469" s="16">
        <v>5.7299999999999997E-2</v>
      </c>
      <c r="AO469" s="16">
        <v>-1.7526999999999999</v>
      </c>
      <c r="AP469" s="16">
        <v>-1.0194000000000001</v>
      </c>
      <c r="AQ469" s="16">
        <v>1.1448</v>
      </c>
      <c r="AR469" s="16">
        <f t="shared" si="45"/>
        <v>1</v>
      </c>
      <c r="AS469" s="5">
        <f t="shared" si="44"/>
        <v>4.1799299999999998E-2</v>
      </c>
    </row>
    <row r="470" spans="1:45" x14ac:dyDescent="0.25">
      <c r="A470" s="16" t="s">
        <v>405</v>
      </c>
      <c r="B470" s="16" t="s">
        <v>20</v>
      </c>
      <c r="C470" s="16" t="s">
        <v>219</v>
      </c>
      <c r="D470" s="16">
        <v>2001</v>
      </c>
      <c r="E470" s="16" t="s">
        <v>880</v>
      </c>
      <c r="F470" s="16" t="s">
        <v>593</v>
      </c>
      <c r="G470" s="10">
        <v>2957.03</v>
      </c>
      <c r="H470" s="73">
        <v>7.9919399999999996</v>
      </c>
      <c r="I470" s="16">
        <v>9928549</v>
      </c>
      <c r="J470" s="71">
        <v>0</v>
      </c>
      <c r="K470" s="71">
        <v>1</v>
      </c>
      <c r="L470" s="16">
        <v>-2.05696E-2</v>
      </c>
      <c r="M470" s="16">
        <v>-0.1115131</v>
      </c>
      <c r="N470" s="16">
        <v>0.75757240000000003</v>
      </c>
      <c r="O470" s="16">
        <v>-0.45798929999999999</v>
      </c>
      <c r="P470" s="16">
        <v>0.5927386</v>
      </c>
      <c r="Q470" s="16">
        <v>-0.87076109999999995</v>
      </c>
      <c r="R470" s="16">
        <v>0.70879999999999999</v>
      </c>
      <c r="S470" s="16">
        <v>2.4199999999999999E-2</v>
      </c>
      <c r="T470" s="16">
        <v>1.06E-2</v>
      </c>
      <c r="U470" s="16">
        <v>5.9817999999999998</v>
      </c>
      <c r="V470" s="16">
        <v>36.777000000000001</v>
      </c>
      <c r="W470" s="16">
        <v>10.874000000000001</v>
      </c>
      <c r="X470" s="16">
        <v>418.09300000000002</v>
      </c>
      <c r="Y470" s="16">
        <v>26.425599999999999</v>
      </c>
      <c r="Z470" s="16">
        <v>8.1299999999999997E-2</v>
      </c>
      <c r="AA470" s="16">
        <v>-0.92533220000000005</v>
      </c>
      <c r="AB470" s="16">
        <v>0.22</v>
      </c>
      <c r="AC470" s="16">
        <v>13</v>
      </c>
      <c r="AD470" s="16">
        <v>52.8</v>
      </c>
      <c r="AE470" s="16">
        <v>28.854099999999999</v>
      </c>
      <c r="AF470" s="16">
        <v>1.3944000000000001</v>
      </c>
      <c r="AG470" s="16">
        <v>252448</v>
      </c>
      <c r="AH470" s="16">
        <v>0.67500000000000004</v>
      </c>
      <c r="AI470" s="16">
        <v>94.8</v>
      </c>
      <c r="AJ470" s="16">
        <v>99.5</v>
      </c>
      <c r="AK470" s="16">
        <v>-1.4168000000000001</v>
      </c>
      <c r="AL470" s="16">
        <v>-0.64119999999999999</v>
      </c>
      <c r="AM470" s="16">
        <v>-0.80410000000000004</v>
      </c>
      <c r="AN470" s="16">
        <v>0.1406</v>
      </c>
      <c r="AO470" s="16">
        <v>-1.6660999999999999</v>
      </c>
      <c r="AP470" s="16">
        <v>-1.1456</v>
      </c>
      <c r="AQ470" s="16">
        <v>1.1448</v>
      </c>
      <c r="AR470" s="16">
        <f t="shared" si="45"/>
        <v>1</v>
      </c>
      <c r="AS470" s="5">
        <f t="shared" si="44"/>
        <v>4.8089E-2</v>
      </c>
    </row>
    <row r="471" spans="1:45" x14ac:dyDescent="0.25">
      <c r="A471" s="16" t="s">
        <v>405</v>
      </c>
      <c r="B471" s="16" t="s">
        <v>20</v>
      </c>
      <c r="C471" s="16" t="s">
        <v>219</v>
      </c>
      <c r="D471" s="16">
        <v>2002</v>
      </c>
      <c r="E471" s="16" t="s">
        <v>892</v>
      </c>
      <c r="F471" s="16" t="s">
        <v>593</v>
      </c>
      <c r="G471" s="10">
        <v>3126.05</v>
      </c>
      <c r="H471" s="73">
        <v>8.0475259999999995</v>
      </c>
      <c r="I471" s="16">
        <v>9865548</v>
      </c>
      <c r="J471" s="71">
        <v>0</v>
      </c>
      <c r="K471" s="71">
        <v>1</v>
      </c>
      <c r="L471" s="16">
        <v>2.4346699999999999E-2</v>
      </c>
      <c r="M471" s="16">
        <v>-0.14758270000000001</v>
      </c>
      <c r="N471" s="16">
        <v>0.81149110000000002</v>
      </c>
      <c r="O471" s="16">
        <v>-0.37129820000000002</v>
      </c>
      <c r="P471" s="16">
        <v>0.63901129999999995</v>
      </c>
      <c r="Q471" s="16">
        <v>-0.9294405</v>
      </c>
      <c r="R471" s="16">
        <v>0.62090000000000001</v>
      </c>
      <c r="S471" s="16">
        <v>2.7099999999999999E-2</v>
      </c>
      <c r="T471" s="16">
        <v>1.0699999999999999E-2</v>
      </c>
      <c r="U471" s="16">
        <v>5.8956999999999997</v>
      </c>
      <c r="V471" s="16">
        <v>38.378999999999998</v>
      </c>
      <c r="W471" s="16">
        <v>11.224</v>
      </c>
      <c r="X471" s="16">
        <v>419.25900000000001</v>
      </c>
      <c r="Y471" s="16">
        <v>29.529800000000002</v>
      </c>
      <c r="Z471" s="16">
        <v>9.0499999999999997E-2</v>
      </c>
      <c r="AA471" s="16">
        <v>-0.93309969999999998</v>
      </c>
      <c r="AB471" s="16">
        <v>0.22</v>
      </c>
      <c r="AC471" s="16">
        <v>13</v>
      </c>
      <c r="AD471" s="16">
        <v>53</v>
      </c>
      <c r="AE471" s="16">
        <v>30.114699999999999</v>
      </c>
      <c r="AF471" s="16">
        <v>4.6954000000000002</v>
      </c>
      <c r="AG471" s="16">
        <v>268180</v>
      </c>
      <c r="AH471" s="16">
        <v>0.70299999999999996</v>
      </c>
      <c r="AI471" s="16">
        <v>94.8</v>
      </c>
      <c r="AJ471" s="16">
        <v>99.5</v>
      </c>
      <c r="AK471" s="16">
        <v>-1.4882</v>
      </c>
      <c r="AL471" s="16">
        <v>-0.7792</v>
      </c>
      <c r="AM471" s="16">
        <v>-0.96040000000000003</v>
      </c>
      <c r="AN471" s="16">
        <v>0.22389999999999999</v>
      </c>
      <c r="AO471" s="16">
        <v>-1.5795999999999999</v>
      </c>
      <c r="AP471" s="16">
        <v>-1.2718</v>
      </c>
      <c r="AQ471" s="16">
        <v>1.1448</v>
      </c>
      <c r="AR471" s="16">
        <f t="shared" si="45"/>
        <v>1</v>
      </c>
      <c r="AS471" s="5">
        <f t="shared" si="44"/>
        <v>4.4916299999999999E-2</v>
      </c>
    </row>
    <row r="472" spans="1:45" x14ac:dyDescent="0.25">
      <c r="A472" s="16" t="s">
        <v>405</v>
      </c>
      <c r="B472" s="16" t="s">
        <v>20</v>
      </c>
      <c r="C472" s="16" t="s">
        <v>219</v>
      </c>
      <c r="D472" s="16">
        <v>2003</v>
      </c>
      <c r="E472" s="16" t="s">
        <v>895</v>
      </c>
      <c r="F472" s="16" t="s">
        <v>593</v>
      </c>
      <c r="G472" s="10">
        <v>3369.73</v>
      </c>
      <c r="H472" s="73">
        <v>8.1225869999999993</v>
      </c>
      <c r="I472" s="16">
        <v>9796749</v>
      </c>
      <c r="J472" s="71">
        <v>0</v>
      </c>
      <c r="K472" s="71">
        <v>1</v>
      </c>
      <c r="L472" s="16">
        <v>0.14307929999999999</v>
      </c>
      <c r="M472" s="16">
        <v>-0.14884990000000001</v>
      </c>
      <c r="N472" s="16">
        <v>0.85716130000000001</v>
      </c>
      <c r="O472" s="16">
        <v>-0.32181359999999998</v>
      </c>
      <c r="P472" s="16">
        <v>0.68271090000000001</v>
      </c>
      <c r="Q472" s="16">
        <v>-0.79949049999999999</v>
      </c>
      <c r="R472" s="16">
        <v>0.61150000000000004</v>
      </c>
      <c r="S472" s="16">
        <v>2.9600000000000001E-2</v>
      </c>
      <c r="T472" s="16">
        <v>1.01E-2</v>
      </c>
      <c r="U472" s="16">
        <v>5.8095999999999997</v>
      </c>
      <c r="V472" s="16">
        <v>39.981000000000002</v>
      </c>
      <c r="W472" s="16">
        <v>11.356</v>
      </c>
      <c r="X472" s="16">
        <v>421.19200000000001</v>
      </c>
      <c r="Y472" s="16">
        <v>32.634</v>
      </c>
      <c r="Z472" s="16">
        <v>8.0500000000000002E-2</v>
      </c>
      <c r="AA472" s="16">
        <v>-0.93698349999999997</v>
      </c>
      <c r="AB472" s="16">
        <v>0.22</v>
      </c>
      <c r="AC472" s="16">
        <v>13</v>
      </c>
      <c r="AD472" s="16">
        <v>53.1</v>
      </c>
      <c r="AE472" s="16">
        <v>31.391100000000002</v>
      </c>
      <c r="AF472" s="16">
        <v>11.4267</v>
      </c>
      <c r="AG472" s="16">
        <v>271787</v>
      </c>
      <c r="AH472" s="16">
        <v>0.71650000000000003</v>
      </c>
      <c r="AI472" s="16">
        <v>94.7</v>
      </c>
      <c r="AJ472" s="16">
        <v>99.5</v>
      </c>
      <c r="AK472" s="16">
        <v>-1.4982</v>
      </c>
      <c r="AL472" s="16">
        <v>-0.70489999999999997</v>
      </c>
      <c r="AM472" s="16">
        <v>-0.98839999999999995</v>
      </c>
      <c r="AN472" s="16">
        <v>0.67710000000000004</v>
      </c>
      <c r="AO472" s="16">
        <v>-1.3531</v>
      </c>
      <c r="AP472" s="16">
        <v>-1.2015</v>
      </c>
      <c r="AQ472" s="16">
        <v>1.1448</v>
      </c>
      <c r="AR472" s="16">
        <f t="shared" si="45"/>
        <v>1</v>
      </c>
      <c r="AS472" s="5">
        <f t="shared" si="44"/>
        <v>0.11873259999999999</v>
      </c>
    </row>
    <row r="473" spans="1:45" x14ac:dyDescent="0.25">
      <c r="A473" s="16" t="s">
        <v>405</v>
      </c>
      <c r="B473" s="16" t="s">
        <v>20</v>
      </c>
      <c r="C473" s="16" t="s">
        <v>219</v>
      </c>
      <c r="D473" s="16">
        <v>2004</v>
      </c>
      <c r="E473" s="16" t="s">
        <v>878</v>
      </c>
      <c r="F473" s="16" t="s">
        <v>593</v>
      </c>
      <c r="G473" s="10">
        <v>3781.26</v>
      </c>
      <c r="H473" s="73">
        <v>8.2378119999999999</v>
      </c>
      <c r="I473" s="16">
        <v>9730146</v>
      </c>
      <c r="J473" s="71">
        <v>0</v>
      </c>
      <c r="K473" s="71">
        <v>1</v>
      </c>
      <c r="L473" s="16">
        <v>0.2813079</v>
      </c>
      <c r="M473" s="16">
        <v>-0.13944190000000001</v>
      </c>
      <c r="N473" s="16">
        <v>0.87382110000000002</v>
      </c>
      <c r="O473" s="16">
        <v>-4.5205000000000002E-3</v>
      </c>
      <c r="P473" s="16">
        <v>0.76485369999999997</v>
      </c>
      <c r="Q473" s="16">
        <v>-0.93581840000000005</v>
      </c>
      <c r="R473" s="16">
        <v>0.62760000000000005</v>
      </c>
      <c r="S473" s="16">
        <v>2.7300000000000001E-2</v>
      </c>
      <c r="T473" s="16">
        <v>1.11E-2</v>
      </c>
      <c r="U473" s="16">
        <v>5.7122999999999999</v>
      </c>
      <c r="V473" s="16">
        <v>41.582999999999998</v>
      </c>
      <c r="W473" s="16">
        <v>11.488</v>
      </c>
      <c r="X473" s="16">
        <v>418.762</v>
      </c>
      <c r="Y473" s="16">
        <v>45.267099999999999</v>
      </c>
      <c r="Z473" s="16">
        <v>0.10539999999999999</v>
      </c>
      <c r="AA473" s="16">
        <v>-0.93309969999999998</v>
      </c>
      <c r="AB473" s="16">
        <v>0.22</v>
      </c>
      <c r="AC473" s="16">
        <v>13</v>
      </c>
      <c r="AD473" s="16">
        <v>53</v>
      </c>
      <c r="AE473" s="16">
        <v>32.6738</v>
      </c>
      <c r="AF473" s="16">
        <v>23.038</v>
      </c>
      <c r="AG473" s="16">
        <v>320761</v>
      </c>
      <c r="AH473" s="16">
        <v>0.72950000000000004</v>
      </c>
      <c r="AI473" s="16">
        <v>94.7</v>
      </c>
      <c r="AJ473" s="16">
        <v>99.5</v>
      </c>
      <c r="AK473" s="16">
        <v>-1.5872999999999999</v>
      </c>
      <c r="AL473" s="16">
        <v>-0.92220000000000002</v>
      </c>
      <c r="AM473" s="16">
        <v>-1.0781000000000001</v>
      </c>
      <c r="AN473" s="16">
        <v>0.16489999999999999</v>
      </c>
      <c r="AO473" s="16">
        <v>-1.2303999999999999</v>
      </c>
      <c r="AP473" s="16">
        <v>-1.2556</v>
      </c>
      <c r="AQ473" s="16">
        <v>1.1448</v>
      </c>
      <c r="AR473" s="16">
        <f t="shared" si="45"/>
        <v>1</v>
      </c>
      <c r="AS473" s="5">
        <f t="shared" si="44"/>
        <v>0.13822860000000001</v>
      </c>
    </row>
    <row r="474" spans="1:45" x14ac:dyDescent="0.25">
      <c r="A474" s="16" t="s">
        <v>405</v>
      </c>
      <c r="B474" s="16" t="s">
        <v>20</v>
      </c>
      <c r="C474" s="16" t="s">
        <v>219</v>
      </c>
      <c r="D474" s="16">
        <v>2005</v>
      </c>
      <c r="E474" s="16" t="s">
        <v>893</v>
      </c>
      <c r="F474" s="16" t="s">
        <v>593</v>
      </c>
      <c r="G474" s="10">
        <v>4165.05</v>
      </c>
      <c r="H474" s="73">
        <v>8.3344830000000005</v>
      </c>
      <c r="I474" s="16">
        <v>9663915</v>
      </c>
      <c r="J474" s="71">
        <v>0</v>
      </c>
      <c r="K474" s="71">
        <v>1</v>
      </c>
      <c r="L474" s="16">
        <v>0.31871149999999998</v>
      </c>
      <c r="M474" s="16">
        <v>-8.1598000000000004E-2</v>
      </c>
      <c r="N474" s="16">
        <v>0.94362380000000001</v>
      </c>
      <c r="O474" s="16">
        <v>-9.6995200000000004E-2</v>
      </c>
      <c r="P474" s="16">
        <v>0.84690730000000003</v>
      </c>
      <c r="Q474" s="16">
        <v>-0.96862939999999997</v>
      </c>
      <c r="R474" s="16">
        <v>0.67849999999999999</v>
      </c>
      <c r="S474" s="16">
        <v>3.1800000000000002E-2</v>
      </c>
      <c r="T474" s="16">
        <v>1.2500000000000001E-2</v>
      </c>
      <c r="U474" s="16">
        <v>5.8710000000000004</v>
      </c>
      <c r="V474" s="16">
        <v>43.185000000000002</v>
      </c>
      <c r="W474" s="16">
        <v>11.62</v>
      </c>
      <c r="X474" s="16">
        <v>420.44200000000001</v>
      </c>
      <c r="Y474" s="16">
        <v>38.986499999999999</v>
      </c>
      <c r="Z474" s="16">
        <v>0.129</v>
      </c>
      <c r="AA474" s="16">
        <v>-0.92921600000000004</v>
      </c>
      <c r="AB474" s="16">
        <v>0.22</v>
      </c>
      <c r="AC474" s="16">
        <v>13</v>
      </c>
      <c r="AD474" s="16">
        <v>52.9</v>
      </c>
      <c r="AE474" s="16">
        <v>33.982100000000003</v>
      </c>
      <c r="AF474" s="16">
        <v>42.417200000000001</v>
      </c>
      <c r="AG474" s="16">
        <v>320408</v>
      </c>
      <c r="AH474" s="16">
        <v>0.74709999999999999</v>
      </c>
      <c r="AI474" s="16">
        <v>94.6</v>
      </c>
      <c r="AJ474" s="16">
        <v>99.5</v>
      </c>
      <c r="AK474" s="16">
        <v>-1.7702</v>
      </c>
      <c r="AL474" s="16">
        <v>-0.87190000000000001</v>
      </c>
      <c r="AM474" s="16">
        <v>-1.1002000000000001</v>
      </c>
      <c r="AN474" s="16">
        <v>0.34570000000000001</v>
      </c>
      <c r="AO474" s="16">
        <v>-1.4752000000000001</v>
      </c>
      <c r="AP474" s="16">
        <v>-1.194</v>
      </c>
      <c r="AQ474" s="16">
        <v>1.1448</v>
      </c>
      <c r="AR474" s="16">
        <f t="shared" si="45"/>
        <v>1</v>
      </c>
      <c r="AS474" s="5">
        <f t="shared" si="44"/>
        <v>3.7403599999999981E-2</v>
      </c>
    </row>
    <row r="475" spans="1:45" x14ac:dyDescent="0.25">
      <c r="A475" s="16" t="s">
        <v>405</v>
      </c>
      <c r="B475" s="16" t="s">
        <v>20</v>
      </c>
      <c r="C475" s="16" t="s">
        <v>219</v>
      </c>
      <c r="D475" s="16">
        <v>2006</v>
      </c>
      <c r="E475" s="16" t="s">
        <v>873</v>
      </c>
      <c r="F475" s="16" t="s">
        <v>593</v>
      </c>
      <c r="G475" s="10">
        <v>4609.6899999999996</v>
      </c>
      <c r="H475" s="73">
        <v>8.4359160000000006</v>
      </c>
      <c r="I475" s="16">
        <v>9604924</v>
      </c>
      <c r="J475" s="71">
        <v>0</v>
      </c>
      <c r="K475" s="71">
        <v>1</v>
      </c>
      <c r="L475" s="16">
        <v>0.34744000000000003</v>
      </c>
      <c r="M475" s="16">
        <v>-9.1406799999999996E-2</v>
      </c>
      <c r="N475" s="16">
        <v>0.99501790000000001</v>
      </c>
      <c r="O475" s="16">
        <v>-0.11638039999999999</v>
      </c>
      <c r="P475" s="16">
        <v>0.93167219999999995</v>
      </c>
      <c r="Q475" s="16">
        <v>-1.016213</v>
      </c>
      <c r="R475" s="16">
        <v>0.66069999999999995</v>
      </c>
      <c r="S475" s="16">
        <v>3.3500000000000002E-2</v>
      </c>
      <c r="T475" s="16">
        <v>1.18E-2</v>
      </c>
      <c r="U475" s="16">
        <v>6.077</v>
      </c>
      <c r="V475" s="16">
        <v>44.581000000000003</v>
      </c>
      <c r="W475" s="16">
        <v>12.013</v>
      </c>
      <c r="X475" s="16">
        <v>416.685</v>
      </c>
      <c r="Y475" s="16">
        <v>38.321300000000001</v>
      </c>
      <c r="Z475" s="16">
        <v>0.127</v>
      </c>
      <c r="AA475" s="16">
        <v>-0.92533220000000005</v>
      </c>
      <c r="AB475" s="16">
        <v>0.22</v>
      </c>
      <c r="AC475" s="16">
        <v>13</v>
      </c>
      <c r="AD475" s="16">
        <v>52.8</v>
      </c>
      <c r="AE475" s="16">
        <v>35.008600000000001</v>
      </c>
      <c r="AF475" s="16">
        <v>61.951999999999998</v>
      </c>
      <c r="AG475" s="16">
        <v>331227</v>
      </c>
      <c r="AH475" s="16">
        <v>0.76100000000000001</v>
      </c>
      <c r="AI475" s="16">
        <v>94.6</v>
      </c>
      <c r="AJ475" s="16">
        <v>99.6</v>
      </c>
      <c r="AK475" s="16">
        <v>-1.7458</v>
      </c>
      <c r="AL475" s="16">
        <v>-0.62860000000000005</v>
      </c>
      <c r="AM475" s="16">
        <v>-1.1701999999999999</v>
      </c>
      <c r="AN475" s="16">
        <v>0.1303</v>
      </c>
      <c r="AO475" s="16">
        <v>-1.6397999999999999</v>
      </c>
      <c r="AP475" s="16">
        <v>-1.2911999999999999</v>
      </c>
      <c r="AQ475" s="16">
        <v>1.1448</v>
      </c>
      <c r="AR475" s="16">
        <f t="shared" si="45"/>
        <v>1</v>
      </c>
      <c r="AS475" s="5">
        <f t="shared" si="44"/>
        <v>2.8728500000000046E-2</v>
      </c>
    </row>
    <row r="476" spans="1:45" x14ac:dyDescent="0.25">
      <c r="A476" s="16" t="s">
        <v>405</v>
      </c>
      <c r="B476" s="16" t="s">
        <v>20</v>
      </c>
      <c r="C476" s="16" t="s">
        <v>219</v>
      </c>
      <c r="D476" s="16">
        <v>2007</v>
      </c>
      <c r="E476" s="16" t="s">
        <v>877</v>
      </c>
      <c r="F476" s="16" t="s">
        <v>593</v>
      </c>
      <c r="G476" s="10">
        <v>5029.1499999999996</v>
      </c>
      <c r="H476" s="73">
        <v>8.5230049999999995</v>
      </c>
      <c r="I476" s="16">
        <v>9560953</v>
      </c>
      <c r="J476" s="71">
        <v>0</v>
      </c>
      <c r="K476" s="71">
        <v>1</v>
      </c>
      <c r="L476" s="16">
        <v>0.5259374</v>
      </c>
      <c r="M476" s="16">
        <v>9.8925700000000005E-2</v>
      </c>
      <c r="N476" s="16">
        <v>0.98427299999999995</v>
      </c>
      <c r="O476" s="16">
        <v>-7.0478100000000002E-2</v>
      </c>
      <c r="P476" s="16">
        <v>1.012551</v>
      </c>
      <c r="Q476" s="16">
        <v>-0.91822329999999996</v>
      </c>
      <c r="R476" s="16">
        <v>0.96199999999999997</v>
      </c>
      <c r="S476" s="16">
        <v>3.6900000000000002E-2</v>
      </c>
      <c r="T476" s="16">
        <v>1.32E-2</v>
      </c>
      <c r="U476" s="16">
        <v>5.1520999999999999</v>
      </c>
      <c r="V476" s="16">
        <v>45.976999999999997</v>
      </c>
      <c r="W476" s="16">
        <v>12.406000000000001</v>
      </c>
      <c r="X476" s="16">
        <v>421.83100000000002</v>
      </c>
      <c r="Y476" s="16">
        <v>39.871200000000002</v>
      </c>
      <c r="Z476" s="16">
        <v>0.13370000000000001</v>
      </c>
      <c r="AA476" s="16">
        <v>-0.92533220000000005</v>
      </c>
      <c r="AB476" s="16">
        <v>0.22</v>
      </c>
      <c r="AC476" s="16">
        <v>13</v>
      </c>
      <c r="AD476" s="16">
        <v>52.8</v>
      </c>
      <c r="AE476" s="16">
        <v>38.306800000000003</v>
      </c>
      <c r="AF476" s="16">
        <v>72.610699999999994</v>
      </c>
      <c r="AG476" s="16">
        <v>332939</v>
      </c>
      <c r="AH476" s="16">
        <v>0.77359999999999995</v>
      </c>
      <c r="AI476" s="16">
        <v>94.6</v>
      </c>
      <c r="AJ476" s="16">
        <v>99.6</v>
      </c>
      <c r="AK476" s="16">
        <v>-1.694</v>
      </c>
      <c r="AL476" s="16">
        <v>-0.6835</v>
      </c>
      <c r="AM476" s="16">
        <v>-1.1274999999999999</v>
      </c>
      <c r="AN476" s="16">
        <v>0.30520000000000003</v>
      </c>
      <c r="AO476" s="16">
        <v>-1.4353</v>
      </c>
      <c r="AP476" s="16">
        <v>-1.1457999999999999</v>
      </c>
      <c r="AQ476" s="16">
        <v>1.1448</v>
      </c>
      <c r="AR476" s="16">
        <f t="shared" si="45"/>
        <v>1</v>
      </c>
      <c r="AS476" s="5">
        <f t="shared" si="44"/>
        <v>0.17849739999999997</v>
      </c>
    </row>
    <row r="477" spans="1:45" x14ac:dyDescent="0.25">
      <c r="A477" s="16" t="s">
        <v>405</v>
      </c>
      <c r="B477" s="16" t="s">
        <v>20</v>
      </c>
      <c r="C477" s="16" t="s">
        <v>219</v>
      </c>
      <c r="D477" s="16">
        <v>2008</v>
      </c>
      <c r="E477" s="16" t="s">
        <v>889</v>
      </c>
      <c r="F477" s="16" t="s">
        <v>593</v>
      </c>
      <c r="G477" s="10">
        <v>5561.3</v>
      </c>
      <c r="H477" s="73">
        <v>8.6235870000000006</v>
      </c>
      <c r="I477" s="16">
        <v>9527985</v>
      </c>
      <c r="J477" s="71">
        <v>0</v>
      </c>
      <c r="K477" s="71">
        <v>1</v>
      </c>
      <c r="L477" s="16">
        <v>0.62515989999999999</v>
      </c>
      <c r="M477" s="16">
        <v>-3.6967100000000003E-2</v>
      </c>
      <c r="N477" s="16">
        <v>1.0677829999999999</v>
      </c>
      <c r="O477" s="16">
        <v>1.5617000000000001E-2</v>
      </c>
      <c r="P477" s="16">
        <v>1.0775440000000001</v>
      </c>
      <c r="Q477" s="16">
        <v>-0.79986939999999995</v>
      </c>
      <c r="R477" s="16">
        <v>0.74150000000000005</v>
      </c>
      <c r="S477" s="16">
        <v>3.8699999999999998E-2</v>
      </c>
      <c r="T477" s="16">
        <v>1.0800000000000001E-2</v>
      </c>
      <c r="U477" s="16">
        <v>5.3789999999999996</v>
      </c>
      <c r="V477" s="16">
        <v>47.372999999999998</v>
      </c>
      <c r="W477" s="16">
        <v>12.798999999999999</v>
      </c>
      <c r="X477" s="16">
        <v>422.76400000000001</v>
      </c>
      <c r="Y477" s="16">
        <v>42.384799999999998</v>
      </c>
      <c r="Z477" s="16">
        <v>0.15079999999999999</v>
      </c>
      <c r="AA477" s="16">
        <v>-0.92533220000000005</v>
      </c>
      <c r="AB477" s="16">
        <v>0.22</v>
      </c>
      <c r="AC477" s="16">
        <v>13</v>
      </c>
      <c r="AD477" s="16">
        <v>52.8</v>
      </c>
      <c r="AE477" s="16">
        <v>38.909300000000002</v>
      </c>
      <c r="AF477" s="16">
        <v>85.058300000000003</v>
      </c>
      <c r="AG477" s="16">
        <v>367842</v>
      </c>
      <c r="AH477" s="16">
        <v>0.77949999999999997</v>
      </c>
      <c r="AI477" s="16">
        <v>94.5</v>
      </c>
      <c r="AJ477" s="16">
        <v>99.6</v>
      </c>
      <c r="AK477" s="16">
        <v>-1.5742</v>
      </c>
      <c r="AL477" s="16">
        <v>-0.63739999999999997</v>
      </c>
      <c r="AM477" s="16">
        <v>-1.1240000000000001</v>
      </c>
      <c r="AN477" s="16">
        <v>0.50039999999999996</v>
      </c>
      <c r="AO477" s="16">
        <v>-1.2536</v>
      </c>
      <c r="AP477" s="16">
        <v>-1.0055000000000001</v>
      </c>
      <c r="AQ477" s="16">
        <v>1.1448</v>
      </c>
      <c r="AR477" s="16">
        <f t="shared" si="45"/>
        <v>1</v>
      </c>
      <c r="AS477" s="5">
        <f t="shared" si="44"/>
        <v>9.9222499999999991E-2</v>
      </c>
    </row>
    <row r="478" spans="1:45" x14ac:dyDescent="0.25">
      <c r="A478" s="16" t="s">
        <v>405</v>
      </c>
      <c r="B478" s="16" t="s">
        <v>20</v>
      </c>
      <c r="C478" s="16" t="s">
        <v>219</v>
      </c>
      <c r="D478" s="16">
        <v>2009</v>
      </c>
      <c r="E478" s="16" t="s">
        <v>875</v>
      </c>
      <c r="F478" s="16" t="s">
        <v>593</v>
      </c>
      <c r="G478" s="10">
        <v>5584.86</v>
      </c>
      <c r="H478" s="73">
        <v>8.6278140000000008</v>
      </c>
      <c r="I478" s="16">
        <v>9506765</v>
      </c>
      <c r="J478" s="71">
        <v>0</v>
      </c>
      <c r="K478" s="71">
        <v>1</v>
      </c>
      <c r="L478" s="16">
        <v>0.70815649999999997</v>
      </c>
      <c r="M478" s="16">
        <v>-5.9683199999999999E-2</v>
      </c>
      <c r="N478" s="16">
        <v>1.0299970000000001</v>
      </c>
      <c r="O478" s="16">
        <v>0.17124739999999999</v>
      </c>
      <c r="P478" s="16">
        <v>1.142325</v>
      </c>
      <c r="Q478" s="16">
        <v>-0.78266009999999997</v>
      </c>
      <c r="R478" s="16">
        <v>0.64270000000000005</v>
      </c>
      <c r="S478" s="16">
        <v>4.3499999999999997E-2</v>
      </c>
      <c r="T478" s="16">
        <v>1.2200000000000001E-2</v>
      </c>
      <c r="U478" s="16">
        <v>4.5167000000000002</v>
      </c>
      <c r="V478" s="16">
        <v>48.768999999999998</v>
      </c>
      <c r="W478" s="16">
        <v>13.192</v>
      </c>
      <c r="X478" s="16">
        <v>422.63799999999998</v>
      </c>
      <c r="Y478" s="16">
        <v>49.141800000000003</v>
      </c>
      <c r="Z478" s="16">
        <v>0.15959999999999999</v>
      </c>
      <c r="AA478" s="16">
        <v>-0.90669010000000005</v>
      </c>
      <c r="AB478" s="16">
        <v>0.22</v>
      </c>
      <c r="AC478" s="16">
        <v>13</v>
      </c>
      <c r="AD478" s="16">
        <v>52.32</v>
      </c>
      <c r="AE478" s="16">
        <v>41.814700000000002</v>
      </c>
      <c r="AF478" s="16">
        <v>101.684</v>
      </c>
      <c r="AG478" s="16">
        <v>319512</v>
      </c>
      <c r="AH478" s="16">
        <v>0.78390000000000004</v>
      </c>
      <c r="AI478" s="16">
        <v>94.5</v>
      </c>
      <c r="AJ478" s="16">
        <v>99.6</v>
      </c>
      <c r="AK478" s="16">
        <v>-1.5343</v>
      </c>
      <c r="AL478" s="16">
        <v>-0.6411</v>
      </c>
      <c r="AM478" s="16">
        <v>-1.149</v>
      </c>
      <c r="AN478" s="16">
        <v>0.46829999999999999</v>
      </c>
      <c r="AO478" s="16">
        <v>-1.1497999999999999</v>
      </c>
      <c r="AP478" s="16">
        <v>-0.99719999999999998</v>
      </c>
      <c r="AQ478" s="16">
        <v>1.1448</v>
      </c>
      <c r="AR478" s="16">
        <f t="shared" si="45"/>
        <v>1</v>
      </c>
      <c r="AS478" s="5">
        <f t="shared" si="44"/>
        <v>8.2996599999999976E-2</v>
      </c>
    </row>
    <row r="479" spans="1:45" x14ac:dyDescent="0.25">
      <c r="A479" s="16" t="s">
        <v>405</v>
      </c>
      <c r="B479" s="16" t="s">
        <v>20</v>
      </c>
      <c r="C479" s="16" t="s">
        <v>219</v>
      </c>
      <c r="D479" s="16">
        <v>2010</v>
      </c>
      <c r="E479" s="16" t="s">
        <v>891</v>
      </c>
      <c r="F479" s="16" t="s">
        <v>593</v>
      </c>
      <c r="G479" s="10">
        <v>6030.39</v>
      </c>
      <c r="H479" s="73">
        <v>8.7045670000000008</v>
      </c>
      <c r="I479" s="16">
        <v>9490583</v>
      </c>
      <c r="J479" s="71">
        <v>0</v>
      </c>
      <c r="K479" s="71">
        <v>1</v>
      </c>
      <c r="L479" s="16">
        <v>0.81322550000000005</v>
      </c>
      <c r="M479" s="16">
        <v>-4.3522999999999999E-2</v>
      </c>
      <c r="N479" s="16">
        <v>1.1891529999999999</v>
      </c>
      <c r="O479" s="16">
        <v>0.2665669</v>
      </c>
      <c r="P479" s="16">
        <v>1.212785</v>
      </c>
      <c r="Q479" s="16">
        <v>-0.89847699999999997</v>
      </c>
      <c r="R479" s="16">
        <v>0.69350000000000001</v>
      </c>
      <c r="S479" s="16">
        <v>4.3400000000000001E-2</v>
      </c>
      <c r="T479" s="16">
        <v>1.0999999999999999E-2</v>
      </c>
      <c r="U479" s="16">
        <v>5.4100999999999999</v>
      </c>
      <c r="V479" s="16">
        <v>50.164999999999999</v>
      </c>
      <c r="W479" s="16">
        <v>13.25</v>
      </c>
      <c r="X479" s="16">
        <v>427.608</v>
      </c>
      <c r="Y479" s="16">
        <v>54.848199999999999</v>
      </c>
      <c r="Z479" s="16">
        <v>0.1464</v>
      </c>
      <c r="AA479" s="16">
        <v>-0.89814579999999999</v>
      </c>
      <c r="AB479" s="16">
        <v>0.22</v>
      </c>
      <c r="AC479" s="16">
        <v>13</v>
      </c>
      <c r="AD479" s="16">
        <v>52.1</v>
      </c>
      <c r="AE479" s="16">
        <v>43.605200000000004</v>
      </c>
      <c r="AF479" s="16">
        <v>108.87</v>
      </c>
      <c r="AG479" s="16">
        <v>367703</v>
      </c>
      <c r="AH479" s="16">
        <v>0.78659999999999997</v>
      </c>
      <c r="AI479" s="16">
        <v>94.5</v>
      </c>
      <c r="AJ479" s="16">
        <v>99.6</v>
      </c>
      <c r="AK479" s="16">
        <v>-1.5365</v>
      </c>
      <c r="AL479" s="16">
        <v>-0.72940000000000005</v>
      </c>
      <c r="AM479" s="16">
        <v>-1.1351</v>
      </c>
      <c r="AN479" s="16">
        <v>-0.13350000000000001</v>
      </c>
      <c r="AO479" s="16">
        <v>-1.1573</v>
      </c>
      <c r="AP479" s="16">
        <v>-1.0410999999999999</v>
      </c>
      <c r="AQ479" s="16">
        <v>1.1448</v>
      </c>
      <c r="AR479" s="16">
        <f t="shared" si="45"/>
        <v>1</v>
      </c>
      <c r="AS479" s="5">
        <f t="shared" si="44"/>
        <v>0.10506900000000008</v>
      </c>
    </row>
    <row r="480" spans="1:45" x14ac:dyDescent="0.25">
      <c r="A480" s="16" t="s">
        <v>405</v>
      </c>
      <c r="B480" s="16" t="s">
        <v>20</v>
      </c>
      <c r="C480" s="16" t="s">
        <v>219</v>
      </c>
      <c r="D480" s="16">
        <v>2011</v>
      </c>
      <c r="E480" s="16" t="s">
        <v>888</v>
      </c>
      <c r="F480" s="16" t="s">
        <v>593</v>
      </c>
      <c r="G480" s="10">
        <v>6376.39</v>
      </c>
      <c r="H480" s="73">
        <v>8.7603580000000001</v>
      </c>
      <c r="I480" s="16">
        <v>9473172</v>
      </c>
      <c r="J480" s="71">
        <v>0</v>
      </c>
      <c r="K480" s="71">
        <v>1</v>
      </c>
      <c r="L480" s="16">
        <v>0.81421619999999995</v>
      </c>
      <c r="M480" s="16">
        <v>-4.0661000000000003E-2</v>
      </c>
      <c r="N480" s="16">
        <v>1.2021930000000001</v>
      </c>
      <c r="O480" s="16">
        <v>0.26596249999999999</v>
      </c>
      <c r="P480" s="16">
        <v>1.224208</v>
      </c>
      <c r="Q480" s="16">
        <v>-0.92434150000000004</v>
      </c>
      <c r="R480" s="16">
        <v>0.7006</v>
      </c>
      <c r="S480" s="16">
        <v>4.19E-2</v>
      </c>
      <c r="T480" s="16">
        <v>1.15E-2</v>
      </c>
      <c r="U480" s="16">
        <v>4.8437999999999999</v>
      </c>
      <c r="V480" s="16">
        <v>52.722000000000001</v>
      </c>
      <c r="W480" s="16">
        <v>13.31</v>
      </c>
      <c r="X480" s="16">
        <v>429.80399999999997</v>
      </c>
      <c r="Y480" s="16">
        <v>57.915500000000002</v>
      </c>
      <c r="Z480" s="16">
        <v>0.1178</v>
      </c>
      <c r="AA480" s="16">
        <v>-0.85930810000000002</v>
      </c>
      <c r="AB480" s="16">
        <v>0.22</v>
      </c>
      <c r="AC480" s="16">
        <v>13</v>
      </c>
      <c r="AD480" s="16">
        <v>51.1</v>
      </c>
      <c r="AE480" s="16">
        <v>44.527000000000001</v>
      </c>
      <c r="AF480" s="16">
        <v>113.169</v>
      </c>
      <c r="AG480" s="16">
        <v>339913</v>
      </c>
      <c r="AH480" s="16">
        <v>0.79</v>
      </c>
      <c r="AI480" s="16">
        <v>94.4</v>
      </c>
      <c r="AJ480" s="16">
        <v>99.6</v>
      </c>
      <c r="AK480" s="16">
        <v>-1.6416999999999999</v>
      </c>
      <c r="AL480" s="16">
        <v>-0.72450000000000003</v>
      </c>
      <c r="AM480" s="16">
        <v>-1.0972999999999999</v>
      </c>
      <c r="AN480" s="16">
        <v>-0.1217</v>
      </c>
      <c r="AO480" s="16">
        <v>-1.2063999999999999</v>
      </c>
      <c r="AP480" s="16">
        <v>-1.0841000000000001</v>
      </c>
      <c r="AQ480" s="16">
        <v>1.1448</v>
      </c>
      <c r="AR480" s="16">
        <f t="shared" si="45"/>
        <v>1</v>
      </c>
      <c r="AS480" s="5">
        <f t="shared" si="44"/>
        <v>9.9069999999989999E-4</v>
      </c>
    </row>
    <row r="481" spans="1:45" x14ac:dyDescent="0.25">
      <c r="A481" s="16" t="s">
        <v>405</v>
      </c>
      <c r="B481" s="16" t="s">
        <v>20</v>
      </c>
      <c r="C481" s="16" t="s">
        <v>219</v>
      </c>
      <c r="D481" s="16">
        <v>2012</v>
      </c>
      <c r="E481" s="16" t="s">
        <v>887</v>
      </c>
      <c r="F481" s="16" t="s">
        <v>593</v>
      </c>
      <c r="G481" s="10">
        <v>6492.74</v>
      </c>
      <c r="H481" s="73">
        <v>8.7784399999999998</v>
      </c>
      <c r="I481" s="16">
        <v>9464495</v>
      </c>
      <c r="J481" s="71">
        <v>0</v>
      </c>
      <c r="K481" s="71">
        <v>1</v>
      </c>
      <c r="L481" s="16">
        <v>1.000478</v>
      </c>
      <c r="M481" s="16">
        <v>-6.8641099999999997E-2</v>
      </c>
      <c r="N481" s="16">
        <v>1.2869600000000001</v>
      </c>
      <c r="O481" s="16">
        <v>0.43133880000000002</v>
      </c>
      <c r="P481" s="16">
        <v>1.262049</v>
      </c>
      <c r="Q481" s="16">
        <v>-0.76926360000000005</v>
      </c>
      <c r="R481" s="16">
        <v>0.66710000000000003</v>
      </c>
      <c r="S481" s="16">
        <v>4.1799999999999997E-2</v>
      </c>
      <c r="T481" s="16">
        <v>1.0500000000000001E-2</v>
      </c>
      <c r="U481" s="16">
        <v>5.1211000000000002</v>
      </c>
      <c r="V481" s="16">
        <v>55.279000000000003</v>
      </c>
      <c r="W481" s="16">
        <v>13.37</v>
      </c>
      <c r="X481" s="16">
        <v>429.33699999999999</v>
      </c>
      <c r="Y481" s="16">
        <v>62.854199999999999</v>
      </c>
      <c r="Z481" s="16">
        <v>0.1416</v>
      </c>
      <c r="AA481" s="16">
        <v>-0.90202959999999999</v>
      </c>
      <c r="AB481" s="16">
        <v>0.22</v>
      </c>
      <c r="AC481" s="16">
        <v>13</v>
      </c>
      <c r="AD481" s="16">
        <v>52.2</v>
      </c>
      <c r="AE481" s="16">
        <v>46.857999999999997</v>
      </c>
      <c r="AF481" s="16">
        <v>113.518</v>
      </c>
      <c r="AG481" s="16">
        <v>325433</v>
      </c>
      <c r="AH481" s="16">
        <v>0.82050000000000001</v>
      </c>
      <c r="AI481" s="16">
        <v>94.4</v>
      </c>
      <c r="AJ481" s="16">
        <v>99.7</v>
      </c>
      <c r="AK481" s="16">
        <v>-1.5504</v>
      </c>
      <c r="AL481" s="16">
        <v>-0.5232</v>
      </c>
      <c r="AM481" s="16">
        <v>-0.93279999999999996</v>
      </c>
      <c r="AN481" s="16">
        <v>2.12E-2</v>
      </c>
      <c r="AO481" s="16">
        <v>-1.0851</v>
      </c>
      <c r="AP481" s="16">
        <v>-0.9143</v>
      </c>
      <c r="AQ481" s="16">
        <v>1.1448</v>
      </c>
      <c r="AR481" s="16">
        <f t="shared" si="45"/>
        <v>1</v>
      </c>
      <c r="AS481" s="5">
        <f t="shared" si="44"/>
        <v>0.18626180000000003</v>
      </c>
    </row>
    <row r="482" spans="1:45" x14ac:dyDescent="0.25">
      <c r="A482" s="16" t="s">
        <v>405</v>
      </c>
      <c r="B482" s="16" t="s">
        <v>20</v>
      </c>
      <c r="C482" s="16" t="s">
        <v>219</v>
      </c>
      <c r="D482" s="16">
        <v>2013</v>
      </c>
      <c r="E482" s="16" t="s">
        <v>874</v>
      </c>
      <c r="F482" s="16" t="s">
        <v>593</v>
      </c>
      <c r="G482" s="10">
        <v>6558.19</v>
      </c>
      <c r="H482" s="73">
        <v>8.7884689999999992</v>
      </c>
      <c r="I482" s="16">
        <v>9465997</v>
      </c>
      <c r="J482" s="71">
        <v>0</v>
      </c>
      <c r="K482" s="71">
        <v>1</v>
      </c>
      <c r="L482" s="16">
        <v>1.089162</v>
      </c>
      <c r="M482" s="16">
        <v>-8.4205699999999994E-2</v>
      </c>
      <c r="N482" s="16">
        <v>1.382207</v>
      </c>
      <c r="O482" s="16">
        <v>0.51052359999999997</v>
      </c>
      <c r="P482" s="16">
        <v>1.298529</v>
      </c>
      <c r="Q482" s="16">
        <v>-0.77063910000000002</v>
      </c>
      <c r="R482" s="16">
        <v>0.67359999999999998</v>
      </c>
      <c r="S482" s="16">
        <v>3.6499999999999998E-2</v>
      </c>
      <c r="T482" s="16">
        <v>1.06E-2</v>
      </c>
      <c r="U482" s="16">
        <v>5.1759000000000004</v>
      </c>
      <c r="V482" s="16">
        <v>57.835999999999999</v>
      </c>
      <c r="W482" s="16">
        <v>13.43</v>
      </c>
      <c r="X482" s="16">
        <v>434.18200000000002</v>
      </c>
      <c r="Y482" s="16">
        <v>66.2423</v>
      </c>
      <c r="Z482" s="16">
        <v>0.1527</v>
      </c>
      <c r="AA482" s="16">
        <v>-0.85930810000000002</v>
      </c>
      <c r="AB482" s="16">
        <v>0.22</v>
      </c>
      <c r="AC482" s="16">
        <v>13</v>
      </c>
      <c r="AD482" s="16">
        <v>51.1</v>
      </c>
      <c r="AE482" s="16">
        <v>47.758400000000002</v>
      </c>
      <c r="AF482" s="16">
        <v>118.786</v>
      </c>
      <c r="AG482" s="16">
        <v>332844</v>
      </c>
      <c r="AH482" s="16">
        <v>0.83260000000000001</v>
      </c>
      <c r="AI482" s="16">
        <v>94.4</v>
      </c>
      <c r="AJ482" s="16">
        <v>99.7</v>
      </c>
      <c r="AK482" s="16">
        <v>-1.5419</v>
      </c>
      <c r="AL482" s="16">
        <v>-0.51890000000000003</v>
      </c>
      <c r="AM482" s="16">
        <v>-0.93389999999999995</v>
      </c>
      <c r="AN482" s="16">
        <v>-4.1599999999999998E-2</v>
      </c>
      <c r="AO482" s="16">
        <v>-1.0825</v>
      </c>
      <c r="AP482" s="16">
        <v>-0.88190000000000002</v>
      </c>
      <c r="AQ482" s="16">
        <v>1.1448</v>
      </c>
      <c r="AR482" s="16">
        <f t="shared" si="45"/>
        <v>1</v>
      </c>
      <c r="AS482" s="5">
        <f t="shared" si="44"/>
        <v>8.8683999999999985E-2</v>
      </c>
    </row>
    <row r="483" spans="1:45" x14ac:dyDescent="0.25">
      <c r="A483" s="16" t="s">
        <v>405</v>
      </c>
      <c r="B483" s="16" t="s">
        <v>20</v>
      </c>
      <c r="C483" s="16" t="s">
        <v>219</v>
      </c>
      <c r="D483" s="16">
        <v>2014</v>
      </c>
      <c r="E483" s="16" t="s">
        <v>884</v>
      </c>
      <c r="F483" s="16" t="s">
        <v>593</v>
      </c>
      <c r="G483" s="10">
        <v>6665.19</v>
      </c>
      <c r="H483" s="73">
        <v>8.8046539999999993</v>
      </c>
      <c r="I483" s="16">
        <v>9474511</v>
      </c>
      <c r="J483" s="71">
        <v>0</v>
      </c>
      <c r="K483" s="71">
        <v>1</v>
      </c>
      <c r="L483" s="16">
        <v>1.205236</v>
      </c>
      <c r="M483" s="16">
        <v>-0.1357507</v>
      </c>
      <c r="N483" s="16">
        <v>1.418838</v>
      </c>
      <c r="O483" s="16">
        <v>0.59294590000000003</v>
      </c>
      <c r="P483" s="16">
        <v>1.3178129999999999</v>
      </c>
      <c r="Q483" s="16">
        <v>-0.59581799999999996</v>
      </c>
      <c r="R483" s="16">
        <v>0.6552</v>
      </c>
      <c r="S483" s="16">
        <v>1.6899999999999998E-2</v>
      </c>
      <c r="T483" s="16">
        <v>1.41E-2</v>
      </c>
      <c r="U483" s="16">
        <v>4.9874999999999998</v>
      </c>
      <c r="V483" s="16">
        <v>60.393000000000001</v>
      </c>
      <c r="W483" s="16">
        <v>13.49</v>
      </c>
      <c r="X483" s="16">
        <v>433.846</v>
      </c>
      <c r="Y483" s="16">
        <v>69.394000000000005</v>
      </c>
      <c r="Z483" s="16">
        <v>0.15079999999999999</v>
      </c>
      <c r="AA483" s="16">
        <v>-0.91251579999999999</v>
      </c>
      <c r="AB483" s="16">
        <v>0.22</v>
      </c>
      <c r="AC483" s="16">
        <v>13</v>
      </c>
      <c r="AD483" s="16">
        <v>52.47</v>
      </c>
      <c r="AE483" s="16">
        <v>48.501300000000001</v>
      </c>
      <c r="AF483" s="16">
        <v>122.501</v>
      </c>
      <c r="AG483" s="16">
        <v>321155</v>
      </c>
      <c r="AH483" s="16">
        <v>0.84460000000000002</v>
      </c>
      <c r="AI483" s="16">
        <v>94.3</v>
      </c>
      <c r="AJ483" s="16">
        <v>99.7</v>
      </c>
      <c r="AK483" s="16">
        <v>-1.4462999999999999</v>
      </c>
      <c r="AL483" s="16">
        <v>-0.3206</v>
      </c>
      <c r="AM483" s="16">
        <v>-0.49580000000000002</v>
      </c>
      <c r="AN483" s="16">
        <v>0.12470000000000001</v>
      </c>
      <c r="AO483" s="16">
        <v>-1.0449999999999999</v>
      </c>
      <c r="AP483" s="16">
        <v>-0.81299999999999994</v>
      </c>
      <c r="AQ483" s="16">
        <v>1.1448</v>
      </c>
      <c r="AR483" s="16">
        <f t="shared" si="45"/>
        <v>1</v>
      </c>
      <c r="AS483" s="5">
        <f t="shared" si="44"/>
        <v>0.11607400000000001</v>
      </c>
    </row>
    <row r="484" spans="1:45" x14ac:dyDescent="0.25">
      <c r="A484" s="16" t="s">
        <v>409</v>
      </c>
      <c r="B484" s="16" t="s">
        <v>22</v>
      </c>
      <c r="C484" s="16" t="s">
        <v>225</v>
      </c>
      <c r="D484" s="16">
        <v>1985</v>
      </c>
      <c r="E484" s="16" t="s">
        <v>960</v>
      </c>
      <c r="F484" s="16" t="s">
        <v>592</v>
      </c>
      <c r="G484" s="10">
        <v>1343.78</v>
      </c>
      <c r="H484" s="73">
        <v>7.2032389999999999</v>
      </c>
      <c r="I484" s="16" t="s">
        <v>6700</v>
      </c>
      <c r="K484" s="71">
        <v>1.0189999999999999</v>
      </c>
      <c r="L484" s="16">
        <v>-1.106538</v>
      </c>
      <c r="M484" s="16">
        <v>-0.53201880000000001</v>
      </c>
      <c r="N484" s="16">
        <v>-0.41371479999999999</v>
      </c>
      <c r="O484" s="16">
        <v>-0.74071580000000004</v>
      </c>
      <c r="P484" s="16">
        <v>-1.0076069999999999</v>
      </c>
      <c r="Q484" s="16">
        <v>0.2799085</v>
      </c>
      <c r="R484" s="16">
        <v>0.28110000000000002</v>
      </c>
      <c r="S484" s="16">
        <v>8.4999999999999995E-4</v>
      </c>
      <c r="T484" s="16">
        <v>0</v>
      </c>
      <c r="U484" s="16">
        <v>4.0430999999999999</v>
      </c>
      <c r="V484" s="16">
        <v>12.47</v>
      </c>
      <c r="W484" s="16">
        <v>4.9000000000000004</v>
      </c>
      <c r="X484" s="16">
        <v>404.79500000000002</v>
      </c>
      <c r="Y484" s="16">
        <v>31.0778</v>
      </c>
      <c r="Z484" s="16">
        <v>0.1166</v>
      </c>
      <c r="AA484" s="16">
        <v>0.39451819999999999</v>
      </c>
      <c r="AB484" s="16">
        <v>0.43</v>
      </c>
      <c r="AC484" s="16">
        <v>22.86</v>
      </c>
      <c r="AD484" s="16">
        <v>34.39</v>
      </c>
      <c r="AE484" s="16">
        <v>2.6278999999999999</v>
      </c>
      <c r="AF484" s="16">
        <v>0</v>
      </c>
      <c r="AG484" s="16">
        <v>28591.9</v>
      </c>
      <c r="AH484" s="16">
        <v>7.1999999999999998E-3</v>
      </c>
      <c r="AI484" s="16">
        <v>24.224399999999999</v>
      </c>
      <c r="AJ484" s="16">
        <v>65.014399999999995</v>
      </c>
      <c r="AK484" s="16">
        <v>0.2288</v>
      </c>
      <c r="AL484" s="16">
        <v>-0.53349999999999997</v>
      </c>
      <c r="AM484" s="16">
        <v>5.45E-2</v>
      </c>
      <c r="AN484" s="16">
        <v>-0.36609999999999998</v>
      </c>
      <c r="AO484" s="16">
        <v>1.0728</v>
      </c>
      <c r="AP484" s="16">
        <v>0.34210000000000002</v>
      </c>
      <c r="AQ484" s="16">
        <v>4.4169</v>
      </c>
      <c r="AR484" s="16">
        <f t="shared" si="45"/>
        <v>1</v>
      </c>
      <c r="AS484" s="5">
        <f t="shared" si="44"/>
        <v>0</v>
      </c>
    </row>
    <row r="485" spans="1:45" x14ac:dyDescent="0.25">
      <c r="A485" s="16" t="s">
        <v>409</v>
      </c>
      <c r="B485" s="16" t="s">
        <v>22</v>
      </c>
      <c r="C485" s="16" t="s">
        <v>225</v>
      </c>
      <c r="D485" s="16">
        <v>1986</v>
      </c>
      <c r="E485" s="16" t="s">
        <v>978</v>
      </c>
      <c r="F485" s="16" t="s">
        <v>592</v>
      </c>
      <c r="G485" s="10">
        <v>1283.0899999999999</v>
      </c>
      <c r="H485" s="73">
        <v>7.1570270000000002</v>
      </c>
      <c r="I485" s="16" t="s">
        <v>6700</v>
      </c>
      <c r="J485" s="71">
        <v>-4.1000000000000002E-2</v>
      </c>
      <c r="K485" s="71">
        <v>0.97699999999999998</v>
      </c>
      <c r="L485" s="16">
        <v>-1.0979989999999999</v>
      </c>
      <c r="M485" s="16">
        <v>-0.52995219999999998</v>
      </c>
      <c r="N485" s="16">
        <v>-0.36826540000000002</v>
      </c>
      <c r="O485" s="16">
        <v>-0.75620540000000003</v>
      </c>
      <c r="P485" s="16">
        <v>-0.99126040000000004</v>
      </c>
      <c r="Q485" s="16">
        <v>0.24956819999999999</v>
      </c>
      <c r="R485" s="16">
        <v>0.28110000000000002</v>
      </c>
      <c r="S485" s="16">
        <v>1.15E-3</v>
      </c>
      <c r="T485" s="16">
        <v>1E-4</v>
      </c>
      <c r="U485" s="16">
        <v>4.1577000000000002</v>
      </c>
      <c r="V485" s="16">
        <v>13.416</v>
      </c>
      <c r="W485" s="16">
        <v>5.1479999999999997</v>
      </c>
      <c r="X485" s="16">
        <v>404.49900000000002</v>
      </c>
      <c r="Y485" s="16">
        <v>31.7271</v>
      </c>
      <c r="Z485" s="16">
        <v>9.9699999999999997E-2</v>
      </c>
      <c r="AA485" s="16">
        <v>0.38830409999999999</v>
      </c>
      <c r="AB485" s="16">
        <v>0.43</v>
      </c>
      <c r="AC485" s="16">
        <v>22.86</v>
      </c>
      <c r="AD485" s="16">
        <v>34.549999999999997</v>
      </c>
      <c r="AE485" s="16">
        <v>2.5834999999999999</v>
      </c>
      <c r="AF485" s="16">
        <v>0</v>
      </c>
      <c r="AG485" s="16">
        <v>29016</v>
      </c>
      <c r="AH485" s="16">
        <v>9.9000000000000008E-3</v>
      </c>
      <c r="AI485" s="16">
        <v>25.1189</v>
      </c>
      <c r="AJ485" s="16">
        <v>65.890500000000003</v>
      </c>
      <c r="AK485" s="16">
        <v>0.217</v>
      </c>
      <c r="AL485" s="16">
        <v>-0.53600000000000003</v>
      </c>
      <c r="AM485" s="16">
        <v>3.1399999999999997E-2</v>
      </c>
      <c r="AN485" s="16">
        <v>-0.37240000000000001</v>
      </c>
      <c r="AO485" s="16">
        <v>1.0001</v>
      </c>
      <c r="AP485" s="16">
        <v>0.28939999999999999</v>
      </c>
      <c r="AQ485" s="16">
        <v>4.4169</v>
      </c>
      <c r="AR485" s="16">
        <f t="shared" si="45"/>
        <v>1</v>
      </c>
      <c r="AS485" s="5">
        <f t="shared" si="44"/>
        <v>8.5390000000000743E-3</v>
      </c>
    </row>
    <row r="486" spans="1:45" x14ac:dyDescent="0.25">
      <c r="A486" s="16" t="s">
        <v>409</v>
      </c>
      <c r="B486" s="16" t="s">
        <v>22</v>
      </c>
      <c r="C486" s="16" t="s">
        <v>225</v>
      </c>
      <c r="D486" s="16">
        <v>1987</v>
      </c>
      <c r="E486" s="16" t="s">
        <v>979</v>
      </c>
      <c r="F486" s="16" t="s">
        <v>592</v>
      </c>
      <c r="G486" s="10">
        <v>1288.9000000000001</v>
      </c>
      <c r="H486" s="73">
        <v>7.1615479999999998</v>
      </c>
      <c r="I486" s="16" t="s">
        <v>6700</v>
      </c>
      <c r="J486" s="71">
        <v>-2E-3</v>
      </c>
      <c r="K486" s="71">
        <v>0.97499999999999998</v>
      </c>
      <c r="L486" s="16">
        <v>-1.075377</v>
      </c>
      <c r="M486" s="16">
        <v>-0.52788570000000001</v>
      </c>
      <c r="N486" s="16">
        <v>-0.33149909999999999</v>
      </c>
      <c r="O486" s="16">
        <v>-0.73306070000000001</v>
      </c>
      <c r="P486" s="16">
        <v>-0.97474769999999999</v>
      </c>
      <c r="Q486" s="16">
        <v>0.2191765</v>
      </c>
      <c r="R486" s="16">
        <v>0.28110000000000002</v>
      </c>
      <c r="S486" s="16">
        <v>1.4499999999999999E-3</v>
      </c>
      <c r="T486" s="16">
        <v>2.0000000000000001E-4</v>
      </c>
      <c r="U486" s="16">
        <v>4.2724000000000002</v>
      </c>
      <c r="V486" s="16">
        <v>14.362</v>
      </c>
      <c r="W486" s="16">
        <v>5.3959999999999999</v>
      </c>
      <c r="X486" s="16">
        <v>402.84100000000001</v>
      </c>
      <c r="Y486" s="16">
        <v>32.376399999999997</v>
      </c>
      <c r="Z486" s="16">
        <v>0.10340000000000001</v>
      </c>
      <c r="AA486" s="16">
        <v>0.38170159999999997</v>
      </c>
      <c r="AB486" s="16">
        <v>0.43</v>
      </c>
      <c r="AC486" s="16">
        <v>22.86</v>
      </c>
      <c r="AD486" s="16">
        <v>34.72</v>
      </c>
      <c r="AE486" s="16">
        <v>2.5943000000000001</v>
      </c>
      <c r="AF486" s="16">
        <v>0</v>
      </c>
      <c r="AG486" s="16">
        <v>28462.1</v>
      </c>
      <c r="AH486" s="16">
        <v>1.2500000000000001E-2</v>
      </c>
      <c r="AI486" s="16">
        <v>26.013300000000001</v>
      </c>
      <c r="AJ486" s="16">
        <v>66.766599999999997</v>
      </c>
      <c r="AK486" s="16">
        <v>0.2051</v>
      </c>
      <c r="AL486" s="16">
        <v>-0.53849999999999998</v>
      </c>
      <c r="AM486" s="16">
        <v>8.3000000000000001E-3</v>
      </c>
      <c r="AN486" s="16">
        <v>-0.37880000000000003</v>
      </c>
      <c r="AO486" s="16">
        <v>0.92730000000000001</v>
      </c>
      <c r="AP486" s="16">
        <v>0.23669999999999999</v>
      </c>
      <c r="AQ486" s="16">
        <v>4.4169</v>
      </c>
      <c r="AR486" s="16">
        <f t="shared" si="45"/>
        <v>1</v>
      </c>
      <c r="AS486" s="5">
        <f t="shared" si="44"/>
        <v>2.262199999999992E-2</v>
      </c>
    </row>
    <row r="487" spans="1:45" x14ac:dyDescent="0.25">
      <c r="A487" s="16" t="s">
        <v>409</v>
      </c>
      <c r="B487" s="16" t="s">
        <v>22</v>
      </c>
      <c r="C487" s="16" t="s">
        <v>225</v>
      </c>
      <c r="D487" s="16">
        <v>1988</v>
      </c>
      <c r="E487" s="16" t="s">
        <v>981</v>
      </c>
      <c r="F487" s="16" t="s">
        <v>592</v>
      </c>
      <c r="G487" s="10">
        <v>1300.6400000000001</v>
      </c>
      <c r="H487" s="73">
        <v>7.1706130000000003</v>
      </c>
      <c r="I487" s="16" t="s">
        <v>6700</v>
      </c>
      <c r="J487" s="71">
        <v>2.1999999999999999E-2</v>
      </c>
      <c r="K487" s="71">
        <v>0.997</v>
      </c>
      <c r="L487" s="16">
        <v>-1.040867</v>
      </c>
      <c r="M487" s="16">
        <v>-0.52768309999999996</v>
      </c>
      <c r="N487" s="16">
        <v>-0.2823658</v>
      </c>
      <c r="O487" s="16">
        <v>-0.69453699999999996</v>
      </c>
      <c r="P487" s="16">
        <v>-0.95805980000000002</v>
      </c>
      <c r="Q487" s="16">
        <v>0.1887674</v>
      </c>
      <c r="R487" s="16">
        <v>0.28110000000000002</v>
      </c>
      <c r="S487" s="16">
        <v>1.75E-3</v>
      </c>
      <c r="T487" s="16">
        <v>1E-4</v>
      </c>
      <c r="U487" s="16">
        <v>4.3869999999999996</v>
      </c>
      <c r="V487" s="16">
        <v>15.308</v>
      </c>
      <c r="W487" s="16">
        <v>5.6440000000000001</v>
      </c>
      <c r="X487" s="16">
        <v>403.12200000000001</v>
      </c>
      <c r="Y487" s="16">
        <v>33.025599999999997</v>
      </c>
      <c r="Z487" s="16">
        <v>0.1154</v>
      </c>
      <c r="AA487" s="16">
        <v>0.37548759999999998</v>
      </c>
      <c r="AB487" s="16">
        <v>0.43</v>
      </c>
      <c r="AC487" s="16">
        <v>22.86</v>
      </c>
      <c r="AD487" s="16">
        <v>34.880000000000003</v>
      </c>
      <c r="AE487" s="16">
        <v>2.5503</v>
      </c>
      <c r="AF487" s="16">
        <v>0</v>
      </c>
      <c r="AG487" s="16">
        <v>29547.4</v>
      </c>
      <c r="AH487" s="16">
        <v>1.52E-2</v>
      </c>
      <c r="AI487" s="16">
        <v>26.907699999999998</v>
      </c>
      <c r="AJ487" s="16">
        <v>67.642700000000005</v>
      </c>
      <c r="AK487" s="16">
        <v>0.1933</v>
      </c>
      <c r="AL487" s="16">
        <v>-0.54110000000000003</v>
      </c>
      <c r="AM487" s="16">
        <v>-1.4800000000000001E-2</v>
      </c>
      <c r="AN487" s="16">
        <v>-0.38519999999999999</v>
      </c>
      <c r="AO487" s="16">
        <v>0.85450000000000004</v>
      </c>
      <c r="AP487" s="16">
        <v>0.18390000000000001</v>
      </c>
      <c r="AQ487" s="16">
        <v>4.4169</v>
      </c>
      <c r="AR487" s="16">
        <f t="shared" si="45"/>
        <v>1</v>
      </c>
      <c r="AS487" s="5">
        <f t="shared" si="44"/>
        <v>3.4510000000000041E-2</v>
      </c>
    </row>
    <row r="488" spans="1:45" x14ac:dyDescent="0.25">
      <c r="A488" s="16" t="s">
        <v>409</v>
      </c>
      <c r="B488" s="16" t="s">
        <v>22</v>
      </c>
      <c r="C488" s="16" t="s">
        <v>225</v>
      </c>
      <c r="D488" s="16">
        <v>1989</v>
      </c>
      <c r="E488" s="16" t="s">
        <v>983</v>
      </c>
      <c r="F488" s="16" t="s">
        <v>592</v>
      </c>
      <c r="G488" s="10">
        <v>1323.78</v>
      </c>
      <c r="H488" s="73">
        <v>7.1882489999999999</v>
      </c>
      <c r="I488" s="16" t="s">
        <v>6700</v>
      </c>
      <c r="J488" s="71">
        <v>-5.0000000000000001E-3</v>
      </c>
      <c r="K488" s="71">
        <v>0.99199999999999999</v>
      </c>
      <c r="L488" s="16">
        <v>-1.0204</v>
      </c>
      <c r="M488" s="16">
        <v>-0.52523839999999999</v>
      </c>
      <c r="N488" s="16">
        <v>-0.23882819999999999</v>
      </c>
      <c r="O488" s="16">
        <v>-0.68410179999999998</v>
      </c>
      <c r="P488" s="16">
        <v>-0.94038460000000001</v>
      </c>
      <c r="Q488" s="16">
        <v>0.15840940000000001</v>
      </c>
      <c r="R488" s="16">
        <v>0.28110000000000002</v>
      </c>
      <c r="S488" s="16">
        <v>2.15E-3</v>
      </c>
      <c r="T488" s="16">
        <v>2.0000000000000001E-4</v>
      </c>
      <c r="U488" s="16">
        <v>4.5016999999999996</v>
      </c>
      <c r="V488" s="16">
        <v>16.254000000000001</v>
      </c>
      <c r="W488" s="16">
        <v>5.8920000000000003</v>
      </c>
      <c r="X488" s="16">
        <v>402.52499999999998</v>
      </c>
      <c r="Y488" s="16">
        <v>33.674900000000001</v>
      </c>
      <c r="Z488" s="16">
        <v>0.1123</v>
      </c>
      <c r="AA488" s="16">
        <v>0.36888530000000003</v>
      </c>
      <c r="AB488" s="16">
        <v>0.43</v>
      </c>
      <c r="AC488" s="16">
        <v>22.86</v>
      </c>
      <c r="AD488" s="16">
        <v>35.049999999999997</v>
      </c>
      <c r="AE488" s="16">
        <v>2.5609000000000002</v>
      </c>
      <c r="AF488" s="16">
        <v>0</v>
      </c>
      <c r="AG488" s="16">
        <v>31191.200000000001</v>
      </c>
      <c r="AH488" s="16">
        <v>1.7899999999999999E-2</v>
      </c>
      <c r="AI488" s="16">
        <v>27.802199999999999</v>
      </c>
      <c r="AJ488" s="16">
        <v>68.518799999999999</v>
      </c>
      <c r="AK488" s="16">
        <v>0.18140000000000001</v>
      </c>
      <c r="AL488" s="16">
        <v>-0.54359999999999997</v>
      </c>
      <c r="AM488" s="16">
        <v>-3.7900000000000003E-2</v>
      </c>
      <c r="AN488" s="16">
        <v>-0.39150000000000001</v>
      </c>
      <c r="AO488" s="16">
        <v>0.78180000000000005</v>
      </c>
      <c r="AP488" s="16">
        <v>0.13120000000000001</v>
      </c>
      <c r="AQ488" s="16">
        <v>4.4169</v>
      </c>
      <c r="AR488" s="16">
        <f t="shared" si="45"/>
        <v>1</v>
      </c>
      <c r="AS488" s="5">
        <f t="shared" si="44"/>
        <v>2.0467000000000013E-2</v>
      </c>
    </row>
    <row r="489" spans="1:45" x14ac:dyDescent="0.25">
      <c r="A489" s="16" t="s">
        <v>409</v>
      </c>
      <c r="B489" s="16" t="s">
        <v>22</v>
      </c>
      <c r="C489" s="16" t="s">
        <v>225</v>
      </c>
      <c r="D489" s="16">
        <v>1990</v>
      </c>
      <c r="E489" s="16" t="s">
        <v>968</v>
      </c>
      <c r="F489" s="16" t="s">
        <v>592</v>
      </c>
      <c r="G489" s="10">
        <v>1358.24</v>
      </c>
      <c r="H489" s="73">
        <v>7.213946</v>
      </c>
      <c r="I489" s="16" t="s">
        <v>6700</v>
      </c>
      <c r="J489" s="71">
        <v>3.0000000000000001E-3</v>
      </c>
      <c r="K489" s="71">
        <v>0.995</v>
      </c>
      <c r="L489" s="16">
        <v>-1.0168250000000001</v>
      </c>
      <c r="M489" s="16">
        <v>-0.52467109999999995</v>
      </c>
      <c r="N489" s="16">
        <v>-0.19659180000000001</v>
      </c>
      <c r="O489" s="16">
        <v>-0.69691990000000004</v>
      </c>
      <c r="P489" s="16">
        <v>-0.93285830000000003</v>
      </c>
      <c r="Q489" s="16">
        <v>0.1280355</v>
      </c>
      <c r="R489" s="16">
        <v>0.28110000000000002</v>
      </c>
      <c r="S489" s="16">
        <v>2.3E-3</v>
      </c>
      <c r="T489" s="16">
        <v>2.0000000000000001E-4</v>
      </c>
      <c r="U489" s="16">
        <v>4.6162999999999998</v>
      </c>
      <c r="V489" s="16">
        <v>17.2</v>
      </c>
      <c r="W489" s="16">
        <v>6.14</v>
      </c>
      <c r="X489" s="16">
        <v>401.726</v>
      </c>
      <c r="Y489" s="16">
        <v>34.324199999999998</v>
      </c>
      <c r="Z489" s="16">
        <v>9.69E-2</v>
      </c>
      <c r="AA489" s="16">
        <v>0.36305959999999998</v>
      </c>
      <c r="AB489" s="16">
        <v>0.43</v>
      </c>
      <c r="AC489" s="16">
        <v>22.86</v>
      </c>
      <c r="AD489" s="16">
        <v>35.200000000000003</v>
      </c>
      <c r="AE489" s="16">
        <v>2.6888999999999998</v>
      </c>
      <c r="AF489" s="16">
        <v>0</v>
      </c>
      <c r="AG489" s="16">
        <v>33721.1</v>
      </c>
      <c r="AH489" s="16">
        <v>2.6800000000000001E-2</v>
      </c>
      <c r="AI489" s="16">
        <v>28.4</v>
      </c>
      <c r="AJ489" s="16">
        <v>68.2</v>
      </c>
      <c r="AK489" s="16">
        <v>0.1696</v>
      </c>
      <c r="AL489" s="16">
        <v>-0.54610000000000003</v>
      </c>
      <c r="AM489" s="16">
        <v>-6.0999999999999999E-2</v>
      </c>
      <c r="AN489" s="16">
        <v>-0.39789999999999998</v>
      </c>
      <c r="AO489" s="16">
        <v>0.70899999999999996</v>
      </c>
      <c r="AP489" s="16">
        <v>7.85E-2</v>
      </c>
      <c r="AQ489" s="16">
        <v>4.4169</v>
      </c>
      <c r="AR489" s="16">
        <f t="shared" si="45"/>
        <v>1</v>
      </c>
      <c r="AS489" s="5">
        <f t="shared" si="44"/>
        <v>3.5749999999998838E-3</v>
      </c>
    </row>
    <row r="490" spans="1:45" x14ac:dyDescent="0.25">
      <c r="A490" s="16" t="s">
        <v>409</v>
      </c>
      <c r="B490" s="16" t="s">
        <v>22</v>
      </c>
      <c r="C490" s="16" t="s">
        <v>225</v>
      </c>
      <c r="D490" s="16">
        <v>1991</v>
      </c>
      <c r="E490" s="16" t="s">
        <v>967</v>
      </c>
      <c r="F490" s="16" t="s">
        <v>592</v>
      </c>
      <c r="G490" s="10">
        <v>1401.91</v>
      </c>
      <c r="H490" s="73">
        <v>7.24559</v>
      </c>
      <c r="I490" s="16" t="s">
        <v>6700</v>
      </c>
      <c r="J490" s="71">
        <v>1.2E-2</v>
      </c>
      <c r="K490" s="71">
        <v>1.0069999999999999</v>
      </c>
      <c r="L490" s="16">
        <v>-0.99409069999999999</v>
      </c>
      <c r="M490" s="16">
        <v>-0.52542750000000005</v>
      </c>
      <c r="N490" s="16">
        <v>-0.1628182</v>
      </c>
      <c r="O490" s="16">
        <v>-0.67494960000000004</v>
      </c>
      <c r="P490" s="16">
        <v>-0.90947789999999995</v>
      </c>
      <c r="Q490" s="16">
        <v>9.7660399999999994E-2</v>
      </c>
      <c r="R490" s="16">
        <v>0.28110000000000002</v>
      </c>
      <c r="S490" s="16">
        <v>2.0999999999999999E-3</v>
      </c>
      <c r="T490" s="16">
        <v>2.0000000000000001E-4</v>
      </c>
      <c r="U490" s="16">
        <v>4.7309999999999999</v>
      </c>
      <c r="V490" s="16">
        <v>18.015999999999998</v>
      </c>
      <c r="W490" s="16">
        <v>6.2679999999999998</v>
      </c>
      <c r="X490" s="16">
        <v>401.17</v>
      </c>
      <c r="Y490" s="16">
        <v>34.973500000000001</v>
      </c>
      <c r="Z490" s="16">
        <v>0.104</v>
      </c>
      <c r="AA490" s="16">
        <v>0.37859470000000001</v>
      </c>
      <c r="AB490" s="16">
        <v>0.43</v>
      </c>
      <c r="AC490" s="16">
        <v>22.86</v>
      </c>
      <c r="AD490" s="16">
        <v>34.799999999999997</v>
      </c>
      <c r="AE490" s="16">
        <v>2.9333</v>
      </c>
      <c r="AF490" s="16">
        <v>4.1999999999999997E-3</v>
      </c>
      <c r="AG490" s="16">
        <v>32549.1</v>
      </c>
      <c r="AH490" s="16">
        <v>2.69E-2</v>
      </c>
      <c r="AI490" s="16">
        <v>29.4</v>
      </c>
      <c r="AJ490" s="16">
        <v>69.5</v>
      </c>
      <c r="AK490" s="16">
        <v>0.15770000000000001</v>
      </c>
      <c r="AL490" s="16">
        <v>-0.54869999999999997</v>
      </c>
      <c r="AM490" s="16">
        <v>-8.4099999999999994E-2</v>
      </c>
      <c r="AN490" s="16">
        <v>-0.4042</v>
      </c>
      <c r="AO490" s="16">
        <v>0.63629999999999998</v>
      </c>
      <c r="AP490" s="16">
        <v>2.58E-2</v>
      </c>
      <c r="AQ490" s="16">
        <v>4.4169</v>
      </c>
      <c r="AR490" s="16">
        <f t="shared" si="45"/>
        <v>1</v>
      </c>
      <c r="AS490" s="5">
        <f t="shared" si="44"/>
        <v>2.2734300000000096E-2</v>
      </c>
    </row>
    <row r="491" spans="1:45" x14ac:dyDescent="0.25">
      <c r="A491" s="16" t="s">
        <v>409</v>
      </c>
      <c r="B491" s="16" t="s">
        <v>22</v>
      </c>
      <c r="C491" s="16" t="s">
        <v>225</v>
      </c>
      <c r="D491" s="16">
        <v>1992</v>
      </c>
      <c r="E491" s="16" t="s">
        <v>961</v>
      </c>
      <c r="F491" s="16" t="s">
        <v>592</v>
      </c>
      <c r="G491" s="10">
        <v>1397.18</v>
      </c>
      <c r="H491" s="73">
        <v>7.2422110000000002</v>
      </c>
      <c r="I491" s="16" t="s">
        <v>6700</v>
      </c>
      <c r="J491" s="71">
        <v>-1.9E-2</v>
      </c>
      <c r="K491" s="71">
        <v>0.98799999999999999</v>
      </c>
      <c r="L491" s="16">
        <v>-0.96935760000000004</v>
      </c>
      <c r="M491" s="16">
        <v>-0.52353660000000002</v>
      </c>
      <c r="N491" s="16">
        <v>-0.12180879999999999</v>
      </c>
      <c r="O491" s="16">
        <v>-0.65618399999999999</v>
      </c>
      <c r="P491" s="16">
        <v>-0.88798569999999999</v>
      </c>
      <c r="Q491" s="16">
        <v>6.7286499999999999E-2</v>
      </c>
      <c r="R491" s="16">
        <v>0.28110000000000002</v>
      </c>
      <c r="S491" s="16">
        <v>2.5999999999999999E-3</v>
      </c>
      <c r="T491" s="16">
        <v>2.0000000000000001E-4</v>
      </c>
      <c r="U491" s="16">
        <v>4.8456000000000001</v>
      </c>
      <c r="V491" s="16">
        <v>18.832000000000001</v>
      </c>
      <c r="W491" s="16">
        <v>6.3959999999999999</v>
      </c>
      <c r="X491" s="16">
        <v>401.75099999999998</v>
      </c>
      <c r="Y491" s="16">
        <v>35.622700000000002</v>
      </c>
      <c r="Z491" s="16">
        <v>0.1108</v>
      </c>
      <c r="AA491" s="16">
        <v>0.40189730000000001</v>
      </c>
      <c r="AB491" s="16">
        <v>0.43</v>
      </c>
      <c r="AC491" s="16">
        <v>22.86</v>
      </c>
      <c r="AD491" s="16">
        <v>34.200000000000003</v>
      </c>
      <c r="AE491" s="16">
        <v>2.9205000000000001</v>
      </c>
      <c r="AF491" s="16">
        <v>2.18E-2</v>
      </c>
      <c r="AG491" s="16">
        <v>33820.800000000003</v>
      </c>
      <c r="AH491" s="16">
        <v>2.7300000000000001E-2</v>
      </c>
      <c r="AI491" s="16">
        <v>30.4</v>
      </c>
      <c r="AJ491" s="16">
        <v>70.8</v>
      </c>
      <c r="AK491" s="16">
        <v>0.1459</v>
      </c>
      <c r="AL491" s="16">
        <v>-0.55120000000000002</v>
      </c>
      <c r="AM491" s="16">
        <v>-0.1072</v>
      </c>
      <c r="AN491" s="16">
        <v>-0.41060000000000002</v>
      </c>
      <c r="AO491" s="16">
        <v>0.5635</v>
      </c>
      <c r="AP491" s="16">
        <v>-2.69E-2</v>
      </c>
      <c r="AQ491" s="16">
        <v>4.4169</v>
      </c>
      <c r="AR491" s="16">
        <f t="shared" si="45"/>
        <v>1</v>
      </c>
      <c r="AS491" s="5">
        <f t="shared" si="44"/>
        <v>2.4733099999999952E-2</v>
      </c>
    </row>
    <row r="492" spans="1:45" x14ac:dyDescent="0.25">
      <c r="A492" s="16" t="s">
        <v>409</v>
      </c>
      <c r="B492" s="16" t="s">
        <v>22</v>
      </c>
      <c r="C492" s="16" t="s">
        <v>225</v>
      </c>
      <c r="D492" s="16">
        <v>1993</v>
      </c>
      <c r="E492" s="16" t="s">
        <v>982</v>
      </c>
      <c r="F492" s="16" t="s">
        <v>592</v>
      </c>
      <c r="G492" s="10">
        <v>1428.37</v>
      </c>
      <c r="H492" s="73">
        <v>7.2642860000000002</v>
      </c>
      <c r="I492" s="16" t="s">
        <v>6700</v>
      </c>
      <c r="J492" s="71">
        <v>3.0000000000000001E-3</v>
      </c>
      <c r="K492" s="71">
        <v>0.99</v>
      </c>
      <c r="L492" s="16">
        <v>-0.9296603</v>
      </c>
      <c r="M492" s="16">
        <v>-0.52109179999999999</v>
      </c>
      <c r="N492" s="16">
        <v>-8.1998100000000004E-2</v>
      </c>
      <c r="O492" s="16">
        <v>-0.60542680000000004</v>
      </c>
      <c r="P492" s="16">
        <v>-0.86553749999999996</v>
      </c>
      <c r="Q492" s="16">
        <v>3.69103E-2</v>
      </c>
      <c r="R492" s="16">
        <v>0.28110000000000002</v>
      </c>
      <c r="S492" s="16">
        <v>3.0000000000000001E-3</v>
      </c>
      <c r="T492" s="16">
        <v>2.9999999999999997E-4</v>
      </c>
      <c r="U492" s="16">
        <v>4.9603000000000002</v>
      </c>
      <c r="V492" s="16">
        <v>19.648</v>
      </c>
      <c r="W492" s="16">
        <v>6.524</v>
      </c>
      <c r="X492" s="16">
        <v>402.142</v>
      </c>
      <c r="Y492" s="16">
        <v>36.271999999999998</v>
      </c>
      <c r="Z492" s="16">
        <v>0.11210000000000001</v>
      </c>
      <c r="AA492" s="16">
        <v>0.3009194</v>
      </c>
      <c r="AB492" s="16">
        <v>0.43</v>
      </c>
      <c r="AC492" s="16">
        <v>22.86</v>
      </c>
      <c r="AD492" s="16">
        <v>36.799999999999997</v>
      </c>
      <c r="AE492" s="16">
        <v>3.1777000000000002</v>
      </c>
      <c r="AF492" s="16">
        <v>3.6499999999999998E-2</v>
      </c>
      <c r="AG492" s="16">
        <v>36445.800000000003</v>
      </c>
      <c r="AH492" s="16">
        <v>2.7699999999999999E-2</v>
      </c>
      <c r="AI492" s="16">
        <v>31.4</v>
      </c>
      <c r="AJ492" s="16">
        <v>71.8</v>
      </c>
      <c r="AK492" s="16">
        <v>0.13400000000000001</v>
      </c>
      <c r="AL492" s="16">
        <v>-0.55369999999999997</v>
      </c>
      <c r="AM492" s="16">
        <v>-0.1303</v>
      </c>
      <c r="AN492" s="16">
        <v>-0.41689999999999999</v>
      </c>
      <c r="AO492" s="16">
        <v>0.49080000000000001</v>
      </c>
      <c r="AP492" s="16">
        <v>-7.9699999999999993E-2</v>
      </c>
      <c r="AQ492" s="16">
        <v>4.4169</v>
      </c>
      <c r="AR492" s="16">
        <f t="shared" si="45"/>
        <v>1</v>
      </c>
      <c r="AS492" s="5">
        <f t="shared" si="44"/>
        <v>3.9697300000000046E-2</v>
      </c>
    </row>
    <row r="493" spans="1:45" x14ac:dyDescent="0.25">
      <c r="A493" s="16" t="s">
        <v>409</v>
      </c>
      <c r="B493" s="16" t="s">
        <v>22</v>
      </c>
      <c r="C493" s="16" t="s">
        <v>225</v>
      </c>
      <c r="D493" s="16">
        <v>1994</v>
      </c>
      <c r="E493" s="16" t="s">
        <v>974</v>
      </c>
      <c r="F493" s="16" t="s">
        <v>592</v>
      </c>
      <c r="G493" s="10">
        <v>1465.8</v>
      </c>
      <c r="H493" s="73">
        <v>7.2901590000000001</v>
      </c>
      <c r="I493" s="16" t="s">
        <v>6700</v>
      </c>
      <c r="J493" s="71">
        <v>-8.0000000000000002E-3</v>
      </c>
      <c r="K493" s="71">
        <v>0.98299999999999998</v>
      </c>
      <c r="L493" s="16">
        <v>-0.92356450000000001</v>
      </c>
      <c r="M493" s="16">
        <v>-0.51768809999999998</v>
      </c>
      <c r="N493" s="16">
        <v>-7.4355299999999999E-2</v>
      </c>
      <c r="O493" s="16">
        <v>-0.59686510000000004</v>
      </c>
      <c r="P493" s="16">
        <v>-0.84344019999999997</v>
      </c>
      <c r="Q493" s="16">
        <v>6.5015999999999997E-3</v>
      </c>
      <c r="R493" s="16">
        <v>0.28110000000000002</v>
      </c>
      <c r="S493" s="16">
        <v>3.8999999999999998E-3</v>
      </c>
      <c r="T493" s="16">
        <v>2.9999999999999997E-4</v>
      </c>
      <c r="U493" s="16">
        <v>4.7842000000000002</v>
      </c>
      <c r="V493" s="16">
        <v>20.463999999999999</v>
      </c>
      <c r="W493" s="16">
        <v>6.6520000000000001</v>
      </c>
      <c r="X493" s="16">
        <v>402.28300000000002</v>
      </c>
      <c r="Y493" s="16">
        <v>36.921300000000002</v>
      </c>
      <c r="Z493" s="16">
        <v>0.1198</v>
      </c>
      <c r="AA493" s="16">
        <v>0.35917589999999999</v>
      </c>
      <c r="AB493" s="16">
        <v>0.43</v>
      </c>
      <c r="AC493" s="16">
        <v>22.86</v>
      </c>
      <c r="AD493" s="16">
        <v>35.299999999999997</v>
      </c>
      <c r="AE493" s="16">
        <v>3.2534000000000001</v>
      </c>
      <c r="AF493" s="16">
        <v>5.4300000000000001E-2</v>
      </c>
      <c r="AG493" s="16">
        <v>38065.1</v>
      </c>
      <c r="AH493" s="16">
        <v>3.3000000000000002E-2</v>
      </c>
      <c r="AI493" s="16">
        <v>32.299999999999997</v>
      </c>
      <c r="AJ493" s="16">
        <v>72.900000000000006</v>
      </c>
      <c r="AK493" s="16">
        <v>0.1221</v>
      </c>
      <c r="AL493" s="16">
        <v>-0.55630000000000002</v>
      </c>
      <c r="AM493" s="16">
        <v>-0.15340000000000001</v>
      </c>
      <c r="AN493" s="16">
        <v>-0.42330000000000001</v>
      </c>
      <c r="AO493" s="16">
        <v>0.41799999999999998</v>
      </c>
      <c r="AP493" s="16">
        <v>-0.13239999999999999</v>
      </c>
      <c r="AQ493" s="16">
        <v>4.4169</v>
      </c>
      <c r="AR493" s="16">
        <f t="shared" si="45"/>
        <v>1</v>
      </c>
      <c r="AS493" s="5">
        <f t="shared" si="44"/>
        <v>6.0957999999999846E-3</v>
      </c>
    </row>
    <row r="494" spans="1:45" x14ac:dyDescent="0.25">
      <c r="A494" s="16" t="s">
        <v>409</v>
      </c>
      <c r="B494" s="16" t="s">
        <v>22</v>
      </c>
      <c r="C494" s="16" t="s">
        <v>225</v>
      </c>
      <c r="D494" s="16">
        <v>1995</v>
      </c>
      <c r="E494" s="16" t="s">
        <v>987</v>
      </c>
      <c r="F494" s="16" t="s">
        <v>592</v>
      </c>
      <c r="G494" s="10">
        <v>1504.4</v>
      </c>
      <c r="H494" s="73">
        <v>7.316147</v>
      </c>
      <c r="I494" s="16" t="s">
        <v>6700</v>
      </c>
      <c r="J494" s="71">
        <v>5.0000000000000001E-3</v>
      </c>
      <c r="K494" s="71">
        <v>0.98799999999999999</v>
      </c>
      <c r="L494" s="16">
        <v>-0.87325189999999997</v>
      </c>
      <c r="M494" s="16">
        <v>-0.51730989999999999</v>
      </c>
      <c r="N494" s="16">
        <v>3.7705099999999998E-2</v>
      </c>
      <c r="O494" s="16">
        <v>-0.58804129999999999</v>
      </c>
      <c r="P494" s="16">
        <v>-0.82358969999999998</v>
      </c>
      <c r="Q494" s="16">
        <v>-2.3838700000000001E-2</v>
      </c>
      <c r="R494" s="16">
        <v>0.28110000000000002</v>
      </c>
      <c r="S494" s="16">
        <v>4.0000000000000001E-3</v>
      </c>
      <c r="T494" s="16">
        <v>2.9999999999999997E-4</v>
      </c>
      <c r="U494" s="16">
        <v>5.6082000000000001</v>
      </c>
      <c r="V494" s="16">
        <v>21.28</v>
      </c>
      <c r="W494" s="16">
        <v>6.78</v>
      </c>
      <c r="X494" s="16">
        <v>402.30700000000002</v>
      </c>
      <c r="Y494" s="16">
        <v>37.570500000000003</v>
      </c>
      <c r="Z494" s="16">
        <v>0.1128</v>
      </c>
      <c r="AA494" s="16">
        <v>0.33587319999999998</v>
      </c>
      <c r="AB494" s="16">
        <v>0.43</v>
      </c>
      <c r="AC494" s="16">
        <v>22.86</v>
      </c>
      <c r="AD494" s="16">
        <v>35.9</v>
      </c>
      <c r="AE494" s="16">
        <v>3.2334000000000001</v>
      </c>
      <c r="AF494" s="16">
        <v>9.4700000000000006E-2</v>
      </c>
      <c r="AG494" s="16">
        <v>39898.400000000001</v>
      </c>
      <c r="AH494" s="16">
        <v>3.7999999999999999E-2</v>
      </c>
      <c r="AI494" s="16">
        <v>33.200000000000003</v>
      </c>
      <c r="AJ494" s="16">
        <v>73.900000000000006</v>
      </c>
      <c r="AK494" s="16">
        <v>0.1103</v>
      </c>
      <c r="AL494" s="16">
        <v>-0.55879999999999996</v>
      </c>
      <c r="AM494" s="16">
        <v>-0.17649999999999999</v>
      </c>
      <c r="AN494" s="16">
        <v>-0.42959999999999998</v>
      </c>
      <c r="AO494" s="16">
        <v>0.3453</v>
      </c>
      <c r="AP494" s="16">
        <v>-0.18509999999999999</v>
      </c>
      <c r="AQ494" s="16">
        <v>4.4169</v>
      </c>
      <c r="AR494" s="16">
        <f t="shared" si="45"/>
        <v>1</v>
      </c>
      <c r="AS494" s="5">
        <f t="shared" si="44"/>
        <v>5.0312600000000041E-2</v>
      </c>
    </row>
    <row r="495" spans="1:45" x14ac:dyDescent="0.25">
      <c r="A495" s="16" t="s">
        <v>409</v>
      </c>
      <c r="B495" s="16" t="s">
        <v>22</v>
      </c>
      <c r="C495" s="16" t="s">
        <v>225</v>
      </c>
      <c r="D495" s="16">
        <v>1996</v>
      </c>
      <c r="E495" s="16" t="s">
        <v>972</v>
      </c>
      <c r="F495" s="16" t="s">
        <v>592</v>
      </c>
      <c r="G495" s="10">
        <v>1539.34</v>
      </c>
      <c r="H495" s="73">
        <v>7.3391120000000001</v>
      </c>
      <c r="I495" s="16" t="s">
        <v>6700</v>
      </c>
      <c r="J495" s="71">
        <v>4.0000000000000001E-3</v>
      </c>
      <c r="K495" s="71">
        <v>0.99199999999999999</v>
      </c>
      <c r="L495" s="16">
        <v>-0.90620489999999998</v>
      </c>
      <c r="M495" s="16">
        <v>-0.48462529999999998</v>
      </c>
      <c r="N495" s="16">
        <v>-3.7151900000000002E-2</v>
      </c>
      <c r="O495" s="16">
        <v>-0.56626860000000001</v>
      </c>
      <c r="P495" s="16">
        <v>-0.78885490000000003</v>
      </c>
      <c r="Q495" s="16">
        <v>-0.1173362</v>
      </c>
      <c r="R495" s="16">
        <v>0.32540000000000002</v>
      </c>
      <c r="S495" s="16">
        <v>6.2500000000000003E-3</v>
      </c>
      <c r="T495" s="16">
        <v>2.9999999999999997E-4</v>
      </c>
      <c r="U495" s="16">
        <v>4.6574</v>
      </c>
      <c r="V495" s="16">
        <v>21.81</v>
      </c>
      <c r="W495" s="16">
        <v>6.984</v>
      </c>
      <c r="X495" s="16">
        <v>402.53300000000002</v>
      </c>
      <c r="Y495" s="16">
        <v>38.219799999999999</v>
      </c>
      <c r="Z495" s="16">
        <v>0.1099</v>
      </c>
      <c r="AA495" s="16">
        <v>0.29703550000000001</v>
      </c>
      <c r="AB495" s="16">
        <v>0.43</v>
      </c>
      <c r="AC495" s="16">
        <v>22.86</v>
      </c>
      <c r="AD495" s="16">
        <v>36.9</v>
      </c>
      <c r="AE495" s="16">
        <v>4.4652000000000003</v>
      </c>
      <c r="AF495" s="16">
        <v>0.42780000000000001</v>
      </c>
      <c r="AG495" s="16">
        <v>41956.9</v>
      </c>
      <c r="AH495" s="16">
        <v>3.7900000000000003E-2</v>
      </c>
      <c r="AI495" s="16">
        <v>34.1</v>
      </c>
      <c r="AJ495" s="16">
        <v>74.900000000000006</v>
      </c>
      <c r="AK495" s="16">
        <v>2.2700000000000001E-2</v>
      </c>
      <c r="AL495" s="16">
        <v>-0.89949999999999997</v>
      </c>
      <c r="AM495" s="16">
        <v>-0.1883</v>
      </c>
      <c r="AN495" s="16">
        <v>-0.24579999999999999</v>
      </c>
      <c r="AO495" s="16">
        <v>0.2165</v>
      </c>
      <c r="AP495" s="16">
        <v>-0.312</v>
      </c>
      <c r="AQ495" s="16">
        <v>4.4169</v>
      </c>
      <c r="AR495" s="16">
        <f t="shared" si="45"/>
        <v>1</v>
      </c>
      <c r="AS495" s="5">
        <f t="shared" si="44"/>
        <v>-3.295300000000001E-2</v>
      </c>
    </row>
    <row r="496" spans="1:45" x14ac:dyDescent="0.25">
      <c r="A496" s="16" t="s">
        <v>409</v>
      </c>
      <c r="B496" s="16" t="s">
        <v>22</v>
      </c>
      <c r="C496" s="16" t="s">
        <v>225</v>
      </c>
      <c r="D496" s="16">
        <v>1997</v>
      </c>
      <c r="E496" s="16" t="s">
        <v>975</v>
      </c>
      <c r="F496" s="16" t="s">
        <v>592</v>
      </c>
      <c r="G496" s="10">
        <v>1584.12</v>
      </c>
      <c r="H496" s="73">
        <v>7.3677830000000002</v>
      </c>
      <c r="I496" s="16" t="s">
        <v>6700</v>
      </c>
      <c r="J496" s="71">
        <v>-1E-3</v>
      </c>
      <c r="K496" s="71">
        <v>0.99</v>
      </c>
      <c r="L496" s="16">
        <v>-0.80818869999999998</v>
      </c>
      <c r="M496" s="16">
        <v>-0.49063400000000001</v>
      </c>
      <c r="N496" s="16">
        <v>7.11783E-2</v>
      </c>
      <c r="O496" s="16">
        <v>-0.56453439999999999</v>
      </c>
      <c r="P496" s="16">
        <v>-0.76383699999999999</v>
      </c>
      <c r="Q496" s="16">
        <v>-2.40322E-2</v>
      </c>
      <c r="R496" s="16">
        <v>0.31580000000000003</v>
      </c>
      <c r="S496" s="16">
        <v>5.7999999999999996E-3</v>
      </c>
      <c r="T496" s="16">
        <v>4.0000000000000002E-4</v>
      </c>
      <c r="U496" s="16">
        <v>5.4188999999999998</v>
      </c>
      <c r="V496" s="16">
        <v>22.34</v>
      </c>
      <c r="W496" s="16">
        <v>7.1879999999999997</v>
      </c>
      <c r="X496" s="16">
        <v>403.24799999999999</v>
      </c>
      <c r="Y496" s="16">
        <v>38.869100000000003</v>
      </c>
      <c r="Z496" s="16">
        <v>0.109</v>
      </c>
      <c r="AA496" s="16">
        <v>0.3281058</v>
      </c>
      <c r="AB496" s="16">
        <v>0.43</v>
      </c>
      <c r="AC496" s="16">
        <v>22.86</v>
      </c>
      <c r="AD496" s="16">
        <v>36.1</v>
      </c>
      <c r="AE496" s="16">
        <v>4.8196000000000003</v>
      </c>
      <c r="AF496" s="16">
        <v>1.4843999999999999</v>
      </c>
      <c r="AG496" s="16">
        <v>44112.1</v>
      </c>
      <c r="AH496" s="16">
        <v>3.8699999999999998E-2</v>
      </c>
      <c r="AI496" s="16">
        <v>35</v>
      </c>
      <c r="AJ496" s="16">
        <v>75.8</v>
      </c>
      <c r="AK496" s="16">
        <v>0.13059999999999999</v>
      </c>
      <c r="AL496" s="16">
        <v>-0.54659999999999997</v>
      </c>
      <c r="AM496" s="16">
        <v>-0.12609999999999999</v>
      </c>
      <c r="AN496" s="16">
        <v>-0.26700000000000002</v>
      </c>
      <c r="AO496" s="16">
        <v>0.23469999999999999</v>
      </c>
      <c r="AP496" s="16">
        <v>-0.2969</v>
      </c>
      <c r="AQ496" s="16">
        <v>4.4169</v>
      </c>
      <c r="AR496" s="16">
        <f t="shared" si="45"/>
        <v>1</v>
      </c>
      <c r="AS496" s="5">
        <f t="shared" si="44"/>
        <v>9.8016199999999998E-2</v>
      </c>
    </row>
    <row r="497" spans="1:45" x14ac:dyDescent="0.25">
      <c r="A497" s="16" t="s">
        <v>409</v>
      </c>
      <c r="B497" s="16" t="s">
        <v>22</v>
      </c>
      <c r="C497" s="16" t="s">
        <v>225</v>
      </c>
      <c r="D497" s="16">
        <v>1998</v>
      </c>
      <c r="E497" s="16" t="s">
        <v>985</v>
      </c>
      <c r="F497" s="16" t="s">
        <v>592</v>
      </c>
      <c r="G497" s="10">
        <v>1631.57</v>
      </c>
      <c r="H497" s="73">
        <v>7.3973009999999997</v>
      </c>
      <c r="I497" s="16" t="s">
        <v>6700</v>
      </c>
      <c r="J497" s="71">
        <v>-3.0000000000000001E-3</v>
      </c>
      <c r="K497" s="71">
        <v>0.98699999999999999</v>
      </c>
      <c r="L497" s="16">
        <v>-0.73115379999999996</v>
      </c>
      <c r="M497" s="16">
        <v>-0.50746869999999999</v>
      </c>
      <c r="N497" s="16">
        <v>0.11012570000000001</v>
      </c>
      <c r="O497" s="16">
        <v>-0.5385181</v>
      </c>
      <c r="P497" s="16">
        <v>-0.73177619999999999</v>
      </c>
      <c r="Q497" s="16">
        <v>6.9324999999999998E-2</v>
      </c>
      <c r="R497" s="16">
        <v>0.29499999999999998</v>
      </c>
      <c r="S497" s="16">
        <v>4.3499999999999997E-3</v>
      </c>
      <c r="T497" s="16">
        <v>4.0000000000000002E-4</v>
      </c>
      <c r="U497" s="16">
        <v>5.5229999999999997</v>
      </c>
      <c r="V497" s="16">
        <v>22.87</v>
      </c>
      <c r="W497" s="16">
        <v>7.3920000000000003</v>
      </c>
      <c r="X497" s="16">
        <v>403.92399999999998</v>
      </c>
      <c r="Y497" s="16">
        <v>39.518300000000004</v>
      </c>
      <c r="Z497" s="16">
        <v>0.1124</v>
      </c>
      <c r="AA497" s="16">
        <v>0.3114055</v>
      </c>
      <c r="AB497" s="16">
        <v>0.43</v>
      </c>
      <c r="AC497" s="16">
        <v>22.86</v>
      </c>
      <c r="AD497" s="16">
        <v>36.53</v>
      </c>
      <c r="AE497" s="16">
        <v>5.5505000000000004</v>
      </c>
      <c r="AF497" s="16">
        <v>2.9358</v>
      </c>
      <c r="AG497" s="16">
        <v>46223.3</v>
      </c>
      <c r="AH497" s="16">
        <v>4.19E-2</v>
      </c>
      <c r="AI497" s="16">
        <v>35.9</v>
      </c>
      <c r="AJ497" s="16">
        <v>76.7</v>
      </c>
      <c r="AK497" s="16">
        <v>0.23849999999999999</v>
      </c>
      <c r="AL497" s="16">
        <v>-0.19359999999999999</v>
      </c>
      <c r="AM497" s="16">
        <v>-6.3899999999999998E-2</v>
      </c>
      <c r="AN497" s="16">
        <v>-0.28820000000000001</v>
      </c>
      <c r="AO497" s="16">
        <v>0.253</v>
      </c>
      <c r="AP497" s="16">
        <v>-0.28170000000000001</v>
      </c>
      <c r="AQ497" s="16">
        <v>4.4169</v>
      </c>
      <c r="AR497" s="16">
        <f t="shared" si="45"/>
        <v>1</v>
      </c>
      <c r="AS497" s="5">
        <f t="shared" si="44"/>
        <v>7.7034900000000017E-2</v>
      </c>
    </row>
    <row r="498" spans="1:45" x14ac:dyDescent="0.25">
      <c r="A498" s="16" t="s">
        <v>409</v>
      </c>
      <c r="B498" s="16" t="s">
        <v>22</v>
      </c>
      <c r="C498" s="16" t="s">
        <v>225</v>
      </c>
      <c r="D498" s="16">
        <v>1999</v>
      </c>
      <c r="E498" s="16" t="s">
        <v>962</v>
      </c>
      <c r="F498" s="16" t="s">
        <v>592</v>
      </c>
      <c r="G498" s="10">
        <v>1607.21</v>
      </c>
      <c r="H498" s="73">
        <v>7.3822549999999998</v>
      </c>
      <c r="I498" s="16" t="s">
        <v>6700</v>
      </c>
      <c r="J498" s="71">
        <v>-3.6999999999999998E-2</v>
      </c>
      <c r="K498" s="71">
        <v>0.95099999999999996</v>
      </c>
      <c r="L498" s="16">
        <v>-0.72562329999999997</v>
      </c>
      <c r="M498" s="16">
        <v>-0.48993199999999998</v>
      </c>
      <c r="N498" s="16">
        <v>0.145872</v>
      </c>
      <c r="O498" s="16">
        <v>-0.52854659999999998</v>
      </c>
      <c r="P498" s="16">
        <v>-0.70156430000000003</v>
      </c>
      <c r="Q498" s="16">
        <v>-1.6156199999999999E-2</v>
      </c>
      <c r="R498" s="16">
        <v>0.2984</v>
      </c>
      <c r="S498" s="16">
        <v>8.2500000000000004E-3</v>
      </c>
      <c r="T498" s="16">
        <v>5.0000000000000001E-4</v>
      </c>
      <c r="U498" s="16">
        <v>5.6593</v>
      </c>
      <c r="V498" s="16">
        <v>23.4</v>
      </c>
      <c r="W498" s="16">
        <v>7.5960000000000001</v>
      </c>
      <c r="X498" s="16">
        <v>403.56700000000001</v>
      </c>
      <c r="Y498" s="16">
        <v>40.1676</v>
      </c>
      <c r="Z498" s="16">
        <v>0.1246</v>
      </c>
      <c r="AA498" s="16">
        <v>0.39024599999999998</v>
      </c>
      <c r="AB498" s="16">
        <v>0.43</v>
      </c>
      <c r="AC498" s="16">
        <v>22.86</v>
      </c>
      <c r="AD498" s="16">
        <v>34.5</v>
      </c>
      <c r="AE498" s="16">
        <v>6.0387000000000004</v>
      </c>
      <c r="AF498" s="16">
        <v>5.0507</v>
      </c>
      <c r="AG498" s="16">
        <v>47429.3</v>
      </c>
      <c r="AH498" s="16">
        <v>4.2000000000000003E-2</v>
      </c>
      <c r="AI498" s="16">
        <v>36.799999999999997</v>
      </c>
      <c r="AJ498" s="16">
        <v>77.7</v>
      </c>
      <c r="AK498" s="16">
        <v>0.14910000000000001</v>
      </c>
      <c r="AL498" s="16">
        <v>-0.2838</v>
      </c>
      <c r="AM498" s="16">
        <v>-0.19819999999999999</v>
      </c>
      <c r="AN498" s="16">
        <v>-0.2974</v>
      </c>
      <c r="AO498" s="16">
        <v>0.1691</v>
      </c>
      <c r="AP498" s="16">
        <v>-0.35589999999999999</v>
      </c>
      <c r="AQ498" s="16">
        <v>4.4169</v>
      </c>
      <c r="AR498" s="16">
        <f t="shared" si="45"/>
        <v>1</v>
      </c>
      <c r="AS498" s="5">
        <f t="shared" si="44"/>
        <v>5.5304999999999938E-3</v>
      </c>
    </row>
    <row r="499" spans="1:45" x14ac:dyDescent="0.25">
      <c r="A499" s="16" t="s">
        <v>409</v>
      </c>
      <c r="B499" s="16" t="s">
        <v>22</v>
      </c>
      <c r="C499" s="16" t="s">
        <v>225</v>
      </c>
      <c r="D499" s="16">
        <v>2000</v>
      </c>
      <c r="E499" s="16" t="s">
        <v>971</v>
      </c>
      <c r="F499" s="16" t="s">
        <v>592</v>
      </c>
      <c r="G499" s="10">
        <v>1616.54</v>
      </c>
      <c r="H499" s="73">
        <v>7.3880429999999997</v>
      </c>
      <c r="I499" s="16">
        <v>8339512</v>
      </c>
      <c r="J499" s="71">
        <v>-1.4E-2</v>
      </c>
      <c r="K499" s="71">
        <v>0.93799999999999994</v>
      </c>
      <c r="L499" s="16">
        <v>-0.70459300000000002</v>
      </c>
      <c r="M499" s="16">
        <v>-0.49592150000000002</v>
      </c>
      <c r="N499" s="16">
        <v>0.1534297</v>
      </c>
      <c r="O499" s="16">
        <v>-0.4286316</v>
      </c>
      <c r="P499" s="16">
        <v>-0.67874970000000001</v>
      </c>
      <c r="Q499" s="16">
        <v>-0.10161679999999999</v>
      </c>
      <c r="R499" s="16">
        <v>0.28739999999999999</v>
      </c>
      <c r="S499" s="16">
        <v>8.5000000000000006E-3</v>
      </c>
      <c r="T499" s="16">
        <v>4.0000000000000002E-4</v>
      </c>
      <c r="U499" s="16">
        <v>5.4733999999999998</v>
      </c>
      <c r="V499" s="16">
        <v>23.93</v>
      </c>
      <c r="W499" s="16">
        <v>7.8</v>
      </c>
      <c r="X499" s="16">
        <v>404.10300000000001</v>
      </c>
      <c r="Y499" s="16">
        <v>40.816899999999997</v>
      </c>
      <c r="Z499" s="16">
        <v>0.1416</v>
      </c>
      <c r="AA499" s="16">
        <v>0.23101160000000001</v>
      </c>
      <c r="AB499" s="16">
        <v>0.43</v>
      </c>
      <c r="AC499" s="16">
        <v>22.86</v>
      </c>
      <c r="AD499" s="16">
        <v>38.6</v>
      </c>
      <c r="AE499" s="16">
        <v>6.0122</v>
      </c>
      <c r="AF499" s="16">
        <v>6.8582000000000001</v>
      </c>
      <c r="AG499" s="16">
        <v>46525.5</v>
      </c>
      <c r="AH499" s="16">
        <v>4.7399999999999998E-2</v>
      </c>
      <c r="AI499" s="16">
        <v>37.700000000000003</v>
      </c>
      <c r="AJ499" s="16">
        <v>78.599999999999994</v>
      </c>
      <c r="AK499" s="16">
        <v>5.9700000000000003E-2</v>
      </c>
      <c r="AL499" s="16">
        <v>-0.374</v>
      </c>
      <c r="AM499" s="16">
        <v>-0.33239999999999997</v>
      </c>
      <c r="AN499" s="16">
        <v>-0.30669999999999997</v>
      </c>
      <c r="AO499" s="16">
        <v>8.5199999999999998E-2</v>
      </c>
      <c r="AP499" s="16">
        <v>-0.43</v>
      </c>
      <c r="AQ499" s="16">
        <v>4.4169</v>
      </c>
      <c r="AR499" s="16">
        <f t="shared" si="45"/>
        <v>1</v>
      </c>
      <c r="AS499" s="5">
        <f t="shared" si="44"/>
        <v>2.1030299999999946E-2</v>
      </c>
    </row>
    <row r="500" spans="1:45" x14ac:dyDescent="0.25">
      <c r="A500" s="16" t="s">
        <v>409</v>
      </c>
      <c r="B500" s="16" t="s">
        <v>22</v>
      </c>
      <c r="C500" s="16" t="s">
        <v>225</v>
      </c>
      <c r="D500" s="16">
        <v>2001</v>
      </c>
      <c r="E500" s="16" t="s">
        <v>986</v>
      </c>
      <c r="F500" s="16" t="s">
        <v>592</v>
      </c>
      <c r="G500" s="10">
        <v>1613.41</v>
      </c>
      <c r="H500" s="73">
        <v>7.3861059999999998</v>
      </c>
      <c r="I500" s="16">
        <v>8496375</v>
      </c>
      <c r="J500" s="71">
        <v>3.0000000000000001E-3</v>
      </c>
      <c r="K500" s="71">
        <v>0.94099999999999995</v>
      </c>
      <c r="L500" s="16">
        <v>-0.68811739999999999</v>
      </c>
      <c r="M500" s="16">
        <v>-0.49349690000000002</v>
      </c>
      <c r="N500" s="16">
        <v>0.2117086</v>
      </c>
      <c r="O500" s="16">
        <v>-0.41489979999999999</v>
      </c>
      <c r="P500" s="16">
        <v>-0.65526770000000001</v>
      </c>
      <c r="Q500" s="16">
        <v>-0.16642989999999999</v>
      </c>
      <c r="R500" s="16">
        <v>0.29360000000000003</v>
      </c>
      <c r="S500" s="16">
        <v>8.0000000000000002E-3</v>
      </c>
      <c r="T500" s="16">
        <v>5.0000000000000001E-4</v>
      </c>
      <c r="U500" s="16">
        <v>5.8994999999999997</v>
      </c>
      <c r="V500" s="16">
        <v>23.513999999999999</v>
      </c>
      <c r="W500" s="16">
        <v>8.15</v>
      </c>
      <c r="X500" s="16">
        <v>404.31</v>
      </c>
      <c r="Y500" s="16">
        <v>41.466099999999997</v>
      </c>
      <c r="Z500" s="16">
        <v>0.14499999999999999</v>
      </c>
      <c r="AA500" s="16">
        <v>0.2504304</v>
      </c>
      <c r="AB500" s="16">
        <v>0.43</v>
      </c>
      <c r="AC500" s="16">
        <v>22.86</v>
      </c>
      <c r="AD500" s="16">
        <v>38.1</v>
      </c>
      <c r="AE500" s="16">
        <v>6.0490000000000004</v>
      </c>
      <c r="AF500" s="16">
        <v>8.9966000000000008</v>
      </c>
      <c r="AG500" s="16">
        <v>46843.5</v>
      </c>
      <c r="AH500" s="16">
        <v>4.87E-2</v>
      </c>
      <c r="AI500" s="16">
        <v>38.6</v>
      </c>
      <c r="AJ500" s="16">
        <v>79.5</v>
      </c>
      <c r="AK500" s="16">
        <v>6.1199999999999997E-2</v>
      </c>
      <c r="AL500" s="16">
        <v>-0.66169999999999995</v>
      </c>
      <c r="AM500" s="16">
        <v>-0.31340000000000001</v>
      </c>
      <c r="AN500" s="16">
        <v>-0.34770000000000001</v>
      </c>
      <c r="AO500" s="16">
        <v>1.7500000000000002E-2</v>
      </c>
      <c r="AP500" s="16">
        <v>-0.4345</v>
      </c>
      <c r="AQ500" s="16">
        <v>4.4169</v>
      </c>
      <c r="AR500" s="16">
        <f t="shared" si="45"/>
        <v>1</v>
      </c>
      <c r="AS500" s="5">
        <f t="shared" si="44"/>
        <v>1.6475600000000035E-2</v>
      </c>
    </row>
    <row r="501" spans="1:45" x14ac:dyDescent="0.25">
      <c r="A501" s="16" t="s">
        <v>409</v>
      </c>
      <c r="B501" s="16" t="s">
        <v>22</v>
      </c>
      <c r="C501" s="16" t="s">
        <v>225</v>
      </c>
      <c r="D501" s="16">
        <v>2002</v>
      </c>
      <c r="E501" s="16" t="s">
        <v>970</v>
      </c>
      <c r="F501" s="16" t="s">
        <v>592</v>
      </c>
      <c r="G501" s="10">
        <v>1623.52</v>
      </c>
      <c r="H501" s="73">
        <v>7.3923509999999997</v>
      </c>
      <c r="I501" s="16">
        <v>8653345</v>
      </c>
      <c r="J501" s="71">
        <v>-1E-3</v>
      </c>
      <c r="K501" s="71">
        <v>0.93899999999999995</v>
      </c>
      <c r="L501" s="16">
        <v>-0.66958090000000003</v>
      </c>
      <c r="M501" s="16">
        <v>-0.5033415</v>
      </c>
      <c r="N501" s="16">
        <v>0.26248700000000003</v>
      </c>
      <c r="O501" s="16">
        <v>-0.38501659999999999</v>
      </c>
      <c r="P501" s="16">
        <v>-0.62489930000000005</v>
      </c>
      <c r="Q501" s="16">
        <v>-0.23120689999999999</v>
      </c>
      <c r="R501" s="16">
        <v>0.27660000000000001</v>
      </c>
      <c r="S501" s="16">
        <v>7.8499999999999993E-3</v>
      </c>
      <c r="T501" s="16">
        <v>5.0000000000000001E-4</v>
      </c>
      <c r="U501" s="16">
        <v>6.2302999999999997</v>
      </c>
      <c r="V501" s="16">
        <v>23.097999999999999</v>
      </c>
      <c r="W501" s="16">
        <v>8.5</v>
      </c>
      <c r="X501" s="16">
        <v>404.911</v>
      </c>
      <c r="Y501" s="16">
        <v>42.115400000000001</v>
      </c>
      <c r="Z501" s="16">
        <v>0.15279999999999999</v>
      </c>
      <c r="AA501" s="16">
        <v>0.2465466</v>
      </c>
      <c r="AB501" s="16">
        <v>0.43</v>
      </c>
      <c r="AC501" s="16">
        <v>22.86</v>
      </c>
      <c r="AD501" s="16">
        <v>38.200000000000003</v>
      </c>
      <c r="AE501" s="16">
        <v>6.6788999999999996</v>
      </c>
      <c r="AF501" s="16">
        <v>11.5718</v>
      </c>
      <c r="AG501" s="16">
        <v>48351.3</v>
      </c>
      <c r="AH501" s="16">
        <v>4.6300000000000001E-2</v>
      </c>
      <c r="AI501" s="16">
        <v>39.5</v>
      </c>
      <c r="AJ501" s="16">
        <v>80.3</v>
      </c>
      <c r="AK501" s="16">
        <v>6.2700000000000006E-2</v>
      </c>
      <c r="AL501" s="16">
        <v>-0.94940000000000002</v>
      </c>
      <c r="AM501" s="16">
        <v>-0.29430000000000001</v>
      </c>
      <c r="AN501" s="16">
        <v>-0.38869999999999999</v>
      </c>
      <c r="AO501" s="16">
        <v>-5.0200000000000002E-2</v>
      </c>
      <c r="AP501" s="16">
        <v>-0.43890000000000001</v>
      </c>
      <c r="AQ501" s="16">
        <v>4.4169</v>
      </c>
      <c r="AR501" s="16">
        <f t="shared" si="45"/>
        <v>1</v>
      </c>
      <c r="AS501" s="5">
        <f t="shared" si="44"/>
        <v>1.8536499999999956E-2</v>
      </c>
    </row>
    <row r="502" spans="1:45" x14ac:dyDescent="0.25">
      <c r="A502" s="16" t="s">
        <v>409</v>
      </c>
      <c r="B502" s="16" t="s">
        <v>22</v>
      </c>
      <c r="C502" s="16" t="s">
        <v>225</v>
      </c>
      <c r="D502" s="16">
        <v>2003</v>
      </c>
      <c r="E502" s="16" t="s">
        <v>977</v>
      </c>
      <c r="F502" s="16" t="s">
        <v>592</v>
      </c>
      <c r="G502" s="10">
        <v>1637.81</v>
      </c>
      <c r="H502" s="73">
        <v>7.4011139999999997</v>
      </c>
      <c r="I502" s="16">
        <v>8810420</v>
      </c>
      <c r="J502" s="71">
        <v>0.01</v>
      </c>
      <c r="K502" s="71">
        <v>0.94799999999999995</v>
      </c>
      <c r="L502" s="16">
        <v>-0.66485360000000004</v>
      </c>
      <c r="M502" s="16">
        <v>-0.50279010000000002</v>
      </c>
      <c r="N502" s="16">
        <v>0.30018339999999999</v>
      </c>
      <c r="O502" s="16">
        <v>-0.3646916</v>
      </c>
      <c r="P502" s="16">
        <v>-0.59858699999999998</v>
      </c>
      <c r="Q502" s="16">
        <v>-0.31038919999999998</v>
      </c>
      <c r="R502" s="16">
        <v>0.28110000000000002</v>
      </c>
      <c r="S502" s="16">
        <v>7.1000000000000004E-3</v>
      </c>
      <c r="T502" s="16">
        <v>5.9999999999999995E-4</v>
      </c>
      <c r="U502" s="16">
        <v>6.3789999999999996</v>
      </c>
      <c r="V502" s="16">
        <v>22.681999999999999</v>
      </c>
      <c r="W502" s="16">
        <v>8.85</v>
      </c>
      <c r="X502" s="16">
        <v>406.46499999999997</v>
      </c>
      <c r="Y502" s="16">
        <v>42.764699999999998</v>
      </c>
      <c r="Z502" s="16">
        <v>0.16220000000000001</v>
      </c>
      <c r="AA502" s="16">
        <v>0.27955869999999999</v>
      </c>
      <c r="AB502" s="16">
        <v>0.43</v>
      </c>
      <c r="AC502" s="16">
        <v>22.86</v>
      </c>
      <c r="AD502" s="16">
        <v>37.35</v>
      </c>
      <c r="AE502" s="16">
        <v>6.7680999999999996</v>
      </c>
      <c r="AF502" s="16">
        <v>14.1829</v>
      </c>
      <c r="AG502" s="16">
        <v>49169.1</v>
      </c>
      <c r="AH502" s="16">
        <v>4.87E-2</v>
      </c>
      <c r="AI502" s="16">
        <v>40.4</v>
      </c>
      <c r="AJ502" s="16">
        <v>81.2</v>
      </c>
      <c r="AK502" s="16">
        <v>-9.2299999999999993E-2</v>
      </c>
      <c r="AL502" s="16">
        <v>-0.79320000000000002</v>
      </c>
      <c r="AM502" s="16">
        <v>-0.28170000000000001</v>
      </c>
      <c r="AN502" s="16">
        <v>-0.86029999999999995</v>
      </c>
      <c r="AO502" s="16">
        <v>-5.7799999999999997E-2</v>
      </c>
      <c r="AP502" s="16">
        <v>-0.47139999999999999</v>
      </c>
      <c r="AQ502" s="16">
        <v>4.4169</v>
      </c>
      <c r="AR502" s="16">
        <f t="shared" si="45"/>
        <v>1</v>
      </c>
      <c r="AS502" s="5">
        <f t="shared" si="44"/>
        <v>4.7272999999999898E-3</v>
      </c>
    </row>
    <row r="503" spans="1:45" x14ac:dyDescent="0.25">
      <c r="A503" s="16" t="s">
        <v>409</v>
      </c>
      <c r="B503" s="16" t="s">
        <v>22</v>
      </c>
      <c r="C503" s="16" t="s">
        <v>225</v>
      </c>
      <c r="D503" s="16">
        <v>2004</v>
      </c>
      <c r="E503" s="16" t="s">
        <v>973</v>
      </c>
      <c r="F503" s="16" t="s">
        <v>592</v>
      </c>
      <c r="G503" s="10">
        <v>1676.23</v>
      </c>
      <c r="H503" s="73">
        <v>7.4243009999999998</v>
      </c>
      <c r="I503" s="16">
        <v>8967741</v>
      </c>
      <c r="J503" s="71">
        <v>-3.0000000000000001E-3</v>
      </c>
      <c r="K503" s="71">
        <v>0.94599999999999995</v>
      </c>
      <c r="L503" s="16">
        <v>-0.69988839999999997</v>
      </c>
      <c r="M503" s="16">
        <v>-0.50466759999999999</v>
      </c>
      <c r="N503" s="16">
        <v>0.2877054</v>
      </c>
      <c r="O503" s="16">
        <v>-0.37086059999999998</v>
      </c>
      <c r="P503" s="16">
        <v>-0.56412700000000005</v>
      </c>
      <c r="Q503" s="16">
        <v>-0.40808</v>
      </c>
      <c r="R503" s="16">
        <v>0.28110000000000002</v>
      </c>
      <c r="S503" s="16">
        <v>6.8500000000000002E-3</v>
      </c>
      <c r="T503" s="16">
        <v>5.0000000000000001E-4</v>
      </c>
      <c r="U503" s="16">
        <v>6.2214999999999998</v>
      </c>
      <c r="V503" s="16">
        <v>22.265999999999998</v>
      </c>
      <c r="W503" s="16">
        <v>9.1999999999999993</v>
      </c>
      <c r="X503" s="16">
        <v>405.2</v>
      </c>
      <c r="Y503" s="16">
        <v>43.817700000000002</v>
      </c>
      <c r="Z503" s="16">
        <v>0.15559999999999999</v>
      </c>
      <c r="AA503" s="16">
        <v>0.3281058</v>
      </c>
      <c r="AB503" s="16">
        <v>0.43</v>
      </c>
      <c r="AC503" s="16">
        <v>22.86</v>
      </c>
      <c r="AD503" s="16">
        <v>36.1</v>
      </c>
      <c r="AE503" s="16">
        <v>6.8072999999999997</v>
      </c>
      <c r="AF503" s="16">
        <v>19.600200000000001</v>
      </c>
      <c r="AG503" s="16">
        <v>50436.3</v>
      </c>
      <c r="AH503" s="16">
        <v>5.1299999999999998E-2</v>
      </c>
      <c r="AI503" s="16">
        <v>41.3</v>
      </c>
      <c r="AJ503" s="16">
        <v>82.1</v>
      </c>
      <c r="AK503" s="16">
        <v>-0.19839999999999999</v>
      </c>
      <c r="AL503" s="16">
        <v>-0.77100000000000002</v>
      </c>
      <c r="AM503" s="16">
        <v>-0.54930000000000001</v>
      </c>
      <c r="AN503" s="16">
        <v>-0.68610000000000004</v>
      </c>
      <c r="AO503" s="16">
        <v>-0.1777</v>
      </c>
      <c r="AP503" s="16">
        <v>-0.69140000000000001</v>
      </c>
      <c r="AQ503" s="16">
        <v>4.4169</v>
      </c>
      <c r="AR503" s="16">
        <f t="shared" si="45"/>
        <v>1</v>
      </c>
      <c r="AS503" s="5">
        <f t="shared" si="44"/>
        <v>-3.5034799999999922E-2</v>
      </c>
    </row>
    <row r="504" spans="1:45" x14ac:dyDescent="0.25">
      <c r="A504" s="16" t="s">
        <v>409</v>
      </c>
      <c r="B504" s="16" t="s">
        <v>22</v>
      </c>
      <c r="C504" s="16" t="s">
        <v>225</v>
      </c>
      <c r="D504" s="16">
        <v>2005</v>
      </c>
      <c r="E504" s="16" t="s">
        <v>980</v>
      </c>
      <c r="F504" s="16" t="s">
        <v>592</v>
      </c>
      <c r="G504" s="10">
        <v>1720.1</v>
      </c>
      <c r="H504" s="73">
        <v>7.4501369999999998</v>
      </c>
      <c r="I504" s="16">
        <v>9125409</v>
      </c>
      <c r="J504" s="71">
        <v>2.5999999999999999E-2</v>
      </c>
      <c r="K504" s="71">
        <v>0.97099999999999997</v>
      </c>
      <c r="L504" s="16">
        <v>-0.76753769999999999</v>
      </c>
      <c r="M504" s="16">
        <v>-0.49788710000000003</v>
      </c>
      <c r="N504" s="16">
        <v>0.3137972</v>
      </c>
      <c r="O504" s="16">
        <v>-0.43413410000000002</v>
      </c>
      <c r="P504" s="16">
        <v>-0.52765790000000001</v>
      </c>
      <c r="Q504" s="16">
        <v>-0.57109770000000004</v>
      </c>
      <c r="R504" s="16">
        <v>0.28110000000000002</v>
      </c>
      <c r="S504" s="16">
        <v>8.1499999999999993E-3</v>
      </c>
      <c r="T504" s="16">
        <v>6.9999999999999999E-4</v>
      </c>
      <c r="U504" s="16">
        <v>6.3361999999999998</v>
      </c>
      <c r="V504" s="16">
        <v>21.85</v>
      </c>
      <c r="W504" s="16">
        <v>9.5500000000000007</v>
      </c>
      <c r="X504" s="16">
        <v>405.49400000000003</v>
      </c>
      <c r="Y504" s="16">
        <v>39.585999999999999</v>
      </c>
      <c r="Z504" s="16">
        <v>0.15920000000000001</v>
      </c>
      <c r="AA504" s="16">
        <v>0.26596540000000002</v>
      </c>
      <c r="AB504" s="16">
        <v>0.43</v>
      </c>
      <c r="AC504" s="16">
        <v>22.86</v>
      </c>
      <c r="AD504" s="16">
        <v>37.700000000000003</v>
      </c>
      <c r="AE504" s="16">
        <v>6.9086999999999996</v>
      </c>
      <c r="AF504" s="16">
        <v>25.8843</v>
      </c>
      <c r="AG504" s="16">
        <v>53652.4</v>
      </c>
      <c r="AH504" s="16">
        <v>5.0799999999999998E-2</v>
      </c>
      <c r="AI504" s="16">
        <v>42.2</v>
      </c>
      <c r="AJ504" s="16">
        <v>82.9</v>
      </c>
      <c r="AK504" s="16">
        <v>-0.17130000000000001</v>
      </c>
      <c r="AL504" s="16">
        <v>-0.76049999999999995</v>
      </c>
      <c r="AM504" s="16">
        <v>-0.67569999999999997</v>
      </c>
      <c r="AN504" s="16">
        <v>-0.98080000000000001</v>
      </c>
      <c r="AO504" s="16">
        <v>-0.62709999999999999</v>
      </c>
      <c r="AP504" s="16">
        <v>-0.80120000000000002</v>
      </c>
      <c r="AQ504" s="16">
        <v>4.4169</v>
      </c>
      <c r="AR504" s="16">
        <f t="shared" si="45"/>
        <v>1</v>
      </c>
      <c r="AS504" s="5">
        <f t="shared" si="44"/>
        <v>-6.7649300000000023E-2</v>
      </c>
    </row>
    <row r="505" spans="1:45" x14ac:dyDescent="0.25">
      <c r="A505" s="16" t="s">
        <v>409</v>
      </c>
      <c r="B505" s="16" t="s">
        <v>22</v>
      </c>
      <c r="C505" s="16" t="s">
        <v>225</v>
      </c>
      <c r="D505" s="16">
        <v>2006</v>
      </c>
      <c r="E505" s="16" t="s">
        <v>963</v>
      </c>
      <c r="F505" s="16" t="s">
        <v>592</v>
      </c>
      <c r="G505" s="10">
        <v>1771.95</v>
      </c>
      <c r="H505" s="73">
        <v>7.4798340000000003</v>
      </c>
      <c r="I505" s="16">
        <v>9283334</v>
      </c>
      <c r="J505" s="71">
        <v>1.6E-2</v>
      </c>
      <c r="K505" s="71">
        <v>0.98699999999999999</v>
      </c>
      <c r="L505" s="16">
        <v>-0.63178719999999999</v>
      </c>
      <c r="M505" s="16">
        <v>-0.49317319999999998</v>
      </c>
      <c r="N505" s="16">
        <v>0.29442239999999997</v>
      </c>
      <c r="O505" s="16">
        <v>-0.22843079999999999</v>
      </c>
      <c r="P505" s="16">
        <v>-0.496311</v>
      </c>
      <c r="Q505" s="16">
        <v>-0.49534129999999998</v>
      </c>
      <c r="R505" s="16">
        <v>0.28110000000000002</v>
      </c>
      <c r="S505" s="16">
        <v>9.1500000000000001E-3</v>
      </c>
      <c r="T505" s="16">
        <v>8.0000000000000004E-4</v>
      </c>
      <c r="U505" s="16">
        <v>6.3136000000000001</v>
      </c>
      <c r="V505" s="16">
        <v>20.614000000000001</v>
      </c>
      <c r="W505" s="16">
        <v>10.128</v>
      </c>
      <c r="X505" s="16">
        <v>401.53300000000002</v>
      </c>
      <c r="Y505" s="16">
        <v>45.386800000000001</v>
      </c>
      <c r="Z505" s="16">
        <v>0.16919999999999999</v>
      </c>
      <c r="AA505" s="16">
        <v>8.3428299999999997E-2</v>
      </c>
      <c r="AB505" s="16">
        <v>0.43</v>
      </c>
      <c r="AC505" s="16">
        <v>22.86</v>
      </c>
      <c r="AD505" s="16">
        <v>42.4</v>
      </c>
      <c r="AE505" s="16">
        <v>7.0034999999999998</v>
      </c>
      <c r="AF505" s="16">
        <v>30.219899999999999</v>
      </c>
      <c r="AG505" s="16">
        <v>57091.5</v>
      </c>
      <c r="AH505" s="16">
        <v>5.1999999999999998E-2</v>
      </c>
      <c r="AI505" s="16">
        <v>43.1</v>
      </c>
      <c r="AJ505" s="16">
        <v>83.7</v>
      </c>
      <c r="AK505" s="16">
        <v>3.49E-2</v>
      </c>
      <c r="AL505" s="16">
        <v>-0.39700000000000002</v>
      </c>
      <c r="AM505" s="16">
        <v>-0.63800000000000001</v>
      </c>
      <c r="AN505" s="16">
        <v>-0.82320000000000004</v>
      </c>
      <c r="AO505" s="16">
        <v>-0.86729999999999996</v>
      </c>
      <c r="AP505" s="16">
        <v>-0.86080000000000001</v>
      </c>
      <c r="AQ505" s="16">
        <v>4.4169</v>
      </c>
      <c r="AR505" s="16">
        <f t="shared" si="45"/>
        <v>1</v>
      </c>
      <c r="AS505" s="5">
        <f t="shared" si="44"/>
        <v>0.1357505</v>
      </c>
    </row>
    <row r="506" spans="1:45" x14ac:dyDescent="0.25">
      <c r="A506" s="16" t="s">
        <v>409</v>
      </c>
      <c r="B506" s="16" t="s">
        <v>22</v>
      </c>
      <c r="C506" s="16" t="s">
        <v>225</v>
      </c>
      <c r="D506" s="16">
        <v>2007</v>
      </c>
      <c r="E506" s="16" t="s">
        <v>966</v>
      </c>
      <c r="F506" s="16" t="s">
        <v>592</v>
      </c>
      <c r="G506" s="10">
        <v>1821.8</v>
      </c>
      <c r="H506" s="73">
        <v>7.5075779999999996</v>
      </c>
      <c r="I506" s="16">
        <v>9441444</v>
      </c>
      <c r="J506" s="71">
        <v>0.01</v>
      </c>
      <c r="K506" s="71">
        <v>0.997</v>
      </c>
      <c r="L506" s="16">
        <v>-0.61144779999999999</v>
      </c>
      <c r="M506" s="16">
        <v>-0.50092610000000004</v>
      </c>
      <c r="N506" s="16">
        <v>0.35617520000000003</v>
      </c>
      <c r="O506" s="16">
        <v>-0.26445740000000001</v>
      </c>
      <c r="P506" s="16">
        <v>-0.4674336</v>
      </c>
      <c r="Q506" s="16">
        <v>-0.49658849999999999</v>
      </c>
      <c r="R506" s="16">
        <v>0.28110000000000002</v>
      </c>
      <c r="S506" s="16">
        <v>7.1000000000000004E-3</v>
      </c>
      <c r="T506" s="16">
        <v>8.0000000000000004E-4</v>
      </c>
      <c r="U506" s="16">
        <v>6.5655000000000001</v>
      </c>
      <c r="V506" s="16">
        <v>19.378</v>
      </c>
      <c r="W506" s="16">
        <v>10.706</v>
      </c>
      <c r="X506" s="16">
        <v>405.76499999999999</v>
      </c>
      <c r="Y506" s="16">
        <v>46.403399999999998</v>
      </c>
      <c r="Z506" s="16">
        <v>0.1686</v>
      </c>
      <c r="AA506" s="16">
        <v>0.2504304</v>
      </c>
      <c r="AB506" s="16">
        <v>0.43</v>
      </c>
      <c r="AC506" s="16">
        <v>22.86</v>
      </c>
      <c r="AD506" s="16">
        <v>38.1</v>
      </c>
      <c r="AE506" s="16">
        <v>7.0087000000000002</v>
      </c>
      <c r="AF506" s="16">
        <v>33.632300000000001</v>
      </c>
      <c r="AG506" s="16">
        <v>60732</v>
      </c>
      <c r="AH506" s="16">
        <v>5.3900000000000003E-2</v>
      </c>
      <c r="AI506" s="16">
        <v>44</v>
      </c>
      <c r="AJ506" s="16">
        <v>84.6</v>
      </c>
      <c r="AK506" s="16">
        <v>-2.2000000000000001E-3</v>
      </c>
      <c r="AL506" s="16">
        <v>-0.35930000000000001</v>
      </c>
      <c r="AM506" s="16">
        <v>-0.54820000000000002</v>
      </c>
      <c r="AN506" s="16">
        <v>-0.83560000000000001</v>
      </c>
      <c r="AO506" s="16">
        <v>-0.9708</v>
      </c>
      <c r="AP506" s="16">
        <v>-0.84230000000000005</v>
      </c>
      <c r="AQ506" s="16">
        <v>4.4169</v>
      </c>
      <c r="AR506" s="16">
        <f t="shared" si="45"/>
        <v>1</v>
      </c>
      <c r="AS506" s="5">
        <f t="shared" si="44"/>
        <v>2.0339400000000007E-2</v>
      </c>
    </row>
    <row r="507" spans="1:45" x14ac:dyDescent="0.25">
      <c r="A507" s="16" t="s">
        <v>409</v>
      </c>
      <c r="B507" s="16" t="s">
        <v>22</v>
      </c>
      <c r="C507" s="16" t="s">
        <v>225</v>
      </c>
      <c r="D507" s="16">
        <v>2008</v>
      </c>
      <c r="E507" s="16" t="s">
        <v>976</v>
      </c>
      <c r="F507" s="16" t="s">
        <v>592</v>
      </c>
      <c r="G507" s="10">
        <v>1901.9</v>
      </c>
      <c r="H507" s="73">
        <v>7.5506089999999997</v>
      </c>
      <c r="I507" s="16">
        <v>9599855</v>
      </c>
      <c r="J507" s="71">
        <v>1.4999999999999999E-2</v>
      </c>
      <c r="K507" s="71">
        <v>1.012</v>
      </c>
      <c r="L507" s="16">
        <v>-0.55228219999999995</v>
      </c>
      <c r="M507" s="16">
        <v>-0.49830560000000002</v>
      </c>
      <c r="N507" s="16">
        <v>0.41702299999999998</v>
      </c>
      <c r="O507" s="16">
        <v>-0.25842500000000002</v>
      </c>
      <c r="P507" s="16">
        <v>-0.38115549999999998</v>
      </c>
      <c r="Q507" s="16">
        <v>-0.52461360000000001</v>
      </c>
      <c r="R507" s="16">
        <v>0.28110000000000002</v>
      </c>
      <c r="S507" s="16">
        <v>7.3000000000000001E-3</v>
      </c>
      <c r="T507" s="16">
        <v>1E-3</v>
      </c>
      <c r="U507" s="16">
        <v>7.0396999999999998</v>
      </c>
      <c r="V507" s="16">
        <v>18.141999999999999</v>
      </c>
      <c r="W507" s="16">
        <v>11.284000000000001</v>
      </c>
      <c r="X507" s="16">
        <v>406.19</v>
      </c>
      <c r="Y507" s="16">
        <v>46.466999999999999</v>
      </c>
      <c r="Z507" s="16">
        <v>0.1706</v>
      </c>
      <c r="AA507" s="16">
        <v>0.24771180000000001</v>
      </c>
      <c r="AB507" s="16">
        <v>0.43</v>
      </c>
      <c r="AC507" s="16">
        <v>22.86</v>
      </c>
      <c r="AD507" s="16">
        <v>38.17</v>
      </c>
      <c r="AE507" s="16">
        <v>8.0228000000000002</v>
      </c>
      <c r="AF507" s="16">
        <v>51.235999999999997</v>
      </c>
      <c r="AG507" s="16">
        <v>60594.3</v>
      </c>
      <c r="AH507" s="16">
        <v>6.6400000000000001E-2</v>
      </c>
      <c r="AI507" s="16">
        <v>44.9</v>
      </c>
      <c r="AJ507" s="16">
        <v>85.4</v>
      </c>
      <c r="AK507" s="16">
        <v>-4.4400000000000002E-2</v>
      </c>
      <c r="AL507" s="16">
        <v>-0.49170000000000003</v>
      </c>
      <c r="AM507" s="16">
        <v>-0.60729999999999995</v>
      </c>
      <c r="AN507" s="16">
        <v>-0.70499999999999996</v>
      </c>
      <c r="AO507" s="16">
        <v>-0.85709999999999997</v>
      </c>
      <c r="AP507" s="16">
        <v>-0.99750000000000005</v>
      </c>
      <c r="AQ507" s="16">
        <v>4.4169</v>
      </c>
      <c r="AR507" s="16">
        <f t="shared" si="45"/>
        <v>1</v>
      </c>
      <c r="AS507" s="5">
        <f t="shared" si="44"/>
        <v>5.916560000000004E-2</v>
      </c>
    </row>
    <row r="508" spans="1:45" x14ac:dyDescent="0.25">
      <c r="A508" s="16" t="s">
        <v>409</v>
      </c>
      <c r="B508" s="16" t="s">
        <v>22</v>
      </c>
      <c r="C508" s="16" t="s">
        <v>225</v>
      </c>
      <c r="D508" s="16">
        <v>2009</v>
      </c>
      <c r="E508" s="16" t="s">
        <v>965</v>
      </c>
      <c r="F508" s="16" t="s">
        <v>592</v>
      </c>
      <c r="G508" s="10">
        <v>1933.74</v>
      </c>
      <c r="H508" s="73">
        <v>7.5672110000000004</v>
      </c>
      <c r="I508" s="16">
        <v>9758748</v>
      </c>
      <c r="J508" s="71">
        <v>8.0000000000000002E-3</v>
      </c>
      <c r="K508" s="71">
        <v>1.02</v>
      </c>
      <c r="L508" s="16">
        <v>-0.50576790000000005</v>
      </c>
      <c r="M508" s="16">
        <v>-0.56601630000000003</v>
      </c>
      <c r="N508" s="16">
        <v>0.52118799999999998</v>
      </c>
      <c r="O508" s="16">
        <v>-0.24219840000000001</v>
      </c>
      <c r="P508" s="16">
        <v>-0.31781219999999999</v>
      </c>
      <c r="Q508" s="16">
        <v>-0.54218699999999997</v>
      </c>
      <c r="R508" s="16">
        <v>0.157</v>
      </c>
      <c r="S508" s="16">
        <v>7.5500000000000003E-3</v>
      </c>
      <c r="T508" s="16">
        <v>8.9999999999999998E-4</v>
      </c>
      <c r="U508" s="16">
        <v>8.0812000000000008</v>
      </c>
      <c r="V508" s="16">
        <v>16.905999999999999</v>
      </c>
      <c r="W508" s="16">
        <v>11.862</v>
      </c>
      <c r="X508" s="16">
        <v>404.05399999999997</v>
      </c>
      <c r="Y508" s="16">
        <v>47.281399999999998</v>
      </c>
      <c r="Z508" s="16">
        <v>0.1817</v>
      </c>
      <c r="AA508" s="16">
        <v>0.31257059999999998</v>
      </c>
      <c r="AB508" s="16">
        <v>0.43</v>
      </c>
      <c r="AC508" s="16">
        <v>22.86</v>
      </c>
      <c r="AD508" s="16">
        <v>36.5</v>
      </c>
      <c r="AE508" s="16">
        <v>8.0474999999999994</v>
      </c>
      <c r="AF508" s="16">
        <v>64.686599999999999</v>
      </c>
      <c r="AG508" s="16">
        <v>62722.9</v>
      </c>
      <c r="AH508" s="16">
        <v>8.1600000000000006E-2</v>
      </c>
      <c r="AI508" s="16">
        <v>45.8</v>
      </c>
      <c r="AJ508" s="16">
        <v>86.2</v>
      </c>
      <c r="AK508" s="16">
        <v>-3.1800000000000002E-2</v>
      </c>
      <c r="AL508" s="16">
        <v>-0.62839999999999996</v>
      </c>
      <c r="AM508" s="16">
        <v>-0.59460000000000002</v>
      </c>
      <c r="AN508" s="16">
        <v>-0.52980000000000005</v>
      </c>
      <c r="AO508" s="16">
        <v>-0.85560000000000003</v>
      </c>
      <c r="AP508" s="16">
        <v>-1.1425000000000001</v>
      </c>
      <c r="AQ508" s="16">
        <v>4.4169</v>
      </c>
      <c r="AR508" s="16">
        <f t="shared" si="45"/>
        <v>1</v>
      </c>
      <c r="AS508" s="5">
        <f t="shared" si="44"/>
        <v>4.6514299999999897E-2</v>
      </c>
    </row>
    <row r="509" spans="1:45" x14ac:dyDescent="0.25">
      <c r="A509" s="16" t="s">
        <v>409</v>
      </c>
      <c r="B509" s="16" t="s">
        <v>22</v>
      </c>
      <c r="C509" s="16" t="s">
        <v>225</v>
      </c>
      <c r="D509" s="16">
        <v>2010</v>
      </c>
      <c r="E509" s="16" t="s">
        <v>984</v>
      </c>
      <c r="F509" s="16" t="s">
        <v>592</v>
      </c>
      <c r="G509" s="10">
        <v>1981.16</v>
      </c>
      <c r="H509" s="73">
        <v>7.5914380000000001</v>
      </c>
      <c r="I509" s="16">
        <v>9918242</v>
      </c>
      <c r="J509" s="71">
        <v>-1.2E-2</v>
      </c>
      <c r="K509" s="71">
        <v>1.008</v>
      </c>
      <c r="L509" s="16">
        <v>-0.39544360000000001</v>
      </c>
      <c r="M509" s="16">
        <v>-0.49790060000000003</v>
      </c>
      <c r="N509" s="16">
        <v>0.50059209999999998</v>
      </c>
      <c r="O509" s="16">
        <v>-0.16412660000000001</v>
      </c>
      <c r="P509" s="16">
        <v>-0.27708450000000001</v>
      </c>
      <c r="Q509" s="16">
        <v>-0.46079229999999999</v>
      </c>
      <c r="R509" s="16">
        <v>0.28110000000000002</v>
      </c>
      <c r="S509" s="16">
        <v>7.9000000000000008E-3</v>
      </c>
      <c r="T509" s="16">
        <v>8.0000000000000004E-4</v>
      </c>
      <c r="U509" s="16">
        <v>7.6001000000000003</v>
      </c>
      <c r="V509" s="16">
        <v>15.67</v>
      </c>
      <c r="W509" s="16">
        <v>12.44</v>
      </c>
      <c r="X509" s="16">
        <v>407.46</v>
      </c>
      <c r="Y509" s="16">
        <v>49.115699999999997</v>
      </c>
      <c r="Z509" s="16">
        <v>0.18820000000000001</v>
      </c>
      <c r="AA509" s="16">
        <v>0.2348953</v>
      </c>
      <c r="AB509" s="16">
        <v>0.43</v>
      </c>
      <c r="AC509" s="16">
        <v>22.86</v>
      </c>
      <c r="AD509" s="16">
        <v>38.5</v>
      </c>
      <c r="AE509" s="16">
        <v>8.3808000000000007</v>
      </c>
      <c r="AF509" s="16">
        <v>70.686000000000007</v>
      </c>
      <c r="AG509" s="16">
        <v>68328.600000000006</v>
      </c>
      <c r="AH509" s="16">
        <v>8.5699999999999998E-2</v>
      </c>
      <c r="AI509" s="16">
        <v>46.7</v>
      </c>
      <c r="AJ509" s="16">
        <v>86.9</v>
      </c>
      <c r="AK509" s="16">
        <v>-7.6200000000000004E-2</v>
      </c>
      <c r="AL509" s="16">
        <v>-0.44219999999999998</v>
      </c>
      <c r="AM509" s="16">
        <v>-0.503</v>
      </c>
      <c r="AN509" s="16">
        <v>-0.44440000000000002</v>
      </c>
      <c r="AO509" s="16">
        <v>-0.78680000000000005</v>
      </c>
      <c r="AP509" s="16">
        <v>-1.0580000000000001</v>
      </c>
      <c r="AQ509" s="16">
        <v>4.4169</v>
      </c>
      <c r="AR509" s="16">
        <f t="shared" si="45"/>
        <v>1</v>
      </c>
      <c r="AS509" s="5">
        <f t="shared" si="44"/>
        <v>0.11032430000000004</v>
      </c>
    </row>
    <row r="510" spans="1:45" x14ac:dyDescent="0.25">
      <c r="A510" s="16" t="s">
        <v>409</v>
      </c>
      <c r="B510" s="16" t="s">
        <v>22</v>
      </c>
      <c r="C510" s="16" t="s">
        <v>225</v>
      </c>
      <c r="D510" s="16">
        <v>2011</v>
      </c>
      <c r="E510" s="16" t="s">
        <v>988</v>
      </c>
      <c r="F510" s="16" t="s">
        <v>592</v>
      </c>
      <c r="G510" s="10">
        <v>2051.15</v>
      </c>
      <c r="H510" s="73">
        <v>7.6261570000000001</v>
      </c>
      <c r="I510" s="16">
        <v>10078343</v>
      </c>
      <c r="J510" s="71">
        <v>-8.0000000000000002E-3</v>
      </c>
      <c r="K510" s="71">
        <v>1</v>
      </c>
      <c r="L510" s="16">
        <v>-0.38047029999999998</v>
      </c>
      <c r="M510" s="16">
        <v>-0.4914849</v>
      </c>
      <c r="N510" s="16">
        <v>0.4774813</v>
      </c>
      <c r="O510" s="16">
        <v>-0.1700865</v>
      </c>
      <c r="P510" s="16">
        <v>-0.2250212</v>
      </c>
      <c r="Q510" s="16">
        <v>-0.4585206</v>
      </c>
      <c r="R510" s="16">
        <v>0.28110000000000002</v>
      </c>
      <c r="S510" s="16">
        <v>9.3500000000000007E-3</v>
      </c>
      <c r="T510" s="16">
        <v>8.9999999999999998E-4</v>
      </c>
      <c r="U510" s="16">
        <v>6.8884999999999996</v>
      </c>
      <c r="V510" s="16">
        <v>16.675999999999998</v>
      </c>
      <c r="W510" s="16">
        <v>12.832000000000001</v>
      </c>
      <c r="X510" s="16">
        <v>408.47399999999999</v>
      </c>
      <c r="Y510" s="16">
        <v>49.326799999999999</v>
      </c>
      <c r="Z510" s="16">
        <v>0.1953</v>
      </c>
      <c r="AA510" s="16">
        <v>0.30480309999999999</v>
      </c>
      <c r="AB510" s="16">
        <v>0.43</v>
      </c>
      <c r="AC510" s="16">
        <v>22.86</v>
      </c>
      <c r="AD510" s="16">
        <v>36.700000000000003</v>
      </c>
      <c r="AE510" s="16">
        <v>8.5088000000000008</v>
      </c>
      <c r="AF510" s="16">
        <v>80.907700000000006</v>
      </c>
      <c r="AG510" s="16">
        <v>71629.600000000006</v>
      </c>
      <c r="AH510" s="16">
        <v>9.4500000000000001E-2</v>
      </c>
      <c r="AI510" s="16">
        <v>47.5</v>
      </c>
      <c r="AJ510" s="16">
        <v>87.7</v>
      </c>
      <c r="AK510" s="16">
        <v>-0.1037</v>
      </c>
      <c r="AL510" s="16">
        <v>-0.53439999999999999</v>
      </c>
      <c r="AM510" s="16">
        <v>-0.46550000000000002</v>
      </c>
      <c r="AN510" s="16">
        <v>-0.44359999999999999</v>
      </c>
      <c r="AO510" s="16">
        <v>-0.74109999999999998</v>
      </c>
      <c r="AP510" s="16">
        <v>-1.0152000000000001</v>
      </c>
      <c r="AQ510" s="16">
        <v>4.4169</v>
      </c>
      <c r="AR510" s="16">
        <f t="shared" si="45"/>
        <v>0</v>
      </c>
      <c r="AS510" s="5">
        <f t="shared" si="44"/>
        <v>1.4973300000000023E-2</v>
      </c>
    </row>
    <row r="511" spans="1:45" x14ac:dyDescent="0.25">
      <c r="A511" s="16" t="s">
        <v>409</v>
      </c>
      <c r="B511" s="16" t="s">
        <v>22</v>
      </c>
      <c r="C511" s="16" t="s">
        <v>225</v>
      </c>
      <c r="D511" s="16">
        <v>2012</v>
      </c>
      <c r="E511" s="16" t="s">
        <v>989</v>
      </c>
      <c r="F511" s="16" t="s">
        <v>592</v>
      </c>
      <c r="G511" s="10">
        <v>2122.38</v>
      </c>
      <c r="H511" s="73">
        <v>7.6602949999999996</v>
      </c>
      <c r="I511" s="16">
        <v>10239004</v>
      </c>
      <c r="J511" s="71">
        <v>3.0000000000000001E-3</v>
      </c>
      <c r="K511" s="71">
        <v>1.0029999999999999</v>
      </c>
      <c r="L511" s="16">
        <v>-0.36702180000000001</v>
      </c>
      <c r="M511" s="16">
        <v>-0.49544240000000001</v>
      </c>
      <c r="N511" s="16">
        <v>0.46450849999999999</v>
      </c>
      <c r="O511" s="16">
        <v>-0.1238273</v>
      </c>
      <c r="P511" s="16">
        <v>-0.1879894</v>
      </c>
      <c r="Q511" s="16">
        <v>-0.49992049999999999</v>
      </c>
      <c r="R511" s="16">
        <v>0.28110000000000002</v>
      </c>
      <c r="S511" s="16">
        <v>8.5500000000000003E-3</v>
      </c>
      <c r="T511" s="16">
        <v>8.0000000000000004E-4</v>
      </c>
      <c r="U511" s="16">
        <v>6.4252000000000002</v>
      </c>
      <c r="V511" s="16">
        <v>17.681999999999999</v>
      </c>
      <c r="W511" s="16">
        <v>13.224</v>
      </c>
      <c r="X511" s="16">
        <v>406.98399999999998</v>
      </c>
      <c r="Y511" s="16">
        <v>49.656300000000002</v>
      </c>
      <c r="Z511" s="16">
        <v>0.20119999999999999</v>
      </c>
      <c r="AA511" s="16">
        <v>0.22207879999999999</v>
      </c>
      <c r="AB511" s="16">
        <v>0.43</v>
      </c>
      <c r="AC511" s="16">
        <v>22.86</v>
      </c>
      <c r="AD511" s="16">
        <v>38.83</v>
      </c>
      <c r="AE511" s="16">
        <v>8.3874999999999993</v>
      </c>
      <c r="AF511" s="16">
        <v>90.4435</v>
      </c>
      <c r="AG511" s="16">
        <v>74823.5</v>
      </c>
      <c r="AH511" s="16">
        <v>7.9200000000000007E-2</v>
      </c>
      <c r="AI511" s="16">
        <v>48.4</v>
      </c>
      <c r="AJ511" s="16">
        <v>88.5</v>
      </c>
      <c r="AK511" s="16">
        <v>-0.11559999999999999</v>
      </c>
      <c r="AL511" s="16">
        <v>-0.7097</v>
      </c>
      <c r="AM511" s="16">
        <v>-0.36620000000000003</v>
      </c>
      <c r="AN511" s="16">
        <v>-0.50060000000000004</v>
      </c>
      <c r="AO511" s="16">
        <v>-0.81759999999999999</v>
      </c>
      <c r="AP511" s="16">
        <v>-1.0405</v>
      </c>
      <c r="AQ511" s="16">
        <v>4.4169</v>
      </c>
      <c r="AR511" s="16">
        <f t="shared" si="45"/>
        <v>0</v>
      </c>
      <c r="AS511" s="5">
        <f t="shared" si="44"/>
        <v>1.3448499999999974E-2</v>
      </c>
    </row>
    <row r="512" spans="1:45" x14ac:dyDescent="0.25">
      <c r="A512" s="16" t="s">
        <v>409</v>
      </c>
      <c r="B512" s="16" t="s">
        <v>22</v>
      </c>
      <c r="C512" s="16" t="s">
        <v>225</v>
      </c>
      <c r="D512" s="16">
        <v>2013</v>
      </c>
      <c r="E512" s="16" t="s">
        <v>964</v>
      </c>
      <c r="F512" s="16" t="s">
        <v>592</v>
      </c>
      <c r="G512" s="10">
        <v>2231.48</v>
      </c>
      <c r="H512" s="73">
        <v>7.7104189999999999</v>
      </c>
      <c r="I512" s="16">
        <v>10400264</v>
      </c>
      <c r="J512" s="71">
        <v>1.2999999999999999E-2</v>
      </c>
      <c r="K512" s="71">
        <v>1.016</v>
      </c>
      <c r="L512" s="16">
        <v>-0.30286740000000001</v>
      </c>
      <c r="M512" s="16">
        <v>-0.49829220000000002</v>
      </c>
      <c r="N512" s="16">
        <v>0.51149449999999996</v>
      </c>
      <c r="O512" s="16">
        <v>-0.1063234</v>
      </c>
      <c r="P512" s="16">
        <v>-0.15236540000000001</v>
      </c>
      <c r="Q512" s="16">
        <v>-0.45374059999999999</v>
      </c>
      <c r="R512" s="16">
        <v>0.28110000000000002</v>
      </c>
      <c r="S512" s="16">
        <v>7.5500000000000003E-3</v>
      </c>
      <c r="T512" s="16">
        <v>8.9999999999999998E-4</v>
      </c>
      <c r="U512" s="16">
        <v>6.2579000000000002</v>
      </c>
      <c r="V512" s="16">
        <v>18.687999999999999</v>
      </c>
      <c r="W512" s="16">
        <v>13.616</v>
      </c>
      <c r="X512" s="16">
        <v>410.01400000000001</v>
      </c>
      <c r="Y512" s="16">
        <v>49.572499999999998</v>
      </c>
      <c r="Z512" s="16">
        <v>0.2104</v>
      </c>
      <c r="AA512" s="16">
        <v>0.2158648</v>
      </c>
      <c r="AB512" s="16">
        <v>0.43</v>
      </c>
      <c r="AC512" s="16">
        <v>22.86</v>
      </c>
      <c r="AD512" s="16">
        <v>38.99</v>
      </c>
      <c r="AE512" s="16">
        <v>8.1937999999999995</v>
      </c>
      <c r="AF512" s="16">
        <v>97.6995</v>
      </c>
      <c r="AG512" s="16">
        <v>77529.399999999994</v>
      </c>
      <c r="AH512" s="16">
        <v>8.1799999999999998E-2</v>
      </c>
      <c r="AI512" s="16">
        <v>49.3</v>
      </c>
      <c r="AJ512" s="16">
        <v>89.2</v>
      </c>
      <c r="AK512" s="16">
        <v>-9.9500000000000005E-2</v>
      </c>
      <c r="AL512" s="16">
        <v>-0.58840000000000003</v>
      </c>
      <c r="AM512" s="16">
        <v>-0.3866</v>
      </c>
      <c r="AN512" s="16">
        <v>-0.34789999999999999</v>
      </c>
      <c r="AO512" s="16">
        <v>-0.7712</v>
      </c>
      <c r="AP512" s="16">
        <v>-1.0726</v>
      </c>
      <c r="AQ512" s="16">
        <v>4.4169</v>
      </c>
      <c r="AR512" s="16">
        <f t="shared" si="45"/>
        <v>0</v>
      </c>
      <c r="AS512" s="5">
        <f t="shared" si="44"/>
        <v>6.41544E-2</v>
      </c>
    </row>
    <row r="513" spans="1:45" x14ac:dyDescent="0.25">
      <c r="A513" s="16" t="s">
        <v>409</v>
      </c>
      <c r="B513" s="16" t="s">
        <v>22</v>
      </c>
      <c r="C513" s="16" t="s">
        <v>225</v>
      </c>
      <c r="D513" s="16">
        <v>2014</v>
      </c>
      <c r="E513" s="16" t="s">
        <v>969</v>
      </c>
      <c r="F513" s="16" t="s">
        <v>592</v>
      </c>
      <c r="G513" s="10">
        <v>2317.2600000000002</v>
      </c>
      <c r="H513" s="73">
        <v>7.7481390000000001</v>
      </c>
      <c r="I513" s="16">
        <v>10562159</v>
      </c>
      <c r="J513" s="71">
        <v>0</v>
      </c>
      <c r="K513" s="71">
        <v>1.016</v>
      </c>
      <c r="L513" s="16">
        <v>-0.24758040000000001</v>
      </c>
      <c r="M513" s="16">
        <v>-0.50453230000000004</v>
      </c>
      <c r="N513" s="16">
        <v>0.6611416</v>
      </c>
      <c r="O513" s="16">
        <v>-7.8469800000000006E-2</v>
      </c>
      <c r="P513" s="16">
        <v>-0.14817959999999999</v>
      </c>
      <c r="Q513" s="16">
        <v>-0.50830920000000002</v>
      </c>
      <c r="R513" s="16">
        <v>0.28110000000000002</v>
      </c>
      <c r="S513" s="16">
        <v>5.8999999999999999E-3</v>
      </c>
      <c r="T513" s="16">
        <v>8.9999999999999998E-4</v>
      </c>
      <c r="U513" s="16">
        <v>7.2891000000000004</v>
      </c>
      <c r="V513" s="16">
        <v>19.693999999999999</v>
      </c>
      <c r="W513" s="16">
        <v>14.007999999999999</v>
      </c>
      <c r="X513" s="16">
        <v>409.38</v>
      </c>
      <c r="Y513" s="16">
        <v>49.2515</v>
      </c>
      <c r="Z513" s="16">
        <v>0.2278</v>
      </c>
      <c r="AA513" s="16">
        <v>0.20926239999999999</v>
      </c>
      <c r="AB513" s="16">
        <v>0.43</v>
      </c>
      <c r="AC513" s="16">
        <v>22.86</v>
      </c>
      <c r="AD513" s="16">
        <v>39.159999999999997</v>
      </c>
      <c r="AE513" s="16">
        <v>8.0764999999999993</v>
      </c>
      <c r="AF513" s="16">
        <v>96.337199999999996</v>
      </c>
      <c r="AG513" s="16">
        <v>65532.800000000003</v>
      </c>
      <c r="AH513" s="16">
        <v>8.4500000000000006E-2</v>
      </c>
      <c r="AI513" s="16">
        <v>50.2</v>
      </c>
      <c r="AJ513" s="16">
        <v>90</v>
      </c>
      <c r="AK513" s="16">
        <v>-5.1799999999999999E-2</v>
      </c>
      <c r="AL513" s="16">
        <v>-0.63929999999999998</v>
      </c>
      <c r="AM513" s="16">
        <v>-0.59260000000000002</v>
      </c>
      <c r="AN513" s="16">
        <v>-0.34610000000000002</v>
      </c>
      <c r="AO513" s="16">
        <v>-0.8629</v>
      </c>
      <c r="AP513" s="16">
        <v>-1.0780000000000001</v>
      </c>
      <c r="AQ513" s="16">
        <v>4.4169</v>
      </c>
      <c r="AR513" s="16">
        <f t="shared" si="45"/>
        <v>0</v>
      </c>
      <c r="AS513" s="5">
        <f t="shared" si="44"/>
        <v>5.5287000000000003E-2</v>
      </c>
    </row>
    <row r="514" spans="1:45" x14ac:dyDescent="0.25">
      <c r="A514" s="16" t="s">
        <v>409</v>
      </c>
      <c r="B514" s="16" t="s">
        <v>23</v>
      </c>
      <c r="C514" s="16" t="s">
        <v>228</v>
      </c>
      <c r="D514" s="16">
        <v>1985</v>
      </c>
      <c r="E514" s="16" t="s">
        <v>1050</v>
      </c>
      <c r="F514" s="16" t="s">
        <v>594</v>
      </c>
      <c r="G514" s="10">
        <v>7860.02</v>
      </c>
      <c r="H514" s="73">
        <v>8.9695429999999998</v>
      </c>
      <c r="I514" s="16" t="s">
        <v>6700</v>
      </c>
      <c r="K514" s="71">
        <v>1.0529999999999999</v>
      </c>
      <c r="L514" s="16">
        <v>-0.93217550000000005</v>
      </c>
      <c r="M514" s="16">
        <v>-0.28703830000000002</v>
      </c>
      <c r="N514" s="16">
        <v>-1.03596</v>
      </c>
      <c r="O514" s="16">
        <v>-0.54518929999999999</v>
      </c>
      <c r="P514" s="16">
        <v>-0.36346250000000002</v>
      </c>
      <c r="Q514" s="16">
        <v>0.1734337</v>
      </c>
      <c r="R514" s="16">
        <v>0.67900000000000005</v>
      </c>
      <c r="S514" s="16">
        <v>5.4999999999999997E-3</v>
      </c>
      <c r="T514" s="16">
        <v>1.1000000000000001E-3</v>
      </c>
      <c r="U514" s="16">
        <v>2.4456000000000002</v>
      </c>
      <c r="V514" s="16">
        <v>4.5199999999999996</v>
      </c>
      <c r="W514" s="16">
        <v>4.05</v>
      </c>
      <c r="X514" s="16">
        <v>368.404</v>
      </c>
      <c r="Y514" s="16">
        <v>17.247699999999998</v>
      </c>
      <c r="Z514" s="16">
        <v>0.22700000000000001</v>
      </c>
      <c r="AA514" s="16">
        <v>-0.44943519999999998</v>
      </c>
      <c r="AB514" s="16">
        <v>0.37</v>
      </c>
      <c r="AC514" s="16">
        <v>8.8699999999999992</v>
      </c>
      <c r="AD514" s="16">
        <v>40.97</v>
      </c>
      <c r="AE514" s="16">
        <v>5.2866</v>
      </c>
      <c r="AF514" s="16">
        <v>0</v>
      </c>
      <c r="AG514" s="16">
        <v>141543</v>
      </c>
      <c r="AH514" s="16">
        <v>9.5000000000000001E-2</v>
      </c>
      <c r="AI514" s="16">
        <v>64.2774</v>
      </c>
      <c r="AJ514" s="16">
        <v>87.2333</v>
      </c>
      <c r="AK514" s="16">
        <v>-2.4500000000000001E-2</v>
      </c>
      <c r="AL514" s="16">
        <v>0.18279999999999999</v>
      </c>
      <c r="AM514" s="16">
        <v>4.8300000000000003E-2</v>
      </c>
      <c r="AN514" s="16">
        <v>-6.4000000000000001E-2</v>
      </c>
      <c r="AO514" s="16">
        <v>0.70660000000000001</v>
      </c>
      <c r="AP514" s="16">
        <v>-0.55959999999999999</v>
      </c>
      <c r="AQ514" s="16">
        <v>1.8123</v>
      </c>
      <c r="AR514" s="16">
        <f t="shared" si="45"/>
        <v>1</v>
      </c>
      <c r="AS514" s="5">
        <f t="shared" si="44"/>
        <v>0</v>
      </c>
    </row>
    <row r="515" spans="1:45" x14ac:dyDescent="0.25">
      <c r="A515" s="16" t="s">
        <v>409</v>
      </c>
      <c r="B515" s="16" t="s">
        <v>23</v>
      </c>
      <c r="C515" s="16" t="s">
        <v>228</v>
      </c>
      <c r="D515" s="16">
        <v>1986</v>
      </c>
      <c r="E515" s="16" t="s">
        <v>1076</v>
      </c>
      <c r="F515" s="16" t="s">
        <v>594</v>
      </c>
      <c r="G515" s="10">
        <v>8314.8799999999992</v>
      </c>
      <c r="H515" s="73">
        <v>9.0258020000000005</v>
      </c>
      <c r="I515" s="16" t="s">
        <v>6700</v>
      </c>
      <c r="J515" s="71">
        <v>3.1E-2</v>
      </c>
      <c r="K515" s="71">
        <v>1.0860000000000001</v>
      </c>
      <c r="L515" s="16">
        <v>-0.9070085</v>
      </c>
      <c r="M515" s="16">
        <v>-0.27221659999999998</v>
      </c>
      <c r="N515" s="16">
        <v>-1.017431</v>
      </c>
      <c r="O515" s="16">
        <v>-0.53152500000000003</v>
      </c>
      <c r="P515" s="16">
        <v>-0.35218070000000001</v>
      </c>
      <c r="Q515" s="16">
        <v>0.17094790000000001</v>
      </c>
      <c r="R515" s="16">
        <v>0.69720000000000004</v>
      </c>
      <c r="S515" s="16">
        <v>6.3E-3</v>
      </c>
      <c r="T515" s="16">
        <v>1.2999999999999999E-3</v>
      </c>
      <c r="U515" s="16">
        <v>2.5627</v>
      </c>
      <c r="V515" s="16">
        <v>4.9640000000000004</v>
      </c>
      <c r="W515" s="16">
        <v>4.0960000000000001</v>
      </c>
      <c r="X515" s="16">
        <v>367.447</v>
      </c>
      <c r="Y515" s="16">
        <v>18.607900000000001</v>
      </c>
      <c r="Z515" s="16">
        <v>0.21679999999999999</v>
      </c>
      <c r="AA515" s="16">
        <v>-0.45953290000000002</v>
      </c>
      <c r="AB515" s="16">
        <v>0.37</v>
      </c>
      <c r="AC515" s="16">
        <v>8.8699999999999992</v>
      </c>
      <c r="AD515" s="16">
        <v>41.23</v>
      </c>
      <c r="AE515" s="16">
        <v>5.3594999999999997</v>
      </c>
      <c r="AF515" s="16">
        <v>0</v>
      </c>
      <c r="AG515" s="16">
        <v>144724</v>
      </c>
      <c r="AH515" s="16">
        <v>9.5200000000000007E-2</v>
      </c>
      <c r="AI515" s="16">
        <v>64.928600000000003</v>
      </c>
      <c r="AJ515" s="16">
        <v>87.62</v>
      </c>
      <c r="AK515" s="16">
        <v>-5.8999999999999999E-3</v>
      </c>
      <c r="AL515" s="16">
        <v>0.17069999999999999</v>
      </c>
      <c r="AM515" s="16">
        <v>4.2299999999999997E-2</v>
      </c>
      <c r="AN515" s="16">
        <v>-6.6900000000000001E-2</v>
      </c>
      <c r="AO515" s="16">
        <v>0.68020000000000003</v>
      </c>
      <c r="AP515" s="16">
        <v>-0.5454</v>
      </c>
      <c r="AQ515" s="16">
        <v>1.8123</v>
      </c>
      <c r="AR515" s="16">
        <f t="shared" si="45"/>
        <v>1</v>
      </c>
      <c r="AS515" s="5">
        <f t="shared" si="44"/>
        <v>2.516700000000005E-2</v>
      </c>
    </row>
    <row r="516" spans="1:45" x14ac:dyDescent="0.25">
      <c r="A516" s="16" t="s">
        <v>409</v>
      </c>
      <c r="B516" s="16" t="s">
        <v>23</v>
      </c>
      <c r="C516" s="16" t="s">
        <v>228</v>
      </c>
      <c r="D516" s="16">
        <v>1987</v>
      </c>
      <c r="E516" s="16" t="s">
        <v>1075</v>
      </c>
      <c r="F516" s="16" t="s">
        <v>594</v>
      </c>
      <c r="G516" s="10">
        <v>8445.0400000000009</v>
      </c>
      <c r="H516" s="73">
        <v>9.0413340000000009</v>
      </c>
      <c r="I516" s="16" t="s">
        <v>6700</v>
      </c>
      <c r="J516" s="71">
        <v>-8.0000000000000002E-3</v>
      </c>
      <c r="K516" s="71">
        <v>1.077</v>
      </c>
      <c r="L516" s="16">
        <v>-0.88710460000000002</v>
      </c>
      <c r="M516" s="16">
        <v>-0.26024560000000002</v>
      </c>
      <c r="N516" s="16">
        <v>-0.99600109999999997</v>
      </c>
      <c r="O516" s="16">
        <v>-0.52763450000000001</v>
      </c>
      <c r="P516" s="16">
        <v>-0.34258739999999999</v>
      </c>
      <c r="Q516" s="16">
        <v>0.16844509999999999</v>
      </c>
      <c r="R516" s="16">
        <v>0.71530000000000005</v>
      </c>
      <c r="S516" s="16">
        <v>7.1000000000000004E-3</v>
      </c>
      <c r="T516" s="16">
        <v>1.1999999999999999E-3</v>
      </c>
      <c r="U516" s="16">
        <v>2.6797</v>
      </c>
      <c r="V516" s="16">
        <v>5.4080000000000004</v>
      </c>
      <c r="W516" s="16">
        <v>4.1420000000000003</v>
      </c>
      <c r="X516" s="16">
        <v>366.947</v>
      </c>
      <c r="Y516" s="16">
        <v>19.9681</v>
      </c>
      <c r="Z516" s="16">
        <v>0.20130000000000001</v>
      </c>
      <c r="AA516" s="16">
        <v>-0.47001910000000002</v>
      </c>
      <c r="AB516" s="16">
        <v>0.37</v>
      </c>
      <c r="AC516" s="16">
        <v>8.8699999999999992</v>
      </c>
      <c r="AD516" s="16">
        <v>41.5</v>
      </c>
      <c r="AE516" s="16">
        <v>5.5090000000000003</v>
      </c>
      <c r="AF516" s="16">
        <v>0</v>
      </c>
      <c r="AG516" s="16">
        <v>142751</v>
      </c>
      <c r="AH516" s="16">
        <v>9.5299999999999996E-2</v>
      </c>
      <c r="AI516" s="16">
        <v>65.579800000000006</v>
      </c>
      <c r="AJ516" s="16">
        <v>88.006699999999995</v>
      </c>
      <c r="AK516" s="16">
        <v>1.2699999999999999E-2</v>
      </c>
      <c r="AL516" s="16">
        <v>0.1585</v>
      </c>
      <c r="AM516" s="16">
        <v>3.6299999999999999E-2</v>
      </c>
      <c r="AN516" s="16">
        <v>-6.9800000000000001E-2</v>
      </c>
      <c r="AO516" s="16">
        <v>0.65380000000000005</v>
      </c>
      <c r="AP516" s="16">
        <v>-0.53120000000000001</v>
      </c>
      <c r="AQ516" s="16">
        <v>1.8123</v>
      </c>
      <c r="AR516" s="16">
        <f t="shared" si="45"/>
        <v>1</v>
      </c>
      <c r="AS516" s="5">
        <f t="shared" ref="AS516:AS579" si="46">IF(D516=1985, 0, L516-L515)</f>
        <v>1.9903899999999974E-2</v>
      </c>
    </row>
    <row r="517" spans="1:45" x14ac:dyDescent="0.25">
      <c r="A517" s="16" t="s">
        <v>409</v>
      </c>
      <c r="B517" s="16" t="s">
        <v>23</v>
      </c>
      <c r="C517" s="16" t="s">
        <v>228</v>
      </c>
      <c r="D517" s="16">
        <v>1988</v>
      </c>
      <c r="E517" s="16" t="s">
        <v>1066</v>
      </c>
      <c r="F517" s="16" t="s">
        <v>594</v>
      </c>
      <c r="G517" s="10">
        <v>8276.5400000000009</v>
      </c>
      <c r="H517" s="73">
        <v>9.0211810000000003</v>
      </c>
      <c r="I517" s="16" t="s">
        <v>6700</v>
      </c>
      <c r="J517" s="71">
        <v>-4.1000000000000002E-2</v>
      </c>
      <c r="K517" s="71">
        <v>1.0349999999999999</v>
      </c>
      <c r="L517" s="16">
        <v>-0.82075330000000002</v>
      </c>
      <c r="M517" s="16">
        <v>-0.24728800000000001</v>
      </c>
      <c r="N517" s="16">
        <v>-0.98189119999999996</v>
      </c>
      <c r="O517" s="16">
        <v>-0.42201329999999998</v>
      </c>
      <c r="P517" s="16">
        <v>-0.32836779999999999</v>
      </c>
      <c r="Q517" s="16">
        <v>0.16597729999999999</v>
      </c>
      <c r="R517" s="16">
        <v>0.73350000000000004</v>
      </c>
      <c r="S517" s="16">
        <v>7.9000000000000008E-3</v>
      </c>
      <c r="T517" s="16">
        <v>1.1999999999999999E-3</v>
      </c>
      <c r="U517" s="16">
        <v>2.7968000000000002</v>
      </c>
      <c r="V517" s="16">
        <v>5.8520000000000003</v>
      </c>
      <c r="W517" s="16">
        <v>4.1879999999999997</v>
      </c>
      <c r="X517" s="16">
        <v>365.29700000000003</v>
      </c>
      <c r="Y517" s="16">
        <v>21.328299999999999</v>
      </c>
      <c r="Z517" s="16">
        <v>0.24030000000000001</v>
      </c>
      <c r="AA517" s="16">
        <v>-0.48011680000000001</v>
      </c>
      <c r="AB517" s="16">
        <v>0.37</v>
      </c>
      <c r="AC517" s="16">
        <v>8.8699999999999992</v>
      </c>
      <c r="AD517" s="16">
        <v>41.76</v>
      </c>
      <c r="AE517" s="16">
        <v>5.7251000000000003</v>
      </c>
      <c r="AF517" s="16">
        <v>0</v>
      </c>
      <c r="AG517" s="16">
        <v>148086</v>
      </c>
      <c r="AH517" s="16">
        <v>9.5500000000000002E-2</v>
      </c>
      <c r="AI517" s="16">
        <v>66.230999999999995</v>
      </c>
      <c r="AJ517" s="16">
        <v>88.393299999999996</v>
      </c>
      <c r="AK517" s="16">
        <v>3.1300000000000001E-2</v>
      </c>
      <c r="AL517" s="16">
        <v>0.1464</v>
      </c>
      <c r="AM517" s="16">
        <v>3.0300000000000001E-2</v>
      </c>
      <c r="AN517" s="16">
        <v>-7.2700000000000001E-2</v>
      </c>
      <c r="AO517" s="16">
        <v>0.62749999999999995</v>
      </c>
      <c r="AP517" s="16">
        <v>-0.51700000000000002</v>
      </c>
      <c r="AQ517" s="16">
        <v>1.8123</v>
      </c>
      <c r="AR517" s="16">
        <f t="shared" ref="AR517:AR580" si="47">IF(OR(AND(I517&lt;&gt;"", I517&gt;=10000000, AQ517&lt;=32.5), AND(A517="Middle East &amp; North Africa", I517&lt;&gt;"", I517&gt;=9000000, AQ517&lt;&gt;"", AQ517&lt;=32.5)), 0, 1)</f>
        <v>1</v>
      </c>
      <c r="AS517" s="5">
        <f t="shared" si="46"/>
        <v>6.6351300000000002E-2</v>
      </c>
    </row>
    <row r="518" spans="1:45" x14ac:dyDescent="0.25">
      <c r="A518" s="16" t="s">
        <v>409</v>
      </c>
      <c r="B518" s="16" t="s">
        <v>23</v>
      </c>
      <c r="C518" s="16" t="s">
        <v>228</v>
      </c>
      <c r="D518" s="16">
        <v>1989</v>
      </c>
      <c r="E518" s="16" t="s">
        <v>1062</v>
      </c>
      <c r="F518" s="16" t="s">
        <v>594</v>
      </c>
      <c r="G518" s="10">
        <v>8391.19</v>
      </c>
      <c r="H518" s="73">
        <v>9.0349380000000004</v>
      </c>
      <c r="I518" s="16" t="s">
        <v>6700</v>
      </c>
      <c r="J518" s="71">
        <v>-1E-3</v>
      </c>
      <c r="K518" s="71">
        <v>1.0329999999999999</v>
      </c>
      <c r="L518" s="16">
        <v>-0.74100100000000002</v>
      </c>
      <c r="M518" s="16">
        <v>-0.23246629999999999</v>
      </c>
      <c r="N518" s="16">
        <v>-0.95456249999999998</v>
      </c>
      <c r="O518" s="16">
        <v>-0.30050510000000002</v>
      </c>
      <c r="P518" s="16">
        <v>-0.315502</v>
      </c>
      <c r="Q518" s="16">
        <v>0.16349250000000001</v>
      </c>
      <c r="R518" s="16">
        <v>0.75170000000000003</v>
      </c>
      <c r="S518" s="16">
        <v>8.6999999999999994E-3</v>
      </c>
      <c r="T518" s="16">
        <v>1.4E-3</v>
      </c>
      <c r="U518" s="16">
        <v>2.9138000000000002</v>
      </c>
      <c r="V518" s="16">
        <v>6.2960000000000003</v>
      </c>
      <c r="W518" s="16">
        <v>4.234</v>
      </c>
      <c r="X518" s="16">
        <v>365.72199999999998</v>
      </c>
      <c r="Y518" s="16">
        <v>22.688500000000001</v>
      </c>
      <c r="Z518" s="16">
        <v>0.2878</v>
      </c>
      <c r="AA518" s="16">
        <v>-0.4902147</v>
      </c>
      <c r="AB518" s="16">
        <v>0.37</v>
      </c>
      <c r="AC518" s="16">
        <v>8.8699999999999992</v>
      </c>
      <c r="AD518" s="16">
        <v>42.02</v>
      </c>
      <c r="AE518" s="16">
        <v>5.9763999999999999</v>
      </c>
      <c r="AF518" s="16">
        <v>0</v>
      </c>
      <c r="AG518" s="16">
        <v>149878</v>
      </c>
      <c r="AH518" s="16">
        <v>9.5699999999999993E-2</v>
      </c>
      <c r="AI518" s="16">
        <v>66.882199999999997</v>
      </c>
      <c r="AJ518" s="16">
        <v>88.78</v>
      </c>
      <c r="AK518" s="16">
        <v>4.99E-2</v>
      </c>
      <c r="AL518" s="16">
        <v>0.13420000000000001</v>
      </c>
      <c r="AM518" s="16">
        <v>2.4400000000000002E-2</v>
      </c>
      <c r="AN518" s="16">
        <v>-7.5600000000000001E-2</v>
      </c>
      <c r="AO518" s="16">
        <v>0.60109999999999997</v>
      </c>
      <c r="AP518" s="16">
        <v>-0.50280000000000002</v>
      </c>
      <c r="AQ518" s="16">
        <v>1.8123</v>
      </c>
      <c r="AR518" s="16">
        <f t="shared" si="47"/>
        <v>1</v>
      </c>
      <c r="AS518" s="5">
        <f t="shared" si="46"/>
        <v>7.9752299999999998E-2</v>
      </c>
    </row>
    <row r="519" spans="1:45" x14ac:dyDescent="0.25">
      <c r="A519" s="16" t="s">
        <v>409</v>
      </c>
      <c r="B519" s="16" t="s">
        <v>23</v>
      </c>
      <c r="C519" s="16" t="s">
        <v>228</v>
      </c>
      <c r="D519" s="16">
        <v>1990</v>
      </c>
      <c r="E519" s="16" t="s">
        <v>1067</v>
      </c>
      <c r="F519" s="16" t="s">
        <v>594</v>
      </c>
      <c r="G519" s="10">
        <v>7986.05</v>
      </c>
      <c r="H519" s="73">
        <v>8.9854509999999994</v>
      </c>
      <c r="I519" s="16" t="s">
        <v>6700</v>
      </c>
      <c r="J519" s="71">
        <v>-6.3E-2</v>
      </c>
      <c r="K519" s="71">
        <v>0.97</v>
      </c>
      <c r="L519" s="16">
        <v>-0.78459639999999997</v>
      </c>
      <c r="M519" s="16">
        <v>-0.20818999999999999</v>
      </c>
      <c r="N519" s="16">
        <v>-0.92902309999999999</v>
      </c>
      <c r="O519" s="16">
        <v>-0.44290600000000002</v>
      </c>
      <c r="P519" s="16">
        <v>-0.31214500000000001</v>
      </c>
      <c r="Q519" s="16">
        <v>0.16097410000000001</v>
      </c>
      <c r="R519" s="16">
        <v>0.76990000000000003</v>
      </c>
      <c r="S519" s="16">
        <v>1.2E-2</v>
      </c>
      <c r="T519" s="16">
        <v>1.6000000000000001E-3</v>
      </c>
      <c r="U519" s="16">
        <v>3.0308999999999999</v>
      </c>
      <c r="V519" s="16">
        <v>6.74</v>
      </c>
      <c r="W519" s="16">
        <v>4.28</v>
      </c>
      <c r="X519" s="16">
        <v>365.86399999999998</v>
      </c>
      <c r="Y519" s="16">
        <v>24.0487</v>
      </c>
      <c r="Z519" s="16">
        <v>0.20880000000000001</v>
      </c>
      <c r="AA519" s="16">
        <v>-0.41953020000000002</v>
      </c>
      <c r="AB519" s="16">
        <v>0.37</v>
      </c>
      <c r="AC519" s="16">
        <v>8.8699999999999992</v>
      </c>
      <c r="AD519" s="16">
        <v>40.200000000000003</v>
      </c>
      <c r="AE519" s="16">
        <v>6.2873999999999999</v>
      </c>
      <c r="AF519" s="16">
        <v>4.0000000000000002E-4</v>
      </c>
      <c r="AG519" s="16">
        <v>148159</v>
      </c>
      <c r="AH519" s="16">
        <v>0.1077</v>
      </c>
      <c r="AI519" s="16">
        <v>66.599999999999994</v>
      </c>
      <c r="AJ519" s="16">
        <v>88.5</v>
      </c>
      <c r="AK519" s="16">
        <v>6.8500000000000005E-2</v>
      </c>
      <c r="AL519" s="16">
        <v>0.122</v>
      </c>
      <c r="AM519" s="16">
        <v>1.84E-2</v>
      </c>
      <c r="AN519" s="16">
        <v>-7.8600000000000003E-2</v>
      </c>
      <c r="AO519" s="16">
        <v>0.57469999999999999</v>
      </c>
      <c r="AP519" s="16">
        <v>-0.48859999999999998</v>
      </c>
      <c r="AQ519" s="16">
        <v>1.8123</v>
      </c>
      <c r="AR519" s="16">
        <f t="shared" si="47"/>
        <v>1</v>
      </c>
      <c r="AS519" s="5">
        <f t="shared" si="46"/>
        <v>-4.3595399999999951E-2</v>
      </c>
    </row>
    <row r="520" spans="1:45" x14ac:dyDescent="0.25">
      <c r="A520" s="16" t="s">
        <v>409</v>
      </c>
      <c r="B520" s="16" t="s">
        <v>23</v>
      </c>
      <c r="C520" s="16" t="s">
        <v>228</v>
      </c>
      <c r="D520" s="16">
        <v>1991</v>
      </c>
      <c r="E520" s="16" t="s">
        <v>1055</v>
      </c>
      <c r="F520" s="16" t="s">
        <v>594</v>
      </c>
      <c r="G520" s="10">
        <v>7966.8</v>
      </c>
      <c r="H520" s="73">
        <v>8.9830380000000005</v>
      </c>
      <c r="I520" s="16" t="s">
        <v>6700</v>
      </c>
      <c r="J520" s="71">
        <v>-8.9999999999999993E-3</v>
      </c>
      <c r="K520" s="71">
        <v>0.96099999999999997</v>
      </c>
      <c r="L520" s="16">
        <v>-0.69039170000000005</v>
      </c>
      <c r="M520" s="16">
        <v>-0.20343140000000001</v>
      </c>
      <c r="N520" s="16">
        <v>-0.90987070000000003</v>
      </c>
      <c r="O520" s="16">
        <v>-0.27242889999999997</v>
      </c>
      <c r="P520" s="16">
        <v>-0.29977979999999999</v>
      </c>
      <c r="Q520" s="16">
        <v>0.1584883</v>
      </c>
      <c r="R520" s="16">
        <v>0.78800000000000003</v>
      </c>
      <c r="S520" s="16">
        <v>1.04E-2</v>
      </c>
      <c r="T520" s="16">
        <v>1.6999999999999999E-3</v>
      </c>
      <c r="U520" s="16">
        <v>3.1480000000000001</v>
      </c>
      <c r="V520" s="16">
        <v>7.35</v>
      </c>
      <c r="W520" s="16">
        <v>4.3499999999999996</v>
      </c>
      <c r="X520" s="16">
        <v>364.21899999999999</v>
      </c>
      <c r="Y520" s="16">
        <v>25.408899999999999</v>
      </c>
      <c r="Z520" s="16">
        <v>0.26779999999999998</v>
      </c>
      <c r="AA520" s="16">
        <v>-0.51041029999999998</v>
      </c>
      <c r="AB520" s="16">
        <v>0.37</v>
      </c>
      <c r="AC520" s="16">
        <v>8.8699999999999992</v>
      </c>
      <c r="AD520" s="16">
        <v>42.54</v>
      </c>
      <c r="AE520" s="16">
        <v>6.6222000000000003</v>
      </c>
      <c r="AF520" s="16">
        <v>4.4000000000000003E-3</v>
      </c>
      <c r="AG520" s="16">
        <v>153271</v>
      </c>
      <c r="AH520" s="16">
        <v>9.35E-2</v>
      </c>
      <c r="AI520" s="16">
        <v>67.5</v>
      </c>
      <c r="AJ520" s="16">
        <v>89</v>
      </c>
      <c r="AK520" s="16">
        <v>8.7099999999999997E-2</v>
      </c>
      <c r="AL520" s="16">
        <v>0.1099</v>
      </c>
      <c r="AM520" s="16">
        <v>1.24E-2</v>
      </c>
      <c r="AN520" s="16">
        <v>-8.1500000000000003E-2</v>
      </c>
      <c r="AO520" s="16">
        <v>0.54830000000000001</v>
      </c>
      <c r="AP520" s="16">
        <v>-0.47439999999999999</v>
      </c>
      <c r="AQ520" s="16">
        <v>1.8123</v>
      </c>
      <c r="AR520" s="16">
        <f t="shared" si="47"/>
        <v>1</v>
      </c>
      <c r="AS520" s="5">
        <f t="shared" si="46"/>
        <v>9.4204699999999919E-2</v>
      </c>
    </row>
    <row r="521" spans="1:45" x14ac:dyDescent="0.25">
      <c r="A521" s="16" t="s">
        <v>409</v>
      </c>
      <c r="B521" s="16" t="s">
        <v>23</v>
      </c>
      <c r="C521" s="16" t="s">
        <v>228</v>
      </c>
      <c r="D521" s="16">
        <v>1992</v>
      </c>
      <c r="E521" s="16" t="s">
        <v>1051</v>
      </c>
      <c r="F521" s="16" t="s">
        <v>594</v>
      </c>
      <c r="G521" s="10">
        <v>7796.84</v>
      </c>
      <c r="H521" s="73">
        <v>8.9614740000000008</v>
      </c>
      <c r="I521" s="16" t="s">
        <v>6700</v>
      </c>
      <c r="J521" s="71">
        <v>-0.02</v>
      </c>
      <c r="K521" s="71">
        <v>0.94199999999999995</v>
      </c>
      <c r="L521" s="16">
        <v>-0.58325740000000004</v>
      </c>
      <c r="M521" s="16">
        <v>-0.19524140000000001</v>
      </c>
      <c r="N521" s="16">
        <v>-0.87774989999999997</v>
      </c>
      <c r="O521" s="16">
        <v>-9.48518E-2</v>
      </c>
      <c r="P521" s="16">
        <v>-0.282248</v>
      </c>
      <c r="Q521" s="16">
        <v>0.15596769999999999</v>
      </c>
      <c r="R521" s="16">
        <v>0.80620000000000003</v>
      </c>
      <c r="S521" s="16">
        <v>9.1999999999999998E-3</v>
      </c>
      <c r="T521" s="16">
        <v>2E-3</v>
      </c>
      <c r="U521" s="16">
        <v>3.2650000000000001</v>
      </c>
      <c r="V521" s="16">
        <v>7.96</v>
      </c>
      <c r="W521" s="16">
        <v>4.42</v>
      </c>
      <c r="X521" s="16">
        <v>364.608</v>
      </c>
      <c r="Y521" s="16">
        <v>26.768999999999998</v>
      </c>
      <c r="Z521" s="16">
        <v>0.3453</v>
      </c>
      <c r="AA521" s="16">
        <v>-0.52050810000000003</v>
      </c>
      <c r="AB521" s="16">
        <v>0.37</v>
      </c>
      <c r="AC521" s="16">
        <v>8.8699999999999992</v>
      </c>
      <c r="AD521" s="16">
        <v>42.8</v>
      </c>
      <c r="AE521" s="16">
        <v>7.0124000000000004</v>
      </c>
      <c r="AF521" s="16">
        <v>2.07E-2</v>
      </c>
      <c r="AG521" s="16">
        <v>155576</v>
      </c>
      <c r="AH521" s="16">
        <v>9.1999999999999998E-2</v>
      </c>
      <c r="AI521" s="16">
        <v>68.3</v>
      </c>
      <c r="AJ521" s="16">
        <v>89.6</v>
      </c>
      <c r="AK521" s="16">
        <v>0.1056</v>
      </c>
      <c r="AL521" s="16">
        <v>9.7699999999999995E-2</v>
      </c>
      <c r="AM521" s="16">
        <v>6.4000000000000003E-3</v>
      </c>
      <c r="AN521" s="16">
        <v>-8.4400000000000003E-2</v>
      </c>
      <c r="AO521" s="16">
        <v>0.52190000000000003</v>
      </c>
      <c r="AP521" s="16">
        <v>-0.4602</v>
      </c>
      <c r="AQ521" s="16">
        <v>1.8123</v>
      </c>
      <c r="AR521" s="16">
        <f t="shared" si="47"/>
        <v>1</v>
      </c>
      <c r="AS521" s="5">
        <f t="shared" si="46"/>
        <v>0.10713430000000002</v>
      </c>
    </row>
    <row r="522" spans="1:45" x14ac:dyDescent="0.25">
      <c r="A522" s="16" t="s">
        <v>409</v>
      </c>
      <c r="B522" s="16" t="s">
        <v>23</v>
      </c>
      <c r="C522" s="16" t="s">
        <v>228</v>
      </c>
      <c r="D522" s="16">
        <v>1993</v>
      </c>
      <c r="E522" s="16" t="s">
        <v>1056</v>
      </c>
      <c r="F522" s="16" t="s">
        <v>594</v>
      </c>
      <c r="G522" s="10">
        <v>8027.19</v>
      </c>
      <c r="H522" s="73">
        <v>8.9905899999999992</v>
      </c>
      <c r="I522" s="16" t="s">
        <v>6700</v>
      </c>
      <c r="J522" s="71">
        <v>2.4E-2</v>
      </c>
      <c r="K522" s="71">
        <v>0.96499999999999997</v>
      </c>
      <c r="L522" s="16">
        <v>-0.38710660000000002</v>
      </c>
      <c r="M522" s="16">
        <v>-0.18717329999999999</v>
      </c>
      <c r="N522" s="16">
        <v>-0.85229999999999995</v>
      </c>
      <c r="O522" s="16">
        <v>0.26155010000000001</v>
      </c>
      <c r="P522" s="16">
        <v>-0.24494679999999999</v>
      </c>
      <c r="Q522" s="16">
        <v>0.1535</v>
      </c>
      <c r="R522" s="16">
        <v>0.82440000000000002</v>
      </c>
      <c r="S522" s="16">
        <v>9.1999999999999998E-3</v>
      </c>
      <c r="T522" s="16">
        <v>1.8E-3</v>
      </c>
      <c r="U522" s="16">
        <v>3.3820999999999999</v>
      </c>
      <c r="V522" s="16">
        <v>8.57</v>
      </c>
      <c r="W522" s="16">
        <v>4.49</v>
      </c>
      <c r="X522" s="16">
        <v>363.95</v>
      </c>
      <c r="Y522" s="16">
        <v>28.129200000000001</v>
      </c>
      <c r="Z522" s="16">
        <v>0.51890000000000003</v>
      </c>
      <c r="AA522" s="16">
        <v>-0.52827559999999996</v>
      </c>
      <c r="AB522" s="16">
        <v>0.37</v>
      </c>
      <c r="AC522" s="16">
        <v>8.8699999999999992</v>
      </c>
      <c r="AD522" s="16">
        <v>43</v>
      </c>
      <c r="AE522" s="16">
        <v>7.1989000000000001</v>
      </c>
      <c r="AF522" s="16">
        <v>0.1159</v>
      </c>
      <c r="AG522" s="16">
        <v>159668</v>
      </c>
      <c r="AH522" s="16">
        <v>0.14219999999999999</v>
      </c>
      <c r="AI522" s="16">
        <v>69.099999999999994</v>
      </c>
      <c r="AJ522" s="16">
        <v>90.1</v>
      </c>
      <c r="AK522" s="16">
        <v>0.1242</v>
      </c>
      <c r="AL522" s="16">
        <v>8.5599999999999996E-2</v>
      </c>
      <c r="AM522" s="16">
        <v>4.0000000000000002E-4</v>
      </c>
      <c r="AN522" s="16">
        <v>-8.7300000000000003E-2</v>
      </c>
      <c r="AO522" s="16">
        <v>0.49559999999999998</v>
      </c>
      <c r="AP522" s="16">
        <v>-0.44600000000000001</v>
      </c>
      <c r="AQ522" s="16">
        <v>1.8123</v>
      </c>
      <c r="AR522" s="16">
        <f t="shared" si="47"/>
        <v>1</v>
      </c>
      <c r="AS522" s="5">
        <f t="shared" si="46"/>
        <v>0.19615080000000001</v>
      </c>
    </row>
    <row r="523" spans="1:45" x14ac:dyDescent="0.25">
      <c r="A523" s="16" t="s">
        <v>409</v>
      </c>
      <c r="B523" s="16" t="s">
        <v>23</v>
      </c>
      <c r="C523" s="16" t="s">
        <v>228</v>
      </c>
      <c r="D523" s="16">
        <v>1994</v>
      </c>
      <c r="E523" s="16" t="s">
        <v>1061</v>
      </c>
      <c r="F523" s="16" t="s">
        <v>594</v>
      </c>
      <c r="G523" s="10">
        <v>8319.2099999999991</v>
      </c>
      <c r="H523" s="73">
        <v>9.0263220000000004</v>
      </c>
      <c r="I523" s="16" t="s">
        <v>6700</v>
      </c>
      <c r="J523" s="71">
        <v>2.9000000000000001E-2</v>
      </c>
      <c r="K523" s="71">
        <v>0.99299999999999999</v>
      </c>
      <c r="L523" s="16">
        <v>-0.35944930000000003</v>
      </c>
      <c r="M523" s="16">
        <v>-0.1778219</v>
      </c>
      <c r="N523" s="16">
        <v>-0.81870540000000003</v>
      </c>
      <c r="O523" s="16">
        <v>0.28417609999999999</v>
      </c>
      <c r="P523" s="16">
        <v>-0.2465067</v>
      </c>
      <c r="Q523" s="16">
        <v>0.1509971</v>
      </c>
      <c r="R523" s="16">
        <v>0.84260000000000002</v>
      </c>
      <c r="S523" s="16">
        <v>8.8000000000000005E-3</v>
      </c>
      <c r="T523" s="16">
        <v>1.9E-3</v>
      </c>
      <c r="U523" s="16">
        <v>3.4990999999999999</v>
      </c>
      <c r="V523" s="16">
        <v>9.18</v>
      </c>
      <c r="W523" s="16">
        <v>4.5599999999999996</v>
      </c>
      <c r="X523" s="16">
        <v>364.57100000000003</v>
      </c>
      <c r="Y523" s="16">
        <v>29.4894</v>
      </c>
      <c r="Z523" s="16">
        <v>0.51300000000000001</v>
      </c>
      <c r="AA523" s="16">
        <v>-0.54109209999999996</v>
      </c>
      <c r="AB523" s="16">
        <v>0.37</v>
      </c>
      <c r="AC523" s="16">
        <v>8.8699999999999992</v>
      </c>
      <c r="AD523" s="16">
        <v>43.33</v>
      </c>
      <c r="AE523" s="16">
        <v>7.6954000000000002</v>
      </c>
      <c r="AF523" s="16">
        <v>0.36</v>
      </c>
      <c r="AG523" s="16">
        <v>162261</v>
      </c>
      <c r="AH523" s="16">
        <v>9.2200000000000004E-2</v>
      </c>
      <c r="AI523" s="16">
        <v>70</v>
      </c>
      <c r="AJ523" s="16">
        <v>90.6</v>
      </c>
      <c r="AK523" s="16">
        <v>0.14280000000000001</v>
      </c>
      <c r="AL523" s="16">
        <v>7.3400000000000007E-2</v>
      </c>
      <c r="AM523" s="16">
        <v>-5.5999999999999999E-3</v>
      </c>
      <c r="AN523" s="16">
        <v>-9.0200000000000002E-2</v>
      </c>
      <c r="AO523" s="16">
        <v>0.46920000000000001</v>
      </c>
      <c r="AP523" s="16">
        <v>-0.43180000000000002</v>
      </c>
      <c r="AQ523" s="16">
        <v>1.8123</v>
      </c>
      <c r="AR523" s="16">
        <f t="shared" si="47"/>
        <v>1</v>
      </c>
      <c r="AS523" s="5">
        <f t="shared" si="46"/>
        <v>2.7657299999999996E-2</v>
      </c>
    </row>
    <row r="524" spans="1:45" x14ac:dyDescent="0.25">
      <c r="A524" s="16" t="s">
        <v>409</v>
      </c>
      <c r="B524" s="16" t="s">
        <v>23</v>
      </c>
      <c r="C524" s="16" t="s">
        <v>228</v>
      </c>
      <c r="D524" s="16">
        <v>1995</v>
      </c>
      <c r="E524" s="16" t="s">
        <v>1079</v>
      </c>
      <c r="F524" s="16" t="s">
        <v>594</v>
      </c>
      <c r="G524" s="10">
        <v>8547.94</v>
      </c>
      <c r="H524" s="73">
        <v>9.0534459999999992</v>
      </c>
      <c r="I524" s="16" t="s">
        <v>6700</v>
      </c>
      <c r="J524" s="71">
        <v>1.2999999999999999E-2</v>
      </c>
      <c r="K524" s="71">
        <v>1.0049999999999999</v>
      </c>
      <c r="L524" s="16">
        <v>-0.35809600000000003</v>
      </c>
      <c r="M524" s="16">
        <v>-0.16229850000000001</v>
      </c>
      <c r="N524" s="16">
        <v>-0.69348869999999996</v>
      </c>
      <c r="O524" s="16">
        <v>0.1329988</v>
      </c>
      <c r="P524" s="16">
        <v>-0.22497030000000001</v>
      </c>
      <c r="Q524" s="16">
        <v>0.14851130000000001</v>
      </c>
      <c r="R524" s="16">
        <v>0.86070000000000002</v>
      </c>
      <c r="S524" s="16">
        <v>9.7999999999999997E-3</v>
      </c>
      <c r="T524" s="16">
        <v>2.0999999999999999E-3</v>
      </c>
      <c r="U524" s="16">
        <v>4.4732000000000003</v>
      </c>
      <c r="V524" s="16">
        <v>9.7899999999999991</v>
      </c>
      <c r="W524" s="16">
        <v>4.63</v>
      </c>
      <c r="X524" s="16">
        <v>365.42500000000001</v>
      </c>
      <c r="Y524" s="16">
        <v>30.849599999999999</v>
      </c>
      <c r="Z524" s="16">
        <v>0.41099999999999998</v>
      </c>
      <c r="AA524" s="16">
        <v>-0.57099699999999998</v>
      </c>
      <c r="AB524" s="16">
        <v>0.37</v>
      </c>
      <c r="AC524" s="16">
        <v>8.8699999999999992</v>
      </c>
      <c r="AD524" s="16">
        <v>44.1</v>
      </c>
      <c r="AE524" s="16">
        <v>8.1926000000000005</v>
      </c>
      <c r="AF524" s="16">
        <v>0.79410000000000003</v>
      </c>
      <c r="AG524" s="16">
        <v>169335</v>
      </c>
      <c r="AH524" s="16">
        <v>9.0700000000000003E-2</v>
      </c>
      <c r="AI524" s="16">
        <v>70.8</v>
      </c>
      <c r="AJ524" s="16">
        <v>91.1</v>
      </c>
      <c r="AK524" s="16">
        <v>0.16139999999999999</v>
      </c>
      <c r="AL524" s="16">
        <v>6.13E-2</v>
      </c>
      <c r="AM524" s="16">
        <v>-1.1599999999999999E-2</v>
      </c>
      <c r="AN524" s="16">
        <v>-9.3100000000000002E-2</v>
      </c>
      <c r="AO524" s="16">
        <v>0.44280000000000003</v>
      </c>
      <c r="AP524" s="16">
        <v>-0.41760000000000003</v>
      </c>
      <c r="AQ524" s="16">
        <v>1.8123</v>
      </c>
      <c r="AR524" s="16">
        <f t="shared" si="47"/>
        <v>1</v>
      </c>
      <c r="AS524" s="5">
        <f t="shared" si="46"/>
        <v>1.3533000000000017E-3</v>
      </c>
    </row>
    <row r="525" spans="1:45" x14ac:dyDescent="0.25">
      <c r="A525" s="16" t="s">
        <v>409</v>
      </c>
      <c r="B525" s="16" t="s">
        <v>23</v>
      </c>
      <c r="C525" s="16" t="s">
        <v>228</v>
      </c>
      <c r="D525" s="16">
        <v>1996</v>
      </c>
      <c r="E525" s="16" t="s">
        <v>1058</v>
      </c>
      <c r="F525" s="16" t="s">
        <v>594</v>
      </c>
      <c r="G525" s="10">
        <v>8598.01</v>
      </c>
      <c r="H525" s="73">
        <v>9.0592869999999994</v>
      </c>
      <c r="I525" s="16" t="s">
        <v>6700</v>
      </c>
      <c r="J525" s="71">
        <v>1.2E-2</v>
      </c>
      <c r="K525" s="71">
        <v>1.0169999999999999</v>
      </c>
      <c r="L525" s="16">
        <v>-0.34018510000000002</v>
      </c>
      <c r="M525" s="16">
        <v>-0.1470986</v>
      </c>
      <c r="N525" s="16">
        <v>-0.74216559999999998</v>
      </c>
      <c r="O525" s="16">
        <v>0.23483699999999999</v>
      </c>
      <c r="P525" s="16">
        <v>-0.1873599</v>
      </c>
      <c r="Q525" s="16">
        <v>7.4553999999999995E-2</v>
      </c>
      <c r="R525" s="16">
        <v>0.87890000000000001</v>
      </c>
      <c r="S525" s="16">
        <v>1.0699999999999999E-2</v>
      </c>
      <c r="T525" s="16">
        <v>2.3E-3</v>
      </c>
      <c r="U525" s="16">
        <v>3.7332999999999998</v>
      </c>
      <c r="V525" s="16">
        <v>10.625999999999999</v>
      </c>
      <c r="W525" s="16">
        <v>4.75</v>
      </c>
      <c r="X525" s="16">
        <v>366.041</v>
      </c>
      <c r="Y525" s="16">
        <v>32.209800000000001</v>
      </c>
      <c r="Z525" s="16">
        <v>0.44840000000000002</v>
      </c>
      <c r="AA525" s="16">
        <v>-0.57876459999999996</v>
      </c>
      <c r="AB525" s="16">
        <v>0.37</v>
      </c>
      <c r="AC525" s="16">
        <v>8.8699999999999992</v>
      </c>
      <c r="AD525" s="16">
        <v>44.3</v>
      </c>
      <c r="AE525" s="16">
        <v>9.1889000000000003</v>
      </c>
      <c r="AF525" s="16">
        <v>1.5196000000000001</v>
      </c>
      <c r="AG525" s="16">
        <v>176208</v>
      </c>
      <c r="AH525" s="16">
        <v>0.1114</v>
      </c>
      <c r="AI525" s="16">
        <v>71.5</v>
      </c>
      <c r="AJ525" s="16">
        <v>91.6</v>
      </c>
      <c r="AK525" s="16">
        <v>8.7900000000000006E-2</v>
      </c>
      <c r="AL525" s="16">
        <v>-7.2099999999999997E-2</v>
      </c>
      <c r="AM525" s="16">
        <v>-0.14910000000000001</v>
      </c>
      <c r="AN525" s="16">
        <v>-0.2467</v>
      </c>
      <c r="AO525" s="16">
        <v>0.41199999999999998</v>
      </c>
      <c r="AP525" s="16">
        <v>-0.32900000000000001</v>
      </c>
      <c r="AQ525" s="16">
        <v>1.8123</v>
      </c>
      <c r="AR525" s="16">
        <f t="shared" si="47"/>
        <v>1</v>
      </c>
      <c r="AS525" s="5">
        <f t="shared" si="46"/>
        <v>1.7910900000000007E-2</v>
      </c>
    </row>
    <row r="526" spans="1:45" x14ac:dyDescent="0.25">
      <c r="A526" s="16" t="s">
        <v>409</v>
      </c>
      <c r="B526" s="16" t="s">
        <v>23</v>
      </c>
      <c r="C526" s="16" t="s">
        <v>228</v>
      </c>
      <c r="D526" s="16">
        <v>1997</v>
      </c>
      <c r="E526" s="16" t="s">
        <v>1057</v>
      </c>
      <c r="F526" s="16" t="s">
        <v>594</v>
      </c>
      <c r="G526" s="10">
        <v>8750.27</v>
      </c>
      <c r="H526" s="73">
        <v>9.0768400000000007</v>
      </c>
      <c r="I526" s="16" t="s">
        <v>6700</v>
      </c>
      <c r="J526" s="71">
        <v>1E-3</v>
      </c>
      <c r="K526" s="71">
        <v>1.018</v>
      </c>
      <c r="L526" s="16">
        <v>-0.19267010000000001</v>
      </c>
      <c r="M526" s="16">
        <v>-9.5619800000000005E-2</v>
      </c>
      <c r="N526" s="16">
        <v>-0.70073960000000002</v>
      </c>
      <c r="O526" s="16">
        <v>0.43458790000000003</v>
      </c>
      <c r="P526" s="16">
        <v>-0.16464680000000001</v>
      </c>
      <c r="Q526" s="16">
        <v>8.3317699999999995E-2</v>
      </c>
      <c r="R526" s="16">
        <v>0.89710000000000001</v>
      </c>
      <c r="S526" s="16">
        <v>2.07E-2</v>
      </c>
      <c r="T526" s="16">
        <v>2.7000000000000001E-3</v>
      </c>
      <c r="U526" s="16">
        <v>3.8502999999999998</v>
      </c>
      <c r="V526" s="16">
        <v>11.462</v>
      </c>
      <c r="W526" s="16">
        <v>4.87</v>
      </c>
      <c r="X526" s="16">
        <v>366.65499999999997</v>
      </c>
      <c r="Y526" s="16">
        <v>33.57</v>
      </c>
      <c r="Z526" s="16">
        <v>0.53959999999999997</v>
      </c>
      <c r="AA526" s="16">
        <v>-0.57876459999999996</v>
      </c>
      <c r="AB526" s="16">
        <v>0.37</v>
      </c>
      <c r="AC526" s="16">
        <v>8.8699999999999992</v>
      </c>
      <c r="AD526" s="16">
        <v>44.3</v>
      </c>
      <c r="AE526" s="16">
        <v>10.2074</v>
      </c>
      <c r="AF526" s="16">
        <v>2.7258</v>
      </c>
      <c r="AG526" s="16">
        <v>183439</v>
      </c>
      <c r="AH526" s="16">
        <v>8.9899999999999994E-2</v>
      </c>
      <c r="AI526" s="16">
        <v>72.400000000000006</v>
      </c>
      <c r="AJ526" s="16">
        <v>92.1</v>
      </c>
      <c r="AK526" s="16">
        <v>0.13059999999999999</v>
      </c>
      <c r="AL526" s="16">
        <v>-3.5400000000000001E-2</v>
      </c>
      <c r="AM526" s="16">
        <v>-0.13070000000000001</v>
      </c>
      <c r="AN526" s="16">
        <v>-0.309</v>
      </c>
      <c r="AO526" s="16">
        <v>0.4078</v>
      </c>
      <c r="AP526" s="16">
        <v>-0.31769999999999998</v>
      </c>
      <c r="AQ526" s="16">
        <v>1.8123</v>
      </c>
      <c r="AR526" s="16">
        <f t="shared" si="47"/>
        <v>1</v>
      </c>
      <c r="AS526" s="5">
        <f t="shared" si="46"/>
        <v>0.14751500000000001</v>
      </c>
    </row>
    <row r="527" spans="1:45" x14ac:dyDescent="0.25">
      <c r="A527" s="16" t="s">
        <v>409</v>
      </c>
      <c r="B527" s="16" t="s">
        <v>23</v>
      </c>
      <c r="C527" s="16" t="s">
        <v>228</v>
      </c>
      <c r="D527" s="16">
        <v>1998</v>
      </c>
      <c r="E527" s="16" t="s">
        <v>1077</v>
      </c>
      <c r="F527" s="16" t="s">
        <v>594</v>
      </c>
      <c r="G527" s="10">
        <v>8644.42</v>
      </c>
      <c r="H527" s="73">
        <v>9.0646699999999996</v>
      </c>
      <c r="I527" s="16" t="s">
        <v>6700</v>
      </c>
      <c r="J527" s="71">
        <v>-1.4999999999999999E-2</v>
      </c>
      <c r="K527" s="71">
        <v>1.002</v>
      </c>
      <c r="L527" s="16">
        <v>-0.16420940000000001</v>
      </c>
      <c r="M527" s="16">
        <v>-8.4606899999999999E-2</v>
      </c>
      <c r="N527" s="16">
        <v>-0.57857780000000003</v>
      </c>
      <c r="O527" s="16">
        <v>0.32120939999999998</v>
      </c>
      <c r="P527" s="16">
        <v>-0.125805</v>
      </c>
      <c r="Q527" s="16">
        <v>9.2150099999999999E-2</v>
      </c>
      <c r="R527" s="16">
        <v>0.9153</v>
      </c>
      <c r="S527" s="16">
        <v>0.02</v>
      </c>
      <c r="T527" s="16">
        <v>3.0999999999999999E-3</v>
      </c>
      <c r="U527" s="16">
        <v>4.7394999999999996</v>
      </c>
      <c r="V527" s="16">
        <v>12.298</v>
      </c>
      <c r="W527" s="16">
        <v>4.99</v>
      </c>
      <c r="X527" s="16">
        <v>367.19600000000003</v>
      </c>
      <c r="Y527" s="16">
        <v>34.930199999999999</v>
      </c>
      <c r="Z527" s="16">
        <v>0.4627</v>
      </c>
      <c r="AA527" s="16">
        <v>-0.58187160000000004</v>
      </c>
      <c r="AB527" s="16">
        <v>0.37</v>
      </c>
      <c r="AC527" s="16">
        <v>8.8699999999999992</v>
      </c>
      <c r="AD527" s="16">
        <v>44.38</v>
      </c>
      <c r="AE527" s="16">
        <v>11.7934</v>
      </c>
      <c r="AF527" s="16">
        <v>4.3476999999999997</v>
      </c>
      <c r="AG527" s="16">
        <v>188690</v>
      </c>
      <c r="AH527" s="16">
        <v>9.4E-2</v>
      </c>
      <c r="AI527" s="16">
        <v>73.099999999999994</v>
      </c>
      <c r="AJ527" s="16">
        <v>92.5</v>
      </c>
      <c r="AK527" s="16">
        <v>0.17330000000000001</v>
      </c>
      <c r="AL527" s="16">
        <v>1.4E-3</v>
      </c>
      <c r="AM527" s="16">
        <v>-0.11219999999999999</v>
      </c>
      <c r="AN527" s="16">
        <v>-0.37119999999999997</v>
      </c>
      <c r="AO527" s="16">
        <v>0.40360000000000001</v>
      </c>
      <c r="AP527" s="16">
        <v>-0.30630000000000002</v>
      </c>
      <c r="AQ527" s="16">
        <v>1.8123</v>
      </c>
      <c r="AR527" s="16">
        <f t="shared" si="47"/>
        <v>1</v>
      </c>
      <c r="AS527" s="5">
        <f t="shared" si="46"/>
        <v>2.8460700000000005E-2</v>
      </c>
    </row>
    <row r="528" spans="1:45" x14ac:dyDescent="0.25">
      <c r="A528" s="16" t="s">
        <v>409</v>
      </c>
      <c r="B528" s="16" t="s">
        <v>23</v>
      </c>
      <c r="C528" s="16" t="s">
        <v>228</v>
      </c>
      <c r="D528" s="16">
        <v>1999</v>
      </c>
      <c r="E528" s="16" t="s">
        <v>1052</v>
      </c>
      <c r="F528" s="16" t="s">
        <v>594</v>
      </c>
      <c r="G528" s="10">
        <v>8554.83</v>
      </c>
      <c r="H528" s="73">
        <v>9.054252</v>
      </c>
      <c r="I528" s="16" t="s">
        <v>6700</v>
      </c>
      <c r="J528" s="71">
        <v>-4.5999999999999999E-2</v>
      </c>
      <c r="K528" s="71">
        <v>0.95699999999999996</v>
      </c>
      <c r="L528" s="16">
        <v>-0.12533939999999999</v>
      </c>
      <c r="M528" s="16">
        <v>-6.7773299999999995E-2</v>
      </c>
      <c r="N528" s="16">
        <v>-0.64227480000000003</v>
      </c>
      <c r="O528" s="16">
        <v>0.35505720000000002</v>
      </c>
      <c r="P528" s="16">
        <v>-8.0681799999999998E-2</v>
      </c>
      <c r="Q528" s="16">
        <v>0.14629549999999999</v>
      </c>
      <c r="R528" s="16">
        <v>0.93340000000000001</v>
      </c>
      <c r="S528" s="16">
        <v>2.1100000000000001E-2</v>
      </c>
      <c r="T528" s="16">
        <v>3.3999999999999998E-3</v>
      </c>
      <c r="U528" s="16">
        <v>3.7847</v>
      </c>
      <c r="V528" s="16">
        <v>13.134</v>
      </c>
      <c r="W528" s="16">
        <v>5.1100000000000003</v>
      </c>
      <c r="X528" s="16">
        <v>369</v>
      </c>
      <c r="Y528" s="16">
        <v>36.290300000000002</v>
      </c>
      <c r="Z528" s="16">
        <v>0.46329999999999999</v>
      </c>
      <c r="AA528" s="16">
        <v>-0.59196939999999998</v>
      </c>
      <c r="AB528" s="16">
        <v>0.37</v>
      </c>
      <c r="AC528" s="16">
        <v>8.8699999999999992</v>
      </c>
      <c r="AD528" s="16">
        <v>44.64</v>
      </c>
      <c r="AE528" s="16">
        <v>14.525600000000001</v>
      </c>
      <c r="AF528" s="16">
        <v>8.7395999999999994</v>
      </c>
      <c r="AG528" s="16">
        <v>193306</v>
      </c>
      <c r="AH528" s="16">
        <v>5.5800000000000002E-2</v>
      </c>
      <c r="AI528" s="16">
        <v>73.900000000000006</v>
      </c>
      <c r="AJ528" s="16">
        <v>93</v>
      </c>
      <c r="AK528" s="16">
        <v>0.1628</v>
      </c>
      <c r="AL528" s="16">
        <v>9.1000000000000004E-3</v>
      </c>
      <c r="AM528" s="16">
        <v>-2.9600000000000001E-2</v>
      </c>
      <c r="AN528" s="16">
        <v>-9.74E-2</v>
      </c>
      <c r="AO528" s="16">
        <v>0.38550000000000001</v>
      </c>
      <c r="AP528" s="16">
        <v>-0.3034</v>
      </c>
      <c r="AQ528" s="16">
        <v>1.8123</v>
      </c>
      <c r="AR528" s="16">
        <f t="shared" si="47"/>
        <v>1</v>
      </c>
      <c r="AS528" s="5">
        <f t="shared" si="46"/>
        <v>3.8870000000000016E-2</v>
      </c>
    </row>
    <row r="529" spans="1:45" x14ac:dyDescent="0.25">
      <c r="A529" s="16" t="s">
        <v>409</v>
      </c>
      <c r="B529" s="16" t="s">
        <v>23</v>
      </c>
      <c r="C529" s="16" t="s">
        <v>228</v>
      </c>
      <c r="D529" s="16">
        <v>2000</v>
      </c>
      <c r="E529" s="16" t="s">
        <v>1059</v>
      </c>
      <c r="F529" s="16" t="s">
        <v>594</v>
      </c>
      <c r="G529" s="10">
        <v>8778.19</v>
      </c>
      <c r="H529" s="73">
        <v>9.0800260000000002</v>
      </c>
      <c r="I529" s="16">
        <v>175287587</v>
      </c>
      <c r="J529" s="71">
        <v>1.2999999999999999E-2</v>
      </c>
      <c r="K529" s="71">
        <v>0.97</v>
      </c>
      <c r="L529" s="16">
        <v>-3.1044000000000002E-3</v>
      </c>
      <c r="M529" s="16">
        <v>-4.4729000000000001E-3</v>
      </c>
      <c r="N529" s="16">
        <v>-0.60476949999999996</v>
      </c>
      <c r="O529" s="16">
        <v>0.4036727</v>
      </c>
      <c r="P529" s="16">
        <v>-1.1014899999999999E-2</v>
      </c>
      <c r="Q529" s="16">
        <v>0.20043839999999999</v>
      </c>
      <c r="R529" s="16">
        <v>0.99890000000000001</v>
      </c>
      <c r="S529" s="16">
        <v>2.0500000000000001E-2</v>
      </c>
      <c r="T529" s="16">
        <v>6.6E-3</v>
      </c>
      <c r="U529" s="16">
        <v>3.9380999999999999</v>
      </c>
      <c r="V529" s="16">
        <v>13.97</v>
      </c>
      <c r="W529" s="16">
        <v>5.23</v>
      </c>
      <c r="X529" s="16">
        <v>368.399</v>
      </c>
      <c r="Y529" s="16">
        <v>37.650500000000001</v>
      </c>
      <c r="Z529" s="16">
        <v>0.4718</v>
      </c>
      <c r="AA529" s="16">
        <v>-0.60206720000000002</v>
      </c>
      <c r="AB529" s="16">
        <v>0.37</v>
      </c>
      <c r="AC529" s="16">
        <v>8.8699999999999992</v>
      </c>
      <c r="AD529" s="16">
        <v>44.9</v>
      </c>
      <c r="AE529" s="16">
        <v>17.722300000000001</v>
      </c>
      <c r="AF529" s="16">
        <v>13.288</v>
      </c>
      <c r="AG529" s="16">
        <v>198485</v>
      </c>
      <c r="AH529" s="16">
        <v>5.8900000000000001E-2</v>
      </c>
      <c r="AI529" s="16">
        <v>74.7</v>
      </c>
      <c r="AJ529" s="16">
        <v>93.5</v>
      </c>
      <c r="AK529" s="16">
        <v>0.15229999999999999</v>
      </c>
      <c r="AL529" s="16">
        <v>1.6799999999999999E-2</v>
      </c>
      <c r="AM529" s="16">
        <v>5.2900000000000003E-2</v>
      </c>
      <c r="AN529" s="16">
        <v>0.17649999999999999</v>
      </c>
      <c r="AO529" s="16">
        <v>0.36749999999999999</v>
      </c>
      <c r="AP529" s="16">
        <v>-0.30059999999999998</v>
      </c>
      <c r="AQ529" s="16">
        <v>1.8123</v>
      </c>
      <c r="AR529" s="16">
        <f t="shared" si="47"/>
        <v>0</v>
      </c>
      <c r="AS529" s="5">
        <f t="shared" si="46"/>
        <v>0.12223499999999998</v>
      </c>
    </row>
    <row r="530" spans="1:45" x14ac:dyDescent="0.25">
      <c r="A530" s="16" t="s">
        <v>409</v>
      </c>
      <c r="B530" s="16" t="s">
        <v>23</v>
      </c>
      <c r="C530" s="16" t="s">
        <v>228</v>
      </c>
      <c r="D530" s="16">
        <v>2001</v>
      </c>
      <c r="E530" s="16" t="s">
        <v>1065</v>
      </c>
      <c r="F530" s="16" t="s">
        <v>594</v>
      </c>
      <c r="G530" s="10">
        <v>8776.86</v>
      </c>
      <c r="H530" s="73">
        <v>9.0798740000000002</v>
      </c>
      <c r="I530" s="16">
        <v>177750670</v>
      </c>
      <c r="J530" s="71">
        <v>-6.0000000000000001E-3</v>
      </c>
      <c r="K530" s="71">
        <v>0.96399999999999997</v>
      </c>
      <c r="L530" s="16">
        <v>8.7588600000000003E-2</v>
      </c>
      <c r="M530" s="16">
        <v>2.0531600000000001E-2</v>
      </c>
      <c r="N530" s="16">
        <v>-0.54632040000000004</v>
      </c>
      <c r="O530" s="16">
        <v>0.43172850000000002</v>
      </c>
      <c r="P530" s="16">
        <v>5.88218E-2</v>
      </c>
      <c r="Q530" s="16">
        <v>0.21994449999999999</v>
      </c>
      <c r="R530" s="16">
        <v>1.0317000000000001</v>
      </c>
      <c r="S530" s="16">
        <v>2.0899999999999998E-2</v>
      </c>
      <c r="T530" s="16">
        <v>7.1999999999999998E-3</v>
      </c>
      <c r="U530" s="16">
        <v>3.843</v>
      </c>
      <c r="V530" s="16">
        <v>15.426</v>
      </c>
      <c r="W530" s="16">
        <v>5.3380000000000001</v>
      </c>
      <c r="X530" s="16">
        <v>373.20299999999997</v>
      </c>
      <c r="Y530" s="16">
        <v>39.0107</v>
      </c>
      <c r="Z530" s="16">
        <v>0.46929999999999999</v>
      </c>
      <c r="AA530" s="16">
        <v>-0.61216499999999996</v>
      </c>
      <c r="AB530" s="16">
        <v>0.37</v>
      </c>
      <c r="AC530" s="16">
        <v>8.8699999999999992</v>
      </c>
      <c r="AD530" s="16">
        <v>45.16</v>
      </c>
      <c r="AE530" s="16">
        <v>21.1511</v>
      </c>
      <c r="AF530" s="16">
        <v>16.243500000000001</v>
      </c>
      <c r="AG530" s="16">
        <v>184121</v>
      </c>
      <c r="AH530" s="16">
        <v>9.7900000000000001E-2</v>
      </c>
      <c r="AI530" s="16">
        <v>75.3</v>
      </c>
      <c r="AJ530" s="16">
        <v>93.8</v>
      </c>
      <c r="AK530" s="16">
        <v>0.27089999999999997</v>
      </c>
      <c r="AL530" s="16">
        <v>1.38E-2</v>
      </c>
      <c r="AM530" s="16">
        <v>4.2299999999999997E-2</v>
      </c>
      <c r="AN530" s="16">
        <v>0.23050000000000001</v>
      </c>
      <c r="AO530" s="16">
        <v>0.3271</v>
      </c>
      <c r="AP530" s="16">
        <v>-0.3019</v>
      </c>
      <c r="AQ530" s="16">
        <v>1.8123</v>
      </c>
      <c r="AR530" s="16">
        <f t="shared" si="47"/>
        <v>0</v>
      </c>
      <c r="AS530" s="5">
        <f t="shared" si="46"/>
        <v>9.0692999999999996E-2</v>
      </c>
    </row>
    <row r="531" spans="1:45" x14ac:dyDescent="0.25">
      <c r="A531" s="16" t="s">
        <v>409</v>
      </c>
      <c r="B531" s="16" t="s">
        <v>23</v>
      </c>
      <c r="C531" s="16" t="s">
        <v>228</v>
      </c>
      <c r="D531" s="16">
        <v>2002</v>
      </c>
      <c r="E531" s="16" t="s">
        <v>1064</v>
      </c>
      <c r="F531" s="16" t="s">
        <v>594</v>
      </c>
      <c r="G531" s="10">
        <v>8924.33</v>
      </c>
      <c r="H531" s="73">
        <v>9.0965369999999997</v>
      </c>
      <c r="I531" s="16">
        <v>180151021</v>
      </c>
      <c r="J531" s="71">
        <v>2E-3</v>
      </c>
      <c r="K531" s="71">
        <v>0.96699999999999997</v>
      </c>
      <c r="L531" s="16">
        <v>0.1480812</v>
      </c>
      <c r="M531" s="16">
        <v>-9.0951999999999995E-3</v>
      </c>
      <c r="N531" s="16">
        <v>-0.48825049999999998</v>
      </c>
      <c r="O531" s="16">
        <v>0.48820469999999999</v>
      </c>
      <c r="P531" s="16">
        <v>8.6679300000000001E-2</v>
      </c>
      <c r="Q531" s="16">
        <v>0.2394521</v>
      </c>
      <c r="R531" s="16">
        <v>0.97589999999999999</v>
      </c>
      <c r="S531" s="16">
        <v>1.89E-2</v>
      </c>
      <c r="T531" s="16">
        <v>8.0999999999999996E-3</v>
      </c>
      <c r="U531" s="16">
        <v>3.7443</v>
      </c>
      <c r="V531" s="16">
        <v>16.882000000000001</v>
      </c>
      <c r="W531" s="16">
        <v>5.4459999999999997</v>
      </c>
      <c r="X531" s="16">
        <v>378.00700000000001</v>
      </c>
      <c r="Y531" s="16">
        <v>40.370899999999999</v>
      </c>
      <c r="Z531" s="16">
        <v>0.47720000000000001</v>
      </c>
      <c r="AA531" s="16">
        <v>-0.64867229999999998</v>
      </c>
      <c r="AB531" s="16">
        <v>0.37</v>
      </c>
      <c r="AC531" s="16">
        <v>8.8699999999999992</v>
      </c>
      <c r="AD531" s="16">
        <v>46.1</v>
      </c>
      <c r="AE531" s="16">
        <v>21.634399999999999</v>
      </c>
      <c r="AF531" s="16">
        <v>19.4438</v>
      </c>
      <c r="AG531" s="16">
        <v>190930</v>
      </c>
      <c r="AH531" s="16">
        <v>9.8100000000000007E-2</v>
      </c>
      <c r="AI531" s="16">
        <v>75.900000000000006</v>
      </c>
      <c r="AJ531" s="16">
        <v>94.2</v>
      </c>
      <c r="AK531" s="16">
        <v>0.38950000000000001</v>
      </c>
      <c r="AL531" s="16">
        <v>1.09E-2</v>
      </c>
      <c r="AM531" s="16">
        <v>3.1699999999999999E-2</v>
      </c>
      <c r="AN531" s="16">
        <v>0.28439999999999999</v>
      </c>
      <c r="AO531" s="16">
        <v>0.28670000000000001</v>
      </c>
      <c r="AP531" s="16">
        <v>-0.30320000000000003</v>
      </c>
      <c r="AQ531" s="16">
        <v>1.8123</v>
      </c>
      <c r="AR531" s="16">
        <f t="shared" si="47"/>
        <v>0</v>
      </c>
      <c r="AS531" s="5">
        <f t="shared" si="46"/>
        <v>6.0492599999999994E-2</v>
      </c>
    </row>
    <row r="532" spans="1:45" x14ac:dyDescent="0.25">
      <c r="A532" s="16" t="s">
        <v>409</v>
      </c>
      <c r="B532" s="16" t="s">
        <v>23</v>
      </c>
      <c r="C532" s="16" t="s">
        <v>228</v>
      </c>
      <c r="D532" s="16">
        <v>2003</v>
      </c>
      <c r="E532" s="16" t="s">
        <v>1072</v>
      </c>
      <c r="F532" s="16" t="s">
        <v>594</v>
      </c>
      <c r="G532" s="10">
        <v>8910.86</v>
      </c>
      <c r="H532" s="73">
        <v>9.0950249999999997</v>
      </c>
      <c r="I532" s="16">
        <v>182482149</v>
      </c>
      <c r="J532" s="71">
        <v>-1.9E-2</v>
      </c>
      <c r="K532" s="71">
        <v>0.94799999999999995</v>
      </c>
      <c r="L532" s="16">
        <v>0.27086589999999999</v>
      </c>
      <c r="M532" s="16">
        <v>5.0872000000000001E-3</v>
      </c>
      <c r="N532" s="16">
        <v>-0.33478960000000002</v>
      </c>
      <c r="O532" s="16">
        <v>0.57699739999999999</v>
      </c>
      <c r="P532" s="16">
        <v>0.1154521</v>
      </c>
      <c r="Q532" s="16">
        <v>0.2252324</v>
      </c>
      <c r="R532" s="16">
        <v>0.99819999999999998</v>
      </c>
      <c r="S532" s="16">
        <v>1.8200000000000001E-2</v>
      </c>
      <c r="T532" s="16">
        <v>8.6E-3</v>
      </c>
      <c r="U532" s="16">
        <v>4.5526999999999997</v>
      </c>
      <c r="V532" s="16">
        <v>18.338000000000001</v>
      </c>
      <c r="W532" s="16">
        <v>5.5540000000000003</v>
      </c>
      <c r="X532" s="16">
        <v>382.81099999999998</v>
      </c>
      <c r="Y532" s="16">
        <v>41.731099999999998</v>
      </c>
      <c r="Z532" s="16">
        <v>0.50549999999999995</v>
      </c>
      <c r="AA532" s="16">
        <v>-0.6680912</v>
      </c>
      <c r="AB532" s="16">
        <v>0.37</v>
      </c>
      <c r="AC532" s="16">
        <v>8.8699999999999992</v>
      </c>
      <c r="AD532" s="16">
        <v>46.6</v>
      </c>
      <c r="AE532" s="16">
        <v>21.570499999999999</v>
      </c>
      <c r="AF532" s="16">
        <v>25.514500000000002</v>
      </c>
      <c r="AG532" s="16">
        <v>198412</v>
      </c>
      <c r="AH532" s="16">
        <v>9.8299999999999998E-2</v>
      </c>
      <c r="AI532" s="16">
        <v>76.5</v>
      </c>
      <c r="AJ532" s="16">
        <v>94.5</v>
      </c>
      <c r="AK532" s="16">
        <v>0.38869999999999999</v>
      </c>
      <c r="AL532" s="16">
        <v>0.10059999999999999</v>
      </c>
      <c r="AM532" s="16">
        <v>0.18590000000000001</v>
      </c>
      <c r="AN532" s="16">
        <v>-6.9999999999999999E-4</v>
      </c>
      <c r="AO532" s="16">
        <v>0.31319999999999998</v>
      </c>
      <c r="AP532" s="16">
        <v>-0.40039999999999998</v>
      </c>
      <c r="AQ532" s="16">
        <v>1.8123</v>
      </c>
      <c r="AR532" s="16">
        <f t="shared" si="47"/>
        <v>0</v>
      </c>
      <c r="AS532" s="5">
        <f t="shared" si="46"/>
        <v>0.1227847</v>
      </c>
    </row>
    <row r="533" spans="1:45" x14ac:dyDescent="0.25">
      <c r="A533" s="16" t="s">
        <v>409</v>
      </c>
      <c r="B533" s="16" t="s">
        <v>23</v>
      </c>
      <c r="C533" s="16" t="s">
        <v>228</v>
      </c>
      <c r="D533" s="16">
        <v>2004</v>
      </c>
      <c r="E533" s="16" t="s">
        <v>1069</v>
      </c>
      <c r="F533" s="16" t="s">
        <v>594</v>
      </c>
      <c r="G533" s="10">
        <v>9309.01</v>
      </c>
      <c r="H533" s="73">
        <v>9.138738</v>
      </c>
      <c r="I533" s="16">
        <v>184738458</v>
      </c>
      <c r="J533" s="71">
        <v>1.4E-2</v>
      </c>
      <c r="K533" s="71">
        <v>0.96199999999999997</v>
      </c>
      <c r="L533" s="16">
        <v>0.1969832</v>
      </c>
      <c r="M533" s="16">
        <v>-8.9829999999999999E-4</v>
      </c>
      <c r="N533" s="16">
        <v>-0.35494700000000001</v>
      </c>
      <c r="O533" s="16">
        <v>0.51193160000000004</v>
      </c>
      <c r="P533" s="16">
        <v>0.15877150000000001</v>
      </c>
      <c r="Q533" s="16">
        <v>0.1030132</v>
      </c>
      <c r="R533" s="16">
        <v>0.96299999999999997</v>
      </c>
      <c r="S533" s="16">
        <v>1.7999999999999999E-2</v>
      </c>
      <c r="T533" s="16">
        <v>1.01E-2</v>
      </c>
      <c r="U533" s="16">
        <v>3.9725000000000001</v>
      </c>
      <c r="V533" s="16">
        <v>19.794</v>
      </c>
      <c r="W533" s="16">
        <v>5.6619999999999999</v>
      </c>
      <c r="X533" s="16">
        <v>383.28800000000001</v>
      </c>
      <c r="Y533" s="16">
        <v>37.849600000000002</v>
      </c>
      <c r="Z533" s="16">
        <v>0.51400000000000001</v>
      </c>
      <c r="AA533" s="16">
        <v>-0.67585870000000003</v>
      </c>
      <c r="AB533" s="16">
        <v>0.37</v>
      </c>
      <c r="AC533" s="16">
        <v>8.8699999999999992</v>
      </c>
      <c r="AD533" s="16">
        <v>46.8</v>
      </c>
      <c r="AE533" s="16">
        <v>21.5091</v>
      </c>
      <c r="AF533" s="16">
        <v>35.652900000000002</v>
      </c>
      <c r="AG533" s="16">
        <v>208178</v>
      </c>
      <c r="AH533" s="16">
        <v>9.8500000000000004E-2</v>
      </c>
      <c r="AI533" s="16">
        <v>77.099999999999994</v>
      </c>
      <c r="AJ533" s="16">
        <v>94.9</v>
      </c>
      <c r="AK533" s="16">
        <v>0.3745</v>
      </c>
      <c r="AL533" s="16">
        <v>4.8599999999999997E-2</v>
      </c>
      <c r="AM533" s="16">
        <v>6.5100000000000005E-2</v>
      </c>
      <c r="AN533" s="16">
        <v>-0.2767</v>
      </c>
      <c r="AO533" s="16">
        <v>4.9399999999999999E-2</v>
      </c>
      <c r="AP533" s="16">
        <v>-0.39229999999999998</v>
      </c>
      <c r="AQ533" s="16">
        <v>1.8123</v>
      </c>
      <c r="AR533" s="16">
        <f t="shared" si="47"/>
        <v>0</v>
      </c>
      <c r="AS533" s="5">
        <f t="shared" si="46"/>
        <v>-7.3882699999999996E-2</v>
      </c>
    </row>
    <row r="534" spans="1:45" x14ac:dyDescent="0.25">
      <c r="A534" s="16" t="s">
        <v>409</v>
      </c>
      <c r="B534" s="16" t="s">
        <v>23</v>
      </c>
      <c r="C534" s="16" t="s">
        <v>228</v>
      </c>
      <c r="D534" s="16">
        <v>2005</v>
      </c>
      <c r="E534" s="16" t="s">
        <v>1060</v>
      </c>
      <c r="F534" s="16" t="s">
        <v>594</v>
      </c>
      <c r="G534" s="10">
        <v>9495.1</v>
      </c>
      <c r="H534" s="73">
        <v>9.158531</v>
      </c>
      <c r="I534" s="16">
        <v>186917361</v>
      </c>
      <c r="J534" s="71">
        <v>-4.0000000000000001E-3</v>
      </c>
      <c r="K534" s="71">
        <v>0.95799999999999996</v>
      </c>
      <c r="L534" s="16">
        <v>0.31422879999999997</v>
      </c>
      <c r="M534" s="16">
        <v>3.7362899999999998E-2</v>
      </c>
      <c r="N534" s="16">
        <v>-0.26106970000000002</v>
      </c>
      <c r="O534" s="16">
        <v>0.65922700000000001</v>
      </c>
      <c r="P534" s="16">
        <v>0.20230619999999999</v>
      </c>
      <c r="Q534" s="16">
        <v>3.4128600000000002E-2</v>
      </c>
      <c r="R534" s="16">
        <v>1.0019</v>
      </c>
      <c r="S534" s="16">
        <v>1.9300000000000001E-2</v>
      </c>
      <c r="T534" s="16">
        <v>1.14E-2</v>
      </c>
      <c r="U534" s="16">
        <v>4.4767000000000001</v>
      </c>
      <c r="V534" s="16">
        <v>21.25</v>
      </c>
      <c r="W534" s="16">
        <v>5.77</v>
      </c>
      <c r="X534" s="16">
        <v>383.76600000000002</v>
      </c>
      <c r="Y534" s="16">
        <v>42.346299999999999</v>
      </c>
      <c r="Z534" s="16">
        <v>0.54169999999999996</v>
      </c>
      <c r="AA534" s="16">
        <v>-0.67197499999999999</v>
      </c>
      <c r="AB534" s="16">
        <v>0.37</v>
      </c>
      <c r="AC534" s="16">
        <v>8.8699999999999992</v>
      </c>
      <c r="AD534" s="16">
        <v>46.7</v>
      </c>
      <c r="AE534" s="16">
        <v>21.409700000000001</v>
      </c>
      <c r="AF534" s="16">
        <v>46.3142</v>
      </c>
      <c r="AG534" s="16">
        <v>213834</v>
      </c>
      <c r="AH534" s="16">
        <v>0.104</v>
      </c>
      <c r="AI534" s="16">
        <v>77.7</v>
      </c>
      <c r="AJ534" s="16">
        <v>95.2</v>
      </c>
      <c r="AK534" s="16">
        <v>0.4451</v>
      </c>
      <c r="AL534" s="16">
        <v>-0.17169999999999999</v>
      </c>
      <c r="AM534" s="16">
        <v>-0.1016</v>
      </c>
      <c r="AN534" s="16">
        <v>-0.2319</v>
      </c>
      <c r="AO534" s="16">
        <v>3.3599999999999998E-2</v>
      </c>
      <c r="AP534" s="16">
        <v>-0.49120000000000003</v>
      </c>
      <c r="AQ534" s="16">
        <v>1.8123</v>
      </c>
      <c r="AR534" s="16">
        <f t="shared" si="47"/>
        <v>0</v>
      </c>
      <c r="AS534" s="5">
        <f t="shared" si="46"/>
        <v>0.11724559999999998</v>
      </c>
    </row>
    <row r="535" spans="1:45" x14ac:dyDescent="0.25">
      <c r="A535" s="16" t="s">
        <v>409</v>
      </c>
      <c r="B535" s="16" t="s">
        <v>23</v>
      </c>
      <c r="C535" s="16" t="s">
        <v>228</v>
      </c>
      <c r="D535" s="16">
        <v>2006</v>
      </c>
      <c r="E535" s="16" t="s">
        <v>1053</v>
      </c>
      <c r="F535" s="16" t="s">
        <v>594</v>
      </c>
      <c r="G535" s="10">
        <v>9761.8799999999992</v>
      </c>
      <c r="H535" s="73">
        <v>9.1862399999999997</v>
      </c>
      <c r="I535" s="16">
        <v>189012412</v>
      </c>
      <c r="J535" s="71">
        <v>4.0000000000000001E-3</v>
      </c>
      <c r="K535" s="71">
        <v>0.96199999999999997</v>
      </c>
      <c r="L535" s="16">
        <v>0.42330950000000001</v>
      </c>
      <c r="M535" s="16">
        <v>6.1843500000000003E-2</v>
      </c>
      <c r="N535" s="16">
        <v>-0.175182</v>
      </c>
      <c r="O535" s="16">
        <v>0.79161539999999997</v>
      </c>
      <c r="P535" s="16">
        <v>0.2230335</v>
      </c>
      <c r="Q535" s="16">
        <v>9.2835999999999995E-3</v>
      </c>
      <c r="R535" s="16">
        <v>0.9879</v>
      </c>
      <c r="S535" s="16">
        <v>2.0400000000000001E-2</v>
      </c>
      <c r="T535" s="16">
        <v>1.44E-2</v>
      </c>
      <c r="U535" s="16">
        <v>4.8699000000000003</v>
      </c>
      <c r="V535" s="16">
        <v>21.923999999999999</v>
      </c>
      <c r="W535" s="16">
        <v>6.218</v>
      </c>
      <c r="X535" s="16">
        <v>384.24400000000003</v>
      </c>
      <c r="Y535" s="16">
        <v>46.1051</v>
      </c>
      <c r="Z535" s="16">
        <v>0.56710000000000005</v>
      </c>
      <c r="AA535" s="16">
        <v>-0.68362630000000002</v>
      </c>
      <c r="AB535" s="16">
        <v>0.37</v>
      </c>
      <c r="AC535" s="16">
        <v>8.8699999999999992</v>
      </c>
      <c r="AD535" s="16">
        <v>47</v>
      </c>
      <c r="AE535" s="16">
        <v>20.623699999999999</v>
      </c>
      <c r="AF535" s="16">
        <v>53.110300000000002</v>
      </c>
      <c r="AG535" s="16">
        <v>219896</v>
      </c>
      <c r="AH535" s="16">
        <v>0.1028</v>
      </c>
      <c r="AI535" s="16">
        <v>78.2</v>
      </c>
      <c r="AJ535" s="16">
        <v>95.6</v>
      </c>
      <c r="AK535" s="16">
        <v>0.44450000000000001</v>
      </c>
      <c r="AL535" s="16">
        <v>-0.13589999999999999</v>
      </c>
      <c r="AM535" s="16">
        <v>-0.2392</v>
      </c>
      <c r="AN535" s="16">
        <v>-0.27810000000000001</v>
      </c>
      <c r="AO535" s="16">
        <v>-3.4299999999999997E-2</v>
      </c>
      <c r="AP535" s="16">
        <v>-0.41739999999999999</v>
      </c>
      <c r="AQ535" s="16">
        <v>1.8123</v>
      </c>
      <c r="AR535" s="16">
        <f t="shared" si="47"/>
        <v>0</v>
      </c>
      <c r="AS535" s="5">
        <f t="shared" si="46"/>
        <v>0.10908070000000003</v>
      </c>
    </row>
    <row r="536" spans="1:45" x14ac:dyDescent="0.25">
      <c r="A536" s="16" t="s">
        <v>409</v>
      </c>
      <c r="B536" s="16" t="s">
        <v>23</v>
      </c>
      <c r="C536" s="16" t="s">
        <v>228</v>
      </c>
      <c r="D536" s="16">
        <v>2007</v>
      </c>
      <c r="E536" s="16" t="s">
        <v>1074</v>
      </c>
      <c r="F536" s="16" t="s">
        <v>594</v>
      </c>
      <c r="G536" s="10">
        <v>10245.200000000001</v>
      </c>
      <c r="H536" s="73">
        <v>9.2345679999999994</v>
      </c>
      <c r="I536" s="16">
        <v>191026637</v>
      </c>
      <c r="J536" s="71">
        <v>2.5999999999999999E-2</v>
      </c>
      <c r="K536" s="71">
        <v>0.98699999999999999</v>
      </c>
      <c r="L536" s="16">
        <v>0.61233349999999998</v>
      </c>
      <c r="M536" s="16">
        <v>0.13190499999999999</v>
      </c>
      <c r="N536" s="16">
        <v>-8.6673500000000001E-2</v>
      </c>
      <c r="O536" s="16">
        <v>1.0036350000000001</v>
      </c>
      <c r="P536" s="16">
        <v>0.26893590000000001</v>
      </c>
      <c r="Q536" s="16">
        <v>8.8401999999999994E-3</v>
      </c>
      <c r="R536" s="16">
        <v>1.0823</v>
      </c>
      <c r="S536" s="16">
        <v>2.2100000000000002E-2</v>
      </c>
      <c r="T536" s="16">
        <v>1.5699999999999999E-2</v>
      </c>
      <c r="U536" s="16">
        <v>4.9783999999999997</v>
      </c>
      <c r="V536" s="16">
        <v>22.597999999999999</v>
      </c>
      <c r="W536" s="16">
        <v>6.6660000000000004</v>
      </c>
      <c r="X536" s="16">
        <v>389.82600000000002</v>
      </c>
      <c r="Y536" s="16">
        <v>49.893300000000004</v>
      </c>
      <c r="Z536" s="16">
        <v>0.63829999999999998</v>
      </c>
      <c r="AA536" s="16">
        <v>-0.67585870000000003</v>
      </c>
      <c r="AB536" s="16">
        <v>0.37</v>
      </c>
      <c r="AC536" s="16">
        <v>8.8699999999999992</v>
      </c>
      <c r="AD536" s="16">
        <v>46.8</v>
      </c>
      <c r="AE536" s="16">
        <v>20.736999999999998</v>
      </c>
      <c r="AF536" s="16">
        <v>63.674799999999998</v>
      </c>
      <c r="AG536" s="16">
        <v>230904</v>
      </c>
      <c r="AH536" s="16">
        <v>0.1018</v>
      </c>
      <c r="AI536" s="16">
        <v>78.8</v>
      </c>
      <c r="AJ536" s="16">
        <v>95.9</v>
      </c>
      <c r="AK536" s="16">
        <v>0.48449999999999999</v>
      </c>
      <c r="AL536" s="16">
        <v>-0.11890000000000001</v>
      </c>
      <c r="AM536" s="16">
        <v>-0.2016</v>
      </c>
      <c r="AN536" s="16">
        <v>-0.37809999999999999</v>
      </c>
      <c r="AO536" s="16">
        <v>-2.52E-2</v>
      </c>
      <c r="AP536" s="16">
        <v>-0.43569999999999998</v>
      </c>
      <c r="AQ536" s="16">
        <v>1.8123</v>
      </c>
      <c r="AR536" s="16">
        <f t="shared" si="47"/>
        <v>0</v>
      </c>
      <c r="AS536" s="5">
        <f t="shared" si="46"/>
        <v>0.18902399999999997</v>
      </c>
    </row>
    <row r="537" spans="1:45" x14ac:dyDescent="0.25">
      <c r="A537" s="16" t="s">
        <v>409</v>
      </c>
      <c r="B537" s="16" t="s">
        <v>23</v>
      </c>
      <c r="C537" s="16" t="s">
        <v>228</v>
      </c>
      <c r="D537" s="16">
        <v>2008</v>
      </c>
      <c r="E537" s="16" t="s">
        <v>1078</v>
      </c>
      <c r="F537" s="16" t="s">
        <v>594</v>
      </c>
      <c r="G537" s="10">
        <v>10658.2</v>
      </c>
      <c r="H537" s="73">
        <v>9.2740869999999997</v>
      </c>
      <c r="I537" s="16">
        <v>192979029</v>
      </c>
      <c r="J537" s="71">
        <v>1.0999999999999999E-2</v>
      </c>
      <c r="K537" s="71">
        <v>0.998</v>
      </c>
      <c r="L537" s="16">
        <v>0.731182</v>
      </c>
      <c r="M537" s="16">
        <v>0.18030360000000001</v>
      </c>
      <c r="N537" s="16">
        <v>2.1373E-2</v>
      </c>
      <c r="O537" s="16">
        <v>0.96857309999999996</v>
      </c>
      <c r="P537" s="16">
        <v>0.33409090000000002</v>
      </c>
      <c r="Q537" s="16">
        <v>9.2251299999999994E-2</v>
      </c>
      <c r="R537" s="16">
        <v>1.1298999999999999</v>
      </c>
      <c r="S537" s="16">
        <v>2.3099999999999999E-2</v>
      </c>
      <c r="T537" s="16">
        <v>1.77E-2</v>
      </c>
      <c r="U537" s="16">
        <v>5.2727000000000004</v>
      </c>
      <c r="V537" s="16">
        <v>23.271999999999998</v>
      </c>
      <c r="W537" s="16">
        <v>7.1139999999999999</v>
      </c>
      <c r="X537" s="16">
        <v>395.40899999999999</v>
      </c>
      <c r="Y537" s="16">
        <v>50.008499999999998</v>
      </c>
      <c r="Z537" s="16">
        <v>0.61680000000000001</v>
      </c>
      <c r="AA537" s="16">
        <v>-0.68362630000000002</v>
      </c>
      <c r="AB537" s="16">
        <v>0.37</v>
      </c>
      <c r="AC537" s="16">
        <v>8.8699999999999992</v>
      </c>
      <c r="AD537" s="16">
        <v>47</v>
      </c>
      <c r="AE537" s="16">
        <v>21.5029</v>
      </c>
      <c r="AF537" s="16">
        <v>78.555000000000007</v>
      </c>
      <c r="AG537" s="16">
        <v>237751</v>
      </c>
      <c r="AH537" s="16">
        <v>0.1007</v>
      </c>
      <c r="AI537" s="16">
        <v>79.400000000000006</v>
      </c>
      <c r="AJ537" s="16">
        <v>96.2</v>
      </c>
      <c r="AK537" s="16">
        <v>0.51529999999999998</v>
      </c>
      <c r="AL537" s="16">
        <v>-2.4799999999999999E-2</v>
      </c>
      <c r="AM537" s="16">
        <v>-8.77E-2</v>
      </c>
      <c r="AN537" s="16">
        <v>-0.29299999999999998</v>
      </c>
      <c r="AO537" s="16">
        <v>5.9400000000000001E-2</v>
      </c>
      <c r="AP537" s="16">
        <v>-0.36470000000000002</v>
      </c>
      <c r="AQ537" s="16">
        <v>1.8123</v>
      </c>
      <c r="AR537" s="16">
        <f t="shared" si="47"/>
        <v>0</v>
      </c>
      <c r="AS537" s="5">
        <f t="shared" si="46"/>
        <v>0.11884850000000002</v>
      </c>
    </row>
    <row r="538" spans="1:45" x14ac:dyDescent="0.25">
      <c r="A538" s="16" t="s">
        <v>409</v>
      </c>
      <c r="B538" s="16" t="s">
        <v>23</v>
      </c>
      <c r="C538" s="16" t="s">
        <v>228</v>
      </c>
      <c r="D538" s="16">
        <v>2009</v>
      </c>
      <c r="E538" s="16" t="s">
        <v>1071</v>
      </c>
      <c r="F538" s="16" t="s">
        <v>594</v>
      </c>
      <c r="G538" s="10">
        <v>10540.1</v>
      </c>
      <c r="H538" s="73">
        <v>9.2629429999999999</v>
      </c>
      <c r="I538" s="16">
        <v>194895996</v>
      </c>
      <c r="J538" s="71">
        <v>-0.01</v>
      </c>
      <c r="K538" s="71">
        <v>0.98899999999999999</v>
      </c>
      <c r="L538" s="16">
        <v>0.87554989999999999</v>
      </c>
      <c r="M538" s="16">
        <v>0.18488499999999999</v>
      </c>
      <c r="N538" s="16">
        <v>0.11937739999999999</v>
      </c>
      <c r="O538" s="16">
        <v>1.06921</v>
      </c>
      <c r="P538" s="16">
        <v>0.36974689999999999</v>
      </c>
      <c r="Q538" s="16">
        <v>0.1753141</v>
      </c>
      <c r="R538" s="16">
        <v>1.1203000000000001</v>
      </c>
      <c r="S538" s="16">
        <v>2.1999999999999999E-2</v>
      </c>
      <c r="T538" s="16">
        <v>1.9199999999999998E-2</v>
      </c>
      <c r="U538" s="16">
        <v>5.4714999999999998</v>
      </c>
      <c r="V538" s="16">
        <v>23.946000000000002</v>
      </c>
      <c r="W538" s="16">
        <v>7.5620000000000003</v>
      </c>
      <c r="X538" s="16">
        <v>400.99099999999999</v>
      </c>
      <c r="Y538" s="16">
        <v>51.113300000000002</v>
      </c>
      <c r="Z538" s="16">
        <v>0.65649999999999997</v>
      </c>
      <c r="AA538" s="16">
        <v>-0.69139390000000001</v>
      </c>
      <c r="AB538" s="16">
        <v>0.37</v>
      </c>
      <c r="AC538" s="16">
        <v>8.8699999999999992</v>
      </c>
      <c r="AD538" s="16">
        <v>47.2</v>
      </c>
      <c r="AE538" s="16">
        <v>21.4465</v>
      </c>
      <c r="AF538" s="16">
        <v>87.541899999999998</v>
      </c>
      <c r="AG538" s="16">
        <v>236969</v>
      </c>
      <c r="AH538" s="16">
        <v>0.1076</v>
      </c>
      <c r="AI538" s="16">
        <v>79.900000000000006</v>
      </c>
      <c r="AJ538" s="16">
        <v>96.5</v>
      </c>
      <c r="AK538" s="16">
        <v>0.48570000000000002</v>
      </c>
      <c r="AL538" s="16">
        <v>-0.1222</v>
      </c>
      <c r="AM538" s="16">
        <v>-9.3799999999999994E-2</v>
      </c>
      <c r="AN538" s="16">
        <v>0.16439999999999999</v>
      </c>
      <c r="AO538" s="16">
        <v>0.1045</v>
      </c>
      <c r="AP538" s="16">
        <v>-0.21690000000000001</v>
      </c>
      <c r="AQ538" s="16">
        <v>1.8123</v>
      </c>
      <c r="AR538" s="16">
        <f t="shared" si="47"/>
        <v>0</v>
      </c>
      <c r="AS538" s="5">
        <f t="shared" si="46"/>
        <v>0.14436789999999999</v>
      </c>
    </row>
    <row r="539" spans="1:45" x14ac:dyDescent="0.25">
      <c r="A539" s="16" t="s">
        <v>409</v>
      </c>
      <c r="B539" s="16" t="s">
        <v>23</v>
      </c>
      <c r="C539" s="16" t="s">
        <v>228</v>
      </c>
      <c r="D539" s="16">
        <v>2010</v>
      </c>
      <c r="E539" s="16" t="s">
        <v>1063</v>
      </c>
      <c r="F539" s="16" t="s">
        <v>594</v>
      </c>
      <c r="G539" s="10">
        <v>11224.2</v>
      </c>
      <c r="H539" s="73">
        <v>9.3258240000000008</v>
      </c>
      <c r="I539" s="16">
        <v>196796269</v>
      </c>
      <c r="J539" s="71">
        <v>2.5000000000000001E-2</v>
      </c>
      <c r="K539" s="71">
        <v>1.014</v>
      </c>
      <c r="L539" s="16">
        <v>1.017525</v>
      </c>
      <c r="M539" s="16">
        <v>0.22545799999999999</v>
      </c>
      <c r="N539" s="16">
        <v>0.18171880000000001</v>
      </c>
      <c r="O539" s="16">
        <v>1.1566829999999999</v>
      </c>
      <c r="P539" s="16">
        <v>0.43163430000000003</v>
      </c>
      <c r="Q539" s="16">
        <v>0.2391662</v>
      </c>
      <c r="R539" s="16">
        <v>1.1596</v>
      </c>
      <c r="S539" s="16">
        <v>2.41E-2</v>
      </c>
      <c r="T539" s="16">
        <v>2.0400000000000001E-2</v>
      </c>
      <c r="U539" s="16">
        <v>5.6474000000000002</v>
      </c>
      <c r="V539" s="16">
        <v>24.62</v>
      </c>
      <c r="W539" s="16">
        <v>8.01</v>
      </c>
      <c r="X539" s="16">
        <v>401.36</v>
      </c>
      <c r="Y539" s="16">
        <v>55.429900000000004</v>
      </c>
      <c r="Z539" s="16">
        <v>0.65129999999999999</v>
      </c>
      <c r="AA539" s="16">
        <v>-0.7038219</v>
      </c>
      <c r="AB539" s="16">
        <v>0.37</v>
      </c>
      <c r="AC539" s="16">
        <v>8.8699999999999992</v>
      </c>
      <c r="AD539" s="16">
        <v>47.52</v>
      </c>
      <c r="AE539" s="16">
        <v>21.587700000000002</v>
      </c>
      <c r="AF539" s="16">
        <v>100.881</v>
      </c>
      <c r="AG539" s="16">
        <v>259672</v>
      </c>
      <c r="AH539" s="16">
        <v>0.1071</v>
      </c>
      <c r="AI539" s="16">
        <v>80.5</v>
      </c>
      <c r="AJ539" s="16">
        <v>96.9</v>
      </c>
      <c r="AK539" s="16">
        <v>0.53420000000000001</v>
      </c>
      <c r="AL539" s="16">
        <v>1E-4</v>
      </c>
      <c r="AM539" s="16">
        <v>-3.61E-2</v>
      </c>
      <c r="AN539" s="16">
        <v>4.7999999999999996E-3</v>
      </c>
      <c r="AO539" s="16">
        <v>0.15820000000000001</v>
      </c>
      <c r="AP539" s="16">
        <v>-1.1999999999999999E-3</v>
      </c>
      <c r="AQ539" s="16">
        <v>1.8123</v>
      </c>
      <c r="AR539" s="16">
        <f t="shared" si="47"/>
        <v>0</v>
      </c>
      <c r="AS539" s="5">
        <f t="shared" si="46"/>
        <v>0.14197510000000002</v>
      </c>
    </row>
    <row r="540" spans="1:45" x14ac:dyDescent="0.25">
      <c r="A540" s="16" t="s">
        <v>409</v>
      </c>
      <c r="B540" s="16" t="s">
        <v>23</v>
      </c>
      <c r="C540" s="16" t="s">
        <v>228</v>
      </c>
      <c r="D540" s="16">
        <v>2011</v>
      </c>
      <c r="E540" s="16" t="s">
        <v>1068</v>
      </c>
      <c r="F540" s="16" t="s">
        <v>594</v>
      </c>
      <c r="G540" s="10">
        <v>11559.2</v>
      </c>
      <c r="H540" s="73">
        <v>9.3552379999999999</v>
      </c>
      <c r="I540" s="16">
        <v>198686688</v>
      </c>
      <c r="J540" s="71">
        <v>-1.4E-2</v>
      </c>
      <c r="K540" s="71">
        <v>1</v>
      </c>
      <c r="L540" s="16">
        <v>1.0480050000000001</v>
      </c>
      <c r="M540" s="16">
        <v>0.2377244</v>
      </c>
      <c r="N540" s="16">
        <v>0.21822469999999999</v>
      </c>
      <c r="O540" s="16">
        <v>1.1260019999999999</v>
      </c>
      <c r="P540" s="16">
        <v>0.49974499999999999</v>
      </c>
      <c r="Q540" s="16">
        <v>0.2191398</v>
      </c>
      <c r="R540" s="16">
        <v>1.1400999999999999</v>
      </c>
      <c r="S540" s="16">
        <v>2.7199999999999998E-2</v>
      </c>
      <c r="T540" s="16">
        <v>2.1600000000000001E-2</v>
      </c>
      <c r="U540" s="16">
        <v>5.7394999999999996</v>
      </c>
      <c r="V540" s="16">
        <v>25.876000000000001</v>
      </c>
      <c r="W540" s="16">
        <v>7.968</v>
      </c>
      <c r="X540" s="16">
        <v>401.72899999999998</v>
      </c>
      <c r="Y540" s="16">
        <v>55.156799999999997</v>
      </c>
      <c r="Z540" s="16">
        <v>0.64100000000000001</v>
      </c>
      <c r="AA540" s="16">
        <v>-0.68750999999999995</v>
      </c>
      <c r="AB540" s="16">
        <v>0.37</v>
      </c>
      <c r="AC540" s="16">
        <v>8.8699999999999992</v>
      </c>
      <c r="AD540" s="16">
        <v>47.1</v>
      </c>
      <c r="AE540" s="16">
        <v>21.8477</v>
      </c>
      <c r="AF540" s="16">
        <v>119.002</v>
      </c>
      <c r="AG540" s="16">
        <v>265192</v>
      </c>
      <c r="AH540" s="16">
        <v>0.10680000000000001</v>
      </c>
      <c r="AI540" s="16">
        <v>81.099999999999994</v>
      </c>
      <c r="AJ540" s="16">
        <v>97.2</v>
      </c>
      <c r="AK540" s="16">
        <v>0.47420000000000001</v>
      </c>
      <c r="AL540" s="16">
        <v>0.14940000000000001</v>
      </c>
      <c r="AM540" s="16">
        <v>-0.11650000000000001</v>
      </c>
      <c r="AN540" s="16">
        <v>-0.13700000000000001</v>
      </c>
      <c r="AO540" s="16">
        <v>0.1691</v>
      </c>
      <c r="AP540" s="16">
        <v>-2.8E-3</v>
      </c>
      <c r="AQ540" s="16">
        <v>1.8123</v>
      </c>
      <c r="AR540" s="16">
        <f t="shared" si="47"/>
        <v>0</v>
      </c>
      <c r="AS540" s="5">
        <f t="shared" si="46"/>
        <v>3.0480000000000063E-2</v>
      </c>
    </row>
    <row r="541" spans="1:45" x14ac:dyDescent="0.25">
      <c r="A541" s="16" t="s">
        <v>409</v>
      </c>
      <c r="B541" s="16" t="s">
        <v>23</v>
      </c>
      <c r="C541" s="16" t="s">
        <v>228</v>
      </c>
      <c r="D541" s="16">
        <v>2012</v>
      </c>
      <c r="E541" s="16" t="s">
        <v>1073</v>
      </c>
      <c r="F541" s="16" t="s">
        <v>594</v>
      </c>
      <c r="G541" s="10">
        <v>11671.2</v>
      </c>
      <c r="H541" s="73">
        <v>9.3648779999999991</v>
      </c>
      <c r="I541" s="16">
        <v>200560983</v>
      </c>
      <c r="J541" s="71">
        <v>-2.1000000000000001E-2</v>
      </c>
      <c r="K541" s="71">
        <v>0.98</v>
      </c>
      <c r="L541" s="16">
        <v>1.0948880000000001</v>
      </c>
      <c r="M541" s="16">
        <v>0.26542009999999999</v>
      </c>
      <c r="N541" s="16">
        <v>0.26342739999999998</v>
      </c>
      <c r="O541" s="16">
        <v>1.1689780000000001</v>
      </c>
      <c r="P541" s="16">
        <v>0.53140980000000004</v>
      </c>
      <c r="Q541" s="16">
        <v>0.1728384</v>
      </c>
      <c r="R541" s="16">
        <v>1.1511</v>
      </c>
      <c r="S541" s="16">
        <v>2.8500000000000001E-2</v>
      </c>
      <c r="T541" s="16">
        <v>2.3400000000000001E-2</v>
      </c>
      <c r="U541" s="16">
        <v>5.9142999999999999</v>
      </c>
      <c r="V541" s="16">
        <v>27.132000000000001</v>
      </c>
      <c r="W541" s="16">
        <v>7.9260000000000002</v>
      </c>
      <c r="X541" s="16">
        <v>402.09699999999998</v>
      </c>
      <c r="Y541" s="16">
        <v>55.294499999999999</v>
      </c>
      <c r="Z541" s="16">
        <v>0.66169999999999995</v>
      </c>
      <c r="AA541" s="16">
        <v>-0.69139390000000001</v>
      </c>
      <c r="AB541" s="16">
        <v>0.37</v>
      </c>
      <c r="AC541" s="16">
        <v>8.8699999999999992</v>
      </c>
      <c r="AD541" s="16">
        <v>47.2</v>
      </c>
      <c r="AE541" s="16">
        <v>22.302499999999998</v>
      </c>
      <c r="AF541" s="16">
        <v>125.002</v>
      </c>
      <c r="AG541" s="16">
        <v>273063</v>
      </c>
      <c r="AH541" s="16">
        <v>9.9900000000000003E-2</v>
      </c>
      <c r="AI541" s="16">
        <v>81.599999999999994</v>
      </c>
      <c r="AJ541" s="16">
        <v>97.5</v>
      </c>
      <c r="AK541" s="16">
        <v>0.43859999999999999</v>
      </c>
      <c r="AL541" s="16">
        <v>-6.7599999999999993E-2</v>
      </c>
      <c r="AM541" s="16">
        <v>-0.12909999999999999</v>
      </c>
      <c r="AN541" s="16">
        <v>4.5199999999999997E-2</v>
      </c>
      <c r="AO541" s="16">
        <v>0.1032</v>
      </c>
      <c r="AP541" s="16">
        <v>-9.7199999999999995E-2</v>
      </c>
      <c r="AQ541" s="16">
        <v>1.8123</v>
      </c>
      <c r="AR541" s="16">
        <f t="shared" si="47"/>
        <v>0</v>
      </c>
      <c r="AS541" s="5">
        <f t="shared" si="46"/>
        <v>4.6883000000000008E-2</v>
      </c>
    </row>
    <row r="542" spans="1:45" x14ac:dyDescent="0.25">
      <c r="A542" s="16" t="s">
        <v>409</v>
      </c>
      <c r="B542" s="16" t="s">
        <v>23</v>
      </c>
      <c r="C542" s="16" t="s">
        <v>228</v>
      </c>
      <c r="D542" s="16">
        <v>2013</v>
      </c>
      <c r="E542" s="16" t="s">
        <v>1054</v>
      </c>
      <c r="F542" s="16" t="s">
        <v>594</v>
      </c>
      <c r="G542" s="10">
        <v>11912.1</v>
      </c>
      <c r="H542" s="73">
        <v>9.3853139999999993</v>
      </c>
      <c r="I542" s="16">
        <v>202408632</v>
      </c>
      <c r="J542" s="71">
        <v>-8.9999999999999993E-3</v>
      </c>
      <c r="K542" s="71">
        <v>0.97099999999999997</v>
      </c>
      <c r="L542" s="16">
        <v>1.0964149999999999</v>
      </c>
      <c r="M542" s="16">
        <v>0.31547999999999998</v>
      </c>
      <c r="N542" s="16">
        <v>0.25279069999999998</v>
      </c>
      <c r="O542" s="16">
        <v>1.158177</v>
      </c>
      <c r="P542" s="16">
        <v>0.57467509999999999</v>
      </c>
      <c r="Q542" s="16">
        <v>0.1015523</v>
      </c>
      <c r="R542" s="16">
        <v>1.236</v>
      </c>
      <c r="S542" s="16">
        <v>2.8500000000000001E-2</v>
      </c>
      <c r="T542" s="16">
        <v>2.3800000000000002E-2</v>
      </c>
      <c r="U542" s="16">
        <v>5.7233000000000001</v>
      </c>
      <c r="V542" s="16">
        <v>28.388000000000002</v>
      </c>
      <c r="W542" s="16">
        <v>7.8840000000000003</v>
      </c>
      <c r="X542" s="16">
        <v>399.74299999999999</v>
      </c>
      <c r="Y542" s="16">
        <v>54.930700000000002</v>
      </c>
      <c r="Z542" s="16">
        <v>0.65869999999999995</v>
      </c>
      <c r="AA542" s="16">
        <v>-0.69916140000000004</v>
      </c>
      <c r="AB542" s="16">
        <v>0.37</v>
      </c>
      <c r="AC542" s="16">
        <v>8.8699999999999992</v>
      </c>
      <c r="AD542" s="16">
        <v>47.4</v>
      </c>
      <c r="AE542" s="16">
        <v>22.478400000000001</v>
      </c>
      <c r="AF542" s="16">
        <v>135.30500000000001</v>
      </c>
      <c r="AG542" s="16">
        <v>279218</v>
      </c>
      <c r="AH542" s="16">
        <v>0.10009999999999999</v>
      </c>
      <c r="AI542" s="16">
        <v>82.1</v>
      </c>
      <c r="AJ542" s="16">
        <v>97.8</v>
      </c>
      <c r="AK542" s="16">
        <v>0.37359999999999999</v>
      </c>
      <c r="AL542" s="16">
        <v>-0.1169</v>
      </c>
      <c r="AM542" s="16">
        <v>-9.6000000000000002E-2</v>
      </c>
      <c r="AN542" s="16">
        <v>-0.28239999999999998</v>
      </c>
      <c r="AO542" s="16">
        <v>8.1100000000000005E-2</v>
      </c>
      <c r="AP542" s="16">
        <v>-0.1103</v>
      </c>
      <c r="AQ542" s="16">
        <v>1.8123</v>
      </c>
      <c r="AR542" s="16">
        <f t="shared" si="47"/>
        <v>0</v>
      </c>
      <c r="AS542" s="5">
        <f t="shared" si="46"/>
        <v>1.526999999999834E-3</v>
      </c>
    </row>
    <row r="543" spans="1:45" x14ac:dyDescent="0.25">
      <c r="A543" s="16" t="s">
        <v>409</v>
      </c>
      <c r="B543" s="16" t="s">
        <v>23</v>
      </c>
      <c r="C543" s="16" t="s">
        <v>228</v>
      </c>
      <c r="D543" s="16">
        <v>2014</v>
      </c>
      <c r="E543" s="16" t="s">
        <v>1070</v>
      </c>
      <c r="F543" s="16" t="s">
        <v>594</v>
      </c>
      <c r="G543" s="10">
        <v>11866.4</v>
      </c>
      <c r="H543" s="73">
        <v>9.3814650000000004</v>
      </c>
      <c r="I543" s="16">
        <v>204213133</v>
      </c>
      <c r="J543" s="71">
        <v>-0.03</v>
      </c>
      <c r="K543" s="71">
        <v>0.94199999999999995</v>
      </c>
      <c r="L543" s="16">
        <v>1.0854969999999999</v>
      </c>
      <c r="M543" s="16">
        <v>0.2631385</v>
      </c>
      <c r="N543" s="16">
        <v>0.27455439999999998</v>
      </c>
      <c r="O543" s="16">
        <v>1.196623</v>
      </c>
      <c r="P543" s="16">
        <v>0.57834059999999998</v>
      </c>
      <c r="Q543" s="16">
        <v>6.0814600000000003E-2</v>
      </c>
      <c r="R543" s="16">
        <v>1.2060999999999999</v>
      </c>
      <c r="S543" s="16">
        <v>2.76E-2</v>
      </c>
      <c r="T543" s="16">
        <v>2.0299999999999999E-2</v>
      </c>
      <c r="U543" s="16">
        <v>5.8403999999999998</v>
      </c>
      <c r="V543" s="16">
        <v>29.643999999999998</v>
      </c>
      <c r="W543" s="16">
        <v>7.8419999999999996</v>
      </c>
      <c r="X543" s="16">
        <v>397.38799999999998</v>
      </c>
      <c r="Y543" s="16">
        <v>55.729199999999999</v>
      </c>
      <c r="Z543" s="16">
        <v>0.66180000000000005</v>
      </c>
      <c r="AA543" s="16">
        <v>-0.74460139999999997</v>
      </c>
      <c r="AB543" s="16">
        <v>0.37</v>
      </c>
      <c r="AC543" s="16">
        <v>8.8699999999999992</v>
      </c>
      <c r="AD543" s="16">
        <v>48.57</v>
      </c>
      <c r="AE543" s="16">
        <v>21.841999999999999</v>
      </c>
      <c r="AF543" s="16">
        <v>138.952</v>
      </c>
      <c r="AG543" s="16">
        <v>266258</v>
      </c>
      <c r="AH543" s="16">
        <v>0.1003</v>
      </c>
      <c r="AI543" s="16">
        <v>82.7</v>
      </c>
      <c r="AJ543" s="16">
        <v>98.1</v>
      </c>
      <c r="AK543" s="16">
        <v>0.42370000000000002</v>
      </c>
      <c r="AL543" s="16">
        <v>-0.37969999999999998</v>
      </c>
      <c r="AM543" s="16">
        <v>-0.15429999999999999</v>
      </c>
      <c r="AN543" s="16">
        <v>-9.7500000000000003E-2</v>
      </c>
      <c r="AO543" s="16">
        <v>-7.2700000000000001E-2</v>
      </c>
      <c r="AP543" s="16">
        <v>-8.4199999999999997E-2</v>
      </c>
      <c r="AQ543" s="16">
        <v>1.8123</v>
      </c>
      <c r="AR543" s="16">
        <f t="shared" si="47"/>
        <v>0</v>
      </c>
      <c r="AS543" s="5">
        <f t="shared" si="46"/>
        <v>-1.0917999999999983E-2</v>
      </c>
    </row>
    <row r="544" spans="1:45" x14ac:dyDescent="0.25">
      <c r="A544" s="16" t="s">
        <v>408</v>
      </c>
      <c r="B544" s="16" t="s">
        <v>25</v>
      </c>
      <c r="C544" s="16" t="s">
        <v>227</v>
      </c>
      <c r="D544" s="16">
        <v>1985</v>
      </c>
      <c r="E544" s="16" t="s">
        <v>1020</v>
      </c>
      <c r="F544" s="16" t="s">
        <v>593</v>
      </c>
      <c r="G544" s="10">
        <v>2563.0300000000002</v>
      </c>
      <c r="H544" s="73">
        <v>7.8489469999999999</v>
      </c>
      <c r="I544" s="16" t="s">
        <v>6700</v>
      </c>
      <c r="K544" s="71">
        <v>1.4490000000000001</v>
      </c>
      <c r="L544" s="16">
        <v>-0.71604869999999998</v>
      </c>
      <c r="M544" s="16">
        <v>-0.47306179999999998</v>
      </c>
      <c r="N544" s="16">
        <v>-0.78211149999999996</v>
      </c>
      <c r="O544" s="16">
        <v>-0.5848139</v>
      </c>
      <c r="P544" s="16">
        <v>-0.57028690000000004</v>
      </c>
      <c r="Q544" s="16">
        <v>0.86970630000000004</v>
      </c>
      <c r="R544" s="16">
        <v>0.3926</v>
      </c>
      <c r="S544" s="16">
        <v>3.5E-4</v>
      </c>
      <c r="T544" s="16">
        <v>0</v>
      </c>
      <c r="U544" s="16">
        <v>5.6506999999999996</v>
      </c>
      <c r="V544" s="16">
        <v>5.97</v>
      </c>
      <c r="W544" s="16">
        <v>1.29</v>
      </c>
      <c r="X544" s="16">
        <v>376.55399999999997</v>
      </c>
      <c r="Y544" s="16">
        <v>28.977599999999999</v>
      </c>
      <c r="Z544" s="16">
        <v>0.1241</v>
      </c>
      <c r="AA544" s="16">
        <v>-0.15564049999999999</v>
      </c>
      <c r="AB544" s="16">
        <v>0.11</v>
      </c>
      <c r="AC544" s="16">
        <v>16.8</v>
      </c>
      <c r="AD544" s="16">
        <v>33.409999999999997</v>
      </c>
      <c r="AE544" s="16">
        <v>0.89270000000000005</v>
      </c>
      <c r="AF544" s="16">
        <v>0</v>
      </c>
      <c r="AG544" s="16">
        <v>41168.5</v>
      </c>
      <c r="AH544" s="16">
        <v>0.1913</v>
      </c>
      <c r="AI544" s="16">
        <v>36.389699999999998</v>
      </c>
      <c r="AJ544" s="16">
        <v>92.187399999999997</v>
      </c>
      <c r="AK544" s="16">
        <v>1.0234000000000001</v>
      </c>
      <c r="AL544" s="16">
        <v>0.52639999999999998</v>
      </c>
      <c r="AM544" s="16">
        <v>0.60929999999999995</v>
      </c>
      <c r="AN544" s="16">
        <v>0.78120000000000001</v>
      </c>
      <c r="AO544" s="16">
        <v>0.89690000000000003</v>
      </c>
      <c r="AP544" s="16">
        <v>0.45979999999999999</v>
      </c>
      <c r="AR544" s="16">
        <f t="shared" si="47"/>
        <v>1</v>
      </c>
      <c r="AS544" s="5">
        <f t="shared" si="46"/>
        <v>0</v>
      </c>
    </row>
    <row r="545" spans="1:45" x14ac:dyDescent="0.25">
      <c r="A545" s="16" t="s">
        <v>408</v>
      </c>
      <c r="B545" s="16" t="s">
        <v>25</v>
      </c>
      <c r="C545" s="16" t="s">
        <v>227</v>
      </c>
      <c r="D545" s="16">
        <v>1986</v>
      </c>
      <c r="E545" s="16" t="s">
        <v>1049</v>
      </c>
      <c r="F545" s="16" t="s">
        <v>593</v>
      </c>
      <c r="G545" s="10">
        <v>2687.32</v>
      </c>
      <c r="H545" s="73">
        <v>7.896299</v>
      </c>
      <c r="I545" s="16" t="s">
        <v>6700</v>
      </c>
      <c r="J545" s="71">
        <v>-1.2E-2</v>
      </c>
      <c r="K545" s="71">
        <v>1.431</v>
      </c>
      <c r="L545" s="16">
        <v>-0.69738219999999995</v>
      </c>
      <c r="M545" s="16">
        <v>-0.45442139999999998</v>
      </c>
      <c r="N545" s="16">
        <v>-0.80819589999999997</v>
      </c>
      <c r="O545" s="16">
        <v>-0.54823429999999995</v>
      </c>
      <c r="P545" s="16">
        <v>-0.55741169999999995</v>
      </c>
      <c r="Q545" s="16">
        <v>0.86798759999999997</v>
      </c>
      <c r="R545" s="16">
        <v>0.3926</v>
      </c>
      <c r="S545" s="16">
        <v>3.5E-4</v>
      </c>
      <c r="T545" s="16">
        <v>2E-3</v>
      </c>
      <c r="U545" s="16">
        <v>5.1859000000000002</v>
      </c>
      <c r="V545" s="16">
        <v>7.5819999999999999</v>
      </c>
      <c r="W545" s="16">
        <v>1.542</v>
      </c>
      <c r="X545" s="16">
        <v>372.31299999999999</v>
      </c>
      <c r="Y545" s="16">
        <v>30.2102</v>
      </c>
      <c r="Z545" s="16">
        <v>0.1265</v>
      </c>
      <c r="AA545" s="16">
        <v>-0.17195240000000001</v>
      </c>
      <c r="AB545" s="16">
        <v>0.11</v>
      </c>
      <c r="AC545" s="16">
        <v>16.8</v>
      </c>
      <c r="AD545" s="16">
        <v>33.83</v>
      </c>
      <c r="AE545" s="16">
        <v>0.96030000000000004</v>
      </c>
      <c r="AF545" s="16">
        <v>0</v>
      </c>
      <c r="AG545" s="16">
        <v>48867.6</v>
      </c>
      <c r="AH545" s="16">
        <v>0.1908</v>
      </c>
      <c r="AI545" s="16">
        <v>37.356900000000003</v>
      </c>
      <c r="AJ545" s="16">
        <v>92.336200000000005</v>
      </c>
      <c r="AK545" s="16">
        <v>1.0016</v>
      </c>
      <c r="AL545" s="16">
        <v>0.5423</v>
      </c>
      <c r="AM545" s="16">
        <v>0.60540000000000005</v>
      </c>
      <c r="AN545" s="16">
        <v>0.79010000000000002</v>
      </c>
      <c r="AO545" s="16">
        <v>0.88319999999999999</v>
      </c>
      <c r="AP545" s="16">
        <v>0.46660000000000001</v>
      </c>
      <c r="AR545" s="16">
        <f t="shared" si="47"/>
        <v>1</v>
      </c>
      <c r="AS545" s="5">
        <f t="shared" si="46"/>
        <v>1.866650000000003E-2</v>
      </c>
    </row>
    <row r="546" spans="1:45" x14ac:dyDescent="0.25">
      <c r="A546" s="16" t="s">
        <v>408</v>
      </c>
      <c r="B546" s="16" t="s">
        <v>25</v>
      </c>
      <c r="C546" s="16" t="s">
        <v>227</v>
      </c>
      <c r="D546" s="16">
        <v>1987</v>
      </c>
      <c r="E546" s="16" t="s">
        <v>1047</v>
      </c>
      <c r="F546" s="16" t="s">
        <v>593</v>
      </c>
      <c r="G546" s="10">
        <v>2917.44</v>
      </c>
      <c r="H546" s="73">
        <v>7.9784600000000001</v>
      </c>
      <c r="I546" s="16" t="s">
        <v>6700</v>
      </c>
      <c r="J546" s="71">
        <v>-1E-3</v>
      </c>
      <c r="K546" s="71">
        <v>1.43</v>
      </c>
      <c r="L546" s="16">
        <v>-0.61594559999999998</v>
      </c>
      <c r="M546" s="16">
        <v>-0.46280959999999999</v>
      </c>
      <c r="N546" s="16">
        <v>-0.66810389999999997</v>
      </c>
      <c r="O546" s="16">
        <v>-0.51974640000000005</v>
      </c>
      <c r="P546" s="16">
        <v>-0.53522670000000006</v>
      </c>
      <c r="Q546" s="16">
        <v>0.86625149999999995</v>
      </c>
      <c r="R546" s="16">
        <v>0.3926</v>
      </c>
      <c r="S546" s="16">
        <v>3.5E-4</v>
      </c>
      <c r="T546" s="16">
        <v>1.1000000000000001E-3</v>
      </c>
      <c r="U546" s="16">
        <v>6.1177000000000001</v>
      </c>
      <c r="V546" s="16">
        <v>9.1940000000000008</v>
      </c>
      <c r="W546" s="16">
        <v>1.794</v>
      </c>
      <c r="X546" s="16">
        <v>371.1</v>
      </c>
      <c r="Y546" s="16">
        <v>31.442799999999998</v>
      </c>
      <c r="Z546" s="16">
        <v>0.1245</v>
      </c>
      <c r="AA546" s="16">
        <v>-0.1886525</v>
      </c>
      <c r="AB546" s="16">
        <v>0.11</v>
      </c>
      <c r="AC546" s="16">
        <v>16.8</v>
      </c>
      <c r="AD546" s="16">
        <v>34.26</v>
      </c>
      <c r="AE546" s="16">
        <v>1.155</v>
      </c>
      <c r="AF546" s="16">
        <v>0</v>
      </c>
      <c r="AG546" s="16">
        <v>71863.7</v>
      </c>
      <c r="AH546" s="16">
        <v>0.19</v>
      </c>
      <c r="AI546" s="16">
        <v>38.324100000000001</v>
      </c>
      <c r="AJ546" s="16">
        <v>92.485100000000003</v>
      </c>
      <c r="AK546" s="16">
        <v>0.97989999999999999</v>
      </c>
      <c r="AL546" s="16">
        <v>0.55810000000000004</v>
      </c>
      <c r="AM546" s="16">
        <v>0.60140000000000005</v>
      </c>
      <c r="AN546" s="16">
        <v>0.79900000000000004</v>
      </c>
      <c r="AO546" s="16">
        <v>0.86950000000000005</v>
      </c>
      <c r="AP546" s="16">
        <v>0.47339999999999999</v>
      </c>
      <c r="AR546" s="16">
        <f t="shared" si="47"/>
        <v>1</v>
      </c>
      <c r="AS546" s="5">
        <f t="shared" si="46"/>
        <v>8.143659999999997E-2</v>
      </c>
    </row>
    <row r="547" spans="1:45" x14ac:dyDescent="0.25">
      <c r="A547" s="16" t="s">
        <v>408</v>
      </c>
      <c r="B547" s="16" t="s">
        <v>25</v>
      </c>
      <c r="C547" s="16" t="s">
        <v>227</v>
      </c>
      <c r="D547" s="16">
        <v>1988</v>
      </c>
      <c r="E547" s="16" t="s">
        <v>1048</v>
      </c>
      <c r="F547" s="16" t="s">
        <v>593</v>
      </c>
      <c r="G547" s="10">
        <v>3384.48</v>
      </c>
      <c r="H547" s="73">
        <v>8.1269559999999998</v>
      </c>
      <c r="I547" s="16" t="s">
        <v>6700</v>
      </c>
      <c r="J547" s="71">
        <v>1.7000000000000001E-2</v>
      </c>
      <c r="K547" s="71">
        <v>1.454</v>
      </c>
      <c r="L547" s="16">
        <v>-0.59085860000000001</v>
      </c>
      <c r="M547" s="16">
        <v>-0.4665377</v>
      </c>
      <c r="N547" s="16">
        <v>-0.62692490000000001</v>
      </c>
      <c r="O547" s="16">
        <v>-0.50615810000000006</v>
      </c>
      <c r="P547" s="16">
        <v>-0.52913710000000003</v>
      </c>
      <c r="Q547" s="16">
        <v>0.86453279999999999</v>
      </c>
      <c r="R547" s="16">
        <v>0.3926</v>
      </c>
      <c r="S547" s="16">
        <v>3.5E-4</v>
      </c>
      <c r="T547" s="16">
        <v>6.9999999999999999E-4</v>
      </c>
      <c r="U547" s="16">
        <v>6.1510999999999996</v>
      </c>
      <c r="V547" s="16">
        <v>10.805999999999999</v>
      </c>
      <c r="W547" s="16">
        <v>2.0459999999999998</v>
      </c>
      <c r="X547" s="16">
        <v>369.19099999999997</v>
      </c>
      <c r="Y547" s="16">
        <v>32.6753</v>
      </c>
      <c r="Z547" s="16">
        <v>0.11459999999999999</v>
      </c>
      <c r="AA547" s="16">
        <v>-0.20496439999999999</v>
      </c>
      <c r="AB547" s="16">
        <v>0.11</v>
      </c>
      <c r="AC547" s="16">
        <v>16.8</v>
      </c>
      <c r="AD547" s="16">
        <v>34.68</v>
      </c>
      <c r="AE547" s="16">
        <v>1.3976999999999999</v>
      </c>
      <c r="AF547" s="16">
        <v>0</v>
      </c>
      <c r="AG547" s="16">
        <v>62149.2</v>
      </c>
      <c r="AH547" s="16">
        <v>0.18915000000000001</v>
      </c>
      <c r="AI547" s="16">
        <v>39.2913</v>
      </c>
      <c r="AJ547" s="16">
        <v>92.633899999999997</v>
      </c>
      <c r="AK547" s="16">
        <v>0.95809999999999995</v>
      </c>
      <c r="AL547" s="16">
        <v>0.57399999999999995</v>
      </c>
      <c r="AM547" s="16">
        <v>0.59750000000000003</v>
      </c>
      <c r="AN547" s="16">
        <v>0.80789999999999995</v>
      </c>
      <c r="AO547" s="16">
        <v>0.85570000000000002</v>
      </c>
      <c r="AP547" s="16">
        <v>0.4803</v>
      </c>
      <c r="AR547" s="16">
        <f t="shared" si="47"/>
        <v>1</v>
      </c>
      <c r="AS547" s="5">
        <f t="shared" si="46"/>
        <v>2.508699999999997E-2</v>
      </c>
    </row>
    <row r="548" spans="1:45" x14ac:dyDescent="0.25">
      <c r="A548" s="16" t="s">
        <v>408</v>
      </c>
      <c r="B548" s="16" t="s">
        <v>25</v>
      </c>
      <c r="C548" s="16" t="s">
        <v>227</v>
      </c>
      <c r="D548" s="16">
        <v>1989</v>
      </c>
      <c r="E548" s="16" t="s">
        <v>1035</v>
      </c>
      <c r="F548" s="16" t="s">
        <v>593</v>
      </c>
      <c r="G548" s="10">
        <v>3718.49</v>
      </c>
      <c r="H548" s="73">
        <v>8.2210719999999995</v>
      </c>
      <c r="I548" s="16" t="s">
        <v>6700</v>
      </c>
      <c r="J548" s="71">
        <v>0.13800000000000001</v>
      </c>
      <c r="K548" s="71">
        <v>1.67</v>
      </c>
      <c r="L548" s="16">
        <v>-0.50311340000000004</v>
      </c>
      <c r="M548" s="16">
        <v>-0.45908149999999998</v>
      </c>
      <c r="N548" s="16">
        <v>-0.51551840000000004</v>
      </c>
      <c r="O548" s="16">
        <v>-0.44084990000000002</v>
      </c>
      <c r="P548" s="16">
        <v>-0.5173565</v>
      </c>
      <c r="Q548" s="16">
        <v>0.86281229999999998</v>
      </c>
      <c r="R548" s="16">
        <v>0.3926</v>
      </c>
      <c r="S548" s="16">
        <v>3.5E-4</v>
      </c>
      <c r="T548" s="16">
        <v>1.5E-3</v>
      </c>
      <c r="U548" s="16">
        <v>6.6711999999999998</v>
      </c>
      <c r="V548" s="16">
        <v>12.417999999999999</v>
      </c>
      <c r="W548" s="16">
        <v>2.298</v>
      </c>
      <c r="X548" s="16">
        <v>370.26900000000001</v>
      </c>
      <c r="Y548" s="16">
        <v>33.907899999999998</v>
      </c>
      <c r="Z548" s="16">
        <v>0.1323</v>
      </c>
      <c r="AA548" s="16">
        <v>-0.22166459999999999</v>
      </c>
      <c r="AB548" s="16">
        <v>0.11</v>
      </c>
      <c r="AC548" s="16">
        <v>16.8</v>
      </c>
      <c r="AD548" s="16">
        <v>35.11</v>
      </c>
      <c r="AE548" s="16">
        <v>1.6520999999999999</v>
      </c>
      <c r="AF548" s="16">
        <v>0</v>
      </c>
      <c r="AG548" s="16">
        <v>63292.4</v>
      </c>
      <c r="AH548" s="16">
        <v>0.1883</v>
      </c>
      <c r="AI548" s="16">
        <v>40.258499999999998</v>
      </c>
      <c r="AJ548" s="16">
        <v>92.782799999999995</v>
      </c>
      <c r="AK548" s="16">
        <v>0.93640000000000001</v>
      </c>
      <c r="AL548" s="16">
        <v>0.58979999999999999</v>
      </c>
      <c r="AM548" s="16">
        <v>0.59350000000000003</v>
      </c>
      <c r="AN548" s="16">
        <v>0.81689999999999996</v>
      </c>
      <c r="AO548" s="16">
        <v>0.84199999999999997</v>
      </c>
      <c r="AP548" s="16">
        <v>0.48709999999999998</v>
      </c>
      <c r="AR548" s="16">
        <f t="shared" si="47"/>
        <v>1</v>
      </c>
      <c r="AS548" s="5">
        <f t="shared" si="46"/>
        <v>8.7745199999999968E-2</v>
      </c>
    </row>
    <row r="549" spans="1:45" x14ac:dyDescent="0.25">
      <c r="A549" s="16" t="s">
        <v>408</v>
      </c>
      <c r="B549" s="16" t="s">
        <v>25</v>
      </c>
      <c r="C549" s="16" t="s">
        <v>227</v>
      </c>
      <c r="D549" s="16">
        <v>1990</v>
      </c>
      <c r="E549" s="16" t="s">
        <v>1038</v>
      </c>
      <c r="F549" s="16" t="s">
        <v>593</v>
      </c>
      <c r="G549" s="10">
        <v>3860.01</v>
      </c>
      <c r="H549" s="73">
        <v>8.2584250000000008</v>
      </c>
      <c r="I549" s="16" t="s">
        <v>6700</v>
      </c>
      <c r="J549" s="71">
        <v>-0.06</v>
      </c>
      <c r="K549" s="71">
        <v>1.573</v>
      </c>
      <c r="L549" s="16">
        <v>-0.5098009</v>
      </c>
      <c r="M549" s="16">
        <v>-0.46093210000000001</v>
      </c>
      <c r="N549" s="16">
        <v>-0.55916980000000005</v>
      </c>
      <c r="O549" s="16">
        <v>-0.40155410000000002</v>
      </c>
      <c r="P549" s="16">
        <v>-0.52579339999999997</v>
      </c>
      <c r="Q549" s="16">
        <v>0.86107560000000005</v>
      </c>
      <c r="R549" s="16">
        <v>0.3926</v>
      </c>
      <c r="S549" s="16">
        <v>5.9999999999999995E-4</v>
      </c>
      <c r="T549" s="16">
        <v>1.1999999999999999E-3</v>
      </c>
      <c r="U549" s="16">
        <v>5.7396000000000003</v>
      </c>
      <c r="V549" s="16">
        <v>14.03</v>
      </c>
      <c r="W549" s="16">
        <v>2.5499999999999998</v>
      </c>
      <c r="X549" s="16">
        <v>370.97</v>
      </c>
      <c r="Y549" s="16">
        <v>35.140500000000003</v>
      </c>
      <c r="Z549" s="16">
        <v>0.15049999999999999</v>
      </c>
      <c r="AA549" s="16">
        <v>-0.1591359</v>
      </c>
      <c r="AB549" s="16">
        <v>0.11</v>
      </c>
      <c r="AC549" s="16">
        <v>16.8</v>
      </c>
      <c r="AD549" s="16">
        <v>33.5</v>
      </c>
      <c r="AE549" s="16">
        <v>1.9053</v>
      </c>
      <c r="AF549" s="16">
        <v>0</v>
      </c>
      <c r="AG549" s="16">
        <v>65661</v>
      </c>
      <c r="AH549" s="16">
        <v>0.18820000000000001</v>
      </c>
      <c r="AI549" s="16">
        <v>39.299999999999997</v>
      </c>
      <c r="AJ549" s="16">
        <v>92.2</v>
      </c>
      <c r="AK549" s="16">
        <v>0.91459999999999997</v>
      </c>
      <c r="AL549" s="16">
        <v>0.60570000000000002</v>
      </c>
      <c r="AM549" s="16">
        <v>0.58950000000000002</v>
      </c>
      <c r="AN549" s="16">
        <v>0.82579999999999998</v>
      </c>
      <c r="AO549" s="16">
        <v>0.82830000000000004</v>
      </c>
      <c r="AP549" s="16">
        <v>0.49390000000000001</v>
      </c>
      <c r="AR549" s="16">
        <f t="shared" si="47"/>
        <v>1</v>
      </c>
      <c r="AS549" s="5">
        <f t="shared" si="46"/>
        <v>-6.6874999999999574E-3</v>
      </c>
    </row>
    <row r="550" spans="1:45" x14ac:dyDescent="0.25">
      <c r="A550" s="16" t="s">
        <v>408</v>
      </c>
      <c r="B550" s="16" t="s">
        <v>25</v>
      </c>
      <c r="C550" s="16" t="s">
        <v>227</v>
      </c>
      <c r="D550" s="16">
        <v>1991</v>
      </c>
      <c r="E550" s="16" t="s">
        <v>1030</v>
      </c>
      <c r="F550" s="16" t="s">
        <v>593</v>
      </c>
      <c r="G550" s="10">
        <v>4034.26</v>
      </c>
      <c r="H550" s="73">
        <v>8.3025780000000005</v>
      </c>
      <c r="I550" s="16" t="s">
        <v>6700</v>
      </c>
      <c r="J550" s="71">
        <v>-3.4000000000000002E-2</v>
      </c>
      <c r="K550" s="71">
        <v>1.5209999999999999</v>
      </c>
      <c r="L550" s="16">
        <v>-0.4129352</v>
      </c>
      <c r="M550" s="16">
        <v>-0.46000010000000002</v>
      </c>
      <c r="N550" s="16">
        <v>-0.4111841</v>
      </c>
      <c r="O550" s="16">
        <v>-0.36268699999999998</v>
      </c>
      <c r="P550" s="16">
        <v>-0.4970098</v>
      </c>
      <c r="Q550" s="16">
        <v>0.8593575</v>
      </c>
      <c r="R550" s="16">
        <v>0.3926</v>
      </c>
      <c r="S550" s="16">
        <v>5.9999999999999995E-4</v>
      </c>
      <c r="T550" s="16">
        <v>1.2999999999999999E-3</v>
      </c>
      <c r="U550" s="16">
        <v>6.9617000000000004</v>
      </c>
      <c r="V550" s="16">
        <v>15.082000000000001</v>
      </c>
      <c r="W550" s="16">
        <v>2.5779999999999998</v>
      </c>
      <c r="X550" s="16">
        <v>370.21199999999999</v>
      </c>
      <c r="Y550" s="16">
        <v>36.372999999999998</v>
      </c>
      <c r="Z550" s="16">
        <v>0.1578</v>
      </c>
      <c r="AA550" s="16">
        <v>-0.15525220000000001</v>
      </c>
      <c r="AB550" s="16">
        <v>0.11</v>
      </c>
      <c r="AC550" s="16">
        <v>16.8</v>
      </c>
      <c r="AD550" s="16">
        <v>33.4</v>
      </c>
      <c r="AE550" s="16">
        <v>2.2890000000000001</v>
      </c>
      <c r="AF550" s="16">
        <v>0</v>
      </c>
      <c r="AG550" s="16">
        <v>65840.5</v>
      </c>
      <c r="AH550" s="16">
        <v>0.19470000000000001</v>
      </c>
      <c r="AI550" s="16">
        <v>41.4</v>
      </c>
      <c r="AJ550" s="16">
        <v>92.8</v>
      </c>
      <c r="AK550" s="16">
        <v>0.89290000000000003</v>
      </c>
      <c r="AL550" s="16">
        <v>0.62150000000000005</v>
      </c>
      <c r="AM550" s="16">
        <v>0.58560000000000001</v>
      </c>
      <c r="AN550" s="16">
        <v>0.8347</v>
      </c>
      <c r="AO550" s="16">
        <v>0.81459999999999999</v>
      </c>
      <c r="AP550" s="16">
        <v>0.50070000000000003</v>
      </c>
      <c r="AR550" s="16">
        <f t="shared" si="47"/>
        <v>1</v>
      </c>
      <c r="AS550" s="5">
        <f t="shared" si="46"/>
        <v>9.6865699999999999E-2</v>
      </c>
    </row>
    <row r="551" spans="1:45" x14ac:dyDescent="0.25">
      <c r="A551" s="16" t="s">
        <v>408</v>
      </c>
      <c r="B551" s="16" t="s">
        <v>25</v>
      </c>
      <c r="C551" s="16" t="s">
        <v>227</v>
      </c>
      <c r="D551" s="16">
        <v>1992</v>
      </c>
      <c r="E551" s="16" t="s">
        <v>1021</v>
      </c>
      <c r="F551" s="16" t="s">
        <v>593</v>
      </c>
      <c r="G551" s="10">
        <v>4040.43</v>
      </c>
      <c r="H551" s="73">
        <v>8.3041060000000009</v>
      </c>
      <c r="I551" s="16" t="s">
        <v>6700</v>
      </c>
      <c r="J551" s="71">
        <v>-5.3999999999999999E-2</v>
      </c>
      <c r="K551" s="71">
        <v>1.4410000000000001</v>
      </c>
      <c r="L551" s="16">
        <v>-0.35280549999999999</v>
      </c>
      <c r="M551" s="16">
        <v>-0.46001350000000002</v>
      </c>
      <c r="N551" s="16">
        <v>-0.40138180000000001</v>
      </c>
      <c r="O551" s="16">
        <v>-0.28508719999999999</v>
      </c>
      <c r="P551" s="16">
        <v>-0.45281690000000002</v>
      </c>
      <c r="Q551" s="16">
        <v>0.85762079999999996</v>
      </c>
      <c r="R551" s="16">
        <v>0.3926</v>
      </c>
      <c r="S551" s="16">
        <v>3.5E-4</v>
      </c>
      <c r="T551" s="16">
        <v>1.4E-3</v>
      </c>
      <c r="U551" s="16">
        <v>6.8406000000000002</v>
      </c>
      <c r="V551" s="16">
        <v>16.134</v>
      </c>
      <c r="W551" s="16">
        <v>2.6059999999999999</v>
      </c>
      <c r="X551" s="16">
        <v>369.93599999999998</v>
      </c>
      <c r="Y551" s="16">
        <v>37.605600000000003</v>
      </c>
      <c r="Z551" s="16">
        <v>0.16250000000000001</v>
      </c>
      <c r="AA551" s="16">
        <v>-0.27953260000000002</v>
      </c>
      <c r="AB551" s="16">
        <v>0.11</v>
      </c>
      <c r="AC551" s="16">
        <v>16.8</v>
      </c>
      <c r="AD551" s="16">
        <v>36.6</v>
      </c>
      <c r="AE551" s="16">
        <v>2.4897999999999998</v>
      </c>
      <c r="AF551" s="16">
        <v>0</v>
      </c>
      <c r="AG551" s="16">
        <v>76962.399999999994</v>
      </c>
      <c r="AH551" s="16">
        <v>0.24970000000000001</v>
      </c>
      <c r="AI551" s="16">
        <v>42.7</v>
      </c>
      <c r="AJ551" s="16">
        <v>93.1</v>
      </c>
      <c r="AK551" s="16">
        <v>0.87109999999999999</v>
      </c>
      <c r="AL551" s="16">
        <v>0.63739999999999997</v>
      </c>
      <c r="AM551" s="16">
        <v>0.58160000000000001</v>
      </c>
      <c r="AN551" s="16">
        <v>0.84360000000000002</v>
      </c>
      <c r="AO551" s="16">
        <v>0.80089999999999995</v>
      </c>
      <c r="AP551" s="16">
        <v>0.50749999999999995</v>
      </c>
      <c r="AR551" s="16">
        <f t="shared" si="47"/>
        <v>1</v>
      </c>
      <c r="AS551" s="5">
        <f t="shared" si="46"/>
        <v>6.0129700000000008E-2</v>
      </c>
    </row>
    <row r="552" spans="1:45" x14ac:dyDescent="0.25">
      <c r="A552" s="16" t="s">
        <v>408</v>
      </c>
      <c r="B552" s="16" t="s">
        <v>25</v>
      </c>
      <c r="C552" s="16" t="s">
        <v>227</v>
      </c>
      <c r="D552" s="16">
        <v>1993</v>
      </c>
      <c r="E552" s="16" t="s">
        <v>1033</v>
      </c>
      <c r="F552" s="16" t="s">
        <v>593</v>
      </c>
      <c r="G552" s="10">
        <v>4010.79</v>
      </c>
      <c r="H552" s="73">
        <v>8.2967420000000001</v>
      </c>
      <c r="I552" s="16" t="s">
        <v>6700</v>
      </c>
      <c r="J552" s="71">
        <v>-4.3999999999999997E-2</v>
      </c>
      <c r="K552" s="71">
        <v>1.379</v>
      </c>
      <c r="L552" s="16">
        <v>-0.29456759999999999</v>
      </c>
      <c r="M552" s="16">
        <v>-0.45421879999999998</v>
      </c>
      <c r="N552" s="16">
        <v>-0.33530850000000001</v>
      </c>
      <c r="O552" s="16">
        <v>-0.24399219999999999</v>
      </c>
      <c r="P552" s="16">
        <v>-0.4355214</v>
      </c>
      <c r="Q552" s="16">
        <v>0.85591740000000005</v>
      </c>
      <c r="R552" s="16">
        <v>0.3926</v>
      </c>
      <c r="S552" s="16">
        <v>6.4999999999999997E-4</v>
      </c>
      <c r="T552" s="16">
        <v>1.9E-3</v>
      </c>
      <c r="U552" s="16">
        <v>7.2522000000000002</v>
      </c>
      <c r="V552" s="16">
        <v>17.186</v>
      </c>
      <c r="W552" s="16">
        <v>2.6339999999999999</v>
      </c>
      <c r="X552" s="16">
        <v>369.69900000000001</v>
      </c>
      <c r="Y552" s="16">
        <v>38.838200000000001</v>
      </c>
      <c r="Z552" s="16">
        <v>0.16880000000000001</v>
      </c>
      <c r="AA552" s="16">
        <v>-0.28768870000000002</v>
      </c>
      <c r="AB552" s="16">
        <v>0.11</v>
      </c>
      <c r="AC552" s="16">
        <v>16.8</v>
      </c>
      <c r="AD552" s="16">
        <v>36.81</v>
      </c>
      <c r="AE552" s="16">
        <v>2.8889</v>
      </c>
      <c r="AF552" s="16">
        <v>0</v>
      </c>
      <c r="AG552" s="16">
        <v>74915.600000000006</v>
      </c>
      <c r="AH552" s="16">
        <v>0.25769999999999998</v>
      </c>
      <c r="AI552" s="16">
        <v>43.8</v>
      </c>
      <c r="AJ552" s="16">
        <v>93.3</v>
      </c>
      <c r="AK552" s="16">
        <v>0.84940000000000004</v>
      </c>
      <c r="AL552" s="16">
        <v>0.65329999999999999</v>
      </c>
      <c r="AM552" s="16">
        <v>0.5776</v>
      </c>
      <c r="AN552" s="16">
        <v>0.85260000000000002</v>
      </c>
      <c r="AO552" s="16">
        <v>0.78710000000000002</v>
      </c>
      <c r="AP552" s="16">
        <v>0.51439999999999997</v>
      </c>
      <c r="AR552" s="16">
        <f t="shared" si="47"/>
        <v>1</v>
      </c>
      <c r="AS552" s="5">
        <f t="shared" si="46"/>
        <v>5.8237900000000009E-2</v>
      </c>
    </row>
    <row r="553" spans="1:45" x14ac:dyDescent="0.25">
      <c r="A553" s="16" t="s">
        <v>408</v>
      </c>
      <c r="B553" s="16" t="s">
        <v>25</v>
      </c>
      <c r="C553" s="16" t="s">
        <v>227</v>
      </c>
      <c r="D553" s="16">
        <v>1994</v>
      </c>
      <c r="E553" s="16" t="s">
        <v>1026</v>
      </c>
      <c r="F553" s="16" t="s">
        <v>593</v>
      </c>
      <c r="G553" s="10">
        <v>4053.44</v>
      </c>
      <c r="H553" s="73">
        <v>8.307321</v>
      </c>
      <c r="I553" s="16" t="s">
        <v>6700</v>
      </c>
      <c r="J553" s="71">
        <v>-0.03</v>
      </c>
      <c r="K553" s="71">
        <v>1.339</v>
      </c>
      <c r="L553" s="16">
        <v>-0.25939630000000002</v>
      </c>
      <c r="M553" s="16">
        <v>-0.4616885</v>
      </c>
      <c r="N553" s="16">
        <v>-0.30020780000000002</v>
      </c>
      <c r="O553" s="16">
        <v>-0.2085361</v>
      </c>
      <c r="P553" s="16">
        <v>-0.42023100000000002</v>
      </c>
      <c r="Q553" s="16">
        <v>0.85418159999999999</v>
      </c>
      <c r="R553" s="16">
        <v>0.3926</v>
      </c>
      <c r="S553" s="16">
        <v>4.0000000000000002E-4</v>
      </c>
      <c r="T553" s="16">
        <v>1.1999999999999999E-3</v>
      </c>
      <c r="U553" s="16">
        <v>7.3974000000000002</v>
      </c>
      <c r="V553" s="16">
        <v>18.238</v>
      </c>
      <c r="W553" s="16">
        <v>2.6619999999999999</v>
      </c>
      <c r="X553" s="16">
        <v>368.99799999999999</v>
      </c>
      <c r="Y553" s="16">
        <v>40.070700000000002</v>
      </c>
      <c r="Z553" s="16">
        <v>0.1706</v>
      </c>
      <c r="AA553" s="16">
        <v>-0.3040004</v>
      </c>
      <c r="AB553" s="16">
        <v>0.11</v>
      </c>
      <c r="AC553" s="16">
        <v>16.8</v>
      </c>
      <c r="AD553" s="16">
        <v>37.229999999999997</v>
      </c>
      <c r="AE553" s="16">
        <v>3.2654999999999998</v>
      </c>
      <c r="AF553" s="16">
        <v>0</v>
      </c>
      <c r="AG553" s="16">
        <v>70689.100000000006</v>
      </c>
      <c r="AH553" s="16">
        <v>0.26429999999999998</v>
      </c>
      <c r="AI553" s="16">
        <v>44.9</v>
      </c>
      <c r="AJ553" s="16">
        <v>93.5</v>
      </c>
      <c r="AK553" s="16">
        <v>0.8276</v>
      </c>
      <c r="AL553" s="16">
        <v>0.66910000000000003</v>
      </c>
      <c r="AM553" s="16">
        <v>0.57369999999999999</v>
      </c>
      <c r="AN553" s="16">
        <v>0.86150000000000004</v>
      </c>
      <c r="AO553" s="16">
        <v>0.77339999999999998</v>
      </c>
      <c r="AP553" s="16">
        <v>0.5212</v>
      </c>
      <c r="AR553" s="16">
        <f t="shared" si="47"/>
        <v>1</v>
      </c>
      <c r="AS553" s="5">
        <f t="shared" si="46"/>
        <v>3.5171299999999961E-2</v>
      </c>
    </row>
    <row r="554" spans="1:45" x14ac:dyDescent="0.25">
      <c r="A554" s="16" t="s">
        <v>408</v>
      </c>
      <c r="B554" s="16" t="s">
        <v>25</v>
      </c>
      <c r="C554" s="16" t="s">
        <v>227</v>
      </c>
      <c r="D554" s="16">
        <v>1995</v>
      </c>
      <c r="E554" s="16" t="s">
        <v>1040</v>
      </c>
      <c r="F554" s="16" t="s">
        <v>593</v>
      </c>
      <c r="G554" s="10">
        <v>4237.57</v>
      </c>
      <c r="H554" s="73">
        <v>8.3517449999999993</v>
      </c>
      <c r="I554" s="16" t="s">
        <v>6700</v>
      </c>
      <c r="J554" s="71">
        <v>3.0000000000000001E-3</v>
      </c>
      <c r="K554" s="71">
        <v>1.343</v>
      </c>
      <c r="L554" s="16">
        <v>-0.2377541</v>
      </c>
      <c r="M554" s="16">
        <v>-0.45534000000000002</v>
      </c>
      <c r="N554" s="16">
        <v>-0.27340779999999998</v>
      </c>
      <c r="O554" s="16">
        <v>-0.20559830000000001</v>
      </c>
      <c r="P554" s="16">
        <v>-0.40656910000000002</v>
      </c>
      <c r="Q554" s="16">
        <v>0.8524448</v>
      </c>
      <c r="R554" s="16">
        <v>0.3926</v>
      </c>
      <c r="S554" s="16">
        <v>5.9999999999999995E-4</v>
      </c>
      <c r="T554" s="16">
        <v>1.8E-3</v>
      </c>
      <c r="U554" s="16">
        <v>7.5427</v>
      </c>
      <c r="V554" s="16">
        <v>19.29</v>
      </c>
      <c r="W554" s="16">
        <v>2.69</v>
      </c>
      <c r="X554" s="16">
        <v>366.99400000000003</v>
      </c>
      <c r="Y554" s="16">
        <v>41.3033</v>
      </c>
      <c r="Z554" s="16">
        <v>0.1497</v>
      </c>
      <c r="AA554" s="16">
        <v>-0.34944059999999999</v>
      </c>
      <c r="AB554" s="16">
        <v>0.11</v>
      </c>
      <c r="AC554" s="16">
        <v>16.8</v>
      </c>
      <c r="AD554" s="16">
        <v>38.4</v>
      </c>
      <c r="AE554" s="16">
        <v>3.7685</v>
      </c>
      <c r="AF554" s="16">
        <v>0</v>
      </c>
      <c r="AG554" s="16">
        <v>66041.100000000006</v>
      </c>
      <c r="AH554" s="16">
        <v>0.26224999999999998</v>
      </c>
      <c r="AI554" s="16">
        <v>46.1</v>
      </c>
      <c r="AJ554" s="16">
        <v>93.7</v>
      </c>
      <c r="AK554" s="16">
        <v>0.80579999999999996</v>
      </c>
      <c r="AL554" s="16">
        <v>0.68500000000000005</v>
      </c>
      <c r="AM554" s="16">
        <v>0.56969999999999998</v>
      </c>
      <c r="AN554" s="16">
        <v>0.87039999999999995</v>
      </c>
      <c r="AO554" s="16">
        <v>0.75970000000000004</v>
      </c>
      <c r="AP554" s="16">
        <v>0.52800000000000002</v>
      </c>
      <c r="AR554" s="16">
        <f t="shared" si="47"/>
        <v>1</v>
      </c>
      <c r="AS554" s="5">
        <f t="shared" si="46"/>
        <v>2.1642200000000028E-2</v>
      </c>
    </row>
    <row r="555" spans="1:45" x14ac:dyDescent="0.25">
      <c r="A555" s="16" t="s">
        <v>408</v>
      </c>
      <c r="B555" s="16" t="s">
        <v>25</v>
      </c>
      <c r="C555" s="16" t="s">
        <v>227</v>
      </c>
      <c r="D555" s="16">
        <v>1996</v>
      </c>
      <c r="E555" s="16" t="s">
        <v>1041</v>
      </c>
      <c r="F555" s="16" t="s">
        <v>593</v>
      </c>
      <c r="G555" s="10">
        <v>4386.8500000000004</v>
      </c>
      <c r="H555" s="73">
        <v>8.3863669999999999</v>
      </c>
      <c r="I555" s="16" t="s">
        <v>6700</v>
      </c>
      <c r="J555" s="71">
        <v>6.9000000000000006E-2</v>
      </c>
      <c r="K555" s="71">
        <v>1.44</v>
      </c>
      <c r="L555" s="16">
        <v>-0.21415190000000001</v>
      </c>
      <c r="M555" s="16">
        <v>-0.44974779999999998</v>
      </c>
      <c r="N555" s="16">
        <v>-0.23578379999999999</v>
      </c>
      <c r="O555" s="16">
        <v>-0.1840735</v>
      </c>
      <c r="P555" s="16">
        <v>-0.3981287</v>
      </c>
      <c r="Q555" s="16">
        <v>0.83041540000000003</v>
      </c>
      <c r="R555" s="16">
        <v>0.3926</v>
      </c>
      <c r="S555" s="16">
        <v>5.9999999999999995E-4</v>
      </c>
      <c r="T555" s="16">
        <v>2.3999999999999998E-3</v>
      </c>
      <c r="U555" s="16">
        <v>7.6879</v>
      </c>
      <c r="V555" s="16">
        <v>20.123999999999999</v>
      </c>
      <c r="W555" s="16">
        <v>2.7360000000000002</v>
      </c>
      <c r="X555" s="16">
        <v>367.25299999999999</v>
      </c>
      <c r="Y555" s="16">
        <v>42.535899999999998</v>
      </c>
      <c r="Z555" s="16">
        <v>0.14560000000000001</v>
      </c>
      <c r="AA555" s="16">
        <v>-0.35720800000000003</v>
      </c>
      <c r="AB555" s="16">
        <v>0.11</v>
      </c>
      <c r="AC555" s="16">
        <v>16.8</v>
      </c>
      <c r="AD555" s="16">
        <v>38.6</v>
      </c>
      <c r="AE555" s="16">
        <v>4.4534000000000002</v>
      </c>
      <c r="AF555" s="16">
        <v>0</v>
      </c>
      <c r="AG555" s="16">
        <v>46965.3</v>
      </c>
      <c r="AH555" s="16">
        <v>0.26135000000000003</v>
      </c>
      <c r="AI555" s="16">
        <v>47.2</v>
      </c>
      <c r="AJ555" s="16">
        <v>93.9</v>
      </c>
      <c r="AK555" s="16">
        <v>0.86780000000000002</v>
      </c>
      <c r="AL555" s="16">
        <v>0.58599999999999997</v>
      </c>
      <c r="AM555" s="16">
        <v>0.46529999999999999</v>
      </c>
      <c r="AN555" s="16">
        <v>0.92010000000000003</v>
      </c>
      <c r="AO555" s="16">
        <v>0.75760000000000005</v>
      </c>
      <c r="AP555" s="16">
        <v>0.50209999999999999</v>
      </c>
      <c r="AR555" s="16">
        <f t="shared" si="47"/>
        <v>1</v>
      </c>
      <c r="AS555" s="5">
        <f t="shared" si="46"/>
        <v>2.360219999999999E-2</v>
      </c>
    </row>
    <row r="556" spans="1:45" x14ac:dyDescent="0.25">
      <c r="A556" s="16" t="s">
        <v>408</v>
      </c>
      <c r="B556" s="16" t="s">
        <v>25</v>
      </c>
      <c r="C556" s="16" t="s">
        <v>227</v>
      </c>
      <c r="D556" s="16">
        <v>1997</v>
      </c>
      <c r="E556" s="16" t="s">
        <v>1046</v>
      </c>
      <c r="F556" s="16" t="s">
        <v>593</v>
      </c>
      <c r="G556" s="10">
        <v>4641.8100000000004</v>
      </c>
      <c r="H556" s="73">
        <v>8.4428590000000003</v>
      </c>
      <c r="I556" s="16" t="s">
        <v>6700</v>
      </c>
      <c r="J556" s="71">
        <v>-5.8000000000000003E-2</v>
      </c>
      <c r="K556" s="71">
        <v>1.359</v>
      </c>
      <c r="L556" s="16">
        <v>-0.16568450000000001</v>
      </c>
      <c r="M556" s="16">
        <v>-0.45384069999999999</v>
      </c>
      <c r="N556" s="16">
        <v>-0.2096498</v>
      </c>
      <c r="O556" s="16">
        <v>-0.1182168</v>
      </c>
      <c r="P556" s="16">
        <v>-0.38004270000000001</v>
      </c>
      <c r="Q556" s="16">
        <v>0.82971260000000002</v>
      </c>
      <c r="R556" s="16">
        <v>0.3926</v>
      </c>
      <c r="S556" s="16">
        <v>7.5000000000000002E-4</v>
      </c>
      <c r="T556" s="16">
        <v>1.9E-3</v>
      </c>
      <c r="U556" s="16">
        <v>7.8331999999999997</v>
      </c>
      <c r="V556" s="16">
        <v>20.957999999999998</v>
      </c>
      <c r="W556" s="16">
        <v>2.782</v>
      </c>
      <c r="X556" s="16">
        <v>365.709</v>
      </c>
      <c r="Y556" s="16">
        <v>43.7684</v>
      </c>
      <c r="Z556" s="16">
        <v>0.16309999999999999</v>
      </c>
      <c r="AA556" s="16">
        <v>-0.37662679999999998</v>
      </c>
      <c r="AB556" s="16">
        <v>0.11</v>
      </c>
      <c r="AC556" s="16">
        <v>16.8</v>
      </c>
      <c r="AD556" s="16">
        <v>39.1</v>
      </c>
      <c r="AE556" s="16">
        <v>5.1643999999999997</v>
      </c>
      <c r="AF556" s="16">
        <v>0</v>
      </c>
      <c r="AG556" s="16">
        <v>46602.2</v>
      </c>
      <c r="AH556" s="16">
        <v>0.25990000000000002</v>
      </c>
      <c r="AI556" s="16">
        <v>48.3</v>
      </c>
      <c r="AJ556" s="16">
        <v>94.1</v>
      </c>
      <c r="AK556" s="16">
        <v>0.7964</v>
      </c>
      <c r="AL556" s="16">
        <v>0.64590000000000003</v>
      </c>
      <c r="AM556" s="16">
        <v>0.48230000000000001</v>
      </c>
      <c r="AN556" s="16">
        <v>0.89549999999999996</v>
      </c>
      <c r="AO556" s="16">
        <v>0.73019999999999996</v>
      </c>
      <c r="AP556" s="16">
        <v>0.54330000000000001</v>
      </c>
      <c r="AR556" s="16">
        <f t="shared" si="47"/>
        <v>1</v>
      </c>
      <c r="AS556" s="5">
        <f t="shared" si="46"/>
        <v>4.8467399999999994E-2</v>
      </c>
    </row>
    <row r="557" spans="1:45" x14ac:dyDescent="0.25">
      <c r="A557" s="16" t="s">
        <v>408</v>
      </c>
      <c r="B557" s="16" t="s">
        <v>25</v>
      </c>
      <c r="C557" s="16" t="s">
        <v>227</v>
      </c>
      <c r="D557" s="16">
        <v>1998</v>
      </c>
      <c r="E557" s="16" t="s">
        <v>1027</v>
      </c>
      <c r="F557" s="16" t="s">
        <v>593</v>
      </c>
      <c r="G557" s="10">
        <v>4585.74</v>
      </c>
      <c r="H557" s="73">
        <v>8.430707</v>
      </c>
      <c r="I557" s="16" t="s">
        <v>6700</v>
      </c>
      <c r="J557" s="71">
        <v>-2.3E-2</v>
      </c>
      <c r="K557" s="71">
        <v>1.329</v>
      </c>
      <c r="L557" s="16">
        <v>-0.13962069999999999</v>
      </c>
      <c r="M557" s="16">
        <v>-0.4525439</v>
      </c>
      <c r="N557" s="16">
        <v>-0.18992039999999999</v>
      </c>
      <c r="O557" s="16">
        <v>-0.11525829999999999</v>
      </c>
      <c r="P557" s="16">
        <v>-0.3464409</v>
      </c>
      <c r="Q557" s="16">
        <v>0.82902529999999997</v>
      </c>
      <c r="R557" s="16">
        <v>0.3926</v>
      </c>
      <c r="S557" s="16">
        <v>5.9999999999999995E-4</v>
      </c>
      <c r="T557" s="16">
        <v>2.0999999999999999E-3</v>
      </c>
      <c r="U557" s="16">
        <v>7.9785000000000004</v>
      </c>
      <c r="V557" s="16">
        <v>21.792000000000002</v>
      </c>
      <c r="W557" s="16">
        <v>2.8279999999999998</v>
      </c>
      <c r="X557" s="16">
        <v>363.16199999999998</v>
      </c>
      <c r="Y557" s="16">
        <v>45.000999999999998</v>
      </c>
      <c r="Z557" s="16">
        <v>0.15260000000000001</v>
      </c>
      <c r="AA557" s="16">
        <v>-0.36497560000000001</v>
      </c>
      <c r="AB557" s="16">
        <v>0.11</v>
      </c>
      <c r="AC557" s="16">
        <v>16.8</v>
      </c>
      <c r="AD557" s="16">
        <v>38.799999999999997</v>
      </c>
      <c r="AE557" s="16">
        <v>6.0288000000000004</v>
      </c>
      <c r="AF557" s="16">
        <v>0.89770000000000005</v>
      </c>
      <c r="AG557" s="16">
        <v>67218.399999999994</v>
      </c>
      <c r="AH557" s="16">
        <v>0.25874999999999998</v>
      </c>
      <c r="AI557" s="16">
        <v>49.4</v>
      </c>
      <c r="AJ557" s="16">
        <v>94.3</v>
      </c>
      <c r="AK557" s="16">
        <v>0.72499999999999998</v>
      </c>
      <c r="AL557" s="16">
        <v>0.70579999999999998</v>
      </c>
      <c r="AM557" s="16">
        <v>0.49930000000000002</v>
      </c>
      <c r="AN557" s="16">
        <v>0.871</v>
      </c>
      <c r="AO557" s="16">
        <v>0.70289999999999997</v>
      </c>
      <c r="AP557" s="16">
        <v>0.58440000000000003</v>
      </c>
      <c r="AR557" s="16">
        <f t="shared" si="47"/>
        <v>1</v>
      </c>
      <c r="AS557" s="5">
        <f t="shared" si="46"/>
        <v>2.6063800000000026E-2</v>
      </c>
    </row>
    <row r="558" spans="1:45" x14ac:dyDescent="0.25">
      <c r="A558" s="16" t="s">
        <v>408</v>
      </c>
      <c r="B558" s="16" t="s">
        <v>25</v>
      </c>
      <c r="C558" s="16" t="s">
        <v>227</v>
      </c>
      <c r="D558" s="16">
        <v>1999</v>
      </c>
      <c r="E558" s="16" t="s">
        <v>1022</v>
      </c>
      <c r="F558" s="16" t="s">
        <v>593</v>
      </c>
      <c r="G558" s="10">
        <v>4939.6000000000004</v>
      </c>
      <c r="H558" s="73">
        <v>8.505039</v>
      </c>
      <c r="I558" s="16" t="s">
        <v>6700</v>
      </c>
      <c r="J558" s="71">
        <v>-3.3000000000000002E-2</v>
      </c>
      <c r="K558" s="71">
        <v>1.286</v>
      </c>
      <c r="L558" s="16">
        <v>-8.1306500000000004E-2</v>
      </c>
      <c r="M558" s="16">
        <v>-0.4521926</v>
      </c>
      <c r="N558" s="16">
        <v>-0.1399707</v>
      </c>
      <c r="O558" s="16">
        <v>-6.2892400000000001E-2</v>
      </c>
      <c r="P558" s="16">
        <v>-0.30896289999999998</v>
      </c>
      <c r="Q558" s="16">
        <v>0.81560250000000001</v>
      </c>
      <c r="R558" s="16">
        <v>0.3926</v>
      </c>
      <c r="S558" s="16">
        <v>2.0000000000000001E-4</v>
      </c>
      <c r="T558" s="16">
        <v>2.3E-3</v>
      </c>
      <c r="U558" s="16">
        <v>8.1236999999999995</v>
      </c>
      <c r="V558" s="16">
        <v>22.626000000000001</v>
      </c>
      <c r="W558" s="16">
        <v>2.8740000000000001</v>
      </c>
      <c r="X558" s="16">
        <v>365.35300000000001</v>
      </c>
      <c r="Y558" s="16">
        <v>46.233600000000003</v>
      </c>
      <c r="Z558" s="16">
        <v>0.15440000000000001</v>
      </c>
      <c r="AA558" s="16">
        <v>-0.43099959999999998</v>
      </c>
      <c r="AB558" s="16">
        <v>0.11</v>
      </c>
      <c r="AC558" s="16">
        <v>16.8</v>
      </c>
      <c r="AD558" s="16">
        <v>40.5</v>
      </c>
      <c r="AE558" s="16">
        <v>7.1782000000000004</v>
      </c>
      <c r="AF558" s="16">
        <v>5.3335999999999997</v>
      </c>
      <c r="AG558" s="16">
        <v>66086.5</v>
      </c>
      <c r="AH558" s="16">
        <v>0.25905</v>
      </c>
      <c r="AI558" s="16">
        <v>50.5</v>
      </c>
      <c r="AJ558" s="16">
        <v>94.5</v>
      </c>
      <c r="AK558" s="16">
        <v>0.68469999999999998</v>
      </c>
      <c r="AL558" s="16">
        <v>0.68600000000000005</v>
      </c>
      <c r="AM558" s="16">
        <v>0.50470000000000004</v>
      </c>
      <c r="AN558" s="16">
        <v>0.91180000000000005</v>
      </c>
      <c r="AO558" s="16">
        <v>0.67369999999999997</v>
      </c>
      <c r="AP558" s="16">
        <v>0.55720000000000003</v>
      </c>
      <c r="AR558" s="16">
        <f t="shared" si="47"/>
        <v>1</v>
      </c>
      <c r="AS558" s="5">
        <f t="shared" si="46"/>
        <v>5.8314199999999983E-2</v>
      </c>
    </row>
    <row r="559" spans="1:45" x14ac:dyDescent="0.25">
      <c r="A559" s="16" t="s">
        <v>408</v>
      </c>
      <c r="B559" s="16" t="s">
        <v>25</v>
      </c>
      <c r="C559" s="16" t="s">
        <v>227</v>
      </c>
      <c r="D559" s="16">
        <v>2000</v>
      </c>
      <c r="E559" s="16" t="s">
        <v>1039</v>
      </c>
      <c r="F559" s="16" t="s">
        <v>593</v>
      </c>
      <c r="G559" s="10">
        <v>4954.7700000000004</v>
      </c>
      <c r="H559" s="73">
        <v>8.5081070000000008</v>
      </c>
      <c r="I559" s="16">
        <v>1728340</v>
      </c>
      <c r="J559" s="71">
        <v>-1.0999999999999999E-2</v>
      </c>
      <c r="K559" s="71">
        <v>1.272</v>
      </c>
      <c r="L559" s="16">
        <v>-8.2752999999999993E-3</v>
      </c>
      <c r="M559" s="16">
        <v>-0.4195585</v>
      </c>
      <c r="N559" s="16">
        <v>-0.10749590000000001</v>
      </c>
      <c r="O559" s="16">
        <v>7.5021999999999997E-3</v>
      </c>
      <c r="P559" s="16">
        <v>-0.27114359999999998</v>
      </c>
      <c r="Q559" s="16">
        <v>0.80221370000000003</v>
      </c>
      <c r="R559" s="16">
        <v>0.3926</v>
      </c>
      <c r="S559" s="16">
        <v>4.4999999999999999E-4</v>
      </c>
      <c r="T559" s="16">
        <v>5.7000000000000002E-3</v>
      </c>
      <c r="U559" s="16">
        <v>8.2690000000000001</v>
      </c>
      <c r="V559" s="16">
        <v>23.46</v>
      </c>
      <c r="W559" s="16">
        <v>2.92</v>
      </c>
      <c r="X559" s="16">
        <v>364.80399999999997</v>
      </c>
      <c r="Y559" s="16">
        <v>47.466099999999997</v>
      </c>
      <c r="Z559" s="16">
        <v>0.16089999999999999</v>
      </c>
      <c r="AA559" s="16">
        <v>-0.52421010000000001</v>
      </c>
      <c r="AB559" s="16">
        <v>0.11</v>
      </c>
      <c r="AC559" s="16">
        <v>16.8</v>
      </c>
      <c r="AD559" s="16">
        <v>42.9</v>
      </c>
      <c r="AE559" s="16">
        <v>7.7419000000000002</v>
      </c>
      <c r="AF559" s="16">
        <v>12.6577</v>
      </c>
      <c r="AG559" s="16">
        <v>65646.3</v>
      </c>
      <c r="AH559" s="16">
        <v>0.25655</v>
      </c>
      <c r="AI559" s="16">
        <v>51.6</v>
      </c>
      <c r="AJ559" s="16">
        <v>94.7</v>
      </c>
      <c r="AK559" s="16">
        <v>0.64429999999999998</v>
      </c>
      <c r="AL559" s="16">
        <v>0.66620000000000001</v>
      </c>
      <c r="AM559" s="16">
        <v>0.51019999999999999</v>
      </c>
      <c r="AN559" s="16">
        <v>0.95269999999999999</v>
      </c>
      <c r="AO559" s="16">
        <v>0.64449999999999996</v>
      </c>
      <c r="AP559" s="16">
        <v>0.53010000000000002</v>
      </c>
      <c r="AR559" s="16">
        <f t="shared" si="47"/>
        <v>1</v>
      </c>
      <c r="AS559" s="5">
        <f t="shared" si="46"/>
        <v>7.3031200000000004E-2</v>
      </c>
    </row>
    <row r="560" spans="1:45" x14ac:dyDescent="0.25">
      <c r="A560" s="16" t="s">
        <v>408</v>
      </c>
      <c r="B560" s="16" t="s">
        <v>25</v>
      </c>
      <c r="C560" s="16" t="s">
        <v>227</v>
      </c>
      <c r="D560" s="16">
        <v>2001</v>
      </c>
      <c r="E560" s="16" t="s">
        <v>1028</v>
      </c>
      <c r="F560" s="16" t="s">
        <v>593</v>
      </c>
      <c r="G560" s="10">
        <v>4891.92</v>
      </c>
      <c r="H560" s="73">
        <v>8.4953389999999995</v>
      </c>
      <c r="I560" s="16">
        <v>1754935</v>
      </c>
      <c r="J560" s="71">
        <v>-3.9E-2</v>
      </c>
      <c r="K560" s="71">
        <v>1.2230000000000001</v>
      </c>
      <c r="L560" s="16">
        <v>3.3553899999999998E-2</v>
      </c>
      <c r="M560" s="16">
        <v>-0.42178719999999997</v>
      </c>
      <c r="N560" s="16">
        <v>-7.2573100000000001E-2</v>
      </c>
      <c r="O560" s="16">
        <v>3.1392000000000003E-2</v>
      </c>
      <c r="P560" s="16">
        <v>-0.23571900000000001</v>
      </c>
      <c r="Q560" s="16">
        <v>0.80151410000000001</v>
      </c>
      <c r="R560" s="16">
        <v>0.3926</v>
      </c>
      <c r="S560" s="16">
        <v>5.9999999999999995E-4</v>
      </c>
      <c r="T560" s="16">
        <v>5.4000000000000003E-3</v>
      </c>
      <c r="U560" s="16">
        <v>8.4141999999999992</v>
      </c>
      <c r="V560" s="16">
        <v>24.126000000000001</v>
      </c>
      <c r="W560" s="16">
        <v>2.8820000000000001</v>
      </c>
      <c r="X560" s="16">
        <v>365.99900000000002</v>
      </c>
      <c r="Y560" s="16">
        <v>48.698700000000002</v>
      </c>
      <c r="Z560" s="16">
        <v>0.17219999999999999</v>
      </c>
      <c r="AA560" s="16">
        <v>-0.45430219999999999</v>
      </c>
      <c r="AB560" s="16">
        <v>0.11</v>
      </c>
      <c r="AC560" s="16">
        <v>16.8</v>
      </c>
      <c r="AD560" s="16">
        <v>41.1</v>
      </c>
      <c r="AE560" s="16">
        <v>8.3077000000000005</v>
      </c>
      <c r="AF560" s="16">
        <v>18.631499999999999</v>
      </c>
      <c r="AG560" s="16">
        <v>64055.6</v>
      </c>
      <c r="AH560" s="16">
        <v>0.25924999999999998</v>
      </c>
      <c r="AI560" s="16">
        <v>52.7</v>
      </c>
      <c r="AJ560" s="16">
        <v>94.9</v>
      </c>
      <c r="AK560" s="16">
        <v>0.64790000000000003</v>
      </c>
      <c r="AL560" s="16">
        <v>0.6361</v>
      </c>
      <c r="AM560" s="16">
        <v>0.55179999999999996</v>
      </c>
      <c r="AN560" s="16">
        <v>0.87080000000000002</v>
      </c>
      <c r="AO560" s="16">
        <v>0.70860000000000001</v>
      </c>
      <c r="AP560" s="16">
        <v>0.5161</v>
      </c>
      <c r="AR560" s="16">
        <f t="shared" si="47"/>
        <v>1</v>
      </c>
      <c r="AS560" s="5">
        <f t="shared" si="46"/>
        <v>4.1829199999999997E-2</v>
      </c>
    </row>
    <row r="561" spans="1:45" x14ac:dyDescent="0.25">
      <c r="A561" s="16" t="s">
        <v>408</v>
      </c>
      <c r="B561" s="16" t="s">
        <v>25</v>
      </c>
      <c r="C561" s="16" t="s">
        <v>227</v>
      </c>
      <c r="D561" s="16">
        <v>2002</v>
      </c>
      <c r="E561" s="16" t="s">
        <v>1044</v>
      </c>
      <c r="F561" s="16" t="s">
        <v>593</v>
      </c>
      <c r="G561" s="10">
        <v>5115.8999999999996</v>
      </c>
      <c r="H561" s="73">
        <v>8.5401089999999993</v>
      </c>
      <c r="I561" s="16">
        <v>1779953</v>
      </c>
      <c r="J561" s="71">
        <v>-4.1000000000000002E-2</v>
      </c>
      <c r="K561" s="71">
        <v>1.1739999999999999</v>
      </c>
      <c r="L561" s="16">
        <v>0.114269</v>
      </c>
      <c r="M561" s="16">
        <v>-0.42067959999999999</v>
      </c>
      <c r="N561" s="16">
        <v>-3.9862399999999999E-2</v>
      </c>
      <c r="O561" s="16">
        <v>7.3988700000000004E-2</v>
      </c>
      <c r="P561" s="16">
        <v>-0.13639789999999999</v>
      </c>
      <c r="Q561" s="16">
        <v>0.80079670000000003</v>
      </c>
      <c r="R561" s="16">
        <v>0.3926</v>
      </c>
      <c r="S561" s="16">
        <v>4.0000000000000002E-4</v>
      </c>
      <c r="T561" s="16">
        <v>5.5999999999999999E-3</v>
      </c>
      <c r="U561" s="16">
        <v>8.5594999999999999</v>
      </c>
      <c r="V561" s="16">
        <v>24.792000000000002</v>
      </c>
      <c r="W561" s="16">
        <v>2.8439999999999999</v>
      </c>
      <c r="X561" s="16">
        <v>366.84699999999998</v>
      </c>
      <c r="Y561" s="16">
        <v>49.9313</v>
      </c>
      <c r="Z561" s="16">
        <v>0.1716</v>
      </c>
      <c r="AA561" s="16">
        <v>-0.50479130000000005</v>
      </c>
      <c r="AB561" s="16">
        <v>0.11</v>
      </c>
      <c r="AC561" s="16">
        <v>16.8</v>
      </c>
      <c r="AD561" s="16">
        <v>42.4</v>
      </c>
      <c r="AE561" s="16">
        <v>8.19</v>
      </c>
      <c r="AF561" s="16">
        <v>18.3675</v>
      </c>
      <c r="AG561" s="16">
        <v>64141.599999999999</v>
      </c>
      <c r="AH561" s="16">
        <v>0.47620000000000001</v>
      </c>
      <c r="AI561" s="16">
        <v>53.7</v>
      </c>
      <c r="AJ561" s="16">
        <v>95</v>
      </c>
      <c r="AK561" s="16">
        <v>0.65139999999999998</v>
      </c>
      <c r="AL561" s="16">
        <v>0.60599999999999998</v>
      </c>
      <c r="AM561" s="16">
        <v>0.59330000000000005</v>
      </c>
      <c r="AN561" s="16">
        <v>0.78890000000000005</v>
      </c>
      <c r="AO561" s="16">
        <v>0.77270000000000005</v>
      </c>
      <c r="AP561" s="16">
        <v>0.50219999999999998</v>
      </c>
      <c r="AR561" s="16">
        <f t="shared" si="47"/>
        <v>1</v>
      </c>
      <c r="AS561" s="5">
        <f t="shared" si="46"/>
        <v>8.0715099999999998E-2</v>
      </c>
    </row>
    <row r="562" spans="1:45" x14ac:dyDescent="0.25">
      <c r="A562" s="16" t="s">
        <v>408</v>
      </c>
      <c r="B562" s="16" t="s">
        <v>25</v>
      </c>
      <c r="C562" s="16" t="s">
        <v>227</v>
      </c>
      <c r="D562" s="16">
        <v>2003</v>
      </c>
      <c r="E562" s="16" t="s">
        <v>1043</v>
      </c>
      <c r="F562" s="16" t="s">
        <v>593</v>
      </c>
      <c r="G562" s="10">
        <v>5280.22</v>
      </c>
      <c r="H562" s="73">
        <v>8.5717219999999994</v>
      </c>
      <c r="I562" s="16">
        <v>1804339</v>
      </c>
      <c r="J562" s="71">
        <v>4.5999999999999999E-2</v>
      </c>
      <c r="K562" s="71">
        <v>1.23</v>
      </c>
      <c r="L562" s="16">
        <v>0.2340198</v>
      </c>
      <c r="M562" s="16">
        <v>-0.41527649999999999</v>
      </c>
      <c r="N562" s="16">
        <v>-1.6611E-3</v>
      </c>
      <c r="O562" s="16">
        <v>7.4166700000000002E-2</v>
      </c>
      <c r="P562" s="16">
        <v>-0.12252399999999999</v>
      </c>
      <c r="Q562" s="16">
        <v>1.019819</v>
      </c>
      <c r="R562" s="16">
        <v>0.3926</v>
      </c>
      <c r="S562" s="16">
        <v>3.5E-4</v>
      </c>
      <c r="T562" s="16">
        <v>6.1999999999999998E-3</v>
      </c>
      <c r="U562" s="16">
        <v>8.7047000000000008</v>
      </c>
      <c r="V562" s="16">
        <v>25.457999999999998</v>
      </c>
      <c r="W562" s="16">
        <v>2.806</v>
      </c>
      <c r="X562" s="16">
        <v>368.55599999999998</v>
      </c>
      <c r="Y562" s="16">
        <v>51.163899999999998</v>
      </c>
      <c r="Z562" s="16">
        <v>0.16880000000000001</v>
      </c>
      <c r="AA562" s="16">
        <v>-0.44265090000000001</v>
      </c>
      <c r="AB562" s="16">
        <v>0.11</v>
      </c>
      <c r="AC562" s="16">
        <v>16.8</v>
      </c>
      <c r="AD562" s="16">
        <v>40.799999999999997</v>
      </c>
      <c r="AE562" s="16">
        <v>7.1700999999999997</v>
      </c>
      <c r="AF562" s="16">
        <v>24.281199999999998</v>
      </c>
      <c r="AG562" s="16">
        <v>57555.1</v>
      </c>
      <c r="AH562" s="16">
        <v>0.48980000000000001</v>
      </c>
      <c r="AI562" s="16">
        <v>54.5</v>
      </c>
      <c r="AJ562" s="16">
        <v>95.1</v>
      </c>
      <c r="AK562" s="16">
        <v>0.69140000000000001</v>
      </c>
      <c r="AL562" s="16">
        <v>1.2497</v>
      </c>
      <c r="AM562" s="16">
        <v>0.72729999999999995</v>
      </c>
      <c r="AN562" s="16">
        <v>1.075</v>
      </c>
      <c r="AO562" s="16">
        <v>0.79149999999999998</v>
      </c>
      <c r="AP562" s="16">
        <v>0.66820000000000002</v>
      </c>
      <c r="AR562" s="16">
        <f t="shared" si="47"/>
        <v>1</v>
      </c>
      <c r="AS562" s="5">
        <f t="shared" si="46"/>
        <v>0.1197508</v>
      </c>
    </row>
    <row r="563" spans="1:45" x14ac:dyDescent="0.25">
      <c r="A563" s="16" t="s">
        <v>408</v>
      </c>
      <c r="B563" s="16" t="s">
        <v>25</v>
      </c>
      <c r="C563" s="16" t="s">
        <v>227</v>
      </c>
      <c r="D563" s="16">
        <v>2004</v>
      </c>
      <c r="E563" s="16" t="s">
        <v>1025</v>
      </c>
      <c r="F563" s="16" t="s">
        <v>593</v>
      </c>
      <c r="G563" s="10">
        <v>5349</v>
      </c>
      <c r="H563" s="73">
        <v>8.5846649999999993</v>
      </c>
      <c r="I563" s="16">
        <v>1829330</v>
      </c>
      <c r="J563" s="71">
        <v>-8.4000000000000005E-2</v>
      </c>
      <c r="K563" s="71">
        <v>1.131</v>
      </c>
      <c r="L563" s="16">
        <v>0.14822640000000001</v>
      </c>
      <c r="M563" s="16">
        <v>-0.41229139999999997</v>
      </c>
      <c r="N563" s="16">
        <v>1.71644E-2</v>
      </c>
      <c r="O563" s="16">
        <v>-6.2335000000000003E-3</v>
      </c>
      <c r="P563" s="16">
        <v>-0.1270385</v>
      </c>
      <c r="Q563" s="16">
        <v>0.88888820000000002</v>
      </c>
      <c r="R563" s="16">
        <v>0.3926</v>
      </c>
      <c r="S563" s="16">
        <v>4.0000000000000002E-4</v>
      </c>
      <c r="T563" s="16">
        <v>6.4999999999999997E-3</v>
      </c>
      <c r="U563" s="16">
        <v>8.85</v>
      </c>
      <c r="V563" s="16">
        <v>26.123999999999999</v>
      </c>
      <c r="W563" s="16">
        <v>2.7679999999999998</v>
      </c>
      <c r="X563" s="16">
        <v>367.22699999999998</v>
      </c>
      <c r="Y563" s="16">
        <v>47.646599999999999</v>
      </c>
      <c r="Z563" s="16">
        <v>0.17549999999999999</v>
      </c>
      <c r="AA563" s="16">
        <v>-0.39216200000000001</v>
      </c>
      <c r="AB563" s="16">
        <v>0.11</v>
      </c>
      <c r="AC563" s="16">
        <v>16.8</v>
      </c>
      <c r="AD563" s="16">
        <v>39.5</v>
      </c>
      <c r="AE563" s="16">
        <v>7.1047000000000002</v>
      </c>
      <c r="AF563" s="16">
        <v>28.189399999999999</v>
      </c>
      <c r="AG563" s="16">
        <v>53057.3</v>
      </c>
      <c r="AH563" s="16">
        <v>0.44230000000000003</v>
      </c>
      <c r="AI563" s="16">
        <v>55.4</v>
      </c>
      <c r="AJ563" s="16">
        <v>95.2</v>
      </c>
      <c r="AK563" s="16">
        <v>0.72640000000000005</v>
      </c>
      <c r="AL563" s="16">
        <v>0.87939999999999996</v>
      </c>
      <c r="AM563" s="16">
        <v>0.63959999999999995</v>
      </c>
      <c r="AN563" s="16">
        <v>0.88759999999999994</v>
      </c>
      <c r="AO563" s="16">
        <v>0.66390000000000005</v>
      </c>
      <c r="AP563" s="16">
        <v>0.6351</v>
      </c>
      <c r="AR563" s="16">
        <f t="shared" si="47"/>
        <v>1</v>
      </c>
      <c r="AS563" s="5">
        <f t="shared" si="46"/>
        <v>-8.5793399999999992E-2</v>
      </c>
    </row>
    <row r="564" spans="1:45" x14ac:dyDescent="0.25">
      <c r="A564" s="16" t="s">
        <v>408</v>
      </c>
      <c r="B564" s="16" t="s">
        <v>25</v>
      </c>
      <c r="C564" s="16" t="s">
        <v>227</v>
      </c>
      <c r="D564" s="16">
        <v>2005</v>
      </c>
      <c r="E564" s="16" t="s">
        <v>1034</v>
      </c>
      <c r="F564" s="16" t="s">
        <v>593</v>
      </c>
      <c r="G564" s="10">
        <v>5512.81</v>
      </c>
      <c r="H564" s="73">
        <v>8.6148299999999995</v>
      </c>
      <c r="I564" s="16">
        <v>1855852</v>
      </c>
      <c r="J564" s="71">
        <v>-1.7999999999999999E-2</v>
      </c>
      <c r="K564" s="71">
        <v>1.111</v>
      </c>
      <c r="L564" s="16">
        <v>0.38203209999999999</v>
      </c>
      <c r="M564" s="16">
        <v>-0.3439257</v>
      </c>
      <c r="N564" s="16">
        <v>0.21981709999999999</v>
      </c>
      <c r="O564" s="16">
        <v>0.18050479999999999</v>
      </c>
      <c r="P564" s="16">
        <v>-0.1063438</v>
      </c>
      <c r="Q564" s="16">
        <v>0.93095209999999995</v>
      </c>
      <c r="R564" s="16">
        <v>0.53290000000000004</v>
      </c>
      <c r="S564" s="16">
        <v>4.4999999999999999E-4</v>
      </c>
      <c r="T564" s="16">
        <v>5.5999999999999999E-3</v>
      </c>
      <c r="U564" s="16">
        <v>10.678599999999999</v>
      </c>
      <c r="V564" s="16">
        <v>26.79</v>
      </c>
      <c r="W564" s="16">
        <v>2.73</v>
      </c>
      <c r="X564" s="16">
        <v>366.96499999999997</v>
      </c>
      <c r="Y564" s="16">
        <v>53.643599999999999</v>
      </c>
      <c r="Z564" s="16">
        <v>0.18440000000000001</v>
      </c>
      <c r="AA564" s="16">
        <v>-0.51255870000000003</v>
      </c>
      <c r="AB564" s="16">
        <v>0.11</v>
      </c>
      <c r="AC564" s="16">
        <v>16.8</v>
      </c>
      <c r="AD564" s="16">
        <v>42.6</v>
      </c>
      <c r="AE564" s="16">
        <v>7.2748999999999997</v>
      </c>
      <c r="AF564" s="16">
        <v>30.055499999999999</v>
      </c>
      <c r="AG564" s="16">
        <v>56437.7</v>
      </c>
      <c r="AH564" s="16">
        <v>0.45119999999999999</v>
      </c>
      <c r="AI564" s="16">
        <v>56.3</v>
      </c>
      <c r="AJ564" s="16">
        <v>95.3</v>
      </c>
      <c r="AK564" s="16">
        <v>0.57420000000000004</v>
      </c>
      <c r="AL564" s="16">
        <v>1.1394</v>
      </c>
      <c r="AM564" s="16">
        <v>0.65820000000000001</v>
      </c>
      <c r="AN564" s="16">
        <v>1.0527</v>
      </c>
      <c r="AO564" s="16">
        <v>0.67210000000000003</v>
      </c>
      <c r="AP564" s="16">
        <v>0.60329999999999995</v>
      </c>
      <c r="AR564" s="16">
        <f t="shared" si="47"/>
        <v>1</v>
      </c>
      <c r="AS564" s="5">
        <f t="shared" si="46"/>
        <v>0.23380569999999998</v>
      </c>
    </row>
    <row r="565" spans="1:45" x14ac:dyDescent="0.25">
      <c r="A565" s="16" t="s">
        <v>408</v>
      </c>
      <c r="B565" s="16" t="s">
        <v>25</v>
      </c>
      <c r="C565" s="16" t="s">
        <v>227</v>
      </c>
      <c r="D565" s="16">
        <v>2006</v>
      </c>
      <c r="E565" s="16" t="s">
        <v>1023</v>
      </c>
      <c r="F565" s="16" t="s">
        <v>593</v>
      </c>
      <c r="G565" s="10">
        <v>5883.9</v>
      </c>
      <c r="H565" s="73">
        <v>8.6799750000000007</v>
      </c>
      <c r="I565" s="16">
        <v>1884238</v>
      </c>
      <c r="J565" s="71">
        <v>5.8000000000000003E-2</v>
      </c>
      <c r="K565" s="71">
        <v>1.177</v>
      </c>
      <c r="L565" s="16">
        <v>0.29419840000000003</v>
      </c>
      <c r="M565" s="16">
        <v>-0.38564100000000001</v>
      </c>
      <c r="N565" s="16">
        <v>4.6268900000000002E-2</v>
      </c>
      <c r="O565" s="16">
        <v>0.26818760000000003</v>
      </c>
      <c r="P565" s="16">
        <v>-6.5097600000000005E-2</v>
      </c>
      <c r="Q565" s="16">
        <v>0.80858739999999996</v>
      </c>
      <c r="R565" s="16">
        <v>0.3926</v>
      </c>
      <c r="S565" s="16">
        <v>2.9999999999999997E-4</v>
      </c>
      <c r="T565" s="16">
        <v>9.4000000000000004E-3</v>
      </c>
      <c r="U565" s="16">
        <v>9.1404999999999994</v>
      </c>
      <c r="V565" s="16">
        <v>27.21</v>
      </c>
      <c r="W565" s="16">
        <v>2.7280000000000002</v>
      </c>
      <c r="X565" s="16">
        <v>363.71800000000002</v>
      </c>
      <c r="Y565" s="16">
        <v>56.2164</v>
      </c>
      <c r="Z565" s="16">
        <v>0.1946</v>
      </c>
      <c r="AA565" s="16">
        <v>-0.55139640000000001</v>
      </c>
      <c r="AB565" s="16">
        <v>0.11</v>
      </c>
      <c r="AC565" s="16">
        <v>16.8</v>
      </c>
      <c r="AD565" s="16">
        <v>43.6</v>
      </c>
      <c r="AE565" s="16">
        <v>6.9640000000000004</v>
      </c>
      <c r="AF565" s="16">
        <v>43.412100000000002</v>
      </c>
      <c r="AG565" s="16">
        <v>51855</v>
      </c>
      <c r="AH565" s="16">
        <v>0.45105000000000001</v>
      </c>
      <c r="AI565" s="16">
        <v>57.2</v>
      </c>
      <c r="AJ565" s="16">
        <v>95.4</v>
      </c>
      <c r="AK565" s="16">
        <v>0.4884</v>
      </c>
      <c r="AL565" s="16">
        <v>0.91349999999999998</v>
      </c>
      <c r="AM565" s="16">
        <v>0.53039999999999998</v>
      </c>
      <c r="AN565" s="16">
        <v>0.95979999999999999</v>
      </c>
      <c r="AO565" s="16">
        <v>0.52200000000000002</v>
      </c>
      <c r="AP565" s="16">
        <v>0.58109999999999995</v>
      </c>
      <c r="AR565" s="16">
        <f t="shared" si="47"/>
        <v>1</v>
      </c>
      <c r="AS565" s="5">
        <f t="shared" si="46"/>
        <v>-8.7833699999999959E-2</v>
      </c>
    </row>
    <row r="566" spans="1:45" x14ac:dyDescent="0.25">
      <c r="A566" s="16" t="s">
        <v>408</v>
      </c>
      <c r="B566" s="16" t="s">
        <v>25</v>
      </c>
      <c r="C566" s="16" t="s">
        <v>227</v>
      </c>
      <c r="D566" s="16">
        <v>2007</v>
      </c>
      <c r="E566" s="16" t="s">
        <v>1042</v>
      </c>
      <c r="F566" s="16" t="s">
        <v>593</v>
      </c>
      <c r="G566" s="10">
        <v>6270.47</v>
      </c>
      <c r="H566" s="73">
        <v>8.743608</v>
      </c>
      <c r="I566" s="16">
        <v>1914414</v>
      </c>
      <c r="J566" s="71">
        <v>-2.9000000000000001E-2</v>
      </c>
      <c r="K566" s="71">
        <v>1.143</v>
      </c>
      <c r="L566" s="16">
        <v>0.35424240000000001</v>
      </c>
      <c r="M566" s="16">
        <v>-0.40425450000000002</v>
      </c>
      <c r="N566" s="16">
        <v>4.6950800000000001E-2</v>
      </c>
      <c r="O566" s="16">
        <v>0.34322019999999998</v>
      </c>
      <c r="P566" s="16">
        <v>-1.04282E-2</v>
      </c>
      <c r="Q566" s="16">
        <v>0.82626580000000005</v>
      </c>
      <c r="R566" s="16">
        <v>0.3926</v>
      </c>
      <c r="S566" s="16">
        <v>8.0000000000000004E-4</v>
      </c>
      <c r="T566" s="16">
        <v>7.1999999999999998E-3</v>
      </c>
      <c r="U566" s="16">
        <v>8.8514999999999997</v>
      </c>
      <c r="V566" s="16">
        <v>27.63</v>
      </c>
      <c r="W566" s="16">
        <v>2.726</v>
      </c>
      <c r="X566" s="16">
        <v>367.19299999999998</v>
      </c>
      <c r="Y566" s="16">
        <v>57.575299999999999</v>
      </c>
      <c r="Z566" s="16">
        <v>0.2205</v>
      </c>
      <c r="AA566" s="16">
        <v>-0.54362889999999997</v>
      </c>
      <c r="AB566" s="16">
        <v>0.11</v>
      </c>
      <c r="AC566" s="16">
        <v>16.8</v>
      </c>
      <c r="AD566" s="16">
        <v>43.4</v>
      </c>
      <c r="AE566" s="16">
        <v>7.1505000000000001</v>
      </c>
      <c r="AF566" s="16">
        <v>60.138300000000001</v>
      </c>
      <c r="AG566" s="16">
        <v>42892</v>
      </c>
      <c r="AH566" s="16">
        <v>0.45040000000000002</v>
      </c>
      <c r="AI566" s="16">
        <v>58</v>
      </c>
      <c r="AJ566" s="16">
        <v>95.5</v>
      </c>
      <c r="AK566" s="16">
        <v>0.48089999999999999</v>
      </c>
      <c r="AL566" s="16">
        <v>0.95369999999999999</v>
      </c>
      <c r="AM566" s="16">
        <v>0.6048</v>
      </c>
      <c r="AN566" s="16">
        <v>0.97950000000000004</v>
      </c>
      <c r="AO566" s="16">
        <v>0.46339999999999998</v>
      </c>
      <c r="AP566" s="16">
        <v>0.61570000000000003</v>
      </c>
      <c r="AR566" s="16">
        <f t="shared" si="47"/>
        <v>1</v>
      </c>
      <c r="AS566" s="5">
        <f t="shared" si="46"/>
        <v>6.0043999999999986E-2</v>
      </c>
    </row>
    <row r="567" spans="1:45" x14ac:dyDescent="0.25">
      <c r="A567" s="16" t="s">
        <v>408</v>
      </c>
      <c r="B567" s="16" t="s">
        <v>25</v>
      </c>
      <c r="C567" s="16" t="s">
        <v>227</v>
      </c>
      <c r="D567" s="16">
        <v>2008</v>
      </c>
      <c r="E567" s="16" t="s">
        <v>1032</v>
      </c>
      <c r="F567" s="16" t="s">
        <v>593</v>
      </c>
      <c r="G567" s="10">
        <v>6552.78</v>
      </c>
      <c r="H567" s="73">
        <v>8.7876440000000002</v>
      </c>
      <c r="I567" s="16">
        <v>1946351</v>
      </c>
      <c r="J567" s="71">
        <v>8.9999999999999993E-3</v>
      </c>
      <c r="K567" s="71">
        <v>1.153</v>
      </c>
      <c r="L567" s="16">
        <v>0.4291122</v>
      </c>
      <c r="M567" s="16">
        <v>-0.40014820000000001</v>
      </c>
      <c r="N567" s="16">
        <v>0.12711169999999999</v>
      </c>
      <c r="O567" s="16">
        <v>0.35184280000000001</v>
      </c>
      <c r="P567" s="16">
        <v>4.62954E-2</v>
      </c>
      <c r="Q567" s="16">
        <v>0.84267479999999995</v>
      </c>
      <c r="R567" s="16">
        <v>0.3926</v>
      </c>
      <c r="S567" s="16">
        <v>8.9999999999999998E-4</v>
      </c>
      <c r="T567" s="16">
        <v>7.6E-3</v>
      </c>
      <c r="U567" s="16">
        <v>9.4309999999999992</v>
      </c>
      <c r="V567" s="16">
        <v>28.05</v>
      </c>
      <c r="W567" s="16">
        <v>2.7240000000000002</v>
      </c>
      <c r="X567" s="16">
        <v>368.81</v>
      </c>
      <c r="Y567" s="16">
        <v>58.110599999999998</v>
      </c>
      <c r="Z567" s="16">
        <v>0.2205</v>
      </c>
      <c r="AA567" s="16">
        <v>-0.53508460000000002</v>
      </c>
      <c r="AB567" s="16">
        <v>0.11</v>
      </c>
      <c r="AC567" s="16">
        <v>16.8</v>
      </c>
      <c r="AD567" s="16">
        <v>43.18</v>
      </c>
      <c r="AE567" s="16">
        <v>7.3578999999999999</v>
      </c>
      <c r="AF567" s="16">
        <v>76.835899999999995</v>
      </c>
      <c r="AG567" s="16">
        <v>35419.1</v>
      </c>
      <c r="AH567" s="16">
        <v>0.44824999999999998</v>
      </c>
      <c r="AI567" s="16">
        <v>58.9</v>
      </c>
      <c r="AJ567" s="16">
        <v>95.7</v>
      </c>
      <c r="AK567" s="16">
        <v>0.48470000000000002</v>
      </c>
      <c r="AL567" s="16">
        <v>0.99639999999999995</v>
      </c>
      <c r="AM567" s="16">
        <v>0.57169999999999999</v>
      </c>
      <c r="AN567" s="16">
        <v>0.98150000000000004</v>
      </c>
      <c r="AO567" s="16">
        <v>0.49330000000000002</v>
      </c>
      <c r="AP567" s="16">
        <v>0.66369999999999996</v>
      </c>
      <c r="AR567" s="16">
        <f t="shared" si="47"/>
        <v>1</v>
      </c>
      <c r="AS567" s="5">
        <f t="shared" si="46"/>
        <v>7.4869799999999986E-2</v>
      </c>
    </row>
    <row r="568" spans="1:45" x14ac:dyDescent="0.25">
      <c r="A568" s="16" t="s">
        <v>408</v>
      </c>
      <c r="B568" s="16" t="s">
        <v>25</v>
      </c>
      <c r="C568" s="16" t="s">
        <v>227</v>
      </c>
      <c r="D568" s="16">
        <v>2009</v>
      </c>
      <c r="E568" s="16" t="s">
        <v>1036</v>
      </c>
      <c r="F568" s="16" t="s">
        <v>593</v>
      </c>
      <c r="G568" s="10">
        <v>5948.85</v>
      </c>
      <c r="H568" s="73">
        <v>8.6909530000000004</v>
      </c>
      <c r="I568" s="16">
        <v>1979882</v>
      </c>
      <c r="J568" s="71">
        <v>-0.14099999999999999</v>
      </c>
      <c r="K568" s="71">
        <v>1.002</v>
      </c>
      <c r="L568" s="16">
        <v>0.46386179999999999</v>
      </c>
      <c r="M568" s="16">
        <v>-0.40930620000000001</v>
      </c>
      <c r="N568" s="16">
        <v>0.14470459999999999</v>
      </c>
      <c r="O568" s="16">
        <v>0.40491070000000001</v>
      </c>
      <c r="P568" s="16">
        <v>0.1067442</v>
      </c>
      <c r="Q568" s="16">
        <v>0.79170580000000002</v>
      </c>
      <c r="R568" s="16">
        <v>0.3926</v>
      </c>
      <c r="S568" s="16">
        <v>4.4999999999999999E-4</v>
      </c>
      <c r="T568" s="16">
        <v>6.7999999999999996E-3</v>
      </c>
      <c r="U568" s="16">
        <v>9.6328999999999994</v>
      </c>
      <c r="V568" s="16">
        <v>28.47</v>
      </c>
      <c r="W568" s="16">
        <v>2.722</v>
      </c>
      <c r="X568" s="16">
        <v>366.84300000000002</v>
      </c>
      <c r="Y568" s="16">
        <v>60.675899999999999</v>
      </c>
      <c r="Z568" s="16">
        <v>0.23050000000000001</v>
      </c>
      <c r="AA568" s="16">
        <v>-0.473721</v>
      </c>
      <c r="AB568" s="16">
        <v>0.11</v>
      </c>
      <c r="AC568" s="16">
        <v>16.8</v>
      </c>
      <c r="AD568" s="16">
        <v>41.6</v>
      </c>
      <c r="AE568" s="16">
        <v>7.0411000000000001</v>
      </c>
      <c r="AF568" s="16">
        <v>96.023300000000006</v>
      </c>
      <c r="AG568" s="16">
        <v>30938.400000000001</v>
      </c>
      <c r="AH568" s="16">
        <v>0.45184999999999997</v>
      </c>
      <c r="AI568" s="16">
        <v>59.8</v>
      </c>
      <c r="AJ568" s="16">
        <v>95.8</v>
      </c>
      <c r="AK568" s="16">
        <v>0.4214</v>
      </c>
      <c r="AL568" s="16">
        <v>0.92190000000000005</v>
      </c>
      <c r="AM568" s="16">
        <v>0.48280000000000001</v>
      </c>
      <c r="AN568" s="16">
        <v>0.93200000000000005</v>
      </c>
      <c r="AO568" s="16">
        <v>0.48459999999999998</v>
      </c>
      <c r="AP568" s="16">
        <v>0.65410000000000001</v>
      </c>
      <c r="AR568" s="16">
        <f t="shared" si="47"/>
        <v>1</v>
      </c>
      <c r="AS568" s="5">
        <f t="shared" si="46"/>
        <v>3.4749599999999992E-2</v>
      </c>
    </row>
    <row r="569" spans="1:45" x14ac:dyDescent="0.25">
      <c r="A569" s="16" t="s">
        <v>408</v>
      </c>
      <c r="B569" s="16" t="s">
        <v>25</v>
      </c>
      <c r="C569" s="16" t="s">
        <v>227</v>
      </c>
      <c r="D569" s="16">
        <v>2010</v>
      </c>
      <c r="E569" s="16" t="s">
        <v>1029</v>
      </c>
      <c r="F569" s="16" t="s">
        <v>593</v>
      </c>
      <c r="G569" s="10">
        <v>6346.16</v>
      </c>
      <c r="H569" s="73">
        <v>8.7556049999999992</v>
      </c>
      <c r="I569" s="16">
        <v>2014866</v>
      </c>
      <c r="J569" s="71">
        <v>1.2E-2</v>
      </c>
      <c r="K569" s="71">
        <v>1.0129999999999999</v>
      </c>
      <c r="L569" s="16">
        <v>0.52685649999999995</v>
      </c>
      <c r="M569" s="16">
        <v>-0.40483520000000001</v>
      </c>
      <c r="N569" s="16">
        <v>0.1894989</v>
      </c>
      <c r="O569" s="16">
        <v>0.40308050000000001</v>
      </c>
      <c r="P569" s="16">
        <v>0.1819828</v>
      </c>
      <c r="Q569" s="16">
        <v>0.80788899999999997</v>
      </c>
      <c r="R569" s="16">
        <v>0.3926</v>
      </c>
      <c r="S569" s="16">
        <v>4.0000000000000002E-4</v>
      </c>
      <c r="T569" s="16">
        <v>7.3000000000000001E-3</v>
      </c>
      <c r="U569" s="16">
        <v>9.7215000000000007</v>
      </c>
      <c r="V569" s="16">
        <v>28.89</v>
      </c>
      <c r="W569" s="16">
        <v>2.72</v>
      </c>
      <c r="X569" s="16">
        <v>371.00900000000001</v>
      </c>
      <c r="Y569" s="16">
        <v>60.947899999999997</v>
      </c>
      <c r="Z569" s="16">
        <v>0.2278</v>
      </c>
      <c r="AA569" s="16">
        <v>-0.46595360000000002</v>
      </c>
      <c r="AB569" s="16">
        <v>0.11</v>
      </c>
      <c r="AC569" s="16">
        <v>16.8</v>
      </c>
      <c r="AD569" s="16">
        <v>41.4</v>
      </c>
      <c r="AE569" s="16">
        <v>6.9781000000000004</v>
      </c>
      <c r="AF569" s="16">
        <v>120.01</v>
      </c>
      <c r="AG569" s="16">
        <v>25978.7</v>
      </c>
      <c r="AH569" s="16">
        <v>0.45074999999999998</v>
      </c>
      <c r="AI569" s="16">
        <v>60.6</v>
      </c>
      <c r="AJ569" s="16">
        <v>95.9</v>
      </c>
      <c r="AK569" s="16">
        <v>0.44219999999999998</v>
      </c>
      <c r="AL569" s="16">
        <v>1.0029999999999999</v>
      </c>
      <c r="AM569" s="16">
        <v>0.46510000000000001</v>
      </c>
      <c r="AN569" s="16">
        <v>0.95760000000000001</v>
      </c>
      <c r="AO569" s="16">
        <v>0.4602</v>
      </c>
      <c r="AP569" s="16">
        <v>0.66659999999999997</v>
      </c>
      <c r="AR569" s="16">
        <f t="shared" si="47"/>
        <v>1</v>
      </c>
      <c r="AS569" s="5">
        <f t="shared" si="46"/>
        <v>6.2994699999999959E-2</v>
      </c>
    </row>
    <row r="570" spans="1:45" x14ac:dyDescent="0.25">
      <c r="A570" s="16" t="s">
        <v>408</v>
      </c>
      <c r="B570" s="16" t="s">
        <v>25</v>
      </c>
      <c r="C570" s="16" t="s">
        <v>227</v>
      </c>
      <c r="D570" s="16">
        <v>2011</v>
      </c>
      <c r="E570" s="16" t="s">
        <v>1031</v>
      </c>
      <c r="F570" s="16" t="s">
        <v>593</v>
      </c>
      <c r="G570" s="10">
        <v>6610.33</v>
      </c>
      <c r="H570" s="73">
        <v>8.7963900000000006</v>
      </c>
      <c r="I570" s="16">
        <v>2051339</v>
      </c>
      <c r="J570" s="71">
        <v>-1.2999999999999999E-2</v>
      </c>
      <c r="K570" s="71">
        <v>1</v>
      </c>
      <c r="L570" s="16">
        <v>0.61005140000000002</v>
      </c>
      <c r="M570" s="16">
        <v>-0.39773039999999998</v>
      </c>
      <c r="N570" s="16">
        <v>0.23044619999999999</v>
      </c>
      <c r="O570" s="16">
        <v>0.43534889999999998</v>
      </c>
      <c r="P570" s="16">
        <v>0.27279320000000001</v>
      </c>
      <c r="Q570" s="16">
        <v>0.81876979999999999</v>
      </c>
      <c r="R570" s="16">
        <v>0.3926</v>
      </c>
      <c r="S570" s="16">
        <v>8.0000000000000004E-4</v>
      </c>
      <c r="T570" s="16">
        <v>7.9000000000000008E-3</v>
      </c>
      <c r="U570" s="16">
        <v>9.8666999999999998</v>
      </c>
      <c r="V570" s="16">
        <v>29.911999999999999</v>
      </c>
      <c r="W570" s="16">
        <v>2.7360000000000002</v>
      </c>
      <c r="X570" s="16">
        <v>371.43900000000002</v>
      </c>
      <c r="Y570" s="16">
        <v>61.255000000000003</v>
      </c>
      <c r="Z570" s="16">
        <v>0.21990000000000001</v>
      </c>
      <c r="AA570" s="16">
        <v>-0.58479680000000001</v>
      </c>
      <c r="AB570" s="16">
        <v>0.11</v>
      </c>
      <c r="AC570" s="16">
        <v>16.8</v>
      </c>
      <c r="AD570" s="16">
        <v>44.46</v>
      </c>
      <c r="AE570" s="16">
        <v>7.5289999999999999</v>
      </c>
      <c r="AF570" s="16">
        <v>145.98400000000001</v>
      </c>
      <c r="AG570" s="16">
        <v>22874</v>
      </c>
      <c r="AH570" s="16">
        <v>0.44974999999999998</v>
      </c>
      <c r="AI570" s="16">
        <v>61.5</v>
      </c>
      <c r="AJ570" s="16">
        <v>96</v>
      </c>
      <c r="AK570" s="16">
        <v>0.39679999999999999</v>
      </c>
      <c r="AL570" s="16">
        <v>0.97899999999999998</v>
      </c>
      <c r="AM570" s="16">
        <v>0.48070000000000002</v>
      </c>
      <c r="AN570" s="16">
        <v>1.0470999999999999</v>
      </c>
      <c r="AO570" s="16">
        <v>0.50080000000000002</v>
      </c>
      <c r="AP570" s="16">
        <v>0.66100000000000003</v>
      </c>
      <c r="AR570" s="16">
        <f t="shared" si="47"/>
        <v>1</v>
      </c>
      <c r="AS570" s="5">
        <f t="shared" si="46"/>
        <v>8.3194900000000072E-2</v>
      </c>
    </row>
    <row r="571" spans="1:45" x14ac:dyDescent="0.25">
      <c r="A571" s="16" t="s">
        <v>408</v>
      </c>
      <c r="B571" s="16" t="s">
        <v>25</v>
      </c>
      <c r="C571" s="16" t="s">
        <v>227</v>
      </c>
      <c r="D571" s="16">
        <v>2012</v>
      </c>
      <c r="E571" s="16" t="s">
        <v>1037</v>
      </c>
      <c r="F571" s="16" t="s">
        <v>593</v>
      </c>
      <c r="G571" s="10">
        <v>6779.39</v>
      </c>
      <c r="H571" s="73">
        <v>8.8216429999999999</v>
      </c>
      <c r="I571" s="16">
        <v>2089315</v>
      </c>
      <c r="J571" s="71">
        <v>-2.7E-2</v>
      </c>
      <c r="K571" s="71">
        <v>0.97299999999999998</v>
      </c>
      <c r="L571" s="16">
        <v>0.63575459999999995</v>
      </c>
      <c r="M571" s="16">
        <v>-0.47892829999999997</v>
      </c>
      <c r="N571" s="16">
        <v>0.26127709999999998</v>
      </c>
      <c r="O571" s="16">
        <v>0.47026449999999997</v>
      </c>
      <c r="P571" s="16">
        <v>0.30495240000000001</v>
      </c>
      <c r="Q571" s="16">
        <v>0.85602500000000004</v>
      </c>
      <c r="R571" s="16">
        <v>0.25230000000000002</v>
      </c>
      <c r="S571" s="16">
        <v>1.2999999999999999E-3</v>
      </c>
      <c r="T571" s="16">
        <v>7.1999999999999998E-3</v>
      </c>
      <c r="U571" s="16">
        <v>10.012</v>
      </c>
      <c r="V571" s="16">
        <v>30.934000000000001</v>
      </c>
      <c r="W571" s="16">
        <v>2.7519999999999998</v>
      </c>
      <c r="X571" s="16">
        <v>370.28100000000001</v>
      </c>
      <c r="Y571" s="16">
        <v>62.705399999999997</v>
      </c>
      <c r="Z571" s="16">
        <v>0.21890000000000001</v>
      </c>
      <c r="AA571" s="16">
        <v>-0.60110870000000005</v>
      </c>
      <c r="AB571" s="16">
        <v>0.11</v>
      </c>
      <c r="AC571" s="16">
        <v>16.8</v>
      </c>
      <c r="AD571" s="16">
        <v>44.88</v>
      </c>
      <c r="AE571" s="16">
        <v>8.0086999999999993</v>
      </c>
      <c r="AF571" s="16">
        <v>153.786</v>
      </c>
      <c r="AG571" s="16">
        <v>15097.4</v>
      </c>
      <c r="AH571" s="16">
        <v>0.44764999999999999</v>
      </c>
      <c r="AI571" s="16">
        <v>62.4</v>
      </c>
      <c r="AJ571" s="16">
        <v>96.1</v>
      </c>
      <c r="AK571" s="16">
        <v>0.50949999999999995</v>
      </c>
      <c r="AL571" s="16">
        <v>0.91669999999999996</v>
      </c>
      <c r="AM571" s="16">
        <v>0.49609999999999999</v>
      </c>
      <c r="AN571" s="16">
        <v>1.0801000000000001</v>
      </c>
      <c r="AO571" s="16">
        <v>0.61699999999999999</v>
      </c>
      <c r="AP571" s="16">
        <v>0.65539999999999998</v>
      </c>
      <c r="AR571" s="16">
        <f t="shared" si="47"/>
        <v>1</v>
      </c>
      <c r="AS571" s="5">
        <f t="shared" si="46"/>
        <v>2.5703199999999926E-2</v>
      </c>
    </row>
    <row r="572" spans="1:45" x14ac:dyDescent="0.25">
      <c r="A572" s="16" t="s">
        <v>408</v>
      </c>
      <c r="B572" s="16" t="s">
        <v>25</v>
      </c>
      <c r="C572" s="16" t="s">
        <v>227</v>
      </c>
      <c r="D572" s="16">
        <v>2013</v>
      </c>
      <c r="E572" s="16" t="s">
        <v>1024</v>
      </c>
      <c r="F572" s="16" t="s">
        <v>593</v>
      </c>
      <c r="G572" s="10">
        <v>7409.42</v>
      </c>
      <c r="H572" s="73">
        <v>8.9105070000000008</v>
      </c>
      <c r="I572" s="16">
        <v>2128507</v>
      </c>
      <c r="J572" s="71">
        <v>2.8000000000000001E-2</v>
      </c>
      <c r="K572" s="71">
        <v>1</v>
      </c>
      <c r="L572" s="16">
        <v>0.69989970000000001</v>
      </c>
      <c r="M572" s="16">
        <v>-0.4005264</v>
      </c>
      <c r="N572" s="16">
        <v>0.29800670000000001</v>
      </c>
      <c r="O572" s="16">
        <v>0.48788769999999998</v>
      </c>
      <c r="P572" s="16">
        <v>0.35332400000000003</v>
      </c>
      <c r="Q572" s="16">
        <v>0.81683950000000005</v>
      </c>
      <c r="R572" s="16">
        <v>0.3926</v>
      </c>
      <c r="S572" s="16">
        <v>8.0000000000000004E-4</v>
      </c>
      <c r="T572" s="16">
        <v>7.6E-3</v>
      </c>
      <c r="U572" s="16">
        <v>10.1572</v>
      </c>
      <c r="V572" s="16">
        <v>31.956</v>
      </c>
      <c r="W572" s="16">
        <v>2.7679999999999998</v>
      </c>
      <c r="X572" s="16">
        <v>370.05</v>
      </c>
      <c r="Y572" s="16">
        <v>63.4422</v>
      </c>
      <c r="Z572" s="16">
        <v>0.21679999999999999</v>
      </c>
      <c r="AA572" s="16">
        <v>-0.61780889999999999</v>
      </c>
      <c r="AB572" s="16">
        <v>0.11</v>
      </c>
      <c r="AC572" s="16">
        <v>16.8</v>
      </c>
      <c r="AD572" s="16">
        <v>45.31</v>
      </c>
      <c r="AE572" s="16">
        <v>8.6171000000000006</v>
      </c>
      <c r="AF572" s="16">
        <v>160.64099999999999</v>
      </c>
      <c r="AG572" s="16">
        <v>40018.199999999997</v>
      </c>
      <c r="AH572" s="16">
        <v>0.44724999999999998</v>
      </c>
      <c r="AI572" s="16">
        <v>63.3</v>
      </c>
      <c r="AJ572" s="16">
        <v>96.2</v>
      </c>
      <c r="AK572" s="16">
        <v>0.46910000000000002</v>
      </c>
      <c r="AL572" s="16">
        <v>0.9052</v>
      </c>
      <c r="AM572" s="16">
        <v>0.42620000000000002</v>
      </c>
      <c r="AN572" s="16">
        <v>1.0811999999999999</v>
      </c>
      <c r="AO572" s="16">
        <v>0.58450000000000002</v>
      </c>
      <c r="AP572" s="16">
        <v>0.59050000000000002</v>
      </c>
      <c r="AR572" s="16">
        <f t="shared" si="47"/>
        <v>1</v>
      </c>
      <c r="AS572" s="5">
        <f t="shared" si="46"/>
        <v>6.4145100000000066E-2</v>
      </c>
    </row>
    <row r="573" spans="1:45" x14ac:dyDescent="0.25">
      <c r="A573" s="16" t="s">
        <v>408</v>
      </c>
      <c r="B573" s="16" t="s">
        <v>25</v>
      </c>
      <c r="C573" s="16" t="s">
        <v>227</v>
      </c>
      <c r="D573" s="16">
        <v>2014</v>
      </c>
      <c r="E573" s="16" t="s">
        <v>1045</v>
      </c>
      <c r="F573" s="16" t="s">
        <v>593</v>
      </c>
      <c r="G573" s="10">
        <v>7574.28</v>
      </c>
      <c r="H573" s="73">
        <v>8.9325139999999994</v>
      </c>
      <c r="I573" s="16">
        <v>2168573</v>
      </c>
      <c r="J573" s="71">
        <v>-2.3E-2</v>
      </c>
      <c r="K573" s="71">
        <v>0.97699999999999998</v>
      </c>
      <c r="L573" s="16">
        <v>0.73222089999999995</v>
      </c>
      <c r="M573" s="16">
        <v>-0.38934220000000003</v>
      </c>
      <c r="N573" s="16">
        <v>0.34811880000000001</v>
      </c>
      <c r="O573" s="16">
        <v>0.52348819999999996</v>
      </c>
      <c r="P573" s="16">
        <v>0.36965389999999998</v>
      </c>
      <c r="Q573" s="16">
        <v>0.77277510000000005</v>
      </c>
      <c r="R573" s="16">
        <v>0.3926</v>
      </c>
      <c r="S573" s="16">
        <v>8.0000000000000004E-4</v>
      </c>
      <c r="T573" s="16">
        <v>8.8000000000000005E-3</v>
      </c>
      <c r="U573" s="16">
        <v>10.3025</v>
      </c>
      <c r="V573" s="16">
        <v>32.978000000000002</v>
      </c>
      <c r="W573" s="16">
        <v>2.7839999999999998</v>
      </c>
      <c r="X573" s="16">
        <v>371.916</v>
      </c>
      <c r="Y573" s="16">
        <v>64.846299999999999</v>
      </c>
      <c r="Z573" s="16">
        <v>0.2167</v>
      </c>
      <c r="AA573" s="16">
        <v>-0.63412060000000003</v>
      </c>
      <c r="AB573" s="16">
        <v>0.11</v>
      </c>
      <c r="AC573" s="16">
        <v>16.8</v>
      </c>
      <c r="AD573" s="16">
        <v>45.73</v>
      </c>
      <c r="AE573" s="16">
        <v>8.3016000000000005</v>
      </c>
      <c r="AF573" s="16">
        <v>167.298</v>
      </c>
      <c r="AG573" s="16">
        <v>40866.400000000001</v>
      </c>
      <c r="AH573" s="16">
        <v>0.44690000000000002</v>
      </c>
      <c r="AI573" s="16">
        <v>63.3</v>
      </c>
      <c r="AJ573" s="16">
        <v>96.2</v>
      </c>
      <c r="AK573" s="16">
        <v>0.41149999999999998</v>
      </c>
      <c r="AL573" s="16">
        <v>0.80200000000000005</v>
      </c>
      <c r="AM573" s="16">
        <v>0.35970000000000002</v>
      </c>
      <c r="AN573" s="16">
        <v>1.0085</v>
      </c>
      <c r="AO573" s="16">
        <v>0.58409999999999995</v>
      </c>
      <c r="AP573" s="16">
        <v>0.62980000000000003</v>
      </c>
      <c r="AR573" s="16">
        <f t="shared" si="47"/>
        <v>1</v>
      </c>
      <c r="AS573" s="5">
        <f t="shared" si="46"/>
        <v>3.2321199999999939E-2</v>
      </c>
    </row>
    <row r="574" spans="1:45" x14ac:dyDescent="0.25">
      <c r="A574" s="16" t="s">
        <v>408</v>
      </c>
      <c r="B574" s="16" t="s">
        <v>26</v>
      </c>
      <c r="C574" s="16" t="s">
        <v>237</v>
      </c>
      <c r="D574" s="16">
        <v>1985</v>
      </c>
      <c r="E574" s="16" t="s">
        <v>1260</v>
      </c>
      <c r="F574" s="16" t="s">
        <v>590</v>
      </c>
      <c r="G574" s="10">
        <v>523.40499999999997</v>
      </c>
      <c r="H574" s="73">
        <v>6.2603549999999997</v>
      </c>
      <c r="I574" s="16" t="s">
        <v>6700</v>
      </c>
      <c r="K574" s="71">
        <v>0.93</v>
      </c>
      <c r="L574" s="16">
        <v>-2.1271610000000001</v>
      </c>
      <c r="M574" s="16">
        <v>-0.52265550000000005</v>
      </c>
      <c r="N574" s="16">
        <v>-1.218224</v>
      </c>
      <c r="O574" s="16">
        <v>-0.89424009999999998</v>
      </c>
      <c r="P574" s="16">
        <v>-1.220933</v>
      </c>
      <c r="Q574" s="16">
        <v>-0.87844290000000003</v>
      </c>
      <c r="R574" s="16">
        <v>0.29899999999999999</v>
      </c>
      <c r="S574" s="16">
        <v>2.5000000000000001E-4</v>
      </c>
      <c r="T574" s="16">
        <v>2.0000000000000001E-4</v>
      </c>
      <c r="U574" s="16">
        <v>2.56</v>
      </c>
      <c r="V574" s="16">
        <v>2.2599999999999998</v>
      </c>
      <c r="W574" s="16">
        <v>0.77</v>
      </c>
      <c r="X574" s="16">
        <v>376.55399999999997</v>
      </c>
      <c r="Y574" s="16">
        <v>22.037700000000001</v>
      </c>
      <c r="Z574" s="16">
        <v>0.10979999999999999</v>
      </c>
      <c r="AA574" s="16">
        <v>0.23610320000000001</v>
      </c>
      <c r="AB574" s="16">
        <v>0.52</v>
      </c>
      <c r="AC574" s="16">
        <v>17.329999999999998</v>
      </c>
      <c r="AD574" s="16">
        <v>35.799999999999997</v>
      </c>
      <c r="AE574" s="16">
        <v>9.9099999999999994E-2</v>
      </c>
      <c r="AF574" s="16">
        <v>0</v>
      </c>
      <c r="AG574" s="16">
        <v>12327.5</v>
      </c>
      <c r="AH574" s="16">
        <v>1.985E-2</v>
      </c>
      <c r="AI574" s="16">
        <v>12.463800000000001</v>
      </c>
      <c r="AJ574" s="16">
        <v>55.9621</v>
      </c>
      <c r="AK574" s="16">
        <v>-0.48780000000000001</v>
      </c>
      <c r="AL574" s="16">
        <v>-1.3243</v>
      </c>
      <c r="AM574" s="16">
        <v>-1.2549999999999999</v>
      </c>
      <c r="AN574" s="16">
        <v>-0.64959999999999996</v>
      </c>
      <c r="AO574" s="16">
        <v>-0.6744</v>
      </c>
      <c r="AP574" s="16">
        <v>-1.3173999999999999</v>
      </c>
      <c r="AR574" s="16">
        <f t="shared" si="47"/>
        <v>1</v>
      </c>
      <c r="AS574" s="5">
        <f t="shared" si="46"/>
        <v>0</v>
      </c>
    </row>
    <row r="575" spans="1:45" x14ac:dyDescent="0.25">
      <c r="A575" s="16" t="s">
        <v>408</v>
      </c>
      <c r="B575" s="16" t="s">
        <v>26</v>
      </c>
      <c r="C575" s="16" t="s">
        <v>237</v>
      </c>
      <c r="D575" s="16">
        <v>1986</v>
      </c>
      <c r="E575" s="16" t="s">
        <v>1265</v>
      </c>
      <c r="F575" s="16" t="s">
        <v>590</v>
      </c>
      <c r="G575" s="10">
        <v>529.51800000000003</v>
      </c>
      <c r="H575" s="73">
        <v>6.2719680000000002</v>
      </c>
      <c r="I575" s="16" t="s">
        <v>6700</v>
      </c>
      <c r="J575" s="71">
        <v>1.6E-2</v>
      </c>
      <c r="K575" s="71">
        <v>0.94499999999999995</v>
      </c>
      <c r="L575" s="16">
        <v>-2.1453410000000002</v>
      </c>
      <c r="M575" s="16">
        <v>-0.52358749999999998</v>
      </c>
      <c r="N575" s="16">
        <v>-1.268764</v>
      </c>
      <c r="O575" s="16">
        <v>-0.87378420000000001</v>
      </c>
      <c r="P575" s="16">
        <v>-1.2136389999999999</v>
      </c>
      <c r="Q575" s="16">
        <v>-0.89752080000000001</v>
      </c>
      <c r="R575" s="16">
        <v>0.29899999999999999</v>
      </c>
      <c r="S575" s="16">
        <v>2.5000000000000001E-4</v>
      </c>
      <c r="T575" s="16">
        <v>1E-4</v>
      </c>
      <c r="U575" s="16">
        <v>2.2078000000000002</v>
      </c>
      <c r="V575" s="16">
        <v>2.548</v>
      </c>
      <c r="W575" s="16">
        <v>0.89200000000000002</v>
      </c>
      <c r="X575" s="16">
        <v>372.31299999999999</v>
      </c>
      <c r="Y575" s="16">
        <v>22.526599999999998</v>
      </c>
      <c r="Z575" s="16">
        <v>0.1108</v>
      </c>
      <c r="AA575" s="16">
        <v>0.2124122</v>
      </c>
      <c r="AB575" s="16">
        <v>0.52</v>
      </c>
      <c r="AC575" s="16">
        <v>17.329999999999998</v>
      </c>
      <c r="AD575" s="16">
        <v>36.409999999999997</v>
      </c>
      <c r="AE575" s="16">
        <v>0.1454</v>
      </c>
      <c r="AF575" s="16">
        <v>0</v>
      </c>
      <c r="AG575" s="16">
        <v>12338.4</v>
      </c>
      <c r="AH575" s="16">
        <v>1.9349999999999999E-2</v>
      </c>
      <c r="AI575" s="16">
        <v>12.786099999999999</v>
      </c>
      <c r="AJ575" s="16">
        <v>56.4009</v>
      </c>
      <c r="AK575" s="16">
        <v>-0.51639999999999997</v>
      </c>
      <c r="AL575" s="16">
        <v>-1.3133999999999999</v>
      </c>
      <c r="AM575" s="16">
        <v>-1.2669999999999999</v>
      </c>
      <c r="AN575" s="16">
        <v>-0.70189999999999997</v>
      </c>
      <c r="AO575" s="16">
        <v>-0.69689999999999996</v>
      </c>
      <c r="AP575" s="16">
        <v>-1.3257000000000001</v>
      </c>
      <c r="AR575" s="16">
        <f t="shared" si="47"/>
        <v>1</v>
      </c>
      <c r="AS575" s="5">
        <f t="shared" si="46"/>
        <v>-1.8180000000000085E-2</v>
      </c>
    </row>
    <row r="576" spans="1:45" x14ac:dyDescent="0.25">
      <c r="A576" s="16" t="s">
        <v>408</v>
      </c>
      <c r="B576" s="16" t="s">
        <v>26</v>
      </c>
      <c r="C576" s="16" t="s">
        <v>237</v>
      </c>
      <c r="D576" s="16">
        <v>1987</v>
      </c>
      <c r="E576" s="16" t="s">
        <v>1289</v>
      </c>
      <c r="F576" s="16" t="s">
        <v>590</v>
      </c>
      <c r="G576" s="10">
        <v>492.721</v>
      </c>
      <c r="H576" s="73">
        <v>6.1999440000000003</v>
      </c>
      <c r="I576" s="16" t="s">
        <v>6700</v>
      </c>
      <c r="J576" s="71">
        <v>-6.7000000000000004E-2</v>
      </c>
      <c r="K576" s="71">
        <v>0.88400000000000001</v>
      </c>
      <c r="L576" s="16">
        <v>-2.1211730000000002</v>
      </c>
      <c r="M576" s="16">
        <v>-0.52172339999999995</v>
      </c>
      <c r="N576" s="16">
        <v>-1.227182</v>
      </c>
      <c r="O576" s="16">
        <v>-0.85258279999999997</v>
      </c>
      <c r="P576" s="16">
        <v>-1.2066429999999999</v>
      </c>
      <c r="Q576" s="16">
        <v>-0.91665350000000001</v>
      </c>
      <c r="R576" s="16">
        <v>0.29899999999999999</v>
      </c>
      <c r="S576" s="16">
        <v>2.5000000000000001E-4</v>
      </c>
      <c r="T576" s="16">
        <v>2.9999999999999997E-4</v>
      </c>
      <c r="U576" s="16">
        <v>2.548</v>
      </c>
      <c r="V576" s="16">
        <v>2.8359999999999999</v>
      </c>
      <c r="W576" s="16">
        <v>1.014</v>
      </c>
      <c r="X576" s="16">
        <v>371.1</v>
      </c>
      <c r="Y576" s="16">
        <v>23.0154</v>
      </c>
      <c r="Z576" s="16">
        <v>0.11219999999999999</v>
      </c>
      <c r="AA576" s="16">
        <v>0.18872120000000001</v>
      </c>
      <c r="AB576" s="16">
        <v>0.52</v>
      </c>
      <c r="AC576" s="16">
        <v>17.329999999999998</v>
      </c>
      <c r="AD576" s="16">
        <v>37.020000000000003</v>
      </c>
      <c r="AE576" s="16">
        <v>0.14960000000000001</v>
      </c>
      <c r="AF576" s="16">
        <v>0</v>
      </c>
      <c r="AG576" s="16">
        <v>13078.2</v>
      </c>
      <c r="AH576" s="16">
        <v>1.8550000000000001E-2</v>
      </c>
      <c r="AI576" s="16">
        <v>13.1083</v>
      </c>
      <c r="AJ576" s="16">
        <v>56.839799999999997</v>
      </c>
      <c r="AK576" s="16">
        <v>-0.54510000000000003</v>
      </c>
      <c r="AL576" s="16">
        <v>-1.3024</v>
      </c>
      <c r="AM576" s="16">
        <v>-1.2790999999999999</v>
      </c>
      <c r="AN576" s="16">
        <v>-0.75419999999999998</v>
      </c>
      <c r="AO576" s="16">
        <v>-0.71950000000000003</v>
      </c>
      <c r="AP576" s="16">
        <v>-1.3341000000000001</v>
      </c>
      <c r="AR576" s="16">
        <f t="shared" si="47"/>
        <v>1</v>
      </c>
      <c r="AS576" s="5">
        <f t="shared" si="46"/>
        <v>2.4167999999999967E-2</v>
      </c>
    </row>
    <row r="577" spans="1:45" x14ac:dyDescent="0.25">
      <c r="A577" s="16" t="s">
        <v>408</v>
      </c>
      <c r="B577" s="16" t="s">
        <v>26</v>
      </c>
      <c r="C577" s="16" t="s">
        <v>237</v>
      </c>
      <c r="D577" s="16">
        <v>1988</v>
      </c>
      <c r="E577" s="16" t="s">
        <v>1286</v>
      </c>
      <c r="F577" s="16" t="s">
        <v>590</v>
      </c>
      <c r="G577" s="10">
        <v>490.99</v>
      </c>
      <c r="H577" s="73">
        <v>6.1964240000000004</v>
      </c>
      <c r="I577" s="16" t="s">
        <v>6700</v>
      </c>
      <c r="J577" s="71">
        <v>1.2999999999999999E-2</v>
      </c>
      <c r="K577" s="71">
        <v>0.89500000000000002</v>
      </c>
      <c r="L577" s="16">
        <v>-2.1279279999999998</v>
      </c>
      <c r="M577" s="16">
        <v>-0.52172339999999995</v>
      </c>
      <c r="N577" s="16">
        <v>-1.241765</v>
      </c>
      <c r="O577" s="16">
        <v>-0.84221979999999996</v>
      </c>
      <c r="P577" s="16">
        <v>-1.1999759999999999</v>
      </c>
      <c r="Q577" s="16">
        <v>-0.93572979999999994</v>
      </c>
      <c r="R577" s="16">
        <v>0.29899999999999999</v>
      </c>
      <c r="S577" s="16">
        <v>2.5000000000000001E-4</v>
      </c>
      <c r="T577" s="16">
        <v>2.9999999999999997E-4</v>
      </c>
      <c r="U577" s="16">
        <v>2.3963000000000001</v>
      </c>
      <c r="V577" s="16">
        <v>3.1240000000000001</v>
      </c>
      <c r="W577" s="16">
        <v>1.1359999999999999</v>
      </c>
      <c r="X577" s="16">
        <v>369.19099999999997</v>
      </c>
      <c r="Y577" s="16">
        <v>23.504300000000001</v>
      </c>
      <c r="Z577" s="16">
        <v>0.10780000000000001</v>
      </c>
      <c r="AA577" s="16">
        <v>0.16503019999999999</v>
      </c>
      <c r="AB577" s="16">
        <v>0.52</v>
      </c>
      <c r="AC577" s="16">
        <v>17.329999999999998</v>
      </c>
      <c r="AD577" s="16">
        <v>37.630000000000003</v>
      </c>
      <c r="AE577" s="16">
        <v>0.15529999999999999</v>
      </c>
      <c r="AF577" s="16">
        <v>0</v>
      </c>
      <c r="AG577" s="16">
        <v>13177.6</v>
      </c>
      <c r="AH577" s="16">
        <v>1.77E-2</v>
      </c>
      <c r="AI577" s="16">
        <v>13.4306</v>
      </c>
      <c r="AJ577" s="16">
        <v>57.278700000000001</v>
      </c>
      <c r="AK577" s="16">
        <v>-0.57369999999999999</v>
      </c>
      <c r="AL577" s="16">
        <v>-1.2914000000000001</v>
      </c>
      <c r="AM577" s="16">
        <v>-1.2910999999999999</v>
      </c>
      <c r="AN577" s="16">
        <v>-0.80659999999999998</v>
      </c>
      <c r="AO577" s="16">
        <v>-0.74199999999999999</v>
      </c>
      <c r="AP577" s="16">
        <v>-1.3424</v>
      </c>
      <c r="AR577" s="16">
        <f t="shared" si="47"/>
        <v>1</v>
      </c>
      <c r="AS577" s="5">
        <f t="shared" si="46"/>
        <v>-6.7549999999996224E-3</v>
      </c>
    </row>
    <row r="578" spans="1:45" x14ac:dyDescent="0.25">
      <c r="A578" s="16" t="s">
        <v>408</v>
      </c>
      <c r="B578" s="16" t="s">
        <v>26</v>
      </c>
      <c r="C578" s="16" t="s">
        <v>237</v>
      </c>
      <c r="D578" s="16">
        <v>1989</v>
      </c>
      <c r="E578" s="16" t="s">
        <v>1280</v>
      </c>
      <c r="F578" s="16" t="s">
        <v>590</v>
      </c>
      <c r="G578" s="10">
        <v>490.16699999999997</v>
      </c>
      <c r="H578" s="73">
        <v>6.1947460000000003</v>
      </c>
      <c r="I578" s="16" t="s">
        <v>6700</v>
      </c>
      <c r="J578" s="71">
        <v>1.0999999999999999E-2</v>
      </c>
      <c r="K578" s="71">
        <v>0.90500000000000003</v>
      </c>
      <c r="L578" s="16">
        <v>-2.1208109999999998</v>
      </c>
      <c r="M578" s="16">
        <v>-0.52079149999999996</v>
      </c>
      <c r="N578" s="16">
        <v>-1.2270909999999999</v>
      </c>
      <c r="O578" s="16">
        <v>-0.83097699999999997</v>
      </c>
      <c r="P578" s="16">
        <v>-1.1931229999999999</v>
      </c>
      <c r="Q578" s="16">
        <v>-0.95487960000000005</v>
      </c>
      <c r="R578" s="16">
        <v>0.29899999999999999</v>
      </c>
      <c r="S578" s="16">
        <v>2.5000000000000001E-4</v>
      </c>
      <c r="T578" s="16">
        <v>4.0000000000000002E-4</v>
      </c>
      <c r="U578" s="16">
        <v>2.3416999999999999</v>
      </c>
      <c r="V578" s="16">
        <v>3.4119999999999999</v>
      </c>
      <c r="W578" s="16">
        <v>1.258</v>
      </c>
      <c r="X578" s="16">
        <v>370.26900000000001</v>
      </c>
      <c r="Y578" s="16">
        <v>23.993200000000002</v>
      </c>
      <c r="Z578" s="16">
        <v>0.1038</v>
      </c>
      <c r="AA578" s="16">
        <v>0.14095070000000001</v>
      </c>
      <c r="AB578" s="16">
        <v>0.52</v>
      </c>
      <c r="AC578" s="16">
        <v>17.329999999999998</v>
      </c>
      <c r="AD578" s="16">
        <v>38.25</v>
      </c>
      <c r="AE578" s="16">
        <v>0.1585</v>
      </c>
      <c r="AF578" s="16">
        <v>0</v>
      </c>
      <c r="AG578" s="16">
        <v>13704.4</v>
      </c>
      <c r="AH578" s="16">
        <v>1.685E-2</v>
      </c>
      <c r="AI578" s="16">
        <v>13.7529</v>
      </c>
      <c r="AJ578" s="16">
        <v>57.717500000000001</v>
      </c>
      <c r="AK578" s="16">
        <v>-0.60240000000000005</v>
      </c>
      <c r="AL578" s="16">
        <v>-1.2805</v>
      </c>
      <c r="AM578" s="16">
        <v>-1.3031999999999999</v>
      </c>
      <c r="AN578" s="16">
        <v>-0.8589</v>
      </c>
      <c r="AO578" s="16">
        <v>-0.76459999999999995</v>
      </c>
      <c r="AP578" s="16">
        <v>-1.3508</v>
      </c>
      <c r="AR578" s="16">
        <f t="shared" si="47"/>
        <v>1</v>
      </c>
      <c r="AS578" s="5">
        <f t="shared" si="46"/>
        <v>7.11700000000004E-3</v>
      </c>
    </row>
    <row r="579" spans="1:45" x14ac:dyDescent="0.25">
      <c r="A579" s="16" t="s">
        <v>408</v>
      </c>
      <c r="B579" s="16" t="s">
        <v>26</v>
      </c>
      <c r="C579" s="16" t="s">
        <v>237</v>
      </c>
      <c r="D579" s="16">
        <v>1990</v>
      </c>
      <c r="E579" s="16" t="s">
        <v>1269</v>
      </c>
      <c r="F579" s="16" t="s">
        <v>590</v>
      </c>
      <c r="G579" s="10">
        <v>468.69099999999997</v>
      </c>
      <c r="H579" s="73">
        <v>6.1499430000000004</v>
      </c>
      <c r="I579" s="16" t="s">
        <v>6700</v>
      </c>
      <c r="J579" s="71">
        <v>-3.2000000000000001E-2</v>
      </c>
      <c r="K579" s="71">
        <v>0.877</v>
      </c>
      <c r="L579" s="16">
        <v>-2.120085</v>
      </c>
      <c r="M579" s="16">
        <v>-0.51984600000000003</v>
      </c>
      <c r="N579" s="16">
        <v>-1.2193259999999999</v>
      </c>
      <c r="O579" s="16">
        <v>-0.8378487</v>
      </c>
      <c r="P579" s="16">
        <v>-1.17547</v>
      </c>
      <c r="Q579" s="16">
        <v>-0.9739584</v>
      </c>
      <c r="R579" s="16">
        <v>0.29899999999999999</v>
      </c>
      <c r="S579" s="16">
        <v>5.0000000000000001E-4</v>
      </c>
      <c r="T579" s="16">
        <v>4.0000000000000002E-4</v>
      </c>
      <c r="U579" s="16">
        <v>2.2442000000000002</v>
      </c>
      <c r="V579" s="16">
        <v>3.7</v>
      </c>
      <c r="W579" s="16">
        <v>1.38</v>
      </c>
      <c r="X579" s="16">
        <v>370.97</v>
      </c>
      <c r="Y579" s="16">
        <v>24.482099999999999</v>
      </c>
      <c r="Z579" s="16">
        <v>0.10290000000000001</v>
      </c>
      <c r="AA579" s="16">
        <v>0.18716759999999999</v>
      </c>
      <c r="AB579" s="16">
        <v>0.52</v>
      </c>
      <c r="AC579" s="16">
        <v>17.329999999999998</v>
      </c>
      <c r="AD579" s="16">
        <v>37.06</v>
      </c>
      <c r="AE579" s="16">
        <v>0.1719</v>
      </c>
      <c r="AF579" s="16">
        <v>0</v>
      </c>
      <c r="AG579" s="16">
        <v>13938.8</v>
      </c>
      <c r="AH579" s="16">
        <v>1.6750000000000001E-2</v>
      </c>
      <c r="AI579" s="16">
        <v>14.6</v>
      </c>
      <c r="AJ579" s="16">
        <v>58.8</v>
      </c>
      <c r="AK579" s="16">
        <v>-0.63100000000000001</v>
      </c>
      <c r="AL579" s="16">
        <v>-1.2695000000000001</v>
      </c>
      <c r="AM579" s="16">
        <v>-1.3151999999999999</v>
      </c>
      <c r="AN579" s="16">
        <v>-0.91120000000000001</v>
      </c>
      <c r="AO579" s="16">
        <v>-0.78720000000000001</v>
      </c>
      <c r="AP579" s="16">
        <v>-1.3591</v>
      </c>
      <c r="AR579" s="16">
        <f t="shared" si="47"/>
        <v>1</v>
      </c>
      <c r="AS579" s="5">
        <f t="shared" si="46"/>
        <v>7.2599999999978237E-4</v>
      </c>
    </row>
    <row r="580" spans="1:45" x14ac:dyDescent="0.25">
      <c r="A580" s="16" t="s">
        <v>408</v>
      </c>
      <c r="B580" s="16" t="s">
        <v>26</v>
      </c>
      <c r="C580" s="16" t="s">
        <v>237</v>
      </c>
      <c r="D580" s="16">
        <v>1991</v>
      </c>
      <c r="E580" s="16" t="s">
        <v>1267</v>
      </c>
      <c r="F580" s="16" t="s">
        <v>590</v>
      </c>
      <c r="G580" s="10">
        <v>454.529</v>
      </c>
      <c r="H580" s="73">
        <v>6.119262</v>
      </c>
      <c r="I580" s="16" t="s">
        <v>6700</v>
      </c>
      <c r="J580" s="71">
        <v>-7.0000000000000001E-3</v>
      </c>
      <c r="K580" s="71">
        <v>0.871</v>
      </c>
      <c r="L580" s="16">
        <v>-2.1430720000000001</v>
      </c>
      <c r="M580" s="16">
        <v>-0.52171000000000001</v>
      </c>
      <c r="N580" s="16">
        <v>-1.215247</v>
      </c>
      <c r="O580" s="16">
        <v>-0.87249989999999999</v>
      </c>
      <c r="P580" s="16">
        <v>-1.174949</v>
      </c>
      <c r="Q580" s="16">
        <v>-0.99307069999999997</v>
      </c>
      <c r="R580" s="16">
        <v>0.29899999999999999</v>
      </c>
      <c r="S580" s="16">
        <v>5.0000000000000001E-4</v>
      </c>
      <c r="T580" s="16">
        <v>2.0000000000000001E-4</v>
      </c>
      <c r="U580" s="16">
        <v>2.2763</v>
      </c>
      <c r="V580" s="16">
        <v>4.008</v>
      </c>
      <c r="W580" s="16">
        <v>1.3620000000000001</v>
      </c>
      <c r="X580" s="16">
        <v>370.21199999999999</v>
      </c>
      <c r="Y580" s="16">
        <v>24.971</v>
      </c>
      <c r="Z580" s="16">
        <v>7.5899999999999995E-2</v>
      </c>
      <c r="AA580" s="16">
        <v>0.17163249999999999</v>
      </c>
      <c r="AB580" s="16">
        <v>0.52</v>
      </c>
      <c r="AC580" s="16">
        <v>17.329999999999998</v>
      </c>
      <c r="AD580" s="16">
        <v>37.46</v>
      </c>
      <c r="AE580" s="16">
        <v>0.17979999999999999</v>
      </c>
      <c r="AF580" s="16">
        <v>0</v>
      </c>
      <c r="AG580" s="16">
        <v>14294.8</v>
      </c>
      <c r="AH580" s="16">
        <v>1.7299999999999999E-2</v>
      </c>
      <c r="AI580" s="16">
        <v>14.6</v>
      </c>
      <c r="AJ580" s="16">
        <v>58.8</v>
      </c>
      <c r="AK580" s="16">
        <v>-0.65969999999999995</v>
      </c>
      <c r="AL580" s="16">
        <v>-1.2585</v>
      </c>
      <c r="AM580" s="16">
        <v>-1.3271999999999999</v>
      </c>
      <c r="AN580" s="16">
        <v>-0.96360000000000001</v>
      </c>
      <c r="AO580" s="16">
        <v>-0.80969999999999998</v>
      </c>
      <c r="AP580" s="16">
        <v>-1.3674999999999999</v>
      </c>
      <c r="AR580" s="16">
        <f t="shared" si="47"/>
        <v>1</v>
      </c>
      <c r="AS580" s="5">
        <f t="shared" ref="AS580:AS643" si="48">IF(D580=1985, 0, L580-L579)</f>
        <v>-2.2987000000000091E-2</v>
      </c>
    </row>
    <row r="581" spans="1:45" x14ac:dyDescent="0.25">
      <c r="A581" s="16" t="s">
        <v>408</v>
      </c>
      <c r="B581" s="16" t="s">
        <v>26</v>
      </c>
      <c r="C581" s="16" t="s">
        <v>237</v>
      </c>
      <c r="D581" s="16">
        <v>1992</v>
      </c>
      <c r="E581" s="16" t="s">
        <v>1261</v>
      </c>
      <c r="F581" s="16" t="s">
        <v>590</v>
      </c>
      <c r="G581" s="10">
        <v>414.17599999999999</v>
      </c>
      <c r="H581" s="73">
        <v>6.0262909999999996</v>
      </c>
      <c r="I581" s="16" t="s">
        <v>6700</v>
      </c>
      <c r="J581" s="71">
        <v>-3.1E-2</v>
      </c>
      <c r="K581" s="71">
        <v>0.84399999999999997</v>
      </c>
      <c r="L581" s="16">
        <v>-2.1497000000000002</v>
      </c>
      <c r="M581" s="16">
        <v>-0.52265550000000005</v>
      </c>
      <c r="N581" s="16">
        <v>-1.221813</v>
      </c>
      <c r="O581" s="16">
        <v>-0.86213779999999995</v>
      </c>
      <c r="P581" s="16">
        <v>-1.1747460000000001</v>
      </c>
      <c r="Q581" s="16">
        <v>-1.0121849999999999</v>
      </c>
      <c r="R581" s="16">
        <v>0.29899999999999999</v>
      </c>
      <c r="S581" s="16">
        <v>2.5000000000000001E-4</v>
      </c>
      <c r="T581" s="16">
        <v>2.0000000000000001E-4</v>
      </c>
      <c r="U581" s="16">
        <v>2.1779999999999999</v>
      </c>
      <c r="V581" s="16">
        <v>4.3159999999999998</v>
      </c>
      <c r="W581" s="16">
        <v>1.3440000000000001</v>
      </c>
      <c r="X581" s="16">
        <v>369.93599999999998</v>
      </c>
      <c r="Y581" s="16">
        <v>25.459900000000001</v>
      </c>
      <c r="Z581" s="16">
        <v>7.6799999999999993E-2</v>
      </c>
      <c r="AA581" s="16">
        <v>0.1770698</v>
      </c>
      <c r="AB581" s="16">
        <v>0.52</v>
      </c>
      <c r="AC581" s="16">
        <v>17.329999999999998</v>
      </c>
      <c r="AD581" s="16">
        <v>37.32</v>
      </c>
      <c r="AE581" s="16">
        <v>0.19969999999999999</v>
      </c>
      <c r="AF581" s="16">
        <v>0</v>
      </c>
      <c r="AG581" s="16">
        <v>13939.7</v>
      </c>
      <c r="AH581" s="16">
        <v>1.7600000000000001E-2</v>
      </c>
      <c r="AI581" s="16">
        <v>14.6</v>
      </c>
      <c r="AJ581" s="16">
        <v>58.8</v>
      </c>
      <c r="AK581" s="16">
        <v>-0.68830000000000002</v>
      </c>
      <c r="AL581" s="16">
        <v>-1.2476</v>
      </c>
      <c r="AM581" s="16">
        <v>-1.3392999999999999</v>
      </c>
      <c r="AN581" s="16">
        <v>-1.0159</v>
      </c>
      <c r="AO581" s="16">
        <v>-0.83230000000000004</v>
      </c>
      <c r="AP581" s="16">
        <v>-1.3757999999999999</v>
      </c>
      <c r="AR581" s="16">
        <f t="shared" ref="AR581:AR644" si="49">IF(OR(AND(I581&lt;&gt;"", I581&gt;=10000000, AQ581&lt;=32.5), AND(A581="Middle East &amp; North Africa", I581&lt;&gt;"", I581&gt;=9000000, AQ581&lt;&gt;"", AQ581&lt;=32.5)), 0, 1)</f>
        <v>1</v>
      </c>
      <c r="AS581" s="5">
        <f t="shared" si="48"/>
        <v>-6.6280000000000783E-3</v>
      </c>
    </row>
    <row r="582" spans="1:45" x14ac:dyDescent="0.25">
      <c r="A582" s="16" t="s">
        <v>408</v>
      </c>
      <c r="B582" s="16" t="s">
        <v>26</v>
      </c>
      <c r="C582" s="16" t="s">
        <v>237</v>
      </c>
      <c r="D582" s="16">
        <v>1993</v>
      </c>
      <c r="E582" s="16" t="s">
        <v>1276</v>
      </c>
      <c r="F582" s="16" t="s">
        <v>590</v>
      </c>
      <c r="G582" s="10">
        <v>404.40699999999998</v>
      </c>
      <c r="H582" s="73">
        <v>6.002421</v>
      </c>
      <c r="I582" s="16" t="s">
        <v>6700</v>
      </c>
      <c r="J582" s="71">
        <v>-1.6E-2</v>
      </c>
      <c r="K582" s="71">
        <v>0.83099999999999996</v>
      </c>
      <c r="L582" s="16">
        <v>-2.1333769999999999</v>
      </c>
      <c r="M582" s="16">
        <v>-0.52245299999999995</v>
      </c>
      <c r="N582" s="16">
        <v>-1.2235210000000001</v>
      </c>
      <c r="O582" s="16">
        <v>-0.81633560000000005</v>
      </c>
      <c r="P582" s="16">
        <v>-1.1662349999999999</v>
      </c>
      <c r="Q582" s="16">
        <v>-1.031263</v>
      </c>
      <c r="R582" s="16">
        <v>0.29899999999999999</v>
      </c>
      <c r="S582" s="16">
        <v>5.5000000000000003E-4</v>
      </c>
      <c r="T582" s="16">
        <v>1E-4</v>
      </c>
      <c r="U582" s="16">
        <v>2.1234999999999999</v>
      </c>
      <c r="V582" s="16">
        <v>4.6239999999999997</v>
      </c>
      <c r="W582" s="16">
        <v>1.3260000000000001</v>
      </c>
      <c r="X582" s="16">
        <v>369.69900000000001</v>
      </c>
      <c r="Y582" s="16">
        <v>25.948799999999999</v>
      </c>
      <c r="Z582" s="16">
        <v>7.9699999999999993E-2</v>
      </c>
      <c r="AA582" s="16">
        <v>8.9296500000000001E-2</v>
      </c>
      <c r="AB582" s="16">
        <v>0.52</v>
      </c>
      <c r="AC582" s="16">
        <v>17.329999999999998</v>
      </c>
      <c r="AD582" s="16">
        <v>39.58</v>
      </c>
      <c r="AE582" s="16">
        <v>0.2162</v>
      </c>
      <c r="AF582" s="16">
        <v>0</v>
      </c>
      <c r="AG582" s="16">
        <v>14032.4</v>
      </c>
      <c r="AH582" s="16">
        <v>1.7950000000000001E-2</v>
      </c>
      <c r="AI582" s="16">
        <v>15</v>
      </c>
      <c r="AJ582" s="16">
        <v>59.3</v>
      </c>
      <c r="AK582" s="16">
        <v>-0.71689999999999998</v>
      </c>
      <c r="AL582" s="16">
        <v>-1.2365999999999999</v>
      </c>
      <c r="AM582" s="16">
        <v>-1.3512999999999999</v>
      </c>
      <c r="AN582" s="16">
        <v>-1.0682</v>
      </c>
      <c r="AO582" s="16">
        <v>-0.8548</v>
      </c>
      <c r="AP582" s="16">
        <v>-1.3842000000000001</v>
      </c>
      <c r="AR582" s="16">
        <f t="shared" si="49"/>
        <v>1</v>
      </c>
      <c r="AS582" s="5">
        <f t="shared" si="48"/>
        <v>1.6323000000000309E-2</v>
      </c>
    </row>
    <row r="583" spans="1:45" x14ac:dyDescent="0.25">
      <c r="A583" s="16" t="s">
        <v>408</v>
      </c>
      <c r="B583" s="16" t="s">
        <v>26</v>
      </c>
      <c r="C583" s="16" t="s">
        <v>237</v>
      </c>
      <c r="D583" s="16">
        <v>1994</v>
      </c>
      <c r="E583" s="16" t="s">
        <v>1283</v>
      </c>
      <c r="F583" s="16" t="s">
        <v>590</v>
      </c>
      <c r="G583" s="10">
        <v>413</v>
      </c>
      <c r="H583" s="73">
        <v>6.023447</v>
      </c>
      <c r="I583" s="16" t="s">
        <v>6700</v>
      </c>
      <c r="J583" s="71">
        <v>2.7E-2</v>
      </c>
      <c r="K583" s="71">
        <v>0.85299999999999998</v>
      </c>
      <c r="L583" s="16">
        <v>-2.1298629999999998</v>
      </c>
      <c r="M583" s="16">
        <v>-0.52339840000000004</v>
      </c>
      <c r="N583" s="16">
        <v>-1.228197</v>
      </c>
      <c r="O583" s="16">
        <v>-0.79093749999999996</v>
      </c>
      <c r="P583" s="16">
        <v>-1.161011</v>
      </c>
      <c r="Q583" s="16">
        <v>-1.050376</v>
      </c>
      <c r="R583" s="16">
        <v>0.29899999999999999</v>
      </c>
      <c r="S583" s="16">
        <v>2.9999999999999997E-4</v>
      </c>
      <c r="T583" s="16">
        <v>1E-4</v>
      </c>
      <c r="U583" s="16">
        <v>2.0689000000000002</v>
      </c>
      <c r="V583" s="16">
        <v>4.9320000000000004</v>
      </c>
      <c r="W583" s="16">
        <v>1.3080000000000001</v>
      </c>
      <c r="X583" s="16">
        <v>368.99799999999999</v>
      </c>
      <c r="Y583" s="16">
        <v>26.4377</v>
      </c>
      <c r="Z583" s="16">
        <v>8.0799999999999997E-2</v>
      </c>
      <c r="AA583" s="16">
        <v>5.16239E-2</v>
      </c>
      <c r="AB583" s="16">
        <v>0.52</v>
      </c>
      <c r="AC583" s="16">
        <v>17.329999999999998</v>
      </c>
      <c r="AD583" s="16">
        <v>40.549999999999997</v>
      </c>
      <c r="AE583" s="16">
        <v>0.23039999999999999</v>
      </c>
      <c r="AF583" s="16">
        <v>0</v>
      </c>
      <c r="AG583" s="16">
        <v>13388.7</v>
      </c>
      <c r="AH583" s="16">
        <v>1.5699999999999999E-2</v>
      </c>
      <c r="AI583" s="16">
        <v>15.3</v>
      </c>
      <c r="AJ583" s="16">
        <v>59.7</v>
      </c>
      <c r="AK583" s="16">
        <v>-0.74560000000000004</v>
      </c>
      <c r="AL583" s="16">
        <v>-1.2256</v>
      </c>
      <c r="AM583" s="16">
        <v>-1.3633</v>
      </c>
      <c r="AN583" s="16">
        <v>-1.1206</v>
      </c>
      <c r="AO583" s="16">
        <v>-0.87739999999999996</v>
      </c>
      <c r="AP583" s="16">
        <v>-1.3925000000000001</v>
      </c>
      <c r="AR583" s="16">
        <f t="shared" si="49"/>
        <v>1</v>
      </c>
      <c r="AS583" s="5">
        <f t="shared" si="48"/>
        <v>3.5140000000000171E-3</v>
      </c>
    </row>
    <row r="584" spans="1:45" x14ac:dyDescent="0.25">
      <c r="A584" s="16" t="s">
        <v>408</v>
      </c>
      <c r="B584" s="16" t="s">
        <v>26</v>
      </c>
      <c r="C584" s="16" t="s">
        <v>237</v>
      </c>
      <c r="D584" s="16">
        <v>1995</v>
      </c>
      <c r="E584" s="16" t="s">
        <v>1282</v>
      </c>
      <c r="F584" s="16" t="s">
        <v>590</v>
      </c>
      <c r="G584" s="10">
        <v>431.49900000000002</v>
      </c>
      <c r="H584" s="73">
        <v>6.0672649999999999</v>
      </c>
      <c r="I584" s="16" t="s">
        <v>6700</v>
      </c>
      <c r="J584" s="71">
        <v>1.9E-2</v>
      </c>
      <c r="K584" s="71">
        <v>0.87</v>
      </c>
      <c r="L584" s="16">
        <v>-2.1338110000000001</v>
      </c>
      <c r="M584" s="16">
        <v>-0.52171000000000001</v>
      </c>
      <c r="N584" s="16">
        <v>-1.241185</v>
      </c>
      <c r="O584" s="16">
        <v>-0.77912999999999999</v>
      </c>
      <c r="P584" s="16">
        <v>-1.152809</v>
      </c>
      <c r="Q584" s="16">
        <v>-1.0694900000000001</v>
      </c>
      <c r="R584" s="16">
        <v>0.29899999999999999</v>
      </c>
      <c r="S584" s="16">
        <v>5.0000000000000001E-4</v>
      </c>
      <c r="T584" s="16">
        <v>2.0000000000000001E-4</v>
      </c>
      <c r="U584" s="16">
        <v>2.0143</v>
      </c>
      <c r="V584" s="16">
        <v>5.24</v>
      </c>
      <c r="W584" s="16">
        <v>1.29</v>
      </c>
      <c r="X584" s="16">
        <v>366.99400000000003</v>
      </c>
      <c r="Y584" s="16">
        <v>26.926600000000001</v>
      </c>
      <c r="Z584" s="16">
        <v>7.5300000000000006E-2</v>
      </c>
      <c r="AA584" s="16">
        <v>1.7641E-2</v>
      </c>
      <c r="AB584" s="16">
        <v>0.52</v>
      </c>
      <c r="AC584" s="16">
        <v>17.329999999999998</v>
      </c>
      <c r="AD584" s="16">
        <v>41.424999999999997</v>
      </c>
      <c r="AE584" s="16">
        <v>0.25600000000000001</v>
      </c>
      <c r="AF584" s="16">
        <v>1.2999999999999999E-3</v>
      </c>
      <c r="AG584" s="16">
        <v>14634</v>
      </c>
      <c r="AH584" s="16">
        <v>1.5299999999999999E-2</v>
      </c>
      <c r="AI584" s="16">
        <v>15.6</v>
      </c>
      <c r="AJ584" s="16">
        <v>60.2</v>
      </c>
      <c r="AK584" s="16">
        <v>-0.7742</v>
      </c>
      <c r="AL584" s="16">
        <v>-1.2146999999999999</v>
      </c>
      <c r="AM584" s="16">
        <v>-1.3754</v>
      </c>
      <c r="AN584" s="16">
        <v>-1.1729000000000001</v>
      </c>
      <c r="AO584" s="16">
        <v>-0.89990000000000003</v>
      </c>
      <c r="AP584" s="16">
        <v>-1.4009</v>
      </c>
      <c r="AR584" s="16">
        <f t="shared" si="49"/>
        <v>1</v>
      </c>
      <c r="AS584" s="5">
        <f t="shared" si="48"/>
        <v>-3.9480000000002846E-3</v>
      </c>
    </row>
    <row r="585" spans="1:45" x14ac:dyDescent="0.25">
      <c r="A585" s="16" t="s">
        <v>408</v>
      </c>
      <c r="B585" s="16" t="s">
        <v>26</v>
      </c>
      <c r="C585" s="16" t="s">
        <v>237</v>
      </c>
      <c r="D585" s="16">
        <v>1996</v>
      </c>
      <c r="E585" s="16" t="s">
        <v>1275</v>
      </c>
      <c r="F585" s="16" t="s">
        <v>590</v>
      </c>
      <c r="G585" s="10">
        <v>404.22500000000002</v>
      </c>
      <c r="H585" s="73">
        <v>6.0019720000000003</v>
      </c>
      <c r="I585" s="16" t="s">
        <v>6700</v>
      </c>
      <c r="J585" s="71">
        <v>-7.1999999999999995E-2</v>
      </c>
      <c r="K585" s="71">
        <v>0.80900000000000005</v>
      </c>
      <c r="L585" s="16">
        <v>-2.1910229999999999</v>
      </c>
      <c r="M585" s="16">
        <v>-0.52264200000000005</v>
      </c>
      <c r="N585" s="16">
        <v>-1.2395959999999999</v>
      </c>
      <c r="O585" s="16">
        <v>-0.78342040000000002</v>
      </c>
      <c r="P585" s="16">
        <v>-1.146266</v>
      </c>
      <c r="Q585" s="16">
        <v>-1.2061440000000001</v>
      </c>
      <c r="R585" s="16">
        <v>0.29899999999999999</v>
      </c>
      <c r="S585" s="16">
        <v>5.0000000000000001E-4</v>
      </c>
      <c r="T585" s="16">
        <v>1E-4</v>
      </c>
      <c r="U585" s="16">
        <v>1.9598</v>
      </c>
      <c r="V585" s="16">
        <v>5.5259999999999998</v>
      </c>
      <c r="W585" s="16">
        <v>1.282</v>
      </c>
      <c r="X585" s="16">
        <v>367.25299999999999</v>
      </c>
      <c r="Y585" s="16">
        <v>27.415500000000002</v>
      </c>
      <c r="Z585" s="16">
        <v>5.7299999999999997E-2</v>
      </c>
      <c r="AA585" s="16">
        <v>-3.7702699999999999E-2</v>
      </c>
      <c r="AB585" s="16">
        <v>0.52</v>
      </c>
      <c r="AC585" s="16">
        <v>17.329999999999998</v>
      </c>
      <c r="AD585" s="16">
        <v>42.85</v>
      </c>
      <c r="AE585" s="16">
        <v>0.28960000000000002</v>
      </c>
      <c r="AF585" s="16">
        <v>3.2000000000000001E-2</v>
      </c>
      <c r="AG585" s="16">
        <v>14339.8</v>
      </c>
      <c r="AH585" s="16">
        <v>1.49E-2</v>
      </c>
      <c r="AI585" s="16">
        <v>15.9</v>
      </c>
      <c r="AJ585" s="16">
        <v>60.6</v>
      </c>
      <c r="AK585" s="16">
        <v>-0.9869</v>
      </c>
      <c r="AL585" s="16">
        <v>-1.3888</v>
      </c>
      <c r="AM585" s="16">
        <v>-1.4632000000000001</v>
      </c>
      <c r="AN585" s="16">
        <v>-1.3703000000000001</v>
      </c>
      <c r="AO585" s="16">
        <v>-0.92269999999999996</v>
      </c>
      <c r="AP585" s="16">
        <v>-1.5033000000000001</v>
      </c>
      <c r="AR585" s="16">
        <f t="shared" si="49"/>
        <v>1</v>
      </c>
      <c r="AS585" s="5">
        <f t="shared" si="48"/>
        <v>-5.7211999999999819E-2</v>
      </c>
    </row>
    <row r="586" spans="1:45" x14ac:dyDescent="0.25">
      <c r="A586" s="16" t="s">
        <v>408</v>
      </c>
      <c r="B586" s="16" t="s">
        <v>26</v>
      </c>
      <c r="C586" s="16" t="s">
        <v>237</v>
      </c>
      <c r="D586" s="16">
        <v>1997</v>
      </c>
      <c r="E586" s="16" t="s">
        <v>1284</v>
      </c>
      <c r="F586" s="16" t="s">
        <v>590</v>
      </c>
      <c r="G586" s="10">
        <v>415.78699999999998</v>
      </c>
      <c r="H586" s="73">
        <v>6.0301739999999997</v>
      </c>
      <c r="I586" s="16" t="s">
        <v>6700</v>
      </c>
      <c r="J586" s="71">
        <v>5.7000000000000002E-2</v>
      </c>
      <c r="K586" s="71">
        <v>0.85599999999999998</v>
      </c>
      <c r="L586" s="16">
        <v>-2.1367479999999999</v>
      </c>
      <c r="M586" s="16">
        <v>-0.52114269999999996</v>
      </c>
      <c r="N586" s="16">
        <v>-1.2495179999999999</v>
      </c>
      <c r="O586" s="16">
        <v>-0.74150539999999998</v>
      </c>
      <c r="P586" s="16">
        <v>-1.1382129999999999</v>
      </c>
      <c r="Q586" s="16">
        <v>-1.124779</v>
      </c>
      <c r="R586" s="16">
        <v>0.29899999999999999</v>
      </c>
      <c r="S586" s="16">
        <v>6.4999999999999997E-4</v>
      </c>
      <c r="T586" s="16">
        <v>2.0000000000000001E-4</v>
      </c>
      <c r="U586" s="16">
        <v>1.9052</v>
      </c>
      <c r="V586" s="16">
        <v>5.8120000000000003</v>
      </c>
      <c r="W586" s="16">
        <v>1.274</v>
      </c>
      <c r="X586" s="16">
        <v>365.709</v>
      </c>
      <c r="Y586" s="16">
        <v>27.904399999999999</v>
      </c>
      <c r="Z586" s="16">
        <v>5.6000000000000001E-2</v>
      </c>
      <c r="AA586" s="16">
        <v>-0.1371272</v>
      </c>
      <c r="AB586" s="16">
        <v>0.52</v>
      </c>
      <c r="AC586" s="16">
        <v>17.329999999999998</v>
      </c>
      <c r="AD586" s="16">
        <v>45.41</v>
      </c>
      <c r="AE586" s="16">
        <v>0.28660000000000002</v>
      </c>
      <c r="AF586" s="16">
        <v>0.04</v>
      </c>
      <c r="AG586" s="16">
        <v>14114.9</v>
      </c>
      <c r="AH586" s="16">
        <v>1.67E-2</v>
      </c>
      <c r="AI586" s="16">
        <v>16.2</v>
      </c>
      <c r="AJ586" s="16">
        <v>61.1</v>
      </c>
      <c r="AK586" s="16">
        <v>-0.87090000000000001</v>
      </c>
      <c r="AL586" s="16">
        <v>-1.1930000000000001</v>
      </c>
      <c r="AM586" s="16">
        <v>-1.3873</v>
      </c>
      <c r="AN586" s="16">
        <v>-1.3294999999999999</v>
      </c>
      <c r="AO586" s="16">
        <v>-0.90310000000000001</v>
      </c>
      <c r="AP586" s="16">
        <v>-1.4823</v>
      </c>
      <c r="AR586" s="16">
        <f t="shared" si="49"/>
        <v>1</v>
      </c>
      <c r="AS586" s="5">
        <f t="shared" si="48"/>
        <v>5.4275000000000073E-2</v>
      </c>
    </row>
    <row r="587" spans="1:45" x14ac:dyDescent="0.25">
      <c r="A587" s="16" t="s">
        <v>408</v>
      </c>
      <c r="B587" s="16" t="s">
        <v>26</v>
      </c>
      <c r="C587" s="16" t="s">
        <v>237</v>
      </c>
      <c r="D587" s="16">
        <v>1998</v>
      </c>
      <c r="E587" s="16" t="s">
        <v>1273</v>
      </c>
      <c r="F587" s="16" t="s">
        <v>590</v>
      </c>
      <c r="G587" s="10">
        <v>425.64</v>
      </c>
      <c r="H587" s="73">
        <v>6.0535930000000002</v>
      </c>
      <c r="I587" s="16" t="s">
        <v>6700</v>
      </c>
      <c r="J587" s="71">
        <v>3.9E-2</v>
      </c>
      <c r="K587" s="71">
        <v>0.89</v>
      </c>
      <c r="L587" s="16">
        <v>-2.1000540000000001</v>
      </c>
      <c r="M587" s="16">
        <v>-0.52171000000000001</v>
      </c>
      <c r="N587" s="16">
        <v>-1.265835</v>
      </c>
      <c r="O587" s="16">
        <v>-0.72986329999999999</v>
      </c>
      <c r="P587" s="16">
        <v>-1.1298029999999999</v>
      </c>
      <c r="Q587" s="16">
        <v>-1.043396</v>
      </c>
      <c r="R587" s="16">
        <v>0.29899999999999999</v>
      </c>
      <c r="S587" s="16">
        <v>5.0000000000000001E-4</v>
      </c>
      <c r="T587" s="16">
        <v>2.0000000000000001E-4</v>
      </c>
      <c r="U587" s="16">
        <v>1.8507</v>
      </c>
      <c r="V587" s="16">
        <v>6.0979999999999999</v>
      </c>
      <c r="W587" s="16">
        <v>1.266</v>
      </c>
      <c r="X587" s="16">
        <v>363.16199999999998</v>
      </c>
      <c r="Y587" s="16">
        <v>28.3932</v>
      </c>
      <c r="Z587" s="16">
        <v>7.9000000000000001E-2</v>
      </c>
      <c r="AA587" s="16">
        <v>-1.40118E-2</v>
      </c>
      <c r="AB587" s="16">
        <v>0.52</v>
      </c>
      <c r="AC587" s="16">
        <v>17.329999999999998</v>
      </c>
      <c r="AD587" s="16">
        <v>42.24</v>
      </c>
      <c r="AE587" s="16">
        <v>0.27339999999999998</v>
      </c>
      <c r="AF587" s="16">
        <v>4.6699999999999998E-2</v>
      </c>
      <c r="AG587" s="16">
        <v>15022.2</v>
      </c>
      <c r="AH587" s="16">
        <v>1.83E-2</v>
      </c>
      <c r="AI587" s="16">
        <v>16.5</v>
      </c>
      <c r="AJ587" s="16">
        <v>61.6</v>
      </c>
      <c r="AK587" s="16">
        <v>-0.75480000000000003</v>
      </c>
      <c r="AL587" s="16">
        <v>-0.99719999999999998</v>
      </c>
      <c r="AM587" s="16">
        <v>-1.3113999999999999</v>
      </c>
      <c r="AN587" s="16">
        <v>-1.2887</v>
      </c>
      <c r="AO587" s="16">
        <v>-0.88339999999999996</v>
      </c>
      <c r="AP587" s="16">
        <v>-1.4614</v>
      </c>
      <c r="AR587" s="16">
        <f t="shared" si="49"/>
        <v>1</v>
      </c>
      <c r="AS587" s="5">
        <f t="shared" si="48"/>
        <v>3.6693999999999782E-2</v>
      </c>
    </row>
    <row r="588" spans="1:45" x14ac:dyDescent="0.25">
      <c r="A588" s="16" t="s">
        <v>408</v>
      </c>
      <c r="B588" s="16" t="s">
        <v>26</v>
      </c>
      <c r="C588" s="16" t="s">
        <v>237</v>
      </c>
      <c r="D588" s="16">
        <v>1999</v>
      </c>
      <c r="E588" s="16" t="s">
        <v>1262</v>
      </c>
      <c r="F588" s="16" t="s">
        <v>590</v>
      </c>
      <c r="G588" s="10">
        <v>431.47300000000001</v>
      </c>
      <c r="H588" s="73">
        <v>6.0672040000000003</v>
      </c>
      <c r="I588" s="16" t="s">
        <v>6700</v>
      </c>
      <c r="J588" s="71">
        <v>3.5000000000000003E-2</v>
      </c>
      <c r="K588" s="71">
        <v>0.92200000000000004</v>
      </c>
      <c r="L588" s="16">
        <v>-2.0823800000000001</v>
      </c>
      <c r="M588" s="16">
        <v>-0.52415480000000003</v>
      </c>
      <c r="N588" s="16">
        <v>-1.263088</v>
      </c>
      <c r="O588" s="16">
        <v>-0.677311</v>
      </c>
      <c r="P588" s="16">
        <v>-1.122619</v>
      </c>
      <c r="Q588" s="16">
        <v>-1.0671219999999999</v>
      </c>
      <c r="R588" s="16">
        <v>0.29899999999999999</v>
      </c>
      <c r="S588" s="16">
        <v>1E-4</v>
      </c>
      <c r="T588" s="16">
        <v>1E-4</v>
      </c>
      <c r="U588" s="16">
        <v>1.69</v>
      </c>
      <c r="V588" s="16">
        <v>6.3840000000000003</v>
      </c>
      <c r="W588" s="16">
        <v>1.258</v>
      </c>
      <c r="X588" s="16">
        <v>365.35300000000001</v>
      </c>
      <c r="Y588" s="16">
        <v>28.882100000000001</v>
      </c>
      <c r="Z588" s="16">
        <v>7.5899999999999995E-2</v>
      </c>
      <c r="AA588" s="16">
        <v>-0.1546042</v>
      </c>
      <c r="AB588" s="16">
        <v>0.52</v>
      </c>
      <c r="AC588" s="16">
        <v>17.329999999999998</v>
      </c>
      <c r="AD588" s="16">
        <v>45.86</v>
      </c>
      <c r="AE588" s="16">
        <v>0.2762</v>
      </c>
      <c r="AF588" s="16">
        <v>0.1166</v>
      </c>
      <c r="AG588" s="16">
        <v>14576.2</v>
      </c>
      <c r="AH588" s="16">
        <v>1.8599999999999998E-2</v>
      </c>
      <c r="AI588" s="16">
        <v>16.899999999999999</v>
      </c>
      <c r="AJ588" s="16">
        <v>62</v>
      </c>
      <c r="AK588" s="16">
        <v>-0.73109999999999997</v>
      </c>
      <c r="AL588" s="16">
        <v>-1.0924</v>
      </c>
      <c r="AM588" s="16">
        <v>-1.3445</v>
      </c>
      <c r="AN588" s="16">
        <v>-1.2918000000000001</v>
      </c>
      <c r="AO588" s="16">
        <v>-0.89449999999999996</v>
      </c>
      <c r="AP588" s="16">
        <v>-1.4793000000000001</v>
      </c>
      <c r="AR588" s="16">
        <f t="shared" si="49"/>
        <v>1</v>
      </c>
      <c r="AS588" s="5">
        <f t="shared" si="48"/>
        <v>1.7673999999999968E-2</v>
      </c>
    </row>
    <row r="589" spans="1:45" x14ac:dyDescent="0.25">
      <c r="A589" s="16" t="s">
        <v>408</v>
      </c>
      <c r="B589" s="16" t="s">
        <v>26</v>
      </c>
      <c r="C589" s="16" t="s">
        <v>237</v>
      </c>
      <c r="D589" s="16">
        <v>2000</v>
      </c>
      <c r="E589" s="16" t="s">
        <v>1278</v>
      </c>
      <c r="F589" s="16" t="s">
        <v>590</v>
      </c>
      <c r="G589" s="10">
        <v>411.93799999999999</v>
      </c>
      <c r="H589" s="73">
        <v>6.0208740000000001</v>
      </c>
      <c r="I589" s="16">
        <v>3754986</v>
      </c>
      <c r="J589" s="71">
        <v>4.0000000000000001E-3</v>
      </c>
      <c r="K589" s="71">
        <v>0.92600000000000005</v>
      </c>
      <c r="L589" s="16">
        <v>-2.0923620000000001</v>
      </c>
      <c r="M589" s="16">
        <v>-0.52320929999999999</v>
      </c>
      <c r="N589" s="16">
        <v>-1.2690570000000001</v>
      </c>
      <c r="O589" s="16">
        <v>-0.67826600000000004</v>
      </c>
      <c r="P589" s="16">
        <v>-1.1164339999999999</v>
      </c>
      <c r="Q589" s="16">
        <v>-1.090865</v>
      </c>
      <c r="R589" s="16">
        <v>0.29899999999999999</v>
      </c>
      <c r="S589" s="16">
        <v>3.5E-4</v>
      </c>
      <c r="T589" s="16">
        <v>1E-4</v>
      </c>
      <c r="U589" s="16">
        <v>1.6127</v>
      </c>
      <c r="V589" s="16">
        <v>6.67</v>
      </c>
      <c r="W589" s="16">
        <v>1.25</v>
      </c>
      <c r="X589" s="16">
        <v>364.80399999999997</v>
      </c>
      <c r="Y589" s="16">
        <v>29.370999999999999</v>
      </c>
      <c r="Z589" s="16">
        <v>6.7599999999999993E-2</v>
      </c>
      <c r="AA589" s="16">
        <v>-0.16644970000000001</v>
      </c>
      <c r="AB589" s="16">
        <v>0.52</v>
      </c>
      <c r="AC589" s="16">
        <v>17.329999999999998</v>
      </c>
      <c r="AD589" s="16">
        <v>46.164999999999999</v>
      </c>
      <c r="AE589" s="16">
        <v>0.26019999999999999</v>
      </c>
      <c r="AF589" s="16">
        <v>0.13650000000000001</v>
      </c>
      <c r="AG589" s="16">
        <v>14581</v>
      </c>
      <c r="AH589" s="16">
        <v>1.61E-2</v>
      </c>
      <c r="AI589" s="16">
        <v>17.2</v>
      </c>
      <c r="AJ589" s="16">
        <v>62.5</v>
      </c>
      <c r="AK589" s="16">
        <v>-0.70730000000000004</v>
      </c>
      <c r="AL589" s="16">
        <v>-1.1877</v>
      </c>
      <c r="AM589" s="16">
        <v>-1.3776999999999999</v>
      </c>
      <c r="AN589" s="16">
        <v>-1.2948999999999999</v>
      </c>
      <c r="AO589" s="16">
        <v>-0.90549999999999997</v>
      </c>
      <c r="AP589" s="16">
        <v>-1.4973000000000001</v>
      </c>
      <c r="AR589" s="16">
        <f t="shared" si="49"/>
        <v>1</v>
      </c>
      <c r="AS589" s="5">
        <f t="shared" si="48"/>
        <v>-9.9819999999999354E-3</v>
      </c>
    </row>
    <row r="590" spans="1:45" x14ac:dyDescent="0.25">
      <c r="A590" s="16" t="s">
        <v>408</v>
      </c>
      <c r="B590" s="16" t="s">
        <v>26</v>
      </c>
      <c r="C590" s="16" t="s">
        <v>237</v>
      </c>
      <c r="D590" s="16">
        <v>2001</v>
      </c>
      <c r="E590" s="16" t="s">
        <v>1274</v>
      </c>
      <c r="F590" s="16" t="s">
        <v>590</v>
      </c>
      <c r="G590" s="10">
        <v>421.65899999999999</v>
      </c>
      <c r="H590" s="73">
        <v>6.0441979999999997</v>
      </c>
      <c r="I590" s="16">
        <v>3832203</v>
      </c>
      <c r="J590" s="71">
        <v>-1E-3</v>
      </c>
      <c r="K590" s="71">
        <v>0.92500000000000004</v>
      </c>
      <c r="L590" s="16">
        <v>-2.1509339999999999</v>
      </c>
      <c r="M590" s="16">
        <v>-0.52264200000000005</v>
      </c>
      <c r="N590" s="16">
        <v>-1.247571</v>
      </c>
      <c r="O590" s="16">
        <v>-0.76010770000000005</v>
      </c>
      <c r="P590" s="16">
        <v>-1.1077490000000001</v>
      </c>
      <c r="Q590" s="16">
        <v>-1.1714</v>
      </c>
      <c r="R590" s="16">
        <v>0.29899999999999999</v>
      </c>
      <c r="S590" s="16">
        <v>5.0000000000000001E-4</v>
      </c>
      <c r="T590" s="16">
        <v>1E-4</v>
      </c>
      <c r="U590" s="16">
        <v>1.6870000000000001</v>
      </c>
      <c r="V590" s="16">
        <v>6.94</v>
      </c>
      <c r="W590" s="16">
        <v>1.254</v>
      </c>
      <c r="X590" s="16">
        <v>365.99900000000002</v>
      </c>
      <c r="Y590" s="16">
        <v>29.8599</v>
      </c>
      <c r="Z590" s="16">
        <v>5.5599999999999997E-2</v>
      </c>
      <c r="AA590" s="16">
        <v>3.9195899999999999E-2</v>
      </c>
      <c r="AB590" s="16">
        <v>0.52</v>
      </c>
      <c r="AC590" s="16">
        <v>17.329999999999998</v>
      </c>
      <c r="AD590" s="16">
        <v>40.869999999999997</v>
      </c>
      <c r="AE590" s="16">
        <v>0.2407</v>
      </c>
      <c r="AF590" s="16">
        <v>0.29699999999999999</v>
      </c>
      <c r="AG590" s="16">
        <v>16433</v>
      </c>
      <c r="AH590" s="16">
        <v>1.8800000000000001E-2</v>
      </c>
      <c r="AI590" s="16">
        <v>17.5</v>
      </c>
      <c r="AJ590" s="16">
        <v>62.9</v>
      </c>
      <c r="AK590" s="16">
        <v>-0.89280000000000004</v>
      </c>
      <c r="AL590" s="16">
        <v>-1.1476</v>
      </c>
      <c r="AM590" s="16">
        <v>-1.4995000000000001</v>
      </c>
      <c r="AN590" s="16">
        <v>-1.5878000000000001</v>
      </c>
      <c r="AO590" s="16">
        <v>-1.0161</v>
      </c>
      <c r="AP590" s="16">
        <v>-1.3151999999999999</v>
      </c>
      <c r="AR590" s="16">
        <f t="shared" si="49"/>
        <v>1</v>
      </c>
      <c r="AS590" s="5">
        <f t="shared" si="48"/>
        <v>-5.8571999999999846E-2</v>
      </c>
    </row>
    <row r="591" spans="1:45" x14ac:dyDescent="0.25">
      <c r="A591" s="16" t="s">
        <v>408</v>
      </c>
      <c r="B591" s="16" t="s">
        <v>26</v>
      </c>
      <c r="C591" s="16" t="s">
        <v>237</v>
      </c>
      <c r="D591" s="16">
        <v>2002</v>
      </c>
      <c r="E591" s="16" t="s">
        <v>1272</v>
      </c>
      <c r="F591" s="16" t="s">
        <v>590</v>
      </c>
      <c r="G591" s="10">
        <v>428.47699999999998</v>
      </c>
      <c r="H591" s="73">
        <v>6.0602369999999999</v>
      </c>
      <c r="I591" s="16">
        <v>3907612</v>
      </c>
      <c r="J591" s="71">
        <v>-1.2E-2</v>
      </c>
      <c r="K591" s="71">
        <v>0.91300000000000003</v>
      </c>
      <c r="L591" s="16">
        <v>-2.1713439999999999</v>
      </c>
      <c r="M591" s="16">
        <v>-0.52061519999999994</v>
      </c>
      <c r="N591" s="16">
        <v>-1.253725</v>
      </c>
      <c r="O591" s="16">
        <v>-0.7339656</v>
      </c>
      <c r="P591" s="16">
        <v>-1.0994539999999999</v>
      </c>
      <c r="Q591" s="16">
        <v>-1.2519340000000001</v>
      </c>
      <c r="R591" s="16">
        <v>0.30409999999999998</v>
      </c>
      <c r="S591" s="16">
        <v>2.9999999999999997E-4</v>
      </c>
      <c r="T591" s="16">
        <v>1E-4</v>
      </c>
      <c r="U591" s="16">
        <v>1.5196000000000001</v>
      </c>
      <c r="V591" s="16">
        <v>7.21</v>
      </c>
      <c r="W591" s="16">
        <v>1.258</v>
      </c>
      <c r="X591" s="16">
        <v>366.84699999999998</v>
      </c>
      <c r="Y591" s="16">
        <v>30.348800000000001</v>
      </c>
      <c r="Z591" s="16">
        <v>6.3600000000000004E-2</v>
      </c>
      <c r="AA591" s="16">
        <v>3.72539E-2</v>
      </c>
      <c r="AB591" s="16">
        <v>0.52</v>
      </c>
      <c r="AC591" s="16">
        <v>17.329999999999998</v>
      </c>
      <c r="AD591" s="16">
        <v>40.92</v>
      </c>
      <c r="AE591" s="16">
        <v>0.2389</v>
      </c>
      <c r="AF591" s="16">
        <v>0.33450000000000002</v>
      </c>
      <c r="AG591" s="16">
        <v>18168.3</v>
      </c>
      <c r="AH591" s="16">
        <v>1.8599999999999998E-2</v>
      </c>
      <c r="AI591" s="16">
        <v>17.8</v>
      </c>
      <c r="AJ591" s="16">
        <v>63.4</v>
      </c>
      <c r="AK591" s="16">
        <v>-1.0783</v>
      </c>
      <c r="AL591" s="16">
        <v>-1.1075999999999999</v>
      </c>
      <c r="AM591" s="16">
        <v>-1.6213</v>
      </c>
      <c r="AN591" s="16">
        <v>-1.8807</v>
      </c>
      <c r="AO591" s="16">
        <v>-1.1267</v>
      </c>
      <c r="AP591" s="16">
        <v>-1.133</v>
      </c>
      <c r="AR591" s="16">
        <f t="shared" si="49"/>
        <v>1</v>
      </c>
      <c r="AS591" s="5">
        <f t="shared" si="48"/>
        <v>-2.0410000000000039E-2</v>
      </c>
    </row>
    <row r="592" spans="1:45" x14ac:dyDescent="0.25">
      <c r="A592" s="16" t="s">
        <v>408</v>
      </c>
      <c r="B592" s="16" t="s">
        <v>26</v>
      </c>
      <c r="C592" s="16" t="s">
        <v>237</v>
      </c>
      <c r="D592" s="16">
        <v>2003</v>
      </c>
      <c r="E592" s="16" t="s">
        <v>1268</v>
      </c>
      <c r="F592" s="16" t="s">
        <v>590</v>
      </c>
      <c r="G592" s="10">
        <v>397.81099999999998</v>
      </c>
      <c r="H592" s="73">
        <v>5.9859780000000002</v>
      </c>
      <c r="I592" s="16">
        <v>3981665</v>
      </c>
      <c r="J592" s="71">
        <v>-3.2000000000000001E-2</v>
      </c>
      <c r="K592" s="71">
        <v>0.88500000000000001</v>
      </c>
      <c r="L592" s="16">
        <v>-2.1518950000000001</v>
      </c>
      <c r="M592" s="16">
        <v>-0.52265550000000005</v>
      </c>
      <c r="N592" s="16">
        <v>-1.23465</v>
      </c>
      <c r="O592" s="16">
        <v>-0.63810339999999999</v>
      </c>
      <c r="P592" s="16">
        <v>-1.089331</v>
      </c>
      <c r="Q592" s="16">
        <v>-1.3388389999999999</v>
      </c>
      <c r="R592" s="16">
        <v>0.29899999999999999</v>
      </c>
      <c r="S592" s="16">
        <v>2.5000000000000001E-4</v>
      </c>
      <c r="T592" s="16">
        <v>2.0000000000000001E-4</v>
      </c>
      <c r="U592" s="16">
        <v>1.5398000000000001</v>
      </c>
      <c r="V592" s="16">
        <v>7.48</v>
      </c>
      <c r="W592" s="16">
        <v>1.262</v>
      </c>
      <c r="X592" s="16">
        <v>368.55599999999998</v>
      </c>
      <c r="Y592" s="16">
        <v>30.837700000000002</v>
      </c>
      <c r="Z592" s="16">
        <v>6.7699999999999996E-2</v>
      </c>
      <c r="AA592" s="16">
        <v>-0.1911117</v>
      </c>
      <c r="AB592" s="16">
        <v>0.52</v>
      </c>
      <c r="AC592" s="16">
        <v>17.329999999999998</v>
      </c>
      <c r="AD592" s="16">
        <v>46.8</v>
      </c>
      <c r="AE592" s="16">
        <v>0.24809999999999999</v>
      </c>
      <c r="AF592" s="16">
        <v>1.0445</v>
      </c>
      <c r="AG592" s="16">
        <v>17674.400000000001</v>
      </c>
      <c r="AH592" s="16">
        <v>2.1100000000000001E-2</v>
      </c>
      <c r="AI592" s="16">
        <v>18.2</v>
      </c>
      <c r="AJ592" s="16">
        <v>63.8</v>
      </c>
      <c r="AK592" s="16">
        <v>-1.3016000000000001</v>
      </c>
      <c r="AL592" s="16">
        <v>-1.2251000000000001</v>
      </c>
      <c r="AM592" s="16">
        <v>-1.5664</v>
      </c>
      <c r="AN592" s="16">
        <v>-1.5878000000000001</v>
      </c>
      <c r="AO592" s="16">
        <v>-1.1420999999999999</v>
      </c>
      <c r="AP592" s="16">
        <v>-1.5734999999999999</v>
      </c>
      <c r="AR592" s="16">
        <f t="shared" si="49"/>
        <v>1</v>
      </c>
      <c r="AS592" s="5">
        <f t="shared" si="48"/>
        <v>1.9448999999999828E-2</v>
      </c>
    </row>
    <row r="593" spans="1:45" x14ac:dyDescent="0.25">
      <c r="A593" s="16" t="s">
        <v>408</v>
      </c>
      <c r="B593" s="16" t="s">
        <v>26</v>
      </c>
      <c r="C593" s="16" t="s">
        <v>237</v>
      </c>
      <c r="D593" s="16">
        <v>2004</v>
      </c>
      <c r="E593" s="16" t="s">
        <v>1279</v>
      </c>
      <c r="F593" s="16" t="s">
        <v>590</v>
      </c>
      <c r="G593" s="10">
        <v>414.03</v>
      </c>
      <c r="H593" s="73">
        <v>6.0259390000000002</v>
      </c>
      <c r="I593" s="16">
        <v>4055036</v>
      </c>
      <c r="J593" s="71">
        <v>-0.01</v>
      </c>
      <c r="K593" s="71">
        <v>0.876</v>
      </c>
      <c r="L593" s="16">
        <v>-2.1609609999999999</v>
      </c>
      <c r="M593" s="16">
        <v>-0.53949290000000005</v>
      </c>
      <c r="N593" s="16">
        <v>-1.2281789999999999</v>
      </c>
      <c r="O593" s="16">
        <v>-0.6485959</v>
      </c>
      <c r="P593" s="16">
        <v>-1.0802890000000001</v>
      </c>
      <c r="Q593" s="16">
        <v>-1.348206</v>
      </c>
      <c r="R593" s="16">
        <v>0.26779999999999998</v>
      </c>
      <c r="S593" s="16">
        <v>2.9999999999999997E-4</v>
      </c>
      <c r="T593" s="16">
        <v>2.0000000000000001E-4</v>
      </c>
      <c r="U593" s="16">
        <v>1.6245000000000001</v>
      </c>
      <c r="V593" s="16">
        <v>7.75</v>
      </c>
      <c r="W593" s="16">
        <v>1.266</v>
      </c>
      <c r="X593" s="16">
        <v>367.22699999999998</v>
      </c>
      <c r="Y593" s="16">
        <v>29.564900000000002</v>
      </c>
      <c r="Z593" s="16">
        <v>7.2300000000000003E-2</v>
      </c>
      <c r="AA593" s="16">
        <v>-0.21557950000000001</v>
      </c>
      <c r="AB593" s="16">
        <v>0.52</v>
      </c>
      <c r="AC593" s="16">
        <v>17.329999999999998</v>
      </c>
      <c r="AD593" s="16">
        <v>47.43</v>
      </c>
      <c r="AE593" s="16">
        <v>0.25679999999999997</v>
      </c>
      <c r="AF593" s="16">
        <v>1.5409999999999999</v>
      </c>
      <c r="AG593" s="16">
        <v>19244.3</v>
      </c>
      <c r="AH593" s="16">
        <v>1.9300000000000001E-2</v>
      </c>
      <c r="AI593" s="16">
        <v>18.5</v>
      </c>
      <c r="AJ593" s="16">
        <v>64.3</v>
      </c>
      <c r="AK593" s="16">
        <v>-1.3044</v>
      </c>
      <c r="AL593" s="16">
        <v>-1.3253999999999999</v>
      </c>
      <c r="AM593" s="16">
        <v>-1.5620000000000001</v>
      </c>
      <c r="AN593" s="16">
        <v>-1.4094</v>
      </c>
      <c r="AO593" s="16">
        <v>-1.1948000000000001</v>
      </c>
      <c r="AP593" s="16">
        <v>-1.6329</v>
      </c>
      <c r="AR593" s="16">
        <f t="shared" si="49"/>
        <v>1</v>
      </c>
      <c r="AS593" s="5">
        <f t="shared" si="48"/>
        <v>-9.0659999999997964E-3</v>
      </c>
    </row>
    <row r="594" spans="1:45" x14ac:dyDescent="0.25">
      <c r="A594" s="16" t="s">
        <v>408</v>
      </c>
      <c r="B594" s="16" t="s">
        <v>26</v>
      </c>
      <c r="C594" s="16" t="s">
        <v>237</v>
      </c>
      <c r="D594" s="16">
        <v>2005</v>
      </c>
      <c r="E594" s="16" t="s">
        <v>1270</v>
      </c>
      <c r="F594" s="16" t="s">
        <v>590</v>
      </c>
      <c r="G594" s="10">
        <v>410.41500000000002</v>
      </c>
      <c r="H594" s="73">
        <v>6.017169</v>
      </c>
      <c r="I594" s="16">
        <v>4127910</v>
      </c>
      <c r="J594" s="71">
        <v>1.2E-2</v>
      </c>
      <c r="K594" s="71">
        <v>0.88700000000000001</v>
      </c>
      <c r="L594" s="16">
        <v>-2.1446010000000002</v>
      </c>
      <c r="M594" s="16">
        <v>-0.56593499999999997</v>
      </c>
      <c r="N594" s="16">
        <v>-1.2225509999999999</v>
      </c>
      <c r="O594" s="16">
        <v>-0.68044090000000002</v>
      </c>
      <c r="P594" s="16">
        <v>-1.069091</v>
      </c>
      <c r="Q594" s="16">
        <v>-1.2669649999999999</v>
      </c>
      <c r="R594" s="16">
        <v>0.219</v>
      </c>
      <c r="S594" s="16">
        <v>3.5E-4</v>
      </c>
      <c r="T594" s="16">
        <v>2.0000000000000001E-4</v>
      </c>
      <c r="U594" s="16">
        <v>1.6364000000000001</v>
      </c>
      <c r="V594" s="16">
        <v>8.02</v>
      </c>
      <c r="W594" s="16">
        <v>1.27</v>
      </c>
      <c r="X594" s="16">
        <v>366.96499999999997</v>
      </c>
      <c r="Y594" s="16">
        <v>27.676100000000002</v>
      </c>
      <c r="Z594" s="16">
        <v>7.4800000000000005E-2</v>
      </c>
      <c r="AA594" s="16">
        <v>-0.2278133</v>
      </c>
      <c r="AB594" s="16">
        <v>0.52</v>
      </c>
      <c r="AC594" s="16">
        <v>17.329999999999998</v>
      </c>
      <c r="AD594" s="16">
        <v>47.744999999999997</v>
      </c>
      <c r="AE594" s="16">
        <v>0.2525</v>
      </c>
      <c r="AF594" s="16">
        <v>2.5247000000000002</v>
      </c>
      <c r="AG594" s="16">
        <v>19474.5</v>
      </c>
      <c r="AH594" s="16">
        <v>1.9449999999999999E-2</v>
      </c>
      <c r="AI594" s="16">
        <v>18.899999999999999</v>
      </c>
      <c r="AJ594" s="16">
        <v>64.8</v>
      </c>
      <c r="AK594" s="16">
        <v>-0.94389999999999996</v>
      </c>
      <c r="AL594" s="16">
        <v>-1.2031000000000001</v>
      </c>
      <c r="AM594" s="16">
        <v>-1.5947</v>
      </c>
      <c r="AN594" s="16">
        <v>-1.4211</v>
      </c>
      <c r="AO594" s="16">
        <v>-1.3254999999999999</v>
      </c>
      <c r="AP594" s="16">
        <v>-1.4802999999999999</v>
      </c>
      <c r="AR594" s="16">
        <f t="shared" si="49"/>
        <v>1</v>
      </c>
      <c r="AS594" s="5">
        <f t="shared" si="48"/>
        <v>1.6359999999999708E-2</v>
      </c>
    </row>
    <row r="595" spans="1:45" x14ac:dyDescent="0.25">
      <c r="A595" s="16" t="s">
        <v>408</v>
      </c>
      <c r="B595" s="16" t="s">
        <v>26</v>
      </c>
      <c r="C595" s="16" t="s">
        <v>237</v>
      </c>
      <c r="D595" s="16">
        <v>2006</v>
      </c>
      <c r="E595" s="16" t="s">
        <v>1263</v>
      </c>
      <c r="F595" s="16" t="s">
        <v>590</v>
      </c>
      <c r="G595" s="10">
        <v>422.43900000000002</v>
      </c>
      <c r="H595" s="73">
        <v>6.0460440000000002</v>
      </c>
      <c r="I595" s="16">
        <v>4201758</v>
      </c>
      <c r="J595" s="71">
        <v>3.5999999999999997E-2</v>
      </c>
      <c r="K595" s="71">
        <v>0.92</v>
      </c>
      <c r="L595" s="16">
        <v>-2.092063</v>
      </c>
      <c r="M595" s="16">
        <v>-0.52191259999999995</v>
      </c>
      <c r="N595" s="16">
        <v>-1.2607459999999999</v>
      </c>
      <c r="O595" s="16">
        <v>-0.52196569999999998</v>
      </c>
      <c r="P595" s="16">
        <v>-1.0637270000000001</v>
      </c>
      <c r="Q595" s="16">
        <v>-1.3262259999999999</v>
      </c>
      <c r="R595" s="16">
        <v>0.29899999999999999</v>
      </c>
      <c r="S595" s="16">
        <v>2.0000000000000001E-4</v>
      </c>
      <c r="T595" s="16">
        <v>2.9999999999999997E-4</v>
      </c>
      <c r="U595" s="16">
        <v>1.4151</v>
      </c>
      <c r="V595" s="16">
        <v>8.2780000000000005</v>
      </c>
      <c r="W595" s="16">
        <v>1.274</v>
      </c>
      <c r="X595" s="16">
        <v>363.71800000000002</v>
      </c>
      <c r="Y595" s="16">
        <v>36.174599999999998</v>
      </c>
      <c r="Z595" s="16">
        <v>6.8199999999999997E-2</v>
      </c>
      <c r="AA595" s="16">
        <v>-0.19188849999999999</v>
      </c>
      <c r="AB595" s="16">
        <v>0.52</v>
      </c>
      <c r="AC595" s="16">
        <v>17.329999999999998</v>
      </c>
      <c r="AD595" s="16">
        <v>46.82</v>
      </c>
      <c r="AE595" s="16">
        <v>0.14530000000000001</v>
      </c>
      <c r="AF595" s="16">
        <v>2.7281</v>
      </c>
      <c r="AG595" s="16">
        <v>19183.2</v>
      </c>
      <c r="AH595" s="16">
        <v>1.9300000000000001E-2</v>
      </c>
      <c r="AI595" s="16">
        <v>19.2</v>
      </c>
      <c r="AJ595" s="16">
        <v>65.2</v>
      </c>
      <c r="AK595" s="16">
        <v>-1.0435000000000001</v>
      </c>
      <c r="AL595" s="16">
        <v>-1.1053999999999999</v>
      </c>
      <c r="AM595" s="16">
        <v>-1.5223</v>
      </c>
      <c r="AN595" s="16">
        <v>-1.8359000000000001</v>
      </c>
      <c r="AO595" s="16">
        <v>-1.27</v>
      </c>
      <c r="AP595" s="16">
        <v>-1.5730999999999999</v>
      </c>
      <c r="AR595" s="16">
        <f t="shared" si="49"/>
        <v>1</v>
      </c>
      <c r="AS595" s="5">
        <f t="shared" si="48"/>
        <v>5.2538000000000196E-2</v>
      </c>
    </row>
    <row r="596" spans="1:45" x14ac:dyDescent="0.25">
      <c r="A596" s="16" t="s">
        <v>408</v>
      </c>
      <c r="B596" s="16" t="s">
        <v>26</v>
      </c>
      <c r="C596" s="16" t="s">
        <v>237</v>
      </c>
      <c r="D596" s="16">
        <v>2007</v>
      </c>
      <c r="E596" s="16" t="s">
        <v>1266</v>
      </c>
      <c r="F596" s="16" t="s">
        <v>590</v>
      </c>
      <c r="G596" s="10">
        <v>434.25</v>
      </c>
      <c r="H596" s="73">
        <v>6.0736220000000003</v>
      </c>
      <c r="I596" s="16">
        <v>4275800</v>
      </c>
      <c r="J596" s="71">
        <v>2.8000000000000001E-2</v>
      </c>
      <c r="K596" s="71">
        <v>0.94599999999999995</v>
      </c>
      <c r="L596" s="16">
        <v>-2.115974</v>
      </c>
      <c r="M596" s="16">
        <v>-0.55773530000000004</v>
      </c>
      <c r="N596" s="16">
        <v>-1.243541</v>
      </c>
      <c r="O596" s="16">
        <v>-0.55648180000000003</v>
      </c>
      <c r="P596" s="16">
        <v>-1.0388170000000001</v>
      </c>
      <c r="Q596" s="16">
        <v>-1.353494</v>
      </c>
      <c r="R596" s="16">
        <v>0.2316</v>
      </c>
      <c r="S596" s="16">
        <v>6.9999999999999999E-4</v>
      </c>
      <c r="T596" s="16">
        <v>2.0000000000000001E-4</v>
      </c>
      <c r="U596" s="16">
        <v>1.3129</v>
      </c>
      <c r="V596" s="16">
        <v>8.5359999999999996</v>
      </c>
      <c r="W596" s="16">
        <v>1.278</v>
      </c>
      <c r="X596" s="16">
        <v>367.19299999999998</v>
      </c>
      <c r="Y596" s="16">
        <v>36.1509</v>
      </c>
      <c r="Z596" s="16">
        <v>4.5199999999999997E-2</v>
      </c>
      <c r="AA596" s="16">
        <v>-0.21829809999999999</v>
      </c>
      <c r="AB596" s="16">
        <v>0.52</v>
      </c>
      <c r="AC596" s="16">
        <v>17.329999999999998</v>
      </c>
      <c r="AD596" s="16">
        <v>47.5</v>
      </c>
      <c r="AE596" s="16">
        <v>0.14399999999999999</v>
      </c>
      <c r="AF596" s="16">
        <v>8.2788000000000004</v>
      </c>
      <c r="AG596" s="16">
        <v>19858.8</v>
      </c>
      <c r="AH596" s="16">
        <v>1.865E-2</v>
      </c>
      <c r="AI596" s="16">
        <v>19.600000000000001</v>
      </c>
      <c r="AJ596" s="16">
        <v>65.7</v>
      </c>
      <c r="AK596" s="16">
        <v>-1.1128</v>
      </c>
      <c r="AL596" s="16">
        <v>-1.0854999999999999</v>
      </c>
      <c r="AM596" s="16">
        <v>-1.5631999999999999</v>
      </c>
      <c r="AN596" s="16">
        <v>-1.8263</v>
      </c>
      <c r="AO596" s="16">
        <v>-1.3037000000000001</v>
      </c>
      <c r="AP596" s="16">
        <v>-1.6084000000000001</v>
      </c>
      <c r="AR596" s="16">
        <f t="shared" si="49"/>
        <v>1</v>
      </c>
      <c r="AS596" s="5">
        <f t="shared" si="48"/>
        <v>-2.3911000000000016E-2</v>
      </c>
    </row>
    <row r="597" spans="1:45" x14ac:dyDescent="0.25">
      <c r="A597" s="16" t="s">
        <v>408</v>
      </c>
      <c r="B597" s="16" t="s">
        <v>26</v>
      </c>
      <c r="C597" s="16" t="s">
        <v>237</v>
      </c>
      <c r="D597" s="16">
        <v>2008</v>
      </c>
      <c r="E597" s="16" t="s">
        <v>1288</v>
      </c>
      <c r="F597" s="16" t="s">
        <v>590</v>
      </c>
      <c r="G597" s="10">
        <v>436.07400000000001</v>
      </c>
      <c r="H597" s="73">
        <v>6.0778109999999996</v>
      </c>
      <c r="I597" s="16">
        <v>4345386</v>
      </c>
      <c r="J597" s="71">
        <v>1.4999999999999999E-2</v>
      </c>
      <c r="K597" s="71">
        <v>0.96</v>
      </c>
      <c r="L597" s="16">
        <v>-2.0230130000000002</v>
      </c>
      <c r="M597" s="16">
        <v>-0.53192649999999997</v>
      </c>
      <c r="N597" s="16">
        <v>-1.229849</v>
      </c>
      <c r="O597" s="16">
        <v>-0.51890959999999997</v>
      </c>
      <c r="P597" s="16">
        <v>-1.016165</v>
      </c>
      <c r="Q597" s="16">
        <v>-1.242076</v>
      </c>
      <c r="R597" s="16">
        <v>0.2782</v>
      </c>
      <c r="S597" s="16">
        <v>8.0000000000000004E-4</v>
      </c>
      <c r="T597" s="16">
        <v>2.0000000000000001E-4</v>
      </c>
      <c r="U597" s="16">
        <v>1.29</v>
      </c>
      <c r="V597" s="16">
        <v>8.7940000000000005</v>
      </c>
      <c r="W597" s="16">
        <v>1.282</v>
      </c>
      <c r="X597" s="16">
        <v>368.81</v>
      </c>
      <c r="Y597" s="16">
        <v>36.248399999999997</v>
      </c>
      <c r="Z597" s="16">
        <v>4.7500000000000001E-2</v>
      </c>
      <c r="AA597" s="16">
        <v>-0.30995499999999998</v>
      </c>
      <c r="AB597" s="16">
        <v>0.52</v>
      </c>
      <c r="AC597" s="16">
        <v>17.329999999999998</v>
      </c>
      <c r="AD597" s="16">
        <v>49.86</v>
      </c>
      <c r="AE597" s="16">
        <v>0.14269999999999999</v>
      </c>
      <c r="AF597" s="16">
        <v>13.6197</v>
      </c>
      <c r="AG597" s="16">
        <v>19976.5</v>
      </c>
      <c r="AH597" s="16">
        <v>1.6500000000000001E-2</v>
      </c>
      <c r="AI597" s="16">
        <v>19.899999999999999</v>
      </c>
      <c r="AJ597" s="16">
        <v>66.2</v>
      </c>
      <c r="AK597" s="16">
        <v>-1.0132000000000001</v>
      </c>
      <c r="AL597" s="16">
        <v>-0.97750000000000004</v>
      </c>
      <c r="AM597" s="16">
        <v>-1.4008</v>
      </c>
      <c r="AN597" s="16">
        <v>-1.8265</v>
      </c>
      <c r="AO597" s="16">
        <v>-1.2181</v>
      </c>
      <c r="AP597" s="16">
        <v>-1.4394</v>
      </c>
      <c r="AR597" s="16">
        <f t="shared" si="49"/>
        <v>1</v>
      </c>
      <c r="AS597" s="5">
        <f t="shared" si="48"/>
        <v>9.2960999999999849E-2</v>
      </c>
    </row>
    <row r="598" spans="1:45" x14ac:dyDescent="0.25">
      <c r="A598" s="16" t="s">
        <v>408</v>
      </c>
      <c r="B598" s="16" t="s">
        <v>26</v>
      </c>
      <c r="C598" s="16" t="s">
        <v>237</v>
      </c>
      <c r="D598" s="16">
        <v>2009</v>
      </c>
      <c r="E598" s="16" t="s">
        <v>1277</v>
      </c>
      <c r="F598" s="16" t="s">
        <v>590</v>
      </c>
      <c r="G598" s="10">
        <v>437.601</v>
      </c>
      <c r="H598" s="73">
        <v>6.0813079999999999</v>
      </c>
      <c r="I598" s="16">
        <v>4404230</v>
      </c>
      <c r="J598" s="71">
        <v>1.2E-2</v>
      </c>
      <c r="K598" s="71">
        <v>0.97199999999999998</v>
      </c>
      <c r="L598" s="16">
        <v>-2.0207600000000001</v>
      </c>
      <c r="M598" s="16">
        <v>-0.52227730000000006</v>
      </c>
      <c r="N598" s="16">
        <v>-1.2351780000000001</v>
      </c>
      <c r="O598" s="16">
        <v>-0.5665597</v>
      </c>
      <c r="P598" s="16">
        <v>-0.98192880000000005</v>
      </c>
      <c r="Q598" s="16">
        <v>-1.2267749999999999</v>
      </c>
      <c r="R598" s="16">
        <v>0.29899999999999999</v>
      </c>
      <c r="S598" s="16">
        <v>3.5E-4</v>
      </c>
      <c r="T598" s="16">
        <v>2.0000000000000001E-4</v>
      </c>
      <c r="U598" s="16">
        <v>1.3036000000000001</v>
      </c>
      <c r="V598" s="16">
        <v>9.0519999999999996</v>
      </c>
      <c r="W598" s="16">
        <v>1.286</v>
      </c>
      <c r="X598" s="16">
        <v>366.84300000000002</v>
      </c>
      <c r="Y598" s="16">
        <v>34.074300000000001</v>
      </c>
      <c r="Z598" s="16">
        <v>5.3100000000000001E-2</v>
      </c>
      <c r="AA598" s="16">
        <v>-0.27674880000000002</v>
      </c>
      <c r="AB598" s="16">
        <v>0.52</v>
      </c>
      <c r="AC598" s="16">
        <v>17.329999999999998</v>
      </c>
      <c r="AD598" s="16">
        <v>49.005000000000003</v>
      </c>
      <c r="AE598" s="16">
        <v>8.3500000000000005E-2</v>
      </c>
      <c r="AF598" s="16">
        <v>20.243600000000001</v>
      </c>
      <c r="AG598" s="16">
        <v>20552.599999999999</v>
      </c>
      <c r="AH598" s="16">
        <v>3.1800000000000002E-2</v>
      </c>
      <c r="AI598" s="16">
        <v>20.3</v>
      </c>
      <c r="AJ598" s="16">
        <v>66.7</v>
      </c>
      <c r="AK598" s="16">
        <v>-1.0064</v>
      </c>
      <c r="AL598" s="16">
        <v>-0.90720000000000001</v>
      </c>
      <c r="AM598" s="16">
        <v>-1.4237</v>
      </c>
      <c r="AN598" s="16">
        <v>-1.8827</v>
      </c>
      <c r="AO598" s="16">
        <v>-1.254</v>
      </c>
      <c r="AP598" s="16">
        <v>-1.3210999999999999</v>
      </c>
      <c r="AR598" s="16">
        <f t="shared" si="49"/>
        <v>1</v>
      </c>
      <c r="AS598" s="5">
        <f t="shared" si="48"/>
        <v>2.2530000000000605E-3</v>
      </c>
    </row>
    <row r="599" spans="1:45" x14ac:dyDescent="0.25">
      <c r="A599" s="16" t="s">
        <v>408</v>
      </c>
      <c r="B599" s="16" t="s">
        <v>26</v>
      </c>
      <c r="C599" s="16" t="s">
        <v>237</v>
      </c>
      <c r="D599" s="16">
        <v>2010</v>
      </c>
      <c r="E599" s="16" t="s">
        <v>1271</v>
      </c>
      <c r="F599" s="16" t="s">
        <v>590</v>
      </c>
      <c r="G599" s="10">
        <v>446.44299999999998</v>
      </c>
      <c r="H599" s="73">
        <v>6.1013130000000002</v>
      </c>
      <c r="I599" s="16">
        <v>4448525</v>
      </c>
      <c r="J599" s="71">
        <v>2.1000000000000001E-2</v>
      </c>
      <c r="K599" s="71">
        <v>0.99299999999999999</v>
      </c>
      <c r="L599" s="16">
        <v>-2.0411329999999999</v>
      </c>
      <c r="M599" s="16">
        <v>-0.54636470000000004</v>
      </c>
      <c r="N599" s="16">
        <v>-1.213233</v>
      </c>
      <c r="O599" s="16">
        <v>-0.62472430000000001</v>
      </c>
      <c r="P599" s="16">
        <v>-0.96716959999999996</v>
      </c>
      <c r="Q599" s="16">
        <v>-1.2259690000000001</v>
      </c>
      <c r="R599" s="16">
        <v>0.2535</v>
      </c>
      <c r="S599" s="16">
        <v>2.9999999999999997E-4</v>
      </c>
      <c r="T599" s="16">
        <v>2.9999999999999997E-4</v>
      </c>
      <c r="U599" s="16">
        <v>1.2045999999999999</v>
      </c>
      <c r="V599" s="16">
        <v>9.31</v>
      </c>
      <c r="W599" s="16">
        <v>1.29</v>
      </c>
      <c r="X599" s="16">
        <v>371.00900000000001</v>
      </c>
      <c r="Y599" s="16">
        <v>31.270499999999998</v>
      </c>
      <c r="Z599" s="16">
        <v>6.4500000000000002E-2</v>
      </c>
      <c r="AA599" s="16">
        <v>-0.2206283</v>
      </c>
      <c r="AB599" s="16">
        <v>0.52</v>
      </c>
      <c r="AC599" s="16">
        <v>17.329999999999998</v>
      </c>
      <c r="AD599" s="16">
        <v>47.56</v>
      </c>
      <c r="AE599" s="16">
        <v>2.1399999999999999E-2</v>
      </c>
      <c r="AF599" s="16">
        <v>22.511500000000002</v>
      </c>
      <c r="AG599" s="16">
        <v>22252.400000000001</v>
      </c>
      <c r="AH599" s="16">
        <v>3.1199999999999999E-2</v>
      </c>
      <c r="AI599" s="16">
        <v>20.7</v>
      </c>
      <c r="AJ599" s="16">
        <v>67.2</v>
      </c>
      <c r="AK599" s="16">
        <v>-1.1235999999999999</v>
      </c>
      <c r="AL599" s="16">
        <v>-0.83760000000000001</v>
      </c>
      <c r="AM599" s="16">
        <v>-1.3915</v>
      </c>
      <c r="AN599" s="16">
        <v>-2.0082</v>
      </c>
      <c r="AO599" s="16">
        <v>-1.1513</v>
      </c>
      <c r="AP599" s="16">
        <v>-1.294</v>
      </c>
      <c r="AR599" s="16">
        <f t="shared" si="49"/>
        <v>1</v>
      </c>
      <c r="AS599" s="5">
        <f t="shared" si="48"/>
        <v>-2.0372999999999752E-2</v>
      </c>
    </row>
    <row r="600" spans="1:45" x14ac:dyDescent="0.25">
      <c r="A600" s="16" t="s">
        <v>408</v>
      </c>
      <c r="B600" s="16" t="s">
        <v>26</v>
      </c>
      <c r="C600" s="16" t="s">
        <v>237</v>
      </c>
      <c r="D600" s="16">
        <v>2011</v>
      </c>
      <c r="E600" s="16" t="s">
        <v>1281</v>
      </c>
      <c r="F600" s="16" t="s">
        <v>590</v>
      </c>
      <c r="G600" s="10">
        <v>458.33300000000003</v>
      </c>
      <c r="H600" s="73">
        <v>6.1275950000000003</v>
      </c>
      <c r="I600" s="16">
        <v>4476153</v>
      </c>
      <c r="J600" s="71">
        <v>7.0000000000000001E-3</v>
      </c>
      <c r="K600" s="71">
        <v>1</v>
      </c>
      <c r="L600" s="16">
        <v>-1.9827109999999999</v>
      </c>
      <c r="M600" s="16">
        <v>-0.52002159999999997</v>
      </c>
      <c r="N600" s="16">
        <v>-1.1974849999999999</v>
      </c>
      <c r="O600" s="16">
        <v>-0.59745870000000001</v>
      </c>
      <c r="P600" s="16">
        <v>-0.95963849999999995</v>
      </c>
      <c r="Q600" s="16">
        <v>-1.1702319999999999</v>
      </c>
      <c r="R600" s="16">
        <v>0.29899999999999999</v>
      </c>
      <c r="S600" s="16">
        <v>6.9999999999999999E-4</v>
      </c>
      <c r="T600" s="16">
        <v>2.9999999999999997E-4</v>
      </c>
      <c r="U600" s="16">
        <v>1.2285999999999999</v>
      </c>
      <c r="V600" s="16">
        <v>9.8480000000000008</v>
      </c>
      <c r="W600" s="16">
        <v>1.272</v>
      </c>
      <c r="X600" s="16">
        <v>371.43900000000002</v>
      </c>
      <c r="Y600" s="16">
        <v>31.127600000000001</v>
      </c>
      <c r="Z600" s="16">
        <v>6.6600000000000006E-2</v>
      </c>
      <c r="AA600" s="16">
        <v>-0.2983036</v>
      </c>
      <c r="AB600" s="16">
        <v>0.52</v>
      </c>
      <c r="AC600" s="16">
        <v>17.329999999999998</v>
      </c>
      <c r="AD600" s="16">
        <v>49.56</v>
      </c>
      <c r="AE600" s="16">
        <v>1.84E-2</v>
      </c>
      <c r="AF600" s="16">
        <v>22.371400000000001</v>
      </c>
      <c r="AG600" s="16">
        <v>22888</v>
      </c>
      <c r="AH600" s="16">
        <v>3.0200000000000001E-2</v>
      </c>
      <c r="AI600" s="16">
        <v>21.1</v>
      </c>
      <c r="AJ600" s="16">
        <v>67.7</v>
      </c>
      <c r="AK600" s="16">
        <v>-1.1085</v>
      </c>
      <c r="AL600" s="16">
        <v>-0.84399999999999997</v>
      </c>
      <c r="AM600" s="16">
        <v>-1.2806999999999999</v>
      </c>
      <c r="AN600" s="16">
        <v>-1.7816000000000001</v>
      </c>
      <c r="AO600" s="16">
        <v>-1.1783999999999999</v>
      </c>
      <c r="AP600" s="16">
        <v>-1.2726999999999999</v>
      </c>
      <c r="AR600" s="16">
        <f t="shared" si="49"/>
        <v>1</v>
      </c>
      <c r="AS600" s="5">
        <f t="shared" si="48"/>
        <v>5.8421999999999974E-2</v>
      </c>
    </row>
    <row r="601" spans="1:45" x14ac:dyDescent="0.25">
      <c r="A601" s="16" t="s">
        <v>408</v>
      </c>
      <c r="B601" s="16" t="s">
        <v>26</v>
      </c>
      <c r="C601" s="16" t="s">
        <v>237</v>
      </c>
      <c r="D601" s="16">
        <v>2012</v>
      </c>
      <c r="E601" s="16" t="s">
        <v>1285</v>
      </c>
      <c r="F601" s="16" t="s">
        <v>590</v>
      </c>
      <c r="G601" s="10">
        <v>475.66699999999997</v>
      </c>
      <c r="H601" s="73">
        <v>6.1647189999999998</v>
      </c>
      <c r="I601" s="16">
        <v>4490416</v>
      </c>
      <c r="J601" s="71">
        <v>1.4E-2</v>
      </c>
      <c r="K601" s="71">
        <v>1.014</v>
      </c>
      <c r="L601" s="16">
        <v>-1.9685950000000001</v>
      </c>
      <c r="M601" s="16">
        <v>-0.54549340000000002</v>
      </c>
      <c r="N601" s="16">
        <v>-1.2092989999999999</v>
      </c>
      <c r="O601" s="16">
        <v>-0.46471849999999998</v>
      </c>
      <c r="P601" s="16">
        <v>-0.94411820000000002</v>
      </c>
      <c r="Q601" s="16">
        <v>-1.2595989999999999</v>
      </c>
      <c r="R601" s="16">
        <v>0.25230000000000002</v>
      </c>
      <c r="S601" s="16">
        <v>9.5E-4</v>
      </c>
      <c r="T601" s="16">
        <v>2.0000000000000001E-4</v>
      </c>
      <c r="U601" s="16">
        <v>1.0868</v>
      </c>
      <c r="V601" s="16">
        <v>10.385999999999999</v>
      </c>
      <c r="W601" s="16">
        <v>1.254</v>
      </c>
      <c r="X601" s="16">
        <v>370.28100000000001</v>
      </c>
      <c r="Y601" s="16">
        <v>36.287100000000002</v>
      </c>
      <c r="Z601" s="16">
        <v>6.0499999999999998E-2</v>
      </c>
      <c r="AA601" s="16">
        <v>-0.39539780000000002</v>
      </c>
      <c r="AB601" s="16">
        <v>0.52</v>
      </c>
      <c r="AC601" s="16">
        <v>17.329999999999998</v>
      </c>
      <c r="AD601" s="16">
        <v>52.06</v>
      </c>
      <c r="AE601" s="16">
        <v>1.8200000000000001E-2</v>
      </c>
      <c r="AF601" s="16">
        <v>25.260999999999999</v>
      </c>
      <c r="AG601" s="16">
        <v>22109</v>
      </c>
      <c r="AH601" s="16">
        <v>2.81E-2</v>
      </c>
      <c r="AI601" s="16">
        <v>21.5</v>
      </c>
      <c r="AJ601" s="16">
        <v>68.2</v>
      </c>
      <c r="AK601" s="16">
        <v>-1.2625999999999999</v>
      </c>
      <c r="AL601" s="16">
        <v>-0.87929999999999997</v>
      </c>
      <c r="AM601" s="16">
        <v>-1.4504999999999999</v>
      </c>
      <c r="AN601" s="16">
        <v>-1.8720000000000001</v>
      </c>
      <c r="AO601" s="16">
        <v>-1.0750999999999999</v>
      </c>
      <c r="AP601" s="16">
        <v>-1.4381999999999999</v>
      </c>
      <c r="AR601" s="16">
        <f t="shared" si="49"/>
        <v>1</v>
      </c>
      <c r="AS601" s="5">
        <f t="shared" si="48"/>
        <v>1.4115999999999795E-2</v>
      </c>
    </row>
    <row r="602" spans="1:45" x14ac:dyDescent="0.25">
      <c r="A602" s="16" t="s">
        <v>408</v>
      </c>
      <c r="B602" s="16" t="s">
        <v>26</v>
      </c>
      <c r="C602" s="16" t="s">
        <v>237</v>
      </c>
      <c r="D602" s="16">
        <v>2013</v>
      </c>
      <c r="E602" s="16" t="s">
        <v>1264</v>
      </c>
      <c r="F602" s="16" t="s">
        <v>590</v>
      </c>
      <c r="G602" s="10">
        <v>300.48</v>
      </c>
      <c r="H602" s="73">
        <v>5.7053799999999999</v>
      </c>
      <c r="I602" s="16">
        <v>4499653</v>
      </c>
      <c r="J602" s="71">
        <v>-0.439</v>
      </c>
      <c r="K602" s="71">
        <v>0.65400000000000003</v>
      </c>
      <c r="L602" s="16">
        <v>-2.0667800000000001</v>
      </c>
      <c r="M602" s="16">
        <v>-0.51723839999999999</v>
      </c>
      <c r="N602" s="16">
        <v>-1.2060340000000001</v>
      </c>
      <c r="O602" s="16">
        <v>-0.50814309999999996</v>
      </c>
      <c r="P602" s="16">
        <v>-0.92765450000000005</v>
      </c>
      <c r="Q602" s="16">
        <v>-1.491546</v>
      </c>
      <c r="R602" s="16">
        <v>0.30409999999999998</v>
      </c>
      <c r="S602" s="16">
        <v>6.9999999999999999E-4</v>
      </c>
      <c r="T602" s="16">
        <v>2.9999999999999997E-4</v>
      </c>
      <c r="U602" s="16">
        <v>1.0322</v>
      </c>
      <c r="V602" s="16">
        <v>10.923999999999999</v>
      </c>
      <c r="W602" s="16">
        <v>1.236</v>
      </c>
      <c r="X602" s="16">
        <v>370.05</v>
      </c>
      <c r="Y602" s="16">
        <v>35.151400000000002</v>
      </c>
      <c r="Z602" s="16">
        <v>5.5300000000000002E-2</v>
      </c>
      <c r="AA602" s="16">
        <v>-0.36821140000000002</v>
      </c>
      <c r="AB602" s="16">
        <v>0.52</v>
      </c>
      <c r="AC602" s="16">
        <v>17.329999999999998</v>
      </c>
      <c r="AD602" s="16">
        <v>51.36</v>
      </c>
      <c r="AE602" s="16">
        <v>1.7299999999999999E-2</v>
      </c>
      <c r="AF602" s="16">
        <v>29.4666</v>
      </c>
      <c r="AG602" s="16">
        <v>26398.2</v>
      </c>
      <c r="AH602" s="16">
        <v>2.7699999999999999E-2</v>
      </c>
      <c r="AI602" s="16">
        <v>21.6</v>
      </c>
      <c r="AJ602" s="16">
        <v>68.3</v>
      </c>
      <c r="AK602" s="16">
        <v>-1.5125999999999999</v>
      </c>
      <c r="AL602" s="16">
        <v>-1.0236000000000001</v>
      </c>
      <c r="AM602" s="16">
        <v>-1.6144000000000001</v>
      </c>
      <c r="AN602" s="16">
        <v>-2.1796000000000002</v>
      </c>
      <c r="AO602" s="16">
        <v>-1.1695</v>
      </c>
      <c r="AP602" s="16">
        <v>-1.8164</v>
      </c>
      <c r="AR602" s="16">
        <f t="shared" si="49"/>
        <v>1</v>
      </c>
      <c r="AS602" s="5">
        <f t="shared" si="48"/>
        <v>-9.8184999999999967E-2</v>
      </c>
    </row>
    <row r="603" spans="1:45" x14ac:dyDescent="0.25">
      <c r="A603" s="16" t="s">
        <v>408</v>
      </c>
      <c r="B603" s="16" t="s">
        <v>26</v>
      </c>
      <c r="C603" s="16" t="s">
        <v>237</v>
      </c>
      <c r="D603" s="16">
        <v>2014</v>
      </c>
      <c r="E603" s="16" t="s">
        <v>1287</v>
      </c>
      <c r="F603" s="16" t="s">
        <v>590</v>
      </c>
      <c r="G603" s="10">
        <v>302.54599999999999</v>
      </c>
      <c r="H603" s="73">
        <v>5.7122339999999996</v>
      </c>
      <c r="I603" s="16">
        <v>4515392</v>
      </c>
      <c r="J603" s="71">
        <v>7.0000000000000001E-3</v>
      </c>
      <c r="K603" s="71">
        <v>0.65900000000000003</v>
      </c>
      <c r="L603" s="16">
        <v>-2.0789439999999999</v>
      </c>
      <c r="M603" s="16">
        <v>-0.52189909999999995</v>
      </c>
      <c r="N603" s="16">
        <v>-1.1893860000000001</v>
      </c>
      <c r="O603" s="16">
        <v>-0.39288200000000001</v>
      </c>
      <c r="P603" s="16">
        <v>-0.94352400000000003</v>
      </c>
      <c r="Q603" s="16">
        <v>-1.639743</v>
      </c>
      <c r="R603" s="16">
        <v>0.29899999999999999</v>
      </c>
      <c r="S603" s="16">
        <v>4.4999999999999999E-4</v>
      </c>
      <c r="T603" s="16">
        <v>2.0000000000000001E-4</v>
      </c>
      <c r="U603" s="16">
        <v>0.97770000000000001</v>
      </c>
      <c r="V603" s="16">
        <v>11.462</v>
      </c>
      <c r="W603" s="16">
        <v>1.218</v>
      </c>
      <c r="X603" s="16">
        <v>371.916</v>
      </c>
      <c r="Y603" s="16">
        <v>39.224400000000003</v>
      </c>
      <c r="Z603" s="16">
        <v>5.4699999999999999E-2</v>
      </c>
      <c r="AA603" s="16">
        <v>-0.45248909999999998</v>
      </c>
      <c r="AB603" s="16">
        <v>0.52</v>
      </c>
      <c r="AC603" s="16">
        <v>17.329999999999998</v>
      </c>
      <c r="AD603" s="16">
        <v>53.53</v>
      </c>
      <c r="AE603" s="16">
        <v>1.7000000000000001E-2</v>
      </c>
      <c r="AF603" s="16">
        <v>24.5396</v>
      </c>
      <c r="AG603" s="16">
        <v>21313.8</v>
      </c>
      <c r="AH603" s="16">
        <v>2.7349999999999999E-2</v>
      </c>
      <c r="AI603" s="16">
        <v>21.7</v>
      </c>
      <c r="AJ603" s="16">
        <v>68.400000000000006</v>
      </c>
      <c r="AK603" s="16">
        <v>-1.4213</v>
      </c>
      <c r="AL603" s="16">
        <v>-1.1501999999999999</v>
      </c>
      <c r="AM603" s="16">
        <v>-1.8673999999999999</v>
      </c>
      <c r="AN603" s="16">
        <v>-2.6871999999999998</v>
      </c>
      <c r="AO603" s="16">
        <v>-1.3601000000000001</v>
      </c>
      <c r="AP603" s="16">
        <v>-1.7277</v>
      </c>
      <c r="AR603" s="16">
        <f t="shared" si="49"/>
        <v>1</v>
      </c>
      <c r="AS603" s="5">
        <f t="shared" si="48"/>
        <v>-1.2163999999999842E-2</v>
      </c>
    </row>
    <row r="604" spans="1:45" x14ac:dyDescent="0.25">
      <c r="A604" s="16" t="s">
        <v>414</v>
      </c>
      <c r="B604" s="16" t="s">
        <v>27</v>
      </c>
      <c r="C604" s="16" t="s">
        <v>236</v>
      </c>
      <c r="D604" s="16">
        <v>1985</v>
      </c>
      <c r="E604" s="16" t="s">
        <v>1230</v>
      </c>
      <c r="F604" s="16" t="s">
        <v>414</v>
      </c>
      <c r="G604" s="10">
        <v>34345.599999999999</v>
      </c>
      <c r="H604" s="73">
        <v>10.444229999999999</v>
      </c>
      <c r="I604" s="16" t="s">
        <v>6700</v>
      </c>
      <c r="K604" s="71">
        <v>0.98599999999999999</v>
      </c>
      <c r="L604" s="16">
        <v>3.6422979999999998</v>
      </c>
      <c r="M604" s="16">
        <v>1.6313880000000001</v>
      </c>
      <c r="N604" s="16">
        <v>1.1170850000000001</v>
      </c>
      <c r="O604" s="16">
        <v>1.5931740000000001</v>
      </c>
      <c r="P604" s="16">
        <v>1.9126320000000001</v>
      </c>
      <c r="Q604" s="16">
        <v>1.892279</v>
      </c>
      <c r="R604" s="16">
        <v>1.8423</v>
      </c>
      <c r="S604" s="16">
        <v>0.18940000000000001</v>
      </c>
      <c r="T604" s="16">
        <v>6.4199999999999993E-2</v>
      </c>
      <c r="U604" s="16">
        <v>6.2389000000000001</v>
      </c>
      <c r="V604" s="16">
        <v>24.8</v>
      </c>
      <c r="W604" s="16">
        <v>9.4</v>
      </c>
      <c r="X604" s="16">
        <v>524.51</v>
      </c>
      <c r="Y604" s="16">
        <v>85.223299999999995</v>
      </c>
      <c r="Z604" s="16">
        <v>0.502</v>
      </c>
      <c r="AA604" s="16">
        <v>-0.92107159999999999</v>
      </c>
      <c r="AB604" s="16">
        <v>0.28000000000000003</v>
      </c>
      <c r="AC604" s="16">
        <v>5</v>
      </c>
      <c r="AD604" s="16">
        <v>46.78</v>
      </c>
      <c r="AE604" s="16">
        <v>48.293300000000002</v>
      </c>
      <c r="AF604" s="16">
        <v>4.6399999999999997E-2</v>
      </c>
      <c r="AG604" s="43">
        <v>1800000</v>
      </c>
      <c r="AH604" s="16">
        <v>1.2836000000000001</v>
      </c>
      <c r="AI604" s="16">
        <v>99.8</v>
      </c>
      <c r="AJ604" s="16">
        <v>99.8</v>
      </c>
      <c r="AK604" s="16">
        <v>1.76</v>
      </c>
      <c r="AL604" s="16">
        <v>2.4323999999999999</v>
      </c>
      <c r="AM604" s="16">
        <v>2.1251000000000002</v>
      </c>
      <c r="AN604" s="16">
        <v>0.95489999999999997</v>
      </c>
      <c r="AO604" s="16">
        <v>1.2822</v>
      </c>
      <c r="AP604" s="16">
        <v>1.5467</v>
      </c>
      <c r="AQ604" s="16">
        <v>1.5737000000000001</v>
      </c>
      <c r="AR604" s="16">
        <f t="shared" si="49"/>
        <v>1</v>
      </c>
      <c r="AS604" s="5">
        <f t="shared" si="48"/>
        <v>0</v>
      </c>
    </row>
    <row r="605" spans="1:45" x14ac:dyDescent="0.25">
      <c r="A605" s="16" t="s">
        <v>414</v>
      </c>
      <c r="B605" s="16" t="s">
        <v>27</v>
      </c>
      <c r="C605" s="16" t="s">
        <v>236</v>
      </c>
      <c r="D605" s="16">
        <v>1986</v>
      </c>
      <c r="E605" s="16" t="s">
        <v>1243</v>
      </c>
      <c r="F605" s="16" t="s">
        <v>414</v>
      </c>
      <c r="G605" s="10">
        <v>34737.300000000003</v>
      </c>
      <c r="H605" s="73">
        <v>10.45557</v>
      </c>
      <c r="I605" s="16" t="s">
        <v>6700</v>
      </c>
      <c r="J605" s="71">
        <v>-1.6E-2</v>
      </c>
      <c r="K605" s="71">
        <v>0.97099999999999997</v>
      </c>
      <c r="L605" s="16">
        <v>3.734607</v>
      </c>
      <c r="M605" s="16">
        <v>1.777566</v>
      </c>
      <c r="N605" s="16">
        <v>1.134754</v>
      </c>
      <c r="O605" s="16">
        <v>1.617157</v>
      </c>
      <c r="P605" s="16">
        <v>1.9367160000000001</v>
      </c>
      <c r="Q605" s="16">
        <v>1.889699</v>
      </c>
      <c r="R605" s="16">
        <v>1.8423</v>
      </c>
      <c r="S605" s="16">
        <v>0.19009999999999999</v>
      </c>
      <c r="T605" s="16">
        <v>7.9600000000000004E-2</v>
      </c>
      <c r="U605" s="16">
        <v>6.0740999999999996</v>
      </c>
      <c r="V605" s="16">
        <v>25.382000000000001</v>
      </c>
      <c r="W605" s="16">
        <v>9.7539999999999996</v>
      </c>
      <c r="X605" s="16">
        <v>524.69100000000003</v>
      </c>
      <c r="Y605" s="16">
        <v>85.013599999999997</v>
      </c>
      <c r="Z605" s="16">
        <v>0.51639999999999997</v>
      </c>
      <c r="AA605" s="16">
        <v>-0.92573229999999995</v>
      </c>
      <c r="AB605" s="16">
        <v>0.28000000000000003</v>
      </c>
      <c r="AC605" s="16">
        <v>5</v>
      </c>
      <c r="AD605" s="16">
        <v>46.9</v>
      </c>
      <c r="AE605" s="16">
        <v>49.464100000000002</v>
      </c>
      <c r="AF605" s="16">
        <v>0.22919999999999999</v>
      </c>
      <c r="AG605" s="43">
        <v>1800000</v>
      </c>
      <c r="AH605" s="16">
        <v>1.2809999999999999</v>
      </c>
      <c r="AI605" s="16">
        <v>99.8</v>
      </c>
      <c r="AJ605" s="16">
        <v>99.8</v>
      </c>
      <c r="AK605" s="16">
        <v>1.7477</v>
      </c>
      <c r="AL605" s="16">
        <v>2.4131999999999998</v>
      </c>
      <c r="AM605" s="16">
        <v>2.1124999999999998</v>
      </c>
      <c r="AN605" s="16">
        <v>0.95860000000000001</v>
      </c>
      <c r="AO605" s="16">
        <v>1.2981</v>
      </c>
      <c r="AP605" s="16">
        <v>1.5561</v>
      </c>
      <c r="AQ605" s="16">
        <v>1.5737000000000001</v>
      </c>
      <c r="AR605" s="16">
        <f t="shared" si="49"/>
        <v>1</v>
      </c>
      <c r="AS605" s="5">
        <f t="shared" si="48"/>
        <v>9.2309000000000196E-2</v>
      </c>
    </row>
    <row r="606" spans="1:45" x14ac:dyDescent="0.25">
      <c r="A606" s="16" t="s">
        <v>414</v>
      </c>
      <c r="B606" s="16" t="s">
        <v>27</v>
      </c>
      <c r="C606" s="16" t="s">
        <v>236</v>
      </c>
      <c r="D606" s="16">
        <v>1987</v>
      </c>
      <c r="E606" s="16" t="s">
        <v>1254</v>
      </c>
      <c r="F606" s="16" t="s">
        <v>414</v>
      </c>
      <c r="G606" s="10">
        <v>35689</v>
      </c>
      <c r="H606" s="73">
        <v>10.4826</v>
      </c>
      <c r="I606" s="16" t="s">
        <v>6700</v>
      </c>
      <c r="J606" s="71">
        <v>-2E-3</v>
      </c>
      <c r="K606" s="71">
        <v>0.96899999999999997</v>
      </c>
      <c r="L606" s="16">
        <v>3.778187</v>
      </c>
      <c r="M606" s="16">
        <v>1.7662329999999999</v>
      </c>
      <c r="N606" s="16">
        <v>1.2010160000000001</v>
      </c>
      <c r="O606" s="16">
        <v>1.604133</v>
      </c>
      <c r="P606" s="16">
        <v>1.9928939999999999</v>
      </c>
      <c r="Q606" s="16">
        <v>1.8870849999999999</v>
      </c>
      <c r="R606" s="16">
        <v>1.8423</v>
      </c>
      <c r="S606" s="16">
        <v>0.1908</v>
      </c>
      <c r="T606" s="16">
        <v>7.8100000000000003E-2</v>
      </c>
      <c r="U606" s="16">
        <v>6.3544999999999998</v>
      </c>
      <c r="V606" s="16">
        <v>25.963999999999999</v>
      </c>
      <c r="W606" s="16">
        <v>10.108000000000001</v>
      </c>
      <c r="X606" s="16">
        <v>525.15</v>
      </c>
      <c r="Y606" s="16">
        <v>84.803899999999999</v>
      </c>
      <c r="Z606" s="16">
        <v>0.51100000000000001</v>
      </c>
      <c r="AA606" s="16">
        <v>-0.93039269999999996</v>
      </c>
      <c r="AB606" s="16">
        <v>0.28000000000000003</v>
      </c>
      <c r="AC606" s="16">
        <v>5</v>
      </c>
      <c r="AD606" s="16">
        <v>47.02</v>
      </c>
      <c r="AE606" s="16">
        <v>50.661999999999999</v>
      </c>
      <c r="AF606" s="16">
        <v>0.37069999999999997</v>
      </c>
      <c r="AG606" s="43">
        <v>1900000</v>
      </c>
      <c r="AH606" s="16">
        <v>1.2784</v>
      </c>
      <c r="AI606" s="16">
        <v>99.8</v>
      </c>
      <c r="AJ606" s="16">
        <v>99.8</v>
      </c>
      <c r="AK606" s="16">
        <v>1.7353000000000001</v>
      </c>
      <c r="AL606" s="16">
        <v>2.3938999999999999</v>
      </c>
      <c r="AM606" s="16">
        <v>2.0998000000000001</v>
      </c>
      <c r="AN606" s="16">
        <v>0.96230000000000004</v>
      </c>
      <c r="AO606" s="16">
        <v>1.3140000000000001</v>
      </c>
      <c r="AP606" s="16">
        <v>1.5656000000000001</v>
      </c>
      <c r="AQ606" s="16">
        <v>1.5737000000000001</v>
      </c>
      <c r="AR606" s="16">
        <f t="shared" si="49"/>
        <v>1</v>
      </c>
      <c r="AS606" s="5">
        <f t="shared" si="48"/>
        <v>4.3579999999999952E-2</v>
      </c>
    </row>
    <row r="607" spans="1:45" x14ac:dyDescent="0.25">
      <c r="A607" s="16" t="s">
        <v>414</v>
      </c>
      <c r="B607" s="16" t="s">
        <v>27</v>
      </c>
      <c r="C607" s="16" t="s">
        <v>236</v>
      </c>
      <c r="D607" s="16">
        <v>1988</v>
      </c>
      <c r="E607" s="16" t="s">
        <v>1240</v>
      </c>
      <c r="F607" s="16" t="s">
        <v>414</v>
      </c>
      <c r="G607" s="10">
        <v>36791.800000000003</v>
      </c>
      <c r="H607" s="73">
        <v>10.513030000000001</v>
      </c>
      <c r="I607" s="16" t="s">
        <v>6700</v>
      </c>
      <c r="J607" s="71">
        <v>5.0000000000000001E-3</v>
      </c>
      <c r="K607" s="71">
        <v>0.97299999999999998</v>
      </c>
      <c r="L607" s="16">
        <v>3.8011149999999998</v>
      </c>
      <c r="M607" s="16">
        <v>1.781874</v>
      </c>
      <c r="N607" s="16">
        <v>1.2204600000000001</v>
      </c>
      <c r="O607" s="16">
        <v>1.6004</v>
      </c>
      <c r="P607" s="16">
        <v>2.0151409999999998</v>
      </c>
      <c r="Q607" s="16">
        <v>1.8844719999999999</v>
      </c>
      <c r="R607" s="16">
        <v>1.8422000000000001</v>
      </c>
      <c r="S607" s="16">
        <v>0.1915</v>
      </c>
      <c r="T607" s="16">
        <v>7.9500000000000001E-2</v>
      </c>
      <c r="U607" s="16">
        <v>6.2092000000000001</v>
      </c>
      <c r="V607" s="16">
        <v>26.545999999999999</v>
      </c>
      <c r="W607" s="16">
        <v>10.462</v>
      </c>
      <c r="X607" s="16">
        <v>525.28700000000003</v>
      </c>
      <c r="Y607" s="16">
        <v>84.594200000000001</v>
      </c>
      <c r="Z607" s="16">
        <v>0.51049999999999995</v>
      </c>
      <c r="AA607" s="16">
        <v>-0.93544170000000004</v>
      </c>
      <c r="AB607" s="16">
        <v>0.28000000000000003</v>
      </c>
      <c r="AC607" s="16">
        <v>5</v>
      </c>
      <c r="AD607" s="16">
        <v>47.15</v>
      </c>
      <c r="AE607" s="16">
        <v>51.927</v>
      </c>
      <c r="AF607" s="16">
        <v>0.75290000000000001</v>
      </c>
      <c r="AG607" s="43">
        <v>1900000</v>
      </c>
      <c r="AH607" s="16">
        <v>1.2758</v>
      </c>
      <c r="AI607" s="16">
        <v>99.8</v>
      </c>
      <c r="AJ607" s="16">
        <v>99.8</v>
      </c>
      <c r="AK607" s="16">
        <v>1.7229000000000001</v>
      </c>
      <c r="AL607" s="16">
        <v>2.3746999999999998</v>
      </c>
      <c r="AM607" s="16">
        <v>2.0872000000000002</v>
      </c>
      <c r="AN607" s="16">
        <v>0.96589999999999998</v>
      </c>
      <c r="AO607" s="16">
        <v>1.3299000000000001</v>
      </c>
      <c r="AP607" s="16">
        <v>1.575</v>
      </c>
      <c r="AQ607" s="16">
        <v>1.5737000000000001</v>
      </c>
      <c r="AR607" s="16">
        <f t="shared" si="49"/>
        <v>1</v>
      </c>
      <c r="AS607" s="5">
        <f t="shared" si="48"/>
        <v>2.2927999999999837E-2</v>
      </c>
    </row>
    <row r="608" spans="1:45" x14ac:dyDescent="0.25">
      <c r="A608" s="16" t="s">
        <v>414</v>
      </c>
      <c r="B608" s="16" t="s">
        <v>27</v>
      </c>
      <c r="C608" s="16" t="s">
        <v>236</v>
      </c>
      <c r="D608" s="16">
        <v>1989</v>
      </c>
      <c r="E608" s="16" t="s">
        <v>1250</v>
      </c>
      <c r="F608" s="16" t="s">
        <v>414</v>
      </c>
      <c r="G608" s="10">
        <v>36981.300000000003</v>
      </c>
      <c r="H608" s="73">
        <v>10.51817</v>
      </c>
      <c r="I608" s="16" t="s">
        <v>6700</v>
      </c>
      <c r="J608" s="71">
        <v>-5.0000000000000001E-3</v>
      </c>
      <c r="K608" s="71">
        <v>0.96799999999999997</v>
      </c>
      <c r="L608" s="16">
        <v>3.8303859999999998</v>
      </c>
      <c r="M608" s="16">
        <v>1.8096859999999999</v>
      </c>
      <c r="N608" s="16">
        <v>1.2485029999999999</v>
      </c>
      <c r="O608" s="16">
        <v>1.6191489999999999</v>
      </c>
      <c r="P608" s="16">
        <v>2.0091429999999999</v>
      </c>
      <c r="Q608" s="16">
        <v>1.881875</v>
      </c>
      <c r="R608" s="16">
        <v>1.8422000000000001</v>
      </c>
      <c r="S608" s="16">
        <v>0.19220000000000001</v>
      </c>
      <c r="T608" s="16">
        <v>8.2199999999999995E-2</v>
      </c>
      <c r="U608" s="16">
        <v>6.1143999999999998</v>
      </c>
      <c r="V608" s="16">
        <v>27.128</v>
      </c>
      <c r="W608" s="16">
        <v>10.816000000000001</v>
      </c>
      <c r="X608" s="16">
        <v>525.94000000000005</v>
      </c>
      <c r="Y608" s="16">
        <v>84.384500000000003</v>
      </c>
      <c r="Z608" s="16">
        <v>0.52210000000000001</v>
      </c>
      <c r="AA608" s="16">
        <v>-0.9401022</v>
      </c>
      <c r="AB608" s="16">
        <v>0.28000000000000003</v>
      </c>
      <c r="AC608" s="16">
        <v>5</v>
      </c>
      <c r="AD608" s="16">
        <v>47.27</v>
      </c>
      <c r="AE608" s="16">
        <v>53.670900000000003</v>
      </c>
      <c r="AF608" s="16">
        <v>1.2647999999999999</v>
      </c>
      <c r="AG608" s="43">
        <v>1800000</v>
      </c>
      <c r="AH608" s="16">
        <v>1.2732000000000001</v>
      </c>
      <c r="AI608" s="16">
        <v>99.8</v>
      </c>
      <c r="AJ608" s="16">
        <v>99.8</v>
      </c>
      <c r="AK608" s="16">
        <v>1.7105999999999999</v>
      </c>
      <c r="AL608" s="16">
        <v>2.3555000000000001</v>
      </c>
      <c r="AM608" s="16">
        <v>2.0745</v>
      </c>
      <c r="AN608" s="16">
        <v>0.96960000000000002</v>
      </c>
      <c r="AO608" s="16">
        <v>1.3458000000000001</v>
      </c>
      <c r="AP608" s="16">
        <v>1.5844</v>
      </c>
      <c r="AQ608" s="16">
        <v>1.5737000000000001</v>
      </c>
      <c r="AR608" s="16">
        <f t="shared" si="49"/>
        <v>1</v>
      </c>
      <c r="AS608" s="5">
        <f t="shared" si="48"/>
        <v>2.9271000000000047E-2</v>
      </c>
    </row>
    <row r="609" spans="1:45" x14ac:dyDescent="0.25">
      <c r="A609" s="16" t="s">
        <v>414</v>
      </c>
      <c r="B609" s="16" t="s">
        <v>27</v>
      </c>
      <c r="C609" s="16" t="s">
        <v>236</v>
      </c>
      <c r="D609" s="16">
        <v>1990</v>
      </c>
      <c r="E609" s="16" t="s">
        <v>1248</v>
      </c>
      <c r="F609" s="16" t="s">
        <v>414</v>
      </c>
      <c r="G609" s="10">
        <v>36489.300000000003</v>
      </c>
      <c r="H609" s="73">
        <v>10.504770000000001</v>
      </c>
      <c r="I609" s="16" t="s">
        <v>6700</v>
      </c>
      <c r="J609" s="71">
        <v>-1.4999999999999999E-2</v>
      </c>
      <c r="K609" s="71">
        <v>0.95399999999999996</v>
      </c>
      <c r="L609" s="16">
        <v>3.7307890000000001</v>
      </c>
      <c r="M609" s="16">
        <v>1.772651</v>
      </c>
      <c r="N609" s="16">
        <v>1.274008</v>
      </c>
      <c r="O609" s="16">
        <v>1.5402169999999999</v>
      </c>
      <c r="P609" s="16">
        <v>1.8862449999999999</v>
      </c>
      <c r="Q609" s="16">
        <v>1.8792949999999999</v>
      </c>
      <c r="R609" s="16">
        <v>1.8422000000000001</v>
      </c>
      <c r="S609" s="16">
        <v>0.18290000000000001</v>
      </c>
      <c r="T609" s="16">
        <v>8.2000000000000003E-2</v>
      </c>
      <c r="U609" s="16">
        <v>6.0071000000000003</v>
      </c>
      <c r="V609" s="16">
        <v>27.71</v>
      </c>
      <c r="W609" s="16">
        <v>11.17</v>
      </c>
      <c r="X609" s="16">
        <v>526.40099999999995</v>
      </c>
      <c r="Y609" s="16">
        <v>84.174800000000005</v>
      </c>
      <c r="Z609" s="16">
        <v>0.4849</v>
      </c>
      <c r="AA609" s="16">
        <v>-0.92573229999999995</v>
      </c>
      <c r="AB609" s="16">
        <v>0.28000000000000003</v>
      </c>
      <c r="AC609" s="16">
        <v>5</v>
      </c>
      <c r="AD609" s="16">
        <v>46.9</v>
      </c>
      <c r="AE609" s="16">
        <v>55.303800000000003</v>
      </c>
      <c r="AF609" s="16">
        <v>2.1107</v>
      </c>
      <c r="AG609" s="43">
        <v>1700000</v>
      </c>
      <c r="AH609" s="16">
        <v>1.0399</v>
      </c>
      <c r="AI609" s="16">
        <v>99.8</v>
      </c>
      <c r="AJ609" s="16">
        <v>99.8</v>
      </c>
      <c r="AK609" s="16">
        <v>1.6981999999999999</v>
      </c>
      <c r="AL609" s="16">
        <v>2.3363</v>
      </c>
      <c r="AM609" s="16">
        <v>2.0619000000000001</v>
      </c>
      <c r="AN609" s="16">
        <v>0.97330000000000005</v>
      </c>
      <c r="AO609" s="16">
        <v>1.3616999999999999</v>
      </c>
      <c r="AP609" s="16">
        <v>1.5939000000000001</v>
      </c>
      <c r="AQ609" s="16">
        <v>1.5737000000000001</v>
      </c>
      <c r="AR609" s="16">
        <f t="shared" si="49"/>
        <v>1</v>
      </c>
      <c r="AS609" s="5">
        <f t="shared" si="48"/>
        <v>-9.9596999999999714E-2</v>
      </c>
    </row>
    <row r="610" spans="1:45" x14ac:dyDescent="0.25">
      <c r="A610" s="16" t="s">
        <v>414</v>
      </c>
      <c r="B610" s="16" t="s">
        <v>27</v>
      </c>
      <c r="C610" s="16" t="s">
        <v>236</v>
      </c>
      <c r="D610" s="16">
        <v>1991</v>
      </c>
      <c r="E610" s="16" t="s">
        <v>1247</v>
      </c>
      <c r="F610" s="16" t="s">
        <v>414</v>
      </c>
      <c r="G610" s="10">
        <v>35231</v>
      </c>
      <c r="H610" s="73">
        <v>10.46968</v>
      </c>
      <c r="I610" s="16" t="s">
        <v>6700</v>
      </c>
      <c r="J610" s="71">
        <v>-1.4999999999999999E-2</v>
      </c>
      <c r="K610" s="71">
        <v>0.94</v>
      </c>
      <c r="L610" s="16">
        <v>3.8072029999999999</v>
      </c>
      <c r="M610" s="16">
        <v>1.668555</v>
      </c>
      <c r="N610" s="16">
        <v>1.4026510000000001</v>
      </c>
      <c r="O610" s="16">
        <v>1.595437</v>
      </c>
      <c r="P610" s="16">
        <v>1.9716739999999999</v>
      </c>
      <c r="Q610" s="16">
        <v>1.8766799999999999</v>
      </c>
      <c r="R610" s="16">
        <v>1.8422000000000001</v>
      </c>
      <c r="S610" s="16">
        <v>0.15709999999999999</v>
      </c>
      <c r="T610" s="16">
        <v>8.1299999999999997E-2</v>
      </c>
      <c r="U610" s="16">
        <v>6.9066000000000001</v>
      </c>
      <c r="V610" s="16">
        <v>28.042000000000002</v>
      </c>
      <c r="W610" s="16">
        <v>11.545999999999999</v>
      </c>
      <c r="X610" s="16">
        <v>527.06700000000001</v>
      </c>
      <c r="Y610" s="16">
        <v>83.965100000000007</v>
      </c>
      <c r="Z610" s="16">
        <v>0.51049999999999995</v>
      </c>
      <c r="AA610" s="16">
        <v>-0.96068609999999999</v>
      </c>
      <c r="AB610" s="16">
        <v>0.28000000000000003</v>
      </c>
      <c r="AC610" s="16">
        <v>5</v>
      </c>
      <c r="AD610" s="16">
        <v>47.8</v>
      </c>
      <c r="AE610" s="16">
        <v>56.462800000000001</v>
      </c>
      <c r="AF610" s="16">
        <v>2.7698999999999998</v>
      </c>
      <c r="AG610" s="43">
        <v>1800000</v>
      </c>
      <c r="AH610" s="16">
        <v>1.1155999999999999</v>
      </c>
      <c r="AI610" s="16">
        <v>99.8</v>
      </c>
      <c r="AJ610" s="16">
        <v>99.8</v>
      </c>
      <c r="AK610" s="16">
        <v>1.6858</v>
      </c>
      <c r="AL610" s="16">
        <v>2.3170999999999999</v>
      </c>
      <c r="AM610" s="16">
        <v>2.0491999999999999</v>
      </c>
      <c r="AN610" s="16">
        <v>0.97699999999999998</v>
      </c>
      <c r="AO610" s="16">
        <v>1.3775999999999999</v>
      </c>
      <c r="AP610" s="16">
        <v>1.6032999999999999</v>
      </c>
      <c r="AQ610" s="16">
        <v>1.5737000000000001</v>
      </c>
      <c r="AR610" s="16">
        <f t="shared" si="49"/>
        <v>1</v>
      </c>
      <c r="AS610" s="5">
        <f t="shared" si="48"/>
        <v>7.641399999999976E-2</v>
      </c>
    </row>
    <row r="611" spans="1:45" x14ac:dyDescent="0.25">
      <c r="A611" s="16" t="s">
        <v>414</v>
      </c>
      <c r="B611" s="16" t="s">
        <v>27</v>
      </c>
      <c r="C611" s="16" t="s">
        <v>236</v>
      </c>
      <c r="D611" s="16">
        <v>1992</v>
      </c>
      <c r="E611" s="16" t="s">
        <v>1231</v>
      </c>
      <c r="F611" s="16" t="s">
        <v>414</v>
      </c>
      <c r="G611" s="10">
        <v>35108.5</v>
      </c>
      <c r="H611" s="73">
        <v>10.466200000000001</v>
      </c>
      <c r="I611" s="16" t="s">
        <v>6700</v>
      </c>
      <c r="J611" s="71">
        <v>6.0000000000000001E-3</v>
      </c>
      <c r="K611" s="71">
        <v>0.94499999999999995</v>
      </c>
      <c r="L611" s="16">
        <v>3.8899970000000001</v>
      </c>
      <c r="M611" s="16">
        <v>1.7661690000000001</v>
      </c>
      <c r="N611" s="16">
        <v>1.426485</v>
      </c>
      <c r="O611" s="16">
        <v>1.6401019999999999</v>
      </c>
      <c r="P611" s="16">
        <v>1.9939899999999999</v>
      </c>
      <c r="Q611" s="16">
        <v>1.874101</v>
      </c>
      <c r="R611" s="16">
        <v>1.8421000000000001</v>
      </c>
      <c r="S611" s="16">
        <v>0.17430000000000001</v>
      </c>
      <c r="T611" s="16">
        <v>8.48E-2</v>
      </c>
      <c r="U611" s="16">
        <v>6.7939999999999996</v>
      </c>
      <c r="V611" s="16">
        <v>28.373999999999999</v>
      </c>
      <c r="W611" s="16">
        <v>11.922000000000001</v>
      </c>
      <c r="X611" s="16">
        <v>527.98900000000003</v>
      </c>
      <c r="Y611" s="16">
        <v>83.755399999999995</v>
      </c>
      <c r="Z611" s="16">
        <v>0.53539999999999999</v>
      </c>
      <c r="AA611" s="16">
        <v>-0.96845360000000003</v>
      </c>
      <c r="AB611" s="16">
        <v>0.28000000000000003</v>
      </c>
      <c r="AC611" s="16">
        <v>5</v>
      </c>
      <c r="AD611" s="16">
        <v>48</v>
      </c>
      <c r="AE611" s="16">
        <v>57.308799999999998</v>
      </c>
      <c r="AF611" s="16">
        <v>3.6213000000000002</v>
      </c>
      <c r="AG611" s="43">
        <v>1800000</v>
      </c>
      <c r="AH611" s="16">
        <v>1.1132</v>
      </c>
      <c r="AI611" s="16">
        <v>99.8</v>
      </c>
      <c r="AJ611" s="16">
        <v>99.8</v>
      </c>
      <c r="AK611" s="16">
        <v>1.6735</v>
      </c>
      <c r="AL611" s="16">
        <v>2.2978000000000001</v>
      </c>
      <c r="AM611" s="16">
        <v>2.0366</v>
      </c>
      <c r="AN611" s="16">
        <v>0.98070000000000002</v>
      </c>
      <c r="AO611" s="16">
        <v>1.3935</v>
      </c>
      <c r="AP611" s="16">
        <v>1.6128</v>
      </c>
      <c r="AQ611" s="16">
        <v>1.5737000000000001</v>
      </c>
      <c r="AR611" s="16">
        <f t="shared" si="49"/>
        <v>1</v>
      </c>
      <c r="AS611" s="5">
        <f t="shared" si="48"/>
        <v>8.2794000000000256E-2</v>
      </c>
    </row>
    <row r="612" spans="1:45" x14ac:dyDescent="0.25">
      <c r="A612" s="16" t="s">
        <v>414</v>
      </c>
      <c r="B612" s="16" t="s">
        <v>27</v>
      </c>
      <c r="C612" s="16" t="s">
        <v>236</v>
      </c>
      <c r="D612" s="16">
        <v>1993</v>
      </c>
      <c r="E612" s="16" t="s">
        <v>1257</v>
      </c>
      <c r="F612" s="16" t="s">
        <v>414</v>
      </c>
      <c r="G612" s="10">
        <v>35648.5</v>
      </c>
      <c r="H612" s="73">
        <v>10.48146</v>
      </c>
      <c r="I612" s="16" t="s">
        <v>6700</v>
      </c>
      <c r="J612" s="71">
        <v>1.0999999999999999E-2</v>
      </c>
      <c r="K612" s="71">
        <v>0.95599999999999996</v>
      </c>
      <c r="L612" s="16">
        <v>4.0686</v>
      </c>
      <c r="M612" s="16">
        <v>1.7710030000000001</v>
      </c>
      <c r="N612" s="16">
        <v>1.561615</v>
      </c>
      <c r="O612" s="16">
        <v>1.8148390000000001</v>
      </c>
      <c r="P612" s="16">
        <v>2.0726450000000001</v>
      </c>
      <c r="Q612" s="16">
        <v>1.871486</v>
      </c>
      <c r="R612" s="16">
        <v>1.8421000000000001</v>
      </c>
      <c r="S612" s="16">
        <v>0.18099999999999999</v>
      </c>
      <c r="T612" s="16">
        <v>8.2600000000000007E-2</v>
      </c>
      <c r="U612" s="16">
        <v>7.7335000000000003</v>
      </c>
      <c r="V612" s="16">
        <v>28.706</v>
      </c>
      <c r="W612" s="16">
        <v>12.298</v>
      </c>
      <c r="X612" s="16">
        <v>529.01300000000003</v>
      </c>
      <c r="Y612" s="16">
        <v>83.545699999999997</v>
      </c>
      <c r="Z612" s="16">
        <v>0.63060000000000005</v>
      </c>
      <c r="AA612" s="16">
        <v>-0.97233740000000002</v>
      </c>
      <c r="AB612" s="16">
        <v>0.28000000000000003</v>
      </c>
      <c r="AC612" s="16">
        <v>5</v>
      </c>
      <c r="AD612" s="16">
        <v>48.1</v>
      </c>
      <c r="AE612" s="16">
        <v>58.294800000000002</v>
      </c>
      <c r="AF612" s="16">
        <v>4.6483999999999996</v>
      </c>
      <c r="AG612" s="43">
        <v>1800000</v>
      </c>
      <c r="AH612" s="16">
        <v>1.2339</v>
      </c>
      <c r="AI612" s="16">
        <v>99.8</v>
      </c>
      <c r="AJ612" s="16">
        <v>99.8</v>
      </c>
      <c r="AK612" s="16">
        <v>1.6611</v>
      </c>
      <c r="AL612" s="16">
        <v>2.2786</v>
      </c>
      <c r="AM612" s="16">
        <v>2.0238999999999998</v>
      </c>
      <c r="AN612" s="16">
        <v>0.98440000000000005</v>
      </c>
      <c r="AO612" s="16">
        <v>1.4094</v>
      </c>
      <c r="AP612" s="16">
        <v>1.6222000000000001</v>
      </c>
      <c r="AQ612" s="16">
        <v>1.5737000000000001</v>
      </c>
      <c r="AR612" s="16">
        <f t="shared" si="49"/>
        <v>1</v>
      </c>
      <c r="AS612" s="5">
        <f t="shared" si="48"/>
        <v>0.17860299999999985</v>
      </c>
    </row>
    <row r="613" spans="1:45" x14ac:dyDescent="0.25">
      <c r="A613" s="16" t="s">
        <v>414</v>
      </c>
      <c r="B613" s="16" t="s">
        <v>27</v>
      </c>
      <c r="C613" s="16" t="s">
        <v>236</v>
      </c>
      <c r="D613" s="16">
        <v>1994</v>
      </c>
      <c r="E613" s="16" t="s">
        <v>1253</v>
      </c>
      <c r="F613" s="16" t="s">
        <v>414</v>
      </c>
      <c r="G613" s="10">
        <v>36894</v>
      </c>
      <c r="H613" s="73">
        <v>10.5158</v>
      </c>
      <c r="I613" s="16" t="s">
        <v>6700</v>
      </c>
      <c r="J613" s="71">
        <v>1.6E-2</v>
      </c>
      <c r="K613" s="71">
        <v>0.97199999999999998</v>
      </c>
      <c r="L613" s="16">
        <v>4.0378639999999999</v>
      </c>
      <c r="M613" s="16">
        <v>1.7885359999999999</v>
      </c>
      <c r="N613" s="16">
        <v>1.4896370000000001</v>
      </c>
      <c r="O613" s="16">
        <v>1.8043039999999999</v>
      </c>
      <c r="P613" s="16">
        <v>2.071955</v>
      </c>
      <c r="Q613" s="16">
        <v>1.86887</v>
      </c>
      <c r="R613" s="16">
        <v>1.8421000000000001</v>
      </c>
      <c r="S613" s="16">
        <v>0.1812</v>
      </c>
      <c r="T613" s="16">
        <v>8.4400000000000003E-2</v>
      </c>
      <c r="U613" s="16">
        <v>6.7072000000000003</v>
      </c>
      <c r="V613" s="16">
        <v>29.038</v>
      </c>
      <c r="W613" s="16">
        <v>12.673999999999999</v>
      </c>
      <c r="X613" s="16">
        <v>529.97699999999998</v>
      </c>
      <c r="Y613" s="16">
        <v>83.335999999999999</v>
      </c>
      <c r="Z613" s="16">
        <v>0.62949999999999995</v>
      </c>
      <c r="AA613" s="16">
        <v>-0.96068609999999999</v>
      </c>
      <c r="AB613" s="16">
        <v>0.28000000000000003</v>
      </c>
      <c r="AC613" s="16">
        <v>5</v>
      </c>
      <c r="AD613" s="16">
        <v>47.8</v>
      </c>
      <c r="AE613" s="16">
        <v>59.502099999999999</v>
      </c>
      <c r="AF613" s="16">
        <v>6.4356999999999998</v>
      </c>
      <c r="AG613" s="43">
        <v>1900000</v>
      </c>
      <c r="AH613" s="16">
        <v>1.109</v>
      </c>
      <c r="AI613" s="16">
        <v>99.8</v>
      </c>
      <c r="AJ613" s="16">
        <v>99.8</v>
      </c>
      <c r="AK613" s="16">
        <v>1.6487000000000001</v>
      </c>
      <c r="AL613" s="16">
        <v>2.2593999999999999</v>
      </c>
      <c r="AM613" s="16">
        <v>2.0112999999999999</v>
      </c>
      <c r="AN613" s="16">
        <v>0.98809999999999998</v>
      </c>
      <c r="AO613" s="16">
        <v>1.4252</v>
      </c>
      <c r="AP613" s="16">
        <v>1.6315999999999999</v>
      </c>
      <c r="AQ613" s="16">
        <v>1.5737000000000001</v>
      </c>
      <c r="AR613" s="16">
        <f t="shared" si="49"/>
        <v>1</v>
      </c>
      <c r="AS613" s="5">
        <f t="shared" si="48"/>
        <v>-3.0736000000000097E-2</v>
      </c>
    </row>
    <row r="614" spans="1:45" x14ac:dyDescent="0.25">
      <c r="A614" s="16" t="s">
        <v>414</v>
      </c>
      <c r="B614" s="16" t="s">
        <v>27</v>
      </c>
      <c r="C614" s="16" t="s">
        <v>236</v>
      </c>
      <c r="D614" s="16">
        <v>1995</v>
      </c>
      <c r="E614" s="16" t="s">
        <v>1252</v>
      </c>
      <c r="F614" s="16" t="s">
        <v>414</v>
      </c>
      <c r="G614" s="10">
        <v>37569.5</v>
      </c>
      <c r="H614" s="73">
        <v>10.533950000000001</v>
      </c>
      <c r="I614" s="16" t="s">
        <v>6700</v>
      </c>
      <c r="J614" s="71">
        <v>6.0000000000000001E-3</v>
      </c>
      <c r="K614" s="71">
        <v>0.97799999999999998</v>
      </c>
      <c r="L614" s="16">
        <v>4.0379399999999999</v>
      </c>
      <c r="M614" s="16">
        <v>1.738842</v>
      </c>
      <c r="N614" s="16">
        <v>1.4865699999999999</v>
      </c>
      <c r="O614" s="16">
        <v>1.854015</v>
      </c>
      <c r="P614" s="16">
        <v>2.0741520000000002</v>
      </c>
      <c r="Q614" s="16">
        <v>1.8662909999999999</v>
      </c>
      <c r="R614" s="16">
        <v>1.8420000000000001</v>
      </c>
      <c r="S614" s="16">
        <v>0.1767</v>
      </c>
      <c r="T614" s="16">
        <v>8.09E-2</v>
      </c>
      <c r="U614" s="16">
        <v>6.3479999999999999</v>
      </c>
      <c r="V614" s="16">
        <v>29.37</v>
      </c>
      <c r="W614" s="16">
        <v>13.05</v>
      </c>
      <c r="X614" s="16">
        <v>530.74599999999998</v>
      </c>
      <c r="Y614" s="16">
        <v>83.126300000000001</v>
      </c>
      <c r="Z614" s="16">
        <v>0.65710000000000002</v>
      </c>
      <c r="AA614" s="16">
        <v>-0.96845360000000003</v>
      </c>
      <c r="AB614" s="16">
        <v>0.28000000000000003</v>
      </c>
      <c r="AC614" s="16">
        <v>5</v>
      </c>
      <c r="AD614" s="16">
        <v>48</v>
      </c>
      <c r="AE614" s="16">
        <v>59.966099999999997</v>
      </c>
      <c r="AF614" s="16">
        <v>8.8404000000000007</v>
      </c>
      <c r="AG614" s="43">
        <v>1900000</v>
      </c>
      <c r="AH614" s="16">
        <v>1.0846</v>
      </c>
      <c r="AI614" s="16">
        <v>99.8</v>
      </c>
      <c r="AJ614" s="16">
        <v>99.8</v>
      </c>
      <c r="AK614" s="16">
        <v>1.6364000000000001</v>
      </c>
      <c r="AL614" s="16">
        <v>2.2402000000000002</v>
      </c>
      <c r="AM614" s="16">
        <v>1.9985999999999999</v>
      </c>
      <c r="AN614" s="16">
        <v>0.99180000000000001</v>
      </c>
      <c r="AO614" s="16">
        <v>1.4411</v>
      </c>
      <c r="AP614" s="16">
        <v>1.6411</v>
      </c>
      <c r="AQ614" s="16">
        <v>1.5737000000000001</v>
      </c>
      <c r="AR614" s="16">
        <f t="shared" si="49"/>
        <v>1</v>
      </c>
      <c r="AS614" s="5">
        <f t="shared" si="48"/>
        <v>7.5999999999964984E-5</v>
      </c>
    </row>
    <row r="615" spans="1:45" x14ac:dyDescent="0.25">
      <c r="A615" s="16" t="s">
        <v>414</v>
      </c>
      <c r="B615" s="16" t="s">
        <v>27</v>
      </c>
      <c r="C615" s="16" t="s">
        <v>236</v>
      </c>
      <c r="D615" s="16">
        <v>1996</v>
      </c>
      <c r="E615" s="16" t="s">
        <v>1238</v>
      </c>
      <c r="F615" s="16" t="s">
        <v>414</v>
      </c>
      <c r="G615" s="10">
        <v>37765.699999999997</v>
      </c>
      <c r="H615" s="73">
        <v>10.539160000000001</v>
      </c>
      <c r="I615" s="16" t="s">
        <v>6700</v>
      </c>
      <c r="J615" s="71">
        <v>-8.0000000000000002E-3</v>
      </c>
      <c r="K615" s="71">
        <v>0.97099999999999997</v>
      </c>
      <c r="L615" s="16">
        <v>4.0635060000000003</v>
      </c>
      <c r="M615" s="16">
        <v>1.629111</v>
      </c>
      <c r="N615" s="16">
        <v>1.4712160000000001</v>
      </c>
      <c r="O615" s="16">
        <v>1.9562219999999999</v>
      </c>
      <c r="P615" s="16">
        <v>2.1539760000000001</v>
      </c>
      <c r="Q615" s="16">
        <v>1.8554219999999999</v>
      </c>
      <c r="R615" s="16">
        <v>1.6162000000000001</v>
      </c>
      <c r="S615" s="16">
        <v>0.18149999999999999</v>
      </c>
      <c r="T615" s="16">
        <v>8.0399999999999999E-2</v>
      </c>
      <c r="U615" s="16">
        <v>5.8367000000000004</v>
      </c>
      <c r="V615" s="16">
        <v>29.692</v>
      </c>
      <c r="W615" s="16">
        <v>13.552</v>
      </c>
      <c r="X615" s="16">
        <v>530.93899999999996</v>
      </c>
      <c r="Y615" s="16">
        <v>82.916600000000003</v>
      </c>
      <c r="Z615" s="16">
        <v>0.71419999999999995</v>
      </c>
      <c r="AA615" s="16">
        <v>-0.96845360000000003</v>
      </c>
      <c r="AB615" s="16">
        <v>0.28000000000000003</v>
      </c>
      <c r="AC615" s="16">
        <v>5</v>
      </c>
      <c r="AD615" s="16">
        <v>48</v>
      </c>
      <c r="AE615" s="16">
        <v>60.750999999999998</v>
      </c>
      <c r="AF615" s="16">
        <v>11.8223</v>
      </c>
      <c r="AG615" s="43">
        <v>1900000</v>
      </c>
      <c r="AH615" s="16">
        <v>1.1980500000000001</v>
      </c>
      <c r="AI615" s="16">
        <v>99.8</v>
      </c>
      <c r="AJ615" s="16">
        <v>99.8</v>
      </c>
      <c r="AK615" s="16">
        <v>1.6186</v>
      </c>
      <c r="AL615" s="16">
        <v>2.1962000000000002</v>
      </c>
      <c r="AM615" s="16">
        <v>1.8796999999999999</v>
      </c>
      <c r="AN615" s="16">
        <v>1.1556999999999999</v>
      </c>
      <c r="AO615" s="16">
        <v>1.4258</v>
      </c>
      <c r="AP615" s="16">
        <v>1.6328</v>
      </c>
      <c r="AQ615" s="16">
        <v>1.5737000000000001</v>
      </c>
      <c r="AR615" s="16">
        <f t="shared" si="49"/>
        <v>1</v>
      </c>
      <c r="AS615" s="5">
        <f t="shared" si="48"/>
        <v>2.5566000000000422E-2</v>
      </c>
    </row>
    <row r="616" spans="1:45" x14ac:dyDescent="0.25">
      <c r="A616" s="16" t="s">
        <v>414</v>
      </c>
      <c r="B616" s="16" t="s">
        <v>27</v>
      </c>
      <c r="C616" s="16" t="s">
        <v>236</v>
      </c>
      <c r="D616" s="16">
        <v>1997</v>
      </c>
      <c r="E616" s="16" t="s">
        <v>1244</v>
      </c>
      <c r="F616" s="16" t="s">
        <v>414</v>
      </c>
      <c r="G616" s="10">
        <v>38968</v>
      </c>
      <c r="H616" s="73">
        <v>10.570489999999999</v>
      </c>
      <c r="I616" s="16" t="s">
        <v>6700</v>
      </c>
      <c r="J616" s="71">
        <v>1.4999999999999999E-2</v>
      </c>
      <c r="K616" s="71">
        <v>0.98599999999999999</v>
      </c>
      <c r="L616" s="16">
        <v>4.12765</v>
      </c>
      <c r="M616" s="16">
        <v>1.60581</v>
      </c>
      <c r="N616" s="16">
        <v>1.504316</v>
      </c>
      <c r="O616" s="16">
        <v>2.054278</v>
      </c>
      <c r="P616" s="16">
        <v>2.1735370000000001</v>
      </c>
      <c r="Q616" s="16">
        <v>1.867065</v>
      </c>
      <c r="R616" s="16">
        <v>1.6236999999999999</v>
      </c>
      <c r="S616" s="16">
        <v>0.18509999999999999</v>
      </c>
      <c r="T616" s="16">
        <v>7.5999999999999998E-2</v>
      </c>
      <c r="U616" s="16">
        <v>5.7779999999999996</v>
      </c>
      <c r="V616" s="16">
        <v>30.013999999999999</v>
      </c>
      <c r="W616" s="16">
        <v>14.054</v>
      </c>
      <c r="X616" s="16">
        <v>531.26800000000003</v>
      </c>
      <c r="Y616" s="16">
        <v>82.706900000000005</v>
      </c>
      <c r="Z616" s="16">
        <v>0.7712</v>
      </c>
      <c r="AA616" s="16">
        <v>-0.95680240000000005</v>
      </c>
      <c r="AB616" s="16">
        <v>0.28000000000000003</v>
      </c>
      <c r="AC616" s="16">
        <v>5</v>
      </c>
      <c r="AD616" s="16">
        <v>47.7</v>
      </c>
      <c r="AE616" s="16">
        <v>62.478000000000002</v>
      </c>
      <c r="AF616" s="16">
        <v>14.0458</v>
      </c>
      <c r="AG616" s="43">
        <v>1900000</v>
      </c>
      <c r="AH616" s="16">
        <v>1.1977500000000001</v>
      </c>
      <c r="AI616" s="16">
        <v>99.8</v>
      </c>
      <c r="AJ616" s="16">
        <v>99.8</v>
      </c>
      <c r="AK616" s="16">
        <v>1.62</v>
      </c>
      <c r="AL616" s="16">
        <v>2.2174</v>
      </c>
      <c r="AM616" s="16">
        <v>1.9244000000000001</v>
      </c>
      <c r="AN616" s="16">
        <v>1.024</v>
      </c>
      <c r="AO616" s="16">
        <v>1.4904999999999999</v>
      </c>
      <c r="AP616" s="16">
        <v>1.6798</v>
      </c>
      <c r="AQ616" s="16">
        <v>1.5737000000000001</v>
      </c>
      <c r="AR616" s="16">
        <f t="shared" si="49"/>
        <v>1</v>
      </c>
      <c r="AS616" s="5">
        <f t="shared" si="48"/>
        <v>6.4143999999999757E-2</v>
      </c>
    </row>
    <row r="617" spans="1:45" x14ac:dyDescent="0.25">
      <c r="A617" s="16" t="s">
        <v>414</v>
      </c>
      <c r="B617" s="16" t="s">
        <v>27</v>
      </c>
      <c r="C617" s="16" t="s">
        <v>236</v>
      </c>
      <c r="D617" s="16">
        <v>1998</v>
      </c>
      <c r="E617" s="16" t="s">
        <v>1255</v>
      </c>
      <c r="F617" s="16" t="s">
        <v>414</v>
      </c>
      <c r="G617" s="10">
        <v>40131.699999999997</v>
      </c>
      <c r="H617" s="73">
        <v>10.599919999999999</v>
      </c>
      <c r="I617" s="16" t="s">
        <v>6700</v>
      </c>
      <c r="J617" s="71">
        <v>1.2E-2</v>
      </c>
      <c r="K617" s="71">
        <v>0.997</v>
      </c>
      <c r="L617" s="16">
        <v>4.2346349999999999</v>
      </c>
      <c r="M617" s="16">
        <v>1.7507600000000001</v>
      </c>
      <c r="N617" s="16">
        <v>1.512184</v>
      </c>
      <c r="O617" s="16">
        <v>2.0885259999999999</v>
      </c>
      <c r="P617" s="16">
        <v>2.216326</v>
      </c>
      <c r="Q617" s="16">
        <v>1.878709</v>
      </c>
      <c r="R617" s="16">
        <v>1.7175</v>
      </c>
      <c r="S617" s="16">
        <v>0.21629999999999999</v>
      </c>
      <c r="T617" s="16">
        <v>7.3400000000000007E-2</v>
      </c>
      <c r="U617" s="16">
        <v>5.5274000000000001</v>
      </c>
      <c r="V617" s="16">
        <v>30.335999999999999</v>
      </c>
      <c r="W617" s="16">
        <v>14.555999999999999</v>
      </c>
      <c r="X617" s="16">
        <v>530.80399999999997</v>
      </c>
      <c r="Y617" s="16">
        <v>82.497200000000007</v>
      </c>
      <c r="Z617" s="16">
        <v>0.78769999999999996</v>
      </c>
      <c r="AA617" s="16">
        <v>-0.98010489999999995</v>
      </c>
      <c r="AB617" s="16">
        <v>0.28000000000000003</v>
      </c>
      <c r="AC617" s="16">
        <v>5</v>
      </c>
      <c r="AD617" s="16">
        <v>48.3</v>
      </c>
      <c r="AE617" s="16">
        <v>64.013400000000004</v>
      </c>
      <c r="AF617" s="16">
        <v>17.736899999999999</v>
      </c>
      <c r="AG617" s="43">
        <v>1900000</v>
      </c>
      <c r="AH617" s="16">
        <v>1.2916000000000001</v>
      </c>
      <c r="AI617" s="16">
        <v>99.8</v>
      </c>
      <c r="AJ617" s="16">
        <v>99.8</v>
      </c>
      <c r="AK617" s="16">
        <v>1.6213</v>
      </c>
      <c r="AL617" s="16">
        <v>2.2385999999999999</v>
      </c>
      <c r="AM617" s="16">
        <v>1.9692000000000001</v>
      </c>
      <c r="AN617" s="16">
        <v>0.89229999999999998</v>
      </c>
      <c r="AO617" s="16">
        <v>1.5551999999999999</v>
      </c>
      <c r="AP617" s="16">
        <v>1.7267999999999999</v>
      </c>
      <c r="AQ617" s="16">
        <v>1.5737000000000001</v>
      </c>
      <c r="AR617" s="16">
        <f t="shared" si="49"/>
        <v>1</v>
      </c>
      <c r="AS617" s="5">
        <f t="shared" si="48"/>
        <v>0.10698499999999989</v>
      </c>
    </row>
    <row r="618" spans="1:45" x14ac:dyDescent="0.25">
      <c r="A618" s="16" t="s">
        <v>414</v>
      </c>
      <c r="B618" s="16" t="s">
        <v>27</v>
      </c>
      <c r="C618" s="16" t="s">
        <v>236</v>
      </c>
      <c r="D618" s="16">
        <v>1999</v>
      </c>
      <c r="E618" s="16" t="s">
        <v>1232</v>
      </c>
      <c r="F618" s="16" t="s">
        <v>414</v>
      </c>
      <c r="G618" s="10">
        <v>41856</v>
      </c>
      <c r="H618" s="73">
        <v>10.64199</v>
      </c>
      <c r="I618" s="16" t="s">
        <v>6700</v>
      </c>
      <c r="J618" s="71">
        <v>1.7000000000000001E-2</v>
      </c>
      <c r="K618" s="71">
        <v>1.014</v>
      </c>
      <c r="L618" s="16">
        <v>4.3139519999999996</v>
      </c>
      <c r="M618" s="16">
        <v>1.828562</v>
      </c>
      <c r="N618" s="16">
        <v>1.557221</v>
      </c>
      <c r="O618" s="16">
        <v>2.1169180000000001</v>
      </c>
      <c r="P618" s="16">
        <v>2.2422270000000002</v>
      </c>
      <c r="Q618" s="16">
        <v>1.8797010000000001</v>
      </c>
      <c r="R618" s="16">
        <v>1.7604</v>
      </c>
      <c r="S618" s="16">
        <v>0.2329</v>
      </c>
      <c r="T618" s="16">
        <v>7.2499999999999995E-2</v>
      </c>
      <c r="U618" s="16">
        <v>5.5533000000000001</v>
      </c>
      <c r="V618" s="16">
        <v>30.658000000000001</v>
      </c>
      <c r="W618" s="16">
        <v>15.058</v>
      </c>
      <c r="X618" s="16">
        <v>531.60900000000004</v>
      </c>
      <c r="Y618" s="16">
        <v>82.287499999999994</v>
      </c>
      <c r="Z618" s="16">
        <v>0.80459999999999998</v>
      </c>
      <c r="AA618" s="16">
        <v>-0.9839888</v>
      </c>
      <c r="AB618" s="16">
        <v>0.28000000000000003</v>
      </c>
      <c r="AC618" s="16">
        <v>5</v>
      </c>
      <c r="AD618" s="16">
        <v>48.4</v>
      </c>
      <c r="AE618" s="16">
        <v>67.004900000000006</v>
      </c>
      <c r="AF618" s="16">
        <v>22.722000000000001</v>
      </c>
      <c r="AG618" s="43">
        <v>1900000</v>
      </c>
      <c r="AH618" s="16">
        <v>1.17865</v>
      </c>
      <c r="AI618" s="16">
        <v>99.8</v>
      </c>
      <c r="AJ618" s="16">
        <v>99.8</v>
      </c>
      <c r="AK618" s="16">
        <v>1.6066</v>
      </c>
      <c r="AL618" s="16">
        <v>2.2345999999999999</v>
      </c>
      <c r="AM618" s="16">
        <v>1.9615</v>
      </c>
      <c r="AN618" s="16">
        <v>0.99580000000000002</v>
      </c>
      <c r="AO618" s="16">
        <v>1.5225</v>
      </c>
      <c r="AP618" s="16">
        <v>1.7019</v>
      </c>
      <c r="AQ618" s="16">
        <v>1.5737000000000001</v>
      </c>
      <c r="AR618" s="16">
        <f t="shared" si="49"/>
        <v>1</v>
      </c>
      <c r="AS618" s="5">
        <f t="shared" si="48"/>
        <v>7.9316999999999638E-2</v>
      </c>
    </row>
    <row r="619" spans="1:45" x14ac:dyDescent="0.25">
      <c r="A619" s="16" t="s">
        <v>414</v>
      </c>
      <c r="B619" s="16" t="s">
        <v>27</v>
      </c>
      <c r="C619" s="16" t="s">
        <v>236</v>
      </c>
      <c r="D619" s="16">
        <v>2000</v>
      </c>
      <c r="E619" s="16" t="s">
        <v>1259</v>
      </c>
      <c r="F619" s="16" t="s">
        <v>414</v>
      </c>
      <c r="G619" s="10">
        <v>43638.3</v>
      </c>
      <c r="H619" s="73">
        <v>10.68369</v>
      </c>
      <c r="I619" s="16">
        <v>30769700</v>
      </c>
      <c r="J619" s="71">
        <v>2.1000000000000001E-2</v>
      </c>
      <c r="K619" s="71">
        <v>1.036</v>
      </c>
      <c r="L619" s="16">
        <v>4.5279749999999996</v>
      </c>
      <c r="M619" s="16">
        <v>2.1978909999999998</v>
      </c>
      <c r="N619" s="16">
        <v>1.5881149999999999</v>
      </c>
      <c r="O619" s="16">
        <v>2.100066</v>
      </c>
      <c r="P619" s="16">
        <v>2.3450350000000002</v>
      </c>
      <c r="Q619" s="16">
        <v>1.8806959999999999</v>
      </c>
      <c r="R619" s="16">
        <v>1.8717999999999999</v>
      </c>
      <c r="S619" s="16">
        <v>0.24399999999999999</v>
      </c>
      <c r="T619" s="16">
        <v>0.1011</v>
      </c>
      <c r="U619" s="16">
        <v>5.4561999999999999</v>
      </c>
      <c r="V619" s="16">
        <v>30.98</v>
      </c>
      <c r="W619" s="16">
        <v>15.56</v>
      </c>
      <c r="X619" s="16">
        <v>532.22400000000005</v>
      </c>
      <c r="Y619" s="16">
        <v>82.077799999999996</v>
      </c>
      <c r="Z619" s="16">
        <v>0.79800000000000004</v>
      </c>
      <c r="AA619" s="16">
        <v>-0.9839888</v>
      </c>
      <c r="AB619" s="16">
        <v>0.28000000000000003</v>
      </c>
      <c r="AC619" s="16">
        <v>5</v>
      </c>
      <c r="AD619" s="16">
        <v>48.4</v>
      </c>
      <c r="AE619" s="16">
        <v>67.888400000000004</v>
      </c>
      <c r="AF619" s="16">
        <v>28.429099999999998</v>
      </c>
      <c r="AG619" s="43">
        <v>2000000</v>
      </c>
      <c r="AH619" s="16">
        <v>1.268</v>
      </c>
      <c r="AI619" s="16">
        <v>99.8</v>
      </c>
      <c r="AJ619" s="16">
        <v>99.8</v>
      </c>
      <c r="AK619" s="16">
        <v>1.5920000000000001</v>
      </c>
      <c r="AL619" s="16">
        <v>2.2305999999999999</v>
      </c>
      <c r="AM619" s="16">
        <v>1.9539</v>
      </c>
      <c r="AN619" s="16">
        <v>1.0992</v>
      </c>
      <c r="AO619" s="16">
        <v>1.4897</v>
      </c>
      <c r="AP619" s="16">
        <v>1.677</v>
      </c>
      <c r="AQ619" s="16">
        <v>1.5737000000000001</v>
      </c>
      <c r="AR619" s="16">
        <f t="shared" si="49"/>
        <v>0</v>
      </c>
      <c r="AS619" s="5">
        <f t="shared" si="48"/>
        <v>0.21402300000000007</v>
      </c>
    </row>
    <row r="620" spans="1:45" x14ac:dyDescent="0.25">
      <c r="A620" s="16" t="s">
        <v>414</v>
      </c>
      <c r="B620" s="16" t="s">
        <v>27</v>
      </c>
      <c r="C620" s="16" t="s">
        <v>236</v>
      </c>
      <c r="D620" s="16">
        <v>2001</v>
      </c>
      <c r="E620" s="16" t="s">
        <v>1237</v>
      </c>
      <c r="F620" s="16" t="s">
        <v>414</v>
      </c>
      <c r="G620" s="10">
        <v>43965</v>
      </c>
      <c r="H620" s="73">
        <v>10.69115</v>
      </c>
      <c r="I620" s="16">
        <v>31081900</v>
      </c>
      <c r="J620" s="71">
        <v>-2E-3</v>
      </c>
      <c r="K620" s="71">
        <v>1.034</v>
      </c>
      <c r="L620" s="16">
        <v>4.5474860000000001</v>
      </c>
      <c r="M620" s="16">
        <v>2.2624029999999999</v>
      </c>
      <c r="N620" s="16">
        <v>1.6429720000000001</v>
      </c>
      <c r="O620" s="16">
        <v>2.0501830000000001</v>
      </c>
      <c r="P620" s="16">
        <v>2.3325490000000002</v>
      </c>
      <c r="Q620" s="16">
        <v>1.8716740000000001</v>
      </c>
      <c r="R620" s="16">
        <v>2.0385</v>
      </c>
      <c r="S620" s="16">
        <v>0.2407</v>
      </c>
      <c r="T620" s="16">
        <v>9.9599999999999994E-2</v>
      </c>
      <c r="U620" s="16">
        <v>4.9885999999999999</v>
      </c>
      <c r="V620" s="16">
        <v>30.867999999999999</v>
      </c>
      <c r="W620" s="16">
        <v>17.532</v>
      </c>
      <c r="X620" s="16">
        <v>530.27700000000004</v>
      </c>
      <c r="Y620" s="16">
        <v>81.868099999999998</v>
      </c>
      <c r="Z620" s="16">
        <v>0.77090000000000003</v>
      </c>
      <c r="AA620" s="16">
        <v>-0.99952379999999996</v>
      </c>
      <c r="AB620" s="16">
        <v>0.28000000000000003</v>
      </c>
      <c r="AC620" s="16">
        <v>5</v>
      </c>
      <c r="AD620" s="16">
        <v>48.8</v>
      </c>
      <c r="AE620" s="16">
        <v>68.177400000000006</v>
      </c>
      <c r="AF620" s="16">
        <v>34.366300000000003</v>
      </c>
      <c r="AG620" s="43">
        <v>1900000</v>
      </c>
      <c r="AH620" s="16">
        <v>1.2724500000000001</v>
      </c>
      <c r="AI620" s="16">
        <v>99.8</v>
      </c>
      <c r="AJ620" s="16">
        <v>99.8</v>
      </c>
      <c r="AK620" s="16">
        <v>1.5584</v>
      </c>
      <c r="AL620" s="16">
        <v>2.1703000000000001</v>
      </c>
      <c r="AM620" s="16">
        <v>1.9500999999999999</v>
      </c>
      <c r="AN620" s="16">
        <v>1.1180000000000001</v>
      </c>
      <c r="AO620" s="16">
        <v>1.5257000000000001</v>
      </c>
      <c r="AP620" s="16">
        <v>1.6687000000000001</v>
      </c>
      <c r="AQ620" s="16">
        <v>1.5737000000000001</v>
      </c>
      <c r="AR620" s="16">
        <f t="shared" si="49"/>
        <v>0</v>
      </c>
      <c r="AS620" s="5">
        <f t="shared" si="48"/>
        <v>1.95110000000005E-2</v>
      </c>
    </row>
    <row r="621" spans="1:45" x14ac:dyDescent="0.25">
      <c r="A621" s="16" t="s">
        <v>414</v>
      </c>
      <c r="B621" s="16" t="s">
        <v>27</v>
      </c>
      <c r="C621" s="16" t="s">
        <v>236</v>
      </c>
      <c r="D621" s="16">
        <v>2002</v>
      </c>
      <c r="E621" s="16" t="s">
        <v>1239</v>
      </c>
      <c r="F621" s="16" t="s">
        <v>414</v>
      </c>
      <c r="G621" s="10">
        <v>44883.8</v>
      </c>
      <c r="H621" s="73">
        <v>10.711830000000001</v>
      </c>
      <c r="I621" s="16">
        <v>31362000</v>
      </c>
      <c r="J621" s="71">
        <v>4.0000000000000001E-3</v>
      </c>
      <c r="K621" s="71">
        <v>1.038</v>
      </c>
      <c r="L621" s="16">
        <v>4.5719200000000004</v>
      </c>
      <c r="M621" s="16">
        <v>2.2838509999999999</v>
      </c>
      <c r="N621" s="16">
        <v>1.751965</v>
      </c>
      <c r="O621" s="16">
        <v>1.993906</v>
      </c>
      <c r="P621" s="16">
        <v>2.3252730000000001</v>
      </c>
      <c r="Q621" s="16">
        <v>1.8626879999999999</v>
      </c>
      <c r="R621" s="16">
        <v>1.9930000000000001</v>
      </c>
      <c r="S621" s="16">
        <v>0.23469999999999999</v>
      </c>
      <c r="T621" s="16">
        <v>0.107</v>
      </c>
      <c r="U621" s="16">
        <v>5.0358000000000001</v>
      </c>
      <c r="V621" s="16">
        <v>30.756</v>
      </c>
      <c r="W621" s="16">
        <v>19.504000000000001</v>
      </c>
      <c r="X621" s="16">
        <v>528.32899999999995</v>
      </c>
      <c r="Y621" s="16">
        <v>81.6584</v>
      </c>
      <c r="Z621" s="16">
        <v>0.74250000000000005</v>
      </c>
      <c r="AA621" s="16">
        <v>-1.0034080000000001</v>
      </c>
      <c r="AB621" s="16">
        <v>0.28000000000000003</v>
      </c>
      <c r="AC621" s="16">
        <v>5</v>
      </c>
      <c r="AD621" s="16">
        <v>48.9</v>
      </c>
      <c r="AE621" s="16">
        <v>65.919200000000004</v>
      </c>
      <c r="AF621" s="16">
        <v>37.949399999999997</v>
      </c>
      <c r="AG621" s="43">
        <v>1900000</v>
      </c>
      <c r="AH621" s="16">
        <v>1.2748999999999999</v>
      </c>
      <c r="AI621" s="16">
        <v>99.8</v>
      </c>
      <c r="AJ621" s="16">
        <v>99.8</v>
      </c>
      <c r="AK621" s="16">
        <v>1.5248999999999999</v>
      </c>
      <c r="AL621" s="16">
        <v>2.1101000000000001</v>
      </c>
      <c r="AM621" s="16">
        <v>1.9462999999999999</v>
      </c>
      <c r="AN621" s="16">
        <v>1.1368</v>
      </c>
      <c r="AO621" s="16">
        <v>1.5616000000000001</v>
      </c>
      <c r="AP621" s="16">
        <v>1.6605000000000001</v>
      </c>
      <c r="AQ621" s="16">
        <v>1.5737000000000001</v>
      </c>
      <c r="AR621" s="16">
        <f t="shared" si="49"/>
        <v>0</v>
      </c>
      <c r="AS621" s="5">
        <f t="shared" si="48"/>
        <v>2.4434000000000289E-2</v>
      </c>
    </row>
    <row r="622" spans="1:45" x14ac:dyDescent="0.25">
      <c r="A622" s="16" t="s">
        <v>414</v>
      </c>
      <c r="B622" s="16" t="s">
        <v>27</v>
      </c>
      <c r="C622" s="16" t="s">
        <v>236</v>
      </c>
      <c r="D622" s="16">
        <v>2003</v>
      </c>
      <c r="E622" s="16" t="s">
        <v>1236</v>
      </c>
      <c r="F622" s="16" t="s">
        <v>414</v>
      </c>
      <c r="G622" s="10">
        <v>45239.8</v>
      </c>
      <c r="H622" s="73">
        <v>10.71973</v>
      </c>
      <c r="I622" s="16">
        <v>31676000</v>
      </c>
      <c r="J622" s="71">
        <v>-5.0000000000000001E-3</v>
      </c>
      <c r="K622" s="71">
        <v>1.0329999999999999</v>
      </c>
      <c r="L622" s="16">
        <v>4.630382</v>
      </c>
      <c r="M622" s="16">
        <v>2.2575820000000002</v>
      </c>
      <c r="N622" s="16">
        <v>1.897017</v>
      </c>
      <c r="O622" s="16">
        <v>2.0484900000000001</v>
      </c>
      <c r="P622" s="16">
        <v>2.295477</v>
      </c>
      <c r="Q622" s="16">
        <v>1.8485689999999999</v>
      </c>
      <c r="R622" s="16">
        <v>1.9851000000000001</v>
      </c>
      <c r="S622" s="16">
        <v>0.21460000000000001</v>
      </c>
      <c r="T622" s="16">
        <v>0.1128</v>
      </c>
      <c r="U622" s="16">
        <v>5.4259000000000004</v>
      </c>
      <c r="V622" s="16">
        <v>30.643999999999998</v>
      </c>
      <c r="W622" s="16">
        <v>21.475999999999999</v>
      </c>
      <c r="X622" s="16">
        <v>526.38199999999995</v>
      </c>
      <c r="Y622" s="16">
        <v>81.448700000000002</v>
      </c>
      <c r="Z622" s="16">
        <v>0.77200000000000002</v>
      </c>
      <c r="AA622" s="16">
        <v>-1.0150589999999999</v>
      </c>
      <c r="AB622" s="16">
        <v>0.28000000000000003</v>
      </c>
      <c r="AC622" s="16">
        <v>5</v>
      </c>
      <c r="AD622" s="16">
        <v>49.2</v>
      </c>
      <c r="AE622" s="16">
        <v>65.245099999999994</v>
      </c>
      <c r="AF622" s="16">
        <v>42.071300000000001</v>
      </c>
      <c r="AG622" s="43">
        <v>1900000</v>
      </c>
      <c r="AH622" s="16">
        <v>1.2628999999999999</v>
      </c>
      <c r="AI622" s="16">
        <v>99.8</v>
      </c>
      <c r="AJ622" s="16">
        <v>99.8</v>
      </c>
      <c r="AK622" s="16">
        <v>1.5265</v>
      </c>
      <c r="AL622" s="16">
        <v>2.0400999999999998</v>
      </c>
      <c r="AM622" s="16">
        <v>2.0131000000000001</v>
      </c>
      <c r="AN622" s="16">
        <v>1.0267999999999999</v>
      </c>
      <c r="AO622" s="16">
        <v>1.5334000000000001</v>
      </c>
      <c r="AP622" s="16">
        <v>1.7030000000000001</v>
      </c>
      <c r="AQ622" s="16">
        <v>1.5737000000000001</v>
      </c>
      <c r="AR622" s="16">
        <f t="shared" si="49"/>
        <v>0</v>
      </c>
      <c r="AS622" s="5">
        <f t="shared" si="48"/>
        <v>5.846199999999957E-2</v>
      </c>
    </row>
    <row r="623" spans="1:45" x14ac:dyDescent="0.25">
      <c r="A623" s="16" t="s">
        <v>414</v>
      </c>
      <c r="B623" s="16" t="s">
        <v>27</v>
      </c>
      <c r="C623" s="16" t="s">
        <v>236</v>
      </c>
      <c r="D623" s="16">
        <v>2004</v>
      </c>
      <c r="E623" s="16" t="s">
        <v>1256</v>
      </c>
      <c r="F623" s="16" t="s">
        <v>414</v>
      </c>
      <c r="G623" s="10">
        <v>46170.9</v>
      </c>
      <c r="H623" s="73">
        <v>10.74011</v>
      </c>
      <c r="I623" s="16">
        <v>31995000</v>
      </c>
      <c r="J623" s="71">
        <v>-4.0000000000000001E-3</v>
      </c>
      <c r="K623" s="71">
        <v>1.0289999999999999</v>
      </c>
      <c r="L623" s="16">
        <v>4.847029</v>
      </c>
      <c r="M623" s="16">
        <v>2.4082370000000002</v>
      </c>
      <c r="N623" s="16">
        <v>2.0139179999999999</v>
      </c>
      <c r="O623" s="16">
        <v>2.0596779999999999</v>
      </c>
      <c r="P623" s="16">
        <v>2.5196830000000001</v>
      </c>
      <c r="Q623" s="16">
        <v>1.824913</v>
      </c>
      <c r="R623" s="16">
        <v>2.0135999999999998</v>
      </c>
      <c r="S623" s="16">
        <v>0.21729999999999999</v>
      </c>
      <c r="T623" s="16">
        <v>0.12620000000000001</v>
      </c>
      <c r="U623" s="16">
        <v>5.3672000000000004</v>
      </c>
      <c r="V623" s="16">
        <v>30.532</v>
      </c>
      <c r="W623" s="16">
        <v>23.448</v>
      </c>
      <c r="X623" s="16">
        <v>527.41999999999996</v>
      </c>
      <c r="Y623" s="16">
        <v>81.168599999999998</v>
      </c>
      <c r="Z623" s="16">
        <v>0.77980000000000005</v>
      </c>
      <c r="AA623" s="16">
        <v>-1.022826</v>
      </c>
      <c r="AB623" s="16">
        <v>0.28000000000000003</v>
      </c>
      <c r="AC623" s="16">
        <v>5</v>
      </c>
      <c r="AD623" s="16">
        <v>49.4</v>
      </c>
      <c r="AE623" s="16">
        <v>64.432400000000001</v>
      </c>
      <c r="AF623" s="16">
        <v>47.063899999999997</v>
      </c>
      <c r="AG623" s="43">
        <v>1900000</v>
      </c>
      <c r="AH623" s="16">
        <v>1.7557</v>
      </c>
      <c r="AI623" s="16">
        <v>99.8</v>
      </c>
      <c r="AJ623" s="16">
        <v>99.8</v>
      </c>
      <c r="AK623" s="16">
        <v>1.6752</v>
      </c>
      <c r="AL623" s="16">
        <v>1.8541000000000001</v>
      </c>
      <c r="AM623" s="16">
        <v>1.9584999999999999</v>
      </c>
      <c r="AN623" s="16">
        <v>0.84530000000000005</v>
      </c>
      <c r="AO623" s="16">
        <v>1.6407</v>
      </c>
      <c r="AP623" s="16">
        <v>1.7049000000000001</v>
      </c>
      <c r="AQ623" s="16">
        <v>1.5737000000000001</v>
      </c>
      <c r="AR623" s="16">
        <f t="shared" si="49"/>
        <v>0</v>
      </c>
      <c r="AS623" s="5">
        <f t="shared" si="48"/>
        <v>0.21664700000000003</v>
      </c>
    </row>
    <row r="624" spans="1:45" x14ac:dyDescent="0.25">
      <c r="A624" s="16" t="s">
        <v>414</v>
      </c>
      <c r="B624" s="16" t="s">
        <v>27</v>
      </c>
      <c r="C624" s="16" t="s">
        <v>236</v>
      </c>
      <c r="D624" s="16">
        <v>2005</v>
      </c>
      <c r="E624" s="16" t="s">
        <v>1251</v>
      </c>
      <c r="F624" s="16" t="s">
        <v>414</v>
      </c>
      <c r="G624" s="10">
        <v>47181.599999999999</v>
      </c>
      <c r="H624" s="73">
        <v>10.761760000000001</v>
      </c>
      <c r="I624" s="16">
        <v>32312000</v>
      </c>
      <c r="J624" s="71">
        <v>7.0000000000000001E-3</v>
      </c>
      <c r="K624" s="71">
        <v>1.0369999999999999</v>
      </c>
      <c r="L624" s="16">
        <v>4.9059799999999996</v>
      </c>
      <c r="M624" s="16">
        <v>2.5701499999999999</v>
      </c>
      <c r="N624" s="16">
        <v>2.077839</v>
      </c>
      <c r="O624" s="16">
        <v>2.1044990000000001</v>
      </c>
      <c r="P624" s="16">
        <v>2.455444</v>
      </c>
      <c r="Q624" s="16">
        <v>1.7541610000000001</v>
      </c>
      <c r="R624" s="16">
        <v>1.9863999999999999</v>
      </c>
      <c r="S624" s="16">
        <v>0.22509999999999999</v>
      </c>
      <c r="T624" s="16">
        <v>0.14199999999999999</v>
      </c>
      <c r="U624" s="16">
        <v>4.8047000000000004</v>
      </c>
      <c r="V624" s="16">
        <v>30.42</v>
      </c>
      <c r="W624" s="16">
        <v>25.42</v>
      </c>
      <c r="X624" s="16">
        <v>528.45799999999997</v>
      </c>
      <c r="Y624" s="16">
        <v>81.3249</v>
      </c>
      <c r="Z624" s="16">
        <v>0.80410000000000004</v>
      </c>
      <c r="AA624" s="16">
        <v>-1.0111749999999999</v>
      </c>
      <c r="AB624" s="16">
        <v>0.28000000000000003</v>
      </c>
      <c r="AC624" s="16">
        <v>5</v>
      </c>
      <c r="AD624" s="16">
        <v>49.1</v>
      </c>
      <c r="AE624" s="16">
        <v>56.267499999999998</v>
      </c>
      <c r="AF624" s="16">
        <v>52.759599999999999</v>
      </c>
      <c r="AG624" s="43">
        <v>1900000</v>
      </c>
      <c r="AH624" s="16">
        <v>1.7397499999999999</v>
      </c>
      <c r="AI624" s="16">
        <v>99.8</v>
      </c>
      <c r="AJ624" s="16">
        <v>99.8</v>
      </c>
      <c r="AK624" s="16">
        <v>1.4957</v>
      </c>
      <c r="AL624" s="16">
        <v>1.8623000000000001</v>
      </c>
      <c r="AM624" s="16">
        <v>1.9089</v>
      </c>
      <c r="AN624" s="16">
        <v>0.78779999999999994</v>
      </c>
      <c r="AO624" s="16">
        <v>1.5608</v>
      </c>
      <c r="AP624" s="16">
        <v>1.6609</v>
      </c>
      <c r="AQ624" s="16">
        <v>1.5737000000000001</v>
      </c>
      <c r="AR624" s="16">
        <f t="shared" si="49"/>
        <v>0</v>
      </c>
      <c r="AS624" s="5">
        <f t="shared" si="48"/>
        <v>5.8950999999999532E-2</v>
      </c>
    </row>
    <row r="625" spans="1:45" x14ac:dyDescent="0.25">
      <c r="A625" s="16" t="s">
        <v>414</v>
      </c>
      <c r="B625" s="16" t="s">
        <v>27</v>
      </c>
      <c r="C625" s="16" t="s">
        <v>236</v>
      </c>
      <c r="D625" s="16">
        <v>2006</v>
      </c>
      <c r="E625" s="16" t="s">
        <v>1233</v>
      </c>
      <c r="F625" s="16" t="s">
        <v>414</v>
      </c>
      <c r="G625" s="10">
        <v>48035</v>
      </c>
      <c r="H625" s="73">
        <v>10.77969</v>
      </c>
      <c r="I625" s="16">
        <v>32570505</v>
      </c>
      <c r="J625" s="71">
        <v>-3.0000000000000001E-3</v>
      </c>
      <c r="K625" s="71">
        <v>1.034</v>
      </c>
      <c r="L625" s="16">
        <v>5.0098450000000003</v>
      </c>
      <c r="M625" s="16">
        <v>2.6377350000000002</v>
      </c>
      <c r="N625" s="16">
        <v>2.161486</v>
      </c>
      <c r="O625" s="16">
        <v>2.1477650000000001</v>
      </c>
      <c r="P625" s="16">
        <v>2.4336259999999998</v>
      </c>
      <c r="Q625" s="16">
        <v>1.8184880000000001</v>
      </c>
      <c r="R625" s="16">
        <v>1.9556</v>
      </c>
      <c r="S625" s="16">
        <v>0.2346</v>
      </c>
      <c r="T625" s="16">
        <v>0.1472</v>
      </c>
      <c r="U625" s="16">
        <v>5.2497999999999996</v>
      </c>
      <c r="V625" s="16">
        <v>30.536000000000001</v>
      </c>
      <c r="W625" s="16">
        <v>25.88</v>
      </c>
      <c r="X625" s="16">
        <v>529.49599999999998</v>
      </c>
      <c r="Y625" s="16">
        <v>80.556200000000004</v>
      </c>
      <c r="Z625" s="16">
        <v>0.83540000000000003</v>
      </c>
      <c r="AA625" s="16">
        <v>-1.0150589999999999</v>
      </c>
      <c r="AB625" s="16">
        <v>0.28000000000000003</v>
      </c>
      <c r="AC625" s="16">
        <v>5</v>
      </c>
      <c r="AD625" s="16">
        <v>49.2</v>
      </c>
      <c r="AE625" s="16">
        <v>55.919800000000002</v>
      </c>
      <c r="AF625" s="16">
        <v>57.493200000000002</v>
      </c>
      <c r="AG625" s="43">
        <v>1900000</v>
      </c>
      <c r="AH625" s="16">
        <v>1.7373000000000001</v>
      </c>
      <c r="AI625" s="16">
        <v>99.8</v>
      </c>
      <c r="AJ625" s="16">
        <v>99.8</v>
      </c>
      <c r="AK625" s="16">
        <v>1.4426000000000001</v>
      </c>
      <c r="AL625" s="16">
        <v>1.9596</v>
      </c>
      <c r="AM625" s="16">
        <v>1.9246000000000001</v>
      </c>
      <c r="AN625" s="16">
        <v>0.99070000000000003</v>
      </c>
      <c r="AO625" s="16">
        <v>1.5548</v>
      </c>
      <c r="AP625" s="16">
        <v>1.7926</v>
      </c>
      <c r="AQ625" s="16">
        <v>1.5737000000000001</v>
      </c>
      <c r="AR625" s="16">
        <f t="shared" si="49"/>
        <v>0</v>
      </c>
      <c r="AS625" s="5">
        <f t="shared" si="48"/>
        <v>0.10386500000000076</v>
      </c>
    </row>
    <row r="626" spans="1:45" x14ac:dyDescent="0.25">
      <c r="A626" s="16" t="s">
        <v>414</v>
      </c>
      <c r="B626" s="16" t="s">
        <v>27</v>
      </c>
      <c r="C626" s="16" t="s">
        <v>236</v>
      </c>
      <c r="D626" s="16">
        <v>2007</v>
      </c>
      <c r="E626" s="16" t="s">
        <v>1246</v>
      </c>
      <c r="F626" s="16" t="s">
        <v>414</v>
      </c>
      <c r="G626" s="10">
        <v>48552.7</v>
      </c>
      <c r="H626" s="73">
        <v>10.79041</v>
      </c>
      <c r="I626" s="16">
        <v>32887928</v>
      </c>
      <c r="J626" s="71">
        <v>-1.0999999999999999E-2</v>
      </c>
      <c r="K626" s="71">
        <v>1.0229999999999999</v>
      </c>
      <c r="L626" s="16">
        <v>5.0136810000000001</v>
      </c>
      <c r="M626" s="16">
        <v>2.6342379999999999</v>
      </c>
      <c r="N626" s="16">
        <v>2.13794</v>
      </c>
      <c r="O626" s="16">
        <v>2.1849069999999999</v>
      </c>
      <c r="P626" s="16">
        <v>2.4567899999999998</v>
      </c>
      <c r="Q626" s="16">
        <v>1.7900879999999999</v>
      </c>
      <c r="R626" s="16">
        <v>1.9178999999999999</v>
      </c>
      <c r="S626" s="16">
        <v>0.21940000000000001</v>
      </c>
      <c r="T626" s="16">
        <v>0.1552</v>
      </c>
      <c r="U626" s="16">
        <v>4.7973999999999997</v>
      </c>
      <c r="V626" s="16">
        <v>30.652000000000001</v>
      </c>
      <c r="W626" s="16">
        <v>26.34</v>
      </c>
      <c r="X626" s="16">
        <v>528.52499999999998</v>
      </c>
      <c r="Y626" s="16">
        <v>80.811800000000005</v>
      </c>
      <c r="Z626" s="16">
        <v>0.84950000000000003</v>
      </c>
      <c r="AA626" s="16">
        <v>-1.030594</v>
      </c>
      <c r="AB626" s="16">
        <v>0.28000000000000003</v>
      </c>
      <c r="AC626" s="16">
        <v>5</v>
      </c>
      <c r="AD626" s="16">
        <v>49.6</v>
      </c>
      <c r="AE626" s="16">
        <v>55.423900000000003</v>
      </c>
      <c r="AF626" s="16">
        <v>61.473100000000002</v>
      </c>
      <c r="AG626" s="43">
        <v>1900000</v>
      </c>
      <c r="AH626" s="16">
        <v>1.7316</v>
      </c>
      <c r="AI626" s="16">
        <v>99.8</v>
      </c>
      <c r="AJ626" s="16">
        <v>99.8</v>
      </c>
      <c r="AK626" s="16">
        <v>1.403</v>
      </c>
      <c r="AL626" s="16">
        <v>1.9867999999999999</v>
      </c>
      <c r="AM626" s="16">
        <v>1.756</v>
      </c>
      <c r="AN626" s="16">
        <v>0.96250000000000002</v>
      </c>
      <c r="AO626" s="16">
        <v>1.6042000000000001</v>
      </c>
      <c r="AP626" s="16">
        <v>1.7916000000000001</v>
      </c>
      <c r="AQ626" s="16">
        <v>1.5737000000000001</v>
      </c>
      <c r="AR626" s="16">
        <f t="shared" si="49"/>
        <v>0</v>
      </c>
      <c r="AS626" s="5">
        <f t="shared" si="48"/>
        <v>3.8359999999997285E-3</v>
      </c>
    </row>
    <row r="627" spans="1:45" x14ac:dyDescent="0.25">
      <c r="A627" s="16" t="s">
        <v>414</v>
      </c>
      <c r="B627" s="16" t="s">
        <v>27</v>
      </c>
      <c r="C627" s="16" t="s">
        <v>236</v>
      </c>
      <c r="D627" s="16">
        <v>2008</v>
      </c>
      <c r="E627" s="16" t="s">
        <v>1245</v>
      </c>
      <c r="F627" s="16" t="s">
        <v>414</v>
      </c>
      <c r="G627" s="10">
        <v>48510.6</v>
      </c>
      <c r="H627" s="73">
        <v>10.789540000000001</v>
      </c>
      <c r="I627" s="16">
        <v>33245773</v>
      </c>
      <c r="J627" s="71">
        <v>-1.4E-2</v>
      </c>
      <c r="K627" s="71">
        <v>1.008</v>
      </c>
      <c r="L627" s="16">
        <v>5.0445320000000002</v>
      </c>
      <c r="M627" s="16">
        <v>2.652838</v>
      </c>
      <c r="N627" s="16">
        <v>2.1476130000000002</v>
      </c>
      <c r="O627" s="16">
        <v>2.2033100000000001</v>
      </c>
      <c r="P627" s="16">
        <v>2.4545859999999999</v>
      </c>
      <c r="Q627" s="16">
        <v>1.8157760000000001</v>
      </c>
      <c r="R627" s="16">
        <v>1.8683000000000001</v>
      </c>
      <c r="S627" s="16">
        <v>0.2263</v>
      </c>
      <c r="T627" s="16">
        <v>0.1573</v>
      </c>
      <c r="U627" s="16">
        <v>4.6608999999999998</v>
      </c>
      <c r="V627" s="16">
        <v>30.768000000000001</v>
      </c>
      <c r="W627" s="16">
        <v>26.8</v>
      </c>
      <c r="X627" s="16">
        <v>527.55499999999995</v>
      </c>
      <c r="Y627" s="16">
        <v>80.789199999999994</v>
      </c>
      <c r="Z627" s="16">
        <v>0.8589</v>
      </c>
      <c r="AA627" s="16">
        <v>-1.034478</v>
      </c>
      <c r="AB627" s="16">
        <v>0.28000000000000003</v>
      </c>
      <c r="AC627" s="16">
        <v>5</v>
      </c>
      <c r="AD627" s="16">
        <v>49.7</v>
      </c>
      <c r="AE627" s="16">
        <v>54.69</v>
      </c>
      <c r="AF627" s="16">
        <v>66.204899999999995</v>
      </c>
      <c r="AG627" s="43">
        <v>1900000</v>
      </c>
      <c r="AH627" s="16">
        <v>1.7301</v>
      </c>
      <c r="AI627" s="16">
        <v>99.8</v>
      </c>
      <c r="AJ627" s="16">
        <v>99.8</v>
      </c>
      <c r="AK627" s="16">
        <v>1.4342999999999999</v>
      </c>
      <c r="AL627" s="16">
        <v>1.9907999999999999</v>
      </c>
      <c r="AM627" s="16">
        <v>1.7755000000000001</v>
      </c>
      <c r="AN627" s="16">
        <v>1.0025999999999999</v>
      </c>
      <c r="AO627" s="16">
        <v>1.6504000000000001</v>
      </c>
      <c r="AP627" s="16">
        <v>1.7990999999999999</v>
      </c>
      <c r="AQ627" s="16">
        <v>1.5737000000000001</v>
      </c>
      <c r="AR627" s="16">
        <f t="shared" si="49"/>
        <v>0</v>
      </c>
      <c r="AS627" s="5">
        <f t="shared" si="48"/>
        <v>3.0851000000000184E-2</v>
      </c>
    </row>
    <row r="628" spans="1:45" x14ac:dyDescent="0.25">
      <c r="A628" s="16" t="s">
        <v>414</v>
      </c>
      <c r="B628" s="16" t="s">
        <v>27</v>
      </c>
      <c r="C628" s="16" t="s">
        <v>236</v>
      </c>
      <c r="D628" s="16">
        <v>2009</v>
      </c>
      <c r="E628" s="16" t="s">
        <v>1235</v>
      </c>
      <c r="F628" s="16" t="s">
        <v>414</v>
      </c>
      <c r="G628" s="10">
        <v>46543.8</v>
      </c>
      <c r="H628" s="73">
        <v>10.748150000000001</v>
      </c>
      <c r="I628" s="16">
        <v>33628571</v>
      </c>
      <c r="J628" s="71">
        <v>-1.9E-2</v>
      </c>
      <c r="K628" s="71">
        <v>0.98899999999999999</v>
      </c>
      <c r="L628" s="16">
        <v>5.0841149999999997</v>
      </c>
      <c r="M628" s="16">
        <v>2.6229640000000001</v>
      </c>
      <c r="N628" s="16">
        <v>2.193956</v>
      </c>
      <c r="O628" s="16">
        <v>2.2750530000000002</v>
      </c>
      <c r="P628" s="16">
        <v>2.4194520000000002</v>
      </c>
      <c r="Q628" s="16">
        <v>1.8508960000000001</v>
      </c>
      <c r="R628" s="16">
        <v>1.9227000000000001</v>
      </c>
      <c r="S628" s="16">
        <v>0.20019999999999999</v>
      </c>
      <c r="T628" s="16">
        <v>0.1615</v>
      </c>
      <c r="U628" s="16">
        <v>4.8731</v>
      </c>
      <c r="V628" s="16">
        <v>30.884</v>
      </c>
      <c r="W628" s="16">
        <v>27.26</v>
      </c>
      <c r="X628" s="16">
        <v>526.58399999999995</v>
      </c>
      <c r="Y628" s="16">
        <v>80.688299999999998</v>
      </c>
      <c r="Z628" s="16">
        <v>0.89349999999999996</v>
      </c>
      <c r="AA628" s="16">
        <v>-1.0616639999999999</v>
      </c>
      <c r="AB628" s="16">
        <v>0.28000000000000003</v>
      </c>
      <c r="AC628" s="16">
        <v>5</v>
      </c>
      <c r="AD628" s="16">
        <v>50.4</v>
      </c>
      <c r="AE628" s="16">
        <v>55.4268</v>
      </c>
      <c r="AF628" s="16">
        <v>70.548299999999998</v>
      </c>
      <c r="AG628" s="43">
        <v>1800000</v>
      </c>
      <c r="AH628" s="16">
        <v>1.7023999999999999</v>
      </c>
      <c r="AI628" s="16">
        <v>99.8</v>
      </c>
      <c r="AJ628" s="16">
        <v>99.8</v>
      </c>
      <c r="AK628" s="16">
        <v>1.4285000000000001</v>
      </c>
      <c r="AL628" s="16">
        <v>2.0832999999999999</v>
      </c>
      <c r="AM628" s="16">
        <v>1.7522</v>
      </c>
      <c r="AN628" s="16">
        <v>1.0967</v>
      </c>
      <c r="AO628" s="16">
        <v>1.6987000000000001</v>
      </c>
      <c r="AP628" s="16">
        <v>1.8058000000000001</v>
      </c>
      <c r="AQ628" s="16">
        <v>1.5737000000000001</v>
      </c>
      <c r="AR628" s="16">
        <f t="shared" si="49"/>
        <v>0</v>
      </c>
      <c r="AS628" s="5">
        <f t="shared" si="48"/>
        <v>3.958299999999948E-2</v>
      </c>
    </row>
    <row r="629" spans="1:45" x14ac:dyDescent="0.25">
      <c r="A629" s="16" t="s">
        <v>414</v>
      </c>
      <c r="B629" s="16" t="s">
        <v>27</v>
      </c>
      <c r="C629" s="16" t="s">
        <v>236</v>
      </c>
      <c r="D629" s="16">
        <v>2010</v>
      </c>
      <c r="E629" s="16" t="s">
        <v>1241</v>
      </c>
      <c r="F629" s="16" t="s">
        <v>414</v>
      </c>
      <c r="G629" s="10">
        <v>47447.5</v>
      </c>
      <c r="H629" s="73">
        <v>10.767379999999999</v>
      </c>
      <c r="I629" s="16">
        <v>34005274</v>
      </c>
      <c r="J629" s="71">
        <v>6.0000000000000001E-3</v>
      </c>
      <c r="K629" s="71">
        <v>0.995</v>
      </c>
      <c r="L629" s="16">
        <v>4.999441</v>
      </c>
      <c r="M629" s="16">
        <v>2.5420950000000002</v>
      </c>
      <c r="N629" s="16">
        <v>2.2672680000000001</v>
      </c>
      <c r="O629" s="16">
        <v>2.1404999999999998</v>
      </c>
      <c r="P629" s="16">
        <v>2.4059979999999999</v>
      </c>
      <c r="Q629" s="16">
        <v>1.818899</v>
      </c>
      <c r="R629" s="16">
        <v>1.8375999999999999</v>
      </c>
      <c r="S629" s="16">
        <v>0.18740000000000001</v>
      </c>
      <c r="T629" s="16">
        <v>0.16300000000000001</v>
      </c>
      <c r="U629" s="16">
        <v>5.3712</v>
      </c>
      <c r="V629" s="16">
        <v>31</v>
      </c>
      <c r="W629" s="16">
        <v>27.72</v>
      </c>
      <c r="X629" s="16">
        <v>525.12800000000004</v>
      </c>
      <c r="Y629" s="16">
        <v>78.720299999999995</v>
      </c>
      <c r="Z629" s="16">
        <v>0.84560000000000002</v>
      </c>
      <c r="AA629" s="16">
        <v>-1.0538970000000001</v>
      </c>
      <c r="AB629" s="16">
        <v>0.28000000000000003</v>
      </c>
      <c r="AC629" s="16">
        <v>5</v>
      </c>
      <c r="AD629" s="16">
        <v>50.2</v>
      </c>
      <c r="AE629" s="16">
        <v>53.899900000000002</v>
      </c>
      <c r="AF629" s="16">
        <v>75.676100000000005</v>
      </c>
      <c r="AG629" s="43">
        <v>1800000</v>
      </c>
      <c r="AH629" s="16">
        <v>1.7398</v>
      </c>
      <c r="AI629" s="16">
        <v>99.8</v>
      </c>
      <c r="AJ629" s="16">
        <v>99.8</v>
      </c>
      <c r="AK629" s="16">
        <v>1.3755999999999999</v>
      </c>
      <c r="AL629" s="16">
        <v>2.0966999999999998</v>
      </c>
      <c r="AM629" s="16">
        <v>1.7874000000000001</v>
      </c>
      <c r="AN629" s="16">
        <v>0.90080000000000005</v>
      </c>
      <c r="AO629" s="16">
        <v>1.6903999999999999</v>
      </c>
      <c r="AP629" s="16">
        <v>1.8098000000000001</v>
      </c>
      <c r="AQ629" s="16">
        <v>1.5737000000000001</v>
      </c>
      <c r="AR629" s="16">
        <f t="shared" si="49"/>
        <v>0</v>
      </c>
      <c r="AS629" s="5">
        <f t="shared" si="48"/>
        <v>-8.4673999999999694E-2</v>
      </c>
    </row>
    <row r="630" spans="1:45" x14ac:dyDescent="0.25">
      <c r="A630" s="16" t="s">
        <v>414</v>
      </c>
      <c r="B630" s="16" t="s">
        <v>27</v>
      </c>
      <c r="C630" s="16" t="s">
        <v>236</v>
      </c>
      <c r="D630" s="16">
        <v>2011</v>
      </c>
      <c r="E630" s="16" t="s">
        <v>1242</v>
      </c>
      <c r="F630" s="16" t="s">
        <v>414</v>
      </c>
      <c r="G630" s="10">
        <v>48457</v>
      </c>
      <c r="H630" s="73">
        <v>10.78843</v>
      </c>
      <c r="I630" s="16">
        <v>34342780</v>
      </c>
      <c r="J630" s="71">
        <v>5.0000000000000001E-3</v>
      </c>
      <c r="K630" s="71">
        <v>1</v>
      </c>
      <c r="L630" s="16">
        <v>5.0570209999999998</v>
      </c>
      <c r="M630" s="16">
        <v>2.5198399999999999</v>
      </c>
      <c r="N630" s="16">
        <v>2.2978710000000002</v>
      </c>
      <c r="O630" s="16">
        <v>2.2165599999999999</v>
      </c>
      <c r="P630" s="16">
        <v>2.4464809999999999</v>
      </c>
      <c r="Q630" s="16">
        <v>1.817782</v>
      </c>
      <c r="R630" s="16">
        <v>1.7985</v>
      </c>
      <c r="S630" s="16">
        <v>0.1842</v>
      </c>
      <c r="T630" s="16">
        <v>0.16420000000000001</v>
      </c>
      <c r="U630" s="16">
        <v>5.2724000000000002</v>
      </c>
      <c r="V630" s="16">
        <v>31.78</v>
      </c>
      <c r="W630" s="16">
        <v>28.276</v>
      </c>
      <c r="X630" s="16">
        <v>523.67200000000003</v>
      </c>
      <c r="Y630" s="16">
        <v>79.642099999999999</v>
      </c>
      <c r="Z630" s="16">
        <v>0.87849999999999995</v>
      </c>
      <c r="AA630" s="16">
        <v>-1.0383610000000001</v>
      </c>
      <c r="AB630" s="16">
        <v>0.28000000000000003</v>
      </c>
      <c r="AC630" s="16">
        <v>5</v>
      </c>
      <c r="AD630" s="16">
        <v>49.8</v>
      </c>
      <c r="AE630" s="16">
        <v>52.987400000000001</v>
      </c>
      <c r="AF630" s="16">
        <v>77.825500000000005</v>
      </c>
      <c r="AG630" s="43">
        <v>1800000</v>
      </c>
      <c r="AH630" s="16">
        <v>1.7492000000000001</v>
      </c>
      <c r="AI630" s="16">
        <v>99.8</v>
      </c>
      <c r="AJ630" s="16">
        <v>99.8</v>
      </c>
      <c r="AK630" s="16">
        <v>1.4058999999999999</v>
      </c>
      <c r="AL630" s="16">
        <v>1.9994000000000001</v>
      </c>
      <c r="AM630" s="16">
        <v>1.7787999999999999</v>
      </c>
      <c r="AN630" s="16">
        <v>1.0577000000000001</v>
      </c>
      <c r="AO630" s="16">
        <v>1.6866000000000001</v>
      </c>
      <c r="AP630" s="16">
        <v>1.7433000000000001</v>
      </c>
      <c r="AQ630" s="16">
        <v>1.5737000000000001</v>
      </c>
      <c r="AR630" s="16">
        <f t="shared" si="49"/>
        <v>0</v>
      </c>
      <c r="AS630" s="5">
        <f t="shared" si="48"/>
        <v>5.7579999999999742E-2</v>
      </c>
    </row>
    <row r="631" spans="1:45" x14ac:dyDescent="0.25">
      <c r="A631" s="16" t="s">
        <v>414</v>
      </c>
      <c r="B631" s="16" t="s">
        <v>27</v>
      </c>
      <c r="C631" s="16" t="s">
        <v>236</v>
      </c>
      <c r="D631" s="16">
        <v>2012</v>
      </c>
      <c r="E631" s="16" t="s">
        <v>1258</v>
      </c>
      <c r="F631" s="16" t="s">
        <v>414</v>
      </c>
      <c r="G631" s="10">
        <v>48724.2</v>
      </c>
      <c r="H631" s="73">
        <v>10.79393</v>
      </c>
      <c r="I631" s="16">
        <v>34750545</v>
      </c>
      <c r="J631" s="71">
        <v>-7.0000000000000001E-3</v>
      </c>
      <c r="K631" s="71">
        <v>0.99299999999999999</v>
      </c>
      <c r="L631" s="16">
        <v>5.0076900000000002</v>
      </c>
      <c r="M631" s="16">
        <v>2.543749</v>
      </c>
      <c r="N631" s="16">
        <v>2.2994500000000002</v>
      </c>
      <c r="O631" s="16">
        <v>2.141886</v>
      </c>
      <c r="P631" s="16">
        <v>2.3843320000000001</v>
      </c>
      <c r="Q631" s="16">
        <v>1.825153</v>
      </c>
      <c r="R631" s="16">
        <v>1.7861</v>
      </c>
      <c r="S631" s="16">
        <v>0.1827</v>
      </c>
      <c r="T631" s="16">
        <v>0.1681</v>
      </c>
      <c r="U631" s="16">
        <v>4.8975999999999997</v>
      </c>
      <c r="V631" s="16">
        <v>32.56</v>
      </c>
      <c r="W631" s="16">
        <v>28.832000000000001</v>
      </c>
      <c r="X631" s="16">
        <v>522.21600000000001</v>
      </c>
      <c r="Y631" s="16">
        <v>79.194900000000004</v>
      </c>
      <c r="Z631" s="16">
        <v>0.84370000000000001</v>
      </c>
      <c r="AA631" s="16">
        <v>-1.0383610000000001</v>
      </c>
      <c r="AB631" s="16">
        <v>0.28000000000000003</v>
      </c>
      <c r="AC631" s="16">
        <v>5</v>
      </c>
      <c r="AD631" s="16">
        <v>49.8</v>
      </c>
      <c r="AE631" s="16">
        <v>50.881300000000003</v>
      </c>
      <c r="AF631" s="16">
        <v>79.568299999999994</v>
      </c>
      <c r="AG631" s="43">
        <v>1800000</v>
      </c>
      <c r="AH631" s="16">
        <v>1.6809000000000001</v>
      </c>
      <c r="AI631" s="16">
        <v>99.8</v>
      </c>
      <c r="AJ631" s="16">
        <v>99.8</v>
      </c>
      <c r="AK631" s="16">
        <v>1.4548000000000001</v>
      </c>
      <c r="AL631" s="16">
        <v>1.9365000000000001</v>
      </c>
      <c r="AM631" s="16">
        <v>1.7662</v>
      </c>
      <c r="AN631" s="16">
        <v>1.0896999999999999</v>
      </c>
      <c r="AO631" s="16">
        <v>1.7031000000000001</v>
      </c>
      <c r="AP631" s="16">
        <v>1.7639</v>
      </c>
      <c r="AQ631" s="16">
        <v>1.5737000000000001</v>
      </c>
      <c r="AR631" s="16">
        <f t="shared" si="49"/>
        <v>0</v>
      </c>
      <c r="AS631" s="5">
        <f t="shared" si="48"/>
        <v>-4.933099999999957E-2</v>
      </c>
    </row>
    <row r="632" spans="1:45" x14ac:dyDescent="0.25">
      <c r="A632" s="16" t="s">
        <v>414</v>
      </c>
      <c r="B632" s="16" t="s">
        <v>27</v>
      </c>
      <c r="C632" s="16" t="s">
        <v>236</v>
      </c>
      <c r="D632" s="16">
        <v>2013</v>
      </c>
      <c r="E632" s="16" t="s">
        <v>1234</v>
      </c>
      <c r="F632" s="16" t="s">
        <v>414</v>
      </c>
      <c r="G632" s="10">
        <v>49355.1</v>
      </c>
      <c r="H632" s="73">
        <v>10.806800000000001</v>
      </c>
      <c r="I632" s="16">
        <v>35155451</v>
      </c>
      <c r="J632" s="71">
        <v>0</v>
      </c>
      <c r="K632" s="71">
        <v>0.99299999999999999</v>
      </c>
      <c r="L632" s="16">
        <v>4.9751729999999998</v>
      </c>
      <c r="M632" s="16">
        <v>2.4381179999999998</v>
      </c>
      <c r="N632" s="16">
        <v>2.3459460000000001</v>
      </c>
      <c r="O632" s="16">
        <v>2.157375</v>
      </c>
      <c r="P632" s="16">
        <v>2.361764</v>
      </c>
      <c r="Q632" s="16">
        <v>1.8154669999999999</v>
      </c>
      <c r="R632" s="16">
        <v>1.6882999999999999</v>
      </c>
      <c r="S632" s="16">
        <v>0.17799999999999999</v>
      </c>
      <c r="T632" s="16">
        <v>0.16439999999999999</v>
      </c>
      <c r="U632" s="16">
        <v>4.8388999999999998</v>
      </c>
      <c r="V632" s="16">
        <v>33.340000000000003</v>
      </c>
      <c r="W632" s="16">
        <v>29.388000000000002</v>
      </c>
      <c r="X632" s="16">
        <v>522.59100000000001</v>
      </c>
      <c r="Y632" s="16">
        <v>79.662999999999997</v>
      </c>
      <c r="Z632" s="16">
        <v>0.84730000000000005</v>
      </c>
      <c r="AA632" s="16">
        <v>-1.034478</v>
      </c>
      <c r="AB632" s="16">
        <v>0.28000000000000003</v>
      </c>
      <c r="AC632" s="16">
        <v>5</v>
      </c>
      <c r="AD632" s="16">
        <v>49.7</v>
      </c>
      <c r="AE632" s="16">
        <v>48.095999999999997</v>
      </c>
      <c r="AF632" s="16">
        <v>80.610100000000003</v>
      </c>
      <c r="AG632" s="43">
        <v>1900000</v>
      </c>
      <c r="AH632" s="16">
        <v>1.6659999999999999</v>
      </c>
      <c r="AI632" s="16">
        <v>99.8</v>
      </c>
      <c r="AJ632" s="16">
        <v>99.8</v>
      </c>
      <c r="AK632" s="16">
        <v>1.4689000000000001</v>
      </c>
      <c r="AL632" s="16">
        <v>1.8877999999999999</v>
      </c>
      <c r="AM632" s="16">
        <v>1.7836000000000001</v>
      </c>
      <c r="AN632" s="16">
        <v>1.03</v>
      </c>
      <c r="AO632" s="16">
        <v>1.7284999999999999</v>
      </c>
      <c r="AP632" s="16">
        <v>1.7511000000000001</v>
      </c>
      <c r="AQ632" s="16">
        <v>1.5737000000000001</v>
      </c>
      <c r="AR632" s="16">
        <f t="shared" si="49"/>
        <v>0</v>
      </c>
      <c r="AS632" s="5">
        <f t="shared" si="48"/>
        <v>-3.2517000000000351E-2</v>
      </c>
    </row>
    <row r="633" spans="1:45" x14ac:dyDescent="0.25">
      <c r="A633" s="16" t="s">
        <v>414</v>
      </c>
      <c r="B633" s="16" t="s">
        <v>27</v>
      </c>
      <c r="C633" s="16" t="s">
        <v>236</v>
      </c>
      <c r="D633" s="16">
        <v>2014</v>
      </c>
      <c r="E633" s="16" t="s">
        <v>1249</v>
      </c>
      <c r="F633" s="16" t="s">
        <v>414</v>
      </c>
      <c r="G633" s="10">
        <v>50067</v>
      </c>
      <c r="H633" s="73">
        <v>10.821120000000001</v>
      </c>
      <c r="I633" s="16">
        <v>35544564</v>
      </c>
      <c r="J633" s="71">
        <v>5.0000000000000001E-3</v>
      </c>
      <c r="K633" s="71">
        <v>0.997</v>
      </c>
      <c r="L633" s="16">
        <v>4.9742230000000003</v>
      </c>
      <c r="M633" s="16">
        <v>2.4099159999999999</v>
      </c>
      <c r="N633" s="16">
        <v>2.392452</v>
      </c>
      <c r="O633" s="16">
        <v>2.1568879999999999</v>
      </c>
      <c r="P633" s="16">
        <v>2.3038789999999998</v>
      </c>
      <c r="Q633" s="16">
        <v>1.856921</v>
      </c>
      <c r="R633" s="16">
        <v>1.6114999999999999</v>
      </c>
      <c r="S633" s="16">
        <v>0.1799</v>
      </c>
      <c r="T633" s="16">
        <v>0.1651</v>
      </c>
      <c r="U633" s="16">
        <v>4.7803000000000004</v>
      </c>
      <c r="V633" s="16">
        <v>34.119999999999997</v>
      </c>
      <c r="W633" s="16">
        <v>29.943999999999999</v>
      </c>
      <c r="X633" s="16">
        <v>522.96500000000003</v>
      </c>
      <c r="Y633" s="16">
        <v>79.366799999999998</v>
      </c>
      <c r="Z633" s="16">
        <v>0.84599999999999997</v>
      </c>
      <c r="AA633" s="16">
        <v>-1.0589459999999999</v>
      </c>
      <c r="AB633" s="16">
        <v>0.28000000000000003</v>
      </c>
      <c r="AC633" s="16">
        <v>5</v>
      </c>
      <c r="AD633" s="16">
        <v>50.33</v>
      </c>
      <c r="AE633" s="16">
        <v>46.175199999999997</v>
      </c>
      <c r="AF633" s="16">
        <v>81.039299999999997</v>
      </c>
      <c r="AG633" s="43">
        <v>1800000</v>
      </c>
      <c r="AH633" s="16">
        <v>1.6512</v>
      </c>
      <c r="AI633" s="16">
        <v>99.8</v>
      </c>
      <c r="AJ633" s="16">
        <v>99.8</v>
      </c>
      <c r="AK633" s="16">
        <v>1.4342999999999999</v>
      </c>
      <c r="AL633" s="16">
        <v>1.8179000000000001</v>
      </c>
      <c r="AM633" s="16">
        <v>1.7596000000000001</v>
      </c>
      <c r="AN633" s="16">
        <v>1.1554</v>
      </c>
      <c r="AO633" s="16">
        <v>1.8309</v>
      </c>
      <c r="AP633" s="16">
        <v>1.8937999999999999</v>
      </c>
      <c r="AQ633" s="16">
        <v>1.5737000000000001</v>
      </c>
      <c r="AR633" s="16">
        <f t="shared" si="49"/>
        <v>0</v>
      </c>
      <c r="AS633" s="5">
        <f t="shared" si="48"/>
        <v>-9.4999999999956231E-4</v>
      </c>
    </row>
    <row r="634" spans="1:45" x14ac:dyDescent="0.25">
      <c r="A634" s="16" t="s">
        <v>414</v>
      </c>
      <c r="B634" s="16" t="s">
        <v>28</v>
      </c>
      <c r="C634" s="16" t="s">
        <v>376</v>
      </c>
      <c r="D634" s="16">
        <v>1985</v>
      </c>
      <c r="E634" s="16" t="s">
        <v>4020</v>
      </c>
      <c r="F634" s="16" t="s">
        <v>414</v>
      </c>
      <c r="G634" s="10">
        <v>57359.4</v>
      </c>
      <c r="H634" s="73">
        <v>10.957090000000001</v>
      </c>
      <c r="I634" s="16" t="s">
        <v>6700</v>
      </c>
      <c r="K634" s="71">
        <v>0.96899999999999997</v>
      </c>
      <c r="L634" s="16">
        <v>3.4236789999999999</v>
      </c>
      <c r="M634" s="16">
        <v>1.875829</v>
      </c>
      <c r="N634" s="16">
        <v>0.94645559999999995</v>
      </c>
      <c r="O634" s="16">
        <v>1.524459</v>
      </c>
      <c r="P634" s="16">
        <v>1.3765039999999999</v>
      </c>
      <c r="Q634" s="16">
        <v>1.969546</v>
      </c>
      <c r="R634" s="16">
        <v>2.6301999999999999</v>
      </c>
      <c r="S634" s="16">
        <v>0.112</v>
      </c>
      <c r="T634" s="16">
        <v>7.5700000000000003E-2</v>
      </c>
      <c r="U634" s="16">
        <v>4.3098999999999998</v>
      </c>
      <c r="V634" s="16">
        <v>37.229999999999997</v>
      </c>
      <c r="W634" s="16">
        <v>8.24</v>
      </c>
      <c r="X634" s="16">
        <v>498.63200000000001</v>
      </c>
      <c r="Y634" s="16">
        <v>62.114600000000003</v>
      </c>
      <c r="Z634" s="16">
        <v>0.66810000000000003</v>
      </c>
      <c r="AA634" s="16">
        <v>-1.26955</v>
      </c>
      <c r="AB634" s="16">
        <v>0</v>
      </c>
      <c r="AC634" s="16">
        <v>0</v>
      </c>
      <c r="AD634" s="16">
        <v>42.79</v>
      </c>
      <c r="AE634" s="16">
        <v>50.761899999999997</v>
      </c>
      <c r="AF634" s="16">
        <v>0</v>
      </c>
      <c r="AG634" s="16">
        <v>858329</v>
      </c>
      <c r="AH634" s="16">
        <v>1.0381</v>
      </c>
      <c r="AI634" s="16">
        <v>99.9</v>
      </c>
      <c r="AJ634" s="16">
        <v>100</v>
      </c>
      <c r="AK634" s="16">
        <v>1.2946</v>
      </c>
      <c r="AL634" s="16">
        <v>2.1762999999999999</v>
      </c>
      <c r="AM634" s="16">
        <v>2.0424000000000002</v>
      </c>
      <c r="AN634" s="16">
        <v>1.4272</v>
      </c>
      <c r="AO634" s="16">
        <v>1.6532</v>
      </c>
      <c r="AP634" s="16">
        <v>1.9776</v>
      </c>
      <c r="AR634" s="16">
        <f t="shared" si="49"/>
        <v>1</v>
      </c>
      <c r="AS634" s="5">
        <f t="shared" si="48"/>
        <v>0</v>
      </c>
    </row>
    <row r="635" spans="1:45" x14ac:dyDescent="0.25">
      <c r="A635" s="16" t="s">
        <v>414</v>
      </c>
      <c r="B635" s="16" t="s">
        <v>28</v>
      </c>
      <c r="C635" s="16" t="s">
        <v>376</v>
      </c>
      <c r="D635" s="16">
        <v>1986</v>
      </c>
      <c r="E635" s="16" t="s">
        <v>4045</v>
      </c>
      <c r="F635" s="16" t="s">
        <v>414</v>
      </c>
      <c r="G635" s="10">
        <v>58122.2</v>
      </c>
      <c r="H635" s="73">
        <v>10.9703</v>
      </c>
      <c r="I635" s="16" t="s">
        <v>6700</v>
      </c>
      <c r="J635" s="71">
        <v>-5.0000000000000001E-3</v>
      </c>
      <c r="K635" s="71">
        <v>0.96399999999999997</v>
      </c>
      <c r="L635" s="16">
        <v>3.4181119999999998</v>
      </c>
      <c r="M635" s="16">
        <v>1.9467030000000001</v>
      </c>
      <c r="N635" s="16">
        <v>0.96447530000000004</v>
      </c>
      <c r="O635" s="16">
        <v>1.407613</v>
      </c>
      <c r="P635" s="16">
        <v>1.3978649999999999</v>
      </c>
      <c r="Q635" s="16">
        <v>1.969344</v>
      </c>
      <c r="R635" s="16">
        <v>2.6301999999999999</v>
      </c>
      <c r="S635" s="16">
        <v>0.10929999999999999</v>
      </c>
      <c r="T635" s="16">
        <v>8.4400000000000003E-2</v>
      </c>
      <c r="U635" s="16">
        <v>4.3464999999999998</v>
      </c>
      <c r="V635" s="16">
        <v>36.944000000000003</v>
      </c>
      <c r="W635" s="16">
        <v>8.5579999999999998</v>
      </c>
      <c r="X635" s="16">
        <v>498.81299999999999</v>
      </c>
      <c r="Y635" s="16">
        <v>62.564300000000003</v>
      </c>
      <c r="Z635" s="16">
        <v>0.59919999999999995</v>
      </c>
      <c r="AA635" s="16">
        <v>-1.276152</v>
      </c>
      <c r="AB635" s="16">
        <v>0</v>
      </c>
      <c r="AC635" s="16">
        <v>0</v>
      </c>
      <c r="AD635" s="16">
        <v>42.96</v>
      </c>
      <c r="AE635" s="16">
        <v>52.075499999999998</v>
      </c>
      <c r="AF635" s="16">
        <v>0</v>
      </c>
      <c r="AG635" s="16">
        <v>869310</v>
      </c>
      <c r="AH635" s="16">
        <v>1.0355000000000001</v>
      </c>
      <c r="AI635" s="16">
        <v>99.9</v>
      </c>
      <c r="AJ635" s="16">
        <v>100</v>
      </c>
      <c r="AK635" s="16">
        <v>1.3067</v>
      </c>
      <c r="AL635" s="16">
        <v>2.1745999999999999</v>
      </c>
      <c r="AM635" s="16">
        <v>2.0394000000000001</v>
      </c>
      <c r="AN635" s="16">
        <v>1.4221999999999999</v>
      </c>
      <c r="AO635" s="16">
        <v>1.6539999999999999</v>
      </c>
      <c r="AP635" s="16">
        <v>1.9726999999999999</v>
      </c>
      <c r="AR635" s="16">
        <f t="shared" si="49"/>
        <v>1</v>
      </c>
      <c r="AS635" s="5">
        <f t="shared" si="48"/>
        <v>-5.5670000000000996E-3</v>
      </c>
    </row>
    <row r="636" spans="1:45" x14ac:dyDescent="0.25">
      <c r="A636" s="16" t="s">
        <v>414</v>
      </c>
      <c r="B636" s="16" t="s">
        <v>28</v>
      </c>
      <c r="C636" s="16" t="s">
        <v>376</v>
      </c>
      <c r="D636" s="16">
        <v>1987</v>
      </c>
      <c r="E636" s="16" t="s">
        <v>4033</v>
      </c>
      <c r="F636" s="16" t="s">
        <v>414</v>
      </c>
      <c r="G636" s="10">
        <v>58674</v>
      </c>
      <c r="H636" s="73">
        <v>10.979749999999999</v>
      </c>
      <c r="I636" s="16" t="s">
        <v>6700</v>
      </c>
      <c r="J636" s="71">
        <v>-1.0999999999999999E-2</v>
      </c>
      <c r="K636" s="71">
        <v>0.95299999999999996</v>
      </c>
      <c r="L636" s="16">
        <v>3.4221599999999999</v>
      </c>
      <c r="M636" s="16">
        <v>1.9057360000000001</v>
      </c>
      <c r="N636" s="16">
        <v>0.97567809999999999</v>
      </c>
      <c r="O636" s="16">
        <v>1.4105190000000001</v>
      </c>
      <c r="P636" s="16">
        <v>1.431165</v>
      </c>
      <c r="Q636" s="16">
        <v>1.9691749999999999</v>
      </c>
      <c r="R636" s="16">
        <v>2.6301999999999999</v>
      </c>
      <c r="S636" s="16">
        <v>0.1066</v>
      </c>
      <c r="T636" s="16">
        <v>8.1100000000000005E-2</v>
      </c>
      <c r="U636" s="16">
        <v>4.3014000000000001</v>
      </c>
      <c r="V636" s="16">
        <v>36.658000000000001</v>
      </c>
      <c r="W636" s="16">
        <v>8.8759999999999994</v>
      </c>
      <c r="X636" s="16">
        <v>499.27199999999999</v>
      </c>
      <c r="Y636" s="16">
        <v>63.014099999999999</v>
      </c>
      <c r="Z636" s="16">
        <v>0.59430000000000005</v>
      </c>
      <c r="AA636" s="16">
        <v>-1.2831429999999999</v>
      </c>
      <c r="AB636" s="16">
        <v>0</v>
      </c>
      <c r="AC636" s="16">
        <v>0</v>
      </c>
      <c r="AD636" s="16">
        <v>43.14</v>
      </c>
      <c r="AE636" s="16">
        <v>53.583300000000001</v>
      </c>
      <c r="AF636" s="16">
        <v>8.3799999999999999E-2</v>
      </c>
      <c r="AG636" s="16">
        <v>898305</v>
      </c>
      <c r="AH636" s="16">
        <v>1.0328999999999999</v>
      </c>
      <c r="AI636" s="16">
        <v>99.9</v>
      </c>
      <c r="AJ636" s="16">
        <v>100</v>
      </c>
      <c r="AK636" s="16">
        <v>1.3189</v>
      </c>
      <c r="AL636" s="16">
        <v>2.1728999999999998</v>
      </c>
      <c r="AM636" s="16">
        <v>2.0365000000000002</v>
      </c>
      <c r="AN636" s="16">
        <v>1.4173</v>
      </c>
      <c r="AO636" s="16">
        <v>1.6547000000000001</v>
      </c>
      <c r="AP636" s="16">
        <v>1.9678</v>
      </c>
      <c r="AR636" s="16">
        <f t="shared" si="49"/>
        <v>1</v>
      </c>
      <c r="AS636" s="5">
        <f t="shared" si="48"/>
        <v>4.0480000000000516E-3</v>
      </c>
    </row>
    <row r="637" spans="1:45" x14ac:dyDescent="0.25">
      <c r="A637" s="16" t="s">
        <v>414</v>
      </c>
      <c r="B637" s="16" t="s">
        <v>28</v>
      </c>
      <c r="C637" s="16" t="s">
        <v>376</v>
      </c>
      <c r="D637" s="16">
        <v>1988</v>
      </c>
      <c r="E637" s="16" t="s">
        <v>4025</v>
      </c>
      <c r="F637" s="16" t="s">
        <v>414</v>
      </c>
      <c r="G637" s="10">
        <v>60153.4</v>
      </c>
      <c r="H637" s="73">
        <v>11.00465</v>
      </c>
      <c r="I637" s="16" t="s">
        <v>6700</v>
      </c>
      <c r="J637" s="71">
        <v>3.0000000000000001E-3</v>
      </c>
      <c r="K637" s="71">
        <v>0.95599999999999996</v>
      </c>
      <c r="L637" s="16">
        <v>3.4521199999999999</v>
      </c>
      <c r="M637" s="16">
        <v>1.890865</v>
      </c>
      <c r="N637" s="16">
        <v>0.99656670000000003</v>
      </c>
      <c r="O637" s="16">
        <v>1.443759</v>
      </c>
      <c r="P637" s="16">
        <v>1.4564950000000001</v>
      </c>
      <c r="Q637" s="16">
        <v>1.9689719999999999</v>
      </c>
      <c r="R637" s="16">
        <v>2.6301999999999999</v>
      </c>
      <c r="S637" s="16">
        <v>0.10390000000000001</v>
      </c>
      <c r="T637" s="16">
        <v>8.0600000000000005E-2</v>
      </c>
      <c r="U637" s="16">
        <v>4.3678999999999997</v>
      </c>
      <c r="V637" s="16">
        <v>36.372</v>
      </c>
      <c r="W637" s="16">
        <v>9.1940000000000008</v>
      </c>
      <c r="X637" s="16">
        <v>499.40899999999999</v>
      </c>
      <c r="Y637" s="16">
        <v>63.463900000000002</v>
      </c>
      <c r="Z637" s="16">
        <v>0.60570000000000002</v>
      </c>
      <c r="AA637" s="16">
        <v>-1.2897449999999999</v>
      </c>
      <c r="AB637" s="16">
        <v>0</v>
      </c>
      <c r="AC637" s="16">
        <v>0</v>
      </c>
      <c r="AD637" s="16">
        <v>43.31</v>
      </c>
      <c r="AE637" s="16">
        <v>55.280900000000003</v>
      </c>
      <c r="AF637" s="16">
        <v>0.46820000000000001</v>
      </c>
      <c r="AG637" s="16">
        <v>905119</v>
      </c>
      <c r="AH637" s="16">
        <v>1.0303</v>
      </c>
      <c r="AI637" s="16">
        <v>99.9</v>
      </c>
      <c r="AJ637" s="16">
        <v>100</v>
      </c>
      <c r="AK637" s="16">
        <v>1.331</v>
      </c>
      <c r="AL637" s="16">
        <v>2.1711999999999998</v>
      </c>
      <c r="AM637" s="16">
        <v>2.0335999999999999</v>
      </c>
      <c r="AN637" s="16">
        <v>1.4123000000000001</v>
      </c>
      <c r="AO637" s="16">
        <v>1.6555</v>
      </c>
      <c r="AP637" s="16">
        <v>1.9628000000000001</v>
      </c>
      <c r="AR637" s="16">
        <f t="shared" si="49"/>
        <v>1</v>
      </c>
      <c r="AS637" s="5">
        <f t="shared" si="48"/>
        <v>2.9959999999999987E-2</v>
      </c>
    </row>
    <row r="638" spans="1:45" x14ac:dyDescent="0.25">
      <c r="A638" s="16" t="s">
        <v>414</v>
      </c>
      <c r="B638" s="16" t="s">
        <v>28</v>
      </c>
      <c r="C638" s="16" t="s">
        <v>376</v>
      </c>
      <c r="D638" s="16">
        <v>1989</v>
      </c>
      <c r="E638" s="16" t="s">
        <v>4031</v>
      </c>
      <c r="F638" s="16" t="s">
        <v>414</v>
      </c>
      <c r="G638" s="10">
        <v>62253.1</v>
      </c>
      <c r="H638" s="73">
        <v>11.038959999999999</v>
      </c>
      <c r="I638" s="16" t="s">
        <v>6700</v>
      </c>
      <c r="J638" s="71">
        <v>1.7000000000000001E-2</v>
      </c>
      <c r="K638" s="71">
        <v>0.97199999999999998</v>
      </c>
      <c r="L638" s="16">
        <v>3.5209410000000001</v>
      </c>
      <c r="M638" s="16">
        <v>1.9076820000000001</v>
      </c>
      <c r="N638" s="16">
        <v>1.004243</v>
      </c>
      <c r="O638" s="16">
        <v>1.5936250000000001</v>
      </c>
      <c r="P638" s="16">
        <v>1.4324870000000001</v>
      </c>
      <c r="Q638" s="16">
        <v>1.9688030000000001</v>
      </c>
      <c r="R638" s="16">
        <v>2.6301999999999999</v>
      </c>
      <c r="S638" s="16">
        <v>0.1012</v>
      </c>
      <c r="T638" s="16">
        <v>8.3500000000000005E-2</v>
      </c>
      <c r="U638" s="16">
        <v>4.2774999999999999</v>
      </c>
      <c r="V638" s="16">
        <v>36.085999999999999</v>
      </c>
      <c r="W638" s="16">
        <v>9.5120000000000005</v>
      </c>
      <c r="X638" s="16">
        <v>500.06200000000001</v>
      </c>
      <c r="Y638" s="16">
        <v>63.913600000000002</v>
      </c>
      <c r="Z638" s="16">
        <v>0.67949999999999999</v>
      </c>
      <c r="AA638" s="16">
        <v>-1.2963480000000001</v>
      </c>
      <c r="AB638" s="16">
        <v>0</v>
      </c>
      <c r="AC638" s="16">
        <v>0</v>
      </c>
      <c r="AD638" s="16">
        <v>43.48</v>
      </c>
      <c r="AE638" s="16">
        <v>57.182699999999997</v>
      </c>
      <c r="AF638" s="16">
        <v>1.099</v>
      </c>
      <c r="AG638" s="16">
        <v>808631</v>
      </c>
      <c r="AH638" s="16">
        <v>1.0277000000000001</v>
      </c>
      <c r="AI638" s="16">
        <v>99.9</v>
      </c>
      <c r="AJ638" s="16">
        <v>100</v>
      </c>
      <c r="AK638" s="16">
        <v>1.3431999999999999</v>
      </c>
      <c r="AL638" s="16">
        <v>2.1695000000000002</v>
      </c>
      <c r="AM638" s="16">
        <v>2.0306999999999999</v>
      </c>
      <c r="AN638" s="16">
        <v>1.4074</v>
      </c>
      <c r="AO638" s="16">
        <v>1.6561999999999999</v>
      </c>
      <c r="AP638" s="16">
        <v>1.9579</v>
      </c>
      <c r="AR638" s="16">
        <f t="shared" si="49"/>
        <v>1</v>
      </c>
      <c r="AS638" s="5">
        <f t="shared" si="48"/>
        <v>6.8821000000000243E-2</v>
      </c>
    </row>
    <row r="639" spans="1:45" x14ac:dyDescent="0.25">
      <c r="A639" s="16" t="s">
        <v>414</v>
      </c>
      <c r="B639" s="16" t="s">
        <v>28</v>
      </c>
      <c r="C639" s="16" t="s">
        <v>376</v>
      </c>
      <c r="D639" s="16">
        <v>1990</v>
      </c>
      <c r="E639" s="16" t="s">
        <v>4034</v>
      </c>
      <c r="F639" s="16" t="s">
        <v>414</v>
      </c>
      <c r="G639" s="10">
        <v>63881.3</v>
      </c>
      <c r="H639" s="73">
        <v>11.064780000000001</v>
      </c>
      <c r="I639" s="16" t="s">
        <v>6700</v>
      </c>
      <c r="J639" s="71">
        <v>6.0000000000000001E-3</v>
      </c>
      <c r="K639" s="71">
        <v>0.97799999999999998</v>
      </c>
      <c r="L639" s="16">
        <v>3.5184799999999998</v>
      </c>
      <c r="M639" s="16">
        <v>1.9732730000000001</v>
      </c>
      <c r="N639" s="16">
        <v>1.0472079999999999</v>
      </c>
      <c r="O639" s="16">
        <v>1.555156</v>
      </c>
      <c r="P639" s="16">
        <v>1.363748</v>
      </c>
      <c r="Q639" s="16">
        <v>1.968583</v>
      </c>
      <c r="R639" s="16">
        <v>2.6301999999999999</v>
      </c>
      <c r="S639" s="16">
        <v>0.1077</v>
      </c>
      <c r="T639" s="16">
        <v>8.7900000000000006E-2</v>
      </c>
      <c r="U639" s="16">
        <v>4.5343</v>
      </c>
      <c r="V639" s="16">
        <v>35.799999999999997</v>
      </c>
      <c r="W639" s="16">
        <v>9.83</v>
      </c>
      <c r="X639" s="16">
        <v>500.52300000000002</v>
      </c>
      <c r="Y639" s="16">
        <v>64.363399999999999</v>
      </c>
      <c r="Z639" s="16">
        <v>0.65429999999999999</v>
      </c>
      <c r="AA639" s="16">
        <v>-1.2932410000000001</v>
      </c>
      <c r="AB639" s="16">
        <v>0</v>
      </c>
      <c r="AC639" s="16">
        <v>0</v>
      </c>
      <c r="AD639" s="16">
        <v>43.4</v>
      </c>
      <c r="AE639" s="16">
        <v>59.0762</v>
      </c>
      <c r="AF639" s="16">
        <v>1.8736999999999999</v>
      </c>
      <c r="AG639" s="16">
        <v>818879</v>
      </c>
      <c r="AH639" s="16">
        <v>0.7944</v>
      </c>
      <c r="AI639" s="16">
        <v>99.9</v>
      </c>
      <c r="AJ639" s="16">
        <v>100</v>
      </c>
      <c r="AK639" s="16">
        <v>1.3552999999999999</v>
      </c>
      <c r="AL639" s="16">
        <v>2.1678000000000002</v>
      </c>
      <c r="AM639" s="16">
        <v>2.0276999999999998</v>
      </c>
      <c r="AN639" s="16">
        <v>1.4024000000000001</v>
      </c>
      <c r="AO639" s="16">
        <v>1.657</v>
      </c>
      <c r="AP639" s="16">
        <v>1.9529000000000001</v>
      </c>
      <c r="AR639" s="16">
        <f t="shared" si="49"/>
        <v>1</v>
      </c>
      <c r="AS639" s="5">
        <f t="shared" si="48"/>
        <v>-2.4610000000002685E-3</v>
      </c>
    </row>
    <row r="640" spans="1:45" x14ac:dyDescent="0.25">
      <c r="A640" s="16" t="s">
        <v>414</v>
      </c>
      <c r="B640" s="16" t="s">
        <v>28</v>
      </c>
      <c r="C640" s="16" t="s">
        <v>376</v>
      </c>
      <c r="D640" s="16">
        <v>1991</v>
      </c>
      <c r="E640" s="16" t="s">
        <v>4038</v>
      </c>
      <c r="F640" s="16" t="s">
        <v>414</v>
      </c>
      <c r="G640" s="10">
        <v>62510.1</v>
      </c>
      <c r="H640" s="73">
        <v>11.04308</v>
      </c>
      <c r="I640" s="16" t="s">
        <v>6700</v>
      </c>
      <c r="J640" s="71">
        <v>-3.5000000000000003E-2</v>
      </c>
      <c r="K640" s="71">
        <v>0.94499999999999995</v>
      </c>
      <c r="L640" s="16">
        <v>3.5581809999999998</v>
      </c>
      <c r="M640" s="16">
        <v>1.9590380000000001</v>
      </c>
      <c r="N640" s="16">
        <v>1.080759</v>
      </c>
      <c r="O640" s="16">
        <v>1.5970279999999999</v>
      </c>
      <c r="P640" s="16">
        <v>1.3886860000000001</v>
      </c>
      <c r="Q640" s="16">
        <v>1.968432</v>
      </c>
      <c r="R640" s="16">
        <v>2.6301999999999999</v>
      </c>
      <c r="S640" s="16">
        <v>9.9500000000000005E-2</v>
      </c>
      <c r="T640" s="16">
        <v>8.9700000000000002E-2</v>
      </c>
      <c r="U640" s="16">
        <v>4.6924000000000001</v>
      </c>
      <c r="V640" s="16">
        <v>35.554000000000002</v>
      </c>
      <c r="W640" s="16">
        <v>10.128</v>
      </c>
      <c r="X640" s="16">
        <v>501.18900000000002</v>
      </c>
      <c r="Y640" s="16">
        <v>64.813199999999995</v>
      </c>
      <c r="Z640" s="16">
        <v>0.6694</v>
      </c>
      <c r="AA640" s="16">
        <v>-1.3048919999999999</v>
      </c>
      <c r="AB640" s="16">
        <v>0</v>
      </c>
      <c r="AC640" s="16">
        <v>0</v>
      </c>
      <c r="AD640" s="16">
        <v>43.7</v>
      </c>
      <c r="AE640" s="16">
        <v>60.543799999999997</v>
      </c>
      <c r="AF640" s="16">
        <v>2.5899000000000001</v>
      </c>
      <c r="AG640" s="16">
        <v>836532</v>
      </c>
      <c r="AH640" s="16">
        <v>0.78259999999999996</v>
      </c>
      <c r="AI640" s="16">
        <v>99.9</v>
      </c>
      <c r="AJ640" s="16">
        <v>100</v>
      </c>
      <c r="AK640" s="16">
        <v>1.3674999999999999</v>
      </c>
      <c r="AL640" s="16">
        <v>2.1661000000000001</v>
      </c>
      <c r="AM640" s="16">
        <v>2.0247999999999999</v>
      </c>
      <c r="AN640" s="16">
        <v>1.3975</v>
      </c>
      <c r="AO640" s="16">
        <v>1.6577999999999999</v>
      </c>
      <c r="AP640" s="16">
        <v>1.948</v>
      </c>
      <c r="AR640" s="16">
        <f t="shared" si="49"/>
        <v>1</v>
      </c>
      <c r="AS640" s="5">
        <f t="shared" si="48"/>
        <v>3.9700999999999986E-2</v>
      </c>
    </row>
    <row r="641" spans="1:45" x14ac:dyDescent="0.25">
      <c r="A641" s="16" t="s">
        <v>414</v>
      </c>
      <c r="B641" s="16" t="s">
        <v>28</v>
      </c>
      <c r="C641" s="16" t="s">
        <v>376</v>
      </c>
      <c r="D641" s="16">
        <v>1992</v>
      </c>
      <c r="E641" s="16" t="s">
        <v>4021</v>
      </c>
      <c r="F641" s="16" t="s">
        <v>414</v>
      </c>
      <c r="G641" s="10">
        <v>61797.7</v>
      </c>
      <c r="H641" s="73">
        <v>11.03162</v>
      </c>
      <c r="I641" s="16" t="s">
        <v>6700</v>
      </c>
      <c r="J641" s="71">
        <v>-8.9999999999999993E-3</v>
      </c>
      <c r="K641" s="71">
        <v>0.93700000000000006</v>
      </c>
      <c r="L641" s="16">
        <v>3.6168559999999998</v>
      </c>
      <c r="M641" s="16">
        <v>2.032978</v>
      </c>
      <c r="N641" s="16">
        <v>1.098676</v>
      </c>
      <c r="O641" s="16">
        <v>1.618663</v>
      </c>
      <c r="P641" s="16">
        <v>1.407578</v>
      </c>
      <c r="Q641" s="16">
        <v>1.9682109999999999</v>
      </c>
      <c r="R641" s="16">
        <v>2.6301999999999999</v>
      </c>
      <c r="S641" s="16">
        <v>0.1018</v>
      </c>
      <c r="T641" s="16">
        <v>9.6699999999999994E-2</v>
      </c>
      <c r="U641" s="16">
        <v>4.6863999999999999</v>
      </c>
      <c r="V641" s="16">
        <v>35.308</v>
      </c>
      <c r="W641" s="16">
        <v>10.426</v>
      </c>
      <c r="X641" s="16">
        <v>502.11099999999999</v>
      </c>
      <c r="Y641" s="16">
        <v>65.262900000000002</v>
      </c>
      <c r="Z641" s="16">
        <v>0.67649999999999999</v>
      </c>
      <c r="AA641" s="16">
        <v>-1.3010079999999999</v>
      </c>
      <c r="AB641" s="16">
        <v>0</v>
      </c>
      <c r="AC641" s="16">
        <v>0</v>
      </c>
      <c r="AD641" s="16">
        <v>43.6</v>
      </c>
      <c r="AE641" s="16">
        <v>61.413699999999999</v>
      </c>
      <c r="AF641" s="16">
        <v>3.1560999999999999</v>
      </c>
      <c r="AG641" s="16">
        <v>848130</v>
      </c>
      <c r="AH641" s="16">
        <v>0.78280000000000005</v>
      </c>
      <c r="AI641" s="16">
        <v>99.9</v>
      </c>
      <c r="AJ641" s="16">
        <v>100</v>
      </c>
      <c r="AK641" s="16">
        <v>1.3795999999999999</v>
      </c>
      <c r="AL641" s="16">
        <v>2.1644000000000001</v>
      </c>
      <c r="AM641" s="16">
        <v>2.0219</v>
      </c>
      <c r="AN641" s="16">
        <v>1.3925000000000001</v>
      </c>
      <c r="AO641" s="16">
        <v>1.6585000000000001</v>
      </c>
      <c r="AP641" s="16">
        <v>1.9430000000000001</v>
      </c>
      <c r="AR641" s="16">
        <f t="shared" si="49"/>
        <v>1</v>
      </c>
      <c r="AS641" s="5">
        <f t="shared" si="48"/>
        <v>5.8675000000000033E-2</v>
      </c>
    </row>
    <row r="642" spans="1:45" x14ac:dyDescent="0.25">
      <c r="A642" s="16" t="s">
        <v>414</v>
      </c>
      <c r="B642" s="16" t="s">
        <v>28</v>
      </c>
      <c r="C642" s="16" t="s">
        <v>376</v>
      </c>
      <c r="D642" s="16">
        <v>1993</v>
      </c>
      <c r="E642" s="16" t="s">
        <v>4029</v>
      </c>
      <c r="F642" s="16" t="s">
        <v>414</v>
      </c>
      <c r="G642" s="10">
        <v>61160.3</v>
      </c>
      <c r="H642" s="73">
        <v>11.02125</v>
      </c>
      <c r="I642" s="16" t="s">
        <v>6700</v>
      </c>
      <c r="J642" s="71">
        <v>-3.0000000000000001E-3</v>
      </c>
      <c r="K642" s="71">
        <v>0.93400000000000005</v>
      </c>
      <c r="L642" s="16">
        <v>3.7748620000000002</v>
      </c>
      <c r="M642" s="16">
        <v>2.043069</v>
      </c>
      <c r="N642" s="16">
        <v>1.1618809999999999</v>
      </c>
      <c r="O642" s="16">
        <v>1.8144690000000001</v>
      </c>
      <c r="P642" s="16">
        <v>1.482605</v>
      </c>
      <c r="Q642" s="16">
        <v>1.968024</v>
      </c>
      <c r="R642" s="16">
        <v>2.6301999999999999</v>
      </c>
      <c r="S642" s="16">
        <v>9.8799999999999999E-2</v>
      </c>
      <c r="T642" s="16">
        <v>9.9000000000000005E-2</v>
      </c>
      <c r="U642" s="16">
        <v>5.1048</v>
      </c>
      <c r="V642" s="16">
        <v>35.061999999999998</v>
      </c>
      <c r="W642" s="16">
        <v>10.724</v>
      </c>
      <c r="X642" s="16">
        <v>503.13499999999999</v>
      </c>
      <c r="Y642" s="16">
        <v>65.712699999999998</v>
      </c>
      <c r="Z642" s="16">
        <v>0.7782</v>
      </c>
      <c r="AA642" s="16">
        <v>-1.2893570000000001</v>
      </c>
      <c r="AB642" s="16">
        <v>0</v>
      </c>
      <c r="AC642" s="16">
        <v>0</v>
      </c>
      <c r="AD642" s="16">
        <v>43.3</v>
      </c>
      <c r="AE642" s="16">
        <v>61.910499999999999</v>
      </c>
      <c r="AF642" s="16">
        <v>3.7401</v>
      </c>
      <c r="AG642" s="16">
        <v>877165</v>
      </c>
      <c r="AH642" s="16">
        <v>0.90349999999999997</v>
      </c>
      <c r="AI642" s="16">
        <v>99.9</v>
      </c>
      <c r="AJ642" s="16">
        <v>100</v>
      </c>
      <c r="AK642" s="16">
        <v>1.3916999999999999</v>
      </c>
      <c r="AL642" s="16">
        <v>2.1627000000000001</v>
      </c>
      <c r="AM642" s="16">
        <v>2.0188999999999999</v>
      </c>
      <c r="AN642" s="16">
        <v>1.3875999999999999</v>
      </c>
      <c r="AO642" s="16">
        <v>1.6593</v>
      </c>
      <c r="AP642" s="16">
        <v>1.9380999999999999</v>
      </c>
      <c r="AR642" s="16">
        <f t="shared" si="49"/>
        <v>1</v>
      </c>
      <c r="AS642" s="5">
        <f t="shared" si="48"/>
        <v>0.15800600000000031</v>
      </c>
    </row>
    <row r="643" spans="1:45" x14ac:dyDescent="0.25">
      <c r="A643" s="16" t="s">
        <v>414</v>
      </c>
      <c r="B643" s="16" t="s">
        <v>28</v>
      </c>
      <c r="C643" s="16" t="s">
        <v>376</v>
      </c>
      <c r="D643" s="16">
        <v>1994</v>
      </c>
      <c r="E643" s="16" t="s">
        <v>4042</v>
      </c>
      <c r="F643" s="16" t="s">
        <v>414</v>
      </c>
      <c r="G643" s="10">
        <v>61445.1</v>
      </c>
      <c r="H643" s="73">
        <v>11.0259</v>
      </c>
      <c r="I643" s="16" t="s">
        <v>6700</v>
      </c>
      <c r="J643" s="71">
        <v>-1E-3</v>
      </c>
      <c r="K643" s="71">
        <v>0.93300000000000005</v>
      </c>
      <c r="L643" s="16">
        <v>3.81812</v>
      </c>
      <c r="M643" s="16">
        <v>2.1099039999999998</v>
      </c>
      <c r="N643" s="16">
        <v>1.1768320000000001</v>
      </c>
      <c r="O643" s="16">
        <v>1.861961</v>
      </c>
      <c r="P643" s="16">
        <v>1.4520900000000001</v>
      </c>
      <c r="Q643" s="16">
        <v>1.9678580000000001</v>
      </c>
      <c r="R643" s="16">
        <v>2.6301999999999999</v>
      </c>
      <c r="S643" s="16">
        <v>0.1007</v>
      </c>
      <c r="T643" s="16">
        <v>0.10539999999999999</v>
      </c>
      <c r="U643" s="16">
        <v>5.0679999999999996</v>
      </c>
      <c r="V643" s="16">
        <v>34.816000000000003</v>
      </c>
      <c r="W643" s="16">
        <v>11.022</v>
      </c>
      <c r="X643" s="16">
        <v>504.09899999999999</v>
      </c>
      <c r="Y643" s="16">
        <v>66.162499999999994</v>
      </c>
      <c r="Z643" s="16">
        <v>0.79559999999999997</v>
      </c>
      <c r="AA643" s="16">
        <v>-1.3048919999999999</v>
      </c>
      <c r="AB643" s="16">
        <v>0</v>
      </c>
      <c r="AC643" s="16">
        <v>0</v>
      </c>
      <c r="AD643" s="16">
        <v>43.7</v>
      </c>
      <c r="AE643" s="16">
        <v>61.1736</v>
      </c>
      <c r="AF643" s="16">
        <v>4.7725999999999997</v>
      </c>
      <c r="AG643" s="16">
        <v>935401</v>
      </c>
      <c r="AH643" s="16">
        <v>0.77859999999999996</v>
      </c>
      <c r="AI643" s="16">
        <v>99.9</v>
      </c>
      <c r="AJ643" s="16">
        <v>100</v>
      </c>
      <c r="AK643" s="16">
        <v>1.4038999999999999</v>
      </c>
      <c r="AL643" s="16">
        <v>2.161</v>
      </c>
      <c r="AM643" s="16">
        <v>2.016</v>
      </c>
      <c r="AN643" s="16">
        <v>1.3826000000000001</v>
      </c>
      <c r="AO643" s="16">
        <v>1.6600999999999999</v>
      </c>
      <c r="AP643" s="16">
        <v>1.9332</v>
      </c>
      <c r="AR643" s="16">
        <f t="shared" si="49"/>
        <v>1</v>
      </c>
      <c r="AS643" s="5">
        <f t="shared" si="48"/>
        <v>4.3257999999999797E-2</v>
      </c>
    </row>
    <row r="644" spans="1:45" x14ac:dyDescent="0.25">
      <c r="A644" s="16" t="s">
        <v>414</v>
      </c>
      <c r="B644" s="16" t="s">
        <v>28</v>
      </c>
      <c r="C644" s="16" t="s">
        <v>376</v>
      </c>
      <c r="D644" s="16">
        <v>1995</v>
      </c>
      <c r="E644" s="16" t="s">
        <v>4041</v>
      </c>
      <c r="F644" s="16" t="s">
        <v>414</v>
      </c>
      <c r="G644" s="10">
        <v>61329.4</v>
      </c>
      <c r="H644" s="73">
        <v>11.024010000000001</v>
      </c>
      <c r="I644" s="16" t="s">
        <v>6700</v>
      </c>
      <c r="J644" s="71">
        <v>3.0000000000000001E-3</v>
      </c>
      <c r="K644" s="71">
        <v>0.93500000000000005</v>
      </c>
      <c r="L644" s="16">
        <v>3.860738</v>
      </c>
      <c r="M644" s="16">
        <v>2.0620750000000001</v>
      </c>
      <c r="N644" s="16">
        <v>1.1948430000000001</v>
      </c>
      <c r="O644" s="16">
        <v>1.9629179999999999</v>
      </c>
      <c r="P644" s="16">
        <v>1.4706360000000001</v>
      </c>
      <c r="Q644" s="16">
        <v>1.9676530000000001</v>
      </c>
      <c r="R644" s="16">
        <v>2.6301999999999999</v>
      </c>
      <c r="S644" s="16">
        <v>9.5200000000000007E-2</v>
      </c>
      <c r="T644" s="16">
        <v>0.10249999999999999</v>
      </c>
      <c r="U644" s="16">
        <v>5.0720999999999998</v>
      </c>
      <c r="V644" s="16">
        <v>34.57</v>
      </c>
      <c r="W644" s="16">
        <v>11.32</v>
      </c>
      <c r="X644" s="16">
        <v>504.86799999999999</v>
      </c>
      <c r="Y644" s="16">
        <v>66.612200000000001</v>
      </c>
      <c r="Z644" s="16">
        <v>0.84089999999999998</v>
      </c>
      <c r="AA644" s="16">
        <v>-1.324311</v>
      </c>
      <c r="AB644" s="16">
        <v>0</v>
      </c>
      <c r="AC644" s="16">
        <v>0</v>
      </c>
      <c r="AD644" s="16">
        <v>44.2</v>
      </c>
      <c r="AE644" s="16">
        <v>63.8446</v>
      </c>
      <c r="AF644" s="16">
        <v>6.3726000000000003</v>
      </c>
      <c r="AG644" s="16">
        <v>884104</v>
      </c>
      <c r="AH644" s="16">
        <v>0.79149999999999998</v>
      </c>
      <c r="AI644" s="16">
        <v>99.9</v>
      </c>
      <c r="AJ644" s="16">
        <v>100</v>
      </c>
      <c r="AK644" s="16">
        <v>1.4159999999999999</v>
      </c>
      <c r="AL644" s="16">
        <v>2.1593</v>
      </c>
      <c r="AM644" s="16">
        <v>2.0131000000000001</v>
      </c>
      <c r="AN644" s="16">
        <v>1.3776999999999999</v>
      </c>
      <c r="AO644" s="16">
        <v>1.6608000000000001</v>
      </c>
      <c r="AP644" s="16">
        <v>1.9281999999999999</v>
      </c>
      <c r="AR644" s="16">
        <f t="shared" si="49"/>
        <v>1</v>
      </c>
      <c r="AS644" s="5">
        <f t="shared" ref="AS644:AS707" si="50">IF(D644=1985, 0, L644-L643)</f>
        <v>4.2618000000000045E-2</v>
      </c>
    </row>
    <row r="645" spans="1:45" x14ac:dyDescent="0.25">
      <c r="A645" s="16" t="s">
        <v>414</v>
      </c>
      <c r="B645" s="16" t="s">
        <v>28</v>
      </c>
      <c r="C645" s="16" t="s">
        <v>376</v>
      </c>
      <c r="D645" s="16">
        <v>1996</v>
      </c>
      <c r="E645" s="16" t="s">
        <v>4046</v>
      </c>
      <c r="F645" s="16" t="s">
        <v>414</v>
      </c>
      <c r="G645" s="10">
        <v>61426.1</v>
      </c>
      <c r="H645" s="73">
        <v>11.025589999999999</v>
      </c>
      <c r="I645" s="16" t="s">
        <v>6700</v>
      </c>
      <c r="J645" s="71">
        <v>6.0000000000000001E-3</v>
      </c>
      <c r="K645" s="71">
        <v>0.94099999999999995</v>
      </c>
      <c r="L645" s="16">
        <v>3.8720340000000002</v>
      </c>
      <c r="M645" s="16">
        <v>1.9565239999999999</v>
      </c>
      <c r="N645" s="16">
        <v>1.212391</v>
      </c>
      <c r="O645" s="16">
        <v>2.0954519999999999</v>
      </c>
      <c r="P645" s="16">
        <v>1.4950369999999999</v>
      </c>
      <c r="Q645" s="16">
        <v>1.9126350000000001</v>
      </c>
      <c r="R645" s="16">
        <v>2.4521000000000002</v>
      </c>
      <c r="S645" s="16">
        <v>8.1900000000000001E-2</v>
      </c>
      <c r="T645" s="16">
        <v>0.107</v>
      </c>
      <c r="U645" s="16">
        <v>5.0792000000000002</v>
      </c>
      <c r="V645" s="16">
        <v>34.637999999999998</v>
      </c>
      <c r="W645" s="16">
        <v>11.554</v>
      </c>
      <c r="X645" s="16">
        <v>505.06099999999998</v>
      </c>
      <c r="Y645" s="16">
        <v>67.061999999999998</v>
      </c>
      <c r="Z645" s="16">
        <v>0.90380000000000005</v>
      </c>
      <c r="AA645" s="16">
        <v>-1.3398460000000001</v>
      </c>
      <c r="AB645" s="16">
        <v>0</v>
      </c>
      <c r="AC645" s="16">
        <v>0</v>
      </c>
      <c r="AD645" s="16">
        <v>44.6</v>
      </c>
      <c r="AE645" s="16">
        <v>64.748400000000004</v>
      </c>
      <c r="AF645" s="16">
        <v>9.3873999999999995</v>
      </c>
      <c r="AG645" s="16">
        <v>795407</v>
      </c>
      <c r="AH645" s="16">
        <v>0.90495000000000003</v>
      </c>
      <c r="AI645" s="16">
        <v>99.9</v>
      </c>
      <c r="AJ645" s="16">
        <v>100</v>
      </c>
      <c r="AK645" s="16">
        <v>1.4435</v>
      </c>
      <c r="AL645" s="16">
        <v>2.1019000000000001</v>
      </c>
      <c r="AM645" s="16">
        <v>1.9121999999999999</v>
      </c>
      <c r="AN645" s="16">
        <v>1.3733</v>
      </c>
      <c r="AO645" s="16">
        <v>1.5097</v>
      </c>
      <c r="AP645" s="16">
        <v>1.9063000000000001</v>
      </c>
      <c r="AR645" s="16">
        <f t="shared" ref="AR645:AR708" si="51">IF(OR(AND(I645&lt;&gt;"", I645&gt;=10000000, AQ645&lt;=32.5), AND(A645="Middle East &amp; North Africa", I645&lt;&gt;"", I645&gt;=9000000, AQ645&lt;&gt;"", AQ645&lt;=32.5)), 0, 1)</f>
        <v>1</v>
      </c>
      <c r="AS645" s="5">
        <f t="shared" si="50"/>
        <v>1.1296000000000195E-2</v>
      </c>
    </row>
    <row r="646" spans="1:45" x14ac:dyDescent="0.25">
      <c r="A646" s="16" t="s">
        <v>414</v>
      </c>
      <c r="B646" s="16" t="s">
        <v>28</v>
      </c>
      <c r="C646" s="16" t="s">
        <v>376</v>
      </c>
      <c r="D646" s="16">
        <v>1997</v>
      </c>
      <c r="E646" s="16" t="s">
        <v>4028</v>
      </c>
      <c r="F646" s="16" t="s">
        <v>414</v>
      </c>
      <c r="G646" s="10">
        <v>62695.1</v>
      </c>
      <c r="H646" s="73">
        <v>11.04604</v>
      </c>
      <c r="I646" s="16" t="s">
        <v>6700</v>
      </c>
      <c r="J646" s="71">
        <v>1.7000000000000001E-2</v>
      </c>
      <c r="K646" s="71">
        <v>0.95699999999999996</v>
      </c>
      <c r="L646" s="16">
        <v>4.0278419999999997</v>
      </c>
      <c r="M646" s="16">
        <v>2.0719129999999999</v>
      </c>
      <c r="N646" s="16">
        <v>1.2034560000000001</v>
      </c>
      <c r="O646" s="16">
        <v>2.2229390000000002</v>
      </c>
      <c r="P646" s="16">
        <v>1.569021</v>
      </c>
      <c r="Q646" s="16">
        <v>1.9508099999999999</v>
      </c>
      <c r="R646" s="16">
        <v>2.6301999999999999</v>
      </c>
      <c r="S646" s="16">
        <v>7.7100000000000002E-2</v>
      </c>
      <c r="T646" s="16">
        <v>0.1109</v>
      </c>
      <c r="U646" s="16">
        <v>4.8262999999999998</v>
      </c>
      <c r="V646" s="16">
        <v>34.706000000000003</v>
      </c>
      <c r="W646" s="16">
        <v>11.788</v>
      </c>
      <c r="X646" s="16">
        <v>505.39</v>
      </c>
      <c r="Y646" s="16">
        <v>67.511799999999994</v>
      </c>
      <c r="Z646" s="16">
        <v>0.96399999999999997</v>
      </c>
      <c r="AA646" s="16">
        <v>-1.3553809999999999</v>
      </c>
      <c r="AB646" s="16">
        <v>0</v>
      </c>
      <c r="AC646" s="16">
        <v>0</v>
      </c>
      <c r="AD646" s="16">
        <v>45</v>
      </c>
      <c r="AE646" s="16">
        <v>66.119699999999995</v>
      </c>
      <c r="AF646" s="16">
        <v>14.729900000000001</v>
      </c>
      <c r="AG646" s="16">
        <v>874507</v>
      </c>
      <c r="AH646" s="16">
        <v>0.90464999999999995</v>
      </c>
      <c r="AI646" s="16">
        <v>99.9</v>
      </c>
      <c r="AJ646" s="16">
        <v>100</v>
      </c>
      <c r="AK646" s="16">
        <v>1.4404999999999999</v>
      </c>
      <c r="AL646" s="16">
        <v>2.1642999999999999</v>
      </c>
      <c r="AM646" s="16">
        <v>1.9708000000000001</v>
      </c>
      <c r="AN646" s="16">
        <v>1.3648</v>
      </c>
      <c r="AO646" s="16">
        <v>1.5931999999999999</v>
      </c>
      <c r="AP646" s="16">
        <v>1.927</v>
      </c>
      <c r="AR646" s="16">
        <f t="shared" si="51"/>
        <v>1</v>
      </c>
      <c r="AS646" s="5">
        <f t="shared" si="50"/>
        <v>0.1558079999999995</v>
      </c>
    </row>
    <row r="647" spans="1:45" x14ac:dyDescent="0.25">
      <c r="A647" s="16" t="s">
        <v>414</v>
      </c>
      <c r="B647" s="16" t="s">
        <v>28</v>
      </c>
      <c r="C647" s="16" t="s">
        <v>376</v>
      </c>
      <c r="D647" s="16">
        <v>1998</v>
      </c>
      <c r="E647" s="16" t="s">
        <v>4049</v>
      </c>
      <c r="F647" s="16" t="s">
        <v>414</v>
      </c>
      <c r="G647" s="10">
        <v>64349.9</v>
      </c>
      <c r="H647" s="73">
        <v>11.072089999999999</v>
      </c>
      <c r="I647" s="16" t="s">
        <v>6700</v>
      </c>
      <c r="J647" s="71">
        <v>5.0000000000000001E-3</v>
      </c>
      <c r="K647" s="71">
        <v>0.96199999999999997</v>
      </c>
      <c r="L647" s="16">
        <v>4.1019899999999998</v>
      </c>
      <c r="M647" s="16">
        <v>2.0399569999999998</v>
      </c>
      <c r="N647" s="16">
        <v>1.222572</v>
      </c>
      <c r="O647" s="16">
        <v>2.2569469999999998</v>
      </c>
      <c r="P647" s="16">
        <v>1.670658</v>
      </c>
      <c r="Q647" s="16">
        <v>1.9890000000000001</v>
      </c>
      <c r="R647" s="16">
        <v>2.6301999999999999</v>
      </c>
      <c r="S647" s="16">
        <v>6.5199999999999994E-2</v>
      </c>
      <c r="T647" s="16">
        <v>0.1123</v>
      </c>
      <c r="U647" s="16">
        <v>4.8882000000000003</v>
      </c>
      <c r="V647" s="16">
        <v>34.774000000000001</v>
      </c>
      <c r="W647" s="16">
        <v>12.022</v>
      </c>
      <c r="X647" s="16">
        <v>504.92599999999999</v>
      </c>
      <c r="Y647" s="16">
        <v>67.961500000000001</v>
      </c>
      <c r="Z647" s="16">
        <v>0.97560000000000002</v>
      </c>
      <c r="AA647" s="16">
        <v>-1.363148</v>
      </c>
      <c r="AB647" s="16">
        <v>0</v>
      </c>
      <c r="AC647" s="16">
        <v>0</v>
      </c>
      <c r="AD647" s="16">
        <v>45.2</v>
      </c>
      <c r="AE647" s="16">
        <v>68.658100000000005</v>
      </c>
      <c r="AF647" s="16">
        <v>23.878</v>
      </c>
      <c r="AG647" s="16">
        <v>876287</v>
      </c>
      <c r="AH647" s="16">
        <v>0.99850000000000005</v>
      </c>
      <c r="AI647" s="16">
        <v>99.9</v>
      </c>
      <c r="AJ647" s="16">
        <v>100</v>
      </c>
      <c r="AK647" s="16">
        <v>1.4376</v>
      </c>
      <c r="AL647" s="16">
        <v>2.2267000000000001</v>
      </c>
      <c r="AM647" s="16">
        <v>2.0293000000000001</v>
      </c>
      <c r="AN647" s="16">
        <v>1.3564000000000001</v>
      </c>
      <c r="AO647" s="16">
        <v>1.6767000000000001</v>
      </c>
      <c r="AP647" s="16">
        <v>1.9477</v>
      </c>
      <c r="AR647" s="16">
        <f t="shared" si="51"/>
        <v>1</v>
      </c>
      <c r="AS647" s="5">
        <f t="shared" si="50"/>
        <v>7.4148000000000103E-2</v>
      </c>
    </row>
    <row r="648" spans="1:45" x14ac:dyDescent="0.25">
      <c r="A648" s="16" t="s">
        <v>414</v>
      </c>
      <c r="B648" s="16" t="s">
        <v>28</v>
      </c>
      <c r="C648" s="16" t="s">
        <v>376</v>
      </c>
      <c r="D648" s="16">
        <v>1999</v>
      </c>
      <c r="E648" s="16" t="s">
        <v>4022</v>
      </c>
      <c r="F648" s="16" t="s">
        <v>414</v>
      </c>
      <c r="G648" s="10">
        <v>65096.2</v>
      </c>
      <c r="H648" s="73">
        <v>11.08362</v>
      </c>
      <c r="I648" s="16" t="s">
        <v>6700</v>
      </c>
      <c r="J648" s="71">
        <v>-7.0000000000000001E-3</v>
      </c>
      <c r="K648" s="71">
        <v>0.95599999999999996</v>
      </c>
      <c r="L648" s="16">
        <v>4.1470909999999996</v>
      </c>
      <c r="M648" s="16">
        <v>2.047955</v>
      </c>
      <c r="N648" s="16">
        <v>1.2435350000000001</v>
      </c>
      <c r="O648" s="16">
        <v>2.2211050000000001</v>
      </c>
      <c r="P648" s="16">
        <v>1.752445</v>
      </c>
      <c r="Q648" s="16">
        <v>2.0142190000000002</v>
      </c>
      <c r="R648" s="16">
        <v>2.6301999999999999</v>
      </c>
      <c r="S648" s="16">
        <v>6.1400000000000003E-2</v>
      </c>
      <c r="T648" s="16">
        <v>0.1147</v>
      </c>
      <c r="U648" s="16">
        <v>4.8906999999999998</v>
      </c>
      <c r="V648" s="16">
        <v>34.841999999999999</v>
      </c>
      <c r="W648" s="16">
        <v>12.256</v>
      </c>
      <c r="X648" s="16">
        <v>505.73099999999999</v>
      </c>
      <c r="Y648" s="16">
        <v>68.411299999999997</v>
      </c>
      <c r="Z648" s="16">
        <v>0.94699999999999995</v>
      </c>
      <c r="AA648" s="16">
        <v>-1.3864510000000001</v>
      </c>
      <c r="AB648" s="16">
        <v>0</v>
      </c>
      <c r="AC648" s="16">
        <v>0</v>
      </c>
      <c r="AD648" s="16">
        <v>45.8</v>
      </c>
      <c r="AE648" s="16">
        <v>70.984099999999998</v>
      </c>
      <c r="AF648" s="16">
        <v>42.8414</v>
      </c>
      <c r="AG648" s="16">
        <v>961255</v>
      </c>
      <c r="AH648" s="16">
        <v>0.88554999999999995</v>
      </c>
      <c r="AI648" s="16">
        <v>99.9</v>
      </c>
      <c r="AJ648" s="16">
        <v>100</v>
      </c>
      <c r="AK648" s="16">
        <v>1.4410000000000001</v>
      </c>
      <c r="AL648" s="16">
        <v>2.2160000000000002</v>
      </c>
      <c r="AM648" s="16">
        <v>2.0447000000000002</v>
      </c>
      <c r="AN648" s="16">
        <v>1.4218</v>
      </c>
      <c r="AO648" s="16">
        <v>1.7598</v>
      </c>
      <c r="AP648" s="16">
        <v>1.9394</v>
      </c>
      <c r="AR648" s="16">
        <f t="shared" si="51"/>
        <v>1</v>
      </c>
      <c r="AS648" s="5">
        <f t="shared" si="50"/>
        <v>4.5100999999999836E-2</v>
      </c>
    </row>
    <row r="649" spans="1:45" x14ac:dyDescent="0.25">
      <c r="A649" s="16" t="s">
        <v>414</v>
      </c>
      <c r="B649" s="16" t="s">
        <v>28</v>
      </c>
      <c r="C649" s="16" t="s">
        <v>376</v>
      </c>
      <c r="D649" s="16">
        <v>2000</v>
      </c>
      <c r="E649" s="16" t="s">
        <v>4043</v>
      </c>
      <c r="F649" s="16" t="s">
        <v>414</v>
      </c>
      <c r="G649" s="10">
        <v>67285.8</v>
      </c>
      <c r="H649" s="73">
        <v>11.1167</v>
      </c>
      <c r="I649" s="16">
        <v>7184250</v>
      </c>
      <c r="J649" s="71">
        <v>2.5000000000000001E-2</v>
      </c>
      <c r="K649" s="71">
        <v>0.98</v>
      </c>
      <c r="L649" s="16">
        <v>4.3671740000000003</v>
      </c>
      <c r="M649" s="16">
        <v>2.357469</v>
      </c>
      <c r="N649" s="16">
        <v>1.2522690000000001</v>
      </c>
      <c r="O649" s="16">
        <v>2.2642479999999998</v>
      </c>
      <c r="P649" s="16">
        <v>1.86303</v>
      </c>
      <c r="Q649" s="16">
        <v>2.0394380000000001</v>
      </c>
      <c r="R649" s="16">
        <v>2.3268</v>
      </c>
      <c r="S649" s="16">
        <v>6.3799999999999996E-2</v>
      </c>
      <c r="T649" s="16">
        <v>0.16470000000000001</v>
      </c>
      <c r="U649" s="16">
        <v>4.7884000000000002</v>
      </c>
      <c r="V649" s="16">
        <v>34.909999999999997</v>
      </c>
      <c r="W649" s="16">
        <v>12.49</v>
      </c>
      <c r="X649" s="16">
        <v>506.346</v>
      </c>
      <c r="Y649" s="16">
        <v>68.861099999999993</v>
      </c>
      <c r="Z649" s="16">
        <v>0.96489999999999998</v>
      </c>
      <c r="AA649" s="16">
        <v>-1.3864510000000001</v>
      </c>
      <c r="AB649" s="16">
        <v>0</v>
      </c>
      <c r="AC649" s="16">
        <v>0</v>
      </c>
      <c r="AD649" s="16">
        <v>45.8</v>
      </c>
      <c r="AE649" s="16">
        <v>73.067800000000005</v>
      </c>
      <c r="AF649" s="16">
        <v>64.7333</v>
      </c>
      <c r="AG649" s="16">
        <v>920402</v>
      </c>
      <c r="AH649" s="16">
        <v>0.97489999999999999</v>
      </c>
      <c r="AI649" s="16">
        <v>99.9</v>
      </c>
      <c r="AJ649" s="16">
        <v>100</v>
      </c>
      <c r="AK649" s="16">
        <v>1.4443999999999999</v>
      </c>
      <c r="AL649" s="16">
        <v>2.2052999999999998</v>
      </c>
      <c r="AM649" s="16">
        <v>2.06</v>
      </c>
      <c r="AN649" s="16">
        <v>1.4872000000000001</v>
      </c>
      <c r="AO649" s="16">
        <v>1.843</v>
      </c>
      <c r="AP649" s="16">
        <v>1.9311</v>
      </c>
      <c r="AR649" s="16">
        <f t="shared" si="51"/>
        <v>1</v>
      </c>
      <c r="AS649" s="5">
        <f t="shared" si="50"/>
        <v>0.22008300000000069</v>
      </c>
    </row>
    <row r="650" spans="1:45" x14ac:dyDescent="0.25">
      <c r="A650" s="16" t="s">
        <v>414</v>
      </c>
      <c r="B650" s="16" t="s">
        <v>28</v>
      </c>
      <c r="C650" s="16" t="s">
        <v>376</v>
      </c>
      <c r="D650" s="16">
        <v>2001</v>
      </c>
      <c r="E650" s="16" t="s">
        <v>4040</v>
      </c>
      <c r="F650" s="16" t="s">
        <v>414</v>
      </c>
      <c r="G650" s="10">
        <v>67828.600000000006</v>
      </c>
      <c r="H650" s="73">
        <v>11.124739999999999</v>
      </c>
      <c r="I650" s="16">
        <v>7229854</v>
      </c>
      <c r="J650" s="71">
        <v>8.9999999999999993E-3</v>
      </c>
      <c r="K650" s="71">
        <v>0.98899999999999999</v>
      </c>
      <c r="L650" s="16">
        <v>4.4272210000000003</v>
      </c>
      <c r="M650" s="16">
        <v>2.4751439999999998</v>
      </c>
      <c r="N650" s="16">
        <v>1.3229649999999999</v>
      </c>
      <c r="O650" s="16">
        <v>2.1491310000000001</v>
      </c>
      <c r="P650" s="16">
        <v>1.944348</v>
      </c>
      <c r="Q650" s="16">
        <v>2.023406</v>
      </c>
      <c r="R650" s="16">
        <v>2.6301999999999999</v>
      </c>
      <c r="S650" s="16">
        <v>6.0499999999999998E-2</v>
      </c>
      <c r="T650" s="16">
        <v>0.16089999999999999</v>
      </c>
      <c r="U650" s="16">
        <v>4.9598000000000004</v>
      </c>
      <c r="V650" s="16">
        <v>35.508000000000003</v>
      </c>
      <c r="W650" s="16">
        <v>12.92</v>
      </c>
      <c r="X650" s="16">
        <v>508.52499999999998</v>
      </c>
      <c r="Y650" s="16">
        <v>69.3108</v>
      </c>
      <c r="Z650" s="16">
        <v>0.89529999999999998</v>
      </c>
      <c r="AA650" s="16">
        <v>-1.401986</v>
      </c>
      <c r="AB650" s="16">
        <v>0</v>
      </c>
      <c r="AC650" s="16">
        <v>0</v>
      </c>
      <c r="AD650" s="16">
        <v>46.2</v>
      </c>
      <c r="AE650" s="16">
        <v>74.762500000000003</v>
      </c>
      <c r="AF650" s="16">
        <v>73.266900000000007</v>
      </c>
      <c r="AG650" s="16">
        <v>982828</v>
      </c>
      <c r="AH650" s="16">
        <v>0.97935000000000005</v>
      </c>
      <c r="AI650" s="16">
        <v>99.9</v>
      </c>
      <c r="AJ650" s="16">
        <v>100</v>
      </c>
      <c r="AK650" s="16">
        <v>1.4427000000000001</v>
      </c>
      <c r="AL650" s="16">
        <v>2.1888000000000001</v>
      </c>
      <c r="AM650" s="16">
        <v>2.0417000000000001</v>
      </c>
      <c r="AN650" s="16">
        <v>1.4723999999999999</v>
      </c>
      <c r="AO650" s="16">
        <v>1.8103</v>
      </c>
      <c r="AP650" s="16">
        <v>1.9233</v>
      </c>
      <c r="AR650" s="16">
        <f t="shared" si="51"/>
        <v>1</v>
      </c>
      <c r="AS650" s="5">
        <f t="shared" si="50"/>
        <v>6.0046999999999962E-2</v>
      </c>
    </row>
    <row r="651" spans="1:45" x14ac:dyDescent="0.25">
      <c r="A651" s="16" t="s">
        <v>414</v>
      </c>
      <c r="B651" s="16" t="s">
        <v>28</v>
      </c>
      <c r="C651" s="16" t="s">
        <v>376</v>
      </c>
      <c r="D651" s="16">
        <v>2002</v>
      </c>
      <c r="E651" s="16" t="s">
        <v>4047</v>
      </c>
      <c r="F651" s="16" t="s">
        <v>414</v>
      </c>
      <c r="G651" s="10">
        <v>67413.899999999994</v>
      </c>
      <c r="H651" s="73">
        <v>11.11861</v>
      </c>
      <c r="I651" s="16">
        <v>7284753</v>
      </c>
      <c r="J651" s="71">
        <v>-3.0000000000000001E-3</v>
      </c>
      <c r="K651" s="71">
        <v>0.98599999999999999</v>
      </c>
      <c r="L651" s="16">
        <v>4.5222550000000004</v>
      </c>
      <c r="M651" s="16">
        <v>2.4562620000000002</v>
      </c>
      <c r="N651" s="16">
        <v>1.4134519999999999</v>
      </c>
      <c r="O651" s="16">
        <v>2.3288030000000002</v>
      </c>
      <c r="P651" s="16">
        <v>1.915735</v>
      </c>
      <c r="Q651" s="16">
        <v>2.007339</v>
      </c>
      <c r="R651" s="16">
        <v>2.6301999999999999</v>
      </c>
      <c r="S651" s="16">
        <v>5.6000000000000001E-2</v>
      </c>
      <c r="T651" s="16">
        <v>0.16070000000000001</v>
      </c>
      <c r="U651" s="16">
        <v>5.3193999999999999</v>
      </c>
      <c r="V651" s="16">
        <v>36.106000000000002</v>
      </c>
      <c r="W651" s="16">
        <v>13.35</v>
      </c>
      <c r="X651" s="16">
        <v>510.70400000000001</v>
      </c>
      <c r="Y651" s="16">
        <v>69.760599999999997</v>
      </c>
      <c r="Z651" s="16">
        <v>0.98129999999999995</v>
      </c>
      <c r="AA651" s="16">
        <v>-1.429173</v>
      </c>
      <c r="AB651" s="16">
        <v>0</v>
      </c>
      <c r="AC651" s="16">
        <v>0</v>
      </c>
      <c r="AD651" s="16">
        <v>46.9</v>
      </c>
      <c r="AE651" s="16">
        <v>74.398399999999995</v>
      </c>
      <c r="AF651" s="16">
        <v>79.214200000000005</v>
      </c>
      <c r="AG651" s="16">
        <v>898644</v>
      </c>
      <c r="AH651" s="16">
        <v>0.98180000000000001</v>
      </c>
      <c r="AI651" s="16">
        <v>99.9</v>
      </c>
      <c r="AJ651" s="16">
        <v>100</v>
      </c>
      <c r="AK651" s="16">
        <v>1.4410000000000001</v>
      </c>
      <c r="AL651" s="16">
        <v>2.1722000000000001</v>
      </c>
      <c r="AM651" s="16">
        <v>2.0232999999999999</v>
      </c>
      <c r="AN651" s="16">
        <v>1.4576</v>
      </c>
      <c r="AO651" s="16">
        <v>1.7776000000000001</v>
      </c>
      <c r="AP651" s="16">
        <v>1.9155</v>
      </c>
      <c r="AR651" s="16">
        <f t="shared" si="51"/>
        <v>1</v>
      </c>
      <c r="AS651" s="5">
        <f t="shared" si="50"/>
        <v>9.5034000000000063E-2</v>
      </c>
    </row>
    <row r="652" spans="1:45" x14ac:dyDescent="0.25">
      <c r="A652" s="16" t="s">
        <v>414</v>
      </c>
      <c r="B652" s="16" t="s">
        <v>28</v>
      </c>
      <c r="C652" s="16" t="s">
        <v>376</v>
      </c>
      <c r="D652" s="16">
        <v>2003</v>
      </c>
      <c r="E652" s="16" t="s">
        <v>4044</v>
      </c>
      <c r="F652" s="16" t="s">
        <v>414</v>
      </c>
      <c r="G652" s="10">
        <v>66948.899999999994</v>
      </c>
      <c r="H652" s="73">
        <v>11.11168</v>
      </c>
      <c r="I652" s="16">
        <v>7339001</v>
      </c>
      <c r="J652" s="71">
        <v>-1.0999999999999999E-2</v>
      </c>
      <c r="K652" s="71">
        <v>0.97499999999999998</v>
      </c>
      <c r="L652" s="16">
        <v>4.534421</v>
      </c>
      <c r="M652" s="16">
        <v>2.5290270000000001</v>
      </c>
      <c r="N652" s="16">
        <v>1.4891540000000001</v>
      </c>
      <c r="O652" s="16">
        <v>2.316983</v>
      </c>
      <c r="P652" s="16">
        <v>1.9063699999999999</v>
      </c>
      <c r="Q652" s="16">
        <v>1.90672</v>
      </c>
      <c r="R652" s="16">
        <v>2.6301999999999999</v>
      </c>
      <c r="S652" s="16">
        <v>5.3800000000000001E-2</v>
      </c>
      <c r="T652" s="16">
        <v>0.1694</v>
      </c>
      <c r="U652" s="16">
        <v>5.5384000000000002</v>
      </c>
      <c r="V652" s="16">
        <v>36.704000000000001</v>
      </c>
      <c r="W652" s="16">
        <v>13.78</v>
      </c>
      <c r="X652" s="16">
        <v>512.88300000000004</v>
      </c>
      <c r="Y652" s="16">
        <v>70.210400000000007</v>
      </c>
      <c r="Z652" s="16">
        <v>0.97050000000000003</v>
      </c>
      <c r="AA652" s="16">
        <v>-1.425289</v>
      </c>
      <c r="AB652" s="16">
        <v>0</v>
      </c>
      <c r="AC652" s="16">
        <v>0</v>
      </c>
      <c r="AD652" s="16">
        <v>46.8</v>
      </c>
      <c r="AE652" s="16">
        <v>73.033299999999997</v>
      </c>
      <c r="AF652" s="16">
        <v>84.907799999999995</v>
      </c>
      <c r="AG652" s="16">
        <v>891116</v>
      </c>
      <c r="AH652" s="16">
        <v>0.9698</v>
      </c>
      <c r="AI652" s="16">
        <v>99.9</v>
      </c>
      <c r="AJ652" s="16">
        <v>100</v>
      </c>
      <c r="AK652" s="16">
        <v>1.4543999999999999</v>
      </c>
      <c r="AL652" s="16">
        <v>2.0884</v>
      </c>
      <c r="AM652" s="16">
        <v>1.8052999999999999</v>
      </c>
      <c r="AN652" s="16">
        <v>1.2224999999999999</v>
      </c>
      <c r="AO652" s="16">
        <v>1.7089000000000001</v>
      </c>
      <c r="AP652" s="16">
        <v>1.9128000000000001</v>
      </c>
      <c r="AR652" s="16">
        <f t="shared" si="51"/>
        <v>1</v>
      </c>
      <c r="AS652" s="5">
        <f t="shared" si="50"/>
        <v>1.2165999999999677E-2</v>
      </c>
    </row>
    <row r="653" spans="1:45" x14ac:dyDescent="0.25">
      <c r="A653" s="16" t="s">
        <v>414</v>
      </c>
      <c r="B653" s="16" t="s">
        <v>28</v>
      </c>
      <c r="C653" s="16" t="s">
        <v>376</v>
      </c>
      <c r="D653" s="16">
        <v>2004</v>
      </c>
      <c r="E653" s="16" t="s">
        <v>4032</v>
      </c>
      <c r="F653" s="16" t="s">
        <v>414</v>
      </c>
      <c r="G653" s="10">
        <v>68380.5</v>
      </c>
      <c r="H653" s="73">
        <v>11.13284</v>
      </c>
      <c r="I653" s="16">
        <v>7389625</v>
      </c>
      <c r="J653" s="71">
        <v>5.0000000000000001E-3</v>
      </c>
      <c r="K653" s="71">
        <v>0.98</v>
      </c>
      <c r="L653" s="16">
        <v>4.6557240000000002</v>
      </c>
      <c r="M653" s="16">
        <v>2.7048649999999999</v>
      </c>
      <c r="N653" s="16">
        <v>1.5203629999999999</v>
      </c>
      <c r="O653" s="16">
        <v>2.3252609999999998</v>
      </c>
      <c r="P653" s="16">
        <v>1.8722719999999999</v>
      </c>
      <c r="Q653" s="16">
        <v>2.008016</v>
      </c>
      <c r="R653" s="16">
        <v>2.6768999999999998</v>
      </c>
      <c r="S653" s="16">
        <v>5.2400000000000002E-2</v>
      </c>
      <c r="T653" s="16">
        <v>0.18609999999999999</v>
      </c>
      <c r="U653" s="16">
        <v>5.4542999999999999</v>
      </c>
      <c r="V653" s="16">
        <v>37.302</v>
      </c>
      <c r="W653" s="16">
        <v>14.21</v>
      </c>
      <c r="X653" s="16">
        <v>513.08399999999995</v>
      </c>
      <c r="Y653" s="16">
        <v>70.3506</v>
      </c>
      <c r="Z653" s="16">
        <v>0.97189999999999999</v>
      </c>
      <c r="AA653" s="16">
        <v>-1.4330560000000001</v>
      </c>
      <c r="AB653" s="16">
        <v>0</v>
      </c>
      <c r="AC653" s="16">
        <v>0</v>
      </c>
      <c r="AD653" s="16">
        <v>47</v>
      </c>
      <c r="AE653" s="16">
        <v>71.528099999999995</v>
      </c>
      <c r="AF653" s="16">
        <v>85.433700000000002</v>
      </c>
      <c r="AG653" s="16">
        <v>864239</v>
      </c>
      <c r="AH653" s="16">
        <v>0.9637</v>
      </c>
      <c r="AI653" s="16">
        <v>99.9</v>
      </c>
      <c r="AJ653" s="16">
        <v>100</v>
      </c>
      <c r="AK653" s="16">
        <v>1.7071000000000001</v>
      </c>
      <c r="AL653" s="16">
        <v>2.0417999999999998</v>
      </c>
      <c r="AM653" s="16">
        <v>2.2176</v>
      </c>
      <c r="AN653" s="16">
        <v>1.2069000000000001</v>
      </c>
      <c r="AO653" s="16">
        <v>1.6671</v>
      </c>
      <c r="AP653" s="16">
        <v>1.9133</v>
      </c>
      <c r="AR653" s="16">
        <f t="shared" si="51"/>
        <v>1</v>
      </c>
      <c r="AS653" s="5">
        <f t="shared" si="50"/>
        <v>0.12130300000000016</v>
      </c>
    </row>
    <row r="654" spans="1:45" x14ac:dyDescent="0.25">
      <c r="A654" s="16" t="s">
        <v>414</v>
      </c>
      <c r="B654" s="16" t="s">
        <v>28</v>
      </c>
      <c r="C654" s="16" t="s">
        <v>376</v>
      </c>
      <c r="D654" s="16">
        <v>2005</v>
      </c>
      <c r="E654" s="16" t="s">
        <v>4035</v>
      </c>
      <c r="F654" s="16" t="s">
        <v>414</v>
      </c>
      <c r="G654" s="10">
        <v>70008.2</v>
      </c>
      <c r="H654" s="73">
        <v>11.156370000000001</v>
      </c>
      <c r="I654" s="16">
        <v>7437115</v>
      </c>
      <c r="J654" s="71">
        <v>1.4E-2</v>
      </c>
      <c r="K654" s="71">
        <v>0.99399999999999999</v>
      </c>
      <c r="L654" s="16">
        <v>4.6700080000000002</v>
      </c>
      <c r="M654" s="16">
        <v>2.835474</v>
      </c>
      <c r="N654" s="16">
        <v>1.535652</v>
      </c>
      <c r="O654" s="16">
        <v>2.3775029999999999</v>
      </c>
      <c r="P654" s="16">
        <v>1.820255</v>
      </c>
      <c r="Q654" s="16">
        <v>1.893788</v>
      </c>
      <c r="R654" s="16">
        <v>2.6301999999999999</v>
      </c>
      <c r="S654" s="16">
        <v>5.0299999999999997E-2</v>
      </c>
      <c r="T654" s="16">
        <v>0.20369999999999999</v>
      </c>
      <c r="U654" s="16">
        <v>5.2187999999999999</v>
      </c>
      <c r="V654" s="16">
        <v>37.9</v>
      </c>
      <c r="W654" s="16">
        <v>14.64</v>
      </c>
      <c r="X654" s="16">
        <v>513.28499999999997</v>
      </c>
      <c r="Y654" s="16">
        <v>71.023300000000006</v>
      </c>
      <c r="Z654" s="16">
        <v>0.99209999999999998</v>
      </c>
      <c r="AA654" s="16">
        <v>-1.4330560000000001</v>
      </c>
      <c r="AB654" s="16">
        <v>0</v>
      </c>
      <c r="AC654" s="16">
        <v>0</v>
      </c>
      <c r="AD654" s="16">
        <v>47</v>
      </c>
      <c r="AE654" s="16">
        <v>69.510199999999998</v>
      </c>
      <c r="AF654" s="16">
        <v>92.247200000000007</v>
      </c>
      <c r="AG654" s="16">
        <v>777008</v>
      </c>
      <c r="AH654" s="16">
        <v>0.9587</v>
      </c>
      <c r="AI654" s="16">
        <v>99.9</v>
      </c>
      <c r="AJ654" s="16">
        <v>100</v>
      </c>
      <c r="AK654" s="16">
        <v>1.59</v>
      </c>
      <c r="AL654" s="16">
        <v>2.0223</v>
      </c>
      <c r="AM654" s="16">
        <v>1.8880999999999999</v>
      </c>
      <c r="AN654" s="16">
        <v>1.1761999999999999</v>
      </c>
      <c r="AO654" s="16">
        <v>1.5379</v>
      </c>
      <c r="AP654" s="16">
        <v>1.8986000000000001</v>
      </c>
      <c r="AR654" s="16">
        <f t="shared" si="51"/>
        <v>1</v>
      </c>
      <c r="AS654" s="5">
        <f t="shared" si="50"/>
        <v>1.4283999999999963E-2</v>
      </c>
    </row>
    <row r="655" spans="1:45" x14ac:dyDescent="0.25">
      <c r="A655" s="16" t="s">
        <v>414</v>
      </c>
      <c r="B655" s="16" t="s">
        <v>28</v>
      </c>
      <c r="C655" s="16" t="s">
        <v>376</v>
      </c>
      <c r="D655" s="16">
        <v>2006</v>
      </c>
      <c r="E655" s="16" t="s">
        <v>4023</v>
      </c>
      <c r="F655" s="16" t="s">
        <v>414</v>
      </c>
      <c r="G655" s="10">
        <v>72362</v>
      </c>
      <c r="H655" s="73">
        <v>11.189439999999999</v>
      </c>
      <c r="I655" s="16">
        <v>7483934</v>
      </c>
      <c r="J655" s="71">
        <v>1.4999999999999999E-2</v>
      </c>
      <c r="K655" s="71">
        <v>1.0089999999999999</v>
      </c>
      <c r="L655" s="16">
        <v>4.8086310000000001</v>
      </c>
      <c r="M655" s="16">
        <v>2.953989</v>
      </c>
      <c r="N655" s="16">
        <v>1.649662</v>
      </c>
      <c r="O655" s="16">
        <v>2.4126569999999998</v>
      </c>
      <c r="P655" s="16">
        <v>1.835623</v>
      </c>
      <c r="Q655" s="16">
        <v>1.92466</v>
      </c>
      <c r="R655" s="16">
        <v>2.6301999999999999</v>
      </c>
      <c r="S655" s="16">
        <v>4.9599999999999998E-2</v>
      </c>
      <c r="T655" s="16">
        <v>0.2167</v>
      </c>
      <c r="U655" s="16">
        <v>4.9814999999999996</v>
      </c>
      <c r="V655" s="16">
        <v>40.171999999999997</v>
      </c>
      <c r="W655" s="16">
        <v>16.114000000000001</v>
      </c>
      <c r="X655" s="16">
        <v>513.48599999999999</v>
      </c>
      <c r="Y655" s="16">
        <v>72.031300000000002</v>
      </c>
      <c r="Z655" s="16">
        <v>1</v>
      </c>
      <c r="AA655" s="16">
        <v>-1.429173</v>
      </c>
      <c r="AB655" s="16">
        <v>0</v>
      </c>
      <c r="AC655" s="16">
        <v>0</v>
      </c>
      <c r="AD655" s="16">
        <v>46.9</v>
      </c>
      <c r="AE655" s="16">
        <v>67.116200000000006</v>
      </c>
      <c r="AF655" s="16">
        <v>99.385099999999994</v>
      </c>
      <c r="AG655" s="16">
        <v>830245</v>
      </c>
      <c r="AH655" s="16">
        <v>0.95269999999999999</v>
      </c>
      <c r="AI655" s="16">
        <v>99.9</v>
      </c>
      <c r="AJ655" s="16">
        <v>100</v>
      </c>
      <c r="AK655" s="16">
        <v>1.5703</v>
      </c>
      <c r="AL655" s="16">
        <v>2.1278999999999999</v>
      </c>
      <c r="AM655" s="16">
        <v>2.0323000000000002</v>
      </c>
      <c r="AN655" s="16">
        <v>1.2653000000000001</v>
      </c>
      <c r="AO655" s="16">
        <v>1.5047999999999999</v>
      </c>
      <c r="AP655" s="16">
        <v>1.8021</v>
      </c>
      <c r="AR655" s="16">
        <f t="shared" si="51"/>
        <v>1</v>
      </c>
      <c r="AS655" s="5">
        <f t="shared" si="50"/>
        <v>0.13862299999999994</v>
      </c>
    </row>
    <row r="656" spans="1:45" x14ac:dyDescent="0.25">
      <c r="A656" s="16" t="s">
        <v>414</v>
      </c>
      <c r="B656" s="16" t="s">
        <v>28</v>
      </c>
      <c r="C656" s="16" t="s">
        <v>376</v>
      </c>
      <c r="D656" s="16">
        <v>2007</v>
      </c>
      <c r="E656" s="16" t="s">
        <v>4037</v>
      </c>
      <c r="F656" s="16" t="s">
        <v>414</v>
      </c>
      <c r="G656" s="10">
        <v>74687.5</v>
      </c>
      <c r="H656" s="73">
        <v>11.221069999999999</v>
      </c>
      <c r="I656" s="16">
        <v>7551117</v>
      </c>
      <c r="J656" s="71">
        <v>1.4999999999999999E-2</v>
      </c>
      <c r="K656" s="71">
        <v>1.024</v>
      </c>
      <c r="L656" s="16">
        <v>4.9012609999999999</v>
      </c>
      <c r="M656" s="16">
        <v>2.9868540000000001</v>
      </c>
      <c r="N656" s="16">
        <v>1.766497</v>
      </c>
      <c r="O656" s="16">
        <v>2.4114339999999999</v>
      </c>
      <c r="P656" s="16">
        <v>1.8596569999999999</v>
      </c>
      <c r="Q656" s="16">
        <v>1.961611</v>
      </c>
      <c r="R656" s="16">
        <v>2.6301999999999999</v>
      </c>
      <c r="S656" s="16">
        <v>4.7199999999999999E-2</v>
      </c>
      <c r="T656" s="16">
        <v>0.22120000000000001</v>
      </c>
      <c r="U656" s="16">
        <v>4.7119999999999997</v>
      </c>
      <c r="V656" s="16">
        <v>42.444000000000003</v>
      </c>
      <c r="W656" s="16">
        <v>17.588000000000001</v>
      </c>
      <c r="X656" s="16">
        <v>514.66</v>
      </c>
      <c r="Y656" s="16">
        <v>72.2881</v>
      </c>
      <c r="Z656" s="16">
        <v>0.99780000000000002</v>
      </c>
      <c r="AA656" s="16">
        <v>-1.421405</v>
      </c>
      <c r="AB656" s="16">
        <v>0</v>
      </c>
      <c r="AC656" s="16">
        <v>0</v>
      </c>
      <c r="AD656" s="16">
        <v>46.7</v>
      </c>
      <c r="AE656" s="16">
        <v>65.133799999999994</v>
      </c>
      <c r="AF656" s="16">
        <v>108.51600000000001</v>
      </c>
      <c r="AG656" s="16">
        <v>879830</v>
      </c>
      <c r="AH656" s="16">
        <v>0.94489999999999996</v>
      </c>
      <c r="AI656" s="16">
        <v>99.9</v>
      </c>
      <c r="AJ656" s="16">
        <v>100</v>
      </c>
      <c r="AK656" s="16">
        <v>1.5472999999999999</v>
      </c>
      <c r="AL656" s="16">
        <v>2.1922999999999999</v>
      </c>
      <c r="AM656" s="16">
        <v>2.0337999999999998</v>
      </c>
      <c r="AN656" s="16">
        <v>1.2431000000000001</v>
      </c>
      <c r="AO656" s="16">
        <v>1.6546000000000001</v>
      </c>
      <c r="AP656" s="16">
        <v>1.8362000000000001</v>
      </c>
      <c r="AR656" s="16">
        <f t="shared" si="51"/>
        <v>1</v>
      </c>
      <c r="AS656" s="5">
        <f t="shared" si="50"/>
        <v>9.2629999999999768E-2</v>
      </c>
    </row>
    <row r="657" spans="1:45" x14ac:dyDescent="0.25">
      <c r="A657" s="16" t="s">
        <v>414</v>
      </c>
      <c r="B657" s="16" t="s">
        <v>28</v>
      </c>
      <c r="C657" s="16" t="s">
        <v>376</v>
      </c>
      <c r="D657" s="16">
        <v>2008</v>
      </c>
      <c r="E657" s="16" t="s">
        <v>4027</v>
      </c>
      <c r="F657" s="16" t="s">
        <v>414</v>
      </c>
      <c r="G657" s="10">
        <v>75423.899999999994</v>
      </c>
      <c r="H657" s="73">
        <v>11.230880000000001</v>
      </c>
      <c r="I657" s="16">
        <v>7647675</v>
      </c>
      <c r="J657" s="71">
        <v>-1E-3</v>
      </c>
      <c r="K657" s="71">
        <v>1.0229999999999999</v>
      </c>
      <c r="L657" s="16">
        <v>4.9771729999999996</v>
      </c>
      <c r="M657" s="16">
        <v>3.0615570000000001</v>
      </c>
      <c r="N657" s="16">
        <v>1.930685</v>
      </c>
      <c r="O657" s="16">
        <v>2.3791410000000002</v>
      </c>
      <c r="P657" s="16">
        <v>1.849855</v>
      </c>
      <c r="Q657" s="16">
        <v>1.938569</v>
      </c>
      <c r="R657" s="16">
        <v>2.7286000000000001</v>
      </c>
      <c r="S657" s="16">
        <v>4.6100000000000002E-2</v>
      </c>
      <c r="T657" s="16">
        <v>0.22389999999999999</v>
      </c>
      <c r="U657" s="16">
        <v>4.8928000000000003</v>
      </c>
      <c r="V657" s="16">
        <v>44.716000000000001</v>
      </c>
      <c r="W657" s="16">
        <v>19.062000000000001</v>
      </c>
      <c r="X657" s="16">
        <v>515.83500000000004</v>
      </c>
      <c r="Y657" s="16">
        <v>72.314300000000003</v>
      </c>
      <c r="Z657" s="16">
        <v>0.97809999999999997</v>
      </c>
      <c r="AA657" s="16">
        <v>-1.4330560000000001</v>
      </c>
      <c r="AB657" s="16">
        <v>0</v>
      </c>
      <c r="AC657" s="16">
        <v>0</v>
      </c>
      <c r="AD657" s="16">
        <v>47</v>
      </c>
      <c r="AE657" s="16">
        <v>63.084299999999999</v>
      </c>
      <c r="AF657" s="16">
        <v>116.25</v>
      </c>
      <c r="AG657" s="16">
        <v>876515</v>
      </c>
      <c r="AH657" s="16">
        <v>0.93300000000000005</v>
      </c>
      <c r="AI657" s="16">
        <v>99.9</v>
      </c>
      <c r="AJ657" s="16">
        <v>100</v>
      </c>
      <c r="AK657" s="16">
        <v>1.5710999999999999</v>
      </c>
      <c r="AL657" s="16">
        <v>2.1677</v>
      </c>
      <c r="AM657" s="16">
        <v>2.0217999999999998</v>
      </c>
      <c r="AN657" s="16">
        <v>1.2243999999999999</v>
      </c>
      <c r="AO657" s="16">
        <v>1.5832999999999999</v>
      </c>
      <c r="AP657" s="16">
        <v>1.8079000000000001</v>
      </c>
      <c r="AR657" s="16">
        <f t="shared" si="51"/>
        <v>1</v>
      </c>
      <c r="AS657" s="5">
        <f t="shared" si="50"/>
        <v>7.5911999999999757E-2</v>
      </c>
    </row>
    <row r="658" spans="1:45" x14ac:dyDescent="0.25">
      <c r="A658" s="16" t="s">
        <v>414</v>
      </c>
      <c r="B658" s="16" t="s">
        <v>28</v>
      </c>
      <c r="C658" s="16" t="s">
        <v>376</v>
      </c>
      <c r="D658" s="16">
        <v>2009</v>
      </c>
      <c r="E658" s="16" t="s">
        <v>4026</v>
      </c>
      <c r="F658" s="16" t="s">
        <v>414</v>
      </c>
      <c r="G658" s="10">
        <v>72901</v>
      </c>
      <c r="H658" s="73">
        <v>11.196859999999999</v>
      </c>
      <c r="I658" s="16">
        <v>7743831</v>
      </c>
      <c r="J658" s="71">
        <v>-3.3000000000000002E-2</v>
      </c>
      <c r="K658" s="71">
        <v>0.99</v>
      </c>
      <c r="L658" s="16">
        <v>5.0355359999999996</v>
      </c>
      <c r="M658" s="16">
        <v>3.0686420000000001</v>
      </c>
      <c r="N658" s="16">
        <v>2.0934110000000001</v>
      </c>
      <c r="O658" s="16">
        <v>2.3227479999999998</v>
      </c>
      <c r="P658" s="16">
        <v>1.8905780000000001</v>
      </c>
      <c r="Q658" s="16">
        <v>1.9154519999999999</v>
      </c>
      <c r="R658" s="16">
        <v>2.6301999999999999</v>
      </c>
      <c r="S658" s="16">
        <v>4.6399999999999997E-2</v>
      </c>
      <c r="T658" s="16">
        <v>0.2303</v>
      </c>
      <c r="U658" s="16">
        <v>5.0597000000000003</v>
      </c>
      <c r="V658" s="16">
        <v>46.988</v>
      </c>
      <c r="W658" s="16">
        <v>20.536000000000001</v>
      </c>
      <c r="X658" s="16">
        <v>517.01</v>
      </c>
      <c r="Y658" s="16">
        <v>71.910700000000006</v>
      </c>
      <c r="Z658" s="16">
        <v>0.96530000000000005</v>
      </c>
      <c r="AA658" s="16">
        <v>-1.363148</v>
      </c>
      <c r="AB658" s="16">
        <v>0</v>
      </c>
      <c r="AC658" s="16">
        <v>0</v>
      </c>
      <c r="AD658" s="16">
        <v>45.2</v>
      </c>
      <c r="AE658" s="16">
        <v>66.278800000000004</v>
      </c>
      <c r="AF658" s="16">
        <v>120.404</v>
      </c>
      <c r="AG658" s="16">
        <v>860930</v>
      </c>
      <c r="AH658" s="16">
        <v>0.92159999999999997</v>
      </c>
      <c r="AI658" s="16">
        <v>99.9</v>
      </c>
      <c r="AJ658" s="16">
        <v>100</v>
      </c>
      <c r="AK658" s="16">
        <v>1.5858000000000001</v>
      </c>
      <c r="AL658" s="16">
        <v>2.0933999999999999</v>
      </c>
      <c r="AM658" s="16">
        <v>1.9641999999999999</v>
      </c>
      <c r="AN658" s="16">
        <v>1.2770999999999999</v>
      </c>
      <c r="AO658" s="16">
        <v>1.5759000000000001</v>
      </c>
      <c r="AP658" s="16">
        <v>1.7553000000000001</v>
      </c>
      <c r="AR658" s="16">
        <f t="shared" si="51"/>
        <v>1</v>
      </c>
      <c r="AS658" s="5">
        <f t="shared" si="50"/>
        <v>5.8362999999999943E-2</v>
      </c>
    </row>
    <row r="659" spans="1:45" x14ac:dyDescent="0.25">
      <c r="A659" s="16" t="s">
        <v>414</v>
      </c>
      <c r="B659" s="16" t="s">
        <v>28</v>
      </c>
      <c r="C659" s="16" t="s">
        <v>376</v>
      </c>
      <c r="D659" s="16">
        <v>2010</v>
      </c>
      <c r="E659" s="16" t="s">
        <v>4030</v>
      </c>
      <c r="F659" s="16" t="s">
        <v>414</v>
      </c>
      <c r="G659" s="10">
        <v>74276.7</v>
      </c>
      <c r="H659" s="73">
        <v>11.21555</v>
      </c>
      <c r="I659" s="16">
        <v>7824909</v>
      </c>
      <c r="J659" s="71">
        <v>1.7000000000000001E-2</v>
      </c>
      <c r="K659" s="71">
        <v>1.0069999999999999</v>
      </c>
      <c r="L659" s="16">
        <v>5.1211539999999998</v>
      </c>
      <c r="M659" s="16">
        <v>3.1360030000000001</v>
      </c>
      <c r="N659" s="16">
        <v>2.222343</v>
      </c>
      <c r="O659" s="16">
        <v>2.3704730000000001</v>
      </c>
      <c r="P659" s="16">
        <v>1.8403890000000001</v>
      </c>
      <c r="Q659" s="16">
        <v>1.9164939999999999</v>
      </c>
      <c r="R659" s="16">
        <v>2.6301999999999999</v>
      </c>
      <c r="S659" s="16">
        <v>4.7699999999999999E-2</v>
      </c>
      <c r="T659" s="16">
        <v>0.23699999999999999</v>
      </c>
      <c r="U659" s="16">
        <v>4.9478999999999997</v>
      </c>
      <c r="V659" s="16">
        <v>49.26</v>
      </c>
      <c r="W659" s="16">
        <v>22.01</v>
      </c>
      <c r="X659" s="16">
        <v>517.48099999999999</v>
      </c>
      <c r="Y659" s="16">
        <v>74.168800000000005</v>
      </c>
      <c r="Z659" s="16">
        <v>0.95279999999999998</v>
      </c>
      <c r="AA659" s="16">
        <v>-1.429173</v>
      </c>
      <c r="AB659" s="16">
        <v>0</v>
      </c>
      <c r="AC659" s="16">
        <v>0</v>
      </c>
      <c r="AD659" s="16">
        <v>46.9</v>
      </c>
      <c r="AE659" s="16">
        <v>62.674799999999998</v>
      </c>
      <c r="AF659" s="16">
        <v>123.161</v>
      </c>
      <c r="AG659" s="16">
        <v>844112</v>
      </c>
      <c r="AH659" s="16">
        <v>0.91320000000000001</v>
      </c>
      <c r="AI659" s="16">
        <v>99.9</v>
      </c>
      <c r="AJ659" s="16">
        <v>100</v>
      </c>
      <c r="AK659" s="16">
        <v>1.6286</v>
      </c>
      <c r="AL659" s="16">
        <v>2.0985999999999998</v>
      </c>
      <c r="AM659" s="16">
        <v>1.8861000000000001</v>
      </c>
      <c r="AN659" s="16">
        <v>1.2244999999999999</v>
      </c>
      <c r="AO659" s="16">
        <v>1.6468</v>
      </c>
      <c r="AP659" s="16">
        <v>1.7663</v>
      </c>
      <c r="AR659" s="16">
        <f t="shared" si="51"/>
        <v>1</v>
      </c>
      <c r="AS659" s="5">
        <f t="shared" si="50"/>
        <v>8.5618000000000194E-2</v>
      </c>
    </row>
    <row r="660" spans="1:45" x14ac:dyDescent="0.25">
      <c r="A660" s="16" t="s">
        <v>414</v>
      </c>
      <c r="B660" s="16" t="s">
        <v>28</v>
      </c>
      <c r="C660" s="16" t="s">
        <v>376</v>
      </c>
      <c r="D660" s="16">
        <v>2011</v>
      </c>
      <c r="E660" s="16" t="s">
        <v>4048</v>
      </c>
      <c r="F660" s="16" t="s">
        <v>414</v>
      </c>
      <c r="G660" s="10">
        <v>74781</v>
      </c>
      <c r="H660" s="73">
        <v>11.22232</v>
      </c>
      <c r="I660" s="16">
        <v>7912398</v>
      </c>
      <c r="J660" s="71">
        <v>-7.0000000000000001E-3</v>
      </c>
      <c r="K660" s="71">
        <v>1</v>
      </c>
      <c r="L660" s="16">
        <v>5.1538700000000004</v>
      </c>
      <c r="M660" s="16">
        <v>3.210026</v>
      </c>
      <c r="N660" s="16">
        <v>2.2083940000000002</v>
      </c>
      <c r="O660" s="16">
        <v>2.4204279999999998</v>
      </c>
      <c r="P660" s="16">
        <v>1.81358</v>
      </c>
      <c r="Q660" s="16">
        <v>1.9077649999999999</v>
      </c>
      <c r="R660" s="16">
        <v>2.6301999999999999</v>
      </c>
      <c r="S660" s="16">
        <v>4.4600000000000001E-2</v>
      </c>
      <c r="T660" s="16">
        <v>0.2462</v>
      </c>
      <c r="U660" s="16">
        <v>4.9934000000000003</v>
      </c>
      <c r="V660" s="16">
        <v>49.488</v>
      </c>
      <c r="W660" s="16">
        <v>21.568000000000001</v>
      </c>
      <c r="X660" s="16">
        <v>517.952</v>
      </c>
      <c r="Y660" s="16">
        <v>74.233099999999993</v>
      </c>
      <c r="Z660" s="16">
        <v>0.98019999999999996</v>
      </c>
      <c r="AA660" s="16">
        <v>-1.421405</v>
      </c>
      <c r="AB660" s="16">
        <v>0</v>
      </c>
      <c r="AC660" s="16">
        <v>0</v>
      </c>
      <c r="AD660" s="16">
        <v>46.7</v>
      </c>
      <c r="AE660" s="16">
        <v>61.890700000000002</v>
      </c>
      <c r="AF660" s="16">
        <v>127.383</v>
      </c>
      <c r="AG660" s="16">
        <v>794778</v>
      </c>
      <c r="AH660" s="16">
        <v>0.9032</v>
      </c>
      <c r="AI660" s="16">
        <v>99.9</v>
      </c>
      <c r="AJ660" s="16">
        <v>100</v>
      </c>
      <c r="AK660" s="16">
        <v>1.6314</v>
      </c>
      <c r="AL660" s="16">
        <v>2.0514999999999999</v>
      </c>
      <c r="AM660" s="16">
        <v>1.8681000000000001</v>
      </c>
      <c r="AN660" s="16">
        <v>1.2801</v>
      </c>
      <c r="AO660" s="16">
        <v>1.6389</v>
      </c>
      <c r="AP660" s="16">
        <v>1.7378</v>
      </c>
      <c r="AR660" s="16">
        <f t="shared" si="51"/>
        <v>1</v>
      </c>
      <c r="AS660" s="5">
        <f t="shared" si="50"/>
        <v>3.2716000000000633E-2</v>
      </c>
    </row>
    <row r="661" spans="1:45" x14ac:dyDescent="0.25">
      <c r="A661" s="16" t="s">
        <v>414</v>
      </c>
      <c r="B661" s="16" t="s">
        <v>28</v>
      </c>
      <c r="C661" s="16" t="s">
        <v>376</v>
      </c>
      <c r="D661" s="16">
        <v>2012</v>
      </c>
      <c r="E661" s="16" t="s">
        <v>4039</v>
      </c>
      <c r="F661" s="16" t="s">
        <v>414</v>
      </c>
      <c r="G661" s="10">
        <v>74766.600000000006</v>
      </c>
      <c r="H661" s="73">
        <v>11.22213</v>
      </c>
      <c r="I661" s="16">
        <v>7996861</v>
      </c>
      <c r="J661" s="71">
        <v>-2E-3</v>
      </c>
      <c r="K661" s="71">
        <v>0.998</v>
      </c>
      <c r="L661" s="16">
        <v>5.2941830000000003</v>
      </c>
      <c r="M661" s="16">
        <v>3.5766019999999998</v>
      </c>
      <c r="N661" s="16">
        <v>2.1959580000000001</v>
      </c>
      <c r="O661" s="16">
        <v>2.3488730000000002</v>
      </c>
      <c r="P661" s="16">
        <v>1.7911950000000001</v>
      </c>
      <c r="Q661" s="16">
        <v>1.979695</v>
      </c>
      <c r="R661" s="16">
        <v>2.9666000000000001</v>
      </c>
      <c r="S661" s="16">
        <v>6.4399999999999999E-2</v>
      </c>
      <c r="T661" s="16">
        <v>0.25779999999999997</v>
      </c>
      <c r="U661" s="16">
        <v>5.0533000000000001</v>
      </c>
      <c r="V661" s="16">
        <v>49.716000000000001</v>
      </c>
      <c r="W661" s="16">
        <v>21.126000000000001</v>
      </c>
      <c r="X661" s="16">
        <v>518.423</v>
      </c>
      <c r="Y661" s="16">
        <v>74.311999999999998</v>
      </c>
      <c r="Z661" s="16">
        <v>0.94030000000000002</v>
      </c>
      <c r="AA661" s="16">
        <v>-1.425289</v>
      </c>
      <c r="AB661" s="16">
        <v>0</v>
      </c>
      <c r="AC661" s="16">
        <v>0</v>
      </c>
      <c r="AD661" s="16">
        <v>46.8</v>
      </c>
      <c r="AE661" s="16">
        <v>59.043999999999997</v>
      </c>
      <c r="AF661" s="16">
        <v>132.05600000000001</v>
      </c>
      <c r="AG661" s="16">
        <v>852685</v>
      </c>
      <c r="AH661" s="16">
        <v>0.83489999999999998</v>
      </c>
      <c r="AI661" s="16">
        <v>99.9</v>
      </c>
      <c r="AJ661" s="16">
        <v>100</v>
      </c>
      <c r="AK661" s="16">
        <v>1.6783999999999999</v>
      </c>
      <c r="AL661" s="16">
        <v>2.1673</v>
      </c>
      <c r="AM661" s="16">
        <v>1.8897999999999999</v>
      </c>
      <c r="AN661" s="16">
        <v>1.3984000000000001</v>
      </c>
      <c r="AO661" s="16">
        <v>1.6727000000000001</v>
      </c>
      <c r="AP661" s="16">
        <v>1.8229</v>
      </c>
      <c r="AR661" s="16">
        <f t="shared" si="51"/>
        <v>1</v>
      </c>
      <c r="AS661" s="5">
        <f t="shared" si="50"/>
        <v>0.14031299999999991</v>
      </c>
    </row>
    <row r="662" spans="1:45" x14ac:dyDescent="0.25">
      <c r="A662" s="16" t="s">
        <v>414</v>
      </c>
      <c r="B662" s="16" t="s">
        <v>28</v>
      </c>
      <c r="C662" s="16" t="s">
        <v>376</v>
      </c>
      <c r="D662" s="16">
        <v>2013</v>
      </c>
      <c r="E662" s="16" t="s">
        <v>4024</v>
      </c>
      <c r="F662" s="16" t="s">
        <v>414</v>
      </c>
      <c r="G662" s="10">
        <v>75227.899999999994</v>
      </c>
      <c r="H662" s="73">
        <v>11.22828</v>
      </c>
      <c r="I662" s="16">
        <v>8089346</v>
      </c>
      <c r="J662" s="71">
        <v>8.9999999999999993E-3</v>
      </c>
      <c r="K662" s="71">
        <v>1.008</v>
      </c>
      <c r="L662" s="16">
        <v>5.1719790000000003</v>
      </c>
      <c r="M662" s="16">
        <v>3.3463569999999998</v>
      </c>
      <c r="N662" s="16">
        <v>2.1717010000000001</v>
      </c>
      <c r="O662" s="16">
        <v>2.375769</v>
      </c>
      <c r="P662" s="16">
        <v>1.7699199999999999</v>
      </c>
      <c r="Q662" s="16">
        <v>1.9461869999999999</v>
      </c>
      <c r="R662" s="16">
        <v>2.6301999999999999</v>
      </c>
      <c r="S662" s="16">
        <v>4.5900000000000003E-2</v>
      </c>
      <c r="T662" s="16">
        <v>0.26029999999999998</v>
      </c>
      <c r="U662" s="16">
        <v>5.2740999999999998</v>
      </c>
      <c r="V662" s="16">
        <v>49.944000000000003</v>
      </c>
      <c r="W662" s="16">
        <v>20.684000000000001</v>
      </c>
      <c r="X662" s="16">
        <v>514.38800000000003</v>
      </c>
      <c r="Y662" s="16">
        <v>74.498000000000005</v>
      </c>
      <c r="Z662" s="16">
        <v>0.9476</v>
      </c>
      <c r="AA662" s="16">
        <v>-1.452475</v>
      </c>
      <c r="AB662" s="16">
        <v>0</v>
      </c>
      <c r="AC662" s="16">
        <v>0</v>
      </c>
      <c r="AD662" s="16">
        <v>47.5</v>
      </c>
      <c r="AE662" s="16">
        <v>56.863300000000002</v>
      </c>
      <c r="AF662" s="16">
        <v>136.77699999999999</v>
      </c>
      <c r="AG662" s="16">
        <v>850563</v>
      </c>
      <c r="AH662" s="16">
        <v>0.82</v>
      </c>
      <c r="AI662" s="16">
        <v>99.9</v>
      </c>
      <c r="AJ662" s="16">
        <v>100</v>
      </c>
      <c r="AK662" s="16">
        <v>1.661</v>
      </c>
      <c r="AL662" s="16">
        <v>2.1453000000000002</v>
      </c>
      <c r="AM662" s="16">
        <v>1.8183</v>
      </c>
      <c r="AN662" s="16">
        <v>1.3702000000000001</v>
      </c>
      <c r="AO662" s="16">
        <v>1.6417999999999999</v>
      </c>
      <c r="AP662" s="16">
        <v>1.8018000000000001</v>
      </c>
      <c r="AR662" s="16">
        <f t="shared" si="51"/>
        <v>1</v>
      </c>
      <c r="AS662" s="5">
        <f t="shared" si="50"/>
        <v>-0.12220399999999998</v>
      </c>
    </row>
    <row r="663" spans="1:45" x14ac:dyDescent="0.25">
      <c r="A663" s="16" t="s">
        <v>414</v>
      </c>
      <c r="B663" s="16" t="s">
        <v>28</v>
      </c>
      <c r="C663" s="16" t="s">
        <v>376</v>
      </c>
      <c r="D663" s="16">
        <v>2014</v>
      </c>
      <c r="E663" s="16" t="s">
        <v>4036</v>
      </c>
      <c r="F663" s="16" t="s">
        <v>414</v>
      </c>
      <c r="G663" s="10">
        <v>75799.600000000006</v>
      </c>
      <c r="H663" s="73">
        <v>11.235849999999999</v>
      </c>
      <c r="I663" s="16">
        <v>8188649</v>
      </c>
      <c r="J663" s="71">
        <v>3.0000000000000001E-3</v>
      </c>
      <c r="K663" s="71">
        <v>1.0109999999999999</v>
      </c>
      <c r="L663" s="16">
        <v>5.1578229999999996</v>
      </c>
      <c r="M663" s="16">
        <v>3.2863709999999999</v>
      </c>
      <c r="N663" s="16">
        <v>2.1271589999999998</v>
      </c>
      <c r="O663" s="16">
        <v>2.3795329999999999</v>
      </c>
      <c r="P663" s="16">
        <v>1.7227140000000001</v>
      </c>
      <c r="Q663" s="16">
        <v>2.0671430000000002</v>
      </c>
      <c r="R663" s="16">
        <v>2.6301999999999999</v>
      </c>
      <c r="S663" s="16">
        <v>4.3099999999999999E-2</v>
      </c>
      <c r="T663" s="16">
        <v>0.255</v>
      </c>
      <c r="U663" s="16">
        <v>5.3019999999999996</v>
      </c>
      <c r="V663" s="16">
        <v>50.171999999999997</v>
      </c>
      <c r="W663" s="16">
        <v>20.242000000000001</v>
      </c>
      <c r="X663" s="16">
        <v>510.35300000000001</v>
      </c>
      <c r="Y663" s="16">
        <v>74.4816</v>
      </c>
      <c r="Z663" s="16">
        <v>0.94740000000000002</v>
      </c>
      <c r="AA663" s="16">
        <v>-1.4656800000000001</v>
      </c>
      <c r="AB663" s="16">
        <v>0</v>
      </c>
      <c r="AC663" s="16">
        <v>0</v>
      </c>
      <c r="AD663" s="16">
        <v>47.84</v>
      </c>
      <c r="AE663" s="16">
        <v>53.625300000000003</v>
      </c>
      <c r="AF663" s="16">
        <v>136.67699999999999</v>
      </c>
      <c r="AG663" s="16">
        <v>852693</v>
      </c>
      <c r="AH663" s="16">
        <v>0.80520000000000003</v>
      </c>
      <c r="AI663" s="16">
        <v>99.9</v>
      </c>
      <c r="AJ663" s="16">
        <v>100</v>
      </c>
      <c r="AK663" s="16">
        <v>1.5801000000000001</v>
      </c>
      <c r="AL663" s="16">
        <v>2.1890999999999998</v>
      </c>
      <c r="AM663" s="16">
        <v>2.1280000000000001</v>
      </c>
      <c r="AN663" s="16">
        <v>1.3797999999999999</v>
      </c>
      <c r="AO663" s="16">
        <v>1.8180000000000001</v>
      </c>
      <c r="AP663" s="16">
        <v>2.0156999999999998</v>
      </c>
      <c r="AR663" s="16">
        <f t="shared" si="51"/>
        <v>1</v>
      </c>
      <c r="AS663" s="5">
        <f t="shared" si="50"/>
        <v>-1.4156000000000724E-2</v>
      </c>
    </row>
    <row r="664" spans="1:45" x14ac:dyDescent="0.25">
      <c r="A664" s="16" t="s">
        <v>409</v>
      </c>
      <c r="B664" s="16" t="s">
        <v>29</v>
      </c>
      <c r="C664" s="16" t="s">
        <v>239</v>
      </c>
      <c r="D664" s="16">
        <v>1985</v>
      </c>
      <c r="E664" s="16" t="s">
        <v>1320</v>
      </c>
      <c r="F664" s="16" t="s">
        <v>594</v>
      </c>
      <c r="G664" s="10">
        <v>4726.91</v>
      </c>
      <c r="H664" s="73">
        <v>8.4610260000000004</v>
      </c>
      <c r="I664" s="16" t="s">
        <v>6700</v>
      </c>
      <c r="K664" s="71">
        <v>0.83899999999999997</v>
      </c>
      <c r="L664" s="16">
        <v>6.6046000000000004E-3</v>
      </c>
      <c r="M664" s="16">
        <v>-0.34287250000000002</v>
      </c>
      <c r="N664" s="16">
        <v>-0.3021509</v>
      </c>
      <c r="O664" s="16">
        <v>-0.2250519</v>
      </c>
      <c r="P664" s="16">
        <v>-0.25009910000000002</v>
      </c>
      <c r="Q664" s="16">
        <v>1.189759</v>
      </c>
      <c r="R664" s="16">
        <v>0.35720000000000002</v>
      </c>
      <c r="S664" s="16">
        <v>2.8299999999999999E-2</v>
      </c>
      <c r="T664" s="16">
        <v>4.7000000000000002E-3</v>
      </c>
      <c r="U664" s="16">
        <v>3.5116999999999998</v>
      </c>
      <c r="V664" s="16">
        <v>20.12</v>
      </c>
      <c r="W664" s="16">
        <v>5.16</v>
      </c>
      <c r="X664" s="16">
        <v>402.80799999999999</v>
      </c>
      <c r="Y664" s="16">
        <v>38.775199999999998</v>
      </c>
      <c r="Z664" s="16">
        <v>0.25509999999999999</v>
      </c>
      <c r="AA664" s="16">
        <v>0.12688489999999999</v>
      </c>
      <c r="AB664" s="16">
        <v>0.22</v>
      </c>
      <c r="AC664" s="16">
        <v>23.11</v>
      </c>
      <c r="AD664" s="16">
        <v>35.39</v>
      </c>
      <c r="AE664" s="16">
        <v>4.4288999999999996</v>
      </c>
      <c r="AF664" s="16">
        <v>0</v>
      </c>
      <c r="AG664" s="16">
        <v>115951</v>
      </c>
      <c r="AH664" s="16">
        <v>7.4999999999999997E-2</v>
      </c>
      <c r="AI664" s="16">
        <v>82.319699999999997</v>
      </c>
      <c r="AJ664" s="16">
        <v>89.196899999999999</v>
      </c>
      <c r="AK664" s="16">
        <v>0.47689999999999999</v>
      </c>
      <c r="AL664" s="16">
        <v>1.4455</v>
      </c>
      <c r="AM664" s="16">
        <v>1.1845000000000001</v>
      </c>
      <c r="AN664" s="16">
        <v>0.50290000000000001</v>
      </c>
      <c r="AO664" s="16">
        <v>1.4866999999999999</v>
      </c>
      <c r="AP664" s="16">
        <v>0.97550000000000003</v>
      </c>
      <c r="AQ664" s="16">
        <v>3.1099999999999999E-2</v>
      </c>
      <c r="AR664" s="16">
        <f t="shared" si="51"/>
        <v>1</v>
      </c>
      <c r="AS664" s="5">
        <f t="shared" si="50"/>
        <v>0</v>
      </c>
    </row>
    <row r="665" spans="1:45" x14ac:dyDescent="0.25">
      <c r="A665" s="16" t="s">
        <v>409</v>
      </c>
      <c r="B665" s="16" t="s">
        <v>29</v>
      </c>
      <c r="C665" s="16" t="s">
        <v>239</v>
      </c>
      <c r="D665" s="16">
        <v>1986</v>
      </c>
      <c r="E665" s="16" t="s">
        <v>1348</v>
      </c>
      <c r="F665" s="16" t="s">
        <v>594</v>
      </c>
      <c r="G665" s="10">
        <v>4899.42</v>
      </c>
      <c r="H665" s="73">
        <v>8.4968730000000008</v>
      </c>
      <c r="I665" s="16" t="s">
        <v>6700</v>
      </c>
      <c r="J665" s="71">
        <v>0.01</v>
      </c>
      <c r="K665" s="71">
        <v>0.84799999999999998</v>
      </c>
      <c r="L665" s="16">
        <v>6.7393999999999996E-2</v>
      </c>
      <c r="M665" s="16">
        <v>-0.33352540000000003</v>
      </c>
      <c r="N665" s="16">
        <v>-0.25643529999999998</v>
      </c>
      <c r="O665" s="16">
        <v>-0.16444539999999999</v>
      </c>
      <c r="P665" s="16">
        <v>-0.23827619999999999</v>
      </c>
      <c r="Q665" s="16">
        <v>1.1964090000000001</v>
      </c>
      <c r="R665" s="16">
        <v>0.35720000000000002</v>
      </c>
      <c r="S665" s="16">
        <v>2.8799999999999999E-2</v>
      </c>
      <c r="T665" s="16">
        <v>5.4999999999999997E-3</v>
      </c>
      <c r="U665" s="16">
        <v>3.5182000000000002</v>
      </c>
      <c r="V665" s="16">
        <v>21.393999999999998</v>
      </c>
      <c r="W665" s="16">
        <v>5.5540000000000003</v>
      </c>
      <c r="X665" s="16">
        <v>401.851</v>
      </c>
      <c r="Y665" s="16">
        <v>39.823999999999998</v>
      </c>
      <c r="Z665" s="16">
        <v>0.27529999999999999</v>
      </c>
      <c r="AA665" s="16">
        <v>0.1261082</v>
      </c>
      <c r="AB665" s="16">
        <v>0.22</v>
      </c>
      <c r="AC665" s="16">
        <v>23.11</v>
      </c>
      <c r="AD665" s="16">
        <v>35.409999999999997</v>
      </c>
      <c r="AE665" s="16">
        <v>4.5247999999999999</v>
      </c>
      <c r="AF665" s="16">
        <v>0</v>
      </c>
      <c r="AG665" s="16">
        <v>119829</v>
      </c>
      <c r="AH665" s="16">
        <v>7.6399999999999996E-2</v>
      </c>
      <c r="AI665" s="16">
        <v>82.9251</v>
      </c>
      <c r="AJ665" s="16">
        <v>89.554500000000004</v>
      </c>
      <c r="AK665" s="16">
        <v>0.50039999999999996</v>
      </c>
      <c r="AL665" s="16">
        <v>1.4451000000000001</v>
      </c>
      <c r="AM665" s="16">
        <v>1.1851</v>
      </c>
      <c r="AN665" s="16">
        <v>0.50329999999999997</v>
      </c>
      <c r="AO665" s="16">
        <v>1.4858</v>
      </c>
      <c r="AP665" s="16">
        <v>0.98950000000000005</v>
      </c>
      <c r="AQ665" s="16">
        <v>3.1099999999999999E-2</v>
      </c>
      <c r="AR665" s="16">
        <f t="shared" si="51"/>
        <v>1</v>
      </c>
      <c r="AS665" s="5">
        <f t="shared" si="50"/>
        <v>6.0789399999999993E-2</v>
      </c>
    </row>
    <row r="666" spans="1:45" x14ac:dyDescent="0.25">
      <c r="A666" s="16" t="s">
        <v>409</v>
      </c>
      <c r="B666" s="16" t="s">
        <v>29</v>
      </c>
      <c r="C666" s="16" t="s">
        <v>239</v>
      </c>
      <c r="D666" s="16">
        <v>1987</v>
      </c>
      <c r="E666" s="16" t="s">
        <v>1339</v>
      </c>
      <c r="F666" s="16" t="s">
        <v>594</v>
      </c>
      <c r="G666" s="10">
        <v>5128.96</v>
      </c>
      <c r="H666" s="73">
        <v>8.5426579999999994</v>
      </c>
      <c r="I666" s="16" t="s">
        <v>6700</v>
      </c>
      <c r="J666" s="71">
        <v>2.1000000000000001E-2</v>
      </c>
      <c r="K666" s="71">
        <v>0.86599999999999999</v>
      </c>
      <c r="L666" s="16">
        <v>8.5810600000000001E-2</v>
      </c>
      <c r="M666" s="16">
        <v>-0.33667279999999999</v>
      </c>
      <c r="N666" s="16">
        <v>-0.26234429999999997</v>
      </c>
      <c r="O666" s="16">
        <v>-0.13492199999999999</v>
      </c>
      <c r="P666" s="16">
        <v>-0.2256494</v>
      </c>
      <c r="Q666" s="16">
        <v>1.2030620000000001</v>
      </c>
      <c r="R666" s="16">
        <v>0.35720000000000002</v>
      </c>
      <c r="S666" s="16">
        <v>2.92E-2</v>
      </c>
      <c r="T666" s="16">
        <v>5.0000000000000001E-3</v>
      </c>
      <c r="U666" s="16">
        <v>3.0061</v>
      </c>
      <c r="V666" s="16">
        <v>22.667999999999999</v>
      </c>
      <c r="W666" s="16">
        <v>5.9480000000000004</v>
      </c>
      <c r="X666" s="16">
        <v>401.351</v>
      </c>
      <c r="Y666" s="16">
        <v>40.872700000000002</v>
      </c>
      <c r="Z666" s="16">
        <v>0.27879999999999999</v>
      </c>
      <c r="AA666" s="16">
        <v>0.1249431</v>
      </c>
      <c r="AB666" s="16">
        <v>0.22</v>
      </c>
      <c r="AC666" s="16">
        <v>23.11</v>
      </c>
      <c r="AD666" s="16">
        <v>35.44</v>
      </c>
      <c r="AE666" s="16">
        <v>4.6311</v>
      </c>
      <c r="AF666" s="16">
        <v>0</v>
      </c>
      <c r="AG666" s="16">
        <v>125021</v>
      </c>
      <c r="AH666" s="16">
        <v>7.7799999999999994E-2</v>
      </c>
      <c r="AI666" s="16">
        <v>83.530600000000007</v>
      </c>
      <c r="AJ666" s="16">
        <v>89.912000000000006</v>
      </c>
      <c r="AK666" s="16">
        <v>0.52400000000000002</v>
      </c>
      <c r="AL666" s="16">
        <v>1.4447000000000001</v>
      </c>
      <c r="AM666" s="16">
        <v>1.1857</v>
      </c>
      <c r="AN666" s="16">
        <v>0.50360000000000005</v>
      </c>
      <c r="AO666" s="16">
        <v>1.4850000000000001</v>
      </c>
      <c r="AP666" s="16">
        <v>1.0034000000000001</v>
      </c>
      <c r="AQ666" s="16">
        <v>3.1099999999999999E-2</v>
      </c>
      <c r="AR666" s="16">
        <f t="shared" si="51"/>
        <v>1</v>
      </c>
      <c r="AS666" s="5">
        <f t="shared" si="50"/>
        <v>1.8416600000000005E-2</v>
      </c>
    </row>
    <row r="667" spans="1:45" x14ac:dyDescent="0.25">
      <c r="A667" s="16" t="s">
        <v>409</v>
      </c>
      <c r="B667" s="16" t="s">
        <v>29</v>
      </c>
      <c r="C667" s="16" t="s">
        <v>239</v>
      </c>
      <c r="D667" s="16">
        <v>1988</v>
      </c>
      <c r="E667" s="16" t="s">
        <v>1337</v>
      </c>
      <c r="F667" s="16" t="s">
        <v>594</v>
      </c>
      <c r="G667" s="10">
        <v>5413.33</v>
      </c>
      <c r="H667" s="73">
        <v>8.5966190000000005</v>
      </c>
      <c r="I667" s="16" t="s">
        <v>6700</v>
      </c>
      <c r="J667" s="71">
        <v>1.6E-2</v>
      </c>
      <c r="K667" s="71">
        <v>0.88</v>
      </c>
      <c r="L667" s="16">
        <v>0.17036589999999999</v>
      </c>
      <c r="M667" s="16">
        <v>-0.33105370000000001</v>
      </c>
      <c r="N667" s="16">
        <v>-0.16651179999999999</v>
      </c>
      <c r="O667" s="16">
        <v>-7.2072600000000001E-2</v>
      </c>
      <c r="P667" s="16">
        <v>-0.2094229</v>
      </c>
      <c r="Q667" s="16">
        <v>1.20973</v>
      </c>
      <c r="R667" s="16">
        <v>0.35720000000000002</v>
      </c>
      <c r="S667" s="16">
        <v>2.9700000000000001E-2</v>
      </c>
      <c r="T667" s="16">
        <v>5.4000000000000003E-3</v>
      </c>
      <c r="U667" s="16">
        <v>3.5312000000000001</v>
      </c>
      <c r="V667" s="16">
        <v>23.942</v>
      </c>
      <c r="W667" s="16">
        <v>6.3419999999999996</v>
      </c>
      <c r="X667" s="16">
        <v>399.70100000000002</v>
      </c>
      <c r="Y667" s="16">
        <v>41.921500000000002</v>
      </c>
      <c r="Z667" s="16">
        <v>0.30020000000000002</v>
      </c>
      <c r="AA667" s="16">
        <v>0.12416629999999999</v>
      </c>
      <c r="AB667" s="16">
        <v>0.22</v>
      </c>
      <c r="AC667" s="16">
        <v>23.11</v>
      </c>
      <c r="AD667" s="16">
        <v>35.46</v>
      </c>
      <c r="AE667" s="16">
        <v>4.9028999999999998</v>
      </c>
      <c r="AF667" s="16">
        <v>0</v>
      </c>
      <c r="AG667" s="16">
        <v>133016</v>
      </c>
      <c r="AH667" s="16">
        <v>7.9299999999999995E-2</v>
      </c>
      <c r="AI667" s="16">
        <v>84.136099999999999</v>
      </c>
      <c r="AJ667" s="16">
        <v>90.269499999999994</v>
      </c>
      <c r="AK667" s="16">
        <v>0.54759999999999998</v>
      </c>
      <c r="AL667" s="16">
        <v>1.4442999999999999</v>
      </c>
      <c r="AM667" s="16">
        <v>1.1863999999999999</v>
      </c>
      <c r="AN667" s="16">
        <v>0.504</v>
      </c>
      <c r="AO667" s="16">
        <v>1.4841</v>
      </c>
      <c r="AP667" s="16">
        <v>1.0173000000000001</v>
      </c>
      <c r="AQ667" s="16">
        <v>3.1099999999999999E-2</v>
      </c>
      <c r="AR667" s="16">
        <f t="shared" si="51"/>
        <v>1</v>
      </c>
      <c r="AS667" s="5">
        <f t="shared" si="50"/>
        <v>8.4555299999999986E-2</v>
      </c>
    </row>
    <row r="668" spans="1:45" x14ac:dyDescent="0.25">
      <c r="A668" s="16" t="s">
        <v>409</v>
      </c>
      <c r="B668" s="16" t="s">
        <v>29</v>
      </c>
      <c r="C668" s="16" t="s">
        <v>239</v>
      </c>
      <c r="D668" s="16">
        <v>1989</v>
      </c>
      <c r="E668" s="16" t="s">
        <v>1344</v>
      </c>
      <c r="F668" s="16" t="s">
        <v>594</v>
      </c>
      <c r="G668" s="10">
        <v>5851.48</v>
      </c>
      <c r="H668" s="73">
        <v>8.6744509999999995</v>
      </c>
      <c r="I668" s="16" t="s">
        <v>6700</v>
      </c>
      <c r="J668" s="71">
        <v>3.7999999999999999E-2</v>
      </c>
      <c r="K668" s="71">
        <v>0.91400000000000003</v>
      </c>
      <c r="L668" s="16">
        <v>0.20802590000000001</v>
      </c>
      <c r="M668" s="16">
        <v>-0.32581290000000002</v>
      </c>
      <c r="N668" s="16">
        <v>-0.1119858</v>
      </c>
      <c r="O668" s="16">
        <v>-6.6283900000000007E-2</v>
      </c>
      <c r="P668" s="16">
        <v>-0.19734260000000001</v>
      </c>
      <c r="Q668" s="16">
        <v>1.2163619999999999</v>
      </c>
      <c r="R668" s="16">
        <v>0.35720000000000002</v>
      </c>
      <c r="S668" s="16">
        <v>3.0099999999999998E-2</v>
      </c>
      <c r="T668" s="16">
        <v>5.7999999999999996E-3</v>
      </c>
      <c r="U668" s="16">
        <v>3.5377000000000001</v>
      </c>
      <c r="V668" s="16">
        <v>25.216000000000001</v>
      </c>
      <c r="W668" s="16">
        <v>6.7359999999999998</v>
      </c>
      <c r="X668" s="16">
        <v>400.12599999999998</v>
      </c>
      <c r="Y668" s="16">
        <v>42.970300000000002</v>
      </c>
      <c r="Z668" s="16">
        <v>0.29099999999999998</v>
      </c>
      <c r="AA668" s="16">
        <v>0.1230011</v>
      </c>
      <c r="AB668" s="16">
        <v>0.22</v>
      </c>
      <c r="AC668" s="16">
        <v>23.11</v>
      </c>
      <c r="AD668" s="16">
        <v>35.49</v>
      </c>
      <c r="AE668" s="16">
        <v>4.9753999999999996</v>
      </c>
      <c r="AF668" s="16">
        <v>3.7600000000000001E-2</v>
      </c>
      <c r="AG668" s="16">
        <v>137766</v>
      </c>
      <c r="AH668" s="16">
        <v>8.0699999999999994E-2</v>
      </c>
      <c r="AI668" s="16">
        <v>84.741500000000002</v>
      </c>
      <c r="AJ668" s="16">
        <v>90.627099999999999</v>
      </c>
      <c r="AK668" s="16">
        <v>0.57110000000000005</v>
      </c>
      <c r="AL668" s="16">
        <v>1.4439</v>
      </c>
      <c r="AM668" s="16">
        <v>1.1870000000000001</v>
      </c>
      <c r="AN668" s="16">
        <v>0.50439999999999996</v>
      </c>
      <c r="AO668" s="16">
        <v>1.4832000000000001</v>
      </c>
      <c r="AP668" s="16">
        <v>1.0311999999999999</v>
      </c>
      <c r="AQ668" s="16">
        <v>3.1099999999999999E-2</v>
      </c>
      <c r="AR668" s="16">
        <f t="shared" si="51"/>
        <v>1</v>
      </c>
      <c r="AS668" s="5">
        <f t="shared" si="50"/>
        <v>3.7660000000000027E-2</v>
      </c>
    </row>
    <row r="669" spans="1:45" x14ac:dyDescent="0.25">
      <c r="A669" s="16" t="s">
        <v>409</v>
      </c>
      <c r="B669" s="16" t="s">
        <v>29</v>
      </c>
      <c r="C669" s="16" t="s">
        <v>239</v>
      </c>
      <c r="D669" s="16">
        <v>1990</v>
      </c>
      <c r="E669" s="16" t="s">
        <v>1329</v>
      </c>
      <c r="F669" s="16" t="s">
        <v>594</v>
      </c>
      <c r="G669" s="10">
        <v>5947.76</v>
      </c>
      <c r="H669" s="73">
        <v>8.6907709999999998</v>
      </c>
      <c r="I669" s="16" t="s">
        <v>6700</v>
      </c>
      <c r="J669" s="71">
        <v>-8.0000000000000002E-3</v>
      </c>
      <c r="K669" s="71">
        <v>0.90700000000000003</v>
      </c>
      <c r="L669" s="16">
        <v>0.18794230000000001</v>
      </c>
      <c r="M669" s="16">
        <v>-0.37409880000000001</v>
      </c>
      <c r="N669" s="16">
        <v>-0.18368480000000001</v>
      </c>
      <c r="O669" s="16">
        <v>-2.25934E-2</v>
      </c>
      <c r="P669" s="16">
        <v>-0.17675830000000001</v>
      </c>
      <c r="Q669" s="16">
        <v>1.223031</v>
      </c>
      <c r="R669" s="16">
        <v>0.35720000000000002</v>
      </c>
      <c r="S669" s="16">
        <v>1.61E-2</v>
      </c>
      <c r="T669" s="16">
        <v>6.3E-3</v>
      </c>
      <c r="U669" s="16">
        <v>2.3610000000000002</v>
      </c>
      <c r="V669" s="16">
        <v>26.49</v>
      </c>
      <c r="W669" s="16">
        <v>7.13</v>
      </c>
      <c r="X669" s="16">
        <v>400.26799999999997</v>
      </c>
      <c r="Y669" s="16">
        <v>44.018999999999998</v>
      </c>
      <c r="Z669" s="16">
        <v>0.28949999999999998</v>
      </c>
      <c r="AA669" s="16">
        <v>5.2705000000000002E-2</v>
      </c>
      <c r="AB669" s="16">
        <v>0.22</v>
      </c>
      <c r="AC669" s="16">
        <v>23.11</v>
      </c>
      <c r="AD669" s="16">
        <v>37.299999999999997</v>
      </c>
      <c r="AE669" s="16">
        <v>6.5396999999999998</v>
      </c>
      <c r="AF669" s="16">
        <v>0.10539999999999999</v>
      </c>
      <c r="AG669" s="16">
        <v>139805</v>
      </c>
      <c r="AH669" s="16">
        <v>8.3599999999999994E-2</v>
      </c>
      <c r="AI669" s="16">
        <v>84.8</v>
      </c>
      <c r="AJ669" s="16">
        <v>90.4</v>
      </c>
      <c r="AK669" s="16">
        <v>0.59470000000000001</v>
      </c>
      <c r="AL669" s="16">
        <v>1.4435</v>
      </c>
      <c r="AM669" s="16">
        <v>1.1876</v>
      </c>
      <c r="AN669" s="16">
        <v>0.50480000000000003</v>
      </c>
      <c r="AO669" s="16">
        <v>1.4823</v>
      </c>
      <c r="AP669" s="16">
        <v>1.0451999999999999</v>
      </c>
      <c r="AQ669" s="16">
        <v>3.1099999999999999E-2</v>
      </c>
      <c r="AR669" s="16">
        <f t="shared" si="51"/>
        <v>1</v>
      </c>
      <c r="AS669" s="5">
        <f t="shared" si="50"/>
        <v>-2.0083600000000007E-2</v>
      </c>
    </row>
    <row r="670" spans="1:45" x14ac:dyDescent="0.25">
      <c r="A670" s="16" t="s">
        <v>409</v>
      </c>
      <c r="B670" s="16" t="s">
        <v>29</v>
      </c>
      <c r="C670" s="16" t="s">
        <v>239</v>
      </c>
      <c r="D670" s="16">
        <v>1991</v>
      </c>
      <c r="E670" s="16" t="s">
        <v>1330</v>
      </c>
      <c r="F670" s="16" t="s">
        <v>594</v>
      </c>
      <c r="G670" s="10">
        <v>6309.46</v>
      </c>
      <c r="H670" s="73">
        <v>8.7498050000000003</v>
      </c>
      <c r="I670" s="16" t="s">
        <v>6700</v>
      </c>
      <c r="J670" s="71">
        <v>3.7999999999999999E-2</v>
      </c>
      <c r="K670" s="71">
        <v>0.94199999999999995</v>
      </c>
      <c r="L670" s="16">
        <v>0.30468840000000003</v>
      </c>
      <c r="M670" s="16">
        <v>-0.36348269999999999</v>
      </c>
      <c r="N670" s="16">
        <v>-5.2850099999999997E-2</v>
      </c>
      <c r="O670" s="16">
        <v>5.57905E-2</v>
      </c>
      <c r="P670" s="16">
        <v>-0.1449039</v>
      </c>
      <c r="Q670" s="16">
        <v>1.2296830000000001</v>
      </c>
      <c r="R670" s="16">
        <v>0.35720000000000002</v>
      </c>
      <c r="S670" s="16">
        <v>1.9400000000000001E-2</v>
      </c>
      <c r="T670" s="16">
        <v>6.1000000000000004E-3</v>
      </c>
      <c r="U670" s="16">
        <v>3.5507</v>
      </c>
      <c r="V670" s="16">
        <v>26.565999999999999</v>
      </c>
      <c r="W670" s="16">
        <v>7.3719999999999999</v>
      </c>
      <c r="X670" s="16">
        <v>398.62299999999999</v>
      </c>
      <c r="Y670" s="16">
        <v>45.067799999999998</v>
      </c>
      <c r="Z670" s="16">
        <v>0.32429999999999998</v>
      </c>
      <c r="AA670" s="16">
        <v>7.9891400000000001E-2</v>
      </c>
      <c r="AB670" s="16">
        <v>0.22</v>
      </c>
      <c r="AC670" s="16">
        <v>23.11</v>
      </c>
      <c r="AD670" s="16">
        <v>36.6</v>
      </c>
      <c r="AE670" s="16">
        <v>7.8476999999999997</v>
      </c>
      <c r="AF670" s="16">
        <v>0.26850000000000002</v>
      </c>
      <c r="AG670" s="16">
        <v>149475</v>
      </c>
      <c r="AH670" s="16">
        <v>8.2299999999999998E-2</v>
      </c>
      <c r="AI670" s="16">
        <v>85.5</v>
      </c>
      <c r="AJ670" s="16">
        <v>90.9</v>
      </c>
      <c r="AK670" s="16">
        <v>0.61819999999999997</v>
      </c>
      <c r="AL670" s="16">
        <v>1.4431</v>
      </c>
      <c r="AM670" s="16">
        <v>1.1882999999999999</v>
      </c>
      <c r="AN670" s="16">
        <v>0.50509999999999999</v>
      </c>
      <c r="AO670" s="16">
        <v>1.4815</v>
      </c>
      <c r="AP670" s="16">
        <v>1.0590999999999999</v>
      </c>
      <c r="AQ670" s="16">
        <v>3.1099999999999999E-2</v>
      </c>
      <c r="AR670" s="16">
        <f t="shared" si="51"/>
        <v>1</v>
      </c>
      <c r="AS670" s="5">
        <f t="shared" si="50"/>
        <v>0.11674610000000002</v>
      </c>
    </row>
    <row r="671" spans="1:45" x14ac:dyDescent="0.25">
      <c r="A671" s="16" t="s">
        <v>409</v>
      </c>
      <c r="B671" s="16" t="s">
        <v>29</v>
      </c>
      <c r="C671" s="16" t="s">
        <v>239</v>
      </c>
      <c r="D671" s="16">
        <v>1992</v>
      </c>
      <c r="E671" s="16" t="s">
        <v>1321</v>
      </c>
      <c r="F671" s="16" t="s">
        <v>594</v>
      </c>
      <c r="G671" s="10">
        <v>6904.33</v>
      </c>
      <c r="H671" s="73">
        <v>8.8399040000000007</v>
      </c>
      <c r="I671" s="16" t="s">
        <v>6700</v>
      </c>
      <c r="J671" s="71">
        <v>5.5E-2</v>
      </c>
      <c r="K671" s="71">
        <v>0.996</v>
      </c>
      <c r="L671" s="16">
        <v>0.33258520000000003</v>
      </c>
      <c r="M671" s="16">
        <v>-0.35574339999999999</v>
      </c>
      <c r="N671" s="16">
        <v>-3.34512E-2</v>
      </c>
      <c r="O671" s="16">
        <v>4.72659E-2</v>
      </c>
      <c r="P671" s="16">
        <v>-0.10837280000000001</v>
      </c>
      <c r="Q671" s="16">
        <v>1.2363329999999999</v>
      </c>
      <c r="R671" s="16">
        <v>0.35720000000000002</v>
      </c>
      <c r="S671" s="16">
        <v>2.12E-2</v>
      </c>
      <c r="T671" s="16">
        <v>6.1999999999999998E-3</v>
      </c>
      <c r="U671" s="16">
        <v>3.5573000000000001</v>
      </c>
      <c r="V671" s="16">
        <v>26.641999999999999</v>
      </c>
      <c r="W671" s="16">
        <v>7.6139999999999999</v>
      </c>
      <c r="X671" s="16">
        <v>399.012</v>
      </c>
      <c r="Y671" s="16">
        <v>46.116599999999998</v>
      </c>
      <c r="Z671" s="16">
        <v>0.30199999999999999</v>
      </c>
      <c r="AA671" s="16">
        <v>4.8821099999999999E-2</v>
      </c>
      <c r="AB671" s="16">
        <v>0.22</v>
      </c>
      <c r="AC671" s="16">
        <v>23.11</v>
      </c>
      <c r="AD671" s="16">
        <v>37.4</v>
      </c>
      <c r="AE671" s="16">
        <v>9.3609000000000009</v>
      </c>
      <c r="AF671" s="16">
        <v>0.47010000000000002</v>
      </c>
      <c r="AG671" s="16">
        <v>164835</v>
      </c>
      <c r="AH671" s="16">
        <v>8.1199999999999994E-2</v>
      </c>
      <c r="AI671" s="16">
        <v>86.2</v>
      </c>
      <c r="AJ671" s="16">
        <v>91.3</v>
      </c>
      <c r="AK671" s="16">
        <v>0.64180000000000004</v>
      </c>
      <c r="AL671" s="16">
        <v>1.4427000000000001</v>
      </c>
      <c r="AM671" s="16">
        <v>1.1889000000000001</v>
      </c>
      <c r="AN671" s="16">
        <v>0.50549999999999995</v>
      </c>
      <c r="AO671" s="16">
        <v>1.4805999999999999</v>
      </c>
      <c r="AP671" s="16">
        <v>1.073</v>
      </c>
      <c r="AQ671" s="16">
        <v>3.1099999999999999E-2</v>
      </c>
      <c r="AR671" s="16">
        <f t="shared" si="51"/>
        <v>1</v>
      </c>
      <c r="AS671" s="5">
        <f t="shared" si="50"/>
        <v>2.7896799999999999E-2</v>
      </c>
    </row>
    <row r="672" spans="1:45" x14ac:dyDescent="0.25">
      <c r="A672" s="16" t="s">
        <v>409</v>
      </c>
      <c r="B672" s="16" t="s">
        <v>29</v>
      </c>
      <c r="C672" s="16" t="s">
        <v>239</v>
      </c>
      <c r="D672" s="16">
        <v>1993</v>
      </c>
      <c r="E672" s="16" t="s">
        <v>1326</v>
      </c>
      <c r="F672" s="16" t="s">
        <v>594</v>
      </c>
      <c r="G672" s="10">
        <v>7247.05</v>
      </c>
      <c r="H672" s="73">
        <v>8.8883500000000009</v>
      </c>
      <c r="I672" s="16" t="s">
        <v>6700</v>
      </c>
      <c r="J672" s="71">
        <v>-3.0000000000000001E-3</v>
      </c>
      <c r="K672" s="71">
        <v>0.99299999999999999</v>
      </c>
      <c r="L672" s="16">
        <v>0.35775210000000002</v>
      </c>
      <c r="M672" s="16">
        <v>-0.34329009999999999</v>
      </c>
      <c r="N672" s="16">
        <v>-0.13640939999999999</v>
      </c>
      <c r="O672" s="16">
        <v>0.14798990000000001</v>
      </c>
      <c r="P672" s="16">
        <v>-7.3879500000000001E-2</v>
      </c>
      <c r="Q672" s="16">
        <v>1.242966</v>
      </c>
      <c r="R672" s="16">
        <v>0.35720000000000002</v>
      </c>
      <c r="S672" s="16">
        <v>2.4E-2</v>
      </c>
      <c r="T672" s="16">
        <v>6.4000000000000003E-3</v>
      </c>
      <c r="U672" s="16">
        <v>2.4639000000000002</v>
      </c>
      <c r="V672" s="16">
        <v>26.718</v>
      </c>
      <c r="W672" s="16">
        <v>7.8559999999999999</v>
      </c>
      <c r="X672" s="16">
        <v>398.35399999999998</v>
      </c>
      <c r="Y672" s="16">
        <v>47.165300000000002</v>
      </c>
      <c r="Z672" s="16">
        <v>0.34310000000000002</v>
      </c>
      <c r="AA672" s="16">
        <v>4.4937400000000002E-2</v>
      </c>
      <c r="AB672" s="16">
        <v>0.22</v>
      </c>
      <c r="AC672" s="16">
        <v>23.11</v>
      </c>
      <c r="AD672" s="16">
        <v>37.5</v>
      </c>
      <c r="AE672" s="16">
        <v>10.8916</v>
      </c>
      <c r="AF672" s="16">
        <v>0.61029999999999995</v>
      </c>
      <c r="AG672" s="16">
        <v>174204</v>
      </c>
      <c r="AH672" s="16">
        <v>7.9899999999999999E-2</v>
      </c>
      <c r="AI672" s="16">
        <v>86.9</v>
      </c>
      <c r="AJ672" s="16">
        <v>91.8</v>
      </c>
      <c r="AK672" s="16">
        <v>0.6653</v>
      </c>
      <c r="AL672" s="16">
        <v>1.4422999999999999</v>
      </c>
      <c r="AM672" s="16">
        <v>1.1895</v>
      </c>
      <c r="AN672" s="16">
        <v>0.50590000000000002</v>
      </c>
      <c r="AO672" s="16">
        <v>1.4797</v>
      </c>
      <c r="AP672" s="16">
        <v>1.0869</v>
      </c>
      <c r="AQ672" s="16">
        <v>3.1099999999999999E-2</v>
      </c>
      <c r="AR672" s="16">
        <f t="shared" si="51"/>
        <v>1</v>
      </c>
      <c r="AS672" s="5">
        <f t="shared" si="50"/>
        <v>2.5166899999999992E-2</v>
      </c>
    </row>
    <row r="673" spans="1:45" x14ac:dyDescent="0.25">
      <c r="A673" s="16" t="s">
        <v>409</v>
      </c>
      <c r="B673" s="16" t="s">
        <v>29</v>
      </c>
      <c r="C673" s="16" t="s">
        <v>239</v>
      </c>
      <c r="D673" s="16">
        <v>1994</v>
      </c>
      <c r="E673" s="16" t="s">
        <v>1328</v>
      </c>
      <c r="F673" s="16" t="s">
        <v>594</v>
      </c>
      <c r="G673" s="10">
        <v>7498.85</v>
      </c>
      <c r="H673" s="73">
        <v>8.9225049999999992</v>
      </c>
      <c r="I673" s="16" t="s">
        <v>6700</v>
      </c>
      <c r="J673" s="71">
        <v>8.9999999999999993E-3</v>
      </c>
      <c r="K673" s="71">
        <v>1.0009999999999999</v>
      </c>
      <c r="L673" s="16">
        <v>0.41180489999999997</v>
      </c>
      <c r="M673" s="16">
        <v>-0.330905</v>
      </c>
      <c r="N673" s="16">
        <v>-0.1023076</v>
      </c>
      <c r="O673" s="16">
        <v>0.1969437</v>
      </c>
      <c r="P673" s="16">
        <v>-5.6675799999999998E-2</v>
      </c>
      <c r="Q673" s="16">
        <v>1.2496179999999999</v>
      </c>
      <c r="R673" s="16">
        <v>0.35720000000000002</v>
      </c>
      <c r="S673" s="16">
        <v>2.9000000000000001E-2</v>
      </c>
      <c r="T673" s="16">
        <v>5.7000000000000002E-3</v>
      </c>
      <c r="U673" s="16">
        <v>2.5962999999999998</v>
      </c>
      <c r="V673" s="16">
        <v>26.794</v>
      </c>
      <c r="W673" s="16">
        <v>8.0980000000000008</v>
      </c>
      <c r="X673" s="16">
        <v>398.97500000000002</v>
      </c>
      <c r="Y673" s="16">
        <v>48.214100000000002</v>
      </c>
      <c r="Z673" s="16">
        <v>0.35649999999999998</v>
      </c>
      <c r="AA673" s="16">
        <v>4.1053699999999999E-2</v>
      </c>
      <c r="AB673" s="16">
        <v>0.22</v>
      </c>
      <c r="AC673" s="16">
        <v>23.11</v>
      </c>
      <c r="AD673" s="16">
        <v>37.6</v>
      </c>
      <c r="AE673" s="16">
        <v>11.1723</v>
      </c>
      <c r="AF673" s="16">
        <v>0.8145</v>
      </c>
      <c r="AG673" s="16">
        <v>180705</v>
      </c>
      <c r="AH673" s="16">
        <v>7.8700000000000006E-2</v>
      </c>
      <c r="AI673" s="16">
        <v>87.6</v>
      </c>
      <c r="AJ673" s="16">
        <v>92.3</v>
      </c>
      <c r="AK673" s="16">
        <v>0.68889999999999996</v>
      </c>
      <c r="AL673" s="16">
        <v>1.4419</v>
      </c>
      <c r="AM673" s="16">
        <v>1.1900999999999999</v>
      </c>
      <c r="AN673" s="16">
        <v>0.50619999999999998</v>
      </c>
      <c r="AO673" s="16">
        <v>1.4787999999999999</v>
      </c>
      <c r="AP673" s="16">
        <v>1.1009</v>
      </c>
      <c r="AQ673" s="16">
        <v>3.1099999999999999E-2</v>
      </c>
      <c r="AR673" s="16">
        <f t="shared" si="51"/>
        <v>1</v>
      </c>
      <c r="AS673" s="5">
        <f t="shared" si="50"/>
        <v>5.4052799999999956E-2</v>
      </c>
    </row>
    <row r="674" spans="1:45" x14ac:dyDescent="0.25">
      <c r="A674" s="16" t="s">
        <v>409</v>
      </c>
      <c r="B674" s="16" t="s">
        <v>29</v>
      </c>
      <c r="C674" s="16" t="s">
        <v>239</v>
      </c>
      <c r="D674" s="16">
        <v>1995</v>
      </c>
      <c r="E674" s="16" t="s">
        <v>1325</v>
      </c>
      <c r="F674" s="16" t="s">
        <v>594</v>
      </c>
      <c r="G674" s="10">
        <v>8051.49</v>
      </c>
      <c r="H674" s="73">
        <v>8.9936120000000006</v>
      </c>
      <c r="I674" s="16" t="s">
        <v>6700</v>
      </c>
      <c r="J674" s="71">
        <v>4.1000000000000002E-2</v>
      </c>
      <c r="K674" s="71">
        <v>1.044</v>
      </c>
      <c r="L674" s="16">
        <v>0.47535110000000003</v>
      </c>
      <c r="M674" s="16">
        <v>-0.32077460000000002</v>
      </c>
      <c r="N674" s="16">
        <v>-7.6033199999999995E-2</v>
      </c>
      <c r="O674" s="16">
        <v>0.25126730000000003</v>
      </c>
      <c r="P674" s="16">
        <v>-1.49027E-2</v>
      </c>
      <c r="Q674" s="16">
        <v>1.256305</v>
      </c>
      <c r="R674" s="16">
        <v>0.35720000000000002</v>
      </c>
      <c r="S674" s="16">
        <v>3.0200000000000001E-2</v>
      </c>
      <c r="T674" s="16">
        <v>6.3E-3</v>
      </c>
      <c r="U674" s="16">
        <v>2.6400999999999999</v>
      </c>
      <c r="V674" s="16">
        <v>26.87</v>
      </c>
      <c r="W674" s="16">
        <v>8.34</v>
      </c>
      <c r="X674" s="16">
        <v>399.82900000000001</v>
      </c>
      <c r="Y674" s="16">
        <v>49.262900000000002</v>
      </c>
      <c r="Z674" s="16">
        <v>0.37559999999999999</v>
      </c>
      <c r="AA674" s="16">
        <v>5.2705000000000002E-2</v>
      </c>
      <c r="AB674" s="16">
        <v>0.22</v>
      </c>
      <c r="AC674" s="16">
        <v>23.11</v>
      </c>
      <c r="AD674" s="16">
        <v>37.299999999999997</v>
      </c>
      <c r="AE674" s="16">
        <v>12.5899</v>
      </c>
      <c r="AF674" s="16">
        <v>1.3664000000000001</v>
      </c>
      <c r="AG674" s="16">
        <v>197457</v>
      </c>
      <c r="AH674" s="16">
        <v>8.8499999999999995E-2</v>
      </c>
      <c r="AI674" s="16">
        <v>88.3</v>
      </c>
      <c r="AJ674" s="16">
        <v>92.7</v>
      </c>
      <c r="AK674" s="16">
        <v>0.71250000000000002</v>
      </c>
      <c r="AL674" s="16">
        <v>1.4415</v>
      </c>
      <c r="AM674" s="16">
        <v>1.1908000000000001</v>
      </c>
      <c r="AN674" s="16">
        <v>0.50660000000000005</v>
      </c>
      <c r="AO674" s="16">
        <v>1.478</v>
      </c>
      <c r="AP674" s="16">
        <v>1.1148</v>
      </c>
      <c r="AQ674" s="16">
        <v>3.1099999999999999E-2</v>
      </c>
      <c r="AR674" s="16">
        <f t="shared" si="51"/>
        <v>1</v>
      </c>
      <c r="AS674" s="5">
        <f t="shared" si="50"/>
        <v>6.3546200000000053E-2</v>
      </c>
    </row>
    <row r="675" spans="1:45" x14ac:dyDescent="0.25">
      <c r="A675" s="16" t="s">
        <v>409</v>
      </c>
      <c r="B675" s="16" t="s">
        <v>29</v>
      </c>
      <c r="C675" s="16" t="s">
        <v>239</v>
      </c>
      <c r="D675" s="16">
        <v>1996</v>
      </c>
      <c r="E675" s="16" t="s">
        <v>1331</v>
      </c>
      <c r="F675" s="16" t="s">
        <v>594</v>
      </c>
      <c r="G675" s="10">
        <v>8479.8799999999992</v>
      </c>
      <c r="H675" s="73">
        <v>9.0454509999999999</v>
      </c>
      <c r="I675" s="16" t="s">
        <v>6700</v>
      </c>
      <c r="J675" s="71">
        <v>8.0000000000000002E-3</v>
      </c>
      <c r="K675" s="71">
        <v>1.052</v>
      </c>
      <c r="L675" s="16">
        <v>0.53839349999999997</v>
      </c>
      <c r="M675" s="16">
        <v>-0.30509340000000001</v>
      </c>
      <c r="N675" s="16">
        <v>-3.70056E-2</v>
      </c>
      <c r="O675" s="16">
        <v>0.2459411</v>
      </c>
      <c r="P675" s="16">
        <v>3.4021599999999999E-2</v>
      </c>
      <c r="Q675" s="16">
        <v>1.299647</v>
      </c>
      <c r="R675" s="16">
        <v>0.35720000000000002</v>
      </c>
      <c r="S675" s="16">
        <v>3.4099999999999998E-2</v>
      </c>
      <c r="T675" s="16">
        <v>6.4000000000000003E-3</v>
      </c>
      <c r="U675" s="16">
        <v>2.88</v>
      </c>
      <c r="V675" s="16">
        <v>26.69</v>
      </c>
      <c r="W675" s="16">
        <v>8.5679999999999996</v>
      </c>
      <c r="X675" s="16">
        <v>400.44499999999999</v>
      </c>
      <c r="Y675" s="16">
        <v>50.311599999999999</v>
      </c>
      <c r="Z675" s="16">
        <v>0.36420000000000002</v>
      </c>
      <c r="AA675" s="16">
        <v>7.2123800000000002E-2</v>
      </c>
      <c r="AB675" s="16">
        <v>0.22</v>
      </c>
      <c r="AC675" s="16">
        <v>23.11</v>
      </c>
      <c r="AD675" s="16">
        <v>36.799999999999997</v>
      </c>
      <c r="AE675" s="16">
        <v>14.670299999999999</v>
      </c>
      <c r="AF675" s="16">
        <v>2.1789000000000001</v>
      </c>
      <c r="AG675" s="16">
        <v>213483</v>
      </c>
      <c r="AH675" s="16">
        <v>9.1700000000000004E-2</v>
      </c>
      <c r="AI675" s="16">
        <v>89</v>
      </c>
      <c r="AJ675" s="16">
        <v>93.2</v>
      </c>
      <c r="AK675" s="16">
        <v>0.65180000000000005</v>
      </c>
      <c r="AL675" s="16">
        <v>1.4533</v>
      </c>
      <c r="AM675" s="16">
        <v>1.2825</v>
      </c>
      <c r="AN675" s="16">
        <v>0.61890000000000001</v>
      </c>
      <c r="AO675" s="16">
        <v>1.6447000000000001</v>
      </c>
      <c r="AP675" s="16">
        <v>1.0488</v>
      </c>
      <c r="AQ675" s="16">
        <v>3.1099999999999999E-2</v>
      </c>
      <c r="AR675" s="16">
        <f t="shared" si="51"/>
        <v>1</v>
      </c>
      <c r="AS675" s="5">
        <f t="shared" si="50"/>
        <v>6.3042399999999943E-2</v>
      </c>
    </row>
    <row r="676" spans="1:45" x14ac:dyDescent="0.25">
      <c r="A676" s="16" t="s">
        <v>409</v>
      </c>
      <c r="B676" s="16" t="s">
        <v>29</v>
      </c>
      <c r="C676" s="16" t="s">
        <v>239</v>
      </c>
      <c r="D676" s="16">
        <v>1997</v>
      </c>
      <c r="E676" s="16" t="s">
        <v>1345</v>
      </c>
      <c r="F676" s="16" t="s">
        <v>594</v>
      </c>
      <c r="G676" s="10">
        <v>8987.6200000000008</v>
      </c>
      <c r="H676" s="73">
        <v>9.1036029999999997</v>
      </c>
      <c r="I676" s="16" t="s">
        <v>6700</v>
      </c>
      <c r="J676" s="71">
        <v>1.4999999999999999E-2</v>
      </c>
      <c r="K676" s="71">
        <v>1.0680000000000001</v>
      </c>
      <c r="L676" s="16">
        <v>0.58491610000000005</v>
      </c>
      <c r="M676" s="16">
        <v>-0.26672099999999999</v>
      </c>
      <c r="N676" s="16">
        <v>-1.0888E-3</v>
      </c>
      <c r="O676" s="16">
        <v>0.30128739999999998</v>
      </c>
      <c r="P676" s="16">
        <v>9.7199400000000005E-2</v>
      </c>
      <c r="Q676" s="16">
        <v>1.203746</v>
      </c>
      <c r="R676" s="16">
        <v>0.35720000000000002</v>
      </c>
      <c r="S676" s="16">
        <v>4.3999999999999997E-2</v>
      </c>
      <c r="T676" s="16">
        <v>6.4999999999999997E-3</v>
      </c>
      <c r="U676" s="16">
        <v>3.0903999999999998</v>
      </c>
      <c r="V676" s="16">
        <v>26.51</v>
      </c>
      <c r="W676" s="16">
        <v>8.7959999999999994</v>
      </c>
      <c r="X676" s="16">
        <v>401.05900000000003</v>
      </c>
      <c r="Y676" s="16">
        <v>51.360399999999998</v>
      </c>
      <c r="Z676" s="16">
        <v>0.37890000000000001</v>
      </c>
      <c r="AA676" s="16">
        <v>5.6588699999999999E-2</v>
      </c>
      <c r="AB676" s="16">
        <v>0.22</v>
      </c>
      <c r="AC676" s="16">
        <v>23.11</v>
      </c>
      <c r="AD676" s="16">
        <v>37.200000000000003</v>
      </c>
      <c r="AE676" s="16">
        <v>18.109200000000001</v>
      </c>
      <c r="AF676" s="16">
        <v>2.7549999999999999</v>
      </c>
      <c r="AG676" s="16">
        <v>228154</v>
      </c>
      <c r="AH676" s="16">
        <v>9.3200000000000005E-2</v>
      </c>
      <c r="AI676" s="16">
        <v>89.7</v>
      </c>
      <c r="AJ676" s="16">
        <v>93.6</v>
      </c>
      <c r="AK676" s="16">
        <v>0.5867</v>
      </c>
      <c r="AL676" s="16">
        <v>1.4071</v>
      </c>
      <c r="AM676" s="16">
        <v>1.2248000000000001</v>
      </c>
      <c r="AN676" s="16">
        <v>0.30099999999999999</v>
      </c>
      <c r="AO676" s="16">
        <v>1.5246999999999999</v>
      </c>
      <c r="AP676" s="16">
        <v>1.0765</v>
      </c>
      <c r="AQ676" s="16">
        <v>3.1099999999999999E-2</v>
      </c>
      <c r="AR676" s="16">
        <f t="shared" si="51"/>
        <v>1</v>
      </c>
      <c r="AS676" s="5">
        <f t="shared" si="50"/>
        <v>4.6522600000000081E-2</v>
      </c>
    </row>
    <row r="677" spans="1:45" x14ac:dyDescent="0.25">
      <c r="A677" s="16" t="s">
        <v>409</v>
      </c>
      <c r="B677" s="16" t="s">
        <v>29</v>
      </c>
      <c r="C677" s="16" t="s">
        <v>239</v>
      </c>
      <c r="D677" s="16">
        <v>1998</v>
      </c>
      <c r="E677" s="16" t="s">
        <v>1340</v>
      </c>
      <c r="F677" s="16" t="s">
        <v>594</v>
      </c>
      <c r="G677" s="10">
        <v>9254.7900000000009</v>
      </c>
      <c r="H677" s="73">
        <v>9.1328969999999998</v>
      </c>
      <c r="I677" s="16" t="s">
        <v>6700</v>
      </c>
      <c r="J677" s="71">
        <v>-0.03</v>
      </c>
      <c r="K677" s="71">
        <v>1.036</v>
      </c>
      <c r="L677" s="16">
        <v>0.55486020000000003</v>
      </c>
      <c r="M677" s="16">
        <v>-0.25502409999999998</v>
      </c>
      <c r="N677" s="16">
        <v>4.8251099999999998E-2</v>
      </c>
      <c r="O677" s="16">
        <v>0.2108534</v>
      </c>
      <c r="P677" s="16">
        <v>0.1528997</v>
      </c>
      <c r="Q677" s="16">
        <v>1.1077920000000001</v>
      </c>
      <c r="R677" s="16">
        <v>0.35720000000000002</v>
      </c>
      <c r="S677" s="16">
        <v>4.6600000000000003E-2</v>
      </c>
      <c r="T677" s="16">
        <v>6.7000000000000002E-3</v>
      </c>
      <c r="U677" s="16">
        <v>3.4329000000000001</v>
      </c>
      <c r="V677" s="16">
        <v>26.33</v>
      </c>
      <c r="W677" s="16">
        <v>9.0239999999999991</v>
      </c>
      <c r="X677" s="16">
        <v>401.6</v>
      </c>
      <c r="Y677" s="16">
        <v>52.409199999999998</v>
      </c>
      <c r="Z677" s="16">
        <v>0.35730000000000001</v>
      </c>
      <c r="AA677" s="16">
        <v>0.27019589999999999</v>
      </c>
      <c r="AB677" s="16">
        <v>0.22</v>
      </c>
      <c r="AC677" s="16">
        <v>23.11</v>
      </c>
      <c r="AD677" s="16">
        <v>31.7</v>
      </c>
      <c r="AE677" s="16">
        <v>20.213699999999999</v>
      </c>
      <c r="AF677" s="16">
        <v>6.3974000000000002</v>
      </c>
      <c r="AG677" s="16">
        <v>240110</v>
      </c>
      <c r="AH677" s="16">
        <v>9.8000000000000004E-2</v>
      </c>
      <c r="AI677" s="16">
        <v>90.3</v>
      </c>
      <c r="AJ677" s="16">
        <v>94.1</v>
      </c>
      <c r="AK677" s="16">
        <v>0.52149999999999996</v>
      </c>
      <c r="AL677" s="16">
        <v>1.361</v>
      </c>
      <c r="AM677" s="16">
        <v>1.1671</v>
      </c>
      <c r="AN677" s="16">
        <v>-1.7000000000000001E-2</v>
      </c>
      <c r="AO677" s="16">
        <v>1.4046000000000001</v>
      </c>
      <c r="AP677" s="16">
        <v>1.1041000000000001</v>
      </c>
      <c r="AQ677" s="16">
        <v>3.1099999999999999E-2</v>
      </c>
      <c r="AR677" s="16">
        <f t="shared" si="51"/>
        <v>1</v>
      </c>
      <c r="AS677" s="5">
        <f t="shared" si="50"/>
        <v>-3.0055900000000024E-2</v>
      </c>
    </row>
    <row r="678" spans="1:45" x14ac:dyDescent="0.25">
      <c r="A678" s="16" t="s">
        <v>409</v>
      </c>
      <c r="B678" s="16" t="s">
        <v>29</v>
      </c>
      <c r="C678" s="16" t="s">
        <v>239</v>
      </c>
      <c r="D678" s="16">
        <v>1999</v>
      </c>
      <c r="E678" s="16" t="s">
        <v>1322</v>
      </c>
      <c r="F678" s="16" t="s">
        <v>594</v>
      </c>
      <c r="G678" s="10">
        <v>9101</v>
      </c>
      <c r="H678" s="73">
        <v>9.1161390000000004</v>
      </c>
      <c r="I678" s="16" t="s">
        <v>6700</v>
      </c>
      <c r="J678" s="71">
        <v>-2.4E-2</v>
      </c>
      <c r="K678" s="71">
        <v>1.0109999999999999</v>
      </c>
      <c r="L678" s="16">
        <v>0.69187489999999996</v>
      </c>
      <c r="M678" s="16">
        <v>-0.25167420000000001</v>
      </c>
      <c r="N678" s="16">
        <v>0.1124928</v>
      </c>
      <c r="O678" s="16">
        <v>0.31430740000000001</v>
      </c>
      <c r="P678" s="16">
        <v>0.19850909999999999</v>
      </c>
      <c r="Q678" s="16">
        <v>1.196097</v>
      </c>
      <c r="R678" s="16">
        <v>0.35720000000000002</v>
      </c>
      <c r="S678" s="16">
        <v>4.65E-2</v>
      </c>
      <c r="T678" s="16">
        <v>7.1000000000000004E-3</v>
      </c>
      <c r="U678" s="16">
        <v>3.8405</v>
      </c>
      <c r="V678" s="16">
        <v>26.15</v>
      </c>
      <c r="W678" s="16">
        <v>9.2520000000000007</v>
      </c>
      <c r="X678" s="16">
        <v>403.404</v>
      </c>
      <c r="Y678" s="16">
        <v>53.457900000000002</v>
      </c>
      <c r="Z678" s="16">
        <v>0.39350000000000002</v>
      </c>
      <c r="AA678" s="16">
        <v>0.23135820000000001</v>
      </c>
      <c r="AB678" s="16">
        <v>0.22</v>
      </c>
      <c r="AC678" s="16">
        <v>23.11</v>
      </c>
      <c r="AD678" s="16">
        <v>32.700000000000003</v>
      </c>
      <c r="AE678" s="16">
        <v>20.364799999999999</v>
      </c>
      <c r="AF678" s="16">
        <v>14.809100000000001</v>
      </c>
      <c r="AG678" s="16">
        <v>256267</v>
      </c>
      <c r="AH678" s="16">
        <v>0.10009999999999999</v>
      </c>
      <c r="AI678" s="16">
        <v>91</v>
      </c>
      <c r="AJ678" s="16">
        <v>94.5</v>
      </c>
      <c r="AK678" s="16">
        <v>0.67569999999999997</v>
      </c>
      <c r="AL678" s="16">
        <v>1.4528000000000001</v>
      </c>
      <c r="AM678" s="16">
        <v>1.1439999999999999</v>
      </c>
      <c r="AN678" s="16">
        <v>0.20669999999999999</v>
      </c>
      <c r="AO678" s="16">
        <v>1.4084000000000001</v>
      </c>
      <c r="AP678" s="16">
        <v>1.1811</v>
      </c>
      <c r="AQ678" s="16">
        <v>3.1099999999999999E-2</v>
      </c>
      <c r="AR678" s="16">
        <f t="shared" si="51"/>
        <v>1</v>
      </c>
      <c r="AS678" s="5">
        <f t="shared" si="50"/>
        <v>0.13701469999999993</v>
      </c>
    </row>
    <row r="679" spans="1:45" x14ac:dyDescent="0.25">
      <c r="A679" s="16" t="s">
        <v>409</v>
      </c>
      <c r="B679" s="16" t="s">
        <v>29</v>
      </c>
      <c r="C679" s="16" t="s">
        <v>239</v>
      </c>
      <c r="D679" s="16">
        <v>2000</v>
      </c>
      <c r="E679" s="16" t="s">
        <v>1327</v>
      </c>
      <c r="F679" s="16" t="s">
        <v>594</v>
      </c>
      <c r="G679" s="10">
        <v>9469.11</v>
      </c>
      <c r="H679" s="73">
        <v>9.1557899999999997</v>
      </c>
      <c r="I679" s="16">
        <v>15262754</v>
      </c>
      <c r="J679" s="71">
        <v>8.9999999999999993E-3</v>
      </c>
      <c r="K679" s="71">
        <v>1.0209999999999999</v>
      </c>
      <c r="L679" s="16">
        <v>0.77269659999999996</v>
      </c>
      <c r="M679" s="16">
        <v>-0.20966699999999999</v>
      </c>
      <c r="N679" s="16">
        <v>0.1043914</v>
      </c>
      <c r="O679" s="16">
        <v>0.32774930000000002</v>
      </c>
      <c r="P679" s="16">
        <v>0.24610380000000001</v>
      </c>
      <c r="Q679" s="16">
        <v>1.284403</v>
      </c>
      <c r="R679" s="16">
        <v>0.35720000000000002</v>
      </c>
      <c r="S679" s="16">
        <v>5.1200000000000002E-2</v>
      </c>
      <c r="T679" s="16">
        <v>9.7000000000000003E-3</v>
      </c>
      <c r="U679" s="16">
        <v>3.706</v>
      </c>
      <c r="V679" s="16">
        <v>25.97</v>
      </c>
      <c r="W679" s="16">
        <v>9.48</v>
      </c>
      <c r="X679" s="16">
        <v>402.803</v>
      </c>
      <c r="Y679" s="16">
        <v>54.506700000000002</v>
      </c>
      <c r="Z679" s="16">
        <v>0.38790000000000002</v>
      </c>
      <c r="AA679" s="16">
        <v>0.2274745</v>
      </c>
      <c r="AB679" s="16">
        <v>0.22</v>
      </c>
      <c r="AC679" s="16">
        <v>23.11</v>
      </c>
      <c r="AD679" s="16">
        <v>32.799999999999997</v>
      </c>
      <c r="AE679" s="16">
        <v>21.369299999999999</v>
      </c>
      <c r="AF679" s="16">
        <v>22.010100000000001</v>
      </c>
      <c r="AG679" s="16">
        <v>264186</v>
      </c>
      <c r="AH679" s="16">
        <v>9.9599999999999994E-2</v>
      </c>
      <c r="AI679" s="16">
        <v>91.7</v>
      </c>
      <c r="AJ679" s="16">
        <v>94.9</v>
      </c>
      <c r="AK679" s="16">
        <v>0.82989999999999997</v>
      </c>
      <c r="AL679" s="16">
        <v>1.5446</v>
      </c>
      <c r="AM679" s="16">
        <v>1.1208</v>
      </c>
      <c r="AN679" s="16">
        <v>0.4304</v>
      </c>
      <c r="AO679" s="16">
        <v>1.4121999999999999</v>
      </c>
      <c r="AP679" s="16">
        <v>1.2582</v>
      </c>
      <c r="AQ679" s="16">
        <v>3.1099999999999999E-2</v>
      </c>
      <c r="AR679" s="16">
        <f t="shared" si="51"/>
        <v>0</v>
      </c>
      <c r="AS679" s="5">
        <f t="shared" si="50"/>
        <v>8.0821699999999996E-2</v>
      </c>
    </row>
    <row r="680" spans="1:45" x14ac:dyDescent="0.25">
      <c r="A680" s="16" t="s">
        <v>409</v>
      </c>
      <c r="B680" s="16" t="s">
        <v>29</v>
      </c>
      <c r="C680" s="16" t="s">
        <v>239</v>
      </c>
      <c r="D680" s="16">
        <v>2001</v>
      </c>
      <c r="E680" s="16" t="s">
        <v>1342</v>
      </c>
      <c r="F680" s="16" t="s">
        <v>594</v>
      </c>
      <c r="G680" s="10">
        <v>9666.48</v>
      </c>
      <c r="H680" s="73">
        <v>9.1764189999999992</v>
      </c>
      <c r="I680" s="16">
        <v>15444969</v>
      </c>
      <c r="J680" s="71">
        <v>2E-3</v>
      </c>
      <c r="K680" s="71">
        <v>1.0229999999999999</v>
      </c>
      <c r="L680" s="16">
        <v>0.86112710000000003</v>
      </c>
      <c r="M680" s="16">
        <v>-0.22883249999999999</v>
      </c>
      <c r="N680" s="16">
        <v>0.14250940000000001</v>
      </c>
      <c r="O680" s="16">
        <v>0.37203039999999998</v>
      </c>
      <c r="P680" s="16">
        <v>0.30603419999999998</v>
      </c>
      <c r="Q680" s="16">
        <v>1.357534</v>
      </c>
      <c r="R680" s="16">
        <v>0.35720000000000002</v>
      </c>
      <c r="S680" s="16">
        <v>4.4900000000000002E-2</v>
      </c>
      <c r="T680" s="16">
        <v>1.0200000000000001E-2</v>
      </c>
      <c r="U680" s="16">
        <v>3.6158999999999999</v>
      </c>
      <c r="V680" s="16">
        <v>26.873999999999999</v>
      </c>
      <c r="W680" s="16">
        <v>9.4580000000000002</v>
      </c>
      <c r="X680" s="16">
        <v>407.42599999999999</v>
      </c>
      <c r="Y680" s="16">
        <v>55.555500000000002</v>
      </c>
      <c r="Z680" s="16">
        <v>0.39879999999999999</v>
      </c>
      <c r="AA680" s="16">
        <v>0.2235907</v>
      </c>
      <c r="AB680" s="16">
        <v>0.22</v>
      </c>
      <c r="AC680" s="16">
        <v>23.11</v>
      </c>
      <c r="AD680" s="16">
        <v>32.9</v>
      </c>
      <c r="AE680" s="16">
        <v>22.242000000000001</v>
      </c>
      <c r="AF680" s="16">
        <v>32.615200000000002</v>
      </c>
      <c r="AG680" s="16">
        <v>276923</v>
      </c>
      <c r="AH680" s="16">
        <v>0.1037</v>
      </c>
      <c r="AI680" s="16">
        <v>92.3</v>
      </c>
      <c r="AJ680" s="16">
        <v>95.3</v>
      </c>
      <c r="AK680" s="16">
        <v>0.94279999999999997</v>
      </c>
      <c r="AL680" s="16">
        <v>1.5492999999999999</v>
      </c>
      <c r="AM680" s="16">
        <v>1.1304000000000001</v>
      </c>
      <c r="AN680" s="16">
        <v>0.71389999999999998</v>
      </c>
      <c r="AO680" s="16">
        <v>1.4276</v>
      </c>
      <c r="AP680" s="16">
        <v>1.2786</v>
      </c>
      <c r="AQ680" s="16">
        <v>3.1099999999999999E-2</v>
      </c>
      <c r="AR680" s="16">
        <f t="shared" si="51"/>
        <v>0</v>
      </c>
      <c r="AS680" s="5">
        <f t="shared" si="50"/>
        <v>8.8430500000000078E-2</v>
      </c>
    </row>
    <row r="681" spans="1:45" x14ac:dyDescent="0.25">
      <c r="A681" s="16" t="s">
        <v>409</v>
      </c>
      <c r="B681" s="16" t="s">
        <v>29</v>
      </c>
      <c r="C681" s="16" t="s">
        <v>239</v>
      </c>
      <c r="D681" s="16">
        <v>2002</v>
      </c>
      <c r="E681" s="16" t="s">
        <v>1334</v>
      </c>
      <c r="F681" s="16" t="s">
        <v>594</v>
      </c>
      <c r="G681" s="10">
        <v>9852.83</v>
      </c>
      <c r="H681" s="73">
        <v>9.1955150000000003</v>
      </c>
      <c r="I681" s="16">
        <v>15623635</v>
      </c>
      <c r="J681" s="71">
        <v>-1.7999999999999999E-2</v>
      </c>
      <c r="K681" s="71">
        <v>1.0049999999999999</v>
      </c>
      <c r="L681" s="16">
        <v>0.96962020000000004</v>
      </c>
      <c r="M681" s="16">
        <v>-0.22214529999999999</v>
      </c>
      <c r="N681" s="16">
        <v>0.2314938</v>
      </c>
      <c r="O681" s="16">
        <v>0.41969889999999999</v>
      </c>
      <c r="P681" s="16">
        <v>0.33316770000000001</v>
      </c>
      <c r="Q681" s="16">
        <v>1.4306140000000001</v>
      </c>
      <c r="R681" s="16">
        <v>0.35720000000000002</v>
      </c>
      <c r="S681" s="16">
        <v>4.1000000000000002E-2</v>
      </c>
      <c r="T681" s="16">
        <v>1.2500000000000001E-2</v>
      </c>
      <c r="U681" s="16">
        <v>4.0095000000000001</v>
      </c>
      <c r="V681" s="16">
        <v>27.777999999999999</v>
      </c>
      <c r="W681" s="16">
        <v>9.4359999999999999</v>
      </c>
      <c r="X681" s="16">
        <v>412.04899999999998</v>
      </c>
      <c r="Y681" s="16">
        <v>56.604199999999999</v>
      </c>
      <c r="Z681" s="16">
        <v>0.41010000000000002</v>
      </c>
      <c r="AA681" s="16">
        <v>0.2119394</v>
      </c>
      <c r="AB681" s="16">
        <v>0.22</v>
      </c>
      <c r="AC681" s="16">
        <v>23.11</v>
      </c>
      <c r="AD681" s="16">
        <v>33.200000000000003</v>
      </c>
      <c r="AE681" s="16">
        <v>21.916</v>
      </c>
      <c r="AF681" s="16">
        <v>39.472200000000001</v>
      </c>
      <c r="AG681" s="16">
        <v>280941</v>
      </c>
      <c r="AH681" s="16">
        <v>0.1065</v>
      </c>
      <c r="AI681" s="16">
        <v>92.9</v>
      </c>
      <c r="AJ681" s="16">
        <v>95.6</v>
      </c>
      <c r="AK681" s="16">
        <v>1.0557000000000001</v>
      </c>
      <c r="AL681" s="16">
        <v>1.5539000000000001</v>
      </c>
      <c r="AM681" s="16">
        <v>1.1398999999999999</v>
      </c>
      <c r="AN681" s="16">
        <v>0.99729999999999996</v>
      </c>
      <c r="AO681" s="16">
        <v>1.4430000000000001</v>
      </c>
      <c r="AP681" s="16">
        <v>1.2989999999999999</v>
      </c>
      <c r="AQ681" s="16">
        <v>3.1099999999999999E-2</v>
      </c>
      <c r="AR681" s="16">
        <f t="shared" si="51"/>
        <v>0</v>
      </c>
      <c r="AS681" s="5">
        <f t="shared" si="50"/>
        <v>0.10849310000000001</v>
      </c>
    </row>
    <row r="682" spans="1:45" x14ac:dyDescent="0.25">
      <c r="A682" s="16" t="s">
        <v>409</v>
      </c>
      <c r="B682" s="16" t="s">
        <v>29</v>
      </c>
      <c r="C682" s="16" t="s">
        <v>239</v>
      </c>
      <c r="D682" s="16">
        <v>2003</v>
      </c>
      <c r="E682" s="16" t="s">
        <v>1347</v>
      </c>
      <c r="F682" s="16" t="s">
        <v>594</v>
      </c>
      <c r="G682" s="10">
        <v>10141.700000000001</v>
      </c>
      <c r="H682" s="73">
        <v>9.2244139999999994</v>
      </c>
      <c r="I682" s="16">
        <v>15799542</v>
      </c>
      <c r="J682" s="71">
        <v>-6.0000000000000001E-3</v>
      </c>
      <c r="K682" s="71">
        <v>0.999</v>
      </c>
      <c r="L682" s="16">
        <v>1.008062</v>
      </c>
      <c r="M682" s="16">
        <v>-0.23276140000000001</v>
      </c>
      <c r="N682" s="16">
        <v>0.26248189999999999</v>
      </c>
      <c r="O682" s="16">
        <v>0.54699059999999999</v>
      </c>
      <c r="P682" s="16">
        <v>0.34793459999999998</v>
      </c>
      <c r="Q682" s="16">
        <v>1.345316</v>
      </c>
      <c r="R682" s="16">
        <v>0.35720000000000002</v>
      </c>
      <c r="S682" s="16">
        <v>3.7699999999999997E-2</v>
      </c>
      <c r="T682" s="16">
        <v>1.2699999999999999E-2</v>
      </c>
      <c r="U682" s="16">
        <v>3.8515999999999999</v>
      </c>
      <c r="V682" s="16">
        <v>28.681999999999999</v>
      </c>
      <c r="W682" s="16">
        <v>9.4139999999999997</v>
      </c>
      <c r="X682" s="16">
        <v>416.67200000000003</v>
      </c>
      <c r="Y682" s="16">
        <v>57.652999999999999</v>
      </c>
      <c r="Z682" s="16">
        <v>0.46400000000000002</v>
      </c>
      <c r="AA682" s="16">
        <v>0.2002881</v>
      </c>
      <c r="AB682" s="16">
        <v>0.22</v>
      </c>
      <c r="AC682" s="16">
        <v>23.11</v>
      </c>
      <c r="AD682" s="16">
        <v>33.5</v>
      </c>
      <c r="AE682" s="16">
        <v>20.3309</v>
      </c>
      <c r="AF682" s="16">
        <v>45.439100000000003</v>
      </c>
      <c r="AG682" s="16">
        <v>297719</v>
      </c>
      <c r="AH682" s="16">
        <v>0.1052</v>
      </c>
      <c r="AI682" s="16">
        <v>93.6</v>
      </c>
      <c r="AJ682" s="16">
        <v>96</v>
      </c>
      <c r="AK682" s="16">
        <v>0.9829</v>
      </c>
      <c r="AL682" s="16">
        <v>1.2957000000000001</v>
      </c>
      <c r="AM682" s="16">
        <v>1.2378</v>
      </c>
      <c r="AN682" s="16">
        <v>0.7429</v>
      </c>
      <c r="AO682" s="16">
        <v>1.4695</v>
      </c>
      <c r="AP682" s="16">
        <v>1.2373000000000001</v>
      </c>
      <c r="AQ682" s="16">
        <v>3.1099999999999999E-2</v>
      </c>
      <c r="AR682" s="16">
        <f t="shared" si="51"/>
        <v>0</v>
      </c>
      <c r="AS682" s="5">
        <f t="shared" si="50"/>
        <v>3.844179999999997E-2</v>
      </c>
    </row>
    <row r="683" spans="1:45" x14ac:dyDescent="0.25">
      <c r="A683" s="16" t="s">
        <v>409</v>
      </c>
      <c r="B683" s="16" t="s">
        <v>29</v>
      </c>
      <c r="C683" s="16" t="s">
        <v>239</v>
      </c>
      <c r="D683" s="16">
        <v>2004</v>
      </c>
      <c r="E683" s="16" t="s">
        <v>1341</v>
      </c>
      <c r="F683" s="16" t="s">
        <v>594</v>
      </c>
      <c r="G683" s="10">
        <v>10754.3</v>
      </c>
      <c r="H683" s="73">
        <v>9.2830619999999993</v>
      </c>
      <c r="I683" s="16">
        <v>15973778</v>
      </c>
      <c r="J683" s="71">
        <v>2.4E-2</v>
      </c>
      <c r="K683" s="71">
        <v>1.024</v>
      </c>
      <c r="L683" s="16">
        <v>1.0762959999999999</v>
      </c>
      <c r="M683" s="16">
        <v>-0.19608999999999999</v>
      </c>
      <c r="N683" s="16">
        <v>0.2718912</v>
      </c>
      <c r="O683" s="16">
        <v>0.55993890000000002</v>
      </c>
      <c r="P683" s="16">
        <v>0.40807450000000001</v>
      </c>
      <c r="Q683" s="16">
        <v>1.3783749999999999</v>
      </c>
      <c r="R683" s="16">
        <v>0.35720000000000002</v>
      </c>
      <c r="S683" s="16">
        <v>4.3700000000000003E-2</v>
      </c>
      <c r="T683" s="16">
        <v>1.4200000000000001E-2</v>
      </c>
      <c r="U683" s="16">
        <v>3.4885000000000002</v>
      </c>
      <c r="V683" s="16">
        <v>29.585999999999999</v>
      </c>
      <c r="W683" s="16">
        <v>9.3919999999999995</v>
      </c>
      <c r="X683" s="16">
        <v>421.29399999999998</v>
      </c>
      <c r="Y683" s="16">
        <v>56.852899999999998</v>
      </c>
      <c r="Z683" s="16">
        <v>0.47520000000000001</v>
      </c>
      <c r="AA683" s="16">
        <v>0.1731017</v>
      </c>
      <c r="AB683" s="16">
        <v>0.22</v>
      </c>
      <c r="AC683" s="16">
        <v>23.11</v>
      </c>
      <c r="AD683" s="16">
        <v>34.200000000000003</v>
      </c>
      <c r="AE683" s="16">
        <v>20.689299999999999</v>
      </c>
      <c r="AF683" s="16">
        <v>57.281300000000002</v>
      </c>
      <c r="AG683" s="16">
        <v>321797</v>
      </c>
      <c r="AH683" s="16">
        <v>0.1055</v>
      </c>
      <c r="AI683" s="16">
        <v>94.2</v>
      </c>
      <c r="AJ683" s="16">
        <v>96.3</v>
      </c>
      <c r="AK683" s="16">
        <v>1.1621999999999999</v>
      </c>
      <c r="AL683" s="16">
        <v>1.3728</v>
      </c>
      <c r="AM683" s="16">
        <v>1.2041999999999999</v>
      </c>
      <c r="AN683" s="16">
        <v>0.67800000000000005</v>
      </c>
      <c r="AO683" s="16">
        <v>1.4216</v>
      </c>
      <c r="AP683" s="16">
        <v>1.3082</v>
      </c>
      <c r="AQ683" s="16">
        <v>3.1099999999999999E-2</v>
      </c>
      <c r="AR683" s="16">
        <f t="shared" si="51"/>
        <v>0</v>
      </c>
      <c r="AS683" s="5">
        <f t="shared" si="50"/>
        <v>6.8233999999999906E-2</v>
      </c>
    </row>
    <row r="684" spans="1:45" x14ac:dyDescent="0.25">
      <c r="A684" s="16" t="s">
        <v>409</v>
      </c>
      <c r="B684" s="16" t="s">
        <v>29</v>
      </c>
      <c r="C684" s="16" t="s">
        <v>239</v>
      </c>
      <c r="D684" s="16">
        <v>2005</v>
      </c>
      <c r="E684" s="16" t="s">
        <v>1333</v>
      </c>
      <c r="F684" s="16" t="s">
        <v>594</v>
      </c>
      <c r="G684" s="10">
        <v>11249.9</v>
      </c>
      <c r="H684" s="73">
        <v>9.3281120000000008</v>
      </c>
      <c r="I684" s="16">
        <v>16147064</v>
      </c>
      <c r="J684" s="71">
        <v>1.7000000000000001E-2</v>
      </c>
      <c r="K684" s="71">
        <v>1.0409999999999999</v>
      </c>
      <c r="L684" s="16">
        <v>1.1489469999999999</v>
      </c>
      <c r="M684" s="16">
        <v>-0.1790842</v>
      </c>
      <c r="N684" s="16">
        <v>0.29178559999999998</v>
      </c>
      <c r="O684" s="16">
        <v>0.59737969999999996</v>
      </c>
      <c r="P684" s="16">
        <v>0.44734309999999999</v>
      </c>
      <c r="Q684" s="16">
        <v>1.426941</v>
      </c>
      <c r="R684" s="16">
        <v>0.35720000000000002</v>
      </c>
      <c r="S684" s="16">
        <v>4.4499999999999998E-2</v>
      </c>
      <c r="T684" s="16">
        <v>1.5699999999999999E-2</v>
      </c>
      <c r="U684" s="16">
        <v>3.2250999999999999</v>
      </c>
      <c r="V684" s="16">
        <v>30.49</v>
      </c>
      <c r="W684" s="16">
        <v>9.3699999999999992</v>
      </c>
      <c r="X684" s="16">
        <v>425.91699999999997</v>
      </c>
      <c r="Y684" s="16">
        <v>56.498699999999999</v>
      </c>
      <c r="Z684" s="16">
        <v>0.49790000000000001</v>
      </c>
      <c r="AA684" s="16">
        <v>0.16533419999999999</v>
      </c>
      <c r="AB684" s="16">
        <v>0.22</v>
      </c>
      <c r="AC684" s="16">
        <v>23.11</v>
      </c>
      <c r="AD684" s="16">
        <v>34.4</v>
      </c>
      <c r="AE684" s="16">
        <v>21.181899999999999</v>
      </c>
      <c r="AF684" s="16">
        <v>64.694199999999995</v>
      </c>
      <c r="AG684" s="16">
        <v>326057</v>
      </c>
      <c r="AH684" s="16">
        <v>0.10539999999999999</v>
      </c>
      <c r="AI684" s="16">
        <v>94.8</v>
      </c>
      <c r="AJ684" s="16">
        <v>96.7</v>
      </c>
      <c r="AK684" s="16">
        <v>1.2435</v>
      </c>
      <c r="AL684" s="16">
        <v>1.4517</v>
      </c>
      <c r="AM684" s="16">
        <v>1.2156</v>
      </c>
      <c r="AN684" s="16">
        <v>0.84830000000000005</v>
      </c>
      <c r="AO684" s="16">
        <v>1.415</v>
      </c>
      <c r="AP684" s="16">
        <v>1.2714000000000001</v>
      </c>
      <c r="AQ684" s="16">
        <v>3.1099999999999999E-2</v>
      </c>
      <c r="AR684" s="16">
        <f t="shared" si="51"/>
        <v>0</v>
      </c>
      <c r="AS684" s="5">
        <f t="shared" si="50"/>
        <v>7.2651000000000021E-2</v>
      </c>
    </row>
    <row r="685" spans="1:45" x14ac:dyDescent="0.25">
      <c r="A685" s="16" t="s">
        <v>409</v>
      </c>
      <c r="B685" s="16" t="s">
        <v>29</v>
      </c>
      <c r="C685" s="16" t="s">
        <v>239</v>
      </c>
      <c r="D685" s="16">
        <v>2006</v>
      </c>
      <c r="E685" s="16" t="s">
        <v>1323</v>
      </c>
      <c r="F685" s="16" t="s">
        <v>594</v>
      </c>
      <c r="G685" s="10">
        <v>11834</v>
      </c>
      <c r="H685" s="73">
        <v>9.3787280000000006</v>
      </c>
      <c r="I685" s="16">
        <v>16319792</v>
      </c>
      <c r="J685" s="71">
        <v>7.0000000000000001E-3</v>
      </c>
      <c r="K685" s="71">
        <v>1.0489999999999999</v>
      </c>
      <c r="L685" s="16">
        <v>1.2047159999999999</v>
      </c>
      <c r="M685" s="16">
        <v>-0.14338419999999999</v>
      </c>
      <c r="N685" s="16">
        <v>0.30468420000000002</v>
      </c>
      <c r="O685" s="16">
        <v>0.71313029999999999</v>
      </c>
      <c r="P685" s="16">
        <v>0.48554449999999999</v>
      </c>
      <c r="Q685" s="16">
        <v>1.341081</v>
      </c>
      <c r="R685" s="16">
        <v>0.35720000000000002</v>
      </c>
      <c r="S685" s="16">
        <v>4.6300000000000001E-2</v>
      </c>
      <c r="T685" s="16">
        <v>1.8800000000000001E-2</v>
      </c>
      <c r="U685" s="16">
        <v>3.0238</v>
      </c>
      <c r="V685" s="16">
        <v>31.347999999999999</v>
      </c>
      <c r="W685" s="16">
        <v>9.14</v>
      </c>
      <c r="X685" s="16">
        <v>430.54</v>
      </c>
      <c r="Y685" s="16">
        <v>62.095999999999997</v>
      </c>
      <c r="Z685" s="16">
        <v>0.49180000000000001</v>
      </c>
      <c r="AA685" s="16">
        <v>0.1459153</v>
      </c>
      <c r="AB685" s="16">
        <v>0.22</v>
      </c>
      <c r="AC685" s="16">
        <v>23.11</v>
      </c>
      <c r="AD685" s="16">
        <v>34.9</v>
      </c>
      <c r="AE685" s="16">
        <v>20.501000000000001</v>
      </c>
      <c r="AF685" s="16">
        <v>75.438699999999997</v>
      </c>
      <c r="AG685" s="16">
        <v>339809</v>
      </c>
      <c r="AH685" s="16">
        <v>0.1057</v>
      </c>
      <c r="AI685" s="16">
        <v>95.4</v>
      </c>
      <c r="AJ685" s="16">
        <v>97</v>
      </c>
      <c r="AK685" s="16">
        <v>1.0749</v>
      </c>
      <c r="AL685" s="16">
        <v>1.4298999999999999</v>
      </c>
      <c r="AM685" s="16">
        <v>1.1301000000000001</v>
      </c>
      <c r="AN685" s="16">
        <v>0.58040000000000003</v>
      </c>
      <c r="AO685" s="16">
        <v>1.4836</v>
      </c>
      <c r="AP685" s="16">
        <v>1.2298</v>
      </c>
      <c r="AQ685" s="16">
        <v>3.1099999999999999E-2</v>
      </c>
      <c r="AR685" s="16">
        <f t="shared" si="51"/>
        <v>0</v>
      </c>
      <c r="AS685" s="5">
        <f t="shared" si="50"/>
        <v>5.5768999999999957E-2</v>
      </c>
    </row>
    <row r="686" spans="1:45" x14ac:dyDescent="0.25">
      <c r="A686" s="16" t="s">
        <v>409</v>
      </c>
      <c r="B686" s="16" t="s">
        <v>29</v>
      </c>
      <c r="C686" s="16" t="s">
        <v>239</v>
      </c>
      <c r="D686" s="16">
        <v>2007</v>
      </c>
      <c r="E686" s="16" t="s">
        <v>1346</v>
      </c>
      <c r="F686" s="16" t="s">
        <v>594</v>
      </c>
      <c r="G686" s="10">
        <v>12285</v>
      </c>
      <c r="H686" s="73">
        <v>9.4161389999999994</v>
      </c>
      <c r="I686" s="16">
        <v>16491687</v>
      </c>
      <c r="J686" s="71">
        <v>4.0000000000000001E-3</v>
      </c>
      <c r="K686" s="71">
        <v>1.0529999999999999</v>
      </c>
      <c r="L686" s="16">
        <v>1.311301</v>
      </c>
      <c r="M686" s="16">
        <v>-0.1246881</v>
      </c>
      <c r="N686" s="16">
        <v>0.34888980000000003</v>
      </c>
      <c r="O686" s="16">
        <v>0.84527459999999999</v>
      </c>
      <c r="P686" s="16">
        <v>0.52874149999999998</v>
      </c>
      <c r="Q686" s="16">
        <v>1.3353200000000001</v>
      </c>
      <c r="R686" s="16">
        <v>0.3105</v>
      </c>
      <c r="S686" s="16">
        <v>5.33E-2</v>
      </c>
      <c r="T686" s="16">
        <v>2.07E-2</v>
      </c>
      <c r="U686" s="16">
        <v>3.2235</v>
      </c>
      <c r="V686" s="16">
        <v>32.206000000000003</v>
      </c>
      <c r="W686" s="16">
        <v>8.91</v>
      </c>
      <c r="X686" s="16">
        <v>433.46</v>
      </c>
      <c r="Y686" s="16">
        <v>64.158100000000005</v>
      </c>
      <c r="Z686" s="16">
        <v>0.53449999999999998</v>
      </c>
      <c r="AA686" s="16">
        <v>0.12261279999999999</v>
      </c>
      <c r="AB686" s="16">
        <v>0.22</v>
      </c>
      <c r="AC686" s="16">
        <v>23.11</v>
      </c>
      <c r="AD686" s="16">
        <v>35.5</v>
      </c>
      <c r="AE686" s="16">
        <v>20.754899999999999</v>
      </c>
      <c r="AF686" s="16">
        <v>83.72</v>
      </c>
      <c r="AG686" s="16">
        <v>355403</v>
      </c>
      <c r="AH686" s="16">
        <v>0.1048</v>
      </c>
      <c r="AI686" s="16">
        <v>96</v>
      </c>
      <c r="AJ686" s="16">
        <v>97.3</v>
      </c>
      <c r="AK686" s="16">
        <v>1.0954999999999999</v>
      </c>
      <c r="AL686" s="16">
        <v>1.3434999999999999</v>
      </c>
      <c r="AM686" s="16">
        <v>1.2857000000000001</v>
      </c>
      <c r="AN686" s="16">
        <v>0.3987</v>
      </c>
      <c r="AO686" s="16">
        <v>1.5104</v>
      </c>
      <c r="AP686" s="16">
        <v>1.2337</v>
      </c>
      <c r="AQ686" s="16">
        <v>3.1099999999999999E-2</v>
      </c>
      <c r="AR686" s="16">
        <f t="shared" si="51"/>
        <v>0</v>
      </c>
      <c r="AS686" s="5">
        <f t="shared" si="50"/>
        <v>0.10658500000000015</v>
      </c>
    </row>
    <row r="687" spans="1:45" x14ac:dyDescent="0.25">
      <c r="A687" s="16" t="s">
        <v>409</v>
      </c>
      <c r="B687" s="16" t="s">
        <v>29</v>
      </c>
      <c r="C687" s="16" t="s">
        <v>239</v>
      </c>
      <c r="D687" s="16">
        <v>2008</v>
      </c>
      <c r="E687" s="16" t="s">
        <v>1338</v>
      </c>
      <c r="F687" s="16" t="s">
        <v>594</v>
      </c>
      <c r="G687" s="10">
        <v>12588.7</v>
      </c>
      <c r="H687" s="73">
        <v>9.4405549999999998</v>
      </c>
      <c r="I687" s="16">
        <v>16661942</v>
      </c>
      <c r="J687" s="71">
        <v>-1.7000000000000001E-2</v>
      </c>
      <c r="K687" s="71">
        <v>1.0349999999999999</v>
      </c>
      <c r="L687" s="16">
        <v>1.352166</v>
      </c>
      <c r="M687" s="16">
        <v>-6.8808900000000006E-2</v>
      </c>
      <c r="N687" s="16">
        <v>0.4319519</v>
      </c>
      <c r="O687" s="16">
        <v>0.80395399999999995</v>
      </c>
      <c r="P687" s="16">
        <v>0.55313029999999996</v>
      </c>
      <c r="Q687" s="16">
        <v>1.3062400000000001</v>
      </c>
      <c r="R687" s="16">
        <v>0.375</v>
      </c>
      <c r="S687" s="16">
        <v>5.3100000000000001E-2</v>
      </c>
      <c r="T687" s="16">
        <v>2.3E-2</v>
      </c>
      <c r="U687" s="16">
        <v>3.7927</v>
      </c>
      <c r="V687" s="16">
        <v>33.064</v>
      </c>
      <c r="W687" s="16">
        <v>8.68</v>
      </c>
      <c r="X687" s="16">
        <v>436.37900000000002</v>
      </c>
      <c r="Y687" s="16">
        <v>64.283500000000004</v>
      </c>
      <c r="Z687" s="16">
        <v>0.50600000000000001</v>
      </c>
      <c r="AA687" s="16">
        <v>9.5426399999999995E-2</v>
      </c>
      <c r="AB687" s="16">
        <v>0.22</v>
      </c>
      <c r="AC687" s="16">
        <v>23.11</v>
      </c>
      <c r="AD687" s="16">
        <v>36.200000000000003</v>
      </c>
      <c r="AE687" s="16">
        <v>20.942</v>
      </c>
      <c r="AF687" s="16">
        <v>87.911799999999999</v>
      </c>
      <c r="AG687" s="16">
        <v>358670</v>
      </c>
      <c r="AH687" s="16">
        <v>0.1055</v>
      </c>
      <c r="AI687" s="16">
        <v>96.6</v>
      </c>
      <c r="AJ687" s="16">
        <v>97.6</v>
      </c>
      <c r="AK687" s="16">
        <v>0.99760000000000004</v>
      </c>
      <c r="AL687" s="16">
        <v>1.3277000000000001</v>
      </c>
      <c r="AM687" s="16">
        <v>1.1698</v>
      </c>
      <c r="AN687" s="16">
        <v>0.41220000000000001</v>
      </c>
      <c r="AO687" s="16">
        <v>1.5273000000000001</v>
      </c>
      <c r="AP687" s="16">
        <v>1.2707999999999999</v>
      </c>
      <c r="AQ687" s="16">
        <v>3.1099999999999999E-2</v>
      </c>
      <c r="AR687" s="16">
        <f t="shared" si="51"/>
        <v>0</v>
      </c>
      <c r="AS687" s="5">
        <f t="shared" si="50"/>
        <v>4.0864999999999929E-2</v>
      </c>
    </row>
    <row r="688" spans="1:45" x14ac:dyDescent="0.25">
      <c r="A688" s="16" t="s">
        <v>409</v>
      </c>
      <c r="B688" s="16" t="s">
        <v>29</v>
      </c>
      <c r="C688" s="16" t="s">
        <v>239</v>
      </c>
      <c r="D688" s="16">
        <v>2009</v>
      </c>
      <c r="E688" s="16" t="s">
        <v>1343</v>
      </c>
      <c r="F688" s="16" t="s">
        <v>594</v>
      </c>
      <c r="G688" s="10">
        <v>12268.4</v>
      </c>
      <c r="H688" s="73">
        <v>9.4147850000000002</v>
      </c>
      <c r="I688" s="16">
        <v>16829442</v>
      </c>
      <c r="J688" s="71">
        <v>-3.3000000000000002E-2</v>
      </c>
      <c r="K688" s="71">
        <v>1.002</v>
      </c>
      <c r="L688" s="16">
        <v>1.40686</v>
      </c>
      <c r="M688" s="16">
        <v>-0.18278949999999999</v>
      </c>
      <c r="N688" s="16">
        <v>0.50233190000000005</v>
      </c>
      <c r="O688" s="16">
        <v>0.89375720000000003</v>
      </c>
      <c r="P688" s="16">
        <v>0.58713839999999995</v>
      </c>
      <c r="Q688" s="16">
        <v>1.341893</v>
      </c>
      <c r="R688" s="16">
        <v>0.35289999999999999</v>
      </c>
      <c r="S688" s="16">
        <v>2.2700000000000001E-2</v>
      </c>
      <c r="T688" s="16">
        <v>2.4400000000000002E-2</v>
      </c>
      <c r="U688" s="16">
        <v>4.2412999999999998</v>
      </c>
      <c r="V688" s="16">
        <v>33.921999999999997</v>
      </c>
      <c r="W688" s="16">
        <v>8.4499999999999993</v>
      </c>
      <c r="X688" s="16">
        <v>439.29899999999998</v>
      </c>
      <c r="Y688" s="16">
        <v>63.8583</v>
      </c>
      <c r="Z688" s="16">
        <v>0.55400000000000005</v>
      </c>
      <c r="AA688" s="16">
        <v>6.8239999999999995E-2</v>
      </c>
      <c r="AB688" s="16">
        <v>0.22</v>
      </c>
      <c r="AC688" s="16">
        <v>23.11</v>
      </c>
      <c r="AD688" s="16">
        <v>36.9</v>
      </c>
      <c r="AE688" s="16">
        <v>20.9238</v>
      </c>
      <c r="AF688" s="16">
        <v>96.813100000000006</v>
      </c>
      <c r="AG688" s="16">
        <v>360797</v>
      </c>
      <c r="AH688" s="16">
        <v>0.1046</v>
      </c>
      <c r="AI688" s="16">
        <v>97.1</v>
      </c>
      <c r="AJ688" s="16">
        <v>97.9</v>
      </c>
      <c r="AK688" s="16">
        <v>1.0083</v>
      </c>
      <c r="AL688" s="16">
        <v>1.3516999999999999</v>
      </c>
      <c r="AM688" s="16">
        <v>1.2305999999999999</v>
      </c>
      <c r="AN688" s="16">
        <v>0.5927</v>
      </c>
      <c r="AO688" s="16">
        <v>1.4723999999999999</v>
      </c>
      <c r="AP688" s="16">
        <v>1.2739</v>
      </c>
      <c r="AQ688" s="16">
        <v>3.1099999999999999E-2</v>
      </c>
      <c r="AR688" s="16">
        <f t="shared" si="51"/>
        <v>0</v>
      </c>
      <c r="AS688" s="5">
        <f t="shared" si="50"/>
        <v>5.469400000000002E-2</v>
      </c>
    </row>
    <row r="689" spans="1:45" x14ac:dyDescent="0.25">
      <c r="A689" s="16" t="s">
        <v>409</v>
      </c>
      <c r="B689" s="16" t="s">
        <v>29</v>
      </c>
      <c r="C689" s="16" t="s">
        <v>239</v>
      </c>
      <c r="D689" s="16">
        <v>2010</v>
      </c>
      <c r="E689" s="16" t="s">
        <v>1336</v>
      </c>
      <c r="F689" s="16" t="s">
        <v>594</v>
      </c>
      <c r="G689" s="10">
        <v>12860.2</v>
      </c>
      <c r="H689" s="73">
        <v>9.4618909999999996</v>
      </c>
      <c r="I689" s="16">
        <v>16993354</v>
      </c>
      <c r="J689" s="71">
        <v>-5.0000000000000001E-3</v>
      </c>
      <c r="K689" s="71">
        <v>0.997</v>
      </c>
      <c r="L689" s="16">
        <v>1.431802</v>
      </c>
      <c r="M689" s="16">
        <v>-0.22711600000000001</v>
      </c>
      <c r="N689" s="16">
        <v>0.49426229999999999</v>
      </c>
      <c r="O689" s="16">
        <v>0.88744509999999999</v>
      </c>
      <c r="P689" s="16">
        <v>0.6399589</v>
      </c>
      <c r="Q689" s="16">
        <v>1.402585</v>
      </c>
      <c r="R689" s="16">
        <v>0.33100000000000002</v>
      </c>
      <c r="S689" s="16">
        <v>1.34E-2</v>
      </c>
      <c r="T689" s="16">
        <v>2.47E-2</v>
      </c>
      <c r="U689" s="16">
        <v>4.1811999999999996</v>
      </c>
      <c r="V689" s="16">
        <v>34.78</v>
      </c>
      <c r="W689" s="16">
        <v>8.2200000000000006</v>
      </c>
      <c r="X689" s="16">
        <v>438.30700000000002</v>
      </c>
      <c r="Y689" s="16">
        <v>65.313000000000002</v>
      </c>
      <c r="Z689" s="16">
        <v>0.52749999999999997</v>
      </c>
      <c r="AA689" s="16">
        <v>3.3286099999999999E-2</v>
      </c>
      <c r="AB689" s="16">
        <v>0.22</v>
      </c>
      <c r="AC689" s="16">
        <v>23.11</v>
      </c>
      <c r="AD689" s="16">
        <v>37.799999999999997</v>
      </c>
      <c r="AE689" s="16">
        <v>20.170300000000001</v>
      </c>
      <c r="AF689" s="16">
        <v>115.751</v>
      </c>
      <c r="AG689" s="16">
        <v>355180</v>
      </c>
      <c r="AH689" s="16">
        <v>0.1065</v>
      </c>
      <c r="AI689" s="16">
        <v>97.7</v>
      </c>
      <c r="AJ689" s="16">
        <v>98.2</v>
      </c>
      <c r="AK689" s="16">
        <v>1.0943000000000001</v>
      </c>
      <c r="AL689" s="16">
        <v>1.4856</v>
      </c>
      <c r="AM689" s="16">
        <v>1.2639</v>
      </c>
      <c r="AN689" s="16">
        <v>0.6724</v>
      </c>
      <c r="AO689" s="16">
        <v>1.4469000000000001</v>
      </c>
      <c r="AP689" s="16">
        <v>1.3224</v>
      </c>
      <c r="AQ689" s="16">
        <v>3.1099999999999999E-2</v>
      </c>
      <c r="AR689" s="16">
        <f t="shared" si="51"/>
        <v>0</v>
      </c>
      <c r="AS689" s="5">
        <f t="shared" si="50"/>
        <v>2.494200000000002E-2</v>
      </c>
    </row>
    <row r="690" spans="1:45" x14ac:dyDescent="0.25">
      <c r="A690" s="16" t="s">
        <v>409</v>
      </c>
      <c r="B690" s="16" t="s">
        <v>29</v>
      </c>
      <c r="C690" s="16" t="s">
        <v>239</v>
      </c>
      <c r="D690" s="16">
        <v>2011</v>
      </c>
      <c r="E690" s="16" t="s">
        <v>1349</v>
      </c>
      <c r="F690" s="16" t="s">
        <v>594</v>
      </c>
      <c r="G690" s="10">
        <v>13518.8</v>
      </c>
      <c r="H690" s="73">
        <v>9.5118340000000003</v>
      </c>
      <c r="I690" s="16">
        <v>17153357</v>
      </c>
      <c r="J690" s="71">
        <v>3.0000000000000001E-3</v>
      </c>
      <c r="K690" s="71">
        <v>1</v>
      </c>
      <c r="L690" s="16">
        <v>1.525895</v>
      </c>
      <c r="M690" s="16">
        <v>-0.118926</v>
      </c>
      <c r="N690" s="16">
        <v>0.52403469999999996</v>
      </c>
      <c r="O690" s="16">
        <v>0.92979199999999995</v>
      </c>
      <c r="P690" s="16">
        <v>0.69211610000000001</v>
      </c>
      <c r="Q690" s="16">
        <v>1.3795999999999999</v>
      </c>
      <c r="R690" s="16">
        <v>0.35339999999999999</v>
      </c>
      <c r="S690" s="16">
        <v>3.3599999999999998E-2</v>
      </c>
      <c r="T690" s="16">
        <v>2.6800000000000001E-2</v>
      </c>
      <c r="U690" s="16">
        <v>4.0681000000000003</v>
      </c>
      <c r="V690" s="16">
        <v>37.024000000000001</v>
      </c>
      <c r="W690" s="16">
        <v>8.2159999999999993</v>
      </c>
      <c r="X690" s="16">
        <v>437.31400000000002</v>
      </c>
      <c r="Y690" s="16">
        <v>67.027600000000007</v>
      </c>
      <c r="Z690" s="16">
        <v>0.53039999999999998</v>
      </c>
      <c r="AA690" s="16">
        <v>3.3286099999999999E-2</v>
      </c>
      <c r="AB690" s="16">
        <v>0.22</v>
      </c>
      <c r="AC690" s="16">
        <v>23.11</v>
      </c>
      <c r="AD690" s="16">
        <v>37.799999999999997</v>
      </c>
      <c r="AE690" s="16">
        <v>19.4709</v>
      </c>
      <c r="AF690" s="16">
        <v>128.92699999999999</v>
      </c>
      <c r="AG690" s="16">
        <v>382023</v>
      </c>
      <c r="AH690" s="16">
        <v>0.1072</v>
      </c>
      <c r="AI690" s="16">
        <v>98.3</v>
      </c>
      <c r="AJ690" s="16">
        <v>98.5</v>
      </c>
      <c r="AK690" s="16">
        <v>1.0727</v>
      </c>
      <c r="AL690" s="16">
        <v>1.5227999999999999</v>
      </c>
      <c r="AM690" s="16">
        <v>1.2532000000000001</v>
      </c>
      <c r="AN690" s="16">
        <v>0.45710000000000001</v>
      </c>
      <c r="AO690" s="16">
        <v>1.4679</v>
      </c>
      <c r="AP690" s="16">
        <v>1.3561000000000001</v>
      </c>
      <c r="AQ690" s="16">
        <v>3.1099999999999999E-2</v>
      </c>
      <c r="AR690" s="16">
        <f t="shared" si="51"/>
        <v>0</v>
      </c>
      <c r="AS690" s="5">
        <f t="shared" si="50"/>
        <v>9.4092999999999982E-2</v>
      </c>
    </row>
    <row r="691" spans="1:45" x14ac:dyDescent="0.25">
      <c r="A691" s="16" t="s">
        <v>409</v>
      </c>
      <c r="B691" s="16" t="s">
        <v>29</v>
      </c>
      <c r="C691" s="16" t="s">
        <v>239</v>
      </c>
      <c r="D691" s="16">
        <v>2012</v>
      </c>
      <c r="E691" s="16" t="s">
        <v>1332</v>
      </c>
      <c r="F691" s="16" t="s">
        <v>594</v>
      </c>
      <c r="G691" s="10">
        <v>14109.1</v>
      </c>
      <c r="H691" s="73">
        <v>9.5545790000000004</v>
      </c>
      <c r="I691" s="16">
        <v>17309746</v>
      </c>
      <c r="J691" s="71">
        <v>0.01</v>
      </c>
      <c r="K691" s="71">
        <v>1.01</v>
      </c>
      <c r="L691" s="16">
        <v>1.6376999999999999</v>
      </c>
      <c r="M691" s="16">
        <v>-8.0530299999999999E-2</v>
      </c>
      <c r="N691" s="16">
        <v>0.61891260000000003</v>
      </c>
      <c r="O691" s="16">
        <v>1.000769</v>
      </c>
      <c r="P691" s="16">
        <v>0.72690140000000003</v>
      </c>
      <c r="Q691" s="16">
        <v>1.3888</v>
      </c>
      <c r="R691" s="16">
        <v>0.36480000000000001</v>
      </c>
      <c r="S691" s="16">
        <v>3.5700000000000003E-2</v>
      </c>
      <c r="T691" s="16">
        <v>2.9399999999999999E-2</v>
      </c>
      <c r="U691" s="16">
        <v>4.5740999999999996</v>
      </c>
      <c r="V691" s="16">
        <v>39.268000000000001</v>
      </c>
      <c r="W691" s="16">
        <v>8.2119999999999997</v>
      </c>
      <c r="X691" s="16">
        <v>436.322</v>
      </c>
      <c r="Y691" s="16">
        <v>69.121499999999997</v>
      </c>
      <c r="Z691" s="16">
        <v>0.5393</v>
      </c>
      <c r="AA691" s="16">
        <v>6.0996999999999996E-3</v>
      </c>
      <c r="AB691" s="16">
        <v>0.22</v>
      </c>
      <c r="AC691" s="16">
        <v>23.11</v>
      </c>
      <c r="AD691" s="16">
        <v>38.5</v>
      </c>
      <c r="AE691" s="16">
        <v>18.8522</v>
      </c>
      <c r="AF691" s="16">
        <v>137.08099999999999</v>
      </c>
      <c r="AG691" s="16">
        <v>401134</v>
      </c>
      <c r="AH691" s="16">
        <v>0.11360000000000001</v>
      </c>
      <c r="AI691" s="16">
        <v>98.8</v>
      </c>
      <c r="AJ691" s="16">
        <v>98.7</v>
      </c>
      <c r="AK691" s="16">
        <v>1.0699000000000001</v>
      </c>
      <c r="AL691" s="16">
        <v>1.573</v>
      </c>
      <c r="AM691" s="16">
        <v>1.2611000000000001</v>
      </c>
      <c r="AN691" s="16">
        <v>0.34260000000000002</v>
      </c>
      <c r="AO691" s="16">
        <v>1.5465</v>
      </c>
      <c r="AP691" s="16">
        <v>1.3744000000000001</v>
      </c>
      <c r="AQ691" s="16">
        <v>3.1099999999999999E-2</v>
      </c>
      <c r="AR691" s="16">
        <f t="shared" si="51"/>
        <v>0</v>
      </c>
      <c r="AS691" s="5">
        <f t="shared" si="50"/>
        <v>0.11180499999999993</v>
      </c>
    </row>
    <row r="692" spans="1:45" x14ac:dyDescent="0.25">
      <c r="A692" s="16" t="s">
        <v>409</v>
      </c>
      <c r="B692" s="16" t="s">
        <v>29</v>
      </c>
      <c r="C692" s="16" t="s">
        <v>239</v>
      </c>
      <c r="D692" s="16">
        <v>2013</v>
      </c>
      <c r="E692" s="16" t="s">
        <v>1324</v>
      </c>
      <c r="F692" s="16" t="s">
        <v>594</v>
      </c>
      <c r="G692" s="10">
        <v>14551</v>
      </c>
      <c r="H692" s="73">
        <v>9.5854180000000007</v>
      </c>
      <c r="I692" s="16">
        <v>17462982</v>
      </c>
      <c r="J692" s="71">
        <v>-1E-3</v>
      </c>
      <c r="K692" s="71">
        <v>1.0089999999999999</v>
      </c>
      <c r="L692" s="16">
        <v>1.6755869999999999</v>
      </c>
      <c r="M692" s="16">
        <v>-6.7109799999999997E-2</v>
      </c>
      <c r="N692" s="16">
        <v>0.67878530000000004</v>
      </c>
      <c r="O692" s="16">
        <v>1.0170779999999999</v>
      </c>
      <c r="P692" s="16">
        <v>0.73295589999999999</v>
      </c>
      <c r="Q692" s="16">
        <v>1.3773470000000001</v>
      </c>
      <c r="R692" s="16">
        <v>0.3911</v>
      </c>
      <c r="S692" s="16">
        <v>3.5700000000000003E-2</v>
      </c>
      <c r="T692" s="16">
        <v>2.93E-2</v>
      </c>
      <c r="U692" s="16">
        <v>4.5574000000000003</v>
      </c>
      <c r="V692" s="16">
        <v>41.512</v>
      </c>
      <c r="W692" s="16">
        <v>8.2080000000000002</v>
      </c>
      <c r="X692" s="16">
        <v>438.459</v>
      </c>
      <c r="Y692" s="16">
        <v>68.409199999999998</v>
      </c>
      <c r="Z692" s="16">
        <v>0.55269999999999997</v>
      </c>
      <c r="AA692" s="16">
        <v>-1.33191E-2</v>
      </c>
      <c r="AB692" s="16">
        <v>0.22</v>
      </c>
      <c r="AC692" s="16">
        <v>23.11</v>
      </c>
      <c r="AD692" s="16">
        <v>39</v>
      </c>
      <c r="AE692" s="16">
        <v>18.9971</v>
      </c>
      <c r="AF692" s="16">
        <v>134.28899999999999</v>
      </c>
      <c r="AG692" s="16">
        <v>415713</v>
      </c>
      <c r="AH692" s="16">
        <v>0.115</v>
      </c>
      <c r="AI692" s="16">
        <v>99</v>
      </c>
      <c r="AJ692" s="16">
        <v>99</v>
      </c>
      <c r="AK692" s="16">
        <v>1.1020000000000001</v>
      </c>
      <c r="AL692" s="16">
        <v>1.5318000000000001</v>
      </c>
      <c r="AM692" s="16">
        <v>1.2592000000000001</v>
      </c>
      <c r="AN692" s="16">
        <v>0.37609999999999999</v>
      </c>
      <c r="AO692" s="16">
        <v>1.4943</v>
      </c>
      <c r="AP692" s="16">
        <v>1.3436999999999999</v>
      </c>
      <c r="AQ692" s="16">
        <v>3.1099999999999999E-2</v>
      </c>
      <c r="AR692" s="16">
        <f t="shared" si="51"/>
        <v>0</v>
      </c>
      <c r="AS692" s="5">
        <f t="shared" si="50"/>
        <v>3.7887000000000004E-2</v>
      </c>
    </row>
    <row r="693" spans="1:45" x14ac:dyDescent="0.25">
      <c r="A693" s="16" t="s">
        <v>409</v>
      </c>
      <c r="B693" s="16" t="s">
        <v>29</v>
      </c>
      <c r="C693" s="16" t="s">
        <v>239</v>
      </c>
      <c r="D693" s="16">
        <v>2014</v>
      </c>
      <c r="E693" s="16" t="s">
        <v>1335</v>
      </c>
      <c r="F693" s="16" t="s">
        <v>594</v>
      </c>
      <c r="G693" s="10">
        <v>14702</v>
      </c>
      <c r="H693" s="73">
        <v>9.5957360000000005</v>
      </c>
      <c r="I693" s="16">
        <v>17613798</v>
      </c>
      <c r="J693" s="71">
        <v>-1.2E-2</v>
      </c>
      <c r="K693" s="71">
        <v>0.997</v>
      </c>
      <c r="L693" s="16">
        <v>1.6206910000000001</v>
      </c>
      <c r="M693" s="16">
        <v>-0.11158650000000001</v>
      </c>
      <c r="N693" s="16">
        <v>0.65030279999999996</v>
      </c>
      <c r="O693" s="16">
        <v>0.96997789999999995</v>
      </c>
      <c r="P693" s="16">
        <v>0.74223589999999995</v>
      </c>
      <c r="Q693" s="16">
        <v>1.3644940000000001</v>
      </c>
      <c r="R693" s="16">
        <v>0.37930000000000003</v>
      </c>
      <c r="S693" s="16">
        <v>3.5499999999999997E-2</v>
      </c>
      <c r="T693" s="16">
        <v>2.53E-2</v>
      </c>
      <c r="U693" s="16">
        <v>3.7004999999999999</v>
      </c>
      <c r="V693" s="16">
        <v>43.756</v>
      </c>
      <c r="W693" s="16">
        <v>8.2040000000000006</v>
      </c>
      <c r="X693" s="16">
        <v>440.596</v>
      </c>
      <c r="Y693" s="16">
        <v>68.829400000000007</v>
      </c>
      <c r="Z693" s="16">
        <v>0.54279999999999995</v>
      </c>
      <c r="AA693" s="16">
        <v>9.7368200000000002E-2</v>
      </c>
      <c r="AB693" s="16">
        <v>0.22</v>
      </c>
      <c r="AC693" s="16">
        <v>23.11</v>
      </c>
      <c r="AD693" s="16">
        <v>36.15</v>
      </c>
      <c r="AE693" s="16">
        <v>19.2864</v>
      </c>
      <c r="AF693" s="16">
        <v>133.24100000000001</v>
      </c>
      <c r="AG693" s="16">
        <v>431552</v>
      </c>
      <c r="AH693" s="16">
        <v>0.11650000000000001</v>
      </c>
      <c r="AI693" s="16">
        <v>99</v>
      </c>
      <c r="AJ693" s="16">
        <v>99</v>
      </c>
      <c r="AK693" s="16">
        <v>1.0415000000000001</v>
      </c>
      <c r="AL693" s="16">
        <v>1.4787999999999999</v>
      </c>
      <c r="AM693" s="16">
        <v>1.1444000000000001</v>
      </c>
      <c r="AN693" s="16">
        <v>0.45650000000000002</v>
      </c>
      <c r="AO693" s="16">
        <v>1.5026999999999999</v>
      </c>
      <c r="AP693" s="16">
        <v>1.4187000000000001</v>
      </c>
      <c r="AQ693" s="16">
        <v>3.1099999999999999E-2</v>
      </c>
      <c r="AR693" s="16">
        <f t="shared" si="51"/>
        <v>0</v>
      </c>
      <c r="AS693" s="5">
        <f t="shared" si="50"/>
        <v>-5.4895999999999834E-2</v>
      </c>
    </row>
    <row r="694" spans="1:45" x14ac:dyDescent="0.25">
      <c r="A694" s="16" t="s">
        <v>407</v>
      </c>
      <c r="B694" s="16" t="s">
        <v>30</v>
      </c>
      <c r="C694" s="16" t="s">
        <v>240</v>
      </c>
      <c r="D694" s="16">
        <v>1985</v>
      </c>
      <c r="E694" s="16" t="s">
        <v>1350</v>
      </c>
      <c r="F694" s="16" t="s">
        <v>592</v>
      </c>
      <c r="G694" s="10">
        <v>538.69100000000003</v>
      </c>
      <c r="H694" s="73">
        <v>6.289142</v>
      </c>
      <c r="I694" s="16" t="s">
        <v>6700</v>
      </c>
      <c r="K694" s="71">
        <v>0.61499999999999999</v>
      </c>
      <c r="L694" s="16">
        <v>-1.0037799999999999</v>
      </c>
      <c r="M694" s="16">
        <v>-0.68677180000000004</v>
      </c>
      <c r="N694" s="16">
        <v>5.1480600000000001E-2</v>
      </c>
      <c r="O694" s="16">
        <v>-0.30729649999999997</v>
      </c>
      <c r="P694" s="16">
        <v>-0.92094419999999999</v>
      </c>
      <c r="Q694" s="16">
        <v>-0.36906319999999998</v>
      </c>
      <c r="R694" s="16">
        <v>0</v>
      </c>
      <c r="S694" s="16">
        <v>0</v>
      </c>
      <c r="T694" s="16">
        <v>2.0000000000000001E-4</v>
      </c>
      <c r="U694" s="16">
        <v>2.0213000000000001</v>
      </c>
      <c r="V694" s="16">
        <v>8.14</v>
      </c>
      <c r="W694" s="16">
        <v>0.92</v>
      </c>
      <c r="X694" s="16">
        <v>563.26099999999997</v>
      </c>
      <c r="Y694" s="16">
        <v>28.345400000000001</v>
      </c>
      <c r="Z694" s="16">
        <v>0.35649999999999998</v>
      </c>
      <c r="AA694" s="16">
        <v>0.2654939</v>
      </c>
      <c r="AB694" s="16">
        <v>0.37</v>
      </c>
      <c r="AC694" s="16">
        <v>23.11</v>
      </c>
      <c r="AD694" s="16">
        <v>36.200000000000003</v>
      </c>
      <c r="AE694" s="16">
        <v>0.29370000000000002</v>
      </c>
      <c r="AF694" s="16">
        <v>0</v>
      </c>
      <c r="AG694" s="16">
        <v>39074.6</v>
      </c>
      <c r="AH694" s="16">
        <v>5.305E-2</v>
      </c>
      <c r="AI694" s="16">
        <v>41.488399999999999</v>
      </c>
      <c r="AJ694" s="16">
        <v>62.363900000000001</v>
      </c>
      <c r="AK694" s="16">
        <v>-1.1608000000000001</v>
      </c>
      <c r="AL694" s="16">
        <v>-0.26829999999999998</v>
      </c>
      <c r="AM694" s="16">
        <v>-0.45269999999999999</v>
      </c>
      <c r="AN694" s="16">
        <v>-9.9099999999999994E-2</v>
      </c>
      <c r="AO694" s="16">
        <v>-0.30990000000000001</v>
      </c>
      <c r="AP694" s="16">
        <v>-0.47410000000000002</v>
      </c>
      <c r="AQ694" s="16">
        <v>1.5530999999999999</v>
      </c>
      <c r="AR694" s="16">
        <f t="shared" si="51"/>
        <v>1</v>
      </c>
      <c r="AS694" s="5">
        <f t="shared" si="50"/>
        <v>0</v>
      </c>
    </row>
    <row r="695" spans="1:45" x14ac:dyDescent="0.25">
      <c r="A695" s="16" t="s">
        <v>407</v>
      </c>
      <c r="B695" s="16" t="s">
        <v>30</v>
      </c>
      <c r="C695" s="16" t="s">
        <v>240</v>
      </c>
      <c r="D695" s="16">
        <v>1986</v>
      </c>
      <c r="E695" s="16" t="s">
        <v>1378</v>
      </c>
      <c r="F695" s="16" t="s">
        <v>592</v>
      </c>
      <c r="G695" s="10">
        <v>578.18399999999997</v>
      </c>
      <c r="H695" s="73">
        <v>6.3598920000000003</v>
      </c>
      <c r="I695" s="16" t="s">
        <v>6700</v>
      </c>
      <c r="J695" s="71">
        <v>1.6E-2</v>
      </c>
      <c r="K695" s="71">
        <v>0.625</v>
      </c>
      <c r="L695" s="16">
        <v>-0.95338769999999995</v>
      </c>
      <c r="M695" s="16">
        <v>-0.68583970000000005</v>
      </c>
      <c r="N695" s="16">
        <v>9.8438800000000007E-2</v>
      </c>
      <c r="O695" s="16">
        <v>-0.26590409999999998</v>
      </c>
      <c r="P695" s="16">
        <v>-0.89786390000000005</v>
      </c>
      <c r="Q695" s="16">
        <v>-0.37094539999999998</v>
      </c>
      <c r="R695" s="16">
        <v>0</v>
      </c>
      <c r="S695" s="16">
        <v>0</v>
      </c>
      <c r="T695" s="16">
        <v>2.9999999999999997E-4</v>
      </c>
      <c r="U695" s="16">
        <v>2.0750000000000002</v>
      </c>
      <c r="V695" s="16">
        <v>8.9320000000000004</v>
      </c>
      <c r="W695" s="16">
        <v>1.004</v>
      </c>
      <c r="X695" s="16">
        <v>566.27499999999998</v>
      </c>
      <c r="Y695" s="16">
        <v>29.4739</v>
      </c>
      <c r="Z695" s="16">
        <v>0.36430000000000001</v>
      </c>
      <c r="AA695" s="16">
        <v>0.25811479999999998</v>
      </c>
      <c r="AB695" s="16">
        <v>0.37</v>
      </c>
      <c r="AC695" s="16">
        <v>23.11</v>
      </c>
      <c r="AD695" s="16">
        <v>36.39</v>
      </c>
      <c r="AE695" s="16">
        <v>0.32379999999999998</v>
      </c>
      <c r="AF695" s="16">
        <v>0</v>
      </c>
      <c r="AG695" s="16">
        <v>42138.6</v>
      </c>
      <c r="AH695" s="16">
        <v>5.4649999999999997E-2</v>
      </c>
      <c r="AI695" s="16">
        <v>42.656500000000001</v>
      </c>
      <c r="AJ695" s="16">
        <v>63.522300000000001</v>
      </c>
      <c r="AK695" s="16">
        <v>-1.1779999999999999</v>
      </c>
      <c r="AL695" s="16">
        <v>-0.27650000000000002</v>
      </c>
      <c r="AM695" s="16">
        <v>-0.42930000000000001</v>
      </c>
      <c r="AN695" s="16">
        <v>-0.1163</v>
      </c>
      <c r="AO695" s="16">
        <v>-0.30709999999999998</v>
      </c>
      <c r="AP695" s="16">
        <v>-0.47120000000000001</v>
      </c>
      <c r="AQ695" s="16">
        <v>1.5530999999999999</v>
      </c>
      <c r="AR695" s="16">
        <f t="shared" si="51"/>
        <v>1</v>
      </c>
      <c r="AS695" s="5">
        <f t="shared" si="50"/>
        <v>5.0392299999999945E-2</v>
      </c>
    </row>
    <row r="696" spans="1:45" x14ac:dyDescent="0.25">
      <c r="A696" s="16" t="s">
        <v>407</v>
      </c>
      <c r="B696" s="16" t="s">
        <v>30</v>
      </c>
      <c r="C696" s="16" t="s">
        <v>240</v>
      </c>
      <c r="D696" s="16">
        <v>1987</v>
      </c>
      <c r="E696" s="16" t="s">
        <v>1367</v>
      </c>
      <c r="F696" s="16" t="s">
        <v>592</v>
      </c>
      <c r="G696" s="10">
        <v>635.495</v>
      </c>
      <c r="H696" s="73">
        <v>6.4544030000000001</v>
      </c>
      <c r="I696" s="16" t="s">
        <v>6700</v>
      </c>
      <c r="J696" s="71">
        <v>2.8000000000000001E-2</v>
      </c>
      <c r="K696" s="71">
        <v>0.64300000000000002</v>
      </c>
      <c r="L696" s="16">
        <v>-0.92963830000000003</v>
      </c>
      <c r="M696" s="16">
        <v>-0.68583970000000005</v>
      </c>
      <c r="N696" s="16">
        <v>9.8125199999999996E-2</v>
      </c>
      <c r="O696" s="16">
        <v>-0.23609759999999999</v>
      </c>
      <c r="P696" s="16">
        <v>-0.87448190000000003</v>
      </c>
      <c r="Q696" s="16">
        <v>-0.3728281</v>
      </c>
      <c r="R696" s="16">
        <v>0</v>
      </c>
      <c r="S696" s="16">
        <v>0</v>
      </c>
      <c r="T696" s="16">
        <v>2.9999999999999997E-4</v>
      </c>
      <c r="U696" s="16">
        <v>1.8149999999999999</v>
      </c>
      <c r="V696" s="16">
        <v>9.7240000000000002</v>
      </c>
      <c r="W696" s="16">
        <v>1.0880000000000001</v>
      </c>
      <c r="X696" s="16">
        <v>567.04899999999998</v>
      </c>
      <c r="Y696" s="16">
        <v>30.602499999999999</v>
      </c>
      <c r="Z696" s="16">
        <v>0.3659</v>
      </c>
      <c r="AA696" s="16">
        <v>0.2507356</v>
      </c>
      <c r="AB696" s="16">
        <v>0.37</v>
      </c>
      <c r="AC696" s="16">
        <v>23.11</v>
      </c>
      <c r="AD696" s="16">
        <v>36.58</v>
      </c>
      <c r="AE696" s="16">
        <v>0.35420000000000001</v>
      </c>
      <c r="AF696" s="16">
        <v>1E-4</v>
      </c>
      <c r="AG696" s="16">
        <v>45872.1</v>
      </c>
      <c r="AH696" s="16">
        <v>5.6149999999999999E-2</v>
      </c>
      <c r="AI696" s="16">
        <v>43.824599999999997</v>
      </c>
      <c r="AJ696" s="16">
        <v>64.680599999999998</v>
      </c>
      <c r="AK696" s="16">
        <v>-1.1951000000000001</v>
      </c>
      <c r="AL696" s="16">
        <v>-0.28470000000000001</v>
      </c>
      <c r="AM696" s="16">
        <v>-0.40579999999999999</v>
      </c>
      <c r="AN696" s="16">
        <v>-0.13350000000000001</v>
      </c>
      <c r="AO696" s="16">
        <v>-0.3044</v>
      </c>
      <c r="AP696" s="16">
        <v>-0.46839999999999998</v>
      </c>
      <c r="AQ696" s="16">
        <v>1.5530999999999999</v>
      </c>
      <c r="AR696" s="16">
        <f t="shared" si="51"/>
        <v>1</v>
      </c>
      <c r="AS696" s="5">
        <f t="shared" si="50"/>
        <v>2.3749399999999921E-2</v>
      </c>
    </row>
    <row r="697" spans="1:45" x14ac:dyDescent="0.25">
      <c r="A697" s="16" t="s">
        <v>407</v>
      </c>
      <c r="B697" s="16" t="s">
        <v>30</v>
      </c>
      <c r="C697" s="16" t="s">
        <v>240</v>
      </c>
      <c r="D697" s="16">
        <v>1988</v>
      </c>
      <c r="E697" s="16" t="s">
        <v>1375</v>
      </c>
      <c r="F697" s="16" t="s">
        <v>592</v>
      </c>
      <c r="G697" s="10">
        <v>695.59900000000005</v>
      </c>
      <c r="H697" s="73">
        <v>6.5447740000000003</v>
      </c>
      <c r="I697" s="16" t="s">
        <v>6700</v>
      </c>
      <c r="J697" s="71">
        <v>-1.2E-2</v>
      </c>
      <c r="K697" s="71">
        <v>0.63500000000000001</v>
      </c>
      <c r="L697" s="16">
        <v>-0.89980669999999996</v>
      </c>
      <c r="M697" s="16">
        <v>-0.68490770000000001</v>
      </c>
      <c r="N697" s="16">
        <v>0.1204078</v>
      </c>
      <c r="O697" s="16">
        <v>-0.21619920000000001</v>
      </c>
      <c r="P697" s="16">
        <v>-0.85065690000000005</v>
      </c>
      <c r="Q697" s="16">
        <v>-0.37467679999999998</v>
      </c>
      <c r="R697" s="16">
        <v>0</v>
      </c>
      <c r="S697" s="16">
        <v>0</v>
      </c>
      <c r="T697" s="16">
        <v>4.0000000000000002E-4</v>
      </c>
      <c r="U697" s="16">
        <v>1.7735000000000001</v>
      </c>
      <c r="V697" s="16">
        <v>10.516</v>
      </c>
      <c r="W697" s="16">
        <v>1.1719999999999999</v>
      </c>
      <c r="X697" s="16">
        <v>567.76400000000001</v>
      </c>
      <c r="Y697" s="16">
        <v>31.731000000000002</v>
      </c>
      <c r="Z697" s="16">
        <v>0.36220000000000002</v>
      </c>
      <c r="AA697" s="16">
        <v>0.2433565</v>
      </c>
      <c r="AB697" s="16">
        <v>0.37</v>
      </c>
      <c r="AC697" s="16">
        <v>23.11</v>
      </c>
      <c r="AD697" s="16">
        <v>36.770000000000003</v>
      </c>
      <c r="AE697" s="16">
        <v>0.42020000000000002</v>
      </c>
      <c r="AF697" s="16">
        <v>2.9999999999999997E-4</v>
      </c>
      <c r="AG697" s="16">
        <v>49491.199999999997</v>
      </c>
      <c r="AH697" s="16">
        <v>5.7750000000000003E-2</v>
      </c>
      <c r="AI697" s="16">
        <v>44.992800000000003</v>
      </c>
      <c r="AJ697" s="16">
        <v>65.838899999999995</v>
      </c>
      <c r="AK697" s="16">
        <v>-1.2122999999999999</v>
      </c>
      <c r="AL697" s="16">
        <v>-0.29289999999999999</v>
      </c>
      <c r="AM697" s="16">
        <v>-0.38229999999999997</v>
      </c>
      <c r="AN697" s="16">
        <v>-0.15060000000000001</v>
      </c>
      <c r="AO697" s="16">
        <v>-0.30159999999999998</v>
      </c>
      <c r="AP697" s="16">
        <v>-0.46550000000000002</v>
      </c>
      <c r="AQ697" s="16">
        <v>1.5530999999999999</v>
      </c>
      <c r="AR697" s="16">
        <f t="shared" si="51"/>
        <v>1</v>
      </c>
      <c r="AS697" s="5">
        <f t="shared" si="50"/>
        <v>2.9831600000000069E-2</v>
      </c>
    </row>
    <row r="698" spans="1:45" x14ac:dyDescent="0.25">
      <c r="A698" s="16" t="s">
        <v>407</v>
      </c>
      <c r="B698" s="16" t="s">
        <v>30</v>
      </c>
      <c r="C698" s="16" t="s">
        <v>240</v>
      </c>
      <c r="D698" s="16">
        <v>1989</v>
      </c>
      <c r="E698" s="16" t="s">
        <v>1361</v>
      </c>
      <c r="F698" s="16" t="s">
        <v>592</v>
      </c>
      <c r="G698" s="10">
        <v>713.69</v>
      </c>
      <c r="H698" s="73">
        <v>6.5704479999999998</v>
      </c>
      <c r="I698" s="16" t="s">
        <v>6700</v>
      </c>
      <c r="J698" s="71">
        <v>-4.2999999999999997E-2</v>
      </c>
      <c r="K698" s="71">
        <v>0.60799999999999998</v>
      </c>
      <c r="L698" s="16">
        <v>-0.8698515</v>
      </c>
      <c r="M698" s="16">
        <v>-0.68397569999999996</v>
      </c>
      <c r="N698" s="16">
        <v>0.15583820000000001</v>
      </c>
      <c r="O698" s="16">
        <v>-0.2082627</v>
      </c>
      <c r="P698" s="16">
        <v>-0.82717689999999999</v>
      </c>
      <c r="Q698" s="16">
        <v>-0.3765772</v>
      </c>
      <c r="R698" s="16">
        <v>0</v>
      </c>
      <c r="S698" s="16">
        <v>0</v>
      </c>
      <c r="T698" s="16">
        <v>5.0000000000000001E-4</v>
      </c>
      <c r="U698" s="16">
        <v>1.8834</v>
      </c>
      <c r="V698" s="16">
        <v>11.308</v>
      </c>
      <c r="W698" s="16">
        <v>1.256</v>
      </c>
      <c r="X698" s="16">
        <v>568.04300000000001</v>
      </c>
      <c r="Y698" s="16">
        <v>32.859499999999997</v>
      </c>
      <c r="Z698" s="16">
        <v>0.35210000000000002</v>
      </c>
      <c r="AA698" s="16">
        <v>0.2359774</v>
      </c>
      <c r="AB698" s="16">
        <v>0.37</v>
      </c>
      <c r="AC698" s="16">
        <v>23.11</v>
      </c>
      <c r="AD698" s="16">
        <v>36.96</v>
      </c>
      <c r="AE698" s="16">
        <v>0.49569999999999997</v>
      </c>
      <c r="AF698" s="16">
        <v>8.9999999999999998E-4</v>
      </c>
      <c r="AG698" s="16">
        <v>52278.2</v>
      </c>
      <c r="AH698" s="16">
        <v>5.9249999999999997E-2</v>
      </c>
      <c r="AI698" s="16">
        <v>46.160899999999998</v>
      </c>
      <c r="AJ698" s="16">
        <v>66.997200000000007</v>
      </c>
      <c r="AK698" s="16">
        <v>-1.2295</v>
      </c>
      <c r="AL698" s="16">
        <v>-0.30109999999999998</v>
      </c>
      <c r="AM698" s="16">
        <v>-0.35880000000000001</v>
      </c>
      <c r="AN698" s="16">
        <v>-0.1678</v>
      </c>
      <c r="AO698" s="16">
        <v>-0.2989</v>
      </c>
      <c r="AP698" s="16">
        <v>-0.4627</v>
      </c>
      <c r="AQ698" s="16">
        <v>1.5530999999999999</v>
      </c>
      <c r="AR698" s="16">
        <f t="shared" si="51"/>
        <v>1</v>
      </c>
      <c r="AS698" s="5">
        <f t="shared" si="50"/>
        <v>2.995519999999996E-2</v>
      </c>
    </row>
    <row r="699" spans="1:45" x14ac:dyDescent="0.25">
      <c r="A699" s="16" t="s">
        <v>407</v>
      </c>
      <c r="B699" s="16" t="s">
        <v>30</v>
      </c>
      <c r="C699" s="16" t="s">
        <v>240</v>
      </c>
      <c r="D699" s="16">
        <v>1990</v>
      </c>
      <c r="E699" s="16" t="s">
        <v>1363</v>
      </c>
      <c r="F699" s="16" t="s">
        <v>592</v>
      </c>
      <c r="G699" s="10">
        <v>730.77300000000002</v>
      </c>
      <c r="H699" s="73">
        <v>6.5941020000000004</v>
      </c>
      <c r="I699" s="16" t="s">
        <v>6700</v>
      </c>
      <c r="J699" s="71">
        <v>-3.1E-2</v>
      </c>
      <c r="K699" s="71">
        <v>0.59</v>
      </c>
      <c r="L699" s="16">
        <v>-0.84024359999999998</v>
      </c>
      <c r="M699" s="16">
        <v>-0.66635109999999997</v>
      </c>
      <c r="N699" s="16">
        <v>0.1693008</v>
      </c>
      <c r="O699" s="16">
        <v>-0.180337</v>
      </c>
      <c r="P699" s="16">
        <v>-0.81885969999999997</v>
      </c>
      <c r="Q699" s="16">
        <v>-0.37845960000000001</v>
      </c>
      <c r="R699" s="16">
        <v>1.95E-2</v>
      </c>
      <c r="S699" s="16">
        <v>1.6000000000000001E-3</v>
      </c>
      <c r="T699" s="16">
        <v>5.9999999999999995E-4</v>
      </c>
      <c r="U699" s="16">
        <v>1.8880999999999999</v>
      </c>
      <c r="V699" s="16">
        <v>12.1</v>
      </c>
      <c r="W699" s="16">
        <v>1.34</v>
      </c>
      <c r="X699" s="16">
        <v>566.61400000000003</v>
      </c>
      <c r="Y699" s="16">
        <v>33.988100000000003</v>
      </c>
      <c r="Z699" s="16">
        <v>0.34810000000000002</v>
      </c>
      <c r="AA699" s="16">
        <v>0.2033537</v>
      </c>
      <c r="AB699" s="16">
        <v>0.37</v>
      </c>
      <c r="AC699" s="16">
        <v>23.11</v>
      </c>
      <c r="AD699" s="16">
        <v>37.799999999999997</v>
      </c>
      <c r="AE699" s="16">
        <v>0.58779999999999999</v>
      </c>
      <c r="AF699" s="16">
        <v>1.6000000000000001E-3</v>
      </c>
      <c r="AG699" s="16">
        <v>54728.3</v>
      </c>
      <c r="AH699" s="16">
        <v>5.3749999999999999E-2</v>
      </c>
      <c r="AI699" s="16">
        <v>47.5</v>
      </c>
      <c r="AJ699" s="16">
        <v>66.900000000000006</v>
      </c>
      <c r="AK699" s="16">
        <v>-1.2466999999999999</v>
      </c>
      <c r="AL699" s="16">
        <v>-0.30930000000000002</v>
      </c>
      <c r="AM699" s="16">
        <v>-0.33529999999999999</v>
      </c>
      <c r="AN699" s="16">
        <v>-0.185</v>
      </c>
      <c r="AO699" s="16">
        <v>-0.29609999999999997</v>
      </c>
      <c r="AP699" s="16">
        <v>-0.45989999999999998</v>
      </c>
      <c r="AQ699" s="16">
        <v>1.5530999999999999</v>
      </c>
      <c r="AR699" s="16">
        <f t="shared" si="51"/>
        <v>1</v>
      </c>
      <c r="AS699" s="5">
        <f t="shared" si="50"/>
        <v>2.960790000000002E-2</v>
      </c>
    </row>
    <row r="700" spans="1:45" x14ac:dyDescent="0.25">
      <c r="A700" s="16" t="s">
        <v>407</v>
      </c>
      <c r="B700" s="16" t="s">
        <v>30</v>
      </c>
      <c r="C700" s="16" t="s">
        <v>240</v>
      </c>
      <c r="D700" s="16">
        <v>1991</v>
      </c>
      <c r="E700" s="16" t="s">
        <v>1358</v>
      </c>
      <c r="F700" s="16" t="s">
        <v>592</v>
      </c>
      <c r="G700" s="10">
        <v>787.86699999999996</v>
      </c>
      <c r="H700" s="73">
        <v>6.6693300000000004</v>
      </c>
      <c r="I700" s="16" t="s">
        <v>6700</v>
      </c>
      <c r="J700" s="71">
        <v>1.7999999999999999E-2</v>
      </c>
      <c r="K700" s="71">
        <v>0.60099999999999998</v>
      </c>
      <c r="L700" s="16">
        <v>-0.77366550000000001</v>
      </c>
      <c r="M700" s="16">
        <v>-0.62014040000000004</v>
      </c>
      <c r="N700" s="16">
        <v>0.2056364</v>
      </c>
      <c r="O700" s="16">
        <v>-0.14162859999999999</v>
      </c>
      <c r="P700" s="16">
        <v>-0.79032279999999999</v>
      </c>
      <c r="Q700" s="16">
        <v>-0.38029049999999998</v>
      </c>
      <c r="R700" s="16">
        <v>0.1045</v>
      </c>
      <c r="S700" s="16">
        <v>1.8E-3</v>
      </c>
      <c r="T700" s="16">
        <v>5.0000000000000001E-4</v>
      </c>
      <c r="U700" s="16">
        <v>1.8928</v>
      </c>
      <c r="V700" s="16">
        <v>13.246</v>
      </c>
      <c r="W700" s="16">
        <v>1.46</v>
      </c>
      <c r="X700" s="16">
        <v>567.23699999999997</v>
      </c>
      <c r="Y700" s="16">
        <v>35.116599999999998</v>
      </c>
      <c r="Z700" s="16">
        <v>0.35510000000000003</v>
      </c>
      <c r="AA700" s="16">
        <v>0.1994698</v>
      </c>
      <c r="AB700" s="16">
        <v>0.37</v>
      </c>
      <c r="AC700" s="16">
        <v>23.11</v>
      </c>
      <c r="AD700" s="16">
        <v>37.9</v>
      </c>
      <c r="AE700" s="16">
        <v>0.71430000000000005</v>
      </c>
      <c r="AF700" s="16">
        <v>4.0000000000000001E-3</v>
      </c>
      <c r="AG700" s="16">
        <v>58884</v>
      </c>
      <c r="AH700" s="16">
        <v>5.8950000000000002E-2</v>
      </c>
      <c r="AI700" s="16">
        <v>48.6</v>
      </c>
      <c r="AJ700" s="16">
        <v>68.3</v>
      </c>
      <c r="AK700" s="16">
        <v>-1.2638</v>
      </c>
      <c r="AL700" s="16">
        <v>-0.3175</v>
      </c>
      <c r="AM700" s="16">
        <v>-0.31180000000000002</v>
      </c>
      <c r="AN700" s="16">
        <v>-0.2021</v>
      </c>
      <c r="AO700" s="16">
        <v>-0.29330000000000001</v>
      </c>
      <c r="AP700" s="16">
        <v>-0.45700000000000002</v>
      </c>
      <c r="AQ700" s="16">
        <v>1.5530999999999999</v>
      </c>
      <c r="AR700" s="16">
        <f t="shared" si="51"/>
        <v>1</v>
      </c>
      <c r="AS700" s="5">
        <f t="shared" si="50"/>
        <v>6.6578099999999973E-2</v>
      </c>
    </row>
    <row r="701" spans="1:45" x14ac:dyDescent="0.25">
      <c r="A701" s="16" t="s">
        <v>407</v>
      </c>
      <c r="B701" s="16" t="s">
        <v>30</v>
      </c>
      <c r="C701" s="16" t="s">
        <v>240</v>
      </c>
      <c r="D701" s="16">
        <v>1992</v>
      </c>
      <c r="E701" s="16" t="s">
        <v>1351</v>
      </c>
      <c r="F701" s="16" t="s">
        <v>592</v>
      </c>
      <c r="G701" s="10">
        <v>888.91099999999994</v>
      </c>
      <c r="H701" s="73">
        <v>6.7899969999999996</v>
      </c>
      <c r="I701" s="16" t="s">
        <v>6700</v>
      </c>
      <c r="J701" s="71">
        <v>4.9000000000000002E-2</v>
      </c>
      <c r="K701" s="71">
        <v>0.63</v>
      </c>
      <c r="L701" s="16">
        <v>-0.72977060000000005</v>
      </c>
      <c r="M701" s="16">
        <v>-0.57130930000000002</v>
      </c>
      <c r="N701" s="16">
        <v>0.21729129999999999</v>
      </c>
      <c r="O701" s="16">
        <v>-0.13870679999999999</v>
      </c>
      <c r="P701" s="16">
        <v>-0.75372530000000004</v>
      </c>
      <c r="Q701" s="16">
        <v>-0.3821909</v>
      </c>
      <c r="R701" s="16">
        <v>0.1895</v>
      </c>
      <c r="S701" s="16">
        <v>2.2000000000000001E-3</v>
      </c>
      <c r="T701" s="16">
        <v>5.9999999999999995E-4</v>
      </c>
      <c r="U701" s="16">
        <v>1.6623000000000001</v>
      </c>
      <c r="V701" s="16">
        <v>14.391999999999999</v>
      </c>
      <c r="W701" s="16">
        <v>1.58</v>
      </c>
      <c r="X701" s="16">
        <v>567.86800000000005</v>
      </c>
      <c r="Y701" s="16">
        <v>36.245199999999997</v>
      </c>
      <c r="Z701" s="16">
        <v>0.35849999999999999</v>
      </c>
      <c r="AA701" s="16">
        <v>0.28102899999999997</v>
      </c>
      <c r="AB701" s="16">
        <v>0.37</v>
      </c>
      <c r="AC701" s="16">
        <v>23.11</v>
      </c>
      <c r="AD701" s="16">
        <v>35.799999999999997</v>
      </c>
      <c r="AE701" s="16">
        <v>0.95669999999999999</v>
      </c>
      <c r="AF701" s="16">
        <v>1.4800000000000001E-2</v>
      </c>
      <c r="AG701" s="16">
        <v>64728.7</v>
      </c>
      <c r="AH701" s="16">
        <v>7.3249999999999996E-2</v>
      </c>
      <c r="AI701" s="16">
        <v>49.8</v>
      </c>
      <c r="AJ701" s="16">
        <v>69.8</v>
      </c>
      <c r="AK701" s="16">
        <v>-1.2809999999999999</v>
      </c>
      <c r="AL701" s="16">
        <v>-0.32569999999999999</v>
      </c>
      <c r="AM701" s="16">
        <v>-0.2883</v>
      </c>
      <c r="AN701" s="16">
        <v>-0.21929999999999999</v>
      </c>
      <c r="AO701" s="16">
        <v>-0.29060000000000002</v>
      </c>
      <c r="AP701" s="16">
        <v>-0.45419999999999999</v>
      </c>
      <c r="AQ701" s="16">
        <v>1.5530999999999999</v>
      </c>
      <c r="AR701" s="16">
        <f t="shared" si="51"/>
        <v>1</v>
      </c>
      <c r="AS701" s="5">
        <f t="shared" si="50"/>
        <v>4.3894899999999959E-2</v>
      </c>
    </row>
    <row r="702" spans="1:45" x14ac:dyDescent="0.25">
      <c r="A702" s="16" t="s">
        <v>407</v>
      </c>
      <c r="B702" s="16" t="s">
        <v>30</v>
      </c>
      <c r="C702" s="16" t="s">
        <v>240</v>
      </c>
      <c r="D702" s="16">
        <v>1993</v>
      </c>
      <c r="E702" s="16" t="s">
        <v>1372</v>
      </c>
      <c r="F702" s="16" t="s">
        <v>592</v>
      </c>
      <c r="G702" s="10">
        <v>1000.61</v>
      </c>
      <c r="H702" s="73">
        <v>6.9083670000000001</v>
      </c>
      <c r="I702" s="16" t="s">
        <v>6700</v>
      </c>
      <c r="J702" s="71">
        <v>4.2000000000000003E-2</v>
      </c>
      <c r="K702" s="71">
        <v>0.65800000000000003</v>
      </c>
      <c r="L702" s="16">
        <v>-0.64030849999999995</v>
      </c>
      <c r="M702" s="16">
        <v>-0.52227559999999995</v>
      </c>
      <c r="N702" s="16">
        <v>0.25639600000000001</v>
      </c>
      <c r="O702" s="16">
        <v>-6.18808E-2</v>
      </c>
      <c r="P702" s="16">
        <v>-0.71918669999999996</v>
      </c>
      <c r="Q702" s="16">
        <v>-0.38405519999999999</v>
      </c>
      <c r="R702" s="16">
        <v>0.27450000000000002</v>
      </c>
      <c r="S702" s="16">
        <v>2.8999999999999998E-3</v>
      </c>
      <c r="T702" s="16">
        <v>5.9999999999999995E-4</v>
      </c>
      <c r="U702" s="16">
        <v>1.6648000000000001</v>
      </c>
      <c r="V702" s="16">
        <v>15.538</v>
      </c>
      <c r="W702" s="16">
        <v>1.7</v>
      </c>
      <c r="X702" s="16">
        <v>568.96100000000001</v>
      </c>
      <c r="Y702" s="16">
        <v>37.373699999999999</v>
      </c>
      <c r="Z702" s="16">
        <v>0.376</v>
      </c>
      <c r="AA702" s="16">
        <v>0.22277250000000001</v>
      </c>
      <c r="AB702" s="16">
        <v>0.37</v>
      </c>
      <c r="AC702" s="16">
        <v>23.11</v>
      </c>
      <c r="AD702" s="16">
        <v>37.299999999999997</v>
      </c>
      <c r="AE702" s="16">
        <v>1.4287000000000001</v>
      </c>
      <c r="AF702" s="16">
        <v>5.2600000000000001E-2</v>
      </c>
      <c r="AG702" s="16">
        <v>71144.800000000003</v>
      </c>
      <c r="AH702" s="16">
        <v>7.9149999999999998E-2</v>
      </c>
      <c r="AI702" s="16">
        <v>50.9</v>
      </c>
      <c r="AJ702" s="16">
        <v>71.2</v>
      </c>
      <c r="AK702" s="16">
        <v>-1.2982</v>
      </c>
      <c r="AL702" s="16">
        <v>-0.33389999999999997</v>
      </c>
      <c r="AM702" s="16">
        <v>-0.26479999999999998</v>
      </c>
      <c r="AN702" s="16">
        <v>-0.23649999999999999</v>
      </c>
      <c r="AO702" s="16">
        <v>-0.2878</v>
      </c>
      <c r="AP702" s="16">
        <v>-0.45129999999999998</v>
      </c>
      <c r="AQ702" s="16">
        <v>1.5530999999999999</v>
      </c>
      <c r="AR702" s="16">
        <f t="shared" si="51"/>
        <v>1</v>
      </c>
      <c r="AS702" s="5">
        <f t="shared" si="50"/>
        <v>8.94621000000001E-2</v>
      </c>
    </row>
    <row r="703" spans="1:45" x14ac:dyDescent="0.25">
      <c r="A703" s="16" t="s">
        <v>407</v>
      </c>
      <c r="B703" s="16" t="s">
        <v>30</v>
      </c>
      <c r="C703" s="16" t="s">
        <v>240</v>
      </c>
      <c r="D703" s="16">
        <v>1994</v>
      </c>
      <c r="E703" s="16" t="s">
        <v>1359</v>
      </c>
      <c r="F703" s="16" t="s">
        <v>592</v>
      </c>
      <c r="G703" s="10">
        <v>1118.5</v>
      </c>
      <c r="H703" s="73">
        <v>7.0197430000000001</v>
      </c>
      <c r="I703" s="16" t="s">
        <v>6700</v>
      </c>
      <c r="J703" s="71">
        <v>0.02</v>
      </c>
      <c r="K703" s="71">
        <v>0.67100000000000004</v>
      </c>
      <c r="L703" s="16">
        <v>-0.56627329999999998</v>
      </c>
      <c r="M703" s="16">
        <v>-0.47533550000000002</v>
      </c>
      <c r="N703" s="16">
        <v>0.3308101</v>
      </c>
      <c r="O703" s="16">
        <v>-3.33619E-2</v>
      </c>
      <c r="P703" s="16">
        <v>-0.70147970000000004</v>
      </c>
      <c r="Q703" s="16">
        <v>-0.38594000000000001</v>
      </c>
      <c r="R703" s="16">
        <v>0.35949999999999999</v>
      </c>
      <c r="S703" s="16">
        <v>2.8E-3</v>
      </c>
      <c r="T703" s="16">
        <v>6.9999999999999999E-4</v>
      </c>
      <c r="U703" s="16">
        <v>1.9930000000000001</v>
      </c>
      <c r="V703" s="16">
        <v>16.684000000000001</v>
      </c>
      <c r="W703" s="16">
        <v>1.82</v>
      </c>
      <c r="X703" s="16">
        <v>570.22</v>
      </c>
      <c r="Y703" s="16">
        <v>38.502299999999998</v>
      </c>
      <c r="Z703" s="16">
        <v>0.37259999999999999</v>
      </c>
      <c r="AA703" s="16">
        <v>0.1917024</v>
      </c>
      <c r="AB703" s="16">
        <v>0.37</v>
      </c>
      <c r="AC703" s="16">
        <v>23.11</v>
      </c>
      <c r="AD703" s="16">
        <v>38.1</v>
      </c>
      <c r="AE703" s="16">
        <v>2.2265000000000001</v>
      </c>
      <c r="AF703" s="16">
        <v>0.12790000000000001</v>
      </c>
      <c r="AG703" s="16">
        <v>77883.7</v>
      </c>
      <c r="AH703" s="16">
        <v>3.8150000000000003E-2</v>
      </c>
      <c r="AI703" s="16">
        <v>52</v>
      </c>
      <c r="AJ703" s="16">
        <v>72.5</v>
      </c>
      <c r="AK703" s="16">
        <v>-1.3153999999999999</v>
      </c>
      <c r="AL703" s="16">
        <v>-0.34210000000000002</v>
      </c>
      <c r="AM703" s="16">
        <v>-0.24129999999999999</v>
      </c>
      <c r="AN703" s="16">
        <v>-0.25359999999999999</v>
      </c>
      <c r="AO703" s="16">
        <v>-0.28510000000000002</v>
      </c>
      <c r="AP703" s="16">
        <v>-0.44850000000000001</v>
      </c>
      <c r="AQ703" s="16">
        <v>1.5530999999999999</v>
      </c>
      <c r="AR703" s="16">
        <f t="shared" si="51"/>
        <v>1</v>
      </c>
      <c r="AS703" s="5">
        <f t="shared" si="50"/>
        <v>7.4035199999999968E-2</v>
      </c>
    </row>
    <row r="704" spans="1:45" x14ac:dyDescent="0.25">
      <c r="A704" s="16" t="s">
        <v>407</v>
      </c>
      <c r="B704" s="16" t="s">
        <v>30</v>
      </c>
      <c r="C704" s="16" t="s">
        <v>240</v>
      </c>
      <c r="D704" s="16">
        <v>1995</v>
      </c>
      <c r="E704" s="16" t="s">
        <v>1374</v>
      </c>
      <c r="F704" s="16" t="s">
        <v>592</v>
      </c>
      <c r="G704" s="10">
        <v>1227.56</v>
      </c>
      <c r="H704" s="73">
        <v>7.112781</v>
      </c>
      <c r="I704" s="16" t="s">
        <v>6700</v>
      </c>
      <c r="J704" s="71">
        <v>6.7000000000000004E-2</v>
      </c>
      <c r="K704" s="71">
        <v>0.71799999999999997</v>
      </c>
      <c r="L704" s="16">
        <v>-0.5079477</v>
      </c>
      <c r="M704" s="16">
        <v>-0.42839529999999998</v>
      </c>
      <c r="N704" s="16">
        <v>0.35263470000000002</v>
      </c>
      <c r="O704" s="16">
        <v>-1.7392899999999999E-2</v>
      </c>
      <c r="P704" s="16">
        <v>-0.65489010000000003</v>
      </c>
      <c r="Q704" s="16">
        <v>-0.38776949999999999</v>
      </c>
      <c r="R704" s="16">
        <v>0.44450000000000001</v>
      </c>
      <c r="S704" s="16">
        <v>2.7000000000000001E-3</v>
      </c>
      <c r="T704" s="16">
        <v>8.0000000000000004E-4</v>
      </c>
      <c r="U704" s="16">
        <v>1.8483000000000001</v>
      </c>
      <c r="V704" s="16">
        <v>17.829999999999998</v>
      </c>
      <c r="W704" s="16">
        <v>1.94</v>
      </c>
      <c r="X704" s="16">
        <v>571.03099999999995</v>
      </c>
      <c r="Y704" s="16">
        <v>39.630800000000001</v>
      </c>
      <c r="Z704" s="16">
        <v>0.3639</v>
      </c>
      <c r="AA704" s="16">
        <v>0.16839970000000001</v>
      </c>
      <c r="AB704" s="16">
        <v>0.37</v>
      </c>
      <c r="AC704" s="16">
        <v>23.11</v>
      </c>
      <c r="AD704" s="16">
        <v>38.700000000000003</v>
      </c>
      <c r="AE704" s="16">
        <v>3.2892999999999999</v>
      </c>
      <c r="AF704" s="16">
        <v>0.29320000000000002</v>
      </c>
      <c r="AG704" s="16">
        <v>83654.399999999994</v>
      </c>
      <c r="AH704" s="16">
        <v>5.2650000000000002E-2</v>
      </c>
      <c r="AI704" s="16">
        <v>53.2</v>
      </c>
      <c r="AJ704" s="16">
        <v>73.900000000000006</v>
      </c>
      <c r="AK704" s="16">
        <v>-1.3325</v>
      </c>
      <c r="AL704" s="16">
        <v>-0.35020000000000001</v>
      </c>
      <c r="AM704" s="16">
        <v>-0.21779999999999999</v>
      </c>
      <c r="AN704" s="16">
        <v>-0.27079999999999999</v>
      </c>
      <c r="AO704" s="16">
        <v>-0.2823</v>
      </c>
      <c r="AP704" s="16">
        <v>-0.4456</v>
      </c>
      <c r="AQ704" s="16">
        <v>1.5530999999999999</v>
      </c>
      <c r="AR704" s="16">
        <f t="shared" si="51"/>
        <v>1</v>
      </c>
      <c r="AS704" s="5">
        <f t="shared" si="50"/>
        <v>5.8325599999999977E-2</v>
      </c>
    </row>
    <row r="705" spans="1:45" x14ac:dyDescent="0.25">
      <c r="A705" s="16" t="s">
        <v>407</v>
      </c>
      <c r="B705" s="16" t="s">
        <v>30</v>
      </c>
      <c r="C705" s="16" t="s">
        <v>240</v>
      </c>
      <c r="D705" s="16">
        <v>1996</v>
      </c>
      <c r="E705" s="16" t="s">
        <v>1368</v>
      </c>
      <c r="F705" s="16" t="s">
        <v>592</v>
      </c>
      <c r="G705" s="10">
        <v>1335.36</v>
      </c>
      <c r="H705" s="73">
        <v>7.1969580000000004</v>
      </c>
      <c r="I705" s="16" t="s">
        <v>6700</v>
      </c>
      <c r="J705" s="71">
        <v>-1.4E-2</v>
      </c>
      <c r="K705" s="71">
        <v>0.70799999999999996</v>
      </c>
      <c r="L705" s="16">
        <v>-0.39276719999999998</v>
      </c>
      <c r="M705" s="16">
        <v>-0.35938009999999998</v>
      </c>
      <c r="N705" s="16">
        <v>0.37291429999999998</v>
      </c>
      <c r="O705" s="16">
        <v>4.9527500000000002E-2</v>
      </c>
      <c r="P705" s="16">
        <v>-0.61595770000000005</v>
      </c>
      <c r="Q705" s="16">
        <v>-0.32435009999999997</v>
      </c>
      <c r="R705" s="16">
        <v>0.56510000000000005</v>
      </c>
      <c r="S705" s="16">
        <v>3.3E-3</v>
      </c>
      <c r="T705" s="16">
        <v>8.9999999999999998E-4</v>
      </c>
      <c r="U705" s="16">
        <v>1.8595999999999999</v>
      </c>
      <c r="V705" s="16">
        <v>18.641999999999999</v>
      </c>
      <c r="W705" s="16">
        <v>2.1280000000000001</v>
      </c>
      <c r="X705" s="16">
        <v>569.51099999999997</v>
      </c>
      <c r="Y705" s="16">
        <v>40.759399999999999</v>
      </c>
      <c r="Z705" s="16">
        <v>0.38669999999999999</v>
      </c>
      <c r="AA705" s="16">
        <v>0.16839970000000001</v>
      </c>
      <c r="AB705" s="16">
        <v>0.37</v>
      </c>
      <c r="AC705" s="16">
        <v>23.11</v>
      </c>
      <c r="AD705" s="16">
        <v>38.700000000000003</v>
      </c>
      <c r="AE705" s="16">
        <v>4.4032</v>
      </c>
      <c r="AF705" s="16">
        <v>0.54920000000000002</v>
      </c>
      <c r="AG705" s="16">
        <v>88722.4</v>
      </c>
      <c r="AH705" s="16">
        <v>5.2150000000000002E-2</v>
      </c>
      <c r="AI705" s="16">
        <v>54.3</v>
      </c>
      <c r="AJ705" s="16">
        <v>75.2</v>
      </c>
      <c r="AK705" s="16">
        <v>-1.2944</v>
      </c>
      <c r="AL705" s="16">
        <v>-0.25109999999999999</v>
      </c>
      <c r="AM705" s="16">
        <v>-0.24829999999999999</v>
      </c>
      <c r="AN705" s="16">
        <v>-0.1671</v>
      </c>
      <c r="AO705" s="16">
        <v>-0.13519999999999999</v>
      </c>
      <c r="AP705" s="16">
        <v>-0.43149999999999999</v>
      </c>
      <c r="AQ705" s="16">
        <v>1.5530999999999999</v>
      </c>
      <c r="AR705" s="16">
        <f t="shared" si="51"/>
        <v>1</v>
      </c>
      <c r="AS705" s="5">
        <f t="shared" si="50"/>
        <v>0.11518050000000002</v>
      </c>
    </row>
    <row r="706" spans="1:45" x14ac:dyDescent="0.25">
      <c r="A706" s="16" t="s">
        <v>407</v>
      </c>
      <c r="B706" s="16" t="s">
        <v>30</v>
      </c>
      <c r="C706" s="16" t="s">
        <v>240</v>
      </c>
      <c r="D706" s="16">
        <v>1997</v>
      </c>
      <c r="E706" s="16" t="s">
        <v>1357</v>
      </c>
      <c r="F706" s="16" t="s">
        <v>592</v>
      </c>
      <c r="G706" s="10">
        <v>1443.77</v>
      </c>
      <c r="H706" s="73">
        <v>7.2750159999999999</v>
      </c>
      <c r="I706" s="16" t="s">
        <v>6700</v>
      </c>
      <c r="J706" s="71">
        <v>1.2999999999999999E-2</v>
      </c>
      <c r="K706" s="71">
        <v>0.71699999999999997</v>
      </c>
      <c r="L706" s="16">
        <v>-0.33174389999999998</v>
      </c>
      <c r="M706" s="16">
        <v>-0.31627149999999998</v>
      </c>
      <c r="N706" s="16">
        <v>0.39629969999999998</v>
      </c>
      <c r="O706" s="16">
        <v>9.4964499999999993E-2</v>
      </c>
      <c r="P706" s="16">
        <v>-0.57517320000000005</v>
      </c>
      <c r="Q706" s="16">
        <v>-0.34315960000000001</v>
      </c>
      <c r="R706" s="16">
        <v>0.64100000000000001</v>
      </c>
      <c r="S706" s="16">
        <v>3.5000000000000001E-3</v>
      </c>
      <c r="T706" s="16">
        <v>1E-3</v>
      </c>
      <c r="U706" s="16">
        <v>1.9209000000000001</v>
      </c>
      <c r="V706" s="16">
        <v>19.454000000000001</v>
      </c>
      <c r="W706" s="16">
        <v>2.3159999999999998</v>
      </c>
      <c r="X706" s="16">
        <v>567.654</v>
      </c>
      <c r="Y706" s="16">
        <v>41.887900000000002</v>
      </c>
      <c r="Z706" s="16">
        <v>0.39729999999999999</v>
      </c>
      <c r="AA706" s="16">
        <v>0.164516</v>
      </c>
      <c r="AB706" s="16">
        <v>0.37</v>
      </c>
      <c r="AC706" s="16">
        <v>23.11</v>
      </c>
      <c r="AD706" s="16">
        <v>38.799999999999997</v>
      </c>
      <c r="AE706" s="16">
        <v>5.5933999999999999</v>
      </c>
      <c r="AF706" s="16">
        <v>1.0527</v>
      </c>
      <c r="AG706" s="16">
        <v>92343</v>
      </c>
      <c r="AH706" s="16">
        <v>5.3650000000000003E-2</v>
      </c>
      <c r="AI706" s="16">
        <v>55.4</v>
      </c>
      <c r="AJ706" s="16">
        <v>76.5</v>
      </c>
      <c r="AK706" s="16">
        <v>-1.3295999999999999</v>
      </c>
      <c r="AL706" s="16">
        <v>-0.25140000000000001</v>
      </c>
      <c r="AM706" s="16">
        <v>-0.17660000000000001</v>
      </c>
      <c r="AN706" s="16">
        <v>-0.3014</v>
      </c>
      <c r="AO706" s="16">
        <v>-0.1991</v>
      </c>
      <c r="AP706" s="16">
        <v>-0.39290000000000003</v>
      </c>
      <c r="AQ706" s="16">
        <v>1.5530999999999999</v>
      </c>
      <c r="AR706" s="16">
        <f t="shared" si="51"/>
        <v>1</v>
      </c>
      <c r="AS706" s="5">
        <f t="shared" si="50"/>
        <v>6.1023300000000003E-2</v>
      </c>
    </row>
    <row r="707" spans="1:45" x14ac:dyDescent="0.25">
      <c r="A707" s="16" t="s">
        <v>407</v>
      </c>
      <c r="B707" s="16" t="s">
        <v>30</v>
      </c>
      <c r="C707" s="16" t="s">
        <v>240</v>
      </c>
      <c r="D707" s="16">
        <v>1998</v>
      </c>
      <c r="E707" s="16" t="s">
        <v>1377</v>
      </c>
      <c r="F707" s="16" t="s">
        <v>592</v>
      </c>
      <c r="G707" s="10">
        <v>1542.06</v>
      </c>
      <c r="H707" s="73">
        <v>7.3408769999999999</v>
      </c>
      <c r="I707" s="16" t="s">
        <v>6700</v>
      </c>
      <c r="J707" s="71">
        <v>-5.2999999999999999E-2</v>
      </c>
      <c r="K707" s="71">
        <v>0.68</v>
      </c>
      <c r="L707" s="16">
        <v>-0.30294009999999999</v>
      </c>
      <c r="M707" s="16">
        <v>-0.29870799999999997</v>
      </c>
      <c r="N707" s="16">
        <v>0.4137325</v>
      </c>
      <c r="O707" s="16">
        <v>9.8971799999999999E-2</v>
      </c>
      <c r="P707" s="16">
        <v>-0.53298540000000005</v>
      </c>
      <c r="Q707" s="16">
        <v>-0.36195430000000001</v>
      </c>
      <c r="R707" s="16">
        <v>0.64929999999999999</v>
      </c>
      <c r="S707" s="16">
        <v>6.7000000000000002E-3</v>
      </c>
      <c r="T707" s="16">
        <v>1.1000000000000001E-3</v>
      </c>
      <c r="U707" s="16">
        <v>1.8511</v>
      </c>
      <c r="V707" s="16">
        <v>20.265999999999998</v>
      </c>
      <c r="W707" s="16">
        <v>2.504</v>
      </c>
      <c r="X707" s="16">
        <v>567.02499999999998</v>
      </c>
      <c r="Y707" s="16">
        <v>43.016500000000001</v>
      </c>
      <c r="Z707" s="16">
        <v>0.39279999999999998</v>
      </c>
      <c r="AA707" s="16">
        <v>0.1994698</v>
      </c>
      <c r="AB707" s="16">
        <v>0.37</v>
      </c>
      <c r="AC707" s="16">
        <v>23.11</v>
      </c>
      <c r="AD707" s="16">
        <v>37.9</v>
      </c>
      <c r="AE707" s="16">
        <v>6.9095000000000004</v>
      </c>
      <c r="AF707" s="16">
        <v>1.8861000000000001</v>
      </c>
      <c r="AG707" s="16">
        <v>94006.5</v>
      </c>
      <c r="AH707" s="16">
        <v>5.305E-2</v>
      </c>
      <c r="AI707" s="16">
        <v>56.6</v>
      </c>
      <c r="AJ707" s="16">
        <v>77.8</v>
      </c>
      <c r="AK707" s="16">
        <v>-1.3649</v>
      </c>
      <c r="AL707" s="16">
        <v>-0.25159999999999999</v>
      </c>
      <c r="AM707" s="16">
        <v>-0.10489999999999999</v>
      </c>
      <c r="AN707" s="16">
        <v>-0.43559999999999999</v>
      </c>
      <c r="AO707" s="16">
        <v>-0.26300000000000001</v>
      </c>
      <c r="AP707" s="16">
        <v>-0.3543</v>
      </c>
      <c r="AQ707" s="16">
        <v>1.5530999999999999</v>
      </c>
      <c r="AR707" s="16">
        <f t="shared" si="51"/>
        <v>1</v>
      </c>
      <c r="AS707" s="5">
        <f t="shared" si="50"/>
        <v>2.8803799999999991E-2</v>
      </c>
    </row>
    <row r="708" spans="1:45" x14ac:dyDescent="0.25">
      <c r="A708" s="16" t="s">
        <v>407</v>
      </c>
      <c r="B708" s="16" t="s">
        <v>30</v>
      </c>
      <c r="C708" s="16" t="s">
        <v>240</v>
      </c>
      <c r="D708" s="16">
        <v>1999</v>
      </c>
      <c r="E708" s="16" t="s">
        <v>1352</v>
      </c>
      <c r="F708" s="16" t="s">
        <v>592</v>
      </c>
      <c r="G708" s="10">
        <v>1645.99</v>
      </c>
      <c r="H708" s="73">
        <v>7.4060959999999998</v>
      </c>
      <c r="I708" s="16" t="s">
        <v>6700</v>
      </c>
      <c r="J708" s="71">
        <v>5.0000000000000001E-3</v>
      </c>
      <c r="K708" s="71">
        <v>0.68300000000000005</v>
      </c>
      <c r="L708" s="16">
        <v>-0.20382539999999999</v>
      </c>
      <c r="M708" s="16">
        <v>-0.2392272</v>
      </c>
      <c r="N708" s="16">
        <v>0.45024049999999999</v>
      </c>
      <c r="O708" s="16">
        <v>0.16772319999999999</v>
      </c>
      <c r="P708" s="16">
        <v>-0.48283300000000001</v>
      </c>
      <c r="Q708" s="16">
        <v>-0.35739929999999998</v>
      </c>
      <c r="R708" s="16">
        <v>0.75280000000000002</v>
      </c>
      <c r="S708" s="16">
        <v>7.0000000000000001E-3</v>
      </c>
      <c r="T708" s="16">
        <v>1.2999999999999999E-3</v>
      </c>
      <c r="U708" s="16">
        <v>1.8958999999999999</v>
      </c>
      <c r="V708" s="16">
        <v>21.077999999999999</v>
      </c>
      <c r="W708" s="16">
        <v>2.6920000000000002</v>
      </c>
      <c r="X708" s="16">
        <v>567.49699999999996</v>
      </c>
      <c r="Y708" s="16">
        <v>44.145000000000003</v>
      </c>
      <c r="Z708" s="16">
        <v>0.40810000000000002</v>
      </c>
      <c r="AA708" s="16">
        <v>0.1528648</v>
      </c>
      <c r="AB708" s="16">
        <v>0.37</v>
      </c>
      <c r="AC708" s="16">
        <v>23.11</v>
      </c>
      <c r="AD708" s="16">
        <v>39.1</v>
      </c>
      <c r="AE708" s="16">
        <v>8.5406999999999993</v>
      </c>
      <c r="AF708" s="16">
        <v>3.4013</v>
      </c>
      <c r="AG708" s="16">
        <v>98977.600000000006</v>
      </c>
      <c r="AH708" s="16">
        <v>5.4449999999999998E-2</v>
      </c>
      <c r="AI708" s="16">
        <v>57.7</v>
      </c>
      <c r="AJ708" s="16">
        <v>79.099999999999994</v>
      </c>
      <c r="AK708" s="16">
        <v>-1.3251999999999999</v>
      </c>
      <c r="AL708" s="16">
        <v>-0.24610000000000001</v>
      </c>
      <c r="AM708" s="16">
        <v>-9.6299999999999997E-2</v>
      </c>
      <c r="AN708" s="16">
        <v>-0.35539999999999999</v>
      </c>
      <c r="AO708" s="16">
        <v>-0.29509999999999997</v>
      </c>
      <c r="AP708" s="16">
        <v>-0.41860000000000003</v>
      </c>
      <c r="AQ708" s="16">
        <v>1.5530999999999999</v>
      </c>
      <c r="AR708" s="16">
        <f t="shared" si="51"/>
        <v>1</v>
      </c>
      <c r="AS708" s="5">
        <f t="shared" ref="AS708:AS771" si="52">IF(D708=1985, 0, L708-L707)</f>
        <v>9.91147E-2</v>
      </c>
    </row>
    <row r="709" spans="1:45" x14ac:dyDescent="0.25">
      <c r="A709" s="16" t="s">
        <v>407</v>
      </c>
      <c r="B709" s="16" t="s">
        <v>30</v>
      </c>
      <c r="C709" s="16" t="s">
        <v>240</v>
      </c>
      <c r="D709" s="16">
        <v>2000</v>
      </c>
      <c r="E709" s="16" t="s">
        <v>1376</v>
      </c>
      <c r="F709" s="16" t="s">
        <v>592</v>
      </c>
      <c r="G709" s="10">
        <v>1771.74</v>
      </c>
      <c r="H709" s="73">
        <v>7.4797180000000001</v>
      </c>
      <c r="I709" s="16">
        <v>1262645000</v>
      </c>
      <c r="J709" s="71">
        <v>1.2E-2</v>
      </c>
      <c r="K709" s="71">
        <v>0.69099999999999995</v>
      </c>
      <c r="L709" s="16">
        <v>-6.4285400000000006E-2</v>
      </c>
      <c r="M709" s="16">
        <v>-0.13740550000000001</v>
      </c>
      <c r="N709" s="16">
        <v>0.49015049999999999</v>
      </c>
      <c r="O709" s="16">
        <v>0.25374029999999997</v>
      </c>
      <c r="P709" s="16">
        <v>-0.4056477</v>
      </c>
      <c r="Q709" s="16">
        <v>-0.35282740000000001</v>
      </c>
      <c r="R709" s="16">
        <v>0.89770000000000005</v>
      </c>
      <c r="S709" s="16">
        <v>7.1000000000000004E-3</v>
      </c>
      <c r="T709" s="16">
        <v>3.7000000000000002E-3</v>
      </c>
      <c r="U709" s="16">
        <v>1.9350000000000001</v>
      </c>
      <c r="V709" s="16">
        <v>21.89</v>
      </c>
      <c r="W709" s="16">
        <v>2.88</v>
      </c>
      <c r="X709" s="16">
        <v>568.596</v>
      </c>
      <c r="Y709" s="16">
        <v>45.273600000000002</v>
      </c>
      <c r="Z709" s="16">
        <v>0.44140000000000001</v>
      </c>
      <c r="AA709" s="16">
        <v>0.15441820000000001</v>
      </c>
      <c r="AB709" s="16">
        <v>0.37</v>
      </c>
      <c r="AC709" s="16">
        <v>23.11</v>
      </c>
      <c r="AD709" s="16">
        <v>39.06</v>
      </c>
      <c r="AE709" s="16">
        <v>11.311</v>
      </c>
      <c r="AF709" s="16">
        <v>6.6586999999999996</v>
      </c>
      <c r="AG709" s="16">
        <v>107422</v>
      </c>
      <c r="AH709" s="16">
        <v>7.0749999999999993E-2</v>
      </c>
      <c r="AI709" s="16">
        <v>58.8</v>
      </c>
      <c r="AJ709" s="16">
        <v>80.3</v>
      </c>
      <c r="AK709" s="16">
        <v>-1.2855000000000001</v>
      </c>
      <c r="AL709" s="16">
        <v>-0.24049999999999999</v>
      </c>
      <c r="AM709" s="16">
        <v>-8.7599999999999997E-2</v>
      </c>
      <c r="AN709" s="16">
        <v>-0.2752</v>
      </c>
      <c r="AO709" s="16">
        <v>-0.32729999999999998</v>
      </c>
      <c r="AP709" s="16">
        <v>-0.4829</v>
      </c>
      <c r="AQ709" s="16">
        <v>1.5530999999999999</v>
      </c>
      <c r="AR709" s="16">
        <f t="shared" ref="AR709:AR772" si="53">IF(OR(AND(I709&lt;&gt;"", I709&gt;=10000000, AQ709&lt;=32.5), AND(A709="Middle East &amp; North Africa", I709&lt;&gt;"", I709&gt;=9000000, AQ709&lt;&gt;"", AQ709&lt;=32.5)), 0, 1)</f>
        <v>0</v>
      </c>
      <c r="AS709" s="5">
        <f t="shared" si="52"/>
        <v>0.13954</v>
      </c>
    </row>
    <row r="710" spans="1:45" x14ac:dyDescent="0.25">
      <c r="A710" s="16" t="s">
        <v>407</v>
      </c>
      <c r="B710" s="16" t="s">
        <v>30</v>
      </c>
      <c r="C710" s="16" t="s">
        <v>240</v>
      </c>
      <c r="D710" s="16">
        <v>2001</v>
      </c>
      <c r="E710" s="16" t="s">
        <v>1356</v>
      </c>
      <c r="F710" s="16" t="s">
        <v>592</v>
      </c>
      <c r="G710" s="10">
        <v>1905.61</v>
      </c>
      <c r="H710" s="73">
        <v>7.5525580000000003</v>
      </c>
      <c r="I710" s="16">
        <v>1271850000</v>
      </c>
      <c r="J710" s="71">
        <v>2.5999999999999999E-2</v>
      </c>
      <c r="K710" s="71">
        <v>0.71</v>
      </c>
      <c r="L710" s="16">
        <v>-8.0618200000000001E-2</v>
      </c>
      <c r="M710" s="16">
        <v>-9.6381499999999995E-2</v>
      </c>
      <c r="N710" s="16">
        <v>0.49587130000000001</v>
      </c>
      <c r="O710" s="16">
        <v>0.16897229999999999</v>
      </c>
      <c r="P710" s="16">
        <v>-0.32984180000000002</v>
      </c>
      <c r="Q710" s="16">
        <v>-0.42909730000000001</v>
      </c>
      <c r="R710" s="16">
        <v>0.94540000000000002</v>
      </c>
      <c r="S710" s="16">
        <v>8.6E-3</v>
      </c>
      <c r="T710" s="16">
        <v>4.7000000000000002E-3</v>
      </c>
      <c r="U710" s="16">
        <v>1.9397</v>
      </c>
      <c r="V710" s="16">
        <v>22.052</v>
      </c>
      <c r="W710" s="16">
        <v>2.8359999999999999</v>
      </c>
      <c r="X710" s="16">
        <v>569.28499999999997</v>
      </c>
      <c r="Y710" s="16">
        <v>46.402099999999997</v>
      </c>
      <c r="Z710" s="16">
        <v>0.38169999999999998</v>
      </c>
      <c r="AA710" s="16">
        <v>0.147039</v>
      </c>
      <c r="AB710" s="16">
        <v>0.37</v>
      </c>
      <c r="AC710" s="16">
        <v>23.11</v>
      </c>
      <c r="AD710" s="16">
        <v>39.25</v>
      </c>
      <c r="AE710" s="16">
        <v>14.004899999999999</v>
      </c>
      <c r="AF710" s="16">
        <v>11.2447</v>
      </c>
      <c r="AG710" s="16">
        <v>116499</v>
      </c>
      <c r="AH710" s="16">
        <v>7.1999999999999995E-2</v>
      </c>
      <c r="AI710" s="16">
        <v>60</v>
      </c>
      <c r="AJ710" s="16">
        <v>81.599999999999994</v>
      </c>
      <c r="AK710" s="16">
        <v>-1.4285000000000001</v>
      </c>
      <c r="AL710" s="16">
        <v>-0.4471</v>
      </c>
      <c r="AM710" s="16">
        <v>-6.9500000000000006E-2</v>
      </c>
      <c r="AN710" s="16">
        <v>-0.31830000000000003</v>
      </c>
      <c r="AO710" s="16">
        <v>-0.4289</v>
      </c>
      <c r="AP710" s="16">
        <v>-0.44890000000000002</v>
      </c>
      <c r="AQ710" s="16">
        <v>1.5530999999999999</v>
      </c>
      <c r="AR710" s="16">
        <f t="shared" si="53"/>
        <v>0</v>
      </c>
      <c r="AS710" s="5">
        <f t="shared" si="52"/>
        <v>-1.6332799999999995E-2</v>
      </c>
    </row>
    <row r="711" spans="1:45" x14ac:dyDescent="0.25">
      <c r="A711" s="16" t="s">
        <v>407</v>
      </c>
      <c r="B711" s="16" t="s">
        <v>30</v>
      </c>
      <c r="C711" s="16" t="s">
        <v>240</v>
      </c>
      <c r="D711" s="16">
        <v>2002</v>
      </c>
      <c r="E711" s="16" t="s">
        <v>1365</v>
      </c>
      <c r="F711" s="16" t="s">
        <v>592</v>
      </c>
      <c r="G711" s="10">
        <v>2065.7199999999998</v>
      </c>
      <c r="H711" s="73">
        <v>7.6332339999999999</v>
      </c>
      <c r="I711" s="16">
        <v>1280400000</v>
      </c>
      <c r="J711" s="71">
        <v>5.8999999999999997E-2</v>
      </c>
      <c r="K711" s="71">
        <v>0.753</v>
      </c>
      <c r="L711" s="16">
        <v>-4.7401600000000002E-2</v>
      </c>
      <c r="M711" s="16">
        <v>-2.2352199999999999E-2</v>
      </c>
      <c r="N711" s="16">
        <v>0.50251199999999996</v>
      </c>
      <c r="O711" s="16">
        <v>0.1636407</v>
      </c>
      <c r="P711" s="16">
        <v>-0.25815070000000001</v>
      </c>
      <c r="Q711" s="16">
        <v>-0.50536930000000002</v>
      </c>
      <c r="R711" s="16">
        <v>1.0641</v>
      </c>
      <c r="S711" s="16">
        <v>1.0800000000000001E-2</v>
      </c>
      <c r="T711" s="16">
        <v>4.7999999999999996E-3</v>
      </c>
      <c r="U711" s="16">
        <v>1.9443999999999999</v>
      </c>
      <c r="V711" s="16">
        <v>22.213999999999999</v>
      </c>
      <c r="W711" s="16">
        <v>2.7919999999999998</v>
      </c>
      <c r="X711" s="16">
        <v>570.11900000000003</v>
      </c>
      <c r="Y711" s="16">
        <v>47.530700000000003</v>
      </c>
      <c r="Z711" s="16">
        <v>0.36449999999999999</v>
      </c>
      <c r="AA711" s="16">
        <v>0.1396599</v>
      </c>
      <c r="AB711" s="16">
        <v>0.37</v>
      </c>
      <c r="AC711" s="16">
        <v>23.11</v>
      </c>
      <c r="AD711" s="16">
        <v>39.44</v>
      </c>
      <c r="AE711" s="16">
        <v>16.5381</v>
      </c>
      <c r="AF711" s="16">
        <v>15.9038</v>
      </c>
      <c r="AG711" s="16">
        <v>129259</v>
      </c>
      <c r="AH711" s="16">
        <v>6.6100000000000006E-2</v>
      </c>
      <c r="AI711" s="16">
        <v>61.2</v>
      </c>
      <c r="AJ711" s="16">
        <v>82.8</v>
      </c>
      <c r="AK711" s="16">
        <v>-1.5716000000000001</v>
      </c>
      <c r="AL711" s="16">
        <v>-0.65369999999999995</v>
      </c>
      <c r="AM711" s="16">
        <v>-5.1400000000000001E-2</v>
      </c>
      <c r="AN711" s="16">
        <v>-0.36130000000000001</v>
      </c>
      <c r="AO711" s="16">
        <v>-0.53059999999999996</v>
      </c>
      <c r="AP711" s="16">
        <v>-0.4148</v>
      </c>
      <c r="AQ711" s="16">
        <v>1.5530999999999999</v>
      </c>
      <c r="AR711" s="16">
        <f t="shared" si="53"/>
        <v>0</v>
      </c>
      <c r="AS711" s="5">
        <f t="shared" si="52"/>
        <v>3.3216599999999999E-2</v>
      </c>
    </row>
    <row r="712" spans="1:45" x14ac:dyDescent="0.25">
      <c r="A712" s="16" t="s">
        <v>407</v>
      </c>
      <c r="B712" s="16" t="s">
        <v>30</v>
      </c>
      <c r="C712" s="16" t="s">
        <v>240</v>
      </c>
      <c r="D712" s="16">
        <v>2003</v>
      </c>
      <c r="E712" s="16" t="s">
        <v>1362</v>
      </c>
      <c r="F712" s="16" t="s">
        <v>592</v>
      </c>
      <c r="G712" s="10">
        <v>2258.91</v>
      </c>
      <c r="H712" s="73">
        <v>7.722639</v>
      </c>
      <c r="I712" s="16">
        <v>1288400000</v>
      </c>
      <c r="J712" s="71">
        <v>4.2000000000000003E-2</v>
      </c>
      <c r="K712" s="71">
        <v>0.78500000000000003</v>
      </c>
      <c r="L712" s="16">
        <v>8.9144899999999999E-2</v>
      </c>
      <c r="M712" s="16">
        <v>3.0818000000000002E-2</v>
      </c>
      <c r="N712" s="16">
        <v>0.5108393</v>
      </c>
      <c r="O712" s="16">
        <v>0.27044960000000001</v>
      </c>
      <c r="P712" s="16">
        <v>-0.1682149</v>
      </c>
      <c r="Q712" s="16">
        <v>-0.46224690000000002</v>
      </c>
      <c r="R712" s="16">
        <v>1.1274</v>
      </c>
      <c r="S712" s="16">
        <v>1.4E-2</v>
      </c>
      <c r="T712" s="16">
        <v>5.4999999999999997E-3</v>
      </c>
      <c r="U712" s="16">
        <v>1.9491000000000001</v>
      </c>
      <c r="V712" s="16">
        <v>22.376000000000001</v>
      </c>
      <c r="W712" s="16">
        <v>2.7480000000000002</v>
      </c>
      <c r="X712" s="16">
        <v>571.21600000000001</v>
      </c>
      <c r="Y712" s="16">
        <v>48.659199999999998</v>
      </c>
      <c r="Z712" s="16">
        <v>0.4073</v>
      </c>
      <c r="AA712" s="16">
        <v>0.1322807</v>
      </c>
      <c r="AB712" s="16">
        <v>0.37</v>
      </c>
      <c r="AC712" s="16">
        <v>23.11</v>
      </c>
      <c r="AD712" s="16">
        <v>39.630000000000003</v>
      </c>
      <c r="AE712" s="16">
        <v>20.1677</v>
      </c>
      <c r="AF712" s="16">
        <v>20.720800000000001</v>
      </c>
      <c r="AG712" s="16">
        <v>148385</v>
      </c>
      <c r="AH712" s="16">
        <v>6.1199999999999997E-2</v>
      </c>
      <c r="AI712" s="16">
        <v>62.4</v>
      </c>
      <c r="AJ712" s="16">
        <v>84</v>
      </c>
      <c r="AK712" s="16">
        <v>-1.5407999999999999</v>
      </c>
      <c r="AL712" s="16">
        <v>-0.4078</v>
      </c>
      <c r="AM712" s="16">
        <v>-3.8199999999999998E-2</v>
      </c>
      <c r="AN712" s="16">
        <v>-0.56840000000000002</v>
      </c>
      <c r="AO712" s="16">
        <v>-0.33689999999999998</v>
      </c>
      <c r="AP712" s="16">
        <v>-0.46700000000000003</v>
      </c>
      <c r="AQ712" s="16">
        <v>1.5530999999999999</v>
      </c>
      <c r="AR712" s="16">
        <f t="shared" si="53"/>
        <v>0</v>
      </c>
      <c r="AS712" s="5">
        <f t="shared" si="52"/>
        <v>0.13654650000000002</v>
      </c>
    </row>
    <row r="713" spans="1:45" x14ac:dyDescent="0.25">
      <c r="A713" s="16" t="s">
        <v>407</v>
      </c>
      <c r="B713" s="16" t="s">
        <v>30</v>
      </c>
      <c r="C713" s="16" t="s">
        <v>240</v>
      </c>
      <c r="D713" s="16">
        <v>2004</v>
      </c>
      <c r="E713" s="16" t="s">
        <v>1364</v>
      </c>
      <c r="F713" s="16" t="s">
        <v>592</v>
      </c>
      <c r="G713" s="10">
        <v>2472.59</v>
      </c>
      <c r="H713" s="73">
        <v>7.8130199999999999</v>
      </c>
      <c r="I713" s="16">
        <v>1296075000</v>
      </c>
      <c r="J713" s="71">
        <v>4.5999999999999999E-2</v>
      </c>
      <c r="K713" s="71">
        <v>0.82199999999999995</v>
      </c>
      <c r="L713" s="16">
        <v>0.32457970000000003</v>
      </c>
      <c r="M713" s="16">
        <v>0.12052839999999999</v>
      </c>
      <c r="N713" s="16">
        <v>0.51176529999999998</v>
      </c>
      <c r="O713" s="16">
        <v>0.55381780000000003</v>
      </c>
      <c r="P713" s="16">
        <v>-7.0737700000000001E-2</v>
      </c>
      <c r="Q713" s="16">
        <v>-0.41654249999999998</v>
      </c>
      <c r="R713" s="16">
        <v>1.2235</v>
      </c>
      <c r="S713" s="16">
        <v>1.72E-2</v>
      </c>
      <c r="T713" s="16">
        <v>8.2000000000000007E-3</v>
      </c>
      <c r="U713" s="16">
        <v>1.9538</v>
      </c>
      <c r="V713" s="16">
        <v>22.538</v>
      </c>
      <c r="W713" s="16">
        <v>2.7040000000000002</v>
      </c>
      <c r="X713" s="16">
        <v>571.154</v>
      </c>
      <c r="Y713" s="16">
        <v>57.899000000000001</v>
      </c>
      <c r="Z713" s="16">
        <v>0.4511</v>
      </c>
      <c r="AA713" s="16">
        <v>0.1249016</v>
      </c>
      <c r="AB713" s="16">
        <v>0.37</v>
      </c>
      <c r="AC713" s="16">
        <v>23.11</v>
      </c>
      <c r="AD713" s="16">
        <v>39.82</v>
      </c>
      <c r="AE713" s="16">
        <v>23.790600000000001</v>
      </c>
      <c r="AF713" s="16">
        <v>25.550999999999998</v>
      </c>
      <c r="AG713" s="16">
        <v>170116</v>
      </c>
      <c r="AH713" s="16">
        <v>6.9199999999999998E-2</v>
      </c>
      <c r="AI713" s="16">
        <v>63.7</v>
      </c>
      <c r="AJ713" s="16">
        <v>85.2</v>
      </c>
      <c r="AK713" s="16">
        <v>-1.4551000000000001</v>
      </c>
      <c r="AL713" s="16">
        <v>-0.55600000000000005</v>
      </c>
      <c r="AM713" s="16">
        <v>1E-4</v>
      </c>
      <c r="AN713" s="16">
        <v>-0.3609</v>
      </c>
      <c r="AO713" s="16">
        <v>-0.27789999999999998</v>
      </c>
      <c r="AP713" s="16">
        <v>-0.43409999999999999</v>
      </c>
      <c r="AQ713" s="16">
        <v>1.5530999999999999</v>
      </c>
      <c r="AR713" s="16">
        <f t="shared" si="53"/>
        <v>0</v>
      </c>
      <c r="AS713" s="5">
        <f t="shared" si="52"/>
        <v>0.23543480000000003</v>
      </c>
    </row>
    <row r="714" spans="1:45" x14ac:dyDescent="0.25">
      <c r="A714" s="16" t="s">
        <v>407</v>
      </c>
      <c r="B714" s="16" t="s">
        <v>30</v>
      </c>
      <c r="C714" s="16" t="s">
        <v>240</v>
      </c>
      <c r="D714" s="16">
        <v>2005</v>
      </c>
      <c r="E714" s="16" t="s">
        <v>1360</v>
      </c>
      <c r="F714" s="16" t="s">
        <v>592</v>
      </c>
      <c r="G714" s="10">
        <v>2738.21</v>
      </c>
      <c r="H714" s="73">
        <v>7.9150580000000001</v>
      </c>
      <c r="I714" s="16">
        <v>1303720000</v>
      </c>
      <c r="J714" s="71">
        <v>3.1E-2</v>
      </c>
      <c r="K714" s="71">
        <v>0.84799999999999998</v>
      </c>
      <c r="L714" s="16">
        <v>0.3277159</v>
      </c>
      <c r="M714" s="16">
        <v>0.2282614</v>
      </c>
      <c r="N714" s="16">
        <v>0.52043010000000001</v>
      </c>
      <c r="O714" s="16">
        <v>0.39032610000000001</v>
      </c>
      <c r="P714" s="16">
        <v>2.45942E-2</v>
      </c>
      <c r="Q714" s="16">
        <v>-0.4539531</v>
      </c>
      <c r="R714" s="16">
        <v>1.3179000000000001</v>
      </c>
      <c r="S714" s="16">
        <v>2.2700000000000001E-2</v>
      </c>
      <c r="T714" s="16">
        <v>1.2E-2</v>
      </c>
      <c r="U714" s="16">
        <v>1.9584999999999999</v>
      </c>
      <c r="V714" s="16">
        <v>22.7</v>
      </c>
      <c r="W714" s="16">
        <v>2.66</v>
      </c>
      <c r="X714" s="16">
        <v>572.30499999999995</v>
      </c>
      <c r="Y714" s="16">
        <v>52.621099999999998</v>
      </c>
      <c r="Z714" s="16">
        <v>0.42309999999999998</v>
      </c>
      <c r="AA714" s="16">
        <v>0.1175225</v>
      </c>
      <c r="AB714" s="16">
        <v>0.37</v>
      </c>
      <c r="AC714" s="16">
        <v>23.11</v>
      </c>
      <c r="AD714" s="16">
        <v>40.01</v>
      </c>
      <c r="AE714" s="16">
        <v>26.585599999999999</v>
      </c>
      <c r="AF714" s="16">
        <v>29.8447</v>
      </c>
      <c r="AG714" s="16">
        <v>191950</v>
      </c>
      <c r="AH714" s="16">
        <v>0.1046</v>
      </c>
      <c r="AI714" s="16">
        <v>64.900000000000006</v>
      </c>
      <c r="AJ714" s="16">
        <v>86.3</v>
      </c>
      <c r="AK714" s="16">
        <v>-1.4958</v>
      </c>
      <c r="AL714" s="16">
        <v>-0.63480000000000003</v>
      </c>
      <c r="AM714" s="16">
        <v>-9.0700000000000003E-2</v>
      </c>
      <c r="AN714" s="16">
        <v>-0.47639999999999999</v>
      </c>
      <c r="AO714" s="16">
        <v>-0.1288</v>
      </c>
      <c r="AP714" s="16">
        <v>-0.48570000000000002</v>
      </c>
      <c r="AQ714" s="16">
        <v>1.5530999999999999</v>
      </c>
      <c r="AR714" s="16">
        <f t="shared" si="53"/>
        <v>0</v>
      </c>
      <c r="AS714" s="5">
        <f t="shared" si="52"/>
        <v>3.1361999999999779E-3</v>
      </c>
    </row>
    <row r="715" spans="1:45" x14ac:dyDescent="0.25">
      <c r="A715" s="16" t="s">
        <v>407</v>
      </c>
      <c r="B715" s="16" t="s">
        <v>30</v>
      </c>
      <c r="C715" s="16" t="s">
        <v>240</v>
      </c>
      <c r="D715" s="16">
        <v>2006</v>
      </c>
      <c r="E715" s="16" t="s">
        <v>1353</v>
      </c>
      <c r="F715" s="16" t="s">
        <v>592</v>
      </c>
      <c r="G715" s="10">
        <v>3069.3</v>
      </c>
      <c r="H715" s="73">
        <v>8.0292060000000003</v>
      </c>
      <c r="I715" s="16">
        <v>1311020000</v>
      </c>
      <c r="J715" s="71">
        <v>5.8000000000000003E-2</v>
      </c>
      <c r="K715" s="71">
        <v>0.89800000000000002</v>
      </c>
      <c r="L715" s="16">
        <v>0.37457980000000002</v>
      </c>
      <c r="M715" s="16">
        <v>0.29747010000000002</v>
      </c>
      <c r="N715" s="16">
        <v>0.48384480000000002</v>
      </c>
      <c r="O715" s="16">
        <v>0.40750259999999999</v>
      </c>
      <c r="P715" s="16">
        <v>9.3044000000000002E-2</v>
      </c>
      <c r="Q715" s="16">
        <v>-0.4694798</v>
      </c>
      <c r="R715" s="16">
        <v>1.3796999999999999</v>
      </c>
      <c r="S715" s="16">
        <v>2.7400000000000001E-2</v>
      </c>
      <c r="T715" s="16">
        <v>1.3899999999999999E-2</v>
      </c>
      <c r="U715" s="16">
        <v>1.9632000000000001</v>
      </c>
      <c r="V715" s="16">
        <v>21.908000000000001</v>
      </c>
      <c r="W715" s="16">
        <v>2.6139999999999999</v>
      </c>
      <c r="X715" s="16">
        <v>569.59500000000003</v>
      </c>
      <c r="Y715" s="16">
        <v>44.799799999999998</v>
      </c>
      <c r="Z715" s="16">
        <v>0.52100000000000002</v>
      </c>
      <c r="AA715" s="16">
        <v>0.1097549</v>
      </c>
      <c r="AB715" s="16">
        <v>0.37</v>
      </c>
      <c r="AC715" s="16">
        <v>23.11</v>
      </c>
      <c r="AD715" s="16">
        <v>40.21</v>
      </c>
      <c r="AE715" s="16">
        <v>27.7334</v>
      </c>
      <c r="AF715" s="16">
        <v>34.7667</v>
      </c>
      <c r="AG715" s="16">
        <v>218900</v>
      </c>
      <c r="AH715" s="16">
        <v>0.1163</v>
      </c>
      <c r="AI715" s="16">
        <v>66.099999999999994</v>
      </c>
      <c r="AJ715" s="16">
        <v>87.4</v>
      </c>
      <c r="AK715" s="16">
        <v>-1.6873</v>
      </c>
      <c r="AL715" s="16">
        <v>-0.51859999999999995</v>
      </c>
      <c r="AM715" s="16">
        <v>8.0399999999999999E-2</v>
      </c>
      <c r="AN715" s="16">
        <v>-0.54300000000000004</v>
      </c>
      <c r="AO715" s="16">
        <v>-0.18240000000000001</v>
      </c>
      <c r="AP715" s="16">
        <v>-0.55259999999999998</v>
      </c>
      <c r="AQ715" s="16">
        <v>1.5530999999999999</v>
      </c>
      <c r="AR715" s="16">
        <f t="shared" si="53"/>
        <v>0</v>
      </c>
      <c r="AS715" s="5">
        <f t="shared" si="52"/>
        <v>4.6863900000000014E-2</v>
      </c>
    </row>
    <row r="716" spans="1:45" x14ac:dyDescent="0.25">
      <c r="A716" s="16" t="s">
        <v>407</v>
      </c>
      <c r="B716" s="16" t="s">
        <v>30</v>
      </c>
      <c r="C716" s="16" t="s">
        <v>240</v>
      </c>
      <c r="D716" s="16">
        <v>2007</v>
      </c>
      <c r="E716" s="16" t="s">
        <v>1379</v>
      </c>
      <c r="F716" s="16" t="s">
        <v>592</v>
      </c>
      <c r="G716" s="10">
        <v>3487.85</v>
      </c>
      <c r="H716" s="73">
        <v>8.1570400000000003</v>
      </c>
      <c r="I716" s="16">
        <v>1317885000</v>
      </c>
      <c r="J716" s="71">
        <v>0.06</v>
      </c>
      <c r="K716" s="71">
        <v>0.95399999999999996</v>
      </c>
      <c r="L716" s="16">
        <v>0.49888250000000001</v>
      </c>
      <c r="M716" s="16">
        <v>0.333397</v>
      </c>
      <c r="N716" s="16">
        <v>0.500614</v>
      </c>
      <c r="O716" s="16">
        <v>0.53040330000000002</v>
      </c>
      <c r="P716" s="16">
        <v>0.1505753</v>
      </c>
      <c r="Q716" s="16">
        <v>-0.4284346</v>
      </c>
      <c r="R716" s="16">
        <v>1.3843000000000001</v>
      </c>
      <c r="S716" s="16">
        <v>3.1800000000000002E-2</v>
      </c>
      <c r="T716" s="16">
        <v>1.5699999999999999E-2</v>
      </c>
      <c r="U716" s="16">
        <v>1.9679</v>
      </c>
      <c r="V716" s="16">
        <v>21.116</v>
      </c>
      <c r="W716" s="16">
        <v>2.5680000000000001</v>
      </c>
      <c r="X716" s="16">
        <v>575.25099999999998</v>
      </c>
      <c r="Y716" s="16">
        <v>49.443899999999999</v>
      </c>
      <c r="Z716" s="16">
        <v>0.53190000000000004</v>
      </c>
      <c r="AA716" s="16">
        <v>0.1023757</v>
      </c>
      <c r="AB716" s="16">
        <v>0.37</v>
      </c>
      <c r="AC716" s="16">
        <v>23.11</v>
      </c>
      <c r="AD716" s="16">
        <v>40.4</v>
      </c>
      <c r="AE716" s="16">
        <v>27.402000000000001</v>
      </c>
      <c r="AF716" s="16">
        <v>41.0169</v>
      </c>
      <c r="AG716" s="16">
        <v>249453</v>
      </c>
      <c r="AH716" s="16">
        <v>0.1348</v>
      </c>
      <c r="AI716" s="16">
        <v>67.2</v>
      </c>
      <c r="AJ716" s="16">
        <v>88.5</v>
      </c>
      <c r="AK716" s="16">
        <v>-1.6656</v>
      </c>
      <c r="AL716" s="16">
        <v>-0.60409999999999997</v>
      </c>
      <c r="AM716" s="16">
        <v>0.19209999999999999</v>
      </c>
      <c r="AN716" s="16">
        <v>-0.49320000000000003</v>
      </c>
      <c r="AO716" s="16">
        <v>-0.15179999999999999</v>
      </c>
      <c r="AP716" s="16">
        <v>-0.4511</v>
      </c>
      <c r="AQ716" s="16">
        <v>1.5530999999999999</v>
      </c>
      <c r="AR716" s="16">
        <f t="shared" si="53"/>
        <v>0</v>
      </c>
      <c r="AS716" s="5">
        <f t="shared" si="52"/>
        <v>0.12430269999999999</v>
      </c>
    </row>
    <row r="717" spans="1:45" x14ac:dyDescent="0.25">
      <c r="A717" s="16" t="s">
        <v>407</v>
      </c>
      <c r="B717" s="16" t="s">
        <v>30</v>
      </c>
      <c r="C717" s="16" t="s">
        <v>240</v>
      </c>
      <c r="D717" s="16">
        <v>2008</v>
      </c>
      <c r="E717" s="16" t="s">
        <v>1371</v>
      </c>
      <c r="F717" s="16" t="s">
        <v>592</v>
      </c>
      <c r="G717" s="10">
        <v>3805.03</v>
      </c>
      <c r="H717" s="73">
        <v>8.244078</v>
      </c>
      <c r="I717" s="16">
        <v>1324655000</v>
      </c>
      <c r="J717" s="71">
        <v>-2E-3</v>
      </c>
      <c r="K717" s="71">
        <v>0.95199999999999996</v>
      </c>
      <c r="L717" s="16">
        <v>0.55924110000000005</v>
      </c>
      <c r="M717" s="16">
        <v>0.41640339999999998</v>
      </c>
      <c r="N717" s="16">
        <v>0.4947183</v>
      </c>
      <c r="O717" s="16">
        <v>0.52758959999999999</v>
      </c>
      <c r="P717" s="16">
        <v>0.1772117</v>
      </c>
      <c r="Q717" s="16">
        <v>-0.3911888</v>
      </c>
      <c r="R717" s="16">
        <v>1.4573</v>
      </c>
      <c r="S717" s="16">
        <v>3.73E-2</v>
      </c>
      <c r="T717" s="16">
        <v>1.8100000000000002E-2</v>
      </c>
      <c r="U717" s="16">
        <v>1.9725999999999999</v>
      </c>
      <c r="V717" s="16">
        <v>20.324000000000002</v>
      </c>
      <c r="W717" s="16">
        <v>2.5219999999999998</v>
      </c>
      <c r="X717" s="16">
        <v>577.35299999999995</v>
      </c>
      <c r="Y717" s="16">
        <v>51.175400000000003</v>
      </c>
      <c r="Z717" s="16">
        <v>0.5091</v>
      </c>
      <c r="AA717" s="16">
        <v>9.49966E-2</v>
      </c>
      <c r="AB717" s="16">
        <v>0.37</v>
      </c>
      <c r="AC717" s="16">
        <v>23.11</v>
      </c>
      <c r="AD717" s="16">
        <v>40.590000000000003</v>
      </c>
      <c r="AE717" s="16">
        <v>25.348199999999999</v>
      </c>
      <c r="AF717" s="16">
        <v>47.756700000000002</v>
      </c>
      <c r="AG717" s="16">
        <v>262860</v>
      </c>
      <c r="AH717" s="16">
        <v>0.1507</v>
      </c>
      <c r="AI717" s="16">
        <v>68.400000000000006</v>
      </c>
      <c r="AJ717" s="16">
        <v>89.5</v>
      </c>
      <c r="AK717" s="16">
        <v>-1.6413</v>
      </c>
      <c r="AL717" s="16">
        <v>-0.54079999999999995</v>
      </c>
      <c r="AM717" s="16">
        <v>0.1615</v>
      </c>
      <c r="AN717" s="16">
        <v>-0.48049999999999998</v>
      </c>
      <c r="AO717" s="16">
        <v>-0.12809999999999999</v>
      </c>
      <c r="AP717" s="16">
        <v>-0.33310000000000001</v>
      </c>
      <c r="AQ717" s="16">
        <v>1.5530999999999999</v>
      </c>
      <c r="AR717" s="16">
        <f t="shared" si="53"/>
        <v>0</v>
      </c>
      <c r="AS717" s="5">
        <f t="shared" si="52"/>
        <v>6.035860000000004E-2</v>
      </c>
    </row>
    <row r="718" spans="1:45" x14ac:dyDescent="0.25">
      <c r="A718" s="16" t="s">
        <v>407</v>
      </c>
      <c r="B718" s="16" t="s">
        <v>30</v>
      </c>
      <c r="C718" s="16" t="s">
        <v>240</v>
      </c>
      <c r="D718" s="16">
        <v>2009</v>
      </c>
      <c r="E718" s="16" t="s">
        <v>1355</v>
      </c>
      <c r="F718" s="16" t="s">
        <v>592</v>
      </c>
      <c r="G718" s="10">
        <v>4142.04</v>
      </c>
      <c r="H718" s="73">
        <v>8.3289430000000007</v>
      </c>
      <c r="I718" s="16">
        <v>1331260000</v>
      </c>
      <c r="J718" s="71">
        <v>2.5999999999999999E-2</v>
      </c>
      <c r="K718" s="71">
        <v>0.97699999999999998</v>
      </c>
      <c r="L718" s="16">
        <v>0.69357869999999999</v>
      </c>
      <c r="M718" s="16">
        <v>0.57560029999999995</v>
      </c>
      <c r="N718" s="16">
        <v>0.4721475</v>
      </c>
      <c r="O718" s="16">
        <v>0.67280289999999998</v>
      </c>
      <c r="P718" s="16">
        <v>0.20886650000000001</v>
      </c>
      <c r="Q718" s="16">
        <v>-0.4063042</v>
      </c>
      <c r="R718" s="16">
        <v>1.6787000000000001</v>
      </c>
      <c r="S718" s="16">
        <v>4.0300000000000002E-2</v>
      </c>
      <c r="T718" s="16">
        <v>2.1000000000000001E-2</v>
      </c>
      <c r="U718" s="16">
        <v>1.9773000000000001</v>
      </c>
      <c r="V718" s="16">
        <v>19.532</v>
      </c>
      <c r="W718" s="16">
        <v>2.476</v>
      </c>
      <c r="X718" s="16">
        <v>576.84100000000001</v>
      </c>
      <c r="Y718" s="16">
        <v>54.738</v>
      </c>
      <c r="Z718" s="16">
        <v>0.5444</v>
      </c>
      <c r="AA718" s="16">
        <v>8.7617399999999998E-2</v>
      </c>
      <c r="AB718" s="16">
        <v>0.37</v>
      </c>
      <c r="AC718" s="16">
        <v>23.11</v>
      </c>
      <c r="AD718" s="16">
        <v>40.78</v>
      </c>
      <c r="AE718" s="16">
        <v>23.218</v>
      </c>
      <c r="AF718" s="16">
        <v>55.298099999999998</v>
      </c>
      <c r="AG718" s="16">
        <v>281084</v>
      </c>
      <c r="AH718" s="16">
        <v>0.16919999999999999</v>
      </c>
      <c r="AI718" s="16">
        <v>69.599999999999994</v>
      </c>
      <c r="AJ718" s="16">
        <v>90.5</v>
      </c>
      <c r="AK718" s="16">
        <v>-1.6573</v>
      </c>
      <c r="AL718" s="16">
        <v>-0.54310000000000003</v>
      </c>
      <c r="AM718" s="16">
        <v>0.1132</v>
      </c>
      <c r="AN718" s="16">
        <v>-0.42820000000000003</v>
      </c>
      <c r="AO718" s="16">
        <v>-0.2024</v>
      </c>
      <c r="AP718" s="16">
        <v>-0.32150000000000001</v>
      </c>
      <c r="AQ718" s="16">
        <v>1.5530999999999999</v>
      </c>
      <c r="AR718" s="16">
        <f t="shared" si="53"/>
        <v>0</v>
      </c>
      <c r="AS718" s="5">
        <f t="shared" si="52"/>
        <v>0.13433759999999995</v>
      </c>
    </row>
    <row r="719" spans="1:45" x14ac:dyDescent="0.25">
      <c r="A719" s="16" t="s">
        <v>407</v>
      </c>
      <c r="B719" s="16" t="s">
        <v>30</v>
      </c>
      <c r="C719" s="16" t="s">
        <v>240</v>
      </c>
      <c r="D719" s="16">
        <v>2010</v>
      </c>
      <c r="E719" s="16" t="s">
        <v>1369</v>
      </c>
      <c r="F719" s="16" t="s">
        <v>592</v>
      </c>
      <c r="G719" s="10">
        <v>4560.51</v>
      </c>
      <c r="H719" s="73">
        <v>8.4251900000000006</v>
      </c>
      <c r="I719" s="16">
        <v>1337705000</v>
      </c>
      <c r="J719" s="71">
        <v>1.6E-2</v>
      </c>
      <c r="K719" s="71">
        <v>0.99299999999999999</v>
      </c>
      <c r="L719" s="16">
        <v>0.75246449999999998</v>
      </c>
      <c r="M719" s="16">
        <v>0.65683840000000004</v>
      </c>
      <c r="N719" s="16">
        <v>0.47542390000000001</v>
      </c>
      <c r="O719" s="16">
        <v>0.71887789999999996</v>
      </c>
      <c r="P719" s="16">
        <v>0.25284060000000003</v>
      </c>
      <c r="Q719" s="16">
        <v>-0.45187850000000002</v>
      </c>
      <c r="R719" s="16">
        <v>1.7272000000000001</v>
      </c>
      <c r="S719" s="16">
        <v>5.0099999999999999E-2</v>
      </c>
      <c r="T719" s="16">
        <v>2.29E-2</v>
      </c>
      <c r="U719" s="16">
        <v>1.982</v>
      </c>
      <c r="V719" s="16">
        <v>18.739999999999998</v>
      </c>
      <c r="W719" s="16">
        <v>2.4300000000000002</v>
      </c>
      <c r="X719" s="16">
        <v>580.38099999999997</v>
      </c>
      <c r="Y719" s="16">
        <v>57.055900000000001</v>
      </c>
      <c r="Z719" s="16">
        <v>0.54100000000000004</v>
      </c>
      <c r="AA719" s="16">
        <v>8.0238199999999996E-2</v>
      </c>
      <c r="AB719" s="16">
        <v>0.37</v>
      </c>
      <c r="AC719" s="16">
        <v>23.11</v>
      </c>
      <c r="AD719" s="16">
        <v>40.97</v>
      </c>
      <c r="AE719" s="16">
        <v>21.648700000000002</v>
      </c>
      <c r="AF719" s="16">
        <v>63.170299999999997</v>
      </c>
      <c r="AG719" s="16">
        <v>313768</v>
      </c>
      <c r="AH719" s="16">
        <v>0.18260000000000001</v>
      </c>
      <c r="AI719" s="16">
        <v>70.8</v>
      </c>
      <c r="AJ719" s="16">
        <v>91.4</v>
      </c>
      <c r="AK719" s="16">
        <v>-1.6318999999999999</v>
      </c>
      <c r="AL719" s="16">
        <v>-0.59499999999999997</v>
      </c>
      <c r="AM719" s="16">
        <v>0.1033</v>
      </c>
      <c r="AN719" s="16">
        <v>-0.65659999999999996</v>
      </c>
      <c r="AO719" s="16">
        <v>-0.217</v>
      </c>
      <c r="AP719" s="16">
        <v>-0.32869999999999999</v>
      </c>
      <c r="AQ719" s="16">
        <v>1.5530999999999999</v>
      </c>
      <c r="AR719" s="16">
        <f t="shared" si="53"/>
        <v>0</v>
      </c>
      <c r="AS719" s="5">
        <f t="shared" si="52"/>
        <v>5.8885799999999988E-2</v>
      </c>
    </row>
    <row r="720" spans="1:45" x14ac:dyDescent="0.25">
      <c r="A720" s="16" t="s">
        <v>407</v>
      </c>
      <c r="B720" s="16" t="s">
        <v>30</v>
      </c>
      <c r="C720" s="16" t="s">
        <v>240</v>
      </c>
      <c r="D720" s="16">
        <v>2011</v>
      </c>
      <c r="E720" s="16" t="s">
        <v>1366</v>
      </c>
      <c r="F720" s="16" t="s">
        <v>592</v>
      </c>
      <c r="G720" s="10">
        <v>4971.54</v>
      </c>
      <c r="H720" s="73">
        <v>8.5114859999999997</v>
      </c>
      <c r="I720" s="16">
        <v>1344130000</v>
      </c>
      <c r="J720" s="71">
        <v>7.0000000000000001E-3</v>
      </c>
      <c r="K720" s="71">
        <v>1</v>
      </c>
      <c r="L720" s="16">
        <v>0.89055229999999996</v>
      </c>
      <c r="M720" s="16">
        <v>0.7857362</v>
      </c>
      <c r="N720" s="16">
        <v>0.52988029999999997</v>
      </c>
      <c r="O720" s="16">
        <v>0.77601540000000002</v>
      </c>
      <c r="P720" s="16">
        <v>0.31015870000000001</v>
      </c>
      <c r="Q720" s="16">
        <v>-0.44031399999999998</v>
      </c>
      <c r="R720" s="16">
        <v>1.7944</v>
      </c>
      <c r="S720" s="16">
        <v>6.6600000000000006E-2</v>
      </c>
      <c r="T720" s="16">
        <v>2.6100000000000002E-2</v>
      </c>
      <c r="U720" s="16">
        <v>1.9866999999999999</v>
      </c>
      <c r="V720" s="16">
        <v>19.712</v>
      </c>
      <c r="W720" s="16">
        <v>2.6040000000000001</v>
      </c>
      <c r="X720" s="16">
        <v>583.92100000000005</v>
      </c>
      <c r="Y720" s="16">
        <v>60.078400000000002</v>
      </c>
      <c r="Z720" s="16">
        <v>0.53539999999999999</v>
      </c>
      <c r="AA720" s="16">
        <v>7.2859099999999996E-2</v>
      </c>
      <c r="AB720" s="16">
        <v>0.37</v>
      </c>
      <c r="AC720" s="16">
        <v>23.11</v>
      </c>
      <c r="AD720" s="16">
        <v>41.16</v>
      </c>
      <c r="AE720" s="16">
        <v>20.835000000000001</v>
      </c>
      <c r="AF720" s="16">
        <v>72.071299999999994</v>
      </c>
      <c r="AG720" s="16">
        <v>350030</v>
      </c>
      <c r="AH720" s="16">
        <v>0.1946</v>
      </c>
      <c r="AI720" s="16">
        <v>71.900000000000006</v>
      </c>
      <c r="AJ720" s="16">
        <v>92.3</v>
      </c>
      <c r="AK720" s="16">
        <v>-1.5854999999999999</v>
      </c>
      <c r="AL720" s="16">
        <v>-0.55469999999999997</v>
      </c>
      <c r="AM720" s="16">
        <v>9.5799999999999996E-2</v>
      </c>
      <c r="AN720" s="16">
        <v>-0.60589999999999999</v>
      </c>
      <c r="AO720" s="16">
        <v>-0.2089</v>
      </c>
      <c r="AP720" s="16">
        <v>-0.39240000000000003</v>
      </c>
      <c r="AQ720" s="16">
        <v>1.5530999999999999</v>
      </c>
      <c r="AR720" s="16">
        <f t="shared" si="53"/>
        <v>0</v>
      </c>
      <c r="AS720" s="5">
        <f t="shared" si="52"/>
        <v>0.13808779999999998</v>
      </c>
    </row>
    <row r="721" spans="1:45" x14ac:dyDescent="0.25">
      <c r="A721" s="16" t="s">
        <v>407</v>
      </c>
      <c r="B721" s="16" t="s">
        <v>30</v>
      </c>
      <c r="C721" s="16" t="s">
        <v>240</v>
      </c>
      <c r="D721" s="16">
        <v>2012</v>
      </c>
      <c r="E721" s="16" t="s">
        <v>1370</v>
      </c>
      <c r="F721" s="16" t="s">
        <v>592</v>
      </c>
      <c r="G721" s="10">
        <v>5336.06</v>
      </c>
      <c r="H721" s="73">
        <v>8.5822430000000001</v>
      </c>
      <c r="I721" s="16">
        <v>1350695000</v>
      </c>
      <c r="J721" s="71">
        <v>1.4E-2</v>
      </c>
      <c r="K721" s="71">
        <v>1.014</v>
      </c>
      <c r="L721" s="16">
        <v>0.99532089999999995</v>
      </c>
      <c r="M721" s="16">
        <v>0.92998809999999998</v>
      </c>
      <c r="N721" s="16">
        <v>0.58433659999999998</v>
      </c>
      <c r="O721" s="16">
        <v>0.79993510000000001</v>
      </c>
      <c r="P721" s="16">
        <v>0.33760030000000002</v>
      </c>
      <c r="Q721" s="16">
        <v>-0.4536172</v>
      </c>
      <c r="R721" s="16">
        <v>1.9280999999999999</v>
      </c>
      <c r="S721" s="16">
        <v>8.2000000000000003E-2</v>
      </c>
      <c r="T721" s="16">
        <v>2.75E-2</v>
      </c>
      <c r="U721" s="16">
        <v>1.9914000000000001</v>
      </c>
      <c r="V721" s="16">
        <v>20.684000000000001</v>
      </c>
      <c r="W721" s="16">
        <v>2.778</v>
      </c>
      <c r="X721" s="16">
        <v>587.46100000000001</v>
      </c>
      <c r="Y721" s="16">
        <v>59.067799999999998</v>
      </c>
      <c r="Z721" s="16">
        <v>0.5585</v>
      </c>
      <c r="AA721" s="16">
        <v>6.5479999999999997E-2</v>
      </c>
      <c r="AB721" s="16">
        <v>0.37</v>
      </c>
      <c r="AC721" s="16">
        <v>23.11</v>
      </c>
      <c r="AD721" s="16">
        <v>41.35</v>
      </c>
      <c r="AE721" s="16">
        <v>20.199000000000002</v>
      </c>
      <c r="AF721" s="16">
        <v>80.762699999999995</v>
      </c>
      <c r="AG721" s="16">
        <v>369050</v>
      </c>
      <c r="AH721" s="16">
        <v>0.15229999999999999</v>
      </c>
      <c r="AI721" s="16">
        <v>73.099999999999994</v>
      </c>
      <c r="AJ721" s="16">
        <v>93.2</v>
      </c>
      <c r="AK721" s="16">
        <v>-1.589</v>
      </c>
      <c r="AL721" s="16">
        <v>-0.47949999999999998</v>
      </c>
      <c r="AM721" s="16">
        <v>2.5000000000000001E-2</v>
      </c>
      <c r="AN721" s="16">
        <v>-0.5524</v>
      </c>
      <c r="AO721" s="16">
        <v>-0.23580000000000001</v>
      </c>
      <c r="AP721" s="16">
        <v>-0.4819</v>
      </c>
      <c r="AQ721" s="16">
        <v>1.5530999999999999</v>
      </c>
      <c r="AR721" s="16">
        <f t="shared" si="53"/>
        <v>0</v>
      </c>
      <c r="AS721" s="5">
        <f t="shared" si="52"/>
        <v>0.10476859999999999</v>
      </c>
    </row>
    <row r="722" spans="1:45" x14ac:dyDescent="0.25">
      <c r="A722" s="16" t="s">
        <v>407</v>
      </c>
      <c r="B722" s="16" t="s">
        <v>30</v>
      </c>
      <c r="C722" s="16" t="s">
        <v>240</v>
      </c>
      <c r="D722" s="16">
        <v>2013</v>
      </c>
      <c r="E722" s="16" t="s">
        <v>1354</v>
      </c>
      <c r="F722" s="16" t="s">
        <v>592</v>
      </c>
      <c r="G722" s="10">
        <v>5721.69</v>
      </c>
      <c r="H722" s="73">
        <v>8.6520200000000003</v>
      </c>
      <c r="I722" s="16">
        <v>1357380000</v>
      </c>
      <c r="J722" s="71">
        <v>1.4999999999999999E-2</v>
      </c>
      <c r="K722" s="71">
        <v>1.03</v>
      </c>
      <c r="L722" s="16">
        <v>1.054899</v>
      </c>
      <c r="M722" s="16">
        <v>1.075861</v>
      </c>
      <c r="N722" s="16">
        <v>0.4607443</v>
      </c>
      <c r="O722" s="16">
        <v>0.85004139999999995</v>
      </c>
      <c r="P722" s="16">
        <v>0.38195770000000001</v>
      </c>
      <c r="Q722" s="16">
        <v>-0.43598989999999999</v>
      </c>
      <c r="R722" s="16">
        <v>2.0146999999999999</v>
      </c>
      <c r="S722" s="16">
        <v>0.10290000000000001</v>
      </c>
      <c r="T722" s="16">
        <v>2.9600000000000001E-2</v>
      </c>
      <c r="U722" s="16">
        <v>1.9961</v>
      </c>
      <c r="V722" s="16">
        <v>21.655999999999999</v>
      </c>
      <c r="W722" s="16">
        <v>2.952</v>
      </c>
      <c r="X722" s="16">
        <v>563.08699999999999</v>
      </c>
      <c r="Y722" s="16">
        <v>60.522799999999997</v>
      </c>
      <c r="Z722" s="16">
        <v>0.56720000000000004</v>
      </c>
      <c r="AA722" s="16">
        <v>5.8100699999999998E-2</v>
      </c>
      <c r="AB722" s="16">
        <v>0.37</v>
      </c>
      <c r="AC722" s="16">
        <v>23.11</v>
      </c>
      <c r="AD722" s="16">
        <v>41.54</v>
      </c>
      <c r="AE722" s="16">
        <v>19.268999999999998</v>
      </c>
      <c r="AF722" s="16">
        <v>88.708299999999994</v>
      </c>
      <c r="AG722" s="16">
        <v>399458</v>
      </c>
      <c r="AH722" s="16">
        <v>0.15379999999999999</v>
      </c>
      <c r="AI722" s="16">
        <v>74.2</v>
      </c>
      <c r="AJ722" s="16">
        <v>94</v>
      </c>
      <c r="AK722" s="16">
        <v>-1.5808</v>
      </c>
      <c r="AL722" s="16">
        <v>-0.35149999999999998</v>
      </c>
      <c r="AM722" s="16">
        <v>4.7999999999999996E-3</v>
      </c>
      <c r="AN722" s="16">
        <v>-0.54620000000000002</v>
      </c>
      <c r="AO722" s="16">
        <v>-0.28299999999999997</v>
      </c>
      <c r="AP722" s="16">
        <v>-0.45140000000000002</v>
      </c>
      <c r="AQ722" s="16">
        <v>1.5530999999999999</v>
      </c>
      <c r="AR722" s="16">
        <f t="shared" si="53"/>
        <v>0</v>
      </c>
      <c r="AS722" s="5">
        <f t="shared" si="52"/>
        <v>5.9578100000000078E-2</v>
      </c>
    </row>
    <row r="723" spans="1:45" x14ac:dyDescent="0.25">
      <c r="A723" s="16" t="s">
        <v>407</v>
      </c>
      <c r="B723" s="16" t="s">
        <v>30</v>
      </c>
      <c r="C723" s="16" t="s">
        <v>240</v>
      </c>
      <c r="D723" s="16">
        <v>2014</v>
      </c>
      <c r="E723" s="16" t="s">
        <v>1373</v>
      </c>
      <c r="F723" s="16" t="s">
        <v>592</v>
      </c>
      <c r="G723" s="10">
        <v>6108.24</v>
      </c>
      <c r="H723" s="73">
        <v>8.7173940000000005</v>
      </c>
      <c r="I723" s="16">
        <v>1364270000</v>
      </c>
      <c r="J723" s="71">
        <v>1.2E-2</v>
      </c>
      <c r="K723" s="71">
        <v>1.0429999999999999</v>
      </c>
      <c r="L723" s="16">
        <v>1.0513459999999999</v>
      </c>
      <c r="M723" s="16">
        <v>1.0682469999999999</v>
      </c>
      <c r="N723" s="16">
        <v>0.33714179999999999</v>
      </c>
      <c r="O723" s="16">
        <v>0.93341870000000005</v>
      </c>
      <c r="P723" s="16">
        <v>0.32848529999999998</v>
      </c>
      <c r="Q723" s="16">
        <v>-0.3403408</v>
      </c>
      <c r="R723" s="16">
        <v>2.0459999999999998</v>
      </c>
      <c r="S723" s="16">
        <v>0.11509999999999999</v>
      </c>
      <c r="T723" s="16">
        <v>2.1999999999999999E-2</v>
      </c>
      <c r="U723" s="16">
        <v>2.0007000000000001</v>
      </c>
      <c r="V723" s="16">
        <v>22.628</v>
      </c>
      <c r="W723" s="16">
        <v>3.1259999999999999</v>
      </c>
      <c r="X723" s="16">
        <v>538.71299999999997</v>
      </c>
      <c r="Y723" s="16">
        <v>61.734900000000003</v>
      </c>
      <c r="Z723" s="16">
        <v>0.59650000000000003</v>
      </c>
      <c r="AA723" s="16">
        <v>5.0721599999999999E-2</v>
      </c>
      <c r="AB723" s="16">
        <v>0.37</v>
      </c>
      <c r="AC723" s="16">
        <v>23.11</v>
      </c>
      <c r="AD723" s="16">
        <v>41.73</v>
      </c>
      <c r="AE723" s="16">
        <v>17.895900000000001</v>
      </c>
      <c r="AF723" s="16">
        <v>92.273499999999999</v>
      </c>
      <c r="AG723" s="16">
        <v>273768</v>
      </c>
      <c r="AH723" s="16">
        <v>0.15540000000000001</v>
      </c>
      <c r="AI723" s="16">
        <v>75.400000000000006</v>
      </c>
      <c r="AJ723" s="16">
        <v>94.8</v>
      </c>
      <c r="AK723" s="16">
        <v>-1.5481</v>
      </c>
      <c r="AL723" s="16">
        <v>-0.33040000000000003</v>
      </c>
      <c r="AM723" s="16">
        <v>0.33929999999999999</v>
      </c>
      <c r="AN723" s="16">
        <v>-0.53439999999999999</v>
      </c>
      <c r="AO723" s="16">
        <v>-0.26650000000000001</v>
      </c>
      <c r="AP723" s="16">
        <v>-0.33450000000000002</v>
      </c>
      <c r="AQ723" s="16">
        <v>1.5530999999999999</v>
      </c>
      <c r="AR723" s="16">
        <f t="shared" si="53"/>
        <v>0</v>
      </c>
      <c r="AS723" s="5">
        <f t="shared" si="52"/>
        <v>-3.5530000000001394E-3</v>
      </c>
    </row>
    <row r="724" spans="1:45" x14ac:dyDescent="0.25">
      <c r="A724" s="16" t="s">
        <v>408</v>
      </c>
      <c r="B724" s="16" t="s">
        <v>411</v>
      </c>
      <c r="C724" s="16" t="s">
        <v>246</v>
      </c>
      <c r="D724" s="16">
        <v>1985</v>
      </c>
      <c r="E724" s="16" t="s">
        <v>1470</v>
      </c>
      <c r="F724" s="16" t="s">
        <v>591</v>
      </c>
      <c r="G724" s="10">
        <v>1639.96</v>
      </c>
      <c r="H724" s="73">
        <v>7.4024260000000002</v>
      </c>
      <c r="I724" s="16" t="s">
        <v>6700</v>
      </c>
      <c r="K724" s="71">
        <v>1.073</v>
      </c>
      <c r="L724" s="16">
        <v>-1.9053500000000001</v>
      </c>
      <c r="M724" s="16">
        <v>-0.52604569999999995</v>
      </c>
      <c r="N724" s="16">
        <v>-0.83496110000000001</v>
      </c>
      <c r="O724" s="16">
        <v>-1.3271729999999999</v>
      </c>
      <c r="P724" s="16">
        <v>-1.0018629999999999</v>
      </c>
      <c r="Q724" s="16">
        <v>-0.52553139999999998</v>
      </c>
      <c r="R724" s="16">
        <v>0.29899999999999999</v>
      </c>
      <c r="S724" s="16">
        <v>-4.0000000000000002E-4</v>
      </c>
      <c r="T724" s="16">
        <v>1E-4</v>
      </c>
      <c r="U724" s="16">
        <v>5.8324999999999996</v>
      </c>
      <c r="V724" s="16">
        <v>2.5099999999999998</v>
      </c>
      <c r="W724" s="16">
        <v>1.33</v>
      </c>
      <c r="X724" s="16">
        <v>376.55399999999997</v>
      </c>
      <c r="Y724" s="16">
        <v>2.0068999999999999</v>
      </c>
      <c r="Z724" s="16">
        <v>0.16919999999999999</v>
      </c>
      <c r="AA724" s="16">
        <v>0.56704650000000001</v>
      </c>
      <c r="AB724" s="16">
        <v>0.4</v>
      </c>
      <c r="AC724" s="16">
        <v>7.29</v>
      </c>
      <c r="AD724" s="16">
        <v>14.16</v>
      </c>
      <c r="AE724" s="16">
        <v>0.56200000000000006</v>
      </c>
      <c r="AF724" s="16">
        <v>0</v>
      </c>
      <c r="AG724" s="16">
        <v>17562.5</v>
      </c>
      <c r="AH724" s="16">
        <v>4.24E-2</v>
      </c>
      <c r="AI724" s="16">
        <v>13.0764</v>
      </c>
      <c r="AJ724" s="16">
        <v>74.4101</v>
      </c>
      <c r="AK724" s="16">
        <v>-1.1333</v>
      </c>
      <c r="AL724" s="16">
        <v>-0.1774</v>
      </c>
      <c r="AM724" s="16">
        <v>-0.157</v>
      </c>
      <c r="AN724" s="16">
        <v>-0.65720000000000001</v>
      </c>
      <c r="AO724" s="16">
        <v>-0.27300000000000002</v>
      </c>
      <c r="AP724" s="16">
        <v>-1.3018000000000001</v>
      </c>
      <c r="AQ724" s="16">
        <v>2.9445999999999999</v>
      </c>
      <c r="AR724" s="16">
        <f t="shared" si="53"/>
        <v>1</v>
      </c>
      <c r="AS724" s="5">
        <f t="shared" si="52"/>
        <v>0</v>
      </c>
    </row>
    <row r="725" spans="1:45" x14ac:dyDescent="0.25">
      <c r="A725" s="16" t="s">
        <v>408</v>
      </c>
      <c r="B725" s="16" t="s">
        <v>411</v>
      </c>
      <c r="C725" s="16" t="s">
        <v>246</v>
      </c>
      <c r="D725" s="16">
        <v>1986</v>
      </c>
      <c r="E725" s="16" t="s">
        <v>1499</v>
      </c>
      <c r="F725" s="16" t="s">
        <v>591</v>
      </c>
      <c r="G725" s="10">
        <v>1630</v>
      </c>
      <c r="H725" s="73">
        <v>7.3963330000000003</v>
      </c>
      <c r="I725" s="16" t="s">
        <v>6700</v>
      </c>
      <c r="J725" s="71">
        <v>0.01</v>
      </c>
      <c r="K725" s="71">
        <v>1.0840000000000001</v>
      </c>
      <c r="L725" s="16">
        <v>-1.905813</v>
      </c>
      <c r="M725" s="16">
        <v>-0.52324959999999998</v>
      </c>
      <c r="N725" s="16">
        <v>-0.86694729999999998</v>
      </c>
      <c r="O725" s="16">
        <v>-1.288459</v>
      </c>
      <c r="P725" s="16">
        <v>-0.99701189999999995</v>
      </c>
      <c r="Q725" s="16">
        <v>-0.54335040000000001</v>
      </c>
      <c r="R725" s="16">
        <v>0.29899999999999999</v>
      </c>
      <c r="S725" s="16">
        <v>-4.0000000000000002E-4</v>
      </c>
      <c r="T725" s="16">
        <v>4.0000000000000002E-4</v>
      </c>
      <c r="U725" s="16">
        <v>5.7474999999999996</v>
      </c>
      <c r="V725" s="16">
        <v>2.64</v>
      </c>
      <c r="W725" s="16">
        <v>1.35</v>
      </c>
      <c r="X725" s="16">
        <v>372.31299999999999</v>
      </c>
      <c r="Y725" s="16">
        <v>3.5779000000000001</v>
      </c>
      <c r="Z725" s="16">
        <v>0.16750000000000001</v>
      </c>
      <c r="AA725" s="16">
        <v>0.54335549999999999</v>
      </c>
      <c r="AB725" s="16">
        <v>0.4</v>
      </c>
      <c r="AC725" s="16">
        <v>7.29</v>
      </c>
      <c r="AD725" s="16">
        <v>14.77</v>
      </c>
      <c r="AE725" s="16">
        <v>0.5796</v>
      </c>
      <c r="AF725" s="16">
        <v>0</v>
      </c>
      <c r="AG725" s="16">
        <v>17642.900000000001</v>
      </c>
      <c r="AH725" s="16">
        <v>4.19E-2</v>
      </c>
      <c r="AI725" s="16">
        <v>13.388299999999999</v>
      </c>
      <c r="AJ725" s="16">
        <v>74.657600000000002</v>
      </c>
      <c r="AK725" s="16">
        <v>-1.1272</v>
      </c>
      <c r="AL725" s="16">
        <v>-0.20630000000000001</v>
      </c>
      <c r="AM725" s="16">
        <v>-0.19289999999999999</v>
      </c>
      <c r="AN725" s="16">
        <v>-0.68959999999999999</v>
      </c>
      <c r="AO725" s="16">
        <v>-0.29299999999999998</v>
      </c>
      <c r="AP725" s="16">
        <v>-1.2955000000000001</v>
      </c>
      <c r="AQ725" s="16">
        <v>2.9445999999999999</v>
      </c>
      <c r="AR725" s="16">
        <f t="shared" si="53"/>
        <v>1</v>
      </c>
      <c r="AS725" s="5">
        <f t="shared" si="52"/>
        <v>-4.6299999999988017E-4</v>
      </c>
    </row>
    <row r="726" spans="1:45" x14ac:dyDescent="0.25">
      <c r="A726" s="16" t="s">
        <v>408</v>
      </c>
      <c r="B726" s="16" t="s">
        <v>411</v>
      </c>
      <c r="C726" s="16" t="s">
        <v>246</v>
      </c>
      <c r="D726" s="16">
        <v>1987</v>
      </c>
      <c r="E726" s="16" t="s">
        <v>1491</v>
      </c>
      <c r="F726" s="16" t="s">
        <v>591</v>
      </c>
      <c r="G726" s="10">
        <v>1565.44</v>
      </c>
      <c r="H726" s="73">
        <v>7.3559210000000004</v>
      </c>
      <c r="I726" s="16" t="s">
        <v>6700</v>
      </c>
      <c r="J726" s="71">
        <v>-0.03</v>
      </c>
      <c r="K726" s="71">
        <v>1.0509999999999999</v>
      </c>
      <c r="L726" s="16">
        <v>-1.9002790000000001</v>
      </c>
      <c r="M726" s="16">
        <v>-0.52324959999999998</v>
      </c>
      <c r="N726" s="16">
        <v>-0.87962320000000005</v>
      </c>
      <c r="O726" s="16">
        <v>-1.2534829999999999</v>
      </c>
      <c r="P726" s="16">
        <v>-0.99138910000000002</v>
      </c>
      <c r="Q726" s="16">
        <v>-0.56118749999999995</v>
      </c>
      <c r="R726" s="16">
        <v>0.29899999999999999</v>
      </c>
      <c r="S726" s="16">
        <v>-4.0000000000000002E-4</v>
      </c>
      <c r="T726" s="16">
        <v>4.0000000000000002E-4</v>
      </c>
      <c r="U726" s="16">
        <v>5.6624999999999996</v>
      </c>
      <c r="V726" s="16">
        <v>2.77</v>
      </c>
      <c r="W726" s="16">
        <v>1.37</v>
      </c>
      <c r="X726" s="16">
        <v>371.1</v>
      </c>
      <c r="Y726" s="16">
        <v>5.1489000000000003</v>
      </c>
      <c r="Z726" s="16">
        <v>0.1638</v>
      </c>
      <c r="AA726" s="16">
        <v>0.51966449999999997</v>
      </c>
      <c r="AB726" s="16">
        <v>0.4</v>
      </c>
      <c r="AC726" s="16">
        <v>7.29</v>
      </c>
      <c r="AD726" s="16">
        <v>15.38</v>
      </c>
      <c r="AE726" s="16">
        <v>0.58230000000000004</v>
      </c>
      <c r="AF726" s="16">
        <v>0</v>
      </c>
      <c r="AG726" s="16">
        <v>19862.900000000001</v>
      </c>
      <c r="AH726" s="16">
        <v>4.1099999999999998E-2</v>
      </c>
      <c r="AI726" s="16">
        <v>13.700200000000001</v>
      </c>
      <c r="AJ726" s="16">
        <v>74.905199999999994</v>
      </c>
      <c r="AK726" s="16">
        <v>-1.1211</v>
      </c>
      <c r="AL726" s="16">
        <v>-0.23519999999999999</v>
      </c>
      <c r="AM726" s="16">
        <v>-0.2288</v>
      </c>
      <c r="AN726" s="16">
        <v>-0.72199999999999998</v>
      </c>
      <c r="AO726" s="16">
        <v>-0.31309999999999999</v>
      </c>
      <c r="AP726" s="16">
        <v>-1.2891999999999999</v>
      </c>
      <c r="AQ726" s="16">
        <v>2.9445999999999999</v>
      </c>
      <c r="AR726" s="16">
        <f t="shared" si="53"/>
        <v>1</v>
      </c>
      <c r="AS726" s="5">
        <f t="shared" si="52"/>
        <v>5.5339999999999279E-3</v>
      </c>
    </row>
    <row r="727" spans="1:45" x14ac:dyDescent="0.25">
      <c r="A727" s="16" t="s">
        <v>408</v>
      </c>
      <c r="B727" s="16" t="s">
        <v>411</v>
      </c>
      <c r="C727" s="16" t="s">
        <v>246</v>
      </c>
      <c r="D727" s="16">
        <v>1988</v>
      </c>
      <c r="E727" s="16" t="s">
        <v>1484</v>
      </c>
      <c r="F727" s="16" t="s">
        <v>591</v>
      </c>
      <c r="G727" s="10">
        <v>1527.16</v>
      </c>
      <c r="H727" s="73">
        <v>7.331162</v>
      </c>
      <c r="I727" s="16" t="s">
        <v>6700</v>
      </c>
      <c r="J727" s="71">
        <v>-1.7999999999999999E-2</v>
      </c>
      <c r="K727" s="71">
        <v>1.032</v>
      </c>
      <c r="L727" s="16">
        <v>-1.895238</v>
      </c>
      <c r="M727" s="16">
        <v>-0.52418169999999997</v>
      </c>
      <c r="N727" s="16">
        <v>-0.8967368</v>
      </c>
      <c r="O727" s="16">
        <v>-1.2136469999999999</v>
      </c>
      <c r="P727" s="16">
        <v>-0.98660170000000003</v>
      </c>
      <c r="Q727" s="16">
        <v>-0.57897069999999995</v>
      </c>
      <c r="R727" s="16">
        <v>0.29899999999999999</v>
      </c>
      <c r="S727" s="16">
        <v>-4.0000000000000002E-4</v>
      </c>
      <c r="T727" s="16">
        <v>2.9999999999999997E-4</v>
      </c>
      <c r="U727" s="16">
        <v>5.5774999999999997</v>
      </c>
      <c r="V727" s="16">
        <v>2.9</v>
      </c>
      <c r="W727" s="16">
        <v>1.39</v>
      </c>
      <c r="X727" s="16">
        <v>369.19099999999997</v>
      </c>
      <c r="Y727" s="16">
        <v>6.7199</v>
      </c>
      <c r="Z727" s="16">
        <v>0.16270000000000001</v>
      </c>
      <c r="AA727" s="16">
        <v>0.49597360000000001</v>
      </c>
      <c r="AB727" s="16">
        <v>0.4</v>
      </c>
      <c r="AC727" s="16">
        <v>7.29</v>
      </c>
      <c r="AD727" s="16">
        <v>15.99</v>
      </c>
      <c r="AE727" s="16">
        <v>0.58909999999999996</v>
      </c>
      <c r="AF727" s="16">
        <v>0</v>
      </c>
      <c r="AG727" s="16">
        <v>20384.400000000001</v>
      </c>
      <c r="AH727" s="16">
        <v>4.0250000000000001E-2</v>
      </c>
      <c r="AI727" s="16">
        <v>14.0121</v>
      </c>
      <c r="AJ727" s="16">
        <v>75.152799999999999</v>
      </c>
      <c r="AK727" s="16">
        <v>-1.1149</v>
      </c>
      <c r="AL727" s="16">
        <v>-0.2641</v>
      </c>
      <c r="AM727" s="16">
        <v>-0.2646</v>
      </c>
      <c r="AN727" s="16">
        <v>-0.75439999999999996</v>
      </c>
      <c r="AO727" s="16">
        <v>-0.33310000000000001</v>
      </c>
      <c r="AP727" s="16">
        <v>-1.2828999999999999</v>
      </c>
      <c r="AQ727" s="16">
        <v>2.9445999999999999</v>
      </c>
      <c r="AR727" s="16">
        <f t="shared" si="53"/>
        <v>1</v>
      </c>
      <c r="AS727" s="5">
        <f t="shared" si="52"/>
        <v>5.0410000000000732E-3</v>
      </c>
    </row>
    <row r="728" spans="1:45" x14ac:dyDescent="0.25">
      <c r="A728" s="16" t="s">
        <v>408</v>
      </c>
      <c r="B728" s="16" t="s">
        <v>411</v>
      </c>
      <c r="C728" s="16" t="s">
        <v>246</v>
      </c>
      <c r="D728" s="16">
        <v>1989</v>
      </c>
      <c r="E728" s="16" t="s">
        <v>1488</v>
      </c>
      <c r="F728" s="16" t="s">
        <v>591</v>
      </c>
      <c r="G728" s="10">
        <v>1517.07</v>
      </c>
      <c r="H728" s="73">
        <v>7.3245360000000002</v>
      </c>
      <c r="I728" s="16" t="s">
        <v>6700</v>
      </c>
      <c r="J728" s="71">
        <v>0.08</v>
      </c>
      <c r="K728" s="71">
        <v>1.1180000000000001</v>
      </c>
      <c r="L728" s="16">
        <v>-1.8845259999999999</v>
      </c>
      <c r="M728" s="16">
        <v>-0.52511370000000002</v>
      </c>
      <c r="N728" s="16">
        <v>-0.89481440000000001</v>
      </c>
      <c r="O728" s="16">
        <v>-1.178539</v>
      </c>
      <c r="P728" s="16">
        <v>-0.9830757</v>
      </c>
      <c r="Q728" s="16">
        <v>-0.59678980000000004</v>
      </c>
      <c r="R728" s="16">
        <v>0.29899999999999999</v>
      </c>
      <c r="S728" s="16">
        <v>-4.0000000000000002E-4</v>
      </c>
      <c r="T728" s="16">
        <v>2.0000000000000001E-4</v>
      </c>
      <c r="U728" s="16">
        <v>5.4923999999999999</v>
      </c>
      <c r="V728" s="16">
        <v>3.03</v>
      </c>
      <c r="W728" s="16">
        <v>1.41</v>
      </c>
      <c r="X728" s="16">
        <v>370.26900000000001</v>
      </c>
      <c r="Y728" s="16">
        <v>8.2909000000000006</v>
      </c>
      <c r="Z728" s="16">
        <v>0.159</v>
      </c>
      <c r="AA728" s="16">
        <v>0.47189419999999999</v>
      </c>
      <c r="AB728" s="16">
        <v>0.4</v>
      </c>
      <c r="AC728" s="16">
        <v>7.29</v>
      </c>
      <c r="AD728" s="16">
        <v>16.61</v>
      </c>
      <c r="AE728" s="16">
        <v>0.58379999999999999</v>
      </c>
      <c r="AF728" s="16">
        <v>0</v>
      </c>
      <c r="AG728" s="16">
        <v>18740.400000000001</v>
      </c>
      <c r="AH728" s="16">
        <v>3.9399999999999998E-2</v>
      </c>
      <c r="AI728" s="16">
        <v>14.324</v>
      </c>
      <c r="AJ728" s="16">
        <v>75.400300000000001</v>
      </c>
      <c r="AK728" s="16">
        <v>-1.1088</v>
      </c>
      <c r="AL728" s="16">
        <v>-0.29299999999999998</v>
      </c>
      <c r="AM728" s="16">
        <v>-0.30049999999999999</v>
      </c>
      <c r="AN728" s="16">
        <v>-0.78680000000000005</v>
      </c>
      <c r="AO728" s="16">
        <v>-0.35310000000000002</v>
      </c>
      <c r="AP728" s="16">
        <v>-1.2766</v>
      </c>
      <c r="AQ728" s="16">
        <v>2.9445999999999999</v>
      </c>
      <c r="AR728" s="16">
        <f t="shared" si="53"/>
        <v>1</v>
      </c>
      <c r="AS728" s="5">
        <f t="shared" si="52"/>
        <v>1.0712000000000055E-2</v>
      </c>
    </row>
    <row r="729" spans="1:45" x14ac:dyDescent="0.25">
      <c r="A729" s="16" t="s">
        <v>408</v>
      </c>
      <c r="B729" s="16" t="s">
        <v>411</v>
      </c>
      <c r="C729" s="16" t="s">
        <v>246</v>
      </c>
      <c r="D729" s="16">
        <v>1990</v>
      </c>
      <c r="E729" s="16" t="s">
        <v>1494</v>
      </c>
      <c r="F729" s="16" t="s">
        <v>591</v>
      </c>
      <c r="G729" s="10">
        <v>1448.03</v>
      </c>
      <c r="H729" s="73">
        <v>7.2779619999999996</v>
      </c>
      <c r="I729" s="16" t="s">
        <v>6700</v>
      </c>
      <c r="J729" s="71">
        <v>-3.1E-2</v>
      </c>
      <c r="K729" s="71">
        <v>1.085</v>
      </c>
      <c r="L729" s="16">
        <v>-1.8760479999999999</v>
      </c>
      <c r="M729" s="16">
        <v>-0.52323620000000004</v>
      </c>
      <c r="N729" s="16">
        <v>-0.89527900000000005</v>
      </c>
      <c r="O729" s="16">
        <v>-1.153321</v>
      </c>
      <c r="P729" s="16">
        <v>-0.97483209999999998</v>
      </c>
      <c r="Q729" s="16">
        <v>-0.61462620000000001</v>
      </c>
      <c r="R729" s="16">
        <v>0.29899999999999999</v>
      </c>
      <c r="S729" s="16">
        <v>-1.4999999999999999E-4</v>
      </c>
      <c r="T729" s="16">
        <v>2.9999999999999997E-4</v>
      </c>
      <c r="U729" s="16">
        <v>5.4074</v>
      </c>
      <c r="V729" s="16">
        <v>3.16</v>
      </c>
      <c r="W729" s="16">
        <v>1.43</v>
      </c>
      <c r="X729" s="16">
        <v>370.97</v>
      </c>
      <c r="Y729" s="16">
        <v>9.8619000000000003</v>
      </c>
      <c r="Z729" s="16">
        <v>0.1628</v>
      </c>
      <c r="AA729" s="16">
        <v>0.51811110000000005</v>
      </c>
      <c r="AB729" s="16">
        <v>0.4</v>
      </c>
      <c r="AC729" s="16">
        <v>7.29</v>
      </c>
      <c r="AD729" s="16">
        <v>15.42</v>
      </c>
      <c r="AE729" s="16">
        <v>0.60050000000000003</v>
      </c>
      <c r="AF729" s="16">
        <v>0</v>
      </c>
      <c r="AG729" s="16">
        <v>16299.6</v>
      </c>
      <c r="AH729" s="16">
        <v>3.9300000000000002E-2</v>
      </c>
      <c r="AI729" s="16">
        <v>14.9</v>
      </c>
      <c r="AJ729" s="16">
        <v>75.900000000000006</v>
      </c>
      <c r="AK729" s="16">
        <v>-1.1026</v>
      </c>
      <c r="AL729" s="16">
        <v>-0.32200000000000001</v>
      </c>
      <c r="AM729" s="16">
        <v>-0.33639999999999998</v>
      </c>
      <c r="AN729" s="16">
        <v>-0.81920000000000004</v>
      </c>
      <c r="AO729" s="16">
        <v>-0.37319999999999998</v>
      </c>
      <c r="AP729" s="16">
        <v>-1.2703</v>
      </c>
      <c r="AQ729" s="16">
        <v>2.9445999999999999</v>
      </c>
      <c r="AR729" s="16">
        <f t="shared" si="53"/>
        <v>1</v>
      </c>
      <c r="AS729" s="5">
        <f t="shared" si="52"/>
        <v>8.4779999999999855E-3</v>
      </c>
    </row>
    <row r="730" spans="1:45" x14ac:dyDescent="0.25">
      <c r="A730" s="16" t="s">
        <v>408</v>
      </c>
      <c r="B730" s="16" t="s">
        <v>411</v>
      </c>
      <c r="C730" s="16" t="s">
        <v>246</v>
      </c>
      <c r="D730" s="16">
        <v>1991</v>
      </c>
      <c r="E730" s="16" t="s">
        <v>1490</v>
      </c>
      <c r="F730" s="16" t="s">
        <v>591</v>
      </c>
      <c r="G730" s="10">
        <v>1398.22</v>
      </c>
      <c r="H730" s="73">
        <v>7.2429550000000003</v>
      </c>
      <c r="I730" s="16" t="s">
        <v>6700</v>
      </c>
      <c r="J730" s="71">
        <v>-2.1999999999999999E-2</v>
      </c>
      <c r="K730" s="71">
        <v>1.0620000000000001</v>
      </c>
      <c r="L730" s="16">
        <v>-1.872288</v>
      </c>
      <c r="M730" s="16">
        <v>-0.52323620000000004</v>
      </c>
      <c r="N730" s="16">
        <v>-0.90203460000000002</v>
      </c>
      <c r="O730" s="16">
        <v>-1.126352</v>
      </c>
      <c r="P730" s="16">
        <v>-0.97072369999999997</v>
      </c>
      <c r="Q730" s="16">
        <v>-0.63244520000000004</v>
      </c>
      <c r="R730" s="16">
        <v>0.29899999999999999</v>
      </c>
      <c r="S730" s="16">
        <v>-1.4999999999999999E-4</v>
      </c>
      <c r="T730" s="16">
        <v>2.9999999999999997E-4</v>
      </c>
      <c r="U730" s="16">
        <v>5.3224</v>
      </c>
      <c r="V730" s="16">
        <v>3.234</v>
      </c>
      <c r="W730" s="16">
        <v>1.52</v>
      </c>
      <c r="X730" s="16">
        <v>370.21199999999999</v>
      </c>
      <c r="Y730" s="16">
        <v>11.4329</v>
      </c>
      <c r="Z730" s="16">
        <v>0.15629999999999999</v>
      </c>
      <c r="AA730" s="16">
        <v>0.50257600000000002</v>
      </c>
      <c r="AB730" s="16">
        <v>0.4</v>
      </c>
      <c r="AC730" s="16">
        <v>7.29</v>
      </c>
      <c r="AD730" s="16">
        <v>15.82</v>
      </c>
      <c r="AE730" s="16">
        <v>0.64870000000000005</v>
      </c>
      <c r="AF730" s="16">
        <v>0</v>
      </c>
      <c r="AG730" s="16">
        <v>14419.5</v>
      </c>
      <c r="AH730" s="16">
        <v>3.9849999999999997E-2</v>
      </c>
      <c r="AI730" s="16">
        <v>15.2</v>
      </c>
      <c r="AJ730" s="16">
        <v>76.099999999999994</v>
      </c>
      <c r="AK730" s="16">
        <v>-1.0965</v>
      </c>
      <c r="AL730" s="16">
        <v>-0.35089999999999999</v>
      </c>
      <c r="AM730" s="16">
        <v>-0.37230000000000002</v>
      </c>
      <c r="AN730" s="16">
        <v>-0.85160000000000002</v>
      </c>
      <c r="AO730" s="16">
        <v>-0.39319999999999999</v>
      </c>
      <c r="AP730" s="16">
        <v>-1.264</v>
      </c>
      <c r="AQ730" s="16">
        <v>2.9445999999999999</v>
      </c>
      <c r="AR730" s="16">
        <f t="shared" si="53"/>
        <v>1</v>
      </c>
      <c r="AS730" s="5">
        <f t="shared" si="52"/>
        <v>3.7599999999999856E-3</v>
      </c>
    </row>
    <row r="731" spans="1:45" x14ac:dyDescent="0.25">
      <c r="A731" s="16" t="s">
        <v>408</v>
      </c>
      <c r="B731" s="16" t="s">
        <v>411</v>
      </c>
      <c r="C731" s="16" t="s">
        <v>246</v>
      </c>
      <c r="D731" s="16">
        <v>1992</v>
      </c>
      <c r="E731" s="16" t="s">
        <v>1471</v>
      </c>
      <c r="F731" s="16" t="s">
        <v>591</v>
      </c>
      <c r="G731" s="10">
        <v>1346.8</v>
      </c>
      <c r="H731" s="73">
        <v>7.2054850000000004</v>
      </c>
      <c r="I731" s="16" t="s">
        <v>6700</v>
      </c>
      <c r="J731" s="71">
        <v>-2.5000000000000001E-2</v>
      </c>
      <c r="K731" s="71">
        <v>1.036</v>
      </c>
      <c r="L731" s="16">
        <v>-1.7978510000000001</v>
      </c>
      <c r="M731" s="16">
        <v>-0.52418169999999997</v>
      </c>
      <c r="N731" s="16">
        <v>-0.74338749999999998</v>
      </c>
      <c r="O731" s="16">
        <v>-1.1040859999999999</v>
      </c>
      <c r="P731" s="16">
        <v>-0.9672134</v>
      </c>
      <c r="Q731" s="16">
        <v>-0.6502464</v>
      </c>
      <c r="R731" s="16">
        <v>0.29899999999999999</v>
      </c>
      <c r="S731" s="16">
        <v>-4.0000000000000002E-4</v>
      </c>
      <c r="T731" s="16">
        <v>2.9999999999999997E-4</v>
      </c>
      <c r="U731" s="16">
        <v>6.7811000000000003</v>
      </c>
      <c r="V731" s="16">
        <v>3.3079999999999998</v>
      </c>
      <c r="W731" s="16">
        <v>1.61</v>
      </c>
      <c r="X731" s="16">
        <v>369.93599999999998</v>
      </c>
      <c r="Y731" s="16">
        <v>13.0039</v>
      </c>
      <c r="Z731" s="16">
        <v>0.15110000000000001</v>
      </c>
      <c r="AA731" s="16">
        <v>0.50801320000000005</v>
      </c>
      <c r="AB731" s="16">
        <v>0.4</v>
      </c>
      <c r="AC731" s="16">
        <v>7.29</v>
      </c>
      <c r="AD731" s="16">
        <v>15.68</v>
      </c>
      <c r="AE731" s="16">
        <v>0.64759999999999995</v>
      </c>
      <c r="AF731" s="16">
        <v>0</v>
      </c>
      <c r="AG731" s="16">
        <v>14179.6</v>
      </c>
      <c r="AH731" s="16">
        <v>4.0149999999999998E-2</v>
      </c>
      <c r="AI731" s="16">
        <v>15.4</v>
      </c>
      <c r="AJ731" s="16">
        <v>76.3</v>
      </c>
      <c r="AK731" s="16">
        <v>-1.0903</v>
      </c>
      <c r="AL731" s="16">
        <v>-0.37980000000000003</v>
      </c>
      <c r="AM731" s="16">
        <v>-0.40820000000000001</v>
      </c>
      <c r="AN731" s="16">
        <v>-0.88400000000000001</v>
      </c>
      <c r="AO731" s="16">
        <v>-0.41320000000000001</v>
      </c>
      <c r="AP731" s="16">
        <v>-1.2577</v>
      </c>
      <c r="AQ731" s="16">
        <v>2.9445999999999999</v>
      </c>
      <c r="AR731" s="16">
        <f t="shared" si="53"/>
        <v>1</v>
      </c>
      <c r="AS731" s="5">
        <f t="shared" si="52"/>
        <v>7.4436999999999864E-2</v>
      </c>
    </row>
    <row r="732" spans="1:45" x14ac:dyDescent="0.25">
      <c r="A732" s="16" t="s">
        <v>408</v>
      </c>
      <c r="B732" s="16" t="s">
        <v>411</v>
      </c>
      <c r="C732" s="16" t="s">
        <v>246</v>
      </c>
      <c r="D732" s="16">
        <v>1993</v>
      </c>
      <c r="E732" s="16" t="s">
        <v>1492</v>
      </c>
      <c r="F732" s="16" t="s">
        <v>591</v>
      </c>
      <c r="G732" s="10">
        <v>1298.8399999999999</v>
      </c>
      <c r="H732" s="73">
        <v>7.1692299999999998</v>
      </c>
      <c r="I732" s="16" t="s">
        <v>6700</v>
      </c>
      <c r="J732" s="71">
        <v>-3.7999999999999999E-2</v>
      </c>
      <c r="K732" s="71">
        <v>0.997</v>
      </c>
      <c r="L732" s="16">
        <v>-1.784408</v>
      </c>
      <c r="M732" s="16">
        <v>-0.52397910000000003</v>
      </c>
      <c r="N732" s="16">
        <v>-0.76712979999999997</v>
      </c>
      <c r="O732" s="16">
        <v>-1.0417080000000001</v>
      </c>
      <c r="P732" s="16">
        <v>-0.961476</v>
      </c>
      <c r="Q732" s="16">
        <v>-0.66808350000000005</v>
      </c>
      <c r="R732" s="16">
        <v>0.29899999999999999</v>
      </c>
      <c r="S732" s="16">
        <v>-1E-4</v>
      </c>
      <c r="T732" s="16">
        <v>2.0000000000000001E-4</v>
      </c>
      <c r="U732" s="16">
        <v>6.5030000000000001</v>
      </c>
      <c r="V732" s="16">
        <v>3.3820000000000001</v>
      </c>
      <c r="W732" s="16">
        <v>1.7</v>
      </c>
      <c r="X732" s="16">
        <v>369.69900000000001</v>
      </c>
      <c r="Y732" s="16">
        <v>14.5749</v>
      </c>
      <c r="Z732" s="16">
        <v>0.15040000000000001</v>
      </c>
      <c r="AA732" s="16">
        <v>0.42024010000000001</v>
      </c>
      <c r="AB732" s="16">
        <v>0.4</v>
      </c>
      <c r="AC732" s="16">
        <v>7.29</v>
      </c>
      <c r="AD732" s="16">
        <v>17.940000000000001</v>
      </c>
      <c r="AE732" s="16">
        <v>0.67410000000000003</v>
      </c>
      <c r="AF732" s="16">
        <v>0</v>
      </c>
      <c r="AG732" s="16">
        <v>16207.8</v>
      </c>
      <c r="AH732" s="16">
        <v>4.0500000000000001E-2</v>
      </c>
      <c r="AI732" s="16">
        <v>15.7</v>
      </c>
      <c r="AJ732" s="16">
        <v>76.5</v>
      </c>
      <c r="AK732" s="16">
        <v>-1.0842000000000001</v>
      </c>
      <c r="AL732" s="16">
        <v>-0.40870000000000001</v>
      </c>
      <c r="AM732" s="16">
        <v>-0.44409999999999999</v>
      </c>
      <c r="AN732" s="16">
        <v>-0.91639999999999999</v>
      </c>
      <c r="AO732" s="16">
        <v>-0.43330000000000002</v>
      </c>
      <c r="AP732" s="16">
        <v>-1.2514000000000001</v>
      </c>
      <c r="AQ732" s="16">
        <v>2.9445999999999999</v>
      </c>
      <c r="AR732" s="16">
        <f t="shared" si="53"/>
        <v>1</v>
      </c>
      <c r="AS732" s="5">
        <f t="shared" si="52"/>
        <v>1.3443000000000094E-2</v>
      </c>
    </row>
    <row r="733" spans="1:45" x14ac:dyDescent="0.25">
      <c r="A733" s="16" t="s">
        <v>408</v>
      </c>
      <c r="B733" s="16" t="s">
        <v>411</v>
      </c>
      <c r="C733" s="16" t="s">
        <v>246</v>
      </c>
      <c r="D733" s="16">
        <v>1994</v>
      </c>
      <c r="E733" s="16" t="s">
        <v>1497</v>
      </c>
      <c r="F733" s="16" t="s">
        <v>591</v>
      </c>
      <c r="G733" s="10">
        <v>1266.53</v>
      </c>
      <c r="H733" s="73">
        <v>7.144037</v>
      </c>
      <c r="I733" s="16" t="s">
        <v>6700</v>
      </c>
      <c r="J733" s="71">
        <v>-6.0000000000000001E-3</v>
      </c>
      <c r="K733" s="71">
        <v>0.99199999999999999</v>
      </c>
      <c r="L733" s="16">
        <v>-1.8487769999999999</v>
      </c>
      <c r="M733" s="16">
        <v>-0.52399260000000003</v>
      </c>
      <c r="N733" s="16">
        <v>-0.94486060000000005</v>
      </c>
      <c r="O733" s="16">
        <v>-0.99749060000000001</v>
      </c>
      <c r="P733" s="16">
        <v>-0.95761099999999999</v>
      </c>
      <c r="Q733" s="16">
        <v>-0.68586670000000005</v>
      </c>
      <c r="R733" s="16">
        <v>0.29899999999999999</v>
      </c>
      <c r="S733" s="16">
        <v>-3.5E-4</v>
      </c>
      <c r="T733" s="16">
        <v>2.9999999999999997E-4</v>
      </c>
      <c r="U733" s="16">
        <v>4.7887000000000004</v>
      </c>
      <c r="V733" s="16">
        <v>3.456</v>
      </c>
      <c r="W733" s="16">
        <v>1.79</v>
      </c>
      <c r="X733" s="16">
        <v>368.99799999999999</v>
      </c>
      <c r="Y733" s="16">
        <v>16.145900000000001</v>
      </c>
      <c r="Z733" s="16">
        <v>0.14910000000000001</v>
      </c>
      <c r="AA733" s="16">
        <v>0.38256760000000001</v>
      </c>
      <c r="AB733" s="16">
        <v>0.4</v>
      </c>
      <c r="AC733" s="16">
        <v>7.29</v>
      </c>
      <c r="AD733" s="16">
        <v>18.91</v>
      </c>
      <c r="AE733" s="16">
        <v>0.74839999999999995</v>
      </c>
      <c r="AF733" s="16">
        <v>0</v>
      </c>
      <c r="AG733" s="16">
        <v>16920.099999999999</v>
      </c>
      <c r="AH733" s="16">
        <v>3.8249999999999999E-2</v>
      </c>
      <c r="AI733" s="16">
        <v>15.9</v>
      </c>
      <c r="AJ733" s="16">
        <v>76.7</v>
      </c>
      <c r="AK733" s="16">
        <v>-1.0780000000000001</v>
      </c>
      <c r="AL733" s="16">
        <v>-0.43759999999999999</v>
      </c>
      <c r="AM733" s="16">
        <v>-0.48</v>
      </c>
      <c r="AN733" s="16">
        <v>-0.94879999999999998</v>
      </c>
      <c r="AO733" s="16">
        <v>-0.45329999999999998</v>
      </c>
      <c r="AP733" s="16">
        <v>-1.2450000000000001</v>
      </c>
      <c r="AQ733" s="16">
        <v>2.9445999999999999</v>
      </c>
      <c r="AR733" s="16">
        <f t="shared" si="53"/>
        <v>1</v>
      </c>
      <c r="AS733" s="5">
        <f t="shared" si="52"/>
        <v>-6.4368999999999899E-2</v>
      </c>
    </row>
    <row r="734" spans="1:45" x14ac:dyDescent="0.25">
      <c r="A734" s="16" t="s">
        <v>408</v>
      </c>
      <c r="B734" s="16" t="s">
        <v>411</v>
      </c>
      <c r="C734" s="16" t="s">
        <v>246</v>
      </c>
      <c r="D734" s="16">
        <v>1995</v>
      </c>
      <c r="E734" s="16" t="s">
        <v>1498</v>
      </c>
      <c r="F734" s="16" t="s">
        <v>591</v>
      </c>
      <c r="G734" s="10">
        <v>1314.12</v>
      </c>
      <c r="H734" s="73">
        <v>7.1809229999999999</v>
      </c>
      <c r="I734" s="16" t="s">
        <v>6700</v>
      </c>
      <c r="J734" s="71">
        <v>3.7999999999999999E-2</v>
      </c>
      <c r="K734" s="71">
        <v>1.03</v>
      </c>
      <c r="L734" s="16">
        <v>-1.8575349999999999</v>
      </c>
      <c r="M734" s="16">
        <v>-0.52323620000000004</v>
      </c>
      <c r="N734" s="16">
        <v>-1.001871</v>
      </c>
      <c r="O734" s="16">
        <v>-0.95191159999999997</v>
      </c>
      <c r="P734" s="16">
        <v>-0.95163039999999999</v>
      </c>
      <c r="Q734" s="16">
        <v>-0.70366770000000001</v>
      </c>
      <c r="R734" s="16">
        <v>0.29899999999999999</v>
      </c>
      <c r="S734" s="16">
        <v>-1.4999999999999999E-4</v>
      </c>
      <c r="T734" s="16">
        <v>2.9999999999999997E-4</v>
      </c>
      <c r="U734" s="16">
        <v>4.3014000000000001</v>
      </c>
      <c r="V734" s="16">
        <v>3.53</v>
      </c>
      <c r="W734" s="16">
        <v>1.88</v>
      </c>
      <c r="X734" s="16">
        <v>366.99400000000003</v>
      </c>
      <c r="Y734" s="16">
        <v>17.716899999999999</v>
      </c>
      <c r="Z734" s="16">
        <v>0.1492</v>
      </c>
      <c r="AA734" s="16">
        <v>0.34858460000000002</v>
      </c>
      <c r="AB734" s="16">
        <v>0.4</v>
      </c>
      <c r="AC734" s="16">
        <v>7.29</v>
      </c>
      <c r="AD734" s="16">
        <v>19.785</v>
      </c>
      <c r="AE734" s="16">
        <v>0.81440000000000001</v>
      </c>
      <c r="AF734" s="16">
        <v>0</v>
      </c>
      <c r="AG734" s="16">
        <v>20459.099999999999</v>
      </c>
      <c r="AH734" s="16">
        <v>3.6200000000000003E-2</v>
      </c>
      <c r="AI734" s="16">
        <v>16.2</v>
      </c>
      <c r="AJ734" s="16">
        <v>76.900000000000006</v>
      </c>
      <c r="AK734" s="16">
        <v>-1.0719000000000001</v>
      </c>
      <c r="AL734" s="16">
        <v>-0.46650000000000003</v>
      </c>
      <c r="AM734" s="16">
        <v>-0.51580000000000004</v>
      </c>
      <c r="AN734" s="16">
        <v>-0.98119999999999996</v>
      </c>
      <c r="AO734" s="16">
        <v>-0.4733</v>
      </c>
      <c r="AP734" s="16">
        <v>-1.2386999999999999</v>
      </c>
      <c r="AQ734" s="16">
        <v>2.9445999999999999</v>
      </c>
      <c r="AR734" s="16">
        <f t="shared" si="53"/>
        <v>1</v>
      </c>
      <c r="AS734" s="5">
        <f t="shared" si="52"/>
        <v>-8.7580000000000435E-3</v>
      </c>
    </row>
    <row r="735" spans="1:45" x14ac:dyDescent="0.25">
      <c r="A735" s="16" t="s">
        <v>408</v>
      </c>
      <c r="B735" s="16" t="s">
        <v>411</v>
      </c>
      <c r="C735" s="16" t="s">
        <v>246</v>
      </c>
      <c r="D735" s="16">
        <v>1996</v>
      </c>
      <c r="E735" s="16" t="s">
        <v>1493</v>
      </c>
      <c r="F735" s="16" t="s">
        <v>591</v>
      </c>
      <c r="G735" s="10">
        <v>1372.79</v>
      </c>
      <c r="H735" s="73">
        <v>7.2246009999999998</v>
      </c>
      <c r="I735" s="16" t="s">
        <v>6700</v>
      </c>
      <c r="J735" s="71">
        <v>3.5999999999999997E-2</v>
      </c>
      <c r="K735" s="71">
        <v>1.0680000000000001</v>
      </c>
      <c r="L735" s="16">
        <v>-1.619442</v>
      </c>
      <c r="M735" s="16">
        <v>-0.52416830000000003</v>
      </c>
      <c r="N735" s="16">
        <v>-1.010464</v>
      </c>
      <c r="O735" s="16">
        <v>-0.89738549999999995</v>
      </c>
      <c r="P735" s="16">
        <v>-0.94653390000000004</v>
      </c>
      <c r="Q735" s="16">
        <v>-0.20280309999999999</v>
      </c>
      <c r="R735" s="16">
        <v>0.29899999999999999</v>
      </c>
      <c r="S735" s="16">
        <v>-1.4999999999999999E-4</v>
      </c>
      <c r="T735" s="16">
        <v>2.0000000000000001E-4</v>
      </c>
      <c r="U735" s="16">
        <v>4.0561999999999996</v>
      </c>
      <c r="V735" s="16">
        <v>3.6360000000000001</v>
      </c>
      <c r="W735" s="16">
        <v>2.1</v>
      </c>
      <c r="X735" s="16">
        <v>367.25299999999999</v>
      </c>
      <c r="Y735" s="16">
        <v>19.2879</v>
      </c>
      <c r="Z735" s="16">
        <v>0.1502</v>
      </c>
      <c r="AA735" s="16">
        <v>0.29324099999999997</v>
      </c>
      <c r="AB735" s="16">
        <v>0.4</v>
      </c>
      <c r="AC735" s="16">
        <v>7.29</v>
      </c>
      <c r="AD735" s="16">
        <v>21.21</v>
      </c>
      <c r="AE735" s="16">
        <v>0.8871</v>
      </c>
      <c r="AF735" s="16">
        <v>9.2600000000000002E-2</v>
      </c>
      <c r="AG735" s="16">
        <v>21936.2</v>
      </c>
      <c r="AH735" s="16">
        <v>3.5299999999999998E-2</v>
      </c>
      <c r="AI735" s="16">
        <v>16.399999999999999</v>
      </c>
      <c r="AJ735" s="16">
        <v>77.099999999999994</v>
      </c>
      <c r="AK735" s="16">
        <v>-0.64300000000000002</v>
      </c>
      <c r="AL735" s="16">
        <v>0.1981</v>
      </c>
      <c r="AM735" s="16">
        <v>-5.9200000000000003E-2</v>
      </c>
      <c r="AN735" s="16">
        <v>0.01</v>
      </c>
      <c r="AO735" s="16">
        <v>-0.47510000000000002</v>
      </c>
      <c r="AP735" s="16">
        <v>-0.82320000000000004</v>
      </c>
      <c r="AQ735" s="16">
        <v>2.9445999999999999</v>
      </c>
      <c r="AR735" s="16">
        <f t="shared" si="53"/>
        <v>1</v>
      </c>
      <c r="AS735" s="5">
        <f t="shared" si="52"/>
        <v>0.23809299999999989</v>
      </c>
    </row>
    <row r="736" spans="1:45" x14ac:dyDescent="0.25">
      <c r="A736" s="16" t="s">
        <v>408</v>
      </c>
      <c r="B736" s="16" t="s">
        <v>411</v>
      </c>
      <c r="C736" s="16" t="s">
        <v>246</v>
      </c>
      <c r="D736" s="16">
        <v>1997</v>
      </c>
      <c r="E736" s="16" t="s">
        <v>1478</v>
      </c>
      <c r="F736" s="16" t="s">
        <v>591</v>
      </c>
      <c r="G736" s="10">
        <v>1382.62</v>
      </c>
      <c r="H736" s="73">
        <v>7.2317369999999999</v>
      </c>
      <c r="I736" s="16" t="s">
        <v>6700</v>
      </c>
      <c r="J736" s="71">
        <v>0.02</v>
      </c>
      <c r="K736" s="71">
        <v>1.0900000000000001</v>
      </c>
      <c r="L736" s="16">
        <v>-1.6205069999999999</v>
      </c>
      <c r="M736" s="16">
        <v>-0.52266900000000005</v>
      </c>
      <c r="N736" s="16">
        <v>-1.0074320000000001</v>
      </c>
      <c r="O736" s="16">
        <v>-0.83964190000000005</v>
      </c>
      <c r="P736" s="16">
        <v>-0.93949229999999995</v>
      </c>
      <c r="Q736" s="16">
        <v>-0.27997339999999998</v>
      </c>
      <c r="R736" s="16">
        <v>0.29899999999999999</v>
      </c>
      <c r="S736" s="16">
        <v>0</v>
      </c>
      <c r="T736" s="16">
        <v>2.9999999999999997E-4</v>
      </c>
      <c r="U736" s="16">
        <v>4.0308999999999999</v>
      </c>
      <c r="V736" s="16">
        <v>3.742</v>
      </c>
      <c r="W736" s="16">
        <v>2.3199999999999998</v>
      </c>
      <c r="X736" s="16">
        <v>365.709</v>
      </c>
      <c r="Y736" s="16">
        <v>20.858899999999998</v>
      </c>
      <c r="Z736" s="16">
        <v>0.1449</v>
      </c>
      <c r="AA736" s="16">
        <v>0.1938165</v>
      </c>
      <c r="AB736" s="16">
        <v>0.4</v>
      </c>
      <c r="AC736" s="16">
        <v>7.29</v>
      </c>
      <c r="AD736" s="16">
        <v>23.77</v>
      </c>
      <c r="AE736" s="16">
        <v>0.94620000000000004</v>
      </c>
      <c r="AF736" s="16">
        <v>0.23930000000000001</v>
      </c>
      <c r="AG736" s="16">
        <v>26352.6</v>
      </c>
      <c r="AH736" s="16">
        <v>3.3849999999999998E-2</v>
      </c>
      <c r="AI736" s="16">
        <v>16.7</v>
      </c>
      <c r="AJ736" s="16">
        <v>77.3</v>
      </c>
      <c r="AK736" s="16">
        <v>-0.68889999999999996</v>
      </c>
      <c r="AL736" s="16">
        <v>-5.2699999999999997E-2</v>
      </c>
      <c r="AM736" s="16">
        <v>-0.1333</v>
      </c>
      <c r="AN736" s="16">
        <v>-0.12509999999999999</v>
      </c>
      <c r="AO736" s="16">
        <v>-0.36899999999999999</v>
      </c>
      <c r="AP736" s="16">
        <v>-0.8841</v>
      </c>
      <c r="AQ736" s="16">
        <v>2.9445999999999999</v>
      </c>
      <c r="AR736" s="16">
        <f t="shared" si="53"/>
        <v>1</v>
      </c>
      <c r="AS736" s="5">
        <f t="shared" si="52"/>
        <v>-1.0649999999998716E-3</v>
      </c>
    </row>
    <row r="737" spans="1:45" x14ac:dyDescent="0.25">
      <c r="A737" s="16" t="s">
        <v>408</v>
      </c>
      <c r="B737" s="16" t="s">
        <v>411</v>
      </c>
      <c r="C737" s="16" t="s">
        <v>246</v>
      </c>
      <c r="D737" s="16">
        <v>1998</v>
      </c>
      <c r="E737" s="16" t="s">
        <v>1477</v>
      </c>
      <c r="F737" s="16" t="s">
        <v>591</v>
      </c>
      <c r="G737" s="10">
        <v>1410.74</v>
      </c>
      <c r="H737" s="73">
        <v>7.2518690000000001</v>
      </c>
      <c r="I737" s="16" t="s">
        <v>6700</v>
      </c>
      <c r="J737" s="71">
        <v>1.4E-2</v>
      </c>
      <c r="K737" s="71">
        <v>1.105</v>
      </c>
      <c r="L737" s="16">
        <v>-1.664458</v>
      </c>
      <c r="M737" s="16">
        <v>-0.52323620000000004</v>
      </c>
      <c r="N737" s="16">
        <v>-1.033698</v>
      </c>
      <c r="O737" s="16">
        <v>-0.84375359999999999</v>
      </c>
      <c r="P737" s="16">
        <v>-0.93312110000000004</v>
      </c>
      <c r="Q737" s="16">
        <v>-0.3571762</v>
      </c>
      <c r="R737" s="16">
        <v>0.29899999999999999</v>
      </c>
      <c r="S737" s="16">
        <v>-1.4999999999999999E-4</v>
      </c>
      <c r="T737" s="16">
        <v>2.9999999999999997E-4</v>
      </c>
      <c r="U737" s="16">
        <v>3.7879</v>
      </c>
      <c r="V737" s="16">
        <v>3.8479999999999999</v>
      </c>
      <c r="W737" s="16">
        <v>2.54</v>
      </c>
      <c r="X737" s="16">
        <v>363.16199999999998</v>
      </c>
      <c r="Y737" s="16">
        <v>22.43</v>
      </c>
      <c r="Z737" s="16">
        <v>0.14699999999999999</v>
      </c>
      <c r="AA737" s="16">
        <v>0.31693189999999999</v>
      </c>
      <c r="AB737" s="16">
        <v>0.4</v>
      </c>
      <c r="AC737" s="16">
        <v>7.29</v>
      </c>
      <c r="AD737" s="16">
        <v>20.6</v>
      </c>
      <c r="AE737" s="16">
        <v>1.1012999999999999</v>
      </c>
      <c r="AF737" s="16">
        <v>0.59089999999999998</v>
      </c>
      <c r="AG737" s="16">
        <v>25571.4</v>
      </c>
      <c r="AH737" s="16">
        <v>3.27E-2</v>
      </c>
      <c r="AI737" s="16">
        <v>17</v>
      </c>
      <c r="AJ737" s="16">
        <v>77.5</v>
      </c>
      <c r="AK737" s="16">
        <v>-0.73480000000000001</v>
      </c>
      <c r="AL737" s="16">
        <v>-0.30359999999999998</v>
      </c>
      <c r="AM737" s="16">
        <v>-0.2074</v>
      </c>
      <c r="AN737" s="16">
        <v>-0.26029999999999998</v>
      </c>
      <c r="AO737" s="16">
        <v>-0.26290000000000002</v>
      </c>
      <c r="AP737" s="16">
        <v>-0.94499999999999995</v>
      </c>
      <c r="AQ737" s="16">
        <v>2.9445999999999999</v>
      </c>
      <c r="AR737" s="16">
        <f t="shared" si="53"/>
        <v>1</v>
      </c>
      <c r="AS737" s="5">
        <f t="shared" si="52"/>
        <v>-4.3951000000000073E-2</v>
      </c>
    </row>
    <row r="738" spans="1:45" x14ac:dyDescent="0.25">
      <c r="A738" s="16" t="s">
        <v>408</v>
      </c>
      <c r="B738" s="16" t="s">
        <v>411</v>
      </c>
      <c r="C738" s="16" t="s">
        <v>246</v>
      </c>
      <c r="D738" s="16">
        <v>1999</v>
      </c>
      <c r="E738" s="16" t="s">
        <v>1472</v>
      </c>
      <c r="F738" s="16" t="s">
        <v>591</v>
      </c>
      <c r="G738" s="10">
        <v>1397</v>
      </c>
      <c r="H738" s="73">
        <v>7.2420819999999999</v>
      </c>
      <c r="I738" s="16" t="s">
        <v>6700</v>
      </c>
      <c r="J738" s="71">
        <v>-6.0000000000000001E-3</v>
      </c>
      <c r="K738" s="71">
        <v>1.0980000000000001</v>
      </c>
      <c r="L738" s="16">
        <v>-1.7031069999999999</v>
      </c>
      <c r="M738" s="16">
        <v>-0.52474889999999996</v>
      </c>
      <c r="N738" s="16">
        <v>-0.97195880000000001</v>
      </c>
      <c r="O738" s="16">
        <v>-0.76154169999999999</v>
      </c>
      <c r="P738" s="16">
        <v>-0.91978839999999995</v>
      </c>
      <c r="Q738" s="16">
        <v>-0.61314820000000003</v>
      </c>
      <c r="R738" s="16">
        <v>0.29899999999999999</v>
      </c>
      <c r="S738" s="16">
        <v>-5.5000000000000003E-4</v>
      </c>
      <c r="T738" s="16">
        <v>2.9999999999999997E-4</v>
      </c>
      <c r="U738" s="16">
        <v>4.0942999999999996</v>
      </c>
      <c r="V738" s="16">
        <v>3.9540000000000002</v>
      </c>
      <c r="W738" s="16">
        <v>2.76</v>
      </c>
      <c r="X738" s="16">
        <v>365.35300000000001</v>
      </c>
      <c r="Y738" s="16">
        <v>24.001000000000001</v>
      </c>
      <c r="Z738" s="16">
        <v>0.14729999999999999</v>
      </c>
      <c r="AA738" s="16">
        <v>0.17633950000000001</v>
      </c>
      <c r="AB738" s="16">
        <v>0.4</v>
      </c>
      <c r="AC738" s="16">
        <v>7.29</v>
      </c>
      <c r="AD738" s="16">
        <v>24.22</v>
      </c>
      <c r="AE738" s="16">
        <v>1.3876999999999999</v>
      </c>
      <c r="AF738" s="16">
        <v>1.6272</v>
      </c>
      <c r="AG738" s="16">
        <v>29849.1</v>
      </c>
      <c r="AH738" s="16">
        <v>3.3000000000000002E-2</v>
      </c>
      <c r="AI738" s="16">
        <v>17.3</v>
      </c>
      <c r="AJ738" s="16">
        <v>77.7</v>
      </c>
      <c r="AK738" s="16">
        <v>-0.91949999999999998</v>
      </c>
      <c r="AL738" s="16">
        <v>-0.49519999999999997</v>
      </c>
      <c r="AM738" s="16">
        <v>-0.54269999999999996</v>
      </c>
      <c r="AN738" s="16">
        <v>-0.79079999999999995</v>
      </c>
      <c r="AO738" s="16">
        <v>-0.4037</v>
      </c>
      <c r="AP738" s="16">
        <v>-1.0674999999999999</v>
      </c>
      <c r="AQ738" s="16">
        <v>2.9445999999999999</v>
      </c>
      <c r="AR738" s="16">
        <f t="shared" si="53"/>
        <v>1</v>
      </c>
      <c r="AS738" s="5">
        <f t="shared" si="52"/>
        <v>-3.8648999999999933E-2</v>
      </c>
    </row>
    <row r="739" spans="1:45" x14ac:dyDescent="0.25">
      <c r="A739" s="16" t="s">
        <v>408</v>
      </c>
      <c r="B739" s="16" t="s">
        <v>411</v>
      </c>
      <c r="C739" s="16" t="s">
        <v>246</v>
      </c>
      <c r="D739" s="16">
        <v>2000</v>
      </c>
      <c r="E739" s="16" t="s">
        <v>1495</v>
      </c>
      <c r="F739" s="16" t="s">
        <v>591</v>
      </c>
      <c r="G739" s="10">
        <v>1336.43</v>
      </c>
      <c r="H739" s="73">
        <v>7.1977570000000002</v>
      </c>
      <c r="I739" s="16">
        <v>16686561</v>
      </c>
      <c r="J739" s="71">
        <v>-4.1000000000000002E-2</v>
      </c>
      <c r="K739" s="71">
        <v>1.0549999999999999</v>
      </c>
      <c r="L739" s="16">
        <v>-1.8034319999999999</v>
      </c>
      <c r="M739" s="16">
        <v>-0.52287150000000004</v>
      </c>
      <c r="N739" s="16">
        <v>-1.001001</v>
      </c>
      <c r="O739" s="16">
        <v>-0.7249871</v>
      </c>
      <c r="P739" s="16">
        <v>-0.90994719999999996</v>
      </c>
      <c r="Q739" s="16">
        <v>-0.86915390000000003</v>
      </c>
      <c r="R739" s="16">
        <v>0.29899999999999999</v>
      </c>
      <c r="S739" s="16">
        <v>-2.9999999999999997E-4</v>
      </c>
      <c r="T739" s="16">
        <v>4.0000000000000002E-4</v>
      </c>
      <c r="U739" s="16">
        <v>3.7037</v>
      </c>
      <c r="V739" s="16">
        <v>4.0599999999999996</v>
      </c>
      <c r="W739" s="16">
        <v>2.98</v>
      </c>
      <c r="X739" s="16">
        <v>364.80399999999997</v>
      </c>
      <c r="Y739" s="16">
        <v>25.571999999999999</v>
      </c>
      <c r="Z739" s="16">
        <v>0.14660000000000001</v>
      </c>
      <c r="AA739" s="16">
        <v>0.164494</v>
      </c>
      <c r="AB739" s="16">
        <v>0.4</v>
      </c>
      <c r="AC739" s="16">
        <v>7.29</v>
      </c>
      <c r="AD739" s="16">
        <v>24.524999999999999</v>
      </c>
      <c r="AE739" s="16">
        <v>1.6345000000000001</v>
      </c>
      <c r="AF739" s="16">
        <v>2.9319000000000002</v>
      </c>
      <c r="AG739" s="16">
        <v>29059.3</v>
      </c>
      <c r="AH739" s="16">
        <v>3.0499999999999999E-2</v>
      </c>
      <c r="AI739" s="16">
        <v>17.600000000000001</v>
      </c>
      <c r="AJ739" s="16">
        <v>77.900000000000006</v>
      </c>
      <c r="AK739" s="16">
        <v>-1.1042000000000001</v>
      </c>
      <c r="AL739" s="16">
        <v>-0.68679999999999997</v>
      </c>
      <c r="AM739" s="16">
        <v>-0.878</v>
      </c>
      <c r="AN739" s="16">
        <v>-1.3213999999999999</v>
      </c>
      <c r="AO739" s="16">
        <v>-0.54459999999999997</v>
      </c>
      <c r="AP739" s="16">
        <v>-1.19</v>
      </c>
      <c r="AQ739" s="16">
        <v>2.9445999999999999</v>
      </c>
      <c r="AR739" s="16">
        <f t="shared" si="53"/>
        <v>0</v>
      </c>
      <c r="AS739" s="5">
        <f t="shared" si="52"/>
        <v>-0.100325</v>
      </c>
    </row>
    <row r="740" spans="1:45" x14ac:dyDescent="0.25">
      <c r="A740" s="16" t="s">
        <v>408</v>
      </c>
      <c r="B740" s="16" t="s">
        <v>411</v>
      </c>
      <c r="C740" s="16" t="s">
        <v>246</v>
      </c>
      <c r="D740" s="16">
        <v>2001</v>
      </c>
      <c r="E740" s="16" t="s">
        <v>1486</v>
      </c>
      <c r="F740" s="16" t="s">
        <v>591</v>
      </c>
      <c r="G740" s="10">
        <v>1310.29</v>
      </c>
      <c r="H740" s="73">
        <v>7.1780010000000001</v>
      </c>
      <c r="I740" s="16">
        <v>17040152</v>
      </c>
      <c r="J740" s="71">
        <v>-1E-3</v>
      </c>
      <c r="K740" s="71">
        <v>1.054</v>
      </c>
      <c r="L740" s="16">
        <v>-1.850922</v>
      </c>
      <c r="M740" s="16">
        <v>-0.5223042</v>
      </c>
      <c r="N740" s="16">
        <v>-0.98893310000000001</v>
      </c>
      <c r="O740" s="16">
        <v>-0.77436570000000005</v>
      </c>
      <c r="P740" s="16">
        <v>-0.8970399</v>
      </c>
      <c r="Q740" s="16">
        <v>-0.9537253</v>
      </c>
      <c r="R740" s="16">
        <v>0.29899999999999999</v>
      </c>
      <c r="S740" s="16">
        <v>-1.4999999999999999E-4</v>
      </c>
      <c r="T740" s="16">
        <v>4.0000000000000002E-4</v>
      </c>
      <c r="U740" s="16">
        <v>3.6686999999999999</v>
      </c>
      <c r="V740" s="16">
        <v>4.2919999999999998</v>
      </c>
      <c r="W740" s="16">
        <v>3.032</v>
      </c>
      <c r="X740" s="16">
        <v>365.99900000000002</v>
      </c>
      <c r="Y740" s="16">
        <v>27.143000000000001</v>
      </c>
      <c r="Z740" s="16">
        <v>0.13950000000000001</v>
      </c>
      <c r="AA740" s="16">
        <v>0.37013950000000001</v>
      </c>
      <c r="AB740" s="16">
        <v>0.4</v>
      </c>
      <c r="AC740" s="16">
        <v>7.29</v>
      </c>
      <c r="AD740" s="16">
        <v>19.23</v>
      </c>
      <c r="AE740" s="16">
        <v>1.7878000000000001</v>
      </c>
      <c r="AF740" s="16">
        <v>4.4368999999999996</v>
      </c>
      <c r="AG740" s="16">
        <v>28964.7</v>
      </c>
      <c r="AH740" s="16">
        <v>3.32E-2</v>
      </c>
      <c r="AI740" s="16">
        <v>17.899999999999999</v>
      </c>
      <c r="AJ740" s="16">
        <v>78.2</v>
      </c>
      <c r="AK740" s="16">
        <v>-1.1514</v>
      </c>
      <c r="AL740" s="16">
        <v>-0.75139999999999996</v>
      </c>
      <c r="AM740" s="16">
        <v>-0.90800000000000003</v>
      </c>
      <c r="AN740" s="16">
        <v>-1.6534</v>
      </c>
      <c r="AO740" s="16">
        <v>-0.49580000000000002</v>
      </c>
      <c r="AP740" s="16">
        <v>-1.2836000000000001</v>
      </c>
      <c r="AQ740" s="16">
        <v>2.9445999999999999</v>
      </c>
      <c r="AR740" s="16">
        <f t="shared" si="53"/>
        <v>0</v>
      </c>
      <c r="AS740" s="5">
        <f t="shared" si="52"/>
        <v>-4.7490000000000032E-2</v>
      </c>
    </row>
    <row r="741" spans="1:45" x14ac:dyDescent="0.25">
      <c r="A741" s="16" t="s">
        <v>408</v>
      </c>
      <c r="B741" s="16" t="s">
        <v>411</v>
      </c>
      <c r="C741" s="16" t="s">
        <v>246</v>
      </c>
      <c r="D741" s="16">
        <v>2002</v>
      </c>
      <c r="E741" s="16" t="s">
        <v>1483</v>
      </c>
      <c r="F741" s="16" t="s">
        <v>591</v>
      </c>
      <c r="G741" s="10">
        <v>1264.22</v>
      </c>
      <c r="H741" s="73">
        <v>7.1422119999999998</v>
      </c>
      <c r="I741" s="16">
        <v>17366517</v>
      </c>
      <c r="J741" s="71">
        <v>-2.4E-2</v>
      </c>
      <c r="K741" s="71">
        <v>1.0289999999999999</v>
      </c>
      <c r="L741" s="16">
        <v>-1.842435</v>
      </c>
      <c r="M741" s="16">
        <v>-0.5202774</v>
      </c>
      <c r="N741" s="16">
        <v>-0.9310716</v>
      </c>
      <c r="O741" s="16">
        <v>-0.74865570000000004</v>
      </c>
      <c r="P741" s="16">
        <v>-0.88364960000000004</v>
      </c>
      <c r="Q741" s="16">
        <v>-1.038311</v>
      </c>
      <c r="R741" s="16">
        <v>0.30409999999999998</v>
      </c>
      <c r="S741" s="16">
        <v>-3.5E-4</v>
      </c>
      <c r="T741" s="16">
        <v>4.0000000000000002E-4</v>
      </c>
      <c r="U741" s="16">
        <v>4.0903</v>
      </c>
      <c r="V741" s="16">
        <v>4.524</v>
      </c>
      <c r="W741" s="16">
        <v>3.0840000000000001</v>
      </c>
      <c r="X741" s="16">
        <v>366.84699999999998</v>
      </c>
      <c r="Y741" s="16">
        <v>28.713999999999999</v>
      </c>
      <c r="Z741" s="16">
        <v>0.1348</v>
      </c>
      <c r="AA741" s="16">
        <v>0.36819760000000001</v>
      </c>
      <c r="AB741" s="16">
        <v>0.4</v>
      </c>
      <c r="AC741" s="16">
        <v>7.29</v>
      </c>
      <c r="AD741" s="16">
        <v>19.28</v>
      </c>
      <c r="AE741" s="16">
        <v>1.9480999999999999</v>
      </c>
      <c r="AF741" s="16">
        <v>6.1593</v>
      </c>
      <c r="AG741" s="16">
        <v>30805.200000000001</v>
      </c>
      <c r="AH741" s="16">
        <v>3.3000000000000002E-2</v>
      </c>
      <c r="AI741" s="16">
        <v>18.2</v>
      </c>
      <c r="AJ741" s="16">
        <v>78.5</v>
      </c>
      <c r="AK741" s="16">
        <v>-1.1986000000000001</v>
      </c>
      <c r="AL741" s="16">
        <v>-0.81610000000000005</v>
      </c>
      <c r="AM741" s="16">
        <v>-0.93789999999999996</v>
      </c>
      <c r="AN741" s="16">
        <v>-1.9855</v>
      </c>
      <c r="AO741" s="16">
        <v>-0.44700000000000001</v>
      </c>
      <c r="AP741" s="16">
        <v>-1.3772</v>
      </c>
      <c r="AQ741" s="16">
        <v>2.9445999999999999</v>
      </c>
      <c r="AR741" s="16">
        <f t="shared" si="53"/>
        <v>0</v>
      </c>
      <c r="AS741" s="5">
        <f t="shared" si="52"/>
        <v>8.4869999999999113E-3</v>
      </c>
    </row>
    <row r="742" spans="1:45" x14ac:dyDescent="0.25">
      <c r="A742" s="16" t="s">
        <v>408</v>
      </c>
      <c r="B742" s="16" t="s">
        <v>411</v>
      </c>
      <c r="C742" s="16" t="s">
        <v>246</v>
      </c>
      <c r="D742" s="16">
        <v>2003</v>
      </c>
      <c r="E742" s="16" t="s">
        <v>1487</v>
      </c>
      <c r="F742" s="16" t="s">
        <v>591</v>
      </c>
      <c r="G742" s="10">
        <v>1224.97</v>
      </c>
      <c r="H742" s="73">
        <v>7.1106699999999998</v>
      </c>
      <c r="I742" s="16">
        <v>17679355</v>
      </c>
      <c r="J742" s="71">
        <v>-1.4999999999999999E-2</v>
      </c>
      <c r="K742" s="71">
        <v>1.0129999999999999</v>
      </c>
      <c r="L742" s="16">
        <v>-1.839267</v>
      </c>
      <c r="M742" s="16">
        <v>-0.52231760000000005</v>
      </c>
      <c r="N742" s="16">
        <v>-0.92490559999999999</v>
      </c>
      <c r="O742" s="16">
        <v>-0.64462799999999998</v>
      </c>
      <c r="P742" s="16">
        <v>-0.88122060000000002</v>
      </c>
      <c r="Q742" s="16">
        <v>-1.1502680000000001</v>
      </c>
      <c r="R742" s="16">
        <v>0.29899999999999999</v>
      </c>
      <c r="S742" s="16">
        <v>-4.0000000000000002E-4</v>
      </c>
      <c r="T742" s="16">
        <v>5.0000000000000001E-4</v>
      </c>
      <c r="U742" s="16">
        <v>3.968</v>
      </c>
      <c r="V742" s="16">
        <v>4.7560000000000002</v>
      </c>
      <c r="W742" s="16">
        <v>3.1360000000000001</v>
      </c>
      <c r="X742" s="16">
        <v>368.55599999999998</v>
      </c>
      <c r="Y742" s="16">
        <v>30.285</v>
      </c>
      <c r="Z742" s="16">
        <v>0.1308</v>
      </c>
      <c r="AA742" s="16">
        <v>0.13983209999999999</v>
      </c>
      <c r="AB742" s="16">
        <v>0.4</v>
      </c>
      <c r="AC742" s="16">
        <v>7.29</v>
      </c>
      <c r="AD742" s="16">
        <v>25.16</v>
      </c>
      <c r="AE742" s="16">
        <v>1.4075</v>
      </c>
      <c r="AF742" s="16">
        <v>7.5736999999999997</v>
      </c>
      <c r="AG742" s="16">
        <v>29082.6</v>
      </c>
      <c r="AH742" s="16">
        <v>3.5499999999999997E-2</v>
      </c>
      <c r="AI742" s="16">
        <v>18.600000000000001</v>
      </c>
      <c r="AJ742" s="16">
        <v>78.7</v>
      </c>
      <c r="AK742" s="16">
        <v>-1.2549999999999999</v>
      </c>
      <c r="AL742" s="16">
        <v>-0.9778</v>
      </c>
      <c r="AM742" s="16">
        <v>-1.0228999999999999</v>
      </c>
      <c r="AN742" s="16">
        <v>-1.8416999999999999</v>
      </c>
      <c r="AO742" s="16">
        <v>-0.81930000000000003</v>
      </c>
      <c r="AP742" s="16">
        <v>-1.4554</v>
      </c>
      <c r="AQ742" s="16">
        <v>2.9445999999999999</v>
      </c>
      <c r="AR742" s="16">
        <f t="shared" si="53"/>
        <v>0</v>
      </c>
      <c r="AS742" s="5">
        <f t="shared" si="52"/>
        <v>3.1680000000000597E-3</v>
      </c>
    </row>
    <row r="743" spans="1:45" x14ac:dyDescent="0.25">
      <c r="A743" s="16" t="s">
        <v>408</v>
      </c>
      <c r="B743" s="16" t="s">
        <v>411</v>
      </c>
      <c r="C743" s="16" t="s">
        <v>246</v>
      </c>
      <c r="D743" s="16">
        <v>2004</v>
      </c>
      <c r="E743" s="16" t="s">
        <v>1496</v>
      </c>
      <c r="F743" s="16" t="s">
        <v>591</v>
      </c>
      <c r="G743" s="10">
        <v>1218.1199999999999</v>
      </c>
      <c r="H743" s="73">
        <v>7.1050639999999996</v>
      </c>
      <c r="I743" s="16">
        <v>17997738</v>
      </c>
      <c r="J743" s="71">
        <v>1E-3</v>
      </c>
      <c r="K743" s="71">
        <v>1.0149999999999999</v>
      </c>
      <c r="L743" s="16">
        <v>-1.841728</v>
      </c>
      <c r="M743" s="16">
        <v>-0.53822300000000001</v>
      </c>
      <c r="N743" s="16">
        <v>-0.90844959999999997</v>
      </c>
      <c r="O743" s="16">
        <v>-0.51694890000000004</v>
      </c>
      <c r="P743" s="16">
        <v>-0.86669260000000004</v>
      </c>
      <c r="Q743" s="16">
        <v>-1.310738</v>
      </c>
      <c r="R743" s="16">
        <v>0.26779999999999998</v>
      </c>
      <c r="S743" s="16">
        <v>-3.5E-4</v>
      </c>
      <c r="T743" s="16">
        <v>5.9999999999999995E-4</v>
      </c>
      <c r="U743" s="16">
        <v>4.1279000000000003</v>
      </c>
      <c r="V743" s="16">
        <v>4.9880000000000004</v>
      </c>
      <c r="W743" s="16">
        <v>3.1880000000000002</v>
      </c>
      <c r="X743" s="16">
        <v>367.22699999999998</v>
      </c>
      <c r="Y743" s="16">
        <v>35.002600000000001</v>
      </c>
      <c r="Z743" s="16">
        <v>0.14030000000000001</v>
      </c>
      <c r="AA743" s="16">
        <v>0.1153643</v>
      </c>
      <c r="AB743" s="16">
        <v>0.4</v>
      </c>
      <c r="AC743" s="16">
        <v>7.29</v>
      </c>
      <c r="AD743" s="16">
        <v>25.79</v>
      </c>
      <c r="AE743" s="16">
        <v>1.5044999999999999</v>
      </c>
      <c r="AF743" s="16">
        <v>9.7660999999999998</v>
      </c>
      <c r="AG743" s="16">
        <v>30950.7</v>
      </c>
      <c r="AH743" s="16">
        <v>3.6499999999999998E-2</v>
      </c>
      <c r="AI743" s="16">
        <v>18.899999999999999</v>
      </c>
      <c r="AJ743" s="16">
        <v>79</v>
      </c>
      <c r="AK743" s="16">
        <v>-1.3028999999999999</v>
      </c>
      <c r="AL743" s="16">
        <v>-1.2162999999999999</v>
      </c>
      <c r="AM743" s="16">
        <v>-1.2667999999999999</v>
      </c>
      <c r="AN743" s="16">
        <v>-2.1566000000000001</v>
      </c>
      <c r="AO743" s="16">
        <v>-0.95720000000000005</v>
      </c>
      <c r="AP743" s="16">
        <v>-1.4195</v>
      </c>
      <c r="AQ743" s="16">
        <v>2.9445999999999999</v>
      </c>
      <c r="AR743" s="16">
        <f t="shared" si="53"/>
        <v>0</v>
      </c>
      <c r="AS743" s="5">
        <f t="shared" si="52"/>
        <v>-2.4610000000000465E-3</v>
      </c>
    </row>
    <row r="744" spans="1:45" x14ac:dyDescent="0.25">
      <c r="A744" s="16" t="s">
        <v>408</v>
      </c>
      <c r="B744" s="16" t="s">
        <v>411</v>
      </c>
      <c r="C744" s="16" t="s">
        <v>246</v>
      </c>
      <c r="D744" s="16">
        <v>2005</v>
      </c>
      <c r="E744" s="16" t="s">
        <v>1475</v>
      </c>
      <c r="F744" s="16" t="s">
        <v>591</v>
      </c>
      <c r="G744" s="10">
        <v>1216.21</v>
      </c>
      <c r="H744" s="73">
        <v>7.1034940000000004</v>
      </c>
      <c r="I744" s="16">
        <v>18336303</v>
      </c>
      <c r="J744" s="71">
        <v>7.0000000000000001E-3</v>
      </c>
      <c r="K744" s="71">
        <v>1.022</v>
      </c>
      <c r="L744" s="16">
        <v>-1.936499</v>
      </c>
      <c r="M744" s="16">
        <v>-0.56466510000000003</v>
      </c>
      <c r="N744" s="16">
        <v>-0.90432129999999999</v>
      </c>
      <c r="O744" s="16">
        <v>-0.64678060000000004</v>
      </c>
      <c r="P744" s="16">
        <v>-0.85116049999999999</v>
      </c>
      <c r="Q744" s="16">
        <v>-1.386066</v>
      </c>
      <c r="R744" s="16">
        <v>0.219</v>
      </c>
      <c r="S744" s="16">
        <v>-2.9999999999999997E-4</v>
      </c>
      <c r="T744" s="16">
        <v>5.9999999999999995E-4</v>
      </c>
      <c r="U744" s="16">
        <v>4.1058000000000003</v>
      </c>
      <c r="V744" s="16">
        <v>5.22</v>
      </c>
      <c r="W744" s="16">
        <v>3.24</v>
      </c>
      <c r="X744" s="16">
        <v>366.96499999999997</v>
      </c>
      <c r="Y744" s="16">
        <v>29.1021</v>
      </c>
      <c r="Z744" s="16">
        <v>0.1366</v>
      </c>
      <c r="AA744" s="16">
        <v>0.1031305</v>
      </c>
      <c r="AB744" s="16">
        <v>0.4</v>
      </c>
      <c r="AC744" s="16">
        <v>7.29</v>
      </c>
      <c r="AD744" s="16">
        <v>26.105</v>
      </c>
      <c r="AE744" s="16">
        <v>1.4862</v>
      </c>
      <c r="AF744" s="16">
        <v>13.507199999999999</v>
      </c>
      <c r="AG744" s="16">
        <v>31330.1</v>
      </c>
      <c r="AH744" s="16">
        <v>3.6650000000000002E-2</v>
      </c>
      <c r="AI744" s="16">
        <v>19.2</v>
      </c>
      <c r="AJ744" s="16">
        <v>79.2</v>
      </c>
      <c r="AK744" s="16">
        <v>-1.363</v>
      </c>
      <c r="AL744" s="16">
        <v>-1.2537</v>
      </c>
      <c r="AM744" s="16">
        <v>-1.3556999999999999</v>
      </c>
      <c r="AN744" s="16">
        <v>-2.298</v>
      </c>
      <c r="AO744" s="16">
        <v>-0.95530000000000004</v>
      </c>
      <c r="AP744" s="16">
        <v>-1.5333000000000001</v>
      </c>
      <c r="AQ744" s="16">
        <v>2.9445999999999999</v>
      </c>
      <c r="AR744" s="16">
        <f t="shared" si="53"/>
        <v>0</v>
      </c>
      <c r="AS744" s="5">
        <f t="shared" si="52"/>
        <v>-9.4770999999999939E-2</v>
      </c>
    </row>
    <row r="745" spans="1:45" x14ac:dyDescent="0.25">
      <c r="A745" s="16" t="s">
        <v>408</v>
      </c>
      <c r="B745" s="16" t="s">
        <v>411</v>
      </c>
      <c r="C745" s="16" t="s">
        <v>246</v>
      </c>
      <c r="D745" s="16">
        <v>2006</v>
      </c>
      <c r="E745" s="16" t="s">
        <v>1473</v>
      </c>
      <c r="F745" s="16" t="s">
        <v>591</v>
      </c>
      <c r="G745" s="10">
        <v>1210.67</v>
      </c>
      <c r="H745" s="73">
        <v>7.0989269999999998</v>
      </c>
      <c r="I745" s="16">
        <v>18699435</v>
      </c>
      <c r="J745" s="71">
        <v>-7.0000000000000001E-3</v>
      </c>
      <c r="K745" s="71">
        <v>1.0149999999999999</v>
      </c>
      <c r="L745" s="16">
        <v>-1.8070520000000001</v>
      </c>
      <c r="M745" s="16">
        <v>-0.52157469999999995</v>
      </c>
      <c r="N745" s="16">
        <v>-0.91514890000000004</v>
      </c>
      <c r="O745" s="16">
        <v>-0.5404156</v>
      </c>
      <c r="P745" s="16">
        <v>-0.8170193</v>
      </c>
      <c r="Q745" s="16">
        <v>-1.26834</v>
      </c>
      <c r="R745" s="16">
        <v>0.29899999999999999</v>
      </c>
      <c r="S745" s="16">
        <v>-4.4999999999999999E-4</v>
      </c>
      <c r="T745" s="16">
        <v>5.9999999999999995E-4</v>
      </c>
      <c r="U745" s="16">
        <v>4.1147999999999998</v>
      </c>
      <c r="V745" s="16">
        <v>5.5739999999999998</v>
      </c>
      <c r="W745" s="16">
        <v>3.262</v>
      </c>
      <c r="X745" s="16">
        <v>363.71800000000002</v>
      </c>
      <c r="Y745" s="16">
        <v>33.488700000000001</v>
      </c>
      <c r="Z745" s="16">
        <v>0.14949999999999999</v>
      </c>
      <c r="AA745" s="16">
        <v>0.13905529999999999</v>
      </c>
      <c r="AB745" s="16">
        <v>0.4</v>
      </c>
      <c r="AC745" s="16">
        <v>7.29</v>
      </c>
      <c r="AD745" s="16">
        <v>25.18</v>
      </c>
      <c r="AE745" s="16">
        <v>1.5319</v>
      </c>
      <c r="AF745" s="16">
        <v>23.017399999999999</v>
      </c>
      <c r="AG745" s="16">
        <v>30590.1</v>
      </c>
      <c r="AH745" s="16">
        <v>3.6499999999999998E-2</v>
      </c>
      <c r="AI745" s="16">
        <v>19.5</v>
      </c>
      <c r="AJ745" s="16">
        <v>79.5</v>
      </c>
      <c r="AK745" s="16">
        <v>-1.3580000000000001</v>
      </c>
      <c r="AL745" s="16">
        <v>-1.198</v>
      </c>
      <c r="AM745" s="16">
        <v>-1.2023999999999999</v>
      </c>
      <c r="AN745" s="16">
        <v>-1.8894</v>
      </c>
      <c r="AO745" s="16">
        <v>-0.90890000000000004</v>
      </c>
      <c r="AP745" s="16">
        <v>-1.4901</v>
      </c>
      <c r="AQ745" s="16">
        <v>2.9445999999999999</v>
      </c>
      <c r="AR745" s="16">
        <f t="shared" si="53"/>
        <v>0</v>
      </c>
      <c r="AS745" s="5">
        <f t="shared" si="52"/>
        <v>0.12944699999999987</v>
      </c>
    </row>
    <row r="746" spans="1:45" x14ac:dyDescent="0.25">
      <c r="A746" s="16" t="s">
        <v>408</v>
      </c>
      <c r="B746" s="16" t="s">
        <v>411</v>
      </c>
      <c r="C746" s="16" t="s">
        <v>246</v>
      </c>
      <c r="D746" s="16">
        <v>2007</v>
      </c>
      <c r="E746" s="16" t="s">
        <v>1485</v>
      </c>
      <c r="F746" s="16" t="s">
        <v>591</v>
      </c>
      <c r="G746" s="10">
        <v>1207.0899999999999</v>
      </c>
      <c r="H746" s="73">
        <v>7.0959649999999996</v>
      </c>
      <c r="I746" s="16">
        <v>19085941</v>
      </c>
      <c r="J746" s="71">
        <v>-2E-3</v>
      </c>
      <c r="K746" s="71">
        <v>1.0129999999999999</v>
      </c>
      <c r="L746" s="16">
        <v>-1.6795640000000001</v>
      </c>
      <c r="M746" s="16">
        <v>-0.55460140000000002</v>
      </c>
      <c r="N746" s="16">
        <v>-0.86484570000000005</v>
      </c>
      <c r="O746" s="16">
        <v>-0.38364019999999999</v>
      </c>
      <c r="P746" s="16">
        <v>-0.75811580000000001</v>
      </c>
      <c r="Q746" s="16">
        <v>-1.223141</v>
      </c>
      <c r="R746" s="16">
        <v>0.2316</v>
      </c>
      <c r="S746" s="16">
        <v>5.0000000000000002E-5</v>
      </c>
      <c r="T746" s="16">
        <v>8.0000000000000004E-4</v>
      </c>
      <c r="U746" s="16">
        <v>4.2973999999999997</v>
      </c>
      <c r="V746" s="16">
        <v>5.9279999999999999</v>
      </c>
      <c r="W746" s="16">
        <v>3.2839999999999998</v>
      </c>
      <c r="X746" s="16">
        <v>367.19299999999998</v>
      </c>
      <c r="Y746" s="16">
        <v>39.387799999999999</v>
      </c>
      <c r="Z746" s="16">
        <v>0.16059999999999999</v>
      </c>
      <c r="AA746" s="16">
        <v>0.1126457</v>
      </c>
      <c r="AB746" s="16">
        <v>0.4</v>
      </c>
      <c r="AC746" s="16">
        <v>7.29</v>
      </c>
      <c r="AD746" s="16">
        <v>25.86</v>
      </c>
      <c r="AE746" s="16">
        <v>1.3793</v>
      </c>
      <c r="AF746" s="16">
        <v>41.604999999999997</v>
      </c>
      <c r="AG746" s="16">
        <v>29853.4</v>
      </c>
      <c r="AH746" s="16">
        <v>3.4500000000000003E-2</v>
      </c>
      <c r="AI746" s="16">
        <v>19.899999999999999</v>
      </c>
      <c r="AJ746" s="16">
        <v>79.8</v>
      </c>
      <c r="AK746" s="16">
        <v>-1.2836000000000001</v>
      </c>
      <c r="AL746" s="16">
        <v>-1.0746</v>
      </c>
      <c r="AM746" s="16">
        <v>-1.2111000000000001</v>
      </c>
      <c r="AN746" s="16">
        <v>-1.8858999999999999</v>
      </c>
      <c r="AO746" s="16">
        <v>-0.84430000000000005</v>
      </c>
      <c r="AP746" s="16">
        <v>-1.4884999999999999</v>
      </c>
      <c r="AQ746" s="16">
        <v>2.9445999999999999</v>
      </c>
      <c r="AR746" s="16">
        <f t="shared" si="53"/>
        <v>0</v>
      </c>
      <c r="AS746" s="5">
        <f t="shared" si="52"/>
        <v>0.12748800000000005</v>
      </c>
    </row>
    <row r="747" spans="1:45" x14ac:dyDescent="0.25">
      <c r="A747" s="16" t="s">
        <v>408</v>
      </c>
      <c r="B747" s="16" t="s">
        <v>411</v>
      </c>
      <c r="C747" s="16" t="s">
        <v>246</v>
      </c>
      <c r="D747" s="16">
        <v>2008</v>
      </c>
      <c r="E747" s="16" t="s">
        <v>1480</v>
      </c>
      <c r="F747" s="16" t="s">
        <v>591</v>
      </c>
      <c r="G747" s="10">
        <v>1211.6199999999999</v>
      </c>
      <c r="H747" s="73">
        <v>7.0997170000000001</v>
      </c>
      <c r="I747" s="16">
        <v>19497986</v>
      </c>
      <c r="J747" s="71">
        <v>4.3999999999999997E-2</v>
      </c>
      <c r="K747" s="71">
        <v>1.0589999999999999</v>
      </c>
      <c r="L747" s="16">
        <v>-1.599674</v>
      </c>
      <c r="M747" s="16">
        <v>-0.52506450000000005</v>
      </c>
      <c r="N747" s="16">
        <v>-0.82965489999999997</v>
      </c>
      <c r="O747" s="16">
        <v>-0.34562720000000002</v>
      </c>
      <c r="P747" s="16">
        <v>-0.69910439999999996</v>
      </c>
      <c r="Q747" s="16">
        <v>-1.208278</v>
      </c>
      <c r="R747" s="16">
        <v>0.2782</v>
      </c>
      <c r="S747" s="16">
        <v>1.4999999999999999E-4</v>
      </c>
      <c r="T747" s="16">
        <v>1.1999999999999999E-3</v>
      </c>
      <c r="U747" s="16">
        <v>4.4489999999999998</v>
      </c>
      <c r="V747" s="16">
        <v>6.282</v>
      </c>
      <c r="W747" s="16">
        <v>3.306</v>
      </c>
      <c r="X747" s="16">
        <v>368.81</v>
      </c>
      <c r="Y747" s="16">
        <v>39.774799999999999</v>
      </c>
      <c r="Z747" s="16">
        <v>0.1598</v>
      </c>
      <c r="AA747" s="16">
        <v>2.0988799999999998E-2</v>
      </c>
      <c r="AB747" s="16">
        <v>0.4</v>
      </c>
      <c r="AC747" s="16">
        <v>7.29</v>
      </c>
      <c r="AD747" s="16">
        <v>28.22</v>
      </c>
      <c r="AE747" s="16">
        <v>1.9523999999999999</v>
      </c>
      <c r="AF747" s="16">
        <v>57.223500000000001</v>
      </c>
      <c r="AG747" s="16">
        <v>30111.7</v>
      </c>
      <c r="AH747" s="16">
        <v>3.2349999999999997E-2</v>
      </c>
      <c r="AI747" s="16">
        <v>20.2</v>
      </c>
      <c r="AJ747" s="16">
        <v>80.099999999999994</v>
      </c>
      <c r="AK747" s="16">
        <v>-1.2442</v>
      </c>
      <c r="AL747" s="16">
        <v>-1.0851</v>
      </c>
      <c r="AM747" s="16">
        <v>-1.2121999999999999</v>
      </c>
      <c r="AN747" s="16">
        <v>-1.8206</v>
      </c>
      <c r="AO747" s="16">
        <v>-0.8881</v>
      </c>
      <c r="AP747" s="16">
        <v>-1.4464999999999999</v>
      </c>
      <c r="AQ747" s="16">
        <v>2.9445999999999999</v>
      </c>
      <c r="AR747" s="16">
        <f t="shared" si="53"/>
        <v>0</v>
      </c>
      <c r="AS747" s="5">
        <f t="shared" si="52"/>
        <v>7.9890000000000017E-2</v>
      </c>
    </row>
    <row r="748" spans="1:45" x14ac:dyDescent="0.25">
      <c r="A748" s="16" t="s">
        <v>408</v>
      </c>
      <c r="B748" s="16" t="s">
        <v>411</v>
      </c>
      <c r="C748" s="16" t="s">
        <v>246</v>
      </c>
      <c r="D748" s="16">
        <v>2009</v>
      </c>
      <c r="E748" s="16" t="s">
        <v>1489</v>
      </c>
      <c r="F748" s="16" t="s">
        <v>591</v>
      </c>
      <c r="G748" s="10">
        <v>1223.51</v>
      </c>
      <c r="H748" s="73">
        <v>7.1094790000000003</v>
      </c>
      <c r="I748" s="16">
        <v>19936366</v>
      </c>
      <c r="J748" s="71">
        <v>1.9E-2</v>
      </c>
      <c r="K748" s="71">
        <v>1.079</v>
      </c>
      <c r="L748" s="16">
        <v>-1.552667</v>
      </c>
      <c r="M748" s="16">
        <v>-0.5172793</v>
      </c>
      <c r="N748" s="16">
        <v>-0.902335</v>
      </c>
      <c r="O748" s="16">
        <v>-0.3664734</v>
      </c>
      <c r="P748" s="16">
        <v>-0.65609399999999996</v>
      </c>
      <c r="Q748" s="16">
        <v>-1.0553239999999999</v>
      </c>
      <c r="R748" s="16">
        <v>0.29899999999999999</v>
      </c>
      <c r="S748" s="16">
        <v>-2.9999999999999997E-4</v>
      </c>
      <c r="T748" s="16">
        <v>1E-3</v>
      </c>
      <c r="U748" s="16">
        <v>3.7921999999999998</v>
      </c>
      <c r="V748" s="16">
        <v>6.6360000000000001</v>
      </c>
      <c r="W748" s="16">
        <v>3.3279999999999998</v>
      </c>
      <c r="X748" s="16">
        <v>366.84300000000002</v>
      </c>
      <c r="Y748" s="16">
        <v>39.956099999999999</v>
      </c>
      <c r="Z748" s="16">
        <v>0.15260000000000001</v>
      </c>
      <c r="AA748" s="16">
        <v>5.4195E-2</v>
      </c>
      <c r="AB748" s="16">
        <v>0.4</v>
      </c>
      <c r="AC748" s="16">
        <v>7.29</v>
      </c>
      <c r="AD748" s="16">
        <v>27.364999999999998</v>
      </c>
      <c r="AE748" s="16">
        <v>1.5164</v>
      </c>
      <c r="AF748" s="16">
        <v>70.878299999999996</v>
      </c>
      <c r="AG748" s="16">
        <v>29824.9</v>
      </c>
      <c r="AH748" s="16">
        <v>3.5950000000000003E-2</v>
      </c>
      <c r="AI748" s="16">
        <v>20.6</v>
      </c>
      <c r="AJ748" s="16">
        <v>80.400000000000006</v>
      </c>
      <c r="AK748" s="16">
        <v>-1.1113</v>
      </c>
      <c r="AL748" s="16">
        <v>-1.0821000000000001</v>
      </c>
      <c r="AM748" s="16">
        <v>-1.0819000000000001</v>
      </c>
      <c r="AN748" s="16">
        <v>-1.2847999999999999</v>
      </c>
      <c r="AO748" s="16">
        <v>-0.95009999999999994</v>
      </c>
      <c r="AP748" s="16">
        <v>-1.2628999999999999</v>
      </c>
      <c r="AQ748" s="16">
        <v>2.9445999999999999</v>
      </c>
      <c r="AR748" s="16">
        <f t="shared" si="53"/>
        <v>0</v>
      </c>
      <c r="AS748" s="5">
        <f t="shared" si="52"/>
        <v>4.7007000000000021E-2</v>
      </c>
    </row>
    <row r="749" spans="1:45" x14ac:dyDescent="0.25">
      <c r="A749" s="16" t="s">
        <v>408</v>
      </c>
      <c r="B749" s="16" t="s">
        <v>411</v>
      </c>
      <c r="C749" s="16" t="s">
        <v>246</v>
      </c>
      <c r="D749" s="16">
        <v>2010</v>
      </c>
      <c r="E749" s="16" t="s">
        <v>1481</v>
      </c>
      <c r="F749" s="16" t="s">
        <v>591</v>
      </c>
      <c r="G749" s="10">
        <v>1219.75</v>
      </c>
      <c r="H749" s="73">
        <v>7.1063999999999998</v>
      </c>
      <c r="I749" s="16">
        <v>20401331</v>
      </c>
      <c r="J749" s="71">
        <v>-0.01</v>
      </c>
      <c r="K749" s="71">
        <v>1.0680000000000001</v>
      </c>
      <c r="L749" s="16">
        <v>-1.547277</v>
      </c>
      <c r="M749" s="16">
        <v>-0.54229879999999997</v>
      </c>
      <c r="N749" s="16">
        <v>-0.87577930000000004</v>
      </c>
      <c r="O749" s="16">
        <v>-0.33013229999999999</v>
      </c>
      <c r="P749" s="16">
        <v>-0.61749609999999999</v>
      </c>
      <c r="Q749" s="16">
        <v>-1.126255</v>
      </c>
      <c r="R749" s="16">
        <v>0.2535</v>
      </c>
      <c r="S749" s="16">
        <v>-3.5E-4</v>
      </c>
      <c r="T749" s="16">
        <v>1E-3</v>
      </c>
      <c r="U749" s="16">
        <v>3.7071000000000001</v>
      </c>
      <c r="V749" s="16">
        <v>6.99</v>
      </c>
      <c r="W749" s="16">
        <v>3.35</v>
      </c>
      <c r="X749" s="16">
        <v>371.00900000000001</v>
      </c>
      <c r="Y749" s="16">
        <v>41.193300000000001</v>
      </c>
      <c r="Z749" s="16">
        <v>0.16800000000000001</v>
      </c>
      <c r="AA749" s="16">
        <v>0.1103155</v>
      </c>
      <c r="AB749" s="16">
        <v>0.4</v>
      </c>
      <c r="AC749" s="16">
        <v>7.29</v>
      </c>
      <c r="AD749" s="16">
        <v>25.92</v>
      </c>
      <c r="AE749" s="16">
        <v>1.4931000000000001</v>
      </c>
      <c r="AF749" s="16">
        <v>82.201499999999996</v>
      </c>
      <c r="AG749" s="16">
        <v>29629.9</v>
      </c>
      <c r="AH749" s="16">
        <v>3.4849999999999999E-2</v>
      </c>
      <c r="AI749" s="16">
        <v>20.9</v>
      </c>
      <c r="AJ749" s="16">
        <v>80.7</v>
      </c>
      <c r="AK749" s="16">
        <v>-1.0967</v>
      </c>
      <c r="AL749" s="16">
        <v>-1.1388</v>
      </c>
      <c r="AM749" s="16">
        <v>-1.2609999999999999</v>
      </c>
      <c r="AN749" s="16">
        <v>-1.5631999999999999</v>
      </c>
      <c r="AO749" s="16">
        <v>-0.91200000000000003</v>
      </c>
      <c r="AP749" s="16">
        <v>-1.2363999999999999</v>
      </c>
      <c r="AQ749" s="16">
        <v>2.9445999999999999</v>
      </c>
      <c r="AR749" s="16">
        <f t="shared" si="53"/>
        <v>0</v>
      </c>
      <c r="AS749" s="5">
        <f t="shared" si="52"/>
        <v>5.3900000000000059E-3</v>
      </c>
    </row>
    <row r="750" spans="1:45" x14ac:dyDescent="0.25">
      <c r="A750" s="16" t="s">
        <v>408</v>
      </c>
      <c r="B750" s="16" t="s">
        <v>411</v>
      </c>
      <c r="C750" s="16" t="s">
        <v>246</v>
      </c>
      <c r="D750" s="16">
        <v>2011</v>
      </c>
      <c r="E750" s="16" t="s">
        <v>1479</v>
      </c>
      <c r="F750" s="16" t="s">
        <v>591</v>
      </c>
      <c r="G750" s="10">
        <v>1138.67</v>
      </c>
      <c r="H750" s="73">
        <v>7.0376120000000002</v>
      </c>
      <c r="I750" s="16">
        <v>20895311</v>
      </c>
      <c r="J750" s="71">
        <v>-6.6000000000000003E-2</v>
      </c>
      <c r="K750" s="71">
        <v>1</v>
      </c>
      <c r="L750" s="16">
        <v>-1.490545</v>
      </c>
      <c r="M750" s="16">
        <v>-0.51502360000000003</v>
      </c>
      <c r="N750" s="16">
        <v>-0.86791569999999996</v>
      </c>
      <c r="O750" s="16">
        <v>-0.32516630000000002</v>
      </c>
      <c r="P750" s="16">
        <v>-0.59201099999999995</v>
      </c>
      <c r="Q750" s="16">
        <v>-1.0626519999999999</v>
      </c>
      <c r="R750" s="16">
        <v>0.29899999999999999</v>
      </c>
      <c r="S750" s="16">
        <v>5.0000000000000002E-5</v>
      </c>
      <c r="T750" s="16">
        <v>1.1000000000000001E-3</v>
      </c>
      <c r="U750" s="16">
        <v>3.6221000000000001</v>
      </c>
      <c r="V750" s="16">
        <v>7.6719999999999997</v>
      </c>
      <c r="W750" s="16">
        <v>3.34</v>
      </c>
      <c r="X750" s="16">
        <v>371.43900000000002</v>
      </c>
      <c r="Y750" s="16">
        <v>41.290700000000001</v>
      </c>
      <c r="Z750" s="16">
        <v>0.15540000000000001</v>
      </c>
      <c r="AA750" s="16">
        <v>3.2640000000000002E-2</v>
      </c>
      <c r="AB750" s="16">
        <v>0.4</v>
      </c>
      <c r="AC750" s="16">
        <v>7.29</v>
      </c>
      <c r="AD750" s="16">
        <v>27.92</v>
      </c>
      <c r="AE750" s="16">
        <v>1.4259999999999999</v>
      </c>
      <c r="AF750" s="16">
        <v>89.449600000000004</v>
      </c>
      <c r="AG750" s="16">
        <v>29600.799999999999</v>
      </c>
      <c r="AH750" s="16">
        <v>3.3849999999999998E-2</v>
      </c>
      <c r="AI750" s="16">
        <v>21.3</v>
      </c>
      <c r="AJ750" s="16">
        <v>80.900000000000006</v>
      </c>
      <c r="AK750" s="16">
        <v>-1.1292</v>
      </c>
      <c r="AL750" s="16">
        <v>-1.0217000000000001</v>
      </c>
      <c r="AM750" s="16">
        <v>-1.1273</v>
      </c>
      <c r="AN750" s="16">
        <v>-1.4021999999999999</v>
      </c>
      <c r="AO750" s="16">
        <v>-0.85770000000000002</v>
      </c>
      <c r="AP750" s="16">
        <v>-1.2888999999999999</v>
      </c>
      <c r="AQ750" s="16">
        <v>2.9445999999999999</v>
      </c>
      <c r="AR750" s="16">
        <f t="shared" si="53"/>
        <v>0</v>
      </c>
      <c r="AS750" s="5">
        <f t="shared" si="52"/>
        <v>5.6732000000000005E-2</v>
      </c>
    </row>
    <row r="751" spans="1:45" x14ac:dyDescent="0.25">
      <c r="A751" s="16" t="s">
        <v>408</v>
      </c>
      <c r="B751" s="16" t="s">
        <v>411</v>
      </c>
      <c r="C751" s="16" t="s">
        <v>246</v>
      </c>
      <c r="D751" s="16">
        <v>2012</v>
      </c>
      <c r="E751" s="16" t="s">
        <v>1476</v>
      </c>
      <c r="F751" s="16" t="s">
        <v>591</v>
      </c>
      <c r="G751" s="10">
        <v>1229.78</v>
      </c>
      <c r="H751" s="73">
        <v>7.1145889999999996</v>
      </c>
      <c r="I751" s="16">
        <v>21418603</v>
      </c>
      <c r="J751" s="71">
        <v>7.5999999999999998E-2</v>
      </c>
      <c r="K751" s="71">
        <v>1.079</v>
      </c>
      <c r="L751" s="16">
        <v>-1.4369590000000001</v>
      </c>
      <c r="M751" s="16">
        <v>-0.54049550000000002</v>
      </c>
      <c r="N751" s="16">
        <v>-0.87017909999999998</v>
      </c>
      <c r="O751" s="16">
        <v>-0.35193289999999999</v>
      </c>
      <c r="P751" s="16">
        <v>-0.58084740000000001</v>
      </c>
      <c r="Q751" s="16">
        <v>-0.89280899999999996</v>
      </c>
      <c r="R751" s="16">
        <v>0.25230000000000002</v>
      </c>
      <c r="S751" s="16">
        <v>2.9999999999999997E-4</v>
      </c>
      <c r="T751" s="16">
        <v>1E-3</v>
      </c>
      <c r="U751" s="16">
        <v>3.5371000000000001</v>
      </c>
      <c r="V751" s="16">
        <v>8.3539999999999992</v>
      </c>
      <c r="W751" s="16">
        <v>3.33</v>
      </c>
      <c r="X751" s="16">
        <v>370.28100000000001</v>
      </c>
      <c r="Y751" s="16">
        <v>43.756399999999999</v>
      </c>
      <c r="Z751" s="16">
        <v>0.16439999999999999</v>
      </c>
      <c r="AA751" s="16">
        <v>0.31693189999999999</v>
      </c>
      <c r="AB751" s="16">
        <v>0.4</v>
      </c>
      <c r="AC751" s="16">
        <v>7.29</v>
      </c>
      <c r="AD751" s="16">
        <v>20.6</v>
      </c>
      <c r="AE751" s="16">
        <v>1.3917999999999999</v>
      </c>
      <c r="AF751" s="16">
        <v>91.2286</v>
      </c>
      <c r="AG751" s="16">
        <v>33247</v>
      </c>
      <c r="AH751" s="16">
        <v>3.175E-2</v>
      </c>
      <c r="AI751" s="16">
        <v>21.6</v>
      </c>
      <c r="AJ751" s="16">
        <v>81.2</v>
      </c>
      <c r="AK751" s="16">
        <v>-0.81040000000000001</v>
      </c>
      <c r="AL751" s="16">
        <v>-0.84470000000000001</v>
      </c>
      <c r="AM751" s="16">
        <v>-1.0795999999999999</v>
      </c>
      <c r="AN751" s="16">
        <v>-1.2565</v>
      </c>
      <c r="AO751" s="16">
        <v>-0.75639999999999996</v>
      </c>
      <c r="AP751" s="16">
        <v>-1.1041000000000001</v>
      </c>
      <c r="AQ751" s="16">
        <v>2.9445999999999999</v>
      </c>
      <c r="AR751" s="16">
        <f t="shared" si="53"/>
        <v>0</v>
      </c>
      <c r="AS751" s="5">
        <f t="shared" si="52"/>
        <v>5.3585999999999911E-2</v>
      </c>
    </row>
    <row r="752" spans="1:45" x14ac:dyDescent="0.25">
      <c r="A752" s="16" t="s">
        <v>408</v>
      </c>
      <c r="B752" s="16" t="s">
        <v>411</v>
      </c>
      <c r="C752" s="16" t="s">
        <v>246</v>
      </c>
      <c r="D752" s="16">
        <v>2013</v>
      </c>
      <c r="E752" s="16" t="s">
        <v>1474</v>
      </c>
      <c r="F752" s="16" t="s">
        <v>591</v>
      </c>
      <c r="G752" s="10">
        <v>1305.71</v>
      </c>
      <c r="H752" s="73">
        <v>7.1745010000000002</v>
      </c>
      <c r="I752" s="16">
        <v>21966312</v>
      </c>
      <c r="J752" s="71">
        <v>5.5E-2</v>
      </c>
      <c r="K752" s="71">
        <v>1.139</v>
      </c>
      <c r="L752" s="16">
        <v>-1.3536010000000001</v>
      </c>
      <c r="M752" s="16">
        <v>-0.51503650000000001</v>
      </c>
      <c r="N752" s="16">
        <v>-0.8665332</v>
      </c>
      <c r="O752" s="16">
        <v>-0.33139869999999999</v>
      </c>
      <c r="P752" s="16">
        <v>-0.56209200000000004</v>
      </c>
      <c r="Q752" s="16">
        <v>-0.77038359999999995</v>
      </c>
      <c r="R752" s="16">
        <v>0.30409999999999998</v>
      </c>
      <c r="S752" s="16">
        <v>5.0000000000000002E-5</v>
      </c>
      <c r="T752" s="16">
        <v>8.0000000000000004E-4</v>
      </c>
      <c r="U752" s="16">
        <v>3.4521000000000002</v>
      </c>
      <c r="V752" s="16">
        <v>9.0359999999999996</v>
      </c>
      <c r="W752" s="16">
        <v>3.32</v>
      </c>
      <c r="X752" s="16">
        <v>370.05</v>
      </c>
      <c r="Y752" s="16">
        <v>44.410200000000003</v>
      </c>
      <c r="Z752" s="16">
        <v>0.17280000000000001</v>
      </c>
      <c r="AA752" s="16">
        <v>0.34411829999999999</v>
      </c>
      <c r="AB752" s="16">
        <v>0.4</v>
      </c>
      <c r="AC752" s="16">
        <v>7.29</v>
      </c>
      <c r="AD752" s="16">
        <v>19.899999999999999</v>
      </c>
      <c r="AE752" s="16">
        <v>1.3395999999999999</v>
      </c>
      <c r="AF752" s="16">
        <v>95.446100000000001</v>
      </c>
      <c r="AG752" s="16">
        <v>34996</v>
      </c>
      <c r="AH752" s="16">
        <v>3.1350000000000003E-2</v>
      </c>
      <c r="AI752" s="16">
        <v>22</v>
      </c>
      <c r="AJ752" s="16">
        <v>81.5</v>
      </c>
      <c r="AK752" s="16">
        <v>-0.77669999999999995</v>
      </c>
      <c r="AL752" s="16">
        <v>-0.76829999999999998</v>
      </c>
      <c r="AM752" s="16">
        <v>-0.9083</v>
      </c>
      <c r="AN752" s="16">
        <v>-1.0246999999999999</v>
      </c>
      <c r="AO752" s="16">
        <v>-0.72970000000000002</v>
      </c>
      <c r="AP752" s="16">
        <v>-0.92920000000000003</v>
      </c>
      <c r="AQ752" s="16">
        <v>2.9445999999999999</v>
      </c>
      <c r="AR752" s="16">
        <f t="shared" si="53"/>
        <v>0</v>
      </c>
      <c r="AS752" s="5">
        <f t="shared" si="52"/>
        <v>8.3358000000000043E-2</v>
      </c>
    </row>
    <row r="753" spans="1:45" x14ac:dyDescent="0.25">
      <c r="A753" s="16" t="s">
        <v>408</v>
      </c>
      <c r="B753" s="16" t="s">
        <v>411</v>
      </c>
      <c r="C753" s="16" t="s">
        <v>246</v>
      </c>
      <c r="D753" s="16">
        <v>2014</v>
      </c>
      <c r="E753" s="16" t="s">
        <v>1482</v>
      </c>
      <c r="F753" s="16" t="s">
        <v>591</v>
      </c>
      <c r="G753" s="10">
        <v>1384.91</v>
      </c>
      <c r="H753" s="73">
        <v>7.2333910000000001</v>
      </c>
      <c r="I753" s="16">
        <v>22531350</v>
      </c>
      <c r="J753" s="71">
        <v>4.4999999999999998E-2</v>
      </c>
      <c r="K753" s="71">
        <v>1.1910000000000001</v>
      </c>
      <c r="L753" s="16">
        <v>-1.1326830000000001</v>
      </c>
      <c r="M753" s="16">
        <v>-0.5169011</v>
      </c>
      <c r="N753" s="16">
        <v>-0.70729730000000002</v>
      </c>
      <c r="O753" s="16">
        <v>-0.23305100000000001</v>
      </c>
      <c r="P753" s="16">
        <v>-0.52766939999999996</v>
      </c>
      <c r="Q753" s="16">
        <v>-0.56192299999999995</v>
      </c>
      <c r="R753" s="16">
        <v>0.29899999999999999</v>
      </c>
      <c r="S753" s="16">
        <v>-2.0000000000000001E-4</v>
      </c>
      <c r="T753" s="16">
        <v>1E-3</v>
      </c>
      <c r="U753" s="16">
        <v>4.7195</v>
      </c>
      <c r="V753" s="16">
        <v>9.718</v>
      </c>
      <c r="W753" s="16">
        <v>3.31</v>
      </c>
      <c r="X753" s="16">
        <v>371.916</v>
      </c>
      <c r="Y753" s="16">
        <v>47.159799999999997</v>
      </c>
      <c r="Z753" s="16">
        <v>0.1784</v>
      </c>
      <c r="AA753" s="16">
        <v>0.25984059999999998</v>
      </c>
      <c r="AB753" s="16">
        <v>0.4</v>
      </c>
      <c r="AC753" s="16">
        <v>7.29</v>
      </c>
      <c r="AD753" s="16">
        <v>22.07</v>
      </c>
      <c r="AE753" s="16">
        <v>1.1665000000000001</v>
      </c>
      <c r="AF753" s="16">
        <v>106.248</v>
      </c>
      <c r="AG753" s="16">
        <v>32844.1</v>
      </c>
      <c r="AH753" s="16">
        <v>3.1E-2</v>
      </c>
      <c r="AI753" s="16">
        <v>22.3</v>
      </c>
      <c r="AJ753" s="16">
        <v>81.8</v>
      </c>
      <c r="AK753" s="16">
        <v>-0.53239999999999998</v>
      </c>
      <c r="AL753" s="16">
        <v>-0.41399999999999998</v>
      </c>
      <c r="AM753" s="16">
        <v>-0.80620000000000003</v>
      </c>
      <c r="AN753" s="16">
        <v>-1.018</v>
      </c>
      <c r="AO753" s="16">
        <v>-0.58240000000000003</v>
      </c>
      <c r="AP753" s="16">
        <v>-0.60589999999999999</v>
      </c>
      <c r="AQ753" s="16">
        <v>2.9445999999999999</v>
      </c>
      <c r="AR753" s="16">
        <f t="shared" si="53"/>
        <v>0</v>
      </c>
      <c r="AS753" s="5">
        <f t="shared" si="52"/>
        <v>0.22091799999999995</v>
      </c>
    </row>
    <row r="754" spans="1:45" x14ac:dyDescent="0.25">
      <c r="A754" s="16" t="s">
        <v>408</v>
      </c>
      <c r="B754" s="16" t="s">
        <v>31</v>
      </c>
      <c r="C754" s="16" t="s">
        <v>235</v>
      </c>
      <c r="D754" s="16">
        <v>1985</v>
      </c>
      <c r="E754" s="16" t="s">
        <v>1200</v>
      </c>
      <c r="F754" s="16" t="s">
        <v>591</v>
      </c>
      <c r="G754" s="10">
        <v>1668.54</v>
      </c>
      <c r="H754" s="73">
        <v>7.419702</v>
      </c>
      <c r="I754" s="16" t="s">
        <v>6700</v>
      </c>
      <c r="K754" s="71">
        <v>1.74</v>
      </c>
      <c r="L754" s="16">
        <v>-2.20478</v>
      </c>
      <c r="M754" s="16">
        <v>-0.52451950000000003</v>
      </c>
      <c r="N754" s="16">
        <v>-1.144193</v>
      </c>
      <c r="O754" s="16">
        <v>-1.189754</v>
      </c>
      <c r="P754" s="16">
        <v>-1.1274230000000001</v>
      </c>
      <c r="Q754" s="16">
        <v>-0.91685150000000004</v>
      </c>
      <c r="R754" s="16">
        <v>0.29899999999999999</v>
      </c>
      <c r="S754" s="16">
        <v>2.5000000000000001E-4</v>
      </c>
      <c r="T754" s="16">
        <v>0</v>
      </c>
      <c r="U754" s="16">
        <v>3.0424000000000002</v>
      </c>
      <c r="V754" s="16">
        <v>4.83</v>
      </c>
      <c r="W754" s="16">
        <v>0.24</v>
      </c>
      <c r="X754" s="16">
        <v>376.55399999999997</v>
      </c>
      <c r="Y754" s="16">
        <v>12.4787</v>
      </c>
      <c r="Z754" s="16">
        <v>0.1246</v>
      </c>
      <c r="AA754" s="16">
        <v>0.58100969999999996</v>
      </c>
      <c r="AB754" s="16">
        <v>0.31</v>
      </c>
      <c r="AC754" s="16">
        <v>8.31</v>
      </c>
      <c r="AD754" s="16">
        <v>12.15</v>
      </c>
      <c r="AE754" s="16">
        <v>0.28760000000000002</v>
      </c>
      <c r="AF754" s="16">
        <v>0</v>
      </c>
      <c r="AG754" s="16">
        <v>23513.9</v>
      </c>
      <c r="AH754" s="16">
        <v>3.2599999999999997E-2</v>
      </c>
      <c r="AI754" s="16">
        <v>38.6265</v>
      </c>
      <c r="AJ754" s="16">
        <v>46.421700000000001</v>
      </c>
      <c r="AK754" s="16">
        <v>-1.1706000000000001</v>
      </c>
      <c r="AL754" s="16">
        <v>-1.0338000000000001</v>
      </c>
      <c r="AM754" s="16">
        <v>-0.75839999999999996</v>
      </c>
      <c r="AN754" s="16">
        <v>-0.71719999999999995</v>
      </c>
      <c r="AO754" s="16">
        <v>-0.73</v>
      </c>
      <c r="AP754" s="16">
        <v>-1.5138</v>
      </c>
      <c r="AQ754" s="16">
        <v>5.8639999999999999</v>
      </c>
      <c r="AR754" s="16">
        <f t="shared" si="53"/>
        <v>1</v>
      </c>
      <c r="AS754" s="5">
        <f t="shared" si="52"/>
        <v>0</v>
      </c>
    </row>
    <row r="755" spans="1:45" x14ac:dyDescent="0.25">
      <c r="A755" s="16" t="s">
        <v>408</v>
      </c>
      <c r="B755" s="16" t="s">
        <v>31</v>
      </c>
      <c r="C755" s="16" t="s">
        <v>235</v>
      </c>
      <c r="D755" s="16">
        <v>1986</v>
      </c>
      <c r="E755" s="16" t="s">
        <v>1215</v>
      </c>
      <c r="F755" s="16" t="s">
        <v>591</v>
      </c>
      <c r="G755" s="10">
        <v>1726.84</v>
      </c>
      <c r="H755" s="73">
        <v>7.4540459999999999</v>
      </c>
      <c r="I755" s="16" t="s">
        <v>6700</v>
      </c>
      <c r="J755" s="71">
        <v>-8.6999999999999994E-2</v>
      </c>
      <c r="K755" s="71">
        <v>1.595</v>
      </c>
      <c r="L755" s="16">
        <v>-2.1938559999999998</v>
      </c>
      <c r="M755" s="16">
        <v>-0.52358749999999998</v>
      </c>
      <c r="N755" s="16">
        <v>-1.1817359999999999</v>
      </c>
      <c r="O755" s="16">
        <v>-1.146652</v>
      </c>
      <c r="P755" s="16">
        <v>-1.1150880000000001</v>
      </c>
      <c r="Q755" s="16">
        <v>-0.91333470000000005</v>
      </c>
      <c r="R755" s="16">
        <v>0.29899999999999999</v>
      </c>
      <c r="S755" s="16">
        <v>2.5000000000000001E-4</v>
      </c>
      <c r="T755" s="16">
        <v>1E-4</v>
      </c>
      <c r="U755" s="16">
        <v>2.8483000000000001</v>
      </c>
      <c r="V755" s="16">
        <v>5.2240000000000002</v>
      </c>
      <c r="W755" s="16">
        <v>0.26400000000000001</v>
      </c>
      <c r="X755" s="16">
        <v>372.31299999999999</v>
      </c>
      <c r="Y755" s="16">
        <v>13.576499999999999</v>
      </c>
      <c r="Z755" s="16">
        <v>0.13070000000000001</v>
      </c>
      <c r="AA755" s="16">
        <v>0.55731869999999994</v>
      </c>
      <c r="AB755" s="16">
        <v>0.31</v>
      </c>
      <c r="AC755" s="16">
        <v>8.31</v>
      </c>
      <c r="AD755" s="16">
        <v>12.76</v>
      </c>
      <c r="AE755" s="16">
        <v>0.30280000000000001</v>
      </c>
      <c r="AF755" s="16">
        <v>0</v>
      </c>
      <c r="AG755" s="16">
        <v>23155.7</v>
      </c>
      <c r="AH755" s="16">
        <v>3.2199999999999999E-2</v>
      </c>
      <c r="AI755" s="16">
        <v>38.867199999999997</v>
      </c>
      <c r="AJ755" s="16">
        <v>47.438099999999999</v>
      </c>
      <c r="AK755" s="16">
        <v>-1.1653</v>
      </c>
      <c r="AL755" s="16">
        <v>-1.0350999999999999</v>
      </c>
      <c r="AM755" s="16">
        <v>-0.76100000000000001</v>
      </c>
      <c r="AN755" s="16">
        <v>-0.71299999999999997</v>
      </c>
      <c r="AO755" s="16">
        <v>-0.7339</v>
      </c>
      <c r="AP755" s="16">
        <v>-1.4955000000000001</v>
      </c>
      <c r="AQ755" s="16">
        <v>5.8639999999999999</v>
      </c>
      <c r="AR755" s="16">
        <f t="shared" si="53"/>
        <v>1</v>
      </c>
      <c r="AS755" s="5">
        <f t="shared" si="52"/>
        <v>1.0924000000000156E-2</v>
      </c>
    </row>
    <row r="756" spans="1:45" x14ac:dyDescent="0.25">
      <c r="A756" s="16" t="s">
        <v>408</v>
      </c>
      <c r="B756" s="16" t="s">
        <v>31</v>
      </c>
      <c r="C756" s="16" t="s">
        <v>235</v>
      </c>
      <c r="D756" s="16">
        <v>1987</v>
      </c>
      <c r="E756" s="16" t="s">
        <v>1222</v>
      </c>
      <c r="F756" s="16" t="s">
        <v>591</v>
      </c>
      <c r="G756" s="10">
        <v>1637.95</v>
      </c>
      <c r="H756" s="73">
        <v>7.4012029999999998</v>
      </c>
      <c r="I756" s="16" t="s">
        <v>6700</v>
      </c>
      <c r="J756" s="71">
        <v>-9.5000000000000001E-2</v>
      </c>
      <c r="K756" s="71">
        <v>1.45</v>
      </c>
      <c r="L756" s="16">
        <v>-2.1637599999999999</v>
      </c>
      <c r="M756" s="16">
        <v>-0.52265550000000005</v>
      </c>
      <c r="N756" s="16">
        <v>-1.170871</v>
      </c>
      <c r="O756" s="16">
        <v>-1.108595</v>
      </c>
      <c r="P756" s="16">
        <v>-1.1027530000000001</v>
      </c>
      <c r="Q756" s="16">
        <v>-0.90985229999999995</v>
      </c>
      <c r="R756" s="16">
        <v>0.29899999999999999</v>
      </c>
      <c r="S756" s="16">
        <v>2.5000000000000001E-4</v>
      </c>
      <c r="T756" s="16">
        <v>2.0000000000000001E-4</v>
      </c>
      <c r="U756" s="16">
        <v>2.9308999999999998</v>
      </c>
      <c r="V756" s="16">
        <v>5.6180000000000003</v>
      </c>
      <c r="W756" s="16">
        <v>0.28799999999999998</v>
      </c>
      <c r="X756" s="16">
        <v>371.1</v>
      </c>
      <c r="Y756" s="16">
        <v>14.6744</v>
      </c>
      <c r="Z756" s="16">
        <v>0.1341</v>
      </c>
      <c r="AA756" s="16">
        <v>0.53362770000000004</v>
      </c>
      <c r="AB756" s="16">
        <v>0.31</v>
      </c>
      <c r="AC756" s="16">
        <v>8.31</v>
      </c>
      <c r="AD756" s="16">
        <v>13.37</v>
      </c>
      <c r="AE756" s="16">
        <v>0.31730000000000003</v>
      </c>
      <c r="AF756" s="16">
        <v>0</v>
      </c>
      <c r="AG756" s="16">
        <v>22734.9</v>
      </c>
      <c r="AH756" s="16">
        <v>3.1899999999999998E-2</v>
      </c>
      <c r="AI756" s="16">
        <v>39.107900000000001</v>
      </c>
      <c r="AJ756" s="16">
        <v>48.4544</v>
      </c>
      <c r="AK756" s="16">
        <v>-1.1600999999999999</v>
      </c>
      <c r="AL756" s="16">
        <v>-1.0363</v>
      </c>
      <c r="AM756" s="16">
        <v>-0.76359999999999995</v>
      </c>
      <c r="AN756" s="16">
        <v>-0.70889999999999997</v>
      </c>
      <c r="AO756" s="16">
        <v>-0.7379</v>
      </c>
      <c r="AP756" s="16">
        <v>-1.4772000000000001</v>
      </c>
      <c r="AQ756" s="16">
        <v>5.8639999999999999</v>
      </c>
      <c r="AR756" s="16">
        <f t="shared" si="53"/>
        <v>1</v>
      </c>
      <c r="AS756" s="5">
        <f t="shared" si="52"/>
        <v>3.0095999999999901E-2</v>
      </c>
    </row>
    <row r="757" spans="1:45" x14ac:dyDescent="0.25">
      <c r="A757" s="16" t="s">
        <v>408</v>
      </c>
      <c r="B757" s="16" t="s">
        <v>31</v>
      </c>
      <c r="C757" s="16" t="s">
        <v>235</v>
      </c>
      <c r="D757" s="16">
        <v>1988</v>
      </c>
      <c r="E757" s="16" t="s">
        <v>1228</v>
      </c>
      <c r="F757" s="16" t="s">
        <v>591</v>
      </c>
      <c r="G757" s="10">
        <v>1463.88</v>
      </c>
      <c r="H757" s="73">
        <v>7.2888479999999998</v>
      </c>
      <c r="I757" s="16" t="s">
        <v>6700</v>
      </c>
      <c r="J757" s="71">
        <v>-7.9000000000000001E-2</v>
      </c>
      <c r="K757" s="71">
        <v>1.34</v>
      </c>
      <c r="L757" s="16">
        <v>-2.155246</v>
      </c>
      <c r="M757" s="16">
        <v>-0.52172339999999995</v>
      </c>
      <c r="N757" s="16">
        <v>-1.1958660000000001</v>
      </c>
      <c r="O757" s="16">
        <v>-1.082873</v>
      </c>
      <c r="P757" s="16">
        <v>-1.090228</v>
      </c>
      <c r="Q757" s="16">
        <v>-0.90640500000000002</v>
      </c>
      <c r="R757" s="16">
        <v>0.29899999999999999</v>
      </c>
      <c r="S757" s="16">
        <v>2.5000000000000001E-4</v>
      </c>
      <c r="T757" s="16">
        <v>2.9999999999999997E-4</v>
      </c>
      <c r="U757" s="16">
        <v>2.7147000000000001</v>
      </c>
      <c r="V757" s="16">
        <v>6.0119999999999996</v>
      </c>
      <c r="W757" s="16">
        <v>0.312</v>
      </c>
      <c r="X757" s="16">
        <v>369.19099999999997</v>
      </c>
      <c r="Y757" s="16">
        <v>15.7723</v>
      </c>
      <c r="Z757" s="16">
        <v>0.13089999999999999</v>
      </c>
      <c r="AA757" s="16">
        <v>0.50993679999999997</v>
      </c>
      <c r="AB757" s="16">
        <v>0.31</v>
      </c>
      <c r="AC757" s="16">
        <v>8.31</v>
      </c>
      <c r="AD757" s="16">
        <v>13.98</v>
      </c>
      <c r="AE757" s="16">
        <v>0.31659999999999999</v>
      </c>
      <c r="AF757" s="16">
        <v>0</v>
      </c>
      <c r="AG757" s="16">
        <v>23068.7</v>
      </c>
      <c r="AH757" s="16">
        <v>3.1600000000000003E-2</v>
      </c>
      <c r="AI757" s="16">
        <v>39.348500000000001</v>
      </c>
      <c r="AJ757" s="16">
        <v>49.470700000000001</v>
      </c>
      <c r="AK757" s="16">
        <v>-1.1549</v>
      </c>
      <c r="AL757" s="16">
        <v>-1.0376000000000001</v>
      </c>
      <c r="AM757" s="16">
        <v>-0.76619999999999999</v>
      </c>
      <c r="AN757" s="16">
        <v>-0.70479999999999998</v>
      </c>
      <c r="AO757" s="16">
        <v>-0.7419</v>
      </c>
      <c r="AP757" s="16">
        <v>-1.4590000000000001</v>
      </c>
      <c r="AQ757" s="16">
        <v>5.8639999999999999</v>
      </c>
      <c r="AR757" s="16">
        <f t="shared" si="53"/>
        <v>1</v>
      </c>
      <c r="AS757" s="5">
        <f t="shared" si="52"/>
        <v>8.5139999999999105E-3</v>
      </c>
    </row>
    <row r="758" spans="1:45" x14ac:dyDescent="0.25">
      <c r="A758" s="16" t="s">
        <v>408</v>
      </c>
      <c r="B758" s="16" t="s">
        <v>31</v>
      </c>
      <c r="C758" s="16" t="s">
        <v>235</v>
      </c>
      <c r="D758" s="16">
        <v>1989</v>
      </c>
      <c r="E758" s="16" t="s">
        <v>1227</v>
      </c>
      <c r="F758" s="16" t="s">
        <v>591</v>
      </c>
      <c r="G758" s="10">
        <v>1394.24</v>
      </c>
      <c r="H758" s="73">
        <v>7.2401049999999998</v>
      </c>
      <c r="I758" s="16" t="s">
        <v>6700</v>
      </c>
      <c r="J758" s="71">
        <v>-7.1999999999999995E-2</v>
      </c>
      <c r="K758" s="71">
        <v>1.2470000000000001</v>
      </c>
      <c r="L758" s="16">
        <v>-2.1348509999999998</v>
      </c>
      <c r="M758" s="16">
        <v>-0.52172339999999995</v>
      </c>
      <c r="N758" s="16">
        <v>-1.1859869999999999</v>
      </c>
      <c r="O758" s="16">
        <v>-1.064122</v>
      </c>
      <c r="P758" s="16">
        <v>-1.0777380000000001</v>
      </c>
      <c r="Q758" s="16">
        <v>-0.90290389999999998</v>
      </c>
      <c r="R758" s="16">
        <v>0.29899999999999999</v>
      </c>
      <c r="S758" s="16">
        <v>2.5000000000000001E-4</v>
      </c>
      <c r="T758" s="16">
        <v>2.9999999999999997E-4</v>
      </c>
      <c r="U758" s="16">
        <v>2.649</v>
      </c>
      <c r="V758" s="16">
        <v>6.4059999999999997</v>
      </c>
      <c r="W758" s="16">
        <v>0.33600000000000002</v>
      </c>
      <c r="X758" s="16">
        <v>370.26900000000001</v>
      </c>
      <c r="Y758" s="16">
        <v>16.870200000000001</v>
      </c>
      <c r="Z758" s="16">
        <v>0.1239</v>
      </c>
      <c r="AA758" s="16">
        <v>0.48585739999999999</v>
      </c>
      <c r="AB758" s="16">
        <v>0.31</v>
      </c>
      <c r="AC758" s="16">
        <v>8.31</v>
      </c>
      <c r="AD758" s="16">
        <v>14.6</v>
      </c>
      <c r="AE758" s="16">
        <v>0.32829999999999998</v>
      </c>
      <c r="AF758" s="16">
        <v>0</v>
      </c>
      <c r="AG758" s="16">
        <v>23103.200000000001</v>
      </c>
      <c r="AH758" s="16">
        <v>3.1199999999999999E-2</v>
      </c>
      <c r="AI758" s="16">
        <v>39.589199999999998</v>
      </c>
      <c r="AJ758" s="16">
        <v>50.487099999999998</v>
      </c>
      <c r="AK758" s="16">
        <v>-1.1496</v>
      </c>
      <c r="AL758" s="16">
        <v>-1.0388999999999999</v>
      </c>
      <c r="AM758" s="16">
        <v>-0.76880000000000004</v>
      </c>
      <c r="AN758" s="16">
        <v>-0.70069999999999999</v>
      </c>
      <c r="AO758" s="16">
        <v>-0.74580000000000002</v>
      </c>
      <c r="AP758" s="16">
        <v>-1.4407000000000001</v>
      </c>
      <c r="AQ758" s="16">
        <v>5.8639999999999999</v>
      </c>
      <c r="AR758" s="16">
        <f t="shared" si="53"/>
        <v>1</v>
      </c>
      <c r="AS758" s="5">
        <f t="shared" si="52"/>
        <v>2.0395000000000163E-2</v>
      </c>
    </row>
    <row r="759" spans="1:45" x14ac:dyDescent="0.25">
      <c r="A759" s="16" t="s">
        <v>408</v>
      </c>
      <c r="B759" s="16" t="s">
        <v>31</v>
      </c>
      <c r="C759" s="16" t="s">
        <v>235</v>
      </c>
      <c r="D759" s="16">
        <v>1990</v>
      </c>
      <c r="E759" s="16" t="s">
        <v>1217</v>
      </c>
      <c r="F759" s="16" t="s">
        <v>591</v>
      </c>
      <c r="G759" s="10">
        <v>1270.78</v>
      </c>
      <c r="H759" s="73">
        <v>7.1473839999999997</v>
      </c>
      <c r="I759" s="16" t="s">
        <v>6700</v>
      </c>
      <c r="J759" s="71">
        <v>-3.4000000000000002E-2</v>
      </c>
      <c r="K759" s="71">
        <v>1.2050000000000001</v>
      </c>
      <c r="L759" s="16">
        <v>-2.104152</v>
      </c>
      <c r="M759" s="16">
        <v>-0.51984600000000003</v>
      </c>
      <c r="N759" s="16">
        <v>-1.1044940000000001</v>
      </c>
      <c r="O759" s="16">
        <v>-1.090962</v>
      </c>
      <c r="P759" s="16">
        <v>-1.067896</v>
      </c>
      <c r="Q759" s="16">
        <v>-0.89940580000000003</v>
      </c>
      <c r="R759" s="16">
        <v>0.29899999999999999</v>
      </c>
      <c r="S759" s="16">
        <v>5.0000000000000001E-4</v>
      </c>
      <c r="T759" s="16">
        <v>4.0000000000000002E-4</v>
      </c>
      <c r="U759" s="16">
        <v>3.2871000000000001</v>
      </c>
      <c r="V759" s="16">
        <v>6.8</v>
      </c>
      <c r="W759" s="16">
        <v>0.36</v>
      </c>
      <c r="X759" s="16">
        <v>370.97</v>
      </c>
      <c r="Y759" s="16">
        <v>17.968</v>
      </c>
      <c r="Z759" s="16">
        <v>0.1053</v>
      </c>
      <c r="AA759" s="16">
        <v>0.5320743</v>
      </c>
      <c r="AB759" s="16">
        <v>0.31</v>
      </c>
      <c r="AC759" s="16">
        <v>8.31</v>
      </c>
      <c r="AD759" s="16">
        <v>13.41</v>
      </c>
      <c r="AE759" s="16">
        <v>0.3332</v>
      </c>
      <c r="AF759" s="16">
        <v>0</v>
      </c>
      <c r="AG759" s="16">
        <v>22344</v>
      </c>
      <c r="AH759" s="16">
        <v>2.9700000000000001E-2</v>
      </c>
      <c r="AI759" s="16">
        <v>39.9</v>
      </c>
      <c r="AJ759" s="16">
        <v>51.3</v>
      </c>
      <c r="AK759" s="16">
        <v>-1.1444000000000001</v>
      </c>
      <c r="AL759" s="16">
        <v>-1.0401</v>
      </c>
      <c r="AM759" s="16">
        <v>-0.77139999999999997</v>
      </c>
      <c r="AN759" s="16">
        <v>-0.69650000000000001</v>
      </c>
      <c r="AO759" s="16">
        <v>-0.74980000000000002</v>
      </c>
      <c r="AP759" s="16">
        <v>-1.4224000000000001</v>
      </c>
      <c r="AQ759" s="16">
        <v>5.8639999999999999</v>
      </c>
      <c r="AR759" s="16">
        <f t="shared" si="53"/>
        <v>1</v>
      </c>
      <c r="AS759" s="5">
        <f t="shared" si="52"/>
        <v>3.069899999999981E-2</v>
      </c>
    </row>
    <row r="760" spans="1:45" x14ac:dyDescent="0.25">
      <c r="A760" s="16" t="s">
        <v>408</v>
      </c>
      <c r="B760" s="16" t="s">
        <v>31</v>
      </c>
      <c r="C760" s="16" t="s">
        <v>235</v>
      </c>
      <c r="D760" s="16">
        <v>1991</v>
      </c>
      <c r="E760" s="16" t="s">
        <v>1209</v>
      </c>
      <c r="F760" s="16" t="s">
        <v>591</v>
      </c>
      <c r="G760" s="10">
        <v>1187.3599999999999</v>
      </c>
      <c r="H760" s="73">
        <v>7.0794879999999996</v>
      </c>
      <c r="I760" s="16" t="s">
        <v>6700</v>
      </c>
      <c r="J760" s="71">
        <v>-6.5000000000000002E-2</v>
      </c>
      <c r="K760" s="71">
        <v>1.129</v>
      </c>
      <c r="L760" s="16">
        <v>-2.0821939999999999</v>
      </c>
      <c r="M760" s="16">
        <v>-0.51984600000000003</v>
      </c>
      <c r="N760" s="16">
        <v>-1.104956</v>
      </c>
      <c r="O760" s="16">
        <v>-1.058295</v>
      </c>
      <c r="P760" s="16">
        <v>-1.0559959999999999</v>
      </c>
      <c r="Q760" s="16">
        <v>-0.89592240000000001</v>
      </c>
      <c r="R760" s="16">
        <v>0.29899999999999999</v>
      </c>
      <c r="S760" s="16">
        <v>5.0000000000000001E-4</v>
      </c>
      <c r="T760" s="16">
        <v>4.0000000000000002E-4</v>
      </c>
      <c r="U760" s="16">
        <v>3.2202000000000002</v>
      </c>
      <c r="V760" s="16">
        <v>7.1959999999999997</v>
      </c>
      <c r="W760" s="16">
        <v>0.40799999999999997</v>
      </c>
      <c r="X760" s="16">
        <v>370.21199999999999</v>
      </c>
      <c r="Y760" s="16">
        <v>19.065899999999999</v>
      </c>
      <c r="Z760" s="16">
        <v>0.10730000000000001</v>
      </c>
      <c r="AA760" s="16">
        <v>0.51653919999999998</v>
      </c>
      <c r="AB760" s="16">
        <v>0.31</v>
      </c>
      <c r="AC760" s="16">
        <v>8.31</v>
      </c>
      <c r="AD760" s="16">
        <v>13.81</v>
      </c>
      <c r="AE760" s="16">
        <v>0.33729999999999999</v>
      </c>
      <c r="AF760" s="16">
        <v>0</v>
      </c>
      <c r="AG760" s="16">
        <v>21801.5</v>
      </c>
      <c r="AH760" s="16">
        <v>2.9899999999999999E-2</v>
      </c>
      <c r="AI760" s="16">
        <v>40.1</v>
      </c>
      <c r="AJ760" s="16">
        <v>52.3</v>
      </c>
      <c r="AK760" s="16">
        <v>-1.1392</v>
      </c>
      <c r="AL760" s="16">
        <v>-1.0414000000000001</v>
      </c>
      <c r="AM760" s="16">
        <v>-0.77400000000000002</v>
      </c>
      <c r="AN760" s="16">
        <v>-0.69240000000000002</v>
      </c>
      <c r="AO760" s="16">
        <v>-0.75370000000000004</v>
      </c>
      <c r="AP760" s="16">
        <v>-1.4040999999999999</v>
      </c>
      <c r="AQ760" s="16">
        <v>5.8639999999999999</v>
      </c>
      <c r="AR760" s="16">
        <f t="shared" si="53"/>
        <v>1</v>
      </c>
      <c r="AS760" s="5">
        <f t="shared" si="52"/>
        <v>2.1958000000000144E-2</v>
      </c>
    </row>
    <row r="761" spans="1:45" x14ac:dyDescent="0.25">
      <c r="A761" s="16" t="s">
        <v>408</v>
      </c>
      <c r="B761" s="16" t="s">
        <v>31</v>
      </c>
      <c r="C761" s="16" t="s">
        <v>235</v>
      </c>
      <c r="D761" s="16">
        <v>1992</v>
      </c>
      <c r="E761" s="16" t="s">
        <v>1201</v>
      </c>
      <c r="F761" s="16" t="s">
        <v>591</v>
      </c>
      <c r="G761" s="10">
        <v>1118.27</v>
      </c>
      <c r="H761" s="73">
        <v>7.0195360000000004</v>
      </c>
      <c r="I761" s="16" t="s">
        <v>6700</v>
      </c>
      <c r="J761" s="71">
        <v>-5.3999999999999999E-2</v>
      </c>
      <c r="K761" s="71">
        <v>1.07</v>
      </c>
      <c r="L761" s="16">
        <v>-2.0853799999999998</v>
      </c>
      <c r="M761" s="16">
        <v>-0.51985939999999997</v>
      </c>
      <c r="N761" s="16">
        <v>-1.1446559999999999</v>
      </c>
      <c r="O761" s="16">
        <v>-1.0445359999999999</v>
      </c>
      <c r="P761" s="16">
        <v>-1.04182</v>
      </c>
      <c r="Q761" s="16">
        <v>-0.89243930000000005</v>
      </c>
      <c r="R761" s="16">
        <v>0.29899999999999999</v>
      </c>
      <c r="S761" s="16">
        <v>2.5000000000000001E-4</v>
      </c>
      <c r="T761" s="16">
        <v>5.0000000000000001E-4</v>
      </c>
      <c r="U761" s="16">
        <v>2.7509999999999999</v>
      </c>
      <c r="V761" s="16">
        <v>7.5919999999999996</v>
      </c>
      <c r="W761" s="16">
        <v>0.45600000000000002</v>
      </c>
      <c r="X761" s="16">
        <v>369.93599999999998</v>
      </c>
      <c r="Y761" s="16">
        <v>20.163799999999998</v>
      </c>
      <c r="Z761" s="16">
        <v>0.10299999999999999</v>
      </c>
      <c r="AA761" s="16">
        <v>0.52197649999999995</v>
      </c>
      <c r="AB761" s="16">
        <v>0.31</v>
      </c>
      <c r="AC761" s="16">
        <v>8.31</v>
      </c>
      <c r="AD761" s="16">
        <v>13.67</v>
      </c>
      <c r="AE761" s="16">
        <v>0.42720000000000002</v>
      </c>
      <c r="AF761" s="16">
        <v>0</v>
      </c>
      <c r="AG761" s="16">
        <v>21388.3</v>
      </c>
      <c r="AH761" s="16">
        <v>3.0200000000000001E-2</v>
      </c>
      <c r="AI761" s="16">
        <v>40.299999999999997</v>
      </c>
      <c r="AJ761" s="16">
        <v>53.4</v>
      </c>
      <c r="AK761" s="16">
        <v>-1.1338999999999999</v>
      </c>
      <c r="AL761" s="16">
        <v>-1.0427</v>
      </c>
      <c r="AM761" s="16">
        <v>-0.77659999999999996</v>
      </c>
      <c r="AN761" s="16">
        <v>-0.68830000000000002</v>
      </c>
      <c r="AO761" s="16">
        <v>-0.75770000000000004</v>
      </c>
      <c r="AP761" s="16">
        <v>-1.3857999999999999</v>
      </c>
      <c r="AQ761" s="16">
        <v>5.8639999999999999</v>
      </c>
      <c r="AR761" s="16">
        <f t="shared" si="53"/>
        <v>1</v>
      </c>
      <c r="AS761" s="5">
        <f t="shared" si="52"/>
        <v>-3.1859999999999111E-3</v>
      </c>
    </row>
    <row r="762" spans="1:45" x14ac:dyDescent="0.25">
      <c r="A762" s="16" t="s">
        <v>408</v>
      </c>
      <c r="B762" s="16" t="s">
        <v>31</v>
      </c>
      <c r="C762" s="16" t="s">
        <v>235</v>
      </c>
      <c r="D762" s="16">
        <v>1993</v>
      </c>
      <c r="E762" s="16" t="s">
        <v>1205</v>
      </c>
      <c r="F762" s="16" t="s">
        <v>591</v>
      </c>
      <c r="G762" s="10">
        <v>1001.33</v>
      </c>
      <c r="H762" s="73">
        <v>6.9090809999999996</v>
      </c>
      <c r="I762" s="16" t="s">
        <v>6700</v>
      </c>
      <c r="J762" s="71">
        <v>-6.5000000000000002E-2</v>
      </c>
      <c r="K762" s="71">
        <v>1.0029999999999999</v>
      </c>
      <c r="L762" s="16">
        <v>-2.0332439999999998</v>
      </c>
      <c r="M762" s="16">
        <v>-0.51779280000000005</v>
      </c>
      <c r="N762" s="16">
        <v>-1.104393</v>
      </c>
      <c r="O762" s="16">
        <v>-0.9887975</v>
      </c>
      <c r="P762" s="16">
        <v>-1.0288539999999999</v>
      </c>
      <c r="Q762" s="16">
        <v>-0.88895849999999998</v>
      </c>
      <c r="R762" s="16">
        <v>0.29899999999999999</v>
      </c>
      <c r="S762" s="16">
        <v>5.5000000000000003E-4</v>
      </c>
      <c r="T762" s="16">
        <v>5.9999999999999995E-4</v>
      </c>
      <c r="U762" s="16">
        <v>3.0398000000000001</v>
      </c>
      <c r="V762" s="16">
        <v>7.9880000000000004</v>
      </c>
      <c r="W762" s="16">
        <v>0.504</v>
      </c>
      <c r="X762" s="16">
        <v>369.69900000000001</v>
      </c>
      <c r="Y762" s="16">
        <v>21.261600000000001</v>
      </c>
      <c r="Z762" s="16">
        <v>0.1042</v>
      </c>
      <c r="AA762" s="16">
        <v>0.43420330000000001</v>
      </c>
      <c r="AB762" s="16">
        <v>0.31</v>
      </c>
      <c r="AC762" s="16">
        <v>8.31</v>
      </c>
      <c r="AD762" s="16">
        <v>15.93</v>
      </c>
      <c r="AE762" s="16">
        <v>0.43409999999999999</v>
      </c>
      <c r="AF762" s="16">
        <v>0</v>
      </c>
      <c r="AG762" s="16">
        <v>21504.9</v>
      </c>
      <c r="AH762" s="16">
        <v>3.04E-2</v>
      </c>
      <c r="AI762" s="16">
        <v>40.6</v>
      </c>
      <c r="AJ762" s="16">
        <v>54.4</v>
      </c>
      <c r="AK762" s="16">
        <v>-1.1287</v>
      </c>
      <c r="AL762" s="16">
        <v>-1.044</v>
      </c>
      <c r="AM762" s="16">
        <v>-0.7792</v>
      </c>
      <c r="AN762" s="16">
        <v>-0.68410000000000004</v>
      </c>
      <c r="AO762" s="16">
        <v>-0.76160000000000005</v>
      </c>
      <c r="AP762" s="16">
        <v>-1.3675999999999999</v>
      </c>
      <c r="AQ762" s="16">
        <v>5.8639999999999999</v>
      </c>
      <c r="AR762" s="16">
        <f t="shared" si="53"/>
        <v>1</v>
      </c>
      <c r="AS762" s="5">
        <f t="shared" si="52"/>
        <v>5.213599999999996E-2</v>
      </c>
    </row>
    <row r="763" spans="1:45" x14ac:dyDescent="0.25">
      <c r="A763" s="16" t="s">
        <v>408</v>
      </c>
      <c r="B763" s="16" t="s">
        <v>31</v>
      </c>
      <c r="C763" s="16" t="s">
        <v>235</v>
      </c>
      <c r="D763" s="16">
        <v>1994</v>
      </c>
      <c r="E763" s="16" t="s">
        <v>1210</v>
      </c>
      <c r="F763" s="16" t="s">
        <v>591</v>
      </c>
      <c r="G763" s="10">
        <v>994.64200000000005</v>
      </c>
      <c r="H763" s="73">
        <v>6.9023830000000004</v>
      </c>
      <c r="I763" s="16" t="s">
        <v>6700</v>
      </c>
      <c r="J763" s="71">
        <v>-3.2000000000000001E-2</v>
      </c>
      <c r="K763" s="71">
        <v>0.97099999999999997</v>
      </c>
      <c r="L763" s="16">
        <v>-2.0050500000000002</v>
      </c>
      <c r="M763" s="16">
        <v>-0.51873829999999999</v>
      </c>
      <c r="N763" s="16">
        <v>-1.0974889999999999</v>
      </c>
      <c r="O763" s="16">
        <v>-0.949349</v>
      </c>
      <c r="P763" s="16">
        <v>-1.016459</v>
      </c>
      <c r="Q763" s="16">
        <v>-0.88547600000000004</v>
      </c>
      <c r="R763" s="16">
        <v>0.29899999999999999</v>
      </c>
      <c r="S763" s="16">
        <v>2.9999999999999997E-4</v>
      </c>
      <c r="T763" s="16">
        <v>5.9999999999999995E-4</v>
      </c>
      <c r="U763" s="16">
        <v>3.0394999999999999</v>
      </c>
      <c r="V763" s="16">
        <v>8.3840000000000003</v>
      </c>
      <c r="W763" s="16">
        <v>0.55200000000000005</v>
      </c>
      <c r="X763" s="16">
        <v>368.99799999999999</v>
      </c>
      <c r="Y763" s="16">
        <v>22.359500000000001</v>
      </c>
      <c r="Z763" s="16">
        <v>0.10580000000000001</v>
      </c>
      <c r="AA763" s="16">
        <v>0.39653080000000002</v>
      </c>
      <c r="AB763" s="16">
        <v>0.31</v>
      </c>
      <c r="AC763" s="16">
        <v>8.31</v>
      </c>
      <c r="AD763" s="16">
        <v>16.899999999999999</v>
      </c>
      <c r="AE763" s="16">
        <v>0.42959999999999998</v>
      </c>
      <c r="AF763" s="16">
        <v>1.18E-2</v>
      </c>
      <c r="AG763" s="16">
        <v>20078.5</v>
      </c>
      <c r="AH763" s="16">
        <v>3.0499999999999999E-2</v>
      </c>
      <c r="AI763" s="16">
        <v>40.799999999999997</v>
      </c>
      <c r="AJ763" s="16">
        <v>55.5</v>
      </c>
      <c r="AK763" s="16">
        <v>-1.1234999999999999</v>
      </c>
      <c r="AL763" s="16">
        <v>-1.0451999999999999</v>
      </c>
      <c r="AM763" s="16">
        <v>-0.78180000000000005</v>
      </c>
      <c r="AN763" s="16">
        <v>-0.68</v>
      </c>
      <c r="AO763" s="16">
        <v>-0.76559999999999995</v>
      </c>
      <c r="AP763" s="16">
        <v>-1.3492999999999999</v>
      </c>
      <c r="AQ763" s="16">
        <v>5.8639999999999999</v>
      </c>
      <c r="AR763" s="16">
        <f t="shared" si="53"/>
        <v>1</v>
      </c>
      <c r="AS763" s="5">
        <f t="shared" si="52"/>
        <v>2.8193999999999608E-2</v>
      </c>
    </row>
    <row r="764" spans="1:45" x14ac:dyDescent="0.25">
      <c r="A764" s="16" t="s">
        <v>408</v>
      </c>
      <c r="B764" s="16" t="s">
        <v>31</v>
      </c>
      <c r="C764" s="16" t="s">
        <v>235</v>
      </c>
      <c r="D764" s="16">
        <v>1995</v>
      </c>
      <c r="E764" s="16" t="s">
        <v>1208</v>
      </c>
      <c r="F764" s="16" t="s">
        <v>591</v>
      </c>
      <c r="G764" s="10">
        <v>1008.67</v>
      </c>
      <c r="H764" s="73">
        <v>6.916391</v>
      </c>
      <c r="I764" s="16" t="s">
        <v>6700</v>
      </c>
      <c r="J764" s="71">
        <v>8.9999999999999993E-3</v>
      </c>
      <c r="K764" s="71">
        <v>0.98</v>
      </c>
      <c r="L764" s="16">
        <v>-1.9879359999999999</v>
      </c>
      <c r="M764" s="16">
        <v>-0.51891399999999999</v>
      </c>
      <c r="N764" s="16">
        <v>-1.098897</v>
      </c>
      <c r="O764" s="16">
        <v>-0.92685550000000005</v>
      </c>
      <c r="P764" s="16">
        <v>-1.003779</v>
      </c>
      <c r="Q764" s="16">
        <v>-0.88199289999999997</v>
      </c>
      <c r="R764" s="16">
        <v>0.29899999999999999</v>
      </c>
      <c r="S764" s="16">
        <v>5.0000000000000001E-4</v>
      </c>
      <c r="T764" s="16">
        <v>5.0000000000000001E-4</v>
      </c>
      <c r="U764" s="16">
        <v>3.0392000000000001</v>
      </c>
      <c r="V764" s="16">
        <v>8.7799999999999994</v>
      </c>
      <c r="W764" s="16">
        <v>0.6</v>
      </c>
      <c r="X764" s="16">
        <v>366.99400000000003</v>
      </c>
      <c r="Y764" s="16">
        <v>23.4574</v>
      </c>
      <c r="Z764" s="16">
        <v>9.9000000000000005E-2</v>
      </c>
      <c r="AA764" s="16">
        <v>0.36254779999999998</v>
      </c>
      <c r="AB764" s="16">
        <v>0.31</v>
      </c>
      <c r="AC764" s="16">
        <v>8.31</v>
      </c>
      <c r="AD764" s="16">
        <v>17.774999999999999</v>
      </c>
      <c r="AE764" s="16">
        <v>0.47089999999999999</v>
      </c>
      <c r="AF764" s="16">
        <v>2.01E-2</v>
      </c>
      <c r="AG764" s="16">
        <v>19993.400000000001</v>
      </c>
      <c r="AH764" s="16">
        <v>3.0800000000000001E-2</v>
      </c>
      <c r="AI764" s="16">
        <v>41</v>
      </c>
      <c r="AJ764" s="16">
        <v>56.5</v>
      </c>
      <c r="AK764" s="16">
        <v>-1.1182000000000001</v>
      </c>
      <c r="AL764" s="16">
        <v>-1.0465</v>
      </c>
      <c r="AM764" s="16">
        <v>-0.78439999999999999</v>
      </c>
      <c r="AN764" s="16">
        <v>-0.67589999999999995</v>
      </c>
      <c r="AO764" s="16">
        <v>-0.76959999999999995</v>
      </c>
      <c r="AP764" s="16">
        <v>-1.331</v>
      </c>
      <c r="AQ764" s="16">
        <v>5.8639999999999999</v>
      </c>
      <c r="AR764" s="16">
        <f t="shared" si="53"/>
        <v>1</v>
      </c>
      <c r="AS764" s="5">
        <f t="shared" si="52"/>
        <v>1.7114000000000296E-2</v>
      </c>
    </row>
    <row r="765" spans="1:45" x14ac:dyDescent="0.25">
      <c r="A765" s="16" t="s">
        <v>408</v>
      </c>
      <c r="B765" s="16" t="s">
        <v>31</v>
      </c>
      <c r="C765" s="16" t="s">
        <v>235</v>
      </c>
      <c r="D765" s="16">
        <v>1996</v>
      </c>
      <c r="E765" s="16" t="s">
        <v>1218</v>
      </c>
      <c r="F765" s="16" t="s">
        <v>591</v>
      </c>
      <c r="G765" s="10">
        <v>1031.29</v>
      </c>
      <c r="H765" s="73">
        <v>6.9385659999999998</v>
      </c>
      <c r="I765" s="16" t="s">
        <v>6700</v>
      </c>
      <c r="J765" s="71">
        <v>2.4E-2</v>
      </c>
      <c r="K765" s="71">
        <v>1.004</v>
      </c>
      <c r="L765" s="16">
        <v>-2.064959</v>
      </c>
      <c r="M765" s="16">
        <v>-0.51984600000000003</v>
      </c>
      <c r="N765" s="16">
        <v>-1.08501</v>
      </c>
      <c r="O765" s="16">
        <v>-0.94905839999999997</v>
      </c>
      <c r="P765" s="16">
        <v>-0.98993980000000004</v>
      </c>
      <c r="Q765" s="16">
        <v>-1.066203</v>
      </c>
      <c r="R765" s="16">
        <v>0.29899999999999999</v>
      </c>
      <c r="S765" s="16">
        <v>5.0000000000000001E-4</v>
      </c>
      <c r="T765" s="16">
        <v>4.0000000000000002E-4</v>
      </c>
      <c r="U765" s="16">
        <v>3.0388000000000002</v>
      </c>
      <c r="V765" s="16">
        <v>9.1940000000000008</v>
      </c>
      <c r="W765" s="16">
        <v>0.65600000000000003</v>
      </c>
      <c r="X765" s="16">
        <v>367.25299999999999</v>
      </c>
      <c r="Y765" s="16">
        <v>24.555199999999999</v>
      </c>
      <c r="Z765" s="16">
        <v>6.4399999999999999E-2</v>
      </c>
      <c r="AA765" s="16">
        <v>0.30720419999999998</v>
      </c>
      <c r="AB765" s="16">
        <v>0.31</v>
      </c>
      <c r="AC765" s="16">
        <v>8.31</v>
      </c>
      <c r="AD765" s="16">
        <v>19.2</v>
      </c>
      <c r="AE765" s="16">
        <v>0.49280000000000002</v>
      </c>
      <c r="AF765" s="16">
        <v>2.4400000000000002E-2</v>
      </c>
      <c r="AG765" s="16">
        <v>20262.400000000001</v>
      </c>
      <c r="AH765" s="16">
        <v>2.9899999999999999E-2</v>
      </c>
      <c r="AI765" s="16">
        <v>41.3</v>
      </c>
      <c r="AJ765" s="16">
        <v>57.6</v>
      </c>
      <c r="AK765" s="16">
        <v>-0.97440000000000004</v>
      </c>
      <c r="AL765" s="16">
        <v>-1.1580999999999999</v>
      </c>
      <c r="AM765" s="16">
        <v>-1.0015000000000001</v>
      </c>
      <c r="AN765" s="16">
        <v>-1.0642</v>
      </c>
      <c r="AO765" s="16">
        <v>-1.1314</v>
      </c>
      <c r="AP765" s="16">
        <v>-1.474</v>
      </c>
      <c r="AQ765" s="16">
        <v>5.8639999999999999</v>
      </c>
      <c r="AR765" s="16">
        <f t="shared" si="53"/>
        <v>1</v>
      </c>
      <c r="AS765" s="5">
        <f t="shared" si="52"/>
        <v>-7.7023000000000064E-2</v>
      </c>
    </row>
    <row r="766" spans="1:45" x14ac:dyDescent="0.25">
      <c r="A766" s="16" t="s">
        <v>408</v>
      </c>
      <c r="B766" s="16" t="s">
        <v>31</v>
      </c>
      <c r="C766" s="16" t="s">
        <v>235</v>
      </c>
      <c r="D766" s="16">
        <v>1997</v>
      </c>
      <c r="E766" s="16" t="s">
        <v>1224</v>
      </c>
      <c r="F766" s="16" t="s">
        <v>591</v>
      </c>
      <c r="G766" s="10">
        <v>1059.03</v>
      </c>
      <c r="H766" s="73">
        <v>6.9651120000000004</v>
      </c>
      <c r="I766" s="16" t="s">
        <v>6700</v>
      </c>
      <c r="J766" s="71">
        <v>2.1000000000000001E-2</v>
      </c>
      <c r="K766" s="71">
        <v>1.0249999999999999</v>
      </c>
      <c r="L766" s="16">
        <v>-1.984774</v>
      </c>
      <c r="M766" s="16">
        <v>-0.51741470000000001</v>
      </c>
      <c r="N766" s="16">
        <v>-1.082613</v>
      </c>
      <c r="O766" s="16">
        <v>-0.89963479999999996</v>
      </c>
      <c r="P766" s="16">
        <v>-0.97748690000000005</v>
      </c>
      <c r="Q766" s="16">
        <v>-0.95100200000000001</v>
      </c>
      <c r="R766" s="16">
        <v>0.29899999999999999</v>
      </c>
      <c r="S766" s="16">
        <v>6.4999999999999997E-4</v>
      </c>
      <c r="T766" s="16">
        <v>5.9999999999999995E-4</v>
      </c>
      <c r="U766" s="16">
        <v>3.0385</v>
      </c>
      <c r="V766" s="16">
        <v>9.6080000000000005</v>
      </c>
      <c r="W766" s="16">
        <v>0.71199999999999997</v>
      </c>
      <c r="X766" s="16">
        <v>365.709</v>
      </c>
      <c r="Y766" s="16">
        <v>25.653099999999998</v>
      </c>
      <c r="Z766" s="16">
        <v>6.0100000000000001E-2</v>
      </c>
      <c r="AA766" s="16">
        <v>0.20777970000000001</v>
      </c>
      <c r="AB766" s="16">
        <v>0.31</v>
      </c>
      <c r="AC766" s="16">
        <v>8.31</v>
      </c>
      <c r="AD766" s="16">
        <v>21.76</v>
      </c>
      <c r="AE766" s="16">
        <v>0.51119999999999999</v>
      </c>
      <c r="AF766" s="16">
        <v>2.86E-2</v>
      </c>
      <c r="AG766" s="16">
        <v>21264.5</v>
      </c>
      <c r="AH766" s="16">
        <v>2.9100000000000001E-2</v>
      </c>
      <c r="AI766" s="16">
        <v>41.5</v>
      </c>
      <c r="AJ766" s="16">
        <v>58.6</v>
      </c>
      <c r="AK766" s="16">
        <v>-1.0558000000000001</v>
      </c>
      <c r="AL766" s="16">
        <v>-1.0991</v>
      </c>
      <c r="AM766" s="16">
        <v>-0.86950000000000005</v>
      </c>
      <c r="AN766" s="16">
        <v>-0.94399999999999995</v>
      </c>
      <c r="AO766" s="16">
        <v>-0.88429999999999997</v>
      </c>
      <c r="AP766" s="16">
        <v>-1.2946</v>
      </c>
      <c r="AQ766" s="16">
        <v>5.8639999999999999</v>
      </c>
      <c r="AR766" s="16">
        <f t="shared" si="53"/>
        <v>1</v>
      </c>
      <c r="AS766" s="5">
        <f t="shared" si="52"/>
        <v>8.0184999999999951E-2</v>
      </c>
    </row>
    <row r="767" spans="1:45" x14ac:dyDescent="0.25">
      <c r="A767" s="16" t="s">
        <v>408</v>
      </c>
      <c r="B767" s="16" t="s">
        <v>31</v>
      </c>
      <c r="C767" s="16" t="s">
        <v>235</v>
      </c>
      <c r="D767" s="16">
        <v>1998</v>
      </c>
      <c r="E767" s="16" t="s">
        <v>1211</v>
      </c>
      <c r="F767" s="16" t="s">
        <v>591</v>
      </c>
      <c r="G767" s="10">
        <v>1083.48</v>
      </c>
      <c r="H767" s="73">
        <v>6.9879360000000004</v>
      </c>
      <c r="I767" s="16" t="s">
        <v>6700</v>
      </c>
      <c r="J767" s="71">
        <v>1.4999999999999999E-2</v>
      </c>
      <c r="K767" s="71">
        <v>1.04</v>
      </c>
      <c r="L767" s="16">
        <v>-1.93981</v>
      </c>
      <c r="M767" s="16">
        <v>-0.51891399999999999</v>
      </c>
      <c r="N767" s="16">
        <v>-1.0866210000000001</v>
      </c>
      <c r="O767" s="16">
        <v>-0.91804960000000002</v>
      </c>
      <c r="P767" s="16">
        <v>-0.96340409999999999</v>
      </c>
      <c r="Q767" s="16">
        <v>-0.83585149999999997</v>
      </c>
      <c r="R767" s="16">
        <v>0.29899999999999999</v>
      </c>
      <c r="S767" s="16">
        <v>5.0000000000000001E-4</v>
      </c>
      <c r="T767" s="16">
        <v>5.0000000000000001E-4</v>
      </c>
      <c r="U767" s="16">
        <v>3.0381999999999998</v>
      </c>
      <c r="V767" s="16">
        <v>10.022</v>
      </c>
      <c r="W767" s="16">
        <v>0.76800000000000002</v>
      </c>
      <c r="X767" s="16">
        <v>363.16199999999998</v>
      </c>
      <c r="Y767" s="16">
        <v>26.751000000000001</v>
      </c>
      <c r="Z767" s="16">
        <v>0.06</v>
      </c>
      <c r="AA767" s="16">
        <v>0.3308951</v>
      </c>
      <c r="AB767" s="16">
        <v>0.31</v>
      </c>
      <c r="AC767" s="16">
        <v>8.31</v>
      </c>
      <c r="AD767" s="16">
        <v>18.59</v>
      </c>
      <c r="AE767" s="16">
        <v>0.62170000000000003</v>
      </c>
      <c r="AF767" s="16">
        <v>3.3099999999999997E-2</v>
      </c>
      <c r="AG767" s="16">
        <v>20968.099999999999</v>
      </c>
      <c r="AH767" s="16">
        <v>2.8400000000000002E-2</v>
      </c>
      <c r="AI767" s="16">
        <v>41.7</v>
      </c>
      <c r="AJ767" s="16">
        <v>59.7</v>
      </c>
      <c r="AK767" s="16">
        <v>-1.1373</v>
      </c>
      <c r="AL767" s="16">
        <v>-1.0402</v>
      </c>
      <c r="AM767" s="16">
        <v>-0.73750000000000004</v>
      </c>
      <c r="AN767" s="16">
        <v>-0.82389999999999997</v>
      </c>
      <c r="AO767" s="16">
        <v>-0.6371</v>
      </c>
      <c r="AP767" s="16">
        <v>-1.1153</v>
      </c>
      <c r="AQ767" s="16">
        <v>5.8639999999999999</v>
      </c>
      <c r="AR767" s="16">
        <f t="shared" si="53"/>
        <v>1</v>
      </c>
      <c r="AS767" s="5">
        <f t="shared" si="52"/>
        <v>4.4964000000000004E-2</v>
      </c>
    </row>
    <row r="768" spans="1:45" x14ac:dyDescent="0.25">
      <c r="A768" s="16" t="s">
        <v>408</v>
      </c>
      <c r="B768" s="16" t="s">
        <v>31</v>
      </c>
      <c r="C768" s="16" t="s">
        <v>235</v>
      </c>
      <c r="D768" s="16">
        <v>1999</v>
      </c>
      <c r="E768" s="16" t="s">
        <v>1202</v>
      </c>
      <c r="F768" s="16" t="s">
        <v>591</v>
      </c>
      <c r="G768" s="10">
        <v>1099.6099999999999</v>
      </c>
      <c r="H768" s="73">
        <v>7.0027109999999997</v>
      </c>
      <c r="I768" s="16" t="s">
        <v>6700</v>
      </c>
      <c r="J768" s="71">
        <v>8.0000000000000002E-3</v>
      </c>
      <c r="K768" s="71">
        <v>1.0489999999999999</v>
      </c>
      <c r="L768" s="16">
        <v>-1.8760159999999999</v>
      </c>
      <c r="M768" s="16">
        <v>-0.52042670000000002</v>
      </c>
      <c r="N768" s="16">
        <v>-1.060398</v>
      </c>
      <c r="O768" s="16">
        <v>-0.83275849999999996</v>
      </c>
      <c r="P768" s="16">
        <v>-0.95074959999999997</v>
      </c>
      <c r="Q768" s="16">
        <v>-0.81858410000000004</v>
      </c>
      <c r="R768" s="16">
        <v>0.29899999999999999</v>
      </c>
      <c r="S768" s="16">
        <v>1E-4</v>
      </c>
      <c r="T768" s="16">
        <v>5.0000000000000001E-4</v>
      </c>
      <c r="U768" s="16">
        <v>3.0379</v>
      </c>
      <c r="V768" s="16">
        <v>10.436</v>
      </c>
      <c r="W768" s="16">
        <v>0.82399999999999995</v>
      </c>
      <c r="X768" s="16">
        <v>365.35300000000001</v>
      </c>
      <c r="Y768" s="16">
        <v>27.848800000000001</v>
      </c>
      <c r="Z768" s="16">
        <v>6.7400000000000002E-2</v>
      </c>
      <c r="AA768" s="16">
        <v>0.19030269999999999</v>
      </c>
      <c r="AB768" s="16">
        <v>0.31</v>
      </c>
      <c r="AC768" s="16">
        <v>8.31</v>
      </c>
      <c r="AD768" s="16">
        <v>22.21</v>
      </c>
      <c r="AE768" s="16">
        <v>0.60980000000000001</v>
      </c>
      <c r="AF768" s="16">
        <v>3.8699999999999998E-2</v>
      </c>
      <c r="AG768" s="16">
        <v>21760.6</v>
      </c>
      <c r="AH768" s="16">
        <v>2.76E-2</v>
      </c>
      <c r="AI768" s="16">
        <v>42</v>
      </c>
      <c r="AJ768" s="16">
        <v>60.7</v>
      </c>
      <c r="AK768" s="16">
        <v>-1.1397999999999999</v>
      </c>
      <c r="AL768" s="16">
        <v>-1.0489999999999999</v>
      </c>
      <c r="AM768" s="16">
        <v>-0.70579999999999998</v>
      </c>
      <c r="AN768" s="16">
        <v>-0.69520000000000004</v>
      </c>
      <c r="AO768" s="16">
        <v>-0.61599999999999999</v>
      </c>
      <c r="AP768" s="16">
        <v>-1.1721999999999999</v>
      </c>
      <c r="AQ768" s="16">
        <v>5.8639999999999999</v>
      </c>
      <c r="AR768" s="16">
        <f t="shared" si="53"/>
        <v>1</v>
      </c>
      <c r="AS768" s="5">
        <f t="shared" si="52"/>
        <v>6.3794000000000128E-2</v>
      </c>
    </row>
    <row r="769" spans="1:45" x14ac:dyDescent="0.25">
      <c r="A769" s="16" t="s">
        <v>408</v>
      </c>
      <c r="B769" s="16" t="s">
        <v>31</v>
      </c>
      <c r="C769" s="16" t="s">
        <v>235</v>
      </c>
      <c r="D769" s="16">
        <v>2000</v>
      </c>
      <c r="E769" s="16" t="s">
        <v>1206</v>
      </c>
      <c r="F769" s="16" t="s">
        <v>591</v>
      </c>
      <c r="G769" s="10">
        <v>1116.83</v>
      </c>
      <c r="H769" s="73">
        <v>7.018249</v>
      </c>
      <c r="I769" s="16">
        <v>15274234</v>
      </c>
      <c r="J769" s="71">
        <v>1.0999999999999999E-2</v>
      </c>
      <c r="K769" s="71">
        <v>1.0609999999999999</v>
      </c>
      <c r="L769" s="16">
        <v>-1.900957</v>
      </c>
      <c r="M769" s="16">
        <v>-0.5176172</v>
      </c>
      <c r="N769" s="16">
        <v>-1.167862</v>
      </c>
      <c r="O769" s="16">
        <v>-0.81480370000000002</v>
      </c>
      <c r="P769" s="16">
        <v>-0.93807649999999998</v>
      </c>
      <c r="Q769" s="16">
        <v>-0.80131649999999999</v>
      </c>
      <c r="R769" s="16">
        <v>0.29899999999999999</v>
      </c>
      <c r="S769" s="16">
        <v>3.5E-4</v>
      </c>
      <c r="T769" s="16">
        <v>6.9999999999999999E-4</v>
      </c>
      <c r="U769" s="16">
        <v>1.9326000000000001</v>
      </c>
      <c r="V769" s="16">
        <v>10.85</v>
      </c>
      <c r="W769" s="16">
        <v>0.88</v>
      </c>
      <c r="X769" s="16">
        <v>364.80399999999997</v>
      </c>
      <c r="Y769" s="16">
        <v>28.9467</v>
      </c>
      <c r="Z769" s="16">
        <v>6.2199999999999998E-2</v>
      </c>
      <c r="AA769" s="16">
        <v>0.17845720000000001</v>
      </c>
      <c r="AB769" s="16">
        <v>0.31</v>
      </c>
      <c r="AC769" s="16">
        <v>8.31</v>
      </c>
      <c r="AD769" s="16">
        <v>22.515000000000001</v>
      </c>
      <c r="AE769" s="16">
        <v>0.59640000000000004</v>
      </c>
      <c r="AF769" s="16">
        <v>0.64839999999999998</v>
      </c>
      <c r="AG769" s="16">
        <v>21848.7</v>
      </c>
      <c r="AH769" s="16">
        <v>2.5100000000000001E-2</v>
      </c>
      <c r="AI769" s="16">
        <v>42.2</v>
      </c>
      <c r="AJ769" s="16">
        <v>61.7</v>
      </c>
      <c r="AK769" s="16">
        <v>-1.1424000000000001</v>
      </c>
      <c r="AL769" s="16">
        <v>-1.0578000000000001</v>
      </c>
      <c r="AM769" s="16">
        <v>-0.67400000000000004</v>
      </c>
      <c r="AN769" s="16">
        <v>-0.5665</v>
      </c>
      <c r="AO769" s="16">
        <v>-0.59489999999999998</v>
      </c>
      <c r="AP769" s="16">
        <v>-1.2291000000000001</v>
      </c>
      <c r="AQ769" s="16">
        <v>5.8639999999999999</v>
      </c>
      <c r="AR769" s="16">
        <f t="shared" si="53"/>
        <v>0</v>
      </c>
      <c r="AS769" s="5">
        <f t="shared" si="52"/>
        <v>-2.4941000000000102E-2</v>
      </c>
    </row>
    <row r="770" spans="1:45" x14ac:dyDescent="0.25">
      <c r="A770" s="16" t="s">
        <v>408</v>
      </c>
      <c r="B770" s="16" t="s">
        <v>31</v>
      </c>
      <c r="C770" s="16" t="s">
        <v>235</v>
      </c>
      <c r="D770" s="16">
        <v>2001</v>
      </c>
      <c r="E770" s="16" t="s">
        <v>1216</v>
      </c>
      <c r="F770" s="16" t="s">
        <v>591</v>
      </c>
      <c r="G770" s="10">
        <v>1137.6300000000001</v>
      </c>
      <c r="H770" s="73">
        <v>7.0366989999999996</v>
      </c>
      <c r="I770" s="16">
        <v>15671927</v>
      </c>
      <c r="J770" s="71">
        <v>1.6E-2</v>
      </c>
      <c r="K770" s="71">
        <v>1.0780000000000001</v>
      </c>
      <c r="L770" s="16">
        <v>-1.8490960000000001</v>
      </c>
      <c r="M770" s="16">
        <v>-0.51611790000000002</v>
      </c>
      <c r="N770" s="16">
        <v>-1.0766210000000001</v>
      </c>
      <c r="O770" s="16">
        <v>-0.75831249999999994</v>
      </c>
      <c r="P770" s="16">
        <v>-0.91768280000000002</v>
      </c>
      <c r="Q770" s="16">
        <v>-0.85966310000000001</v>
      </c>
      <c r="R770" s="16">
        <v>0.29899999999999999</v>
      </c>
      <c r="S770" s="16">
        <v>5.0000000000000001E-4</v>
      </c>
      <c r="T770" s="16">
        <v>8.0000000000000004E-4</v>
      </c>
      <c r="U770" s="16">
        <v>2.61</v>
      </c>
      <c r="V770" s="16">
        <v>11.28</v>
      </c>
      <c r="W770" s="16">
        <v>0.93200000000000005</v>
      </c>
      <c r="X770" s="16">
        <v>365.99900000000002</v>
      </c>
      <c r="Y770" s="16">
        <v>30.044599999999999</v>
      </c>
      <c r="Z770" s="16">
        <v>8.2000000000000003E-2</v>
      </c>
      <c r="AA770" s="16">
        <v>0.19069120000000001</v>
      </c>
      <c r="AB770" s="16">
        <v>0.31</v>
      </c>
      <c r="AC770" s="16">
        <v>8.31</v>
      </c>
      <c r="AD770" s="16">
        <v>22.2</v>
      </c>
      <c r="AE770" s="16">
        <v>0.65010000000000001</v>
      </c>
      <c r="AF770" s="16">
        <v>2.5522</v>
      </c>
      <c r="AG770" s="16">
        <v>21658.3</v>
      </c>
      <c r="AH770" s="16">
        <v>2.7300000000000001E-2</v>
      </c>
      <c r="AI770" s="16">
        <v>42.4</v>
      </c>
      <c r="AJ770" s="16">
        <v>62.8</v>
      </c>
      <c r="AK770" s="16">
        <v>-1.1577</v>
      </c>
      <c r="AL770" s="16">
        <v>-1.0723</v>
      </c>
      <c r="AM770" s="16">
        <v>-0.74609999999999999</v>
      </c>
      <c r="AN770" s="16">
        <v>-0.64390000000000003</v>
      </c>
      <c r="AO770" s="16">
        <v>-0.74060000000000004</v>
      </c>
      <c r="AP770" s="16">
        <v>-1.2392000000000001</v>
      </c>
      <c r="AQ770" s="16">
        <v>5.8639999999999999</v>
      </c>
      <c r="AR770" s="16">
        <f t="shared" si="53"/>
        <v>0</v>
      </c>
      <c r="AS770" s="5">
        <f t="shared" si="52"/>
        <v>5.1860999999999935E-2</v>
      </c>
    </row>
    <row r="771" spans="1:45" x14ac:dyDescent="0.25">
      <c r="A771" s="16" t="s">
        <v>408</v>
      </c>
      <c r="B771" s="16" t="s">
        <v>31</v>
      </c>
      <c r="C771" s="16" t="s">
        <v>235</v>
      </c>
      <c r="D771" s="16">
        <v>2002</v>
      </c>
      <c r="E771" s="16" t="s">
        <v>1219</v>
      </c>
      <c r="F771" s="16" t="s">
        <v>591</v>
      </c>
      <c r="G771" s="10">
        <v>1152.8599999999999</v>
      </c>
      <c r="H771" s="73">
        <v>7.0499980000000004</v>
      </c>
      <c r="I771" s="16">
        <v>16084886</v>
      </c>
      <c r="J771" s="71">
        <v>1E-3</v>
      </c>
      <c r="K771" s="71">
        <v>1.079</v>
      </c>
      <c r="L771" s="16">
        <v>-1.8227960000000001</v>
      </c>
      <c r="M771" s="16">
        <v>-0.51222710000000005</v>
      </c>
      <c r="N771" s="16">
        <v>-1.013946</v>
      </c>
      <c r="O771" s="16">
        <v>-0.72802809999999996</v>
      </c>
      <c r="P771" s="16">
        <v>-0.90108779999999999</v>
      </c>
      <c r="Q771" s="16">
        <v>-0.91799019999999998</v>
      </c>
      <c r="R771" s="16">
        <v>0.30409999999999998</v>
      </c>
      <c r="S771" s="16">
        <v>2.9999999999999997E-4</v>
      </c>
      <c r="T771" s="16">
        <v>1E-3</v>
      </c>
      <c r="U771" s="16">
        <v>3.0369000000000002</v>
      </c>
      <c r="V771" s="16">
        <v>11.71</v>
      </c>
      <c r="W771" s="16">
        <v>0.98399999999999999</v>
      </c>
      <c r="X771" s="16">
        <v>366.84699999999998</v>
      </c>
      <c r="Y771" s="16">
        <v>31.142399999999999</v>
      </c>
      <c r="Z771" s="16">
        <v>8.5199999999999998E-2</v>
      </c>
      <c r="AA771" s="16">
        <v>0.18874920000000001</v>
      </c>
      <c r="AB771" s="16">
        <v>0.31</v>
      </c>
      <c r="AC771" s="16">
        <v>8.31</v>
      </c>
      <c r="AD771" s="16">
        <v>22.25</v>
      </c>
      <c r="AE771" s="16">
        <v>0.66069999999999995</v>
      </c>
      <c r="AF771" s="16">
        <v>4.1801000000000004</v>
      </c>
      <c r="AG771" s="16">
        <v>19666.900000000001</v>
      </c>
      <c r="AH771" s="16">
        <v>2.69E-2</v>
      </c>
      <c r="AI771" s="16">
        <v>42.7</v>
      </c>
      <c r="AJ771" s="16">
        <v>63.8</v>
      </c>
      <c r="AK771" s="16">
        <v>-1.173</v>
      </c>
      <c r="AL771" s="16">
        <v>-1.0867</v>
      </c>
      <c r="AM771" s="16">
        <v>-0.81810000000000005</v>
      </c>
      <c r="AN771" s="16">
        <v>-0.72140000000000004</v>
      </c>
      <c r="AO771" s="16">
        <v>-0.88629999999999998</v>
      </c>
      <c r="AP771" s="16">
        <v>-1.2493000000000001</v>
      </c>
      <c r="AQ771" s="16">
        <v>5.8639999999999999</v>
      </c>
      <c r="AR771" s="16">
        <f t="shared" si="53"/>
        <v>0</v>
      </c>
      <c r="AS771" s="5">
        <f t="shared" si="52"/>
        <v>2.629999999999999E-2</v>
      </c>
    </row>
    <row r="772" spans="1:45" x14ac:dyDescent="0.25">
      <c r="A772" s="16" t="s">
        <v>408</v>
      </c>
      <c r="B772" s="16" t="s">
        <v>31</v>
      </c>
      <c r="C772" s="16" t="s">
        <v>235</v>
      </c>
      <c r="D772" s="16">
        <v>2003</v>
      </c>
      <c r="E772" s="16" t="s">
        <v>1221</v>
      </c>
      <c r="F772" s="16" t="s">
        <v>591</v>
      </c>
      <c r="G772" s="10">
        <v>1168.18</v>
      </c>
      <c r="H772" s="73">
        <v>7.063199</v>
      </c>
      <c r="I772" s="16">
        <v>16513822</v>
      </c>
      <c r="J772" s="71">
        <v>6.0000000000000001E-3</v>
      </c>
      <c r="K772" s="71">
        <v>1.0860000000000001</v>
      </c>
      <c r="L772" s="16">
        <v>-1.680345</v>
      </c>
      <c r="M772" s="16">
        <v>-0.51426729999999998</v>
      </c>
      <c r="N772" s="16">
        <v>-0.96280589999999999</v>
      </c>
      <c r="O772" s="16">
        <v>-0.63063820000000004</v>
      </c>
      <c r="P772" s="16">
        <v>-0.88219539999999996</v>
      </c>
      <c r="Q772" s="16">
        <v>-0.76238240000000002</v>
      </c>
      <c r="R772" s="16">
        <v>0.29899999999999999</v>
      </c>
      <c r="S772" s="16">
        <v>2.5000000000000001E-4</v>
      </c>
      <c r="T772" s="16">
        <v>1.1000000000000001E-3</v>
      </c>
      <c r="U772" s="16">
        <v>3.3018000000000001</v>
      </c>
      <c r="V772" s="16">
        <v>12.14</v>
      </c>
      <c r="W772" s="16">
        <v>1.036</v>
      </c>
      <c r="X772" s="16">
        <v>368.55599999999998</v>
      </c>
      <c r="Y772" s="16">
        <v>32.240299999999998</v>
      </c>
      <c r="Z772" s="16">
        <v>8.3099999999999993E-2</v>
      </c>
      <c r="AA772" s="16">
        <v>-3.96163E-2</v>
      </c>
      <c r="AB772" s="16">
        <v>0.31</v>
      </c>
      <c r="AC772" s="16">
        <v>8.31</v>
      </c>
      <c r="AD772" s="16">
        <v>28.13</v>
      </c>
      <c r="AE772" s="16">
        <v>0.5655</v>
      </c>
      <c r="AF772" s="16">
        <v>6.2531999999999996</v>
      </c>
      <c r="AG772" s="16">
        <v>21395.5</v>
      </c>
      <c r="AH772" s="16">
        <v>2.6599999999999999E-2</v>
      </c>
      <c r="AI772" s="16">
        <v>42.9</v>
      </c>
      <c r="AJ772" s="16">
        <v>64.900000000000006</v>
      </c>
      <c r="AK772" s="16">
        <v>-1.1151</v>
      </c>
      <c r="AL772" s="16">
        <v>-0.86250000000000004</v>
      </c>
      <c r="AM772" s="16">
        <v>-0.65339999999999998</v>
      </c>
      <c r="AN772" s="16">
        <v>-0.46989999999999998</v>
      </c>
      <c r="AO772" s="16">
        <v>-0.83099999999999996</v>
      </c>
      <c r="AP772" s="16">
        <v>-1.093</v>
      </c>
      <c r="AQ772" s="16">
        <v>5.8639999999999999</v>
      </c>
      <c r="AR772" s="16">
        <f t="shared" si="53"/>
        <v>0</v>
      </c>
      <c r="AS772" s="5">
        <f t="shared" ref="AS772:AS835" si="54">IF(D772=1985, 0, L772-L771)</f>
        <v>0.14245100000000011</v>
      </c>
    </row>
    <row r="773" spans="1:45" x14ac:dyDescent="0.25">
      <c r="A773" s="16" t="s">
        <v>408</v>
      </c>
      <c r="B773" s="16" t="s">
        <v>31</v>
      </c>
      <c r="C773" s="16" t="s">
        <v>235</v>
      </c>
      <c r="D773" s="16">
        <v>2004</v>
      </c>
      <c r="E773" s="16" t="s">
        <v>1214</v>
      </c>
      <c r="F773" s="16" t="s">
        <v>591</v>
      </c>
      <c r="G773" s="10">
        <v>1179.6099999999999</v>
      </c>
      <c r="H773" s="73">
        <v>7.0729430000000004</v>
      </c>
      <c r="I773" s="16">
        <v>16959081</v>
      </c>
      <c r="J773" s="71">
        <v>-6.0000000000000001E-3</v>
      </c>
      <c r="K773" s="71">
        <v>1.079</v>
      </c>
      <c r="L773" s="16">
        <v>-1.64882</v>
      </c>
      <c r="M773" s="16">
        <v>-0.53017270000000005</v>
      </c>
      <c r="N773" s="16">
        <v>-0.95595379999999996</v>
      </c>
      <c r="O773" s="16">
        <v>-0.5732855</v>
      </c>
      <c r="P773" s="16">
        <v>-0.86226879999999995</v>
      </c>
      <c r="Q773" s="16">
        <v>-0.76350620000000002</v>
      </c>
      <c r="R773" s="16">
        <v>0.26779999999999998</v>
      </c>
      <c r="S773" s="16">
        <v>2.9999999999999997E-4</v>
      </c>
      <c r="T773" s="16">
        <v>1.1999999999999999E-3</v>
      </c>
      <c r="U773" s="16">
        <v>3.3298999999999999</v>
      </c>
      <c r="V773" s="16">
        <v>12.57</v>
      </c>
      <c r="W773" s="16">
        <v>1.0880000000000001</v>
      </c>
      <c r="X773" s="16">
        <v>367.22699999999998</v>
      </c>
      <c r="Y773" s="16">
        <v>34.768599999999999</v>
      </c>
      <c r="Z773" s="16">
        <v>8.0199999999999994E-2</v>
      </c>
      <c r="AA773" s="16">
        <v>-6.4084000000000002E-2</v>
      </c>
      <c r="AB773" s="16">
        <v>0.31</v>
      </c>
      <c r="AC773" s="16">
        <v>8.31</v>
      </c>
      <c r="AD773" s="16">
        <v>28.76</v>
      </c>
      <c r="AE773" s="16">
        <v>0.56259999999999999</v>
      </c>
      <c r="AF773" s="16">
        <v>8.6611999999999991</v>
      </c>
      <c r="AG773" s="16">
        <v>23263</v>
      </c>
      <c r="AH773" s="16">
        <v>2.4299999999999999E-2</v>
      </c>
      <c r="AI773" s="16">
        <v>43.2</v>
      </c>
      <c r="AJ773" s="16">
        <v>65.900000000000006</v>
      </c>
      <c r="AK773" s="16">
        <v>-0.98629999999999995</v>
      </c>
      <c r="AL773" s="16">
        <v>-1.073</v>
      </c>
      <c r="AM773" s="16">
        <v>-0.69789999999999996</v>
      </c>
      <c r="AN773" s="16">
        <v>-0.39779999999999999</v>
      </c>
      <c r="AO773" s="16">
        <v>-0.67989999999999995</v>
      </c>
      <c r="AP773" s="16">
        <v>-1.1954</v>
      </c>
      <c r="AQ773" s="16">
        <v>5.8639999999999999</v>
      </c>
      <c r="AR773" s="16">
        <f t="shared" ref="AR773:AR836" si="55">IF(OR(AND(I773&lt;&gt;"", I773&gt;=10000000, AQ773&lt;=32.5), AND(A773="Middle East &amp; North Africa", I773&lt;&gt;"", I773&gt;=9000000, AQ773&lt;&gt;"", AQ773&lt;=32.5)), 0, 1)</f>
        <v>0</v>
      </c>
      <c r="AS773" s="5">
        <f t="shared" si="54"/>
        <v>3.1525000000000025E-2</v>
      </c>
    </row>
    <row r="774" spans="1:45" x14ac:dyDescent="0.25">
      <c r="A774" s="16" t="s">
        <v>408</v>
      </c>
      <c r="B774" s="16" t="s">
        <v>31</v>
      </c>
      <c r="C774" s="16" t="s">
        <v>235</v>
      </c>
      <c r="D774" s="16">
        <v>2005</v>
      </c>
      <c r="E774" s="16" t="s">
        <v>1229</v>
      </c>
      <c r="F774" s="16" t="s">
        <v>591</v>
      </c>
      <c r="G774" s="10">
        <v>1174.73</v>
      </c>
      <c r="H774" s="73">
        <v>7.0687899999999999</v>
      </c>
      <c r="I774" s="16">
        <v>17420795</v>
      </c>
      <c r="J774" s="71">
        <v>-1.7000000000000001E-2</v>
      </c>
      <c r="K774" s="71">
        <v>1.0609999999999999</v>
      </c>
      <c r="L774" s="16">
        <v>-1.6973180000000001</v>
      </c>
      <c r="M774" s="16">
        <v>-0.55288680000000001</v>
      </c>
      <c r="N774" s="16">
        <v>-0.96698150000000005</v>
      </c>
      <c r="O774" s="16">
        <v>-0.62566909999999998</v>
      </c>
      <c r="P774" s="16">
        <v>-0.83891309999999997</v>
      </c>
      <c r="Q774" s="16">
        <v>-0.81109229999999999</v>
      </c>
      <c r="R774" s="16">
        <v>0.219</v>
      </c>
      <c r="S774" s="16">
        <v>3.5E-4</v>
      </c>
      <c r="T774" s="16">
        <v>1.6000000000000001E-3</v>
      </c>
      <c r="U774" s="16">
        <v>3.1232000000000002</v>
      </c>
      <c r="V774" s="16">
        <v>13</v>
      </c>
      <c r="W774" s="16">
        <v>1.1399999999999999</v>
      </c>
      <c r="X774" s="16">
        <v>366.96499999999997</v>
      </c>
      <c r="Y774" s="16">
        <v>31.700500000000002</v>
      </c>
      <c r="Z774" s="16">
        <v>8.5300000000000001E-2</v>
      </c>
      <c r="AA774" s="16">
        <v>-7.6317899999999994E-2</v>
      </c>
      <c r="AB774" s="16">
        <v>0.31</v>
      </c>
      <c r="AC774" s="16">
        <v>8.31</v>
      </c>
      <c r="AD774" s="16">
        <v>29.074999999999999</v>
      </c>
      <c r="AE774" s="16">
        <v>0.55320000000000003</v>
      </c>
      <c r="AF774" s="16">
        <v>12.418900000000001</v>
      </c>
      <c r="AG774" s="16">
        <v>22088.6</v>
      </c>
      <c r="AH774" s="16">
        <v>2.5899999999999999E-2</v>
      </c>
      <c r="AI774" s="16">
        <v>43.4</v>
      </c>
      <c r="AJ774" s="16">
        <v>66.900000000000006</v>
      </c>
      <c r="AK774" s="16">
        <v>-1.0161</v>
      </c>
      <c r="AL774" s="16">
        <v>-1.1578999999999999</v>
      </c>
      <c r="AM774" s="16">
        <v>-0.87980000000000003</v>
      </c>
      <c r="AN774" s="16">
        <v>-0.1767</v>
      </c>
      <c r="AO774" s="16">
        <v>-0.85940000000000005</v>
      </c>
      <c r="AP774" s="16">
        <v>-1.1789000000000001</v>
      </c>
      <c r="AQ774" s="16">
        <v>5.8639999999999999</v>
      </c>
      <c r="AR774" s="16">
        <f t="shared" si="55"/>
        <v>0</v>
      </c>
      <c r="AS774" s="5">
        <f t="shared" si="54"/>
        <v>-4.8498000000000152E-2</v>
      </c>
    </row>
    <row r="775" spans="1:45" x14ac:dyDescent="0.25">
      <c r="A775" s="16" t="s">
        <v>408</v>
      </c>
      <c r="B775" s="16" t="s">
        <v>31</v>
      </c>
      <c r="C775" s="16" t="s">
        <v>235</v>
      </c>
      <c r="D775" s="16">
        <v>2006</v>
      </c>
      <c r="E775" s="16" t="s">
        <v>1203</v>
      </c>
      <c r="F775" s="16" t="s">
        <v>591</v>
      </c>
      <c r="G775" s="10">
        <v>1180.17</v>
      </c>
      <c r="H775" s="73">
        <v>7.07341</v>
      </c>
      <c r="I775" s="16">
        <v>17899562</v>
      </c>
      <c r="J775" s="71">
        <v>-8.0000000000000002E-3</v>
      </c>
      <c r="K775" s="71">
        <v>1.052</v>
      </c>
      <c r="L775" s="16">
        <v>-1.6294569999999999</v>
      </c>
      <c r="M775" s="16">
        <v>-0.50793219999999994</v>
      </c>
      <c r="N775" s="16">
        <v>-0.99162550000000005</v>
      </c>
      <c r="O775" s="16">
        <v>-0.54157029999999995</v>
      </c>
      <c r="P775" s="16">
        <v>-0.80669670000000004</v>
      </c>
      <c r="Q775" s="16">
        <v>-0.79844630000000005</v>
      </c>
      <c r="R775" s="16">
        <v>0.29899999999999999</v>
      </c>
      <c r="S775" s="16">
        <v>2.0000000000000001E-4</v>
      </c>
      <c r="T775" s="16">
        <v>1.8E-3</v>
      </c>
      <c r="U775" s="16">
        <v>2.9557000000000002</v>
      </c>
      <c r="V775" s="16">
        <v>13.356</v>
      </c>
      <c r="W775" s="16">
        <v>1.24</v>
      </c>
      <c r="X775" s="16">
        <v>363.71800000000002</v>
      </c>
      <c r="Y775" s="16">
        <v>36.112000000000002</v>
      </c>
      <c r="Z775" s="16">
        <v>8.5999999999999993E-2</v>
      </c>
      <c r="AA775" s="16">
        <v>-4.0392999999999998E-2</v>
      </c>
      <c r="AB775" s="16">
        <v>0.31</v>
      </c>
      <c r="AC775" s="16">
        <v>8.31</v>
      </c>
      <c r="AD775" s="16">
        <v>28.15</v>
      </c>
      <c r="AE775" s="16">
        <v>0.70220000000000005</v>
      </c>
      <c r="AF775" s="16">
        <v>16.8491</v>
      </c>
      <c r="AG775" s="16">
        <v>27455.9</v>
      </c>
      <c r="AH775" s="16">
        <v>2.6800000000000001E-2</v>
      </c>
      <c r="AI775" s="16">
        <v>43.7</v>
      </c>
      <c r="AJ775" s="16">
        <v>68</v>
      </c>
      <c r="AK775" s="16">
        <v>-1.0262</v>
      </c>
      <c r="AL775" s="16">
        <v>-1.0266</v>
      </c>
      <c r="AM775" s="16">
        <v>-0.92300000000000004</v>
      </c>
      <c r="AN775" s="16">
        <v>-0.26379999999999998</v>
      </c>
      <c r="AO775" s="16">
        <v>-0.83169999999999999</v>
      </c>
      <c r="AP775" s="16">
        <v>-1.1328</v>
      </c>
      <c r="AQ775" s="16">
        <v>5.8639999999999999</v>
      </c>
      <c r="AR775" s="16">
        <f t="shared" si="55"/>
        <v>0</v>
      </c>
      <c r="AS775" s="5">
        <f t="shared" si="54"/>
        <v>6.7861000000000171E-2</v>
      </c>
    </row>
    <row r="776" spans="1:45" x14ac:dyDescent="0.25">
      <c r="A776" s="16" t="s">
        <v>408</v>
      </c>
      <c r="B776" s="16" t="s">
        <v>31</v>
      </c>
      <c r="C776" s="16" t="s">
        <v>235</v>
      </c>
      <c r="D776" s="16">
        <v>2007</v>
      </c>
      <c r="E776" s="16" t="s">
        <v>1220</v>
      </c>
      <c r="F776" s="16" t="s">
        <v>591</v>
      </c>
      <c r="G776" s="10">
        <v>1185.74</v>
      </c>
      <c r="H776" s="73">
        <v>7.0781239999999999</v>
      </c>
      <c r="I776" s="16">
        <v>18395389</v>
      </c>
      <c r="J776" s="71">
        <v>-8.9999999999999993E-3</v>
      </c>
      <c r="K776" s="71">
        <v>1.0429999999999999</v>
      </c>
      <c r="L776" s="16">
        <v>-1.5726720000000001</v>
      </c>
      <c r="M776" s="16">
        <v>-0.54189100000000001</v>
      </c>
      <c r="N776" s="16">
        <v>-0.91260149999999995</v>
      </c>
      <c r="O776" s="16">
        <v>-0.50553800000000004</v>
      </c>
      <c r="P776" s="16">
        <v>-0.77054690000000003</v>
      </c>
      <c r="Q776" s="16">
        <v>-0.79188040000000004</v>
      </c>
      <c r="R776" s="16">
        <v>0.2316</v>
      </c>
      <c r="S776" s="16">
        <v>6.9999999999999999E-4</v>
      </c>
      <c r="T776" s="16">
        <v>1.9E-3</v>
      </c>
      <c r="U776" s="16">
        <v>3.3662999999999998</v>
      </c>
      <c r="V776" s="16">
        <v>13.712</v>
      </c>
      <c r="W776" s="16">
        <v>1.34</v>
      </c>
      <c r="X776" s="16">
        <v>367.19299999999998</v>
      </c>
      <c r="Y776" s="16">
        <v>36.925400000000003</v>
      </c>
      <c r="Z776" s="16">
        <v>9.11E-2</v>
      </c>
      <c r="AA776" s="16">
        <v>-6.6802700000000007E-2</v>
      </c>
      <c r="AB776" s="16">
        <v>0.31</v>
      </c>
      <c r="AC776" s="16">
        <v>8.31</v>
      </c>
      <c r="AD776" s="16">
        <v>28.83</v>
      </c>
      <c r="AE776" s="16">
        <v>0.98899999999999999</v>
      </c>
      <c r="AF776" s="16">
        <v>23.7516</v>
      </c>
      <c r="AG776" s="16">
        <v>27481.8</v>
      </c>
      <c r="AH776" s="16">
        <v>2.58E-2</v>
      </c>
      <c r="AI776" s="16">
        <v>43.9</v>
      </c>
      <c r="AJ776" s="16">
        <v>69</v>
      </c>
      <c r="AK776" s="16">
        <v>-1.0626</v>
      </c>
      <c r="AL776" s="16">
        <v>-0.95030000000000003</v>
      </c>
      <c r="AM776" s="16">
        <v>-0.82110000000000005</v>
      </c>
      <c r="AN776" s="16">
        <v>-0.3377</v>
      </c>
      <c r="AO776" s="16">
        <v>-0.83160000000000001</v>
      </c>
      <c r="AP776" s="16">
        <v>-1.1707000000000001</v>
      </c>
      <c r="AQ776" s="16">
        <v>5.8639999999999999</v>
      </c>
      <c r="AR776" s="16">
        <f t="shared" si="55"/>
        <v>0</v>
      </c>
      <c r="AS776" s="5">
        <f t="shared" si="54"/>
        <v>5.6784999999999863E-2</v>
      </c>
    </row>
    <row r="777" spans="1:45" x14ac:dyDescent="0.25">
      <c r="A777" s="16" t="s">
        <v>408</v>
      </c>
      <c r="B777" s="16" t="s">
        <v>31</v>
      </c>
      <c r="C777" s="16" t="s">
        <v>235</v>
      </c>
      <c r="D777" s="16">
        <v>2008</v>
      </c>
      <c r="E777" s="16" t="s">
        <v>1226</v>
      </c>
      <c r="F777" s="16" t="s">
        <v>591</v>
      </c>
      <c r="G777" s="10">
        <v>1186.93</v>
      </c>
      <c r="H777" s="73">
        <v>7.0791230000000001</v>
      </c>
      <c r="I777" s="16">
        <v>18907008</v>
      </c>
      <c r="J777" s="71">
        <v>-1.0999999999999999E-2</v>
      </c>
      <c r="K777" s="71">
        <v>1.032</v>
      </c>
      <c r="L777" s="16">
        <v>-1.5333019999999999</v>
      </c>
      <c r="M777" s="16">
        <v>-0.51701410000000003</v>
      </c>
      <c r="N777" s="16">
        <v>-0.93166110000000002</v>
      </c>
      <c r="O777" s="16">
        <v>-0.4564472</v>
      </c>
      <c r="P777" s="16">
        <v>-0.73007319999999998</v>
      </c>
      <c r="Q777" s="16">
        <v>-0.80239280000000002</v>
      </c>
      <c r="R777" s="16">
        <v>0.2782</v>
      </c>
      <c r="S777" s="16">
        <v>8.0000000000000004E-4</v>
      </c>
      <c r="T777" s="16">
        <v>1.8E-3</v>
      </c>
      <c r="U777" s="16">
        <v>2.9569000000000001</v>
      </c>
      <c r="V777" s="16">
        <v>14.068</v>
      </c>
      <c r="W777" s="16">
        <v>1.44</v>
      </c>
      <c r="X777" s="16">
        <v>368.81</v>
      </c>
      <c r="Y777" s="16">
        <v>37.774700000000003</v>
      </c>
      <c r="Z777" s="16">
        <v>9.0899999999999995E-2</v>
      </c>
      <c r="AA777" s="16">
        <v>-0.15845960000000001</v>
      </c>
      <c r="AB777" s="16">
        <v>0.31</v>
      </c>
      <c r="AC777" s="16">
        <v>8.31</v>
      </c>
      <c r="AD777" s="16">
        <v>31.19</v>
      </c>
      <c r="AE777" s="16">
        <v>1.3028999999999999</v>
      </c>
      <c r="AF777" s="16">
        <v>31.441099999999999</v>
      </c>
      <c r="AG777" s="16">
        <v>29028.5</v>
      </c>
      <c r="AH777" s="16">
        <v>2.5100000000000001E-2</v>
      </c>
      <c r="AI777" s="16">
        <v>44.2</v>
      </c>
      <c r="AJ777" s="16">
        <v>70</v>
      </c>
      <c r="AK777" s="16">
        <v>-1.0806</v>
      </c>
      <c r="AL777" s="16">
        <v>-0.94340000000000002</v>
      </c>
      <c r="AM777" s="16">
        <v>-0.78580000000000005</v>
      </c>
      <c r="AN777" s="16">
        <v>-0.55030000000000001</v>
      </c>
      <c r="AO777" s="16">
        <v>-0.8085</v>
      </c>
      <c r="AP777" s="16">
        <v>-1.0932999999999999</v>
      </c>
      <c r="AQ777" s="16">
        <v>5.8639999999999999</v>
      </c>
      <c r="AR777" s="16">
        <f t="shared" si="55"/>
        <v>0</v>
      </c>
      <c r="AS777" s="5">
        <f t="shared" si="54"/>
        <v>3.9370000000000127E-2</v>
      </c>
    </row>
    <row r="778" spans="1:45" x14ac:dyDescent="0.25">
      <c r="A778" s="16" t="s">
        <v>408</v>
      </c>
      <c r="B778" s="16" t="s">
        <v>31</v>
      </c>
      <c r="C778" s="16" t="s">
        <v>235</v>
      </c>
      <c r="D778" s="16">
        <v>2009</v>
      </c>
      <c r="E778" s="16" t="s">
        <v>1225</v>
      </c>
      <c r="F778" s="16" t="s">
        <v>591</v>
      </c>
      <c r="G778" s="10">
        <v>1177.1400000000001</v>
      </c>
      <c r="H778" s="73">
        <v>7.0708419999999998</v>
      </c>
      <c r="I778" s="16">
        <v>19432541</v>
      </c>
      <c r="J778" s="71">
        <v>-1.2999999999999999E-2</v>
      </c>
      <c r="K778" s="71">
        <v>1.018</v>
      </c>
      <c r="L778" s="16">
        <v>-1.4836050000000001</v>
      </c>
      <c r="M778" s="16">
        <v>-0.50643300000000002</v>
      </c>
      <c r="N778" s="16">
        <v>-0.87761149999999999</v>
      </c>
      <c r="O778" s="16">
        <v>-0.47792760000000001</v>
      </c>
      <c r="P778" s="16">
        <v>-0.68199129999999997</v>
      </c>
      <c r="Q778" s="16">
        <v>-0.78225060000000002</v>
      </c>
      <c r="R778" s="16">
        <v>0.29899999999999999</v>
      </c>
      <c r="S778" s="16">
        <v>3.5E-4</v>
      </c>
      <c r="T778" s="16">
        <v>1.9E-3</v>
      </c>
      <c r="U778" s="16">
        <v>3.4601000000000002</v>
      </c>
      <c r="V778" s="16">
        <v>14.423999999999999</v>
      </c>
      <c r="W778" s="16">
        <v>1.54</v>
      </c>
      <c r="X778" s="16">
        <v>366.84300000000002</v>
      </c>
      <c r="Y778" s="16">
        <v>37.345100000000002</v>
      </c>
      <c r="Z778" s="16">
        <v>9.0399999999999994E-2</v>
      </c>
      <c r="AA778" s="16">
        <v>-0.12525339999999999</v>
      </c>
      <c r="AB778" s="16">
        <v>0.31</v>
      </c>
      <c r="AC778" s="16">
        <v>8.31</v>
      </c>
      <c r="AD778" s="16">
        <v>30.335000000000001</v>
      </c>
      <c r="AE778" s="16">
        <v>2.1657999999999999</v>
      </c>
      <c r="AF778" s="16">
        <v>39.813699999999997</v>
      </c>
      <c r="AG778" s="16">
        <v>28807.7</v>
      </c>
      <c r="AH778" s="16">
        <v>2.46E-2</v>
      </c>
      <c r="AI778" s="16">
        <v>44.4</v>
      </c>
      <c r="AJ778" s="16">
        <v>71</v>
      </c>
      <c r="AK778" s="16">
        <v>-1.0620000000000001</v>
      </c>
      <c r="AL778" s="16">
        <v>-0.92249999999999999</v>
      </c>
      <c r="AM778" s="16">
        <v>-0.81869999999999998</v>
      </c>
      <c r="AN778" s="16">
        <v>-0.48199999999999998</v>
      </c>
      <c r="AO778" s="16">
        <v>-0.73980000000000001</v>
      </c>
      <c r="AP778" s="16">
        <v>-1.1144000000000001</v>
      </c>
      <c r="AQ778" s="16">
        <v>5.8639999999999999</v>
      </c>
      <c r="AR778" s="16">
        <f t="shared" si="55"/>
        <v>0</v>
      </c>
      <c r="AS778" s="5">
        <f t="shared" si="54"/>
        <v>4.969699999999988E-2</v>
      </c>
    </row>
    <row r="779" spans="1:45" x14ac:dyDescent="0.25">
      <c r="A779" s="16" t="s">
        <v>408</v>
      </c>
      <c r="B779" s="16" t="s">
        <v>31</v>
      </c>
      <c r="C779" s="16" t="s">
        <v>235</v>
      </c>
      <c r="D779" s="16">
        <v>2010</v>
      </c>
      <c r="E779" s="16" t="s">
        <v>1223</v>
      </c>
      <c r="F779" s="16" t="s">
        <v>591</v>
      </c>
      <c r="G779" s="10">
        <v>1182.8699999999999</v>
      </c>
      <c r="H779" s="73">
        <v>7.075698</v>
      </c>
      <c r="I779" s="16">
        <v>19970495</v>
      </c>
      <c r="J779" s="71">
        <v>-1.6E-2</v>
      </c>
      <c r="K779" s="71">
        <v>1.002</v>
      </c>
      <c r="L779" s="16">
        <v>-1.4971270000000001</v>
      </c>
      <c r="M779" s="16">
        <v>-0.53145240000000005</v>
      </c>
      <c r="N779" s="16">
        <v>-0.85281030000000002</v>
      </c>
      <c r="O779" s="16">
        <v>-0.48845899999999998</v>
      </c>
      <c r="P779" s="16">
        <v>-0.65639380000000003</v>
      </c>
      <c r="Q779" s="16">
        <v>-0.83072080000000004</v>
      </c>
      <c r="R779" s="16">
        <v>0.2535</v>
      </c>
      <c r="S779" s="16">
        <v>2.9999999999999997E-4</v>
      </c>
      <c r="T779" s="16">
        <v>1.9E-3</v>
      </c>
      <c r="U779" s="16">
        <v>3.3132000000000001</v>
      </c>
      <c r="V779" s="16">
        <v>14.78</v>
      </c>
      <c r="W779" s="16">
        <v>1.64</v>
      </c>
      <c r="X779" s="16">
        <v>371.00900000000001</v>
      </c>
      <c r="Y779" s="16">
        <v>39.538600000000002</v>
      </c>
      <c r="Z779" s="16">
        <v>8.7300000000000003E-2</v>
      </c>
      <c r="AA779" s="16">
        <v>2.7573E-2</v>
      </c>
      <c r="AB779" s="16">
        <v>0.31</v>
      </c>
      <c r="AC779" s="16">
        <v>8.31</v>
      </c>
      <c r="AD779" s="16">
        <v>26.4</v>
      </c>
      <c r="AE779" s="16">
        <v>2.6158999999999999</v>
      </c>
      <c r="AF779" s="16">
        <v>41.875999999999998</v>
      </c>
      <c r="AG779" s="16">
        <v>28648.9</v>
      </c>
      <c r="AH779" s="16">
        <v>2.4299999999999999E-2</v>
      </c>
      <c r="AI779" s="16">
        <v>44.7</v>
      </c>
      <c r="AJ779" s="16">
        <v>72.099999999999994</v>
      </c>
      <c r="AK779" s="16">
        <v>-1.0799000000000001</v>
      </c>
      <c r="AL779" s="16">
        <v>-0.98680000000000001</v>
      </c>
      <c r="AM779" s="16">
        <v>-0.87519999999999998</v>
      </c>
      <c r="AN779" s="16">
        <v>-0.72609999999999997</v>
      </c>
      <c r="AO779" s="16">
        <v>-0.72560000000000002</v>
      </c>
      <c r="AP779" s="16">
        <v>-1.0524</v>
      </c>
      <c r="AQ779" s="16">
        <v>5.8639999999999999</v>
      </c>
      <c r="AR779" s="16">
        <f t="shared" si="55"/>
        <v>0</v>
      </c>
      <c r="AS779" s="5">
        <f t="shared" si="54"/>
        <v>-1.3522000000000034E-2</v>
      </c>
    </row>
    <row r="780" spans="1:45" x14ac:dyDescent="0.25">
      <c r="A780" s="16" t="s">
        <v>408</v>
      </c>
      <c r="B780" s="16" t="s">
        <v>31</v>
      </c>
      <c r="C780" s="16" t="s">
        <v>235</v>
      </c>
      <c r="D780" s="16">
        <v>2011</v>
      </c>
      <c r="E780" s="16" t="s">
        <v>1212</v>
      </c>
      <c r="F780" s="16" t="s">
        <v>591</v>
      </c>
      <c r="G780" s="10">
        <v>1198.83</v>
      </c>
      <c r="H780" s="73">
        <v>7.0891039999999998</v>
      </c>
      <c r="I780" s="16">
        <v>20520447</v>
      </c>
      <c r="J780" s="71">
        <v>-2E-3</v>
      </c>
      <c r="K780" s="71">
        <v>1</v>
      </c>
      <c r="L780" s="16">
        <v>-1.4355910000000001</v>
      </c>
      <c r="M780" s="16">
        <v>-0.50324530000000001</v>
      </c>
      <c r="N780" s="16">
        <v>-0.85615359999999996</v>
      </c>
      <c r="O780" s="16">
        <v>-0.4081283</v>
      </c>
      <c r="P780" s="16">
        <v>-0.6145003</v>
      </c>
      <c r="Q780" s="16">
        <v>-0.84447070000000002</v>
      </c>
      <c r="R780" s="16">
        <v>0.29899999999999999</v>
      </c>
      <c r="S780" s="16">
        <v>6.9999999999999999E-4</v>
      </c>
      <c r="T780" s="16">
        <v>2.0999999999999999E-3</v>
      </c>
      <c r="U780" s="16">
        <v>3.0529000000000002</v>
      </c>
      <c r="V780" s="16">
        <v>15.343999999999999</v>
      </c>
      <c r="W780" s="16">
        <v>1.792</v>
      </c>
      <c r="X780" s="16">
        <v>371.43900000000002</v>
      </c>
      <c r="Y780" s="16">
        <v>41.877000000000002</v>
      </c>
      <c r="Z780" s="16">
        <v>8.9200000000000002E-2</v>
      </c>
      <c r="AA780" s="16">
        <v>-5.0102500000000001E-2</v>
      </c>
      <c r="AB780" s="16">
        <v>0.31</v>
      </c>
      <c r="AC780" s="16">
        <v>8.31</v>
      </c>
      <c r="AD780" s="16">
        <v>28.4</v>
      </c>
      <c r="AE780" s="16">
        <v>3.1619999999999999</v>
      </c>
      <c r="AF780" s="16">
        <v>49.567399999999999</v>
      </c>
      <c r="AG780" s="16">
        <v>28140.5</v>
      </c>
      <c r="AH780" s="16">
        <v>2.4E-2</v>
      </c>
      <c r="AI780" s="16">
        <v>44.9</v>
      </c>
      <c r="AJ780" s="16">
        <v>73.099999999999994</v>
      </c>
      <c r="AK780" s="16">
        <v>-1.0486</v>
      </c>
      <c r="AL780" s="16">
        <v>-1.0774999999999999</v>
      </c>
      <c r="AM780" s="16">
        <v>-0.87790000000000001</v>
      </c>
      <c r="AN780" s="16">
        <v>-0.66069999999999995</v>
      </c>
      <c r="AO780" s="16">
        <v>-0.7893</v>
      </c>
      <c r="AP780" s="16">
        <v>-1.0634999999999999</v>
      </c>
      <c r="AQ780" s="16">
        <v>5.8639999999999999</v>
      </c>
      <c r="AR780" s="16">
        <f t="shared" si="55"/>
        <v>0</v>
      </c>
      <c r="AS780" s="5">
        <f t="shared" si="54"/>
        <v>6.1536000000000035E-2</v>
      </c>
    </row>
    <row r="781" spans="1:45" x14ac:dyDescent="0.25">
      <c r="A781" s="16" t="s">
        <v>408</v>
      </c>
      <c r="B781" s="16" t="s">
        <v>31</v>
      </c>
      <c r="C781" s="16" t="s">
        <v>235</v>
      </c>
      <c r="D781" s="16">
        <v>2012</v>
      </c>
      <c r="E781" s="16" t="s">
        <v>1213</v>
      </c>
      <c r="F781" s="16" t="s">
        <v>591</v>
      </c>
      <c r="G781" s="10">
        <v>1220.42</v>
      </c>
      <c r="H781" s="73">
        <v>7.106954</v>
      </c>
      <c r="I781" s="16">
        <v>21082383</v>
      </c>
      <c r="J781" s="71">
        <v>8.9999999999999993E-3</v>
      </c>
      <c r="K781" s="71">
        <v>1.0089999999999999</v>
      </c>
      <c r="L781" s="16">
        <v>-1.4034340000000001</v>
      </c>
      <c r="M781" s="16">
        <v>-0.52778499999999995</v>
      </c>
      <c r="N781" s="16">
        <v>-0.85145210000000005</v>
      </c>
      <c r="O781" s="16">
        <v>-0.33690249999999999</v>
      </c>
      <c r="P781" s="16">
        <v>-0.5657742</v>
      </c>
      <c r="Q781" s="16">
        <v>-0.8794672</v>
      </c>
      <c r="R781" s="16">
        <v>0.25230000000000002</v>
      </c>
      <c r="S781" s="16">
        <v>9.5E-4</v>
      </c>
      <c r="T781" s="16">
        <v>2.0999999999999999E-3</v>
      </c>
      <c r="U781" s="16">
        <v>2.9653999999999998</v>
      </c>
      <c r="V781" s="16">
        <v>15.907999999999999</v>
      </c>
      <c r="W781" s="16">
        <v>1.944</v>
      </c>
      <c r="X781" s="16">
        <v>370.28100000000001</v>
      </c>
      <c r="Y781" s="16">
        <v>43.833100000000002</v>
      </c>
      <c r="Z781" s="16">
        <v>8.7099999999999997E-2</v>
      </c>
      <c r="AA781" s="16">
        <v>-0.14719670000000001</v>
      </c>
      <c r="AB781" s="16">
        <v>0.31</v>
      </c>
      <c r="AC781" s="16">
        <v>8.31</v>
      </c>
      <c r="AD781" s="16">
        <v>30.9</v>
      </c>
      <c r="AE781" s="16">
        <v>3.3984000000000001</v>
      </c>
      <c r="AF781" s="16">
        <v>60.406799999999997</v>
      </c>
      <c r="AG781" s="16">
        <v>28915.7</v>
      </c>
      <c r="AH781" s="16">
        <v>2.3599999999999999E-2</v>
      </c>
      <c r="AI781" s="16">
        <v>45.2</v>
      </c>
      <c r="AJ781" s="16">
        <v>74.099999999999994</v>
      </c>
      <c r="AK781" s="16">
        <v>-1.0306999999999999</v>
      </c>
      <c r="AL781" s="16">
        <v>-1.2575000000000001</v>
      </c>
      <c r="AM781" s="16">
        <v>-0.89449999999999996</v>
      </c>
      <c r="AN781" s="16">
        <v>-0.5766</v>
      </c>
      <c r="AO781" s="16">
        <v>-0.9173</v>
      </c>
      <c r="AP781" s="16">
        <v>-1.0327999999999999</v>
      </c>
      <c r="AQ781" s="16">
        <v>5.8639999999999999</v>
      </c>
      <c r="AR781" s="16">
        <f t="shared" si="55"/>
        <v>0</v>
      </c>
      <c r="AS781" s="5">
        <f t="shared" si="54"/>
        <v>3.2156999999999991E-2</v>
      </c>
    </row>
    <row r="782" spans="1:45" x14ac:dyDescent="0.25">
      <c r="A782" s="16" t="s">
        <v>408</v>
      </c>
      <c r="B782" s="16" t="s">
        <v>31</v>
      </c>
      <c r="C782" s="16" t="s">
        <v>235</v>
      </c>
      <c r="D782" s="16">
        <v>2013</v>
      </c>
      <c r="E782" s="16" t="s">
        <v>1204</v>
      </c>
      <c r="F782" s="16" t="s">
        <v>591</v>
      </c>
      <c r="G782" s="10">
        <v>1254.19</v>
      </c>
      <c r="H782" s="73">
        <v>7.1342470000000002</v>
      </c>
      <c r="I782" s="16">
        <v>21655715</v>
      </c>
      <c r="J782" s="71">
        <v>1.7000000000000001E-2</v>
      </c>
      <c r="K782" s="71">
        <v>1.0269999999999999</v>
      </c>
      <c r="L782" s="16">
        <v>-1.340738</v>
      </c>
      <c r="M782" s="16">
        <v>-0.497666</v>
      </c>
      <c r="N782" s="16">
        <v>-0.82502540000000002</v>
      </c>
      <c r="O782" s="16">
        <v>-0.30657420000000002</v>
      </c>
      <c r="P782" s="16">
        <v>-0.52026919999999999</v>
      </c>
      <c r="Q782" s="16">
        <v>-0.87323050000000002</v>
      </c>
      <c r="R782" s="16">
        <v>0.30409999999999998</v>
      </c>
      <c r="S782" s="16">
        <v>6.9999999999999999E-4</v>
      </c>
      <c r="T782" s="16">
        <v>2.3999999999999998E-3</v>
      </c>
      <c r="U782" s="16">
        <v>3.0283000000000002</v>
      </c>
      <c r="V782" s="16">
        <v>16.472000000000001</v>
      </c>
      <c r="W782" s="16">
        <v>2.0960000000000001</v>
      </c>
      <c r="X782" s="16">
        <v>370.05</v>
      </c>
      <c r="Y782" s="16">
        <v>44.724699999999999</v>
      </c>
      <c r="Z782" s="16">
        <v>9.8000000000000004E-2</v>
      </c>
      <c r="AA782" s="16">
        <v>-0.1200102</v>
      </c>
      <c r="AB782" s="16">
        <v>0.31</v>
      </c>
      <c r="AC782" s="16">
        <v>8.31</v>
      </c>
      <c r="AD782" s="16">
        <v>30.2</v>
      </c>
      <c r="AE782" s="16">
        <v>3.5903999999999998</v>
      </c>
      <c r="AF782" s="16">
        <v>70.390500000000003</v>
      </c>
      <c r="AG782" s="16">
        <v>30835.8</v>
      </c>
      <c r="AH782" s="16">
        <v>2.3300000000000001E-2</v>
      </c>
      <c r="AI782" s="16">
        <v>45.4</v>
      </c>
      <c r="AJ782" s="16">
        <v>75.099999999999994</v>
      </c>
      <c r="AK782" s="16">
        <v>-1.0502</v>
      </c>
      <c r="AL782" s="16">
        <v>-1.1934</v>
      </c>
      <c r="AM782" s="16">
        <v>-0.91579999999999995</v>
      </c>
      <c r="AN782" s="16">
        <v>-0.53010000000000002</v>
      </c>
      <c r="AO782" s="16">
        <v>-0.93230000000000002</v>
      </c>
      <c r="AP782" s="16">
        <v>-1.0434000000000001</v>
      </c>
      <c r="AQ782" s="16">
        <v>5.8639999999999999</v>
      </c>
      <c r="AR782" s="16">
        <f t="shared" si="55"/>
        <v>0</v>
      </c>
      <c r="AS782" s="5">
        <f t="shared" si="54"/>
        <v>6.2696000000000085E-2</v>
      </c>
    </row>
    <row r="783" spans="1:45" x14ac:dyDescent="0.25">
      <c r="A783" s="16" t="s">
        <v>408</v>
      </c>
      <c r="B783" s="16" t="s">
        <v>31</v>
      </c>
      <c r="C783" s="16" t="s">
        <v>235</v>
      </c>
      <c r="D783" s="16">
        <v>2014</v>
      </c>
      <c r="E783" s="16" t="s">
        <v>1207</v>
      </c>
      <c r="F783" s="16" t="s">
        <v>591</v>
      </c>
      <c r="G783" s="10">
        <v>1293.6300000000001</v>
      </c>
      <c r="H783" s="73">
        <v>7.1652079999999998</v>
      </c>
      <c r="I783" s="16">
        <v>22239904</v>
      </c>
      <c r="J783" s="71">
        <v>1.4999999999999999E-2</v>
      </c>
      <c r="K783" s="71">
        <v>1.042</v>
      </c>
      <c r="L783" s="16">
        <v>-1.296986</v>
      </c>
      <c r="M783" s="16">
        <v>-0.50325869999999995</v>
      </c>
      <c r="N783" s="16">
        <v>-0.79134709999999997</v>
      </c>
      <c r="O783" s="16">
        <v>-0.28038839999999998</v>
      </c>
      <c r="P783" s="16">
        <v>-0.48825819999999998</v>
      </c>
      <c r="Q783" s="16">
        <v>-0.86352830000000003</v>
      </c>
      <c r="R783" s="16">
        <v>0.29899999999999999</v>
      </c>
      <c r="S783" s="16">
        <v>4.4999999999999999E-4</v>
      </c>
      <c r="T783" s="16">
        <v>2.2000000000000001E-3</v>
      </c>
      <c r="U783" s="16">
        <v>3.0329999999999999</v>
      </c>
      <c r="V783" s="16">
        <v>17.036000000000001</v>
      </c>
      <c r="W783" s="16">
        <v>2.2480000000000002</v>
      </c>
      <c r="X783" s="16">
        <v>371.916</v>
      </c>
      <c r="Y783" s="16">
        <v>45.390700000000002</v>
      </c>
      <c r="Z783" s="16">
        <v>8.8999999999999996E-2</v>
      </c>
      <c r="AA783" s="16">
        <v>-0.20428789999999999</v>
      </c>
      <c r="AB783" s="16">
        <v>0.31</v>
      </c>
      <c r="AC783" s="16">
        <v>8.31</v>
      </c>
      <c r="AD783" s="16">
        <v>32.369999999999997</v>
      </c>
      <c r="AE783" s="16">
        <v>4.6074000000000002</v>
      </c>
      <c r="AF783" s="16">
        <v>75.685100000000006</v>
      </c>
      <c r="AG783" s="16">
        <v>27896.6</v>
      </c>
      <c r="AH783" s="16">
        <v>2.3E-2</v>
      </c>
      <c r="AI783" s="16">
        <v>45.6</v>
      </c>
      <c r="AJ783" s="16">
        <v>75.400000000000006</v>
      </c>
      <c r="AK783" s="16">
        <v>-0.96830000000000005</v>
      </c>
      <c r="AL783" s="16">
        <v>-1.1509</v>
      </c>
      <c r="AM783" s="16">
        <v>-0.77329999999999999</v>
      </c>
      <c r="AN783" s="16">
        <v>-1.0288999999999999</v>
      </c>
      <c r="AO783" s="16">
        <v>-0.87919999999999998</v>
      </c>
      <c r="AP783" s="16">
        <v>-0.87680000000000002</v>
      </c>
      <c r="AQ783" s="16">
        <v>5.8639999999999999</v>
      </c>
      <c r="AR783" s="16">
        <f t="shared" si="55"/>
        <v>0</v>
      </c>
      <c r="AS783" s="5">
        <f t="shared" si="54"/>
        <v>4.3752000000000013E-2</v>
      </c>
    </row>
    <row r="784" spans="1:45" x14ac:dyDescent="0.25">
      <c r="A784" s="16" t="s">
        <v>409</v>
      </c>
      <c r="B784" s="16" t="s">
        <v>33</v>
      </c>
      <c r="C784" s="16" t="s">
        <v>241</v>
      </c>
      <c r="D784" s="16">
        <v>1985</v>
      </c>
      <c r="E784" s="16" t="s">
        <v>1380</v>
      </c>
      <c r="F784" s="16" t="s">
        <v>593</v>
      </c>
      <c r="G784" s="10">
        <v>3751.15</v>
      </c>
      <c r="H784" s="73">
        <v>8.2298170000000006</v>
      </c>
      <c r="I784" s="16" t="s">
        <v>6700</v>
      </c>
      <c r="K784" s="71">
        <v>1.0189999999999999</v>
      </c>
      <c r="L784" s="16">
        <v>-1.499779</v>
      </c>
      <c r="M784" s="16">
        <v>-0.56578070000000003</v>
      </c>
      <c r="N784" s="16">
        <v>-0.82226370000000004</v>
      </c>
      <c r="O784" s="16">
        <v>-0.77146899999999996</v>
      </c>
      <c r="P784" s="16">
        <v>-0.35341450000000002</v>
      </c>
      <c r="Q784" s="16">
        <v>-0.85757410000000001</v>
      </c>
      <c r="R784" s="16">
        <v>0.17799999999999999</v>
      </c>
      <c r="S784" s="16">
        <v>6.7999999999999996E-3</v>
      </c>
      <c r="T784" s="16">
        <v>0</v>
      </c>
      <c r="U784" s="16">
        <v>2.7153</v>
      </c>
      <c r="V784" s="16">
        <v>6.01</v>
      </c>
      <c r="W784" s="16">
        <v>5.26</v>
      </c>
      <c r="X784" s="16">
        <v>381.00400000000002</v>
      </c>
      <c r="Y784" s="16">
        <v>12.272399999999999</v>
      </c>
      <c r="Z784" s="16">
        <v>0.1908</v>
      </c>
      <c r="AA784" s="16">
        <v>-0.29810540000000002</v>
      </c>
      <c r="AB784" s="16">
        <v>0.35</v>
      </c>
      <c r="AC784" s="16">
        <v>16.670000000000002</v>
      </c>
      <c r="AD784" s="16">
        <v>43.96</v>
      </c>
      <c r="AE784" s="16">
        <v>5.6599000000000004</v>
      </c>
      <c r="AF784" s="16">
        <v>0</v>
      </c>
      <c r="AG784" s="16">
        <v>86506.1</v>
      </c>
      <c r="AH784" s="16">
        <v>0.1081</v>
      </c>
      <c r="AI784" s="16">
        <v>67.048500000000004</v>
      </c>
      <c r="AJ784" s="16">
        <v>88.027500000000003</v>
      </c>
      <c r="AK784" s="16">
        <v>-0.97040000000000004</v>
      </c>
      <c r="AL784" s="16">
        <v>-0.37190000000000001</v>
      </c>
      <c r="AM784" s="16">
        <v>-0.44069999999999998</v>
      </c>
      <c r="AN784" s="16">
        <v>-2.3308</v>
      </c>
      <c r="AO784" s="16">
        <v>-0.30420000000000003</v>
      </c>
      <c r="AP784" s="16">
        <v>-1.3619000000000001</v>
      </c>
      <c r="AQ784" s="16">
        <v>4.1775000000000002</v>
      </c>
      <c r="AR784" s="16">
        <f t="shared" si="55"/>
        <v>1</v>
      </c>
      <c r="AS784" s="5">
        <f t="shared" si="54"/>
        <v>0</v>
      </c>
    </row>
    <row r="785" spans="1:45" x14ac:dyDescent="0.25">
      <c r="A785" s="16" t="s">
        <v>409</v>
      </c>
      <c r="B785" s="16" t="s">
        <v>33</v>
      </c>
      <c r="C785" s="16" t="s">
        <v>241</v>
      </c>
      <c r="D785" s="16">
        <v>1986</v>
      </c>
      <c r="E785" s="16" t="s">
        <v>1392</v>
      </c>
      <c r="F785" s="16" t="s">
        <v>593</v>
      </c>
      <c r="G785" s="10">
        <v>3887.65</v>
      </c>
      <c r="H785" s="73">
        <v>8.2655609999999999</v>
      </c>
      <c r="I785" s="16" t="s">
        <v>6700</v>
      </c>
      <c r="J785" s="71">
        <v>1.7999999999999999E-2</v>
      </c>
      <c r="K785" s="71">
        <v>1.038</v>
      </c>
      <c r="L785" s="16">
        <v>-1.4732149999999999</v>
      </c>
      <c r="M785" s="16">
        <v>-0.56271179999999998</v>
      </c>
      <c r="N785" s="16">
        <v>-0.78576360000000001</v>
      </c>
      <c r="O785" s="16">
        <v>-0.78629720000000003</v>
      </c>
      <c r="P785" s="16">
        <v>-0.3421363</v>
      </c>
      <c r="Q785" s="16">
        <v>-0.83279879999999995</v>
      </c>
      <c r="R785" s="16">
        <v>0.17849999999999999</v>
      </c>
      <c r="S785" s="16">
        <v>6.7999999999999996E-3</v>
      </c>
      <c r="T785" s="16">
        <v>2.9999999999999997E-4</v>
      </c>
      <c r="U785" s="16">
        <v>2.7012</v>
      </c>
      <c r="V785" s="16">
        <v>6.4820000000000002</v>
      </c>
      <c r="W785" s="16">
        <v>5.6680000000000001</v>
      </c>
      <c r="X785" s="16">
        <v>381.51299999999998</v>
      </c>
      <c r="Y785" s="16">
        <v>14.1623</v>
      </c>
      <c r="Z785" s="16">
        <v>0.16009999999999999</v>
      </c>
      <c r="AA785" s="16">
        <v>-0.3035426</v>
      </c>
      <c r="AB785" s="16">
        <v>0.35</v>
      </c>
      <c r="AC785" s="16">
        <v>16.670000000000002</v>
      </c>
      <c r="AD785" s="16">
        <v>44.1</v>
      </c>
      <c r="AE785" s="16">
        <v>5.8558000000000003</v>
      </c>
      <c r="AF785" s="16">
        <v>0</v>
      </c>
      <c r="AG785" s="16">
        <v>92927.7</v>
      </c>
      <c r="AH785" s="16">
        <v>0.11</v>
      </c>
      <c r="AI785" s="16">
        <v>67.539199999999994</v>
      </c>
      <c r="AJ785" s="16">
        <v>88.145899999999997</v>
      </c>
      <c r="AK785" s="16">
        <v>-0.93820000000000003</v>
      </c>
      <c r="AL785" s="16">
        <v>-0.36890000000000001</v>
      </c>
      <c r="AM785" s="16">
        <v>-0.42580000000000001</v>
      </c>
      <c r="AN785" s="16">
        <v>-2.2991999999999999</v>
      </c>
      <c r="AO785" s="16">
        <v>-0.28039999999999998</v>
      </c>
      <c r="AP785" s="16">
        <v>-1.3251999999999999</v>
      </c>
      <c r="AQ785" s="16">
        <v>4.1775000000000002</v>
      </c>
      <c r="AR785" s="16">
        <f t="shared" si="55"/>
        <v>1</v>
      </c>
      <c r="AS785" s="5">
        <f t="shared" si="54"/>
        <v>2.6564000000000032E-2</v>
      </c>
    </row>
    <row r="786" spans="1:45" x14ac:dyDescent="0.25">
      <c r="A786" s="16" t="s">
        <v>409</v>
      </c>
      <c r="B786" s="16" t="s">
        <v>33</v>
      </c>
      <c r="C786" s="16" t="s">
        <v>241</v>
      </c>
      <c r="D786" s="16">
        <v>1987</v>
      </c>
      <c r="E786" s="16" t="s">
        <v>1408</v>
      </c>
      <c r="F786" s="16" t="s">
        <v>593</v>
      </c>
      <c r="G786" s="10">
        <v>4013.53</v>
      </c>
      <c r="H786" s="73">
        <v>8.2974259999999997</v>
      </c>
      <c r="I786" s="16" t="s">
        <v>6700</v>
      </c>
      <c r="J786" s="71">
        <v>4.0000000000000001E-3</v>
      </c>
      <c r="K786" s="71">
        <v>1.042</v>
      </c>
      <c r="L786" s="16">
        <v>-1.437575</v>
      </c>
      <c r="M786" s="16">
        <v>-0.56211529999999998</v>
      </c>
      <c r="N786" s="16">
        <v>-0.7450753</v>
      </c>
      <c r="O786" s="16">
        <v>-0.78305049999999998</v>
      </c>
      <c r="P786" s="16">
        <v>-0.33104210000000001</v>
      </c>
      <c r="Q786" s="16">
        <v>-0.80802350000000001</v>
      </c>
      <c r="R786" s="16">
        <v>0.1789</v>
      </c>
      <c r="S786" s="16">
        <v>6.8999999999999999E-3</v>
      </c>
      <c r="T786" s="16">
        <v>2.9999999999999997E-4</v>
      </c>
      <c r="U786" s="16">
        <v>2.7772999999999999</v>
      </c>
      <c r="V786" s="16">
        <v>6.9539999999999997</v>
      </c>
      <c r="W786" s="16">
        <v>6.0759999999999996</v>
      </c>
      <c r="X786" s="16">
        <v>381.19099999999997</v>
      </c>
      <c r="Y786" s="16">
        <v>16.052199999999999</v>
      </c>
      <c r="Z786" s="16">
        <v>0.13900000000000001</v>
      </c>
      <c r="AA786" s="16">
        <v>-0.30936829999999998</v>
      </c>
      <c r="AB786" s="16">
        <v>0.35</v>
      </c>
      <c r="AC786" s="16">
        <v>16.670000000000002</v>
      </c>
      <c r="AD786" s="16">
        <v>44.25</v>
      </c>
      <c r="AE786" s="16">
        <v>6.1165000000000003</v>
      </c>
      <c r="AF786" s="16">
        <v>0</v>
      </c>
      <c r="AG786" s="16">
        <v>97440.5</v>
      </c>
      <c r="AH786" s="16">
        <v>0.1118</v>
      </c>
      <c r="AI786" s="16">
        <v>68.029799999999994</v>
      </c>
      <c r="AJ786" s="16">
        <v>88.264399999999995</v>
      </c>
      <c r="AK786" s="16">
        <v>-0.90600000000000003</v>
      </c>
      <c r="AL786" s="16">
        <v>-0.3659</v>
      </c>
      <c r="AM786" s="16">
        <v>-0.41089999999999999</v>
      </c>
      <c r="AN786" s="16">
        <v>-2.2675999999999998</v>
      </c>
      <c r="AO786" s="16">
        <v>-0.25659999999999999</v>
      </c>
      <c r="AP786" s="16">
        <v>-1.2885</v>
      </c>
      <c r="AQ786" s="16">
        <v>4.1775000000000002</v>
      </c>
      <c r="AR786" s="16">
        <f t="shared" si="55"/>
        <v>1</v>
      </c>
      <c r="AS786" s="5">
        <f t="shared" si="54"/>
        <v>3.5639999999999894E-2</v>
      </c>
    </row>
    <row r="787" spans="1:45" x14ac:dyDescent="0.25">
      <c r="A787" s="16" t="s">
        <v>409</v>
      </c>
      <c r="B787" s="16" t="s">
        <v>33</v>
      </c>
      <c r="C787" s="16" t="s">
        <v>241</v>
      </c>
      <c r="D787" s="16">
        <v>1988</v>
      </c>
      <c r="E787" s="16" t="s">
        <v>1405</v>
      </c>
      <c r="F787" s="16" t="s">
        <v>593</v>
      </c>
      <c r="G787" s="10">
        <v>4093.99</v>
      </c>
      <c r="H787" s="73">
        <v>8.3172759999999997</v>
      </c>
      <c r="I787" s="16" t="s">
        <v>6700</v>
      </c>
      <c r="J787" s="71">
        <v>-1E-3</v>
      </c>
      <c r="K787" s="71">
        <v>1.0409999999999999</v>
      </c>
      <c r="L787" s="16">
        <v>-1.3761399999999999</v>
      </c>
      <c r="M787" s="16">
        <v>-0.56151879999999998</v>
      </c>
      <c r="N787" s="16">
        <v>-0.70369020000000004</v>
      </c>
      <c r="O787" s="16">
        <v>-0.72498600000000002</v>
      </c>
      <c r="P787" s="16">
        <v>-0.31967800000000002</v>
      </c>
      <c r="Q787" s="16">
        <v>-0.78329990000000005</v>
      </c>
      <c r="R787" s="16">
        <v>0.17929999999999999</v>
      </c>
      <c r="S787" s="16">
        <v>7.0000000000000001E-3</v>
      </c>
      <c r="T787" s="16">
        <v>2.9999999999999997E-4</v>
      </c>
      <c r="U787" s="16">
        <v>2.8532999999999999</v>
      </c>
      <c r="V787" s="16">
        <v>7.4260000000000002</v>
      </c>
      <c r="W787" s="16">
        <v>6.484</v>
      </c>
      <c r="X787" s="16">
        <v>380.98</v>
      </c>
      <c r="Y787" s="16">
        <v>17.9421</v>
      </c>
      <c r="Z787" s="16">
        <v>0.14729999999999999</v>
      </c>
      <c r="AA787" s="16">
        <v>-0.31480560000000002</v>
      </c>
      <c r="AB787" s="16">
        <v>0.35</v>
      </c>
      <c r="AC787" s="16">
        <v>16.670000000000002</v>
      </c>
      <c r="AD787" s="16">
        <v>44.39</v>
      </c>
      <c r="AE787" s="16">
        <v>6.4680999999999997</v>
      </c>
      <c r="AF787" s="16">
        <v>0</v>
      </c>
      <c r="AG787" s="16">
        <v>100111</v>
      </c>
      <c r="AH787" s="16">
        <v>0.1137</v>
      </c>
      <c r="AI787" s="16">
        <v>68.520399999999995</v>
      </c>
      <c r="AJ787" s="16">
        <v>88.382800000000003</v>
      </c>
      <c r="AK787" s="16">
        <v>-0.87380000000000002</v>
      </c>
      <c r="AL787" s="16">
        <v>-0.3629</v>
      </c>
      <c r="AM787" s="16">
        <v>-0.39610000000000001</v>
      </c>
      <c r="AN787" s="16">
        <v>-2.2361</v>
      </c>
      <c r="AO787" s="16">
        <v>-0.23280000000000001</v>
      </c>
      <c r="AP787" s="16">
        <v>-1.2519</v>
      </c>
      <c r="AQ787" s="16">
        <v>4.1775000000000002</v>
      </c>
      <c r="AR787" s="16">
        <f t="shared" si="55"/>
        <v>1</v>
      </c>
      <c r="AS787" s="5">
        <f t="shared" si="54"/>
        <v>6.1435000000000128E-2</v>
      </c>
    </row>
    <row r="788" spans="1:45" x14ac:dyDescent="0.25">
      <c r="A788" s="16" t="s">
        <v>409</v>
      </c>
      <c r="B788" s="16" t="s">
        <v>33</v>
      </c>
      <c r="C788" s="16" t="s">
        <v>241</v>
      </c>
      <c r="D788" s="16">
        <v>1989</v>
      </c>
      <c r="E788" s="16" t="s">
        <v>1385</v>
      </c>
      <c r="F788" s="16" t="s">
        <v>593</v>
      </c>
      <c r="G788" s="10">
        <v>4152.1899999999996</v>
      </c>
      <c r="H788" s="73">
        <v>8.3313919999999992</v>
      </c>
      <c r="I788" s="16" t="s">
        <v>6700</v>
      </c>
      <c r="J788" s="71">
        <v>-1.0999999999999999E-2</v>
      </c>
      <c r="K788" s="71">
        <v>1.0289999999999999</v>
      </c>
      <c r="L788" s="16">
        <v>-1.331663</v>
      </c>
      <c r="M788" s="16">
        <v>-0.56092229999999998</v>
      </c>
      <c r="N788" s="16">
        <v>-0.68621810000000005</v>
      </c>
      <c r="O788" s="16">
        <v>-0.67925720000000001</v>
      </c>
      <c r="P788" s="16">
        <v>-0.30968059999999997</v>
      </c>
      <c r="Q788" s="16">
        <v>-0.75852450000000005</v>
      </c>
      <c r="R788" s="16">
        <v>0.1797</v>
      </c>
      <c r="S788" s="16">
        <v>7.1000000000000004E-3</v>
      </c>
      <c r="T788" s="16">
        <v>2.9999999999999997E-4</v>
      </c>
      <c r="U788" s="16">
        <v>2.7052999999999998</v>
      </c>
      <c r="V788" s="16">
        <v>7.8979999999999997</v>
      </c>
      <c r="W788" s="16">
        <v>6.8920000000000003</v>
      </c>
      <c r="X788" s="16">
        <v>380.71300000000002</v>
      </c>
      <c r="Y788" s="16">
        <v>19.832000000000001</v>
      </c>
      <c r="Z788" s="16">
        <v>0.14899999999999999</v>
      </c>
      <c r="AA788" s="16">
        <v>-0.32024279999999999</v>
      </c>
      <c r="AB788" s="16">
        <v>0.35</v>
      </c>
      <c r="AC788" s="16">
        <v>16.670000000000002</v>
      </c>
      <c r="AD788" s="16">
        <v>44.53</v>
      </c>
      <c r="AE788" s="16">
        <v>6.6647999999999996</v>
      </c>
      <c r="AF788" s="16">
        <v>0</v>
      </c>
      <c r="AG788" s="16">
        <v>104002</v>
      </c>
      <c r="AH788" s="16">
        <v>0.11559999999999999</v>
      </c>
      <c r="AI788" s="16">
        <v>69.011099999999999</v>
      </c>
      <c r="AJ788" s="16">
        <v>88.501199999999997</v>
      </c>
      <c r="AK788" s="16">
        <v>-0.84160000000000001</v>
      </c>
      <c r="AL788" s="16">
        <v>-0.3599</v>
      </c>
      <c r="AM788" s="16">
        <v>-0.38119999999999998</v>
      </c>
      <c r="AN788" s="16">
        <v>-2.2044999999999999</v>
      </c>
      <c r="AO788" s="16">
        <v>-0.20899999999999999</v>
      </c>
      <c r="AP788" s="16">
        <v>-1.2152000000000001</v>
      </c>
      <c r="AQ788" s="16">
        <v>4.1775000000000002</v>
      </c>
      <c r="AR788" s="16">
        <f t="shared" si="55"/>
        <v>1</v>
      </c>
      <c r="AS788" s="5">
        <f t="shared" si="54"/>
        <v>4.4476999999999878E-2</v>
      </c>
    </row>
    <row r="789" spans="1:45" x14ac:dyDescent="0.25">
      <c r="A789" s="16" t="s">
        <v>409</v>
      </c>
      <c r="B789" s="16" t="s">
        <v>33</v>
      </c>
      <c r="C789" s="16" t="s">
        <v>241</v>
      </c>
      <c r="D789" s="16">
        <v>1990</v>
      </c>
      <c r="E789" s="16" t="s">
        <v>1403</v>
      </c>
      <c r="F789" s="16" t="s">
        <v>593</v>
      </c>
      <c r="G789" s="10">
        <v>4319.93</v>
      </c>
      <c r="H789" s="73">
        <v>8.3709950000000006</v>
      </c>
      <c r="I789" s="16" t="s">
        <v>6700</v>
      </c>
      <c r="J789" s="71">
        <v>1.2E-2</v>
      </c>
      <c r="K789" s="71">
        <v>1.042</v>
      </c>
      <c r="L789" s="16">
        <v>-1.2804409999999999</v>
      </c>
      <c r="M789" s="16">
        <v>-0.55971749999999998</v>
      </c>
      <c r="N789" s="16">
        <v>-0.61785849999999998</v>
      </c>
      <c r="O789" s="16">
        <v>-0.65816839999999999</v>
      </c>
      <c r="P789" s="16">
        <v>-0.3098245</v>
      </c>
      <c r="Q789" s="16">
        <v>-0.73376730000000001</v>
      </c>
      <c r="R789" s="16">
        <v>0.1802</v>
      </c>
      <c r="S789" s="16">
        <v>7.1000000000000004E-3</v>
      </c>
      <c r="T789" s="16">
        <v>4.0000000000000002E-4</v>
      </c>
      <c r="U789" s="16">
        <v>3.0053999999999998</v>
      </c>
      <c r="V789" s="16">
        <v>8.3699999999999992</v>
      </c>
      <c r="W789" s="16">
        <v>7.3</v>
      </c>
      <c r="X789" s="16">
        <v>381.03699999999998</v>
      </c>
      <c r="Y789" s="16">
        <v>21.721900000000002</v>
      </c>
      <c r="Z789" s="16">
        <v>0.1578</v>
      </c>
      <c r="AA789" s="16">
        <v>-0.21421599999999999</v>
      </c>
      <c r="AB789" s="16">
        <v>0.35</v>
      </c>
      <c r="AC789" s="16">
        <v>16.670000000000002</v>
      </c>
      <c r="AD789" s="16">
        <v>41.8</v>
      </c>
      <c r="AE789" s="16">
        <v>7.2499000000000002</v>
      </c>
      <c r="AF789" s="16">
        <v>0</v>
      </c>
      <c r="AG789" s="16">
        <v>106085</v>
      </c>
      <c r="AH789" s="16">
        <v>9.8049999999999998E-2</v>
      </c>
      <c r="AI789" s="16">
        <v>69</v>
      </c>
      <c r="AJ789" s="16">
        <v>88.4</v>
      </c>
      <c r="AK789" s="16">
        <v>-0.80940000000000001</v>
      </c>
      <c r="AL789" s="16">
        <v>-0.3569</v>
      </c>
      <c r="AM789" s="16">
        <v>-0.36630000000000001</v>
      </c>
      <c r="AN789" s="16">
        <v>-2.1728999999999998</v>
      </c>
      <c r="AO789" s="16">
        <v>-0.1852</v>
      </c>
      <c r="AP789" s="16">
        <v>-1.1786000000000001</v>
      </c>
      <c r="AQ789" s="16">
        <v>4.1775000000000002</v>
      </c>
      <c r="AR789" s="16">
        <f t="shared" si="55"/>
        <v>1</v>
      </c>
      <c r="AS789" s="5">
        <f t="shared" si="54"/>
        <v>5.1222000000000101E-2</v>
      </c>
    </row>
    <row r="790" spans="1:45" x14ac:dyDescent="0.25">
      <c r="A790" s="16" t="s">
        <v>409</v>
      </c>
      <c r="B790" s="16" t="s">
        <v>33</v>
      </c>
      <c r="C790" s="16" t="s">
        <v>241</v>
      </c>
      <c r="D790" s="16">
        <v>1991</v>
      </c>
      <c r="E790" s="16" t="s">
        <v>1404</v>
      </c>
      <c r="F790" s="16" t="s">
        <v>593</v>
      </c>
      <c r="G790" s="10">
        <v>4336.66</v>
      </c>
      <c r="H790" s="73">
        <v>8.3748609999999992</v>
      </c>
      <c r="I790" s="16" t="s">
        <v>6700</v>
      </c>
      <c r="J790" s="71">
        <v>-3.9E-2</v>
      </c>
      <c r="K790" s="71">
        <v>1.002</v>
      </c>
      <c r="L790" s="16">
        <v>-1.217719</v>
      </c>
      <c r="M790" s="16">
        <v>-0.56799489999999997</v>
      </c>
      <c r="N790" s="16">
        <v>-0.56492109999999995</v>
      </c>
      <c r="O790" s="16">
        <v>-0.6019137</v>
      </c>
      <c r="P790" s="16">
        <v>-0.29673270000000002</v>
      </c>
      <c r="Q790" s="16">
        <v>-0.70899199999999996</v>
      </c>
      <c r="R790" s="16">
        <v>0.18060000000000001</v>
      </c>
      <c r="S790" s="16">
        <v>5.1000000000000004E-3</v>
      </c>
      <c r="T790" s="16">
        <v>2.9999999999999997E-4</v>
      </c>
      <c r="U790" s="16">
        <v>3.0815000000000001</v>
      </c>
      <c r="V790" s="16">
        <v>9.08</v>
      </c>
      <c r="W790" s="16">
        <v>7.7240000000000002</v>
      </c>
      <c r="X790" s="16">
        <v>381.68200000000002</v>
      </c>
      <c r="Y790" s="16">
        <v>23.611799999999999</v>
      </c>
      <c r="Z790" s="16">
        <v>0.15340000000000001</v>
      </c>
      <c r="AA790" s="16">
        <v>-0.28412379999999998</v>
      </c>
      <c r="AB790" s="16">
        <v>0.35</v>
      </c>
      <c r="AC790" s="16">
        <v>16.670000000000002</v>
      </c>
      <c r="AD790" s="16">
        <v>43.6</v>
      </c>
      <c r="AE790" s="16">
        <v>7.7546999999999997</v>
      </c>
      <c r="AF790" s="16">
        <v>0</v>
      </c>
      <c r="AG790" s="16">
        <v>105938</v>
      </c>
      <c r="AH790" s="16">
        <v>9.8949999999999996E-2</v>
      </c>
      <c r="AI790" s="16">
        <v>69.599999999999994</v>
      </c>
      <c r="AJ790" s="16">
        <v>88.6</v>
      </c>
      <c r="AK790" s="16">
        <v>-0.7772</v>
      </c>
      <c r="AL790" s="16">
        <v>-0.35389999999999999</v>
      </c>
      <c r="AM790" s="16">
        <v>-0.35139999999999999</v>
      </c>
      <c r="AN790" s="16">
        <v>-2.1413000000000002</v>
      </c>
      <c r="AO790" s="16">
        <v>-0.16139999999999999</v>
      </c>
      <c r="AP790" s="16">
        <v>-1.1418999999999999</v>
      </c>
      <c r="AQ790" s="16">
        <v>4.1775000000000002</v>
      </c>
      <c r="AR790" s="16">
        <f t="shared" si="55"/>
        <v>1</v>
      </c>
      <c r="AS790" s="5">
        <f t="shared" si="54"/>
        <v>6.2721999999999944E-2</v>
      </c>
    </row>
    <row r="791" spans="1:45" x14ac:dyDescent="0.25">
      <c r="A791" s="16" t="s">
        <v>409</v>
      </c>
      <c r="B791" s="16" t="s">
        <v>33</v>
      </c>
      <c r="C791" s="16" t="s">
        <v>241</v>
      </c>
      <c r="D791" s="16">
        <v>1992</v>
      </c>
      <c r="E791" s="16" t="s">
        <v>1381</v>
      </c>
      <c r="F791" s="16" t="s">
        <v>593</v>
      </c>
      <c r="G791" s="10">
        <v>4472.6899999999996</v>
      </c>
      <c r="H791" s="73">
        <v>8.4057449999999996</v>
      </c>
      <c r="I791" s="16" t="s">
        <v>6700</v>
      </c>
      <c r="J791" s="71">
        <v>1.4999999999999999E-2</v>
      </c>
      <c r="K791" s="71">
        <v>1.018</v>
      </c>
      <c r="L791" s="16">
        <v>-1.147017</v>
      </c>
      <c r="M791" s="16">
        <v>-0.5649537</v>
      </c>
      <c r="N791" s="16">
        <v>-0.51116139999999999</v>
      </c>
      <c r="O791" s="16">
        <v>-0.53158000000000005</v>
      </c>
      <c r="P791" s="16">
        <v>-0.2917979</v>
      </c>
      <c r="Q791" s="16">
        <v>-0.68421520000000002</v>
      </c>
      <c r="R791" s="16">
        <v>0.18099999999999999</v>
      </c>
      <c r="S791" s="16">
        <v>5.5999999999999999E-3</v>
      </c>
      <c r="T791" s="16">
        <v>4.0000000000000002E-4</v>
      </c>
      <c r="U791" s="16">
        <v>3.1575000000000002</v>
      </c>
      <c r="V791" s="16">
        <v>9.7899999999999991</v>
      </c>
      <c r="W791" s="16">
        <v>8.1479999999999997</v>
      </c>
      <c r="X791" s="16">
        <v>382.45800000000003</v>
      </c>
      <c r="Y791" s="16">
        <v>25.5017</v>
      </c>
      <c r="Z791" s="16">
        <v>0.1636</v>
      </c>
      <c r="AA791" s="16">
        <v>-0.31519399999999997</v>
      </c>
      <c r="AB791" s="16">
        <v>0.35</v>
      </c>
      <c r="AC791" s="16">
        <v>16.670000000000002</v>
      </c>
      <c r="AD791" s="16">
        <v>44.4</v>
      </c>
      <c r="AE791" s="16">
        <v>8.1532999999999998</v>
      </c>
      <c r="AF791" s="16">
        <v>0</v>
      </c>
      <c r="AG791" s="16">
        <v>92646.9</v>
      </c>
      <c r="AH791" s="16">
        <v>9.9650000000000002E-2</v>
      </c>
      <c r="AI791" s="16">
        <v>70.2</v>
      </c>
      <c r="AJ791" s="16">
        <v>88.8</v>
      </c>
      <c r="AK791" s="16">
        <v>-0.745</v>
      </c>
      <c r="AL791" s="16">
        <v>-0.3508</v>
      </c>
      <c r="AM791" s="16">
        <v>-0.33650000000000002</v>
      </c>
      <c r="AN791" s="16">
        <v>-2.1097999999999999</v>
      </c>
      <c r="AO791" s="16">
        <v>-0.1376</v>
      </c>
      <c r="AP791" s="16">
        <v>-1.1052</v>
      </c>
      <c r="AQ791" s="16">
        <v>4.1775000000000002</v>
      </c>
      <c r="AR791" s="16">
        <f t="shared" si="55"/>
        <v>1</v>
      </c>
      <c r="AS791" s="5">
        <f t="shared" si="54"/>
        <v>7.0702000000000043E-2</v>
      </c>
    </row>
    <row r="792" spans="1:45" x14ac:dyDescent="0.25">
      <c r="A792" s="16" t="s">
        <v>409</v>
      </c>
      <c r="B792" s="16" t="s">
        <v>33</v>
      </c>
      <c r="C792" s="16" t="s">
        <v>241</v>
      </c>
      <c r="D792" s="16">
        <v>1993</v>
      </c>
      <c r="E792" s="16" t="s">
        <v>1396</v>
      </c>
      <c r="F792" s="16" t="s">
        <v>593</v>
      </c>
      <c r="G792" s="10">
        <v>4497.9799999999996</v>
      </c>
      <c r="H792" s="73">
        <v>8.4113849999999992</v>
      </c>
      <c r="I792" s="16" t="s">
        <v>6700</v>
      </c>
      <c r="J792" s="71">
        <v>-0.01</v>
      </c>
      <c r="K792" s="71">
        <v>1.0069999999999999</v>
      </c>
      <c r="L792" s="16">
        <v>-1.0805130000000001</v>
      </c>
      <c r="M792" s="16">
        <v>-0.55993999999999999</v>
      </c>
      <c r="N792" s="16">
        <v>-0.46489950000000002</v>
      </c>
      <c r="O792" s="16">
        <v>-0.48393720000000001</v>
      </c>
      <c r="P792" s="16">
        <v>-0.2679994</v>
      </c>
      <c r="Q792" s="16">
        <v>-0.65944029999999998</v>
      </c>
      <c r="R792" s="16">
        <v>0.18149999999999999</v>
      </c>
      <c r="S792" s="16">
        <v>7.1000000000000004E-3</v>
      </c>
      <c r="T792" s="16">
        <v>2.9999999999999997E-4</v>
      </c>
      <c r="U792" s="16">
        <v>3.2336</v>
      </c>
      <c r="V792" s="16">
        <v>10.5</v>
      </c>
      <c r="W792" s="16">
        <v>8.5719999999999992</v>
      </c>
      <c r="X792" s="16">
        <v>382.05700000000002</v>
      </c>
      <c r="Y792" s="16">
        <v>27.3916</v>
      </c>
      <c r="Z792" s="16">
        <v>0.16589999999999999</v>
      </c>
      <c r="AA792" s="16">
        <v>-0.32296140000000001</v>
      </c>
      <c r="AB792" s="16">
        <v>0.35</v>
      </c>
      <c r="AC792" s="16">
        <v>16.670000000000002</v>
      </c>
      <c r="AD792" s="16">
        <v>44.6</v>
      </c>
      <c r="AE792" s="16">
        <v>8.9037000000000006</v>
      </c>
      <c r="AF792" s="16">
        <v>0</v>
      </c>
      <c r="AG792" s="16">
        <v>106531</v>
      </c>
      <c r="AH792" s="16">
        <v>9.9849999999999994E-2</v>
      </c>
      <c r="AI792" s="16">
        <v>70.900000000000006</v>
      </c>
      <c r="AJ792" s="16">
        <v>89</v>
      </c>
      <c r="AK792" s="16">
        <v>-0.7127</v>
      </c>
      <c r="AL792" s="16">
        <v>-0.3478</v>
      </c>
      <c r="AM792" s="16">
        <v>-0.3216</v>
      </c>
      <c r="AN792" s="16">
        <v>-2.0781999999999998</v>
      </c>
      <c r="AO792" s="16">
        <v>-0.1138</v>
      </c>
      <c r="AP792" s="16">
        <v>-1.0686</v>
      </c>
      <c r="AQ792" s="16">
        <v>4.1775000000000002</v>
      </c>
      <c r="AR792" s="16">
        <f t="shared" si="55"/>
        <v>1</v>
      </c>
      <c r="AS792" s="5">
        <f t="shared" si="54"/>
        <v>6.6503999999999897E-2</v>
      </c>
    </row>
    <row r="793" spans="1:45" x14ac:dyDescent="0.25">
      <c r="A793" s="16" t="s">
        <v>409</v>
      </c>
      <c r="B793" s="16" t="s">
        <v>33</v>
      </c>
      <c r="C793" s="16" t="s">
        <v>241</v>
      </c>
      <c r="D793" s="16">
        <v>1994</v>
      </c>
      <c r="E793" s="16" t="s">
        <v>1390</v>
      </c>
      <c r="F793" s="16" t="s">
        <v>593</v>
      </c>
      <c r="G793" s="10">
        <v>4679.24</v>
      </c>
      <c r="H793" s="73">
        <v>8.4508910000000004</v>
      </c>
      <c r="I793" s="16" t="s">
        <v>6700</v>
      </c>
      <c r="J793" s="71">
        <v>-2E-3</v>
      </c>
      <c r="K793" s="71">
        <v>1.0049999999999999</v>
      </c>
      <c r="L793" s="16">
        <v>-0.99440059999999997</v>
      </c>
      <c r="M793" s="16">
        <v>-0.55765520000000002</v>
      </c>
      <c r="N793" s="16">
        <v>-0.41082160000000001</v>
      </c>
      <c r="O793" s="16">
        <v>-0.39607409999999998</v>
      </c>
      <c r="P793" s="16">
        <v>-0.2470106</v>
      </c>
      <c r="Q793" s="16">
        <v>-0.63466500000000003</v>
      </c>
      <c r="R793" s="16">
        <v>0.18190000000000001</v>
      </c>
      <c r="S793" s="16">
        <v>7.4000000000000003E-3</v>
      </c>
      <c r="T793" s="16">
        <v>4.0000000000000002E-4</v>
      </c>
      <c r="U793" s="16">
        <v>3.3096000000000001</v>
      </c>
      <c r="V793" s="16">
        <v>11.21</v>
      </c>
      <c r="W793" s="16">
        <v>8.9960000000000004</v>
      </c>
      <c r="X793" s="16">
        <v>382.88299999999998</v>
      </c>
      <c r="Y793" s="16">
        <v>29.281500000000001</v>
      </c>
      <c r="Z793" s="16">
        <v>0.19819999999999999</v>
      </c>
      <c r="AA793" s="16">
        <v>-0.28412379999999998</v>
      </c>
      <c r="AB793" s="16">
        <v>0.35</v>
      </c>
      <c r="AC793" s="16">
        <v>16.670000000000002</v>
      </c>
      <c r="AD793" s="16">
        <v>43.6</v>
      </c>
      <c r="AE793" s="16">
        <v>9.7812999999999999</v>
      </c>
      <c r="AF793" s="16">
        <v>0.2417</v>
      </c>
      <c r="AG793" s="16">
        <v>112453</v>
      </c>
      <c r="AH793" s="16">
        <v>0.10155</v>
      </c>
      <c r="AI793" s="16">
        <v>71.5</v>
      </c>
      <c r="AJ793" s="16">
        <v>89.1</v>
      </c>
      <c r="AK793" s="16">
        <v>-0.68049999999999999</v>
      </c>
      <c r="AL793" s="16">
        <v>-0.3448</v>
      </c>
      <c r="AM793" s="16">
        <v>-0.30669999999999997</v>
      </c>
      <c r="AN793" s="16">
        <v>-2.0466000000000002</v>
      </c>
      <c r="AO793" s="16">
        <v>-0.09</v>
      </c>
      <c r="AP793" s="16">
        <v>-1.0319</v>
      </c>
      <c r="AQ793" s="16">
        <v>4.1775000000000002</v>
      </c>
      <c r="AR793" s="16">
        <f t="shared" si="55"/>
        <v>1</v>
      </c>
      <c r="AS793" s="5">
        <f t="shared" si="54"/>
        <v>8.6112400000000089E-2</v>
      </c>
    </row>
    <row r="794" spans="1:45" x14ac:dyDescent="0.25">
      <c r="A794" s="16" t="s">
        <v>409</v>
      </c>
      <c r="B794" s="16" t="s">
        <v>33</v>
      </c>
      <c r="C794" s="16" t="s">
        <v>241</v>
      </c>
      <c r="D794" s="16">
        <v>1995</v>
      </c>
      <c r="E794" s="16" t="s">
        <v>1406</v>
      </c>
      <c r="F794" s="16" t="s">
        <v>593</v>
      </c>
      <c r="G794" s="10">
        <v>4841.37</v>
      </c>
      <c r="H794" s="73">
        <v>8.4849519999999998</v>
      </c>
      <c r="I794" s="16" t="s">
        <v>6700</v>
      </c>
      <c r="J794" s="71">
        <v>-1E-3</v>
      </c>
      <c r="K794" s="71">
        <v>1.004</v>
      </c>
      <c r="L794" s="16">
        <v>-0.92997370000000001</v>
      </c>
      <c r="M794" s="16">
        <v>-0.55214229999999997</v>
      </c>
      <c r="N794" s="16">
        <v>-0.35455009999999998</v>
      </c>
      <c r="O794" s="16">
        <v>-0.35763810000000001</v>
      </c>
      <c r="P794" s="16">
        <v>-0.22851850000000001</v>
      </c>
      <c r="Q794" s="16">
        <v>-0.6099078</v>
      </c>
      <c r="R794" s="16">
        <v>0.18229999999999999</v>
      </c>
      <c r="S794" s="16">
        <v>8.8000000000000005E-3</v>
      </c>
      <c r="T794" s="16">
        <v>4.0000000000000002E-4</v>
      </c>
      <c r="U794" s="16">
        <v>3.3856999999999999</v>
      </c>
      <c r="V794" s="16">
        <v>11.92</v>
      </c>
      <c r="W794" s="16">
        <v>9.42</v>
      </c>
      <c r="X794" s="16">
        <v>384.05099999999999</v>
      </c>
      <c r="Y794" s="16">
        <v>31.171399999999998</v>
      </c>
      <c r="Z794" s="16">
        <v>0.18779999999999999</v>
      </c>
      <c r="AA794" s="16">
        <v>-0.33461289999999999</v>
      </c>
      <c r="AB794" s="16">
        <v>0.35</v>
      </c>
      <c r="AC794" s="16">
        <v>16.670000000000002</v>
      </c>
      <c r="AD794" s="16">
        <v>44.9</v>
      </c>
      <c r="AE794" s="16">
        <v>10.5891</v>
      </c>
      <c r="AF794" s="16">
        <v>0.75080000000000002</v>
      </c>
      <c r="AG794" s="16">
        <v>114086</v>
      </c>
      <c r="AH794" s="16">
        <v>0.10435</v>
      </c>
      <c r="AI794" s="16">
        <v>72</v>
      </c>
      <c r="AJ794" s="16">
        <v>89.2</v>
      </c>
      <c r="AK794" s="16">
        <v>-0.64829999999999999</v>
      </c>
      <c r="AL794" s="16">
        <v>-0.34179999999999999</v>
      </c>
      <c r="AM794" s="16">
        <v>-0.2918</v>
      </c>
      <c r="AN794" s="16">
        <v>-2.0150000000000001</v>
      </c>
      <c r="AO794" s="16">
        <v>-6.6199999999999995E-2</v>
      </c>
      <c r="AP794" s="16">
        <v>-0.99529999999999996</v>
      </c>
      <c r="AQ794" s="16">
        <v>4.1775000000000002</v>
      </c>
      <c r="AR794" s="16">
        <f t="shared" si="55"/>
        <v>1</v>
      </c>
      <c r="AS794" s="5">
        <f t="shared" si="54"/>
        <v>6.4426899999999954E-2</v>
      </c>
    </row>
    <row r="795" spans="1:45" x14ac:dyDescent="0.25">
      <c r="A795" s="16" t="s">
        <v>409</v>
      </c>
      <c r="B795" s="16" t="s">
        <v>33</v>
      </c>
      <c r="C795" s="16" t="s">
        <v>241</v>
      </c>
      <c r="D795" s="16">
        <v>1996</v>
      </c>
      <c r="E795" s="16" t="s">
        <v>1391</v>
      </c>
      <c r="F795" s="16" t="s">
        <v>593</v>
      </c>
      <c r="G795" s="10">
        <v>4862.07</v>
      </c>
      <c r="H795" s="73">
        <v>8.4892190000000003</v>
      </c>
      <c r="I795" s="16" t="s">
        <v>6700</v>
      </c>
      <c r="J795" s="71">
        <v>-4.0000000000000001E-3</v>
      </c>
      <c r="K795" s="71">
        <v>0.999</v>
      </c>
      <c r="L795" s="16">
        <v>-0.81683360000000005</v>
      </c>
      <c r="M795" s="16">
        <v>-0.48854989999999998</v>
      </c>
      <c r="N795" s="16">
        <v>-0.32669799999999999</v>
      </c>
      <c r="O795" s="16">
        <v>-0.32611950000000001</v>
      </c>
      <c r="P795" s="16">
        <v>-0.1957961</v>
      </c>
      <c r="Q795" s="16">
        <v>-0.5086387</v>
      </c>
      <c r="R795" s="16">
        <v>0.29920000000000002</v>
      </c>
      <c r="S795" s="16">
        <v>8.5000000000000006E-3</v>
      </c>
      <c r="T795" s="16">
        <v>5.0000000000000001E-4</v>
      </c>
      <c r="U795" s="16">
        <v>3.4617</v>
      </c>
      <c r="V795" s="16">
        <v>13.045999999999999</v>
      </c>
      <c r="W795" s="16">
        <v>9.4079999999999995</v>
      </c>
      <c r="X795" s="16">
        <v>383.483</v>
      </c>
      <c r="Y795" s="16">
        <v>33.061300000000003</v>
      </c>
      <c r="Z795" s="16">
        <v>0.18429999999999999</v>
      </c>
      <c r="AA795" s="16">
        <v>-0.32684530000000001</v>
      </c>
      <c r="AB795" s="16">
        <v>0.35</v>
      </c>
      <c r="AC795" s="16">
        <v>16.670000000000002</v>
      </c>
      <c r="AD795" s="16">
        <v>44.7</v>
      </c>
      <c r="AE795" s="16">
        <v>12.4757</v>
      </c>
      <c r="AF795" s="16">
        <v>1.4041999999999999</v>
      </c>
      <c r="AG795" s="16">
        <v>113963</v>
      </c>
      <c r="AH795" s="16">
        <v>0.1066</v>
      </c>
      <c r="AI795" s="16">
        <v>72.5</v>
      </c>
      <c r="AJ795" s="16">
        <v>89.4</v>
      </c>
      <c r="AK795" s="16">
        <v>-0.64970000000000006</v>
      </c>
      <c r="AL795" s="16">
        <v>-0.4879</v>
      </c>
      <c r="AM795" s="16">
        <v>-0.19439999999999999</v>
      </c>
      <c r="AN795" s="16">
        <v>-1.5975999999999999</v>
      </c>
      <c r="AO795" s="16">
        <v>7.6499999999999999E-2</v>
      </c>
      <c r="AP795" s="16">
        <v>-0.89459999999999995</v>
      </c>
      <c r="AQ795" s="16">
        <v>4.1775000000000002</v>
      </c>
      <c r="AR795" s="16">
        <f t="shared" si="55"/>
        <v>1</v>
      </c>
      <c r="AS795" s="5">
        <f t="shared" si="54"/>
        <v>0.11314009999999997</v>
      </c>
    </row>
    <row r="796" spans="1:45" x14ac:dyDescent="0.25">
      <c r="A796" s="16" t="s">
        <v>409</v>
      </c>
      <c r="B796" s="16" t="s">
        <v>33</v>
      </c>
      <c r="C796" s="16" t="s">
        <v>241</v>
      </c>
      <c r="D796" s="16">
        <v>1997</v>
      </c>
      <c r="E796" s="16" t="s">
        <v>1402</v>
      </c>
      <c r="F796" s="16" t="s">
        <v>593</v>
      </c>
      <c r="G796" s="10">
        <v>4951.25</v>
      </c>
      <c r="H796" s="73">
        <v>8.5073950000000007</v>
      </c>
      <c r="I796" s="16" t="s">
        <v>6700</v>
      </c>
      <c r="J796" s="71">
        <v>0</v>
      </c>
      <c r="K796" s="71">
        <v>1</v>
      </c>
      <c r="L796" s="16">
        <v>-0.71990370000000004</v>
      </c>
      <c r="M796" s="16">
        <v>-0.49510470000000001</v>
      </c>
      <c r="N796" s="16">
        <v>-0.29205120000000001</v>
      </c>
      <c r="O796" s="16">
        <v>-0.19907839999999999</v>
      </c>
      <c r="P796" s="16">
        <v>-0.15712780000000001</v>
      </c>
      <c r="Q796" s="16">
        <v>-0.49109180000000002</v>
      </c>
      <c r="R796" s="16">
        <v>0.2737</v>
      </c>
      <c r="S796" s="16">
        <v>1.0200000000000001E-2</v>
      </c>
      <c r="T796" s="16">
        <v>5.9999999999999995E-4</v>
      </c>
      <c r="U796" s="16">
        <v>3.5377999999999998</v>
      </c>
      <c r="V796" s="16">
        <v>14.172000000000001</v>
      </c>
      <c r="W796" s="16">
        <v>9.3960000000000008</v>
      </c>
      <c r="X796" s="16">
        <v>383.97899999999998</v>
      </c>
      <c r="Y796" s="16">
        <v>34.9512</v>
      </c>
      <c r="Z796" s="16">
        <v>0.22059999999999999</v>
      </c>
      <c r="AA796" s="16">
        <v>-0.381218</v>
      </c>
      <c r="AB796" s="16">
        <v>0.35</v>
      </c>
      <c r="AC796" s="16">
        <v>16.670000000000002</v>
      </c>
      <c r="AD796" s="16">
        <v>46.1</v>
      </c>
      <c r="AE796" s="16">
        <v>14.233700000000001</v>
      </c>
      <c r="AF796" s="16">
        <v>3.3370000000000002</v>
      </c>
      <c r="AG796" s="16">
        <v>115421</v>
      </c>
      <c r="AH796" s="16">
        <v>0.11650000000000001</v>
      </c>
      <c r="AI796" s="16">
        <v>73.099999999999994</v>
      </c>
      <c r="AJ796" s="16">
        <v>89.5</v>
      </c>
      <c r="AK796" s="16">
        <v>-0.56459999999999999</v>
      </c>
      <c r="AL796" s="16">
        <v>-0.4587</v>
      </c>
      <c r="AM796" s="16">
        <v>-0.18179999999999999</v>
      </c>
      <c r="AN796" s="16">
        <v>-1.681</v>
      </c>
      <c r="AO796" s="16">
        <v>6.3E-2</v>
      </c>
      <c r="AP796" s="16">
        <v>-0.83620000000000005</v>
      </c>
      <c r="AQ796" s="16">
        <v>4.1775000000000002</v>
      </c>
      <c r="AR796" s="16">
        <f t="shared" si="55"/>
        <v>1</v>
      </c>
      <c r="AS796" s="5">
        <f t="shared" si="54"/>
        <v>9.6929900000000013E-2</v>
      </c>
    </row>
    <row r="797" spans="1:45" x14ac:dyDescent="0.25">
      <c r="A797" s="16" t="s">
        <v>409</v>
      </c>
      <c r="B797" s="16" t="s">
        <v>33</v>
      </c>
      <c r="C797" s="16" t="s">
        <v>241</v>
      </c>
      <c r="D797" s="16">
        <v>1998</v>
      </c>
      <c r="E797" s="16" t="s">
        <v>1401</v>
      </c>
      <c r="F797" s="16" t="s">
        <v>593</v>
      </c>
      <c r="G797" s="10">
        <v>4904.75</v>
      </c>
      <c r="H797" s="73">
        <v>8.4979589999999998</v>
      </c>
      <c r="I797" s="16" t="s">
        <v>6700</v>
      </c>
      <c r="J797" s="71">
        <v>-1.2E-2</v>
      </c>
      <c r="K797" s="71">
        <v>0.98799999999999999</v>
      </c>
      <c r="L797" s="16">
        <v>-0.67051850000000002</v>
      </c>
      <c r="M797" s="16">
        <v>-0.54011419999999999</v>
      </c>
      <c r="N797" s="16">
        <v>-0.22746449999999999</v>
      </c>
      <c r="O797" s="16">
        <v>-0.16327349999999999</v>
      </c>
      <c r="P797" s="16">
        <v>-0.1226984</v>
      </c>
      <c r="Q797" s="16">
        <v>-0.47354669999999999</v>
      </c>
      <c r="R797" s="16">
        <v>0.18360000000000001</v>
      </c>
      <c r="S797" s="16">
        <v>1.1299999999999999E-2</v>
      </c>
      <c r="T797" s="16">
        <v>5.9999999999999995E-4</v>
      </c>
      <c r="U797" s="16">
        <v>3.9264999999999999</v>
      </c>
      <c r="V797" s="16">
        <v>15.298</v>
      </c>
      <c r="W797" s="16">
        <v>9.3840000000000003</v>
      </c>
      <c r="X797" s="16">
        <v>384.01400000000001</v>
      </c>
      <c r="Y797" s="16">
        <v>36.841099999999997</v>
      </c>
      <c r="Z797" s="16">
        <v>0.22009999999999999</v>
      </c>
      <c r="AA797" s="16">
        <v>-0.36956670000000003</v>
      </c>
      <c r="AB797" s="16">
        <v>0.35</v>
      </c>
      <c r="AC797" s="16">
        <v>16.670000000000002</v>
      </c>
      <c r="AD797" s="16">
        <v>45.8</v>
      </c>
      <c r="AE797" s="16">
        <v>16.508299999999998</v>
      </c>
      <c r="AF797" s="16">
        <v>4.6677</v>
      </c>
      <c r="AG797" s="16">
        <v>114434</v>
      </c>
      <c r="AH797" s="16">
        <v>0.1099</v>
      </c>
      <c r="AI797" s="16">
        <v>73.599999999999994</v>
      </c>
      <c r="AJ797" s="16">
        <v>89.6</v>
      </c>
      <c r="AK797" s="16">
        <v>-0.47939999999999999</v>
      </c>
      <c r="AL797" s="16">
        <v>-0.42959999999999998</v>
      </c>
      <c r="AM797" s="16">
        <v>-0.16919999999999999</v>
      </c>
      <c r="AN797" s="16">
        <v>-1.7643</v>
      </c>
      <c r="AO797" s="16">
        <v>4.9500000000000002E-2</v>
      </c>
      <c r="AP797" s="16">
        <v>-0.77790000000000004</v>
      </c>
      <c r="AQ797" s="16">
        <v>4.1775000000000002</v>
      </c>
      <c r="AR797" s="16">
        <f t="shared" si="55"/>
        <v>1</v>
      </c>
      <c r="AS797" s="5">
        <f t="shared" si="54"/>
        <v>4.9385200000000018E-2</v>
      </c>
    </row>
    <row r="798" spans="1:45" x14ac:dyDescent="0.25">
      <c r="A798" s="16" t="s">
        <v>409</v>
      </c>
      <c r="B798" s="16" t="s">
        <v>33</v>
      </c>
      <c r="C798" s="16" t="s">
        <v>241</v>
      </c>
      <c r="D798" s="16">
        <v>1999</v>
      </c>
      <c r="E798" s="16" t="s">
        <v>1382</v>
      </c>
      <c r="F798" s="16" t="s">
        <v>593</v>
      </c>
      <c r="G798" s="10">
        <v>4629.5</v>
      </c>
      <c r="H798" s="73">
        <v>8.4402039999999996</v>
      </c>
      <c r="I798" s="16" t="s">
        <v>6700</v>
      </c>
      <c r="J798" s="71">
        <v>-0.04</v>
      </c>
      <c r="K798" s="71">
        <v>0.94899999999999995</v>
      </c>
      <c r="L798" s="16">
        <v>-0.61729789999999995</v>
      </c>
      <c r="M798" s="16">
        <v>-0.54556859999999996</v>
      </c>
      <c r="N798" s="16">
        <v>-0.1445004</v>
      </c>
      <c r="O798" s="16">
        <v>-0.11521729999999999</v>
      </c>
      <c r="P798" s="16">
        <v>-0.1173138</v>
      </c>
      <c r="Q798" s="16">
        <v>-0.48769370000000001</v>
      </c>
      <c r="R798" s="16">
        <v>0.184</v>
      </c>
      <c r="S798" s="16">
        <v>9.7999999999999997E-3</v>
      </c>
      <c r="T798" s="16">
        <v>5.9999999999999995E-4</v>
      </c>
      <c r="U798" s="16">
        <v>4.4408000000000003</v>
      </c>
      <c r="V798" s="16">
        <v>16.423999999999999</v>
      </c>
      <c r="W798" s="16">
        <v>9.3719999999999999</v>
      </c>
      <c r="X798" s="16">
        <v>384.86099999999999</v>
      </c>
      <c r="Y798" s="16">
        <v>38.731000000000002</v>
      </c>
      <c r="Z798" s="16">
        <v>0.2099</v>
      </c>
      <c r="AA798" s="16">
        <v>-0.44724199999999997</v>
      </c>
      <c r="AB798" s="16">
        <v>0.35</v>
      </c>
      <c r="AC798" s="16">
        <v>16.670000000000002</v>
      </c>
      <c r="AD798" s="16">
        <v>47.8</v>
      </c>
      <c r="AE798" s="16">
        <v>16.988800000000001</v>
      </c>
      <c r="AF798" s="16">
        <v>5.0122999999999998</v>
      </c>
      <c r="AG798" s="16">
        <v>107541</v>
      </c>
      <c r="AH798" s="16">
        <v>0.1033</v>
      </c>
      <c r="AI798" s="16">
        <v>74.099999999999994</v>
      </c>
      <c r="AJ798" s="16">
        <v>89.7</v>
      </c>
      <c r="AK798" s="16">
        <v>-0.51880000000000004</v>
      </c>
      <c r="AL798" s="16">
        <v>-0.41670000000000001</v>
      </c>
      <c r="AM798" s="16">
        <v>-0.22670000000000001</v>
      </c>
      <c r="AN798" s="16">
        <v>-1.6857</v>
      </c>
      <c r="AO798" s="16">
        <v>9.5399999999999999E-2</v>
      </c>
      <c r="AP798" s="16">
        <v>-0.88549999999999995</v>
      </c>
      <c r="AQ798" s="16">
        <v>4.1775000000000002</v>
      </c>
      <c r="AR798" s="16">
        <f t="shared" si="55"/>
        <v>1</v>
      </c>
      <c r="AS798" s="5">
        <f t="shared" si="54"/>
        <v>5.3220600000000062E-2</v>
      </c>
    </row>
    <row r="799" spans="1:45" x14ac:dyDescent="0.25">
      <c r="A799" s="16" t="s">
        <v>409</v>
      </c>
      <c r="B799" s="16" t="s">
        <v>33</v>
      </c>
      <c r="C799" s="16" t="s">
        <v>241</v>
      </c>
      <c r="D799" s="16">
        <v>2000</v>
      </c>
      <c r="E799" s="16" t="s">
        <v>1394</v>
      </c>
      <c r="F799" s="16" t="s">
        <v>593</v>
      </c>
      <c r="G799" s="10">
        <v>4764.17</v>
      </c>
      <c r="H799" s="73">
        <v>8.4688780000000001</v>
      </c>
      <c r="I799" s="16">
        <v>40403958</v>
      </c>
      <c r="J799" s="71">
        <v>-8.9999999999999993E-3</v>
      </c>
      <c r="K799" s="71">
        <v>0.94</v>
      </c>
      <c r="L799" s="16">
        <v>-0.64049449999999997</v>
      </c>
      <c r="M799" s="16">
        <v>-0.58123259999999999</v>
      </c>
      <c r="N799" s="16">
        <v>-0.21750939999999999</v>
      </c>
      <c r="O799" s="16">
        <v>-8.4668999999999994E-2</v>
      </c>
      <c r="P799" s="16">
        <v>-8.1688300000000005E-2</v>
      </c>
      <c r="Q799" s="16">
        <v>-0.50182040000000006</v>
      </c>
      <c r="R799" s="16">
        <v>0.106</v>
      </c>
      <c r="S799" s="16">
        <v>9.9000000000000008E-3</v>
      </c>
      <c r="T799" s="16">
        <v>1.2999999999999999E-3</v>
      </c>
      <c r="U799" s="16">
        <v>3.5112000000000001</v>
      </c>
      <c r="V799" s="16">
        <v>17.55</v>
      </c>
      <c r="W799" s="16">
        <v>9.36</v>
      </c>
      <c r="X799" s="16">
        <v>385.05900000000003</v>
      </c>
      <c r="Y799" s="16">
        <v>40.620899999999999</v>
      </c>
      <c r="Z799" s="16">
        <v>0.19739999999999999</v>
      </c>
      <c r="AA799" s="16">
        <v>-0.4860797</v>
      </c>
      <c r="AB799" s="16">
        <v>0.35</v>
      </c>
      <c r="AC799" s="16">
        <v>16.670000000000002</v>
      </c>
      <c r="AD799" s="16">
        <v>48.8</v>
      </c>
      <c r="AE799" s="16">
        <v>18.027899999999999</v>
      </c>
      <c r="AF799" s="16">
        <v>5.6563999999999997</v>
      </c>
      <c r="AG799" s="16">
        <v>106735</v>
      </c>
      <c r="AH799" s="16">
        <v>0.1384</v>
      </c>
      <c r="AI799" s="16">
        <v>74.599999999999994</v>
      </c>
      <c r="AJ799" s="16">
        <v>89.9</v>
      </c>
      <c r="AK799" s="16">
        <v>-0.55810000000000004</v>
      </c>
      <c r="AL799" s="16">
        <v>-0.40379999999999999</v>
      </c>
      <c r="AM799" s="16">
        <v>-0.28420000000000001</v>
      </c>
      <c r="AN799" s="16">
        <v>-1.6072</v>
      </c>
      <c r="AO799" s="16">
        <v>0.1414</v>
      </c>
      <c r="AP799" s="16">
        <v>-0.99309999999999998</v>
      </c>
      <c r="AQ799" s="16">
        <v>4.1775000000000002</v>
      </c>
      <c r="AR799" s="16">
        <f t="shared" si="55"/>
        <v>0</v>
      </c>
      <c r="AS799" s="5">
        <f t="shared" si="54"/>
        <v>-2.3196600000000012E-2</v>
      </c>
    </row>
    <row r="800" spans="1:45" x14ac:dyDescent="0.25">
      <c r="A800" s="16" t="s">
        <v>409</v>
      </c>
      <c r="B800" s="16" t="s">
        <v>33</v>
      </c>
      <c r="C800" s="16" t="s">
        <v>241</v>
      </c>
      <c r="D800" s="16">
        <v>2001</v>
      </c>
      <c r="E800" s="16" t="s">
        <v>1398</v>
      </c>
      <c r="F800" s="16" t="s">
        <v>593</v>
      </c>
      <c r="G800" s="10">
        <v>4774.9799999999996</v>
      </c>
      <c r="H800" s="73">
        <v>8.4711440000000007</v>
      </c>
      <c r="I800" s="16">
        <v>40988909</v>
      </c>
      <c r="J800" s="71">
        <v>-4.0000000000000001E-3</v>
      </c>
      <c r="K800" s="71">
        <v>0.93700000000000006</v>
      </c>
      <c r="L800" s="16">
        <v>-0.59690489999999996</v>
      </c>
      <c r="M800" s="16">
        <v>-0.60753860000000004</v>
      </c>
      <c r="N800" s="16">
        <v>-0.1683065</v>
      </c>
      <c r="O800" s="16">
        <v>-1.32768E-2</v>
      </c>
      <c r="P800" s="16">
        <v>-6.9193099999999993E-2</v>
      </c>
      <c r="Q800" s="16">
        <v>-0.51531439999999995</v>
      </c>
      <c r="R800" s="16">
        <v>0.1094</v>
      </c>
      <c r="S800" s="16">
        <v>2.7000000000000001E-3</v>
      </c>
      <c r="T800" s="16">
        <v>1.1999999999999999E-3</v>
      </c>
      <c r="U800" s="16">
        <v>3.7086999999999999</v>
      </c>
      <c r="V800" s="16">
        <v>19.12</v>
      </c>
      <c r="W800" s="16">
        <v>9.2479999999999993</v>
      </c>
      <c r="X800" s="16">
        <v>385.28399999999999</v>
      </c>
      <c r="Y800" s="16">
        <v>42.510800000000003</v>
      </c>
      <c r="Z800" s="16">
        <v>0.2117</v>
      </c>
      <c r="AA800" s="16">
        <v>-0.49773099999999998</v>
      </c>
      <c r="AB800" s="16">
        <v>0.35</v>
      </c>
      <c r="AC800" s="16">
        <v>16.670000000000002</v>
      </c>
      <c r="AD800" s="16">
        <v>49.1</v>
      </c>
      <c r="AE800" s="16">
        <v>18.175000000000001</v>
      </c>
      <c r="AF800" s="16">
        <v>8.0507000000000009</v>
      </c>
      <c r="AG800" s="16">
        <v>105985</v>
      </c>
      <c r="AH800" s="16">
        <v>0.1366</v>
      </c>
      <c r="AI800" s="16">
        <v>75.099999999999994</v>
      </c>
      <c r="AJ800" s="16">
        <v>90</v>
      </c>
      <c r="AK800" s="16">
        <v>-0.52800000000000002</v>
      </c>
      <c r="AL800" s="16">
        <v>-0.32</v>
      </c>
      <c r="AM800" s="16">
        <v>-0.34749999999999998</v>
      </c>
      <c r="AN800" s="16">
        <v>-1.7908999999999999</v>
      </c>
      <c r="AO800" s="16">
        <v>8.2299999999999998E-2</v>
      </c>
      <c r="AP800" s="16">
        <v>-0.89659999999999995</v>
      </c>
      <c r="AQ800" s="16">
        <v>4.1775000000000002</v>
      </c>
      <c r="AR800" s="16">
        <f t="shared" si="55"/>
        <v>0</v>
      </c>
      <c r="AS800" s="5">
        <f t="shared" si="54"/>
        <v>4.3589600000000006E-2</v>
      </c>
    </row>
    <row r="801" spans="1:45" x14ac:dyDescent="0.25">
      <c r="A801" s="16" t="s">
        <v>409</v>
      </c>
      <c r="B801" s="16" t="s">
        <v>33</v>
      </c>
      <c r="C801" s="16" t="s">
        <v>241</v>
      </c>
      <c r="D801" s="16">
        <v>2002</v>
      </c>
      <c r="E801" s="16" t="s">
        <v>1387</v>
      </c>
      <c r="F801" s="16" t="s">
        <v>593</v>
      </c>
      <c r="G801" s="10">
        <v>4825.83</v>
      </c>
      <c r="H801" s="73">
        <v>8.481738</v>
      </c>
      <c r="I801" s="16">
        <v>41572491</v>
      </c>
      <c r="J801" s="71">
        <v>-4.0000000000000001E-3</v>
      </c>
      <c r="K801" s="71">
        <v>0.93300000000000005</v>
      </c>
      <c r="L801" s="16">
        <v>-0.50925699999999996</v>
      </c>
      <c r="M801" s="16">
        <v>-0.59264499999999998</v>
      </c>
      <c r="N801" s="16">
        <v>-8.12914E-2</v>
      </c>
      <c r="O801" s="16">
        <v>6.6801100000000002E-2</v>
      </c>
      <c r="P801" s="16">
        <v>-4.5084699999999998E-2</v>
      </c>
      <c r="Q801" s="16">
        <v>-0.52882399999999996</v>
      </c>
      <c r="R801" s="16">
        <v>0.11600000000000001</v>
      </c>
      <c r="S801" s="16">
        <v>4.7000000000000002E-3</v>
      </c>
      <c r="T801" s="16">
        <v>1.6000000000000001E-3</v>
      </c>
      <c r="U801" s="16">
        <v>4.2680999999999996</v>
      </c>
      <c r="V801" s="16">
        <v>20.69</v>
      </c>
      <c r="W801" s="16">
        <v>9.1359999999999992</v>
      </c>
      <c r="X801" s="16">
        <v>385.471</v>
      </c>
      <c r="Y801" s="16">
        <v>44.400700000000001</v>
      </c>
      <c r="Z801" s="16">
        <v>0.22570000000000001</v>
      </c>
      <c r="AA801" s="16">
        <v>-0.53656859999999995</v>
      </c>
      <c r="AB801" s="16">
        <v>0.35</v>
      </c>
      <c r="AC801" s="16">
        <v>16.670000000000002</v>
      </c>
      <c r="AD801" s="16">
        <v>50.1</v>
      </c>
      <c r="AE801" s="16">
        <v>18.842099999999999</v>
      </c>
      <c r="AF801" s="16">
        <v>11.1524</v>
      </c>
      <c r="AG801" s="16">
        <v>108346</v>
      </c>
      <c r="AH801" s="16">
        <v>0.1376</v>
      </c>
      <c r="AI801" s="16">
        <v>75.599999999999994</v>
      </c>
      <c r="AJ801" s="16">
        <v>90.1</v>
      </c>
      <c r="AK801" s="16">
        <v>-0.49790000000000001</v>
      </c>
      <c r="AL801" s="16">
        <v>-0.23619999999999999</v>
      </c>
      <c r="AM801" s="16">
        <v>-0.4108</v>
      </c>
      <c r="AN801" s="16">
        <v>-1.9746999999999999</v>
      </c>
      <c r="AO801" s="16">
        <v>2.3099999999999999E-2</v>
      </c>
      <c r="AP801" s="16">
        <v>-0.8</v>
      </c>
      <c r="AQ801" s="16">
        <v>4.1775000000000002</v>
      </c>
      <c r="AR801" s="16">
        <f t="shared" si="55"/>
        <v>0</v>
      </c>
      <c r="AS801" s="5">
        <f t="shared" si="54"/>
        <v>8.7647900000000001E-2</v>
      </c>
    </row>
    <row r="802" spans="1:45" x14ac:dyDescent="0.25">
      <c r="A802" s="16" t="s">
        <v>409</v>
      </c>
      <c r="B802" s="16" t="s">
        <v>33</v>
      </c>
      <c r="C802" s="16" t="s">
        <v>241</v>
      </c>
      <c r="D802" s="16">
        <v>2003</v>
      </c>
      <c r="E802" s="16" t="s">
        <v>1393</v>
      </c>
      <c r="F802" s="16" t="s">
        <v>593</v>
      </c>
      <c r="G802" s="10">
        <v>4945.96</v>
      </c>
      <c r="H802" s="73">
        <v>8.5063259999999996</v>
      </c>
      <c r="I802" s="16">
        <v>42152151</v>
      </c>
      <c r="J802" s="71">
        <v>1E-3</v>
      </c>
      <c r="K802" s="71">
        <v>0.93400000000000005</v>
      </c>
      <c r="L802" s="16">
        <v>-0.44758989999999998</v>
      </c>
      <c r="M802" s="16">
        <v>-0.55296230000000002</v>
      </c>
      <c r="N802" s="16">
        <v>-4.2876400000000002E-2</v>
      </c>
      <c r="O802" s="16">
        <v>0.1224789</v>
      </c>
      <c r="P802" s="16">
        <v>-3.0992700000000001E-2</v>
      </c>
      <c r="Q802" s="16">
        <v>-0.54030990000000001</v>
      </c>
      <c r="R802" s="16">
        <v>0.1804</v>
      </c>
      <c r="S802" s="16">
        <v>5.8999999999999999E-3</v>
      </c>
      <c r="T802" s="16">
        <v>1.6000000000000001E-3</v>
      </c>
      <c r="U802" s="16">
        <v>4.3250999999999999</v>
      </c>
      <c r="V802" s="16">
        <v>22.26</v>
      </c>
      <c r="W802" s="16">
        <v>9.0239999999999991</v>
      </c>
      <c r="X802" s="16">
        <v>386.32100000000003</v>
      </c>
      <c r="Y802" s="16">
        <v>46.290599999999998</v>
      </c>
      <c r="Z802" s="16">
        <v>0.2429</v>
      </c>
      <c r="AA802" s="16">
        <v>-0.4860797</v>
      </c>
      <c r="AB802" s="16">
        <v>0.35</v>
      </c>
      <c r="AC802" s="16">
        <v>16.670000000000002</v>
      </c>
      <c r="AD802" s="16">
        <v>48.8</v>
      </c>
      <c r="AE802" s="16">
        <v>18.743400000000001</v>
      </c>
      <c r="AF802" s="16">
        <v>14.774100000000001</v>
      </c>
      <c r="AG802" s="16">
        <v>110412</v>
      </c>
      <c r="AH802" s="16">
        <v>0.13489999999999999</v>
      </c>
      <c r="AI802" s="16">
        <v>76.099999999999994</v>
      </c>
      <c r="AJ802" s="16">
        <v>90.2</v>
      </c>
      <c r="AK802" s="16">
        <v>-0.47510000000000002</v>
      </c>
      <c r="AL802" s="16">
        <v>-0.16950000000000001</v>
      </c>
      <c r="AM802" s="16">
        <v>-0.1331</v>
      </c>
      <c r="AN802" s="16">
        <v>-2.3856999999999999</v>
      </c>
      <c r="AO802" s="16">
        <v>-7.8399999999999997E-2</v>
      </c>
      <c r="AP802" s="16">
        <v>-0.77080000000000004</v>
      </c>
      <c r="AQ802" s="16">
        <v>4.1775000000000002</v>
      </c>
      <c r="AR802" s="16">
        <f t="shared" si="55"/>
        <v>0</v>
      </c>
      <c r="AS802" s="5">
        <f t="shared" si="54"/>
        <v>6.1667099999999975E-2</v>
      </c>
    </row>
    <row r="803" spans="1:45" x14ac:dyDescent="0.25">
      <c r="A803" s="16" t="s">
        <v>409</v>
      </c>
      <c r="B803" s="16" t="s">
        <v>33</v>
      </c>
      <c r="C803" s="16" t="s">
        <v>241</v>
      </c>
      <c r="D803" s="16">
        <v>2004</v>
      </c>
      <c r="E803" s="16" t="s">
        <v>1407</v>
      </c>
      <c r="F803" s="16" t="s">
        <v>593</v>
      </c>
      <c r="G803" s="10">
        <v>5139.9799999999996</v>
      </c>
      <c r="H803" s="73">
        <v>8.5448039999999992</v>
      </c>
      <c r="I803" s="16">
        <v>42724163</v>
      </c>
      <c r="J803" s="71">
        <v>1.2E-2</v>
      </c>
      <c r="K803" s="71">
        <v>0.94499999999999995</v>
      </c>
      <c r="L803" s="16">
        <v>-0.37366779999999999</v>
      </c>
      <c r="M803" s="16">
        <v>-0.55987140000000002</v>
      </c>
      <c r="N803" s="16">
        <v>-5.4243100000000002E-2</v>
      </c>
      <c r="O803" s="16">
        <v>0.1880028</v>
      </c>
      <c r="P803" s="16">
        <v>-5.9077000000000001E-3</v>
      </c>
      <c r="Q803" s="16">
        <v>-0.44714090000000001</v>
      </c>
      <c r="R803" s="16">
        <v>0.15429999999999999</v>
      </c>
      <c r="S803" s="16">
        <v>7.1000000000000004E-3</v>
      </c>
      <c r="T803" s="16">
        <v>1.9E-3</v>
      </c>
      <c r="U803" s="16">
        <v>4.0792999999999999</v>
      </c>
      <c r="V803" s="16">
        <v>23.83</v>
      </c>
      <c r="W803" s="16">
        <v>8.9120000000000008</v>
      </c>
      <c r="X803" s="16">
        <v>384.358</v>
      </c>
      <c r="Y803" s="16">
        <v>47.791200000000003</v>
      </c>
      <c r="Z803" s="16">
        <v>0.26419999999999999</v>
      </c>
      <c r="AA803" s="16">
        <v>-0.46666089999999999</v>
      </c>
      <c r="AB803" s="16">
        <v>0.35</v>
      </c>
      <c r="AC803" s="16">
        <v>16.670000000000002</v>
      </c>
      <c r="AD803" s="16">
        <v>48.3</v>
      </c>
      <c r="AE803" s="16">
        <v>17.844100000000001</v>
      </c>
      <c r="AF803" s="16">
        <v>24.456099999999999</v>
      </c>
      <c r="AG803" s="16">
        <v>116372</v>
      </c>
      <c r="AH803" s="16">
        <v>0.13450000000000001</v>
      </c>
      <c r="AI803" s="16">
        <v>76.599999999999994</v>
      </c>
      <c r="AJ803" s="16">
        <v>90.3</v>
      </c>
      <c r="AK803" s="16">
        <v>-0.31090000000000001</v>
      </c>
      <c r="AL803" s="16">
        <v>-9.69E-2</v>
      </c>
      <c r="AM803" s="16">
        <v>-0.1394</v>
      </c>
      <c r="AN803" s="16">
        <v>-2.1922999999999999</v>
      </c>
      <c r="AO803" s="16">
        <v>-2.29E-2</v>
      </c>
      <c r="AP803" s="16">
        <v>-0.70089999999999997</v>
      </c>
      <c r="AQ803" s="16">
        <v>4.1775000000000002</v>
      </c>
      <c r="AR803" s="16">
        <f t="shared" si="55"/>
        <v>0</v>
      </c>
      <c r="AS803" s="5">
        <f t="shared" si="54"/>
        <v>7.3922099999999991E-2</v>
      </c>
    </row>
    <row r="804" spans="1:45" x14ac:dyDescent="0.25">
      <c r="A804" s="16" t="s">
        <v>409</v>
      </c>
      <c r="B804" s="16" t="s">
        <v>33</v>
      </c>
      <c r="C804" s="16" t="s">
        <v>241</v>
      </c>
      <c r="D804" s="16">
        <v>2005</v>
      </c>
      <c r="E804" s="16" t="s">
        <v>1389</v>
      </c>
      <c r="F804" s="16" t="s">
        <v>593</v>
      </c>
      <c r="G804" s="10">
        <v>5312.08</v>
      </c>
      <c r="H804" s="73">
        <v>8.5777389999999993</v>
      </c>
      <c r="I804" s="16">
        <v>43285634</v>
      </c>
      <c r="J804" s="71">
        <v>2E-3</v>
      </c>
      <c r="K804" s="71">
        <v>0.94699999999999995</v>
      </c>
      <c r="L804" s="16">
        <v>-0.20439750000000001</v>
      </c>
      <c r="M804" s="16">
        <v>-0.55140250000000002</v>
      </c>
      <c r="N804" s="16">
        <v>-3.2213800000000001E-2</v>
      </c>
      <c r="O804" s="16">
        <v>0.40354119999999999</v>
      </c>
      <c r="P804" s="16">
        <v>7.7143699999999996E-2</v>
      </c>
      <c r="Q804" s="16">
        <v>-0.4067441</v>
      </c>
      <c r="R804" s="16">
        <v>0.15429999999999999</v>
      </c>
      <c r="S804" s="16">
        <v>8.6E-3</v>
      </c>
      <c r="T804" s="16">
        <v>2.2000000000000001E-3</v>
      </c>
      <c r="U804" s="16">
        <v>3.9950000000000001</v>
      </c>
      <c r="V804" s="16">
        <v>25.4</v>
      </c>
      <c r="W804" s="16">
        <v>8.8000000000000007</v>
      </c>
      <c r="X804" s="16">
        <v>384.96899999999999</v>
      </c>
      <c r="Y804" s="16">
        <v>54.801699999999997</v>
      </c>
      <c r="Z804" s="16">
        <v>0.30509999999999998</v>
      </c>
      <c r="AA804" s="16">
        <v>-0.43170710000000001</v>
      </c>
      <c r="AB804" s="16">
        <v>0.35</v>
      </c>
      <c r="AC804" s="16">
        <v>16.670000000000002</v>
      </c>
      <c r="AD804" s="16">
        <v>47.4</v>
      </c>
      <c r="AE804" s="16">
        <v>17.781600000000001</v>
      </c>
      <c r="AF804" s="16">
        <v>50.5974</v>
      </c>
      <c r="AG804" s="16">
        <v>116290</v>
      </c>
      <c r="AH804" s="16">
        <v>0.13300000000000001</v>
      </c>
      <c r="AI804" s="16">
        <v>77.099999999999994</v>
      </c>
      <c r="AJ804" s="16">
        <v>90.5</v>
      </c>
      <c r="AK804" s="16">
        <v>-0.29970000000000002</v>
      </c>
      <c r="AL804" s="16">
        <v>-0.11609999999999999</v>
      </c>
      <c r="AM804" s="16">
        <v>-0.16220000000000001</v>
      </c>
      <c r="AN804" s="16">
        <v>-2.0316000000000001</v>
      </c>
      <c r="AO804" s="16">
        <v>5.5199999999999999E-2</v>
      </c>
      <c r="AP804" s="16">
        <v>-0.66390000000000005</v>
      </c>
      <c r="AQ804" s="16">
        <v>4.1775000000000002</v>
      </c>
      <c r="AR804" s="16">
        <f t="shared" si="55"/>
        <v>0</v>
      </c>
      <c r="AS804" s="5">
        <f t="shared" si="54"/>
        <v>0.16927029999999998</v>
      </c>
    </row>
    <row r="805" spans="1:45" x14ac:dyDescent="0.25">
      <c r="A805" s="16" t="s">
        <v>409</v>
      </c>
      <c r="B805" s="16" t="s">
        <v>33</v>
      </c>
      <c r="C805" s="16" t="s">
        <v>241</v>
      </c>
      <c r="D805" s="16">
        <v>2006</v>
      </c>
      <c r="E805" s="16" t="s">
        <v>1383</v>
      </c>
      <c r="F805" s="16" t="s">
        <v>593</v>
      </c>
      <c r="G805" s="10">
        <v>5596.73</v>
      </c>
      <c r="H805" s="73">
        <v>8.6299390000000002</v>
      </c>
      <c r="I805" s="16">
        <v>43835722</v>
      </c>
      <c r="J805" s="71">
        <v>2.3E-2</v>
      </c>
      <c r="K805" s="71">
        <v>0.96899999999999997</v>
      </c>
      <c r="L805" s="16">
        <v>-0.1380313</v>
      </c>
      <c r="M805" s="16">
        <v>-0.53831620000000002</v>
      </c>
      <c r="N805" s="16">
        <v>2.73744E-2</v>
      </c>
      <c r="O805" s="16">
        <v>0.32744849999999998</v>
      </c>
      <c r="P805" s="16">
        <v>0.13919609999999999</v>
      </c>
      <c r="Q805" s="16">
        <v>-0.31218069999999998</v>
      </c>
      <c r="R805" s="16">
        <v>0.15390000000000001</v>
      </c>
      <c r="S805" s="16">
        <v>9.9000000000000008E-3</v>
      </c>
      <c r="T805" s="16">
        <v>3.0999999999999999E-3</v>
      </c>
      <c r="U805" s="16">
        <v>3.8933</v>
      </c>
      <c r="V805" s="16">
        <v>24.74</v>
      </c>
      <c r="W805" s="16">
        <v>10.61</v>
      </c>
      <c r="X805" s="16">
        <v>381.108</v>
      </c>
      <c r="Y805" s="16">
        <v>50.309899999999999</v>
      </c>
      <c r="Z805" s="16">
        <v>0.32179999999999997</v>
      </c>
      <c r="AA805" s="16">
        <v>-0.40063680000000002</v>
      </c>
      <c r="AB805" s="16">
        <v>0.35</v>
      </c>
      <c r="AC805" s="16">
        <v>16.670000000000002</v>
      </c>
      <c r="AD805" s="16">
        <v>46.6</v>
      </c>
      <c r="AE805" s="16">
        <v>17.928699999999999</v>
      </c>
      <c r="AF805" s="16">
        <v>67.887299999999996</v>
      </c>
      <c r="AG805" s="16">
        <v>122651</v>
      </c>
      <c r="AH805" s="16">
        <v>0.13500000000000001</v>
      </c>
      <c r="AI805" s="16">
        <v>77.5</v>
      </c>
      <c r="AJ805" s="16">
        <v>90.6</v>
      </c>
      <c r="AK805" s="16">
        <v>-0.1799</v>
      </c>
      <c r="AL805" s="16">
        <v>-9.9400000000000002E-2</v>
      </c>
      <c r="AM805" s="16">
        <v>-0.129</v>
      </c>
      <c r="AN805" s="16">
        <v>-1.8515999999999999</v>
      </c>
      <c r="AO805" s="16">
        <v>0.1195</v>
      </c>
      <c r="AP805" s="16">
        <v>-0.52669999999999995</v>
      </c>
      <c r="AQ805" s="16">
        <v>4.1775000000000002</v>
      </c>
      <c r="AR805" s="16">
        <f t="shared" si="55"/>
        <v>0</v>
      </c>
      <c r="AS805" s="5">
        <f t="shared" si="54"/>
        <v>6.6366200000000014E-2</v>
      </c>
    </row>
    <row r="806" spans="1:45" x14ac:dyDescent="0.25">
      <c r="A806" s="16" t="s">
        <v>409</v>
      </c>
      <c r="B806" s="16" t="s">
        <v>33</v>
      </c>
      <c r="C806" s="16" t="s">
        <v>241</v>
      </c>
      <c r="D806" s="16">
        <v>2007</v>
      </c>
      <c r="E806" s="16" t="s">
        <v>1409</v>
      </c>
      <c r="F806" s="16" t="s">
        <v>593</v>
      </c>
      <c r="G806" s="10">
        <v>5910.29</v>
      </c>
      <c r="H806" s="73">
        <v>8.68445</v>
      </c>
      <c r="I806" s="16">
        <v>44374572</v>
      </c>
      <c r="J806" s="71">
        <v>1.9E-2</v>
      </c>
      <c r="K806" s="71">
        <v>0.98799999999999999</v>
      </c>
      <c r="L806" s="16">
        <v>-2.4189499999999999E-2</v>
      </c>
      <c r="M806" s="16">
        <v>-0.51984980000000003</v>
      </c>
      <c r="N806" s="16">
        <v>0.17685090000000001</v>
      </c>
      <c r="O806" s="16">
        <v>0.33780260000000001</v>
      </c>
      <c r="P806" s="16">
        <v>0.1732091</v>
      </c>
      <c r="Q806" s="16">
        <v>-0.2684203</v>
      </c>
      <c r="R806" s="16">
        <v>0.18160000000000001</v>
      </c>
      <c r="S806" s="16">
        <v>9.7999999999999997E-3</v>
      </c>
      <c r="T806" s="16">
        <v>3.5000000000000001E-3</v>
      </c>
      <c r="U806" s="16">
        <v>4.0587</v>
      </c>
      <c r="V806" s="16">
        <v>24.08</v>
      </c>
      <c r="W806" s="16">
        <v>12.42</v>
      </c>
      <c r="X806" s="16">
        <v>386.93700000000001</v>
      </c>
      <c r="Y806" s="16">
        <v>51.028399999999998</v>
      </c>
      <c r="Z806" s="16">
        <v>0.31269999999999998</v>
      </c>
      <c r="AA806" s="16">
        <v>-0.4355908</v>
      </c>
      <c r="AB806" s="16">
        <v>0.35</v>
      </c>
      <c r="AC806" s="16">
        <v>16.670000000000002</v>
      </c>
      <c r="AD806" s="16">
        <v>47.5</v>
      </c>
      <c r="AE806" s="16">
        <v>17.807600000000001</v>
      </c>
      <c r="AF806" s="16">
        <v>76.274900000000002</v>
      </c>
      <c r="AG806" s="16">
        <v>124449</v>
      </c>
      <c r="AH806" s="16">
        <v>0.14610000000000001</v>
      </c>
      <c r="AI806" s="16">
        <v>78</v>
      </c>
      <c r="AJ806" s="16">
        <v>90.7</v>
      </c>
      <c r="AK806" s="16">
        <v>-0.17949999999999999</v>
      </c>
      <c r="AL806" s="16">
        <v>-0.1913</v>
      </c>
      <c r="AM806" s="16">
        <v>-4.1700000000000001E-2</v>
      </c>
      <c r="AN806" s="16">
        <v>-1.7847999999999999</v>
      </c>
      <c r="AO806" s="16">
        <v>0.2457</v>
      </c>
      <c r="AP806" s="16">
        <v>-0.46889999999999998</v>
      </c>
      <c r="AQ806" s="16">
        <v>4.1775000000000002</v>
      </c>
      <c r="AR806" s="16">
        <f t="shared" si="55"/>
        <v>0</v>
      </c>
      <c r="AS806" s="5">
        <f t="shared" si="54"/>
        <v>0.11384179999999999</v>
      </c>
    </row>
    <row r="807" spans="1:45" x14ac:dyDescent="0.25">
      <c r="A807" s="16" t="s">
        <v>409</v>
      </c>
      <c r="B807" s="16" t="s">
        <v>33</v>
      </c>
      <c r="C807" s="16" t="s">
        <v>241</v>
      </c>
      <c r="D807" s="16">
        <v>2008</v>
      </c>
      <c r="E807" s="16" t="s">
        <v>1400</v>
      </c>
      <c r="F807" s="16" t="s">
        <v>593</v>
      </c>
      <c r="G807" s="10">
        <v>6048.09</v>
      </c>
      <c r="H807" s="73">
        <v>8.7074990000000003</v>
      </c>
      <c r="I807" s="16">
        <v>44901544</v>
      </c>
      <c r="J807" s="71">
        <v>1E-3</v>
      </c>
      <c r="K807" s="71">
        <v>0.98799999999999999</v>
      </c>
      <c r="L807" s="16">
        <v>0.1172629</v>
      </c>
      <c r="M807" s="16">
        <v>-0.49792459999999999</v>
      </c>
      <c r="N807" s="16">
        <v>0.29327550000000002</v>
      </c>
      <c r="O807" s="16">
        <v>0.46124589999999999</v>
      </c>
      <c r="P807" s="16">
        <v>0.22175690000000001</v>
      </c>
      <c r="Q807" s="16">
        <v>-0.26741609999999999</v>
      </c>
      <c r="R807" s="16">
        <v>0.19450000000000001</v>
      </c>
      <c r="S807" s="16">
        <v>9.2999999999999992E-3</v>
      </c>
      <c r="T807" s="16">
        <v>5.3E-3</v>
      </c>
      <c r="U807" s="16">
        <v>3.9098000000000002</v>
      </c>
      <c r="V807" s="16">
        <v>23.42</v>
      </c>
      <c r="W807" s="16">
        <v>14.23</v>
      </c>
      <c r="X807" s="16">
        <v>392.76499999999999</v>
      </c>
      <c r="Y807" s="16">
        <v>53.531799999999997</v>
      </c>
      <c r="Z807" s="16">
        <v>0.34989999999999999</v>
      </c>
      <c r="AA807" s="16">
        <v>-0.4355908</v>
      </c>
      <c r="AB807" s="16">
        <v>0.35</v>
      </c>
      <c r="AC807" s="16">
        <v>16.670000000000002</v>
      </c>
      <c r="AD807" s="16">
        <v>47.5</v>
      </c>
      <c r="AE807" s="16">
        <v>17.560199999999998</v>
      </c>
      <c r="AF807" s="16">
        <v>91.610100000000003</v>
      </c>
      <c r="AG807" s="16">
        <v>124579</v>
      </c>
      <c r="AH807" s="16">
        <v>0.14960000000000001</v>
      </c>
      <c r="AI807" s="16">
        <v>78.400000000000006</v>
      </c>
      <c r="AJ807" s="16">
        <v>90.8</v>
      </c>
      <c r="AK807" s="16">
        <v>-0.17910000000000001</v>
      </c>
      <c r="AL807" s="16">
        <v>-0.21890000000000001</v>
      </c>
      <c r="AM807" s="16">
        <v>-2.5000000000000001E-2</v>
      </c>
      <c r="AN807" s="16">
        <v>-1.8384</v>
      </c>
      <c r="AO807" s="16">
        <v>0.26960000000000001</v>
      </c>
      <c r="AP807" s="16">
        <v>-0.43219999999999997</v>
      </c>
      <c r="AQ807" s="16">
        <v>4.1775000000000002</v>
      </c>
      <c r="AR807" s="16">
        <f t="shared" si="55"/>
        <v>0</v>
      </c>
      <c r="AS807" s="5">
        <f t="shared" si="54"/>
        <v>0.14145240000000001</v>
      </c>
    </row>
    <row r="808" spans="1:45" x14ac:dyDescent="0.25">
      <c r="A808" s="16" t="s">
        <v>409</v>
      </c>
      <c r="B808" s="16" t="s">
        <v>33</v>
      </c>
      <c r="C808" s="16" t="s">
        <v>241</v>
      </c>
      <c r="D808" s="16">
        <v>2009</v>
      </c>
      <c r="E808" s="16" t="s">
        <v>1388</v>
      </c>
      <c r="F808" s="16" t="s">
        <v>593</v>
      </c>
      <c r="G808" s="10">
        <v>6078.32</v>
      </c>
      <c r="H808" s="73">
        <v>8.7124819999999996</v>
      </c>
      <c r="I808" s="16">
        <v>45416181</v>
      </c>
      <c r="J808" s="71">
        <v>-5.0000000000000001E-3</v>
      </c>
      <c r="K808" s="71">
        <v>0.98299999999999998</v>
      </c>
      <c r="L808" s="16">
        <v>0.22941410000000001</v>
      </c>
      <c r="M808" s="16">
        <v>-0.49958019999999997</v>
      </c>
      <c r="N808" s="16">
        <v>0.51344109999999998</v>
      </c>
      <c r="O808" s="16">
        <v>0.56070129999999996</v>
      </c>
      <c r="P808" s="16">
        <v>0.21879460000000001</v>
      </c>
      <c r="Q808" s="16">
        <v>-0.3366654</v>
      </c>
      <c r="R808" s="16">
        <v>0.193</v>
      </c>
      <c r="S808" s="16">
        <v>7.6E-3</v>
      </c>
      <c r="T808" s="16">
        <v>5.8999999999999999E-3</v>
      </c>
      <c r="U808" s="16">
        <v>4.7473999999999998</v>
      </c>
      <c r="V808" s="16">
        <v>22.76</v>
      </c>
      <c r="W808" s="16">
        <v>16.04</v>
      </c>
      <c r="X808" s="16">
        <v>398.59300000000002</v>
      </c>
      <c r="Y808" s="16">
        <v>56.2562</v>
      </c>
      <c r="Z808" s="16">
        <v>0.38019999999999998</v>
      </c>
      <c r="AA808" s="16">
        <v>-0.38898549999999998</v>
      </c>
      <c r="AB808" s="16">
        <v>0.35</v>
      </c>
      <c r="AC808" s="16">
        <v>16.670000000000002</v>
      </c>
      <c r="AD808" s="16">
        <v>46.3</v>
      </c>
      <c r="AE808" s="16">
        <v>16.317599999999999</v>
      </c>
      <c r="AF808" s="16">
        <v>92.046400000000006</v>
      </c>
      <c r="AG808" s="16">
        <v>125834</v>
      </c>
      <c r="AH808" s="16">
        <v>0.16470000000000001</v>
      </c>
      <c r="AI808" s="16">
        <v>78.900000000000006</v>
      </c>
      <c r="AJ808" s="16">
        <v>90.9</v>
      </c>
      <c r="AK808" s="16">
        <v>-0.1615</v>
      </c>
      <c r="AL808" s="16">
        <v>-0.30380000000000001</v>
      </c>
      <c r="AM808" s="16">
        <v>-0.23150000000000001</v>
      </c>
      <c r="AN808" s="16">
        <v>-1.8310999999999999</v>
      </c>
      <c r="AO808" s="16">
        <v>0.15629999999999999</v>
      </c>
      <c r="AP808" s="16">
        <v>-0.43980000000000002</v>
      </c>
      <c r="AQ808" s="16">
        <v>4.1775000000000002</v>
      </c>
      <c r="AR808" s="16">
        <f t="shared" si="55"/>
        <v>0</v>
      </c>
      <c r="AS808" s="5">
        <f t="shared" si="54"/>
        <v>0.11215120000000001</v>
      </c>
    </row>
    <row r="809" spans="1:45" x14ac:dyDescent="0.25">
      <c r="A809" s="16" t="s">
        <v>409</v>
      </c>
      <c r="B809" s="16" t="s">
        <v>33</v>
      </c>
      <c r="C809" s="16" t="s">
        <v>241</v>
      </c>
      <c r="D809" s="16">
        <v>2010</v>
      </c>
      <c r="E809" s="16" t="s">
        <v>1397</v>
      </c>
      <c r="F809" s="16" t="s">
        <v>593</v>
      </c>
      <c r="G809" s="10">
        <v>6250.65</v>
      </c>
      <c r="H809" s="73">
        <v>8.7404410000000006</v>
      </c>
      <c r="I809" s="16">
        <v>45918097</v>
      </c>
      <c r="J809" s="71">
        <v>1E-3</v>
      </c>
      <c r="K809" s="71">
        <v>0.98499999999999999</v>
      </c>
      <c r="L809" s="16">
        <v>0.41157060000000001</v>
      </c>
      <c r="M809" s="16">
        <v>-0.48707129999999998</v>
      </c>
      <c r="N809" s="16">
        <v>0.60443740000000001</v>
      </c>
      <c r="O809" s="16">
        <v>0.75544730000000004</v>
      </c>
      <c r="P809" s="16">
        <v>0.22784940000000001</v>
      </c>
      <c r="Q809" s="16">
        <v>-0.23891850000000001</v>
      </c>
      <c r="R809" s="16">
        <v>0.19570000000000001</v>
      </c>
      <c r="S809" s="16">
        <v>8.3000000000000001E-3</v>
      </c>
      <c r="T809" s="16">
        <v>6.7999999999999996E-3</v>
      </c>
      <c r="U809" s="16">
        <v>4.8262</v>
      </c>
      <c r="V809" s="16">
        <v>22.1</v>
      </c>
      <c r="W809" s="16">
        <v>17.850000000000001</v>
      </c>
      <c r="X809" s="16">
        <v>396.68099999999998</v>
      </c>
      <c r="Y809" s="16">
        <v>61.575099999999999</v>
      </c>
      <c r="Z809" s="16">
        <v>0.4224</v>
      </c>
      <c r="AA809" s="16">
        <v>-0.39286939999999998</v>
      </c>
      <c r="AB809" s="16">
        <v>0.35</v>
      </c>
      <c r="AC809" s="16">
        <v>16.670000000000002</v>
      </c>
      <c r="AD809" s="16">
        <v>46.4</v>
      </c>
      <c r="AE809" s="16">
        <v>15.4725</v>
      </c>
      <c r="AF809" s="16">
        <v>95.764600000000002</v>
      </c>
      <c r="AG809" s="16">
        <v>129413</v>
      </c>
      <c r="AH809" s="16">
        <v>0.17169999999999999</v>
      </c>
      <c r="AI809" s="16">
        <v>79.3</v>
      </c>
      <c r="AJ809" s="16">
        <v>91</v>
      </c>
      <c r="AK809" s="16">
        <v>-0.15709999999999999</v>
      </c>
      <c r="AL809" s="16">
        <v>-0.41039999999999999</v>
      </c>
      <c r="AM809" s="16">
        <v>-4.87E-2</v>
      </c>
      <c r="AN809" s="16">
        <v>-1.5297000000000001</v>
      </c>
      <c r="AO809" s="16">
        <v>0.26269999999999999</v>
      </c>
      <c r="AP809" s="16">
        <v>-0.35060000000000002</v>
      </c>
      <c r="AQ809" s="16">
        <v>4.1775000000000002</v>
      </c>
      <c r="AR809" s="16">
        <f t="shared" si="55"/>
        <v>0</v>
      </c>
      <c r="AS809" s="5">
        <f t="shared" si="54"/>
        <v>0.1821565</v>
      </c>
    </row>
    <row r="810" spans="1:45" x14ac:dyDescent="0.25">
      <c r="A810" s="16" t="s">
        <v>409</v>
      </c>
      <c r="B810" s="16" t="s">
        <v>33</v>
      </c>
      <c r="C810" s="16" t="s">
        <v>241</v>
      </c>
      <c r="D810" s="16">
        <v>2011</v>
      </c>
      <c r="E810" s="16" t="s">
        <v>1399</v>
      </c>
      <c r="F810" s="16" t="s">
        <v>593</v>
      </c>
      <c r="G810" s="10">
        <v>6592.4</v>
      </c>
      <c r="H810" s="73">
        <v>8.7936739999999993</v>
      </c>
      <c r="I810" s="16">
        <v>46406646</v>
      </c>
      <c r="J810" s="71">
        <v>1.4999999999999999E-2</v>
      </c>
      <c r="K810" s="71">
        <v>1</v>
      </c>
      <c r="L810" s="16">
        <v>0.48496470000000003</v>
      </c>
      <c r="M810" s="16">
        <v>-0.47521530000000001</v>
      </c>
      <c r="N810" s="16">
        <v>0.61248760000000002</v>
      </c>
      <c r="O810" s="16">
        <v>0.77254160000000005</v>
      </c>
      <c r="P810" s="16">
        <v>0.2372321</v>
      </c>
      <c r="Q810" s="16">
        <v>-0.11667420000000001</v>
      </c>
      <c r="R810" s="16">
        <v>0.20749999999999999</v>
      </c>
      <c r="S810" s="16">
        <v>8.5000000000000006E-3</v>
      </c>
      <c r="T810" s="16">
        <v>7.3000000000000001E-3</v>
      </c>
      <c r="U810" s="16">
        <v>4.4598000000000004</v>
      </c>
      <c r="V810" s="16">
        <v>23.18</v>
      </c>
      <c r="W810" s="16">
        <v>18.440000000000001</v>
      </c>
      <c r="X810" s="16">
        <v>394.76900000000001</v>
      </c>
      <c r="Y810" s="16">
        <v>62.6755</v>
      </c>
      <c r="Z810" s="16">
        <v>0.4224</v>
      </c>
      <c r="AA810" s="16">
        <v>-0.37345050000000002</v>
      </c>
      <c r="AB810" s="16">
        <v>0.35</v>
      </c>
      <c r="AC810" s="16">
        <v>16.670000000000002</v>
      </c>
      <c r="AD810" s="16">
        <v>45.9</v>
      </c>
      <c r="AE810" s="16">
        <v>15.1379</v>
      </c>
      <c r="AF810" s="16">
        <v>98.134299999999996</v>
      </c>
      <c r="AG810" s="16">
        <v>131458</v>
      </c>
      <c r="AH810" s="16">
        <v>0.1739</v>
      </c>
      <c r="AI810" s="16">
        <v>79.8</v>
      </c>
      <c r="AJ810" s="16">
        <v>91.1</v>
      </c>
      <c r="AK810" s="16">
        <v>-9.0300000000000005E-2</v>
      </c>
      <c r="AL810" s="16">
        <v>-0.30149999999999999</v>
      </c>
      <c r="AM810" s="16">
        <v>6.1199999999999997E-2</v>
      </c>
      <c r="AN810" s="16">
        <v>-1.2634000000000001</v>
      </c>
      <c r="AO810" s="16">
        <v>0.3715</v>
      </c>
      <c r="AP810" s="16">
        <v>-0.29010000000000002</v>
      </c>
      <c r="AQ810" s="16">
        <v>4.1775000000000002</v>
      </c>
      <c r="AR810" s="16">
        <f t="shared" si="55"/>
        <v>0</v>
      </c>
      <c r="AS810" s="5">
        <f t="shared" si="54"/>
        <v>7.3394100000000018E-2</v>
      </c>
    </row>
    <row r="811" spans="1:45" x14ac:dyDescent="0.25">
      <c r="A811" s="16" t="s">
        <v>409</v>
      </c>
      <c r="B811" s="16" t="s">
        <v>33</v>
      </c>
      <c r="C811" s="16" t="s">
        <v>241</v>
      </c>
      <c r="D811" s="16">
        <v>2012</v>
      </c>
      <c r="E811" s="16" t="s">
        <v>1386</v>
      </c>
      <c r="F811" s="16" t="s">
        <v>593</v>
      </c>
      <c r="G811" s="10">
        <v>6789.53</v>
      </c>
      <c r="H811" s="73">
        <v>8.8231359999999999</v>
      </c>
      <c r="I811" s="16">
        <v>46881475</v>
      </c>
      <c r="J811" s="71">
        <v>3.0000000000000001E-3</v>
      </c>
      <c r="K811" s="71">
        <v>1.0029999999999999</v>
      </c>
      <c r="L811" s="16">
        <v>0.51572850000000003</v>
      </c>
      <c r="M811" s="16">
        <v>-0.46135989999999999</v>
      </c>
      <c r="N811" s="16">
        <v>0.65123399999999998</v>
      </c>
      <c r="O811" s="16">
        <v>0.83747130000000003</v>
      </c>
      <c r="P811" s="16">
        <v>0.2454008</v>
      </c>
      <c r="Q811" s="16">
        <v>-0.1780901</v>
      </c>
      <c r="R811" s="16">
        <v>0.2069</v>
      </c>
      <c r="S811" s="16">
        <v>8.8000000000000005E-3</v>
      </c>
      <c r="T811" s="16">
        <v>8.6999999999999994E-3</v>
      </c>
      <c r="U811" s="16">
        <v>4.3853</v>
      </c>
      <c r="V811" s="16">
        <v>24.26</v>
      </c>
      <c r="W811" s="16">
        <v>19.03</v>
      </c>
      <c r="X811" s="16">
        <v>392.85700000000003</v>
      </c>
      <c r="Y811" s="16">
        <v>64.806899999999999</v>
      </c>
      <c r="Z811" s="16">
        <v>0.43469999999999998</v>
      </c>
      <c r="AA811" s="16">
        <v>-0.36179909999999998</v>
      </c>
      <c r="AB811" s="16">
        <v>0.35</v>
      </c>
      <c r="AC811" s="16">
        <v>16.670000000000002</v>
      </c>
      <c r="AD811" s="16">
        <v>45.6</v>
      </c>
      <c r="AE811" s="16">
        <v>14.8123</v>
      </c>
      <c r="AF811" s="16">
        <v>102.855</v>
      </c>
      <c r="AG811" s="16">
        <v>132969</v>
      </c>
      <c r="AH811" s="16">
        <v>0.1588</v>
      </c>
      <c r="AI811" s="16">
        <v>80.2</v>
      </c>
      <c r="AJ811" s="16">
        <v>91.2</v>
      </c>
      <c r="AK811" s="16">
        <v>-9.4700000000000006E-2</v>
      </c>
      <c r="AL811" s="16">
        <v>-0.42520000000000002</v>
      </c>
      <c r="AM811" s="16">
        <v>2.3699999999999999E-2</v>
      </c>
      <c r="AN811" s="16">
        <v>-1.3975</v>
      </c>
      <c r="AO811" s="16">
        <v>0.40200000000000002</v>
      </c>
      <c r="AP811" s="16">
        <v>-0.38629999999999998</v>
      </c>
      <c r="AQ811" s="16">
        <v>4.1775000000000002</v>
      </c>
      <c r="AR811" s="16">
        <f t="shared" si="55"/>
        <v>0</v>
      </c>
      <c r="AS811" s="5">
        <f t="shared" si="54"/>
        <v>3.0763800000000008E-2</v>
      </c>
    </row>
    <row r="812" spans="1:45" x14ac:dyDescent="0.25">
      <c r="A812" s="16" t="s">
        <v>409</v>
      </c>
      <c r="B812" s="16" t="s">
        <v>33</v>
      </c>
      <c r="C812" s="16" t="s">
        <v>241</v>
      </c>
      <c r="D812" s="16">
        <v>2013</v>
      </c>
      <c r="E812" s="16" t="s">
        <v>1384</v>
      </c>
      <c r="F812" s="16" t="s">
        <v>593</v>
      </c>
      <c r="G812" s="10">
        <v>7051.04</v>
      </c>
      <c r="H812" s="73">
        <v>8.8609299999999998</v>
      </c>
      <c r="I812" s="16">
        <v>47342981</v>
      </c>
      <c r="J812" s="71">
        <v>1.7999999999999999E-2</v>
      </c>
      <c r="K812" s="71">
        <v>1.022</v>
      </c>
      <c r="L812" s="16">
        <v>0.62350609999999995</v>
      </c>
      <c r="M812" s="16">
        <v>-0.42950280000000002</v>
      </c>
      <c r="N812" s="16">
        <v>0.80129919999999999</v>
      </c>
      <c r="O812" s="16">
        <v>0.87354969999999998</v>
      </c>
      <c r="P812" s="16">
        <v>0.25521729999999998</v>
      </c>
      <c r="Q812" s="16">
        <v>-0.16408729999999999</v>
      </c>
      <c r="R812" s="16">
        <v>0.25540000000000002</v>
      </c>
      <c r="S812" s="16">
        <v>8.5000000000000006E-3</v>
      </c>
      <c r="T812" s="16">
        <v>9.4000000000000004E-3</v>
      </c>
      <c r="U812" s="16">
        <v>4.9048999999999996</v>
      </c>
      <c r="V812" s="16">
        <v>25.34</v>
      </c>
      <c r="W812" s="16">
        <v>19.62</v>
      </c>
      <c r="X812" s="16">
        <v>398.60199999999998</v>
      </c>
      <c r="Y812" s="16">
        <v>64.759100000000004</v>
      </c>
      <c r="Z812" s="16">
        <v>0.44890000000000002</v>
      </c>
      <c r="AA812" s="16">
        <v>-0.39286939999999998</v>
      </c>
      <c r="AB812" s="16">
        <v>0.35</v>
      </c>
      <c r="AC812" s="16">
        <v>16.670000000000002</v>
      </c>
      <c r="AD812" s="16">
        <v>46.4</v>
      </c>
      <c r="AE812" s="16">
        <v>14.7791</v>
      </c>
      <c r="AF812" s="16">
        <v>104.08499999999999</v>
      </c>
      <c r="AG812" s="16">
        <v>136635</v>
      </c>
      <c r="AH812" s="16">
        <v>0.16070000000000001</v>
      </c>
      <c r="AI812" s="16">
        <v>80.599999999999994</v>
      </c>
      <c r="AJ812" s="16">
        <v>91.3</v>
      </c>
      <c r="AK812" s="16">
        <v>-0.1109</v>
      </c>
      <c r="AL812" s="16">
        <v>-0.43030000000000002</v>
      </c>
      <c r="AM812" s="16">
        <v>7.4899999999999994E-2</v>
      </c>
      <c r="AN812" s="16">
        <v>-1.2842</v>
      </c>
      <c r="AO812" s="16">
        <v>0.40660000000000002</v>
      </c>
      <c r="AP812" s="16">
        <v>-0.441</v>
      </c>
      <c r="AQ812" s="16">
        <v>4.1775000000000002</v>
      </c>
      <c r="AR812" s="16">
        <f t="shared" si="55"/>
        <v>0</v>
      </c>
      <c r="AS812" s="5">
        <f t="shared" si="54"/>
        <v>0.10777759999999992</v>
      </c>
    </row>
    <row r="813" spans="1:45" x14ac:dyDescent="0.25">
      <c r="A813" s="16" t="s">
        <v>409</v>
      </c>
      <c r="B813" s="16" t="s">
        <v>33</v>
      </c>
      <c r="C813" s="16" t="s">
        <v>241</v>
      </c>
      <c r="D813" s="16">
        <v>2014</v>
      </c>
      <c r="E813" s="16" t="s">
        <v>1395</v>
      </c>
      <c r="F813" s="16" t="s">
        <v>593</v>
      </c>
      <c r="G813" s="10">
        <v>7291.69</v>
      </c>
      <c r="H813" s="73">
        <v>8.8944910000000004</v>
      </c>
      <c r="I813" s="16">
        <v>47791911</v>
      </c>
      <c r="J813" s="71">
        <v>6.0000000000000001E-3</v>
      </c>
      <c r="K813" s="71">
        <v>1.0269999999999999</v>
      </c>
      <c r="L813" s="16">
        <v>0.68861380000000005</v>
      </c>
      <c r="M813" s="16">
        <v>-0.4868845</v>
      </c>
      <c r="N813" s="16">
        <v>0.87210600000000005</v>
      </c>
      <c r="O813" s="16">
        <v>0.93324949999999995</v>
      </c>
      <c r="P813" s="16">
        <v>0.28767090000000001</v>
      </c>
      <c r="Q813" s="16">
        <v>-0.1274922</v>
      </c>
      <c r="R813" s="16">
        <v>0.1953</v>
      </c>
      <c r="S813" s="16">
        <v>8.8999999999999999E-3</v>
      </c>
      <c r="T813" s="16">
        <v>6.6E-3</v>
      </c>
      <c r="U813" s="16">
        <v>4.6707999999999998</v>
      </c>
      <c r="V813" s="16">
        <v>26.42</v>
      </c>
      <c r="W813" s="16">
        <v>20.21</v>
      </c>
      <c r="X813" s="16">
        <v>404.34699999999998</v>
      </c>
      <c r="Y813" s="16">
        <v>65.767099999999999</v>
      </c>
      <c r="Z813" s="16">
        <v>0.45700000000000002</v>
      </c>
      <c r="AA813" s="16">
        <v>-0.46005849999999998</v>
      </c>
      <c r="AB813" s="16">
        <v>0.35</v>
      </c>
      <c r="AC813" s="16">
        <v>16.670000000000002</v>
      </c>
      <c r="AD813" s="16">
        <v>48.13</v>
      </c>
      <c r="AE813" s="16">
        <v>14.676</v>
      </c>
      <c r="AF813" s="16">
        <v>113.081</v>
      </c>
      <c r="AG813" s="16">
        <v>141184</v>
      </c>
      <c r="AH813" s="16">
        <v>0.16259999999999999</v>
      </c>
      <c r="AI813" s="16">
        <v>81.099999999999994</v>
      </c>
      <c r="AJ813" s="16">
        <v>91.3</v>
      </c>
      <c r="AK813" s="16">
        <v>-9.6199999999999994E-2</v>
      </c>
      <c r="AL813" s="16">
        <v>-0.39439999999999997</v>
      </c>
      <c r="AM813" s="16">
        <v>-0.1082</v>
      </c>
      <c r="AN813" s="16">
        <v>-1.1184000000000001</v>
      </c>
      <c r="AO813" s="16">
        <v>0.50370000000000004</v>
      </c>
      <c r="AP813" s="16">
        <v>-0.34429999999999999</v>
      </c>
      <c r="AQ813" s="16">
        <v>4.1775000000000002</v>
      </c>
      <c r="AR813" s="16">
        <f t="shared" si="55"/>
        <v>0</v>
      </c>
      <c r="AS813" s="5">
        <f t="shared" si="54"/>
        <v>6.5107700000000102E-2</v>
      </c>
    </row>
    <row r="814" spans="1:45" x14ac:dyDescent="0.25">
      <c r="A814" s="16" t="s">
        <v>409</v>
      </c>
      <c r="B814" s="16" t="s">
        <v>36</v>
      </c>
      <c r="C814" s="16" t="s">
        <v>245</v>
      </c>
      <c r="D814" s="16">
        <v>1985</v>
      </c>
      <c r="E814" s="16" t="s">
        <v>1440</v>
      </c>
      <c r="F814" s="16" t="s">
        <v>593</v>
      </c>
      <c r="G814" s="10">
        <v>4346.53</v>
      </c>
      <c r="H814" s="73">
        <v>8.3771319999999996</v>
      </c>
      <c r="I814" s="16" t="s">
        <v>6700</v>
      </c>
      <c r="K814" s="71">
        <v>0.91100000000000003</v>
      </c>
      <c r="L814" s="16">
        <v>-0.41692950000000001</v>
      </c>
      <c r="M814" s="16">
        <v>-0.61756049999999996</v>
      </c>
      <c r="N814" s="16">
        <v>-0.18346960000000001</v>
      </c>
      <c r="O814" s="16">
        <v>-0.82688589999999995</v>
      </c>
      <c r="P814" s="16">
        <v>-0.1161674</v>
      </c>
      <c r="Q814" s="16">
        <v>0.8603208</v>
      </c>
      <c r="R814" s="16">
        <v>9.7100000000000006E-2</v>
      </c>
      <c r="S814" s="16">
        <v>3.5500000000000002E-3</v>
      </c>
      <c r="T814" s="16">
        <v>5.0000000000000001E-4</v>
      </c>
      <c r="U814" s="16">
        <v>4.0746000000000002</v>
      </c>
      <c r="V814" s="16">
        <v>8.36</v>
      </c>
      <c r="W814" s="16">
        <v>8.0299999999999994</v>
      </c>
      <c r="X814" s="16">
        <v>424.64699999999999</v>
      </c>
      <c r="Y814" s="16">
        <v>8.8199000000000005</v>
      </c>
      <c r="Z814" s="16">
        <v>0.27250000000000002</v>
      </c>
      <c r="AA814" s="16">
        <v>9.5184299999999999E-2</v>
      </c>
      <c r="AB814" s="16">
        <v>0.45</v>
      </c>
      <c r="AC814" s="16">
        <v>14.37</v>
      </c>
      <c r="AD814" s="16">
        <v>34.549999999999997</v>
      </c>
      <c r="AE814" s="16">
        <v>7.7792000000000003</v>
      </c>
      <c r="AF814" s="16">
        <v>0</v>
      </c>
      <c r="AG814" s="16">
        <v>103141</v>
      </c>
      <c r="AH814" s="16">
        <v>0.14910000000000001</v>
      </c>
      <c r="AI814" s="16">
        <v>87.475200000000001</v>
      </c>
      <c r="AJ814" s="16">
        <v>91.9846</v>
      </c>
      <c r="AK814" s="16">
        <v>1.0462</v>
      </c>
      <c r="AL814" s="16">
        <v>0.66239999999999999</v>
      </c>
      <c r="AM814" s="16">
        <v>0.1169</v>
      </c>
      <c r="AN814" s="16">
        <v>0.97140000000000004</v>
      </c>
      <c r="AO814" s="16">
        <v>0.79779999999999995</v>
      </c>
      <c r="AP814" s="16">
        <v>0.6825</v>
      </c>
      <c r="AR814" s="16">
        <f t="shared" si="55"/>
        <v>1</v>
      </c>
      <c r="AS814" s="5">
        <f t="shared" si="54"/>
        <v>0</v>
      </c>
    </row>
    <row r="815" spans="1:45" x14ac:dyDescent="0.25">
      <c r="A815" s="16" t="s">
        <v>409</v>
      </c>
      <c r="B815" s="16" t="s">
        <v>36</v>
      </c>
      <c r="C815" s="16" t="s">
        <v>245</v>
      </c>
      <c r="D815" s="16">
        <v>1986</v>
      </c>
      <c r="E815" s="16" t="s">
        <v>1447</v>
      </c>
      <c r="F815" s="16" t="s">
        <v>593</v>
      </c>
      <c r="G815" s="10">
        <v>4481.83</v>
      </c>
      <c r="H815" s="73">
        <v>8.4077850000000005</v>
      </c>
      <c r="I815" s="16" t="s">
        <v>6700</v>
      </c>
      <c r="J815" s="71">
        <v>1.0999999999999999E-2</v>
      </c>
      <c r="K815" s="71">
        <v>0.92</v>
      </c>
      <c r="L815" s="16">
        <v>-0.40976630000000003</v>
      </c>
      <c r="M815" s="16">
        <v>-0.59798410000000002</v>
      </c>
      <c r="N815" s="16">
        <v>-0.1981406</v>
      </c>
      <c r="O815" s="16">
        <v>-0.81697679999999995</v>
      </c>
      <c r="P815" s="16">
        <v>-0.11025069999999999</v>
      </c>
      <c r="Q815" s="16">
        <v>0.85535720000000004</v>
      </c>
      <c r="R815" s="16">
        <v>0.1128</v>
      </c>
      <c r="S815" s="16">
        <v>3.7499999999999999E-3</v>
      </c>
      <c r="T815" s="16">
        <v>1.6000000000000001E-3</v>
      </c>
      <c r="U815" s="16">
        <v>3.5657999999999999</v>
      </c>
      <c r="V815" s="16">
        <v>8.8659999999999997</v>
      </c>
      <c r="W815" s="16">
        <v>8.44</v>
      </c>
      <c r="X815" s="16">
        <v>425.15600000000001</v>
      </c>
      <c r="Y815" s="16">
        <v>10.6867</v>
      </c>
      <c r="Z815" s="16">
        <v>0.25409999999999999</v>
      </c>
      <c r="AA815" s="16">
        <v>8.3144599999999999E-2</v>
      </c>
      <c r="AB815" s="16">
        <v>0.45</v>
      </c>
      <c r="AC815" s="16">
        <v>14.37</v>
      </c>
      <c r="AD815" s="16">
        <v>34.86</v>
      </c>
      <c r="AE815" s="16">
        <v>7.7431999999999999</v>
      </c>
      <c r="AF815" s="16">
        <v>0</v>
      </c>
      <c r="AG815" s="16">
        <v>105284</v>
      </c>
      <c r="AH815" s="16">
        <v>0.1522</v>
      </c>
      <c r="AI815" s="16">
        <v>87.7303</v>
      </c>
      <c r="AJ815" s="16">
        <v>92.1892</v>
      </c>
      <c r="AK815" s="16">
        <v>1.0454000000000001</v>
      </c>
      <c r="AL815" s="16">
        <v>0.65920000000000001</v>
      </c>
      <c r="AM815" s="16">
        <v>0.12570000000000001</v>
      </c>
      <c r="AN815" s="16">
        <v>0.95720000000000005</v>
      </c>
      <c r="AO815" s="16">
        <v>0.78559999999999997</v>
      </c>
      <c r="AP815" s="16">
        <v>0.67449999999999999</v>
      </c>
      <c r="AR815" s="16">
        <f t="shared" si="55"/>
        <v>1</v>
      </c>
      <c r="AS815" s="5">
        <f t="shared" si="54"/>
        <v>7.1631999999999807E-3</v>
      </c>
    </row>
    <row r="816" spans="1:45" x14ac:dyDescent="0.25">
      <c r="A816" s="16" t="s">
        <v>409</v>
      </c>
      <c r="B816" s="16" t="s">
        <v>36</v>
      </c>
      <c r="C816" s="16" t="s">
        <v>245</v>
      </c>
      <c r="D816" s="16">
        <v>1987</v>
      </c>
      <c r="E816" s="16" t="s">
        <v>1450</v>
      </c>
      <c r="F816" s="16" t="s">
        <v>593</v>
      </c>
      <c r="G816" s="10">
        <v>4671.1899999999996</v>
      </c>
      <c r="H816" s="73">
        <v>8.4491689999999995</v>
      </c>
      <c r="I816" s="16" t="s">
        <v>6700</v>
      </c>
      <c r="J816" s="71">
        <v>-4.0000000000000001E-3</v>
      </c>
      <c r="K816" s="71">
        <v>0.91600000000000004</v>
      </c>
      <c r="L816" s="16">
        <v>-0.37442880000000001</v>
      </c>
      <c r="M816" s="16">
        <v>-0.58778240000000004</v>
      </c>
      <c r="N816" s="16">
        <v>-9.68281E-2</v>
      </c>
      <c r="O816" s="16">
        <v>-0.85916139999999996</v>
      </c>
      <c r="P816" s="16">
        <v>-9.4091499999999995E-2</v>
      </c>
      <c r="Q816" s="16">
        <v>0.85042720000000005</v>
      </c>
      <c r="R816" s="16">
        <v>0.12839999999999999</v>
      </c>
      <c r="S816" s="16">
        <v>3.9500000000000004E-3</v>
      </c>
      <c r="T816" s="16">
        <v>1.6999999999999999E-3</v>
      </c>
      <c r="U816" s="16">
        <v>4.2103000000000002</v>
      </c>
      <c r="V816" s="16">
        <v>9.3719999999999999</v>
      </c>
      <c r="W816" s="16">
        <v>8.85</v>
      </c>
      <c r="X816" s="16">
        <v>424.834</v>
      </c>
      <c r="Y816" s="16">
        <v>12.5534</v>
      </c>
      <c r="Z816" s="16">
        <v>0.2079</v>
      </c>
      <c r="AA816" s="16">
        <v>7.1493299999999996E-2</v>
      </c>
      <c r="AB816" s="16">
        <v>0.45</v>
      </c>
      <c r="AC816" s="16">
        <v>14.37</v>
      </c>
      <c r="AD816" s="16">
        <v>35.159999999999997</v>
      </c>
      <c r="AE816" s="16">
        <v>8.4420999999999999</v>
      </c>
      <c r="AF816" s="16">
        <v>0</v>
      </c>
      <c r="AG816" s="16">
        <v>109080</v>
      </c>
      <c r="AH816" s="16">
        <v>0.1552</v>
      </c>
      <c r="AI816" s="16">
        <v>87.985299999999995</v>
      </c>
      <c r="AJ816" s="16">
        <v>92.393799999999999</v>
      </c>
      <c r="AK816" s="16">
        <v>1.0446</v>
      </c>
      <c r="AL816" s="16">
        <v>0.65600000000000003</v>
      </c>
      <c r="AM816" s="16">
        <v>0.13450000000000001</v>
      </c>
      <c r="AN816" s="16">
        <v>0.94310000000000005</v>
      </c>
      <c r="AO816" s="16">
        <v>0.77349999999999997</v>
      </c>
      <c r="AP816" s="16">
        <v>0.66649999999999998</v>
      </c>
      <c r="AR816" s="16">
        <f t="shared" si="55"/>
        <v>1</v>
      </c>
      <c r="AS816" s="5">
        <f t="shared" si="54"/>
        <v>3.5337500000000022E-2</v>
      </c>
    </row>
    <row r="817" spans="1:45" x14ac:dyDescent="0.25">
      <c r="A817" s="16" t="s">
        <v>409</v>
      </c>
      <c r="B817" s="16" t="s">
        <v>36</v>
      </c>
      <c r="C817" s="16" t="s">
        <v>245</v>
      </c>
      <c r="D817" s="16">
        <v>1988</v>
      </c>
      <c r="E817" s="16" t="s">
        <v>1469</v>
      </c>
      <c r="F817" s="16" t="s">
        <v>593</v>
      </c>
      <c r="G817" s="10">
        <v>4730.45</v>
      </c>
      <c r="H817" s="73">
        <v>8.4617749999999994</v>
      </c>
      <c r="I817" s="16" t="s">
        <v>6700</v>
      </c>
      <c r="J817" s="71">
        <v>-4.0000000000000001E-3</v>
      </c>
      <c r="K817" s="71">
        <v>0.91200000000000003</v>
      </c>
      <c r="L817" s="16">
        <v>-0.41992760000000001</v>
      </c>
      <c r="M817" s="16">
        <v>-0.57659419999999995</v>
      </c>
      <c r="N817" s="16">
        <v>-0.18416950000000001</v>
      </c>
      <c r="O817" s="16">
        <v>-0.88869120000000001</v>
      </c>
      <c r="P817" s="16">
        <v>-8.4895100000000001E-2</v>
      </c>
      <c r="Q817" s="16">
        <v>0.84548049999999997</v>
      </c>
      <c r="R817" s="16">
        <v>0.14410000000000001</v>
      </c>
      <c r="S817" s="16">
        <v>4.15E-3</v>
      </c>
      <c r="T817" s="16">
        <v>1.9E-3</v>
      </c>
      <c r="U817" s="16">
        <v>3.0541</v>
      </c>
      <c r="V817" s="16">
        <v>9.8780000000000001</v>
      </c>
      <c r="W817" s="16">
        <v>9.26</v>
      </c>
      <c r="X817" s="16">
        <v>424.62299999999999</v>
      </c>
      <c r="Y817" s="16">
        <v>14.4201</v>
      </c>
      <c r="Z817" s="16">
        <v>0.16839999999999999</v>
      </c>
      <c r="AA817" s="16">
        <v>5.9453600000000002E-2</v>
      </c>
      <c r="AB817" s="16">
        <v>0.45</v>
      </c>
      <c r="AC817" s="16">
        <v>14.37</v>
      </c>
      <c r="AD817" s="16">
        <v>35.47</v>
      </c>
      <c r="AE817" s="16">
        <v>8.7719000000000005</v>
      </c>
      <c r="AF817" s="16">
        <v>0</v>
      </c>
      <c r="AG817" s="16">
        <v>108437</v>
      </c>
      <c r="AH817" s="16">
        <v>0.1583</v>
      </c>
      <c r="AI817" s="16">
        <v>88.240300000000005</v>
      </c>
      <c r="AJ817" s="16">
        <v>92.598500000000001</v>
      </c>
      <c r="AK817" s="16">
        <v>1.0439000000000001</v>
      </c>
      <c r="AL817" s="16">
        <v>0.65290000000000004</v>
      </c>
      <c r="AM817" s="16">
        <v>0.14319999999999999</v>
      </c>
      <c r="AN817" s="16">
        <v>0.92889999999999995</v>
      </c>
      <c r="AO817" s="16">
        <v>0.76129999999999998</v>
      </c>
      <c r="AP817" s="16">
        <v>0.65849999999999997</v>
      </c>
      <c r="AR817" s="16">
        <f t="shared" si="55"/>
        <v>1</v>
      </c>
      <c r="AS817" s="5">
        <f t="shared" si="54"/>
        <v>-4.5498800000000006E-2</v>
      </c>
    </row>
    <row r="818" spans="1:45" x14ac:dyDescent="0.25">
      <c r="A818" s="16" t="s">
        <v>409</v>
      </c>
      <c r="B818" s="16" t="s">
        <v>36</v>
      </c>
      <c r="C818" s="16" t="s">
        <v>245</v>
      </c>
      <c r="D818" s="16">
        <v>1989</v>
      </c>
      <c r="E818" s="16" t="s">
        <v>1446</v>
      </c>
      <c r="F818" s="16" t="s">
        <v>593</v>
      </c>
      <c r="G818" s="10">
        <v>4847.6000000000004</v>
      </c>
      <c r="H818" s="73">
        <v>8.4862380000000002</v>
      </c>
      <c r="I818" s="16" t="s">
        <v>6700</v>
      </c>
      <c r="J818" s="71">
        <v>-3.0000000000000001E-3</v>
      </c>
      <c r="K818" s="71">
        <v>0.90900000000000003</v>
      </c>
      <c r="L818" s="16">
        <v>-0.38021919999999998</v>
      </c>
      <c r="M818" s="16">
        <v>-0.5682566</v>
      </c>
      <c r="N818" s="16">
        <v>-0.14351</v>
      </c>
      <c r="O818" s="16">
        <v>-0.85654280000000005</v>
      </c>
      <c r="P818" s="16">
        <v>-7.3606500000000005E-2</v>
      </c>
      <c r="Q818" s="16">
        <v>0.84053489999999997</v>
      </c>
      <c r="R818" s="16">
        <v>0.15970000000000001</v>
      </c>
      <c r="S818" s="16">
        <v>4.3499999999999997E-3</v>
      </c>
      <c r="T818" s="16">
        <v>1.8E-3</v>
      </c>
      <c r="U818" s="16">
        <v>3.1185</v>
      </c>
      <c r="V818" s="16">
        <v>10.384</v>
      </c>
      <c r="W818" s="16">
        <v>9.67</v>
      </c>
      <c r="X818" s="16">
        <v>424.35599999999999</v>
      </c>
      <c r="Y818" s="16">
        <v>16.286799999999999</v>
      </c>
      <c r="Z818" s="16">
        <v>0.16189999999999999</v>
      </c>
      <c r="AA818" s="16">
        <v>4.7413999999999998E-2</v>
      </c>
      <c r="AB818" s="16">
        <v>0.45</v>
      </c>
      <c r="AC818" s="16">
        <v>14.37</v>
      </c>
      <c r="AD818" s="16">
        <v>35.78</v>
      </c>
      <c r="AE818" s="16">
        <v>9.0631000000000004</v>
      </c>
      <c r="AF818" s="16">
        <v>0</v>
      </c>
      <c r="AG818" s="16">
        <v>112953</v>
      </c>
      <c r="AH818" s="16">
        <v>0.1613</v>
      </c>
      <c r="AI818" s="16">
        <v>88.495400000000004</v>
      </c>
      <c r="AJ818" s="16">
        <v>92.803100000000001</v>
      </c>
      <c r="AK818" s="16">
        <v>1.0430999999999999</v>
      </c>
      <c r="AL818" s="16">
        <v>0.64970000000000006</v>
      </c>
      <c r="AM818" s="16">
        <v>0.152</v>
      </c>
      <c r="AN818" s="16">
        <v>0.91469999999999996</v>
      </c>
      <c r="AO818" s="16">
        <v>0.74919999999999998</v>
      </c>
      <c r="AP818" s="16">
        <v>0.65049999999999997</v>
      </c>
      <c r="AR818" s="16">
        <f t="shared" si="55"/>
        <v>1</v>
      </c>
      <c r="AS818" s="5">
        <f t="shared" si="54"/>
        <v>3.9708400000000033E-2</v>
      </c>
    </row>
    <row r="819" spans="1:45" x14ac:dyDescent="0.25">
      <c r="A819" s="16" t="s">
        <v>409</v>
      </c>
      <c r="B819" s="16" t="s">
        <v>36</v>
      </c>
      <c r="C819" s="16" t="s">
        <v>245</v>
      </c>
      <c r="D819" s="16">
        <v>1990</v>
      </c>
      <c r="E819" s="16" t="s">
        <v>1456</v>
      </c>
      <c r="F819" s="16" t="s">
        <v>593</v>
      </c>
      <c r="G819" s="10">
        <v>4911.55</v>
      </c>
      <c r="H819" s="73">
        <v>8.4993459999999992</v>
      </c>
      <c r="I819" s="16" t="s">
        <v>6700</v>
      </c>
      <c r="J819" s="71">
        <v>-7.0000000000000001E-3</v>
      </c>
      <c r="K819" s="71">
        <v>0.90300000000000002</v>
      </c>
      <c r="L819" s="16">
        <v>-0.25189410000000001</v>
      </c>
      <c r="M819" s="16">
        <v>-0.555948</v>
      </c>
      <c r="N819" s="16">
        <v>3.03456E-2</v>
      </c>
      <c r="O819" s="16">
        <v>-0.76038930000000005</v>
      </c>
      <c r="P819" s="16">
        <v>-6.6492899999999994E-2</v>
      </c>
      <c r="Q819" s="16">
        <v>0.83557130000000002</v>
      </c>
      <c r="R819" s="16">
        <v>0.17530000000000001</v>
      </c>
      <c r="S819" s="16">
        <v>5.5999999999999999E-3</v>
      </c>
      <c r="T819" s="16">
        <v>1.6999999999999999E-3</v>
      </c>
      <c r="U819" s="16">
        <v>4.4137000000000004</v>
      </c>
      <c r="V819" s="16">
        <v>10.89</v>
      </c>
      <c r="W819" s="16">
        <v>10.08</v>
      </c>
      <c r="X819" s="16">
        <v>424.68</v>
      </c>
      <c r="Y819" s="16">
        <v>18.153500000000001</v>
      </c>
      <c r="Z819" s="16">
        <v>0.18179999999999999</v>
      </c>
      <c r="AA819" s="16">
        <v>-7.7355999999999996E-3</v>
      </c>
      <c r="AB819" s="16">
        <v>0.45</v>
      </c>
      <c r="AC819" s="16">
        <v>14.37</v>
      </c>
      <c r="AD819" s="16">
        <v>37.200000000000003</v>
      </c>
      <c r="AE819" s="16">
        <v>9.1417000000000002</v>
      </c>
      <c r="AF819" s="16">
        <v>0</v>
      </c>
      <c r="AG819" s="16">
        <v>112016</v>
      </c>
      <c r="AH819" s="16">
        <v>0.1757</v>
      </c>
      <c r="AI819" s="16">
        <v>88.4</v>
      </c>
      <c r="AJ819" s="16">
        <v>92.9</v>
      </c>
      <c r="AK819" s="16">
        <v>1.0423</v>
      </c>
      <c r="AL819" s="16">
        <v>0.64649999999999996</v>
      </c>
      <c r="AM819" s="16">
        <v>0.1608</v>
      </c>
      <c r="AN819" s="16">
        <v>0.90049999999999997</v>
      </c>
      <c r="AO819" s="16">
        <v>0.73699999999999999</v>
      </c>
      <c r="AP819" s="16">
        <v>0.64249999999999996</v>
      </c>
      <c r="AR819" s="16">
        <f t="shared" si="55"/>
        <v>1</v>
      </c>
      <c r="AS819" s="5">
        <f t="shared" si="54"/>
        <v>0.12832509999999997</v>
      </c>
    </row>
    <row r="820" spans="1:45" x14ac:dyDescent="0.25">
      <c r="A820" s="16" t="s">
        <v>409</v>
      </c>
      <c r="B820" s="16" t="s">
        <v>36</v>
      </c>
      <c r="C820" s="16" t="s">
        <v>245</v>
      </c>
      <c r="D820" s="16">
        <v>1991</v>
      </c>
      <c r="E820" s="16" t="s">
        <v>1464</v>
      </c>
      <c r="F820" s="16" t="s">
        <v>593</v>
      </c>
      <c r="G820" s="10">
        <v>4911.51</v>
      </c>
      <c r="H820" s="73">
        <v>8.4993370000000006</v>
      </c>
      <c r="I820" s="16" t="s">
        <v>6700</v>
      </c>
      <c r="J820" s="71">
        <v>-1.9E-2</v>
      </c>
      <c r="K820" s="71">
        <v>0.88600000000000001</v>
      </c>
      <c r="L820" s="16">
        <v>-0.22616439999999999</v>
      </c>
      <c r="M820" s="16">
        <v>-0.55588939999999998</v>
      </c>
      <c r="N820" s="16">
        <v>7.2717799999999999E-2</v>
      </c>
      <c r="O820" s="16">
        <v>-0.75735560000000002</v>
      </c>
      <c r="P820" s="16">
        <v>-5.0219800000000002E-2</v>
      </c>
      <c r="Q820" s="16">
        <v>0.8306249</v>
      </c>
      <c r="R820" s="16">
        <v>0.191</v>
      </c>
      <c r="S820" s="16">
        <v>3.3500000000000001E-3</v>
      </c>
      <c r="T820" s="16">
        <v>1.6999999999999999E-3</v>
      </c>
      <c r="U820" s="16">
        <v>4.4816000000000003</v>
      </c>
      <c r="V820" s="16">
        <v>11.272</v>
      </c>
      <c r="W820" s="16">
        <v>10.46</v>
      </c>
      <c r="X820" s="16">
        <v>425.32499999999999</v>
      </c>
      <c r="Y820" s="16">
        <v>20.020199999999999</v>
      </c>
      <c r="Z820" s="16">
        <v>0.1605</v>
      </c>
      <c r="AA820" s="16">
        <v>-1.5503100000000001E-2</v>
      </c>
      <c r="AB820" s="16">
        <v>0.45</v>
      </c>
      <c r="AC820" s="16">
        <v>14.37</v>
      </c>
      <c r="AD820" s="16">
        <v>37.4</v>
      </c>
      <c r="AE820" s="16">
        <v>9.6599000000000004</v>
      </c>
      <c r="AF820" s="16">
        <v>0</v>
      </c>
      <c r="AG820" s="16">
        <v>121676</v>
      </c>
      <c r="AH820" s="16">
        <v>0.17680000000000001</v>
      </c>
      <c r="AI820" s="16">
        <v>88.7</v>
      </c>
      <c r="AJ820" s="16">
        <v>93.1</v>
      </c>
      <c r="AK820" s="16">
        <v>1.0415000000000001</v>
      </c>
      <c r="AL820" s="16">
        <v>0.64339999999999997</v>
      </c>
      <c r="AM820" s="16">
        <v>0.16950000000000001</v>
      </c>
      <c r="AN820" s="16">
        <v>0.88629999999999998</v>
      </c>
      <c r="AO820" s="16">
        <v>0.72489999999999999</v>
      </c>
      <c r="AP820" s="16">
        <v>0.63449999999999995</v>
      </c>
      <c r="AR820" s="16">
        <f t="shared" si="55"/>
        <v>1</v>
      </c>
      <c r="AS820" s="5">
        <f t="shared" si="54"/>
        <v>2.5729700000000022E-2</v>
      </c>
    </row>
    <row r="821" spans="1:45" x14ac:dyDescent="0.25">
      <c r="A821" s="16" t="s">
        <v>409</v>
      </c>
      <c r="B821" s="16" t="s">
        <v>36</v>
      </c>
      <c r="C821" s="16" t="s">
        <v>245</v>
      </c>
      <c r="D821" s="16">
        <v>1992</v>
      </c>
      <c r="E821" s="16" t="s">
        <v>1441</v>
      </c>
      <c r="F821" s="16" t="s">
        <v>593</v>
      </c>
      <c r="G821" s="10">
        <v>5228.5</v>
      </c>
      <c r="H821" s="73">
        <v>8.5618789999999994</v>
      </c>
      <c r="I821" s="16" t="s">
        <v>6700</v>
      </c>
      <c r="J821" s="71">
        <v>2.5999999999999999E-2</v>
      </c>
      <c r="K821" s="71">
        <v>0.90900000000000003</v>
      </c>
      <c r="L821" s="16">
        <v>-0.18199989999999999</v>
      </c>
      <c r="M821" s="16">
        <v>-0.54173020000000005</v>
      </c>
      <c r="N821" s="16">
        <v>0.1159123</v>
      </c>
      <c r="O821" s="16">
        <v>-0.73616700000000002</v>
      </c>
      <c r="P821" s="16">
        <v>-2.6299599999999999E-2</v>
      </c>
      <c r="Q821" s="16">
        <v>0.82567950000000001</v>
      </c>
      <c r="R821" s="16">
        <v>0.20660000000000001</v>
      </c>
      <c r="S821" s="16">
        <v>4.3499999999999997E-3</v>
      </c>
      <c r="T821" s="16">
        <v>1.9E-3</v>
      </c>
      <c r="U821" s="16">
        <v>4.5494000000000003</v>
      </c>
      <c r="V821" s="16">
        <v>11.654</v>
      </c>
      <c r="W821" s="16">
        <v>10.84</v>
      </c>
      <c r="X821" s="16">
        <v>426.101</v>
      </c>
      <c r="Y821" s="16">
        <v>21.886900000000001</v>
      </c>
      <c r="Z821" s="16">
        <v>0.14749999999999999</v>
      </c>
      <c r="AA821" s="16">
        <v>-3.1038099999999999E-2</v>
      </c>
      <c r="AB821" s="16">
        <v>0.45</v>
      </c>
      <c r="AC821" s="16">
        <v>14.37</v>
      </c>
      <c r="AD821" s="16">
        <v>37.799999999999997</v>
      </c>
      <c r="AE821" s="16">
        <v>10.1061</v>
      </c>
      <c r="AF821" s="16">
        <v>9.2999999999999999E-2</v>
      </c>
      <c r="AG821" s="16">
        <v>150792</v>
      </c>
      <c r="AH821" s="16">
        <v>0.17249999999999999</v>
      </c>
      <c r="AI821" s="16">
        <v>89.1</v>
      </c>
      <c r="AJ821" s="16">
        <v>93.3</v>
      </c>
      <c r="AK821" s="16">
        <v>1.0407</v>
      </c>
      <c r="AL821" s="16">
        <v>0.64019999999999999</v>
      </c>
      <c r="AM821" s="16">
        <v>0.17829999999999999</v>
      </c>
      <c r="AN821" s="16">
        <v>0.87209999999999999</v>
      </c>
      <c r="AO821" s="16">
        <v>0.7127</v>
      </c>
      <c r="AP821" s="16">
        <v>0.62660000000000005</v>
      </c>
      <c r="AR821" s="16">
        <f t="shared" si="55"/>
        <v>1</v>
      </c>
      <c r="AS821" s="5">
        <f t="shared" si="54"/>
        <v>4.4164499999999995E-2</v>
      </c>
    </row>
    <row r="822" spans="1:45" x14ac:dyDescent="0.25">
      <c r="A822" s="16" t="s">
        <v>409</v>
      </c>
      <c r="B822" s="16" t="s">
        <v>36</v>
      </c>
      <c r="C822" s="16" t="s">
        <v>245</v>
      </c>
      <c r="D822" s="16">
        <v>1993</v>
      </c>
      <c r="E822" s="16" t="s">
        <v>1453</v>
      </c>
      <c r="F822" s="16" t="s">
        <v>593</v>
      </c>
      <c r="G822" s="10">
        <v>5459.07</v>
      </c>
      <c r="H822" s="73">
        <v>8.6050330000000006</v>
      </c>
      <c r="I822" s="16" t="s">
        <v>6700</v>
      </c>
      <c r="J822" s="71">
        <v>1.9E-2</v>
      </c>
      <c r="K822" s="71">
        <v>0.92600000000000005</v>
      </c>
      <c r="L822" s="16">
        <v>-0.12541379999999999</v>
      </c>
      <c r="M822" s="16">
        <v>-0.5153742</v>
      </c>
      <c r="N822" s="16">
        <v>0.15159839999999999</v>
      </c>
      <c r="O822" s="16">
        <v>-0.68363079999999998</v>
      </c>
      <c r="P822" s="16">
        <v>-1.1031300000000001E-2</v>
      </c>
      <c r="Q822" s="16">
        <v>0.82073399999999996</v>
      </c>
      <c r="R822" s="16">
        <v>0.2223</v>
      </c>
      <c r="S822" s="16">
        <v>9.2999999999999992E-3</v>
      </c>
      <c r="T822" s="16">
        <v>1.8E-3</v>
      </c>
      <c r="U822" s="16">
        <v>4.6172000000000004</v>
      </c>
      <c r="V822" s="16">
        <v>12.036</v>
      </c>
      <c r="W822" s="16">
        <v>11.22</v>
      </c>
      <c r="X822" s="16">
        <v>425.7</v>
      </c>
      <c r="Y822" s="16">
        <v>23.753599999999999</v>
      </c>
      <c r="Z822" s="16">
        <v>0.16470000000000001</v>
      </c>
      <c r="AA822" s="16">
        <v>2.72184E-2</v>
      </c>
      <c r="AB822" s="16">
        <v>0.45</v>
      </c>
      <c r="AC822" s="16">
        <v>14.37</v>
      </c>
      <c r="AD822" s="16">
        <v>36.299999999999997</v>
      </c>
      <c r="AE822" s="16">
        <v>10.992900000000001</v>
      </c>
      <c r="AF822" s="16">
        <v>0.13689999999999999</v>
      </c>
      <c r="AG822" s="16">
        <v>147022</v>
      </c>
      <c r="AH822" s="16">
        <v>0.1734</v>
      </c>
      <c r="AI822" s="16">
        <v>89.4</v>
      </c>
      <c r="AJ822" s="16">
        <v>93.6</v>
      </c>
      <c r="AK822" s="16">
        <v>1.0399</v>
      </c>
      <c r="AL822" s="16">
        <v>0.63700000000000001</v>
      </c>
      <c r="AM822" s="16">
        <v>0.18709999999999999</v>
      </c>
      <c r="AN822" s="16">
        <v>0.8579</v>
      </c>
      <c r="AO822" s="16">
        <v>0.7006</v>
      </c>
      <c r="AP822" s="16">
        <v>0.61860000000000004</v>
      </c>
      <c r="AR822" s="16">
        <f t="shared" si="55"/>
        <v>1</v>
      </c>
      <c r="AS822" s="5">
        <f t="shared" si="54"/>
        <v>5.65861E-2</v>
      </c>
    </row>
    <row r="823" spans="1:45" x14ac:dyDescent="0.25">
      <c r="A823" s="16" t="s">
        <v>409</v>
      </c>
      <c r="B823" s="16" t="s">
        <v>36</v>
      </c>
      <c r="C823" s="16" t="s">
        <v>245</v>
      </c>
      <c r="D823" s="16">
        <v>1994</v>
      </c>
      <c r="E823" s="16" t="s">
        <v>1459</v>
      </c>
      <c r="F823" s="16" t="s">
        <v>593</v>
      </c>
      <c r="G823" s="10">
        <v>5563.02</v>
      </c>
      <c r="H823" s="73">
        <v>8.6238969999999995</v>
      </c>
      <c r="I823" s="16" t="s">
        <v>6700</v>
      </c>
      <c r="J823" s="71">
        <v>0</v>
      </c>
      <c r="K823" s="71">
        <v>0.92600000000000005</v>
      </c>
      <c r="L823" s="16">
        <v>-7.89078E-2</v>
      </c>
      <c r="M823" s="16">
        <v>-0.50460530000000003</v>
      </c>
      <c r="N823" s="16">
        <v>0.1951109</v>
      </c>
      <c r="O823" s="16">
        <v>-0.65293520000000005</v>
      </c>
      <c r="P823" s="16">
        <v>1.13282E-2</v>
      </c>
      <c r="Q823" s="16">
        <v>0.81576939999999998</v>
      </c>
      <c r="R823" s="16">
        <v>0.2379</v>
      </c>
      <c r="S823" s="16">
        <v>9.6500000000000006E-3</v>
      </c>
      <c r="T823" s="16">
        <v>1.9E-3</v>
      </c>
      <c r="U823" s="16">
        <v>4.6849999999999996</v>
      </c>
      <c r="V823" s="16">
        <v>12.417999999999999</v>
      </c>
      <c r="W823" s="16">
        <v>11.6</v>
      </c>
      <c r="X823" s="16">
        <v>426.52499999999998</v>
      </c>
      <c r="Y823" s="16">
        <v>25.6203</v>
      </c>
      <c r="Z823" s="16">
        <v>0.15820000000000001</v>
      </c>
      <c r="AA823" s="16">
        <v>1.94509E-2</v>
      </c>
      <c r="AB823" s="16">
        <v>0.45</v>
      </c>
      <c r="AC823" s="16">
        <v>14.37</v>
      </c>
      <c r="AD823" s="16">
        <v>36.5</v>
      </c>
      <c r="AE823" s="16">
        <v>12.670999999999999</v>
      </c>
      <c r="AF823" s="16">
        <v>0.20580000000000001</v>
      </c>
      <c r="AG823" s="16">
        <v>143387</v>
      </c>
      <c r="AH823" s="16">
        <v>0.16930000000000001</v>
      </c>
      <c r="AI823" s="16">
        <v>89.7</v>
      </c>
      <c r="AJ823" s="16">
        <v>93.8</v>
      </c>
      <c r="AK823" s="16">
        <v>1.0390999999999999</v>
      </c>
      <c r="AL823" s="16">
        <v>0.63390000000000002</v>
      </c>
      <c r="AM823" s="16">
        <v>0.1958</v>
      </c>
      <c r="AN823" s="16">
        <v>0.84370000000000001</v>
      </c>
      <c r="AO823" s="16">
        <v>0.68840000000000001</v>
      </c>
      <c r="AP823" s="16">
        <v>0.61060000000000003</v>
      </c>
      <c r="AR823" s="16">
        <f t="shared" si="55"/>
        <v>1</v>
      </c>
      <c r="AS823" s="5">
        <f t="shared" si="54"/>
        <v>4.6505999999999992E-2</v>
      </c>
    </row>
    <row r="824" spans="1:45" x14ac:dyDescent="0.25">
      <c r="A824" s="16" t="s">
        <v>409</v>
      </c>
      <c r="B824" s="16" t="s">
        <v>36</v>
      </c>
      <c r="C824" s="16" t="s">
        <v>245</v>
      </c>
      <c r="D824" s="16">
        <v>1995</v>
      </c>
      <c r="E824" s="16" t="s">
        <v>1460</v>
      </c>
      <c r="F824" s="16" t="s">
        <v>593</v>
      </c>
      <c r="G824" s="10">
        <v>5651.68</v>
      </c>
      <c r="H824" s="73">
        <v>8.6397089999999999</v>
      </c>
      <c r="I824" s="16" t="s">
        <v>6700</v>
      </c>
      <c r="J824" s="71">
        <v>-2E-3</v>
      </c>
      <c r="K824" s="71">
        <v>0.92400000000000004</v>
      </c>
      <c r="L824" s="16">
        <v>-9.1487600000000002E-2</v>
      </c>
      <c r="M824" s="16">
        <v>-0.49911749999999999</v>
      </c>
      <c r="N824" s="16">
        <v>8.9250300000000005E-2</v>
      </c>
      <c r="O824" s="16">
        <v>-0.5962577</v>
      </c>
      <c r="P824" s="16">
        <v>2.8437299999999999E-2</v>
      </c>
      <c r="Q824" s="16">
        <v>0.81085719999999994</v>
      </c>
      <c r="R824" s="16">
        <v>0.2535</v>
      </c>
      <c r="S824" s="16">
        <v>8.8500000000000002E-3</v>
      </c>
      <c r="T824" s="16">
        <v>1.9E-3</v>
      </c>
      <c r="U824" s="16">
        <v>3.3115999999999999</v>
      </c>
      <c r="V824" s="16">
        <v>12.8</v>
      </c>
      <c r="W824" s="16">
        <v>11.98</v>
      </c>
      <c r="X824" s="16">
        <v>427.69299999999998</v>
      </c>
      <c r="Y824" s="16">
        <v>27.487100000000002</v>
      </c>
      <c r="Z824" s="16">
        <v>0.1656</v>
      </c>
      <c r="AA824" s="16">
        <v>1.1683300000000001E-2</v>
      </c>
      <c r="AB824" s="16">
        <v>0.45</v>
      </c>
      <c r="AC824" s="16">
        <v>14.37</v>
      </c>
      <c r="AD824" s="16">
        <v>36.700000000000003</v>
      </c>
      <c r="AE824" s="16">
        <v>13.7697</v>
      </c>
      <c r="AF824" s="16">
        <v>0.53910000000000002</v>
      </c>
      <c r="AG824" s="16">
        <v>139023</v>
      </c>
      <c r="AH824" s="16">
        <v>0.16930000000000001</v>
      </c>
      <c r="AI824" s="16">
        <v>90</v>
      </c>
      <c r="AJ824" s="16">
        <v>94</v>
      </c>
      <c r="AK824" s="16">
        <v>1.0384</v>
      </c>
      <c r="AL824" s="16">
        <v>0.63070000000000004</v>
      </c>
      <c r="AM824" s="16">
        <v>0.2046</v>
      </c>
      <c r="AN824" s="16">
        <v>0.8296</v>
      </c>
      <c r="AO824" s="16">
        <v>0.67630000000000001</v>
      </c>
      <c r="AP824" s="16">
        <v>0.60260000000000002</v>
      </c>
      <c r="AR824" s="16">
        <f t="shared" si="55"/>
        <v>1</v>
      </c>
      <c r="AS824" s="5">
        <f t="shared" si="54"/>
        <v>-1.2579800000000002E-2</v>
      </c>
    </row>
    <row r="825" spans="1:45" x14ac:dyDescent="0.25">
      <c r="A825" s="16" t="s">
        <v>409</v>
      </c>
      <c r="B825" s="16" t="s">
        <v>36</v>
      </c>
      <c r="C825" s="16" t="s">
        <v>245</v>
      </c>
      <c r="D825" s="16">
        <v>1996</v>
      </c>
      <c r="E825" s="16" t="s">
        <v>1449</v>
      </c>
      <c r="F825" s="16" t="s">
        <v>593</v>
      </c>
      <c r="G825" s="10">
        <v>5585.14</v>
      </c>
      <c r="H825" s="73">
        <v>8.6278649999999999</v>
      </c>
      <c r="I825" s="16" t="s">
        <v>6700</v>
      </c>
      <c r="J825" s="71">
        <v>-2.3E-2</v>
      </c>
      <c r="K825" s="71">
        <v>0.90300000000000002</v>
      </c>
      <c r="L825" s="16">
        <v>-1.7776500000000001E-2</v>
      </c>
      <c r="M825" s="16">
        <v>-0.46767429999999999</v>
      </c>
      <c r="N825" s="16">
        <v>0.1668318</v>
      </c>
      <c r="O825" s="16">
        <v>-0.52571389999999996</v>
      </c>
      <c r="P825" s="16">
        <v>4.4128100000000003E-2</v>
      </c>
      <c r="Q825" s="16">
        <v>0.777366</v>
      </c>
      <c r="R825" s="16">
        <v>0.29799999999999999</v>
      </c>
      <c r="S825" s="16">
        <v>1.025E-2</v>
      </c>
      <c r="T825" s="16">
        <v>2.0999999999999999E-3</v>
      </c>
      <c r="U825" s="16">
        <v>3.8365999999999998</v>
      </c>
      <c r="V825" s="16">
        <v>13.112</v>
      </c>
      <c r="W825" s="16">
        <v>12.3</v>
      </c>
      <c r="X825" s="16">
        <v>427.12599999999998</v>
      </c>
      <c r="Y825" s="16">
        <v>29.3538</v>
      </c>
      <c r="Z825" s="16">
        <v>0.17829999999999999</v>
      </c>
      <c r="AA825" s="16">
        <v>-7.7355999999999996E-3</v>
      </c>
      <c r="AB825" s="16">
        <v>0.45</v>
      </c>
      <c r="AC825" s="16">
        <v>14.37</v>
      </c>
      <c r="AD825" s="16">
        <v>37.200000000000003</v>
      </c>
      <c r="AE825" s="16">
        <v>14.739000000000001</v>
      </c>
      <c r="AF825" s="16">
        <v>1.3046</v>
      </c>
      <c r="AG825" s="16">
        <v>133510</v>
      </c>
      <c r="AH825" s="16">
        <v>0.16819999999999999</v>
      </c>
      <c r="AI825" s="16">
        <v>90.3</v>
      </c>
      <c r="AJ825" s="16">
        <v>94.2</v>
      </c>
      <c r="AK825" s="16">
        <v>1.0530999999999999</v>
      </c>
      <c r="AL825" s="16">
        <v>0.57230000000000003</v>
      </c>
      <c r="AM825" s="16">
        <v>0.2626</v>
      </c>
      <c r="AN825" s="16">
        <v>0.68420000000000003</v>
      </c>
      <c r="AO825" s="16">
        <v>0.6845</v>
      </c>
      <c r="AP825" s="16">
        <v>0.51729999999999998</v>
      </c>
      <c r="AR825" s="16">
        <f t="shared" si="55"/>
        <v>1</v>
      </c>
      <c r="AS825" s="5">
        <f t="shared" si="54"/>
        <v>7.3711100000000002E-2</v>
      </c>
    </row>
    <row r="826" spans="1:45" x14ac:dyDescent="0.25">
      <c r="A826" s="16" t="s">
        <v>409</v>
      </c>
      <c r="B826" s="16" t="s">
        <v>36</v>
      </c>
      <c r="C826" s="16" t="s">
        <v>245</v>
      </c>
      <c r="D826" s="16">
        <v>1997</v>
      </c>
      <c r="E826" s="16" t="s">
        <v>1455</v>
      </c>
      <c r="F826" s="16" t="s">
        <v>593</v>
      </c>
      <c r="G826" s="10">
        <v>5758.28</v>
      </c>
      <c r="H826" s="73">
        <v>8.6583930000000002</v>
      </c>
      <c r="I826" s="16" t="s">
        <v>6700</v>
      </c>
      <c r="J826" s="71">
        <v>8.0000000000000002E-3</v>
      </c>
      <c r="K826" s="71">
        <v>0.90900000000000003</v>
      </c>
      <c r="L826" s="16">
        <v>9.9976499999999996E-2</v>
      </c>
      <c r="M826" s="16">
        <v>-0.4729817</v>
      </c>
      <c r="N826" s="16">
        <v>0.30660609999999999</v>
      </c>
      <c r="O826" s="16">
        <v>-0.52360209999999996</v>
      </c>
      <c r="P826" s="16">
        <v>0.1087542</v>
      </c>
      <c r="Q826" s="16">
        <v>0.83993200000000001</v>
      </c>
      <c r="R826" s="16">
        <v>0.29070000000000001</v>
      </c>
      <c r="S826" s="16">
        <v>9.9000000000000008E-3</v>
      </c>
      <c r="T826" s="16">
        <v>2.0999999999999999E-3</v>
      </c>
      <c r="U826" s="16">
        <v>4.8884999999999996</v>
      </c>
      <c r="V826" s="16">
        <v>13.423999999999999</v>
      </c>
      <c r="W826" s="16">
        <v>12.62</v>
      </c>
      <c r="X826" s="16">
        <v>427.62099999999998</v>
      </c>
      <c r="Y826" s="16">
        <v>31.220500000000001</v>
      </c>
      <c r="Z826" s="16">
        <v>0.15579999999999999</v>
      </c>
      <c r="AA826" s="16">
        <v>-1.9386799999999999E-2</v>
      </c>
      <c r="AB826" s="16">
        <v>0.45</v>
      </c>
      <c r="AC826" s="16">
        <v>14.37</v>
      </c>
      <c r="AD826" s="16">
        <v>37.5</v>
      </c>
      <c r="AE826" s="16">
        <v>18.716000000000001</v>
      </c>
      <c r="AF826" s="16">
        <v>1.7602</v>
      </c>
      <c r="AG826" s="16">
        <v>152360</v>
      </c>
      <c r="AH826" s="16">
        <v>0.1643</v>
      </c>
      <c r="AI826" s="16">
        <v>90.6</v>
      </c>
      <c r="AJ826" s="16">
        <v>94.4</v>
      </c>
      <c r="AK826" s="16">
        <v>1.0913999999999999</v>
      </c>
      <c r="AL826" s="16">
        <v>0.67769999999999997</v>
      </c>
      <c r="AM826" s="16">
        <v>0.27460000000000001</v>
      </c>
      <c r="AN826" s="16">
        <v>0.7601</v>
      </c>
      <c r="AO826" s="16">
        <v>0.75719999999999998</v>
      </c>
      <c r="AP826" s="16">
        <v>0.57630000000000003</v>
      </c>
      <c r="AR826" s="16">
        <f t="shared" si="55"/>
        <v>1</v>
      </c>
      <c r="AS826" s="5">
        <f t="shared" si="54"/>
        <v>0.117753</v>
      </c>
    </row>
    <row r="827" spans="1:45" x14ac:dyDescent="0.25">
      <c r="A827" s="16" t="s">
        <v>409</v>
      </c>
      <c r="B827" s="16" t="s">
        <v>36</v>
      </c>
      <c r="C827" s="16" t="s">
        <v>245</v>
      </c>
      <c r="D827" s="16">
        <v>1998</v>
      </c>
      <c r="E827" s="16" t="s">
        <v>1462</v>
      </c>
      <c r="F827" s="16" t="s">
        <v>593</v>
      </c>
      <c r="G827" s="10">
        <v>6020.76</v>
      </c>
      <c r="H827" s="73">
        <v>8.7029689999999995</v>
      </c>
      <c r="I827" s="16" t="s">
        <v>6700</v>
      </c>
      <c r="J827" s="71">
        <v>2.8000000000000001E-2</v>
      </c>
      <c r="K827" s="71">
        <v>0.93600000000000005</v>
      </c>
      <c r="L827" s="16">
        <v>0.2050546</v>
      </c>
      <c r="M827" s="16">
        <v>-0.49377460000000001</v>
      </c>
      <c r="N827" s="16">
        <v>0.33995940000000002</v>
      </c>
      <c r="O827" s="16">
        <v>-0.40436240000000001</v>
      </c>
      <c r="P827" s="16">
        <v>0.14566879999999999</v>
      </c>
      <c r="Q827" s="16">
        <v>0.90253159999999999</v>
      </c>
      <c r="R827" s="16">
        <v>0.25740000000000002</v>
      </c>
      <c r="S827" s="16">
        <v>9.7000000000000003E-3</v>
      </c>
      <c r="T827" s="16">
        <v>1.9E-3</v>
      </c>
      <c r="U827" s="16">
        <v>4.9562999999999997</v>
      </c>
      <c r="V827" s="16">
        <v>13.736000000000001</v>
      </c>
      <c r="W827" s="16">
        <v>12.94</v>
      </c>
      <c r="X827" s="16">
        <v>427.65699999999998</v>
      </c>
      <c r="Y827" s="16">
        <v>33.087200000000003</v>
      </c>
      <c r="Z827" s="16">
        <v>0.18890000000000001</v>
      </c>
      <c r="AA827" s="16">
        <v>-6.9875800000000002E-2</v>
      </c>
      <c r="AB827" s="16">
        <v>0.45</v>
      </c>
      <c r="AC827" s="16">
        <v>14.37</v>
      </c>
      <c r="AD827" s="16">
        <v>38.799999999999997</v>
      </c>
      <c r="AE827" s="16">
        <v>19.794599999999999</v>
      </c>
      <c r="AF827" s="16">
        <v>2.9001000000000001</v>
      </c>
      <c r="AG827" s="16">
        <v>143681</v>
      </c>
      <c r="AH827" s="16">
        <v>0.20780000000000001</v>
      </c>
      <c r="AI827" s="16">
        <v>90.9</v>
      </c>
      <c r="AJ827" s="16">
        <v>94.7</v>
      </c>
      <c r="AK827" s="16">
        <v>1.1296999999999999</v>
      </c>
      <c r="AL827" s="16">
        <v>0.78310000000000002</v>
      </c>
      <c r="AM827" s="16">
        <v>0.28670000000000001</v>
      </c>
      <c r="AN827" s="16">
        <v>0.83609999999999995</v>
      </c>
      <c r="AO827" s="16">
        <v>0.82989999999999997</v>
      </c>
      <c r="AP827" s="16">
        <v>0.63529999999999998</v>
      </c>
      <c r="AR827" s="16">
        <f t="shared" si="55"/>
        <v>1</v>
      </c>
      <c r="AS827" s="5">
        <f t="shared" si="54"/>
        <v>0.10507810000000001</v>
      </c>
    </row>
    <row r="828" spans="1:45" x14ac:dyDescent="0.25">
      <c r="A828" s="16" t="s">
        <v>409</v>
      </c>
      <c r="B828" s="16" t="s">
        <v>36</v>
      </c>
      <c r="C828" s="16" t="s">
        <v>245</v>
      </c>
      <c r="D828" s="16">
        <v>1999</v>
      </c>
      <c r="E828" s="16" t="s">
        <v>1442</v>
      </c>
      <c r="F828" s="16" t="s">
        <v>593</v>
      </c>
      <c r="G828" s="10">
        <v>6125.9</v>
      </c>
      <c r="H828" s="73">
        <v>8.7202819999999992</v>
      </c>
      <c r="I828" s="16" t="s">
        <v>6700</v>
      </c>
      <c r="J828" s="71">
        <v>0.04</v>
      </c>
      <c r="K828" s="71">
        <v>0.97399999999999998</v>
      </c>
      <c r="L828" s="16">
        <v>0.25729819999999998</v>
      </c>
      <c r="M828" s="16">
        <v>-0.4458394</v>
      </c>
      <c r="N828" s="16">
        <v>0.3620563</v>
      </c>
      <c r="O828" s="16">
        <v>-0.34911950000000003</v>
      </c>
      <c r="P828" s="16">
        <v>0.1735061</v>
      </c>
      <c r="Q828" s="16">
        <v>0.86318669999999997</v>
      </c>
      <c r="R828" s="16">
        <v>0.33169999999999999</v>
      </c>
      <c r="S828" s="16">
        <v>1.1900000000000001E-2</v>
      </c>
      <c r="T828" s="16">
        <v>1.8E-3</v>
      </c>
      <c r="U828" s="16">
        <v>4.8678999999999997</v>
      </c>
      <c r="V828" s="16">
        <v>14.048</v>
      </c>
      <c r="W828" s="16">
        <v>13.26</v>
      </c>
      <c r="X828" s="16">
        <v>428.50400000000002</v>
      </c>
      <c r="Y828" s="16">
        <v>34.953899999999997</v>
      </c>
      <c r="Z828" s="16">
        <v>0.192</v>
      </c>
      <c r="AA828" s="16">
        <v>-9.7062200000000001E-2</v>
      </c>
      <c r="AB828" s="16">
        <v>0.45</v>
      </c>
      <c r="AC828" s="16">
        <v>14.37</v>
      </c>
      <c r="AD828" s="16">
        <v>39.5</v>
      </c>
      <c r="AE828" s="16">
        <v>20.891500000000001</v>
      </c>
      <c r="AF828" s="16">
        <v>3.5968</v>
      </c>
      <c r="AG828" s="16">
        <v>160521</v>
      </c>
      <c r="AH828" s="16">
        <v>0.2051</v>
      </c>
      <c r="AI828" s="16">
        <v>91.2</v>
      </c>
      <c r="AJ828" s="16">
        <v>94.9</v>
      </c>
      <c r="AK828" s="16">
        <v>1.1033999999999999</v>
      </c>
      <c r="AL828" s="16">
        <v>0.7722</v>
      </c>
      <c r="AM828" s="16">
        <v>0.26769999999999999</v>
      </c>
      <c r="AN828" s="16">
        <v>0.81140000000000001</v>
      </c>
      <c r="AO828" s="16">
        <v>0.71950000000000003</v>
      </c>
      <c r="AP828" s="16">
        <v>0.60429999999999995</v>
      </c>
      <c r="AR828" s="16">
        <f t="shared" si="55"/>
        <v>1</v>
      </c>
      <c r="AS828" s="5">
        <f t="shared" si="54"/>
        <v>5.2243599999999973E-2</v>
      </c>
    </row>
    <row r="829" spans="1:45" x14ac:dyDescent="0.25">
      <c r="A829" s="16" t="s">
        <v>409</v>
      </c>
      <c r="B829" s="16" t="s">
        <v>36</v>
      </c>
      <c r="C829" s="16" t="s">
        <v>245</v>
      </c>
      <c r="D829" s="16">
        <v>2000</v>
      </c>
      <c r="E829" s="16" t="s">
        <v>1465</v>
      </c>
      <c r="F829" s="16" t="s">
        <v>593</v>
      </c>
      <c r="G829" s="10">
        <v>6230.48</v>
      </c>
      <c r="H829" s="73">
        <v>8.7372080000000008</v>
      </c>
      <c r="I829" s="16">
        <v>3925443</v>
      </c>
      <c r="J829" s="71">
        <v>-0.03</v>
      </c>
      <c r="K829" s="71">
        <v>0.94499999999999995</v>
      </c>
      <c r="L829" s="16">
        <v>0.27989589999999998</v>
      </c>
      <c r="M829" s="16">
        <v>-0.40147670000000002</v>
      </c>
      <c r="N829" s="16">
        <v>0.33947060000000001</v>
      </c>
      <c r="O829" s="16">
        <v>-0.32464219999999999</v>
      </c>
      <c r="P829" s="16">
        <v>0.21420719999999999</v>
      </c>
      <c r="Q829" s="16">
        <v>0.82387869999999996</v>
      </c>
      <c r="R829" s="16">
        <v>0.38729999999999998</v>
      </c>
      <c r="S829" s="16">
        <v>1.265E-2</v>
      </c>
      <c r="T829" s="16">
        <v>3.0000000000000001E-3</v>
      </c>
      <c r="U829" s="16">
        <v>4.3939000000000004</v>
      </c>
      <c r="V829" s="16">
        <v>14.36</v>
      </c>
      <c r="W829" s="16">
        <v>13.58</v>
      </c>
      <c r="X829" s="16">
        <v>428.702</v>
      </c>
      <c r="Y829" s="16">
        <v>36.820599999999999</v>
      </c>
      <c r="Z829" s="16">
        <v>0.185</v>
      </c>
      <c r="AA829" s="16">
        <v>-8.9294600000000002E-2</v>
      </c>
      <c r="AB829" s="16">
        <v>0.45</v>
      </c>
      <c r="AC829" s="16">
        <v>14.37</v>
      </c>
      <c r="AD829" s="16">
        <v>39.299999999999997</v>
      </c>
      <c r="AE829" s="16">
        <v>22.870899999999999</v>
      </c>
      <c r="AF829" s="16">
        <v>5.3851000000000004</v>
      </c>
      <c r="AG829" s="16">
        <v>176260</v>
      </c>
      <c r="AH829" s="16">
        <v>0.20119999999999999</v>
      </c>
      <c r="AI829" s="16">
        <v>91.4</v>
      </c>
      <c r="AJ829" s="16">
        <v>95.1</v>
      </c>
      <c r="AK829" s="16">
        <v>1.0771999999999999</v>
      </c>
      <c r="AL829" s="16">
        <v>0.76119999999999999</v>
      </c>
      <c r="AM829" s="16">
        <v>0.24879999999999999</v>
      </c>
      <c r="AN829" s="16">
        <v>0.78669999999999995</v>
      </c>
      <c r="AO829" s="16">
        <v>0.60909999999999997</v>
      </c>
      <c r="AP829" s="16">
        <v>0.57340000000000002</v>
      </c>
      <c r="AR829" s="16">
        <f t="shared" si="55"/>
        <v>1</v>
      </c>
      <c r="AS829" s="5">
        <f t="shared" si="54"/>
        <v>2.2597699999999998E-2</v>
      </c>
    </row>
    <row r="830" spans="1:45" x14ac:dyDescent="0.25">
      <c r="A830" s="16" t="s">
        <v>409</v>
      </c>
      <c r="B830" s="16" t="s">
        <v>36</v>
      </c>
      <c r="C830" s="16" t="s">
        <v>245</v>
      </c>
      <c r="D830" s="16">
        <v>2001</v>
      </c>
      <c r="E830" s="16" t="s">
        <v>1463</v>
      </c>
      <c r="F830" s="16" t="s">
        <v>593</v>
      </c>
      <c r="G830" s="10">
        <v>6332.84</v>
      </c>
      <c r="H830" s="73">
        <v>8.7535039999999995</v>
      </c>
      <c r="I830" s="16">
        <v>3996798</v>
      </c>
      <c r="J830" s="71">
        <v>-3.3000000000000002E-2</v>
      </c>
      <c r="K830" s="71">
        <v>0.91400000000000003</v>
      </c>
      <c r="L830" s="16">
        <v>0.33999400000000002</v>
      </c>
      <c r="M830" s="16">
        <v>-0.42738320000000002</v>
      </c>
      <c r="N830" s="16">
        <v>0.41422239999999999</v>
      </c>
      <c r="O830" s="16">
        <v>-0.25293900000000002</v>
      </c>
      <c r="P830" s="16">
        <v>0.2299879</v>
      </c>
      <c r="Q830" s="16">
        <v>0.81808899999999996</v>
      </c>
      <c r="R830" s="16">
        <v>0.34739999999999999</v>
      </c>
      <c r="S830" s="16">
        <v>8.6E-3</v>
      </c>
      <c r="T830" s="16">
        <v>4.1999999999999997E-3</v>
      </c>
      <c r="U830" s="16">
        <v>4.7061000000000002</v>
      </c>
      <c r="V830" s="16">
        <v>14.662000000000001</v>
      </c>
      <c r="W830" s="16">
        <v>14.144</v>
      </c>
      <c r="X830" s="16">
        <v>428.92700000000002</v>
      </c>
      <c r="Y830" s="16">
        <v>38.6873</v>
      </c>
      <c r="Z830" s="16">
        <v>0.19620000000000001</v>
      </c>
      <c r="AA830" s="16">
        <v>-0.12036470000000001</v>
      </c>
      <c r="AB830" s="16">
        <v>0.45</v>
      </c>
      <c r="AC830" s="16">
        <v>14.37</v>
      </c>
      <c r="AD830" s="16">
        <v>40.1</v>
      </c>
      <c r="AE830" s="16">
        <v>23.5444</v>
      </c>
      <c r="AF830" s="16">
        <v>8.1461000000000006</v>
      </c>
      <c r="AG830" s="16">
        <v>168760</v>
      </c>
      <c r="AH830" s="16">
        <v>0.19750000000000001</v>
      </c>
      <c r="AI830" s="16">
        <v>91.7</v>
      </c>
      <c r="AJ830" s="16">
        <v>95.3</v>
      </c>
      <c r="AK830" s="16">
        <v>1.0891</v>
      </c>
      <c r="AL830" s="16">
        <v>0.67559999999999998</v>
      </c>
      <c r="AM830" s="16">
        <v>0.28399999999999997</v>
      </c>
      <c r="AN830" s="16">
        <v>0.8851</v>
      </c>
      <c r="AO830" s="16">
        <v>0.50160000000000005</v>
      </c>
      <c r="AP830" s="16">
        <v>0.59809999999999997</v>
      </c>
      <c r="AR830" s="16">
        <f t="shared" si="55"/>
        <v>1</v>
      </c>
      <c r="AS830" s="5">
        <f t="shared" si="54"/>
        <v>6.0098100000000043E-2</v>
      </c>
    </row>
    <row r="831" spans="1:45" x14ac:dyDescent="0.25">
      <c r="A831" s="16" t="s">
        <v>409</v>
      </c>
      <c r="B831" s="16" t="s">
        <v>36</v>
      </c>
      <c r="C831" s="16" t="s">
        <v>245</v>
      </c>
      <c r="D831" s="16">
        <v>2002</v>
      </c>
      <c r="E831" s="16" t="s">
        <v>1461</v>
      </c>
      <c r="F831" s="16" t="s">
        <v>593</v>
      </c>
      <c r="G831" s="10">
        <v>6434.39</v>
      </c>
      <c r="H831" s="73">
        <v>8.7694130000000001</v>
      </c>
      <c r="I831" s="16">
        <v>4063204</v>
      </c>
      <c r="J831" s="71">
        <v>-8.0000000000000002E-3</v>
      </c>
      <c r="K831" s="71">
        <v>0.90700000000000003</v>
      </c>
      <c r="L831" s="16">
        <v>0.44014999999999999</v>
      </c>
      <c r="M831" s="16">
        <v>-0.42130129999999999</v>
      </c>
      <c r="N831" s="16">
        <v>0.49409219999999998</v>
      </c>
      <c r="O831" s="16">
        <v>-0.159494</v>
      </c>
      <c r="P831" s="16">
        <v>0.27555479999999999</v>
      </c>
      <c r="Q831" s="16">
        <v>0.81229819999999997</v>
      </c>
      <c r="R831" s="16">
        <v>0.36299999999999999</v>
      </c>
      <c r="S831" s="16">
        <v>8.4499999999999992E-3</v>
      </c>
      <c r="T831" s="16">
        <v>4.0000000000000001E-3</v>
      </c>
      <c r="U831" s="16">
        <v>5.0693000000000001</v>
      </c>
      <c r="V831" s="16">
        <v>14.964</v>
      </c>
      <c r="W831" s="16">
        <v>14.708</v>
      </c>
      <c r="X831" s="16">
        <v>429.113</v>
      </c>
      <c r="Y831" s="16">
        <v>40.554000000000002</v>
      </c>
      <c r="Z831" s="16">
        <v>0.2261</v>
      </c>
      <c r="AA831" s="16">
        <v>-0.1125973</v>
      </c>
      <c r="AB831" s="16">
        <v>0.45</v>
      </c>
      <c r="AC831" s="16">
        <v>14.37</v>
      </c>
      <c r="AD831" s="16">
        <v>39.9</v>
      </c>
      <c r="AE831" s="16">
        <v>25.354800000000001</v>
      </c>
      <c r="AF831" s="16">
        <v>12.273999999999999</v>
      </c>
      <c r="AG831" s="16">
        <v>185199</v>
      </c>
      <c r="AH831" s="16">
        <v>0.19109999999999999</v>
      </c>
      <c r="AI831" s="16">
        <v>92</v>
      </c>
      <c r="AJ831" s="16">
        <v>95.5</v>
      </c>
      <c r="AK831" s="16">
        <v>1.101</v>
      </c>
      <c r="AL831" s="16">
        <v>0.59009999999999996</v>
      </c>
      <c r="AM831" s="16">
        <v>0.31929999999999997</v>
      </c>
      <c r="AN831" s="16">
        <v>0.98350000000000004</v>
      </c>
      <c r="AO831" s="16">
        <v>0.39400000000000002</v>
      </c>
      <c r="AP831" s="16">
        <v>0.62270000000000003</v>
      </c>
      <c r="AR831" s="16">
        <f t="shared" si="55"/>
        <v>1</v>
      </c>
      <c r="AS831" s="5">
        <f t="shared" si="54"/>
        <v>0.10015599999999997</v>
      </c>
    </row>
    <row r="832" spans="1:45" x14ac:dyDescent="0.25">
      <c r="A832" s="16" t="s">
        <v>409</v>
      </c>
      <c r="B832" s="16" t="s">
        <v>36</v>
      </c>
      <c r="C832" s="16" t="s">
        <v>245</v>
      </c>
      <c r="D832" s="16">
        <v>2003</v>
      </c>
      <c r="E832" s="16" t="s">
        <v>1466</v>
      </c>
      <c r="F832" s="16" t="s">
        <v>593</v>
      </c>
      <c r="G832" s="10">
        <v>6606.16</v>
      </c>
      <c r="H832" s="73">
        <v>8.795757</v>
      </c>
      <c r="I832" s="16">
        <v>4125971</v>
      </c>
      <c r="J832" s="71">
        <v>1.7000000000000001E-2</v>
      </c>
      <c r="K832" s="71">
        <v>0.92300000000000004</v>
      </c>
      <c r="L832" s="16">
        <v>0.46495550000000002</v>
      </c>
      <c r="M832" s="16">
        <v>-0.4231317</v>
      </c>
      <c r="N832" s="16">
        <v>0.53920100000000004</v>
      </c>
      <c r="O832" s="16">
        <v>-0.16662869999999999</v>
      </c>
      <c r="P832" s="16">
        <v>0.33379890000000001</v>
      </c>
      <c r="Q832" s="16">
        <v>0.76962520000000001</v>
      </c>
      <c r="R832" s="16">
        <v>0.35680000000000001</v>
      </c>
      <c r="S832" s="16">
        <v>9.5999999999999992E-3</v>
      </c>
      <c r="T832" s="16">
        <v>3.7000000000000002E-3</v>
      </c>
      <c r="U832" s="16">
        <v>5.0617000000000001</v>
      </c>
      <c r="V832" s="16">
        <v>15.266</v>
      </c>
      <c r="W832" s="16">
        <v>15.272</v>
      </c>
      <c r="X832" s="16">
        <v>429.96300000000002</v>
      </c>
      <c r="Y832" s="16">
        <v>42.420699999999997</v>
      </c>
      <c r="Z832" s="16">
        <v>0.2036</v>
      </c>
      <c r="AA832" s="16">
        <v>-9.7062200000000001E-2</v>
      </c>
      <c r="AB832" s="16">
        <v>0.45</v>
      </c>
      <c r="AC832" s="16">
        <v>14.37</v>
      </c>
      <c r="AD832" s="16">
        <v>39.5</v>
      </c>
      <c r="AE832" s="16">
        <v>27.791499999999999</v>
      </c>
      <c r="AF832" s="16">
        <v>18.659099999999999</v>
      </c>
      <c r="AG832" s="16">
        <v>180636</v>
      </c>
      <c r="AH832" s="16">
        <v>0.20200000000000001</v>
      </c>
      <c r="AI832" s="16">
        <v>92.3</v>
      </c>
      <c r="AJ832" s="16">
        <v>95.8</v>
      </c>
      <c r="AK832" s="16">
        <v>0.95679999999999998</v>
      </c>
      <c r="AL832" s="16">
        <v>0.69779999999999998</v>
      </c>
      <c r="AM832" s="16">
        <v>0.25240000000000001</v>
      </c>
      <c r="AN832" s="16">
        <v>0.57589999999999997</v>
      </c>
      <c r="AO832" s="16">
        <v>0.59630000000000005</v>
      </c>
      <c r="AP832" s="16">
        <v>0.64170000000000005</v>
      </c>
      <c r="AR832" s="16">
        <f t="shared" si="55"/>
        <v>1</v>
      </c>
      <c r="AS832" s="5">
        <f t="shared" si="54"/>
        <v>2.4805500000000036E-2</v>
      </c>
    </row>
    <row r="833" spans="1:45" x14ac:dyDescent="0.25">
      <c r="A833" s="16" t="s">
        <v>409</v>
      </c>
      <c r="B833" s="16" t="s">
        <v>36</v>
      </c>
      <c r="C833" s="16" t="s">
        <v>245</v>
      </c>
      <c r="D833" s="16">
        <v>2004</v>
      </c>
      <c r="E833" s="16" t="s">
        <v>1448</v>
      </c>
      <c r="F833" s="16" t="s">
        <v>593</v>
      </c>
      <c r="G833" s="10">
        <v>6792.11</v>
      </c>
      <c r="H833" s="73">
        <v>8.8235170000000007</v>
      </c>
      <c r="I833" s="16">
        <v>4187038</v>
      </c>
      <c r="J833" s="71">
        <v>1.7999999999999999E-2</v>
      </c>
      <c r="K833" s="71">
        <v>0.93899999999999995</v>
      </c>
      <c r="L833" s="16">
        <v>0.49274449999999997</v>
      </c>
      <c r="M833" s="16">
        <v>-0.3996208</v>
      </c>
      <c r="N833" s="16">
        <v>0.54959749999999996</v>
      </c>
      <c r="O833" s="16">
        <v>-0.13511400000000001</v>
      </c>
      <c r="P833" s="16">
        <v>0.40627999999999997</v>
      </c>
      <c r="Q833" s="16">
        <v>0.68711659999999997</v>
      </c>
      <c r="R833" s="16">
        <v>0.37319999999999998</v>
      </c>
      <c r="S833" s="16">
        <v>0.01</v>
      </c>
      <c r="T833" s="16">
        <v>5.1000000000000004E-3</v>
      </c>
      <c r="U833" s="16">
        <v>4.8945999999999996</v>
      </c>
      <c r="V833" s="16">
        <v>15.568</v>
      </c>
      <c r="W833" s="16">
        <v>15.836</v>
      </c>
      <c r="X833" s="16">
        <v>428.00099999999998</v>
      </c>
      <c r="Y833" s="16">
        <v>45.799100000000003</v>
      </c>
      <c r="Z833" s="16">
        <v>0.18859999999999999</v>
      </c>
      <c r="AA833" s="16">
        <v>-5.8224499999999998E-2</v>
      </c>
      <c r="AB833" s="16">
        <v>0.45</v>
      </c>
      <c r="AC833" s="16">
        <v>14.37</v>
      </c>
      <c r="AD833" s="16">
        <v>38.5</v>
      </c>
      <c r="AE833" s="16">
        <v>31.631799999999998</v>
      </c>
      <c r="AF833" s="16">
        <v>21.738399999999999</v>
      </c>
      <c r="AG833" s="16">
        <v>196201</v>
      </c>
      <c r="AH833" s="16">
        <v>0.2059</v>
      </c>
      <c r="AI833" s="16">
        <v>92.6</v>
      </c>
      <c r="AJ833" s="16">
        <v>96</v>
      </c>
      <c r="AK833" s="16">
        <v>0.996</v>
      </c>
      <c r="AL833" s="16">
        <v>0.30320000000000003</v>
      </c>
      <c r="AM833" s="16">
        <v>0.24299999999999999</v>
      </c>
      <c r="AN833" s="16">
        <v>0.64600000000000002</v>
      </c>
      <c r="AO833" s="16">
        <v>0.53139999999999998</v>
      </c>
      <c r="AP833" s="16">
        <v>0.53339999999999999</v>
      </c>
      <c r="AR833" s="16">
        <f t="shared" si="55"/>
        <v>1</v>
      </c>
      <c r="AS833" s="5">
        <f t="shared" si="54"/>
        <v>2.7788999999999953E-2</v>
      </c>
    </row>
    <row r="834" spans="1:45" x14ac:dyDescent="0.25">
      <c r="A834" s="16" t="s">
        <v>409</v>
      </c>
      <c r="B834" s="16" t="s">
        <v>36</v>
      </c>
      <c r="C834" s="16" t="s">
        <v>245</v>
      </c>
      <c r="D834" s="16">
        <v>2005</v>
      </c>
      <c r="E834" s="16" t="s">
        <v>1457</v>
      </c>
      <c r="F834" s="16" t="s">
        <v>593</v>
      </c>
      <c r="G834" s="10">
        <v>6954.04</v>
      </c>
      <c r="H834" s="73">
        <v>8.8470779999999998</v>
      </c>
      <c r="I834" s="16">
        <v>4247841</v>
      </c>
      <c r="J834" s="71">
        <v>2.1000000000000001E-2</v>
      </c>
      <c r="K834" s="71">
        <v>0.96</v>
      </c>
      <c r="L834" s="16">
        <v>0.5513557</v>
      </c>
      <c r="M834" s="16">
        <v>-0.37597320000000001</v>
      </c>
      <c r="N834" s="16">
        <v>0.650397</v>
      </c>
      <c r="O834" s="16">
        <v>-0.12946299999999999</v>
      </c>
      <c r="P834" s="16">
        <v>0.42854449999999999</v>
      </c>
      <c r="Q834" s="16">
        <v>0.66513630000000001</v>
      </c>
      <c r="R834" s="16">
        <v>0.40989999999999999</v>
      </c>
      <c r="S834" s="16">
        <v>1.145E-2</v>
      </c>
      <c r="T834" s="16">
        <v>4.8999999999999998E-3</v>
      </c>
      <c r="U834" s="16">
        <v>5.4310999999999998</v>
      </c>
      <c r="V834" s="16">
        <v>15.87</v>
      </c>
      <c r="W834" s="16">
        <v>16.399999999999999</v>
      </c>
      <c r="X834" s="16">
        <v>428.61200000000002</v>
      </c>
      <c r="Y834" s="16">
        <v>44.631799999999998</v>
      </c>
      <c r="Z834" s="16">
        <v>0.1973</v>
      </c>
      <c r="AA834" s="16">
        <v>-0.10094590000000001</v>
      </c>
      <c r="AB834" s="16">
        <v>0.45</v>
      </c>
      <c r="AC834" s="16">
        <v>14.37</v>
      </c>
      <c r="AD834" s="16">
        <v>39.6</v>
      </c>
      <c r="AE834" s="16">
        <v>32.140300000000003</v>
      </c>
      <c r="AF834" s="16">
        <v>25.4924</v>
      </c>
      <c r="AG834" s="16">
        <v>194452</v>
      </c>
      <c r="AH834" s="16">
        <v>0.21</v>
      </c>
      <c r="AI834" s="16">
        <v>92.8</v>
      </c>
      <c r="AJ834" s="16">
        <v>96.2</v>
      </c>
      <c r="AK834" s="16">
        <v>0.81359999999999999</v>
      </c>
      <c r="AL834" s="16">
        <v>0.3861</v>
      </c>
      <c r="AM834" s="16">
        <v>0.14710000000000001</v>
      </c>
      <c r="AN834" s="16">
        <v>0.70309999999999995</v>
      </c>
      <c r="AO834" s="16">
        <v>0.57769999999999999</v>
      </c>
      <c r="AP834" s="16">
        <v>0.51300000000000001</v>
      </c>
      <c r="AR834" s="16">
        <f t="shared" si="55"/>
        <v>1</v>
      </c>
      <c r="AS834" s="5">
        <f t="shared" si="54"/>
        <v>5.861120000000003E-2</v>
      </c>
    </row>
    <row r="835" spans="1:45" x14ac:dyDescent="0.25">
      <c r="A835" s="16" t="s">
        <v>409</v>
      </c>
      <c r="B835" s="16" t="s">
        <v>36</v>
      </c>
      <c r="C835" s="16" t="s">
        <v>245</v>
      </c>
      <c r="D835" s="16">
        <v>2006</v>
      </c>
      <c r="E835" s="16" t="s">
        <v>1443</v>
      </c>
      <c r="F835" s="16" t="s">
        <v>593</v>
      </c>
      <c r="G835" s="10">
        <v>7351.86</v>
      </c>
      <c r="H835" s="73">
        <v>8.9027089999999998</v>
      </c>
      <c r="I835" s="16">
        <v>4308794</v>
      </c>
      <c r="J835" s="71">
        <v>4.2999999999999997E-2</v>
      </c>
      <c r="K835" s="71">
        <v>1.002</v>
      </c>
      <c r="L835" s="16">
        <v>0.54289050000000005</v>
      </c>
      <c r="M835" s="16">
        <v>-0.35491200000000001</v>
      </c>
      <c r="N835" s="16">
        <v>0.55895539999999999</v>
      </c>
      <c r="O835" s="16">
        <v>-3.80232E-2</v>
      </c>
      <c r="P835" s="16">
        <v>0.4342164</v>
      </c>
      <c r="Q835" s="16">
        <v>0.61403439999999998</v>
      </c>
      <c r="R835" s="16">
        <v>0.43049999999999999</v>
      </c>
      <c r="S835" s="16">
        <v>1.38E-2</v>
      </c>
      <c r="T835" s="16">
        <v>5.0000000000000001E-3</v>
      </c>
      <c r="U835" s="16">
        <v>4.6543999999999999</v>
      </c>
      <c r="V835" s="16">
        <v>15.922000000000001</v>
      </c>
      <c r="W835" s="16">
        <v>16.628</v>
      </c>
      <c r="X835" s="16">
        <v>424.75099999999998</v>
      </c>
      <c r="Y835" s="16">
        <v>47.239600000000003</v>
      </c>
      <c r="Z835" s="16">
        <v>0.2084</v>
      </c>
      <c r="AA835" s="16">
        <v>-0.1436674</v>
      </c>
      <c r="AB835" s="16">
        <v>0.45</v>
      </c>
      <c r="AC835" s="16">
        <v>14.37</v>
      </c>
      <c r="AD835" s="16">
        <v>40.700000000000003</v>
      </c>
      <c r="AE835" s="16">
        <v>30.267700000000001</v>
      </c>
      <c r="AF835" s="16">
        <v>32.867800000000003</v>
      </c>
      <c r="AG835" s="16">
        <v>201843</v>
      </c>
      <c r="AH835" s="16">
        <v>0.2104</v>
      </c>
      <c r="AI835" s="16">
        <v>93</v>
      </c>
      <c r="AJ835" s="16">
        <v>96.4</v>
      </c>
      <c r="AK835" s="16">
        <v>0.87909999999999999</v>
      </c>
      <c r="AL835" s="16">
        <v>0.3402</v>
      </c>
      <c r="AM835" s="16">
        <v>0.10680000000000001</v>
      </c>
      <c r="AN835" s="16">
        <v>0.74690000000000001</v>
      </c>
      <c r="AO835" s="16">
        <v>0.37659999999999999</v>
      </c>
      <c r="AP835" s="16">
        <v>0.41289999999999999</v>
      </c>
      <c r="AR835" s="16">
        <f t="shared" si="55"/>
        <v>1</v>
      </c>
      <c r="AS835" s="5">
        <f t="shared" si="54"/>
        <v>-8.4651999999999505E-3</v>
      </c>
    </row>
    <row r="836" spans="1:45" x14ac:dyDescent="0.25">
      <c r="A836" s="16" t="s">
        <v>409</v>
      </c>
      <c r="B836" s="16" t="s">
        <v>36</v>
      </c>
      <c r="C836" s="16" t="s">
        <v>245</v>
      </c>
      <c r="D836" s="16">
        <v>2007</v>
      </c>
      <c r="E836" s="16" t="s">
        <v>1468</v>
      </c>
      <c r="F836" s="16" t="s">
        <v>593</v>
      </c>
      <c r="G836" s="10">
        <v>7841.93</v>
      </c>
      <c r="H836" s="73">
        <v>8.9672389999999993</v>
      </c>
      <c r="I836" s="16">
        <v>4369469</v>
      </c>
      <c r="J836" s="71">
        <v>0.01</v>
      </c>
      <c r="K836" s="71">
        <v>1.0129999999999999</v>
      </c>
      <c r="L836" s="16">
        <v>0.61109749999999996</v>
      </c>
      <c r="M836" s="16">
        <v>-0.39107979999999998</v>
      </c>
      <c r="N836" s="16">
        <v>0.61242770000000002</v>
      </c>
      <c r="O836" s="16">
        <v>5.0997599999999997E-2</v>
      </c>
      <c r="P836" s="16">
        <v>0.470246</v>
      </c>
      <c r="Q836" s="16">
        <v>0.61887029999999998</v>
      </c>
      <c r="R836" s="16">
        <v>0.36420000000000002</v>
      </c>
      <c r="S836" s="16">
        <v>1.405E-2</v>
      </c>
      <c r="T836" s="16">
        <v>4.8999999999999998E-3</v>
      </c>
      <c r="U836" s="16">
        <v>4.7336</v>
      </c>
      <c r="V836" s="16">
        <v>15.974</v>
      </c>
      <c r="W836" s="16">
        <v>16.856000000000002</v>
      </c>
      <c r="X836" s="16">
        <v>429.49900000000002</v>
      </c>
      <c r="Y836" s="16">
        <v>49.609000000000002</v>
      </c>
      <c r="Z836" s="16">
        <v>0.22589999999999999</v>
      </c>
      <c r="AA836" s="16">
        <v>-0.15920239999999999</v>
      </c>
      <c r="AB836" s="16">
        <v>0.45</v>
      </c>
      <c r="AC836" s="16">
        <v>14.37</v>
      </c>
      <c r="AD836" s="16">
        <v>41.1</v>
      </c>
      <c r="AE836" s="16">
        <v>32.189599999999999</v>
      </c>
      <c r="AF836" s="16">
        <v>33.792099999999998</v>
      </c>
      <c r="AG836" s="16">
        <v>207119</v>
      </c>
      <c r="AH836" s="16">
        <v>0.2142</v>
      </c>
      <c r="AI836" s="16">
        <v>93.3</v>
      </c>
      <c r="AJ836" s="16">
        <v>96.6</v>
      </c>
      <c r="AK836" s="16">
        <v>0.90480000000000005</v>
      </c>
      <c r="AL836" s="16">
        <v>0.40670000000000001</v>
      </c>
      <c r="AM836" s="16">
        <v>0.2084</v>
      </c>
      <c r="AN836" s="16">
        <v>0.6099</v>
      </c>
      <c r="AO836" s="16">
        <v>0.41639999999999999</v>
      </c>
      <c r="AP836" s="16">
        <v>0.32869999999999999</v>
      </c>
      <c r="AR836" s="16">
        <f t="shared" si="55"/>
        <v>1</v>
      </c>
      <c r="AS836" s="5">
        <f t="shared" ref="AS836:AS899" si="56">IF(D836=1985, 0, L836-L835)</f>
        <v>6.8206999999999907E-2</v>
      </c>
    </row>
    <row r="837" spans="1:45" x14ac:dyDescent="0.25">
      <c r="A837" s="16" t="s">
        <v>409</v>
      </c>
      <c r="B837" s="16" t="s">
        <v>36</v>
      </c>
      <c r="C837" s="16" t="s">
        <v>245</v>
      </c>
      <c r="D837" s="16">
        <v>2008</v>
      </c>
      <c r="E837" s="16" t="s">
        <v>1451</v>
      </c>
      <c r="F837" s="16" t="s">
        <v>593</v>
      </c>
      <c r="G837" s="10">
        <v>8095.31</v>
      </c>
      <c r="H837" s="73">
        <v>8.9990400000000008</v>
      </c>
      <c r="I837" s="16">
        <v>4429508</v>
      </c>
      <c r="J837" s="71">
        <v>-1.9E-2</v>
      </c>
      <c r="K837" s="71">
        <v>0.99299999999999999</v>
      </c>
      <c r="L837" s="16">
        <v>0.69103479999999995</v>
      </c>
      <c r="M837" s="16">
        <v>-0.36740479999999998</v>
      </c>
      <c r="N837" s="16">
        <v>0.66110460000000004</v>
      </c>
      <c r="O837" s="16">
        <v>0.11781179999999999</v>
      </c>
      <c r="P837" s="16">
        <v>0.49610650000000001</v>
      </c>
      <c r="Q837" s="16">
        <v>0.63069640000000005</v>
      </c>
      <c r="R837" s="16">
        <v>0.39839999999999998</v>
      </c>
      <c r="S837" s="16">
        <v>1.3650000000000001E-2</v>
      </c>
      <c r="T837" s="16">
        <v>5.5999999999999999E-3</v>
      </c>
      <c r="U837" s="16">
        <v>5.0448000000000004</v>
      </c>
      <c r="V837" s="16">
        <v>16.026</v>
      </c>
      <c r="W837" s="16">
        <v>17.084</v>
      </c>
      <c r="X837" s="16">
        <v>429.67</v>
      </c>
      <c r="Y837" s="16">
        <v>52.4313</v>
      </c>
      <c r="Z837" s="16">
        <v>0.2263</v>
      </c>
      <c r="AA837" s="16">
        <v>-0.17473749999999999</v>
      </c>
      <c r="AB837" s="16">
        <v>0.45</v>
      </c>
      <c r="AC837" s="16">
        <v>14.37</v>
      </c>
      <c r="AD837" s="16">
        <v>41.5</v>
      </c>
      <c r="AE837" s="16">
        <v>31.719100000000001</v>
      </c>
      <c r="AF837" s="16">
        <v>41.621200000000002</v>
      </c>
      <c r="AG837" s="16">
        <v>213884</v>
      </c>
      <c r="AH837" s="16">
        <v>0.2172</v>
      </c>
      <c r="AI837" s="16">
        <v>93.5</v>
      </c>
      <c r="AJ837" s="16">
        <v>96.8</v>
      </c>
      <c r="AK837" s="16">
        <v>0.93859999999999999</v>
      </c>
      <c r="AL837" s="16">
        <v>0.44390000000000002</v>
      </c>
      <c r="AM837" s="16">
        <v>0.28010000000000002</v>
      </c>
      <c r="AN837" s="16">
        <v>0.37069999999999997</v>
      </c>
      <c r="AO837" s="16">
        <v>0.46179999999999999</v>
      </c>
      <c r="AP837" s="16">
        <v>0.41449999999999998</v>
      </c>
      <c r="AR837" s="16">
        <f t="shared" ref="AR837:AR900" si="57">IF(OR(AND(I837&lt;&gt;"", I837&gt;=10000000, AQ837&lt;=32.5), AND(A837="Middle East &amp; North Africa", I837&lt;&gt;"", I837&gt;=9000000, AQ837&lt;&gt;"", AQ837&lt;=32.5)), 0, 1)</f>
        <v>1</v>
      </c>
      <c r="AS837" s="5">
        <f t="shared" si="56"/>
        <v>7.9937299999999989E-2</v>
      </c>
    </row>
    <row r="838" spans="1:45" x14ac:dyDescent="0.25">
      <c r="A838" s="16" t="s">
        <v>409</v>
      </c>
      <c r="B838" s="16" t="s">
        <v>36</v>
      </c>
      <c r="C838" s="16" t="s">
        <v>245</v>
      </c>
      <c r="D838" s="16">
        <v>2009</v>
      </c>
      <c r="E838" s="16" t="s">
        <v>1452</v>
      </c>
      <c r="F838" s="16" t="s">
        <v>593</v>
      </c>
      <c r="G838" s="10">
        <v>7911.8</v>
      </c>
      <c r="H838" s="73">
        <v>8.9761100000000003</v>
      </c>
      <c r="I838" s="16">
        <v>4488263</v>
      </c>
      <c r="J838" s="71">
        <v>-6.0000000000000001E-3</v>
      </c>
      <c r="K838" s="71">
        <v>0.98699999999999999</v>
      </c>
      <c r="L838" s="16">
        <v>0.86105339999999997</v>
      </c>
      <c r="M838" s="16">
        <v>-0.29497289999999998</v>
      </c>
      <c r="N838" s="16">
        <v>0.79286299999999998</v>
      </c>
      <c r="O838" s="16">
        <v>0.17673710000000001</v>
      </c>
      <c r="P838" s="16">
        <v>0.51349409999999995</v>
      </c>
      <c r="Q838" s="16">
        <v>0.73503450000000004</v>
      </c>
      <c r="R838" s="16">
        <v>0.54120000000000001</v>
      </c>
      <c r="S838" s="16">
        <v>1.1950000000000001E-2</v>
      </c>
      <c r="T838" s="16">
        <v>5.7000000000000002E-3</v>
      </c>
      <c r="U838" s="16">
        <v>6.2891000000000004</v>
      </c>
      <c r="V838" s="16">
        <v>16.077999999999999</v>
      </c>
      <c r="W838" s="16">
        <v>17.312000000000001</v>
      </c>
      <c r="X838" s="16">
        <v>427.483</v>
      </c>
      <c r="Y838" s="16">
        <v>54.014200000000002</v>
      </c>
      <c r="Z838" s="16">
        <v>0.23039999999999999</v>
      </c>
      <c r="AA838" s="16">
        <v>-0.2252265</v>
      </c>
      <c r="AB838" s="16">
        <v>0.45</v>
      </c>
      <c r="AC838" s="16">
        <v>14.37</v>
      </c>
      <c r="AD838" s="16">
        <v>42.8</v>
      </c>
      <c r="AE838" s="16">
        <v>32.5899</v>
      </c>
      <c r="AF838" s="16">
        <v>42.385100000000001</v>
      </c>
      <c r="AG838" s="16">
        <v>207430</v>
      </c>
      <c r="AH838" s="16">
        <v>0.22570000000000001</v>
      </c>
      <c r="AI838" s="16">
        <v>93.7</v>
      </c>
      <c r="AJ838" s="16">
        <v>97</v>
      </c>
      <c r="AK838" s="16">
        <v>0.99490000000000001</v>
      </c>
      <c r="AL838" s="16">
        <v>0.67849999999999999</v>
      </c>
      <c r="AM838" s="16">
        <v>0.3362</v>
      </c>
      <c r="AN838" s="16">
        <v>0.57189999999999996</v>
      </c>
      <c r="AO838" s="16">
        <v>0.42309999999999998</v>
      </c>
      <c r="AP838" s="16">
        <v>0.52439999999999998</v>
      </c>
      <c r="AR838" s="16">
        <f t="shared" si="57"/>
        <v>1</v>
      </c>
      <c r="AS838" s="5">
        <f t="shared" si="56"/>
        <v>0.17001860000000002</v>
      </c>
    </row>
    <row r="839" spans="1:45" x14ac:dyDescent="0.25">
      <c r="A839" s="16" t="s">
        <v>409</v>
      </c>
      <c r="B839" s="16" t="s">
        <v>36</v>
      </c>
      <c r="C839" s="16" t="s">
        <v>245</v>
      </c>
      <c r="D839" s="16">
        <v>2010</v>
      </c>
      <c r="E839" s="16" t="s">
        <v>1454</v>
      </c>
      <c r="F839" s="16" t="s">
        <v>593</v>
      </c>
      <c r="G839" s="10">
        <v>8199.42</v>
      </c>
      <c r="H839" s="73">
        <v>9.0118179999999999</v>
      </c>
      <c r="I839" s="16">
        <v>4545280</v>
      </c>
      <c r="J839" s="71">
        <v>1.6E-2</v>
      </c>
      <c r="K839" s="71">
        <v>1.0029999999999999</v>
      </c>
      <c r="L839" s="16">
        <v>0.96165100000000003</v>
      </c>
      <c r="M839" s="16">
        <v>-0.15640380000000001</v>
      </c>
      <c r="N839" s="16">
        <v>0.85875780000000002</v>
      </c>
      <c r="O839" s="16">
        <v>0.24113399999999999</v>
      </c>
      <c r="P839" s="16">
        <v>0.46457009999999999</v>
      </c>
      <c r="Q839" s="16">
        <v>0.74515759999999998</v>
      </c>
      <c r="R839" s="16">
        <v>0.48259999999999997</v>
      </c>
      <c r="S839" s="16">
        <v>5.6800000000000003E-2</v>
      </c>
      <c r="T839" s="16">
        <v>5.7999999999999996E-3</v>
      </c>
      <c r="U839" s="16">
        <v>6.8117999999999999</v>
      </c>
      <c r="V839" s="16">
        <v>16.13</v>
      </c>
      <c r="W839" s="16">
        <v>17.54</v>
      </c>
      <c r="X839" s="16">
        <v>426.86599999999999</v>
      </c>
      <c r="Y839" s="16">
        <v>57.333500000000001</v>
      </c>
      <c r="Z839" s="16">
        <v>0.22589999999999999</v>
      </c>
      <c r="AA839" s="16">
        <v>-0.22911029999999999</v>
      </c>
      <c r="AB839" s="16">
        <v>0.45</v>
      </c>
      <c r="AC839" s="16">
        <v>14.37</v>
      </c>
      <c r="AD839" s="16">
        <v>42.9</v>
      </c>
      <c r="AE839" s="16">
        <v>22.707799999999999</v>
      </c>
      <c r="AF839" s="16">
        <v>66.993200000000002</v>
      </c>
      <c r="AG839" s="16">
        <v>210834</v>
      </c>
      <c r="AH839" s="16">
        <v>0.22220000000000001</v>
      </c>
      <c r="AI839" s="16">
        <v>93.9</v>
      </c>
      <c r="AJ839" s="16">
        <v>97.2</v>
      </c>
      <c r="AK839" s="16">
        <v>1.0238</v>
      </c>
      <c r="AL839" s="16">
        <v>0.6411</v>
      </c>
      <c r="AM839" s="16">
        <v>0.3125</v>
      </c>
      <c r="AN839" s="16">
        <v>0.68269999999999997</v>
      </c>
      <c r="AO839" s="16">
        <v>0.4607</v>
      </c>
      <c r="AP839" s="16">
        <v>0.47820000000000001</v>
      </c>
      <c r="AR839" s="16">
        <f t="shared" si="57"/>
        <v>1</v>
      </c>
      <c r="AS839" s="5">
        <f t="shared" si="56"/>
        <v>0.10059760000000006</v>
      </c>
    </row>
    <row r="840" spans="1:45" x14ac:dyDescent="0.25">
      <c r="A840" s="16" t="s">
        <v>409</v>
      </c>
      <c r="B840" s="16" t="s">
        <v>36</v>
      </c>
      <c r="C840" s="16" t="s">
        <v>245</v>
      </c>
      <c r="D840" s="16">
        <v>2011</v>
      </c>
      <c r="E840" s="16" t="s">
        <v>1467</v>
      </c>
      <c r="F840" s="16" t="s">
        <v>593</v>
      </c>
      <c r="G840" s="10">
        <v>8449.9599999999991</v>
      </c>
      <c r="H840" s="73">
        <v>9.0419180000000008</v>
      </c>
      <c r="I840" s="16">
        <v>4600474</v>
      </c>
      <c r="J840" s="71">
        <v>-3.0000000000000001E-3</v>
      </c>
      <c r="K840" s="71">
        <v>1</v>
      </c>
      <c r="L840" s="16">
        <v>0.93990149999999995</v>
      </c>
      <c r="M840" s="16">
        <v>-0.26471990000000001</v>
      </c>
      <c r="N840" s="16">
        <v>0.86802400000000002</v>
      </c>
      <c r="O840" s="16">
        <v>0.26205469999999997</v>
      </c>
      <c r="P840" s="16">
        <v>0.52645030000000004</v>
      </c>
      <c r="Q840" s="16">
        <v>0.70425280000000001</v>
      </c>
      <c r="R840" s="16">
        <v>0.47399999999999998</v>
      </c>
      <c r="S840" s="16">
        <v>2.9399999999999999E-2</v>
      </c>
      <c r="T840" s="16">
        <v>5.7999999999999996E-3</v>
      </c>
      <c r="U840" s="16">
        <v>6.6158999999999999</v>
      </c>
      <c r="V840" s="16">
        <v>17.164000000000001</v>
      </c>
      <c r="W840" s="16">
        <v>17.731999999999999</v>
      </c>
      <c r="X840" s="16">
        <v>426.24900000000002</v>
      </c>
      <c r="Y840" s="16">
        <v>56.820300000000003</v>
      </c>
      <c r="Z840" s="16">
        <v>0.24229999999999999</v>
      </c>
      <c r="AA840" s="16">
        <v>-0.23299400000000001</v>
      </c>
      <c r="AB840" s="16">
        <v>0.45</v>
      </c>
      <c r="AC840" s="16">
        <v>14.37</v>
      </c>
      <c r="AD840" s="16">
        <v>43</v>
      </c>
      <c r="AE840" s="16">
        <v>21.776900000000001</v>
      </c>
      <c r="AF840" s="16">
        <v>87.660399999999996</v>
      </c>
      <c r="AG840" s="16">
        <v>213717</v>
      </c>
      <c r="AH840" s="16">
        <v>0.23960000000000001</v>
      </c>
      <c r="AI840" s="16">
        <v>94.1</v>
      </c>
      <c r="AJ840" s="16">
        <v>97.3</v>
      </c>
      <c r="AK840" s="16">
        <v>1.04</v>
      </c>
      <c r="AL840" s="16">
        <v>0.58819999999999995</v>
      </c>
      <c r="AM840" s="16">
        <v>0.34429999999999999</v>
      </c>
      <c r="AN840" s="16">
        <v>0.50349999999999995</v>
      </c>
      <c r="AO840" s="16">
        <v>0.44969999999999999</v>
      </c>
      <c r="AP840" s="16">
        <v>0.41949999999999998</v>
      </c>
      <c r="AR840" s="16">
        <f t="shared" si="57"/>
        <v>1</v>
      </c>
      <c r="AS840" s="5">
        <f t="shared" si="56"/>
        <v>-2.1749500000000088E-2</v>
      </c>
    </row>
    <row r="841" spans="1:45" x14ac:dyDescent="0.25">
      <c r="A841" s="16" t="s">
        <v>409</v>
      </c>
      <c r="B841" s="16" t="s">
        <v>36</v>
      </c>
      <c r="C841" s="16" t="s">
        <v>245</v>
      </c>
      <c r="D841" s="16">
        <v>2012</v>
      </c>
      <c r="E841" s="16" t="s">
        <v>1445</v>
      </c>
      <c r="F841" s="16" t="s">
        <v>593</v>
      </c>
      <c r="G841" s="10">
        <v>8753.23</v>
      </c>
      <c r="H841" s="73">
        <v>9.077178</v>
      </c>
      <c r="I841" s="16">
        <v>4654122</v>
      </c>
      <c r="J841" s="71">
        <v>-6.0000000000000001E-3</v>
      </c>
      <c r="K841" s="71">
        <v>0.99399999999999999</v>
      </c>
      <c r="L841" s="16">
        <v>1.0699650000000001</v>
      </c>
      <c r="M841" s="16">
        <v>-0.2144075</v>
      </c>
      <c r="N841" s="16">
        <v>0.92387680000000005</v>
      </c>
      <c r="O841" s="16">
        <v>0.29971809999999999</v>
      </c>
      <c r="P841" s="16">
        <v>0.58845190000000003</v>
      </c>
      <c r="Q841" s="16">
        <v>0.7908984</v>
      </c>
      <c r="R841" s="16">
        <v>0.57050000000000001</v>
      </c>
      <c r="S841" s="16">
        <v>2.7300000000000001E-2</v>
      </c>
      <c r="T841" s="16">
        <v>6.4000000000000003E-3</v>
      </c>
      <c r="U841" s="16">
        <v>6.8630000000000004</v>
      </c>
      <c r="V841" s="16">
        <v>18.198</v>
      </c>
      <c r="W841" s="16">
        <v>17.923999999999999</v>
      </c>
      <c r="X841" s="16">
        <v>425.63299999999998</v>
      </c>
      <c r="Y841" s="16">
        <v>58.134599999999999</v>
      </c>
      <c r="Z841" s="16">
        <v>0.24660000000000001</v>
      </c>
      <c r="AA841" s="16">
        <v>-0.2368778</v>
      </c>
      <c r="AB841" s="16">
        <v>0.45</v>
      </c>
      <c r="AC841" s="16">
        <v>14.37</v>
      </c>
      <c r="AD841" s="16">
        <v>43.1</v>
      </c>
      <c r="AE841" s="16">
        <v>20.708200000000001</v>
      </c>
      <c r="AF841" s="16">
        <v>111.92</v>
      </c>
      <c r="AG841" s="16">
        <v>218601</v>
      </c>
      <c r="AH841" s="16">
        <v>0.23139999999999999</v>
      </c>
      <c r="AI841" s="16">
        <v>94.3</v>
      </c>
      <c r="AJ841" s="16">
        <v>97.5</v>
      </c>
      <c r="AK841" s="16">
        <v>1.0726</v>
      </c>
      <c r="AL841" s="16">
        <v>0.59199999999999997</v>
      </c>
      <c r="AM841" s="16">
        <v>0.49919999999999998</v>
      </c>
      <c r="AN841" s="16">
        <v>0.62649999999999995</v>
      </c>
      <c r="AO841" s="16">
        <v>0.57579999999999998</v>
      </c>
      <c r="AP841" s="16">
        <v>0.47699999999999998</v>
      </c>
      <c r="AR841" s="16">
        <f t="shared" si="57"/>
        <v>1</v>
      </c>
      <c r="AS841" s="5">
        <f t="shared" si="56"/>
        <v>0.13006350000000011</v>
      </c>
    </row>
    <row r="842" spans="1:45" x14ac:dyDescent="0.25">
      <c r="A842" s="16" t="s">
        <v>409</v>
      </c>
      <c r="B842" s="16" t="s">
        <v>36</v>
      </c>
      <c r="C842" s="16" t="s">
        <v>245</v>
      </c>
      <c r="D842" s="16">
        <v>2013</v>
      </c>
      <c r="E842" s="16" t="s">
        <v>1444</v>
      </c>
      <c r="F842" s="16" t="s">
        <v>593</v>
      </c>
      <c r="G842" s="10">
        <v>8852.4</v>
      </c>
      <c r="H842" s="73">
        <v>9.0884440000000009</v>
      </c>
      <c r="I842" s="16">
        <v>4706401</v>
      </c>
      <c r="J842" s="71">
        <v>1.4999999999999999E-2</v>
      </c>
      <c r="K842" s="71">
        <v>1.01</v>
      </c>
      <c r="L842" s="16">
        <v>1.179532</v>
      </c>
      <c r="M842" s="16">
        <v>-0.22705919999999999</v>
      </c>
      <c r="N842" s="16">
        <v>0.94273899999999999</v>
      </c>
      <c r="O842" s="16">
        <v>0.42488629999999999</v>
      </c>
      <c r="P842" s="16">
        <v>0.68377860000000001</v>
      </c>
      <c r="Q842" s="16">
        <v>0.8008866</v>
      </c>
      <c r="R842" s="16">
        <v>0.56140000000000001</v>
      </c>
      <c r="S842" s="16">
        <v>2.6499999999999999E-2</v>
      </c>
      <c r="T842" s="16">
        <v>5.8999999999999999E-3</v>
      </c>
      <c r="U842" s="16">
        <v>6.9200999999999997</v>
      </c>
      <c r="V842" s="16">
        <v>19.231999999999999</v>
      </c>
      <c r="W842" s="16">
        <v>18.116</v>
      </c>
      <c r="X842" s="16">
        <v>422.35</v>
      </c>
      <c r="Y842" s="16">
        <v>60.490699999999997</v>
      </c>
      <c r="Z842" s="16">
        <v>0.2843</v>
      </c>
      <c r="AA842" s="16">
        <v>-0.24852920000000001</v>
      </c>
      <c r="AB842" s="16">
        <v>0.45</v>
      </c>
      <c r="AC842" s="16">
        <v>14.37</v>
      </c>
      <c r="AD842" s="16">
        <v>43.4</v>
      </c>
      <c r="AE842" s="16">
        <v>19.877400000000002</v>
      </c>
      <c r="AF842" s="16">
        <v>145.97200000000001</v>
      </c>
      <c r="AG842" s="16">
        <v>217468</v>
      </c>
      <c r="AH842" s="16">
        <v>0.2344</v>
      </c>
      <c r="AI842" s="16">
        <v>94.5</v>
      </c>
      <c r="AJ842" s="16">
        <v>97.6</v>
      </c>
      <c r="AK842" s="16">
        <v>1.0607</v>
      </c>
      <c r="AL842" s="16">
        <v>0.60119999999999996</v>
      </c>
      <c r="AM842" s="16">
        <v>0.48099999999999998</v>
      </c>
      <c r="AN842" s="16">
        <v>0.66279999999999994</v>
      </c>
      <c r="AO842" s="16">
        <v>0.58709999999999996</v>
      </c>
      <c r="AP842" s="16">
        <v>0.51080000000000003</v>
      </c>
      <c r="AR842" s="16">
        <f t="shared" si="57"/>
        <v>1</v>
      </c>
      <c r="AS842" s="5">
        <f t="shared" si="56"/>
        <v>0.10956699999999997</v>
      </c>
    </row>
    <row r="843" spans="1:45" x14ac:dyDescent="0.25">
      <c r="A843" s="16" t="s">
        <v>409</v>
      </c>
      <c r="B843" s="16" t="s">
        <v>36</v>
      </c>
      <c r="C843" s="16" t="s">
        <v>245</v>
      </c>
      <c r="D843" s="16">
        <v>2014</v>
      </c>
      <c r="E843" s="16" t="s">
        <v>1458</v>
      </c>
      <c r="F843" s="16" t="s">
        <v>593</v>
      </c>
      <c r="G843" s="10">
        <v>9077.42</v>
      </c>
      <c r="H843" s="73">
        <v>9.1135439999999992</v>
      </c>
      <c r="I843" s="16">
        <v>4757575</v>
      </c>
      <c r="J843" s="71">
        <v>-0.01</v>
      </c>
      <c r="K843" s="71">
        <v>0.999</v>
      </c>
      <c r="L843" s="16">
        <v>1.208683</v>
      </c>
      <c r="M843" s="16">
        <v>-0.2367341</v>
      </c>
      <c r="N843" s="16">
        <v>0.96521880000000004</v>
      </c>
      <c r="O843" s="16">
        <v>0.50863049999999999</v>
      </c>
      <c r="P843" s="16">
        <v>0.65229780000000004</v>
      </c>
      <c r="Q843" s="16">
        <v>0.79909940000000002</v>
      </c>
      <c r="R843" s="16">
        <v>0.55069999999999997</v>
      </c>
      <c r="S843" s="16">
        <v>2.4500000000000001E-2</v>
      </c>
      <c r="T843" s="16">
        <v>6.3E-3</v>
      </c>
      <c r="U843" s="16">
        <v>7.0115999999999996</v>
      </c>
      <c r="V843" s="16">
        <v>20.265999999999998</v>
      </c>
      <c r="W843" s="16">
        <v>18.308</v>
      </c>
      <c r="X843" s="16">
        <v>419.06599999999997</v>
      </c>
      <c r="Y843" s="16">
        <v>62.874200000000002</v>
      </c>
      <c r="Z843" s="16">
        <v>0.30149999999999999</v>
      </c>
      <c r="AA843" s="16">
        <v>-0.24930579999999999</v>
      </c>
      <c r="AB843" s="16">
        <v>0.45</v>
      </c>
      <c r="AC843" s="16">
        <v>14.37</v>
      </c>
      <c r="AD843" s="16">
        <v>43.42</v>
      </c>
      <c r="AE843" s="16">
        <v>17.846499999999999</v>
      </c>
      <c r="AF843" s="16">
        <v>142.178</v>
      </c>
      <c r="AG843" s="16">
        <v>224745</v>
      </c>
      <c r="AH843" s="16">
        <v>0.2374</v>
      </c>
      <c r="AI843" s="16">
        <v>94.5</v>
      </c>
      <c r="AJ843" s="16">
        <v>97.7</v>
      </c>
      <c r="AK843" s="16">
        <v>1.1334</v>
      </c>
      <c r="AL843" s="16">
        <v>0.73009999999999997</v>
      </c>
      <c r="AM843" s="16">
        <v>0.39829999999999999</v>
      </c>
      <c r="AN843" s="16">
        <v>0.58609999999999995</v>
      </c>
      <c r="AO843" s="16">
        <v>0.5292</v>
      </c>
      <c r="AP843" s="16">
        <v>0.51400000000000001</v>
      </c>
      <c r="AR843" s="16">
        <f t="shared" si="57"/>
        <v>1</v>
      </c>
      <c r="AS843" s="5">
        <f t="shared" si="56"/>
        <v>2.9150999999999927E-2</v>
      </c>
    </row>
    <row r="844" spans="1:45" x14ac:dyDescent="0.25">
      <c r="A844" s="16" t="s">
        <v>409</v>
      </c>
      <c r="B844" s="16" t="s">
        <v>176</v>
      </c>
      <c r="C844" s="16" t="s">
        <v>248</v>
      </c>
      <c r="D844" s="16">
        <v>1985</v>
      </c>
      <c r="E844" s="16" t="s">
        <v>1530</v>
      </c>
      <c r="F844" s="16" t="s">
        <v>593</v>
      </c>
      <c r="G844" s="10">
        <v>4480.2700000000004</v>
      </c>
      <c r="H844" s="73">
        <v>8.4074380000000009</v>
      </c>
      <c r="I844" s="16" t="s">
        <v>6700</v>
      </c>
      <c r="J844" s="71">
        <v>0</v>
      </c>
      <c r="K844" s="71">
        <v>1</v>
      </c>
      <c r="L844" s="16">
        <v>-0.82493810000000001</v>
      </c>
      <c r="M844" s="16">
        <v>-0.41160720000000001</v>
      </c>
      <c r="N844" s="16">
        <v>-4.86445E-2</v>
      </c>
      <c r="O844" s="16">
        <v>-0.47477819999999998</v>
      </c>
      <c r="P844" s="16">
        <v>-0.24894820000000001</v>
      </c>
      <c r="Q844" s="16">
        <v>-0.67522079999999995</v>
      </c>
      <c r="R844" s="16">
        <v>0.50139999999999996</v>
      </c>
      <c r="S844" s="16">
        <v>8.9999999999999998E-4</v>
      </c>
      <c r="T844" s="16">
        <v>0</v>
      </c>
      <c r="U844" s="16">
        <v>5.7114000000000003</v>
      </c>
      <c r="V844" s="16">
        <v>17.55</v>
      </c>
      <c r="W844" s="16">
        <v>4.34</v>
      </c>
      <c r="X844" s="16">
        <v>422.69600000000003</v>
      </c>
      <c r="Y844" s="16">
        <v>26.422799999999999</v>
      </c>
      <c r="Z844" s="16">
        <v>0.21060000000000001</v>
      </c>
      <c r="AA844" s="16">
        <v>-0.16559399999999999</v>
      </c>
      <c r="AB844" s="16">
        <v>0.36</v>
      </c>
      <c r="AC844" s="16">
        <v>16.670000000000002</v>
      </c>
      <c r="AD844" s="16">
        <v>40.840000000000003</v>
      </c>
      <c r="AE844" s="16">
        <v>2.6602000000000001</v>
      </c>
      <c r="AF844" s="16">
        <v>0</v>
      </c>
      <c r="AG844" s="16">
        <v>120986</v>
      </c>
      <c r="AH844" s="16">
        <v>0.2379</v>
      </c>
      <c r="AI844" s="16">
        <v>79.229699999999994</v>
      </c>
      <c r="AJ844" s="16">
        <v>86.612399999999994</v>
      </c>
      <c r="AK844" s="16">
        <v>-1.7101</v>
      </c>
      <c r="AL844" s="16">
        <v>0.77010000000000001</v>
      </c>
      <c r="AM844" s="16">
        <v>-0.74339999999999995</v>
      </c>
      <c r="AN844" s="16">
        <v>-0.1993</v>
      </c>
      <c r="AO844" s="16">
        <v>-1.1899</v>
      </c>
      <c r="AP844" s="16">
        <v>-1.3511</v>
      </c>
      <c r="AQ844" s="16">
        <v>1.3245</v>
      </c>
      <c r="AR844" s="16">
        <f t="shared" si="57"/>
        <v>1</v>
      </c>
      <c r="AS844" s="5">
        <f t="shared" si="56"/>
        <v>0</v>
      </c>
    </row>
    <row r="845" spans="1:45" x14ac:dyDescent="0.25">
      <c r="A845" s="16" t="s">
        <v>409</v>
      </c>
      <c r="B845" s="16" t="s">
        <v>176</v>
      </c>
      <c r="C845" s="16" t="s">
        <v>248</v>
      </c>
      <c r="D845" s="16">
        <v>1986</v>
      </c>
      <c r="E845" s="16" t="s">
        <v>1535</v>
      </c>
      <c r="F845" s="16" t="s">
        <v>593</v>
      </c>
      <c r="G845" s="10">
        <v>4447.01</v>
      </c>
      <c r="H845" s="73">
        <v>8.3999869999999994</v>
      </c>
      <c r="I845" s="16" t="s">
        <v>6700</v>
      </c>
      <c r="J845" s="71">
        <v>0</v>
      </c>
      <c r="K845" s="71">
        <v>1</v>
      </c>
      <c r="L845" s="16">
        <v>-0.78517959999999998</v>
      </c>
      <c r="M845" s="16">
        <v>-0.40612809999999999</v>
      </c>
      <c r="N845" s="16">
        <v>1.46876E-2</v>
      </c>
      <c r="O845" s="16">
        <v>-0.47464250000000002</v>
      </c>
      <c r="P845" s="16">
        <v>-0.23526739999999999</v>
      </c>
      <c r="Q845" s="16">
        <v>-0.66869999999999996</v>
      </c>
      <c r="R845" s="16">
        <v>0.50049999999999994</v>
      </c>
      <c r="S845" s="16">
        <v>1E-3</v>
      </c>
      <c r="T845" s="16">
        <v>5.9999999999999995E-4</v>
      </c>
      <c r="U845" s="16">
        <v>5.9432</v>
      </c>
      <c r="V845" s="16">
        <v>18.600000000000001</v>
      </c>
      <c r="W845" s="16">
        <v>4.5579999999999998</v>
      </c>
      <c r="X845" s="16">
        <v>423.20499999999998</v>
      </c>
      <c r="Y845" s="16">
        <v>27.503599999999999</v>
      </c>
      <c r="Z845" s="16">
        <v>0.1973</v>
      </c>
      <c r="AA845" s="16">
        <v>-0.17064289999999999</v>
      </c>
      <c r="AB845" s="16">
        <v>0.36</v>
      </c>
      <c r="AC845" s="16">
        <v>16.670000000000002</v>
      </c>
      <c r="AD845" s="16">
        <v>40.97</v>
      </c>
      <c r="AE845" s="16">
        <v>2.8260999999999998</v>
      </c>
      <c r="AF845" s="16">
        <v>0</v>
      </c>
      <c r="AG845" s="16">
        <v>129583</v>
      </c>
      <c r="AH845" s="16">
        <v>0.23980000000000001</v>
      </c>
      <c r="AI845" s="16">
        <v>79.722800000000007</v>
      </c>
      <c r="AJ845" s="16">
        <v>86.886799999999994</v>
      </c>
      <c r="AK845" s="16">
        <v>-1.7062999999999999</v>
      </c>
      <c r="AL845" s="16">
        <v>0.74950000000000006</v>
      </c>
      <c r="AM845" s="16">
        <v>-0.72550000000000003</v>
      </c>
      <c r="AN845" s="16">
        <v>-0.17549999999999999</v>
      </c>
      <c r="AO845" s="16">
        <v>-1.2024999999999999</v>
      </c>
      <c r="AP845" s="16">
        <v>-1.3250999999999999</v>
      </c>
      <c r="AQ845" s="16">
        <v>1.3245</v>
      </c>
      <c r="AR845" s="16">
        <f t="shared" si="57"/>
        <v>1</v>
      </c>
      <c r="AS845" s="5">
        <f t="shared" si="56"/>
        <v>3.975850000000003E-2</v>
      </c>
    </row>
    <row r="846" spans="1:45" x14ac:dyDescent="0.25">
      <c r="A846" s="16" t="s">
        <v>409</v>
      </c>
      <c r="B846" s="16" t="s">
        <v>176</v>
      </c>
      <c r="C846" s="16" t="s">
        <v>248</v>
      </c>
      <c r="D846" s="16">
        <v>1987</v>
      </c>
      <c r="E846" s="16" t="s">
        <v>1558</v>
      </c>
      <c r="F846" s="16" t="s">
        <v>593</v>
      </c>
      <c r="G846" s="10">
        <v>4297.3</v>
      </c>
      <c r="H846" s="73">
        <v>8.3657409999999999</v>
      </c>
      <c r="I846" s="16" t="s">
        <v>6700</v>
      </c>
      <c r="J846" s="71">
        <v>0</v>
      </c>
      <c r="K846" s="71">
        <v>1</v>
      </c>
      <c r="L846" s="16">
        <v>-0.74455119999999997</v>
      </c>
      <c r="M846" s="16">
        <v>-0.40487630000000002</v>
      </c>
      <c r="N846" s="16">
        <v>7.2722300000000004E-2</v>
      </c>
      <c r="O846" s="16">
        <v>-0.46847100000000003</v>
      </c>
      <c r="P846" s="16">
        <v>-0.2167705</v>
      </c>
      <c r="Q846" s="16">
        <v>-0.66214439999999997</v>
      </c>
      <c r="R846" s="16">
        <v>0.49969999999999998</v>
      </c>
      <c r="S846" s="16">
        <v>1.1999999999999999E-3</v>
      </c>
      <c r="T846" s="16">
        <v>6.9999999999999999E-4</v>
      </c>
      <c r="U846" s="16">
        <v>6.1749999999999998</v>
      </c>
      <c r="V846" s="16">
        <v>19.649999999999999</v>
      </c>
      <c r="W846" s="16">
        <v>4.7759999999999998</v>
      </c>
      <c r="X846" s="16">
        <v>422.88299999999998</v>
      </c>
      <c r="Y846" s="16">
        <v>28.584399999999999</v>
      </c>
      <c r="Z846" s="16">
        <v>0.18729999999999999</v>
      </c>
      <c r="AA846" s="16">
        <v>-0.1753034</v>
      </c>
      <c r="AB846" s="16">
        <v>0.36</v>
      </c>
      <c r="AC846" s="16">
        <v>16.670000000000002</v>
      </c>
      <c r="AD846" s="16">
        <v>41.09</v>
      </c>
      <c r="AE846" s="16">
        <v>3.601</v>
      </c>
      <c r="AF846" s="16">
        <v>0</v>
      </c>
      <c r="AG846" s="16">
        <v>132366</v>
      </c>
      <c r="AH846" s="16">
        <v>0.24160000000000001</v>
      </c>
      <c r="AI846" s="16">
        <v>80.215800000000002</v>
      </c>
      <c r="AJ846" s="16">
        <v>87.161299999999997</v>
      </c>
      <c r="AK846" s="16">
        <v>-1.7023999999999999</v>
      </c>
      <c r="AL846" s="16">
        <v>0.72899999999999998</v>
      </c>
      <c r="AM846" s="16">
        <v>-0.70760000000000001</v>
      </c>
      <c r="AN846" s="16">
        <v>-0.1517</v>
      </c>
      <c r="AO846" s="16">
        <v>-1.2151000000000001</v>
      </c>
      <c r="AP846" s="16">
        <v>-1.2990999999999999</v>
      </c>
      <c r="AQ846" s="16">
        <v>1.3245</v>
      </c>
      <c r="AR846" s="16">
        <f t="shared" si="57"/>
        <v>1</v>
      </c>
      <c r="AS846" s="5">
        <f t="shared" si="56"/>
        <v>4.0628400000000009E-2</v>
      </c>
    </row>
    <row r="847" spans="1:45" x14ac:dyDescent="0.25">
      <c r="A847" s="16" t="s">
        <v>409</v>
      </c>
      <c r="B847" s="16" t="s">
        <v>176</v>
      </c>
      <c r="C847" s="16" t="s">
        <v>248</v>
      </c>
      <c r="D847" s="16">
        <v>1988</v>
      </c>
      <c r="E847" s="16" t="s">
        <v>1544</v>
      </c>
      <c r="F847" s="16" t="s">
        <v>593</v>
      </c>
      <c r="G847" s="10">
        <v>4409.3100000000004</v>
      </c>
      <c r="H847" s="73">
        <v>8.3914740000000005</v>
      </c>
      <c r="I847" s="16" t="s">
        <v>6700</v>
      </c>
      <c r="J847" s="71">
        <v>0</v>
      </c>
      <c r="K847" s="71">
        <v>1</v>
      </c>
      <c r="L847" s="16">
        <v>-0.71689049999999999</v>
      </c>
      <c r="M847" s="16">
        <v>-0.40586670000000002</v>
      </c>
      <c r="N847" s="16">
        <v>0.13146440000000001</v>
      </c>
      <c r="O847" s="16">
        <v>-0.47880410000000001</v>
      </c>
      <c r="P847" s="16">
        <v>-0.2082627</v>
      </c>
      <c r="Q847" s="16">
        <v>-0.65562609999999999</v>
      </c>
      <c r="R847" s="16">
        <v>0.49890000000000001</v>
      </c>
      <c r="S847" s="16">
        <v>1.2999999999999999E-3</v>
      </c>
      <c r="T847" s="16">
        <v>5.9999999999999995E-4</v>
      </c>
      <c r="U847" s="16">
        <v>6.4067999999999996</v>
      </c>
      <c r="V847" s="16">
        <v>20.7</v>
      </c>
      <c r="W847" s="16">
        <v>4.9939999999999998</v>
      </c>
      <c r="X847" s="16">
        <v>422.67200000000003</v>
      </c>
      <c r="Y847" s="16">
        <v>29.665099999999999</v>
      </c>
      <c r="Z847" s="16">
        <v>0.16839999999999999</v>
      </c>
      <c r="AA847" s="16">
        <v>-0.18035229999999999</v>
      </c>
      <c r="AB847" s="16">
        <v>0.36</v>
      </c>
      <c r="AC847" s="16">
        <v>16.670000000000002</v>
      </c>
      <c r="AD847" s="16">
        <v>41.22</v>
      </c>
      <c r="AE847" s="16">
        <v>3.3982999999999999</v>
      </c>
      <c r="AF847" s="16">
        <v>0</v>
      </c>
      <c r="AG847" s="16">
        <v>140109</v>
      </c>
      <c r="AH847" s="16">
        <v>0.24349999999999999</v>
      </c>
      <c r="AI847" s="16">
        <v>80.708799999999997</v>
      </c>
      <c r="AJ847" s="16">
        <v>87.435699999999997</v>
      </c>
      <c r="AK847" s="16">
        <v>-1.6986000000000001</v>
      </c>
      <c r="AL847" s="16">
        <v>0.70840000000000003</v>
      </c>
      <c r="AM847" s="16">
        <v>-0.68979999999999997</v>
      </c>
      <c r="AN847" s="16">
        <v>-0.1278</v>
      </c>
      <c r="AO847" s="16">
        <v>-1.2277</v>
      </c>
      <c r="AP847" s="16">
        <v>-1.2730999999999999</v>
      </c>
      <c r="AQ847" s="16">
        <v>1.3245</v>
      </c>
      <c r="AR847" s="16">
        <f t="shared" si="57"/>
        <v>1</v>
      </c>
      <c r="AS847" s="5">
        <f t="shared" si="56"/>
        <v>2.7660699999999983E-2</v>
      </c>
    </row>
    <row r="848" spans="1:45" x14ac:dyDescent="0.25">
      <c r="A848" s="16" t="s">
        <v>409</v>
      </c>
      <c r="B848" s="16" t="s">
        <v>176</v>
      </c>
      <c r="C848" s="16" t="s">
        <v>248</v>
      </c>
      <c r="D848" s="16">
        <v>1989</v>
      </c>
      <c r="E848" s="16" t="s">
        <v>1545</v>
      </c>
      <c r="F848" s="16" t="s">
        <v>593</v>
      </c>
      <c r="G848" s="10">
        <v>4394.0200000000004</v>
      </c>
      <c r="H848" s="73">
        <v>8.3879999999999999</v>
      </c>
      <c r="I848" s="16" t="s">
        <v>6700</v>
      </c>
      <c r="J848" s="71">
        <v>0</v>
      </c>
      <c r="K848" s="71">
        <v>1</v>
      </c>
      <c r="L848" s="16">
        <v>-0.67931680000000005</v>
      </c>
      <c r="M848" s="16">
        <v>-0.40275080000000002</v>
      </c>
      <c r="N848" s="16">
        <v>0.1898493</v>
      </c>
      <c r="O848" s="16">
        <v>-0.46609089999999997</v>
      </c>
      <c r="P848" s="16">
        <v>-0.2049039</v>
      </c>
      <c r="Q848" s="16">
        <v>-0.64905230000000003</v>
      </c>
      <c r="R848" s="16">
        <v>0.49809999999999999</v>
      </c>
      <c r="S848" s="16">
        <v>1.5E-3</v>
      </c>
      <c r="T848" s="16">
        <v>8.9999999999999998E-4</v>
      </c>
      <c r="U848" s="16">
        <v>6.6386000000000003</v>
      </c>
      <c r="V848" s="16">
        <v>21.75</v>
      </c>
      <c r="W848" s="16">
        <v>5.2119999999999997</v>
      </c>
      <c r="X848" s="16">
        <v>422.40499999999997</v>
      </c>
      <c r="Y848" s="16">
        <v>30.745899999999999</v>
      </c>
      <c r="Z848" s="16">
        <v>0.16189999999999999</v>
      </c>
      <c r="AA848" s="16">
        <v>-0.18501280000000001</v>
      </c>
      <c r="AB848" s="16">
        <v>0.36</v>
      </c>
      <c r="AC848" s="16">
        <v>16.670000000000002</v>
      </c>
      <c r="AD848" s="16">
        <v>41.34</v>
      </c>
      <c r="AE848" s="16">
        <v>2.8952</v>
      </c>
      <c r="AF848" s="16">
        <v>0</v>
      </c>
      <c r="AG848" s="16">
        <v>145326</v>
      </c>
      <c r="AH848" s="16">
        <v>0.24540000000000001</v>
      </c>
      <c r="AI848" s="16">
        <v>81.201800000000006</v>
      </c>
      <c r="AJ848" s="16">
        <v>87.710099999999997</v>
      </c>
      <c r="AK848" s="16">
        <v>-1.6947000000000001</v>
      </c>
      <c r="AL848" s="16">
        <v>0.68789999999999996</v>
      </c>
      <c r="AM848" s="16">
        <v>-0.67190000000000005</v>
      </c>
      <c r="AN848" s="16">
        <v>-0.104</v>
      </c>
      <c r="AO848" s="16">
        <v>-1.2403</v>
      </c>
      <c r="AP848" s="16">
        <v>-1.2470000000000001</v>
      </c>
      <c r="AQ848" s="16">
        <v>1.3245</v>
      </c>
      <c r="AR848" s="16">
        <f t="shared" si="57"/>
        <v>1</v>
      </c>
      <c r="AS848" s="5">
        <f t="shared" si="56"/>
        <v>3.7573699999999932E-2</v>
      </c>
    </row>
    <row r="849" spans="1:45" x14ac:dyDescent="0.25">
      <c r="A849" s="16" t="s">
        <v>409</v>
      </c>
      <c r="B849" s="16" t="s">
        <v>176</v>
      </c>
      <c r="C849" s="16" t="s">
        <v>248</v>
      </c>
      <c r="D849" s="16">
        <v>1990</v>
      </c>
      <c r="E849" s="16" t="s">
        <v>1541</v>
      </c>
      <c r="F849" s="16" t="s">
        <v>593</v>
      </c>
      <c r="G849" s="10">
        <v>4225.9399999999996</v>
      </c>
      <c r="H849" s="73">
        <v>8.3489979999999999</v>
      </c>
      <c r="I849" s="16" t="s">
        <v>6700</v>
      </c>
      <c r="J849" s="71">
        <v>0</v>
      </c>
      <c r="K849" s="71">
        <v>1</v>
      </c>
      <c r="L849" s="16">
        <v>-0.6424668</v>
      </c>
      <c r="M849" s="16">
        <v>-0.40571360000000001</v>
      </c>
      <c r="N849" s="16">
        <v>0.25199959999999999</v>
      </c>
      <c r="O849" s="16">
        <v>-0.44875999999999999</v>
      </c>
      <c r="P849" s="16">
        <v>-0.2055881</v>
      </c>
      <c r="Q849" s="16">
        <v>-0.64253150000000003</v>
      </c>
      <c r="R849" s="16">
        <v>0.49719999999999998</v>
      </c>
      <c r="S849" s="16">
        <v>5.9999999999999995E-4</v>
      </c>
      <c r="T849" s="16">
        <v>1E-3</v>
      </c>
      <c r="U849" s="16">
        <v>6.8704000000000001</v>
      </c>
      <c r="V849" s="16">
        <v>22.8</v>
      </c>
      <c r="W849" s="16">
        <v>5.43</v>
      </c>
      <c r="X849" s="16">
        <v>422.72800000000001</v>
      </c>
      <c r="Y849" s="16">
        <v>31.826699999999999</v>
      </c>
      <c r="Z849" s="16">
        <v>0.1578</v>
      </c>
      <c r="AA849" s="16">
        <v>-0.1900618</v>
      </c>
      <c r="AB849" s="16">
        <v>0.36</v>
      </c>
      <c r="AC849" s="16">
        <v>16.670000000000002</v>
      </c>
      <c r="AD849" s="16">
        <v>41.47</v>
      </c>
      <c r="AE849" s="16">
        <v>3.1757</v>
      </c>
      <c r="AF849" s="16">
        <v>0</v>
      </c>
      <c r="AG849" s="16">
        <v>141976</v>
      </c>
      <c r="AH849" s="16">
        <v>0.22785</v>
      </c>
      <c r="AI849" s="16">
        <v>81.5</v>
      </c>
      <c r="AJ849" s="16">
        <v>87.984499999999997</v>
      </c>
      <c r="AK849" s="16">
        <v>-1.6909000000000001</v>
      </c>
      <c r="AL849" s="16">
        <v>0.6673</v>
      </c>
      <c r="AM849" s="16">
        <v>-0.65400000000000003</v>
      </c>
      <c r="AN849" s="16">
        <v>-8.0199999999999994E-2</v>
      </c>
      <c r="AO849" s="16">
        <v>-1.2528999999999999</v>
      </c>
      <c r="AP849" s="16">
        <v>-1.2210000000000001</v>
      </c>
      <c r="AQ849" s="16">
        <v>1.3245</v>
      </c>
      <c r="AR849" s="16">
        <f t="shared" si="57"/>
        <v>1</v>
      </c>
      <c r="AS849" s="5">
        <f t="shared" si="56"/>
        <v>3.6850000000000049E-2</v>
      </c>
    </row>
    <row r="850" spans="1:45" x14ac:dyDescent="0.25">
      <c r="A850" s="16" t="s">
        <v>409</v>
      </c>
      <c r="B850" s="16" t="s">
        <v>176</v>
      </c>
      <c r="C850" s="16" t="s">
        <v>248</v>
      </c>
      <c r="D850" s="16">
        <v>1991</v>
      </c>
      <c r="E850" s="16" t="s">
        <v>1548</v>
      </c>
      <c r="F850" s="16" t="s">
        <v>593</v>
      </c>
      <c r="G850" s="10">
        <v>3745.23</v>
      </c>
      <c r="H850" s="73">
        <v>8.2282379999999993</v>
      </c>
      <c r="I850" s="16" t="s">
        <v>6700</v>
      </c>
      <c r="J850" s="71">
        <v>0</v>
      </c>
      <c r="K850" s="71">
        <v>1</v>
      </c>
      <c r="L850" s="16">
        <v>-0.6052573</v>
      </c>
      <c r="M850" s="16">
        <v>-0.4074604</v>
      </c>
      <c r="N850" s="16">
        <v>0.31617109999999998</v>
      </c>
      <c r="O850" s="16">
        <v>-0.4321218</v>
      </c>
      <c r="P850" s="16">
        <v>-0.2079018</v>
      </c>
      <c r="Q850" s="16">
        <v>-0.63597590000000004</v>
      </c>
      <c r="R850" s="16">
        <v>0.49640000000000001</v>
      </c>
      <c r="S850" s="16">
        <v>5.0000000000000001E-4</v>
      </c>
      <c r="T850" s="16">
        <v>8.9999999999999998E-4</v>
      </c>
      <c r="U850" s="16">
        <v>7.1449999999999996</v>
      </c>
      <c r="V850" s="16">
        <v>23.684000000000001</v>
      </c>
      <c r="W850" s="16">
        <v>5.6319999999999997</v>
      </c>
      <c r="X850" s="16">
        <v>423.37400000000002</v>
      </c>
      <c r="Y850" s="16">
        <v>32.907499999999999</v>
      </c>
      <c r="Z850" s="16">
        <v>0.15340000000000001</v>
      </c>
      <c r="AA850" s="16">
        <v>-0.19472229999999999</v>
      </c>
      <c r="AB850" s="16">
        <v>0.36</v>
      </c>
      <c r="AC850" s="16">
        <v>16.670000000000002</v>
      </c>
      <c r="AD850" s="16">
        <v>41.59</v>
      </c>
      <c r="AE850" s="16">
        <v>3.1732999999999998</v>
      </c>
      <c r="AF850" s="16">
        <v>0</v>
      </c>
      <c r="AG850" s="16">
        <v>124215</v>
      </c>
      <c r="AH850" s="16">
        <v>0.22875000000000001</v>
      </c>
      <c r="AI850" s="16">
        <v>82</v>
      </c>
      <c r="AJ850" s="16">
        <v>88.258899999999997</v>
      </c>
      <c r="AK850" s="16">
        <v>-1.6870000000000001</v>
      </c>
      <c r="AL850" s="16">
        <v>0.64680000000000004</v>
      </c>
      <c r="AM850" s="16">
        <v>-0.6361</v>
      </c>
      <c r="AN850" s="16">
        <v>-5.6399999999999999E-2</v>
      </c>
      <c r="AO850" s="16">
        <v>-1.2655000000000001</v>
      </c>
      <c r="AP850" s="16">
        <v>-1.1950000000000001</v>
      </c>
      <c r="AQ850" s="16">
        <v>1.3245</v>
      </c>
      <c r="AR850" s="16">
        <f t="shared" si="57"/>
        <v>1</v>
      </c>
      <c r="AS850" s="5">
        <f t="shared" si="56"/>
        <v>3.7209500000000006E-2</v>
      </c>
    </row>
    <row r="851" spans="1:45" x14ac:dyDescent="0.25">
      <c r="A851" s="16" t="s">
        <v>409</v>
      </c>
      <c r="B851" s="16" t="s">
        <v>176</v>
      </c>
      <c r="C851" s="16" t="s">
        <v>248</v>
      </c>
      <c r="D851" s="16">
        <v>1992</v>
      </c>
      <c r="E851" s="16" t="s">
        <v>1531</v>
      </c>
      <c r="F851" s="16" t="s">
        <v>593</v>
      </c>
      <c r="G851" s="10">
        <v>3289.98</v>
      </c>
      <c r="H851" s="73">
        <v>8.0986379999999993</v>
      </c>
      <c r="I851" s="16" t="s">
        <v>6700</v>
      </c>
      <c r="J851" s="71">
        <v>0</v>
      </c>
      <c r="K851" s="71">
        <v>1</v>
      </c>
      <c r="L851" s="16">
        <v>-0.57101489999999999</v>
      </c>
      <c r="M851" s="16">
        <v>-0.40547909999999998</v>
      </c>
      <c r="N851" s="16">
        <v>0.37217349999999999</v>
      </c>
      <c r="O851" s="16">
        <v>-0.4181552</v>
      </c>
      <c r="P851" s="16">
        <v>-0.2095794</v>
      </c>
      <c r="Q851" s="16">
        <v>-0.62943729999999998</v>
      </c>
      <c r="R851" s="16">
        <v>0.49559999999999998</v>
      </c>
      <c r="S851" s="16">
        <v>4.0000000000000002E-4</v>
      </c>
      <c r="T851" s="16">
        <v>1.1999999999999999E-3</v>
      </c>
      <c r="U851" s="16">
        <v>7.3339999999999996</v>
      </c>
      <c r="V851" s="16">
        <v>24.568000000000001</v>
      </c>
      <c r="W851" s="16">
        <v>5.8339999999999996</v>
      </c>
      <c r="X851" s="16">
        <v>424.15</v>
      </c>
      <c r="Y851" s="16">
        <v>33.988300000000002</v>
      </c>
      <c r="Z851" s="16">
        <v>0.14749999999999999</v>
      </c>
      <c r="AA851" s="16">
        <v>-0.19977120000000001</v>
      </c>
      <c r="AB851" s="16">
        <v>0.36</v>
      </c>
      <c r="AC851" s="16">
        <v>16.670000000000002</v>
      </c>
      <c r="AD851" s="16">
        <v>41.72</v>
      </c>
      <c r="AE851" s="16">
        <v>3.1320999999999999</v>
      </c>
      <c r="AF851" s="16">
        <v>2.2000000000000001E-3</v>
      </c>
      <c r="AG851" s="16">
        <v>107472</v>
      </c>
      <c r="AH851" s="16">
        <v>0.22944999999999999</v>
      </c>
      <c r="AI851" s="16">
        <v>82.6</v>
      </c>
      <c r="AJ851" s="16">
        <v>88.5334</v>
      </c>
      <c r="AK851" s="16">
        <v>-1.6831</v>
      </c>
      <c r="AL851" s="16">
        <v>0.62619999999999998</v>
      </c>
      <c r="AM851" s="16">
        <v>-0.61819999999999997</v>
      </c>
      <c r="AN851" s="16">
        <v>-3.2599999999999997E-2</v>
      </c>
      <c r="AO851" s="16">
        <v>-1.2781</v>
      </c>
      <c r="AP851" s="16">
        <v>-1.169</v>
      </c>
      <c r="AQ851" s="16">
        <v>1.3245</v>
      </c>
      <c r="AR851" s="16">
        <f t="shared" si="57"/>
        <v>1</v>
      </c>
      <c r="AS851" s="5">
        <f t="shared" si="56"/>
        <v>3.4242400000000006E-2</v>
      </c>
    </row>
    <row r="852" spans="1:45" x14ac:dyDescent="0.25">
      <c r="A852" s="16" t="s">
        <v>409</v>
      </c>
      <c r="B852" s="16" t="s">
        <v>176</v>
      </c>
      <c r="C852" s="16" t="s">
        <v>248</v>
      </c>
      <c r="D852" s="16">
        <v>1993</v>
      </c>
      <c r="E852" s="16" t="s">
        <v>1540</v>
      </c>
      <c r="F852" s="16" t="s">
        <v>593</v>
      </c>
      <c r="G852" s="10">
        <v>2784.73</v>
      </c>
      <c r="H852" s="73">
        <v>7.9319050000000004</v>
      </c>
      <c r="I852" s="16" t="s">
        <v>6700</v>
      </c>
      <c r="J852" s="71">
        <v>0</v>
      </c>
      <c r="K852" s="71">
        <v>1</v>
      </c>
      <c r="L852" s="16">
        <v>-0.53910290000000005</v>
      </c>
      <c r="M852" s="16">
        <v>-0.40821249999999998</v>
      </c>
      <c r="N852" s="16">
        <v>0.37353500000000001</v>
      </c>
      <c r="O852" s="16">
        <v>-0.35890290000000002</v>
      </c>
      <c r="P852" s="16">
        <v>-0.20474780000000001</v>
      </c>
      <c r="Q852" s="16">
        <v>-0.62289950000000005</v>
      </c>
      <c r="R852" s="16">
        <v>0.49469999999999997</v>
      </c>
      <c r="S852" s="16">
        <v>2.9999999999999997E-4</v>
      </c>
      <c r="T852" s="16">
        <v>1E-3</v>
      </c>
      <c r="U852" s="16">
        <v>7.0747999999999998</v>
      </c>
      <c r="V852" s="16">
        <v>25.452000000000002</v>
      </c>
      <c r="W852" s="16">
        <v>6.0359999999999996</v>
      </c>
      <c r="X852" s="16">
        <v>423.74799999999999</v>
      </c>
      <c r="Y852" s="16">
        <v>35.069099999999999</v>
      </c>
      <c r="Z852" s="16">
        <v>0.16589999999999999</v>
      </c>
      <c r="AA852" s="16">
        <v>-0.20443169999999999</v>
      </c>
      <c r="AB852" s="16">
        <v>0.36</v>
      </c>
      <c r="AC852" s="16">
        <v>16.670000000000002</v>
      </c>
      <c r="AD852" s="16">
        <v>41.84</v>
      </c>
      <c r="AE852" s="16">
        <v>3.2250000000000001</v>
      </c>
      <c r="AF852" s="16">
        <v>4.5999999999999999E-3</v>
      </c>
      <c r="AG852" s="16">
        <v>101893</v>
      </c>
      <c r="AH852" s="16">
        <v>0.22964999999999999</v>
      </c>
      <c r="AI852" s="16">
        <v>83.1</v>
      </c>
      <c r="AJ852" s="16">
        <v>88.8078</v>
      </c>
      <c r="AK852" s="16">
        <v>-1.6793</v>
      </c>
      <c r="AL852" s="16">
        <v>0.60570000000000002</v>
      </c>
      <c r="AM852" s="16">
        <v>-0.60029999999999994</v>
      </c>
      <c r="AN852" s="16">
        <v>-8.8000000000000005E-3</v>
      </c>
      <c r="AO852" s="16">
        <v>-1.2907</v>
      </c>
      <c r="AP852" s="16">
        <v>-1.143</v>
      </c>
      <c r="AQ852" s="16">
        <v>1.3245</v>
      </c>
      <c r="AR852" s="16">
        <f t="shared" si="57"/>
        <v>1</v>
      </c>
      <c r="AS852" s="5">
        <f t="shared" si="56"/>
        <v>3.191199999999994E-2</v>
      </c>
    </row>
    <row r="853" spans="1:45" x14ac:dyDescent="0.25">
      <c r="A853" s="16" t="s">
        <v>409</v>
      </c>
      <c r="B853" s="16" t="s">
        <v>176</v>
      </c>
      <c r="C853" s="16" t="s">
        <v>248</v>
      </c>
      <c r="D853" s="16">
        <v>1994</v>
      </c>
      <c r="E853" s="16" t="s">
        <v>1557</v>
      </c>
      <c r="F853" s="16" t="s">
        <v>593</v>
      </c>
      <c r="G853" s="10">
        <v>2790.1</v>
      </c>
      <c r="H853" s="73">
        <v>7.9338319999999998</v>
      </c>
      <c r="I853" s="16" t="s">
        <v>6700</v>
      </c>
      <c r="J853" s="71">
        <v>0</v>
      </c>
      <c r="K853" s="71">
        <v>1</v>
      </c>
      <c r="L853" s="16">
        <v>-0.53535619999999995</v>
      </c>
      <c r="M853" s="16">
        <v>-0.39450740000000001</v>
      </c>
      <c r="N853" s="16">
        <v>0.25694129999999998</v>
      </c>
      <c r="O853" s="16">
        <v>-0.27354089999999998</v>
      </c>
      <c r="P853" s="16">
        <v>-0.18905849999999999</v>
      </c>
      <c r="Q853" s="16">
        <v>-0.61632569999999998</v>
      </c>
      <c r="R853" s="16">
        <v>0.49390000000000001</v>
      </c>
      <c r="S853" s="16">
        <v>3.3E-3</v>
      </c>
      <c r="T853" s="16">
        <v>1.2999999999999999E-3</v>
      </c>
      <c r="U853" s="16">
        <v>5.6195000000000004</v>
      </c>
      <c r="V853" s="16">
        <v>26.335999999999999</v>
      </c>
      <c r="W853" s="16">
        <v>6.2380000000000004</v>
      </c>
      <c r="X853" s="16">
        <v>424.57400000000001</v>
      </c>
      <c r="Y853" s="16">
        <v>36.149799999999999</v>
      </c>
      <c r="Z853" s="16">
        <v>0.19819999999999999</v>
      </c>
      <c r="AA853" s="16">
        <v>-0.20948059999999999</v>
      </c>
      <c r="AB853" s="16">
        <v>0.36</v>
      </c>
      <c r="AC853" s="16">
        <v>16.670000000000002</v>
      </c>
      <c r="AD853" s="16">
        <v>41.97</v>
      </c>
      <c r="AE853" s="16">
        <v>3.2124000000000001</v>
      </c>
      <c r="AF853" s="16">
        <v>1.06E-2</v>
      </c>
      <c r="AG853" s="16">
        <v>110242</v>
      </c>
      <c r="AH853" s="16">
        <v>0.23135</v>
      </c>
      <c r="AI853" s="16">
        <v>83.6</v>
      </c>
      <c r="AJ853" s="16">
        <v>89.5</v>
      </c>
      <c r="AK853" s="16">
        <v>-1.6754</v>
      </c>
      <c r="AL853" s="16">
        <v>0.58520000000000005</v>
      </c>
      <c r="AM853" s="16">
        <v>-0.58240000000000003</v>
      </c>
      <c r="AN853" s="16">
        <v>1.4999999999999999E-2</v>
      </c>
      <c r="AO853" s="16">
        <v>-1.3032999999999999</v>
      </c>
      <c r="AP853" s="16">
        <v>-1.1169</v>
      </c>
      <c r="AQ853" s="16">
        <v>1.3245</v>
      </c>
      <c r="AR853" s="16">
        <f t="shared" si="57"/>
        <v>1</v>
      </c>
      <c r="AS853" s="5">
        <f t="shared" si="56"/>
        <v>3.7467000000001027E-3</v>
      </c>
    </row>
    <row r="854" spans="1:45" x14ac:dyDescent="0.25">
      <c r="A854" s="16" t="s">
        <v>409</v>
      </c>
      <c r="B854" s="16" t="s">
        <v>176</v>
      </c>
      <c r="C854" s="16" t="s">
        <v>248</v>
      </c>
      <c r="D854" s="16">
        <v>1995</v>
      </c>
      <c r="E854" s="16" t="s">
        <v>1539</v>
      </c>
      <c r="F854" s="16" t="s">
        <v>593</v>
      </c>
      <c r="G854" s="10">
        <v>2844.12</v>
      </c>
      <c r="H854" s="73">
        <v>7.9530089999999998</v>
      </c>
      <c r="I854" s="16" t="s">
        <v>6700</v>
      </c>
      <c r="J854" s="71">
        <v>0</v>
      </c>
      <c r="K854" s="71">
        <v>1</v>
      </c>
      <c r="L854" s="16">
        <v>-0.39505580000000001</v>
      </c>
      <c r="M854" s="16">
        <v>-0.39421450000000002</v>
      </c>
      <c r="N854" s="16">
        <v>0.54899450000000005</v>
      </c>
      <c r="O854" s="16">
        <v>-0.2653432</v>
      </c>
      <c r="P854" s="16">
        <v>-0.1810234</v>
      </c>
      <c r="Q854" s="16">
        <v>-0.6098074</v>
      </c>
      <c r="R854" s="16">
        <v>0.49309999999999998</v>
      </c>
      <c r="S854" s="16">
        <v>3.0000000000000001E-3</v>
      </c>
      <c r="T854" s="16">
        <v>1.5E-3</v>
      </c>
      <c r="U854" s="16">
        <v>8.0294000000000008</v>
      </c>
      <c r="V854" s="16">
        <v>27.22</v>
      </c>
      <c r="W854" s="16">
        <v>6.44</v>
      </c>
      <c r="X854" s="16">
        <v>425.74200000000002</v>
      </c>
      <c r="Y854" s="16">
        <v>37.230600000000003</v>
      </c>
      <c r="Z854" s="16">
        <v>0.18779999999999999</v>
      </c>
      <c r="AA854" s="16">
        <v>-0.22229699999999999</v>
      </c>
      <c r="AB854" s="16">
        <v>0.36</v>
      </c>
      <c r="AC854" s="16">
        <v>16.670000000000002</v>
      </c>
      <c r="AD854" s="16">
        <v>42.3</v>
      </c>
      <c r="AE854" s="16">
        <v>3.2305000000000001</v>
      </c>
      <c r="AF854" s="16">
        <v>1.77E-2</v>
      </c>
      <c r="AG854" s="16">
        <v>114239</v>
      </c>
      <c r="AH854" s="16">
        <v>0.23415</v>
      </c>
      <c r="AI854" s="16">
        <v>84.1</v>
      </c>
      <c r="AJ854" s="16">
        <v>89.6</v>
      </c>
      <c r="AK854" s="16">
        <v>-1.6716</v>
      </c>
      <c r="AL854" s="16">
        <v>0.56459999999999999</v>
      </c>
      <c r="AM854" s="16">
        <v>-0.56459999999999999</v>
      </c>
      <c r="AN854" s="16">
        <v>3.8899999999999997E-2</v>
      </c>
      <c r="AO854" s="16">
        <v>-1.3159000000000001</v>
      </c>
      <c r="AP854" s="16">
        <v>-1.0909</v>
      </c>
      <c r="AQ854" s="16">
        <v>1.3245</v>
      </c>
      <c r="AR854" s="16">
        <f t="shared" si="57"/>
        <v>1</v>
      </c>
      <c r="AS854" s="5">
        <f t="shared" si="56"/>
        <v>0.14030039999999994</v>
      </c>
    </row>
    <row r="855" spans="1:45" x14ac:dyDescent="0.25">
      <c r="A855" s="16" t="s">
        <v>409</v>
      </c>
      <c r="B855" s="16" t="s">
        <v>176</v>
      </c>
      <c r="C855" s="16" t="s">
        <v>248</v>
      </c>
      <c r="D855" s="16">
        <v>1996</v>
      </c>
      <c r="E855" s="16" t="s">
        <v>1550</v>
      </c>
      <c r="F855" s="16" t="s">
        <v>593</v>
      </c>
      <c r="G855" s="10">
        <v>3051.68</v>
      </c>
      <c r="H855" s="73">
        <v>8.0234489999999994</v>
      </c>
      <c r="I855" s="16" t="s">
        <v>6700</v>
      </c>
      <c r="J855" s="71">
        <v>0</v>
      </c>
      <c r="K855" s="71">
        <v>1</v>
      </c>
      <c r="L855" s="16">
        <v>-0.3945844</v>
      </c>
      <c r="M855" s="16">
        <v>-0.47151080000000001</v>
      </c>
      <c r="N855" s="16">
        <v>0.59487749999999995</v>
      </c>
      <c r="O855" s="16">
        <v>-0.26378489999999999</v>
      </c>
      <c r="P855" s="16">
        <v>-0.17198279999999999</v>
      </c>
      <c r="Q855" s="16">
        <v>-0.58980220000000005</v>
      </c>
      <c r="R855" s="16">
        <v>0.34739999999999999</v>
      </c>
      <c r="S855" s="16">
        <v>2.5999999999999999E-3</v>
      </c>
      <c r="T855" s="16">
        <v>1.9E-3</v>
      </c>
      <c r="U855" s="16">
        <v>8.2612000000000005</v>
      </c>
      <c r="V855" s="16">
        <v>27.974</v>
      </c>
      <c r="W855" s="16">
        <v>6.5880000000000001</v>
      </c>
      <c r="X855" s="16">
        <v>425.17399999999998</v>
      </c>
      <c r="Y855" s="16">
        <v>38.311399999999999</v>
      </c>
      <c r="Z855" s="16">
        <v>0.17829999999999999</v>
      </c>
      <c r="AA855" s="16">
        <v>-0.21064569999999999</v>
      </c>
      <c r="AB855" s="16">
        <v>0.36</v>
      </c>
      <c r="AC855" s="16">
        <v>16.670000000000002</v>
      </c>
      <c r="AD855" s="16">
        <v>42</v>
      </c>
      <c r="AE855" s="16">
        <v>3.2435</v>
      </c>
      <c r="AF855" s="16">
        <v>2.2100000000000002E-2</v>
      </c>
      <c r="AG855" s="16">
        <v>120817</v>
      </c>
      <c r="AH855" s="16">
        <v>0.2364</v>
      </c>
      <c r="AI855" s="16">
        <v>84.6</v>
      </c>
      <c r="AJ855" s="16">
        <v>89.7</v>
      </c>
      <c r="AK855" s="16">
        <v>-1.3903000000000001</v>
      </c>
      <c r="AL855" s="16">
        <v>0.45669999999999999</v>
      </c>
      <c r="AM855" s="16">
        <v>-0.89419999999999999</v>
      </c>
      <c r="AN855" s="16">
        <v>0.161</v>
      </c>
      <c r="AO855" s="16">
        <v>-1.2336</v>
      </c>
      <c r="AP855" s="16">
        <v>-1.0138</v>
      </c>
      <c r="AQ855" s="16">
        <v>1.3245</v>
      </c>
      <c r="AR855" s="16">
        <f t="shared" si="57"/>
        <v>1</v>
      </c>
      <c r="AS855" s="5">
        <f t="shared" si="56"/>
        <v>4.714000000000107E-4</v>
      </c>
    </row>
    <row r="856" spans="1:45" x14ac:dyDescent="0.25">
      <c r="A856" s="16" t="s">
        <v>409</v>
      </c>
      <c r="B856" s="16" t="s">
        <v>176</v>
      </c>
      <c r="C856" s="16" t="s">
        <v>248</v>
      </c>
      <c r="D856" s="16">
        <v>1997</v>
      </c>
      <c r="E856" s="16" t="s">
        <v>1547</v>
      </c>
      <c r="F856" s="16" t="s">
        <v>593</v>
      </c>
      <c r="G856" s="10">
        <v>3121.54</v>
      </c>
      <c r="H856" s="73">
        <v>8.0460820000000002</v>
      </c>
      <c r="I856" s="16" t="s">
        <v>6700</v>
      </c>
      <c r="J856" s="71">
        <v>0</v>
      </c>
      <c r="K856" s="71">
        <v>1</v>
      </c>
      <c r="L856" s="16">
        <v>-0.33327059999999997</v>
      </c>
      <c r="M856" s="16">
        <v>-0.44409349999999997</v>
      </c>
      <c r="N856" s="16">
        <v>0.64754480000000003</v>
      </c>
      <c r="O856" s="16">
        <v>-0.23187279999999999</v>
      </c>
      <c r="P856" s="16">
        <v>-0.1569595</v>
      </c>
      <c r="Q856" s="16">
        <v>-0.57985699999999996</v>
      </c>
      <c r="R856" s="16">
        <v>0.4017</v>
      </c>
      <c r="S856" s="16">
        <v>3.0000000000000001E-3</v>
      </c>
      <c r="T856" s="16">
        <v>1.5E-3</v>
      </c>
      <c r="U856" s="16">
        <v>8.4930000000000003</v>
      </c>
      <c r="V856" s="16">
        <v>28.728000000000002</v>
      </c>
      <c r="W856" s="16">
        <v>6.7359999999999998</v>
      </c>
      <c r="X856" s="16">
        <v>425.67</v>
      </c>
      <c r="Y856" s="16">
        <v>39.392200000000003</v>
      </c>
      <c r="Z856" s="16">
        <v>0.18079999999999999</v>
      </c>
      <c r="AA856" s="16">
        <v>-0.22229699999999999</v>
      </c>
      <c r="AB856" s="16">
        <v>0.36</v>
      </c>
      <c r="AC856" s="16">
        <v>16.670000000000002</v>
      </c>
      <c r="AD856" s="16">
        <v>42.3</v>
      </c>
      <c r="AE856" s="16">
        <v>3.3635000000000002</v>
      </c>
      <c r="AF856" s="16">
        <v>2.7199999999999998E-2</v>
      </c>
      <c r="AG856" s="16">
        <v>128595</v>
      </c>
      <c r="AH856" s="16">
        <v>0.24629999999999999</v>
      </c>
      <c r="AI856" s="16">
        <v>85.2</v>
      </c>
      <c r="AJ856" s="16">
        <v>89.8</v>
      </c>
      <c r="AK856" s="16">
        <v>-1.492</v>
      </c>
      <c r="AL856" s="16">
        <v>0.50090000000000001</v>
      </c>
      <c r="AM856" s="16">
        <v>-0.65639999999999998</v>
      </c>
      <c r="AN856" s="16">
        <v>4.4200000000000003E-2</v>
      </c>
      <c r="AO856" s="16">
        <v>-1.3157000000000001</v>
      </c>
      <c r="AP856" s="16">
        <v>-0.95520000000000005</v>
      </c>
      <c r="AQ856" s="16">
        <v>1.3245</v>
      </c>
      <c r="AR856" s="16">
        <f t="shared" si="57"/>
        <v>1</v>
      </c>
      <c r="AS856" s="5">
        <f t="shared" si="56"/>
        <v>6.1313800000000029E-2</v>
      </c>
    </row>
    <row r="857" spans="1:45" x14ac:dyDescent="0.25">
      <c r="A857" s="16" t="s">
        <v>409</v>
      </c>
      <c r="B857" s="16" t="s">
        <v>176</v>
      </c>
      <c r="C857" s="16" t="s">
        <v>248</v>
      </c>
      <c r="D857" s="16">
        <v>1998</v>
      </c>
      <c r="E857" s="16" t="s">
        <v>1554</v>
      </c>
      <c r="F857" s="16" t="s">
        <v>593</v>
      </c>
      <c r="G857" s="10">
        <v>3112.35</v>
      </c>
      <c r="H857" s="73">
        <v>8.0431319999999999</v>
      </c>
      <c r="I857" s="16" t="s">
        <v>6700</v>
      </c>
      <c r="J857" s="71">
        <v>0</v>
      </c>
      <c r="K857" s="71">
        <v>1</v>
      </c>
      <c r="L857" s="16">
        <v>-0.37597779999999997</v>
      </c>
      <c r="M857" s="16">
        <v>-0.38495839999999998</v>
      </c>
      <c r="N857" s="16">
        <v>0.43268630000000002</v>
      </c>
      <c r="O857" s="16">
        <v>-0.18553120000000001</v>
      </c>
      <c r="P857" s="16">
        <v>-0.15368000000000001</v>
      </c>
      <c r="Q857" s="16">
        <v>-0.56994619999999996</v>
      </c>
      <c r="R857" s="16">
        <v>0.50119999999999998</v>
      </c>
      <c r="S857" s="16">
        <v>2.8E-3</v>
      </c>
      <c r="T857" s="16">
        <v>2.0999999999999999E-3</v>
      </c>
      <c r="U857" s="16">
        <v>6.2087000000000003</v>
      </c>
      <c r="V857" s="16">
        <v>29.481999999999999</v>
      </c>
      <c r="W857" s="16">
        <v>6.8840000000000003</v>
      </c>
      <c r="X857" s="16">
        <v>425.70600000000002</v>
      </c>
      <c r="Y857" s="16">
        <v>40.472999999999999</v>
      </c>
      <c r="Z857" s="16">
        <v>0.18890000000000001</v>
      </c>
      <c r="AA857" s="16">
        <v>-0.2455997</v>
      </c>
      <c r="AB857" s="16">
        <v>0.36</v>
      </c>
      <c r="AC857" s="16">
        <v>16.670000000000002</v>
      </c>
      <c r="AD857" s="16">
        <v>42.9</v>
      </c>
      <c r="AE857" s="16">
        <v>3.5036999999999998</v>
      </c>
      <c r="AF857" s="16">
        <v>3.6700000000000003E-2</v>
      </c>
      <c r="AG857" s="16">
        <v>128130</v>
      </c>
      <c r="AH857" s="16">
        <v>0.2397</v>
      </c>
      <c r="AI857" s="16">
        <v>85.7</v>
      </c>
      <c r="AJ857" s="16">
        <v>89.9</v>
      </c>
      <c r="AK857" s="16">
        <v>-1.5938000000000001</v>
      </c>
      <c r="AL857" s="16">
        <v>0.54520000000000002</v>
      </c>
      <c r="AM857" s="16">
        <v>-0.41849999999999998</v>
      </c>
      <c r="AN857" s="16">
        <v>-7.2700000000000001E-2</v>
      </c>
      <c r="AO857" s="16">
        <v>-1.3978999999999999</v>
      </c>
      <c r="AP857" s="16">
        <v>-0.89670000000000005</v>
      </c>
      <c r="AQ857" s="16">
        <v>1.3245</v>
      </c>
      <c r="AR857" s="16">
        <f t="shared" si="57"/>
        <v>1</v>
      </c>
      <c r="AS857" s="5">
        <f t="shared" si="56"/>
        <v>-4.2707200000000001E-2</v>
      </c>
    </row>
    <row r="858" spans="1:45" x14ac:dyDescent="0.25">
      <c r="A858" s="16" t="s">
        <v>409</v>
      </c>
      <c r="B858" s="16" t="s">
        <v>176</v>
      </c>
      <c r="C858" s="16" t="s">
        <v>248</v>
      </c>
      <c r="D858" s="16">
        <v>1999</v>
      </c>
      <c r="E858" s="16" t="s">
        <v>1532</v>
      </c>
      <c r="F858" s="16" t="s">
        <v>593</v>
      </c>
      <c r="G858" s="10">
        <v>3291.3</v>
      </c>
      <c r="H858" s="73">
        <v>8.0990389999999994</v>
      </c>
      <c r="I858" s="16" t="s">
        <v>6700</v>
      </c>
      <c r="J858" s="71">
        <v>0</v>
      </c>
      <c r="K858" s="71">
        <v>1</v>
      </c>
      <c r="L858" s="16">
        <v>-0.30683139999999998</v>
      </c>
      <c r="M858" s="16">
        <v>-0.39780759999999998</v>
      </c>
      <c r="N858" s="16">
        <v>0.52067300000000005</v>
      </c>
      <c r="O858" s="16">
        <v>-0.1511768</v>
      </c>
      <c r="P858" s="16">
        <v>-0.14329349999999999</v>
      </c>
      <c r="Q858" s="16">
        <v>-0.53532279999999999</v>
      </c>
      <c r="R858" s="16">
        <v>0.45829999999999999</v>
      </c>
      <c r="S858" s="16">
        <v>5.1000000000000004E-3</v>
      </c>
      <c r="T858" s="16">
        <v>2.3E-3</v>
      </c>
      <c r="U858" s="16">
        <v>6.7550999999999997</v>
      </c>
      <c r="V858" s="16">
        <v>30.236000000000001</v>
      </c>
      <c r="W858" s="16">
        <v>7.032</v>
      </c>
      <c r="X858" s="16">
        <v>426.55200000000002</v>
      </c>
      <c r="Y858" s="16">
        <v>41.553800000000003</v>
      </c>
      <c r="Z858" s="16">
        <v>0.192</v>
      </c>
      <c r="AA858" s="16">
        <v>-0.26113459999999999</v>
      </c>
      <c r="AB858" s="16">
        <v>0.36</v>
      </c>
      <c r="AC858" s="16">
        <v>16.670000000000002</v>
      </c>
      <c r="AD858" s="16">
        <v>43.3</v>
      </c>
      <c r="AE858" s="16">
        <v>3.9072</v>
      </c>
      <c r="AF858" s="16">
        <v>4.6300000000000001E-2</v>
      </c>
      <c r="AG858" s="16">
        <v>130788</v>
      </c>
      <c r="AH858" s="16">
        <v>0.2331</v>
      </c>
      <c r="AI858" s="16">
        <v>86.2</v>
      </c>
      <c r="AJ858" s="16">
        <v>90.2</v>
      </c>
      <c r="AK858" s="16">
        <v>-1.6137999999999999</v>
      </c>
      <c r="AL858" s="16">
        <v>0.52880000000000005</v>
      </c>
      <c r="AM858" s="16">
        <v>-0.32640000000000002</v>
      </c>
      <c r="AN858" s="16">
        <v>3.78E-2</v>
      </c>
      <c r="AO858" s="16">
        <v>-1.3387</v>
      </c>
      <c r="AP858" s="16">
        <v>-0.91590000000000005</v>
      </c>
      <c r="AQ858" s="16">
        <v>1.3245</v>
      </c>
      <c r="AR858" s="16">
        <f t="shared" si="57"/>
        <v>1</v>
      </c>
      <c r="AS858" s="5">
        <f t="shared" si="56"/>
        <v>6.9146399999999997E-2</v>
      </c>
    </row>
    <row r="859" spans="1:45" x14ac:dyDescent="0.25">
      <c r="A859" s="16" t="s">
        <v>409</v>
      </c>
      <c r="B859" s="16" t="s">
        <v>176</v>
      </c>
      <c r="C859" s="16" t="s">
        <v>248</v>
      </c>
      <c r="D859" s="16">
        <v>2000</v>
      </c>
      <c r="E859" s="16" t="s">
        <v>1546</v>
      </c>
      <c r="F859" s="16" t="s">
        <v>593</v>
      </c>
      <c r="G859" s="10">
        <v>3473.24</v>
      </c>
      <c r="H859" s="73">
        <v>8.152844</v>
      </c>
      <c r="I859" s="16">
        <v>11150736</v>
      </c>
      <c r="J859" s="71">
        <v>0</v>
      </c>
      <c r="K859" s="71">
        <v>1</v>
      </c>
      <c r="L859" s="16">
        <v>-0.1770012</v>
      </c>
      <c r="M859" s="16">
        <v>-0.33123940000000002</v>
      </c>
      <c r="N859" s="16">
        <v>0.64694830000000003</v>
      </c>
      <c r="O859" s="16">
        <v>-0.11780930000000001</v>
      </c>
      <c r="P859" s="16">
        <v>-0.11196440000000001</v>
      </c>
      <c r="Q859" s="16">
        <v>-0.50068360000000001</v>
      </c>
      <c r="R859" s="16">
        <v>0.47870000000000001</v>
      </c>
      <c r="S859" s="16">
        <v>3.0000000000000001E-3</v>
      </c>
      <c r="T859" s="16">
        <v>9.1000000000000004E-3</v>
      </c>
      <c r="U859" s="16">
        <v>7.7049000000000003</v>
      </c>
      <c r="V859" s="16">
        <v>30.99</v>
      </c>
      <c r="W859" s="16">
        <v>7.18</v>
      </c>
      <c r="X859" s="16">
        <v>426.75099999999998</v>
      </c>
      <c r="Y859" s="16">
        <v>42.634500000000003</v>
      </c>
      <c r="Z859" s="16">
        <v>0.19739999999999999</v>
      </c>
      <c r="AA859" s="16">
        <v>-0.26113459999999999</v>
      </c>
      <c r="AB859" s="16">
        <v>0.36</v>
      </c>
      <c r="AC859" s="16">
        <v>16.670000000000002</v>
      </c>
      <c r="AD859" s="16">
        <v>43.3</v>
      </c>
      <c r="AE859" s="16">
        <v>4.3867000000000003</v>
      </c>
      <c r="AF859" s="16">
        <v>5.8700000000000002E-2</v>
      </c>
      <c r="AG859" s="16">
        <v>135219</v>
      </c>
      <c r="AH859" s="16">
        <v>0.26819999999999999</v>
      </c>
      <c r="AI859" s="16">
        <v>86.7</v>
      </c>
      <c r="AJ859" s="16">
        <v>90.6</v>
      </c>
      <c r="AK859" s="16">
        <v>-1.6338999999999999</v>
      </c>
      <c r="AL859" s="16">
        <v>0.51239999999999997</v>
      </c>
      <c r="AM859" s="16">
        <v>-0.23419999999999999</v>
      </c>
      <c r="AN859" s="16">
        <v>0.1484</v>
      </c>
      <c r="AO859" s="16">
        <v>-1.2796000000000001</v>
      </c>
      <c r="AP859" s="16">
        <v>-0.93500000000000005</v>
      </c>
      <c r="AQ859" s="16">
        <v>1.3245</v>
      </c>
      <c r="AR859" s="16">
        <f t="shared" si="57"/>
        <v>0</v>
      </c>
      <c r="AS859" s="5">
        <f t="shared" si="56"/>
        <v>0.12983019999999998</v>
      </c>
    </row>
    <row r="860" spans="1:45" x14ac:dyDescent="0.25">
      <c r="A860" s="16" t="s">
        <v>409</v>
      </c>
      <c r="B860" s="16" t="s">
        <v>176</v>
      </c>
      <c r="C860" s="16" t="s">
        <v>248</v>
      </c>
      <c r="D860" s="16">
        <v>2001</v>
      </c>
      <c r="E860" s="16" t="s">
        <v>1553</v>
      </c>
      <c r="F860" s="16" t="s">
        <v>593</v>
      </c>
      <c r="G860" s="10">
        <v>3572.4</v>
      </c>
      <c r="H860" s="73">
        <v>8.1809919999999998</v>
      </c>
      <c r="I860" s="16">
        <v>11186542</v>
      </c>
      <c r="J860" s="71">
        <v>0</v>
      </c>
      <c r="K860" s="71">
        <v>1</v>
      </c>
      <c r="L860" s="16">
        <v>-0.1113509</v>
      </c>
      <c r="M860" s="16">
        <v>-0.28135949999999998</v>
      </c>
      <c r="N860" s="16">
        <v>0.72069340000000004</v>
      </c>
      <c r="O860" s="16">
        <v>-7.7213199999999996E-2</v>
      </c>
      <c r="P860" s="16">
        <v>-9.5335900000000001E-2</v>
      </c>
      <c r="Q860" s="16">
        <v>-0.53627599999999997</v>
      </c>
      <c r="R860" s="16">
        <v>0.56530000000000002</v>
      </c>
      <c r="S860" s="16">
        <v>3.2000000000000002E-3</v>
      </c>
      <c r="T860" s="16">
        <v>9.2999999999999992E-3</v>
      </c>
      <c r="U860" s="16">
        <v>8.3579000000000008</v>
      </c>
      <c r="V860" s="16">
        <v>31.321999999999999</v>
      </c>
      <c r="W860" s="16">
        <v>7.1219999999999999</v>
      </c>
      <c r="X860" s="16">
        <v>426.976</v>
      </c>
      <c r="Y860" s="16">
        <v>43.715299999999999</v>
      </c>
      <c r="Z860" s="16">
        <v>0.2102</v>
      </c>
      <c r="AA860" s="16">
        <v>-0.24171580000000001</v>
      </c>
      <c r="AB860" s="16">
        <v>0.36</v>
      </c>
      <c r="AC860" s="16">
        <v>16.670000000000002</v>
      </c>
      <c r="AD860" s="16">
        <v>42.8</v>
      </c>
      <c r="AE860" s="16">
        <v>5.14</v>
      </c>
      <c r="AF860" s="16">
        <v>7.6799999999999993E-2</v>
      </c>
      <c r="AG860" s="16">
        <v>137193</v>
      </c>
      <c r="AH860" s="16">
        <v>0.26640000000000003</v>
      </c>
      <c r="AI860" s="16">
        <v>87.2</v>
      </c>
      <c r="AJ860" s="16">
        <v>90.9</v>
      </c>
      <c r="AK860" s="16">
        <v>-1.6479999999999999</v>
      </c>
      <c r="AL860" s="16">
        <v>0.51239999999999997</v>
      </c>
      <c r="AM860" s="16">
        <v>-0.34420000000000001</v>
      </c>
      <c r="AN860" s="16">
        <v>0.16619999999999999</v>
      </c>
      <c r="AO860" s="16">
        <v>-1.2985</v>
      </c>
      <c r="AP860" s="16">
        <v>-1.0046999999999999</v>
      </c>
      <c r="AQ860" s="16">
        <v>1.3245</v>
      </c>
      <c r="AR860" s="16">
        <f t="shared" si="57"/>
        <v>0</v>
      </c>
      <c r="AS860" s="5">
        <f t="shared" si="56"/>
        <v>6.5650299999999995E-2</v>
      </c>
    </row>
    <row r="861" spans="1:45" x14ac:dyDescent="0.25">
      <c r="A861" s="16" t="s">
        <v>409</v>
      </c>
      <c r="B861" s="16" t="s">
        <v>176</v>
      </c>
      <c r="C861" s="16" t="s">
        <v>248</v>
      </c>
      <c r="D861" s="16">
        <v>2002</v>
      </c>
      <c r="E861" s="16" t="s">
        <v>1538</v>
      </c>
      <c r="F861" s="16" t="s">
        <v>593</v>
      </c>
      <c r="G861" s="10">
        <v>3613.14</v>
      </c>
      <c r="H861" s="73">
        <v>8.1923309999999994</v>
      </c>
      <c r="I861" s="16">
        <v>11217998</v>
      </c>
      <c r="J861" s="71">
        <v>0</v>
      </c>
      <c r="K861" s="71">
        <v>1</v>
      </c>
      <c r="L861" s="16">
        <v>-3.81646E-2</v>
      </c>
      <c r="M861" s="16">
        <v>-0.28328189999999998</v>
      </c>
      <c r="N861" s="16">
        <v>0.85311440000000005</v>
      </c>
      <c r="O861" s="16">
        <v>-3.0823199999999999E-2</v>
      </c>
      <c r="P861" s="16">
        <v>-7.6135700000000001E-2</v>
      </c>
      <c r="Q861" s="16">
        <v>-0.57192149999999997</v>
      </c>
      <c r="R861" s="16">
        <v>0.5645</v>
      </c>
      <c r="S861" s="16">
        <v>3.3E-3</v>
      </c>
      <c r="T861" s="16">
        <v>9.1000000000000004E-3</v>
      </c>
      <c r="U861" s="16">
        <v>9.5711999999999993</v>
      </c>
      <c r="V861" s="16">
        <v>31.654</v>
      </c>
      <c r="W861" s="16">
        <v>7.0640000000000001</v>
      </c>
      <c r="X861" s="16">
        <v>427.16199999999998</v>
      </c>
      <c r="Y861" s="16">
        <v>44.796100000000003</v>
      </c>
      <c r="Z861" s="16">
        <v>0.2261</v>
      </c>
      <c r="AA861" s="16">
        <v>-0.22229699999999999</v>
      </c>
      <c r="AB861" s="16">
        <v>0.36</v>
      </c>
      <c r="AC861" s="16">
        <v>16.670000000000002</v>
      </c>
      <c r="AD861" s="16">
        <v>42.3</v>
      </c>
      <c r="AE861" s="16">
        <v>5.9367999999999999</v>
      </c>
      <c r="AF861" s="16">
        <v>0.15920000000000001</v>
      </c>
      <c r="AG861" s="16">
        <v>140363</v>
      </c>
      <c r="AH861" s="16">
        <v>0.26740000000000003</v>
      </c>
      <c r="AI861" s="16">
        <v>87.7</v>
      </c>
      <c r="AJ861" s="16">
        <v>91.2</v>
      </c>
      <c r="AK861" s="16">
        <v>-1.6621999999999999</v>
      </c>
      <c r="AL861" s="16">
        <v>0.51229999999999998</v>
      </c>
      <c r="AM861" s="16">
        <v>-0.4541</v>
      </c>
      <c r="AN861" s="16">
        <v>0.184</v>
      </c>
      <c r="AO861" s="16">
        <v>-1.3174999999999999</v>
      </c>
      <c r="AP861" s="16">
        <v>-1.0745</v>
      </c>
      <c r="AQ861" s="16">
        <v>1.3245</v>
      </c>
      <c r="AR861" s="16">
        <f t="shared" si="57"/>
        <v>0</v>
      </c>
      <c r="AS861" s="5">
        <f t="shared" si="56"/>
        <v>7.318630000000001E-2</v>
      </c>
    </row>
    <row r="862" spans="1:45" x14ac:dyDescent="0.25">
      <c r="A862" s="16" t="s">
        <v>409</v>
      </c>
      <c r="B862" s="16" t="s">
        <v>176</v>
      </c>
      <c r="C862" s="16" t="s">
        <v>248</v>
      </c>
      <c r="D862" s="16">
        <v>2003</v>
      </c>
      <c r="E862" s="16" t="s">
        <v>1559</v>
      </c>
      <c r="F862" s="16" t="s">
        <v>593</v>
      </c>
      <c r="G862" s="10">
        <v>3741.21</v>
      </c>
      <c r="H862" s="73">
        <v>8.2271629999999991</v>
      </c>
      <c r="I862" s="16">
        <v>11244885</v>
      </c>
      <c r="J862" s="71">
        <v>0</v>
      </c>
      <c r="K862" s="71">
        <v>1</v>
      </c>
      <c r="L862" s="16">
        <v>-2.2124999999999999E-2</v>
      </c>
      <c r="M862" s="16">
        <v>-0.29326160000000001</v>
      </c>
      <c r="N862" s="16">
        <v>0.90104419999999996</v>
      </c>
      <c r="O862" s="16">
        <v>1.1705999999999999E-2</v>
      </c>
      <c r="P862" s="16">
        <v>-6.2694399999999997E-2</v>
      </c>
      <c r="Q862" s="16">
        <v>-0.63469359999999997</v>
      </c>
      <c r="R862" s="16">
        <v>0.58240000000000003</v>
      </c>
      <c r="S862" s="16">
        <v>3.5000000000000001E-3</v>
      </c>
      <c r="T862" s="16">
        <v>6.8999999999999999E-3</v>
      </c>
      <c r="U862" s="16">
        <v>9.9407999999999994</v>
      </c>
      <c r="V862" s="16">
        <v>31.986000000000001</v>
      </c>
      <c r="W862" s="16">
        <v>7.0060000000000002</v>
      </c>
      <c r="X862" s="16">
        <v>428.012</v>
      </c>
      <c r="Y862" s="16">
        <v>46.290599999999998</v>
      </c>
      <c r="Z862" s="16">
        <v>0.2281</v>
      </c>
      <c r="AA862" s="16">
        <v>-0.24171580000000001</v>
      </c>
      <c r="AB862" s="16">
        <v>0.36</v>
      </c>
      <c r="AC862" s="16">
        <v>16.670000000000002</v>
      </c>
      <c r="AD862" s="16">
        <v>42.8</v>
      </c>
      <c r="AE862" s="16">
        <v>6.4401999999999999</v>
      </c>
      <c r="AF862" s="16">
        <v>0.31440000000000001</v>
      </c>
      <c r="AG862" s="16">
        <v>140974</v>
      </c>
      <c r="AH862" s="16">
        <v>0.26469999999999999</v>
      </c>
      <c r="AI862" s="16">
        <v>88.3</v>
      </c>
      <c r="AJ862" s="16">
        <v>91.5</v>
      </c>
      <c r="AK862" s="16">
        <v>-1.8682000000000001</v>
      </c>
      <c r="AL862" s="16">
        <v>0.28370000000000001</v>
      </c>
      <c r="AM862" s="16">
        <v>-0.2384</v>
      </c>
      <c r="AN862" s="16">
        <v>0.27079999999999999</v>
      </c>
      <c r="AO862" s="16">
        <v>-1.4878</v>
      </c>
      <c r="AP862" s="16">
        <v>-1.1229</v>
      </c>
      <c r="AQ862" s="16">
        <v>1.3245</v>
      </c>
      <c r="AR862" s="16">
        <f t="shared" si="57"/>
        <v>0</v>
      </c>
      <c r="AS862" s="5">
        <f t="shared" si="56"/>
        <v>1.6039600000000001E-2</v>
      </c>
    </row>
    <row r="863" spans="1:45" x14ac:dyDescent="0.25">
      <c r="A863" s="16" t="s">
        <v>409</v>
      </c>
      <c r="B863" s="16" t="s">
        <v>176</v>
      </c>
      <c r="C863" s="16" t="s">
        <v>248</v>
      </c>
      <c r="D863" s="16">
        <v>2004</v>
      </c>
      <c r="E863" s="16" t="s">
        <v>1543</v>
      </c>
      <c r="F863" s="16" t="s">
        <v>593</v>
      </c>
      <c r="G863" s="10">
        <v>3949.35</v>
      </c>
      <c r="H863" s="73">
        <v>8.2813049999999997</v>
      </c>
      <c r="I863" s="16">
        <v>11266941</v>
      </c>
      <c r="J863" s="71">
        <v>0</v>
      </c>
      <c r="K863" s="71">
        <v>1</v>
      </c>
      <c r="L863" s="16">
        <v>-1.1302299999999999E-2</v>
      </c>
      <c r="M863" s="16">
        <v>-0.27829540000000003</v>
      </c>
      <c r="N863" s="16">
        <v>0.92660759999999998</v>
      </c>
      <c r="O863" s="16">
        <v>1.07297E-2</v>
      </c>
      <c r="P863" s="16">
        <v>-5.1973100000000001E-2</v>
      </c>
      <c r="Q863" s="16">
        <v>-0.6616609</v>
      </c>
      <c r="R863" s="16">
        <v>0.60229999999999995</v>
      </c>
      <c r="S863" s="16">
        <v>3.5999999999999999E-3</v>
      </c>
      <c r="T863" s="16">
        <v>7.3000000000000001E-3</v>
      </c>
      <c r="U863" s="16">
        <v>10.2683</v>
      </c>
      <c r="V863" s="16">
        <v>32.317999999999998</v>
      </c>
      <c r="W863" s="16">
        <v>6.9480000000000004</v>
      </c>
      <c r="X863" s="16">
        <v>426.05</v>
      </c>
      <c r="Y863" s="16">
        <v>47.791200000000003</v>
      </c>
      <c r="Z863" s="16">
        <v>0.2117</v>
      </c>
      <c r="AA863" s="16">
        <v>-0.2339482</v>
      </c>
      <c r="AB863" s="16">
        <v>0.36</v>
      </c>
      <c r="AC863" s="16">
        <v>16.670000000000002</v>
      </c>
      <c r="AD863" s="16">
        <v>42.6</v>
      </c>
      <c r="AE863" s="16">
        <v>6.8143000000000002</v>
      </c>
      <c r="AF863" s="16">
        <v>0.6724</v>
      </c>
      <c r="AG863" s="16">
        <v>139084</v>
      </c>
      <c r="AH863" s="16">
        <v>0.26429999999999998</v>
      </c>
      <c r="AI863" s="16">
        <v>88.7</v>
      </c>
      <c r="AJ863" s="16">
        <v>91.8</v>
      </c>
      <c r="AK863" s="16">
        <v>-1.8284</v>
      </c>
      <c r="AL863" s="16">
        <v>0.25340000000000001</v>
      </c>
      <c r="AM863" s="16">
        <v>-0.44230000000000003</v>
      </c>
      <c r="AN863" s="16">
        <v>0.34329999999999999</v>
      </c>
      <c r="AO863" s="16">
        <v>-1.6083000000000001</v>
      </c>
      <c r="AP863" s="16">
        <v>-1.0217000000000001</v>
      </c>
      <c r="AQ863" s="16">
        <v>1.3245</v>
      </c>
      <c r="AR863" s="16">
        <f t="shared" si="57"/>
        <v>0</v>
      </c>
      <c r="AS863" s="5">
        <f t="shared" si="56"/>
        <v>1.0822699999999999E-2</v>
      </c>
    </row>
    <row r="864" spans="1:45" x14ac:dyDescent="0.25">
      <c r="A864" s="16" t="s">
        <v>409</v>
      </c>
      <c r="B864" s="16" t="s">
        <v>176</v>
      </c>
      <c r="C864" s="16" t="s">
        <v>248</v>
      </c>
      <c r="D864" s="16">
        <v>2005</v>
      </c>
      <c r="E864" s="16" t="s">
        <v>1555</v>
      </c>
      <c r="F864" s="16" t="s">
        <v>593</v>
      </c>
      <c r="G864" s="10">
        <v>4385</v>
      </c>
      <c r="H864" s="73">
        <v>8.3859449999999995</v>
      </c>
      <c r="I864" s="16">
        <v>11284253</v>
      </c>
      <c r="J864" s="71">
        <v>0</v>
      </c>
      <c r="K864" s="71">
        <v>1</v>
      </c>
      <c r="L864" s="16">
        <v>9.2749799999999993E-2</v>
      </c>
      <c r="M864" s="16">
        <v>-0.28925479999999998</v>
      </c>
      <c r="N864" s="16">
        <v>0.96457700000000002</v>
      </c>
      <c r="O864" s="16">
        <v>0.16263349999999999</v>
      </c>
      <c r="P864" s="16">
        <v>-3.5972200000000003E-2</v>
      </c>
      <c r="Q864" s="16">
        <v>-0.62871690000000002</v>
      </c>
      <c r="R864" s="16">
        <v>0.54920000000000002</v>
      </c>
      <c r="S864" s="16">
        <v>5.8999999999999999E-3</v>
      </c>
      <c r="T864" s="16">
        <v>8.3000000000000001E-3</v>
      </c>
      <c r="U864" s="16">
        <v>10.557700000000001</v>
      </c>
      <c r="V864" s="16">
        <v>32.65</v>
      </c>
      <c r="W864" s="16">
        <v>6.89</v>
      </c>
      <c r="X864" s="16">
        <v>426.66</v>
      </c>
      <c r="Y864" s="16">
        <v>51.893799999999999</v>
      </c>
      <c r="Z864" s="16">
        <v>0.2457</v>
      </c>
      <c r="AA864" s="16">
        <v>-0.2339482</v>
      </c>
      <c r="AB864" s="16">
        <v>0.36</v>
      </c>
      <c r="AC864" s="16">
        <v>16.670000000000002</v>
      </c>
      <c r="AD864" s="16">
        <v>42.6</v>
      </c>
      <c r="AE864" s="16">
        <v>7.5801999999999996</v>
      </c>
      <c r="AF864" s="16">
        <v>1.2002999999999999</v>
      </c>
      <c r="AG864" s="16">
        <v>136239</v>
      </c>
      <c r="AH864" s="16">
        <v>0.26279999999999998</v>
      </c>
      <c r="AI864" s="16">
        <v>89.2</v>
      </c>
      <c r="AJ864" s="16">
        <v>92.1</v>
      </c>
      <c r="AK864" s="16">
        <v>-1.8643000000000001</v>
      </c>
      <c r="AL864" s="16">
        <v>0.30630000000000002</v>
      </c>
      <c r="AM864" s="16">
        <v>-0.5383</v>
      </c>
      <c r="AN864" s="16">
        <v>0.40229999999999999</v>
      </c>
      <c r="AO864" s="16">
        <v>-1.429</v>
      </c>
      <c r="AP864" s="16">
        <v>-0.98839999999999995</v>
      </c>
      <c r="AQ864" s="16">
        <v>1.3245</v>
      </c>
      <c r="AR864" s="16">
        <f t="shared" si="57"/>
        <v>0</v>
      </c>
      <c r="AS864" s="5">
        <f t="shared" si="56"/>
        <v>0.10405209999999999</v>
      </c>
    </row>
    <row r="865" spans="1:45" x14ac:dyDescent="0.25">
      <c r="A865" s="16" t="s">
        <v>409</v>
      </c>
      <c r="B865" s="16" t="s">
        <v>176</v>
      </c>
      <c r="C865" s="16" t="s">
        <v>248</v>
      </c>
      <c r="D865" s="16">
        <v>2006</v>
      </c>
      <c r="E865" s="16" t="s">
        <v>1533</v>
      </c>
      <c r="F865" s="16" t="s">
        <v>593</v>
      </c>
      <c r="G865" s="10">
        <v>4908.88</v>
      </c>
      <c r="H865" s="73">
        <v>8.4988010000000003</v>
      </c>
      <c r="I865" s="16">
        <v>11296233</v>
      </c>
      <c r="J865" s="71">
        <v>0</v>
      </c>
      <c r="K865" s="71">
        <v>1</v>
      </c>
      <c r="L865" s="16">
        <v>0.1018864</v>
      </c>
      <c r="M865" s="16">
        <v>-0.32705220000000002</v>
      </c>
      <c r="N865" s="16">
        <v>0.81214149999999996</v>
      </c>
      <c r="O865" s="16">
        <v>0.24881929999999999</v>
      </c>
      <c r="P865" s="16">
        <v>-1.10463E-2</v>
      </c>
      <c r="Q865" s="16">
        <v>-0.53135120000000002</v>
      </c>
      <c r="R865" s="16">
        <v>0.44140000000000001</v>
      </c>
      <c r="S865" s="16">
        <v>5.3E-3</v>
      </c>
      <c r="T865" s="16">
        <v>1.0800000000000001E-2</v>
      </c>
      <c r="U865" s="16">
        <v>9.0572999999999997</v>
      </c>
      <c r="V865" s="16">
        <v>32.731999999999999</v>
      </c>
      <c r="W865" s="16">
        <v>7.3579999999999997</v>
      </c>
      <c r="X865" s="16">
        <v>422.8</v>
      </c>
      <c r="Y865" s="16">
        <v>51.764099999999999</v>
      </c>
      <c r="Z865" s="16">
        <v>0.29260000000000003</v>
      </c>
      <c r="AA865" s="16">
        <v>-0.23783209999999999</v>
      </c>
      <c r="AB865" s="16">
        <v>0.36</v>
      </c>
      <c r="AC865" s="16">
        <v>16.670000000000002</v>
      </c>
      <c r="AD865" s="16">
        <v>42.7</v>
      </c>
      <c r="AE865" s="16">
        <v>8.5086999999999993</v>
      </c>
      <c r="AF865" s="16">
        <v>1.3512999999999999</v>
      </c>
      <c r="AG865" s="16">
        <v>146064</v>
      </c>
      <c r="AH865" s="16">
        <v>0.26479999999999998</v>
      </c>
      <c r="AI865" s="16">
        <v>89.7</v>
      </c>
      <c r="AJ865" s="16">
        <v>92.4</v>
      </c>
      <c r="AK865" s="16">
        <v>-1.8514999999999999</v>
      </c>
      <c r="AL865" s="16">
        <v>0.25950000000000001</v>
      </c>
      <c r="AM865" s="16">
        <v>-0.30309999999999998</v>
      </c>
      <c r="AN865" s="16">
        <v>0.43769999999999998</v>
      </c>
      <c r="AO865" s="16">
        <v>-1.4429000000000001</v>
      </c>
      <c r="AP865" s="16">
        <v>-0.66990000000000005</v>
      </c>
      <c r="AQ865" s="16">
        <v>1.3245</v>
      </c>
      <c r="AR865" s="16">
        <f t="shared" si="57"/>
        <v>0</v>
      </c>
      <c r="AS865" s="5">
        <f t="shared" si="56"/>
        <v>9.1366000000000086E-3</v>
      </c>
    </row>
    <row r="866" spans="1:45" x14ac:dyDescent="0.25">
      <c r="A866" s="16" t="s">
        <v>409</v>
      </c>
      <c r="B866" s="16" t="s">
        <v>176</v>
      </c>
      <c r="C866" s="16" t="s">
        <v>248</v>
      </c>
      <c r="D866" s="16">
        <v>2007</v>
      </c>
      <c r="E866" s="16" t="s">
        <v>1549</v>
      </c>
      <c r="F866" s="16" t="s">
        <v>593</v>
      </c>
      <c r="G866" s="10">
        <v>5261.9</v>
      </c>
      <c r="H866" s="73">
        <v>8.5682469999999995</v>
      </c>
      <c r="I866" s="16">
        <v>11303687</v>
      </c>
      <c r="J866" s="71">
        <v>0</v>
      </c>
      <c r="K866" s="71">
        <v>1</v>
      </c>
      <c r="L866" s="16">
        <v>0.29710409999999998</v>
      </c>
      <c r="M866" s="16">
        <v>-0.33862940000000002</v>
      </c>
      <c r="N866" s="16">
        <v>1.1679999999999999</v>
      </c>
      <c r="O866" s="16">
        <v>0.2899427</v>
      </c>
      <c r="P866" s="16">
        <v>1.74155E-2</v>
      </c>
      <c r="Q866" s="16">
        <v>-0.5086832</v>
      </c>
      <c r="R866" s="16">
        <v>0.43619999999999998</v>
      </c>
      <c r="S866" s="16">
        <v>5.7000000000000002E-3</v>
      </c>
      <c r="T866" s="16">
        <v>9.7000000000000003E-3</v>
      </c>
      <c r="U866" s="16">
        <v>11.8683</v>
      </c>
      <c r="V866" s="16">
        <v>32.814</v>
      </c>
      <c r="W866" s="16">
        <v>7.8259999999999996</v>
      </c>
      <c r="X866" s="16">
        <v>427.548</v>
      </c>
      <c r="Y866" s="16">
        <v>52.869300000000003</v>
      </c>
      <c r="Z866" s="16">
        <v>0.29480000000000001</v>
      </c>
      <c r="AA866" s="16">
        <v>-0.27666980000000002</v>
      </c>
      <c r="AB866" s="16">
        <v>0.36</v>
      </c>
      <c r="AC866" s="16">
        <v>16.670000000000002</v>
      </c>
      <c r="AD866" s="16">
        <v>43.7</v>
      </c>
      <c r="AE866" s="16">
        <v>9.3359000000000005</v>
      </c>
      <c r="AF866" s="16">
        <v>1.7542</v>
      </c>
      <c r="AG866" s="16">
        <v>156185</v>
      </c>
      <c r="AH866" s="16">
        <v>0.27589999999999998</v>
      </c>
      <c r="AI866" s="16">
        <v>90.2</v>
      </c>
      <c r="AJ866" s="16">
        <v>92.7</v>
      </c>
      <c r="AK866" s="16">
        <v>-1.8225</v>
      </c>
      <c r="AL866" s="16">
        <v>0.3261</v>
      </c>
      <c r="AM866" s="16">
        <v>-0.19259999999999999</v>
      </c>
      <c r="AN866" s="16">
        <v>0.42280000000000001</v>
      </c>
      <c r="AO866" s="16">
        <v>-1.5598000000000001</v>
      </c>
      <c r="AP866" s="16">
        <v>-0.61650000000000005</v>
      </c>
      <c r="AQ866" s="16">
        <v>1.3245</v>
      </c>
      <c r="AR866" s="16">
        <f t="shared" si="57"/>
        <v>0</v>
      </c>
      <c r="AS866" s="5">
        <f t="shared" si="56"/>
        <v>0.19521769999999999</v>
      </c>
    </row>
    <row r="867" spans="1:45" x14ac:dyDescent="0.25">
      <c r="A867" s="16" t="s">
        <v>409</v>
      </c>
      <c r="B867" s="16" t="s">
        <v>176</v>
      </c>
      <c r="C867" s="16" t="s">
        <v>248</v>
      </c>
      <c r="D867" s="16">
        <v>2008</v>
      </c>
      <c r="E867" s="16" t="s">
        <v>1542</v>
      </c>
      <c r="F867" s="16" t="s">
        <v>593</v>
      </c>
      <c r="G867" s="10">
        <v>5475.58</v>
      </c>
      <c r="H867" s="73">
        <v>8.608053</v>
      </c>
      <c r="I867" s="16">
        <v>11309754</v>
      </c>
      <c r="J867" s="71">
        <v>0</v>
      </c>
      <c r="K867" s="71">
        <v>1</v>
      </c>
      <c r="L867" s="16">
        <v>0.41566009999999998</v>
      </c>
      <c r="M867" s="16">
        <v>-0.29922989999999999</v>
      </c>
      <c r="N867" s="16">
        <v>1.429446</v>
      </c>
      <c r="O867" s="16">
        <v>0.27090890000000001</v>
      </c>
      <c r="P867" s="16">
        <v>3.21071E-2</v>
      </c>
      <c r="Q867" s="16">
        <v>-0.53843280000000004</v>
      </c>
      <c r="R867" s="16">
        <v>0.50060000000000004</v>
      </c>
      <c r="S867" s="16">
        <v>5.1000000000000004E-3</v>
      </c>
      <c r="T867" s="16">
        <v>1.04E-2</v>
      </c>
      <c r="U867" s="16">
        <v>14.059100000000001</v>
      </c>
      <c r="V867" s="16">
        <v>32.896000000000001</v>
      </c>
      <c r="W867" s="16">
        <v>8.2940000000000005</v>
      </c>
      <c r="X867" s="16">
        <v>427.71899999999999</v>
      </c>
      <c r="Y867" s="16">
        <v>53.462600000000002</v>
      </c>
      <c r="Z867" s="16">
        <v>0.27989999999999998</v>
      </c>
      <c r="AA867" s="16">
        <v>-0.26501849999999999</v>
      </c>
      <c r="AB867" s="16">
        <v>0.36</v>
      </c>
      <c r="AC867" s="16">
        <v>16.670000000000002</v>
      </c>
      <c r="AD867" s="16">
        <v>43.4</v>
      </c>
      <c r="AE867" s="16">
        <v>9.6321999999999992</v>
      </c>
      <c r="AF867" s="16">
        <v>2.9367000000000001</v>
      </c>
      <c r="AG867" s="16">
        <v>156587</v>
      </c>
      <c r="AH867" s="16">
        <v>0.27939999999999998</v>
      </c>
      <c r="AI867" s="16">
        <v>90.7</v>
      </c>
      <c r="AJ867" s="16">
        <v>92.9</v>
      </c>
      <c r="AK867" s="16">
        <v>-1.7466999999999999</v>
      </c>
      <c r="AL867" s="16">
        <v>0.28039999999999998</v>
      </c>
      <c r="AM867" s="16">
        <v>-0.36120000000000002</v>
      </c>
      <c r="AN867" s="16">
        <v>0.49490000000000001</v>
      </c>
      <c r="AO867" s="16">
        <v>-1.5051000000000001</v>
      </c>
      <c r="AP867" s="16">
        <v>-0.76070000000000004</v>
      </c>
      <c r="AQ867" s="16">
        <v>1.3245</v>
      </c>
      <c r="AR867" s="16">
        <f t="shared" si="57"/>
        <v>0</v>
      </c>
      <c r="AS867" s="5">
        <f t="shared" si="56"/>
        <v>0.11855599999999999</v>
      </c>
    </row>
    <row r="868" spans="1:45" x14ac:dyDescent="0.25">
      <c r="A868" s="16" t="s">
        <v>409</v>
      </c>
      <c r="B868" s="16" t="s">
        <v>176</v>
      </c>
      <c r="C868" s="16" t="s">
        <v>248</v>
      </c>
      <c r="D868" s="16">
        <v>2009</v>
      </c>
      <c r="E868" s="16" t="s">
        <v>1537</v>
      </c>
      <c r="F868" s="16" t="s">
        <v>593</v>
      </c>
      <c r="G868" s="10">
        <v>5550.71</v>
      </c>
      <c r="H868" s="73">
        <v>8.6216799999999996</v>
      </c>
      <c r="I868" s="16">
        <v>11318602</v>
      </c>
      <c r="J868" s="71">
        <v>0</v>
      </c>
      <c r="K868" s="71">
        <v>1</v>
      </c>
      <c r="L868" s="16">
        <v>0.44848339999999998</v>
      </c>
      <c r="M868" s="16">
        <v>-0.2208608</v>
      </c>
      <c r="N868" s="16">
        <v>1.347256</v>
      </c>
      <c r="O868" s="16">
        <v>0.32620339999999998</v>
      </c>
      <c r="P868" s="16">
        <v>5.69203E-2</v>
      </c>
      <c r="Q868" s="16">
        <v>-0.54240219999999995</v>
      </c>
      <c r="R868" s="16">
        <v>0.6149</v>
      </c>
      <c r="S868" s="16">
        <v>4.4000000000000003E-3</v>
      </c>
      <c r="T868" s="16">
        <v>1.24E-2</v>
      </c>
      <c r="U868" s="16">
        <v>13.1252</v>
      </c>
      <c r="V868" s="16">
        <v>32.978000000000002</v>
      </c>
      <c r="W868" s="16">
        <v>8.7620000000000005</v>
      </c>
      <c r="X868" s="16">
        <v>425.53100000000001</v>
      </c>
      <c r="Y868" s="16">
        <v>56.2562</v>
      </c>
      <c r="Z868" s="16">
        <v>0.26740000000000003</v>
      </c>
      <c r="AA868" s="16">
        <v>-0.31939119999999999</v>
      </c>
      <c r="AB868" s="16">
        <v>0.36</v>
      </c>
      <c r="AC868" s="16">
        <v>16.670000000000002</v>
      </c>
      <c r="AD868" s="16">
        <v>44.8</v>
      </c>
      <c r="AE868" s="16">
        <v>9.9193999999999996</v>
      </c>
      <c r="AF868" s="16">
        <v>5.5023999999999997</v>
      </c>
      <c r="AG868" s="16">
        <v>156974</v>
      </c>
      <c r="AH868" s="16">
        <v>0.29449999999999998</v>
      </c>
      <c r="AI868" s="16">
        <v>91.2</v>
      </c>
      <c r="AJ868" s="16">
        <v>93.2</v>
      </c>
      <c r="AK868" s="16">
        <v>-1.6640999999999999</v>
      </c>
      <c r="AL868" s="16">
        <v>0.35410000000000003</v>
      </c>
      <c r="AM868" s="16">
        <v>-0.38669999999999999</v>
      </c>
      <c r="AN868" s="16">
        <v>0.34420000000000001</v>
      </c>
      <c r="AO868" s="16">
        <v>-1.6314</v>
      </c>
      <c r="AP868" s="16">
        <v>-0.65249999999999997</v>
      </c>
      <c r="AQ868" s="16">
        <v>1.3245</v>
      </c>
      <c r="AR868" s="16">
        <f t="shared" si="57"/>
        <v>0</v>
      </c>
      <c r="AS868" s="5">
        <f t="shared" si="56"/>
        <v>3.28233E-2</v>
      </c>
    </row>
    <row r="869" spans="1:45" x14ac:dyDescent="0.25">
      <c r="A869" s="16" t="s">
        <v>409</v>
      </c>
      <c r="B869" s="16" t="s">
        <v>176</v>
      </c>
      <c r="C869" s="16" t="s">
        <v>248</v>
      </c>
      <c r="D869" s="16">
        <v>2010</v>
      </c>
      <c r="E869" s="16" t="s">
        <v>1552</v>
      </c>
      <c r="F869" s="16" t="s">
        <v>593</v>
      </c>
      <c r="G869" s="10">
        <v>5676.14</v>
      </c>
      <c r="H869" s="73">
        <v>8.6440269999999995</v>
      </c>
      <c r="I869" s="16">
        <v>11333051</v>
      </c>
      <c r="J869" s="71">
        <v>0</v>
      </c>
      <c r="K869" s="71">
        <v>1</v>
      </c>
      <c r="L869" s="16">
        <v>0.48381839999999998</v>
      </c>
      <c r="M869" s="16">
        <v>-0.23186799999999999</v>
      </c>
      <c r="N869" s="16">
        <v>1.3701700000000001</v>
      </c>
      <c r="O869" s="16">
        <v>0.35379729999999998</v>
      </c>
      <c r="P869" s="16">
        <v>8.0312300000000003E-2</v>
      </c>
      <c r="Q869" s="16">
        <v>-0.52786069999999996</v>
      </c>
      <c r="R869" s="16">
        <v>0.60770000000000002</v>
      </c>
      <c r="S869" s="16">
        <v>4.4999999999999997E-3</v>
      </c>
      <c r="T869" s="16">
        <v>1.1599999999999999E-2</v>
      </c>
      <c r="U869" s="16">
        <v>12.837300000000001</v>
      </c>
      <c r="V869" s="16">
        <v>33.06</v>
      </c>
      <c r="W869" s="16">
        <v>9.23</v>
      </c>
      <c r="X869" s="16">
        <v>429.17200000000003</v>
      </c>
      <c r="Y869" s="16">
        <v>58.283799999999999</v>
      </c>
      <c r="Z869" s="16">
        <v>0.25879999999999997</v>
      </c>
      <c r="AA869" s="16">
        <v>-0.31939119999999999</v>
      </c>
      <c r="AB869" s="16">
        <v>0.36</v>
      </c>
      <c r="AC869" s="16">
        <v>16.670000000000002</v>
      </c>
      <c r="AD869" s="16">
        <v>44.8</v>
      </c>
      <c r="AE869" s="16">
        <v>10.3142</v>
      </c>
      <c r="AF869" s="16">
        <v>8.8905999999999992</v>
      </c>
      <c r="AG869" s="16">
        <v>153845</v>
      </c>
      <c r="AH869" s="16">
        <v>0.30149999999999999</v>
      </c>
      <c r="AI869" s="16">
        <v>91.7</v>
      </c>
      <c r="AJ869" s="16">
        <v>93.5</v>
      </c>
      <c r="AK869" s="16">
        <v>-1.5512999999999999</v>
      </c>
      <c r="AL869" s="16">
        <v>0.4103</v>
      </c>
      <c r="AM869" s="16">
        <v>-0.3921</v>
      </c>
      <c r="AN869" s="16">
        <v>0.32919999999999999</v>
      </c>
      <c r="AO869" s="16">
        <v>-1.6920999999999999</v>
      </c>
      <c r="AP869" s="16">
        <v>-0.65700000000000003</v>
      </c>
      <c r="AQ869" s="16">
        <v>1.3245</v>
      </c>
      <c r="AR869" s="16">
        <f t="shared" si="57"/>
        <v>0</v>
      </c>
      <c r="AS869" s="5">
        <f t="shared" si="56"/>
        <v>3.5335000000000005E-2</v>
      </c>
    </row>
    <row r="870" spans="1:45" x14ac:dyDescent="0.25">
      <c r="A870" s="16" t="s">
        <v>409</v>
      </c>
      <c r="B870" s="16" t="s">
        <v>176</v>
      </c>
      <c r="C870" s="16" t="s">
        <v>248</v>
      </c>
      <c r="D870" s="16">
        <v>2011</v>
      </c>
      <c r="E870" s="16" t="s">
        <v>1536</v>
      </c>
      <c r="F870" s="16" t="s">
        <v>593</v>
      </c>
      <c r="G870" s="10">
        <v>5824.1</v>
      </c>
      <c r="H870" s="73">
        <v>8.6697609999999994</v>
      </c>
      <c r="I870" s="16">
        <v>11354651</v>
      </c>
      <c r="J870" s="71">
        <v>0</v>
      </c>
      <c r="K870" s="71">
        <v>1</v>
      </c>
      <c r="L870" s="16">
        <v>0.41730859999999997</v>
      </c>
      <c r="M870" s="16">
        <v>-0.39237470000000002</v>
      </c>
      <c r="N870" s="16">
        <v>1.362276</v>
      </c>
      <c r="O870" s="16">
        <v>0.34658349999999999</v>
      </c>
      <c r="P870" s="16">
        <v>0.1012879</v>
      </c>
      <c r="Q870" s="16">
        <v>-0.52786699999999998</v>
      </c>
      <c r="R870" s="16">
        <v>0.27189999999999998</v>
      </c>
      <c r="S870" s="16">
        <v>4.5999999999999999E-3</v>
      </c>
      <c r="T870" s="16">
        <v>1.4E-2</v>
      </c>
      <c r="U870" s="16">
        <v>11.738099999999999</v>
      </c>
      <c r="V870" s="16">
        <v>33.527999999999999</v>
      </c>
      <c r="W870" s="16">
        <v>10.644</v>
      </c>
      <c r="X870" s="16">
        <v>431.11700000000002</v>
      </c>
      <c r="Y870" s="16">
        <v>58.1265</v>
      </c>
      <c r="Z870" s="16">
        <v>0.26169999999999999</v>
      </c>
      <c r="AA870" s="16">
        <v>-0.29220469999999998</v>
      </c>
      <c r="AB870" s="16">
        <v>0.36</v>
      </c>
      <c r="AC870" s="16">
        <v>16.670000000000002</v>
      </c>
      <c r="AD870" s="16">
        <v>44.1</v>
      </c>
      <c r="AE870" s="16">
        <v>10.583600000000001</v>
      </c>
      <c r="AF870" s="16">
        <v>11.6631</v>
      </c>
      <c r="AG870" s="16">
        <v>156841</v>
      </c>
      <c r="AH870" s="16">
        <v>0.30370000000000003</v>
      </c>
      <c r="AI870" s="16">
        <v>92.2</v>
      </c>
      <c r="AJ870" s="16">
        <v>93.8</v>
      </c>
      <c r="AK870" s="16">
        <v>-1.5266</v>
      </c>
      <c r="AL870" s="16">
        <v>0.35099999999999998</v>
      </c>
      <c r="AM870" s="16">
        <v>-0.40539999999999998</v>
      </c>
      <c r="AN870" s="16">
        <v>0.28389999999999999</v>
      </c>
      <c r="AO870" s="16">
        <v>-1.6536999999999999</v>
      </c>
      <c r="AP870" s="16">
        <v>-0.61160000000000003</v>
      </c>
      <c r="AQ870" s="16">
        <v>1.3245</v>
      </c>
      <c r="AR870" s="16">
        <f t="shared" si="57"/>
        <v>0</v>
      </c>
      <c r="AS870" s="5">
        <f t="shared" si="56"/>
        <v>-6.6509800000000008E-2</v>
      </c>
    </row>
    <row r="871" spans="1:45" x14ac:dyDescent="0.25">
      <c r="A871" s="16" t="s">
        <v>409</v>
      </c>
      <c r="B871" s="16" t="s">
        <v>176</v>
      </c>
      <c r="C871" s="16" t="s">
        <v>248</v>
      </c>
      <c r="D871" s="16">
        <v>2012</v>
      </c>
      <c r="E871" s="16" t="s">
        <v>1556</v>
      </c>
      <c r="F871" s="16" t="s">
        <v>593</v>
      </c>
      <c r="G871" s="10">
        <v>5985.2</v>
      </c>
      <c r="H871" s="73">
        <v>8.6970449999999992</v>
      </c>
      <c r="I871" s="16">
        <v>11382146</v>
      </c>
      <c r="J871" s="71">
        <v>0</v>
      </c>
      <c r="K871" s="71">
        <v>1</v>
      </c>
      <c r="L871" s="16">
        <v>0.51724289999999995</v>
      </c>
      <c r="M871" s="16">
        <v>-0.32811499999999999</v>
      </c>
      <c r="N871" s="16">
        <v>1.4725470000000001</v>
      </c>
      <c r="O871" s="16">
        <v>0.36122690000000002</v>
      </c>
      <c r="P871" s="16">
        <v>0.11684020000000001</v>
      </c>
      <c r="Q871" s="16">
        <v>-0.50666789999999995</v>
      </c>
      <c r="R871" s="16">
        <v>0.40720000000000001</v>
      </c>
      <c r="S871" s="16">
        <v>3.3E-3</v>
      </c>
      <c r="T871" s="16">
        <v>1.35E-2</v>
      </c>
      <c r="U871" s="16">
        <v>11.969900000000001</v>
      </c>
      <c r="V871" s="16">
        <v>33.996000000000002</v>
      </c>
      <c r="W871" s="16">
        <v>12.058</v>
      </c>
      <c r="X871" s="16">
        <v>429.64499999999998</v>
      </c>
      <c r="Y871" s="16">
        <v>58.284100000000002</v>
      </c>
      <c r="Z871" s="16">
        <v>0.26679999999999998</v>
      </c>
      <c r="AA871" s="16">
        <v>-0.29725370000000001</v>
      </c>
      <c r="AB871" s="16">
        <v>0.36</v>
      </c>
      <c r="AC871" s="16">
        <v>16.670000000000002</v>
      </c>
      <c r="AD871" s="16">
        <v>44.23</v>
      </c>
      <c r="AE871" s="16">
        <v>10.7934</v>
      </c>
      <c r="AF871" s="16">
        <v>14.920199999999999</v>
      </c>
      <c r="AG871" s="16">
        <v>162467</v>
      </c>
      <c r="AH871" s="16">
        <v>0.28860000000000002</v>
      </c>
      <c r="AI871" s="16">
        <v>92.7</v>
      </c>
      <c r="AJ871" s="16">
        <v>94.1</v>
      </c>
      <c r="AK871" s="16">
        <v>-1.4332</v>
      </c>
      <c r="AL871" s="16">
        <v>0.3085</v>
      </c>
      <c r="AM871" s="16">
        <v>-0.43</v>
      </c>
      <c r="AN871" s="16">
        <v>0.31690000000000002</v>
      </c>
      <c r="AO871" s="16">
        <v>-1.5719000000000001</v>
      </c>
      <c r="AP871" s="16">
        <v>-0.63149999999999995</v>
      </c>
      <c r="AQ871" s="16">
        <v>1.3245</v>
      </c>
      <c r="AR871" s="16">
        <f t="shared" si="57"/>
        <v>0</v>
      </c>
      <c r="AS871" s="5">
        <f t="shared" si="56"/>
        <v>9.9934299999999976E-2</v>
      </c>
    </row>
    <row r="872" spans="1:45" x14ac:dyDescent="0.25">
      <c r="A872" s="16" t="s">
        <v>409</v>
      </c>
      <c r="B872" s="16" t="s">
        <v>176</v>
      </c>
      <c r="C872" s="16" t="s">
        <v>248</v>
      </c>
      <c r="D872" s="16">
        <v>2013</v>
      </c>
      <c r="E872" s="16" t="s">
        <v>1534</v>
      </c>
      <c r="F872" s="16" t="s">
        <v>593</v>
      </c>
      <c r="G872" s="10">
        <v>6133.47</v>
      </c>
      <c r="H872" s="73">
        <v>8.7215170000000004</v>
      </c>
      <c r="I872" s="16">
        <v>11412167</v>
      </c>
      <c r="J872" s="71">
        <v>0</v>
      </c>
      <c r="K872" s="71">
        <v>1</v>
      </c>
      <c r="L872" s="16">
        <v>0.63167010000000001</v>
      </c>
      <c r="M872" s="16">
        <v>-0.29072500000000001</v>
      </c>
      <c r="N872" s="16">
        <v>1.613046</v>
      </c>
      <c r="O872" s="16">
        <v>0.44317519999999999</v>
      </c>
      <c r="P872" s="16">
        <v>0.13649030000000001</v>
      </c>
      <c r="Q872" s="16">
        <v>-0.53305250000000004</v>
      </c>
      <c r="R872" s="16">
        <v>0.47470000000000001</v>
      </c>
      <c r="S872" s="16">
        <v>3.2000000000000002E-3</v>
      </c>
      <c r="T872" s="16">
        <v>1.3599999999999999E-2</v>
      </c>
      <c r="U872" s="16">
        <v>12.201700000000001</v>
      </c>
      <c r="V872" s="16">
        <v>34.463999999999999</v>
      </c>
      <c r="W872" s="16">
        <v>13.472</v>
      </c>
      <c r="X872" s="16">
        <v>432.911</v>
      </c>
      <c r="Y872" s="16">
        <v>60.490699999999997</v>
      </c>
      <c r="Z872" s="16">
        <v>0.2843</v>
      </c>
      <c r="AA872" s="16">
        <v>-0.30230259999999998</v>
      </c>
      <c r="AB872" s="16">
        <v>0.36</v>
      </c>
      <c r="AC872" s="16">
        <v>16.670000000000002</v>
      </c>
      <c r="AD872" s="16">
        <v>44.36</v>
      </c>
      <c r="AE872" s="16">
        <v>10.982799999999999</v>
      </c>
      <c r="AF872" s="16">
        <v>17.7149</v>
      </c>
      <c r="AG872" s="16">
        <v>168449</v>
      </c>
      <c r="AH872" s="16">
        <v>0.29049999999999998</v>
      </c>
      <c r="AI872" s="16">
        <v>93.1</v>
      </c>
      <c r="AJ872" s="16">
        <v>94.3</v>
      </c>
      <c r="AK872" s="16">
        <v>-1.3975</v>
      </c>
      <c r="AL872" s="16">
        <v>0.13009999999999999</v>
      </c>
      <c r="AM872" s="16">
        <v>-0.47289999999999999</v>
      </c>
      <c r="AN872" s="16">
        <v>0.37080000000000002</v>
      </c>
      <c r="AO872" s="16">
        <v>-1.5944</v>
      </c>
      <c r="AP872" s="16">
        <v>-0.62529999999999997</v>
      </c>
      <c r="AQ872" s="16">
        <v>1.3245</v>
      </c>
      <c r="AR872" s="16">
        <f t="shared" si="57"/>
        <v>0</v>
      </c>
      <c r="AS872" s="5">
        <f t="shared" si="56"/>
        <v>0.11442720000000006</v>
      </c>
    </row>
    <row r="873" spans="1:45" x14ac:dyDescent="0.25">
      <c r="A873" s="16" t="s">
        <v>409</v>
      </c>
      <c r="B873" s="16" t="s">
        <v>176</v>
      </c>
      <c r="C873" s="16" t="s">
        <v>248</v>
      </c>
      <c r="D873" s="16">
        <v>2014</v>
      </c>
      <c r="E873" s="16" t="s">
        <v>1551</v>
      </c>
      <c r="F873" s="16" t="s">
        <v>593</v>
      </c>
      <c r="G873" s="10">
        <v>6182.77</v>
      </c>
      <c r="H873" s="73">
        <v>8.7295230000000004</v>
      </c>
      <c r="I873" s="16">
        <v>11439767</v>
      </c>
      <c r="J873" s="71">
        <v>0</v>
      </c>
      <c r="K873" s="71">
        <v>1</v>
      </c>
      <c r="L873" s="16">
        <v>0.7704493</v>
      </c>
      <c r="M873" s="16">
        <v>-0.32638279999999997</v>
      </c>
      <c r="N873" s="16">
        <v>1.7335799999999999</v>
      </c>
      <c r="O873" s="16">
        <v>0.52824040000000005</v>
      </c>
      <c r="P873" s="16">
        <v>0.15846640000000001</v>
      </c>
      <c r="Q873" s="16">
        <v>-0.41409580000000001</v>
      </c>
      <c r="R873" s="16">
        <v>0.40529999999999999</v>
      </c>
      <c r="S873" s="16">
        <v>2.8E-3</v>
      </c>
      <c r="T873" s="16">
        <v>1.4E-2</v>
      </c>
      <c r="U873" s="16">
        <v>12.4335</v>
      </c>
      <c r="V873" s="16">
        <v>34.932000000000002</v>
      </c>
      <c r="W873" s="16">
        <v>14.885999999999999</v>
      </c>
      <c r="X873" s="16">
        <v>433.048</v>
      </c>
      <c r="Y873" s="16">
        <v>62.874200000000002</v>
      </c>
      <c r="Z873" s="16">
        <v>0.30149999999999999</v>
      </c>
      <c r="AA873" s="16">
        <v>-0.30696309999999999</v>
      </c>
      <c r="AB873" s="16">
        <v>0.36</v>
      </c>
      <c r="AC873" s="16">
        <v>16.670000000000002</v>
      </c>
      <c r="AD873" s="16">
        <v>44.48</v>
      </c>
      <c r="AE873" s="16">
        <v>11.2342</v>
      </c>
      <c r="AF873" s="16">
        <v>22.478400000000001</v>
      </c>
      <c r="AG873" s="16">
        <v>167767</v>
      </c>
      <c r="AH873" s="16">
        <v>0.29239999999999999</v>
      </c>
      <c r="AI873" s="16">
        <v>93.2</v>
      </c>
      <c r="AJ873" s="16">
        <v>94.6</v>
      </c>
      <c r="AK873" s="16">
        <v>-1.5062</v>
      </c>
      <c r="AL873" s="16">
        <v>7.2800000000000004E-2</v>
      </c>
      <c r="AM873" s="16">
        <v>-5.8000000000000003E-2</v>
      </c>
      <c r="AN873" s="16">
        <v>0.51270000000000004</v>
      </c>
      <c r="AO873" s="16">
        <v>-1.3596999999999999</v>
      </c>
      <c r="AP873" s="16">
        <v>-0.57630000000000003</v>
      </c>
      <c r="AQ873" s="16">
        <v>1.3245</v>
      </c>
      <c r="AR873" s="16">
        <f t="shared" si="57"/>
        <v>0</v>
      </c>
      <c r="AS873" s="5">
        <f t="shared" si="56"/>
        <v>0.13877919999999999</v>
      </c>
    </row>
    <row r="874" spans="1:45" x14ac:dyDescent="0.25">
      <c r="A874" s="16" t="s">
        <v>405</v>
      </c>
      <c r="B874" s="16" t="s">
        <v>38</v>
      </c>
      <c r="C874" s="16" t="s">
        <v>250</v>
      </c>
      <c r="D874" s="16">
        <v>1985</v>
      </c>
      <c r="E874" s="16" t="s">
        <v>1560</v>
      </c>
      <c r="F874" s="16" t="s">
        <v>594</v>
      </c>
      <c r="G874" s="10"/>
      <c r="H874" s="73"/>
      <c r="I874" s="16" t="s">
        <v>6700</v>
      </c>
      <c r="K874" s="71">
        <v>0</v>
      </c>
      <c r="L874" s="16">
        <v>0.44256469999999998</v>
      </c>
      <c r="M874" s="16">
        <v>-6.1654300000000002E-2</v>
      </c>
      <c r="N874" s="16">
        <v>0.51334069999999998</v>
      </c>
      <c r="O874" s="16">
        <v>-0.96211139999999995</v>
      </c>
      <c r="P874" s="16">
        <v>0.78213719999999998</v>
      </c>
      <c r="Q874" s="16">
        <v>0.75136590000000003</v>
      </c>
      <c r="R874" s="16">
        <v>0.30759999999999998</v>
      </c>
      <c r="S874" s="16">
        <v>0.12139999999999999</v>
      </c>
      <c r="T874" s="16">
        <v>0</v>
      </c>
      <c r="U874" s="16">
        <v>4.0940000000000003</v>
      </c>
      <c r="V874" s="16">
        <v>30.08</v>
      </c>
      <c r="W874" s="16">
        <v>5.41</v>
      </c>
      <c r="X874" s="16">
        <v>485.12799999999999</v>
      </c>
      <c r="Y874" s="16">
        <v>13.077999999999999</v>
      </c>
      <c r="Z874" s="16">
        <v>0</v>
      </c>
      <c r="AA874" s="16">
        <v>-0.73508269999999998</v>
      </c>
      <c r="AB874" s="16">
        <v>0.26</v>
      </c>
      <c r="AC874" s="16">
        <v>11.56</v>
      </c>
      <c r="AD874" s="16">
        <v>47.69</v>
      </c>
      <c r="AE874" s="16">
        <v>12.897600000000001</v>
      </c>
      <c r="AF874" s="16">
        <v>0</v>
      </c>
      <c r="AG874" s="16">
        <v>562255</v>
      </c>
      <c r="AH874" s="16">
        <v>1.1587499999999999</v>
      </c>
      <c r="AI874" s="16">
        <v>99.1</v>
      </c>
      <c r="AJ874" s="16">
        <v>99.694900000000004</v>
      </c>
      <c r="AK874" s="16">
        <v>0.78280000000000005</v>
      </c>
      <c r="AL874" s="16">
        <v>0.57210000000000005</v>
      </c>
      <c r="AM874" s="16">
        <v>0.43430000000000002</v>
      </c>
      <c r="AN874" s="16">
        <v>0.51239999999999997</v>
      </c>
      <c r="AO874" s="16">
        <v>0.80679999999999996</v>
      </c>
      <c r="AP874" s="16">
        <v>0.49380000000000002</v>
      </c>
      <c r="AQ874" s="16">
        <v>3.6900000000000002E-2</v>
      </c>
      <c r="AR874" s="16">
        <f t="shared" si="57"/>
        <v>1</v>
      </c>
      <c r="AS874" s="5">
        <f t="shared" si="56"/>
        <v>0</v>
      </c>
    </row>
    <row r="875" spans="1:45" x14ac:dyDescent="0.25">
      <c r="A875" s="16" t="s">
        <v>405</v>
      </c>
      <c r="B875" s="16" t="s">
        <v>38</v>
      </c>
      <c r="C875" s="16" t="s">
        <v>250</v>
      </c>
      <c r="D875" s="16">
        <v>1986</v>
      </c>
      <c r="E875" s="16" t="s">
        <v>1586</v>
      </c>
      <c r="F875" s="16" t="s">
        <v>594</v>
      </c>
      <c r="G875" s="10"/>
      <c r="H875" s="73"/>
      <c r="I875" s="16" t="s">
        <v>6700</v>
      </c>
      <c r="J875" s="71">
        <v>0</v>
      </c>
      <c r="K875" s="71">
        <v>0</v>
      </c>
      <c r="L875" s="16">
        <v>0.50534029999999996</v>
      </c>
      <c r="M875" s="16">
        <v>-4.9663199999999998E-2</v>
      </c>
      <c r="N875" s="16">
        <v>0.56280269999999999</v>
      </c>
      <c r="O875" s="16">
        <v>-0.9171241</v>
      </c>
      <c r="P875" s="16">
        <v>0.80314030000000003</v>
      </c>
      <c r="Q875" s="16">
        <v>0.76298920000000003</v>
      </c>
      <c r="R875" s="16">
        <v>0.35659999999999997</v>
      </c>
      <c r="S875" s="16">
        <v>0.11749999999999999</v>
      </c>
      <c r="T875" s="16">
        <v>0</v>
      </c>
      <c r="U875" s="16">
        <v>4.0914000000000001</v>
      </c>
      <c r="V875" s="16">
        <v>30.81</v>
      </c>
      <c r="W875" s="16">
        <v>5.9</v>
      </c>
      <c r="X875" s="16">
        <v>485.83499999999998</v>
      </c>
      <c r="Y875" s="16">
        <v>15.2098</v>
      </c>
      <c r="Z875" s="16">
        <v>0</v>
      </c>
      <c r="AA875" s="16">
        <v>-0.73236420000000002</v>
      </c>
      <c r="AB875" s="16">
        <v>0.26</v>
      </c>
      <c r="AC875" s="16">
        <v>11.56</v>
      </c>
      <c r="AD875" s="16">
        <v>47.62</v>
      </c>
      <c r="AE875" s="16">
        <v>13.366199999999999</v>
      </c>
      <c r="AF875" s="16">
        <v>0</v>
      </c>
      <c r="AG875" s="16">
        <v>586005</v>
      </c>
      <c r="AH875" s="16">
        <v>1.1651499999999999</v>
      </c>
      <c r="AI875" s="16">
        <v>99.1</v>
      </c>
      <c r="AJ875" s="16">
        <v>99.704599999999999</v>
      </c>
      <c r="AK875" s="16">
        <v>0.79049999999999998</v>
      </c>
      <c r="AL875" s="16">
        <v>0.56089999999999995</v>
      </c>
      <c r="AM875" s="16">
        <v>0.45519999999999999</v>
      </c>
      <c r="AN875" s="16">
        <v>0.52990000000000004</v>
      </c>
      <c r="AO875" s="16">
        <v>0.81950000000000001</v>
      </c>
      <c r="AP875" s="16">
        <v>0.51249999999999996</v>
      </c>
      <c r="AQ875" s="16">
        <v>3.6900000000000002E-2</v>
      </c>
      <c r="AR875" s="16">
        <f t="shared" si="57"/>
        <v>1</v>
      </c>
      <c r="AS875" s="5">
        <f t="shared" si="56"/>
        <v>6.2775599999999987E-2</v>
      </c>
    </row>
    <row r="876" spans="1:45" x14ac:dyDescent="0.25">
      <c r="A876" s="16" t="s">
        <v>405</v>
      </c>
      <c r="B876" s="16" t="s">
        <v>38</v>
      </c>
      <c r="C876" s="16" t="s">
        <v>250</v>
      </c>
      <c r="D876" s="16">
        <v>1987</v>
      </c>
      <c r="E876" s="16" t="s">
        <v>1573</v>
      </c>
      <c r="F876" s="16" t="s">
        <v>594</v>
      </c>
      <c r="G876" s="10"/>
      <c r="H876" s="73"/>
      <c r="I876" s="16" t="s">
        <v>6700</v>
      </c>
      <c r="J876" s="71">
        <v>0</v>
      </c>
      <c r="K876" s="71">
        <v>0</v>
      </c>
      <c r="L876" s="16">
        <v>0.56556850000000003</v>
      </c>
      <c r="M876" s="16">
        <v>-3.7617499999999998E-2</v>
      </c>
      <c r="N876" s="16">
        <v>0.60998019999999997</v>
      </c>
      <c r="O876" s="16">
        <v>-0.87213470000000004</v>
      </c>
      <c r="P876" s="16">
        <v>0.82077149999999999</v>
      </c>
      <c r="Q876" s="16">
        <v>0.77464739999999999</v>
      </c>
      <c r="R876" s="16">
        <v>0.40570000000000001</v>
      </c>
      <c r="S876" s="16">
        <v>0.11360000000000001</v>
      </c>
      <c r="T876" s="16">
        <v>0</v>
      </c>
      <c r="U876" s="16">
        <v>4.0887000000000002</v>
      </c>
      <c r="V876" s="16">
        <v>31.54</v>
      </c>
      <c r="W876" s="16">
        <v>6.39</v>
      </c>
      <c r="X876" s="16">
        <v>486.185</v>
      </c>
      <c r="Y876" s="16">
        <v>17.341699999999999</v>
      </c>
      <c r="Z876" s="16">
        <v>0</v>
      </c>
      <c r="AA876" s="16">
        <v>-0.72964560000000001</v>
      </c>
      <c r="AB876" s="16">
        <v>0.26</v>
      </c>
      <c r="AC876" s="16">
        <v>11.56</v>
      </c>
      <c r="AD876" s="16">
        <v>47.55</v>
      </c>
      <c r="AE876" s="16">
        <v>13.9183</v>
      </c>
      <c r="AF876" s="16">
        <v>0</v>
      </c>
      <c r="AG876" s="16">
        <v>601083</v>
      </c>
      <c r="AH876" s="16">
        <v>1.1715</v>
      </c>
      <c r="AI876" s="16">
        <v>99.1</v>
      </c>
      <c r="AJ876" s="16">
        <v>99.714399999999998</v>
      </c>
      <c r="AK876" s="16">
        <v>0.79830000000000001</v>
      </c>
      <c r="AL876" s="16">
        <v>0.54979999999999996</v>
      </c>
      <c r="AM876" s="16">
        <v>0.47610000000000002</v>
      </c>
      <c r="AN876" s="16">
        <v>0.5474</v>
      </c>
      <c r="AO876" s="16">
        <v>0.83220000000000005</v>
      </c>
      <c r="AP876" s="16">
        <v>0.53120000000000001</v>
      </c>
      <c r="AQ876" s="16">
        <v>3.6900000000000002E-2</v>
      </c>
      <c r="AR876" s="16">
        <f t="shared" si="57"/>
        <v>1</v>
      </c>
      <c r="AS876" s="5">
        <f t="shared" si="56"/>
        <v>6.0228200000000065E-2</v>
      </c>
    </row>
    <row r="877" spans="1:45" x14ac:dyDescent="0.25">
      <c r="A877" s="16" t="s">
        <v>405</v>
      </c>
      <c r="B877" s="16" t="s">
        <v>38</v>
      </c>
      <c r="C877" s="16" t="s">
        <v>250</v>
      </c>
      <c r="D877" s="16">
        <v>1988</v>
      </c>
      <c r="E877" s="16" t="s">
        <v>1578</v>
      </c>
      <c r="F877" s="16" t="s">
        <v>594</v>
      </c>
      <c r="G877" s="10"/>
      <c r="H877" s="73"/>
      <c r="I877" s="16" t="s">
        <v>6700</v>
      </c>
      <c r="J877" s="71">
        <v>0</v>
      </c>
      <c r="K877" s="71">
        <v>0</v>
      </c>
      <c r="L877" s="16">
        <v>0.73511649999999995</v>
      </c>
      <c r="M877" s="16">
        <v>0.22141350000000001</v>
      </c>
      <c r="N877" s="16">
        <v>0.65967580000000003</v>
      </c>
      <c r="O877" s="16">
        <v>-0.82701329999999995</v>
      </c>
      <c r="P877" s="16">
        <v>0.841225</v>
      </c>
      <c r="Q877" s="16">
        <v>0.78627069999999999</v>
      </c>
      <c r="R877" s="16">
        <v>0.45479999999999998</v>
      </c>
      <c r="S877" s="16">
        <v>0.10970000000000001</v>
      </c>
      <c r="T877" s="16">
        <v>2.6499999999999999E-2</v>
      </c>
      <c r="U877" s="16">
        <v>4.0860000000000003</v>
      </c>
      <c r="V877" s="16">
        <v>32.270000000000003</v>
      </c>
      <c r="W877" s="16">
        <v>6.88</v>
      </c>
      <c r="X877" s="16">
        <v>486.93099999999998</v>
      </c>
      <c r="Y877" s="16">
        <v>19.473600000000001</v>
      </c>
      <c r="Z877" s="16">
        <v>0</v>
      </c>
      <c r="AA877" s="16">
        <v>-0.72731539999999995</v>
      </c>
      <c r="AB877" s="16">
        <v>0.26</v>
      </c>
      <c r="AC877" s="16">
        <v>11.56</v>
      </c>
      <c r="AD877" s="16">
        <v>47.49</v>
      </c>
      <c r="AE877" s="16">
        <v>14.4857</v>
      </c>
      <c r="AF877" s="16">
        <v>0</v>
      </c>
      <c r="AG877" s="16">
        <v>621268</v>
      </c>
      <c r="AH877" s="16">
        <v>1.1778999999999999</v>
      </c>
      <c r="AI877" s="16">
        <v>99.1</v>
      </c>
      <c r="AJ877" s="16">
        <v>99.724100000000007</v>
      </c>
      <c r="AK877" s="16">
        <v>0.80600000000000005</v>
      </c>
      <c r="AL877" s="16">
        <v>0.53859999999999997</v>
      </c>
      <c r="AM877" s="16">
        <v>0.497</v>
      </c>
      <c r="AN877" s="16">
        <v>0.56489999999999996</v>
      </c>
      <c r="AO877" s="16">
        <v>0.84489999999999998</v>
      </c>
      <c r="AP877" s="16">
        <v>0.54990000000000006</v>
      </c>
      <c r="AQ877" s="16">
        <v>3.6900000000000002E-2</v>
      </c>
      <c r="AR877" s="16">
        <f t="shared" si="57"/>
        <v>1</v>
      </c>
      <c r="AS877" s="5">
        <f t="shared" si="56"/>
        <v>0.16954799999999992</v>
      </c>
    </row>
    <row r="878" spans="1:45" x14ac:dyDescent="0.25">
      <c r="A878" s="16" t="s">
        <v>405</v>
      </c>
      <c r="B878" s="16" t="s">
        <v>38</v>
      </c>
      <c r="C878" s="16" t="s">
        <v>250</v>
      </c>
      <c r="D878" s="16">
        <v>1989</v>
      </c>
      <c r="E878" s="16" t="s">
        <v>1589</v>
      </c>
      <c r="F878" s="16" t="s">
        <v>594</v>
      </c>
      <c r="G878" s="10"/>
      <c r="H878" s="73"/>
      <c r="I878" s="16" t="s">
        <v>6700</v>
      </c>
      <c r="J878" s="71">
        <v>0</v>
      </c>
      <c r="K878" s="71">
        <v>0</v>
      </c>
      <c r="L878" s="16">
        <v>0.80595209999999995</v>
      </c>
      <c r="M878" s="16">
        <v>0.25577309999999998</v>
      </c>
      <c r="N878" s="16">
        <v>0.71250809999999998</v>
      </c>
      <c r="O878" s="16">
        <v>-0.78202609999999995</v>
      </c>
      <c r="P878" s="16">
        <v>0.85554529999999995</v>
      </c>
      <c r="Q878" s="16">
        <v>0.79789310000000002</v>
      </c>
      <c r="R878" s="16">
        <v>0.50380000000000003</v>
      </c>
      <c r="S878" s="16">
        <v>0.10580000000000001</v>
      </c>
      <c r="T878" s="16">
        <v>2.8899999999999999E-2</v>
      </c>
      <c r="U878" s="16">
        <v>4.0834000000000001</v>
      </c>
      <c r="V878" s="16">
        <v>33</v>
      </c>
      <c r="W878" s="16">
        <v>7.37</v>
      </c>
      <c r="X878" s="16">
        <v>488.166</v>
      </c>
      <c r="Y878" s="16">
        <v>21.605399999999999</v>
      </c>
      <c r="Z878" s="16">
        <v>0</v>
      </c>
      <c r="AA878" s="16">
        <v>-0.72459660000000004</v>
      </c>
      <c r="AB878" s="16">
        <v>0.26</v>
      </c>
      <c r="AC878" s="16">
        <v>11.56</v>
      </c>
      <c r="AD878" s="16">
        <v>47.42</v>
      </c>
      <c r="AE878" s="16">
        <v>15.085599999999999</v>
      </c>
      <c r="AF878" s="16">
        <v>0</v>
      </c>
      <c r="AG878" s="16">
        <v>628613</v>
      </c>
      <c r="AH878" s="16">
        <v>1.1842999999999999</v>
      </c>
      <c r="AI878" s="16">
        <v>99.1</v>
      </c>
      <c r="AJ878" s="16">
        <v>99.733800000000002</v>
      </c>
      <c r="AK878" s="16">
        <v>0.81369999999999998</v>
      </c>
      <c r="AL878" s="16">
        <v>0.52749999999999997</v>
      </c>
      <c r="AM878" s="16">
        <v>0.51780000000000004</v>
      </c>
      <c r="AN878" s="16">
        <v>0.58240000000000003</v>
      </c>
      <c r="AO878" s="16">
        <v>0.85760000000000003</v>
      </c>
      <c r="AP878" s="16">
        <v>0.56859999999999999</v>
      </c>
      <c r="AQ878" s="16">
        <v>3.6900000000000002E-2</v>
      </c>
      <c r="AR878" s="16">
        <f t="shared" si="57"/>
        <v>1</v>
      </c>
      <c r="AS878" s="5">
        <f t="shared" si="56"/>
        <v>7.0835599999999999E-2</v>
      </c>
    </row>
    <row r="879" spans="1:45" x14ac:dyDescent="0.25">
      <c r="A879" s="16" t="s">
        <v>405</v>
      </c>
      <c r="B879" s="16" t="s">
        <v>38</v>
      </c>
      <c r="C879" s="16" t="s">
        <v>250</v>
      </c>
      <c r="D879" s="16">
        <v>1990</v>
      </c>
      <c r="E879" s="16" t="s">
        <v>1569</v>
      </c>
      <c r="F879" s="16" t="s">
        <v>594</v>
      </c>
      <c r="G879" s="10">
        <v>13948.2</v>
      </c>
      <c r="H879" s="73">
        <v>9.5431069999999991</v>
      </c>
      <c r="I879" s="16" t="s">
        <v>6700</v>
      </c>
      <c r="J879" s="71">
        <v>0</v>
      </c>
      <c r="K879" s="71">
        <v>0.86199999999999999</v>
      </c>
      <c r="L879" s="16">
        <v>0.87938369999999999</v>
      </c>
      <c r="M879" s="16">
        <v>0.27620699999999998</v>
      </c>
      <c r="N879" s="16">
        <v>0.76121050000000001</v>
      </c>
      <c r="O879" s="16">
        <v>-0.68882330000000003</v>
      </c>
      <c r="P879" s="16">
        <v>0.8443754</v>
      </c>
      <c r="Q879" s="16">
        <v>0.80953350000000002</v>
      </c>
      <c r="R879" s="16">
        <v>0.55289999999999995</v>
      </c>
      <c r="S879" s="16">
        <v>0.1019</v>
      </c>
      <c r="T879" s="16">
        <v>2.98E-2</v>
      </c>
      <c r="U879" s="16">
        <v>4.0807000000000002</v>
      </c>
      <c r="V879" s="16">
        <v>33.729999999999997</v>
      </c>
      <c r="W879" s="16">
        <v>7.86</v>
      </c>
      <c r="X879" s="16">
        <v>488.755</v>
      </c>
      <c r="Y879" s="16">
        <v>23.737300000000001</v>
      </c>
      <c r="Z879" s="16">
        <v>0</v>
      </c>
      <c r="AA879" s="16">
        <v>-0.8636355</v>
      </c>
      <c r="AB879" s="16">
        <v>0.26</v>
      </c>
      <c r="AC879" s="16">
        <v>11.56</v>
      </c>
      <c r="AD879" s="16">
        <v>51</v>
      </c>
      <c r="AE879" s="16">
        <v>15.7239</v>
      </c>
      <c r="AF879" s="16">
        <v>0</v>
      </c>
      <c r="AG879" s="16">
        <v>602621</v>
      </c>
      <c r="AH879" s="16">
        <v>1.1685000000000001</v>
      </c>
      <c r="AI879" s="16">
        <v>99.1</v>
      </c>
      <c r="AJ879" s="16">
        <v>99.8</v>
      </c>
      <c r="AK879" s="16">
        <v>0.82140000000000002</v>
      </c>
      <c r="AL879" s="16">
        <v>0.51639999999999997</v>
      </c>
      <c r="AM879" s="16">
        <v>0.53869999999999996</v>
      </c>
      <c r="AN879" s="16">
        <v>0.59989999999999999</v>
      </c>
      <c r="AO879" s="16">
        <v>0.87029999999999996</v>
      </c>
      <c r="AP879" s="16">
        <v>0.58730000000000004</v>
      </c>
      <c r="AQ879" s="16">
        <v>3.6900000000000002E-2</v>
      </c>
      <c r="AR879" s="16">
        <f t="shared" si="57"/>
        <v>1</v>
      </c>
      <c r="AS879" s="5">
        <f t="shared" si="56"/>
        <v>7.3431600000000041E-2</v>
      </c>
    </row>
    <row r="880" spans="1:45" x14ac:dyDescent="0.25">
      <c r="A880" s="16" t="s">
        <v>405</v>
      </c>
      <c r="B880" s="16" t="s">
        <v>38</v>
      </c>
      <c r="C880" s="16" t="s">
        <v>250</v>
      </c>
      <c r="D880" s="16">
        <v>1991</v>
      </c>
      <c r="E880" s="16" t="s">
        <v>1585</v>
      </c>
      <c r="F880" s="16" t="s">
        <v>594</v>
      </c>
      <c r="G880" s="10">
        <v>12357.8</v>
      </c>
      <c r="H880" s="73">
        <v>9.4220400000000009</v>
      </c>
      <c r="I880" s="16" t="s">
        <v>6700</v>
      </c>
      <c r="J880" s="71">
        <v>-0.122</v>
      </c>
      <c r="K880" s="71">
        <v>0.76300000000000001</v>
      </c>
      <c r="L880" s="16">
        <v>1.217373</v>
      </c>
      <c r="M880" s="16">
        <v>0.27092250000000001</v>
      </c>
      <c r="N880" s="16">
        <v>0.83998459999999997</v>
      </c>
      <c r="O880" s="16">
        <v>-4.9827900000000001E-2</v>
      </c>
      <c r="P880" s="16">
        <v>0.85383399999999998</v>
      </c>
      <c r="Q880" s="16">
        <v>0.8211387</v>
      </c>
      <c r="R880" s="16">
        <v>0.60199999999999998</v>
      </c>
      <c r="S880" s="16">
        <v>9.8100000000000007E-2</v>
      </c>
      <c r="T880" s="16">
        <v>2.7900000000000001E-2</v>
      </c>
      <c r="U880" s="16">
        <v>4.0781000000000001</v>
      </c>
      <c r="V880" s="16">
        <v>37.533999999999999</v>
      </c>
      <c r="W880" s="16">
        <v>7.67</v>
      </c>
      <c r="X880" s="16">
        <v>490.12299999999999</v>
      </c>
      <c r="Y880" s="16">
        <v>25.869199999999999</v>
      </c>
      <c r="Z880" s="16">
        <v>0.33639999999999998</v>
      </c>
      <c r="AA880" s="16">
        <v>-0.75877380000000005</v>
      </c>
      <c r="AB880" s="16">
        <v>0.26</v>
      </c>
      <c r="AC880" s="16">
        <v>11.56</v>
      </c>
      <c r="AD880" s="16">
        <v>48.3</v>
      </c>
      <c r="AE880" s="16">
        <v>16.528500000000001</v>
      </c>
      <c r="AF880" s="16">
        <v>1.2E-2</v>
      </c>
      <c r="AG880" s="16">
        <v>584930</v>
      </c>
      <c r="AH880" s="16">
        <v>1.1873</v>
      </c>
      <c r="AI880" s="16">
        <v>99.1</v>
      </c>
      <c r="AJ880" s="16">
        <v>99.8</v>
      </c>
      <c r="AK880" s="16">
        <v>0.82909999999999995</v>
      </c>
      <c r="AL880" s="16">
        <v>0.50519999999999998</v>
      </c>
      <c r="AM880" s="16">
        <v>0.55959999999999999</v>
      </c>
      <c r="AN880" s="16">
        <v>0.61739999999999995</v>
      </c>
      <c r="AO880" s="16">
        <v>0.88300000000000001</v>
      </c>
      <c r="AP880" s="16">
        <v>0.60589999999999999</v>
      </c>
      <c r="AQ880" s="16">
        <v>3.6900000000000002E-2</v>
      </c>
      <c r="AR880" s="16">
        <f t="shared" si="57"/>
        <v>1</v>
      </c>
      <c r="AS880" s="5">
        <f t="shared" si="56"/>
        <v>0.33798930000000005</v>
      </c>
    </row>
    <row r="881" spans="1:45" x14ac:dyDescent="0.25">
      <c r="A881" s="16" t="s">
        <v>405</v>
      </c>
      <c r="B881" s="16" t="s">
        <v>38</v>
      </c>
      <c r="C881" s="16" t="s">
        <v>250</v>
      </c>
      <c r="D881" s="16">
        <v>1992</v>
      </c>
      <c r="E881" s="16" t="s">
        <v>1561</v>
      </c>
      <c r="F881" s="16" t="s">
        <v>594</v>
      </c>
      <c r="G881" s="10">
        <v>12282.6</v>
      </c>
      <c r="H881" s="73">
        <v>9.4159389999999998</v>
      </c>
      <c r="I881" s="16" t="s">
        <v>6700</v>
      </c>
      <c r="J881" s="71">
        <v>-4.0000000000000001E-3</v>
      </c>
      <c r="K881" s="71">
        <v>0.76</v>
      </c>
      <c r="L881" s="16">
        <v>1.2871140000000001</v>
      </c>
      <c r="M881" s="16">
        <v>0.3062687</v>
      </c>
      <c r="N881" s="16">
        <v>0.89308589999999999</v>
      </c>
      <c r="O881" s="16">
        <v>-9.4766E-3</v>
      </c>
      <c r="P881" s="16">
        <v>0.8692394</v>
      </c>
      <c r="Q881" s="16">
        <v>0.83276099999999997</v>
      </c>
      <c r="R881" s="16">
        <v>0.65110000000000001</v>
      </c>
      <c r="S881" s="16">
        <v>9.4200000000000006E-2</v>
      </c>
      <c r="T881" s="16">
        <v>3.04E-2</v>
      </c>
      <c r="U881" s="16">
        <v>3.7902</v>
      </c>
      <c r="V881" s="16">
        <v>41.338000000000001</v>
      </c>
      <c r="W881" s="16">
        <v>7.48</v>
      </c>
      <c r="X881" s="16">
        <v>492.17</v>
      </c>
      <c r="Y881" s="16">
        <v>28.001000000000001</v>
      </c>
      <c r="Z881" s="16">
        <v>0.3518</v>
      </c>
      <c r="AA881" s="16">
        <v>-0.65779589999999999</v>
      </c>
      <c r="AB881" s="16">
        <v>0.26</v>
      </c>
      <c r="AC881" s="16">
        <v>11.56</v>
      </c>
      <c r="AD881" s="16">
        <v>45.7</v>
      </c>
      <c r="AE881" s="16">
        <v>17.594799999999999</v>
      </c>
      <c r="AF881" s="16">
        <v>4.4999999999999998E-2</v>
      </c>
      <c r="AG881" s="16">
        <v>572306</v>
      </c>
      <c r="AH881" s="16">
        <v>1.2059500000000001</v>
      </c>
      <c r="AI881" s="16">
        <v>99.1</v>
      </c>
      <c r="AJ881" s="16">
        <v>99.8</v>
      </c>
      <c r="AK881" s="16">
        <v>0.83679999999999999</v>
      </c>
      <c r="AL881" s="16">
        <v>0.49409999999999998</v>
      </c>
      <c r="AM881" s="16">
        <v>0.58050000000000002</v>
      </c>
      <c r="AN881" s="16">
        <v>0.63490000000000002</v>
      </c>
      <c r="AO881" s="16">
        <v>0.89559999999999995</v>
      </c>
      <c r="AP881" s="16">
        <v>0.62460000000000004</v>
      </c>
      <c r="AQ881" s="16">
        <v>3.6900000000000002E-2</v>
      </c>
      <c r="AR881" s="16">
        <f t="shared" si="57"/>
        <v>1</v>
      </c>
      <c r="AS881" s="5">
        <f t="shared" si="56"/>
        <v>6.9741000000000053E-2</v>
      </c>
    </row>
    <row r="882" spans="1:45" x14ac:dyDescent="0.25">
      <c r="A882" s="16" t="s">
        <v>405</v>
      </c>
      <c r="B882" s="16" t="s">
        <v>38</v>
      </c>
      <c r="C882" s="16" t="s">
        <v>250</v>
      </c>
      <c r="D882" s="16">
        <v>1993</v>
      </c>
      <c r="E882" s="16" t="s">
        <v>1588</v>
      </c>
      <c r="F882" s="16" t="s">
        <v>594</v>
      </c>
      <c r="G882" s="10">
        <v>12277.4</v>
      </c>
      <c r="H882" s="73">
        <v>9.4155189999999997</v>
      </c>
      <c r="I882" s="16" t="s">
        <v>6700</v>
      </c>
      <c r="J882" s="71">
        <v>-0.02</v>
      </c>
      <c r="K882" s="71">
        <v>0.745</v>
      </c>
      <c r="L882" s="16">
        <v>1.2623819999999999</v>
      </c>
      <c r="M882" s="16">
        <v>0.2098836</v>
      </c>
      <c r="N882" s="16">
        <v>1.007455</v>
      </c>
      <c r="O882" s="16">
        <v>-0.1130483</v>
      </c>
      <c r="P882" s="16">
        <v>0.88874889999999995</v>
      </c>
      <c r="Q882" s="16">
        <v>0.84438340000000001</v>
      </c>
      <c r="R882" s="16">
        <v>0.70009999999999994</v>
      </c>
      <c r="S882" s="16">
        <v>5.7700000000000001E-2</v>
      </c>
      <c r="T882" s="16">
        <v>3.2000000000000001E-2</v>
      </c>
      <c r="U882" s="16">
        <v>4.2012999999999998</v>
      </c>
      <c r="V882" s="16">
        <v>45.142000000000003</v>
      </c>
      <c r="W882" s="16">
        <v>7.29</v>
      </c>
      <c r="X882" s="16">
        <v>492.298</v>
      </c>
      <c r="Y882" s="16">
        <v>30.132899999999999</v>
      </c>
      <c r="Z882" s="16">
        <v>0.2697</v>
      </c>
      <c r="AA882" s="16">
        <v>-0.66944720000000002</v>
      </c>
      <c r="AB882" s="16">
        <v>0.26</v>
      </c>
      <c r="AC882" s="16">
        <v>11.56</v>
      </c>
      <c r="AD882" s="16">
        <v>46</v>
      </c>
      <c r="AE882" s="16">
        <v>19.070499999999999</v>
      </c>
      <c r="AF882" s="16">
        <v>0.1358</v>
      </c>
      <c r="AG882" s="16">
        <v>567811</v>
      </c>
      <c r="AH882" s="16">
        <v>1.2119</v>
      </c>
      <c r="AI882" s="16">
        <v>99.1</v>
      </c>
      <c r="AJ882" s="16">
        <v>99.8</v>
      </c>
      <c r="AK882" s="16">
        <v>0.84450000000000003</v>
      </c>
      <c r="AL882" s="16">
        <v>0.48299999999999998</v>
      </c>
      <c r="AM882" s="16">
        <v>0.60129999999999995</v>
      </c>
      <c r="AN882" s="16">
        <v>0.65239999999999998</v>
      </c>
      <c r="AO882" s="16">
        <v>0.9083</v>
      </c>
      <c r="AP882" s="16">
        <v>0.64329999999999998</v>
      </c>
      <c r="AQ882" s="16">
        <v>3.6900000000000002E-2</v>
      </c>
      <c r="AR882" s="16">
        <f t="shared" si="57"/>
        <v>1</v>
      </c>
      <c r="AS882" s="5">
        <f t="shared" si="56"/>
        <v>-2.4732000000000198E-2</v>
      </c>
    </row>
    <row r="883" spans="1:45" x14ac:dyDescent="0.25">
      <c r="A883" s="16" t="s">
        <v>405</v>
      </c>
      <c r="B883" s="16" t="s">
        <v>38</v>
      </c>
      <c r="C883" s="16" t="s">
        <v>250</v>
      </c>
      <c r="D883" s="16">
        <v>1994</v>
      </c>
      <c r="E883" s="16" t="s">
        <v>1579</v>
      </c>
      <c r="F883" s="16" t="s">
        <v>594</v>
      </c>
      <c r="G883" s="10">
        <v>12630.1</v>
      </c>
      <c r="H883" s="73">
        <v>9.443835</v>
      </c>
      <c r="I883" s="16" t="s">
        <v>6700</v>
      </c>
      <c r="J883" s="71">
        <v>8.0000000000000002E-3</v>
      </c>
      <c r="K883" s="71">
        <v>0.751</v>
      </c>
      <c r="L883" s="16">
        <v>1.4004019999999999</v>
      </c>
      <c r="M883" s="16">
        <v>0.1630741</v>
      </c>
      <c r="N883" s="16">
        <v>1.1681189999999999</v>
      </c>
      <c r="O883" s="16">
        <v>3.6085199999999998E-2</v>
      </c>
      <c r="P883" s="16">
        <v>0.91623149999999998</v>
      </c>
      <c r="Q883" s="16">
        <v>0.85600670000000001</v>
      </c>
      <c r="R883" s="16">
        <v>0.74919999999999998</v>
      </c>
      <c r="S883" s="16">
        <v>6.5100000000000005E-2</v>
      </c>
      <c r="T883" s="16">
        <v>2.1100000000000001E-2</v>
      </c>
      <c r="U883" s="16">
        <v>4.6976000000000004</v>
      </c>
      <c r="V883" s="16">
        <v>48.945999999999998</v>
      </c>
      <c r="W883" s="16">
        <v>7.1</v>
      </c>
      <c r="X883" s="16">
        <v>498.279</v>
      </c>
      <c r="Y883" s="16">
        <v>32.264699999999998</v>
      </c>
      <c r="Z883" s="16">
        <v>0.3221</v>
      </c>
      <c r="AA883" s="16">
        <v>-0.68498230000000004</v>
      </c>
      <c r="AB883" s="16">
        <v>0.26</v>
      </c>
      <c r="AC883" s="16">
        <v>11.56</v>
      </c>
      <c r="AD883" s="16">
        <v>46.4</v>
      </c>
      <c r="AE883" s="16">
        <v>21.055399999999999</v>
      </c>
      <c r="AF883" s="16">
        <v>0.29420000000000002</v>
      </c>
      <c r="AG883" s="16">
        <v>565041</v>
      </c>
      <c r="AH883" s="16">
        <v>1.21865</v>
      </c>
      <c r="AI883" s="16">
        <v>99.1</v>
      </c>
      <c r="AJ883" s="16">
        <v>99.8</v>
      </c>
      <c r="AK883" s="16">
        <v>0.85219999999999996</v>
      </c>
      <c r="AL883" s="16">
        <v>0.4718</v>
      </c>
      <c r="AM883" s="16">
        <v>0.62219999999999998</v>
      </c>
      <c r="AN883" s="16">
        <v>0.66990000000000005</v>
      </c>
      <c r="AO883" s="16">
        <v>0.92100000000000004</v>
      </c>
      <c r="AP883" s="16">
        <v>0.66200000000000003</v>
      </c>
      <c r="AQ883" s="16">
        <v>3.6900000000000002E-2</v>
      </c>
      <c r="AR883" s="16">
        <f t="shared" si="57"/>
        <v>1</v>
      </c>
      <c r="AS883" s="5">
        <f t="shared" si="56"/>
        <v>0.13802000000000003</v>
      </c>
    </row>
    <row r="884" spans="1:45" x14ac:dyDescent="0.25">
      <c r="A884" s="16" t="s">
        <v>405</v>
      </c>
      <c r="B884" s="16" t="s">
        <v>38</v>
      </c>
      <c r="C884" s="16" t="s">
        <v>250</v>
      </c>
      <c r="D884" s="16">
        <v>1995</v>
      </c>
      <c r="E884" s="16" t="s">
        <v>1584</v>
      </c>
      <c r="F884" s="16" t="s">
        <v>594</v>
      </c>
      <c r="G884" s="10">
        <v>13424.1</v>
      </c>
      <c r="H884" s="73">
        <v>9.5048049999999993</v>
      </c>
      <c r="I884" s="16" t="s">
        <v>6700</v>
      </c>
      <c r="J884" s="71">
        <v>0.03</v>
      </c>
      <c r="K884" s="71">
        <v>0.77400000000000002</v>
      </c>
      <c r="L884" s="16">
        <v>1.489927</v>
      </c>
      <c r="M884" s="16">
        <v>0.18108830000000001</v>
      </c>
      <c r="N884" s="16">
        <v>1.2277450000000001</v>
      </c>
      <c r="O884" s="16">
        <v>0.1025459</v>
      </c>
      <c r="P884" s="16">
        <v>0.95799999999999996</v>
      </c>
      <c r="Q884" s="16">
        <v>0.86764719999999995</v>
      </c>
      <c r="R884" s="16">
        <v>0.79830000000000001</v>
      </c>
      <c r="S884" s="16">
        <v>6.8199999999999997E-2</v>
      </c>
      <c r="T884" s="16">
        <v>1.89E-2</v>
      </c>
      <c r="U884" s="16">
        <v>4.5637999999999996</v>
      </c>
      <c r="V884" s="16">
        <v>52.75</v>
      </c>
      <c r="W884" s="16">
        <v>6.91</v>
      </c>
      <c r="X884" s="16">
        <v>498.80799999999999</v>
      </c>
      <c r="Y884" s="16">
        <v>34.396599999999999</v>
      </c>
      <c r="Z884" s="16">
        <v>0.33379999999999999</v>
      </c>
      <c r="AA884" s="16">
        <v>-0.68109839999999999</v>
      </c>
      <c r="AB884" s="16">
        <v>0.26</v>
      </c>
      <c r="AC884" s="16">
        <v>11.56</v>
      </c>
      <c r="AD884" s="16">
        <v>46.3</v>
      </c>
      <c r="AE884" s="16">
        <v>23.639600000000002</v>
      </c>
      <c r="AF884" s="16">
        <v>0.47299999999999998</v>
      </c>
      <c r="AG884" s="16">
        <v>586555</v>
      </c>
      <c r="AH884" s="16">
        <v>1.2118</v>
      </c>
      <c r="AI884" s="16">
        <v>99.1</v>
      </c>
      <c r="AJ884" s="16">
        <v>99.8</v>
      </c>
      <c r="AK884" s="16">
        <v>0.8599</v>
      </c>
      <c r="AL884" s="16">
        <v>0.4607</v>
      </c>
      <c r="AM884" s="16">
        <v>0.6431</v>
      </c>
      <c r="AN884" s="16">
        <v>0.68740000000000001</v>
      </c>
      <c r="AO884" s="16">
        <v>0.93369999999999997</v>
      </c>
      <c r="AP884" s="16">
        <v>0.68069999999999997</v>
      </c>
      <c r="AQ884" s="16">
        <v>3.6900000000000002E-2</v>
      </c>
      <c r="AR884" s="16">
        <f t="shared" si="57"/>
        <v>1</v>
      </c>
      <c r="AS884" s="5">
        <f t="shared" si="56"/>
        <v>8.9525000000000077E-2</v>
      </c>
    </row>
    <row r="885" spans="1:45" x14ac:dyDescent="0.25">
      <c r="A885" s="16" t="s">
        <v>405</v>
      </c>
      <c r="B885" s="16" t="s">
        <v>38</v>
      </c>
      <c r="C885" s="16" t="s">
        <v>250</v>
      </c>
      <c r="D885" s="16">
        <v>1996</v>
      </c>
      <c r="E885" s="16" t="s">
        <v>1567</v>
      </c>
      <c r="F885" s="16" t="s">
        <v>594</v>
      </c>
      <c r="G885" s="10">
        <v>14015.3</v>
      </c>
      <c r="H885" s="73">
        <v>9.5479040000000008</v>
      </c>
      <c r="I885" s="16" t="s">
        <v>6700</v>
      </c>
      <c r="J885" s="71">
        <v>0.02</v>
      </c>
      <c r="K885" s="71">
        <v>0.79</v>
      </c>
      <c r="L885" s="16">
        <v>1.6809670000000001</v>
      </c>
      <c r="M885" s="16">
        <v>0.28151150000000003</v>
      </c>
      <c r="N885" s="16">
        <v>1.277228</v>
      </c>
      <c r="O885" s="16">
        <v>0.1647207</v>
      </c>
      <c r="P885" s="16">
        <v>1.027622</v>
      </c>
      <c r="Q885" s="16">
        <v>1.0178229999999999</v>
      </c>
      <c r="R885" s="16">
        <v>0.89729999999999999</v>
      </c>
      <c r="S885" s="16">
        <v>7.4800000000000005E-2</v>
      </c>
      <c r="T885" s="16">
        <v>2.12E-2</v>
      </c>
      <c r="U885" s="16">
        <v>4.2839</v>
      </c>
      <c r="V885" s="16">
        <v>55.872</v>
      </c>
      <c r="W885" s="16">
        <v>6.8259999999999996</v>
      </c>
      <c r="X885" s="16">
        <v>501.45299999999997</v>
      </c>
      <c r="Y885" s="16">
        <v>36.528500000000001</v>
      </c>
      <c r="Z885" s="16">
        <v>0.34250000000000003</v>
      </c>
      <c r="AA885" s="16">
        <v>-0.68109839999999999</v>
      </c>
      <c r="AB885" s="16">
        <v>0.26</v>
      </c>
      <c r="AC885" s="16">
        <v>11.56</v>
      </c>
      <c r="AD885" s="16">
        <v>46.3</v>
      </c>
      <c r="AE885" s="16">
        <v>27.277899999999999</v>
      </c>
      <c r="AF885" s="16">
        <v>1.9396</v>
      </c>
      <c r="AG885" s="16">
        <v>618725</v>
      </c>
      <c r="AH885" s="16">
        <v>1.2164999999999999</v>
      </c>
      <c r="AI885" s="16">
        <v>99.1</v>
      </c>
      <c r="AJ885" s="16">
        <v>99.8</v>
      </c>
      <c r="AK885" s="16">
        <v>0.99550000000000005</v>
      </c>
      <c r="AL885" s="16">
        <v>0.64580000000000004</v>
      </c>
      <c r="AM885" s="16">
        <v>0.62009999999999998</v>
      </c>
      <c r="AN885" s="16">
        <v>1.0414000000000001</v>
      </c>
      <c r="AO885" s="16">
        <v>1.0185</v>
      </c>
      <c r="AP885" s="16">
        <v>0.83689999999999998</v>
      </c>
      <c r="AQ885" s="16">
        <v>3.6900000000000002E-2</v>
      </c>
      <c r="AR885" s="16">
        <f t="shared" si="57"/>
        <v>1</v>
      </c>
      <c r="AS885" s="5">
        <f t="shared" si="56"/>
        <v>0.1910400000000001</v>
      </c>
    </row>
    <row r="886" spans="1:45" x14ac:dyDescent="0.25">
      <c r="A886" s="16" t="s">
        <v>405</v>
      </c>
      <c r="B886" s="16" t="s">
        <v>38</v>
      </c>
      <c r="C886" s="16" t="s">
        <v>250</v>
      </c>
      <c r="D886" s="16">
        <v>1997</v>
      </c>
      <c r="E886" s="16" t="s">
        <v>1574</v>
      </c>
      <c r="F886" s="16" t="s">
        <v>594</v>
      </c>
      <c r="G886" s="10">
        <v>13935.8</v>
      </c>
      <c r="H886" s="73">
        <v>9.5422159999999998</v>
      </c>
      <c r="I886" s="16" t="s">
        <v>6700</v>
      </c>
      <c r="J886" s="71">
        <v>-2.1000000000000001E-2</v>
      </c>
      <c r="K886" s="71">
        <v>0.77300000000000002</v>
      </c>
      <c r="L886" s="16">
        <v>1.761971</v>
      </c>
      <c r="M886" s="16">
        <v>0.37406450000000002</v>
      </c>
      <c r="N886" s="16">
        <v>1.2911699999999999</v>
      </c>
      <c r="O886" s="16">
        <v>0.20688190000000001</v>
      </c>
      <c r="P886" s="16">
        <v>1.100268</v>
      </c>
      <c r="Q886" s="16">
        <v>0.97442850000000003</v>
      </c>
      <c r="R886" s="16">
        <v>0.99719999999999998</v>
      </c>
      <c r="S886" s="16">
        <v>8.1900000000000001E-2</v>
      </c>
      <c r="T886" s="16">
        <v>2.24E-2</v>
      </c>
      <c r="U886" s="16">
        <v>4.0621</v>
      </c>
      <c r="V886" s="16">
        <v>58.994</v>
      </c>
      <c r="W886" s="16">
        <v>6.742</v>
      </c>
      <c r="X886" s="16">
        <v>497.56799999999998</v>
      </c>
      <c r="Y886" s="16">
        <v>38.660299999999999</v>
      </c>
      <c r="Z886" s="16">
        <v>0.3412</v>
      </c>
      <c r="AA886" s="16">
        <v>-0.67721469999999995</v>
      </c>
      <c r="AB886" s="16">
        <v>0.26</v>
      </c>
      <c r="AC886" s="16">
        <v>11.56</v>
      </c>
      <c r="AD886" s="16">
        <v>46.2</v>
      </c>
      <c r="AE886" s="16">
        <v>31.8078</v>
      </c>
      <c r="AF886" s="16">
        <v>5.1044999999999998</v>
      </c>
      <c r="AG886" s="16">
        <v>623216</v>
      </c>
      <c r="AH886" s="16">
        <v>1.2224999999999999</v>
      </c>
      <c r="AI886" s="16">
        <v>99.1</v>
      </c>
      <c r="AJ886" s="16">
        <v>99.8</v>
      </c>
      <c r="AK886" s="16">
        <v>0.95120000000000005</v>
      </c>
      <c r="AL886" s="16">
        <v>0.59589999999999999</v>
      </c>
      <c r="AM886" s="16">
        <v>0.61919999999999997</v>
      </c>
      <c r="AN886" s="16">
        <v>0.92569999999999997</v>
      </c>
      <c r="AO886" s="16">
        <v>0.96750000000000003</v>
      </c>
      <c r="AP886" s="16">
        <v>0.83879999999999999</v>
      </c>
      <c r="AQ886" s="16">
        <v>3.6900000000000002E-2</v>
      </c>
      <c r="AR886" s="16">
        <f t="shared" si="57"/>
        <v>1</v>
      </c>
      <c r="AS886" s="5">
        <f t="shared" si="56"/>
        <v>8.1003999999999854E-2</v>
      </c>
    </row>
    <row r="887" spans="1:45" x14ac:dyDescent="0.25">
      <c r="A887" s="16" t="s">
        <v>405</v>
      </c>
      <c r="B887" s="16" t="s">
        <v>38</v>
      </c>
      <c r="C887" s="16" t="s">
        <v>250</v>
      </c>
      <c r="D887" s="16">
        <v>1998</v>
      </c>
      <c r="E887" s="16" t="s">
        <v>1583</v>
      </c>
      <c r="F887" s="16" t="s">
        <v>594</v>
      </c>
      <c r="G887" s="10">
        <v>13904.9</v>
      </c>
      <c r="H887" s="73">
        <v>9.5399980000000006</v>
      </c>
      <c r="I887" s="16" t="s">
        <v>6700</v>
      </c>
      <c r="J887" s="71">
        <v>-1.4E-2</v>
      </c>
      <c r="K887" s="71">
        <v>0.76200000000000001</v>
      </c>
      <c r="L887" s="16">
        <v>1.784319</v>
      </c>
      <c r="M887" s="16">
        <v>0.41836980000000001</v>
      </c>
      <c r="N887" s="16">
        <v>1.301836</v>
      </c>
      <c r="O887" s="16">
        <v>0.16177340000000001</v>
      </c>
      <c r="P887" s="16">
        <v>1.181673</v>
      </c>
      <c r="Q887" s="16">
        <v>0.93103190000000002</v>
      </c>
      <c r="R887" s="16">
        <v>1.0671999999999999</v>
      </c>
      <c r="S887" s="16">
        <v>8.4500000000000006E-2</v>
      </c>
      <c r="T887" s="16">
        <v>2.1999999999999999E-2</v>
      </c>
      <c r="U887" s="16">
        <v>3.6036000000000001</v>
      </c>
      <c r="V887" s="16">
        <v>62.116</v>
      </c>
      <c r="W887" s="16">
        <v>6.6580000000000004</v>
      </c>
      <c r="X887" s="16">
        <v>497.07100000000003</v>
      </c>
      <c r="Y887" s="16">
        <v>40.792200000000001</v>
      </c>
      <c r="Z887" s="16">
        <v>0.29249999999999998</v>
      </c>
      <c r="AA887" s="16">
        <v>-0.67721469999999995</v>
      </c>
      <c r="AB887" s="16">
        <v>0.26</v>
      </c>
      <c r="AC887" s="16">
        <v>11.56</v>
      </c>
      <c r="AD887" s="16">
        <v>46.2</v>
      </c>
      <c r="AE887" s="16">
        <v>36.356400000000001</v>
      </c>
      <c r="AF887" s="16">
        <v>9.3816000000000006</v>
      </c>
      <c r="AG887" s="16">
        <v>627760</v>
      </c>
      <c r="AH887" s="16">
        <v>1.2403999999999999</v>
      </c>
      <c r="AI887" s="16">
        <v>99.1</v>
      </c>
      <c r="AJ887" s="16">
        <v>99.8</v>
      </c>
      <c r="AK887" s="16">
        <v>0.90690000000000004</v>
      </c>
      <c r="AL887" s="16">
        <v>0.54600000000000004</v>
      </c>
      <c r="AM887" s="16">
        <v>0.61819999999999997</v>
      </c>
      <c r="AN887" s="16">
        <v>0.81010000000000004</v>
      </c>
      <c r="AO887" s="16">
        <v>0.91659999999999997</v>
      </c>
      <c r="AP887" s="16">
        <v>0.84060000000000001</v>
      </c>
      <c r="AQ887" s="16">
        <v>3.6900000000000002E-2</v>
      </c>
      <c r="AR887" s="16">
        <f t="shared" si="57"/>
        <v>1</v>
      </c>
      <c r="AS887" s="5">
        <f t="shared" si="56"/>
        <v>2.2348000000000035E-2</v>
      </c>
    </row>
    <row r="888" spans="1:45" x14ac:dyDescent="0.25">
      <c r="A888" s="16" t="s">
        <v>405</v>
      </c>
      <c r="B888" s="16" t="s">
        <v>38</v>
      </c>
      <c r="C888" s="16" t="s">
        <v>250</v>
      </c>
      <c r="D888" s="16">
        <v>1999</v>
      </c>
      <c r="E888" s="16" t="s">
        <v>1562</v>
      </c>
      <c r="F888" s="16" t="s">
        <v>594</v>
      </c>
      <c r="G888" s="10">
        <v>14119.3</v>
      </c>
      <c r="H888" s="73">
        <v>9.5552980000000005</v>
      </c>
      <c r="I888" s="16" t="s">
        <v>6700</v>
      </c>
      <c r="J888" s="71">
        <v>8.0000000000000002E-3</v>
      </c>
      <c r="K888" s="71">
        <v>0.76800000000000002</v>
      </c>
      <c r="L888" s="16">
        <v>1.812611</v>
      </c>
      <c r="M888" s="16">
        <v>0.44950099999999998</v>
      </c>
      <c r="N888" s="16">
        <v>1.3726240000000001</v>
      </c>
      <c r="O888" s="16">
        <v>0.2200609</v>
      </c>
      <c r="P888" s="16">
        <v>1.218148</v>
      </c>
      <c r="Q888" s="16">
        <v>0.78958839999999997</v>
      </c>
      <c r="R888" s="16">
        <v>1.0569</v>
      </c>
      <c r="S888" s="16">
        <v>9.1999999999999998E-2</v>
      </c>
      <c r="T888" s="16">
        <v>2.29E-2</v>
      </c>
      <c r="U888" s="16">
        <v>3.6932</v>
      </c>
      <c r="V888" s="16">
        <v>65.238</v>
      </c>
      <c r="W888" s="16">
        <v>6.5739999999999998</v>
      </c>
      <c r="X888" s="16">
        <v>496.964</v>
      </c>
      <c r="Y888" s="16">
        <v>42.924100000000003</v>
      </c>
      <c r="Z888" s="16">
        <v>0.29699999999999999</v>
      </c>
      <c r="AA888" s="16">
        <v>-0.68886599999999998</v>
      </c>
      <c r="AB888" s="16">
        <v>0.26</v>
      </c>
      <c r="AC888" s="16">
        <v>11.56</v>
      </c>
      <c r="AD888" s="16">
        <v>46.5</v>
      </c>
      <c r="AE888" s="16">
        <v>37.060400000000001</v>
      </c>
      <c r="AF888" s="16">
        <v>18.934100000000001</v>
      </c>
      <c r="AG888" s="16">
        <v>623881</v>
      </c>
      <c r="AH888" s="16">
        <v>1.2417</v>
      </c>
      <c r="AI888" s="16">
        <v>99.1</v>
      </c>
      <c r="AJ888" s="16">
        <v>99.8</v>
      </c>
      <c r="AK888" s="16">
        <v>0.79379999999999995</v>
      </c>
      <c r="AL888" s="16">
        <v>0.31230000000000002</v>
      </c>
      <c r="AM888" s="16">
        <v>0.62050000000000005</v>
      </c>
      <c r="AN888" s="16">
        <v>0.53259999999999996</v>
      </c>
      <c r="AO888" s="16">
        <v>0.82250000000000001</v>
      </c>
      <c r="AP888" s="16">
        <v>0.72050000000000003</v>
      </c>
      <c r="AQ888" s="16">
        <v>3.6900000000000002E-2</v>
      </c>
      <c r="AR888" s="16">
        <f t="shared" si="57"/>
        <v>1</v>
      </c>
      <c r="AS888" s="5">
        <f t="shared" si="56"/>
        <v>2.8291999999999984E-2</v>
      </c>
    </row>
    <row r="889" spans="1:45" x14ac:dyDescent="0.25">
      <c r="A889" s="16" t="s">
        <v>405</v>
      </c>
      <c r="B889" s="16" t="s">
        <v>38</v>
      </c>
      <c r="C889" s="16" t="s">
        <v>250</v>
      </c>
      <c r="D889" s="16">
        <v>2000</v>
      </c>
      <c r="E889" s="16" t="s">
        <v>1576</v>
      </c>
      <c r="F889" s="16" t="s">
        <v>594</v>
      </c>
      <c r="G889" s="10">
        <v>14767</v>
      </c>
      <c r="H889" s="73">
        <v>9.6001469999999998</v>
      </c>
      <c r="I889" s="16">
        <v>10255063</v>
      </c>
      <c r="J889" s="71">
        <v>3.1E-2</v>
      </c>
      <c r="K889" s="71">
        <v>0.79200000000000004</v>
      </c>
      <c r="L889" s="16">
        <v>2.0369630000000001</v>
      </c>
      <c r="M889" s="16">
        <v>0.72652450000000002</v>
      </c>
      <c r="N889" s="16">
        <v>1.4527939999999999</v>
      </c>
      <c r="O889" s="16">
        <v>0.3717606</v>
      </c>
      <c r="P889" s="16">
        <v>1.345378</v>
      </c>
      <c r="Q889" s="16">
        <v>0.64810900000000005</v>
      </c>
      <c r="R889" s="16">
        <v>1.1164000000000001</v>
      </c>
      <c r="S889" s="16">
        <v>9.5299999999999996E-2</v>
      </c>
      <c r="T889" s="16">
        <v>4.7800000000000002E-2</v>
      </c>
      <c r="U889" s="16">
        <v>3.6613000000000002</v>
      </c>
      <c r="V889" s="16">
        <v>68.36</v>
      </c>
      <c r="W889" s="16">
        <v>6.49</v>
      </c>
      <c r="X889" s="16">
        <v>500.33100000000002</v>
      </c>
      <c r="Y889" s="16">
        <v>45.055900000000001</v>
      </c>
      <c r="Z889" s="16">
        <v>0.35360000000000003</v>
      </c>
      <c r="AA889" s="16">
        <v>-0.68886599999999998</v>
      </c>
      <c r="AB889" s="16">
        <v>0.26</v>
      </c>
      <c r="AC889" s="16">
        <v>11.56</v>
      </c>
      <c r="AD889" s="16">
        <v>46.5</v>
      </c>
      <c r="AE889" s="16">
        <v>37.770699999999998</v>
      </c>
      <c r="AF889" s="16">
        <v>42.398400000000002</v>
      </c>
      <c r="AG889" s="16">
        <v>710976</v>
      </c>
      <c r="AH889" s="16">
        <v>1.2482</v>
      </c>
      <c r="AI889" s="16">
        <v>99.1</v>
      </c>
      <c r="AJ889" s="16">
        <v>99.8</v>
      </c>
      <c r="AK889" s="16">
        <v>0.68059999999999998</v>
      </c>
      <c r="AL889" s="16">
        <v>7.8600000000000003E-2</v>
      </c>
      <c r="AM889" s="16">
        <v>0.62280000000000002</v>
      </c>
      <c r="AN889" s="16">
        <v>0.25509999999999999</v>
      </c>
      <c r="AO889" s="16">
        <v>0.72840000000000005</v>
      </c>
      <c r="AP889" s="16">
        <v>0.60029999999999994</v>
      </c>
      <c r="AQ889" s="16">
        <v>3.6900000000000002E-2</v>
      </c>
      <c r="AR889" s="16">
        <f t="shared" si="57"/>
        <v>0</v>
      </c>
      <c r="AS889" s="5">
        <f t="shared" si="56"/>
        <v>0.22435200000000011</v>
      </c>
    </row>
    <row r="890" spans="1:45" x14ac:dyDescent="0.25">
      <c r="A890" s="16" t="s">
        <v>405</v>
      </c>
      <c r="B890" s="16" t="s">
        <v>38</v>
      </c>
      <c r="C890" s="16" t="s">
        <v>250</v>
      </c>
      <c r="D890" s="16">
        <v>2001</v>
      </c>
      <c r="E890" s="16" t="s">
        <v>1587</v>
      </c>
      <c r="F890" s="16" t="s">
        <v>594</v>
      </c>
      <c r="G890" s="10">
        <v>15274.9</v>
      </c>
      <c r="H890" s="73">
        <v>9.6339640000000006</v>
      </c>
      <c r="I890" s="16">
        <v>10216605</v>
      </c>
      <c r="J890" s="71">
        <v>4.2000000000000003E-2</v>
      </c>
      <c r="K890" s="71">
        <v>0.82599999999999996</v>
      </c>
      <c r="L890" s="16">
        <v>2.1588530000000001</v>
      </c>
      <c r="M890" s="16">
        <v>0.74778279999999997</v>
      </c>
      <c r="N890" s="16">
        <v>1.5052399999999999</v>
      </c>
      <c r="O890" s="16">
        <v>0.29750769999999999</v>
      </c>
      <c r="P890" s="16">
        <v>1.4298420000000001</v>
      </c>
      <c r="Q890" s="16">
        <v>0.84501789999999999</v>
      </c>
      <c r="R890" s="16">
        <v>1.1057999999999999</v>
      </c>
      <c r="S890" s="16">
        <v>9.2100000000000001E-2</v>
      </c>
      <c r="T890" s="16">
        <v>5.1999999999999998E-2</v>
      </c>
      <c r="U890" s="16">
        <v>3.7568000000000001</v>
      </c>
      <c r="V890" s="16">
        <v>69.287999999999997</v>
      </c>
      <c r="W890" s="16">
        <v>6.5419999999999998</v>
      </c>
      <c r="X890" s="16">
        <v>503.35899999999998</v>
      </c>
      <c r="Y890" s="16">
        <v>47.187800000000003</v>
      </c>
      <c r="Z890" s="16">
        <v>0.28860000000000002</v>
      </c>
      <c r="AA890" s="16">
        <v>-0.69274970000000002</v>
      </c>
      <c r="AB890" s="16">
        <v>0.26</v>
      </c>
      <c r="AC890" s="16">
        <v>11.56</v>
      </c>
      <c r="AD890" s="16">
        <v>46.6</v>
      </c>
      <c r="AE890" s="16">
        <v>37.735100000000003</v>
      </c>
      <c r="AF890" s="16">
        <v>67.900099999999995</v>
      </c>
      <c r="AG890" s="16">
        <v>726601</v>
      </c>
      <c r="AH890" s="16">
        <v>1.2480500000000001</v>
      </c>
      <c r="AI890" s="16">
        <v>99.1</v>
      </c>
      <c r="AJ890" s="16">
        <v>99.8</v>
      </c>
      <c r="AK890" s="16">
        <v>0.8306</v>
      </c>
      <c r="AL890" s="16">
        <v>0.21870000000000001</v>
      </c>
      <c r="AM890" s="16">
        <v>0.7944</v>
      </c>
      <c r="AN890" s="16">
        <v>0.60009999999999997</v>
      </c>
      <c r="AO890" s="16">
        <v>0.95699999999999996</v>
      </c>
      <c r="AP890" s="16">
        <v>0.7137</v>
      </c>
      <c r="AQ890" s="16">
        <v>3.6900000000000002E-2</v>
      </c>
      <c r="AR890" s="16">
        <f t="shared" si="57"/>
        <v>0</v>
      </c>
      <c r="AS890" s="5">
        <f t="shared" si="56"/>
        <v>0.12189000000000005</v>
      </c>
    </row>
    <row r="891" spans="1:45" x14ac:dyDescent="0.25">
      <c r="A891" s="16" t="s">
        <v>405</v>
      </c>
      <c r="B891" s="16" t="s">
        <v>38</v>
      </c>
      <c r="C891" s="16" t="s">
        <v>250</v>
      </c>
      <c r="D891" s="16">
        <v>2002</v>
      </c>
      <c r="E891" s="16" t="s">
        <v>1575</v>
      </c>
      <c r="F891" s="16" t="s">
        <v>594</v>
      </c>
      <c r="G891" s="10">
        <v>15556.4</v>
      </c>
      <c r="H891" s="73">
        <v>9.6522269999999999</v>
      </c>
      <c r="I891" s="16">
        <v>10196916</v>
      </c>
      <c r="J891" s="71">
        <v>4.0000000000000001E-3</v>
      </c>
      <c r="K891" s="71">
        <v>0.83</v>
      </c>
      <c r="L891" s="16">
        <v>2.384042</v>
      </c>
      <c r="M891" s="16">
        <v>0.83928749999999996</v>
      </c>
      <c r="N891" s="16">
        <v>1.5714300000000001</v>
      </c>
      <c r="O891" s="16">
        <v>0.41445579999999999</v>
      </c>
      <c r="P891" s="16">
        <v>1.4676849999999999</v>
      </c>
      <c r="Q891" s="16">
        <v>1.041909</v>
      </c>
      <c r="R891" s="16">
        <v>1.1049</v>
      </c>
      <c r="S891" s="16">
        <v>0.10780000000000001</v>
      </c>
      <c r="T891" s="16">
        <v>5.5500000000000001E-2</v>
      </c>
      <c r="U891" s="16">
        <v>3.9830000000000001</v>
      </c>
      <c r="V891" s="16">
        <v>70.215999999999994</v>
      </c>
      <c r="W891" s="16">
        <v>6.5940000000000003</v>
      </c>
      <c r="X891" s="16">
        <v>506.38799999999998</v>
      </c>
      <c r="Y891" s="16">
        <v>49.319600000000001</v>
      </c>
      <c r="Z891" s="16">
        <v>0.32590000000000002</v>
      </c>
      <c r="AA891" s="16">
        <v>-0.69663359999999996</v>
      </c>
      <c r="AB891" s="16">
        <v>0.26</v>
      </c>
      <c r="AC891" s="16">
        <v>11.56</v>
      </c>
      <c r="AD891" s="16">
        <v>46.7</v>
      </c>
      <c r="AE891" s="16">
        <v>35.984400000000001</v>
      </c>
      <c r="AF891" s="16">
        <v>84.297200000000004</v>
      </c>
      <c r="AG891" s="16">
        <v>745274</v>
      </c>
      <c r="AH891" s="16">
        <v>1.25105</v>
      </c>
      <c r="AI891" s="16">
        <v>99.1</v>
      </c>
      <c r="AJ891" s="16">
        <v>99.8</v>
      </c>
      <c r="AK891" s="16">
        <v>0.98050000000000004</v>
      </c>
      <c r="AL891" s="16">
        <v>0.35880000000000001</v>
      </c>
      <c r="AM891" s="16">
        <v>0.96589999999999998</v>
      </c>
      <c r="AN891" s="16">
        <v>0.94510000000000005</v>
      </c>
      <c r="AO891" s="16">
        <v>1.1857</v>
      </c>
      <c r="AP891" s="16">
        <v>0.82709999999999995</v>
      </c>
      <c r="AQ891" s="16">
        <v>3.6900000000000002E-2</v>
      </c>
      <c r="AR891" s="16">
        <f t="shared" si="57"/>
        <v>0</v>
      </c>
      <c r="AS891" s="5">
        <f t="shared" si="56"/>
        <v>0.22518899999999986</v>
      </c>
    </row>
    <row r="892" spans="1:45" x14ac:dyDescent="0.25">
      <c r="A892" s="16" t="s">
        <v>405</v>
      </c>
      <c r="B892" s="16" t="s">
        <v>38</v>
      </c>
      <c r="C892" s="16" t="s">
        <v>250</v>
      </c>
      <c r="D892" s="16">
        <v>2003</v>
      </c>
      <c r="E892" s="16" t="s">
        <v>1568</v>
      </c>
      <c r="F892" s="16" t="s">
        <v>594</v>
      </c>
      <c r="G892" s="10">
        <v>16121.3</v>
      </c>
      <c r="H892" s="73">
        <v>9.6878989999999998</v>
      </c>
      <c r="I892" s="16">
        <v>10193998</v>
      </c>
      <c r="J892" s="71">
        <v>3.4000000000000002E-2</v>
      </c>
      <c r="K892" s="71">
        <v>0.85799999999999998</v>
      </c>
      <c r="L892" s="16">
        <v>2.4353989999999999</v>
      </c>
      <c r="M892" s="16">
        <v>0.76427060000000002</v>
      </c>
      <c r="N892" s="16">
        <v>1.6314040000000001</v>
      </c>
      <c r="O892" s="16">
        <v>0.49122149999999998</v>
      </c>
      <c r="P892" s="16">
        <v>1.52841</v>
      </c>
      <c r="Q892" s="16">
        <v>1.026292</v>
      </c>
      <c r="R892" s="16">
        <v>1.1512</v>
      </c>
      <c r="S892" s="16">
        <v>6.9699999999999998E-2</v>
      </c>
      <c r="T892" s="16">
        <v>6.0199999999999997E-2</v>
      </c>
      <c r="U892" s="16">
        <v>4.1501000000000001</v>
      </c>
      <c r="V892" s="16">
        <v>71.144000000000005</v>
      </c>
      <c r="W892" s="16">
        <v>6.6459999999999999</v>
      </c>
      <c r="X892" s="16">
        <v>509.41699999999997</v>
      </c>
      <c r="Y892" s="16">
        <v>51.451500000000003</v>
      </c>
      <c r="Z892" s="16">
        <v>0.3417</v>
      </c>
      <c r="AA892" s="16">
        <v>-0.70051719999999995</v>
      </c>
      <c r="AB892" s="16">
        <v>0.26</v>
      </c>
      <c r="AC892" s="16">
        <v>11.56</v>
      </c>
      <c r="AD892" s="16">
        <v>46.8</v>
      </c>
      <c r="AE892" s="16">
        <v>35.538499999999999</v>
      </c>
      <c r="AF892" s="16">
        <v>95.147300000000001</v>
      </c>
      <c r="AG892" s="16">
        <v>812400</v>
      </c>
      <c r="AH892" s="16">
        <v>1.2497499999999999</v>
      </c>
      <c r="AI892" s="16">
        <v>99.1</v>
      </c>
      <c r="AJ892" s="16">
        <v>99.8</v>
      </c>
      <c r="AK892" s="16">
        <v>0.96650000000000003</v>
      </c>
      <c r="AL892" s="16">
        <v>0.44440000000000002</v>
      </c>
      <c r="AM892" s="16">
        <v>0.89119999999999999</v>
      </c>
      <c r="AN892" s="16">
        <v>0.84399999999999997</v>
      </c>
      <c r="AO892" s="16">
        <v>1.1843999999999999</v>
      </c>
      <c r="AP892" s="16">
        <v>0.83630000000000004</v>
      </c>
      <c r="AQ892" s="16">
        <v>3.6900000000000002E-2</v>
      </c>
      <c r="AR892" s="16">
        <f t="shared" si="57"/>
        <v>0</v>
      </c>
      <c r="AS892" s="5">
        <f t="shared" si="56"/>
        <v>5.1356999999999875E-2</v>
      </c>
    </row>
    <row r="893" spans="1:45" x14ac:dyDescent="0.25">
      <c r="A893" s="16" t="s">
        <v>405</v>
      </c>
      <c r="B893" s="16" t="s">
        <v>38</v>
      </c>
      <c r="C893" s="16" t="s">
        <v>250</v>
      </c>
      <c r="D893" s="16">
        <v>2004</v>
      </c>
      <c r="E893" s="16" t="s">
        <v>1577</v>
      </c>
      <c r="F893" s="16" t="s">
        <v>594</v>
      </c>
      <c r="G893" s="10">
        <v>16913.8</v>
      </c>
      <c r="H893" s="73">
        <v>9.7358840000000004</v>
      </c>
      <c r="I893" s="16">
        <v>10197101</v>
      </c>
      <c r="J893" s="71">
        <v>3.6999999999999998E-2</v>
      </c>
      <c r="K893" s="71">
        <v>0.89100000000000001</v>
      </c>
      <c r="L893" s="16">
        <v>2.3683909999999999</v>
      </c>
      <c r="M893" s="16">
        <v>0.64866389999999996</v>
      </c>
      <c r="N893" s="16">
        <v>1.624689</v>
      </c>
      <c r="O893" s="16">
        <v>0.52168360000000003</v>
      </c>
      <c r="P893" s="16">
        <v>1.541723</v>
      </c>
      <c r="Q893" s="16">
        <v>0.94621909999999998</v>
      </c>
      <c r="R893" s="16">
        <v>1.1474</v>
      </c>
      <c r="S893" s="16">
        <v>2.4400000000000002E-2</v>
      </c>
      <c r="T893" s="16">
        <v>6.6400000000000001E-2</v>
      </c>
      <c r="U893" s="16">
        <v>4.0205000000000002</v>
      </c>
      <c r="V893" s="16">
        <v>72.072000000000003</v>
      </c>
      <c r="W893" s="16">
        <v>6.6980000000000004</v>
      </c>
      <c r="X893" s="16">
        <v>506.88200000000001</v>
      </c>
      <c r="Y893" s="16">
        <v>49.514299999999999</v>
      </c>
      <c r="Z893" s="16">
        <v>0.37819999999999998</v>
      </c>
      <c r="AA893" s="16">
        <v>-0.71216849999999998</v>
      </c>
      <c r="AB893" s="16">
        <v>0.26</v>
      </c>
      <c r="AC893" s="16">
        <v>11.56</v>
      </c>
      <c r="AD893" s="16">
        <v>47.1</v>
      </c>
      <c r="AE893" s="16">
        <v>33.578699999999998</v>
      </c>
      <c r="AF893" s="16">
        <v>105.63</v>
      </c>
      <c r="AG893" s="16">
        <v>821704</v>
      </c>
      <c r="AH893" s="16">
        <v>1.2545999999999999</v>
      </c>
      <c r="AI893" s="16">
        <v>99.1</v>
      </c>
      <c r="AJ893" s="16">
        <v>99.8</v>
      </c>
      <c r="AK893" s="16">
        <v>0.95440000000000003</v>
      </c>
      <c r="AL893" s="16">
        <v>0.38109999999999999</v>
      </c>
      <c r="AM893" s="16">
        <v>0.90510000000000002</v>
      </c>
      <c r="AN893" s="16">
        <v>0.62580000000000002</v>
      </c>
      <c r="AO893" s="16">
        <v>1.0792999999999999</v>
      </c>
      <c r="AP893" s="16">
        <v>0.74399999999999999</v>
      </c>
      <c r="AQ893" s="16">
        <v>3.6900000000000002E-2</v>
      </c>
      <c r="AR893" s="16">
        <f t="shared" si="57"/>
        <v>0</v>
      </c>
      <c r="AS893" s="5">
        <f t="shared" si="56"/>
        <v>-6.7007999999999956E-2</v>
      </c>
    </row>
    <row r="894" spans="1:45" x14ac:dyDescent="0.25">
      <c r="A894" s="16" t="s">
        <v>405</v>
      </c>
      <c r="B894" s="16" t="s">
        <v>38</v>
      </c>
      <c r="C894" s="16" t="s">
        <v>250</v>
      </c>
      <c r="D894" s="16">
        <v>2005</v>
      </c>
      <c r="E894" s="16" t="s">
        <v>1572</v>
      </c>
      <c r="F894" s="16" t="s">
        <v>594</v>
      </c>
      <c r="G894" s="10">
        <v>17978.5</v>
      </c>
      <c r="H894" s="73">
        <v>9.7969329999999992</v>
      </c>
      <c r="I894" s="16">
        <v>10211216</v>
      </c>
      <c r="J894" s="71">
        <v>4.2000000000000003E-2</v>
      </c>
      <c r="K894" s="71">
        <v>0.92900000000000005</v>
      </c>
      <c r="L894" s="16">
        <v>2.5253640000000002</v>
      </c>
      <c r="M894" s="16">
        <v>0.71579020000000004</v>
      </c>
      <c r="N894" s="16">
        <v>1.6187929999999999</v>
      </c>
      <c r="O894" s="16">
        <v>0.73717080000000001</v>
      </c>
      <c r="P894" s="16">
        <v>1.5392170000000001</v>
      </c>
      <c r="Q894" s="16">
        <v>1.0207539999999999</v>
      </c>
      <c r="R894" s="16">
        <v>1.1708000000000001</v>
      </c>
      <c r="S894" s="16">
        <v>1.61E-2</v>
      </c>
      <c r="T894" s="16">
        <v>7.5600000000000001E-2</v>
      </c>
      <c r="U894" s="16">
        <v>3.8986999999999998</v>
      </c>
      <c r="V894" s="16">
        <v>73</v>
      </c>
      <c r="W894" s="16">
        <v>6.75</v>
      </c>
      <c r="X894" s="16">
        <v>504.34699999999998</v>
      </c>
      <c r="Y894" s="16">
        <v>54.784399999999998</v>
      </c>
      <c r="Z894" s="16">
        <v>0.43630000000000002</v>
      </c>
      <c r="AA894" s="16">
        <v>-0.69274970000000002</v>
      </c>
      <c r="AB894" s="16">
        <v>0.26</v>
      </c>
      <c r="AC894" s="16">
        <v>11.56</v>
      </c>
      <c r="AD894" s="16">
        <v>46.6</v>
      </c>
      <c r="AE894" s="16">
        <v>31.447900000000001</v>
      </c>
      <c r="AF894" s="16">
        <v>115.104</v>
      </c>
      <c r="AG894" s="16">
        <v>802363</v>
      </c>
      <c r="AH894" s="16">
        <v>1.2663500000000001</v>
      </c>
      <c r="AI894" s="16">
        <v>99.1</v>
      </c>
      <c r="AJ894" s="16">
        <v>99.9</v>
      </c>
      <c r="AK894" s="16">
        <v>0.87909999999999999</v>
      </c>
      <c r="AL894" s="16">
        <v>0.4637</v>
      </c>
      <c r="AM894" s="16">
        <v>0.96640000000000004</v>
      </c>
      <c r="AN894" s="16">
        <v>0.90290000000000004</v>
      </c>
      <c r="AO894" s="16">
        <v>1.1105</v>
      </c>
      <c r="AP894" s="16">
        <v>0.8216</v>
      </c>
      <c r="AQ894" s="16">
        <v>3.6900000000000002E-2</v>
      </c>
      <c r="AR894" s="16">
        <f t="shared" si="57"/>
        <v>0</v>
      </c>
      <c r="AS894" s="5">
        <f t="shared" si="56"/>
        <v>0.15697300000000025</v>
      </c>
    </row>
    <row r="895" spans="1:45" x14ac:dyDescent="0.25">
      <c r="A895" s="16" t="s">
        <v>405</v>
      </c>
      <c r="B895" s="16" t="s">
        <v>38</v>
      </c>
      <c r="C895" s="16" t="s">
        <v>250</v>
      </c>
      <c r="D895" s="16">
        <v>2006</v>
      </c>
      <c r="E895" s="16" t="s">
        <v>1563</v>
      </c>
      <c r="F895" s="16" t="s">
        <v>594</v>
      </c>
      <c r="G895" s="10">
        <v>19162.900000000001</v>
      </c>
      <c r="H895" s="73">
        <v>9.8607289999999992</v>
      </c>
      <c r="I895" s="16">
        <v>10238905</v>
      </c>
      <c r="J895" s="71">
        <v>5.3999999999999999E-2</v>
      </c>
      <c r="K895" s="71">
        <v>0.98099999999999998</v>
      </c>
      <c r="L895" s="16">
        <v>2.6201979999999998</v>
      </c>
      <c r="M895" s="16">
        <v>0.82971609999999996</v>
      </c>
      <c r="N895" s="16">
        <v>1.6545570000000001</v>
      </c>
      <c r="O895" s="16">
        <v>0.79743240000000004</v>
      </c>
      <c r="P895" s="16">
        <v>1.5251049999999999</v>
      </c>
      <c r="Q895" s="16">
        <v>1.0401750000000001</v>
      </c>
      <c r="R895" s="16">
        <v>1.2337</v>
      </c>
      <c r="S895" s="16">
        <v>1.6199999999999999E-2</v>
      </c>
      <c r="T895" s="16">
        <v>8.4099999999999994E-2</v>
      </c>
      <c r="U895" s="16">
        <v>4.2239000000000004</v>
      </c>
      <c r="V895" s="16">
        <v>72.781999999999996</v>
      </c>
      <c r="W895" s="16">
        <v>7.1219999999999999</v>
      </c>
      <c r="X895" s="16">
        <v>501.81200000000001</v>
      </c>
      <c r="Y895" s="16">
        <v>60.664499999999997</v>
      </c>
      <c r="Z895" s="16">
        <v>0.4022</v>
      </c>
      <c r="AA895" s="16">
        <v>-0.68498230000000004</v>
      </c>
      <c r="AB895" s="16">
        <v>0.26</v>
      </c>
      <c r="AC895" s="16">
        <v>11.56</v>
      </c>
      <c r="AD895" s="16">
        <v>46.4</v>
      </c>
      <c r="AE895" s="16">
        <v>28.103300000000001</v>
      </c>
      <c r="AF895" s="16">
        <v>120.74299999999999</v>
      </c>
      <c r="AG895" s="16">
        <v>817021</v>
      </c>
      <c r="AH895" s="16">
        <v>1.2764500000000001</v>
      </c>
      <c r="AI895" s="16">
        <v>99.1</v>
      </c>
      <c r="AJ895" s="16">
        <v>99.9</v>
      </c>
      <c r="AK895" s="16">
        <v>0.92730000000000001</v>
      </c>
      <c r="AL895" s="16">
        <v>0.30549999999999999</v>
      </c>
      <c r="AM895" s="16">
        <v>1.0771999999999999</v>
      </c>
      <c r="AN895" s="16">
        <v>1.0081</v>
      </c>
      <c r="AO895" s="16">
        <v>1.1032</v>
      </c>
      <c r="AP895" s="16">
        <v>0.83740000000000003</v>
      </c>
      <c r="AQ895" s="16">
        <v>3.6900000000000002E-2</v>
      </c>
      <c r="AR895" s="16">
        <f t="shared" si="57"/>
        <v>0</v>
      </c>
      <c r="AS895" s="5">
        <f t="shared" si="56"/>
        <v>9.4833999999999641E-2</v>
      </c>
    </row>
    <row r="896" spans="1:45" x14ac:dyDescent="0.25">
      <c r="A896" s="16" t="s">
        <v>405</v>
      </c>
      <c r="B896" s="16" t="s">
        <v>38</v>
      </c>
      <c r="C896" s="16" t="s">
        <v>250</v>
      </c>
      <c r="D896" s="16">
        <v>2007</v>
      </c>
      <c r="E896" s="16" t="s">
        <v>1565</v>
      </c>
      <c r="F896" s="16" t="s">
        <v>594</v>
      </c>
      <c r="G896" s="10">
        <v>20104.8</v>
      </c>
      <c r="H896" s="73">
        <v>9.9087119999999995</v>
      </c>
      <c r="I896" s="16">
        <v>10298828</v>
      </c>
      <c r="J896" s="71">
        <v>3.5000000000000003E-2</v>
      </c>
      <c r="K896" s="71">
        <v>1.016</v>
      </c>
      <c r="L896" s="16">
        <v>2.6505260000000002</v>
      </c>
      <c r="M896" s="16">
        <v>0.96307089999999995</v>
      </c>
      <c r="N896" s="16">
        <v>1.6115489999999999</v>
      </c>
      <c r="O896" s="16">
        <v>0.8399643</v>
      </c>
      <c r="P896" s="16">
        <v>1.5121819999999999</v>
      </c>
      <c r="Q896" s="16">
        <v>0.98906320000000003</v>
      </c>
      <c r="R896" s="16">
        <v>1.3050999999999999</v>
      </c>
      <c r="S896" s="16">
        <v>1.7500000000000002E-2</v>
      </c>
      <c r="T896" s="16">
        <v>9.3700000000000006E-2</v>
      </c>
      <c r="U896" s="16">
        <v>3.875</v>
      </c>
      <c r="V896" s="16">
        <v>72.563999999999993</v>
      </c>
      <c r="W896" s="16">
        <v>7.4939999999999998</v>
      </c>
      <c r="X896" s="16">
        <v>498.041</v>
      </c>
      <c r="Y896" s="16">
        <v>62.258099999999999</v>
      </c>
      <c r="Z896" s="16">
        <v>0.4073</v>
      </c>
      <c r="AA896" s="16">
        <v>-0.68109839999999999</v>
      </c>
      <c r="AB896" s="16">
        <v>0.26</v>
      </c>
      <c r="AC896" s="16">
        <v>11.56</v>
      </c>
      <c r="AD896" s="16">
        <v>46.3</v>
      </c>
      <c r="AE896" s="16">
        <v>23.242599999999999</v>
      </c>
      <c r="AF896" s="16">
        <v>127.964</v>
      </c>
      <c r="AG896" s="16">
        <v>852175</v>
      </c>
      <c r="AH896" s="16">
        <v>1.29915</v>
      </c>
      <c r="AI896" s="16">
        <v>99.1</v>
      </c>
      <c r="AJ896" s="16">
        <v>99.9</v>
      </c>
      <c r="AK896" s="16">
        <v>0.96199999999999997</v>
      </c>
      <c r="AL896" s="16">
        <v>0.2344</v>
      </c>
      <c r="AM896" s="16">
        <v>0.90510000000000002</v>
      </c>
      <c r="AN896" s="16">
        <v>0.97829999999999995</v>
      </c>
      <c r="AO896" s="16">
        <v>1.026</v>
      </c>
      <c r="AP896" s="16">
        <v>0.86180000000000001</v>
      </c>
      <c r="AQ896" s="16">
        <v>3.6900000000000002E-2</v>
      </c>
      <c r="AR896" s="16">
        <f t="shared" si="57"/>
        <v>0</v>
      </c>
      <c r="AS896" s="5">
        <f t="shared" si="56"/>
        <v>3.0328000000000355E-2</v>
      </c>
    </row>
    <row r="897" spans="1:45" x14ac:dyDescent="0.25">
      <c r="A897" s="16" t="s">
        <v>405</v>
      </c>
      <c r="B897" s="16" t="s">
        <v>38</v>
      </c>
      <c r="C897" s="16" t="s">
        <v>250</v>
      </c>
      <c r="D897" s="16">
        <v>2008</v>
      </c>
      <c r="E897" s="16" t="s">
        <v>1580</v>
      </c>
      <c r="F897" s="16" t="s">
        <v>594</v>
      </c>
      <c r="G897" s="10">
        <v>20479.2</v>
      </c>
      <c r="H897" s="73">
        <v>9.9271670000000007</v>
      </c>
      <c r="I897" s="16">
        <v>10384603</v>
      </c>
      <c r="J897" s="71">
        <v>4.0000000000000001E-3</v>
      </c>
      <c r="K897" s="71">
        <v>1.02</v>
      </c>
      <c r="L897" s="16">
        <v>2.66046</v>
      </c>
      <c r="M897" s="16">
        <v>0.9822611</v>
      </c>
      <c r="N897" s="16">
        <v>1.5923719999999999</v>
      </c>
      <c r="O897" s="16">
        <v>0.81325170000000002</v>
      </c>
      <c r="P897" s="16">
        <v>1.5000579999999999</v>
      </c>
      <c r="Q897" s="16">
        <v>1.054797</v>
      </c>
      <c r="R897" s="16">
        <v>1.242</v>
      </c>
      <c r="S897" s="16">
        <v>1.6400000000000001E-2</v>
      </c>
      <c r="T897" s="16">
        <v>9.9900000000000003E-2</v>
      </c>
      <c r="U897" s="16">
        <v>3.7526999999999999</v>
      </c>
      <c r="V897" s="16">
        <v>72.346000000000004</v>
      </c>
      <c r="W897" s="16">
        <v>7.8659999999999997</v>
      </c>
      <c r="X897" s="16">
        <v>494.27</v>
      </c>
      <c r="Y897" s="16">
        <v>62.8767</v>
      </c>
      <c r="Z897" s="16">
        <v>0.38800000000000001</v>
      </c>
      <c r="AA897" s="16">
        <v>-0.66944720000000002</v>
      </c>
      <c r="AB897" s="16">
        <v>0.26</v>
      </c>
      <c r="AC897" s="16">
        <v>11.56</v>
      </c>
      <c r="AD897" s="16">
        <v>46</v>
      </c>
      <c r="AE897" s="16">
        <v>23.799099999999999</v>
      </c>
      <c r="AF897" s="16">
        <v>132.351</v>
      </c>
      <c r="AG897" s="16">
        <v>800859</v>
      </c>
      <c r="AH897" s="16">
        <v>1.2844500000000001</v>
      </c>
      <c r="AI897" s="16">
        <v>99.1</v>
      </c>
      <c r="AJ897" s="16">
        <v>99.9</v>
      </c>
      <c r="AK897" s="16">
        <v>1.0007999999999999</v>
      </c>
      <c r="AL897" s="16">
        <v>0.27060000000000001</v>
      </c>
      <c r="AM897" s="16">
        <v>1.0138</v>
      </c>
      <c r="AN897" s="16">
        <v>1.0108999999999999</v>
      </c>
      <c r="AO897" s="16">
        <v>1.1547000000000001</v>
      </c>
      <c r="AP897" s="16">
        <v>0.88819999999999999</v>
      </c>
      <c r="AQ897" s="16">
        <v>3.6900000000000002E-2</v>
      </c>
      <c r="AR897" s="16">
        <f t="shared" si="57"/>
        <v>0</v>
      </c>
      <c r="AS897" s="5">
        <f t="shared" si="56"/>
        <v>9.9339999999998874E-3</v>
      </c>
    </row>
    <row r="898" spans="1:45" x14ac:dyDescent="0.25">
      <c r="A898" s="16" t="s">
        <v>405</v>
      </c>
      <c r="B898" s="16" t="s">
        <v>38</v>
      </c>
      <c r="C898" s="16" t="s">
        <v>250</v>
      </c>
      <c r="D898" s="16">
        <v>2009</v>
      </c>
      <c r="E898" s="16" t="s">
        <v>1581</v>
      </c>
      <c r="F898" s="16" t="s">
        <v>594</v>
      </c>
      <c r="G898" s="10">
        <v>19377</v>
      </c>
      <c r="H898" s="73">
        <v>9.8718400000000006</v>
      </c>
      <c r="I898" s="16">
        <v>10443936</v>
      </c>
      <c r="J898" s="71">
        <v>-4.4999999999999998E-2</v>
      </c>
      <c r="K898" s="71">
        <v>0.97499999999999998</v>
      </c>
      <c r="L898" s="16">
        <v>2.6744430000000001</v>
      </c>
      <c r="M898" s="16">
        <v>1.0670230000000001</v>
      </c>
      <c r="N898" s="16">
        <v>1.631032</v>
      </c>
      <c r="O898" s="16">
        <v>0.73146029999999995</v>
      </c>
      <c r="P898" s="16">
        <v>1.4875229999999999</v>
      </c>
      <c r="Q898" s="16">
        <v>1.063758</v>
      </c>
      <c r="R898" s="16">
        <v>1.2971999999999999</v>
      </c>
      <c r="S898" s="16">
        <v>1.6799999999999999E-2</v>
      </c>
      <c r="T898" s="16">
        <v>0.1056</v>
      </c>
      <c r="U898" s="16">
        <v>4.1803999999999997</v>
      </c>
      <c r="V898" s="16">
        <v>72.128</v>
      </c>
      <c r="W898" s="16">
        <v>8.2379999999999995</v>
      </c>
      <c r="X898" s="16">
        <v>490.49900000000002</v>
      </c>
      <c r="Y898" s="16">
        <v>62.021500000000003</v>
      </c>
      <c r="Z898" s="16">
        <v>0.3548</v>
      </c>
      <c r="AA898" s="16">
        <v>-0.66556349999999997</v>
      </c>
      <c r="AB898" s="16">
        <v>0.26</v>
      </c>
      <c r="AC898" s="16">
        <v>11.56</v>
      </c>
      <c r="AD898" s="16">
        <v>45.9</v>
      </c>
      <c r="AE898" s="16">
        <v>24.096399999999999</v>
      </c>
      <c r="AF898" s="16">
        <v>124.56699999999999</v>
      </c>
      <c r="AG898" s="16">
        <v>782243</v>
      </c>
      <c r="AH898" s="16">
        <v>1.3230500000000001</v>
      </c>
      <c r="AI898" s="16">
        <v>99.1</v>
      </c>
      <c r="AJ898" s="16">
        <v>99.9</v>
      </c>
      <c r="AK898" s="16">
        <v>1.02</v>
      </c>
      <c r="AL898" s="16">
        <v>0.32819999999999999</v>
      </c>
      <c r="AM898" s="16">
        <v>0.89049999999999996</v>
      </c>
      <c r="AN898" s="16">
        <v>0.87849999999999995</v>
      </c>
      <c r="AO898" s="16">
        <v>1.3203</v>
      </c>
      <c r="AP898" s="16">
        <v>0.93569999999999998</v>
      </c>
      <c r="AQ898" s="16">
        <v>3.6900000000000002E-2</v>
      </c>
      <c r="AR898" s="16">
        <f t="shared" si="57"/>
        <v>0</v>
      </c>
      <c r="AS898" s="5">
        <f t="shared" si="56"/>
        <v>1.3983000000000079E-2</v>
      </c>
    </row>
    <row r="899" spans="1:45" x14ac:dyDescent="0.25">
      <c r="A899" s="16" t="s">
        <v>405</v>
      </c>
      <c r="B899" s="16" t="s">
        <v>38</v>
      </c>
      <c r="C899" s="16" t="s">
        <v>250</v>
      </c>
      <c r="D899" s="16">
        <v>2010</v>
      </c>
      <c r="E899" s="16" t="s">
        <v>1571</v>
      </c>
      <c r="F899" s="16" t="s">
        <v>594</v>
      </c>
      <c r="G899" s="10">
        <v>19764</v>
      </c>
      <c r="H899" s="73">
        <v>9.8916179999999994</v>
      </c>
      <c r="I899" s="16">
        <v>10474410</v>
      </c>
      <c r="J899" s="71">
        <v>1.4E-2</v>
      </c>
      <c r="K899" s="71">
        <v>0.98799999999999999</v>
      </c>
      <c r="L899" s="16">
        <v>2.7691590000000001</v>
      </c>
      <c r="M899" s="16">
        <v>1.2125269999999999</v>
      </c>
      <c r="N899" s="16">
        <v>1.6578299999999999</v>
      </c>
      <c r="O899" s="16">
        <v>0.78308789999999995</v>
      </c>
      <c r="P899" s="16">
        <v>1.483042</v>
      </c>
      <c r="Q899" s="16">
        <v>1.0591950000000001</v>
      </c>
      <c r="R899" s="16">
        <v>1.3399000000000001</v>
      </c>
      <c r="S899" s="16">
        <v>1.8800000000000001E-2</v>
      </c>
      <c r="T899" s="16">
        <v>0.1179</v>
      </c>
      <c r="U899" s="16">
        <v>4.0735000000000001</v>
      </c>
      <c r="V899" s="16">
        <v>71.91</v>
      </c>
      <c r="W899" s="16">
        <v>8.61</v>
      </c>
      <c r="X899" s="16">
        <v>493.68200000000002</v>
      </c>
      <c r="Y899" s="16">
        <v>66.239999999999995</v>
      </c>
      <c r="Z899" s="16">
        <v>0.33239999999999997</v>
      </c>
      <c r="AA899" s="16">
        <v>-0.67333080000000001</v>
      </c>
      <c r="AB899" s="16">
        <v>0.26</v>
      </c>
      <c r="AC899" s="16">
        <v>11.56</v>
      </c>
      <c r="AD899" s="16">
        <v>46.1</v>
      </c>
      <c r="AE899" s="16">
        <v>22.431899999999999</v>
      </c>
      <c r="AF899" s="16">
        <v>122.55500000000001</v>
      </c>
      <c r="AG899" s="16">
        <v>814547</v>
      </c>
      <c r="AH899" s="16">
        <v>1.33565</v>
      </c>
      <c r="AI899" s="16">
        <v>99.1</v>
      </c>
      <c r="AJ899" s="16">
        <v>100</v>
      </c>
      <c r="AK899" s="16">
        <v>1.0003</v>
      </c>
      <c r="AL899" s="16">
        <v>0.2591</v>
      </c>
      <c r="AM899" s="16">
        <v>0.91269999999999996</v>
      </c>
      <c r="AN899" s="16">
        <v>0.95689999999999997</v>
      </c>
      <c r="AO899" s="16">
        <v>1.3003</v>
      </c>
      <c r="AP899" s="16">
        <v>0.92549999999999999</v>
      </c>
      <c r="AQ899" s="16">
        <v>3.6900000000000002E-2</v>
      </c>
      <c r="AR899" s="16">
        <f t="shared" si="57"/>
        <v>0</v>
      </c>
      <c r="AS899" s="5">
        <f t="shared" si="56"/>
        <v>9.4716000000000022E-2</v>
      </c>
    </row>
    <row r="900" spans="1:45" x14ac:dyDescent="0.25">
      <c r="A900" s="16" t="s">
        <v>405</v>
      </c>
      <c r="B900" s="16" t="s">
        <v>38</v>
      </c>
      <c r="C900" s="16" t="s">
        <v>250</v>
      </c>
      <c r="D900" s="16">
        <v>2011</v>
      </c>
      <c r="E900" s="16" t="s">
        <v>1566</v>
      </c>
      <c r="F900" s="16" t="s">
        <v>594</v>
      </c>
      <c r="G900" s="10">
        <v>20118.599999999999</v>
      </c>
      <c r="H900" s="73">
        <v>9.9093990000000005</v>
      </c>
      <c r="I900" s="16">
        <v>10496088</v>
      </c>
      <c r="J900" s="71">
        <v>1.2E-2</v>
      </c>
      <c r="K900" s="71">
        <v>1</v>
      </c>
      <c r="L900" s="16">
        <v>2.9521229999999998</v>
      </c>
      <c r="M900" s="16">
        <v>1.394101</v>
      </c>
      <c r="N900" s="16">
        <v>1.7186969999999999</v>
      </c>
      <c r="O900" s="16">
        <v>0.92044559999999997</v>
      </c>
      <c r="P900" s="16">
        <v>1.482974</v>
      </c>
      <c r="Q900" s="16">
        <v>1.0913710000000001</v>
      </c>
      <c r="R900" s="16">
        <v>1.5601</v>
      </c>
      <c r="S900" s="16">
        <v>1.6799999999999999E-2</v>
      </c>
      <c r="T900" s="16">
        <v>0.12529999999999999</v>
      </c>
      <c r="U900" s="16">
        <v>4.2840999999999996</v>
      </c>
      <c r="V900" s="16">
        <v>72.548000000000002</v>
      </c>
      <c r="W900" s="16">
        <v>8.6880000000000006</v>
      </c>
      <c r="X900" s="16">
        <v>496.86599999999999</v>
      </c>
      <c r="Y900" s="16">
        <v>71.2727</v>
      </c>
      <c r="Z900" s="16">
        <v>0.34789999999999999</v>
      </c>
      <c r="AA900" s="16">
        <v>-0.67333080000000001</v>
      </c>
      <c r="AB900" s="16">
        <v>0.26</v>
      </c>
      <c r="AC900" s="16">
        <v>11.56</v>
      </c>
      <c r="AD900" s="16">
        <v>46.1</v>
      </c>
      <c r="AE900" s="16">
        <v>20.7699</v>
      </c>
      <c r="AF900" s="16">
        <v>124.09399999999999</v>
      </c>
      <c r="AG900" s="16">
        <v>827546</v>
      </c>
      <c r="AH900" s="16">
        <v>1.3588499999999999</v>
      </c>
      <c r="AI900" s="16">
        <v>99.1</v>
      </c>
      <c r="AJ900" s="16">
        <v>100</v>
      </c>
      <c r="AK900" s="16">
        <v>1.0089999999999999</v>
      </c>
      <c r="AL900" s="16">
        <v>0.2969</v>
      </c>
      <c r="AM900" s="16">
        <v>0.93179999999999996</v>
      </c>
      <c r="AN900" s="16">
        <v>1.0928</v>
      </c>
      <c r="AO900" s="16">
        <v>1.2007000000000001</v>
      </c>
      <c r="AP900" s="16">
        <v>1.0226</v>
      </c>
      <c r="AQ900" s="16">
        <v>3.6900000000000002E-2</v>
      </c>
      <c r="AR900" s="16">
        <f t="shared" si="57"/>
        <v>0</v>
      </c>
      <c r="AS900" s="5">
        <f t="shared" ref="AS900:AS963" si="58">IF(D900=1985, 0, L900-L899)</f>
        <v>0.18296399999999968</v>
      </c>
    </row>
    <row r="901" spans="1:45" x14ac:dyDescent="0.25">
      <c r="A901" s="16" t="s">
        <v>405</v>
      </c>
      <c r="B901" s="16" t="s">
        <v>38</v>
      </c>
      <c r="C901" s="16" t="s">
        <v>250</v>
      </c>
      <c r="D901" s="16">
        <v>2012</v>
      </c>
      <c r="E901" s="16" t="s">
        <v>1570</v>
      </c>
      <c r="F901" s="16" t="s">
        <v>594</v>
      </c>
      <c r="G901" s="10">
        <v>19929.8</v>
      </c>
      <c r="H901" s="73">
        <v>9.8999690000000005</v>
      </c>
      <c r="I901" s="16">
        <v>10510785</v>
      </c>
      <c r="J901" s="71">
        <v>-8.0000000000000002E-3</v>
      </c>
      <c r="K901" s="71">
        <v>0.99199999999999999</v>
      </c>
      <c r="L901" s="16">
        <v>3.0180380000000002</v>
      </c>
      <c r="M901" s="16">
        <v>1.566516</v>
      </c>
      <c r="N901" s="16">
        <v>1.7559450000000001</v>
      </c>
      <c r="O901" s="16">
        <v>0.92689250000000001</v>
      </c>
      <c r="P901" s="16">
        <v>1.4733019999999999</v>
      </c>
      <c r="Q901" s="16">
        <v>1.0360689999999999</v>
      </c>
      <c r="R901" s="16">
        <v>1.7904</v>
      </c>
      <c r="S901" s="16">
        <v>1.9300000000000001E-2</v>
      </c>
      <c r="T901" s="16">
        <v>0.1293</v>
      </c>
      <c r="U901" s="16">
        <v>4.2701000000000002</v>
      </c>
      <c r="V901" s="16">
        <v>73.186000000000007</v>
      </c>
      <c r="W901" s="16">
        <v>8.766</v>
      </c>
      <c r="X901" s="16">
        <v>500.04899999999998</v>
      </c>
      <c r="Y901" s="16">
        <v>71.996700000000004</v>
      </c>
      <c r="Z901" s="16">
        <v>0.34229999999999999</v>
      </c>
      <c r="AA901" s="16">
        <v>-0.67721469999999995</v>
      </c>
      <c r="AB901" s="16">
        <v>0.26</v>
      </c>
      <c r="AC901" s="16">
        <v>11.56</v>
      </c>
      <c r="AD901" s="16">
        <v>46.2</v>
      </c>
      <c r="AE901" s="16">
        <v>19.8629</v>
      </c>
      <c r="AF901" s="16">
        <v>126.846</v>
      </c>
      <c r="AG901" s="16">
        <v>826218</v>
      </c>
      <c r="AH901" s="16">
        <v>1.34575</v>
      </c>
      <c r="AI901" s="16">
        <v>99.1</v>
      </c>
      <c r="AJ901" s="16">
        <v>100</v>
      </c>
      <c r="AK901" s="16">
        <v>0.9526</v>
      </c>
      <c r="AL901" s="16">
        <v>0.2329</v>
      </c>
      <c r="AM901" s="16">
        <v>0.92830000000000001</v>
      </c>
      <c r="AN901" s="16">
        <v>1.0410999999999999</v>
      </c>
      <c r="AO901" s="16">
        <v>1.0649</v>
      </c>
      <c r="AP901" s="16">
        <v>1.0161</v>
      </c>
      <c r="AQ901" s="16">
        <v>3.6900000000000002E-2</v>
      </c>
      <c r="AR901" s="16">
        <f t="shared" ref="AR901:AR964" si="59">IF(OR(AND(I901&lt;&gt;"", I901&gt;=10000000, AQ901&lt;=32.5), AND(A901="Middle East &amp; North Africa", I901&lt;&gt;"", I901&gt;=9000000, AQ901&lt;&gt;"", AQ901&lt;=32.5)), 0, 1)</f>
        <v>0</v>
      </c>
      <c r="AS901" s="5">
        <f t="shared" si="58"/>
        <v>6.591500000000039E-2</v>
      </c>
    </row>
    <row r="902" spans="1:45" x14ac:dyDescent="0.25">
      <c r="A902" s="16" t="s">
        <v>405</v>
      </c>
      <c r="B902" s="16" t="s">
        <v>38</v>
      </c>
      <c r="C902" s="16" t="s">
        <v>250</v>
      </c>
      <c r="D902" s="16">
        <v>2013</v>
      </c>
      <c r="E902" s="16" t="s">
        <v>1564</v>
      </c>
      <c r="F902" s="16" t="s">
        <v>594</v>
      </c>
      <c r="G902" s="10">
        <v>19826.8</v>
      </c>
      <c r="H902" s="73">
        <v>9.8947900000000004</v>
      </c>
      <c r="I902" s="16">
        <v>10514272</v>
      </c>
      <c r="J902" s="71">
        <v>-7.0000000000000001E-3</v>
      </c>
      <c r="K902" s="71">
        <v>0.98499999999999999</v>
      </c>
      <c r="L902" s="16">
        <v>3.068549</v>
      </c>
      <c r="M902" s="16">
        <v>1.6735059999999999</v>
      </c>
      <c r="N902" s="16">
        <v>1.7283569999999999</v>
      </c>
      <c r="O902" s="16">
        <v>0.97980270000000003</v>
      </c>
      <c r="P902" s="16">
        <v>1.461608</v>
      </c>
      <c r="Q902" s="16">
        <v>1.0301070000000001</v>
      </c>
      <c r="R902" s="16">
        <v>1.9095</v>
      </c>
      <c r="S902" s="16">
        <v>2.0299999999999999E-2</v>
      </c>
      <c r="T902" s="16">
        <v>0.13339999999999999</v>
      </c>
      <c r="U902" s="16">
        <v>4.0195999999999996</v>
      </c>
      <c r="V902" s="16">
        <v>73.823999999999998</v>
      </c>
      <c r="W902" s="16">
        <v>8.8439999999999994</v>
      </c>
      <c r="X902" s="16">
        <v>496.96600000000001</v>
      </c>
      <c r="Y902" s="16">
        <v>73.2136</v>
      </c>
      <c r="Z902" s="16">
        <v>0.35799999999999998</v>
      </c>
      <c r="AA902" s="16">
        <v>-0.66944720000000002</v>
      </c>
      <c r="AB902" s="16">
        <v>0.26</v>
      </c>
      <c r="AC902" s="16">
        <v>11.56</v>
      </c>
      <c r="AD902" s="16">
        <v>46</v>
      </c>
      <c r="AE902" s="16">
        <v>18.697099999999999</v>
      </c>
      <c r="AF902" s="16">
        <v>128.191</v>
      </c>
      <c r="AG902" s="16">
        <v>819458</v>
      </c>
      <c r="AH902" s="16">
        <v>1.35195</v>
      </c>
      <c r="AI902" s="16">
        <v>99.1</v>
      </c>
      <c r="AJ902" s="16">
        <v>100</v>
      </c>
      <c r="AK902" s="16">
        <v>0.96619999999999995</v>
      </c>
      <c r="AL902" s="16">
        <v>0.19400000000000001</v>
      </c>
      <c r="AM902" s="16">
        <v>0.88759999999999994</v>
      </c>
      <c r="AN902" s="16">
        <v>1.0521</v>
      </c>
      <c r="AO902" s="16">
        <v>1.0903</v>
      </c>
      <c r="AP902" s="16">
        <v>1.0122</v>
      </c>
      <c r="AQ902" s="16">
        <v>3.6900000000000002E-2</v>
      </c>
      <c r="AR902" s="16">
        <f t="shared" si="59"/>
        <v>0</v>
      </c>
      <c r="AS902" s="5">
        <f t="shared" si="58"/>
        <v>5.0510999999999751E-2</v>
      </c>
    </row>
    <row r="903" spans="1:45" x14ac:dyDescent="0.25">
      <c r="A903" s="16" t="s">
        <v>405</v>
      </c>
      <c r="B903" s="16" t="s">
        <v>38</v>
      </c>
      <c r="C903" s="16" t="s">
        <v>250</v>
      </c>
      <c r="D903" s="16">
        <v>2014</v>
      </c>
      <c r="E903" s="16" t="s">
        <v>1582</v>
      </c>
      <c r="F903" s="16" t="s">
        <v>594</v>
      </c>
      <c r="G903" s="10">
        <v>20343.7</v>
      </c>
      <c r="H903" s="73">
        <v>9.9205260000000006</v>
      </c>
      <c r="I903" s="16">
        <v>10525347</v>
      </c>
      <c r="J903" s="71">
        <v>0.01</v>
      </c>
      <c r="K903" s="71">
        <v>0.995</v>
      </c>
      <c r="L903" s="16">
        <v>3.0650629999999999</v>
      </c>
      <c r="M903" s="16">
        <v>1.5802</v>
      </c>
      <c r="N903" s="16">
        <v>1.7268399999999999</v>
      </c>
      <c r="O903" s="16">
        <v>1.012696</v>
      </c>
      <c r="P903" s="16">
        <v>1.462026</v>
      </c>
      <c r="Q903" s="16">
        <v>1.081723</v>
      </c>
      <c r="R903" s="16">
        <v>1.9973000000000001</v>
      </c>
      <c r="S903" s="16">
        <v>1.8200000000000001E-2</v>
      </c>
      <c r="T903" s="16">
        <v>0.1191</v>
      </c>
      <c r="U903" s="16">
        <v>4.0170000000000003</v>
      </c>
      <c r="V903" s="16">
        <v>74.462000000000003</v>
      </c>
      <c r="W903" s="16">
        <v>8.9220000000000006</v>
      </c>
      <c r="X903" s="16">
        <v>493.88400000000001</v>
      </c>
      <c r="Y903" s="16">
        <v>75.252600000000001</v>
      </c>
      <c r="Z903" s="16">
        <v>0.3538</v>
      </c>
      <c r="AA903" s="16">
        <v>-0.66012599999999999</v>
      </c>
      <c r="AB903" s="16">
        <v>0.26</v>
      </c>
      <c r="AC903" s="16">
        <v>11.56</v>
      </c>
      <c r="AD903" s="16">
        <v>45.76</v>
      </c>
      <c r="AE903" s="16">
        <v>18.6389</v>
      </c>
      <c r="AF903" s="16">
        <v>129.53899999999999</v>
      </c>
      <c r="AG903" s="16">
        <v>808524</v>
      </c>
      <c r="AH903" s="16">
        <v>1.35815</v>
      </c>
      <c r="AI903" s="16">
        <v>99.1</v>
      </c>
      <c r="AJ903" s="16">
        <v>100</v>
      </c>
      <c r="AK903" s="16">
        <v>1.0209999999999999</v>
      </c>
      <c r="AL903" s="16">
        <v>0.31719999999999998</v>
      </c>
      <c r="AM903" s="16">
        <v>1.0229999999999999</v>
      </c>
      <c r="AN903" s="16">
        <v>0.9627</v>
      </c>
      <c r="AO903" s="16">
        <v>1.0233000000000001</v>
      </c>
      <c r="AP903" s="16">
        <v>1.1362000000000001</v>
      </c>
      <c r="AQ903" s="16">
        <v>3.6900000000000002E-2</v>
      </c>
      <c r="AR903" s="16">
        <f t="shared" si="59"/>
        <v>0</v>
      </c>
      <c r="AS903" s="5">
        <f t="shared" si="58"/>
        <v>-3.4860000000001001E-3</v>
      </c>
    </row>
    <row r="904" spans="1:45" x14ac:dyDescent="0.25">
      <c r="A904" s="16" t="s">
        <v>414</v>
      </c>
      <c r="B904" s="16" t="s">
        <v>39</v>
      </c>
      <c r="C904" s="16" t="s">
        <v>269</v>
      </c>
      <c r="D904" s="16">
        <v>1985</v>
      </c>
      <c r="E904" s="16" t="s">
        <v>1920</v>
      </c>
      <c r="F904" s="16" t="s">
        <v>414</v>
      </c>
      <c r="G904" s="10">
        <v>28108.9</v>
      </c>
      <c r="H904" s="73">
        <v>10.243840000000001</v>
      </c>
      <c r="I904" s="16" t="s">
        <v>6700</v>
      </c>
      <c r="K904" s="71">
        <v>0.73399999999999999</v>
      </c>
      <c r="L904" s="16">
        <v>2.4021240000000001</v>
      </c>
      <c r="M904" s="16">
        <v>0.96491859999999996</v>
      </c>
      <c r="N904" s="16">
        <v>7.15335E-2</v>
      </c>
      <c r="O904" s="16">
        <v>1.531757</v>
      </c>
      <c r="P904" s="16">
        <v>1.020276</v>
      </c>
      <c r="Q904" s="16">
        <v>1.792362</v>
      </c>
      <c r="R904" s="16">
        <v>1.7122999999999999</v>
      </c>
      <c r="S904" s="16">
        <v>0.10340000000000001</v>
      </c>
      <c r="T904" s="16">
        <v>3.5200000000000002E-2</v>
      </c>
      <c r="U904" s="16">
        <v>4.1612999999999998</v>
      </c>
      <c r="V904" s="16">
        <v>12.1</v>
      </c>
      <c r="W904" s="16">
        <v>4.99</v>
      </c>
      <c r="X904" s="16">
        <v>479.31799999999998</v>
      </c>
      <c r="Y904" s="16">
        <v>74.592600000000004</v>
      </c>
      <c r="Z904" s="16">
        <v>0.61819999999999997</v>
      </c>
      <c r="AA904" s="16">
        <v>-0.77509150000000004</v>
      </c>
      <c r="AB904" s="16">
        <v>0</v>
      </c>
      <c r="AC904" s="16">
        <v>11.56</v>
      </c>
      <c r="AD904" s="16">
        <v>41.13</v>
      </c>
      <c r="AE904" s="16">
        <v>32.183700000000002</v>
      </c>
      <c r="AF904" s="16">
        <v>1.4E-3</v>
      </c>
      <c r="AG904" s="16">
        <v>670092</v>
      </c>
      <c r="AH904" s="16">
        <v>0.99960000000000004</v>
      </c>
      <c r="AI904" s="16">
        <v>99.2</v>
      </c>
      <c r="AJ904" s="16">
        <v>100</v>
      </c>
      <c r="AK904" s="16">
        <v>1.27</v>
      </c>
      <c r="AL904" s="16">
        <v>2.2429999999999999</v>
      </c>
      <c r="AM904" s="16">
        <v>2.0045999999999999</v>
      </c>
      <c r="AN904" s="16">
        <v>1.4232</v>
      </c>
      <c r="AO904" s="16">
        <v>1.1712</v>
      </c>
      <c r="AP904" s="16">
        <v>1.4824999999999999</v>
      </c>
      <c r="AQ904" s="16">
        <v>2.4400000000000002E-2</v>
      </c>
      <c r="AR904" s="16">
        <f t="shared" si="59"/>
        <v>1</v>
      </c>
      <c r="AS904" s="5">
        <f t="shared" si="58"/>
        <v>0</v>
      </c>
    </row>
    <row r="905" spans="1:45" x14ac:dyDescent="0.25">
      <c r="A905" s="16" t="s">
        <v>414</v>
      </c>
      <c r="B905" s="16" t="s">
        <v>39</v>
      </c>
      <c r="C905" s="16" t="s">
        <v>269</v>
      </c>
      <c r="D905" s="16">
        <v>1986</v>
      </c>
      <c r="E905" s="16" t="s">
        <v>1946</v>
      </c>
      <c r="F905" s="16" t="s">
        <v>414</v>
      </c>
      <c r="G905" s="10">
        <v>28738.7</v>
      </c>
      <c r="H905" s="73">
        <v>10.266</v>
      </c>
      <c r="I905" s="16" t="s">
        <v>6700</v>
      </c>
      <c r="J905" s="71">
        <v>0.01</v>
      </c>
      <c r="K905" s="71">
        <v>0.74199999999999999</v>
      </c>
      <c r="L905" s="16">
        <v>2.4580820000000001</v>
      </c>
      <c r="M905" s="16">
        <v>0.9733195</v>
      </c>
      <c r="N905" s="16">
        <v>0.16334209999999999</v>
      </c>
      <c r="O905" s="16">
        <v>1.5486759999999999</v>
      </c>
      <c r="P905" s="16">
        <v>1.032035</v>
      </c>
      <c r="Q905" s="16">
        <v>1.7881530000000001</v>
      </c>
      <c r="R905" s="16">
        <v>1.7521</v>
      </c>
      <c r="S905" s="16">
        <v>0.1053</v>
      </c>
      <c r="T905" s="16">
        <v>3.3000000000000002E-2</v>
      </c>
      <c r="U905" s="16">
        <v>4.1829999999999998</v>
      </c>
      <c r="V905" s="16">
        <v>14.254</v>
      </c>
      <c r="W905" s="16">
        <v>5.6879999999999997</v>
      </c>
      <c r="X905" s="16">
        <v>479.49900000000002</v>
      </c>
      <c r="Y905" s="16">
        <v>74.7761</v>
      </c>
      <c r="Z905" s="16">
        <v>0.62329999999999997</v>
      </c>
      <c r="AA905" s="16">
        <v>-0.78518920000000003</v>
      </c>
      <c r="AB905" s="16">
        <v>0</v>
      </c>
      <c r="AC905" s="16">
        <v>11.56</v>
      </c>
      <c r="AD905" s="16">
        <v>41.39</v>
      </c>
      <c r="AE905" s="16">
        <v>33.127499999999998</v>
      </c>
      <c r="AF905" s="16">
        <v>3.0099999999999998E-2</v>
      </c>
      <c r="AG905" s="16">
        <v>671397</v>
      </c>
      <c r="AH905" s="16">
        <v>0.997</v>
      </c>
      <c r="AI905" s="16">
        <v>99.2</v>
      </c>
      <c r="AJ905" s="16">
        <v>100</v>
      </c>
      <c r="AK905" s="16">
        <v>1.2749999999999999</v>
      </c>
      <c r="AL905" s="16">
        <v>2.2248000000000001</v>
      </c>
      <c r="AM905" s="16">
        <v>1.9886999999999999</v>
      </c>
      <c r="AN905" s="16">
        <v>1.4001999999999999</v>
      </c>
      <c r="AO905" s="16">
        <v>1.1874</v>
      </c>
      <c r="AP905" s="16">
        <v>1.4908999999999999</v>
      </c>
      <c r="AQ905" s="16">
        <v>2.4400000000000002E-2</v>
      </c>
      <c r="AR905" s="16">
        <f t="shared" si="59"/>
        <v>1</v>
      </c>
      <c r="AS905" s="5">
        <f t="shared" si="58"/>
        <v>5.5957999999999952E-2</v>
      </c>
    </row>
    <row r="906" spans="1:45" x14ac:dyDescent="0.25">
      <c r="A906" s="16" t="s">
        <v>414</v>
      </c>
      <c r="B906" s="16" t="s">
        <v>39</v>
      </c>
      <c r="C906" s="16" t="s">
        <v>269</v>
      </c>
      <c r="D906" s="16">
        <v>1987</v>
      </c>
      <c r="E906" s="16" t="s">
        <v>1939</v>
      </c>
      <c r="F906" s="16" t="s">
        <v>414</v>
      </c>
      <c r="G906" s="10">
        <v>29096.9</v>
      </c>
      <c r="H906" s="73">
        <v>10.27839</v>
      </c>
      <c r="I906" s="16" t="s">
        <v>6700</v>
      </c>
      <c r="J906" s="71">
        <v>5.0000000000000001E-3</v>
      </c>
      <c r="K906" s="71">
        <v>0.746</v>
      </c>
      <c r="L906" s="16">
        <v>2.514319</v>
      </c>
      <c r="M906" s="16">
        <v>0.99756460000000002</v>
      </c>
      <c r="N906" s="16">
        <v>0.25692530000000002</v>
      </c>
      <c r="O906" s="16">
        <v>1.5453539999999999</v>
      </c>
      <c r="P906" s="16">
        <v>1.0481050000000001</v>
      </c>
      <c r="Q906" s="16">
        <v>1.783941</v>
      </c>
      <c r="R906" s="16">
        <v>1.7919</v>
      </c>
      <c r="S906" s="16">
        <v>0.1072</v>
      </c>
      <c r="T906" s="16">
        <v>3.2500000000000001E-2</v>
      </c>
      <c r="U906" s="16">
        <v>4.2046999999999999</v>
      </c>
      <c r="V906" s="16">
        <v>16.408000000000001</v>
      </c>
      <c r="W906" s="16">
        <v>6.3860000000000001</v>
      </c>
      <c r="X906" s="16">
        <v>479.95699999999999</v>
      </c>
      <c r="Y906" s="16">
        <v>74.959599999999995</v>
      </c>
      <c r="Z906" s="16">
        <v>0.61750000000000005</v>
      </c>
      <c r="AA906" s="16">
        <v>-0.79567540000000003</v>
      </c>
      <c r="AB906" s="16">
        <v>0</v>
      </c>
      <c r="AC906" s="16">
        <v>11.56</v>
      </c>
      <c r="AD906" s="16">
        <v>41.66</v>
      </c>
      <c r="AE906" s="16">
        <v>34.057499999999997</v>
      </c>
      <c r="AF906" s="16">
        <v>6.1499999999999999E-2</v>
      </c>
      <c r="AG906" s="16">
        <v>681485</v>
      </c>
      <c r="AH906" s="16">
        <v>0.99439999999999995</v>
      </c>
      <c r="AI906" s="16">
        <v>99.2</v>
      </c>
      <c r="AJ906" s="16">
        <v>100</v>
      </c>
      <c r="AK906" s="16">
        <v>1.28</v>
      </c>
      <c r="AL906" s="16">
        <v>2.2067000000000001</v>
      </c>
      <c r="AM906" s="16">
        <v>1.9728000000000001</v>
      </c>
      <c r="AN906" s="16">
        <v>1.3773</v>
      </c>
      <c r="AO906" s="16">
        <v>1.2035</v>
      </c>
      <c r="AP906" s="16">
        <v>1.4992000000000001</v>
      </c>
      <c r="AQ906" s="16">
        <v>2.4400000000000002E-2</v>
      </c>
      <c r="AR906" s="16">
        <f t="shared" si="59"/>
        <v>1</v>
      </c>
      <c r="AS906" s="5">
        <f t="shared" si="58"/>
        <v>5.623699999999987E-2</v>
      </c>
    </row>
    <row r="907" spans="1:45" x14ac:dyDescent="0.25">
      <c r="A907" s="16" t="s">
        <v>414</v>
      </c>
      <c r="B907" s="16" t="s">
        <v>39</v>
      </c>
      <c r="C907" s="16" t="s">
        <v>269</v>
      </c>
      <c r="D907" s="16">
        <v>1988</v>
      </c>
      <c r="E907" s="16" t="s">
        <v>1931</v>
      </c>
      <c r="F907" s="16" t="s">
        <v>414</v>
      </c>
      <c r="G907" s="10">
        <v>30057.9</v>
      </c>
      <c r="H907" s="73">
        <v>10.310879999999999</v>
      </c>
      <c r="I907" s="16" t="s">
        <v>6700</v>
      </c>
      <c r="J907" s="71">
        <v>2.1999999999999999E-2</v>
      </c>
      <c r="K907" s="71">
        <v>0.76200000000000001</v>
      </c>
      <c r="L907" s="16">
        <v>2.6001270000000001</v>
      </c>
      <c r="M907" s="16">
        <v>1.0730710000000001</v>
      </c>
      <c r="N907" s="16">
        <v>0.3484585</v>
      </c>
      <c r="O907" s="16">
        <v>1.5560499999999999</v>
      </c>
      <c r="P907" s="16">
        <v>1.0680750000000001</v>
      </c>
      <c r="Q907" s="16">
        <v>1.779731</v>
      </c>
      <c r="R907" s="16">
        <v>1.8317000000000001</v>
      </c>
      <c r="S907" s="16">
        <v>0.1091</v>
      </c>
      <c r="T907" s="16">
        <v>3.7499999999999999E-2</v>
      </c>
      <c r="U907" s="16">
        <v>4.2263999999999999</v>
      </c>
      <c r="V907" s="16">
        <v>18.562000000000001</v>
      </c>
      <c r="W907" s="16">
        <v>7.0839999999999996</v>
      </c>
      <c r="X907" s="16">
        <v>480.09500000000003</v>
      </c>
      <c r="Y907" s="16">
        <v>75.143100000000004</v>
      </c>
      <c r="Z907" s="16">
        <v>0.61919999999999997</v>
      </c>
      <c r="AA907" s="16">
        <v>-0.80616160000000003</v>
      </c>
      <c r="AB907" s="16">
        <v>0</v>
      </c>
      <c r="AC907" s="16">
        <v>11.56</v>
      </c>
      <c r="AD907" s="16">
        <v>41.93</v>
      </c>
      <c r="AE907" s="16">
        <v>34.944099999999999</v>
      </c>
      <c r="AF907" s="16">
        <v>0.124</v>
      </c>
      <c r="AG907" s="16">
        <v>700124</v>
      </c>
      <c r="AH907" s="16">
        <v>0.99180000000000001</v>
      </c>
      <c r="AI907" s="16">
        <v>99.2</v>
      </c>
      <c r="AJ907" s="16">
        <v>100</v>
      </c>
      <c r="AK907" s="16">
        <v>1.2849999999999999</v>
      </c>
      <c r="AL907" s="16">
        <v>2.1886000000000001</v>
      </c>
      <c r="AM907" s="16">
        <v>1.9569000000000001</v>
      </c>
      <c r="AN907" s="16">
        <v>1.3543000000000001</v>
      </c>
      <c r="AO907" s="16">
        <v>1.2197</v>
      </c>
      <c r="AP907" s="16">
        <v>1.5075000000000001</v>
      </c>
      <c r="AQ907" s="16">
        <v>2.4400000000000002E-2</v>
      </c>
      <c r="AR907" s="16">
        <f t="shared" si="59"/>
        <v>1</v>
      </c>
      <c r="AS907" s="5">
        <f t="shared" si="58"/>
        <v>8.5808000000000106E-2</v>
      </c>
    </row>
    <row r="908" spans="1:45" x14ac:dyDescent="0.25">
      <c r="A908" s="16" t="s">
        <v>414</v>
      </c>
      <c r="B908" s="16" t="s">
        <v>39</v>
      </c>
      <c r="C908" s="16" t="s">
        <v>269</v>
      </c>
      <c r="D908" s="16">
        <v>1989</v>
      </c>
      <c r="E908" s="16" t="s">
        <v>1940</v>
      </c>
      <c r="F908" s="16" t="s">
        <v>414</v>
      </c>
      <c r="G908" s="10">
        <v>30988.6</v>
      </c>
      <c r="H908" s="73">
        <v>10.34137</v>
      </c>
      <c r="I908" s="16" t="s">
        <v>6700</v>
      </c>
      <c r="J908" s="71">
        <v>0.03</v>
      </c>
      <c r="K908" s="71">
        <v>0.78500000000000003</v>
      </c>
      <c r="L908" s="16">
        <v>2.7119399999999998</v>
      </c>
      <c r="M908" s="16">
        <v>1.129005</v>
      </c>
      <c r="N908" s="16">
        <v>0.44327949999999999</v>
      </c>
      <c r="O908" s="16">
        <v>1.64076</v>
      </c>
      <c r="P908" s="16">
        <v>1.0853219999999999</v>
      </c>
      <c r="Q908" s="16">
        <v>1.7755399999999999</v>
      </c>
      <c r="R908" s="16">
        <v>1.8714999999999999</v>
      </c>
      <c r="S908" s="16">
        <v>0.111</v>
      </c>
      <c r="T908" s="16">
        <v>4.0399999999999998E-2</v>
      </c>
      <c r="U908" s="16">
        <v>4.2481</v>
      </c>
      <c r="V908" s="16">
        <v>20.716000000000001</v>
      </c>
      <c r="W908" s="16">
        <v>7.782</v>
      </c>
      <c r="X908" s="16">
        <v>480.74799999999999</v>
      </c>
      <c r="Y908" s="16">
        <v>75.326599999999999</v>
      </c>
      <c r="Z908" s="16">
        <v>0.66049999999999998</v>
      </c>
      <c r="AA908" s="16">
        <v>-0.81664780000000003</v>
      </c>
      <c r="AB908" s="16">
        <v>0</v>
      </c>
      <c r="AC908" s="16">
        <v>11.56</v>
      </c>
      <c r="AD908" s="16">
        <v>42.2</v>
      </c>
      <c r="AE908" s="16">
        <v>36.0501</v>
      </c>
      <c r="AF908" s="16">
        <v>0.20449999999999999</v>
      </c>
      <c r="AG908" s="16">
        <v>707794</v>
      </c>
      <c r="AH908" s="16">
        <v>0.98919999999999997</v>
      </c>
      <c r="AI908" s="16">
        <v>99.2</v>
      </c>
      <c r="AJ908" s="16">
        <v>100</v>
      </c>
      <c r="AK908" s="16">
        <v>1.29</v>
      </c>
      <c r="AL908" s="16">
        <v>2.1705000000000001</v>
      </c>
      <c r="AM908" s="16">
        <v>1.9411</v>
      </c>
      <c r="AN908" s="16">
        <v>1.3312999999999999</v>
      </c>
      <c r="AO908" s="16">
        <v>1.2358</v>
      </c>
      <c r="AP908" s="16">
        <v>1.5159</v>
      </c>
      <c r="AQ908" s="16">
        <v>2.4400000000000002E-2</v>
      </c>
      <c r="AR908" s="16">
        <f t="shared" si="59"/>
        <v>1</v>
      </c>
      <c r="AS908" s="5">
        <f t="shared" si="58"/>
        <v>0.11181299999999972</v>
      </c>
    </row>
    <row r="909" spans="1:45" x14ac:dyDescent="0.25">
      <c r="A909" s="16" t="s">
        <v>414</v>
      </c>
      <c r="B909" s="16" t="s">
        <v>39</v>
      </c>
      <c r="C909" s="16" t="s">
        <v>269</v>
      </c>
      <c r="D909" s="16">
        <v>1990</v>
      </c>
      <c r="E909" s="16" t="s">
        <v>1942</v>
      </c>
      <c r="F909" s="16" t="s">
        <v>414</v>
      </c>
      <c r="G909" s="10">
        <v>32337.1</v>
      </c>
      <c r="H909" s="73">
        <v>10.38397</v>
      </c>
      <c r="I909" s="16" t="s">
        <v>6700</v>
      </c>
      <c r="J909" s="71">
        <v>5.0999999999999997E-2</v>
      </c>
      <c r="K909" s="71">
        <v>0.82599999999999996</v>
      </c>
      <c r="L909" s="16">
        <v>2.7070620000000001</v>
      </c>
      <c r="M909" s="16">
        <v>1.132342</v>
      </c>
      <c r="N909" s="16">
        <v>0.53687689999999999</v>
      </c>
      <c r="O909" s="16">
        <v>1.6052900000000001</v>
      </c>
      <c r="P909" s="16">
        <v>1.0215700000000001</v>
      </c>
      <c r="Q909" s="16">
        <v>1.7713300000000001</v>
      </c>
      <c r="R909" s="16">
        <v>1.9113</v>
      </c>
      <c r="S909" s="16">
        <v>0.10539999999999999</v>
      </c>
      <c r="T909" s="16">
        <v>4.07E-2</v>
      </c>
      <c r="U909" s="16">
        <v>4.2698</v>
      </c>
      <c r="V909" s="16">
        <v>22.87</v>
      </c>
      <c r="W909" s="16">
        <v>8.48</v>
      </c>
      <c r="X909" s="16">
        <v>481.209</v>
      </c>
      <c r="Y909" s="16">
        <v>75.510099999999994</v>
      </c>
      <c r="Z909" s="16">
        <v>0.63749999999999996</v>
      </c>
      <c r="AA909" s="16">
        <v>-0.82713400000000004</v>
      </c>
      <c r="AB909" s="16">
        <v>0</v>
      </c>
      <c r="AC909" s="16">
        <v>11.56</v>
      </c>
      <c r="AD909" s="16">
        <v>42.47</v>
      </c>
      <c r="AE909" s="16">
        <v>39.6175</v>
      </c>
      <c r="AF909" s="16">
        <v>0.3387</v>
      </c>
      <c r="AG909" s="16">
        <v>689449</v>
      </c>
      <c r="AH909" s="16">
        <v>0.75590000000000002</v>
      </c>
      <c r="AI909" s="16">
        <v>99.2</v>
      </c>
      <c r="AJ909" s="16">
        <v>100</v>
      </c>
      <c r="AK909" s="16">
        <v>1.2949999999999999</v>
      </c>
      <c r="AL909" s="16">
        <v>2.1524000000000001</v>
      </c>
      <c r="AM909" s="16">
        <v>1.9252</v>
      </c>
      <c r="AN909" s="16">
        <v>1.3083</v>
      </c>
      <c r="AO909" s="16">
        <v>1.252</v>
      </c>
      <c r="AP909" s="16">
        <v>1.5242</v>
      </c>
      <c r="AQ909" s="16">
        <v>2.4400000000000002E-2</v>
      </c>
      <c r="AR909" s="16">
        <f t="shared" si="59"/>
        <v>1</v>
      </c>
      <c r="AS909" s="5">
        <f t="shared" si="58"/>
        <v>-4.8779999999997159E-3</v>
      </c>
    </row>
    <row r="910" spans="1:45" x14ac:dyDescent="0.25">
      <c r="A910" s="16" t="s">
        <v>414</v>
      </c>
      <c r="B910" s="16" t="s">
        <v>39</v>
      </c>
      <c r="C910" s="16" t="s">
        <v>269</v>
      </c>
      <c r="D910" s="16">
        <v>1991</v>
      </c>
      <c r="E910" s="16" t="s">
        <v>1941</v>
      </c>
      <c r="F910" s="16" t="s">
        <v>414</v>
      </c>
      <c r="G910" s="10">
        <v>33742.199999999997</v>
      </c>
      <c r="H910" s="73">
        <v>10.42651</v>
      </c>
      <c r="I910" s="16" t="s">
        <v>6700</v>
      </c>
      <c r="J910" s="71">
        <v>6.5000000000000002E-2</v>
      </c>
      <c r="K910" s="71">
        <v>0.88100000000000001</v>
      </c>
      <c r="L910" s="16">
        <v>2.7425700000000002</v>
      </c>
      <c r="M910" s="16">
        <v>1.1386780000000001</v>
      </c>
      <c r="N910" s="16">
        <v>0.60732730000000001</v>
      </c>
      <c r="O910" s="16">
        <v>1.5846180000000001</v>
      </c>
      <c r="P910" s="16">
        <v>1.049121</v>
      </c>
      <c r="Q910" s="16">
        <v>1.7670840000000001</v>
      </c>
      <c r="R910" s="16">
        <v>1.9511000000000001</v>
      </c>
      <c r="S910" s="16">
        <v>0.10009999999999999</v>
      </c>
      <c r="T910" s="16">
        <v>4.1200000000000001E-2</v>
      </c>
      <c r="U910" s="16">
        <v>4.2915000000000001</v>
      </c>
      <c r="V910" s="16">
        <v>24.576000000000001</v>
      </c>
      <c r="W910" s="16">
        <v>8.9320000000000004</v>
      </c>
      <c r="X910" s="16">
        <v>481.875</v>
      </c>
      <c r="Y910" s="16">
        <v>75.693600000000004</v>
      </c>
      <c r="Z910" s="16">
        <v>0.62270000000000003</v>
      </c>
      <c r="AA910" s="16">
        <v>-0.83606659999999999</v>
      </c>
      <c r="AB910" s="16">
        <v>0</v>
      </c>
      <c r="AC910" s="16">
        <v>11.56</v>
      </c>
      <c r="AD910" s="16">
        <v>42.7</v>
      </c>
      <c r="AE910" s="16">
        <v>41.418199999999999</v>
      </c>
      <c r="AF910" s="16">
        <v>0.65690000000000004</v>
      </c>
      <c r="AG910" s="16">
        <v>669666</v>
      </c>
      <c r="AH910" s="16">
        <v>0.7873</v>
      </c>
      <c r="AI910" s="16">
        <v>99.2</v>
      </c>
      <c r="AJ910" s="16">
        <v>100</v>
      </c>
      <c r="AK910" s="16">
        <v>1.2999000000000001</v>
      </c>
      <c r="AL910" s="16">
        <v>2.1343000000000001</v>
      </c>
      <c r="AM910" s="16">
        <v>1.9093</v>
      </c>
      <c r="AN910" s="16">
        <v>1.2853000000000001</v>
      </c>
      <c r="AO910" s="16">
        <v>1.2681</v>
      </c>
      <c r="AP910" s="16">
        <v>1.5325</v>
      </c>
      <c r="AQ910" s="16">
        <v>2.4400000000000002E-2</v>
      </c>
      <c r="AR910" s="16">
        <f t="shared" si="59"/>
        <v>1</v>
      </c>
      <c r="AS910" s="5">
        <f t="shared" si="58"/>
        <v>3.5508000000000095E-2</v>
      </c>
    </row>
    <row r="911" spans="1:45" x14ac:dyDescent="0.25">
      <c r="A911" s="16" t="s">
        <v>414</v>
      </c>
      <c r="B911" s="16" t="s">
        <v>39</v>
      </c>
      <c r="C911" s="16" t="s">
        <v>269</v>
      </c>
      <c r="D911" s="16">
        <v>1992</v>
      </c>
      <c r="E911" s="16" t="s">
        <v>1921</v>
      </c>
      <c r="F911" s="16" t="s">
        <v>414</v>
      </c>
      <c r="G911" s="10">
        <v>34130.9</v>
      </c>
      <c r="H911" s="73">
        <v>10.43796</v>
      </c>
      <c r="I911" s="16" t="s">
        <v>6700</v>
      </c>
      <c r="J911" s="71">
        <v>1.0999999999999999E-2</v>
      </c>
      <c r="K911" s="71">
        <v>0.89100000000000001</v>
      </c>
      <c r="L911" s="16">
        <v>2.800932</v>
      </c>
      <c r="M911" s="16">
        <v>1.1956249999999999</v>
      </c>
      <c r="N911" s="16">
        <v>0.67939079999999996</v>
      </c>
      <c r="O911" s="16">
        <v>1.569706</v>
      </c>
      <c r="P911" s="16">
        <v>1.0714440000000001</v>
      </c>
      <c r="Q911" s="16">
        <v>1.762875</v>
      </c>
      <c r="R911" s="16">
        <v>1.9908999999999999</v>
      </c>
      <c r="S911" s="16">
        <v>0.10349999999999999</v>
      </c>
      <c r="T911" s="16">
        <v>4.36E-2</v>
      </c>
      <c r="U911" s="16">
        <v>4.3131000000000004</v>
      </c>
      <c r="V911" s="16">
        <v>26.282</v>
      </c>
      <c r="W911" s="16">
        <v>9.3840000000000003</v>
      </c>
      <c r="X911" s="16">
        <v>482.79599999999999</v>
      </c>
      <c r="Y911" s="16">
        <v>75.877099999999999</v>
      </c>
      <c r="Z911" s="16">
        <v>0.6119</v>
      </c>
      <c r="AA911" s="16">
        <v>-0.83995030000000004</v>
      </c>
      <c r="AB911" s="16">
        <v>0</v>
      </c>
      <c r="AC911" s="16">
        <v>11.56</v>
      </c>
      <c r="AD911" s="16">
        <v>42.8</v>
      </c>
      <c r="AE911" s="16">
        <v>43.394500000000001</v>
      </c>
      <c r="AF911" s="16">
        <v>1.1907000000000001</v>
      </c>
      <c r="AG911" s="16">
        <v>661922</v>
      </c>
      <c r="AH911" s="16">
        <v>0.78559999999999997</v>
      </c>
      <c r="AI911" s="16">
        <v>99.2</v>
      </c>
      <c r="AJ911" s="16">
        <v>100</v>
      </c>
      <c r="AK911" s="16">
        <v>1.3048999999999999</v>
      </c>
      <c r="AL911" s="16">
        <v>2.1162000000000001</v>
      </c>
      <c r="AM911" s="16">
        <v>1.8934</v>
      </c>
      <c r="AN911" s="16">
        <v>1.2623</v>
      </c>
      <c r="AO911" s="16">
        <v>1.2842</v>
      </c>
      <c r="AP911" s="16">
        <v>1.5408999999999999</v>
      </c>
      <c r="AQ911" s="16">
        <v>2.4400000000000002E-2</v>
      </c>
      <c r="AR911" s="16">
        <f t="shared" si="59"/>
        <v>1</v>
      </c>
      <c r="AS911" s="5">
        <f t="shared" si="58"/>
        <v>5.8361999999999803E-2</v>
      </c>
    </row>
    <row r="912" spans="1:45" x14ac:dyDescent="0.25">
      <c r="A912" s="16" t="s">
        <v>414</v>
      </c>
      <c r="B912" s="16" t="s">
        <v>39</v>
      </c>
      <c r="C912" s="16" t="s">
        <v>269</v>
      </c>
      <c r="D912" s="16">
        <v>1993</v>
      </c>
      <c r="E912" s="16" t="s">
        <v>1949</v>
      </c>
      <c r="F912" s="16" t="s">
        <v>414</v>
      </c>
      <c r="G912" s="10">
        <v>33583</v>
      </c>
      <c r="H912" s="73">
        <v>10.42178</v>
      </c>
      <c r="I912" s="16" t="s">
        <v>6700</v>
      </c>
      <c r="J912" s="71">
        <v>-2E-3</v>
      </c>
      <c r="K912" s="71">
        <v>0.88900000000000001</v>
      </c>
      <c r="L912" s="16">
        <v>2.8173520000000001</v>
      </c>
      <c r="M912" s="16">
        <v>1.2065920000000001</v>
      </c>
      <c r="N912" s="16">
        <v>0.76042969999999999</v>
      </c>
      <c r="O912" s="16">
        <v>1.508615</v>
      </c>
      <c r="P912" s="16">
        <v>1.083745</v>
      </c>
      <c r="Q912" s="16">
        <v>1.7586809999999999</v>
      </c>
      <c r="R912" s="16">
        <v>2.0306999999999999</v>
      </c>
      <c r="S912" s="16">
        <v>0.1046</v>
      </c>
      <c r="T912" s="16">
        <v>4.2000000000000003E-2</v>
      </c>
      <c r="U912" s="16">
        <v>4.4138000000000002</v>
      </c>
      <c r="V912" s="16">
        <v>27.988</v>
      </c>
      <c r="W912" s="16">
        <v>9.8360000000000003</v>
      </c>
      <c r="X912" s="16">
        <v>483.82100000000003</v>
      </c>
      <c r="Y912" s="16">
        <v>76.060599999999994</v>
      </c>
      <c r="Z912" s="16">
        <v>0.57709999999999995</v>
      </c>
      <c r="AA912" s="16">
        <v>-0.83995030000000004</v>
      </c>
      <c r="AB912" s="16">
        <v>0</v>
      </c>
      <c r="AC912" s="16">
        <v>11.56</v>
      </c>
      <c r="AD912" s="16">
        <v>42.8</v>
      </c>
      <c r="AE912" s="16">
        <v>44.998399999999997</v>
      </c>
      <c r="AF912" s="16">
        <v>2.1579000000000002</v>
      </c>
      <c r="AG912" s="16">
        <v>643803</v>
      </c>
      <c r="AH912" s="16">
        <v>0.78100000000000003</v>
      </c>
      <c r="AI912" s="16">
        <v>99.2</v>
      </c>
      <c r="AJ912" s="16">
        <v>100</v>
      </c>
      <c r="AK912" s="16">
        <v>1.3099000000000001</v>
      </c>
      <c r="AL912" s="16">
        <v>2.0981000000000001</v>
      </c>
      <c r="AM912" s="16">
        <v>1.8774999999999999</v>
      </c>
      <c r="AN912" s="16">
        <v>1.2394000000000001</v>
      </c>
      <c r="AO912" s="16">
        <v>1.3004</v>
      </c>
      <c r="AP912" s="16">
        <v>1.5491999999999999</v>
      </c>
      <c r="AQ912" s="16">
        <v>2.4400000000000002E-2</v>
      </c>
      <c r="AR912" s="16">
        <f t="shared" si="59"/>
        <v>1</v>
      </c>
      <c r="AS912" s="5">
        <f t="shared" si="58"/>
        <v>1.6420000000000101E-2</v>
      </c>
    </row>
    <row r="913" spans="1:45" x14ac:dyDescent="0.25">
      <c r="A913" s="16" t="s">
        <v>414</v>
      </c>
      <c r="B913" s="16" t="s">
        <v>39</v>
      </c>
      <c r="C913" s="16" t="s">
        <v>269</v>
      </c>
      <c r="D913" s="16">
        <v>1994</v>
      </c>
      <c r="E913" s="16" t="s">
        <v>1935</v>
      </c>
      <c r="F913" s="16" t="s">
        <v>414</v>
      </c>
      <c r="G913" s="10">
        <v>34289.1</v>
      </c>
      <c r="H913" s="73">
        <v>10.44258</v>
      </c>
      <c r="I913" s="16" t="s">
        <v>6700</v>
      </c>
      <c r="J913" s="71">
        <v>1.2999999999999999E-2</v>
      </c>
      <c r="K913" s="71">
        <v>0.9</v>
      </c>
      <c r="L913" s="16">
        <v>2.931603</v>
      </c>
      <c r="M913" s="16">
        <v>1.2810029999999999</v>
      </c>
      <c r="N913" s="16">
        <v>0.82219750000000003</v>
      </c>
      <c r="O913" s="16">
        <v>1.61914</v>
      </c>
      <c r="P913" s="16">
        <v>1.0949880000000001</v>
      </c>
      <c r="Q913" s="16">
        <v>1.754453</v>
      </c>
      <c r="R913" s="16">
        <v>2.0705</v>
      </c>
      <c r="S913" s="16">
        <v>0.1104</v>
      </c>
      <c r="T913" s="16">
        <v>4.53E-2</v>
      </c>
      <c r="U913" s="16">
        <v>4.3349000000000002</v>
      </c>
      <c r="V913" s="16">
        <v>29.693999999999999</v>
      </c>
      <c r="W913" s="16">
        <v>10.288</v>
      </c>
      <c r="X913" s="16">
        <v>484.78399999999999</v>
      </c>
      <c r="Y913" s="16">
        <v>76.244100000000003</v>
      </c>
      <c r="Z913" s="16">
        <v>0.63200000000000001</v>
      </c>
      <c r="AA913" s="16">
        <v>-0.85160159999999996</v>
      </c>
      <c r="AB913" s="16">
        <v>0</v>
      </c>
      <c r="AC913" s="16">
        <v>11.56</v>
      </c>
      <c r="AD913" s="16">
        <v>43.1</v>
      </c>
      <c r="AE913" s="16">
        <v>46.887999999999998</v>
      </c>
      <c r="AF913" s="16">
        <v>3.0097</v>
      </c>
      <c r="AG913" s="16">
        <v>644911</v>
      </c>
      <c r="AH913" s="16">
        <v>0.74350000000000005</v>
      </c>
      <c r="AI913" s="16">
        <v>99.2</v>
      </c>
      <c r="AJ913" s="16">
        <v>100</v>
      </c>
      <c r="AK913" s="16">
        <v>1.3149</v>
      </c>
      <c r="AL913" s="16">
        <v>2.08</v>
      </c>
      <c r="AM913" s="16">
        <v>1.8615999999999999</v>
      </c>
      <c r="AN913" s="16">
        <v>1.2163999999999999</v>
      </c>
      <c r="AO913" s="16">
        <v>1.3165</v>
      </c>
      <c r="AP913" s="16">
        <v>1.5575000000000001</v>
      </c>
      <c r="AQ913" s="16">
        <v>2.4400000000000002E-2</v>
      </c>
      <c r="AR913" s="16">
        <f t="shared" si="59"/>
        <v>1</v>
      </c>
      <c r="AS913" s="5">
        <f t="shared" si="58"/>
        <v>0.11425099999999988</v>
      </c>
    </row>
    <row r="914" spans="1:45" x14ac:dyDescent="0.25">
      <c r="A914" s="16" t="s">
        <v>414</v>
      </c>
      <c r="B914" s="16" t="s">
        <v>39</v>
      </c>
      <c r="C914" s="16" t="s">
        <v>269</v>
      </c>
      <c r="D914" s="16">
        <v>1995</v>
      </c>
      <c r="E914" s="16" t="s">
        <v>1943</v>
      </c>
      <c r="F914" s="16" t="s">
        <v>414</v>
      </c>
      <c r="G914" s="10">
        <v>34782.6</v>
      </c>
      <c r="H914" s="73">
        <v>10.45687</v>
      </c>
      <c r="I914" s="16" t="s">
        <v>6700</v>
      </c>
      <c r="J914" s="71">
        <v>6.0000000000000001E-3</v>
      </c>
      <c r="K914" s="71">
        <v>0.90600000000000003</v>
      </c>
      <c r="L914" s="16">
        <v>3.0318839999999998</v>
      </c>
      <c r="M914" s="16">
        <v>1.3302229999999999</v>
      </c>
      <c r="N914" s="16">
        <v>0.900254</v>
      </c>
      <c r="O914" s="16">
        <v>1.648547</v>
      </c>
      <c r="P914" s="16">
        <v>1.1646719999999999</v>
      </c>
      <c r="Q914" s="16">
        <v>1.7502610000000001</v>
      </c>
      <c r="R914" s="16">
        <v>2.1103000000000001</v>
      </c>
      <c r="S914" s="16">
        <v>0.1157</v>
      </c>
      <c r="T914" s="16">
        <v>4.6100000000000002E-2</v>
      </c>
      <c r="U914" s="16">
        <v>4.4226999999999999</v>
      </c>
      <c r="V914" s="16">
        <v>31.4</v>
      </c>
      <c r="W914" s="16">
        <v>10.74</v>
      </c>
      <c r="X914" s="16">
        <v>485.55399999999997</v>
      </c>
      <c r="Y914" s="16">
        <v>76.427499999999995</v>
      </c>
      <c r="Z914" s="16">
        <v>0.64349999999999996</v>
      </c>
      <c r="AA914" s="16">
        <v>-0.86325300000000005</v>
      </c>
      <c r="AB914" s="16">
        <v>0</v>
      </c>
      <c r="AC914" s="16">
        <v>11.56</v>
      </c>
      <c r="AD914" s="16">
        <v>43.4</v>
      </c>
      <c r="AE914" s="16">
        <v>50.512500000000003</v>
      </c>
      <c r="AF914" s="16">
        <v>4.4800000000000004</v>
      </c>
      <c r="AG914" s="16">
        <v>652334</v>
      </c>
      <c r="AH914" s="16">
        <v>0.77800000000000002</v>
      </c>
      <c r="AI914" s="16">
        <v>99.2</v>
      </c>
      <c r="AJ914" s="16">
        <v>100</v>
      </c>
      <c r="AK914" s="16">
        <v>1.3199000000000001</v>
      </c>
      <c r="AL914" s="16">
        <v>2.0619000000000001</v>
      </c>
      <c r="AM914" s="16">
        <v>1.8456999999999999</v>
      </c>
      <c r="AN914" s="16">
        <v>1.1934</v>
      </c>
      <c r="AO914" s="16">
        <v>1.3327</v>
      </c>
      <c r="AP914" s="16">
        <v>1.5659000000000001</v>
      </c>
      <c r="AQ914" s="16">
        <v>2.4400000000000002E-2</v>
      </c>
      <c r="AR914" s="16">
        <f t="shared" si="59"/>
        <v>1</v>
      </c>
      <c r="AS914" s="5">
        <f t="shared" si="58"/>
        <v>0.10028099999999984</v>
      </c>
    </row>
    <row r="915" spans="1:45" x14ac:dyDescent="0.25">
      <c r="A915" s="16" t="s">
        <v>414</v>
      </c>
      <c r="B915" s="16" t="s">
        <v>39</v>
      </c>
      <c r="C915" s="16" t="s">
        <v>269</v>
      </c>
      <c r="D915" s="16">
        <v>1996</v>
      </c>
      <c r="E915" s="16" t="s">
        <v>1938</v>
      </c>
      <c r="F915" s="16" t="s">
        <v>414</v>
      </c>
      <c r="G915" s="10">
        <v>34965.699999999997</v>
      </c>
      <c r="H915" s="73">
        <v>10.462120000000001</v>
      </c>
      <c r="I915" s="16" t="s">
        <v>6700</v>
      </c>
      <c r="J915" s="71">
        <v>5.0000000000000001E-3</v>
      </c>
      <c r="K915" s="71">
        <v>0.91</v>
      </c>
      <c r="L915" s="16">
        <v>3.1555330000000001</v>
      </c>
      <c r="M915" s="16">
        <v>1.4123559999999999</v>
      </c>
      <c r="N915" s="16">
        <v>0.96596519999999997</v>
      </c>
      <c r="O915" s="16">
        <v>1.721554</v>
      </c>
      <c r="P915" s="16">
        <v>1.2185319999999999</v>
      </c>
      <c r="Q915" s="16">
        <v>1.7502770000000001</v>
      </c>
      <c r="R915" s="16">
        <v>2.1372</v>
      </c>
      <c r="S915" s="16">
        <v>0.12909999999999999</v>
      </c>
      <c r="T915" s="16">
        <v>4.7899999999999998E-2</v>
      </c>
      <c r="U915" s="16">
        <v>4.4869000000000003</v>
      </c>
      <c r="V915" s="16">
        <v>32.874000000000002</v>
      </c>
      <c r="W915" s="16">
        <v>11.172000000000001</v>
      </c>
      <c r="X915" s="16">
        <v>485.74700000000001</v>
      </c>
      <c r="Y915" s="16">
        <v>76.611000000000004</v>
      </c>
      <c r="Z915" s="16">
        <v>0.67549999999999999</v>
      </c>
      <c r="AA915" s="16">
        <v>-0.89043930000000004</v>
      </c>
      <c r="AB915" s="16">
        <v>0</v>
      </c>
      <c r="AC915" s="16">
        <v>11.56</v>
      </c>
      <c r="AD915" s="16">
        <v>44.1</v>
      </c>
      <c r="AE915" s="16">
        <v>52.884700000000002</v>
      </c>
      <c r="AF915" s="16">
        <v>6.61</v>
      </c>
      <c r="AG915" s="16">
        <v>672273</v>
      </c>
      <c r="AH915" s="16">
        <v>0.79369999999999996</v>
      </c>
      <c r="AI915" s="16">
        <v>99.2</v>
      </c>
      <c r="AJ915" s="16">
        <v>100</v>
      </c>
      <c r="AK915" s="16">
        <v>1.3290999999999999</v>
      </c>
      <c r="AL915" s="16">
        <v>1.9947999999999999</v>
      </c>
      <c r="AM915" s="16">
        <v>1.8443000000000001</v>
      </c>
      <c r="AN915" s="16">
        <v>1.2075</v>
      </c>
      <c r="AO915" s="16">
        <v>1.3769</v>
      </c>
      <c r="AP915" s="16">
        <v>1.5653999999999999</v>
      </c>
      <c r="AQ915" s="16">
        <v>2.4400000000000002E-2</v>
      </c>
      <c r="AR915" s="16">
        <f t="shared" si="59"/>
        <v>1</v>
      </c>
      <c r="AS915" s="5">
        <f t="shared" si="58"/>
        <v>0.12364900000000034</v>
      </c>
    </row>
    <row r="916" spans="1:45" x14ac:dyDescent="0.25">
      <c r="A916" s="16" t="s">
        <v>414</v>
      </c>
      <c r="B916" s="16" t="s">
        <v>39</v>
      </c>
      <c r="C916" s="16" t="s">
        <v>269</v>
      </c>
      <c r="D916" s="16">
        <v>1997</v>
      </c>
      <c r="E916" s="16" t="s">
        <v>1933</v>
      </c>
      <c r="F916" s="16" t="s">
        <v>414</v>
      </c>
      <c r="G916" s="10">
        <v>35560.199999999997</v>
      </c>
      <c r="H916" s="73">
        <v>10.47898</v>
      </c>
      <c r="I916" s="16" t="s">
        <v>6700</v>
      </c>
      <c r="J916" s="71">
        <v>1.2999999999999999E-2</v>
      </c>
      <c r="K916" s="71">
        <v>0.92200000000000004</v>
      </c>
      <c r="L916" s="16">
        <v>3.2196340000000001</v>
      </c>
      <c r="M916" s="16">
        <v>1.4929490000000001</v>
      </c>
      <c r="N916" s="16">
        <v>1.0189159999999999</v>
      </c>
      <c r="O916" s="16">
        <v>1.7049719999999999</v>
      </c>
      <c r="P916" s="16">
        <v>1.24231</v>
      </c>
      <c r="Q916" s="16">
        <v>1.7556350000000001</v>
      </c>
      <c r="R916" s="16">
        <v>2.1787999999999998</v>
      </c>
      <c r="S916" s="16">
        <v>0.13800000000000001</v>
      </c>
      <c r="T916" s="16">
        <v>5.0500000000000003E-2</v>
      </c>
      <c r="U916" s="16">
        <v>4.4215999999999998</v>
      </c>
      <c r="V916" s="16">
        <v>34.347999999999999</v>
      </c>
      <c r="W916" s="16">
        <v>11.603999999999999</v>
      </c>
      <c r="X916" s="16">
        <v>486.07600000000002</v>
      </c>
      <c r="Y916" s="16">
        <v>76.794499999999999</v>
      </c>
      <c r="Z916" s="16">
        <v>0.66310000000000002</v>
      </c>
      <c r="AA916" s="16">
        <v>-0.89820679999999997</v>
      </c>
      <c r="AB916" s="16">
        <v>0</v>
      </c>
      <c r="AC916" s="16">
        <v>11.56</v>
      </c>
      <c r="AD916" s="16">
        <v>44.3</v>
      </c>
      <c r="AE916" s="16">
        <v>54.137799999999999</v>
      </c>
      <c r="AF916" s="16">
        <v>9.9124999999999996</v>
      </c>
      <c r="AG916" s="16">
        <v>668023</v>
      </c>
      <c r="AH916" s="16">
        <v>0.79339999999999999</v>
      </c>
      <c r="AI916" s="16">
        <v>99.2</v>
      </c>
      <c r="AJ916" s="16">
        <v>100</v>
      </c>
      <c r="AK916" s="16">
        <v>1.3101</v>
      </c>
      <c r="AL916" s="16">
        <v>2.0798000000000001</v>
      </c>
      <c r="AM916" s="16">
        <v>1.8877999999999999</v>
      </c>
      <c r="AN916" s="16">
        <v>1.1875</v>
      </c>
      <c r="AO916" s="16">
        <v>1.2977000000000001</v>
      </c>
      <c r="AP916" s="16">
        <v>1.5864</v>
      </c>
      <c r="AQ916" s="16">
        <v>2.4400000000000002E-2</v>
      </c>
      <c r="AR916" s="16">
        <f t="shared" si="59"/>
        <v>1</v>
      </c>
      <c r="AS916" s="5">
        <f t="shared" si="58"/>
        <v>6.4100999999999964E-2</v>
      </c>
    </row>
    <row r="917" spans="1:45" x14ac:dyDescent="0.25">
      <c r="A917" s="16" t="s">
        <v>414</v>
      </c>
      <c r="B917" s="16" t="s">
        <v>39</v>
      </c>
      <c r="C917" s="16" t="s">
        <v>269</v>
      </c>
      <c r="D917" s="16">
        <v>1998</v>
      </c>
      <c r="E917" s="16" t="s">
        <v>1937</v>
      </c>
      <c r="F917" s="16" t="s">
        <v>414</v>
      </c>
      <c r="G917" s="10">
        <v>36258.699999999997</v>
      </c>
      <c r="H917" s="73">
        <v>10.498430000000001</v>
      </c>
      <c r="I917" s="16" t="s">
        <v>6700</v>
      </c>
      <c r="J917" s="71">
        <v>3.0000000000000001E-3</v>
      </c>
      <c r="K917" s="71">
        <v>0.92500000000000004</v>
      </c>
      <c r="L917" s="16">
        <v>3.3602340000000002</v>
      </c>
      <c r="M917" s="16">
        <v>1.5406629999999999</v>
      </c>
      <c r="N917" s="16">
        <v>1.077037</v>
      </c>
      <c r="O917" s="16">
        <v>1.8188610000000001</v>
      </c>
      <c r="P917" s="16">
        <v>1.3262229999999999</v>
      </c>
      <c r="Q917" s="16">
        <v>1.7609760000000001</v>
      </c>
      <c r="R917" s="16">
        <v>2.2122999999999999</v>
      </c>
      <c r="S917" s="16">
        <v>0.1411</v>
      </c>
      <c r="T917" s="16">
        <v>5.2400000000000002E-2</v>
      </c>
      <c r="U917" s="16">
        <v>4.4535</v>
      </c>
      <c r="V917" s="16">
        <v>35.822000000000003</v>
      </c>
      <c r="W917" s="16">
        <v>12.036</v>
      </c>
      <c r="X917" s="16">
        <v>485.61200000000002</v>
      </c>
      <c r="Y917" s="16">
        <v>76.977999999999994</v>
      </c>
      <c r="Z917" s="16">
        <v>0.7198</v>
      </c>
      <c r="AA917" s="16">
        <v>-0.9098581</v>
      </c>
      <c r="AB917" s="16">
        <v>0</v>
      </c>
      <c r="AC917" s="16">
        <v>11.56</v>
      </c>
      <c r="AD917" s="16">
        <v>44.6</v>
      </c>
      <c r="AE917" s="16">
        <v>55.7241</v>
      </c>
      <c r="AF917" s="16">
        <v>16.662099999999999</v>
      </c>
      <c r="AG917" s="16">
        <v>673241</v>
      </c>
      <c r="AH917" s="16">
        <v>0.88724999999999998</v>
      </c>
      <c r="AI917" s="16">
        <v>99.2</v>
      </c>
      <c r="AJ917" s="16">
        <v>100</v>
      </c>
      <c r="AK917" s="16">
        <v>1.2910999999999999</v>
      </c>
      <c r="AL917" s="16">
        <v>2.1648000000000001</v>
      </c>
      <c r="AM917" s="16">
        <v>1.9312</v>
      </c>
      <c r="AN917" s="16">
        <v>1.1675</v>
      </c>
      <c r="AO917" s="16">
        <v>1.2183999999999999</v>
      </c>
      <c r="AP917" s="16">
        <v>1.6074999999999999</v>
      </c>
      <c r="AQ917" s="16">
        <v>2.4400000000000002E-2</v>
      </c>
      <c r="AR917" s="16">
        <f t="shared" si="59"/>
        <v>1</v>
      </c>
      <c r="AS917" s="5">
        <f t="shared" si="58"/>
        <v>0.14060000000000006</v>
      </c>
    </row>
    <row r="918" spans="1:45" x14ac:dyDescent="0.25">
      <c r="A918" s="16" t="s">
        <v>414</v>
      </c>
      <c r="B918" s="16" t="s">
        <v>39</v>
      </c>
      <c r="C918" s="16" t="s">
        <v>269</v>
      </c>
      <c r="D918" s="16">
        <v>1999</v>
      </c>
      <c r="E918" s="16" t="s">
        <v>1922</v>
      </c>
      <c r="F918" s="16" t="s">
        <v>414</v>
      </c>
      <c r="G918" s="10">
        <v>36955.300000000003</v>
      </c>
      <c r="H918" s="73">
        <v>10.51746</v>
      </c>
      <c r="I918" s="16" t="s">
        <v>6700</v>
      </c>
      <c r="J918" s="71">
        <v>5.0000000000000001E-3</v>
      </c>
      <c r="K918" s="71">
        <v>0.93</v>
      </c>
      <c r="L918" s="16">
        <v>3.435686</v>
      </c>
      <c r="M918" s="16">
        <v>1.628727</v>
      </c>
      <c r="N918" s="16">
        <v>1.1410940000000001</v>
      </c>
      <c r="O918" s="16">
        <v>1.815974</v>
      </c>
      <c r="P918" s="16">
        <v>1.3378110000000001</v>
      </c>
      <c r="Q918" s="16">
        <v>1.772214</v>
      </c>
      <c r="R918" s="16">
        <v>2.3338000000000001</v>
      </c>
      <c r="S918" s="16">
        <v>0.14710000000000001</v>
      </c>
      <c r="T918" s="16">
        <v>5.2299999999999999E-2</v>
      </c>
      <c r="U918" s="16">
        <v>4.4649000000000001</v>
      </c>
      <c r="V918" s="16">
        <v>37.295999999999999</v>
      </c>
      <c r="W918" s="16">
        <v>12.468</v>
      </c>
      <c r="X918" s="16">
        <v>486.41699999999997</v>
      </c>
      <c r="Y918" s="16">
        <v>77.161500000000004</v>
      </c>
      <c r="Z918" s="16">
        <v>0.71189999999999998</v>
      </c>
      <c r="AA918" s="16">
        <v>-0.93316080000000001</v>
      </c>
      <c r="AB918" s="16">
        <v>0</v>
      </c>
      <c r="AC918" s="16">
        <v>11.56</v>
      </c>
      <c r="AD918" s="16">
        <v>45.2</v>
      </c>
      <c r="AE918" s="16">
        <v>57.742800000000003</v>
      </c>
      <c r="AF918" s="16">
        <v>28.082100000000001</v>
      </c>
      <c r="AG918" s="16">
        <v>673013</v>
      </c>
      <c r="AH918" s="16">
        <v>0.77429999999999999</v>
      </c>
      <c r="AI918" s="16">
        <v>99.2</v>
      </c>
      <c r="AJ918" s="16">
        <v>100</v>
      </c>
      <c r="AK918" s="16">
        <v>1.3055000000000001</v>
      </c>
      <c r="AL918" s="16">
        <v>2.0333999999999999</v>
      </c>
      <c r="AM918" s="16">
        <v>1.9198</v>
      </c>
      <c r="AN918" s="16">
        <v>1.2441</v>
      </c>
      <c r="AO918" s="16">
        <v>1.3462000000000001</v>
      </c>
      <c r="AP918" s="16">
        <v>1.5973999999999999</v>
      </c>
      <c r="AQ918" s="16">
        <v>2.4400000000000002E-2</v>
      </c>
      <c r="AR918" s="16">
        <f t="shared" si="59"/>
        <v>1</v>
      </c>
      <c r="AS918" s="5">
        <f t="shared" si="58"/>
        <v>7.5451999999999853E-2</v>
      </c>
    </row>
    <row r="919" spans="1:45" x14ac:dyDescent="0.25">
      <c r="A919" s="16" t="s">
        <v>414</v>
      </c>
      <c r="B919" s="16" t="s">
        <v>39</v>
      </c>
      <c r="C919" s="16" t="s">
        <v>269</v>
      </c>
      <c r="D919" s="16">
        <v>2000</v>
      </c>
      <c r="E919" s="16" t="s">
        <v>1930</v>
      </c>
      <c r="F919" s="16" t="s">
        <v>414</v>
      </c>
      <c r="G919" s="10">
        <v>37998.400000000001</v>
      </c>
      <c r="H919" s="73">
        <v>10.545299999999999</v>
      </c>
      <c r="I919" s="16">
        <v>82211508</v>
      </c>
      <c r="J919" s="71">
        <v>1.7000000000000001E-2</v>
      </c>
      <c r="K919" s="71">
        <v>0.94599999999999995</v>
      </c>
      <c r="L919" s="16">
        <v>3.7006600000000001</v>
      </c>
      <c r="M919" s="16">
        <v>1.92761</v>
      </c>
      <c r="N919" s="16">
        <v>1.2050259999999999</v>
      </c>
      <c r="O919" s="16">
        <v>1.865556</v>
      </c>
      <c r="P919" s="16">
        <v>1.508392</v>
      </c>
      <c r="Q919" s="16">
        <v>1.7834700000000001</v>
      </c>
      <c r="R919" s="16">
        <v>2.3917000000000002</v>
      </c>
      <c r="S919" s="16">
        <v>0.1537</v>
      </c>
      <c r="T919" s="16">
        <v>7.8299999999999995E-2</v>
      </c>
      <c r="U919" s="16">
        <v>4.4866000000000001</v>
      </c>
      <c r="V919" s="16">
        <v>38.770000000000003</v>
      </c>
      <c r="W919" s="16">
        <v>12.9</v>
      </c>
      <c r="X919" s="16">
        <v>487.03199999999998</v>
      </c>
      <c r="Y919" s="16">
        <v>77.344999999999999</v>
      </c>
      <c r="Z919" s="16">
        <v>0.7349</v>
      </c>
      <c r="AA919" s="16">
        <v>-0.94092830000000005</v>
      </c>
      <c r="AB919" s="16">
        <v>0</v>
      </c>
      <c r="AC919" s="16">
        <v>11.56</v>
      </c>
      <c r="AD919" s="16">
        <v>45.4</v>
      </c>
      <c r="AE919" s="16">
        <v>60.134700000000002</v>
      </c>
      <c r="AF919" s="16">
        <v>57.718299999999999</v>
      </c>
      <c r="AG919" s="16">
        <v>696147</v>
      </c>
      <c r="AH919" s="16">
        <v>0.86365000000000003</v>
      </c>
      <c r="AI919" s="16">
        <v>99.2</v>
      </c>
      <c r="AJ919" s="16">
        <v>100</v>
      </c>
      <c r="AK919" s="16">
        <v>1.3198000000000001</v>
      </c>
      <c r="AL919" s="16">
        <v>1.9020999999999999</v>
      </c>
      <c r="AM919" s="16">
        <v>1.9085000000000001</v>
      </c>
      <c r="AN919" s="16">
        <v>1.3207</v>
      </c>
      <c r="AO919" s="16">
        <v>1.4739</v>
      </c>
      <c r="AP919" s="16">
        <v>1.5873999999999999</v>
      </c>
      <c r="AQ919" s="16">
        <v>2.4400000000000002E-2</v>
      </c>
      <c r="AR919" s="16">
        <f t="shared" si="59"/>
        <v>0</v>
      </c>
      <c r="AS919" s="5">
        <f t="shared" si="58"/>
        <v>0.26497400000000004</v>
      </c>
    </row>
    <row r="920" spans="1:45" x14ac:dyDescent="0.25">
      <c r="A920" s="16" t="s">
        <v>414</v>
      </c>
      <c r="B920" s="16" t="s">
        <v>39</v>
      </c>
      <c r="C920" s="16" t="s">
        <v>269</v>
      </c>
      <c r="D920" s="16">
        <v>2001</v>
      </c>
      <c r="E920" s="16" t="s">
        <v>1932</v>
      </c>
      <c r="F920" s="16" t="s">
        <v>414</v>
      </c>
      <c r="G920" s="10">
        <v>38577.699999999997</v>
      </c>
      <c r="H920" s="73">
        <v>10.56043</v>
      </c>
      <c r="I920" s="16">
        <v>82349925</v>
      </c>
      <c r="J920" s="71">
        <v>1.6E-2</v>
      </c>
      <c r="K920" s="71">
        <v>0.96099999999999997</v>
      </c>
      <c r="L920" s="16">
        <v>3.8064460000000002</v>
      </c>
      <c r="M920" s="16">
        <v>1.9231069999999999</v>
      </c>
      <c r="N920" s="16">
        <v>1.3038460000000001</v>
      </c>
      <c r="O920" s="16">
        <v>1.9484189999999999</v>
      </c>
      <c r="P920" s="16">
        <v>1.5759110000000001</v>
      </c>
      <c r="Q920" s="16">
        <v>1.7694099999999999</v>
      </c>
      <c r="R920" s="16">
        <v>2.3856000000000002</v>
      </c>
      <c r="S920" s="16">
        <v>0.1492</v>
      </c>
      <c r="T920" s="16">
        <v>0.08</v>
      </c>
      <c r="U920" s="16">
        <v>4.5083000000000002</v>
      </c>
      <c r="V920" s="16">
        <v>41.74</v>
      </c>
      <c r="W920" s="16">
        <v>13.023999999999999</v>
      </c>
      <c r="X920" s="16">
        <v>490.98599999999999</v>
      </c>
      <c r="Y920" s="16">
        <v>77.528499999999994</v>
      </c>
      <c r="Z920" s="16">
        <v>0.77500000000000002</v>
      </c>
      <c r="AA920" s="16">
        <v>-0.95257959999999997</v>
      </c>
      <c r="AB920" s="16">
        <v>0</v>
      </c>
      <c r="AC920" s="16">
        <v>11.56</v>
      </c>
      <c r="AD920" s="16">
        <v>45.7</v>
      </c>
      <c r="AE920" s="16">
        <v>62.6081</v>
      </c>
      <c r="AF920" s="16">
        <v>67.149600000000007</v>
      </c>
      <c r="AG920" s="16">
        <v>706602</v>
      </c>
      <c r="AH920" s="16">
        <v>0.86809999999999998</v>
      </c>
      <c r="AI920" s="16">
        <v>99.2</v>
      </c>
      <c r="AJ920" s="16">
        <v>100</v>
      </c>
      <c r="AK920" s="16">
        <v>1.3673</v>
      </c>
      <c r="AL920" s="16">
        <v>1.9576</v>
      </c>
      <c r="AM920" s="16">
        <v>1.8146</v>
      </c>
      <c r="AN920" s="16">
        <v>1.1684000000000001</v>
      </c>
      <c r="AO920" s="16">
        <v>1.5092000000000001</v>
      </c>
      <c r="AP920" s="16">
        <v>1.5998000000000001</v>
      </c>
      <c r="AQ920" s="16">
        <v>2.4400000000000002E-2</v>
      </c>
      <c r="AR920" s="16">
        <f t="shared" si="59"/>
        <v>0</v>
      </c>
      <c r="AS920" s="5">
        <f t="shared" si="58"/>
        <v>0.10578600000000016</v>
      </c>
    </row>
    <row r="921" spans="1:45" x14ac:dyDescent="0.25">
      <c r="A921" s="16" t="s">
        <v>414</v>
      </c>
      <c r="B921" s="16" t="s">
        <v>39</v>
      </c>
      <c r="C921" s="16" t="s">
        <v>269</v>
      </c>
      <c r="D921" s="16">
        <v>2002</v>
      </c>
      <c r="E921" s="16" t="s">
        <v>1926</v>
      </c>
      <c r="F921" s="16" t="s">
        <v>414</v>
      </c>
      <c r="G921" s="10">
        <v>38512.9</v>
      </c>
      <c r="H921" s="73">
        <v>10.55875</v>
      </c>
      <c r="I921" s="16">
        <v>82488495</v>
      </c>
      <c r="J921" s="71">
        <v>2E-3</v>
      </c>
      <c r="K921" s="71">
        <v>0.96299999999999997</v>
      </c>
      <c r="L921" s="16">
        <v>3.8438759999999998</v>
      </c>
      <c r="M921" s="16">
        <v>1.9167050000000001</v>
      </c>
      <c r="N921" s="16">
        <v>1.4026650000000001</v>
      </c>
      <c r="O921" s="16">
        <v>1.9225159999999999</v>
      </c>
      <c r="P921" s="16">
        <v>1.6065879999999999</v>
      </c>
      <c r="Q921" s="16">
        <v>1.7553319999999999</v>
      </c>
      <c r="R921" s="16">
        <v>2.4154</v>
      </c>
      <c r="S921" s="16">
        <v>0.14369999999999999</v>
      </c>
      <c r="T921" s="16">
        <v>7.9799999999999996E-2</v>
      </c>
      <c r="U921" s="16">
        <v>4.53</v>
      </c>
      <c r="V921" s="16">
        <v>44.71</v>
      </c>
      <c r="W921" s="16">
        <v>13.148</v>
      </c>
      <c r="X921" s="16">
        <v>494.94</v>
      </c>
      <c r="Y921" s="16">
        <v>77.712000000000003</v>
      </c>
      <c r="Z921" s="16">
        <v>0.75619999999999998</v>
      </c>
      <c r="AA921" s="16">
        <v>-0.96811460000000005</v>
      </c>
      <c r="AB921" s="16">
        <v>0</v>
      </c>
      <c r="AC921" s="16">
        <v>11.56</v>
      </c>
      <c r="AD921" s="16">
        <v>46.1</v>
      </c>
      <c r="AE921" s="16">
        <v>64.133200000000002</v>
      </c>
      <c r="AF921" s="16">
        <v>70.655299999999997</v>
      </c>
      <c r="AG921" s="16">
        <v>705497</v>
      </c>
      <c r="AH921" s="16">
        <v>0.87055000000000005</v>
      </c>
      <c r="AI921" s="16">
        <v>99.2</v>
      </c>
      <c r="AJ921" s="16">
        <v>100</v>
      </c>
      <c r="AK921" s="16">
        <v>1.4148000000000001</v>
      </c>
      <c r="AL921" s="16">
        <v>2.0131000000000001</v>
      </c>
      <c r="AM921" s="16">
        <v>1.7206999999999999</v>
      </c>
      <c r="AN921" s="16">
        <v>1.0161</v>
      </c>
      <c r="AO921" s="16">
        <v>1.5445</v>
      </c>
      <c r="AP921" s="16">
        <v>1.6121000000000001</v>
      </c>
      <c r="AQ921" s="16">
        <v>2.4400000000000002E-2</v>
      </c>
      <c r="AR921" s="16">
        <f t="shared" si="59"/>
        <v>0</v>
      </c>
      <c r="AS921" s="5">
        <f t="shared" si="58"/>
        <v>3.742999999999963E-2</v>
      </c>
    </row>
    <row r="922" spans="1:45" x14ac:dyDescent="0.25">
      <c r="A922" s="16" t="s">
        <v>414</v>
      </c>
      <c r="B922" s="16" t="s">
        <v>39</v>
      </c>
      <c r="C922" s="16" t="s">
        <v>269</v>
      </c>
      <c r="D922" s="16">
        <v>2003</v>
      </c>
      <c r="E922" s="16" t="s">
        <v>1928</v>
      </c>
      <c r="F922" s="16" t="s">
        <v>414</v>
      </c>
      <c r="G922" s="10">
        <v>38218.300000000003</v>
      </c>
      <c r="H922" s="73">
        <v>10.551069999999999</v>
      </c>
      <c r="I922" s="16">
        <v>82534176</v>
      </c>
      <c r="J922" s="71">
        <v>-3.0000000000000001E-3</v>
      </c>
      <c r="K922" s="71">
        <v>0.96</v>
      </c>
      <c r="L922" s="16">
        <v>3.8774839999999999</v>
      </c>
      <c r="M922" s="16">
        <v>1.9631240000000001</v>
      </c>
      <c r="N922" s="16">
        <v>1.501485</v>
      </c>
      <c r="O922" s="16">
        <v>1.965981</v>
      </c>
      <c r="P922" s="16">
        <v>1.642395</v>
      </c>
      <c r="Q922" s="16">
        <v>1.5985290000000001</v>
      </c>
      <c r="R922" s="16">
        <v>2.4565999999999999</v>
      </c>
      <c r="S922" s="16">
        <v>0.14510000000000001</v>
      </c>
      <c r="T922" s="16">
        <v>8.1799999999999998E-2</v>
      </c>
      <c r="U922" s="16">
        <v>4.5517000000000003</v>
      </c>
      <c r="V922" s="16">
        <v>47.68</v>
      </c>
      <c r="W922" s="16">
        <v>13.272</v>
      </c>
      <c r="X922" s="16">
        <v>498.89299999999997</v>
      </c>
      <c r="Y922" s="16">
        <v>77.895499999999998</v>
      </c>
      <c r="Z922" s="16">
        <v>0.77310000000000001</v>
      </c>
      <c r="AA922" s="16">
        <v>-0.99141729999999995</v>
      </c>
      <c r="AB922" s="16">
        <v>0</v>
      </c>
      <c r="AC922" s="16">
        <v>11.56</v>
      </c>
      <c r="AD922" s="16">
        <v>46.7</v>
      </c>
      <c r="AE922" s="16">
        <v>64.726100000000002</v>
      </c>
      <c r="AF922" s="16">
        <v>77.337599999999995</v>
      </c>
      <c r="AG922" s="16">
        <v>731337</v>
      </c>
      <c r="AH922" s="16">
        <v>0.85855000000000004</v>
      </c>
      <c r="AI922" s="16">
        <v>99.2</v>
      </c>
      <c r="AJ922" s="16">
        <v>100</v>
      </c>
      <c r="AK922" s="16">
        <v>1.3580000000000001</v>
      </c>
      <c r="AL922" s="16">
        <v>1.9436</v>
      </c>
      <c r="AM922" s="16">
        <v>1.4014</v>
      </c>
      <c r="AN922" s="16">
        <v>0.54330000000000001</v>
      </c>
      <c r="AO922" s="16">
        <v>1.5106999999999999</v>
      </c>
      <c r="AP922" s="16">
        <v>1.6245000000000001</v>
      </c>
      <c r="AQ922" s="16">
        <v>2.4400000000000002E-2</v>
      </c>
      <c r="AR922" s="16">
        <f t="shared" si="59"/>
        <v>0</v>
      </c>
      <c r="AS922" s="5">
        <f t="shared" si="58"/>
        <v>3.3608000000000082E-2</v>
      </c>
    </row>
    <row r="923" spans="1:45" x14ac:dyDescent="0.25">
      <c r="A923" s="16" t="s">
        <v>414</v>
      </c>
      <c r="B923" s="16" t="s">
        <v>39</v>
      </c>
      <c r="C923" s="16" t="s">
        <v>269</v>
      </c>
      <c r="D923" s="16">
        <v>2004</v>
      </c>
      <c r="E923" s="16" t="s">
        <v>1929</v>
      </c>
      <c r="F923" s="16" t="s">
        <v>414</v>
      </c>
      <c r="G923" s="10">
        <v>38673.9</v>
      </c>
      <c r="H923" s="73">
        <v>10.56292</v>
      </c>
      <c r="I923" s="16">
        <v>82516260</v>
      </c>
      <c r="J923" s="71">
        <v>5.0000000000000001E-3</v>
      </c>
      <c r="K923" s="71">
        <v>0.96499999999999997</v>
      </c>
      <c r="L923" s="16">
        <v>4.0070969999999999</v>
      </c>
      <c r="M923" s="16">
        <v>2.0058569999999998</v>
      </c>
      <c r="N923" s="16">
        <v>1.587623</v>
      </c>
      <c r="O923" s="16">
        <v>2.04636</v>
      </c>
      <c r="P923" s="16">
        <v>1.6810130000000001</v>
      </c>
      <c r="Q923" s="16">
        <v>1.63964</v>
      </c>
      <c r="R923" s="16">
        <v>2.4207999999999998</v>
      </c>
      <c r="S923" s="16">
        <v>0.14530000000000001</v>
      </c>
      <c r="T923" s="16">
        <v>8.8400000000000006E-2</v>
      </c>
      <c r="U923" s="16">
        <v>4.5732999999999997</v>
      </c>
      <c r="V923" s="16">
        <v>50.65</v>
      </c>
      <c r="W923" s="16">
        <v>13.396000000000001</v>
      </c>
      <c r="X923" s="16">
        <v>500.86099999999999</v>
      </c>
      <c r="Y923" s="16">
        <v>80.386099999999999</v>
      </c>
      <c r="Z923" s="16">
        <v>0.78669999999999995</v>
      </c>
      <c r="AA923" s="16">
        <v>-0.99530099999999999</v>
      </c>
      <c r="AB923" s="16">
        <v>0</v>
      </c>
      <c r="AC923" s="16">
        <v>11.56</v>
      </c>
      <c r="AD923" s="16">
        <v>46.8</v>
      </c>
      <c r="AE923" s="16">
        <v>65.028899999999993</v>
      </c>
      <c r="AF923" s="16">
        <v>85.060199999999995</v>
      </c>
      <c r="AG923" s="16">
        <v>740587</v>
      </c>
      <c r="AH923" s="16">
        <v>0.87404999999999999</v>
      </c>
      <c r="AI923" s="16">
        <v>99.2</v>
      </c>
      <c r="AJ923" s="16">
        <v>100</v>
      </c>
      <c r="AK923" s="16">
        <v>1.4728000000000001</v>
      </c>
      <c r="AL923" s="16">
        <v>1.8633999999999999</v>
      </c>
      <c r="AM923" s="16">
        <v>1.5347999999999999</v>
      </c>
      <c r="AN923" s="16">
        <v>0.62829999999999997</v>
      </c>
      <c r="AO923" s="16">
        <v>1.4897</v>
      </c>
      <c r="AP923" s="16">
        <v>1.6297999999999999</v>
      </c>
      <c r="AQ923" s="16">
        <v>2.4400000000000002E-2</v>
      </c>
      <c r="AR923" s="16">
        <f t="shared" si="59"/>
        <v>0</v>
      </c>
      <c r="AS923" s="5">
        <f t="shared" si="58"/>
        <v>0.12961299999999998</v>
      </c>
    </row>
    <row r="924" spans="1:45" x14ac:dyDescent="0.25">
      <c r="A924" s="16" t="s">
        <v>414</v>
      </c>
      <c r="B924" s="16" t="s">
        <v>39</v>
      </c>
      <c r="C924" s="16" t="s">
        <v>269</v>
      </c>
      <c r="D924" s="16">
        <v>2005</v>
      </c>
      <c r="E924" s="16" t="s">
        <v>1925</v>
      </c>
      <c r="F924" s="16" t="s">
        <v>414</v>
      </c>
      <c r="G924" s="10">
        <v>38969.300000000003</v>
      </c>
      <c r="H924" s="73">
        <v>10.57053</v>
      </c>
      <c r="I924" s="16">
        <v>82469422</v>
      </c>
      <c r="J924" s="71">
        <v>6.0000000000000001E-3</v>
      </c>
      <c r="K924" s="71">
        <v>0.97099999999999997</v>
      </c>
      <c r="L924" s="16">
        <v>4.0870850000000001</v>
      </c>
      <c r="M924" s="16">
        <v>2.1087799999999999</v>
      </c>
      <c r="N924" s="16">
        <v>1.673772</v>
      </c>
      <c r="O924" s="16">
        <v>1.9725379999999999</v>
      </c>
      <c r="P924" s="16">
        <v>1.710116</v>
      </c>
      <c r="Q924" s="16">
        <v>1.6811389999999999</v>
      </c>
      <c r="R924" s="16">
        <v>2.4224999999999999</v>
      </c>
      <c r="S924" s="16">
        <v>0.1459</v>
      </c>
      <c r="T924" s="16">
        <v>9.9099999999999994E-2</v>
      </c>
      <c r="U924" s="16">
        <v>4.5949999999999998</v>
      </c>
      <c r="V924" s="16">
        <v>53.62</v>
      </c>
      <c r="W924" s="16">
        <v>13.52</v>
      </c>
      <c r="X924" s="16">
        <v>502.82799999999997</v>
      </c>
      <c r="Y924" s="16">
        <v>76.507099999999994</v>
      </c>
      <c r="Z924" s="16">
        <v>0.79190000000000005</v>
      </c>
      <c r="AA924" s="16">
        <v>-0.99530099999999999</v>
      </c>
      <c r="AB924" s="16">
        <v>0</v>
      </c>
      <c r="AC924" s="16">
        <v>11.56</v>
      </c>
      <c r="AD924" s="16">
        <v>46.8</v>
      </c>
      <c r="AE924" s="16">
        <v>65.355000000000004</v>
      </c>
      <c r="AF924" s="16">
        <v>94.554900000000004</v>
      </c>
      <c r="AG924" s="16">
        <v>746701</v>
      </c>
      <c r="AH924" s="16">
        <v>0.85809999999999997</v>
      </c>
      <c r="AI924" s="16">
        <v>99.2</v>
      </c>
      <c r="AJ924" s="16">
        <v>100</v>
      </c>
      <c r="AK924" s="16">
        <v>1.4626999999999999</v>
      </c>
      <c r="AL924" s="16">
        <v>1.8593999999999999</v>
      </c>
      <c r="AM924" s="16">
        <v>1.5436000000000001</v>
      </c>
      <c r="AN924" s="16">
        <v>0.86370000000000002</v>
      </c>
      <c r="AO924" s="16">
        <v>1.4951000000000001</v>
      </c>
      <c r="AP924" s="16">
        <v>1.6564000000000001</v>
      </c>
      <c r="AQ924" s="16">
        <v>2.4400000000000002E-2</v>
      </c>
      <c r="AR924" s="16">
        <f t="shared" si="59"/>
        <v>0</v>
      </c>
      <c r="AS924" s="5">
        <f t="shared" si="58"/>
        <v>7.998800000000017E-2</v>
      </c>
    </row>
    <row r="925" spans="1:45" x14ac:dyDescent="0.25">
      <c r="A925" s="16" t="s">
        <v>414</v>
      </c>
      <c r="B925" s="16" t="s">
        <v>39</v>
      </c>
      <c r="C925" s="16" t="s">
        <v>269</v>
      </c>
      <c r="D925" s="16">
        <v>2006</v>
      </c>
      <c r="E925" s="16" t="s">
        <v>1923</v>
      </c>
      <c r="F925" s="16" t="s">
        <v>414</v>
      </c>
      <c r="G925" s="10">
        <v>40456.9</v>
      </c>
      <c r="H925" s="73">
        <v>10.607989999999999</v>
      </c>
      <c r="I925" s="16">
        <v>82376451</v>
      </c>
      <c r="J925" s="71">
        <v>1.9E-2</v>
      </c>
      <c r="K925" s="71">
        <v>0.98899999999999999</v>
      </c>
      <c r="L925" s="16">
        <v>4.1755990000000001</v>
      </c>
      <c r="M925" s="16">
        <v>2.145499</v>
      </c>
      <c r="N925" s="16">
        <v>1.697867</v>
      </c>
      <c r="O925" s="16">
        <v>2.040705</v>
      </c>
      <c r="P925" s="16">
        <v>1.738273</v>
      </c>
      <c r="Q925" s="16">
        <v>1.721346</v>
      </c>
      <c r="R925" s="16">
        <v>2.456</v>
      </c>
      <c r="S925" s="16">
        <v>0.14560000000000001</v>
      </c>
      <c r="T925" s="16">
        <v>0.1012</v>
      </c>
      <c r="U925" s="16">
        <v>4.2793000000000001</v>
      </c>
      <c r="V925" s="16">
        <v>54.265999999999998</v>
      </c>
      <c r="W925" s="16">
        <v>14.032</v>
      </c>
      <c r="X925" s="16">
        <v>504.79500000000002</v>
      </c>
      <c r="Y925" s="16">
        <v>77.779200000000003</v>
      </c>
      <c r="Z925" s="16">
        <v>0.81230000000000002</v>
      </c>
      <c r="AA925" s="16">
        <v>-1.003069</v>
      </c>
      <c r="AB925" s="16">
        <v>0</v>
      </c>
      <c r="AC925" s="16">
        <v>11.56</v>
      </c>
      <c r="AD925" s="16">
        <v>47</v>
      </c>
      <c r="AE925" s="16">
        <v>64.962699999999998</v>
      </c>
      <c r="AF925" s="16">
        <v>102.283</v>
      </c>
      <c r="AG925" s="16">
        <v>768098</v>
      </c>
      <c r="AH925" s="16">
        <v>0.85565000000000002</v>
      </c>
      <c r="AI925" s="16">
        <v>99.2</v>
      </c>
      <c r="AJ925" s="16">
        <v>100</v>
      </c>
      <c r="AK925" s="16">
        <v>1.3855999999999999</v>
      </c>
      <c r="AL925" s="16">
        <v>1.788</v>
      </c>
      <c r="AM925" s="16">
        <v>1.6234999999999999</v>
      </c>
      <c r="AN925" s="16">
        <v>0.996</v>
      </c>
      <c r="AO925" s="16">
        <v>1.5653999999999999</v>
      </c>
      <c r="AP925" s="16">
        <v>1.7581</v>
      </c>
      <c r="AQ925" s="16">
        <v>2.4400000000000002E-2</v>
      </c>
      <c r="AR925" s="16">
        <f t="shared" si="59"/>
        <v>0</v>
      </c>
      <c r="AS925" s="5">
        <f t="shared" si="58"/>
        <v>8.8513999999999982E-2</v>
      </c>
    </row>
    <row r="926" spans="1:45" x14ac:dyDescent="0.25">
      <c r="A926" s="16" t="s">
        <v>414</v>
      </c>
      <c r="B926" s="16" t="s">
        <v>39</v>
      </c>
      <c r="C926" s="16" t="s">
        <v>269</v>
      </c>
      <c r="D926" s="16">
        <v>2007</v>
      </c>
      <c r="E926" s="16" t="s">
        <v>1927</v>
      </c>
      <c r="F926" s="16" t="s">
        <v>414</v>
      </c>
      <c r="G926" s="10">
        <v>41831.9</v>
      </c>
      <c r="H926" s="73">
        <v>10.64141</v>
      </c>
      <c r="I926" s="16">
        <v>82266372</v>
      </c>
      <c r="J926" s="71">
        <v>1.4E-2</v>
      </c>
      <c r="K926" s="71">
        <v>1.0029999999999999</v>
      </c>
      <c r="L926" s="16">
        <v>4.221298</v>
      </c>
      <c r="M926" s="16">
        <v>2.1862529999999998</v>
      </c>
      <c r="N926" s="16">
        <v>1.760726</v>
      </c>
      <c r="O926" s="16">
        <v>2.0342530000000001</v>
      </c>
      <c r="P926" s="16">
        <v>1.7573719999999999</v>
      </c>
      <c r="Q926" s="16">
        <v>1.7078439999999999</v>
      </c>
      <c r="R926" s="16">
        <v>2.4462999999999999</v>
      </c>
      <c r="S926" s="16">
        <v>0.1457</v>
      </c>
      <c r="T926" s="16">
        <v>0.1061</v>
      </c>
      <c r="U926" s="16">
        <v>4.343</v>
      </c>
      <c r="V926" s="16">
        <v>54.911999999999999</v>
      </c>
      <c r="W926" s="16">
        <v>14.544</v>
      </c>
      <c r="X926" s="16">
        <v>506.584</v>
      </c>
      <c r="Y926" s="16">
        <v>78.173900000000003</v>
      </c>
      <c r="Z926" s="16">
        <v>0.80430000000000001</v>
      </c>
      <c r="AA926" s="16">
        <v>-1.003069</v>
      </c>
      <c r="AB926" s="16">
        <v>0</v>
      </c>
      <c r="AC926" s="16">
        <v>11.56</v>
      </c>
      <c r="AD926" s="16">
        <v>47</v>
      </c>
      <c r="AE926" s="16">
        <v>63.532899999999998</v>
      </c>
      <c r="AF926" s="16">
        <v>115.14</v>
      </c>
      <c r="AG926" s="16">
        <v>770258</v>
      </c>
      <c r="AH926" s="16">
        <v>0.84994999999999998</v>
      </c>
      <c r="AI926" s="16">
        <v>99.2</v>
      </c>
      <c r="AJ926" s="16">
        <v>100</v>
      </c>
      <c r="AK926" s="16">
        <v>1.3472999999999999</v>
      </c>
      <c r="AL926" s="16">
        <v>1.7010000000000001</v>
      </c>
      <c r="AM926" s="16">
        <v>1.6356999999999999</v>
      </c>
      <c r="AN926" s="16">
        <v>0.98329999999999995</v>
      </c>
      <c r="AO926" s="16">
        <v>1.6176999999999999</v>
      </c>
      <c r="AP926" s="16">
        <v>1.7497</v>
      </c>
      <c r="AQ926" s="16">
        <v>2.4400000000000002E-2</v>
      </c>
      <c r="AR926" s="16">
        <f t="shared" si="59"/>
        <v>0</v>
      </c>
      <c r="AS926" s="5">
        <f t="shared" si="58"/>
        <v>4.5698999999999934E-2</v>
      </c>
    </row>
    <row r="927" spans="1:45" x14ac:dyDescent="0.25">
      <c r="A927" s="16" t="s">
        <v>414</v>
      </c>
      <c r="B927" s="16" t="s">
        <v>39</v>
      </c>
      <c r="C927" s="16" t="s">
        <v>269</v>
      </c>
      <c r="D927" s="16">
        <v>2008</v>
      </c>
      <c r="E927" s="16" t="s">
        <v>1945</v>
      </c>
      <c r="F927" s="16" t="s">
        <v>414</v>
      </c>
      <c r="G927" s="10">
        <v>42365.1</v>
      </c>
      <c r="H927" s="73">
        <v>10.65408</v>
      </c>
      <c r="I927" s="16">
        <v>82110097</v>
      </c>
      <c r="J927" s="71">
        <v>-2E-3</v>
      </c>
      <c r="K927" s="71">
        <v>1.0009999999999999</v>
      </c>
      <c r="L927" s="16">
        <v>4.2484489999999999</v>
      </c>
      <c r="M927" s="16">
        <v>2.3076780000000001</v>
      </c>
      <c r="N927" s="16">
        <v>1.823879</v>
      </c>
      <c r="O927" s="16">
        <v>1.97275</v>
      </c>
      <c r="P927" s="16">
        <v>1.7511969999999999</v>
      </c>
      <c r="Q927" s="16">
        <v>1.6562969999999999</v>
      </c>
      <c r="R927" s="16">
        <v>2.5971000000000002</v>
      </c>
      <c r="S927" s="16">
        <v>0.1489</v>
      </c>
      <c r="T927" s="16">
        <v>0.109</v>
      </c>
      <c r="U927" s="16">
        <v>4.4095000000000004</v>
      </c>
      <c r="V927" s="16">
        <v>55.558</v>
      </c>
      <c r="W927" s="16">
        <v>15.055999999999999</v>
      </c>
      <c r="X927" s="16">
        <v>508.37299999999999</v>
      </c>
      <c r="Y927" s="16">
        <v>78.598600000000005</v>
      </c>
      <c r="Z927" s="16">
        <v>0.76649999999999996</v>
      </c>
      <c r="AA927" s="16">
        <v>-1.003069</v>
      </c>
      <c r="AB927" s="16">
        <v>0</v>
      </c>
      <c r="AC927" s="16">
        <v>11.56</v>
      </c>
      <c r="AD927" s="16">
        <v>47</v>
      </c>
      <c r="AE927" s="16">
        <v>60.326599999999999</v>
      </c>
      <c r="AF927" s="16">
        <v>126.55800000000001</v>
      </c>
      <c r="AG927" s="16">
        <v>772597</v>
      </c>
      <c r="AH927" s="16">
        <v>0.84845000000000004</v>
      </c>
      <c r="AI927" s="16">
        <v>99.2</v>
      </c>
      <c r="AJ927" s="16">
        <v>100</v>
      </c>
      <c r="AK927" s="16">
        <v>1.3487</v>
      </c>
      <c r="AL927" s="16">
        <v>1.7335</v>
      </c>
      <c r="AM927" s="16">
        <v>1.5224</v>
      </c>
      <c r="AN927" s="16">
        <v>0.92469999999999997</v>
      </c>
      <c r="AO927" s="16">
        <v>1.4926999999999999</v>
      </c>
      <c r="AP927" s="16">
        <v>1.7206999999999999</v>
      </c>
      <c r="AQ927" s="16">
        <v>2.4400000000000002E-2</v>
      </c>
      <c r="AR927" s="16">
        <f t="shared" si="59"/>
        <v>0</v>
      </c>
      <c r="AS927" s="5">
        <f t="shared" si="58"/>
        <v>2.7150999999999925E-2</v>
      </c>
    </row>
    <row r="928" spans="1:45" x14ac:dyDescent="0.25">
      <c r="A928" s="16" t="s">
        <v>414</v>
      </c>
      <c r="B928" s="16" t="s">
        <v>39</v>
      </c>
      <c r="C928" s="16" t="s">
        <v>269</v>
      </c>
      <c r="D928" s="16">
        <v>2009</v>
      </c>
      <c r="E928" s="16" t="s">
        <v>1944</v>
      </c>
      <c r="F928" s="16" t="s">
        <v>414</v>
      </c>
      <c r="G928" s="10">
        <v>40086.1</v>
      </c>
      <c r="H928" s="73">
        <v>10.598789999999999</v>
      </c>
      <c r="I928" s="16">
        <v>81902307</v>
      </c>
      <c r="J928" s="71">
        <v>-4.3999999999999997E-2</v>
      </c>
      <c r="K928" s="71">
        <v>0.95799999999999996</v>
      </c>
      <c r="L928" s="16">
        <v>4.331467</v>
      </c>
      <c r="M928" s="16">
        <v>2.3991250000000002</v>
      </c>
      <c r="N928" s="16">
        <v>1.9295690000000001</v>
      </c>
      <c r="O928" s="16">
        <v>1.9631559999999999</v>
      </c>
      <c r="P928" s="16">
        <v>1.7659400000000001</v>
      </c>
      <c r="Q928" s="16">
        <v>1.642409</v>
      </c>
      <c r="R928" s="16">
        <v>2.7263999999999999</v>
      </c>
      <c r="S928" s="16">
        <v>0.1421</v>
      </c>
      <c r="T928" s="16">
        <v>0.114</v>
      </c>
      <c r="U928" s="16">
        <v>4.8804999999999996</v>
      </c>
      <c r="V928" s="16">
        <v>56.204000000000001</v>
      </c>
      <c r="W928" s="16">
        <v>15.568</v>
      </c>
      <c r="X928" s="16">
        <v>510.16300000000001</v>
      </c>
      <c r="Y928" s="16">
        <v>77.750399999999999</v>
      </c>
      <c r="Z928" s="16">
        <v>0.76690000000000003</v>
      </c>
      <c r="AA928" s="16">
        <v>-1.0263709999999999</v>
      </c>
      <c r="AB928" s="16">
        <v>0</v>
      </c>
      <c r="AC928" s="16">
        <v>11.56</v>
      </c>
      <c r="AD928" s="16">
        <v>47.6</v>
      </c>
      <c r="AE928" s="16">
        <v>64.556600000000003</v>
      </c>
      <c r="AF928" s="16">
        <v>126.22799999999999</v>
      </c>
      <c r="AG928" s="16">
        <v>720329</v>
      </c>
      <c r="AH928" s="16">
        <v>0.82074999999999998</v>
      </c>
      <c r="AI928" s="16">
        <v>99.2</v>
      </c>
      <c r="AJ928" s="16">
        <v>100</v>
      </c>
      <c r="AK928" s="16">
        <v>1.3452999999999999</v>
      </c>
      <c r="AL928" s="16">
        <v>1.7231000000000001</v>
      </c>
      <c r="AM928" s="16">
        <v>1.5867</v>
      </c>
      <c r="AN928" s="16">
        <v>0.83460000000000001</v>
      </c>
      <c r="AO928" s="16">
        <v>1.5237000000000001</v>
      </c>
      <c r="AP928" s="16">
        <v>1.6396999999999999</v>
      </c>
      <c r="AQ928" s="16">
        <v>2.4400000000000002E-2</v>
      </c>
      <c r="AR928" s="16">
        <f t="shared" si="59"/>
        <v>0</v>
      </c>
      <c r="AS928" s="5">
        <f t="shared" si="58"/>
        <v>8.3018000000000036E-2</v>
      </c>
    </row>
    <row r="929" spans="1:45" x14ac:dyDescent="0.25">
      <c r="A929" s="16" t="s">
        <v>414</v>
      </c>
      <c r="B929" s="16" t="s">
        <v>39</v>
      </c>
      <c r="C929" s="16" t="s">
        <v>269</v>
      </c>
      <c r="D929" s="16">
        <v>2010</v>
      </c>
      <c r="E929" s="16" t="s">
        <v>1947</v>
      </c>
      <c r="F929" s="16" t="s">
        <v>414</v>
      </c>
      <c r="G929" s="10">
        <v>41785.599999999999</v>
      </c>
      <c r="H929" s="73">
        <v>10.640309999999999</v>
      </c>
      <c r="I929" s="16">
        <v>81776930</v>
      </c>
      <c r="J929" s="71">
        <v>2.4E-2</v>
      </c>
      <c r="K929" s="71">
        <v>0.98099999999999998</v>
      </c>
      <c r="L929" s="16">
        <v>4.3604039999999999</v>
      </c>
      <c r="M929" s="16">
        <v>2.4106049999999999</v>
      </c>
      <c r="N929" s="16">
        <v>1.9883200000000001</v>
      </c>
      <c r="O929" s="16">
        <v>1.9996370000000001</v>
      </c>
      <c r="P929" s="16">
        <v>1.7351259999999999</v>
      </c>
      <c r="Q929" s="16">
        <v>1.631483</v>
      </c>
      <c r="R929" s="16">
        <v>2.7136999999999998</v>
      </c>
      <c r="S929" s="16">
        <v>0.14130000000000001</v>
      </c>
      <c r="T929" s="16">
        <v>0.1163</v>
      </c>
      <c r="U929" s="16">
        <v>4.9137000000000004</v>
      </c>
      <c r="V929" s="16">
        <v>56.85</v>
      </c>
      <c r="W929" s="16">
        <v>16.079999999999998</v>
      </c>
      <c r="X929" s="16">
        <v>511.81099999999998</v>
      </c>
      <c r="Y929" s="16">
        <v>80.146100000000004</v>
      </c>
      <c r="Z929" s="16">
        <v>0.75739999999999996</v>
      </c>
      <c r="AA929" s="16">
        <v>-1.0341389999999999</v>
      </c>
      <c r="AB929" s="16">
        <v>0</v>
      </c>
      <c r="AC929" s="16">
        <v>11.56</v>
      </c>
      <c r="AD929" s="16">
        <v>47.8</v>
      </c>
      <c r="AE929" s="16">
        <v>63.721600000000002</v>
      </c>
      <c r="AF929" s="16">
        <v>106.48399999999999</v>
      </c>
      <c r="AG929" s="16">
        <v>766210</v>
      </c>
      <c r="AH929" s="16">
        <v>0.85814999999999997</v>
      </c>
      <c r="AI929" s="16">
        <v>99.2</v>
      </c>
      <c r="AJ929" s="16">
        <v>100</v>
      </c>
      <c r="AK929" s="16">
        <v>1.3102</v>
      </c>
      <c r="AL929" s="16">
        <v>1.7367999999999999</v>
      </c>
      <c r="AM929" s="16">
        <v>1.5651999999999999</v>
      </c>
      <c r="AN929" s="16">
        <v>0.78210000000000002</v>
      </c>
      <c r="AO929" s="16">
        <v>1.5752999999999999</v>
      </c>
      <c r="AP929" s="16">
        <v>1.6158999999999999</v>
      </c>
      <c r="AQ929" s="16">
        <v>2.4400000000000002E-2</v>
      </c>
      <c r="AR929" s="16">
        <f t="shared" si="59"/>
        <v>0</v>
      </c>
      <c r="AS929" s="5">
        <f t="shared" si="58"/>
        <v>2.8936999999999991E-2</v>
      </c>
    </row>
    <row r="930" spans="1:45" x14ac:dyDescent="0.25">
      <c r="A930" s="16" t="s">
        <v>414</v>
      </c>
      <c r="B930" s="16" t="s">
        <v>39</v>
      </c>
      <c r="C930" s="16" t="s">
        <v>269</v>
      </c>
      <c r="D930" s="16">
        <v>2011</v>
      </c>
      <c r="E930" s="16" t="s">
        <v>1948</v>
      </c>
      <c r="F930" s="16" t="s">
        <v>414</v>
      </c>
      <c r="G930" s="10">
        <v>44125.3</v>
      </c>
      <c r="H930" s="73">
        <v>10.694789999999999</v>
      </c>
      <c r="I930" s="16">
        <v>80274983</v>
      </c>
      <c r="J930" s="71">
        <v>1.9E-2</v>
      </c>
      <c r="K930" s="71">
        <v>1</v>
      </c>
      <c r="L930" s="16">
        <v>4.3521580000000002</v>
      </c>
      <c r="M930" s="16">
        <v>2.4889739999999998</v>
      </c>
      <c r="N930" s="16">
        <v>1.9380710000000001</v>
      </c>
      <c r="O930" s="16">
        <v>1.9734309999999999</v>
      </c>
      <c r="P930" s="16">
        <v>1.714577</v>
      </c>
      <c r="Q930" s="16">
        <v>1.635921</v>
      </c>
      <c r="R930" s="16">
        <v>2.7955999999999999</v>
      </c>
      <c r="S930" s="16">
        <v>0.1401</v>
      </c>
      <c r="T930" s="16">
        <v>0.12039999999999999</v>
      </c>
      <c r="U930" s="16">
        <v>4.8078000000000003</v>
      </c>
      <c r="V930" s="16">
        <v>55.82</v>
      </c>
      <c r="W930" s="16">
        <v>15.624000000000001</v>
      </c>
      <c r="X930" s="16">
        <v>513.45899999999995</v>
      </c>
      <c r="Y930" s="16">
        <v>80.0916</v>
      </c>
      <c r="Z930" s="16">
        <v>0.74329999999999996</v>
      </c>
      <c r="AA930" s="16">
        <v>-1.0380229999999999</v>
      </c>
      <c r="AB930" s="16">
        <v>0</v>
      </c>
      <c r="AC930" s="16">
        <v>11.56</v>
      </c>
      <c r="AD930" s="16">
        <v>47.9</v>
      </c>
      <c r="AE930" s="16">
        <v>62.0077</v>
      </c>
      <c r="AF930" s="16">
        <v>109.66</v>
      </c>
      <c r="AG930" s="16">
        <v>742354</v>
      </c>
      <c r="AH930" s="16">
        <v>0.86755000000000004</v>
      </c>
      <c r="AI930" s="16">
        <v>99.2</v>
      </c>
      <c r="AJ930" s="16">
        <v>100</v>
      </c>
      <c r="AK930" s="16">
        <v>1.3662000000000001</v>
      </c>
      <c r="AL930" s="16">
        <v>1.7093</v>
      </c>
      <c r="AM930" s="16">
        <v>1.5484</v>
      </c>
      <c r="AN930" s="16">
        <v>0.83479999999999999</v>
      </c>
      <c r="AO930" s="16">
        <v>1.5506</v>
      </c>
      <c r="AP930" s="16">
        <v>1.6074999999999999</v>
      </c>
      <c r="AQ930" s="16">
        <v>2.4400000000000002E-2</v>
      </c>
      <c r="AR930" s="16">
        <f t="shared" si="59"/>
        <v>0</v>
      </c>
      <c r="AS930" s="5">
        <f t="shared" si="58"/>
        <v>-8.2459999999997535E-3</v>
      </c>
    </row>
    <row r="931" spans="1:45" x14ac:dyDescent="0.25">
      <c r="A931" s="16" t="s">
        <v>414</v>
      </c>
      <c r="B931" s="16" t="s">
        <v>39</v>
      </c>
      <c r="C931" s="16" t="s">
        <v>269</v>
      </c>
      <c r="D931" s="16">
        <v>2012</v>
      </c>
      <c r="E931" s="16" t="s">
        <v>1934</v>
      </c>
      <c r="F931" s="16" t="s">
        <v>414</v>
      </c>
      <c r="G931" s="10">
        <v>44259.3</v>
      </c>
      <c r="H931" s="73">
        <v>10.69782</v>
      </c>
      <c r="I931" s="16">
        <v>80425823</v>
      </c>
      <c r="J931" s="71">
        <v>-1E-3</v>
      </c>
      <c r="K931" s="71">
        <v>0.999</v>
      </c>
      <c r="L931" s="16">
        <v>4.3944000000000001</v>
      </c>
      <c r="M931" s="16">
        <v>2.6134520000000001</v>
      </c>
      <c r="N931" s="16">
        <v>1.912798</v>
      </c>
      <c r="O931" s="16">
        <v>1.97638</v>
      </c>
      <c r="P931" s="16">
        <v>1.6885969999999999</v>
      </c>
      <c r="Q931" s="16">
        <v>1.6601189999999999</v>
      </c>
      <c r="R931" s="16">
        <v>2.8717000000000001</v>
      </c>
      <c r="S931" s="16">
        <v>0.14699999999999999</v>
      </c>
      <c r="T931" s="16">
        <v>0.1265</v>
      </c>
      <c r="U931" s="16">
        <v>4.9394</v>
      </c>
      <c r="V931" s="16">
        <v>54.79</v>
      </c>
      <c r="W931" s="16">
        <v>15.167999999999999</v>
      </c>
      <c r="X931" s="16">
        <v>515.10699999999997</v>
      </c>
      <c r="Y931" s="16">
        <v>80.237200000000001</v>
      </c>
      <c r="Z931" s="16">
        <v>0.74319999999999997</v>
      </c>
      <c r="AA931" s="16">
        <v>-1.0380229999999999</v>
      </c>
      <c r="AB931" s="16">
        <v>0</v>
      </c>
      <c r="AC931" s="16">
        <v>11.56</v>
      </c>
      <c r="AD931" s="16">
        <v>47.9</v>
      </c>
      <c r="AE931" s="16">
        <v>60.507199999999997</v>
      </c>
      <c r="AF931" s="16">
        <v>111.59399999999999</v>
      </c>
      <c r="AG931" s="16">
        <v>775520</v>
      </c>
      <c r="AH931" s="16">
        <v>0.79925000000000002</v>
      </c>
      <c r="AI931" s="16">
        <v>99.2</v>
      </c>
      <c r="AJ931" s="16">
        <v>100</v>
      </c>
      <c r="AK931" s="16">
        <v>1.4049</v>
      </c>
      <c r="AL931" s="16">
        <v>1.7936000000000001</v>
      </c>
      <c r="AM931" s="16">
        <v>1.5871</v>
      </c>
      <c r="AN931" s="16">
        <v>0.77480000000000004</v>
      </c>
      <c r="AO931" s="16">
        <v>1.5389999999999999</v>
      </c>
      <c r="AP931" s="16">
        <v>1.6483000000000001</v>
      </c>
      <c r="AQ931" s="16">
        <v>2.4400000000000002E-2</v>
      </c>
      <c r="AR931" s="16">
        <f t="shared" si="59"/>
        <v>0</v>
      </c>
      <c r="AS931" s="5">
        <f t="shared" si="58"/>
        <v>4.2241999999999891E-2</v>
      </c>
    </row>
    <row r="932" spans="1:45" x14ac:dyDescent="0.25">
      <c r="A932" s="16" t="s">
        <v>414</v>
      </c>
      <c r="B932" s="16" t="s">
        <v>39</v>
      </c>
      <c r="C932" s="16" t="s">
        <v>269</v>
      </c>
      <c r="D932" s="16">
        <v>2013</v>
      </c>
      <c r="E932" s="16" t="s">
        <v>1924</v>
      </c>
      <c r="F932" s="16" t="s">
        <v>414</v>
      </c>
      <c r="G932" s="10">
        <v>44354.7</v>
      </c>
      <c r="H932" s="73">
        <v>10.69998</v>
      </c>
      <c r="I932" s="16">
        <v>80645605</v>
      </c>
      <c r="J932" s="71">
        <v>-2E-3</v>
      </c>
      <c r="K932" s="71">
        <v>0.996</v>
      </c>
      <c r="L932" s="16">
        <v>4.3365650000000002</v>
      </c>
      <c r="M932" s="16">
        <v>2.5597439999999998</v>
      </c>
      <c r="N932" s="16">
        <v>1.830241</v>
      </c>
      <c r="O932" s="16">
        <v>1.9727060000000001</v>
      </c>
      <c r="P932" s="16">
        <v>1.6833290000000001</v>
      </c>
      <c r="Q932" s="16">
        <v>1.6747129999999999</v>
      </c>
      <c r="R932" s="16">
        <v>2.8264999999999998</v>
      </c>
      <c r="S932" s="16">
        <v>0.1477</v>
      </c>
      <c r="T932" s="16">
        <v>0.1231</v>
      </c>
      <c r="U932" s="16">
        <v>4.7685000000000004</v>
      </c>
      <c r="V932" s="16">
        <v>53.76</v>
      </c>
      <c r="W932" s="16">
        <v>14.712</v>
      </c>
      <c r="X932" s="16">
        <v>512.76199999999994</v>
      </c>
      <c r="Y932" s="16">
        <v>79.883799999999994</v>
      </c>
      <c r="Z932" s="16">
        <v>0.74460000000000004</v>
      </c>
      <c r="AA932" s="16">
        <v>-1.041906</v>
      </c>
      <c r="AB932" s="16">
        <v>0</v>
      </c>
      <c r="AC932" s="16">
        <v>11.56</v>
      </c>
      <c r="AD932" s="16">
        <v>48</v>
      </c>
      <c r="AE932" s="16">
        <v>58.868600000000001</v>
      </c>
      <c r="AF932" s="16">
        <v>120.92100000000001</v>
      </c>
      <c r="AG932" s="16">
        <v>763854</v>
      </c>
      <c r="AH932" s="16">
        <v>0.78434999999999999</v>
      </c>
      <c r="AI932" s="16">
        <v>99.2</v>
      </c>
      <c r="AJ932" s="16">
        <v>100</v>
      </c>
      <c r="AK932" s="16">
        <v>1.4180999999999999</v>
      </c>
      <c r="AL932" s="16">
        <v>1.7901</v>
      </c>
      <c r="AM932" s="16">
        <v>1.5304</v>
      </c>
      <c r="AN932" s="16">
        <v>0.92810000000000004</v>
      </c>
      <c r="AO932" s="16">
        <v>1.5567</v>
      </c>
      <c r="AP932" s="16">
        <v>1.6264000000000001</v>
      </c>
      <c r="AQ932" s="16">
        <v>2.4400000000000002E-2</v>
      </c>
      <c r="AR932" s="16">
        <f t="shared" si="59"/>
        <v>0</v>
      </c>
      <c r="AS932" s="5">
        <f t="shared" si="58"/>
        <v>-5.7834999999999859E-2</v>
      </c>
    </row>
    <row r="933" spans="1:45" x14ac:dyDescent="0.25">
      <c r="A933" s="16" t="s">
        <v>414</v>
      </c>
      <c r="B933" s="16" t="s">
        <v>39</v>
      </c>
      <c r="C933" s="16" t="s">
        <v>269</v>
      </c>
      <c r="D933" s="16">
        <v>2014</v>
      </c>
      <c r="E933" s="16" t="s">
        <v>1936</v>
      </c>
      <c r="F933" s="16" t="s">
        <v>414</v>
      </c>
      <c r="G933" s="10">
        <v>44874.9</v>
      </c>
      <c r="H933" s="73">
        <v>10.71163</v>
      </c>
      <c r="I933" s="16">
        <v>80982500</v>
      </c>
      <c r="J933" s="71">
        <v>0</v>
      </c>
      <c r="K933" s="71">
        <v>0.996</v>
      </c>
      <c r="L933" s="16">
        <v>4.3773739999999997</v>
      </c>
      <c r="M933" s="16">
        <v>2.6263719999999999</v>
      </c>
      <c r="N933" s="16">
        <v>1.767938</v>
      </c>
      <c r="O933" s="16">
        <v>1.992308</v>
      </c>
      <c r="P933" s="16">
        <v>1.6438159999999999</v>
      </c>
      <c r="Q933" s="16">
        <v>1.7890740000000001</v>
      </c>
      <c r="R933" s="16">
        <v>2.8685</v>
      </c>
      <c r="S933" s="16">
        <v>0.15629999999999999</v>
      </c>
      <c r="T933" s="16">
        <v>0.12429999999999999</v>
      </c>
      <c r="U933" s="16">
        <v>4.7901999999999996</v>
      </c>
      <c r="V933" s="16">
        <v>52.73</v>
      </c>
      <c r="W933" s="16">
        <v>14.256</v>
      </c>
      <c r="X933" s="16">
        <v>510.41699999999997</v>
      </c>
      <c r="Y933" s="16">
        <v>80.189899999999994</v>
      </c>
      <c r="Z933" s="16">
        <v>0.74519999999999997</v>
      </c>
      <c r="AA933" s="16">
        <v>-1.0768599999999999</v>
      </c>
      <c r="AB933" s="16">
        <v>0</v>
      </c>
      <c r="AC933" s="16">
        <v>11.56</v>
      </c>
      <c r="AD933" s="16">
        <v>48.9</v>
      </c>
      <c r="AE933" s="16">
        <v>56.8902</v>
      </c>
      <c r="AF933" s="16">
        <v>120.42</v>
      </c>
      <c r="AG933" s="16">
        <v>751713</v>
      </c>
      <c r="AH933" s="16">
        <v>0.76954999999999996</v>
      </c>
      <c r="AI933" s="16">
        <v>99.2</v>
      </c>
      <c r="AJ933" s="16">
        <v>100</v>
      </c>
      <c r="AK933" s="16">
        <v>1.4555</v>
      </c>
      <c r="AL933" s="16">
        <v>1.8292999999999999</v>
      </c>
      <c r="AM933" s="16">
        <v>1.7317</v>
      </c>
      <c r="AN933" s="16">
        <v>0.92090000000000005</v>
      </c>
      <c r="AO933" s="16">
        <v>1.6951000000000001</v>
      </c>
      <c r="AP933" s="16">
        <v>1.8521000000000001</v>
      </c>
      <c r="AQ933" s="16">
        <v>2.4400000000000002E-2</v>
      </c>
      <c r="AR933" s="16">
        <f t="shared" si="59"/>
        <v>0</v>
      </c>
      <c r="AS933" s="5">
        <f t="shared" si="58"/>
        <v>4.0808999999999429E-2</v>
      </c>
    </row>
    <row r="934" spans="1:45" x14ac:dyDescent="0.25">
      <c r="A934" s="16" t="s">
        <v>414</v>
      </c>
      <c r="B934" s="16" t="s">
        <v>41</v>
      </c>
      <c r="C934" s="16" t="s">
        <v>251</v>
      </c>
      <c r="D934" s="16">
        <v>1985</v>
      </c>
      <c r="E934" s="16" t="s">
        <v>1590</v>
      </c>
      <c r="F934" s="16" t="s">
        <v>414</v>
      </c>
      <c r="G934" s="10">
        <v>41720.699999999997</v>
      </c>
      <c r="H934" s="73">
        <v>10.63875</v>
      </c>
      <c r="I934" s="16" t="s">
        <v>6700</v>
      </c>
      <c r="K934" s="71">
        <v>0.89500000000000002</v>
      </c>
      <c r="L934" s="16">
        <v>2.7178580000000001</v>
      </c>
      <c r="M934" s="16">
        <v>0.72579000000000005</v>
      </c>
      <c r="N934" s="16">
        <v>0.91673990000000005</v>
      </c>
      <c r="O934" s="16">
        <v>1.0006429999999999</v>
      </c>
      <c r="P934" s="16">
        <v>1.3670789999999999</v>
      </c>
      <c r="Q934" s="16">
        <v>2.0903860000000001</v>
      </c>
      <c r="R934" s="16">
        <v>1.0815999999999999</v>
      </c>
      <c r="S934" s="16">
        <v>6.3899999999999998E-2</v>
      </c>
      <c r="T934" s="16">
        <v>6.25E-2</v>
      </c>
      <c r="U934" s="16">
        <v>6.7008999999999999</v>
      </c>
      <c r="V934" s="16">
        <v>19.8</v>
      </c>
      <c r="W934" s="16">
        <v>10.75</v>
      </c>
      <c r="X934" s="16">
        <v>489.57799999999997</v>
      </c>
      <c r="Y934" s="16">
        <v>58.850900000000003</v>
      </c>
      <c r="Z934" s="16">
        <v>0.3952</v>
      </c>
      <c r="AA934" s="16">
        <v>-1.435775</v>
      </c>
      <c r="AB934" s="16">
        <v>0</v>
      </c>
      <c r="AC934" s="16">
        <v>0</v>
      </c>
      <c r="AD934" s="16">
        <v>47.07</v>
      </c>
      <c r="AE934" s="16">
        <v>49.737699999999997</v>
      </c>
      <c r="AF934" s="16">
        <v>0.90159999999999996</v>
      </c>
      <c r="AG934" s="16">
        <v>569921</v>
      </c>
      <c r="AH934" s="16">
        <v>1.3864000000000001</v>
      </c>
      <c r="AI934" s="16">
        <v>99.6</v>
      </c>
      <c r="AJ934" s="16">
        <v>100</v>
      </c>
      <c r="AK934" s="16">
        <v>1.5358000000000001</v>
      </c>
      <c r="AL934" s="16">
        <v>2.4777999999999998</v>
      </c>
      <c r="AM934" s="16">
        <v>2.1164999999999998</v>
      </c>
      <c r="AN934" s="16">
        <v>1.7526999999999999</v>
      </c>
      <c r="AO934" s="16">
        <v>1.7219</v>
      </c>
      <c r="AP934" s="16">
        <v>1.7029000000000001</v>
      </c>
      <c r="AQ934" s="16">
        <v>1.2837000000000001</v>
      </c>
      <c r="AR934" s="16">
        <f t="shared" si="59"/>
        <v>1</v>
      </c>
      <c r="AS934" s="5">
        <f t="shared" si="58"/>
        <v>0</v>
      </c>
    </row>
    <row r="935" spans="1:45" x14ac:dyDescent="0.25">
      <c r="A935" s="16" t="s">
        <v>414</v>
      </c>
      <c r="B935" s="16" t="s">
        <v>41</v>
      </c>
      <c r="C935" s="16" t="s">
        <v>251</v>
      </c>
      <c r="D935" s="16">
        <v>1986</v>
      </c>
      <c r="E935" s="16" t="s">
        <v>1601</v>
      </c>
      <c r="F935" s="16" t="s">
        <v>414</v>
      </c>
      <c r="G935" s="10">
        <v>43708.3</v>
      </c>
      <c r="H935" s="73">
        <v>10.68529</v>
      </c>
      <c r="I935" s="16" t="s">
        <v>6700</v>
      </c>
      <c r="J935" s="71">
        <v>1.4E-2</v>
      </c>
      <c r="K935" s="71">
        <v>0.90700000000000003</v>
      </c>
      <c r="L935" s="16">
        <v>2.7994949999999998</v>
      </c>
      <c r="M935" s="16">
        <v>0.84360190000000002</v>
      </c>
      <c r="N935" s="16">
        <v>0.85841000000000001</v>
      </c>
      <c r="O935" s="16">
        <v>1.087982</v>
      </c>
      <c r="P935" s="16">
        <v>1.403912</v>
      </c>
      <c r="Q935" s="16">
        <v>2.0880640000000001</v>
      </c>
      <c r="R935" s="16">
        <v>1.1536999999999999</v>
      </c>
      <c r="S935" s="16">
        <v>6.3700000000000007E-2</v>
      </c>
      <c r="T935" s="16">
        <v>7.0999999999999994E-2</v>
      </c>
      <c r="U935" s="16">
        <v>5.8567999999999998</v>
      </c>
      <c r="V935" s="16">
        <v>20.994</v>
      </c>
      <c r="W935" s="16">
        <v>10.81</v>
      </c>
      <c r="X935" s="16">
        <v>489.75900000000001</v>
      </c>
      <c r="Y935" s="16">
        <v>59.761499999999998</v>
      </c>
      <c r="Z935" s="16">
        <v>0.43080000000000002</v>
      </c>
      <c r="AA935" s="16">
        <v>-1.43927</v>
      </c>
      <c r="AB935" s="16">
        <v>0</v>
      </c>
      <c r="AC935" s="16">
        <v>0</v>
      </c>
      <c r="AD935" s="16">
        <v>47.16</v>
      </c>
      <c r="AE935" s="16">
        <v>51.3979</v>
      </c>
      <c r="AF935" s="16">
        <v>1.1264000000000001</v>
      </c>
      <c r="AG935" s="16">
        <v>601168</v>
      </c>
      <c r="AH935" s="16">
        <v>1.3837999999999999</v>
      </c>
      <c r="AI935" s="16">
        <v>99.6</v>
      </c>
      <c r="AJ935" s="16">
        <v>100</v>
      </c>
      <c r="AK935" s="16">
        <v>1.5391999999999999</v>
      </c>
      <c r="AL935" s="16">
        <v>2.4750000000000001</v>
      </c>
      <c r="AM935" s="16">
        <v>2.1147999999999998</v>
      </c>
      <c r="AN935" s="16">
        <v>1.7232000000000001</v>
      </c>
      <c r="AO935" s="16">
        <v>1.7254</v>
      </c>
      <c r="AP935" s="16">
        <v>1.7129000000000001</v>
      </c>
      <c r="AQ935" s="16">
        <v>1.2837000000000001</v>
      </c>
      <c r="AR935" s="16">
        <f t="shared" si="59"/>
        <v>1</v>
      </c>
      <c r="AS935" s="5">
        <f t="shared" si="58"/>
        <v>8.1636999999999738E-2</v>
      </c>
    </row>
    <row r="936" spans="1:45" x14ac:dyDescent="0.25">
      <c r="A936" s="16" t="s">
        <v>414</v>
      </c>
      <c r="B936" s="16" t="s">
        <v>41</v>
      </c>
      <c r="C936" s="16" t="s">
        <v>251</v>
      </c>
      <c r="D936" s="16">
        <v>1987</v>
      </c>
      <c r="E936" s="16" t="s">
        <v>1604</v>
      </c>
      <c r="F936" s="16" t="s">
        <v>414</v>
      </c>
      <c r="G936" s="10">
        <v>43763.9</v>
      </c>
      <c r="H936" s="73">
        <v>10.68656</v>
      </c>
      <c r="I936" s="16" t="s">
        <v>6700</v>
      </c>
      <c r="J936" s="71">
        <v>-1E-3</v>
      </c>
      <c r="K936" s="71">
        <v>0.90700000000000003</v>
      </c>
      <c r="L936" s="16">
        <v>2.8916810000000002</v>
      </c>
      <c r="M936" s="16">
        <v>0.84397929999999999</v>
      </c>
      <c r="N936" s="16">
        <v>0.91543759999999996</v>
      </c>
      <c r="O936" s="16">
        <v>1.2266630000000001</v>
      </c>
      <c r="P936" s="16">
        <v>1.411287</v>
      </c>
      <c r="Q936" s="16">
        <v>2.0857779999999999</v>
      </c>
      <c r="R936" s="16">
        <v>1.2258</v>
      </c>
      <c r="S936" s="16">
        <v>6.3500000000000001E-2</v>
      </c>
      <c r="T936" s="16">
        <v>6.6900000000000001E-2</v>
      </c>
      <c r="U936" s="16">
        <v>6.0928000000000004</v>
      </c>
      <c r="V936" s="16">
        <v>22.187999999999999</v>
      </c>
      <c r="W936" s="16">
        <v>10.87</v>
      </c>
      <c r="X936" s="16">
        <v>490.21699999999998</v>
      </c>
      <c r="Y936" s="16">
        <v>60.6721</v>
      </c>
      <c r="Z936" s="16">
        <v>0.49380000000000002</v>
      </c>
      <c r="AA936" s="16">
        <v>-1.443154</v>
      </c>
      <c r="AB936" s="16">
        <v>0</v>
      </c>
      <c r="AC936" s="16">
        <v>0</v>
      </c>
      <c r="AD936" s="16">
        <v>47.26</v>
      </c>
      <c r="AE936" s="16">
        <v>53.000500000000002</v>
      </c>
      <c r="AF936" s="16">
        <v>1.5134000000000001</v>
      </c>
      <c r="AG936" s="16">
        <v>575168</v>
      </c>
      <c r="AH936" s="16">
        <v>1.3812</v>
      </c>
      <c r="AI936" s="16">
        <v>99.6</v>
      </c>
      <c r="AJ936" s="16">
        <v>100</v>
      </c>
      <c r="AK936" s="16">
        <v>1.5425</v>
      </c>
      <c r="AL936" s="16">
        <v>2.4723000000000002</v>
      </c>
      <c r="AM936" s="16">
        <v>2.1131000000000002</v>
      </c>
      <c r="AN936" s="16">
        <v>1.6937</v>
      </c>
      <c r="AO936" s="16">
        <v>1.7290000000000001</v>
      </c>
      <c r="AP936" s="16">
        <v>1.7230000000000001</v>
      </c>
      <c r="AQ936" s="16">
        <v>1.2837000000000001</v>
      </c>
      <c r="AR936" s="16">
        <f t="shared" si="59"/>
        <v>1</v>
      </c>
      <c r="AS936" s="5">
        <f t="shared" si="58"/>
        <v>9.2186000000000323E-2</v>
      </c>
    </row>
    <row r="937" spans="1:45" x14ac:dyDescent="0.25">
      <c r="A937" s="16" t="s">
        <v>414</v>
      </c>
      <c r="B937" s="16" t="s">
        <v>41</v>
      </c>
      <c r="C937" s="16" t="s">
        <v>251</v>
      </c>
      <c r="D937" s="16">
        <v>1988</v>
      </c>
      <c r="E937" s="16" t="s">
        <v>1617</v>
      </c>
      <c r="F937" s="16" t="s">
        <v>414</v>
      </c>
      <c r="G937" s="10">
        <v>43736.7</v>
      </c>
      <c r="H937" s="73">
        <v>10.68594</v>
      </c>
      <c r="I937" s="16" t="s">
        <v>6700</v>
      </c>
      <c r="J937" s="71">
        <v>-1E-3</v>
      </c>
      <c r="K937" s="71">
        <v>0.90600000000000003</v>
      </c>
      <c r="L937" s="16">
        <v>2.9944109999999999</v>
      </c>
      <c r="M937" s="16">
        <v>0.88536539999999997</v>
      </c>
      <c r="N937" s="16">
        <v>0.97365420000000003</v>
      </c>
      <c r="O937" s="16">
        <v>1.350635</v>
      </c>
      <c r="P937" s="16">
        <v>1.41672</v>
      </c>
      <c r="Q937" s="16">
        <v>2.0834739999999998</v>
      </c>
      <c r="R937" s="16">
        <v>1.2979000000000001</v>
      </c>
      <c r="S937" s="16">
        <v>6.3299999999999995E-2</v>
      </c>
      <c r="T937" s="16">
        <v>6.7199999999999996E-2</v>
      </c>
      <c r="U937" s="16">
        <v>6.3596000000000004</v>
      </c>
      <c r="V937" s="16">
        <v>23.382000000000001</v>
      </c>
      <c r="W937" s="16">
        <v>10.93</v>
      </c>
      <c r="X937" s="16">
        <v>490.35500000000002</v>
      </c>
      <c r="Y937" s="16">
        <v>61.582700000000003</v>
      </c>
      <c r="Z937" s="16">
        <v>0.54900000000000004</v>
      </c>
      <c r="AA937" s="16">
        <v>-1.4466490000000001</v>
      </c>
      <c r="AB937" s="16">
        <v>0</v>
      </c>
      <c r="AC937" s="16">
        <v>0</v>
      </c>
      <c r="AD937" s="16">
        <v>47.35</v>
      </c>
      <c r="AE937" s="16">
        <v>54.510100000000001</v>
      </c>
      <c r="AF937" s="16">
        <v>1.9814000000000001</v>
      </c>
      <c r="AG937" s="16">
        <v>547225</v>
      </c>
      <c r="AH937" s="16">
        <v>1.3786</v>
      </c>
      <c r="AI937" s="16">
        <v>99.6</v>
      </c>
      <c r="AJ937" s="16">
        <v>100</v>
      </c>
      <c r="AK937" s="16">
        <v>1.5458000000000001</v>
      </c>
      <c r="AL937" s="16">
        <v>2.4695999999999998</v>
      </c>
      <c r="AM937" s="16">
        <v>2.1114999999999999</v>
      </c>
      <c r="AN937" s="16">
        <v>1.6641999999999999</v>
      </c>
      <c r="AO937" s="16">
        <v>1.7324999999999999</v>
      </c>
      <c r="AP937" s="16">
        <v>1.7330000000000001</v>
      </c>
      <c r="AQ937" s="16">
        <v>1.2837000000000001</v>
      </c>
      <c r="AR937" s="16">
        <f t="shared" si="59"/>
        <v>1</v>
      </c>
      <c r="AS937" s="5">
        <f t="shared" si="58"/>
        <v>0.10272999999999977</v>
      </c>
    </row>
    <row r="938" spans="1:45" x14ac:dyDescent="0.25">
      <c r="A938" s="16" t="s">
        <v>414</v>
      </c>
      <c r="B938" s="16" t="s">
        <v>41</v>
      </c>
      <c r="C938" s="16" t="s">
        <v>251</v>
      </c>
      <c r="D938" s="16">
        <v>1989</v>
      </c>
      <c r="E938" s="16" t="s">
        <v>1610</v>
      </c>
      <c r="F938" s="16" t="s">
        <v>414</v>
      </c>
      <c r="G938" s="10">
        <v>43992.5</v>
      </c>
      <c r="H938" s="73">
        <v>10.69177</v>
      </c>
      <c r="I938" s="16" t="s">
        <v>6700</v>
      </c>
      <c r="J938" s="71">
        <v>2E-3</v>
      </c>
      <c r="K938" s="71">
        <v>0.90800000000000003</v>
      </c>
      <c r="L938" s="16">
        <v>3.022748</v>
      </c>
      <c r="M938" s="16">
        <v>0.97335269999999996</v>
      </c>
      <c r="N938" s="16">
        <v>0.95513190000000003</v>
      </c>
      <c r="O938" s="16">
        <v>1.3878820000000001</v>
      </c>
      <c r="P938" s="16">
        <v>1.378644</v>
      </c>
      <c r="Q938" s="16">
        <v>2.081153</v>
      </c>
      <c r="R938" s="16">
        <v>1.37</v>
      </c>
      <c r="S938" s="16">
        <v>6.3100000000000003E-2</v>
      </c>
      <c r="T938" s="16">
        <v>7.2499999999999995E-2</v>
      </c>
      <c r="U938" s="16">
        <v>5.8654000000000002</v>
      </c>
      <c r="V938" s="16">
        <v>24.576000000000001</v>
      </c>
      <c r="W938" s="16">
        <v>10.99</v>
      </c>
      <c r="X938" s="16">
        <v>491.00799999999998</v>
      </c>
      <c r="Y938" s="16">
        <v>62.493299999999998</v>
      </c>
      <c r="Z938" s="16">
        <v>0.55779999999999996</v>
      </c>
      <c r="AA938" s="16">
        <v>-1.450145</v>
      </c>
      <c r="AB938" s="16">
        <v>0</v>
      </c>
      <c r="AC938" s="16">
        <v>0</v>
      </c>
      <c r="AD938" s="16">
        <v>47.44</v>
      </c>
      <c r="AE938" s="16">
        <v>55.519799999999996</v>
      </c>
      <c r="AF938" s="16">
        <v>2.4133</v>
      </c>
      <c r="AG938" s="16">
        <v>446811</v>
      </c>
      <c r="AH938" s="16">
        <v>1.3759999999999999</v>
      </c>
      <c r="AI938" s="16">
        <v>99.6</v>
      </c>
      <c r="AJ938" s="16">
        <v>100</v>
      </c>
      <c r="AK938" s="16">
        <v>1.5490999999999999</v>
      </c>
      <c r="AL938" s="16">
        <v>2.4668000000000001</v>
      </c>
      <c r="AM938" s="16">
        <v>2.1097999999999999</v>
      </c>
      <c r="AN938" s="16">
        <v>1.6347</v>
      </c>
      <c r="AO938" s="16">
        <v>1.7361</v>
      </c>
      <c r="AP938" s="16">
        <v>1.7430000000000001</v>
      </c>
      <c r="AQ938" s="16">
        <v>1.2837000000000001</v>
      </c>
      <c r="AR938" s="16">
        <f t="shared" si="59"/>
        <v>1</v>
      </c>
      <c r="AS938" s="5">
        <f t="shared" si="58"/>
        <v>2.8337000000000057E-2</v>
      </c>
    </row>
    <row r="939" spans="1:45" x14ac:dyDescent="0.25">
      <c r="A939" s="16" t="s">
        <v>414</v>
      </c>
      <c r="B939" s="16" t="s">
        <v>41</v>
      </c>
      <c r="C939" s="16" t="s">
        <v>251</v>
      </c>
      <c r="D939" s="16">
        <v>1990</v>
      </c>
      <c r="E939" s="16" t="s">
        <v>1603</v>
      </c>
      <c r="F939" s="16" t="s">
        <v>414</v>
      </c>
      <c r="G939" s="10">
        <v>44569</v>
      </c>
      <c r="H939" s="73">
        <v>10.704789999999999</v>
      </c>
      <c r="I939" s="16" t="s">
        <v>6700</v>
      </c>
      <c r="J939" s="71">
        <v>1.2999999999999999E-2</v>
      </c>
      <c r="K939" s="71">
        <v>0.92</v>
      </c>
      <c r="L939" s="16">
        <v>3.156631</v>
      </c>
      <c r="M939" s="16">
        <v>1.169673</v>
      </c>
      <c r="N939" s="16">
        <v>1.108868</v>
      </c>
      <c r="O939" s="16">
        <v>1.300692</v>
      </c>
      <c r="P939" s="16">
        <v>1.425829</v>
      </c>
      <c r="Q939" s="16">
        <v>2.0788150000000001</v>
      </c>
      <c r="R939" s="16">
        <v>1.4420999999999999</v>
      </c>
      <c r="S939" s="16">
        <v>0.1051</v>
      </c>
      <c r="T939" s="16">
        <v>7.2300000000000003E-2</v>
      </c>
      <c r="U939" s="16">
        <v>7.0209000000000001</v>
      </c>
      <c r="V939" s="16">
        <v>25.77</v>
      </c>
      <c r="W939" s="16">
        <v>11.05</v>
      </c>
      <c r="X939" s="16">
        <v>491.46899999999999</v>
      </c>
      <c r="Y939" s="16">
        <v>63.4039</v>
      </c>
      <c r="Z939" s="16">
        <v>0.49669999999999997</v>
      </c>
      <c r="AA939" s="16">
        <v>-1.471894</v>
      </c>
      <c r="AB939" s="16">
        <v>0</v>
      </c>
      <c r="AC939" s="16">
        <v>0</v>
      </c>
      <c r="AD939" s="16">
        <v>48</v>
      </c>
      <c r="AE939" s="16">
        <v>56.634399999999999</v>
      </c>
      <c r="AF939" s="16">
        <v>2.8835000000000002</v>
      </c>
      <c r="AG939" s="16">
        <v>505394</v>
      </c>
      <c r="AH939" s="16">
        <v>1.3795999999999999</v>
      </c>
      <c r="AI939" s="16">
        <v>99.6</v>
      </c>
      <c r="AJ939" s="16">
        <v>100</v>
      </c>
      <c r="AK939" s="16">
        <v>1.5524</v>
      </c>
      <c r="AL939" s="16">
        <v>2.4641000000000002</v>
      </c>
      <c r="AM939" s="16">
        <v>2.1080999999999999</v>
      </c>
      <c r="AN939" s="16">
        <v>1.6051</v>
      </c>
      <c r="AO939" s="16">
        <v>1.7396</v>
      </c>
      <c r="AP939" s="16">
        <v>1.7529999999999999</v>
      </c>
      <c r="AQ939" s="16">
        <v>1.2837000000000001</v>
      </c>
      <c r="AR939" s="16">
        <f t="shared" si="59"/>
        <v>1</v>
      </c>
      <c r="AS939" s="5">
        <f t="shared" si="58"/>
        <v>0.13388299999999997</v>
      </c>
    </row>
    <row r="940" spans="1:45" x14ac:dyDescent="0.25">
      <c r="A940" s="16" t="s">
        <v>414</v>
      </c>
      <c r="B940" s="16" t="s">
        <v>41</v>
      </c>
      <c r="C940" s="16" t="s">
        <v>251</v>
      </c>
      <c r="D940" s="16">
        <v>1991</v>
      </c>
      <c r="E940" s="16" t="s">
        <v>1605</v>
      </c>
      <c r="F940" s="16" t="s">
        <v>414</v>
      </c>
      <c r="G940" s="10">
        <v>45073</v>
      </c>
      <c r="H940" s="73">
        <v>10.71604</v>
      </c>
      <c r="I940" s="16" t="s">
        <v>6700</v>
      </c>
      <c r="J940" s="71">
        <v>7.0000000000000001E-3</v>
      </c>
      <c r="K940" s="71">
        <v>0.92700000000000005</v>
      </c>
      <c r="L940" s="16">
        <v>3.089572</v>
      </c>
      <c r="M940" s="16">
        <v>1.006934</v>
      </c>
      <c r="N940" s="16">
        <v>1.0114380000000001</v>
      </c>
      <c r="O940" s="16">
        <v>1.2900499999999999</v>
      </c>
      <c r="P940" s="16">
        <v>1.538651</v>
      </c>
      <c r="Q940" s="16">
        <v>2.076511</v>
      </c>
      <c r="R940" s="16">
        <v>1.5142</v>
      </c>
      <c r="S940" s="16">
        <v>4.9200000000000001E-2</v>
      </c>
      <c r="T940" s="16">
        <v>7.3300000000000004E-2</v>
      </c>
      <c r="U940" s="16">
        <v>5.6071999999999997</v>
      </c>
      <c r="V940" s="16">
        <v>26.806000000000001</v>
      </c>
      <c r="W940" s="16">
        <v>11.46</v>
      </c>
      <c r="X940" s="16">
        <v>492.13499999999999</v>
      </c>
      <c r="Y940" s="16">
        <v>64.314499999999995</v>
      </c>
      <c r="Z940" s="16">
        <v>0.47910000000000003</v>
      </c>
      <c r="AA940" s="16">
        <v>-1.4796609999999999</v>
      </c>
      <c r="AB940" s="16">
        <v>0</v>
      </c>
      <c r="AC940" s="16">
        <v>0</v>
      </c>
      <c r="AD940" s="16">
        <v>48.2</v>
      </c>
      <c r="AE940" s="16">
        <v>57.2483</v>
      </c>
      <c r="AF940" s="16">
        <v>3.4135</v>
      </c>
      <c r="AG940" s="16">
        <v>709020</v>
      </c>
      <c r="AH940" s="16">
        <v>1.3783000000000001</v>
      </c>
      <c r="AI940" s="16">
        <v>99.6</v>
      </c>
      <c r="AJ940" s="16">
        <v>100</v>
      </c>
      <c r="AK940" s="16">
        <v>1.5557000000000001</v>
      </c>
      <c r="AL940" s="16">
        <v>2.4613999999999998</v>
      </c>
      <c r="AM940" s="16">
        <v>2.1063999999999998</v>
      </c>
      <c r="AN940" s="16">
        <v>1.5755999999999999</v>
      </c>
      <c r="AO940" s="16">
        <v>1.7432000000000001</v>
      </c>
      <c r="AP940" s="16">
        <v>1.7629999999999999</v>
      </c>
      <c r="AQ940" s="16">
        <v>1.2837000000000001</v>
      </c>
      <c r="AR940" s="16">
        <f t="shared" si="59"/>
        <v>1</v>
      </c>
      <c r="AS940" s="5">
        <f t="shared" si="58"/>
        <v>-6.705899999999998E-2</v>
      </c>
    </row>
    <row r="941" spans="1:45" x14ac:dyDescent="0.25">
      <c r="A941" s="16" t="s">
        <v>414</v>
      </c>
      <c r="B941" s="16" t="s">
        <v>41</v>
      </c>
      <c r="C941" s="16" t="s">
        <v>251</v>
      </c>
      <c r="D941" s="16">
        <v>1992</v>
      </c>
      <c r="E941" s="16" t="s">
        <v>1591</v>
      </c>
      <c r="F941" s="16" t="s">
        <v>414</v>
      </c>
      <c r="G941" s="10">
        <v>45803.4</v>
      </c>
      <c r="H941" s="73">
        <v>10.73211</v>
      </c>
      <c r="I941" s="16" t="s">
        <v>6700</v>
      </c>
      <c r="J941" s="71">
        <v>0.01</v>
      </c>
      <c r="K941" s="71">
        <v>0.93600000000000005</v>
      </c>
      <c r="L941" s="16">
        <v>3.2514509999999999</v>
      </c>
      <c r="M941" s="16">
        <v>1.126298</v>
      </c>
      <c r="N941" s="16">
        <v>1.226421</v>
      </c>
      <c r="O941" s="16">
        <v>1.3715520000000001</v>
      </c>
      <c r="P941" s="16">
        <v>1.4912449999999999</v>
      </c>
      <c r="Q941" s="16">
        <v>2.0742250000000002</v>
      </c>
      <c r="R941" s="16">
        <v>1.5863</v>
      </c>
      <c r="S941" s="16">
        <v>5.3600000000000002E-2</v>
      </c>
      <c r="T941" s="16">
        <v>8.0100000000000005E-2</v>
      </c>
      <c r="U941" s="16">
        <v>7.1489000000000003</v>
      </c>
      <c r="V941" s="16">
        <v>27.841999999999999</v>
      </c>
      <c r="W941" s="16">
        <v>11.87</v>
      </c>
      <c r="X941" s="16">
        <v>493.05599999999998</v>
      </c>
      <c r="Y941" s="16">
        <v>65.225099999999998</v>
      </c>
      <c r="Z941" s="16">
        <v>0.51080000000000003</v>
      </c>
      <c r="AA941" s="16">
        <v>-1.4874289999999999</v>
      </c>
      <c r="AB941" s="16">
        <v>0</v>
      </c>
      <c r="AC941" s="16">
        <v>0</v>
      </c>
      <c r="AD941" s="16">
        <v>48.4</v>
      </c>
      <c r="AE941" s="16">
        <v>58.1081</v>
      </c>
      <c r="AF941" s="16">
        <v>4.0814000000000004</v>
      </c>
      <c r="AG941" s="16">
        <v>594388</v>
      </c>
      <c r="AH941" s="16">
        <v>1.3736999999999999</v>
      </c>
      <c r="AI941" s="16">
        <v>99.6</v>
      </c>
      <c r="AJ941" s="16">
        <v>100</v>
      </c>
      <c r="AK941" s="16">
        <v>1.5590999999999999</v>
      </c>
      <c r="AL941" s="16">
        <v>2.4586000000000001</v>
      </c>
      <c r="AM941" s="16">
        <v>2.1048</v>
      </c>
      <c r="AN941" s="16">
        <v>1.5461</v>
      </c>
      <c r="AO941" s="16">
        <v>1.7467999999999999</v>
      </c>
      <c r="AP941" s="16">
        <v>1.7729999999999999</v>
      </c>
      <c r="AQ941" s="16">
        <v>1.2837000000000001</v>
      </c>
      <c r="AR941" s="16">
        <f t="shared" si="59"/>
        <v>1</v>
      </c>
      <c r="AS941" s="5">
        <f t="shared" si="58"/>
        <v>0.16187899999999988</v>
      </c>
    </row>
    <row r="942" spans="1:45" x14ac:dyDescent="0.25">
      <c r="A942" s="16" t="s">
        <v>414</v>
      </c>
      <c r="B942" s="16" t="s">
        <v>41</v>
      </c>
      <c r="C942" s="16" t="s">
        <v>251</v>
      </c>
      <c r="D942" s="16">
        <v>1993</v>
      </c>
      <c r="E942" s="16" t="s">
        <v>1616</v>
      </c>
      <c r="F942" s="16" t="s">
        <v>414</v>
      </c>
      <c r="G942" s="10">
        <v>45655.9</v>
      </c>
      <c r="H942" s="73">
        <v>10.72889</v>
      </c>
      <c r="I942" s="16" t="s">
        <v>6700</v>
      </c>
      <c r="J942" s="71">
        <v>1E-3</v>
      </c>
      <c r="K942" s="71">
        <v>0.93600000000000005</v>
      </c>
      <c r="L942" s="16">
        <v>3.377148</v>
      </c>
      <c r="M942" s="16">
        <v>1.1316470000000001</v>
      </c>
      <c r="N942" s="16">
        <v>1.3468800000000001</v>
      </c>
      <c r="O942" s="16">
        <v>1.475495</v>
      </c>
      <c r="P942" s="16">
        <v>1.5399560000000001</v>
      </c>
      <c r="Q942" s="16">
        <v>2.0719029999999998</v>
      </c>
      <c r="R942" s="16">
        <v>1.6584000000000001</v>
      </c>
      <c r="S942" s="16">
        <v>4.8800000000000003E-2</v>
      </c>
      <c r="T942" s="16">
        <v>7.8399999999999997E-2</v>
      </c>
      <c r="U942" s="16">
        <v>7.7854999999999999</v>
      </c>
      <c r="V942" s="16">
        <v>28.878</v>
      </c>
      <c r="W942" s="16">
        <v>12.28</v>
      </c>
      <c r="X942" s="16">
        <v>494.08</v>
      </c>
      <c r="Y942" s="16">
        <v>66.1357</v>
      </c>
      <c r="Z942" s="16">
        <v>0.55379999999999996</v>
      </c>
      <c r="AA942" s="16">
        <v>-1.49908</v>
      </c>
      <c r="AB942" s="16">
        <v>0</v>
      </c>
      <c r="AC942" s="16">
        <v>0</v>
      </c>
      <c r="AD942" s="16">
        <v>48.7</v>
      </c>
      <c r="AE942" s="16">
        <v>58.948599999999999</v>
      </c>
      <c r="AF942" s="16">
        <v>6.8891</v>
      </c>
      <c r="AG942" s="16">
        <v>654778</v>
      </c>
      <c r="AH942" s="16">
        <v>1.3705000000000001</v>
      </c>
      <c r="AI942" s="16">
        <v>99.6</v>
      </c>
      <c r="AJ942" s="16">
        <v>100</v>
      </c>
      <c r="AK942" s="16">
        <v>1.5624</v>
      </c>
      <c r="AL942" s="16">
        <v>2.4559000000000002</v>
      </c>
      <c r="AM942" s="16">
        <v>2.1031</v>
      </c>
      <c r="AN942" s="16">
        <v>1.5165999999999999</v>
      </c>
      <c r="AO942" s="16">
        <v>1.7503</v>
      </c>
      <c r="AP942" s="16">
        <v>1.7829999999999999</v>
      </c>
      <c r="AQ942" s="16">
        <v>1.2837000000000001</v>
      </c>
      <c r="AR942" s="16">
        <f t="shared" si="59"/>
        <v>1</v>
      </c>
      <c r="AS942" s="5">
        <f t="shared" si="58"/>
        <v>0.12569700000000017</v>
      </c>
    </row>
    <row r="943" spans="1:45" x14ac:dyDescent="0.25">
      <c r="A943" s="16" t="s">
        <v>414</v>
      </c>
      <c r="B943" s="16" t="s">
        <v>41</v>
      </c>
      <c r="C943" s="16" t="s">
        <v>251</v>
      </c>
      <c r="D943" s="16">
        <v>1994</v>
      </c>
      <c r="E943" s="16" t="s">
        <v>1614</v>
      </c>
      <c r="F943" s="16" t="s">
        <v>414</v>
      </c>
      <c r="G943" s="10">
        <v>47928.4</v>
      </c>
      <c r="H943" s="73">
        <v>10.77746</v>
      </c>
      <c r="I943" s="16" t="s">
        <v>6700</v>
      </c>
      <c r="J943" s="71">
        <v>5.2999999999999999E-2</v>
      </c>
      <c r="K943" s="71">
        <v>0.98699999999999999</v>
      </c>
      <c r="L943" s="16">
        <v>3.4721600000000001</v>
      </c>
      <c r="M943" s="16">
        <v>1.25058</v>
      </c>
      <c r="N943" s="16">
        <v>1.3670329999999999</v>
      </c>
      <c r="O943" s="16">
        <v>1.4680660000000001</v>
      </c>
      <c r="P943" s="16">
        <v>1.623729</v>
      </c>
      <c r="Q943" s="16">
        <v>2.0695990000000002</v>
      </c>
      <c r="R943" s="16">
        <v>1.7304999999999999</v>
      </c>
      <c r="S943" s="16">
        <v>5.21E-2</v>
      </c>
      <c r="T943" s="16">
        <v>8.5599999999999996E-2</v>
      </c>
      <c r="U943" s="16">
        <v>7.4718999999999998</v>
      </c>
      <c r="V943" s="16">
        <v>29.914000000000001</v>
      </c>
      <c r="W943" s="16">
        <v>12.69</v>
      </c>
      <c r="X943" s="16">
        <v>495.04399999999998</v>
      </c>
      <c r="Y943" s="16">
        <v>67.046300000000002</v>
      </c>
      <c r="Z943" s="16">
        <v>0.5464</v>
      </c>
      <c r="AA943" s="16">
        <v>-1.460243</v>
      </c>
      <c r="AB943" s="16">
        <v>0</v>
      </c>
      <c r="AC943" s="16">
        <v>0</v>
      </c>
      <c r="AD943" s="16">
        <v>47.7</v>
      </c>
      <c r="AE943" s="16">
        <v>59.927700000000002</v>
      </c>
      <c r="AF943" s="16">
        <v>9.6616999999999997</v>
      </c>
      <c r="AG943" s="16">
        <v>779420</v>
      </c>
      <c r="AH943" s="16">
        <v>1.3687</v>
      </c>
      <c r="AI943" s="16">
        <v>99.6</v>
      </c>
      <c r="AJ943" s="16">
        <v>100</v>
      </c>
      <c r="AK943" s="16">
        <v>1.5657000000000001</v>
      </c>
      <c r="AL943" s="16">
        <v>2.4531999999999998</v>
      </c>
      <c r="AM943" s="16">
        <v>2.1013999999999999</v>
      </c>
      <c r="AN943" s="16">
        <v>1.4871000000000001</v>
      </c>
      <c r="AO943" s="16">
        <v>1.7539</v>
      </c>
      <c r="AP943" s="16">
        <v>1.7929999999999999</v>
      </c>
      <c r="AQ943" s="16">
        <v>1.2837000000000001</v>
      </c>
      <c r="AR943" s="16">
        <f t="shared" si="59"/>
        <v>1</v>
      </c>
      <c r="AS943" s="5">
        <f t="shared" si="58"/>
        <v>9.5012000000000096E-2</v>
      </c>
    </row>
    <row r="944" spans="1:45" x14ac:dyDescent="0.25">
      <c r="A944" s="16" t="s">
        <v>414</v>
      </c>
      <c r="B944" s="16" t="s">
        <v>41</v>
      </c>
      <c r="C944" s="16" t="s">
        <v>251</v>
      </c>
      <c r="D944" s="16">
        <v>1995</v>
      </c>
      <c r="E944" s="16" t="s">
        <v>1598</v>
      </c>
      <c r="F944" s="16" t="s">
        <v>414</v>
      </c>
      <c r="G944" s="10">
        <v>49122.9</v>
      </c>
      <c r="H944" s="73">
        <v>10.80208</v>
      </c>
      <c r="I944" s="16" t="s">
        <v>6700</v>
      </c>
      <c r="J944" s="71">
        <v>8.0000000000000002E-3</v>
      </c>
      <c r="K944" s="71">
        <v>0.995</v>
      </c>
      <c r="L944" s="16">
        <v>3.4590339999999999</v>
      </c>
      <c r="M944" s="16">
        <v>1.26441</v>
      </c>
      <c r="N944" s="16">
        <v>1.418828</v>
      </c>
      <c r="O944" s="16">
        <v>1.3892150000000001</v>
      </c>
      <c r="P944" s="16">
        <v>1.6137919999999999</v>
      </c>
      <c r="Q944" s="16">
        <v>2.0672779999999999</v>
      </c>
      <c r="R944" s="16">
        <v>1.8026</v>
      </c>
      <c r="S944" s="16">
        <v>5.2499999999999998E-2</v>
      </c>
      <c r="T944" s="16">
        <v>8.2699999999999996E-2</v>
      </c>
      <c r="U944" s="16">
        <v>7.4710000000000001</v>
      </c>
      <c r="V944" s="16">
        <v>30.95</v>
      </c>
      <c r="W944" s="16">
        <v>13.1</v>
      </c>
      <c r="X944" s="16">
        <v>495.81400000000002</v>
      </c>
      <c r="Y944" s="16">
        <v>67.956900000000005</v>
      </c>
      <c r="Z944" s="16">
        <v>0.50219999999999998</v>
      </c>
      <c r="AA944" s="16">
        <v>-1.413637</v>
      </c>
      <c r="AB944" s="16">
        <v>0</v>
      </c>
      <c r="AC944" s="16">
        <v>0</v>
      </c>
      <c r="AD944" s="16">
        <v>46.5</v>
      </c>
      <c r="AE944" s="16">
        <v>61.029400000000003</v>
      </c>
      <c r="AF944" s="16">
        <v>15.7143</v>
      </c>
      <c r="AG944" s="16">
        <v>702377</v>
      </c>
      <c r="AH944" s="16">
        <v>1.3615999999999999</v>
      </c>
      <c r="AI944" s="16">
        <v>99.6</v>
      </c>
      <c r="AJ944" s="16">
        <v>100</v>
      </c>
      <c r="AK944" s="16">
        <v>1.569</v>
      </c>
      <c r="AL944" s="16">
        <v>2.4504000000000001</v>
      </c>
      <c r="AM944" s="16">
        <v>2.0996999999999999</v>
      </c>
      <c r="AN944" s="16">
        <v>1.4576</v>
      </c>
      <c r="AO944" s="16">
        <v>1.7574000000000001</v>
      </c>
      <c r="AP944" s="16">
        <v>1.8030999999999999</v>
      </c>
      <c r="AQ944" s="16">
        <v>1.2837000000000001</v>
      </c>
      <c r="AR944" s="16">
        <f t="shared" si="59"/>
        <v>1</v>
      </c>
      <c r="AS944" s="5">
        <f t="shared" si="58"/>
        <v>-1.3126000000000193E-2</v>
      </c>
    </row>
    <row r="945" spans="1:45" x14ac:dyDescent="0.25">
      <c r="A945" s="16" t="s">
        <v>414</v>
      </c>
      <c r="B945" s="16" t="s">
        <v>41</v>
      </c>
      <c r="C945" s="16" t="s">
        <v>251</v>
      </c>
      <c r="D945" s="16">
        <v>1996</v>
      </c>
      <c r="E945" s="16" t="s">
        <v>1619</v>
      </c>
      <c r="F945" s="16" t="s">
        <v>414</v>
      </c>
      <c r="G945" s="10">
        <v>50262.2</v>
      </c>
      <c r="H945" s="73">
        <v>10.825010000000001</v>
      </c>
      <c r="I945" s="16" t="s">
        <v>6700</v>
      </c>
      <c r="J945" s="71">
        <v>1.4E-2</v>
      </c>
      <c r="K945" s="71">
        <v>1.01</v>
      </c>
      <c r="L945" s="16">
        <v>3.6388389999999999</v>
      </c>
      <c r="M945" s="16">
        <v>1.2717130000000001</v>
      </c>
      <c r="N945" s="16">
        <v>1.501781</v>
      </c>
      <c r="O945" s="16">
        <v>1.5470489999999999</v>
      </c>
      <c r="P945" s="16">
        <v>1.811137</v>
      </c>
      <c r="Q945" s="16">
        <v>2.0083340000000001</v>
      </c>
      <c r="R945" s="16">
        <v>1.8067</v>
      </c>
      <c r="S945" s="16">
        <v>5.3100000000000001E-2</v>
      </c>
      <c r="T945" s="16">
        <v>8.3000000000000004E-2</v>
      </c>
      <c r="U945" s="16">
        <v>7.8849</v>
      </c>
      <c r="V945" s="16">
        <v>32.536000000000001</v>
      </c>
      <c r="W945" s="16">
        <v>13.167999999999999</v>
      </c>
      <c r="X945" s="16">
        <v>496.00700000000001</v>
      </c>
      <c r="Y945" s="16">
        <v>68.867500000000007</v>
      </c>
      <c r="Z945" s="16">
        <v>0.57050000000000001</v>
      </c>
      <c r="AA945" s="16">
        <v>-1.4447080000000001</v>
      </c>
      <c r="AB945" s="16">
        <v>0</v>
      </c>
      <c r="AC945" s="16">
        <v>0</v>
      </c>
      <c r="AD945" s="16">
        <v>47.3</v>
      </c>
      <c r="AE945" s="16">
        <v>61.874499999999998</v>
      </c>
      <c r="AF945" s="16">
        <v>25.056999999999999</v>
      </c>
      <c r="AG945" s="43">
        <v>1000000</v>
      </c>
      <c r="AH945" s="16">
        <v>1.3551</v>
      </c>
      <c r="AI945" s="16">
        <v>99.6</v>
      </c>
      <c r="AJ945" s="16">
        <v>100</v>
      </c>
      <c r="AK945" s="16">
        <v>1.5752999999999999</v>
      </c>
      <c r="AL945" s="16">
        <v>2.3696999999999999</v>
      </c>
      <c r="AM945" s="16">
        <v>1.913</v>
      </c>
      <c r="AN945" s="16">
        <v>1.3577999999999999</v>
      </c>
      <c r="AO945" s="16">
        <v>1.7869999999999999</v>
      </c>
      <c r="AP945" s="16">
        <v>1.7892999999999999</v>
      </c>
      <c r="AQ945" s="16">
        <v>1.2837000000000001</v>
      </c>
      <c r="AR945" s="16">
        <f t="shared" si="59"/>
        <v>1</v>
      </c>
      <c r="AS945" s="5">
        <f t="shared" si="58"/>
        <v>0.17980499999999999</v>
      </c>
    </row>
    <row r="946" spans="1:45" x14ac:dyDescent="0.25">
      <c r="A946" s="16" t="s">
        <v>414</v>
      </c>
      <c r="B946" s="16" t="s">
        <v>41</v>
      </c>
      <c r="C946" s="16" t="s">
        <v>251</v>
      </c>
      <c r="D946" s="16">
        <v>1997</v>
      </c>
      <c r="E946" s="16" t="s">
        <v>1597</v>
      </c>
      <c r="F946" s="16" t="s">
        <v>414</v>
      </c>
      <c r="G946" s="10">
        <v>51686</v>
      </c>
      <c r="H946" s="73">
        <v>10.85294</v>
      </c>
      <c r="I946" s="16" t="s">
        <v>6700</v>
      </c>
      <c r="J946" s="71">
        <v>3.0000000000000001E-3</v>
      </c>
      <c r="K946" s="71">
        <v>1.0129999999999999</v>
      </c>
      <c r="L946" s="16">
        <v>3.6944180000000002</v>
      </c>
      <c r="M946" s="16">
        <v>1.356608</v>
      </c>
      <c r="N946" s="16">
        <v>1.498321</v>
      </c>
      <c r="O946" s="16">
        <v>1.655851</v>
      </c>
      <c r="P946" s="16">
        <v>1.74261</v>
      </c>
      <c r="Q946" s="16">
        <v>2.0128729999999999</v>
      </c>
      <c r="R946" s="16">
        <v>1.8891</v>
      </c>
      <c r="S946" s="16">
        <v>5.3800000000000001E-2</v>
      </c>
      <c r="T946" s="16">
        <v>8.6999999999999994E-2</v>
      </c>
      <c r="U946" s="16">
        <v>7.4688999999999997</v>
      </c>
      <c r="V946" s="16">
        <v>34.122</v>
      </c>
      <c r="W946" s="16">
        <v>13.236000000000001</v>
      </c>
      <c r="X946" s="16">
        <v>496.33600000000001</v>
      </c>
      <c r="Y946" s="16">
        <v>69.778099999999995</v>
      </c>
      <c r="Z946" s="16">
        <v>0.61609999999999998</v>
      </c>
      <c r="AA946" s="16">
        <v>-1.456359</v>
      </c>
      <c r="AB946" s="16">
        <v>0</v>
      </c>
      <c r="AC946" s="16">
        <v>0</v>
      </c>
      <c r="AD946" s="16">
        <v>47.6</v>
      </c>
      <c r="AE946" s="16">
        <v>63.306800000000003</v>
      </c>
      <c r="AF946" s="16">
        <v>27.366</v>
      </c>
      <c r="AG946" s="16">
        <v>838507</v>
      </c>
      <c r="AH946" s="16">
        <v>1.3498000000000001</v>
      </c>
      <c r="AI946" s="16">
        <v>99.6</v>
      </c>
      <c r="AJ946" s="16">
        <v>100</v>
      </c>
      <c r="AK946" s="16">
        <v>1.538</v>
      </c>
      <c r="AL946" s="16">
        <v>2.3645999999999998</v>
      </c>
      <c r="AM946" s="16">
        <v>1.974</v>
      </c>
      <c r="AN946" s="16">
        <v>1.3549</v>
      </c>
      <c r="AO946" s="16">
        <v>1.7685999999999999</v>
      </c>
      <c r="AP946" s="16">
        <v>1.8159000000000001</v>
      </c>
      <c r="AQ946" s="16">
        <v>1.2837000000000001</v>
      </c>
      <c r="AR946" s="16">
        <f t="shared" si="59"/>
        <v>1</v>
      </c>
      <c r="AS946" s="5">
        <f t="shared" si="58"/>
        <v>5.5579000000000267E-2</v>
      </c>
    </row>
    <row r="947" spans="1:45" x14ac:dyDescent="0.25">
      <c r="A947" s="16" t="s">
        <v>414</v>
      </c>
      <c r="B947" s="16" t="s">
        <v>41</v>
      </c>
      <c r="C947" s="16" t="s">
        <v>251</v>
      </c>
      <c r="D947" s="16">
        <v>1998</v>
      </c>
      <c r="E947" s="16" t="s">
        <v>1600</v>
      </c>
      <c r="F947" s="16" t="s">
        <v>414</v>
      </c>
      <c r="G947" s="10">
        <v>52640.9</v>
      </c>
      <c r="H947" s="73">
        <v>10.87125</v>
      </c>
      <c r="I947" s="16" t="s">
        <v>6700</v>
      </c>
      <c r="J947" s="71">
        <v>-7.0000000000000001E-3</v>
      </c>
      <c r="K947" s="71">
        <v>1.0049999999999999</v>
      </c>
      <c r="L947" s="16">
        <v>3.8563079999999998</v>
      </c>
      <c r="M947" s="16">
        <v>1.461668</v>
      </c>
      <c r="N947" s="16">
        <v>1.6006260000000001</v>
      </c>
      <c r="O947" s="16">
        <v>1.7766409999999999</v>
      </c>
      <c r="P947" s="16">
        <v>1.7706809999999999</v>
      </c>
      <c r="Q947" s="16">
        <v>2.0174300000000001</v>
      </c>
      <c r="R947" s="16">
        <v>2.0062000000000002</v>
      </c>
      <c r="S947" s="16">
        <v>0.06</v>
      </c>
      <c r="T947" s="16">
        <v>8.8900000000000007E-2</v>
      </c>
      <c r="U947" s="16">
        <v>8.1067</v>
      </c>
      <c r="V947" s="16">
        <v>35.707999999999998</v>
      </c>
      <c r="W947" s="16">
        <v>13.304</v>
      </c>
      <c r="X947" s="16">
        <v>495.87200000000001</v>
      </c>
      <c r="Y947" s="16">
        <v>70.688699999999997</v>
      </c>
      <c r="Z947" s="16">
        <v>0.66669999999999996</v>
      </c>
      <c r="AA947" s="16">
        <v>-1.475778</v>
      </c>
      <c r="AB947" s="16">
        <v>0</v>
      </c>
      <c r="AC947" s="16">
        <v>0</v>
      </c>
      <c r="AD947" s="16">
        <v>48.1</v>
      </c>
      <c r="AE947" s="16">
        <v>65.975999999999999</v>
      </c>
      <c r="AF947" s="16">
        <v>36.444899999999997</v>
      </c>
      <c r="AG947" s="16">
        <v>775100</v>
      </c>
      <c r="AH947" s="16">
        <v>1.3468</v>
      </c>
      <c r="AI947" s="16">
        <v>99.6</v>
      </c>
      <c r="AJ947" s="16">
        <v>100</v>
      </c>
      <c r="AK947" s="16">
        <v>1.5007999999999999</v>
      </c>
      <c r="AL947" s="16">
        <v>2.3595000000000002</v>
      </c>
      <c r="AM947" s="16">
        <v>2.0348999999999999</v>
      </c>
      <c r="AN947" s="16">
        <v>1.3520000000000001</v>
      </c>
      <c r="AO947" s="16">
        <v>1.7502</v>
      </c>
      <c r="AP947" s="16">
        <v>1.8426</v>
      </c>
      <c r="AQ947" s="16">
        <v>1.2837000000000001</v>
      </c>
      <c r="AR947" s="16">
        <f t="shared" si="59"/>
        <v>1</v>
      </c>
      <c r="AS947" s="5">
        <f t="shared" si="58"/>
        <v>0.16188999999999965</v>
      </c>
    </row>
    <row r="948" spans="1:45" x14ac:dyDescent="0.25">
      <c r="A948" s="16" t="s">
        <v>414</v>
      </c>
      <c r="B948" s="16" t="s">
        <v>41</v>
      </c>
      <c r="C948" s="16" t="s">
        <v>251</v>
      </c>
      <c r="D948" s="16">
        <v>1999</v>
      </c>
      <c r="E948" s="16" t="s">
        <v>1592</v>
      </c>
      <c r="F948" s="16" t="s">
        <v>414</v>
      </c>
      <c r="G948" s="10">
        <v>54013.8</v>
      </c>
      <c r="H948" s="73">
        <v>10.896990000000001</v>
      </c>
      <c r="I948" s="16" t="s">
        <v>6700</v>
      </c>
      <c r="J948" s="71">
        <v>4.0000000000000001E-3</v>
      </c>
      <c r="K948" s="71">
        <v>1.0089999999999999</v>
      </c>
      <c r="L948" s="16">
        <v>3.9406859999999999</v>
      </c>
      <c r="M948" s="16">
        <v>1.5451809999999999</v>
      </c>
      <c r="N948" s="16">
        <v>1.625497</v>
      </c>
      <c r="O948" s="16">
        <v>1.792165</v>
      </c>
      <c r="P948" s="16">
        <v>1.816811</v>
      </c>
      <c r="Q948" s="16">
        <v>2.0372889999999999</v>
      </c>
      <c r="R948" s="16">
        <v>2.1276000000000002</v>
      </c>
      <c r="S948" s="16">
        <v>6.2100000000000002E-2</v>
      </c>
      <c r="T948" s="16">
        <v>8.9899999999999994E-2</v>
      </c>
      <c r="U948" s="16">
        <v>7.9311999999999996</v>
      </c>
      <c r="V948" s="16">
        <v>37.293999999999997</v>
      </c>
      <c r="W948" s="16">
        <v>13.372</v>
      </c>
      <c r="X948" s="16">
        <v>496.67700000000002</v>
      </c>
      <c r="Y948" s="16">
        <v>71.599299999999999</v>
      </c>
      <c r="Z948" s="16">
        <v>0.66310000000000002</v>
      </c>
      <c r="AA948" s="16">
        <v>-1.4835449999999999</v>
      </c>
      <c r="AB948" s="16">
        <v>0</v>
      </c>
      <c r="AC948" s="16">
        <v>0</v>
      </c>
      <c r="AD948" s="16">
        <v>48.3</v>
      </c>
      <c r="AE948" s="16">
        <v>68.393299999999996</v>
      </c>
      <c r="AF948" s="16">
        <v>49.414999999999999</v>
      </c>
      <c r="AG948" s="16">
        <v>731332</v>
      </c>
      <c r="AH948" s="16">
        <v>1.3427</v>
      </c>
      <c r="AI948" s="16">
        <v>99.6</v>
      </c>
      <c r="AJ948" s="16">
        <v>100</v>
      </c>
      <c r="AK948" s="16">
        <v>1.542</v>
      </c>
      <c r="AL948" s="16">
        <v>2.4375</v>
      </c>
      <c r="AM948" s="16">
        <v>2.0182000000000002</v>
      </c>
      <c r="AN948" s="16">
        <v>1.3887</v>
      </c>
      <c r="AO948" s="16">
        <v>1.7529999999999999</v>
      </c>
      <c r="AP948" s="16">
        <v>1.8207</v>
      </c>
      <c r="AQ948" s="16">
        <v>1.2837000000000001</v>
      </c>
      <c r="AR948" s="16">
        <f t="shared" si="59"/>
        <v>1</v>
      </c>
      <c r="AS948" s="5">
        <f t="shared" si="58"/>
        <v>8.4378000000000064E-2</v>
      </c>
    </row>
    <row r="949" spans="1:45" x14ac:dyDescent="0.25">
      <c r="A949" s="16" t="s">
        <v>414</v>
      </c>
      <c r="B949" s="16" t="s">
        <v>41</v>
      </c>
      <c r="C949" s="16" t="s">
        <v>251</v>
      </c>
      <c r="D949" s="16">
        <v>2000</v>
      </c>
      <c r="E949" s="16" t="s">
        <v>1618</v>
      </c>
      <c r="F949" s="16" t="s">
        <v>414</v>
      </c>
      <c r="G949" s="10">
        <v>55850.6</v>
      </c>
      <c r="H949" s="73">
        <v>10.930440000000001</v>
      </c>
      <c r="I949" s="16">
        <v>5339616</v>
      </c>
      <c r="J949" s="71">
        <v>1.4E-2</v>
      </c>
      <c r="K949" s="71">
        <v>1.0229999999999999</v>
      </c>
      <c r="L949" s="16">
        <v>4.2261660000000001</v>
      </c>
      <c r="M949" s="16">
        <v>1.9009990000000001</v>
      </c>
      <c r="N949" s="16">
        <v>1.6837150000000001</v>
      </c>
      <c r="O949" s="16">
        <v>1.9458120000000001</v>
      </c>
      <c r="P949" s="16">
        <v>1.8726860000000001</v>
      </c>
      <c r="Q949" s="16">
        <v>2.0571290000000002</v>
      </c>
      <c r="R949" s="16">
        <v>2.1631</v>
      </c>
      <c r="S949" s="16">
        <v>6.5299999999999997E-2</v>
      </c>
      <c r="T949" s="16">
        <v>0.12470000000000001</v>
      </c>
      <c r="U949" s="16">
        <v>8.0843000000000007</v>
      </c>
      <c r="V949" s="16">
        <v>38.880000000000003</v>
      </c>
      <c r="W949" s="16">
        <v>13.44</v>
      </c>
      <c r="X949" s="16">
        <v>497.29199999999997</v>
      </c>
      <c r="Y949" s="16">
        <v>72.509900000000002</v>
      </c>
      <c r="Z949" s="16">
        <v>0.73340000000000005</v>
      </c>
      <c r="AA949" s="16">
        <v>-1.4913130000000001</v>
      </c>
      <c r="AB949" s="16">
        <v>0</v>
      </c>
      <c r="AC949" s="16">
        <v>0</v>
      </c>
      <c r="AD949" s="16">
        <v>48.5</v>
      </c>
      <c r="AE949" s="16">
        <v>71.839600000000004</v>
      </c>
      <c r="AF949" s="16">
        <v>63.008099999999999</v>
      </c>
      <c r="AG949" s="16">
        <v>675198</v>
      </c>
      <c r="AH949" s="16">
        <v>1.3408</v>
      </c>
      <c r="AI949" s="16">
        <v>99.6</v>
      </c>
      <c r="AJ949" s="16">
        <v>100</v>
      </c>
      <c r="AK949" s="16">
        <v>1.5831999999999999</v>
      </c>
      <c r="AL949" s="16">
        <v>2.5154000000000001</v>
      </c>
      <c r="AM949" s="16">
        <v>2.0015000000000001</v>
      </c>
      <c r="AN949" s="16">
        <v>1.4255</v>
      </c>
      <c r="AO949" s="16">
        <v>1.7557</v>
      </c>
      <c r="AP949" s="16">
        <v>1.7988</v>
      </c>
      <c r="AQ949" s="16">
        <v>1.2837000000000001</v>
      </c>
      <c r="AR949" s="16">
        <f t="shared" si="59"/>
        <v>1</v>
      </c>
      <c r="AS949" s="5">
        <f t="shared" si="58"/>
        <v>0.28548000000000018</v>
      </c>
    </row>
    <row r="950" spans="1:45" x14ac:dyDescent="0.25">
      <c r="A950" s="16" t="s">
        <v>414</v>
      </c>
      <c r="B950" s="16" t="s">
        <v>41</v>
      </c>
      <c r="C950" s="16" t="s">
        <v>251</v>
      </c>
      <c r="D950" s="16">
        <v>2001</v>
      </c>
      <c r="E950" s="16" t="s">
        <v>1608</v>
      </c>
      <c r="F950" s="16" t="s">
        <v>414</v>
      </c>
      <c r="G950" s="10">
        <v>56109</v>
      </c>
      <c r="H950" s="73">
        <v>10.93505</v>
      </c>
      <c r="I950" s="16">
        <v>5358783</v>
      </c>
      <c r="J950" s="71">
        <v>-1.0999999999999999E-2</v>
      </c>
      <c r="K950" s="71">
        <v>1.0129999999999999</v>
      </c>
      <c r="L950" s="16">
        <v>4.3074060000000003</v>
      </c>
      <c r="M950" s="16">
        <v>1.9941850000000001</v>
      </c>
      <c r="N950" s="16">
        <v>1.72906</v>
      </c>
      <c r="O950" s="16">
        <v>1.937438</v>
      </c>
      <c r="P950" s="16">
        <v>1.9229540000000001</v>
      </c>
      <c r="Q950" s="16">
        <v>2.0599889999999998</v>
      </c>
      <c r="R950" s="16">
        <v>2.3247</v>
      </c>
      <c r="S950" s="16">
        <v>6.8099999999999994E-2</v>
      </c>
      <c r="T950" s="16">
        <v>0.1241</v>
      </c>
      <c r="U950" s="16">
        <v>8.2154000000000007</v>
      </c>
      <c r="V950" s="16">
        <v>38.951999999999998</v>
      </c>
      <c r="W950" s="16">
        <v>14.055999999999999</v>
      </c>
      <c r="X950" s="16">
        <v>496.17599999999999</v>
      </c>
      <c r="Y950" s="16">
        <v>73.420500000000004</v>
      </c>
      <c r="Z950" s="16">
        <v>0.71560000000000001</v>
      </c>
      <c r="AA950" s="16">
        <v>-1.506848</v>
      </c>
      <c r="AB950" s="16">
        <v>0</v>
      </c>
      <c r="AC950" s="16">
        <v>0</v>
      </c>
      <c r="AD950" s="16">
        <v>48.9</v>
      </c>
      <c r="AE950" s="16">
        <v>72.1768</v>
      </c>
      <c r="AF950" s="16">
        <v>73.956999999999994</v>
      </c>
      <c r="AG950" s="16">
        <v>704059</v>
      </c>
      <c r="AH950" s="16">
        <v>1.3365</v>
      </c>
      <c r="AI950" s="16">
        <v>99.6</v>
      </c>
      <c r="AJ950" s="16">
        <v>100</v>
      </c>
      <c r="AK950" s="16">
        <v>1.5687</v>
      </c>
      <c r="AL950" s="16">
        <v>2.4567000000000001</v>
      </c>
      <c r="AM950" s="16">
        <v>2.0487000000000002</v>
      </c>
      <c r="AN950" s="16">
        <v>1.4287000000000001</v>
      </c>
      <c r="AO950" s="16">
        <v>1.754</v>
      </c>
      <c r="AP950" s="16">
        <v>1.8361000000000001</v>
      </c>
      <c r="AQ950" s="16">
        <v>1.2837000000000001</v>
      </c>
      <c r="AR950" s="16">
        <f t="shared" si="59"/>
        <v>1</v>
      </c>
      <c r="AS950" s="5">
        <f t="shared" si="58"/>
        <v>8.1240000000000201E-2</v>
      </c>
    </row>
    <row r="951" spans="1:45" x14ac:dyDescent="0.25">
      <c r="A951" s="16" t="s">
        <v>414</v>
      </c>
      <c r="B951" s="16" t="s">
        <v>41</v>
      </c>
      <c r="C951" s="16" t="s">
        <v>251</v>
      </c>
      <c r="D951" s="16">
        <v>2002</v>
      </c>
      <c r="E951" s="16" t="s">
        <v>1596</v>
      </c>
      <c r="F951" s="16" t="s">
        <v>414</v>
      </c>
      <c r="G951" s="10">
        <v>56190.8</v>
      </c>
      <c r="H951" s="73">
        <v>10.93651</v>
      </c>
      <c r="I951" s="16">
        <v>5375931</v>
      </c>
      <c r="J951" s="71">
        <v>-3.0000000000000001E-3</v>
      </c>
      <c r="K951" s="71">
        <v>1.0089999999999999</v>
      </c>
      <c r="L951" s="16">
        <v>4.335833</v>
      </c>
      <c r="M951" s="16">
        <v>2.0764170000000002</v>
      </c>
      <c r="N951" s="16">
        <v>1.7603660000000001</v>
      </c>
      <c r="O951" s="16">
        <v>1.8888419999999999</v>
      </c>
      <c r="P951" s="16">
        <v>1.923397</v>
      </c>
      <c r="Q951" s="16">
        <v>2.0628669999999998</v>
      </c>
      <c r="R951" s="16">
        <v>2.4415</v>
      </c>
      <c r="S951" s="16">
        <v>6.88E-2</v>
      </c>
      <c r="T951" s="16">
        <v>0.1258</v>
      </c>
      <c r="U951" s="16">
        <v>8.2129999999999992</v>
      </c>
      <c r="V951" s="16">
        <v>39.024000000000001</v>
      </c>
      <c r="W951" s="16">
        <v>14.672000000000001</v>
      </c>
      <c r="X951" s="16">
        <v>495.06</v>
      </c>
      <c r="Y951" s="16">
        <v>74.331100000000006</v>
      </c>
      <c r="Z951" s="16">
        <v>0.6784</v>
      </c>
      <c r="AA951" s="16">
        <v>-1.510732</v>
      </c>
      <c r="AB951" s="16">
        <v>0</v>
      </c>
      <c r="AC951" s="16">
        <v>0</v>
      </c>
      <c r="AD951" s="16">
        <v>49</v>
      </c>
      <c r="AE951" s="16">
        <v>68.930400000000006</v>
      </c>
      <c r="AF951" s="16">
        <v>83.400199999999998</v>
      </c>
      <c r="AG951" s="16">
        <v>730794</v>
      </c>
      <c r="AH951" s="16">
        <v>1.3365</v>
      </c>
      <c r="AI951" s="16">
        <v>99.6</v>
      </c>
      <c r="AJ951" s="16">
        <v>100</v>
      </c>
      <c r="AK951" s="16">
        <v>1.5543</v>
      </c>
      <c r="AL951" s="16">
        <v>2.3980999999999999</v>
      </c>
      <c r="AM951" s="16">
        <v>2.0960000000000001</v>
      </c>
      <c r="AN951" s="16">
        <v>1.4319</v>
      </c>
      <c r="AO951" s="16">
        <v>1.7522</v>
      </c>
      <c r="AP951" s="16">
        <v>1.8733</v>
      </c>
      <c r="AQ951" s="16">
        <v>1.2837000000000001</v>
      </c>
      <c r="AR951" s="16">
        <f t="shared" si="59"/>
        <v>1</v>
      </c>
      <c r="AS951" s="5">
        <f t="shared" si="58"/>
        <v>2.8426999999999758E-2</v>
      </c>
    </row>
    <row r="952" spans="1:45" x14ac:dyDescent="0.25">
      <c r="A952" s="16" t="s">
        <v>414</v>
      </c>
      <c r="B952" s="16" t="s">
        <v>41</v>
      </c>
      <c r="C952" s="16" t="s">
        <v>251</v>
      </c>
      <c r="D952" s="16">
        <v>2003</v>
      </c>
      <c r="E952" s="16" t="s">
        <v>1595</v>
      </c>
      <c r="F952" s="16" t="s">
        <v>414</v>
      </c>
      <c r="G952" s="10">
        <v>56256.800000000003</v>
      </c>
      <c r="H952" s="73">
        <v>10.93768</v>
      </c>
      <c r="I952" s="16">
        <v>5390574</v>
      </c>
      <c r="J952" s="71">
        <v>3.0000000000000001E-3</v>
      </c>
      <c r="K952" s="71">
        <v>1.0129999999999999</v>
      </c>
      <c r="L952" s="16">
        <v>4.4264080000000003</v>
      </c>
      <c r="M952" s="16">
        <v>2.1428449999999999</v>
      </c>
      <c r="N952" s="16">
        <v>1.7823450000000001</v>
      </c>
      <c r="O952" s="16">
        <v>1.947241</v>
      </c>
      <c r="P952" s="16">
        <v>1.9787140000000001</v>
      </c>
      <c r="Q952" s="16">
        <v>2.0611259999999998</v>
      </c>
      <c r="R952" s="16">
        <v>2.5108000000000001</v>
      </c>
      <c r="S952" s="16">
        <v>6.7000000000000004E-2</v>
      </c>
      <c r="T952" s="16">
        <v>0.12959999999999999</v>
      </c>
      <c r="U952" s="16">
        <v>8.1219000000000001</v>
      </c>
      <c r="V952" s="16">
        <v>39.095999999999997</v>
      </c>
      <c r="W952" s="16">
        <v>15.288</v>
      </c>
      <c r="X952" s="16">
        <v>493.94499999999999</v>
      </c>
      <c r="Y952" s="16">
        <v>75.241699999999994</v>
      </c>
      <c r="Z952" s="16">
        <v>0.70409999999999995</v>
      </c>
      <c r="AA952" s="16">
        <v>-1.4835449999999999</v>
      </c>
      <c r="AB952" s="16">
        <v>0</v>
      </c>
      <c r="AC952" s="16">
        <v>0</v>
      </c>
      <c r="AD952" s="16">
        <v>48.3</v>
      </c>
      <c r="AE952" s="16">
        <v>67.143699999999995</v>
      </c>
      <c r="AF952" s="16">
        <v>88.5608</v>
      </c>
      <c r="AG952" s="16">
        <v>856792</v>
      </c>
      <c r="AH952" s="16">
        <v>1.3328</v>
      </c>
      <c r="AI952" s="16">
        <v>99.6</v>
      </c>
      <c r="AJ952" s="16">
        <v>100</v>
      </c>
      <c r="AK952" s="16">
        <v>1.5983000000000001</v>
      </c>
      <c r="AL952" s="16">
        <v>2.448</v>
      </c>
      <c r="AM952" s="16">
        <v>2.1617999999999999</v>
      </c>
      <c r="AN952" s="16">
        <v>1.1714</v>
      </c>
      <c r="AO952" s="16">
        <v>1.7638</v>
      </c>
      <c r="AP952" s="16">
        <v>1.9200999999999999</v>
      </c>
      <c r="AQ952" s="16">
        <v>1.2837000000000001</v>
      </c>
      <c r="AR952" s="16">
        <f t="shared" si="59"/>
        <v>1</v>
      </c>
      <c r="AS952" s="5">
        <f t="shared" si="58"/>
        <v>9.0575000000000294E-2</v>
      </c>
    </row>
    <row r="953" spans="1:45" x14ac:dyDescent="0.25">
      <c r="A953" s="16" t="s">
        <v>414</v>
      </c>
      <c r="B953" s="16" t="s">
        <v>41</v>
      </c>
      <c r="C953" s="16" t="s">
        <v>251</v>
      </c>
      <c r="D953" s="16">
        <v>2004</v>
      </c>
      <c r="E953" s="16" t="s">
        <v>1607</v>
      </c>
      <c r="F953" s="16" t="s">
        <v>414</v>
      </c>
      <c r="G953" s="10">
        <v>57608.7</v>
      </c>
      <c r="H953" s="73">
        <v>10.96143</v>
      </c>
      <c r="I953" s="16">
        <v>5404523</v>
      </c>
      <c r="J953" s="71">
        <v>0.02</v>
      </c>
      <c r="K953" s="71">
        <v>1.0329999999999999</v>
      </c>
      <c r="L953" s="16">
        <v>4.5125070000000003</v>
      </c>
      <c r="M953" s="16">
        <v>2.210324</v>
      </c>
      <c r="N953" s="16">
        <v>1.8457730000000001</v>
      </c>
      <c r="O953" s="16">
        <v>2.0060980000000002</v>
      </c>
      <c r="P953" s="16">
        <v>1.913462</v>
      </c>
      <c r="Q953" s="16">
        <v>2.1354579999999999</v>
      </c>
      <c r="R953" s="16">
        <v>2.4203999999999999</v>
      </c>
      <c r="S953" s="16">
        <v>6.93E-2</v>
      </c>
      <c r="T953" s="16">
        <v>0.14119999999999999</v>
      </c>
      <c r="U953" s="16">
        <v>8.2119</v>
      </c>
      <c r="V953" s="16">
        <v>39.167999999999999</v>
      </c>
      <c r="W953" s="16">
        <v>15.904</v>
      </c>
      <c r="X953" s="16">
        <v>496.34100000000001</v>
      </c>
      <c r="Y953" s="16">
        <v>74.127099999999999</v>
      </c>
      <c r="Z953" s="16">
        <v>0.74490000000000001</v>
      </c>
      <c r="AA953" s="16">
        <v>-1.502964</v>
      </c>
      <c r="AB953" s="16">
        <v>0</v>
      </c>
      <c r="AC953" s="16">
        <v>0</v>
      </c>
      <c r="AD953" s="16">
        <v>48.8</v>
      </c>
      <c r="AE953" s="16">
        <v>64.671099999999996</v>
      </c>
      <c r="AF953" s="16">
        <v>95.709100000000007</v>
      </c>
      <c r="AG953" s="16">
        <v>748188</v>
      </c>
      <c r="AH953" s="16">
        <v>1.3335999999999999</v>
      </c>
      <c r="AI953" s="16">
        <v>99.6</v>
      </c>
      <c r="AJ953" s="16">
        <v>100</v>
      </c>
      <c r="AK953" s="16">
        <v>1.8264</v>
      </c>
      <c r="AL953" s="16">
        <v>2.5148000000000001</v>
      </c>
      <c r="AM953" s="16">
        <v>2.3449</v>
      </c>
      <c r="AN953" s="16">
        <v>1.0517000000000001</v>
      </c>
      <c r="AO953" s="16">
        <v>1.7746999999999999</v>
      </c>
      <c r="AP953" s="16">
        <v>1.9537</v>
      </c>
      <c r="AQ953" s="16">
        <v>1.2837000000000001</v>
      </c>
      <c r="AR953" s="16">
        <f t="shared" si="59"/>
        <v>1</v>
      </c>
      <c r="AS953" s="5">
        <f t="shared" si="58"/>
        <v>8.6098999999999926E-2</v>
      </c>
    </row>
    <row r="954" spans="1:45" x14ac:dyDescent="0.25">
      <c r="A954" s="16" t="s">
        <v>414</v>
      </c>
      <c r="B954" s="16" t="s">
        <v>41</v>
      </c>
      <c r="C954" s="16" t="s">
        <v>251</v>
      </c>
      <c r="D954" s="16">
        <v>2005</v>
      </c>
      <c r="E954" s="16" t="s">
        <v>1609</v>
      </c>
      <c r="F954" s="16" t="s">
        <v>414</v>
      </c>
      <c r="G954" s="10">
        <v>58792.7</v>
      </c>
      <c r="H954" s="73">
        <v>10.981769999999999</v>
      </c>
      <c r="I954" s="16">
        <v>5419432</v>
      </c>
      <c r="J954" s="71">
        <v>8.0000000000000002E-3</v>
      </c>
      <c r="K954" s="71">
        <v>1.0409999999999999</v>
      </c>
      <c r="L954" s="16">
        <v>4.4987919999999999</v>
      </c>
      <c r="M954" s="16">
        <v>2.2497379999999998</v>
      </c>
      <c r="N954" s="16">
        <v>1.8861490000000001</v>
      </c>
      <c r="O954" s="16">
        <v>2.061642</v>
      </c>
      <c r="P954" s="16">
        <v>1.8506670000000001</v>
      </c>
      <c r="Q954" s="16">
        <v>2.0300690000000001</v>
      </c>
      <c r="R954" s="16">
        <v>2.3925000000000001</v>
      </c>
      <c r="S954" s="16">
        <v>6.2799999999999995E-2</v>
      </c>
      <c r="T954" s="16">
        <v>0.1497</v>
      </c>
      <c r="U954" s="16">
        <v>8.0827000000000009</v>
      </c>
      <c r="V954" s="16">
        <v>39.24</v>
      </c>
      <c r="W954" s="16">
        <v>16.52</v>
      </c>
      <c r="X954" s="16">
        <v>498.738</v>
      </c>
      <c r="Y954" s="16">
        <v>72.376199999999997</v>
      </c>
      <c r="Z954" s="16">
        <v>0.79549999999999998</v>
      </c>
      <c r="AA954" s="16">
        <v>-1.49908</v>
      </c>
      <c r="AB954" s="16">
        <v>0</v>
      </c>
      <c r="AC954" s="16">
        <v>0</v>
      </c>
      <c r="AD954" s="16">
        <v>48.7</v>
      </c>
      <c r="AE954" s="16">
        <v>61.800800000000002</v>
      </c>
      <c r="AF954" s="16">
        <v>100.58199999999999</v>
      </c>
      <c r="AG954" s="16">
        <v>668816</v>
      </c>
      <c r="AH954" s="16">
        <v>1.3332999999999999</v>
      </c>
      <c r="AI954" s="16">
        <v>99.6</v>
      </c>
      <c r="AJ954" s="16">
        <v>100</v>
      </c>
      <c r="AK954" s="16">
        <v>1.768</v>
      </c>
      <c r="AL954" s="16">
        <v>2.3067000000000002</v>
      </c>
      <c r="AM954" s="16">
        <v>2.1408</v>
      </c>
      <c r="AN954" s="16">
        <v>1.0365</v>
      </c>
      <c r="AO954" s="16">
        <v>1.6700999999999999</v>
      </c>
      <c r="AP954" s="16">
        <v>1.9454</v>
      </c>
      <c r="AQ954" s="16">
        <v>1.2837000000000001</v>
      </c>
      <c r="AR954" s="16">
        <f t="shared" si="59"/>
        <v>1</v>
      </c>
      <c r="AS954" s="5">
        <f t="shared" si="58"/>
        <v>-1.3715000000000366E-2</v>
      </c>
    </row>
    <row r="955" spans="1:45" x14ac:dyDescent="0.25">
      <c r="A955" s="16" t="s">
        <v>414</v>
      </c>
      <c r="B955" s="16" t="s">
        <v>41</v>
      </c>
      <c r="C955" s="16" t="s">
        <v>251</v>
      </c>
      <c r="D955" s="16">
        <v>2006</v>
      </c>
      <c r="E955" s="16" t="s">
        <v>1593</v>
      </c>
      <c r="F955" s="16" t="s">
        <v>414</v>
      </c>
      <c r="G955" s="10">
        <v>60892.800000000003</v>
      </c>
      <c r="H955" s="73">
        <v>11.016870000000001</v>
      </c>
      <c r="I955" s="16">
        <v>5437272</v>
      </c>
      <c r="J955" s="71">
        <v>7.0000000000000001E-3</v>
      </c>
      <c r="K955" s="71">
        <v>1.0489999999999999</v>
      </c>
      <c r="L955" s="16">
        <v>4.6356840000000004</v>
      </c>
      <c r="M955" s="16">
        <v>2.2749980000000001</v>
      </c>
      <c r="N955" s="16">
        <v>1.894809</v>
      </c>
      <c r="O955" s="16">
        <v>2.217632</v>
      </c>
      <c r="P955" s="16">
        <v>1.8937889999999999</v>
      </c>
      <c r="Q955" s="16">
        <v>2.0995780000000002</v>
      </c>
      <c r="R955" s="16">
        <v>2.4024000000000001</v>
      </c>
      <c r="S955" s="16">
        <v>5.7700000000000001E-2</v>
      </c>
      <c r="T955" s="16">
        <v>0.15390000000000001</v>
      </c>
      <c r="U955" s="16">
        <v>7.7278000000000002</v>
      </c>
      <c r="V955" s="16">
        <v>39.293999999999997</v>
      </c>
      <c r="W955" s="16">
        <v>17.010000000000002</v>
      </c>
      <c r="X955" s="16">
        <v>501.13400000000001</v>
      </c>
      <c r="Y955" s="16">
        <v>79.3322</v>
      </c>
      <c r="Z955" s="16">
        <v>0.79810000000000003</v>
      </c>
      <c r="AA955" s="16">
        <v>-1.502964</v>
      </c>
      <c r="AB955" s="16">
        <v>0</v>
      </c>
      <c r="AC955" s="16">
        <v>0</v>
      </c>
      <c r="AD955" s="16">
        <v>48.8</v>
      </c>
      <c r="AE955" s="16">
        <v>56.9495</v>
      </c>
      <c r="AF955" s="16">
        <v>107.117</v>
      </c>
      <c r="AG955" s="16">
        <v>838858</v>
      </c>
      <c r="AH955" s="16">
        <v>1.3309</v>
      </c>
      <c r="AI955" s="16">
        <v>99.6</v>
      </c>
      <c r="AJ955" s="16">
        <v>100</v>
      </c>
      <c r="AK955" s="16">
        <v>1.6349</v>
      </c>
      <c r="AL955" s="16">
        <v>2.5531999999999999</v>
      </c>
      <c r="AM955" s="16">
        <v>2.2532999999999999</v>
      </c>
      <c r="AN955" s="16">
        <v>1.0266</v>
      </c>
      <c r="AO955" s="16">
        <v>1.8073999999999999</v>
      </c>
      <c r="AP955" s="16">
        <v>1.9872000000000001</v>
      </c>
      <c r="AQ955" s="16">
        <v>1.2837000000000001</v>
      </c>
      <c r="AR955" s="16">
        <f t="shared" si="59"/>
        <v>1</v>
      </c>
      <c r="AS955" s="5">
        <f t="shared" si="58"/>
        <v>0.13689200000000046</v>
      </c>
    </row>
    <row r="956" spans="1:45" x14ac:dyDescent="0.25">
      <c r="A956" s="16" t="s">
        <v>414</v>
      </c>
      <c r="B956" s="16" t="s">
        <v>41</v>
      </c>
      <c r="C956" s="16" t="s">
        <v>251</v>
      </c>
      <c r="D956" s="16">
        <v>2007</v>
      </c>
      <c r="E956" s="16" t="s">
        <v>1612</v>
      </c>
      <c r="F956" s="16" t="s">
        <v>414</v>
      </c>
      <c r="G956" s="10">
        <v>61174.5</v>
      </c>
      <c r="H956" s="73">
        <v>11.02149</v>
      </c>
      <c r="I956" s="16">
        <v>5461438</v>
      </c>
      <c r="J956" s="71">
        <v>-0.01</v>
      </c>
      <c r="K956" s="71">
        <v>1.0389999999999999</v>
      </c>
      <c r="L956" s="16">
        <v>4.7126619999999999</v>
      </c>
      <c r="M956" s="16">
        <v>2.429281</v>
      </c>
      <c r="N956" s="16">
        <v>1.9093549999999999</v>
      </c>
      <c r="O956" s="16">
        <v>2.3035040000000002</v>
      </c>
      <c r="P956" s="16">
        <v>1.788019</v>
      </c>
      <c r="Q956" s="16">
        <v>2.1305939999999999</v>
      </c>
      <c r="R956" s="16">
        <v>2.5148000000000001</v>
      </c>
      <c r="S956" s="16">
        <v>6.3299999999999995E-2</v>
      </c>
      <c r="T956" s="16">
        <v>0.16159999999999999</v>
      </c>
      <c r="U956" s="16">
        <v>7.6138000000000003</v>
      </c>
      <c r="V956" s="16">
        <v>39.347999999999999</v>
      </c>
      <c r="W956" s="16">
        <v>17.5</v>
      </c>
      <c r="X956" s="16">
        <v>500.48200000000003</v>
      </c>
      <c r="Y956" s="16">
        <v>80.411000000000001</v>
      </c>
      <c r="Z956" s="16">
        <v>0.83020000000000005</v>
      </c>
      <c r="AA956" s="16">
        <v>-1.510732</v>
      </c>
      <c r="AB956" s="16">
        <v>0</v>
      </c>
      <c r="AC956" s="16">
        <v>0</v>
      </c>
      <c r="AD956" s="16">
        <v>49</v>
      </c>
      <c r="AE956" s="16">
        <v>51.670200000000001</v>
      </c>
      <c r="AF956" s="16">
        <v>115.372</v>
      </c>
      <c r="AG956" s="16">
        <v>719884</v>
      </c>
      <c r="AH956" s="16">
        <v>1.3259000000000001</v>
      </c>
      <c r="AI956" s="16">
        <v>99.6</v>
      </c>
      <c r="AJ956" s="16">
        <v>100</v>
      </c>
      <c r="AK956" s="16">
        <v>1.5217000000000001</v>
      </c>
      <c r="AL956" s="16">
        <v>2.5304000000000002</v>
      </c>
      <c r="AM956" s="16">
        <v>2.3586999999999998</v>
      </c>
      <c r="AN956" s="16">
        <v>1.1073</v>
      </c>
      <c r="AO956" s="16">
        <v>1.9218999999999999</v>
      </c>
      <c r="AP956" s="16">
        <v>2.0026999999999999</v>
      </c>
      <c r="AQ956" s="16">
        <v>1.2837000000000001</v>
      </c>
      <c r="AR956" s="16">
        <f t="shared" si="59"/>
        <v>1</v>
      </c>
      <c r="AS956" s="5">
        <f t="shared" si="58"/>
        <v>7.6977999999999547E-2</v>
      </c>
    </row>
    <row r="957" spans="1:45" x14ac:dyDescent="0.25">
      <c r="A957" s="16" t="s">
        <v>414</v>
      </c>
      <c r="B957" s="16" t="s">
        <v>41</v>
      </c>
      <c r="C957" s="16" t="s">
        <v>251</v>
      </c>
      <c r="D957" s="16">
        <v>2008</v>
      </c>
      <c r="E957" s="16" t="s">
        <v>1613</v>
      </c>
      <c r="F957" s="16" t="s">
        <v>414</v>
      </c>
      <c r="G957" s="10">
        <v>60504.800000000003</v>
      </c>
      <c r="H957" s="73">
        <v>11.010479999999999</v>
      </c>
      <c r="I957" s="16">
        <v>5493621</v>
      </c>
      <c r="J957" s="71">
        <v>-2.4E-2</v>
      </c>
      <c r="K957" s="71">
        <v>1.0149999999999999</v>
      </c>
      <c r="L957" s="16">
        <v>4.7417129999999998</v>
      </c>
      <c r="M957" s="16">
        <v>2.5956429999999999</v>
      </c>
      <c r="N957" s="16">
        <v>1.9231210000000001</v>
      </c>
      <c r="O957" s="16">
        <v>2.2181250000000001</v>
      </c>
      <c r="P957" s="16">
        <v>1.807075</v>
      </c>
      <c r="Q957" s="16">
        <v>2.087717</v>
      </c>
      <c r="R957" s="16">
        <v>2.7795000000000001</v>
      </c>
      <c r="S957" s="16">
        <v>6.1699999999999998E-2</v>
      </c>
      <c r="T957" s="16">
        <v>0.1646</v>
      </c>
      <c r="U957" s="16">
        <v>7.4923999999999999</v>
      </c>
      <c r="V957" s="16">
        <v>39.402000000000001</v>
      </c>
      <c r="W957" s="16">
        <v>17.989999999999998</v>
      </c>
      <c r="X957" s="16">
        <v>499.82900000000001</v>
      </c>
      <c r="Y957" s="16">
        <v>82.207400000000007</v>
      </c>
      <c r="Z957" s="16">
        <v>0.76170000000000004</v>
      </c>
      <c r="AA957" s="16">
        <v>-1.522383</v>
      </c>
      <c r="AB957" s="16">
        <v>0</v>
      </c>
      <c r="AC957" s="16">
        <v>0</v>
      </c>
      <c r="AD957" s="16">
        <v>49.3</v>
      </c>
      <c r="AE957" s="16">
        <v>54.130099999999999</v>
      </c>
      <c r="AF957" s="16">
        <v>119.30200000000001</v>
      </c>
      <c r="AG957" s="16">
        <v>666519</v>
      </c>
      <c r="AH957" s="16">
        <v>1.3324</v>
      </c>
      <c r="AI957" s="16">
        <v>99.6</v>
      </c>
      <c r="AJ957" s="16">
        <v>100</v>
      </c>
      <c r="AK957" s="16">
        <v>1.5980000000000001</v>
      </c>
      <c r="AL957" s="16">
        <v>2.4714</v>
      </c>
      <c r="AM957" s="16">
        <v>2.2454000000000001</v>
      </c>
      <c r="AN957" s="16">
        <v>1.0466</v>
      </c>
      <c r="AO957" s="16">
        <v>1.8828</v>
      </c>
      <c r="AP957" s="16">
        <v>1.9504999999999999</v>
      </c>
      <c r="AQ957" s="16">
        <v>1.2837000000000001</v>
      </c>
      <c r="AR957" s="16">
        <f t="shared" si="59"/>
        <v>1</v>
      </c>
      <c r="AS957" s="5">
        <f t="shared" si="58"/>
        <v>2.9050999999999938E-2</v>
      </c>
    </row>
    <row r="958" spans="1:45" x14ac:dyDescent="0.25">
      <c r="A958" s="16" t="s">
        <v>414</v>
      </c>
      <c r="B958" s="16" t="s">
        <v>41</v>
      </c>
      <c r="C958" s="16" t="s">
        <v>251</v>
      </c>
      <c r="D958" s="16">
        <v>2009</v>
      </c>
      <c r="E958" s="16" t="s">
        <v>1615</v>
      </c>
      <c r="F958" s="16" t="s">
        <v>414</v>
      </c>
      <c r="G958" s="10">
        <v>57229.1</v>
      </c>
      <c r="H958" s="73">
        <v>10.95482</v>
      </c>
      <c r="I958" s="16">
        <v>5523095</v>
      </c>
      <c r="J958" s="71">
        <v>-3.9E-2</v>
      </c>
      <c r="K958" s="71">
        <v>0.97499999999999998</v>
      </c>
      <c r="L958" s="16">
        <v>4.9312950000000004</v>
      </c>
      <c r="M958" s="16">
        <v>2.8269250000000001</v>
      </c>
      <c r="N958" s="16">
        <v>2.0543520000000002</v>
      </c>
      <c r="O958" s="16">
        <v>2.3421720000000001</v>
      </c>
      <c r="P958" s="16">
        <v>1.7641020000000001</v>
      </c>
      <c r="Q958" s="16">
        <v>2.073207</v>
      </c>
      <c r="R958" s="16">
        <v>3.0693000000000001</v>
      </c>
      <c r="S958" s="16">
        <v>5.5899999999999998E-2</v>
      </c>
      <c r="T958" s="16">
        <v>0.17480000000000001</v>
      </c>
      <c r="U958" s="16">
        <v>8.4879999999999995</v>
      </c>
      <c r="V958" s="16">
        <v>39.456000000000003</v>
      </c>
      <c r="W958" s="16">
        <v>18.48</v>
      </c>
      <c r="X958" s="16">
        <v>499.17700000000002</v>
      </c>
      <c r="Y958" s="16">
        <v>82.186199999999999</v>
      </c>
      <c r="Z958" s="16">
        <v>0.82689999999999997</v>
      </c>
      <c r="AA958" s="16">
        <v>-1.5301499999999999</v>
      </c>
      <c r="AB958" s="16">
        <v>0</v>
      </c>
      <c r="AC958" s="16">
        <v>0</v>
      </c>
      <c r="AD958" s="16">
        <v>49.5</v>
      </c>
      <c r="AE958" s="16">
        <v>50.219000000000001</v>
      </c>
      <c r="AF958" s="16">
        <v>123.699</v>
      </c>
      <c r="AG958" s="16">
        <v>658743</v>
      </c>
      <c r="AH958" s="16">
        <v>1.3277000000000001</v>
      </c>
      <c r="AI958" s="16">
        <v>99.6</v>
      </c>
      <c r="AJ958" s="16">
        <v>100</v>
      </c>
      <c r="AK958" s="16">
        <v>1.571</v>
      </c>
      <c r="AL958" s="16">
        <v>2.5194000000000001</v>
      </c>
      <c r="AM958" s="16">
        <v>2.2290999999999999</v>
      </c>
      <c r="AN958" s="16">
        <v>0.97319999999999995</v>
      </c>
      <c r="AO958" s="16">
        <v>1.8926000000000001</v>
      </c>
      <c r="AP958" s="16">
        <v>1.9211</v>
      </c>
      <c r="AQ958" s="16">
        <v>1.2837000000000001</v>
      </c>
      <c r="AR958" s="16">
        <f t="shared" si="59"/>
        <v>1</v>
      </c>
      <c r="AS958" s="5">
        <f t="shared" si="58"/>
        <v>0.18958200000000058</v>
      </c>
    </row>
    <row r="959" spans="1:45" x14ac:dyDescent="0.25">
      <c r="A959" s="16" t="s">
        <v>414</v>
      </c>
      <c r="B959" s="16" t="s">
        <v>41</v>
      </c>
      <c r="C959" s="16" t="s">
        <v>251</v>
      </c>
      <c r="D959" s="16">
        <v>2010</v>
      </c>
      <c r="E959" s="16" t="s">
        <v>1602</v>
      </c>
      <c r="F959" s="16" t="s">
        <v>414</v>
      </c>
      <c r="G959" s="10">
        <v>58041.4</v>
      </c>
      <c r="H959" s="73">
        <v>10.968909999999999</v>
      </c>
      <c r="I959" s="16">
        <v>5547683</v>
      </c>
      <c r="J959" s="71">
        <v>2.9000000000000001E-2</v>
      </c>
      <c r="K959" s="71">
        <v>1.004</v>
      </c>
      <c r="L959" s="16">
        <v>4.9055410000000004</v>
      </c>
      <c r="M959" s="16">
        <v>2.8505880000000001</v>
      </c>
      <c r="N959" s="16">
        <v>2.0966619999999998</v>
      </c>
      <c r="O959" s="16">
        <v>2.2997489999999998</v>
      </c>
      <c r="P959" s="16">
        <v>1.7240180000000001</v>
      </c>
      <c r="Q959" s="16">
        <v>2.0347590000000002</v>
      </c>
      <c r="R959" s="16">
        <v>2.9369999999999998</v>
      </c>
      <c r="S959" s="16">
        <v>6.0299999999999999E-2</v>
      </c>
      <c r="T959" s="16">
        <v>0.18329999999999999</v>
      </c>
      <c r="U959" s="16">
        <v>8.6180000000000003</v>
      </c>
      <c r="V959" s="16">
        <v>39.51</v>
      </c>
      <c r="W959" s="16">
        <v>18.97</v>
      </c>
      <c r="X959" s="16">
        <v>498.85500000000002</v>
      </c>
      <c r="Y959" s="16">
        <v>83.06</v>
      </c>
      <c r="Z959" s="16">
        <v>0.79059999999999997</v>
      </c>
      <c r="AA959" s="16">
        <v>-1.549569</v>
      </c>
      <c r="AB959" s="16">
        <v>0</v>
      </c>
      <c r="AC959" s="16">
        <v>0</v>
      </c>
      <c r="AD959" s="16">
        <v>50</v>
      </c>
      <c r="AE959" s="16">
        <v>47.086599999999997</v>
      </c>
      <c r="AF959" s="16">
        <v>115.67</v>
      </c>
      <c r="AG959" s="16">
        <v>700509</v>
      </c>
      <c r="AH959" s="16">
        <v>1.3349</v>
      </c>
      <c r="AI959" s="16">
        <v>99.6</v>
      </c>
      <c r="AJ959" s="16">
        <v>100</v>
      </c>
      <c r="AK959" s="16">
        <v>1.5820000000000001</v>
      </c>
      <c r="AL959" s="16">
        <v>2.4134000000000002</v>
      </c>
      <c r="AM959" s="16">
        <v>2.0926999999999998</v>
      </c>
      <c r="AN959" s="16">
        <v>1.0275000000000001</v>
      </c>
      <c r="AO959" s="16">
        <v>1.8829</v>
      </c>
      <c r="AP959" s="16">
        <v>1.8966000000000001</v>
      </c>
      <c r="AQ959" s="16">
        <v>1.2837000000000001</v>
      </c>
      <c r="AR959" s="16">
        <f t="shared" si="59"/>
        <v>1</v>
      </c>
      <c r="AS959" s="5">
        <f t="shared" si="58"/>
        <v>-2.5754000000000055E-2</v>
      </c>
    </row>
    <row r="960" spans="1:45" x14ac:dyDescent="0.25">
      <c r="A960" s="16" t="s">
        <v>414</v>
      </c>
      <c r="B960" s="16" t="s">
        <v>41</v>
      </c>
      <c r="C960" s="16" t="s">
        <v>251</v>
      </c>
      <c r="D960" s="16">
        <v>2011</v>
      </c>
      <c r="E960" s="16" t="s">
        <v>1599</v>
      </c>
      <c r="F960" s="16" t="s">
        <v>414</v>
      </c>
      <c r="G960" s="10">
        <v>58575.6</v>
      </c>
      <c r="H960" s="73">
        <v>10.978070000000001</v>
      </c>
      <c r="I960" s="16">
        <v>5570572</v>
      </c>
      <c r="J960" s="71">
        <v>-4.0000000000000001E-3</v>
      </c>
      <c r="K960" s="71">
        <v>1</v>
      </c>
      <c r="L960" s="16">
        <v>4.9394989999999996</v>
      </c>
      <c r="M960" s="16">
        <v>3.0397569999999998</v>
      </c>
      <c r="N960" s="16">
        <v>2.0902780000000001</v>
      </c>
      <c r="O960" s="16">
        <v>2.2024029999999999</v>
      </c>
      <c r="P960" s="16">
        <v>1.6920189999999999</v>
      </c>
      <c r="Q960" s="16">
        <v>2.0696370000000002</v>
      </c>
      <c r="R960" s="16">
        <v>2.9662999999999999</v>
      </c>
      <c r="S960" s="16">
        <v>6.0499999999999998E-2</v>
      </c>
      <c r="T960" s="16">
        <v>0.20180000000000001</v>
      </c>
      <c r="U960" s="16">
        <v>8.5471000000000004</v>
      </c>
      <c r="V960" s="16">
        <v>40.648000000000003</v>
      </c>
      <c r="W960" s="16">
        <v>18.616</v>
      </c>
      <c r="X960" s="16">
        <v>498.53300000000002</v>
      </c>
      <c r="Y960" s="16">
        <v>84.182699999999997</v>
      </c>
      <c r="Z960" s="16">
        <v>0.72770000000000001</v>
      </c>
      <c r="AA960" s="16">
        <v>-1.5379179999999999</v>
      </c>
      <c r="AB960" s="16">
        <v>0</v>
      </c>
      <c r="AC960" s="16">
        <v>0</v>
      </c>
      <c r="AD960" s="16">
        <v>49.7</v>
      </c>
      <c r="AE960" s="16">
        <v>44.508800000000001</v>
      </c>
      <c r="AF960" s="16">
        <v>128.661</v>
      </c>
      <c r="AG960" s="16">
        <v>632413</v>
      </c>
      <c r="AH960" s="16">
        <v>1.3270999999999999</v>
      </c>
      <c r="AI960" s="16">
        <v>99.6</v>
      </c>
      <c r="AJ960" s="16">
        <v>100</v>
      </c>
      <c r="AK960" s="16">
        <v>1.5982000000000001</v>
      </c>
      <c r="AL960" s="16">
        <v>2.4525000000000001</v>
      </c>
      <c r="AM960" s="16">
        <v>2.1122000000000001</v>
      </c>
      <c r="AN960" s="16">
        <v>1.0972</v>
      </c>
      <c r="AO960" s="16">
        <v>1.9114</v>
      </c>
      <c r="AP960" s="16">
        <v>1.9288000000000001</v>
      </c>
      <c r="AQ960" s="16">
        <v>1.2837000000000001</v>
      </c>
      <c r="AR960" s="16">
        <f t="shared" si="59"/>
        <v>1</v>
      </c>
      <c r="AS960" s="5">
        <f t="shared" si="58"/>
        <v>3.3957999999999267E-2</v>
      </c>
    </row>
    <row r="961" spans="1:45" x14ac:dyDescent="0.25">
      <c r="A961" s="16" t="s">
        <v>414</v>
      </c>
      <c r="B961" s="16" t="s">
        <v>41</v>
      </c>
      <c r="C961" s="16" t="s">
        <v>251</v>
      </c>
      <c r="D961" s="16">
        <v>2012</v>
      </c>
      <c r="E961" s="16" t="s">
        <v>1606</v>
      </c>
      <c r="F961" s="16" t="s">
        <v>414</v>
      </c>
      <c r="G961" s="10">
        <v>58487.8</v>
      </c>
      <c r="H961" s="73">
        <v>10.976570000000001</v>
      </c>
      <c r="I961" s="16">
        <v>5591572</v>
      </c>
      <c r="J961" s="71">
        <v>-2E-3</v>
      </c>
      <c r="K961" s="71">
        <v>0.998</v>
      </c>
      <c r="L961" s="16">
        <v>4.9517819999999997</v>
      </c>
      <c r="M961" s="16">
        <v>3.2143039999999998</v>
      </c>
      <c r="N961" s="16">
        <v>2.078919</v>
      </c>
      <c r="O961" s="16">
        <v>2.232685</v>
      </c>
      <c r="P961" s="16">
        <v>1.6059490000000001</v>
      </c>
      <c r="Q961" s="16">
        <v>1.9947729999999999</v>
      </c>
      <c r="R961" s="16">
        <v>3.0263</v>
      </c>
      <c r="S961" s="16">
        <v>5.6099999999999997E-2</v>
      </c>
      <c r="T961" s="16">
        <v>0.21879999999999999</v>
      </c>
      <c r="U961" s="16">
        <v>8.4289000000000005</v>
      </c>
      <c r="V961" s="16">
        <v>41.786000000000001</v>
      </c>
      <c r="W961" s="16">
        <v>18.262</v>
      </c>
      <c r="X961" s="16">
        <v>498.21100000000001</v>
      </c>
      <c r="Y961" s="16">
        <v>84.4953</v>
      </c>
      <c r="Z961" s="16">
        <v>0.74029999999999996</v>
      </c>
      <c r="AA961" s="16">
        <v>-1.5379179999999999</v>
      </c>
      <c r="AB961" s="16">
        <v>0</v>
      </c>
      <c r="AC961" s="16">
        <v>0</v>
      </c>
      <c r="AD961" s="16">
        <v>49.7</v>
      </c>
      <c r="AE961" s="16">
        <v>41.075499999999998</v>
      </c>
      <c r="AF961" s="16">
        <v>130.28</v>
      </c>
      <c r="AG961" s="16">
        <v>549488</v>
      </c>
      <c r="AH961" s="16">
        <v>1.3166</v>
      </c>
      <c r="AI961" s="16">
        <v>99.6</v>
      </c>
      <c r="AJ961" s="16">
        <v>100</v>
      </c>
      <c r="AK961" s="16">
        <v>1.7047000000000001</v>
      </c>
      <c r="AL961" s="16">
        <v>2.4045000000000001</v>
      </c>
      <c r="AM961" s="16">
        <v>1.9782</v>
      </c>
      <c r="AN961" s="16">
        <v>0.9052</v>
      </c>
      <c r="AO961" s="16">
        <v>1.8036000000000001</v>
      </c>
      <c r="AP961" s="16">
        <v>1.8617999999999999</v>
      </c>
      <c r="AQ961" s="16">
        <v>1.2837000000000001</v>
      </c>
      <c r="AR961" s="16">
        <f t="shared" si="59"/>
        <v>1</v>
      </c>
      <c r="AS961" s="5">
        <f t="shared" si="58"/>
        <v>1.2283000000000044E-2</v>
      </c>
    </row>
    <row r="962" spans="1:45" x14ac:dyDescent="0.25">
      <c r="A962" s="16" t="s">
        <v>414</v>
      </c>
      <c r="B962" s="16" t="s">
        <v>41</v>
      </c>
      <c r="C962" s="16" t="s">
        <v>251</v>
      </c>
      <c r="D962" s="16">
        <v>2013</v>
      </c>
      <c r="E962" s="16" t="s">
        <v>1594</v>
      </c>
      <c r="F962" s="16" t="s">
        <v>414</v>
      </c>
      <c r="G962" s="10">
        <v>58788.1</v>
      </c>
      <c r="H962" s="73">
        <v>10.98169</v>
      </c>
      <c r="I962" s="16">
        <v>5614932</v>
      </c>
      <c r="J962" s="71">
        <v>-8.0000000000000002E-3</v>
      </c>
      <c r="K962" s="71">
        <v>0.99</v>
      </c>
      <c r="L962" s="16">
        <v>4.9676660000000004</v>
      </c>
      <c r="M962" s="16">
        <v>3.2668020000000002</v>
      </c>
      <c r="N962" s="16">
        <v>2.10168</v>
      </c>
      <c r="O962" s="16">
        <v>2.2122440000000001</v>
      </c>
      <c r="P962" s="16">
        <v>1.5758449999999999</v>
      </c>
      <c r="Q962" s="16">
        <v>2.0100479999999998</v>
      </c>
      <c r="R962" s="16">
        <v>3.0849000000000002</v>
      </c>
      <c r="S962" s="16">
        <v>5.2900000000000003E-2</v>
      </c>
      <c r="T962" s="16">
        <v>0.2223</v>
      </c>
      <c r="U962" s="16">
        <v>8.4929000000000006</v>
      </c>
      <c r="V962" s="16">
        <v>42.923999999999999</v>
      </c>
      <c r="W962" s="16">
        <v>17.908000000000001</v>
      </c>
      <c r="X962" s="16">
        <v>500.23399999999998</v>
      </c>
      <c r="Y962" s="16">
        <v>84.570800000000006</v>
      </c>
      <c r="Z962" s="16">
        <v>0.72919999999999996</v>
      </c>
      <c r="AA962" s="16">
        <v>-1.5340339999999999</v>
      </c>
      <c r="AB962" s="16">
        <v>0</v>
      </c>
      <c r="AC962" s="16">
        <v>0</v>
      </c>
      <c r="AD962" s="16">
        <v>49.6</v>
      </c>
      <c r="AE962" s="16">
        <v>37.275599999999997</v>
      </c>
      <c r="AF962" s="16">
        <v>125.13</v>
      </c>
      <c r="AG962" s="16">
        <v>618868</v>
      </c>
      <c r="AH962" s="16">
        <v>1.3140000000000001</v>
      </c>
      <c r="AI962" s="16">
        <v>99.6</v>
      </c>
      <c r="AJ962" s="16">
        <v>100</v>
      </c>
      <c r="AK962" s="16">
        <v>1.694</v>
      </c>
      <c r="AL962" s="16">
        <v>2.4256000000000002</v>
      </c>
      <c r="AM962" s="16">
        <v>1.9835</v>
      </c>
      <c r="AN962" s="16">
        <v>0.94899999999999995</v>
      </c>
      <c r="AO962" s="16">
        <v>1.8128</v>
      </c>
      <c r="AP962" s="16">
        <v>1.8847</v>
      </c>
      <c r="AQ962" s="16">
        <v>1.2837000000000001</v>
      </c>
      <c r="AR962" s="16">
        <f t="shared" si="59"/>
        <v>1</v>
      </c>
      <c r="AS962" s="5">
        <f t="shared" si="58"/>
        <v>1.5884000000000675E-2</v>
      </c>
    </row>
    <row r="963" spans="1:45" x14ac:dyDescent="0.25">
      <c r="A963" s="16" t="s">
        <v>414</v>
      </c>
      <c r="B963" s="16" t="s">
        <v>41</v>
      </c>
      <c r="C963" s="16" t="s">
        <v>251</v>
      </c>
      <c r="D963" s="16">
        <v>2014</v>
      </c>
      <c r="E963" s="16" t="s">
        <v>1611</v>
      </c>
      <c r="F963" s="16" t="s">
        <v>414</v>
      </c>
      <c r="G963" s="10">
        <v>59471</v>
      </c>
      <c r="H963" s="73">
        <v>10.99324</v>
      </c>
      <c r="I963" s="16">
        <v>5643475</v>
      </c>
      <c r="J963" s="71">
        <v>-1E-3</v>
      </c>
      <c r="K963" s="71">
        <v>0.98899999999999999</v>
      </c>
      <c r="L963" s="16">
        <v>4.8106609999999996</v>
      </c>
      <c r="M963" s="16">
        <v>3.04617</v>
      </c>
      <c r="N963" s="16">
        <v>2.1244299999999998</v>
      </c>
      <c r="O963" s="16">
        <v>2.1956639999999998</v>
      </c>
      <c r="P963" s="16">
        <v>1.500739</v>
      </c>
      <c r="Q963" s="16">
        <v>1.942375</v>
      </c>
      <c r="R963" s="16">
        <v>3.0849000000000002</v>
      </c>
      <c r="S963" s="16">
        <v>5.4199999999999998E-2</v>
      </c>
      <c r="T963" s="16">
        <v>0.1981</v>
      </c>
      <c r="U963" s="16">
        <v>8.5568000000000008</v>
      </c>
      <c r="V963" s="16">
        <v>44.061999999999998</v>
      </c>
      <c r="W963" s="16">
        <v>17.553999999999998</v>
      </c>
      <c r="X963" s="16">
        <v>502.25700000000001</v>
      </c>
      <c r="Y963" s="16">
        <v>84.495099999999994</v>
      </c>
      <c r="Z963" s="16">
        <v>0.72</v>
      </c>
      <c r="AA963" s="16">
        <v>-1.540637</v>
      </c>
      <c r="AB963" s="16">
        <v>0</v>
      </c>
      <c r="AC963" s="16">
        <v>0</v>
      </c>
      <c r="AD963" s="16">
        <v>49.77</v>
      </c>
      <c r="AE963" s="16">
        <v>33.215299999999999</v>
      </c>
      <c r="AF963" s="16">
        <v>126.95</v>
      </c>
      <c r="AG963" s="16">
        <v>565343</v>
      </c>
      <c r="AH963" s="16">
        <v>1.3113999999999999</v>
      </c>
      <c r="AI963" s="16">
        <v>99.6</v>
      </c>
      <c r="AJ963" s="16">
        <v>100</v>
      </c>
      <c r="AK963" s="16">
        <v>1.5485</v>
      </c>
      <c r="AL963" s="16">
        <v>2.2614000000000001</v>
      </c>
      <c r="AM963" s="16">
        <v>1.8065</v>
      </c>
      <c r="AN963" s="16">
        <v>0.93369999999999997</v>
      </c>
      <c r="AO963" s="16">
        <v>1.7162999999999999</v>
      </c>
      <c r="AP963" s="16">
        <v>2.0935999999999999</v>
      </c>
      <c r="AQ963" s="16">
        <v>1.2837000000000001</v>
      </c>
      <c r="AR963" s="16">
        <f t="shared" si="59"/>
        <v>1</v>
      </c>
      <c r="AS963" s="5">
        <f t="shared" si="58"/>
        <v>-0.15700500000000073</v>
      </c>
    </row>
    <row r="964" spans="1:45" x14ac:dyDescent="0.25">
      <c r="A964" s="16" t="s">
        <v>409</v>
      </c>
      <c r="B964" s="16" t="s">
        <v>42</v>
      </c>
      <c r="C964" s="16" t="s">
        <v>254</v>
      </c>
      <c r="D964" s="16">
        <v>1985</v>
      </c>
      <c r="E964" s="16" t="s">
        <v>1620</v>
      </c>
      <c r="F964" s="16" t="s">
        <v>593</v>
      </c>
      <c r="G964" s="10">
        <v>2485.94</v>
      </c>
      <c r="H964" s="73">
        <v>7.8184069999999997</v>
      </c>
      <c r="I964" s="16" t="s">
        <v>6700</v>
      </c>
      <c r="K964" s="71">
        <v>0.99</v>
      </c>
      <c r="L964" s="16">
        <v>-1.4636020000000001</v>
      </c>
      <c r="M964" s="16">
        <v>-0.62299780000000005</v>
      </c>
      <c r="N964" s="16">
        <v>-0.96469530000000003</v>
      </c>
      <c r="O964" s="16">
        <v>-1.0293639999999999</v>
      </c>
      <c r="P964" s="16">
        <v>-0.39670490000000003</v>
      </c>
      <c r="Q964" s="16">
        <v>-0.24207609999999999</v>
      </c>
      <c r="R964" s="16">
        <v>0.1106</v>
      </c>
      <c r="S964" s="16">
        <v>1.15E-3</v>
      </c>
      <c r="T964" s="16">
        <v>1E-4</v>
      </c>
      <c r="U964" s="16">
        <v>1.2101999999999999</v>
      </c>
      <c r="V964" s="16">
        <v>4.33</v>
      </c>
      <c r="W964" s="16">
        <v>1.71</v>
      </c>
      <c r="X964" s="16">
        <v>422.69600000000003</v>
      </c>
      <c r="Y964" s="16">
        <v>22.159400000000002</v>
      </c>
      <c r="Z964" s="16">
        <v>9.5100000000000004E-2</v>
      </c>
      <c r="AA964" s="16">
        <v>0.56031989999999998</v>
      </c>
      <c r="AB964" s="16">
        <v>0.38</v>
      </c>
      <c r="AC964" s="16">
        <v>22.18</v>
      </c>
      <c r="AD964" s="16">
        <v>28.01</v>
      </c>
      <c r="AE964" s="16">
        <v>2.2027000000000001</v>
      </c>
      <c r="AF964" s="16">
        <v>0</v>
      </c>
      <c r="AG964" s="16">
        <v>64341.1</v>
      </c>
      <c r="AH964" s="16">
        <v>7.9149999999999998E-2</v>
      </c>
      <c r="AI964" s="16">
        <v>70.692099999999996</v>
      </c>
      <c r="AJ964" s="16">
        <v>87.995199999999997</v>
      </c>
      <c r="AK964" s="16">
        <v>-5.0599999999999999E-2</v>
      </c>
      <c r="AL964" s="16">
        <v>-0.153</v>
      </c>
      <c r="AM964" s="16">
        <v>-0.42949999999999999</v>
      </c>
      <c r="AN964" s="16">
        <v>-0.56630000000000003</v>
      </c>
      <c r="AO964" s="16">
        <v>-0.34200000000000003</v>
      </c>
      <c r="AP964" s="16">
        <v>-0.56020000000000003</v>
      </c>
      <c r="AR964" s="16">
        <f t="shared" si="59"/>
        <v>1</v>
      </c>
      <c r="AS964" s="5">
        <f t="shared" ref="AS964:AS1027" si="60">IF(D964=1985, 0, L964-L963)</f>
        <v>0</v>
      </c>
    </row>
    <row r="965" spans="1:45" x14ac:dyDescent="0.25">
      <c r="A965" s="16" t="s">
        <v>409</v>
      </c>
      <c r="B965" s="16" t="s">
        <v>42</v>
      </c>
      <c r="C965" s="16" t="s">
        <v>254</v>
      </c>
      <c r="D965" s="16">
        <v>1986</v>
      </c>
      <c r="E965" s="16" t="s">
        <v>1649</v>
      </c>
      <c r="F965" s="16" t="s">
        <v>593</v>
      </c>
      <c r="G965" s="10">
        <v>2520.02</v>
      </c>
      <c r="H965" s="73">
        <v>7.8320239999999997</v>
      </c>
      <c r="I965" s="16" t="s">
        <v>6700</v>
      </c>
      <c r="J965" s="71">
        <v>-6.0000000000000001E-3</v>
      </c>
      <c r="K965" s="71">
        <v>0.98399999999999999</v>
      </c>
      <c r="L965" s="16">
        <v>-1.4036690000000001</v>
      </c>
      <c r="M965" s="16">
        <v>-0.62104079999999995</v>
      </c>
      <c r="N965" s="16">
        <v>-0.90954199999999996</v>
      </c>
      <c r="O965" s="16">
        <v>-0.95944010000000002</v>
      </c>
      <c r="P965" s="16">
        <v>-0.39293790000000001</v>
      </c>
      <c r="Q965" s="16">
        <v>-0.241062</v>
      </c>
      <c r="R965" s="16">
        <v>0.1128</v>
      </c>
      <c r="S965" s="16">
        <v>1.3500000000000001E-3</v>
      </c>
      <c r="T965" s="16">
        <v>1E-4</v>
      </c>
      <c r="U965" s="16">
        <v>1.6146</v>
      </c>
      <c r="V965" s="16">
        <v>4.4580000000000002</v>
      </c>
      <c r="W965" s="16">
        <v>1.82</v>
      </c>
      <c r="X965" s="16">
        <v>423.20499999999998</v>
      </c>
      <c r="Y965" s="16">
        <v>23.438300000000002</v>
      </c>
      <c r="Z965" s="16">
        <v>0.11409999999999999</v>
      </c>
      <c r="AA965" s="16">
        <v>0.5401243</v>
      </c>
      <c r="AB965" s="16">
        <v>0.38</v>
      </c>
      <c r="AC965" s="16">
        <v>22.18</v>
      </c>
      <c r="AD965" s="16">
        <v>28.53</v>
      </c>
      <c r="AE965" s="16">
        <v>2.2231000000000001</v>
      </c>
      <c r="AF965" s="16">
        <v>0</v>
      </c>
      <c r="AG965" s="16">
        <v>65298</v>
      </c>
      <c r="AH965" s="16">
        <v>8.1049999999999997E-2</v>
      </c>
      <c r="AI965" s="16">
        <v>71.145300000000006</v>
      </c>
      <c r="AJ965" s="16">
        <v>87.906300000000002</v>
      </c>
      <c r="AK965" s="16">
        <v>-4.4699999999999997E-2</v>
      </c>
      <c r="AL965" s="16">
        <v>-0.17599999999999999</v>
      </c>
      <c r="AM965" s="16">
        <v>-0.43319999999999997</v>
      </c>
      <c r="AN965" s="16">
        <v>-0.54290000000000005</v>
      </c>
      <c r="AO965" s="16">
        <v>-0.33460000000000001</v>
      </c>
      <c r="AP965" s="16">
        <v>-0.5625</v>
      </c>
      <c r="AR965" s="16">
        <f t="shared" ref="AR965:AR1028" si="61">IF(OR(AND(I965&lt;&gt;"", I965&gt;=10000000, AQ965&lt;=32.5), AND(A965="Middle East &amp; North Africa", I965&lt;&gt;"", I965&gt;=9000000, AQ965&lt;&gt;"", AQ965&lt;=32.5)), 0, 1)</f>
        <v>1</v>
      </c>
      <c r="AS965" s="5">
        <f t="shared" si="60"/>
        <v>5.9933000000000014E-2</v>
      </c>
    </row>
    <row r="966" spans="1:45" x14ac:dyDescent="0.25">
      <c r="A966" s="16" t="s">
        <v>409</v>
      </c>
      <c r="B966" s="16" t="s">
        <v>42</v>
      </c>
      <c r="C966" s="16" t="s">
        <v>254</v>
      </c>
      <c r="D966" s="16">
        <v>1987</v>
      </c>
      <c r="E966" s="16" t="s">
        <v>1642</v>
      </c>
      <c r="F966" s="16" t="s">
        <v>593</v>
      </c>
      <c r="G966" s="10">
        <v>2718.34</v>
      </c>
      <c r="H966" s="73">
        <v>7.9077760000000001</v>
      </c>
      <c r="I966" s="16" t="s">
        <v>6700</v>
      </c>
      <c r="J966" s="71">
        <v>0.04</v>
      </c>
      <c r="K966" s="71">
        <v>1.0249999999999999</v>
      </c>
      <c r="L966" s="16">
        <v>-1.372509</v>
      </c>
      <c r="M966" s="16">
        <v>-0.61177119999999996</v>
      </c>
      <c r="N966" s="16">
        <v>-0.9025493</v>
      </c>
      <c r="O966" s="16">
        <v>-0.92128790000000005</v>
      </c>
      <c r="P966" s="16">
        <v>-0.38018429999999998</v>
      </c>
      <c r="Q966" s="16">
        <v>-0.2400496</v>
      </c>
      <c r="R966" s="16">
        <v>0.12839999999999999</v>
      </c>
      <c r="S966" s="16">
        <v>1.5499999999999999E-3</v>
      </c>
      <c r="T966" s="16">
        <v>1E-4</v>
      </c>
      <c r="U966" s="16">
        <v>1.6113999999999999</v>
      </c>
      <c r="V966" s="16">
        <v>4.5860000000000003</v>
      </c>
      <c r="W966" s="16">
        <v>1.93</v>
      </c>
      <c r="X966" s="16">
        <v>422.88299999999998</v>
      </c>
      <c r="Y966" s="16">
        <v>24.717300000000002</v>
      </c>
      <c r="Z966" s="16">
        <v>0.11609999999999999</v>
      </c>
      <c r="AA966" s="16">
        <v>0.51992879999999997</v>
      </c>
      <c r="AB966" s="16">
        <v>0.38</v>
      </c>
      <c r="AC966" s="16">
        <v>22.18</v>
      </c>
      <c r="AD966" s="16">
        <v>29.05</v>
      </c>
      <c r="AE966" s="16">
        <v>2.84</v>
      </c>
      <c r="AF966" s="16">
        <v>0</v>
      </c>
      <c r="AG966" s="16">
        <v>68932.100000000006</v>
      </c>
      <c r="AH966" s="16">
        <v>8.2849999999999993E-2</v>
      </c>
      <c r="AI966" s="16">
        <v>71.598500000000001</v>
      </c>
      <c r="AJ966" s="16">
        <v>87.817300000000003</v>
      </c>
      <c r="AK966" s="16">
        <v>-3.8699999999999998E-2</v>
      </c>
      <c r="AL966" s="16">
        <v>-0.1991</v>
      </c>
      <c r="AM966" s="16">
        <v>-0.43690000000000001</v>
      </c>
      <c r="AN966" s="16">
        <v>-0.51939999999999997</v>
      </c>
      <c r="AO966" s="16">
        <v>-0.32729999999999998</v>
      </c>
      <c r="AP966" s="16">
        <v>-0.56479999999999997</v>
      </c>
      <c r="AR966" s="16">
        <f t="shared" si="61"/>
        <v>1</v>
      </c>
      <c r="AS966" s="5">
        <f t="shared" si="60"/>
        <v>3.1160000000000077E-2</v>
      </c>
    </row>
    <row r="967" spans="1:45" x14ac:dyDescent="0.25">
      <c r="A967" s="16" t="s">
        <v>409</v>
      </c>
      <c r="B967" s="16" t="s">
        <v>42</v>
      </c>
      <c r="C967" s="16" t="s">
        <v>254</v>
      </c>
      <c r="D967" s="16">
        <v>1988</v>
      </c>
      <c r="E967" s="16" t="s">
        <v>1628</v>
      </c>
      <c r="F967" s="16" t="s">
        <v>593</v>
      </c>
      <c r="G967" s="10">
        <v>2721.16</v>
      </c>
      <c r="H967" s="73">
        <v>7.9088120000000002</v>
      </c>
      <c r="I967" s="16" t="s">
        <v>6700</v>
      </c>
      <c r="J967" s="71">
        <v>-3.2000000000000001E-2</v>
      </c>
      <c r="K967" s="71">
        <v>0.99199999999999999</v>
      </c>
      <c r="L967" s="16">
        <v>-1.362611</v>
      </c>
      <c r="M967" s="16">
        <v>-0.60244699999999995</v>
      </c>
      <c r="N967" s="16">
        <v>-0.89484920000000001</v>
      </c>
      <c r="O967" s="16">
        <v>-0.91715440000000004</v>
      </c>
      <c r="P967" s="16">
        <v>-0.37998409999999999</v>
      </c>
      <c r="Q967" s="16">
        <v>-0.239038</v>
      </c>
      <c r="R967" s="16">
        <v>0.14410000000000001</v>
      </c>
      <c r="S967" s="16">
        <v>1.75E-3</v>
      </c>
      <c r="T967" s="16">
        <v>1E-4</v>
      </c>
      <c r="U967" s="16">
        <v>1.6082000000000001</v>
      </c>
      <c r="V967" s="16">
        <v>4.7140000000000004</v>
      </c>
      <c r="W967" s="16">
        <v>2.04</v>
      </c>
      <c r="X967" s="16">
        <v>422.67200000000003</v>
      </c>
      <c r="Y967" s="16">
        <v>25.996200000000002</v>
      </c>
      <c r="Z967" s="16">
        <v>9.9900000000000003E-2</v>
      </c>
      <c r="AA967" s="16">
        <v>0.49973319999999999</v>
      </c>
      <c r="AB967" s="16">
        <v>0.38</v>
      </c>
      <c r="AC967" s="16">
        <v>22.18</v>
      </c>
      <c r="AD967" s="16">
        <v>29.57</v>
      </c>
      <c r="AE967" s="16">
        <v>3.2643</v>
      </c>
      <c r="AF967" s="16">
        <v>0</v>
      </c>
      <c r="AG967" s="16">
        <v>52728.3</v>
      </c>
      <c r="AH967" s="16">
        <v>8.4750000000000006E-2</v>
      </c>
      <c r="AI967" s="16">
        <v>72.051699999999997</v>
      </c>
      <c r="AJ967" s="16">
        <v>87.728300000000004</v>
      </c>
      <c r="AK967" s="16">
        <v>-3.2800000000000003E-2</v>
      </c>
      <c r="AL967" s="16">
        <v>-0.22209999999999999</v>
      </c>
      <c r="AM967" s="16">
        <v>-0.44069999999999998</v>
      </c>
      <c r="AN967" s="16">
        <v>-0.49590000000000001</v>
      </c>
      <c r="AO967" s="16">
        <v>-0.31990000000000002</v>
      </c>
      <c r="AP967" s="16">
        <v>-0.56710000000000005</v>
      </c>
      <c r="AR967" s="16">
        <f t="shared" si="61"/>
        <v>1</v>
      </c>
      <c r="AS967" s="5">
        <f t="shared" si="60"/>
        <v>9.8979999999999624E-3</v>
      </c>
    </row>
    <row r="968" spans="1:45" x14ac:dyDescent="0.25">
      <c r="A968" s="16" t="s">
        <v>409</v>
      </c>
      <c r="B968" s="16" t="s">
        <v>42</v>
      </c>
      <c r="C968" s="16" t="s">
        <v>254</v>
      </c>
      <c r="D968" s="16">
        <v>1989</v>
      </c>
      <c r="E968" s="16" t="s">
        <v>1643</v>
      </c>
      <c r="F968" s="16" t="s">
        <v>593</v>
      </c>
      <c r="G968" s="10">
        <v>2784.58</v>
      </c>
      <c r="H968" s="73">
        <v>7.9318530000000003</v>
      </c>
      <c r="I968" s="16" t="s">
        <v>6700</v>
      </c>
      <c r="J968" s="71">
        <v>-1.4E-2</v>
      </c>
      <c r="K968" s="71">
        <v>0.97899999999999998</v>
      </c>
      <c r="L968" s="16">
        <v>-1.3225370000000001</v>
      </c>
      <c r="M968" s="16">
        <v>-0.59317739999999997</v>
      </c>
      <c r="N968" s="16">
        <v>-0.88750640000000003</v>
      </c>
      <c r="O968" s="16">
        <v>-0.85924509999999998</v>
      </c>
      <c r="P968" s="16">
        <v>-0.36806909999999998</v>
      </c>
      <c r="Q968" s="16">
        <v>-0.23802419999999999</v>
      </c>
      <c r="R968" s="16">
        <v>0.15970000000000001</v>
      </c>
      <c r="S968" s="16">
        <v>1.9499999999999999E-3</v>
      </c>
      <c r="T968" s="16">
        <v>1E-4</v>
      </c>
      <c r="U968" s="16">
        <v>1.605</v>
      </c>
      <c r="V968" s="16">
        <v>4.8419999999999996</v>
      </c>
      <c r="W968" s="16">
        <v>2.15</v>
      </c>
      <c r="X968" s="16">
        <v>422.40499999999997</v>
      </c>
      <c r="Y968" s="16">
        <v>27.275200000000002</v>
      </c>
      <c r="Z968" s="16">
        <v>0.1124</v>
      </c>
      <c r="AA968" s="16">
        <v>0.47914909999999999</v>
      </c>
      <c r="AB968" s="16">
        <v>0.38</v>
      </c>
      <c r="AC968" s="16">
        <v>22.18</v>
      </c>
      <c r="AD968" s="16">
        <v>30.1</v>
      </c>
      <c r="AE968" s="16">
        <v>4.0006000000000004</v>
      </c>
      <c r="AF968" s="16">
        <v>0.91379999999999995</v>
      </c>
      <c r="AG968" s="16">
        <v>46216.5</v>
      </c>
      <c r="AH968" s="16">
        <v>8.6650000000000005E-2</v>
      </c>
      <c r="AI968" s="16">
        <v>72.504900000000006</v>
      </c>
      <c r="AJ968" s="16">
        <v>87.639399999999995</v>
      </c>
      <c r="AK968" s="16">
        <v>-2.6800000000000001E-2</v>
      </c>
      <c r="AL968" s="16">
        <v>-0.24510000000000001</v>
      </c>
      <c r="AM968" s="16">
        <v>-0.44440000000000002</v>
      </c>
      <c r="AN968" s="16">
        <v>-0.47249999999999998</v>
      </c>
      <c r="AO968" s="16">
        <v>-0.31259999999999999</v>
      </c>
      <c r="AP968" s="16">
        <v>-0.56940000000000002</v>
      </c>
      <c r="AR968" s="16">
        <f t="shared" si="61"/>
        <v>1</v>
      </c>
      <c r="AS968" s="5">
        <f t="shared" si="60"/>
        <v>4.0073999999999943E-2</v>
      </c>
    </row>
    <row r="969" spans="1:45" x14ac:dyDescent="0.25">
      <c r="A969" s="16" t="s">
        <v>409</v>
      </c>
      <c r="B969" s="16" t="s">
        <v>42</v>
      </c>
      <c r="C969" s="16" t="s">
        <v>254</v>
      </c>
      <c r="D969" s="16">
        <v>1990</v>
      </c>
      <c r="E969" s="16" t="s">
        <v>1644</v>
      </c>
      <c r="F969" s="16" t="s">
        <v>593</v>
      </c>
      <c r="G969" s="10">
        <v>2581.13</v>
      </c>
      <c r="H969" s="73">
        <v>7.8559840000000003</v>
      </c>
      <c r="I969" s="16" t="s">
        <v>6700</v>
      </c>
      <c r="J969" s="71">
        <v>-8.8999999999999996E-2</v>
      </c>
      <c r="K969" s="71">
        <v>0.89500000000000002</v>
      </c>
      <c r="L969" s="16">
        <v>-1.309124</v>
      </c>
      <c r="M969" s="16">
        <v>-0.57993680000000003</v>
      </c>
      <c r="N969" s="16">
        <v>-0.87639809999999996</v>
      </c>
      <c r="O969" s="16">
        <v>-0.85567230000000005</v>
      </c>
      <c r="P969" s="16">
        <v>-0.3666548</v>
      </c>
      <c r="Q969" s="16">
        <v>-0.23701150000000001</v>
      </c>
      <c r="R969" s="16">
        <v>0.17530000000000001</v>
      </c>
      <c r="S969" s="16">
        <v>3.2000000000000002E-3</v>
      </c>
      <c r="T969" s="16">
        <v>1E-4</v>
      </c>
      <c r="U969" s="16">
        <v>1.6017999999999999</v>
      </c>
      <c r="V969" s="16">
        <v>4.97</v>
      </c>
      <c r="W969" s="16">
        <v>2.2599999999999998</v>
      </c>
      <c r="X969" s="16">
        <v>422.72800000000001</v>
      </c>
      <c r="Y969" s="16">
        <v>28.554099999999998</v>
      </c>
      <c r="Z969" s="16">
        <v>9.5899999999999999E-2</v>
      </c>
      <c r="AA969" s="16">
        <v>0.45895350000000001</v>
      </c>
      <c r="AB969" s="16">
        <v>0.38</v>
      </c>
      <c r="AC969" s="16">
        <v>22.18</v>
      </c>
      <c r="AD969" s="16">
        <v>30.62</v>
      </c>
      <c r="AE969" s="16">
        <v>4.7093999999999996</v>
      </c>
      <c r="AF969" s="16">
        <v>4.3700000000000003E-2</v>
      </c>
      <c r="AG969" s="16">
        <v>51478</v>
      </c>
      <c r="AH969" s="16">
        <v>6.9099999999999995E-2</v>
      </c>
      <c r="AI969" s="16">
        <v>73</v>
      </c>
      <c r="AJ969" s="16">
        <v>87.3</v>
      </c>
      <c r="AK969" s="16">
        <v>-2.0899999999999998E-2</v>
      </c>
      <c r="AL969" s="16">
        <v>-0.26819999999999999</v>
      </c>
      <c r="AM969" s="16">
        <v>-0.4481</v>
      </c>
      <c r="AN969" s="16">
        <v>-0.44900000000000001</v>
      </c>
      <c r="AO969" s="16">
        <v>-0.30520000000000003</v>
      </c>
      <c r="AP969" s="16">
        <v>-0.57169999999999999</v>
      </c>
      <c r="AR969" s="16">
        <f t="shared" si="61"/>
        <v>1</v>
      </c>
      <c r="AS969" s="5">
        <f t="shared" si="60"/>
        <v>1.3413000000000119E-2</v>
      </c>
    </row>
    <row r="970" spans="1:45" x14ac:dyDescent="0.25">
      <c r="A970" s="16" t="s">
        <v>409</v>
      </c>
      <c r="B970" s="16" t="s">
        <v>42</v>
      </c>
      <c r="C970" s="16" t="s">
        <v>254</v>
      </c>
      <c r="D970" s="16">
        <v>1991</v>
      </c>
      <c r="E970" s="16" t="s">
        <v>1633</v>
      </c>
      <c r="F970" s="16" t="s">
        <v>593</v>
      </c>
      <c r="G970" s="10">
        <v>2555.0100000000002</v>
      </c>
      <c r="H970" s="73">
        <v>7.8458100000000002</v>
      </c>
      <c r="I970" s="16" t="s">
        <v>6700</v>
      </c>
      <c r="J970" s="71">
        <v>-2.5000000000000001E-2</v>
      </c>
      <c r="K970" s="71">
        <v>0.873</v>
      </c>
      <c r="L970" s="16">
        <v>-1.284084</v>
      </c>
      <c r="M970" s="16">
        <v>-0.58462159999999996</v>
      </c>
      <c r="N970" s="16">
        <v>-0.86208430000000003</v>
      </c>
      <c r="O970" s="16">
        <v>-0.82622189999999995</v>
      </c>
      <c r="P970" s="16">
        <v>-0.352404</v>
      </c>
      <c r="Q970" s="16">
        <v>-0.23601549999999999</v>
      </c>
      <c r="R970" s="16">
        <v>0.18060000000000001</v>
      </c>
      <c r="S970" s="16">
        <v>9.5E-4</v>
      </c>
      <c r="T970" s="16">
        <v>2.0000000000000001E-4</v>
      </c>
      <c r="U970" s="16">
        <v>1.5986</v>
      </c>
      <c r="V970" s="16">
        <v>5.1459999999999999</v>
      </c>
      <c r="W970" s="16">
        <v>2.3719999999999999</v>
      </c>
      <c r="X970" s="16">
        <v>423.37400000000002</v>
      </c>
      <c r="Y970" s="16">
        <v>29.833100000000002</v>
      </c>
      <c r="Z970" s="16">
        <v>9.0700000000000003E-2</v>
      </c>
      <c r="AA970" s="16">
        <v>0.4247764</v>
      </c>
      <c r="AB970" s="16">
        <v>0.38</v>
      </c>
      <c r="AC970" s="16">
        <v>22.18</v>
      </c>
      <c r="AD970" s="16">
        <v>31.5</v>
      </c>
      <c r="AE970" s="16">
        <v>5.5536000000000003</v>
      </c>
      <c r="AF970" s="16">
        <v>7.5800000000000006E-2</v>
      </c>
      <c r="AG970" s="16">
        <v>53169.5</v>
      </c>
      <c r="AH970" s="16">
        <v>7.0800000000000002E-2</v>
      </c>
      <c r="AI970" s="16">
        <v>73.400000000000006</v>
      </c>
      <c r="AJ970" s="16">
        <v>87.2</v>
      </c>
      <c r="AK970" s="16">
        <v>-1.4999999999999999E-2</v>
      </c>
      <c r="AL970" s="16">
        <v>-0.29120000000000001</v>
      </c>
      <c r="AM970" s="16">
        <v>-0.45179999999999998</v>
      </c>
      <c r="AN970" s="16">
        <v>-0.42559999999999998</v>
      </c>
      <c r="AO970" s="16">
        <v>-0.2979</v>
      </c>
      <c r="AP970" s="16">
        <v>-0.57399999999999995</v>
      </c>
      <c r="AR970" s="16">
        <f t="shared" si="61"/>
        <v>1</v>
      </c>
      <c r="AS970" s="5">
        <f t="shared" si="60"/>
        <v>2.5039999999999951E-2</v>
      </c>
    </row>
    <row r="971" spans="1:45" x14ac:dyDescent="0.25">
      <c r="A971" s="16" t="s">
        <v>409</v>
      </c>
      <c r="B971" s="16" t="s">
        <v>42</v>
      </c>
      <c r="C971" s="16" t="s">
        <v>254</v>
      </c>
      <c r="D971" s="16">
        <v>1992</v>
      </c>
      <c r="E971" s="16" t="s">
        <v>1621</v>
      </c>
      <c r="F971" s="16" t="s">
        <v>593</v>
      </c>
      <c r="G971" s="10">
        <v>2769.58</v>
      </c>
      <c r="H971" s="73">
        <v>7.9264520000000003</v>
      </c>
      <c r="I971" s="16" t="s">
        <v>6700</v>
      </c>
      <c r="J971" s="71">
        <v>7.1999999999999995E-2</v>
      </c>
      <c r="K971" s="71">
        <v>0.93799999999999994</v>
      </c>
      <c r="L971" s="16">
        <v>-1.231198</v>
      </c>
      <c r="M971" s="16">
        <v>-0.58155349999999995</v>
      </c>
      <c r="N971" s="16">
        <v>-0.84693790000000002</v>
      </c>
      <c r="O971" s="16">
        <v>-0.75421850000000001</v>
      </c>
      <c r="P971" s="16">
        <v>-0.32868560000000002</v>
      </c>
      <c r="Q971" s="16">
        <v>-0.23500309999999999</v>
      </c>
      <c r="R971" s="16">
        <v>0.18099999999999999</v>
      </c>
      <c r="S971" s="16">
        <v>1.9499999999999999E-3</v>
      </c>
      <c r="T971" s="16">
        <v>1E-4</v>
      </c>
      <c r="U971" s="16">
        <v>1.5953999999999999</v>
      </c>
      <c r="V971" s="16">
        <v>5.3220000000000001</v>
      </c>
      <c r="W971" s="16">
        <v>2.484</v>
      </c>
      <c r="X971" s="16">
        <v>424.15</v>
      </c>
      <c r="Y971" s="16">
        <v>31.112100000000002</v>
      </c>
      <c r="Z971" s="16">
        <v>0.1159</v>
      </c>
      <c r="AA971" s="16">
        <v>0.43254399999999998</v>
      </c>
      <c r="AB971" s="16">
        <v>0.38</v>
      </c>
      <c r="AC971" s="16">
        <v>22.18</v>
      </c>
      <c r="AD971" s="16">
        <v>31.3</v>
      </c>
      <c r="AE971" s="16">
        <v>6.3587999999999996</v>
      </c>
      <c r="AF971" s="16">
        <v>9.5399999999999999E-2</v>
      </c>
      <c r="AG971" s="16">
        <v>74726.7</v>
      </c>
      <c r="AH971" s="16">
        <v>7.22E-2</v>
      </c>
      <c r="AI971" s="16">
        <v>73.8</v>
      </c>
      <c r="AJ971" s="16">
        <v>87.1</v>
      </c>
      <c r="AK971" s="16">
        <v>-8.9999999999999993E-3</v>
      </c>
      <c r="AL971" s="16">
        <v>-0.31430000000000002</v>
      </c>
      <c r="AM971" s="16">
        <v>-0.4556</v>
      </c>
      <c r="AN971" s="16">
        <v>-0.40210000000000001</v>
      </c>
      <c r="AO971" s="16">
        <v>-0.29049999999999998</v>
      </c>
      <c r="AP971" s="16">
        <v>-0.57630000000000003</v>
      </c>
      <c r="AR971" s="16">
        <f t="shared" si="61"/>
        <v>1</v>
      </c>
      <c r="AS971" s="5">
        <f t="shared" si="60"/>
        <v>5.2885999999999989E-2</v>
      </c>
    </row>
    <row r="972" spans="1:45" x14ac:dyDescent="0.25">
      <c r="A972" s="16" t="s">
        <v>409</v>
      </c>
      <c r="B972" s="16" t="s">
        <v>42</v>
      </c>
      <c r="C972" s="16" t="s">
        <v>254</v>
      </c>
      <c r="D972" s="16">
        <v>1993</v>
      </c>
      <c r="E972" s="16" t="s">
        <v>1634</v>
      </c>
      <c r="F972" s="16" t="s">
        <v>593</v>
      </c>
      <c r="G972" s="10">
        <v>2913.86</v>
      </c>
      <c r="H972" s="73">
        <v>7.9772340000000002</v>
      </c>
      <c r="I972" s="16" t="s">
        <v>6700</v>
      </c>
      <c r="J972" s="71">
        <v>1.6E-2</v>
      </c>
      <c r="K972" s="71">
        <v>0.95299999999999996</v>
      </c>
      <c r="L972" s="16">
        <v>-1.245574</v>
      </c>
      <c r="M972" s="16">
        <v>-0.57466240000000002</v>
      </c>
      <c r="N972" s="16">
        <v>-0.92468950000000005</v>
      </c>
      <c r="O972" s="16">
        <v>-0.72610189999999997</v>
      </c>
      <c r="P972" s="16">
        <v>-0.3206058</v>
      </c>
      <c r="Q972" s="16">
        <v>-0.23400960000000001</v>
      </c>
      <c r="R972" s="16">
        <v>0.18149999999999999</v>
      </c>
      <c r="S972" s="16">
        <v>3.7000000000000002E-3</v>
      </c>
      <c r="T972" s="16">
        <v>1E-4</v>
      </c>
      <c r="U972" s="16">
        <v>0.7802</v>
      </c>
      <c r="V972" s="16">
        <v>5.4980000000000002</v>
      </c>
      <c r="W972" s="16">
        <v>2.5960000000000001</v>
      </c>
      <c r="X972" s="16">
        <v>423.74799999999999</v>
      </c>
      <c r="Y972" s="16">
        <v>32.390999999999998</v>
      </c>
      <c r="Z972" s="16">
        <v>0.11550000000000001</v>
      </c>
      <c r="AA972" s="16">
        <v>0.42866019999999999</v>
      </c>
      <c r="AB972" s="16">
        <v>0.38</v>
      </c>
      <c r="AC972" s="16">
        <v>22.18</v>
      </c>
      <c r="AD972" s="16">
        <v>31.4</v>
      </c>
      <c r="AE972" s="16">
        <v>6.8933999999999997</v>
      </c>
      <c r="AF972" s="16">
        <v>0.1348</v>
      </c>
      <c r="AG972" s="16">
        <v>70328.100000000006</v>
      </c>
      <c r="AH972" s="16">
        <v>7.3499999999999996E-2</v>
      </c>
      <c r="AI972" s="16">
        <v>74.2</v>
      </c>
      <c r="AJ972" s="16">
        <v>87.1</v>
      </c>
      <c r="AK972" s="16">
        <v>-3.0999999999999999E-3</v>
      </c>
      <c r="AL972" s="16">
        <v>-0.33729999999999999</v>
      </c>
      <c r="AM972" s="16">
        <v>-0.45929999999999999</v>
      </c>
      <c r="AN972" s="16">
        <v>-0.37859999999999999</v>
      </c>
      <c r="AO972" s="16">
        <v>-0.28320000000000001</v>
      </c>
      <c r="AP972" s="16">
        <v>-0.57869999999999999</v>
      </c>
      <c r="AR972" s="16">
        <f t="shared" si="61"/>
        <v>1</v>
      </c>
      <c r="AS972" s="5">
        <f t="shared" si="60"/>
        <v>-1.4375999999999944E-2</v>
      </c>
    </row>
    <row r="973" spans="1:45" x14ac:dyDescent="0.25">
      <c r="A973" s="16" t="s">
        <v>409</v>
      </c>
      <c r="B973" s="16" t="s">
        <v>42</v>
      </c>
      <c r="C973" s="16" t="s">
        <v>254</v>
      </c>
      <c r="D973" s="16">
        <v>1994</v>
      </c>
      <c r="E973" s="16" t="s">
        <v>1632</v>
      </c>
      <c r="F973" s="16" t="s">
        <v>593</v>
      </c>
      <c r="G973" s="10">
        <v>2926.54</v>
      </c>
      <c r="H973" s="73">
        <v>7.9815750000000003</v>
      </c>
      <c r="I973" s="16" t="s">
        <v>6700</v>
      </c>
      <c r="J973" s="71">
        <v>-5.7000000000000002E-2</v>
      </c>
      <c r="K973" s="71">
        <v>0.9</v>
      </c>
      <c r="L973" s="16">
        <v>-1.2136279999999999</v>
      </c>
      <c r="M973" s="16">
        <v>-0.57312050000000003</v>
      </c>
      <c r="N973" s="16">
        <v>-0.89599580000000001</v>
      </c>
      <c r="O973" s="16">
        <v>-0.69429370000000001</v>
      </c>
      <c r="P973" s="16">
        <v>-0.3133957</v>
      </c>
      <c r="Q973" s="16">
        <v>-0.2329948</v>
      </c>
      <c r="R973" s="16">
        <v>0.18190000000000001</v>
      </c>
      <c r="S973" s="16">
        <v>4.0499999999999998E-3</v>
      </c>
      <c r="T973" s="16">
        <v>1E-4</v>
      </c>
      <c r="U973" s="16">
        <v>0.90280000000000005</v>
      </c>
      <c r="V973" s="16">
        <v>5.6740000000000004</v>
      </c>
      <c r="W973" s="16">
        <v>2.7080000000000002</v>
      </c>
      <c r="X973" s="16">
        <v>424.57400000000001</v>
      </c>
      <c r="Y973" s="16">
        <v>33.67</v>
      </c>
      <c r="Z973" s="16">
        <v>0.10929999999999999</v>
      </c>
      <c r="AA973" s="16">
        <v>0.38205499999999998</v>
      </c>
      <c r="AB973" s="16">
        <v>0.38</v>
      </c>
      <c r="AC973" s="16">
        <v>22.18</v>
      </c>
      <c r="AD973" s="16">
        <v>32.6</v>
      </c>
      <c r="AE973" s="16">
        <v>7.0899000000000001</v>
      </c>
      <c r="AF973" s="16">
        <v>0.26790000000000003</v>
      </c>
      <c r="AG973" s="16">
        <v>72913.2</v>
      </c>
      <c r="AH973" s="16">
        <v>7.4800000000000005E-2</v>
      </c>
      <c r="AI973" s="16">
        <v>74.7</v>
      </c>
      <c r="AJ973" s="16">
        <v>87</v>
      </c>
      <c r="AK973" s="16">
        <v>2.8999999999999998E-3</v>
      </c>
      <c r="AL973" s="16">
        <v>-0.3604</v>
      </c>
      <c r="AM973" s="16">
        <v>-0.46300000000000002</v>
      </c>
      <c r="AN973" s="16">
        <v>-0.35520000000000002</v>
      </c>
      <c r="AO973" s="16">
        <v>-0.27579999999999999</v>
      </c>
      <c r="AP973" s="16">
        <v>-0.58099999999999996</v>
      </c>
      <c r="AR973" s="16">
        <f t="shared" si="61"/>
        <v>1</v>
      </c>
      <c r="AS973" s="5">
        <f t="shared" si="60"/>
        <v>3.194600000000003E-2</v>
      </c>
    </row>
    <row r="974" spans="1:45" x14ac:dyDescent="0.25">
      <c r="A974" s="16" t="s">
        <v>409</v>
      </c>
      <c r="B974" s="16" t="s">
        <v>42</v>
      </c>
      <c r="C974" s="16" t="s">
        <v>254</v>
      </c>
      <c r="D974" s="16">
        <v>1995</v>
      </c>
      <c r="E974" s="16" t="s">
        <v>1648</v>
      </c>
      <c r="F974" s="16" t="s">
        <v>593</v>
      </c>
      <c r="G974" s="10">
        <v>3032.79</v>
      </c>
      <c r="H974" s="73">
        <v>8.017239</v>
      </c>
      <c r="I974" s="16" t="s">
        <v>6700</v>
      </c>
      <c r="J974" s="71">
        <v>0</v>
      </c>
      <c r="K974" s="71">
        <v>0.90100000000000002</v>
      </c>
      <c r="L974" s="16">
        <v>-1.1729689999999999</v>
      </c>
      <c r="M974" s="16">
        <v>-0.57592770000000004</v>
      </c>
      <c r="N974" s="16">
        <v>-0.8626897</v>
      </c>
      <c r="O974" s="16">
        <v>-0.64339809999999997</v>
      </c>
      <c r="P974" s="16">
        <v>-0.30681350000000002</v>
      </c>
      <c r="Q974" s="16">
        <v>-0.2319832</v>
      </c>
      <c r="R974" s="16">
        <v>0.18229999999999999</v>
      </c>
      <c r="S974" s="16">
        <v>3.2499999999999999E-3</v>
      </c>
      <c r="T974" s="16">
        <v>1E-4</v>
      </c>
      <c r="U974" s="16">
        <v>1.0485</v>
      </c>
      <c r="V974" s="16">
        <v>5.85</v>
      </c>
      <c r="W974" s="16">
        <v>2.82</v>
      </c>
      <c r="X974" s="16">
        <v>425.74200000000002</v>
      </c>
      <c r="Y974" s="16">
        <v>34.948900000000002</v>
      </c>
      <c r="Z974" s="16">
        <v>0.1119</v>
      </c>
      <c r="AA974" s="16">
        <v>0.32768219999999998</v>
      </c>
      <c r="AB974" s="16">
        <v>0.38</v>
      </c>
      <c r="AC974" s="16">
        <v>22.18</v>
      </c>
      <c r="AD974" s="16">
        <v>34</v>
      </c>
      <c r="AE974" s="16">
        <v>7.3028000000000004</v>
      </c>
      <c r="AF974" s="16">
        <v>0.70169999999999999</v>
      </c>
      <c r="AG974" s="16">
        <v>69395.7</v>
      </c>
      <c r="AH974" s="16">
        <v>7.6799999999999993E-2</v>
      </c>
      <c r="AI974" s="16">
        <v>75.2</v>
      </c>
      <c r="AJ974" s="16">
        <v>87</v>
      </c>
      <c r="AK974" s="16">
        <v>8.8000000000000005E-3</v>
      </c>
      <c r="AL974" s="16">
        <v>-0.38340000000000002</v>
      </c>
      <c r="AM974" s="16">
        <v>-0.4667</v>
      </c>
      <c r="AN974" s="16">
        <v>-0.33169999999999999</v>
      </c>
      <c r="AO974" s="16">
        <v>-0.26850000000000002</v>
      </c>
      <c r="AP974" s="16">
        <v>-0.58330000000000004</v>
      </c>
      <c r="AR974" s="16">
        <f t="shared" si="61"/>
        <v>1</v>
      </c>
      <c r="AS974" s="5">
        <f t="shared" si="60"/>
        <v>4.0659000000000001E-2</v>
      </c>
    </row>
    <row r="975" spans="1:45" x14ac:dyDescent="0.25">
      <c r="A975" s="16" t="s">
        <v>409</v>
      </c>
      <c r="B975" s="16" t="s">
        <v>42</v>
      </c>
      <c r="C975" s="16" t="s">
        <v>254</v>
      </c>
      <c r="D975" s="16">
        <v>1996</v>
      </c>
      <c r="E975" s="16" t="s">
        <v>1637</v>
      </c>
      <c r="F975" s="16" t="s">
        <v>593</v>
      </c>
      <c r="G975" s="10">
        <v>3193.76</v>
      </c>
      <c r="H975" s="73">
        <v>8.0689539999999997</v>
      </c>
      <c r="I975" s="16" t="s">
        <v>6700</v>
      </c>
      <c r="J975" s="71">
        <v>3.5000000000000003E-2</v>
      </c>
      <c r="K975" s="71">
        <v>0.93300000000000005</v>
      </c>
      <c r="L975" s="16">
        <v>-1.068014</v>
      </c>
      <c r="M975" s="16">
        <v>-0.50749299999999997</v>
      </c>
      <c r="N975" s="16">
        <v>-0.84003660000000002</v>
      </c>
      <c r="O975" s="16">
        <v>-0.62129990000000002</v>
      </c>
      <c r="P975" s="16">
        <v>-0.2920933</v>
      </c>
      <c r="Q975" s="16">
        <v>-0.1195609</v>
      </c>
      <c r="R975" s="16">
        <v>0.29799999999999999</v>
      </c>
      <c r="S975" s="16">
        <v>4.6499999999999996E-3</v>
      </c>
      <c r="T975" s="16">
        <v>1E-4</v>
      </c>
      <c r="U975" s="16">
        <v>1.2346999999999999</v>
      </c>
      <c r="V975" s="16">
        <v>6.01</v>
      </c>
      <c r="W975" s="16">
        <v>2.8740000000000001</v>
      </c>
      <c r="X975" s="16">
        <v>425.17399999999998</v>
      </c>
      <c r="Y975" s="16">
        <v>36.227899999999998</v>
      </c>
      <c r="Z975" s="16">
        <v>0.121</v>
      </c>
      <c r="AA975" s="16">
        <v>0.39370630000000001</v>
      </c>
      <c r="AB975" s="16">
        <v>0.38</v>
      </c>
      <c r="AC975" s="16">
        <v>22.18</v>
      </c>
      <c r="AD975" s="16">
        <v>32.299999999999997</v>
      </c>
      <c r="AE975" s="16">
        <v>7.6189999999999998</v>
      </c>
      <c r="AF975" s="16">
        <v>1.0167999999999999</v>
      </c>
      <c r="AG975" s="16">
        <v>82387.7</v>
      </c>
      <c r="AH975" s="16">
        <v>7.7499999999999999E-2</v>
      </c>
      <c r="AI975" s="16">
        <v>75.599999999999994</v>
      </c>
      <c r="AJ975" s="16">
        <v>87</v>
      </c>
      <c r="AK975" s="16">
        <v>-4.0300000000000002E-2</v>
      </c>
      <c r="AL975" s="16">
        <v>-9.7699999999999995E-2</v>
      </c>
      <c r="AM975" s="16">
        <v>-0.36609999999999998</v>
      </c>
      <c r="AN975" s="16">
        <v>-0.13950000000000001</v>
      </c>
      <c r="AO975" s="16">
        <v>-0.2218</v>
      </c>
      <c r="AP975" s="16">
        <v>-0.49519999999999997</v>
      </c>
      <c r="AR975" s="16">
        <f t="shared" si="61"/>
        <v>1</v>
      </c>
      <c r="AS975" s="5">
        <f t="shared" si="60"/>
        <v>0.10495499999999991</v>
      </c>
    </row>
    <row r="976" spans="1:45" x14ac:dyDescent="0.25">
      <c r="A976" s="16" t="s">
        <v>409</v>
      </c>
      <c r="B976" s="16" t="s">
        <v>42</v>
      </c>
      <c r="C976" s="16" t="s">
        <v>254</v>
      </c>
      <c r="D976" s="16">
        <v>1997</v>
      </c>
      <c r="E976" s="16" t="s">
        <v>1636</v>
      </c>
      <c r="F976" s="16" t="s">
        <v>593</v>
      </c>
      <c r="G976" s="10">
        <v>3392.62</v>
      </c>
      <c r="H976" s="73">
        <v>8.1293579999999999</v>
      </c>
      <c r="I976" s="16" t="s">
        <v>6700</v>
      </c>
      <c r="J976" s="71">
        <v>8.9999999999999993E-3</v>
      </c>
      <c r="K976" s="71">
        <v>0.94099999999999995</v>
      </c>
      <c r="L976" s="16">
        <v>-1.0723240000000001</v>
      </c>
      <c r="M976" s="16">
        <v>-0.52207769999999998</v>
      </c>
      <c r="N976" s="16">
        <v>-0.79393170000000002</v>
      </c>
      <c r="O976" s="16">
        <v>-0.6005104</v>
      </c>
      <c r="P976" s="16">
        <v>-0.26733380000000001</v>
      </c>
      <c r="Q976" s="16">
        <v>-0.2120851</v>
      </c>
      <c r="R976" s="16">
        <v>0.2737</v>
      </c>
      <c r="S976" s="16">
        <v>4.3E-3</v>
      </c>
      <c r="T976" s="16">
        <v>1E-4</v>
      </c>
      <c r="U976" s="16">
        <v>1.5793999999999999</v>
      </c>
      <c r="V976" s="16">
        <v>6.17</v>
      </c>
      <c r="W976" s="16">
        <v>2.9279999999999999</v>
      </c>
      <c r="X976" s="16">
        <v>425.67</v>
      </c>
      <c r="Y976" s="16">
        <v>37.506799999999998</v>
      </c>
      <c r="Z976" s="16">
        <v>0.1188</v>
      </c>
      <c r="AA976" s="16">
        <v>0.40147389999999999</v>
      </c>
      <c r="AB976" s="16">
        <v>0.38</v>
      </c>
      <c r="AC976" s="16">
        <v>22.18</v>
      </c>
      <c r="AD976" s="16">
        <v>32.1</v>
      </c>
      <c r="AE976" s="16">
        <v>8.5312999999999999</v>
      </c>
      <c r="AF976" s="16">
        <v>1.7149000000000001</v>
      </c>
      <c r="AG976" s="16">
        <v>88638.7</v>
      </c>
      <c r="AH976" s="16">
        <v>8.7400000000000005E-2</v>
      </c>
      <c r="AI976" s="16">
        <v>76.099999999999994</v>
      </c>
      <c r="AJ976" s="16">
        <v>87</v>
      </c>
      <c r="AK976" s="16">
        <v>-4.4299999999999999E-2</v>
      </c>
      <c r="AL976" s="16">
        <v>-0.40629999999999999</v>
      </c>
      <c r="AM976" s="16">
        <v>-0.4708</v>
      </c>
      <c r="AN976" s="16">
        <v>-0.30940000000000001</v>
      </c>
      <c r="AO976" s="16">
        <v>-0.19409999999999999</v>
      </c>
      <c r="AP976" s="16">
        <v>-0.48909999999999998</v>
      </c>
      <c r="AR976" s="16">
        <f t="shared" si="61"/>
        <v>1</v>
      </c>
      <c r="AS976" s="5">
        <f t="shared" si="60"/>
        <v>-4.310000000000036E-3</v>
      </c>
    </row>
    <row r="977" spans="1:45" x14ac:dyDescent="0.25">
      <c r="A977" s="16" t="s">
        <v>409</v>
      </c>
      <c r="B977" s="16" t="s">
        <v>42</v>
      </c>
      <c r="C977" s="16" t="s">
        <v>254</v>
      </c>
      <c r="D977" s="16">
        <v>1998</v>
      </c>
      <c r="E977" s="16" t="s">
        <v>1645</v>
      </c>
      <c r="F977" s="16" t="s">
        <v>593</v>
      </c>
      <c r="G977" s="10">
        <v>3572.31</v>
      </c>
      <c r="H977" s="73">
        <v>8.1809670000000008</v>
      </c>
      <c r="I977" s="16" t="s">
        <v>6700</v>
      </c>
      <c r="J977" s="71">
        <v>-3.4000000000000002E-2</v>
      </c>
      <c r="K977" s="71">
        <v>0.91</v>
      </c>
      <c r="L977" s="16">
        <v>-1.0971120000000001</v>
      </c>
      <c r="M977" s="16">
        <v>-0.5720037</v>
      </c>
      <c r="N977" s="16">
        <v>-0.78734479999999996</v>
      </c>
      <c r="O977" s="16">
        <v>-0.54181120000000005</v>
      </c>
      <c r="P977" s="16">
        <v>-0.2536679</v>
      </c>
      <c r="Q977" s="16">
        <v>-0.30462420000000001</v>
      </c>
      <c r="R977" s="16">
        <v>0.18360000000000001</v>
      </c>
      <c r="S977" s="16">
        <v>4.1000000000000003E-3</v>
      </c>
      <c r="T977" s="16">
        <v>1E-4</v>
      </c>
      <c r="U977" s="16">
        <v>1.5762</v>
      </c>
      <c r="V977" s="16">
        <v>6.33</v>
      </c>
      <c r="W977" s="16">
        <v>2.9820000000000002</v>
      </c>
      <c r="X977" s="16">
        <v>425.70600000000002</v>
      </c>
      <c r="Y977" s="16">
        <v>38.785800000000002</v>
      </c>
      <c r="Z977" s="16">
        <v>0.1178</v>
      </c>
      <c r="AA977" s="16">
        <v>0.30437969999999998</v>
      </c>
      <c r="AB977" s="16">
        <v>0.38</v>
      </c>
      <c r="AC977" s="16">
        <v>22.18</v>
      </c>
      <c r="AD977" s="16">
        <v>34.6</v>
      </c>
      <c r="AE977" s="16">
        <v>9.2007999999999992</v>
      </c>
      <c r="AF977" s="16">
        <v>2.4948999999999999</v>
      </c>
      <c r="AG977" s="16">
        <v>92727.2</v>
      </c>
      <c r="AH977" s="16">
        <v>8.0799999999999997E-2</v>
      </c>
      <c r="AI977" s="16">
        <v>76.599999999999994</v>
      </c>
      <c r="AJ977" s="16">
        <v>87</v>
      </c>
      <c r="AK977" s="16">
        <v>-4.82E-2</v>
      </c>
      <c r="AL977" s="16">
        <v>-0.71499999999999997</v>
      </c>
      <c r="AM977" s="16">
        <v>-0.57550000000000001</v>
      </c>
      <c r="AN977" s="16">
        <v>-0.47939999999999999</v>
      </c>
      <c r="AO977" s="16">
        <v>-0.1663</v>
      </c>
      <c r="AP977" s="16">
        <v>-0.48309999999999997</v>
      </c>
      <c r="AR977" s="16">
        <f t="shared" si="61"/>
        <v>1</v>
      </c>
      <c r="AS977" s="5">
        <f t="shared" si="60"/>
        <v>-2.4788000000000032E-2</v>
      </c>
    </row>
    <row r="978" spans="1:45" x14ac:dyDescent="0.25">
      <c r="A978" s="16" t="s">
        <v>409</v>
      </c>
      <c r="B978" s="16" t="s">
        <v>42</v>
      </c>
      <c r="C978" s="16" t="s">
        <v>254</v>
      </c>
      <c r="D978" s="16">
        <v>1999</v>
      </c>
      <c r="E978" s="16" t="s">
        <v>1622</v>
      </c>
      <c r="F978" s="16" t="s">
        <v>593</v>
      </c>
      <c r="G978" s="10">
        <v>3752.17</v>
      </c>
      <c r="H978" s="73">
        <v>8.2300889999999995</v>
      </c>
      <c r="I978" s="16" t="s">
        <v>6700</v>
      </c>
      <c r="J978" s="71">
        <v>0.01</v>
      </c>
      <c r="K978" s="71">
        <v>0.91800000000000004</v>
      </c>
      <c r="L978" s="16">
        <v>-1.0425469999999999</v>
      </c>
      <c r="M978" s="16">
        <v>-0.5634652</v>
      </c>
      <c r="N978" s="16">
        <v>-0.77558870000000002</v>
      </c>
      <c r="O978" s="16">
        <v>-0.52062059999999999</v>
      </c>
      <c r="P978" s="16">
        <v>-0.24198459999999999</v>
      </c>
      <c r="Q978" s="16">
        <v>-0.2337275</v>
      </c>
      <c r="R978" s="16">
        <v>0.184</v>
      </c>
      <c r="S978" s="16">
        <v>6.3E-3</v>
      </c>
      <c r="T978" s="16">
        <v>1E-4</v>
      </c>
      <c r="U978" s="16">
        <v>1.573</v>
      </c>
      <c r="V978" s="16">
        <v>6.49</v>
      </c>
      <c r="W978" s="16">
        <v>3.036</v>
      </c>
      <c r="X978" s="16">
        <v>426.55200000000002</v>
      </c>
      <c r="Y978" s="16">
        <v>40.064799999999998</v>
      </c>
      <c r="Z978" s="16">
        <v>0.1144</v>
      </c>
      <c r="AA978" s="16">
        <v>0.30437969999999998</v>
      </c>
      <c r="AB978" s="16">
        <v>0.38</v>
      </c>
      <c r="AC978" s="16">
        <v>22.18</v>
      </c>
      <c r="AD978" s="16">
        <v>34.6</v>
      </c>
      <c r="AE978" s="16">
        <v>9.6945999999999994</v>
      </c>
      <c r="AF978" s="16">
        <v>4.9770000000000003</v>
      </c>
      <c r="AG978" s="16">
        <v>91065.3</v>
      </c>
      <c r="AH978" s="16">
        <v>7.3800000000000004E-2</v>
      </c>
      <c r="AI978" s="16">
        <v>77</v>
      </c>
      <c r="AJ978" s="16">
        <v>86.9</v>
      </c>
      <c r="AK978" s="16">
        <v>3.5900000000000001E-2</v>
      </c>
      <c r="AL978" s="16">
        <v>-0.66900000000000004</v>
      </c>
      <c r="AM978" s="16">
        <v>-0.45519999999999999</v>
      </c>
      <c r="AN978" s="16">
        <v>-0.24660000000000001</v>
      </c>
      <c r="AO978" s="16">
        <v>-0.1525</v>
      </c>
      <c r="AP978" s="16">
        <v>-0.55059999999999998</v>
      </c>
      <c r="AR978" s="16">
        <f t="shared" si="61"/>
        <v>1</v>
      </c>
      <c r="AS978" s="5">
        <f t="shared" si="60"/>
        <v>5.4565000000000197E-2</v>
      </c>
    </row>
    <row r="979" spans="1:45" x14ac:dyDescent="0.25">
      <c r="A979" s="16" t="s">
        <v>409</v>
      </c>
      <c r="B979" s="16" t="s">
        <v>42</v>
      </c>
      <c r="C979" s="16" t="s">
        <v>254</v>
      </c>
      <c r="D979" s="16">
        <v>2000</v>
      </c>
      <c r="E979" s="16" t="s">
        <v>1631</v>
      </c>
      <c r="F979" s="16" t="s">
        <v>593</v>
      </c>
      <c r="G979" s="10">
        <v>3902.6</v>
      </c>
      <c r="H979" s="73">
        <v>8.2693989999999999</v>
      </c>
      <c r="I979" s="16">
        <v>8562622</v>
      </c>
      <c r="J979" s="71">
        <v>8.0000000000000002E-3</v>
      </c>
      <c r="K979" s="71">
        <v>0.92600000000000005</v>
      </c>
      <c r="L979" s="16">
        <v>-0.94630760000000003</v>
      </c>
      <c r="M979" s="16">
        <v>-0.59866569999999997</v>
      </c>
      <c r="N979" s="16">
        <v>-0.73191649999999997</v>
      </c>
      <c r="O979" s="16">
        <v>-0.41124729999999998</v>
      </c>
      <c r="P979" s="16">
        <v>-0.21829229999999999</v>
      </c>
      <c r="Q979" s="16">
        <v>-0.16288150000000001</v>
      </c>
      <c r="R979" s="16">
        <v>0.1143</v>
      </c>
      <c r="S979" s="16">
        <v>7.0499999999999998E-3</v>
      </c>
      <c r="T979" s="16">
        <v>1E-4</v>
      </c>
      <c r="U979" s="16">
        <v>1.9126000000000001</v>
      </c>
      <c r="V979" s="16">
        <v>6.65</v>
      </c>
      <c r="W979" s="16">
        <v>3.09</v>
      </c>
      <c r="X979" s="16">
        <v>426.75099999999998</v>
      </c>
      <c r="Y979" s="16">
        <v>41.343699999999998</v>
      </c>
      <c r="Z979" s="16">
        <v>0.1391</v>
      </c>
      <c r="AA979" s="16">
        <v>0.1995179</v>
      </c>
      <c r="AB979" s="16">
        <v>0.38</v>
      </c>
      <c r="AC979" s="16">
        <v>22.18</v>
      </c>
      <c r="AD979" s="16">
        <v>37.299999999999997</v>
      </c>
      <c r="AE979" s="16">
        <v>10.321099999999999</v>
      </c>
      <c r="AF979" s="16">
        <v>8.1425999999999998</v>
      </c>
      <c r="AG979" s="16">
        <v>99712.4</v>
      </c>
      <c r="AH979" s="16">
        <v>7.2099999999999997E-2</v>
      </c>
      <c r="AI979" s="16">
        <v>77.5</v>
      </c>
      <c r="AJ979" s="16">
        <v>86.8</v>
      </c>
      <c r="AK979" s="16">
        <v>0.12</v>
      </c>
      <c r="AL979" s="16">
        <v>-0.62309999999999999</v>
      </c>
      <c r="AM979" s="16">
        <v>-0.33489999999999998</v>
      </c>
      <c r="AN979" s="16">
        <v>-1.3899999999999999E-2</v>
      </c>
      <c r="AO979" s="16">
        <v>-0.13880000000000001</v>
      </c>
      <c r="AP979" s="16">
        <v>-0.61809999999999998</v>
      </c>
      <c r="AR979" s="16">
        <f t="shared" si="61"/>
        <v>1</v>
      </c>
      <c r="AS979" s="5">
        <f t="shared" si="60"/>
        <v>9.6239399999999864E-2</v>
      </c>
    </row>
    <row r="980" spans="1:45" x14ac:dyDescent="0.25">
      <c r="A980" s="16" t="s">
        <v>409</v>
      </c>
      <c r="B980" s="16" t="s">
        <v>42</v>
      </c>
      <c r="C980" s="16" t="s">
        <v>254</v>
      </c>
      <c r="D980" s="16">
        <v>2001</v>
      </c>
      <c r="E980" s="16" t="s">
        <v>1641</v>
      </c>
      <c r="F980" s="16" t="s">
        <v>593</v>
      </c>
      <c r="G980" s="10">
        <v>3911.76</v>
      </c>
      <c r="H980" s="73">
        <v>8.2717430000000007</v>
      </c>
      <c r="I980" s="16">
        <v>8697126</v>
      </c>
      <c r="J980" s="71">
        <v>3.0000000000000001E-3</v>
      </c>
      <c r="K980" s="71">
        <v>0.92900000000000005</v>
      </c>
      <c r="L980" s="16">
        <v>-0.88452710000000001</v>
      </c>
      <c r="M980" s="16">
        <v>-0.61529199999999995</v>
      </c>
      <c r="N980" s="16">
        <v>-0.69079990000000002</v>
      </c>
      <c r="O980" s="16">
        <v>-0.35277459999999999</v>
      </c>
      <c r="P980" s="16">
        <v>-0.18083979999999999</v>
      </c>
      <c r="Q980" s="16">
        <v>-0.14849209999999999</v>
      </c>
      <c r="R980" s="16">
        <v>0.1119</v>
      </c>
      <c r="S980" s="16">
        <v>3.0000000000000001E-3</v>
      </c>
      <c r="T980" s="16">
        <v>1E-4</v>
      </c>
      <c r="U980" s="16">
        <v>2.0236999999999998</v>
      </c>
      <c r="V980" s="16">
        <v>7.9020000000000001</v>
      </c>
      <c r="W980" s="16">
        <v>3.1080000000000001</v>
      </c>
      <c r="X980" s="16">
        <v>426.976</v>
      </c>
      <c r="Y980" s="16">
        <v>42.622700000000002</v>
      </c>
      <c r="Z980" s="16">
        <v>0.1507</v>
      </c>
      <c r="AA980" s="16">
        <v>0.1723315</v>
      </c>
      <c r="AB980" s="16">
        <v>0.38</v>
      </c>
      <c r="AC980" s="16">
        <v>22.18</v>
      </c>
      <c r="AD980" s="16">
        <v>38</v>
      </c>
      <c r="AE980" s="16">
        <v>10.854799999999999</v>
      </c>
      <c r="AF980" s="16">
        <v>14.4339</v>
      </c>
      <c r="AG980" s="16">
        <v>118522</v>
      </c>
      <c r="AH980" s="16">
        <v>7.0300000000000001E-2</v>
      </c>
      <c r="AI980" s="16">
        <v>77.900000000000006</v>
      </c>
      <c r="AJ980" s="16">
        <v>86.8</v>
      </c>
      <c r="AK980" s="16">
        <v>0.16009999999999999</v>
      </c>
      <c r="AL980" s="16">
        <v>-0.49</v>
      </c>
      <c r="AM980" s="16">
        <v>-0.37159999999999999</v>
      </c>
      <c r="AN980" s="16">
        <v>2.0500000000000001E-2</v>
      </c>
      <c r="AO980" s="16">
        <v>-0.182</v>
      </c>
      <c r="AP980" s="16">
        <v>-0.65329999999999999</v>
      </c>
      <c r="AR980" s="16">
        <f t="shared" si="61"/>
        <v>1</v>
      </c>
      <c r="AS980" s="5">
        <f t="shared" si="60"/>
        <v>6.1780500000000016E-2</v>
      </c>
    </row>
    <row r="981" spans="1:45" x14ac:dyDescent="0.25">
      <c r="A981" s="16" t="s">
        <v>409</v>
      </c>
      <c r="B981" s="16" t="s">
        <v>42</v>
      </c>
      <c r="C981" s="16" t="s">
        <v>254</v>
      </c>
      <c r="D981" s="16">
        <v>2002</v>
      </c>
      <c r="E981" s="16" t="s">
        <v>1646</v>
      </c>
      <c r="F981" s="16" t="s">
        <v>593</v>
      </c>
      <c r="G981" s="10">
        <v>4074.85</v>
      </c>
      <c r="H981" s="73">
        <v>8.3125909999999994</v>
      </c>
      <c r="I981" s="16">
        <v>8832285</v>
      </c>
      <c r="J981" s="71">
        <v>8.0000000000000002E-3</v>
      </c>
      <c r="K981" s="71">
        <v>0.93600000000000005</v>
      </c>
      <c r="L981" s="16">
        <v>-0.83794950000000001</v>
      </c>
      <c r="M981" s="16">
        <v>-0.6136218</v>
      </c>
      <c r="N981" s="16">
        <v>-0.66715349999999995</v>
      </c>
      <c r="O981" s="16">
        <v>-0.29775459999999998</v>
      </c>
      <c r="P981" s="16">
        <v>-0.17291790000000001</v>
      </c>
      <c r="Q981" s="16">
        <v>-0.13408500000000001</v>
      </c>
      <c r="R981" s="16">
        <v>0.11600000000000001</v>
      </c>
      <c r="S981" s="16">
        <v>2.8500000000000001E-3</v>
      </c>
      <c r="T981" s="16">
        <v>1E-4</v>
      </c>
      <c r="U981" s="16">
        <v>1.9710000000000001</v>
      </c>
      <c r="V981" s="16">
        <v>9.1539999999999999</v>
      </c>
      <c r="W981" s="16">
        <v>3.1259999999999999</v>
      </c>
      <c r="X981" s="16">
        <v>427.16199999999998</v>
      </c>
      <c r="Y981" s="16">
        <v>43.901600000000002</v>
      </c>
      <c r="Z981" s="16">
        <v>0.15479999999999999</v>
      </c>
      <c r="AA981" s="16">
        <v>0.114075</v>
      </c>
      <c r="AB981" s="16">
        <v>0.38</v>
      </c>
      <c r="AC981" s="16">
        <v>22.18</v>
      </c>
      <c r="AD981" s="16">
        <v>39.5</v>
      </c>
      <c r="AE981" s="16">
        <v>10.172700000000001</v>
      </c>
      <c r="AF981" s="16">
        <v>19.032599999999999</v>
      </c>
      <c r="AG981" s="16">
        <v>118452</v>
      </c>
      <c r="AH981" s="16">
        <v>7.1300000000000002E-2</v>
      </c>
      <c r="AI981" s="16">
        <v>78.400000000000006</v>
      </c>
      <c r="AJ981" s="16">
        <v>86.7</v>
      </c>
      <c r="AK981" s="16">
        <v>0.20030000000000001</v>
      </c>
      <c r="AL981" s="16">
        <v>-0.3569</v>
      </c>
      <c r="AM981" s="16">
        <v>-0.40820000000000001</v>
      </c>
      <c r="AN981" s="16">
        <v>5.4899999999999997E-2</v>
      </c>
      <c r="AO981" s="16">
        <v>-0.2253</v>
      </c>
      <c r="AP981" s="16">
        <v>-0.6885</v>
      </c>
      <c r="AR981" s="16">
        <f t="shared" si="61"/>
        <v>1</v>
      </c>
      <c r="AS981" s="5">
        <f t="shared" si="60"/>
        <v>4.6577599999999997E-2</v>
      </c>
    </row>
    <row r="982" spans="1:45" x14ac:dyDescent="0.25">
      <c r="A982" s="16" t="s">
        <v>409</v>
      </c>
      <c r="B982" s="16" t="s">
        <v>42</v>
      </c>
      <c r="C982" s="16" t="s">
        <v>254</v>
      </c>
      <c r="D982" s="16">
        <v>2003</v>
      </c>
      <c r="E982" s="16" t="s">
        <v>1627</v>
      </c>
      <c r="F982" s="16" t="s">
        <v>593</v>
      </c>
      <c r="G982" s="10">
        <v>4003.13</v>
      </c>
      <c r="H982" s="73">
        <v>8.2948310000000003</v>
      </c>
      <c r="I982" s="16">
        <v>8967760</v>
      </c>
      <c r="J982" s="71">
        <v>-1.0999999999999999E-2</v>
      </c>
      <c r="K982" s="71">
        <v>0.92600000000000005</v>
      </c>
      <c r="L982" s="16">
        <v>-0.89588279999999998</v>
      </c>
      <c r="M982" s="16">
        <v>-0.57412819999999998</v>
      </c>
      <c r="N982" s="16">
        <v>-0.64368099999999995</v>
      </c>
      <c r="O982" s="16">
        <v>-0.33700950000000002</v>
      </c>
      <c r="P982" s="16">
        <v>-0.1443219</v>
      </c>
      <c r="Q982" s="16">
        <v>-0.32211899999999999</v>
      </c>
      <c r="R982" s="16">
        <v>0.1804</v>
      </c>
      <c r="S982" s="16">
        <v>4.0000000000000001E-3</v>
      </c>
      <c r="T982" s="16">
        <v>1E-4</v>
      </c>
      <c r="U982" s="16">
        <v>1.8764000000000001</v>
      </c>
      <c r="V982" s="16">
        <v>10.406000000000001</v>
      </c>
      <c r="W982" s="16">
        <v>3.1440000000000001</v>
      </c>
      <c r="X982" s="16">
        <v>428.012</v>
      </c>
      <c r="Y982" s="16">
        <v>45.180599999999998</v>
      </c>
      <c r="Z982" s="16">
        <v>0.12330000000000001</v>
      </c>
      <c r="AA982" s="16">
        <v>0.13737759999999999</v>
      </c>
      <c r="AB982" s="16">
        <v>0.38</v>
      </c>
      <c r="AC982" s="16">
        <v>22.18</v>
      </c>
      <c r="AD982" s="16">
        <v>38.9</v>
      </c>
      <c r="AE982" s="16">
        <v>10.0185</v>
      </c>
      <c r="AF982" s="16">
        <v>23.0608</v>
      </c>
      <c r="AG982" s="16">
        <v>152112</v>
      </c>
      <c r="AH982" s="16">
        <v>6.8599999999999994E-2</v>
      </c>
      <c r="AI982" s="16">
        <v>78.900000000000006</v>
      </c>
      <c r="AJ982" s="16">
        <v>86.6</v>
      </c>
      <c r="AK982" s="16">
        <v>1.6299999999999999E-2</v>
      </c>
      <c r="AL982" s="16">
        <v>-0.62970000000000004</v>
      </c>
      <c r="AM982" s="16">
        <v>-0.53810000000000002</v>
      </c>
      <c r="AN982" s="16">
        <v>-0.44619999999999999</v>
      </c>
      <c r="AO982" s="16">
        <v>-0.33560000000000001</v>
      </c>
      <c r="AP982" s="16">
        <v>-0.62009999999999998</v>
      </c>
      <c r="AR982" s="16">
        <f t="shared" si="61"/>
        <v>1</v>
      </c>
      <c r="AS982" s="5">
        <f t="shared" si="60"/>
        <v>-5.7933299999999965E-2</v>
      </c>
    </row>
    <row r="983" spans="1:45" x14ac:dyDescent="0.25">
      <c r="A983" s="16" t="s">
        <v>409</v>
      </c>
      <c r="B983" s="16" t="s">
        <v>42</v>
      </c>
      <c r="C983" s="16" t="s">
        <v>254</v>
      </c>
      <c r="D983" s="16">
        <v>2004</v>
      </c>
      <c r="E983" s="16" t="s">
        <v>1638</v>
      </c>
      <c r="F983" s="16" t="s">
        <v>593</v>
      </c>
      <c r="G983" s="10">
        <v>3995.4</v>
      </c>
      <c r="H983" s="73">
        <v>8.2928979999999992</v>
      </c>
      <c r="I983" s="16">
        <v>9102998</v>
      </c>
      <c r="J983" s="71">
        <v>-2.8000000000000001E-2</v>
      </c>
      <c r="K983" s="71">
        <v>0.9</v>
      </c>
      <c r="L983" s="16">
        <v>-0.93188360000000003</v>
      </c>
      <c r="M983" s="16">
        <v>-0.58047380000000004</v>
      </c>
      <c r="N983" s="16">
        <v>-0.66179849999999996</v>
      </c>
      <c r="O983" s="16">
        <v>-0.40752149999999998</v>
      </c>
      <c r="P983" s="16">
        <v>-0.14387620000000001</v>
      </c>
      <c r="Q983" s="16">
        <v>-0.30522840000000001</v>
      </c>
      <c r="R983" s="16">
        <v>0.16600000000000001</v>
      </c>
      <c r="S983" s="16">
        <v>4.4000000000000003E-3</v>
      </c>
      <c r="T983" s="16">
        <v>1E-4</v>
      </c>
      <c r="U983" s="16">
        <v>1.5569</v>
      </c>
      <c r="V983" s="16">
        <v>11.657999999999999</v>
      </c>
      <c r="W983" s="16">
        <v>3.1619999999999999</v>
      </c>
      <c r="X983" s="16">
        <v>426.05</v>
      </c>
      <c r="Y983" s="16">
        <v>43.377299999999998</v>
      </c>
      <c r="Z983" s="16">
        <v>0.1113</v>
      </c>
      <c r="AA983" s="16">
        <v>0.16456399999999999</v>
      </c>
      <c r="AB983" s="16">
        <v>0.38</v>
      </c>
      <c r="AC983" s="16">
        <v>22.18</v>
      </c>
      <c r="AD983" s="16">
        <v>38.200000000000003</v>
      </c>
      <c r="AE983" s="16">
        <v>9.7993000000000006</v>
      </c>
      <c r="AF983" s="16">
        <v>27.522099999999998</v>
      </c>
      <c r="AG983" s="16">
        <v>125640</v>
      </c>
      <c r="AH983" s="16">
        <v>6.8199999999999997E-2</v>
      </c>
      <c r="AI983" s="16">
        <v>79.400000000000006</v>
      </c>
      <c r="AJ983" s="16">
        <v>86.6</v>
      </c>
      <c r="AK983" s="16">
        <v>4.0500000000000001E-2</v>
      </c>
      <c r="AL983" s="16">
        <v>-0.45140000000000002</v>
      </c>
      <c r="AM983" s="16">
        <v>-0.63070000000000004</v>
      </c>
      <c r="AN983" s="16">
        <v>-0.32779999999999998</v>
      </c>
      <c r="AO983" s="16">
        <v>-0.4123</v>
      </c>
      <c r="AP983" s="16">
        <v>-0.65159999999999996</v>
      </c>
      <c r="AR983" s="16">
        <f t="shared" si="61"/>
        <v>1</v>
      </c>
      <c r="AS983" s="5">
        <f t="shared" si="60"/>
        <v>-3.6000800000000055E-2</v>
      </c>
    </row>
    <row r="984" spans="1:45" x14ac:dyDescent="0.25">
      <c r="A984" s="16" t="s">
        <v>409</v>
      </c>
      <c r="B984" s="16" t="s">
        <v>42</v>
      </c>
      <c r="C984" s="16" t="s">
        <v>254</v>
      </c>
      <c r="D984" s="16">
        <v>2005</v>
      </c>
      <c r="E984" s="16" t="s">
        <v>1635</v>
      </c>
      <c r="F984" s="16" t="s">
        <v>593</v>
      </c>
      <c r="G984" s="10">
        <v>4301.88</v>
      </c>
      <c r="H984" s="73">
        <v>8.3668089999999999</v>
      </c>
      <c r="I984" s="16">
        <v>9237566</v>
      </c>
      <c r="J984" s="71">
        <v>5.0999999999999997E-2</v>
      </c>
      <c r="K984" s="71">
        <v>0.94799999999999995</v>
      </c>
      <c r="L984" s="16">
        <v>-0.87292259999999999</v>
      </c>
      <c r="M984" s="16">
        <v>-0.56216129999999997</v>
      </c>
      <c r="N984" s="16">
        <v>-0.63024119999999995</v>
      </c>
      <c r="O984" s="16">
        <v>-0.35207179999999999</v>
      </c>
      <c r="P984" s="16">
        <v>-0.1048012</v>
      </c>
      <c r="Q984" s="16">
        <v>-0.32125890000000001</v>
      </c>
      <c r="R984" s="16">
        <v>0.18779999999999999</v>
      </c>
      <c r="S984" s="16">
        <v>5.8500000000000002E-3</v>
      </c>
      <c r="T984" s="16">
        <v>2.0000000000000001E-4</v>
      </c>
      <c r="U984" s="16">
        <v>1.5537000000000001</v>
      </c>
      <c r="V984" s="16">
        <v>12.91</v>
      </c>
      <c r="W984" s="16">
        <v>3.18</v>
      </c>
      <c r="X984" s="16">
        <v>426.66</v>
      </c>
      <c r="Y984" s="16">
        <v>44.536799999999999</v>
      </c>
      <c r="Z984" s="16">
        <v>0.12690000000000001</v>
      </c>
      <c r="AA984" s="16">
        <v>0.1606802</v>
      </c>
      <c r="AB984" s="16">
        <v>0.38</v>
      </c>
      <c r="AC984" s="16">
        <v>22.18</v>
      </c>
      <c r="AD984" s="16">
        <v>38.299999999999997</v>
      </c>
      <c r="AE984" s="16">
        <v>9.5923999999999996</v>
      </c>
      <c r="AF984" s="16">
        <v>38.779299999999999</v>
      </c>
      <c r="AG984" s="16">
        <v>137363</v>
      </c>
      <c r="AH984" s="16">
        <v>6.6699999999999995E-2</v>
      </c>
      <c r="AI984" s="16">
        <v>79.900000000000006</v>
      </c>
      <c r="AJ984" s="16">
        <v>86.5</v>
      </c>
      <c r="AK984" s="16">
        <v>-8.6800000000000002E-2</v>
      </c>
      <c r="AL984" s="16">
        <v>-0.58909999999999996</v>
      </c>
      <c r="AM984" s="16">
        <v>-0.5504</v>
      </c>
      <c r="AN984" s="16">
        <v>-0.2298</v>
      </c>
      <c r="AO984" s="16">
        <v>-0.37919999999999998</v>
      </c>
      <c r="AP984" s="16">
        <v>-0.6825</v>
      </c>
      <c r="AR984" s="16">
        <f t="shared" si="61"/>
        <v>1</v>
      </c>
      <c r="AS984" s="5">
        <f t="shared" si="60"/>
        <v>5.8961000000000041E-2</v>
      </c>
    </row>
    <row r="985" spans="1:45" x14ac:dyDescent="0.25">
      <c r="A985" s="16" t="s">
        <v>409</v>
      </c>
      <c r="B985" s="16" t="s">
        <v>42</v>
      </c>
      <c r="C985" s="16" t="s">
        <v>254</v>
      </c>
      <c r="D985" s="16">
        <v>2006</v>
      </c>
      <c r="E985" s="16" t="s">
        <v>1623</v>
      </c>
      <c r="F985" s="16" t="s">
        <v>593</v>
      </c>
      <c r="G985" s="10">
        <v>4692.99</v>
      </c>
      <c r="H985" s="73">
        <v>8.4538239999999991</v>
      </c>
      <c r="I985" s="16">
        <v>9371338</v>
      </c>
      <c r="J985" s="71">
        <v>4.2000000000000003E-2</v>
      </c>
      <c r="K985" s="71">
        <v>0.98799999999999999</v>
      </c>
      <c r="L985" s="16">
        <v>-0.7670981</v>
      </c>
      <c r="M985" s="16">
        <v>-0.57177389999999995</v>
      </c>
      <c r="N985" s="16">
        <v>-0.62057439999999997</v>
      </c>
      <c r="O985" s="16">
        <v>-0.2568474</v>
      </c>
      <c r="P985" s="16">
        <v>-6.8194500000000005E-2</v>
      </c>
      <c r="Q985" s="16">
        <v>-0.21735779999999999</v>
      </c>
      <c r="R985" s="16">
        <v>0.15390000000000001</v>
      </c>
      <c r="S985" s="16">
        <v>8.2000000000000007E-3</v>
      </c>
      <c r="T985" s="16">
        <v>2.0000000000000001E-4</v>
      </c>
      <c r="U985" s="16">
        <v>1.5505</v>
      </c>
      <c r="V985" s="16">
        <v>14.79</v>
      </c>
      <c r="W985" s="16">
        <v>3.0840000000000001</v>
      </c>
      <c r="X985" s="16">
        <v>422.8</v>
      </c>
      <c r="Y985" s="16">
        <v>48.778300000000002</v>
      </c>
      <c r="Z985" s="16">
        <v>0.1212</v>
      </c>
      <c r="AA985" s="16">
        <v>0.1179587</v>
      </c>
      <c r="AB985" s="16">
        <v>0.38</v>
      </c>
      <c r="AC985" s="16">
        <v>22.18</v>
      </c>
      <c r="AD985" s="16">
        <v>39.4</v>
      </c>
      <c r="AE985" s="16">
        <v>9.4629999999999992</v>
      </c>
      <c r="AF985" s="16">
        <v>48.586599999999997</v>
      </c>
      <c r="AG985" s="16">
        <v>147919</v>
      </c>
      <c r="AH985" s="16">
        <v>6.8699999999999997E-2</v>
      </c>
      <c r="AI985" s="16">
        <v>80.400000000000006</v>
      </c>
      <c r="AJ985" s="16">
        <v>86.4</v>
      </c>
      <c r="AK985" s="16">
        <v>0.1668</v>
      </c>
      <c r="AL985" s="16">
        <v>-0.63619999999999999</v>
      </c>
      <c r="AM985" s="16">
        <v>-0.55520000000000003</v>
      </c>
      <c r="AN985" s="16">
        <v>-9.5799999999999996E-2</v>
      </c>
      <c r="AO985" s="16">
        <v>-0.23180000000000001</v>
      </c>
      <c r="AP985" s="16">
        <v>-0.57040000000000002</v>
      </c>
      <c r="AR985" s="16">
        <f t="shared" si="61"/>
        <v>1</v>
      </c>
      <c r="AS985" s="5">
        <f t="shared" si="60"/>
        <v>0.10582449999999999</v>
      </c>
    </row>
    <row r="986" spans="1:45" x14ac:dyDescent="0.25">
      <c r="A986" s="16" t="s">
        <v>409</v>
      </c>
      <c r="B986" s="16" t="s">
        <v>42</v>
      </c>
      <c r="C986" s="16" t="s">
        <v>254</v>
      </c>
      <c r="D986" s="16">
        <v>2007</v>
      </c>
      <c r="E986" s="16" t="s">
        <v>1629</v>
      </c>
      <c r="F986" s="16" t="s">
        <v>593</v>
      </c>
      <c r="G986" s="10">
        <v>5030.3599999999997</v>
      </c>
      <c r="H986" s="73">
        <v>8.5232480000000006</v>
      </c>
      <c r="I986" s="16">
        <v>9504353</v>
      </c>
      <c r="J986" s="71">
        <v>3.2000000000000001E-2</v>
      </c>
      <c r="K986" s="71">
        <v>1.02</v>
      </c>
      <c r="L986" s="16">
        <v>-0.68161170000000004</v>
      </c>
      <c r="M986" s="16">
        <v>-0.55571199999999998</v>
      </c>
      <c r="N986" s="16">
        <v>-0.50300990000000001</v>
      </c>
      <c r="O986" s="16">
        <v>-0.19913349999999999</v>
      </c>
      <c r="P986" s="16">
        <v>-3.4162999999999999E-2</v>
      </c>
      <c r="Q986" s="16">
        <v>-0.25540220000000002</v>
      </c>
      <c r="R986" s="16">
        <v>0.18160000000000001</v>
      </c>
      <c r="S986" s="16">
        <v>8.4499999999999992E-3</v>
      </c>
      <c r="T986" s="16">
        <v>2.0000000000000001E-4</v>
      </c>
      <c r="U986" s="16">
        <v>2.0512000000000001</v>
      </c>
      <c r="V986" s="16">
        <v>16.670000000000002</v>
      </c>
      <c r="W986" s="16">
        <v>2.988</v>
      </c>
      <c r="X986" s="16">
        <v>427.548</v>
      </c>
      <c r="Y986" s="16">
        <v>50.0794</v>
      </c>
      <c r="Z986" s="16">
        <v>0.13850000000000001</v>
      </c>
      <c r="AA986" s="16">
        <v>0.12572630000000001</v>
      </c>
      <c r="AB986" s="16">
        <v>0.38</v>
      </c>
      <c r="AC986" s="16">
        <v>22.18</v>
      </c>
      <c r="AD986" s="16">
        <v>39.200000000000003</v>
      </c>
      <c r="AE986" s="16">
        <v>9.4277999999999995</v>
      </c>
      <c r="AF986" s="16">
        <v>57.335900000000002</v>
      </c>
      <c r="AG986" s="16">
        <v>150984</v>
      </c>
      <c r="AH986" s="16">
        <v>7.9799999999999996E-2</v>
      </c>
      <c r="AI986" s="16">
        <v>80.8</v>
      </c>
      <c r="AJ986" s="16">
        <v>86.3</v>
      </c>
      <c r="AK986" s="16">
        <v>0.15629999999999999</v>
      </c>
      <c r="AL986" s="16">
        <v>-0.6885</v>
      </c>
      <c r="AM986" s="16">
        <v>-0.66610000000000003</v>
      </c>
      <c r="AN986" s="16">
        <v>-8.6699999999999999E-2</v>
      </c>
      <c r="AO986" s="16">
        <v>-0.23330000000000001</v>
      </c>
      <c r="AP986" s="16">
        <v>-0.6169</v>
      </c>
      <c r="AR986" s="16">
        <f t="shared" si="61"/>
        <v>1</v>
      </c>
      <c r="AS986" s="5">
        <f t="shared" si="60"/>
        <v>8.5486399999999962E-2</v>
      </c>
    </row>
    <row r="987" spans="1:45" x14ac:dyDescent="0.25">
      <c r="A987" s="16" t="s">
        <v>409</v>
      </c>
      <c r="B987" s="16" t="s">
        <v>42</v>
      </c>
      <c r="C987" s="16" t="s">
        <v>254</v>
      </c>
      <c r="D987" s="16">
        <v>2008</v>
      </c>
      <c r="E987" s="16" t="s">
        <v>1630</v>
      </c>
      <c r="F987" s="16" t="s">
        <v>593</v>
      </c>
      <c r="G987" s="10">
        <v>5120.6099999999997</v>
      </c>
      <c r="H987" s="73">
        <v>8.5410280000000007</v>
      </c>
      <c r="I987" s="16">
        <v>9636520</v>
      </c>
      <c r="J987" s="71">
        <v>-1.4999999999999999E-2</v>
      </c>
      <c r="K987" s="71">
        <v>1.0049999999999999</v>
      </c>
      <c r="L987" s="16">
        <v>-0.61332739999999997</v>
      </c>
      <c r="M987" s="16">
        <v>-0.55018489999999998</v>
      </c>
      <c r="N987" s="16">
        <v>-0.52061789999999997</v>
      </c>
      <c r="O987" s="16">
        <v>-0.1165163</v>
      </c>
      <c r="P987" s="16">
        <v>2.97539E-2</v>
      </c>
      <c r="Q987" s="16">
        <v>-0.2421372</v>
      </c>
      <c r="R987" s="16">
        <v>0.19450000000000001</v>
      </c>
      <c r="S987" s="16">
        <v>8.0499999999999999E-3</v>
      </c>
      <c r="T987" s="16">
        <v>2.0000000000000001E-4</v>
      </c>
      <c r="U987" s="16">
        <v>1.5441</v>
      </c>
      <c r="V987" s="16">
        <v>18.55</v>
      </c>
      <c r="W987" s="16">
        <v>2.8919999999999999</v>
      </c>
      <c r="X987" s="16">
        <v>427.71899999999999</v>
      </c>
      <c r="Y987" s="16">
        <v>53.372199999999999</v>
      </c>
      <c r="Z987" s="16">
        <v>0.1384</v>
      </c>
      <c r="AA987" s="16">
        <v>9.0772500000000006E-2</v>
      </c>
      <c r="AB987" s="16">
        <v>0.38</v>
      </c>
      <c r="AC987" s="16">
        <v>22.18</v>
      </c>
      <c r="AD987" s="16">
        <v>40.1</v>
      </c>
      <c r="AE987" s="16">
        <v>10.1097</v>
      </c>
      <c r="AF987" s="16">
        <v>73.952200000000005</v>
      </c>
      <c r="AG987" s="16">
        <v>153064</v>
      </c>
      <c r="AH987" s="16">
        <v>8.3299999999999999E-2</v>
      </c>
      <c r="AI987" s="16">
        <v>81.3</v>
      </c>
      <c r="AJ987" s="16">
        <v>86.2</v>
      </c>
      <c r="AK987" s="16">
        <v>0.1138</v>
      </c>
      <c r="AL987" s="16">
        <v>-0.66930000000000001</v>
      </c>
      <c r="AM987" s="16">
        <v>-0.61270000000000002</v>
      </c>
      <c r="AN987" s="16">
        <v>-3.2399999999999998E-2</v>
      </c>
      <c r="AO987" s="16">
        <v>-0.18679999999999999</v>
      </c>
      <c r="AP987" s="16">
        <v>-0.66610000000000003</v>
      </c>
      <c r="AR987" s="16">
        <f t="shared" si="61"/>
        <v>1</v>
      </c>
      <c r="AS987" s="5">
        <f t="shared" si="60"/>
        <v>6.8284300000000075E-2</v>
      </c>
    </row>
    <row r="988" spans="1:45" x14ac:dyDescent="0.25">
      <c r="A988" s="16" t="s">
        <v>409</v>
      </c>
      <c r="B988" s="16" t="s">
        <v>42</v>
      </c>
      <c r="C988" s="16" t="s">
        <v>254</v>
      </c>
      <c r="D988" s="16">
        <v>2009</v>
      </c>
      <c r="E988" s="16" t="s">
        <v>1639</v>
      </c>
      <c r="F988" s="16" t="s">
        <v>593</v>
      </c>
      <c r="G988" s="10">
        <v>5099.6000000000004</v>
      </c>
      <c r="H988" s="73">
        <v>8.5369189999999993</v>
      </c>
      <c r="I988" s="16">
        <v>9767758</v>
      </c>
      <c r="J988" s="71">
        <v>0.01</v>
      </c>
      <c r="K988" s="71">
        <v>1.0149999999999999</v>
      </c>
      <c r="L988" s="16">
        <v>-0.57709440000000001</v>
      </c>
      <c r="M988" s="16">
        <v>-0.5574327</v>
      </c>
      <c r="N988" s="16">
        <v>-0.50027909999999998</v>
      </c>
      <c r="O988" s="16">
        <v>-5.9089799999999998E-2</v>
      </c>
      <c r="P988" s="16">
        <v>6.9881399999999996E-2</v>
      </c>
      <c r="Q988" s="16">
        <v>-0.27704030000000002</v>
      </c>
      <c r="R988" s="16">
        <v>0.193</v>
      </c>
      <c r="S988" s="16">
        <v>6.3499999999999997E-3</v>
      </c>
      <c r="T988" s="16">
        <v>2.0000000000000001E-4</v>
      </c>
      <c r="U988" s="16">
        <v>1.5408999999999999</v>
      </c>
      <c r="V988" s="16">
        <v>20.43</v>
      </c>
      <c r="W988" s="16">
        <v>2.7959999999999998</v>
      </c>
      <c r="X988" s="16">
        <v>425.53100000000001</v>
      </c>
      <c r="Y988" s="16">
        <v>56.686700000000002</v>
      </c>
      <c r="Z988" s="16">
        <v>0.13800000000000001</v>
      </c>
      <c r="AA988" s="16">
        <v>0.12961010000000001</v>
      </c>
      <c r="AB988" s="16">
        <v>0.38</v>
      </c>
      <c r="AC988" s="16">
        <v>22.18</v>
      </c>
      <c r="AD988" s="16">
        <v>39.1</v>
      </c>
      <c r="AE988" s="16">
        <v>9.7673000000000005</v>
      </c>
      <c r="AF988" s="16">
        <v>87.308599999999998</v>
      </c>
      <c r="AG988" s="16">
        <v>147250</v>
      </c>
      <c r="AH988" s="16">
        <v>9.8400000000000001E-2</v>
      </c>
      <c r="AI988" s="16">
        <v>81.7</v>
      </c>
      <c r="AJ988" s="16">
        <v>86</v>
      </c>
      <c r="AK988" s="16">
        <v>6.0499999999999998E-2</v>
      </c>
      <c r="AL988" s="16">
        <v>-0.72670000000000001</v>
      </c>
      <c r="AM988" s="16">
        <v>-0.61099999999999999</v>
      </c>
      <c r="AN988" s="16">
        <v>-1.0500000000000001E-2</v>
      </c>
      <c r="AO988" s="16">
        <v>-0.191</v>
      </c>
      <c r="AP988" s="16">
        <v>-0.76870000000000005</v>
      </c>
      <c r="AR988" s="16">
        <f t="shared" si="61"/>
        <v>1</v>
      </c>
      <c r="AS988" s="5">
        <f t="shared" si="60"/>
        <v>3.623299999999996E-2</v>
      </c>
    </row>
    <row r="989" spans="1:45" x14ac:dyDescent="0.25">
      <c r="A989" s="16" t="s">
        <v>409</v>
      </c>
      <c r="B989" s="16" t="s">
        <v>42</v>
      </c>
      <c r="C989" s="16" t="s">
        <v>254</v>
      </c>
      <c r="D989" s="16">
        <v>2010</v>
      </c>
      <c r="E989" s="16" t="s">
        <v>1625</v>
      </c>
      <c r="F989" s="16" t="s">
        <v>593</v>
      </c>
      <c r="G989" s="10">
        <v>5451.07</v>
      </c>
      <c r="H989" s="73">
        <v>8.6035660000000007</v>
      </c>
      <c r="I989" s="16">
        <v>9897985</v>
      </c>
      <c r="J989" s="71">
        <v>0.02</v>
      </c>
      <c r="K989" s="71">
        <v>1.0349999999999999</v>
      </c>
      <c r="L989" s="16">
        <v>-0.52016890000000005</v>
      </c>
      <c r="M989" s="16">
        <v>-0.55161009999999999</v>
      </c>
      <c r="N989" s="16">
        <v>-0.44276910000000003</v>
      </c>
      <c r="O989" s="16">
        <v>1.39974E-2</v>
      </c>
      <c r="P989" s="16">
        <v>8.7389400000000006E-2</v>
      </c>
      <c r="Q989" s="16">
        <v>-0.30774109999999999</v>
      </c>
      <c r="R989" s="16">
        <v>0.19570000000000001</v>
      </c>
      <c r="S989" s="16">
        <v>7.4999999999999997E-3</v>
      </c>
      <c r="T989" s="16">
        <v>2.0000000000000001E-4</v>
      </c>
      <c r="U989" s="16">
        <v>1.5377000000000001</v>
      </c>
      <c r="V989" s="16">
        <v>22.31</v>
      </c>
      <c r="W989" s="16">
        <v>2.7</v>
      </c>
      <c r="X989" s="16">
        <v>429.17200000000003</v>
      </c>
      <c r="Y989" s="16">
        <v>58.283799999999999</v>
      </c>
      <c r="Z989" s="16">
        <v>0.14810000000000001</v>
      </c>
      <c r="AA989" s="16">
        <v>7.1353600000000003E-2</v>
      </c>
      <c r="AB989" s="16">
        <v>0.38</v>
      </c>
      <c r="AC989" s="16">
        <v>22.18</v>
      </c>
      <c r="AD989" s="16">
        <v>40.6</v>
      </c>
      <c r="AE989" s="16">
        <v>10.1121</v>
      </c>
      <c r="AF989" s="16">
        <v>88.778700000000001</v>
      </c>
      <c r="AG989" s="16">
        <v>154910</v>
      </c>
      <c r="AH989" s="16">
        <v>0.10539999999999999</v>
      </c>
      <c r="AI989" s="16">
        <v>82.1</v>
      </c>
      <c r="AJ989" s="16">
        <v>85.9</v>
      </c>
      <c r="AK989" s="16">
        <v>3.8600000000000002E-2</v>
      </c>
      <c r="AL989" s="16">
        <v>-0.80759999999999998</v>
      </c>
      <c r="AM989" s="16">
        <v>-0.64410000000000001</v>
      </c>
      <c r="AN989" s="16">
        <v>-6.9500000000000006E-2</v>
      </c>
      <c r="AO989" s="16">
        <v>-0.1439</v>
      </c>
      <c r="AP989" s="16">
        <v>-0.80389999999999995</v>
      </c>
      <c r="AR989" s="16">
        <f t="shared" si="61"/>
        <v>1</v>
      </c>
      <c r="AS989" s="5">
        <f t="shared" si="60"/>
        <v>5.6925499999999962E-2</v>
      </c>
    </row>
    <row r="990" spans="1:45" x14ac:dyDescent="0.25">
      <c r="A990" s="16" t="s">
        <v>409</v>
      </c>
      <c r="B990" s="16" t="s">
        <v>42</v>
      </c>
      <c r="C990" s="16" t="s">
        <v>254</v>
      </c>
      <c r="D990" s="16">
        <v>2011</v>
      </c>
      <c r="E990" s="16" t="s">
        <v>1640</v>
      </c>
      <c r="F990" s="16" t="s">
        <v>593</v>
      </c>
      <c r="G990" s="10">
        <v>5547.79</v>
      </c>
      <c r="H990" s="73">
        <v>8.6211549999999999</v>
      </c>
      <c r="I990" s="16">
        <v>10027095</v>
      </c>
      <c r="J990" s="71">
        <v>-3.5000000000000003E-2</v>
      </c>
      <c r="K990" s="71">
        <v>1</v>
      </c>
      <c r="L990" s="16">
        <v>-0.4843209</v>
      </c>
      <c r="M990" s="16">
        <v>-0.54857420000000001</v>
      </c>
      <c r="N990" s="16">
        <v>-0.40406560000000002</v>
      </c>
      <c r="O990" s="16">
        <v>1.6794799999999999E-2</v>
      </c>
      <c r="P990" s="16">
        <v>9.3069600000000002E-2</v>
      </c>
      <c r="Q990" s="16">
        <v>-0.27651209999999998</v>
      </c>
      <c r="R990" s="16">
        <v>0.20749999999999999</v>
      </c>
      <c r="S990" s="16">
        <v>6.6E-3</v>
      </c>
      <c r="T990" s="16">
        <v>2.0000000000000001E-4</v>
      </c>
      <c r="U990" s="16">
        <v>1.5345</v>
      </c>
      <c r="V990" s="16">
        <v>22.988</v>
      </c>
      <c r="W990" s="16">
        <v>2.9</v>
      </c>
      <c r="X990" s="16">
        <v>431.11700000000002</v>
      </c>
      <c r="Y990" s="16">
        <v>57.9589</v>
      </c>
      <c r="Z990" s="16">
        <v>0.14910000000000001</v>
      </c>
      <c r="AA990" s="16">
        <v>4.8050900000000001E-2</v>
      </c>
      <c r="AB990" s="16">
        <v>0.38</v>
      </c>
      <c r="AC990" s="16">
        <v>22.18</v>
      </c>
      <c r="AD990" s="16">
        <v>41.2</v>
      </c>
      <c r="AE990" s="16">
        <v>10.837899999999999</v>
      </c>
      <c r="AF990" s="16">
        <v>86.432100000000005</v>
      </c>
      <c r="AG990" s="16">
        <v>158530</v>
      </c>
      <c r="AH990" s="16">
        <v>0.1076</v>
      </c>
      <c r="AI990" s="16">
        <v>82.5</v>
      </c>
      <c r="AJ990" s="16">
        <v>85.7</v>
      </c>
      <c r="AK990" s="16">
        <v>5.62E-2</v>
      </c>
      <c r="AL990" s="16">
        <v>-0.76080000000000003</v>
      </c>
      <c r="AM990" s="16">
        <v>-0.58220000000000005</v>
      </c>
      <c r="AN990" s="16">
        <v>-1.4200000000000001E-2</v>
      </c>
      <c r="AO990" s="16">
        <v>-0.18729999999999999</v>
      </c>
      <c r="AP990" s="16">
        <v>-0.75860000000000005</v>
      </c>
      <c r="AR990" s="16">
        <f t="shared" si="61"/>
        <v>0</v>
      </c>
      <c r="AS990" s="5">
        <f t="shared" si="60"/>
        <v>3.5848000000000046E-2</v>
      </c>
    </row>
    <row r="991" spans="1:45" x14ac:dyDescent="0.25">
      <c r="A991" s="16" t="s">
        <v>409</v>
      </c>
      <c r="B991" s="16" t="s">
        <v>42</v>
      </c>
      <c r="C991" s="16" t="s">
        <v>254</v>
      </c>
      <c r="D991" s="16">
        <v>2012</v>
      </c>
      <c r="E991" s="16" t="s">
        <v>1626</v>
      </c>
      <c r="F991" s="16" t="s">
        <v>593</v>
      </c>
      <c r="G991" s="10">
        <v>5630.99</v>
      </c>
      <c r="H991" s="73">
        <v>8.6360410000000005</v>
      </c>
      <c r="I991" s="16">
        <v>10154950</v>
      </c>
      <c r="J991" s="71">
        <v>-1.2999999999999999E-2</v>
      </c>
      <c r="K991" s="71">
        <v>0.98699999999999999</v>
      </c>
      <c r="L991" s="16">
        <v>-0.44217400000000001</v>
      </c>
      <c r="M991" s="16">
        <v>-0.54948240000000004</v>
      </c>
      <c r="N991" s="16">
        <v>-0.38716529999999999</v>
      </c>
      <c r="O991" s="16">
        <v>1.7299399999999999E-2</v>
      </c>
      <c r="P991" s="16">
        <v>9.3619599999999997E-2</v>
      </c>
      <c r="Q991" s="16">
        <v>-0.19594149999999999</v>
      </c>
      <c r="R991" s="16">
        <v>0.2069</v>
      </c>
      <c r="S991" s="16">
        <v>6.1999999999999998E-3</v>
      </c>
      <c r="T991" s="16">
        <v>2.9999999999999997E-4</v>
      </c>
      <c r="U991" s="16">
        <v>1.5313000000000001</v>
      </c>
      <c r="V991" s="16">
        <v>23.666</v>
      </c>
      <c r="W991" s="16">
        <v>3.1</v>
      </c>
      <c r="X991" s="16">
        <v>429.64499999999998</v>
      </c>
      <c r="Y991" s="16">
        <v>57.737000000000002</v>
      </c>
      <c r="Z991" s="16">
        <v>0.14910000000000001</v>
      </c>
      <c r="AA991" s="16">
        <v>3.2516000000000003E-2</v>
      </c>
      <c r="AB991" s="16">
        <v>0.38</v>
      </c>
      <c r="AC991" s="16">
        <v>22.18</v>
      </c>
      <c r="AD991" s="16">
        <v>41.6</v>
      </c>
      <c r="AE991" s="16">
        <v>10.9856</v>
      </c>
      <c r="AF991" s="16">
        <v>86.937100000000001</v>
      </c>
      <c r="AG991" s="16">
        <v>166489</v>
      </c>
      <c r="AH991" s="16">
        <v>9.2499999999999999E-2</v>
      </c>
      <c r="AI991" s="16">
        <v>82.9</v>
      </c>
      <c r="AJ991" s="16">
        <v>85.4</v>
      </c>
      <c r="AK991" s="16">
        <v>9.4200000000000006E-2</v>
      </c>
      <c r="AL991" s="16">
        <v>-0.80359999999999998</v>
      </c>
      <c r="AM991" s="16">
        <v>-0.50629999999999997</v>
      </c>
      <c r="AN991" s="16">
        <v>0.23810000000000001</v>
      </c>
      <c r="AO991" s="16">
        <v>-0.1023</v>
      </c>
      <c r="AP991" s="16">
        <v>-0.6875</v>
      </c>
      <c r="AR991" s="16">
        <f t="shared" si="61"/>
        <v>0</v>
      </c>
      <c r="AS991" s="5">
        <f t="shared" si="60"/>
        <v>4.2146899999999987E-2</v>
      </c>
    </row>
    <row r="992" spans="1:45" x14ac:dyDescent="0.25">
      <c r="A992" s="16" t="s">
        <v>409</v>
      </c>
      <c r="B992" s="16" t="s">
        <v>42</v>
      </c>
      <c r="C992" s="16" t="s">
        <v>254</v>
      </c>
      <c r="D992" s="16">
        <v>2013</v>
      </c>
      <c r="E992" s="16" t="s">
        <v>1624</v>
      </c>
      <c r="F992" s="16" t="s">
        <v>593</v>
      </c>
      <c r="G992" s="10">
        <v>5825.53</v>
      </c>
      <c r="H992" s="73">
        <v>8.6700060000000008</v>
      </c>
      <c r="I992" s="16">
        <v>10281296</v>
      </c>
      <c r="J992" s="71">
        <v>1.7000000000000001E-2</v>
      </c>
      <c r="K992" s="71">
        <v>1.004</v>
      </c>
      <c r="L992" s="16">
        <v>-0.37920589999999998</v>
      </c>
      <c r="M992" s="16">
        <v>-0.52359560000000005</v>
      </c>
      <c r="N992" s="16">
        <v>-0.3400359</v>
      </c>
      <c r="O992" s="16">
        <v>4.1802800000000001E-2</v>
      </c>
      <c r="P992" s="16">
        <v>0.10586950000000001</v>
      </c>
      <c r="Q992" s="16">
        <v>-0.163831</v>
      </c>
      <c r="R992" s="16">
        <v>0.25540000000000002</v>
      </c>
      <c r="S992" s="16">
        <v>5.7999999999999996E-3</v>
      </c>
      <c r="T992" s="16">
        <v>4.0000000000000002E-4</v>
      </c>
      <c r="U992" s="16">
        <v>1.5281</v>
      </c>
      <c r="V992" s="16">
        <v>24.344000000000001</v>
      </c>
      <c r="W992" s="16">
        <v>3.3</v>
      </c>
      <c r="X992" s="16">
        <v>432.911</v>
      </c>
      <c r="Y992" s="16">
        <v>57.507899999999999</v>
      </c>
      <c r="Z992" s="16">
        <v>0.1575</v>
      </c>
      <c r="AA992" s="16">
        <v>-7.8753E-3</v>
      </c>
      <c r="AB992" s="16">
        <v>0.38</v>
      </c>
      <c r="AC992" s="16">
        <v>22.18</v>
      </c>
      <c r="AD992" s="16">
        <v>42.64</v>
      </c>
      <c r="AE992" s="16">
        <v>11.256</v>
      </c>
      <c r="AF992" s="16">
        <v>88.433499999999995</v>
      </c>
      <c r="AG992" s="16">
        <v>171961</v>
      </c>
      <c r="AH992" s="16">
        <v>9.4399999999999998E-2</v>
      </c>
      <c r="AI992" s="16">
        <v>83.3</v>
      </c>
      <c r="AJ992" s="16">
        <v>85.2</v>
      </c>
      <c r="AK992" s="16">
        <v>8.9599999999999999E-2</v>
      </c>
      <c r="AL992" s="16">
        <v>-0.82789999999999997</v>
      </c>
      <c r="AM992" s="16">
        <v>-0.46129999999999999</v>
      </c>
      <c r="AN992" s="16">
        <v>0.1822</v>
      </c>
      <c r="AO992" s="16">
        <v>-7.0400000000000004E-2</v>
      </c>
      <c r="AP992" s="16">
        <v>-0.51149999999999995</v>
      </c>
      <c r="AR992" s="16">
        <f t="shared" si="61"/>
        <v>0</v>
      </c>
      <c r="AS992" s="5">
        <f t="shared" si="60"/>
        <v>6.2968100000000027E-2</v>
      </c>
    </row>
    <row r="993" spans="1:45" x14ac:dyDescent="0.25">
      <c r="A993" s="16" t="s">
        <v>409</v>
      </c>
      <c r="B993" s="16" t="s">
        <v>42</v>
      </c>
      <c r="C993" s="16" t="s">
        <v>254</v>
      </c>
      <c r="D993" s="16">
        <v>2014</v>
      </c>
      <c r="E993" s="16" t="s">
        <v>1647</v>
      </c>
      <c r="F993" s="16" t="s">
        <v>593</v>
      </c>
      <c r="G993" s="10">
        <v>6193.76</v>
      </c>
      <c r="H993" s="73">
        <v>8.7312980000000007</v>
      </c>
      <c r="I993" s="16">
        <v>10405844</v>
      </c>
      <c r="J993" s="71">
        <v>1.7000000000000001E-2</v>
      </c>
      <c r="K993" s="71">
        <v>1.0209999999999999</v>
      </c>
      <c r="L993" s="16">
        <v>-0.36827769999999999</v>
      </c>
      <c r="M993" s="16">
        <v>-0.55939209999999995</v>
      </c>
      <c r="N993" s="16">
        <v>-0.31287290000000001</v>
      </c>
      <c r="O993" s="16">
        <v>6.0166200000000003E-2</v>
      </c>
      <c r="P993" s="16">
        <v>7.5083800000000006E-2</v>
      </c>
      <c r="Q993" s="16">
        <v>-0.11675679999999999</v>
      </c>
      <c r="R993" s="16">
        <v>0.1953</v>
      </c>
      <c r="S993" s="16">
        <v>5.4999999999999997E-3</v>
      </c>
      <c r="T993" s="16">
        <v>2.0000000000000001E-4</v>
      </c>
      <c r="U993" s="16">
        <v>1.5248999999999999</v>
      </c>
      <c r="V993" s="16">
        <v>25.021999999999998</v>
      </c>
      <c r="W993" s="16">
        <v>3.5</v>
      </c>
      <c r="X993" s="16">
        <v>433.048</v>
      </c>
      <c r="Y993" s="16">
        <v>57.607700000000001</v>
      </c>
      <c r="Z993" s="16">
        <v>0.16250000000000001</v>
      </c>
      <c r="AA993" s="16">
        <v>-2.8070899999999999E-2</v>
      </c>
      <c r="AB993" s="16">
        <v>0.38</v>
      </c>
      <c r="AC993" s="16">
        <v>22.18</v>
      </c>
      <c r="AD993" s="16">
        <v>43.16</v>
      </c>
      <c r="AE993" s="16">
        <v>11.645099999999999</v>
      </c>
      <c r="AF993" s="16">
        <v>78.863799999999998</v>
      </c>
      <c r="AG993" s="16">
        <v>156955</v>
      </c>
      <c r="AH993" s="16">
        <v>9.6299999999999997E-2</v>
      </c>
      <c r="AI993" s="16">
        <v>83.6</v>
      </c>
      <c r="AJ993" s="16">
        <v>85</v>
      </c>
      <c r="AK993" s="16">
        <v>0.1653</v>
      </c>
      <c r="AL993" s="16">
        <v>-0.79010000000000002</v>
      </c>
      <c r="AM993" s="16">
        <v>-0.43180000000000002</v>
      </c>
      <c r="AN993" s="16">
        <v>0.12820000000000001</v>
      </c>
      <c r="AO993" s="16">
        <v>-3.5700000000000003E-2</v>
      </c>
      <c r="AP993" s="16">
        <v>-0.37909999999999999</v>
      </c>
      <c r="AR993" s="16">
        <f t="shared" si="61"/>
        <v>0</v>
      </c>
      <c r="AS993" s="5">
        <f t="shared" si="60"/>
        <v>1.0928199999999999E-2</v>
      </c>
    </row>
    <row r="994" spans="1:45" x14ac:dyDescent="0.25">
      <c r="A994" s="16" t="s">
        <v>406</v>
      </c>
      <c r="B994" s="16" t="s">
        <v>43</v>
      </c>
      <c r="C994" s="16" t="s">
        <v>204</v>
      </c>
      <c r="D994" s="16">
        <v>1985</v>
      </c>
      <c r="E994" s="16" t="s">
        <v>660</v>
      </c>
      <c r="F994" s="16" t="s">
        <v>593</v>
      </c>
      <c r="G994" s="10">
        <v>3924.71</v>
      </c>
      <c r="H994" s="73">
        <v>8.2750470000000007</v>
      </c>
      <c r="I994" s="16" t="s">
        <v>6700</v>
      </c>
      <c r="J994" s="71">
        <v>0</v>
      </c>
      <c r="K994" s="71">
        <v>1</v>
      </c>
      <c r="L994" s="16">
        <v>-1.4271130000000001</v>
      </c>
      <c r="M994" s="16">
        <v>-0.57627930000000005</v>
      </c>
      <c r="N994" s="16">
        <v>-0.73780380000000001</v>
      </c>
      <c r="O994" s="16">
        <v>-0.56692030000000004</v>
      </c>
      <c r="P994" s="16">
        <v>-0.20810300000000001</v>
      </c>
      <c r="Q994" s="16">
        <v>-1.1439630000000001</v>
      </c>
      <c r="R994" s="16">
        <v>0.20449999999999999</v>
      </c>
      <c r="S994" s="16">
        <v>2.0000000000000001E-4</v>
      </c>
      <c r="T994" s="16">
        <v>0</v>
      </c>
      <c r="U994" s="16">
        <v>3.2144499999999998</v>
      </c>
      <c r="V994" s="16">
        <v>5.87</v>
      </c>
      <c r="W994" s="16">
        <v>1.25</v>
      </c>
      <c r="X994" s="16">
        <v>424.38</v>
      </c>
      <c r="Y994" s="16">
        <v>45.2624</v>
      </c>
      <c r="Z994" s="16">
        <v>0.156</v>
      </c>
      <c r="AA994" s="16">
        <v>0.99824259999999998</v>
      </c>
      <c r="AB994" s="16">
        <v>0.42</v>
      </c>
      <c r="AC994" s="16">
        <v>13</v>
      </c>
      <c r="AD994" s="16">
        <v>9.11</v>
      </c>
      <c r="AE994" s="16">
        <v>2.3506</v>
      </c>
      <c r="AF994" s="16">
        <v>0</v>
      </c>
      <c r="AG994" s="16">
        <v>54391.8</v>
      </c>
      <c r="AH994" s="16">
        <v>0.2359</v>
      </c>
      <c r="AI994" s="16">
        <v>78.7697</v>
      </c>
      <c r="AJ994" s="16">
        <v>94.392099999999999</v>
      </c>
      <c r="AK994" s="16">
        <v>-1.5506</v>
      </c>
      <c r="AL994" s="16">
        <v>-1.0268999999999999</v>
      </c>
      <c r="AM994" s="16">
        <v>-1.1158999999999999</v>
      </c>
      <c r="AN994" s="16">
        <v>-2.2863000000000002</v>
      </c>
      <c r="AO994" s="16">
        <v>-0.12659999999999999</v>
      </c>
      <c r="AP994" s="16">
        <v>-1.3010999999999999</v>
      </c>
      <c r="AQ994" s="16">
        <v>18.4726</v>
      </c>
      <c r="AR994" s="16">
        <f t="shared" si="61"/>
        <v>1</v>
      </c>
      <c r="AS994" s="5">
        <f t="shared" si="60"/>
        <v>0</v>
      </c>
    </row>
    <row r="995" spans="1:45" x14ac:dyDescent="0.25">
      <c r="A995" s="16" t="s">
        <v>406</v>
      </c>
      <c r="B995" s="16" t="s">
        <v>43</v>
      </c>
      <c r="C995" s="16" t="s">
        <v>204</v>
      </c>
      <c r="D995" s="16">
        <v>1986</v>
      </c>
      <c r="E995" s="16" t="s">
        <v>674</v>
      </c>
      <c r="F995" s="16" t="s">
        <v>593</v>
      </c>
      <c r="G995" s="10">
        <v>3825.9</v>
      </c>
      <c r="H995" s="73">
        <v>8.2495499999999993</v>
      </c>
      <c r="I995" s="16" t="s">
        <v>6700</v>
      </c>
      <c r="J995" s="71">
        <v>0</v>
      </c>
      <c r="K995" s="71">
        <v>1</v>
      </c>
      <c r="L995" s="16">
        <v>-1.4020379999999999</v>
      </c>
      <c r="M995" s="16">
        <v>-0.57272690000000004</v>
      </c>
      <c r="N995" s="16">
        <v>-0.71876700000000004</v>
      </c>
      <c r="O995" s="16">
        <v>-0.55006239999999995</v>
      </c>
      <c r="P995" s="16">
        <v>-0.2074802</v>
      </c>
      <c r="Q995" s="16">
        <v>-1.1276820000000001</v>
      </c>
      <c r="R995" s="16">
        <v>0.20449999999999999</v>
      </c>
      <c r="S995" s="16">
        <v>4.0000000000000002E-4</v>
      </c>
      <c r="T995" s="16">
        <v>2.9999999999999997E-4</v>
      </c>
      <c r="U995" s="16">
        <v>3.2658999999999998</v>
      </c>
      <c r="V995" s="16">
        <v>6.4379999999999997</v>
      </c>
      <c r="W995" s="16">
        <v>1.4239999999999999</v>
      </c>
      <c r="X995" s="16">
        <v>422.95800000000003</v>
      </c>
      <c r="Y995" s="16">
        <v>45.239899999999999</v>
      </c>
      <c r="Z995" s="16">
        <v>0.1633</v>
      </c>
      <c r="AA995" s="16">
        <v>0.98736800000000002</v>
      </c>
      <c r="AB995" s="16">
        <v>0.42</v>
      </c>
      <c r="AC995" s="16">
        <v>13</v>
      </c>
      <c r="AD995" s="16">
        <v>9.39</v>
      </c>
      <c r="AE995" s="16">
        <v>2.4579</v>
      </c>
      <c r="AF995" s="16">
        <v>0</v>
      </c>
      <c r="AG995" s="16">
        <v>55853.2</v>
      </c>
      <c r="AH995" s="16">
        <v>0.2359</v>
      </c>
      <c r="AI995" s="16">
        <v>79.0809</v>
      </c>
      <c r="AJ995" s="16">
        <v>94.048400000000001</v>
      </c>
      <c r="AK995" s="16">
        <v>-1.526</v>
      </c>
      <c r="AL995" s="16">
        <v>-1.0085</v>
      </c>
      <c r="AM995" s="16">
        <v>-1.0927</v>
      </c>
      <c r="AN995" s="16">
        <v>-2.2435999999999998</v>
      </c>
      <c r="AO995" s="16">
        <v>-0.16120000000000001</v>
      </c>
      <c r="AP995" s="16">
        <v>-1.2779</v>
      </c>
      <c r="AQ995" s="16">
        <v>18.4726</v>
      </c>
      <c r="AR995" s="16">
        <f t="shared" si="61"/>
        <v>1</v>
      </c>
      <c r="AS995" s="5">
        <f t="shared" si="60"/>
        <v>2.507500000000018E-2</v>
      </c>
    </row>
    <row r="996" spans="1:45" x14ac:dyDescent="0.25">
      <c r="A996" s="16" t="s">
        <v>406</v>
      </c>
      <c r="B996" s="16" t="s">
        <v>43</v>
      </c>
      <c r="C996" s="16" t="s">
        <v>204</v>
      </c>
      <c r="D996" s="16">
        <v>1987</v>
      </c>
      <c r="E996" s="16" t="s">
        <v>681</v>
      </c>
      <c r="F996" s="16" t="s">
        <v>593</v>
      </c>
      <c r="G996" s="10">
        <v>3691.65</v>
      </c>
      <c r="H996" s="73">
        <v>8.2138279999999995</v>
      </c>
      <c r="I996" s="16" t="s">
        <v>6700</v>
      </c>
      <c r="J996" s="71">
        <v>0</v>
      </c>
      <c r="K996" s="71">
        <v>1</v>
      </c>
      <c r="L996" s="16">
        <v>-1.3601829999999999</v>
      </c>
      <c r="M996" s="16">
        <v>-0.57159230000000005</v>
      </c>
      <c r="N996" s="16">
        <v>-0.64690349999999996</v>
      </c>
      <c r="O996" s="16">
        <v>-0.54404260000000004</v>
      </c>
      <c r="P996" s="16">
        <v>-0.20824999999999999</v>
      </c>
      <c r="Q996" s="16">
        <v>-1.1113820000000001</v>
      </c>
      <c r="R996" s="16">
        <v>0.20449999999999999</v>
      </c>
      <c r="S996" s="16">
        <v>6.9999999999999999E-4</v>
      </c>
      <c r="T996" s="16">
        <v>2.9999999999999997E-4</v>
      </c>
      <c r="U996" s="16">
        <v>3.5607500000000001</v>
      </c>
      <c r="V996" s="16">
        <v>7.0060000000000002</v>
      </c>
      <c r="W996" s="16">
        <v>1.5980000000000001</v>
      </c>
      <c r="X996" s="16">
        <v>425.80500000000001</v>
      </c>
      <c r="Y996" s="16">
        <v>45.217500000000001</v>
      </c>
      <c r="Z996" s="16">
        <v>0.1648</v>
      </c>
      <c r="AA996" s="16">
        <v>0.97649339999999996</v>
      </c>
      <c r="AB996" s="16">
        <v>0.42</v>
      </c>
      <c r="AC996" s="16">
        <v>13</v>
      </c>
      <c r="AD996" s="16">
        <v>9.67</v>
      </c>
      <c r="AE996" s="16">
        <v>2.6206</v>
      </c>
      <c r="AF996" s="16">
        <v>0</v>
      </c>
      <c r="AG996" s="16">
        <v>53190.3</v>
      </c>
      <c r="AH996" s="16">
        <v>0.2359</v>
      </c>
      <c r="AI996" s="16">
        <v>79.392099999999999</v>
      </c>
      <c r="AJ996" s="16">
        <v>93.704700000000003</v>
      </c>
      <c r="AK996" s="16">
        <v>-1.5014000000000001</v>
      </c>
      <c r="AL996" s="16">
        <v>-0.99009999999999998</v>
      </c>
      <c r="AM996" s="16">
        <v>-1.0694999999999999</v>
      </c>
      <c r="AN996" s="16">
        <v>-2.2008999999999999</v>
      </c>
      <c r="AO996" s="16">
        <v>-0.19570000000000001</v>
      </c>
      <c r="AP996" s="16">
        <v>-1.2546999999999999</v>
      </c>
      <c r="AQ996" s="16">
        <v>18.4726</v>
      </c>
      <c r="AR996" s="16">
        <f t="shared" si="61"/>
        <v>1</v>
      </c>
      <c r="AS996" s="5">
        <f t="shared" si="60"/>
        <v>4.1854999999999976E-2</v>
      </c>
    </row>
    <row r="997" spans="1:45" x14ac:dyDescent="0.25">
      <c r="A997" s="16" t="s">
        <v>406</v>
      </c>
      <c r="B997" s="16" t="s">
        <v>43</v>
      </c>
      <c r="C997" s="16" t="s">
        <v>204</v>
      </c>
      <c r="D997" s="16">
        <v>1988</v>
      </c>
      <c r="E997" s="16" t="s">
        <v>683</v>
      </c>
      <c r="F997" s="16" t="s">
        <v>593</v>
      </c>
      <c r="G997" s="10">
        <v>3554.62</v>
      </c>
      <c r="H997" s="73">
        <v>8.1760040000000007</v>
      </c>
      <c r="I997" s="16" t="s">
        <v>6700</v>
      </c>
      <c r="J997" s="71">
        <v>0</v>
      </c>
      <c r="K997" s="71">
        <v>1</v>
      </c>
      <c r="L997" s="16">
        <v>-1.345539</v>
      </c>
      <c r="M997" s="16">
        <v>-0.57083589999999995</v>
      </c>
      <c r="N997" s="16">
        <v>-0.64242429999999995</v>
      </c>
      <c r="O997" s="16">
        <v>-0.53522159999999996</v>
      </c>
      <c r="P997" s="16">
        <v>-0.205572</v>
      </c>
      <c r="Q997" s="16">
        <v>-1.095067</v>
      </c>
      <c r="R997" s="16">
        <v>0.20449999999999999</v>
      </c>
      <c r="S997" s="16">
        <v>8.9999999999999998E-4</v>
      </c>
      <c r="T997" s="16">
        <v>2.9999999999999997E-4</v>
      </c>
      <c r="U997" s="16">
        <v>3.3133499999999998</v>
      </c>
      <c r="V997" s="16">
        <v>7.5739999999999998</v>
      </c>
      <c r="W997" s="16">
        <v>1.772</v>
      </c>
      <c r="X997" s="16">
        <v>427.02800000000002</v>
      </c>
      <c r="Y997" s="16">
        <v>45.195</v>
      </c>
      <c r="Z997" s="16">
        <v>0.1678</v>
      </c>
      <c r="AA997" s="16">
        <v>0.96561889999999995</v>
      </c>
      <c r="AB997" s="16">
        <v>0.42</v>
      </c>
      <c r="AC997" s="16">
        <v>13</v>
      </c>
      <c r="AD997" s="16">
        <v>9.9499999999999993</v>
      </c>
      <c r="AE997" s="16">
        <v>2.7995000000000001</v>
      </c>
      <c r="AF997" s="16">
        <v>0</v>
      </c>
      <c r="AG997" s="16">
        <v>56792</v>
      </c>
      <c r="AH997" s="16">
        <v>0.23599999999999999</v>
      </c>
      <c r="AI997" s="16">
        <v>79.703299999999999</v>
      </c>
      <c r="AJ997" s="16">
        <v>93.361000000000004</v>
      </c>
      <c r="AK997" s="16">
        <v>-1.4767999999999999</v>
      </c>
      <c r="AL997" s="16">
        <v>-0.97170000000000001</v>
      </c>
      <c r="AM997" s="16">
        <v>-1.0462</v>
      </c>
      <c r="AN997" s="16">
        <v>-2.1581000000000001</v>
      </c>
      <c r="AO997" s="16">
        <v>-0.2303</v>
      </c>
      <c r="AP997" s="16">
        <v>-1.2315</v>
      </c>
      <c r="AQ997" s="16">
        <v>18.4726</v>
      </c>
      <c r="AR997" s="16">
        <f t="shared" si="61"/>
        <v>1</v>
      </c>
      <c r="AS997" s="5">
        <f t="shared" si="60"/>
        <v>1.4643999999999879E-2</v>
      </c>
    </row>
    <row r="998" spans="1:45" x14ac:dyDescent="0.25">
      <c r="A998" s="16" t="s">
        <v>406</v>
      </c>
      <c r="B998" s="16" t="s">
        <v>43</v>
      </c>
      <c r="C998" s="16" t="s">
        <v>204</v>
      </c>
      <c r="D998" s="16">
        <v>1989</v>
      </c>
      <c r="E998" s="16" t="s">
        <v>682</v>
      </c>
      <c r="F998" s="16" t="s">
        <v>593</v>
      </c>
      <c r="G998" s="10">
        <v>3613.15</v>
      </c>
      <c r="H998" s="73">
        <v>8.1923340000000007</v>
      </c>
      <c r="I998" s="16" t="s">
        <v>6700</v>
      </c>
      <c r="J998" s="71">
        <v>0</v>
      </c>
      <c r="K998" s="71">
        <v>1</v>
      </c>
      <c r="L998" s="16">
        <v>-1.326608</v>
      </c>
      <c r="M998" s="16">
        <v>-0.56970140000000002</v>
      </c>
      <c r="N998" s="16">
        <v>-0.60847010000000001</v>
      </c>
      <c r="O998" s="16">
        <v>-0.54527780000000003</v>
      </c>
      <c r="P998" s="16">
        <v>-0.20339579999999999</v>
      </c>
      <c r="Q998" s="16">
        <v>-1.078767</v>
      </c>
      <c r="R998" s="16">
        <v>0.20449999999999999</v>
      </c>
      <c r="S998" s="16">
        <v>1.1999999999999999E-3</v>
      </c>
      <c r="T998" s="16">
        <v>2.9999999999999997E-4</v>
      </c>
      <c r="U998" s="16">
        <v>3.4999500000000001</v>
      </c>
      <c r="V998" s="16">
        <v>8.1419999999999995</v>
      </c>
      <c r="W998" s="16">
        <v>1.946</v>
      </c>
      <c r="X998" s="16">
        <v>425.71600000000001</v>
      </c>
      <c r="Y998" s="16">
        <v>45.172499999999999</v>
      </c>
      <c r="Z998" s="16">
        <v>0.16070000000000001</v>
      </c>
      <c r="AA998" s="16">
        <v>0.95474429999999999</v>
      </c>
      <c r="AB998" s="16">
        <v>0.42</v>
      </c>
      <c r="AC998" s="16">
        <v>13</v>
      </c>
      <c r="AD998" s="16">
        <v>10.23</v>
      </c>
      <c r="AE998" s="16">
        <v>2.9318</v>
      </c>
      <c r="AF998" s="16">
        <v>0</v>
      </c>
      <c r="AG998" s="16">
        <v>60670.7</v>
      </c>
      <c r="AH998" s="16">
        <v>0.23599999999999999</v>
      </c>
      <c r="AI998" s="16">
        <v>80.014499999999998</v>
      </c>
      <c r="AJ998" s="16">
        <v>93.017200000000003</v>
      </c>
      <c r="AK998" s="16">
        <v>-1.4521999999999999</v>
      </c>
      <c r="AL998" s="16">
        <v>-0.95330000000000004</v>
      </c>
      <c r="AM998" s="16">
        <v>-1.0229999999999999</v>
      </c>
      <c r="AN998" s="16">
        <v>-2.1154000000000002</v>
      </c>
      <c r="AO998" s="16">
        <v>-0.26479999999999998</v>
      </c>
      <c r="AP998" s="16">
        <v>-1.2082999999999999</v>
      </c>
      <c r="AQ998" s="16">
        <v>18.4726</v>
      </c>
      <c r="AR998" s="16">
        <f t="shared" si="61"/>
        <v>1</v>
      </c>
      <c r="AS998" s="5">
        <f t="shared" si="60"/>
        <v>1.8931000000000031E-2</v>
      </c>
    </row>
    <row r="999" spans="1:45" x14ac:dyDescent="0.25">
      <c r="A999" s="16" t="s">
        <v>406</v>
      </c>
      <c r="B999" s="16" t="s">
        <v>43</v>
      </c>
      <c r="C999" s="16" t="s">
        <v>204</v>
      </c>
      <c r="D999" s="16">
        <v>1990</v>
      </c>
      <c r="E999" s="16" t="s">
        <v>667</v>
      </c>
      <c r="F999" s="16" t="s">
        <v>593</v>
      </c>
      <c r="G999" s="10">
        <v>3550.03</v>
      </c>
      <c r="H999" s="73">
        <v>8.1747119999999995</v>
      </c>
      <c r="I999" s="16" t="s">
        <v>6700</v>
      </c>
      <c r="J999" s="71">
        <v>0</v>
      </c>
      <c r="K999" s="71">
        <v>1</v>
      </c>
      <c r="L999" s="16">
        <v>-1.324684</v>
      </c>
      <c r="M999" s="16">
        <v>-0.55893649999999995</v>
      </c>
      <c r="N999" s="16">
        <v>-0.59971220000000003</v>
      </c>
      <c r="O999" s="16">
        <v>-0.56000660000000002</v>
      </c>
      <c r="P999" s="16">
        <v>-0.21795909999999999</v>
      </c>
      <c r="Q999" s="16">
        <v>-1.0624849999999999</v>
      </c>
      <c r="R999" s="16">
        <v>0.20449999999999999</v>
      </c>
      <c r="S999" s="16">
        <v>3.8E-3</v>
      </c>
      <c r="T999" s="16">
        <v>4.0000000000000002E-4</v>
      </c>
      <c r="U999" s="16">
        <v>3.3809999999999998</v>
      </c>
      <c r="V999" s="16">
        <v>8.7100000000000009</v>
      </c>
      <c r="W999" s="16">
        <v>2.12</v>
      </c>
      <c r="X999" s="16">
        <v>425.49200000000002</v>
      </c>
      <c r="Y999" s="16">
        <v>45.15</v>
      </c>
      <c r="Z999" s="16">
        <v>0.15110000000000001</v>
      </c>
      <c r="AA999" s="16">
        <v>0.94386979999999998</v>
      </c>
      <c r="AB999" s="16">
        <v>0.42</v>
      </c>
      <c r="AC999" s="16">
        <v>13</v>
      </c>
      <c r="AD999" s="16">
        <v>10.51</v>
      </c>
      <c r="AE999" s="16">
        <v>3.0945</v>
      </c>
      <c r="AF999" s="16">
        <v>1.8E-3</v>
      </c>
      <c r="AG999" s="16">
        <v>62147.9</v>
      </c>
      <c r="AH999" s="16">
        <v>0.22850000000000001</v>
      </c>
      <c r="AI999" s="16">
        <v>80.3</v>
      </c>
      <c r="AJ999" s="16">
        <v>91.5</v>
      </c>
      <c r="AK999" s="16">
        <v>-1.4276</v>
      </c>
      <c r="AL999" s="16">
        <v>-0.93489999999999995</v>
      </c>
      <c r="AM999" s="16">
        <v>-0.99980000000000002</v>
      </c>
      <c r="AN999" s="16">
        <v>-2.0727000000000002</v>
      </c>
      <c r="AO999" s="16">
        <v>-0.2994</v>
      </c>
      <c r="AP999" s="16">
        <v>-1.1851</v>
      </c>
      <c r="AQ999" s="16">
        <v>18.4726</v>
      </c>
      <c r="AR999" s="16">
        <f t="shared" si="61"/>
        <v>1</v>
      </c>
      <c r="AS999" s="5">
        <f t="shared" si="60"/>
        <v>1.9240000000000368E-3</v>
      </c>
    </row>
    <row r="1000" spans="1:45" x14ac:dyDescent="0.25">
      <c r="A1000" s="16" t="s">
        <v>406</v>
      </c>
      <c r="B1000" s="16" t="s">
        <v>43</v>
      </c>
      <c r="C1000" s="16" t="s">
        <v>204</v>
      </c>
      <c r="D1000" s="16">
        <v>1991</v>
      </c>
      <c r="E1000" s="16" t="s">
        <v>669</v>
      </c>
      <c r="F1000" s="16" t="s">
        <v>593</v>
      </c>
      <c r="G1000" s="10">
        <v>3422.64</v>
      </c>
      <c r="H1000" s="73">
        <v>8.1381669999999993</v>
      </c>
      <c r="I1000" s="16" t="s">
        <v>6700</v>
      </c>
      <c r="J1000" s="71">
        <v>0</v>
      </c>
      <c r="K1000" s="71">
        <v>1</v>
      </c>
      <c r="L1000" s="16">
        <v>-1.3237909999999999</v>
      </c>
      <c r="M1000" s="16">
        <v>-0.56309659999999995</v>
      </c>
      <c r="N1000" s="16">
        <v>-0.59024690000000002</v>
      </c>
      <c r="O1000" s="16">
        <v>-0.58875100000000002</v>
      </c>
      <c r="P1000" s="16">
        <v>-0.20765639999999999</v>
      </c>
      <c r="Q1000" s="16">
        <v>-1.04617</v>
      </c>
      <c r="R1000" s="16">
        <v>0.20449999999999999</v>
      </c>
      <c r="S1000" s="16">
        <v>2.7000000000000001E-3</v>
      </c>
      <c r="T1000" s="16">
        <v>4.0000000000000002E-4</v>
      </c>
      <c r="U1000" s="16">
        <v>3.4011999999999998</v>
      </c>
      <c r="V1000" s="16">
        <v>9.2279999999999998</v>
      </c>
      <c r="W1000" s="16">
        <v>2.3119999999999998</v>
      </c>
      <c r="X1000" s="16">
        <v>423.08300000000003</v>
      </c>
      <c r="Y1000" s="16">
        <v>45.127600000000001</v>
      </c>
      <c r="Z1000" s="16">
        <v>0.13400000000000001</v>
      </c>
      <c r="AA1000" s="16">
        <v>0.93299529999999997</v>
      </c>
      <c r="AB1000" s="16">
        <v>0.42</v>
      </c>
      <c r="AC1000" s="16">
        <v>13</v>
      </c>
      <c r="AD1000" s="16">
        <v>10.79</v>
      </c>
      <c r="AE1000" s="16">
        <v>3.2837000000000001</v>
      </c>
      <c r="AF1000" s="16">
        <v>1.78E-2</v>
      </c>
      <c r="AG1000" s="16">
        <v>65319</v>
      </c>
      <c r="AH1000" s="16">
        <v>0.23719999999999999</v>
      </c>
      <c r="AI1000" s="16">
        <v>80.5</v>
      </c>
      <c r="AJ1000" s="16">
        <v>91.6</v>
      </c>
      <c r="AK1000" s="16">
        <v>-1.403</v>
      </c>
      <c r="AL1000" s="16">
        <v>-0.91649999999999998</v>
      </c>
      <c r="AM1000" s="16">
        <v>-0.97660000000000002</v>
      </c>
      <c r="AN1000" s="16">
        <v>-2.0299</v>
      </c>
      <c r="AO1000" s="16">
        <v>-0.33400000000000002</v>
      </c>
      <c r="AP1000" s="16">
        <v>-1.1617999999999999</v>
      </c>
      <c r="AQ1000" s="16">
        <v>18.4726</v>
      </c>
      <c r="AR1000" s="16">
        <f t="shared" si="61"/>
        <v>1</v>
      </c>
      <c r="AS1000" s="5">
        <f t="shared" si="60"/>
        <v>8.9300000000003266E-4</v>
      </c>
    </row>
    <row r="1001" spans="1:45" x14ac:dyDescent="0.25">
      <c r="A1001" s="16" t="s">
        <v>406</v>
      </c>
      <c r="B1001" s="16" t="s">
        <v>43</v>
      </c>
      <c r="C1001" s="16" t="s">
        <v>204</v>
      </c>
      <c r="D1001" s="16">
        <v>1992</v>
      </c>
      <c r="E1001" s="16" t="s">
        <v>661</v>
      </c>
      <c r="F1001" s="16" t="s">
        <v>593</v>
      </c>
      <c r="G1001" s="10">
        <v>3403.9</v>
      </c>
      <c r="H1001" s="73">
        <v>8.1326780000000003</v>
      </c>
      <c r="I1001" s="16" t="s">
        <v>6700</v>
      </c>
      <c r="J1001" s="71">
        <v>0</v>
      </c>
      <c r="K1001" s="71">
        <v>1</v>
      </c>
      <c r="L1001" s="16">
        <v>-1.3120259999999999</v>
      </c>
      <c r="M1001" s="16">
        <v>-0.56347480000000005</v>
      </c>
      <c r="N1001" s="16">
        <v>-0.57923159999999996</v>
      </c>
      <c r="O1001" s="16">
        <v>-0.59263949999999999</v>
      </c>
      <c r="P1001" s="16">
        <v>-0.20369719999999999</v>
      </c>
      <c r="Q1001" s="16">
        <v>-1.0298689999999999</v>
      </c>
      <c r="R1001" s="16">
        <v>0.20449999999999999</v>
      </c>
      <c r="S1001" s="16">
        <v>2.5999999999999999E-3</v>
      </c>
      <c r="T1001" s="16">
        <v>4.0000000000000002E-4</v>
      </c>
      <c r="U1001" s="16">
        <v>3.35615</v>
      </c>
      <c r="V1001" s="16">
        <v>9.7460000000000004</v>
      </c>
      <c r="W1001" s="16">
        <v>2.504</v>
      </c>
      <c r="X1001" s="16">
        <v>421.99200000000002</v>
      </c>
      <c r="Y1001" s="16">
        <v>45.1051</v>
      </c>
      <c r="Z1001" s="16">
        <v>0.13020000000000001</v>
      </c>
      <c r="AA1001" s="16">
        <v>0.92212070000000002</v>
      </c>
      <c r="AB1001" s="16">
        <v>0.42</v>
      </c>
      <c r="AC1001" s="16">
        <v>13</v>
      </c>
      <c r="AD1001" s="16">
        <v>11.07</v>
      </c>
      <c r="AE1001" s="16">
        <v>3.4946000000000002</v>
      </c>
      <c r="AF1001" s="16">
        <v>1.7399999999999999E-2</v>
      </c>
      <c r="AG1001" s="16">
        <v>67275.100000000006</v>
      </c>
      <c r="AH1001" s="16">
        <v>0.2321</v>
      </c>
      <c r="AI1001" s="16">
        <v>80.7</v>
      </c>
      <c r="AJ1001" s="16">
        <v>91.7</v>
      </c>
      <c r="AK1001" s="16">
        <v>-1.3784000000000001</v>
      </c>
      <c r="AL1001" s="16">
        <v>-0.8982</v>
      </c>
      <c r="AM1001" s="16">
        <v>-0.95330000000000004</v>
      </c>
      <c r="AN1001" s="16">
        <v>-1.9872000000000001</v>
      </c>
      <c r="AO1001" s="16">
        <v>-0.36849999999999999</v>
      </c>
      <c r="AP1001" s="16">
        <v>-1.1386000000000001</v>
      </c>
      <c r="AQ1001" s="16">
        <v>18.4726</v>
      </c>
      <c r="AR1001" s="16">
        <f t="shared" si="61"/>
        <v>1</v>
      </c>
      <c r="AS1001" s="5">
        <f t="shared" si="60"/>
        <v>1.1765000000000025E-2</v>
      </c>
    </row>
    <row r="1002" spans="1:45" x14ac:dyDescent="0.25">
      <c r="A1002" s="16" t="s">
        <v>406</v>
      </c>
      <c r="B1002" s="16" t="s">
        <v>43</v>
      </c>
      <c r="C1002" s="16" t="s">
        <v>204</v>
      </c>
      <c r="D1002" s="16">
        <v>1993</v>
      </c>
      <c r="E1002" s="16" t="s">
        <v>679</v>
      </c>
      <c r="F1002" s="16" t="s">
        <v>593</v>
      </c>
      <c r="G1002" s="10">
        <v>3259.84</v>
      </c>
      <c r="H1002" s="73">
        <v>8.0894349999999999</v>
      </c>
      <c r="I1002" s="16" t="s">
        <v>6700</v>
      </c>
      <c r="J1002" s="71">
        <v>0</v>
      </c>
      <c r="K1002" s="71">
        <v>1</v>
      </c>
      <c r="L1002" s="16">
        <v>-1.2837339999999999</v>
      </c>
      <c r="M1002" s="16">
        <v>-0.56536569999999997</v>
      </c>
      <c r="N1002" s="16">
        <v>-0.54563079999999997</v>
      </c>
      <c r="O1002" s="16">
        <v>-0.58699570000000001</v>
      </c>
      <c r="P1002" s="16">
        <v>-0.1938838</v>
      </c>
      <c r="Q1002" s="16">
        <v>-1.0135700000000001</v>
      </c>
      <c r="R1002" s="16">
        <v>0.20449999999999999</v>
      </c>
      <c r="S1002" s="16">
        <v>2.0999999999999999E-3</v>
      </c>
      <c r="T1002" s="16">
        <v>4.0000000000000002E-4</v>
      </c>
      <c r="U1002" s="16">
        <v>3.4903</v>
      </c>
      <c r="V1002" s="16">
        <v>10.263999999999999</v>
      </c>
      <c r="W1002" s="16">
        <v>2.6960000000000002</v>
      </c>
      <c r="X1002" s="16">
        <v>421.488</v>
      </c>
      <c r="Y1002" s="16">
        <v>45.082599999999999</v>
      </c>
      <c r="Z1002" s="16">
        <v>0.13150000000000001</v>
      </c>
      <c r="AA1002" s="16">
        <v>0.91124609999999995</v>
      </c>
      <c r="AB1002" s="16">
        <v>0.42</v>
      </c>
      <c r="AC1002" s="16">
        <v>13</v>
      </c>
      <c r="AD1002" s="16">
        <v>11.35</v>
      </c>
      <c r="AE1002" s="16">
        <v>3.7932999999999999</v>
      </c>
      <c r="AF1002" s="16">
        <v>1.7000000000000001E-2</v>
      </c>
      <c r="AG1002" s="16">
        <v>69869.8</v>
      </c>
      <c r="AH1002" s="16">
        <v>0.23719999999999999</v>
      </c>
      <c r="AI1002" s="16">
        <v>80.900000000000006</v>
      </c>
      <c r="AJ1002" s="16">
        <v>91.8</v>
      </c>
      <c r="AK1002" s="16">
        <v>-1.3536999999999999</v>
      </c>
      <c r="AL1002" s="16">
        <v>-0.87980000000000003</v>
      </c>
      <c r="AM1002" s="16">
        <v>-0.93010000000000004</v>
      </c>
      <c r="AN1002" s="16">
        <v>-1.9444999999999999</v>
      </c>
      <c r="AO1002" s="16">
        <v>-0.40310000000000001</v>
      </c>
      <c r="AP1002" s="16">
        <v>-1.1153999999999999</v>
      </c>
      <c r="AQ1002" s="16">
        <v>18.4726</v>
      </c>
      <c r="AR1002" s="16">
        <f t="shared" si="61"/>
        <v>1</v>
      </c>
      <c r="AS1002" s="5">
        <f t="shared" si="60"/>
        <v>2.8291999999999984E-2</v>
      </c>
    </row>
    <row r="1003" spans="1:45" x14ac:dyDescent="0.25">
      <c r="A1003" s="16" t="s">
        <v>406</v>
      </c>
      <c r="B1003" s="16" t="s">
        <v>43</v>
      </c>
      <c r="C1003" s="16" t="s">
        <v>204</v>
      </c>
      <c r="D1003" s="16">
        <v>1994</v>
      </c>
      <c r="E1003" s="16" t="s">
        <v>687</v>
      </c>
      <c r="F1003" s="16" t="s">
        <v>593</v>
      </c>
      <c r="G1003" s="10">
        <v>3164.9</v>
      </c>
      <c r="H1003" s="73">
        <v>8.0598759999999992</v>
      </c>
      <c r="I1003" s="16" t="s">
        <v>6700</v>
      </c>
      <c r="J1003" s="71">
        <v>0</v>
      </c>
      <c r="K1003" s="71">
        <v>1</v>
      </c>
      <c r="L1003" s="16">
        <v>-1.2839160000000001</v>
      </c>
      <c r="M1003" s="16">
        <v>-0.56574389999999997</v>
      </c>
      <c r="N1003" s="16">
        <v>-0.55436240000000003</v>
      </c>
      <c r="O1003" s="16">
        <v>-0.59592840000000002</v>
      </c>
      <c r="P1003" s="16">
        <v>-0.1917246</v>
      </c>
      <c r="Q1003" s="16">
        <v>-0.99725430000000004</v>
      </c>
      <c r="R1003" s="16">
        <v>0.20449999999999999</v>
      </c>
      <c r="S1003" s="16">
        <v>2E-3</v>
      </c>
      <c r="T1003" s="16">
        <v>4.0000000000000002E-4</v>
      </c>
      <c r="U1003" s="16">
        <v>3.2806000000000002</v>
      </c>
      <c r="V1003" s="16">
        <v>10.782</v>
      </c>
      <c r="W1003" s="16">
        <v>2.8879999999999999</v>
      </c>
      <c r="X1003" s="16">
        <v>420.017</v>
      </c>
      <c r="Y1003" s="16">
        <v>45.060200000000002</v>
      </c>
      <c r="Z1003" s="16">
        <v>0.125</v>
      </c>
      <c r="AA1003" s="16">
        <v>0.90037160000000005</v>
      </c>
      <c r="AB1003" s="16">
        <v>0.42</v>
      </c>
      <c r="AC1003" s="16">
        <v>13</v>
      </c>
      <c r="AD1003" s="16">
        <v>11.63</v>
      </c>
      <c r="AE1003" s="16">
        <v>3.9037000000000002</v>
      </c>
      <c r="AF1003" s="16">
        <v>4.7000000000000002E-3</v>
      </c>
      <c r="AG1003" s="16">
        <v>70104.3</v>
      </c>
      <c r="AH1003" s="16">
        <v>0.2397</v>
      </c>
      <c r="AI1003" s="16">
        <v>81.3</v>
      </c>
      <c r="AJ1003" s="16">
        <v>91.5</v>
      </c>
      <c r="AK1003" s="16">
        <v>-1.3290999999999999</v>
      </c>
      <c r="AL1003" s="16">
        <v>-0.86140000000000005</v>
      </c>
      <c r="AM1003" s="16">
        <v>-0.90690000000000004</v>
      </c>
      <c r="AN1003" s="16">
        <v>-1.9016999999999999</v>
      </c>
      <c r="AO1003" s="16">
        <v>-0.43759999999999999</v>
      </c>
      <c r="AP1003" s="16">
        <v>-1.0922000000000001</v>
      </c>
      <c r="AQ1003" s="16">
        <v>18.4726</v>
      </c>
      <c r="AR1003" s="16">
        <f t="shared" si="61"/>
        <v>1</v>
      </c>
      <c r="AS1003" s="5">
        <f t="shared" si="60"/>
        <v>-1.8200000000012651E-4</v>
      </c>
    </row>
    <row r="1004" spans="1:45" x14ac:dyDescent="0.25">
      <c r="A1004" s="16" t="s">
        <v>406</v>
      </c>
      <c r="B1004" s="16" t="s">
        <v>43</v>
      </c>
      <c r="C1004" s="16" t="s">
        <v>204</v>
      </c>
      <c r="D1004" s="16">
        <v>1995</v>
      </c>
      <c r="E1004" s="16" t="s">
        <v>688</v>
      </c>
      <c r="F1004" s="16" t="s">
        <v>593</v>
      </c>
      <c r="G1004" s="10">
        <v>3223.56</v>
      </c>
      <c r="H1004" s="73">
        <v>8.0782410000000002</v>
      </c>
      <c r="I1004" s="16" t="s">
        <v>6700</v>
      </c>
      <c r="J1004" s="71">
        <v>0</v>
      </c>
      <c r="K1004" s="71">
        <v>1</v>
      </c>
      <c r="L1004" s="16">
        <v>-1.2412829999999999</v>
      </c>
      <c r="M1004" s="16">
        <v>-0.56443370000000004</v>
      </c>
      <c r="N1004" s="16">
        <v>-0.48612699999999998</v>
      </c>
      <c r="O1004" s="16">
        <v>-0.58766790000000002</v>
      </c>
      <c r="P1004" s="16">
        <v>-0.18973789999999999</v>
      </c>
      <c r="Q1004" s="16">
        <v>-0.98097250000000003</v>
      </c>
      <c r="R1004" s="16">
        <v>0.20449999999999999</v>
      </c>
      <c r="S1004" s="16">
        <v>2.0999999999999999E-3</v>
      </c>
      <c r="T1004" s="16">
        <v>5.0000000000000001E-4</v>
      </c>
      <c r="U1004" s="16">
        <v>3.5758000000000001</v>
      </c>
      <c r="V1004" s="16">
        <v>11.3</v>
      </c>
      <c r="W1004" s="16">
        <v>3.08</v>
      </c>
      <c r="X1004" s="16">
        <v>422.28800000000001</v>
      </c>
      <c r="Y1004" s="16">
        <v>45.037700000000001</v>
      </c>
      <c r="Z1004" s="16">
        <v>0.12770000000000001</v>
      </c>
      <c r="AA1004" s="16">
        <v>0.88949699999999998</v>
      </c>
      <c r="AB1004" s="16">
        <v>0.42</v>
      </c>
      <c r="AC1004" s="16">
        <v>13</v>
      </c>
      <c r="AD1004" s="16">
        <v>11.91</v>
      </c>
      <c r="AE1004" s="16">
        <v>4.0125999999999999</v>
      </c>
      <c r="AF1004" s="16">
        <v>1.6E-2</v>
      </c>
      <c r="AG1004" s="16">
        <v>68207.8</v>
      </c>
      <c r="AH1004" s="16">
        <v>0.2442</v>
      </c>
      <c r="AI1004" s="16">
        <v>81.7</v>
      </c>
      <c r="AJ1004" s="16">
        <v>91.2</v>
      </c>
      <c r="AK1004" s="16">
        <v>-1.3045</v>
      </c>
      <c r="AL1004" s="16">
        <v>-0.84299999999999997</v>
      </c>
      <c r="AM1004" s="16">
        <v>-0.88370000000000004</v>
      </c>
      <c r="AN1004" s="16">
        <v>-1.859</v>
      </c>
      <c r="AO1004" s="16">
        <v>-0.47220000000000001</v>
      </c>
      <c r="AP1004" s="16">
        <v>-1.069</v>
      </c>
      <c r="AQ1004" s="16">
        <v>18.4726</v>
      </c>
      <c r="AR1004" s="16">
        <f t="shared" si="61"/>
        <v>1</v>
      </c>
      <c r="AS1004" s="5">
        <f t="shared" si="60"/>
        <v>4.2633000000000143E-2</v>
      </c>
    </row>
    <row r="1005" spans="1:45" x14ac:dyDescent="0.25">
      <c r="A1005" s="16" t="s">
        <v>406</v>
      </c>
      <c r="B1005" s="16" t="s">
        <v>43</v>
      </c>
      <c r="C1005" s="16" t="s">
        <v>204</v>
      </c>
      <c r="D1005" s="16">
        <v>1996</v>
      </c>
      <c r="E1005" s="16" t="s">
        <v>680</v>
      </c>
      <c r="F1005" s="16" t="s">
        <v>593</v>
      </c>
      <c r="G1005" s="10">
        <v>3297.86</v>
      </c>
      <c r="H1005" s="73">
        <v>8.1010299999999997</v>
      </c>
      <c r="I1005" s="16" t="s">
        <v>6700</v>
      </c>
      <c r="J1005" s="71">
        <v>0</v>
      </c>
      <c r="K1005" s="71">
        <v>1</v>
      </c>
      <c r="L1005" s="16">
        <v>-1.255036</v>
      </c>
      <c r="M1005" s="16">
        <v>-0.56292089999999995</v>
      </c>
      <c r="N1005" s="16">
        <v>-0.48809429999999998</v>
      </c>
      <c r="O1005" s="16">
        <v>-0.60295750000000004</v>
      </c>
      <c r="P1005" s="16">
        <v>-0.18584909999999999</v>
      </c>
      <c r="Q1005" s="16">
        <v>-1.000254</v>
      </c>
      <c r="R1005" s="16">
        <v>0.20449999999999999</v>
      </c>
      <c r="S1005" s="16">
        <v>2.5000000000000001E-3</v>
      </c>
      <c r="T1005" s="16">
        <v>5.0000000000000001E-4</v>
      </c>
      <c r="U1005" s="16">
        <v>3.1993999999999998</v>
      </c>
      <c r="V1005" s="16">
        <v>11.715999999999999</v>
      </c>
      <c r="W1005" s="16">
        <v>3.254</v>
      </c>
      <c r="X1005" s="16">
        <v>425.13799999999998</v>
      </c>
      <c r="Y1005" s="16">
        <v>45.0152</v>
      </c>
      <c r="Z1005" s="16">
        <v>0.1178</v>
      </c>
      <c r="AA1005" s="16">
        <v>0.87862249999999997</v>
      </c>
      <c r="AB1005" s="16">
        <v>0.42</v>
      </c>
      <c r="AC1005" s="16">
        <v>13</v>
      </c>
      <c r="AD1005" s="16">
        <v>12.19</v>
      </c>
      <c r="AE1005" s="16">
        <v>4.2826000000000004</v>
      </c>
      <c r="AF1005" s="16">
        <v>3.9199999999999999E-2</v>
      </c>
      <c r="AG1005" s="16">
        <v>70223.399999999994</v>
      </c>
      <c r="AH1005" s="16">
        <v>0.24360000000000001</v>
      </c>
      <c r="AI1005" s="16">
        <v>82.1</v>
      </c>
      <c r="AJ1005" s="16">
        <v>90.9</v>
      </c>
      <c r="AK1005" s="16">
        <v>-1.2672000000000001</v>
      </c>
      <c r="AL1005" s="16">
        <v>-0.48</v>
      </c>
      <c r="AM1005" s="16">
        <v>-0.94950000000000001</v>
      </c>
      <c r="AN1005" s="16">
        <v>-1.8562000000000001</v>
      </c>
      <c r="AO1005" s="16">
        <v>-0.77139999999999997</v>
      </c>
      <c r="AP1005" s="16">
        <v>-1.1926000000000001</v>
      </c>
      <c r="AQ1005" s="16">
        <v>18.4726</v>
      </c>
      <c r="AR1005" s="16">
        <f t="shared" si="61"/>
        <v>1</v>
      </c>
      <c r="AS1005" s="5">
        <f t="shared" si="60"/>
        <v>-1.3753000000000126E-2</v>
      </c>
    </row>
    <row r="1006" spans="1:45" x14ac:dyDescent="0.25">
      <c r="A1006" s="16" t="s">
        <v>406</v>
      </c>
      <c r="B1006" s="16" t="s">
        <v>43</v>
      </c>
      <c r="C1006" s="16" t="s">
        <v>204</v>
      </c>
      <c r="D1006" s="16">
        <v>1997</v>
      </c>
      <c r="E1006" s="16" t="s">
        <v>675</v>
      </c>
      <c r="F1006" s="16" t="s">
        <v>593</v>
      </c>
      <c r="G1006" s="10">
        <v>3281.1</v>
      </c>
      <c r="H1006" s="73">
        <v>8.0959350000000008</v>
      </c>
      <c r="I1006" s="16" t="s">
        <v>6700</v>
      </c>
      <c r="J1006" s="71">
        <v>0</v>
      </c>
      <c r="K1006" s="71">
        <v>1</v>
      </c>
      <c r="L1006" s="16">
        <v>-1.2400199999999999</v>
      </c>
      <c r="M1006" s="16">
        <v>-0.56140820000000002</v>
      </c>
      <c r="N1006" s="16">
        <v>-0.44166490000000003</v>
      </c>
      <c r="O1006" s="16">
        <v>-0.58105309999999999</v>
      </c>
      <c r="P1006" s="16">
        <v>-0.1837829</v>
      </c>
      <c r="Q1006" s="16">
        <v>-1.04081</v>
      </c>
      <c r="R1006" s="16">
        <v>0.20449999999999999</v>
      </c>
      <c r="S1006" s="16">
        <v>2.8999999999999998E-3</v>
      </c>
      <c r="T1006" s="16">
        <v>5.0000000000000001E-4</v>
      </c>
      <c r="U1006" s="16">
        <v>3.4263499999999998</v>
      </c>
      <c r="V1006" s="16">
        <v>12.132</v>
      </c>
      <c r="W1006" s="16">
        <v>3.4279999999999999</v>
      </c>
      <c r="X1006" s="16">
        <v>425.63</v>
      </c>
      <c r="Y1006" s="16">
        <v>44.992699999999999</v>
      </c>
      <c r="Z1006" s="16">
        <v>0.1278</v>
      </c>
      <c r="AA1006" s="16">
        <v>0.86774799999999996</v>
      </c>
      <c r="AB1006" s="16">
        <v>0.42</v>
      </c>
      <c r="AC1006" s="16">
        <v>13</v>
      </c>
      <c r="AD1006" s="16">
        <v>12.47</v>
      </c>
      <c r="AE1006" s="16">
        <v>4.6147</v>
      </c>
      <c r="AF1006" s="16">
        <v>5.7299999999999997E-2</v>
      </c>
      <c r="AG1006" s="16">
        <v>71925.899999999994</v>
      </c>
      <c r="AH1006" s="16">
        <v>0.23980000000000001</v>
      </c>
      <c r="AI1006" s="16">
        <v>82.5</v>
      </c>
      <c r="AJ1006" s="16">
        <v>90.5</v>
      </c>
      <c r="AK1006" s="16">
        <v>-1.3210999999999999</v>
      </c>
      <c r="AL1006" s="16">
        <v>-0.7248</v>
      </c>
      <c r="AM1006" s="16">
        <v>-0.87949999999999995</v>
      </c>
      <c r="AN1006" s="16">
        <v>-1.9071</v>
      </c>
      <c r="AO1006" s="16">
        <v>-0.74550000000000005</v>
      </c>
      <c r="AP1006" s="16">
        <v>-1.1848000000000001</v>
      </c>
      <c r="AQ1006" s="16">
        <v>18.4726</v>
      </c>
      <c r="AR1006" s="16">
        <f t="shared" si="61"/>
        <v>1</v>
      </c>
      <c r="AS1006" s="5">
        <f t="shared" si="60"/>
        <v>1.501600000000014E-2</v>
      </c>
    </row>
    <row r="1007" spans="1:45" x14ac:dyDescent="0.25">
      <c r="A1007" s="16" t="s">
        <v>406</v>
      </c>
      <c r="B1007" s="16" t="s">
        <v>43</v>
      </c>
      <c r="C1007" s="16" t="s">
        <v>204</v>
      </c>
      <c r="D1007" s="16">
        <v>1998</v>
      </c>
      <c r="E1007" s="16" t="s">
        <v>671</v>
      </c>
      <c r="F1007" s="16" t="s">
        <v>593</v>
      </c>
      <c r="G1007" s="10">
        <v>3397.41</v>
      </c>
      <c r="H1007" s="73">
        <v>8.1307690000000008</v>
      </c>
      <c r="I1007" s="16" t="s">
        <v>6700</v>
      </c>
      <c r="J1007" s="71">
        <v>0</v>
      </c>
      <c r="K1007" s="71">
        <v>1</v>
      </c>
      <c r="L1007" s="16">
        <v>-1.254537</v>
      </c>
      <c r="M1007" s="16">
        <v>-0.5587609</v>
      </c>
      <c r="N1007" s="16">
        <v>-0.42725340000000001</v>
      </c>
      <c r="O1007" s="16">
        <v>-0.59391079999999996</v>
      </c>
      <c r="P1007" s="16">
        <v>-0.1810456</v>
      </c>
      <c r="Q1007" s="16">
        <v>-1.0813839999999999</v>
      </c>
      <c r="R1007" s="16">
        <v>0.20449999999999999</v>
      </c>
      <c r="S1007" s="16">
        <v>3.5999999999999999E-3</v>
      </c>
      <c r="T1007" s="16">
        <v>5.0000000000000001E-4</v>
      </c>
      <c r="U1007" s="16">
        <v>3.42605</v>
      </c>
      <c r="V1007" s="16">
        <v>12.548</v>
      </c>
      <c r="W1007" s="16">
        <v>3.6019999999999999</v>
      </c>
      <c r="X1007" s="16">
        <v>424.84800000000001</v>
      </c>
      <c r="Y1007" s="16">
        <v>44.970300000000002</v>
      </c>
      <c r="Z1007" s="16">
        <v>0.1192</v>
      </c>
      <c r="AA1007" s="16">
        <v>0.85687340000000001</v>
      </c>
      <c r="AB1007" s="16">
        <v>0.42</v>
      </c>
      <c r="AC1007" s="16">
        <v>13</v>
      </c>
      <c r="AD1007" s="16">
        <v>12.75</v>
      </c>
      <c r="AE1007" s="16">
        <v>4.7923</v>
      </c>
      <c r="AF1007" s="16">
        <v>5.8400000000000001E-2</v>
      </c>
      <c r="AG1007" s="16">
        <v>76678.899999999994</v>
      </c>
      <c r="AH1007" s="16">
        <v>0.23619999999999999</v>
      </c>
      <c r="AI1007" s="16">
        <v>82.9</v>
      </c>
      <c r="AJ1007" s="16">
        <v>90.2</v>
      </c>
      <c r="AK1007" s="16">
        <v>-1.375</v>
      </c>
      <c r="AL1007" s="16">
        <v>-0.96970000000000001</v>
      </c>
      <c r="AM1007" s="16">
        <v>-0.80940000000000001</v>
      </c>
      <c r="AN1007" s="16">
        <v>-1.958</v>
      </c>
      <c r="AO1007" s="16">
        <v>-0.71960000000000002</v>
      </c>
      <c r="AP1007" s="16">
        <v>-1.1771</v>
      </c>
      <c r="AQ1007" s="16">
        <v>18.4726</v>
      </c>
      <c r="AR1007" s="16">
        <f t="shared" si="61"/>
        <v>1</v>
      </c>
      <c r="AS1007" s="5">
        <f t="shared" si="60"/>
        <v>-1.4517000000000113E-2</v>
      </c>
    </row>
    <row r="1008" spans="1:45" x14ac:dyDescent="0.25">
      <c r="A1008" s="16" t="s">
        <v>406</v>
      </c>
      <c r="B1008" s="16" t="s">
        <v>43</v>
      </c>
      <c r="C1008" s="16" t="s">
        <v>204</v>
      </c>
      <c r="D1008" s="16">
        <v>1999</v>
      </c>
      <c r="E1008" s="16" t="s">
        <v>662</v>
      </c>
      <c r="F1008" s="16" t="s">
        <v>593</v>
      </c>
      <c r="G1008" s="10">
        <v>3457.14</v>
      </c>
      <c r="H1008" s="73">
        <v>8.1481960000000004</v>
      </c>
      <c r="I1008" s="16" t="s">
        <v>6700</v>
      </c>
      <c r="J1008" s="71">
        <v>0</v>
      </c>
      <c r="K1008" s="71">
        <v>1</v>
      </c>
      <c r="L1008" s="16">
        <v>-1.2147330000000001</v>
      </c>
      <c r="M1008" s="16">
        <v>-0.55934159999999999</v>
      </c>
      <c r="N1008" s="16">
        <v>-0.40458699999999997</v>
      </c>
      <c r="O1008" s="16">
        <v>-0.57238009999999995</v>
      </c>
      <c r="P1008" s="16">
        <v>-0.17628199999999999</v>
      </c>
      <c r="Q1008" s="16">
        <v>-1.039882</v>
      </c>
      <c r="R1008" s="16">
        <v>0.20449999999999999</v>
      </c>
      <c r="S1008" s="16">
        <v>3.2000000000000002E-3</v>
      </c>
      <c r="T1008" s="16">
        <v>5.9999999999999995E-4</v>
      </c>
      <c r="U1008" s="16">
        <v>3.5081000000000002</v>
      </c>
      <c r="V1008" s="16">
        <v>12.964</v>
      </c>
      <c r="W1008" s="16">
        <v>3.7759999999999998</v>
      </c>
      <c r="X1008" s="16">
        <v>424.00200000000001</v>
      </c>
      <c r="Y1008" s="16">
        <v>44.947800000000001</v>
      </c>
      <c r="Z1008" s="16">
        <v>0.129</v>
      </c>
      <c r="AA1008" s="16">
        <v>0.8459989</v>
      </c>
      <c r="AB1008" s="16">
        <v>0.42</v>
      </c>
      <c r="AC1008" s="16">
        <v>13</v>
      </c>
      <c r="AD1008" s="16">
        <v>13.03</v>
      </c>
      <c r="AE1008" s="16">
        <v>5.1157000000000004</v>
      </c>
      <c r="AF1008" s="16">
        <v>0.23019999999999999</v>
      </c>
      <c r="AG1008" s="16">
        <v>80467.3</v>
      </c>
      <c r="AH1008" s="16">
        <v>0.2329</v>
      </c>
      <c r="AI1008" s="16">
        <v>83.3</v>
      </c>
      <c r="AJ1008" s="16">
        <v>89.9</v>
      </c>
      <c r="AK1008" s="16">
        <v>-1.2930999999999999</v>
      </c>
      <c r="AL1008" s="16">
        <v>-0.95920000000000005</v>
      </c>
      <c r="AM1008" s="16">
        <v>-0.88519999999999999</v>
      </c>
      <c r="AN1008" s="16">
        <v>-1.7297</v>
      </c>
      <c r="AO1008" s="16">
        <v>-0.70640000000000003</v>
      </c>
      <c r="AP1008" s="16">
        <v>-1.1718999999999999</v>
      </c>
      <c r="AQ1008" s="16">
        <v>18.4726</v>
      </c>
      <c r="AR1008" s="16">
        <f t="shared" si="61"/>
        <v>1</v>
      </c>
      <c r="AS1008" s="5">
        <f t="shared" si="60"/>
        <v>3.9803999999999951E-2</v>
      </c>
    </row>
    <row r="1009" spans="1:45" x14ac:dyDescent="0.25">
      <c r="A1009" s="16" t="s">
        <v>406</v>
      </c>
      <c r="B1009" s="16" t="s">
        <v>43</v>
      </c>
      <c r="C1009" s="16" t="s">
        <v>204</v>
      </c>
      <c r="D1009" s="16">
        <v>2000</v>
      </c>
      <c r="E1009" s="16" t="s">
        <v>666</v>
      </c>
      <c r="F1009" s="16" t="s">
        <v>593</v>
      </c>
      <c r="G1009" s="10">
        <v>3541.07</v>
      </c>
      <c r="H1009" s="73">
        <v>8.1721850000000007</v>
      </c>
      <c r="I1009" s="16">
        <v>31183660</v>
      </c>
      <c r="J1009" s="71">
        <v>0</v>
      </c>
      <c r="K1009" s="71">
        <v>1</v>
      </c>
      <c r="L1009" s="16">
        <v>-1.192456</v>
      </c>
      <c r="M1009" s="16">
        <v>-0.55997609999999998</v>
      </c>
      <c r="N1009" s="16">
        <v>-0.39324680000000001</v>
      </c>
      <c r="O1009" s="16">
        <v>-0.57589460000000003</v>
      </c>
      <c r="P1009" s="16">
        <v>-0.17340610000000001</v>
      </c>
      <c r="Q1009" s="16">
        <v>-0.99836230000000004</v>
      </c>
      <c r="R1009" s="16">
        <v>0.20449999999999999</v>
      </c>
      <c r="S1009" s="16">
        <v>1.8E-3</v>
      </c>
      <c r="T1009" s="16">
        <v>1.1000000000000001E-3</v>
      </c>
      <c r="U1009" s="16">
        <v>3.4144999999999999</v>
      </c>
      <c r="V1009" s="16">
        <v>13.38</v>
      </c>
      <c r="W1009" s="16">
        <v>3.95</v>
      </c>
      <c r="X1009" s="16">
        <v>424.27699999999999</v>
      </c>
      <c r="Y1009" s="16">
        <v>44.9253</v>
      </c>
      <c r="Z1009" s="16">
        <v>0.12540000000000001</v>
      </c>
      <c r="AA1009" s="16">
        <v>0.83512430000000004</v>
      </c>
      <c r="AB1009" s="16">
        <v>0.42</v>
      </c>
      <c r="AC1009" s="16">
        <v>13</v>
      </c>
      <c r="AD1009" s="16">
        <v>13.31</v>
      </c>
      <c r="AE1009" s="16">
        <v>5.5528000000000004</v>
      </c>
      <c r="AF1009" s="16">
        <v>0.27110000000000001</v>
      </c>
      <c r="AG1009" s="16">
        <v>81491.399999999994</v>
      </c>
      <c r="AH1009" s="16">
        <v>0.2301</v>
      </c>
      <c r="AI1009" s="16">
        <v>83.6</v>
      </c>
      <c r="AJ1009" s="16">
        <v>89.5</v>
      </c>
      <c r="AK1009" s="16">
        <v>-1.2112000000000001</v>
      </c>
      <c r="AL1009" s="16">
        <v>-0.94869999999999999</v>
      </c>
      <c r="AM1009" s="16">
        <v>-0.96099999999999997</v>
      </c>
      <c r="AN1009" s="16">
        <v>-1.5014000000000001</v>
      </c>
      <c r="AO1009" s="16">
        <v>-0.69310000000000005</v>
      </c>
      <c r="AP1009" s="16">
        <v>-1.1667000000000001</v>
      </c>
      <c r="AQ1009" s="16">
        <v>18.4726</v>
      </c>
      <c r="AR1009" s="16">
        <f t="shared" si="61"/>
        <v>0</v>
      </c>
      <c r="AS1009" s="5">
        <f t="shared" si="60"/>
        <v>2.2277000000000102E-2</v>
      </c>
    </row>
    <row r="1010" spans="1:45" x14ac:dyDescent="0.25">
      <c r="A1010" s="16" t="s">
        <v>406</v>
      </c>
      <c r="B1010" s="16" t="s">
        <v>43</v>
      </c>
      <c r="C1010" s="16" t="s">
        <v>204</v>
      </c>
      <c r="D1010" s="16">
        <v>2001</v>
      </c>
      <c r="E1010" s="16" t="s">
        <v>665</v>
      </c>
      <c r="F1010" s="16" t="s">
        <v>593</v>
      </c>
      <c r="G1010" s="10">
        <v>3600.44</v>
      </c>
      <c r="H1010" s="73">
        <v>8.1888100000000001</v>
      </c>
      <c r="I1010" s="16">
        <v>31592153</v>
      </c>
      <c r="J1010" s="71">
        <v>0</v>
      </c>
      <c r="K1010" s="71">
        <v>1</v>
      </c>
      <c r="L1010" s="16">
        <v>-1.1263989999999999</v>
      </c>
      <c r="M1010" s="16">
        <v>-0.54572089999999995</v>
      </c>
      <c r="N1010" s="16">
        <v>-0.34093849999999998</v>
      </c>
      <c r="O1010" s="16">
        <v>-0.58453560000000004</v>
      </c>
      <c r="P1010" s="16">
        <v>-0.16577629999999999</v>
      </c>
      <c r="Q1010" s="16">
        <v>-0.91185400000000005</v>
      </c>
      <c r="R1010" s="16">
        <v>0.2303</v>
      </c>
      <c r="S1010" s="16">
        <v>1.6000000000000001E-3</v>
      </c>
      <c r="T1010" s="16">
        <v>1.1999999999999999E-3</v>
      </c>
      <c r="U1010" s="16">
        <v>3.7359</v>
      </c>
      <c r="V1010" s="16">
        <v>13.196</v>
      </c>
      <c r="W1010" s="16">
        <v>4.1859999999999999</v>
      </c>
      <c r="X1010" s="16">
        <v>425.56900000000002</v>
      </c>
      <c r="Y1010" s="16">
        <v>44.902799999999999</v>
      </c>
      <c r="Z1010" s="16">
        <v>0.12039999999999999</v>
      </c>
      <c r="AA1010" s="16">
        <v>0.8316289</v>
      </c>
      <c r="AB1010" s="16">
        <v>0.42</v>
      </c>
      <c r="AC1010" s="16">
        <v>13</v>
      </c>
      <c r="AD1010" s="16">
        <v>13.4</v>
      </c>
      <c r="AE1010" s="16">
        <v>5.8475999999999999</v>
      </c>
      <c r="AF1010" s="16">
        <v>0.311</v>
      </c>
      <c r="AG1010" s="16">
        <v>84282.1</v>
      </c>
      <c r="AH1010" s="16">
        <v>0.2364</v>
      </c>
      <c r="AI1010" s="16">
        <v>84</v>
      </c>
      <c r="AJ1010" s="16">
        <v>89.2</v>
      </c>
      <c r="AK1010" s="16">
        <v>-1.165</v>
      </c>
      <c r="AL1010" s="16">
        <v>-0.94259999999999999</v>
      </c>
      <c r="AM1010" s="16">
        <v>-0.78800000000000003</v>
      </c>
      <c r="AN1010" s="16">
        <v>-1.5982000000000001</v>
      </c>
      <c r="AO1010" s="16">
        <v>-0.64349999999999996</v>
      </c>
      <c r="AP1010" s="16">
        <v>-0.87870000000000004</v>
      </c>
      <c r="AQ1010" s="16">
        <v>18.4726</v>
      </c>
      <c r="AR1010" s="16">
        <f t="shared" si="61"/>
        <v>0</v>
      </c>
      <c r="AS1010" s="5">
        <f t="shared" si="60"/>
        <v>6.6057000000000032E-2</v>
      </c>
    </row>
    <row r="1011" spans="1:45" x14ac:dyDescent="0.25">
      <c r="A1011" s="16" t="s">
        <v>406</v>
      </c>
      <c r="B1011" s="16" t="s">
        <v>43</v>
      </c>
      <c r="C1011" s="16" t="s">
        <v>204</v>
      </c>
      <c r="D1011" s="16">
        <v>2002</v>
      </c>
      <c r="E1011" s="16" t="s">
        <v>678</v>
      </c>
      <c r="F1011" s="16" t="s">
        <v>593</v>
      </c>
      <c r="G1011" s="10">
        <v>3754.52</v>
      </c>
      <c r="H1011" s="73">
        <v>8.230715</v>
      </c>
      <c r="I1011" s="16">
        <v>31995046</v>
      </c>
      <c r="J1011" s="71">
        <v>0</v>
      </c>
      <c r="K1011" s="71">
        <v>1</v>
      </c>
      <c r="L1011" s="16">
        <v>-1.038068</v>
      </c>
      <c r="M1011" s="16">
        <v>-0.4614666</v>
      </c>
      <c r="N1011" s="16">
        <v>-0.32499309999999998</v>
      </c>
      <c r="O1011" s="16">
        <v>-0.57189420000000002</v>
      </c>
      <c r="P1011" s="16">
        <v>-0.16179689999999999</v>
      </c>
      <c r="Q1011" s="16">
        <v>-0.8253296</v>
      </c>
      <c r="R1011" s="16">
        <v>0.3664</v>
      </c>
      <c r="S1011" s="16">
        <v>3.5000000000000001E-3</v>
      </c>
      <c r="T1011" s="16">
        <v>1.5E-3</v>
      </c>
      <c r="U1011" s="16">
        <v>3.7980999999999998</v>
      </c>
      <c r="V1011" s="16">
        <v>13.012</v>
      </c>
      <c r="W1011" s="16">
        <v>4.4219999999999997</v>
      </c>
      <c r="X1011" s="16">
        <v>425.43400000000003</v>
      </c>
      <c r="Y1011" s="16">
        <v>44.880400000000002</v>
      </c>
      <c r="Z1011" s="16">
        <v>0.1241</v>
      </c>
      <c r="AA1011" s="16">
        <v>0.81337519999999996</v>
      </c>
      <c r="AB1011" s="16">
        <v>0.42</v>
      </c>
      <c r="AC1011" s="16">
        <v>13</v>
      </c>
      <c r="AD1011" s="16">
        <v>13.87</v>
      </c>
      <c r="AE1011" s="16">
        <v>5.9866000000000001</v>
      </c>
      <c r="AF1011" s="16">
        <v>1.3823000000000001</v>
      </c>
      <c r="AG1011" s="16">
        <v>86426</v>
      </c>
      <c r="AH1011" s="16">
        <v>0.23649999999999999</v>
      </c>
      <c r="AI1011" s="16">
        <v>84.3</v>
      </c>
      <c r="AJ1011" s="16">
        <v>88.8</v>
      </c>
      <c r="AK1011" s="16">
        <v>-1.1187</v>
      </c>
      <c r="AL1011" s="16">
        <v>-0.93659999999999999</v>
      </c>
      <c r="AM1011" s="16">
        <v>-0.6149</v>
      </c>
      <c r="AN1011" s="16">
        <v>-1.6949000000000001</v>
      </c>
      <c r="AO1011" s="16">
        <v>-0.59389999999999998</v>
      </c>
      <c r="AP1011" s="16">
        <v>-0.59079999999999999</v>
      </c>
      <c r="AQ1011" s="16">
        <v>18.4726</v>
      </c>
      <c r="AR1011" s="16">
        <f t="shared" si="61"/>
        <v>0</v>
      </c>
      <c r="AS1011" s="5">
        <f t="shared" si="60"/>
        <v>8.8330999999999937E-2</v>
      </c>
    </row>
    <row r="1012" spans="1:45" x14ac:dyDescent="0.25">
      <c r="A1012" s="16" t="s">
        <v>406</v>
      </c>
      <c r="B1012" s="16" t="s">
        <v>43</v>
      </c>
      <c r="C1012" s="16" t="s">
        <v>204</v>
      </c>
      <c r="D1012" s="16">
        <v>2003</v>
      </c>
      <c r="E1012" s="16" t="s">
        <v>672</v>
      </c>
      <c r="F1012" s="16" t="s">
        <v>593</v>
      </c>
      <c r="G1012" s="10">
        <v>3974.18</v>
      </c>
      <c r="H1012" s="73">
        <v>8.2875730000000001</v>
      </c>
      <c r="I1012" s="16">
        <v>32403514</v>
      </c>
      <c r="J1012" s="71">
        <v>0</v>
      </c>
      <c r="K1012" s="71">
        <v>1</v>
      </c>
      <c r="L1012" s="16">
        <v>-1.0471250000000001</v>
      </c>
      <c r="M1012" s="16">
        <v>-0.55193049999999999</v>
      </c>
      <c r="N1012" s="16">
        <v>-0.32953470000000001</v>
      </c>
      <c r="O1012" s="16">
        <v>-0.56073059999999997</v>
      </c>
      <c r="P1012" s="16">
        <v>-0.1466375</v>
      </c>
      <c r="Q1012" s="16">
        <v>-0.77899269999999998</v>
      </c>
      <c r="R1012" s="16">
        <v>0.19620000000000001</v>
      </c>
      <c r="S1012" s="16">
        <v>3.3999999999999998E-3</v>
      </c>
      <c r="T1012" s="16">
        <v>1.8E-3</v>
      </c>
      <c r="U1012" s="16">
        <v>3.5845500000000001</v>
      </c>
      <c r="V1012" s="16">
        <v>12.827999999999999</v>
      </c>
      <c r="W1012" s="16">
        <v>4.6580000000000004</v>
      </c>
      <c r="X1012" s="16">
        <v>426.63200000000001</v>
      </c>
      <c r="Y1012" s="16">
        <v>44.857900000000001</v>
      </c>
      <c r="Z1012" s="16">
        <v>0.128</v>
      </c>
      <c r="AA1012" s="16">
        <v>0.80055869999999996</v>
      </c>
      <c r="AB1012" s="16">
        <v>0.42</v>
      </c>
      <c r="AC1012" s="16">
        <v>13</v>
      </c>
      <c r="AD1012" s="16">
        <v>14.2</v>
      </c>
      <c r="AE1012" s="16">
        <v>6.3007</v>
      </c>
      <c r="AF1012" s="16">
        <v>4.3841999999999999</v>
      </c>
      <c r="AG1012" s="16">
        <v>91282.9</v>
      </c>
      <c r="AH1012" s="16">
        <v>0.23649999999999999</v>
      </c>
      <c r="AI1012" s="16">
        <v>84.7</v>
      </c>
      <c r="AJ1012" s="16">
        <v>88.5</v>
      </c>
      <c r="AK1012" s="16">
        <v>-1.1366000000000001</v>
      </c>
      <c r="AL1012" s="16">
        <v>-0.66810000000000003</v>
      </c>
      <c r="AM1012" s="16">
        <v>-0.61470000000000002</v>
      </c>
      <c r="AN1012" s="16">
        <v>-1.7749999999999999</v>
      </c>
      <c r="AO1012" s="16">
        <v>-0.55110000000000003</v>
      </c>
      <c r="AP1012" s="16">
        <v>-0.54449999999999998</v>
      </c>
      <c r="AQ1012" s="16">
        <v>18.4726</v>
      </c>
      <c r="AR1012" s="16">
        <f t="shared" si="61"/>
        <v>0</v>
      </c>
      <c r="AS1012" s="5">
        <f t="shared" si="60"/>
        <v>-9.0570000000000928E-3</v>
      </c>
    </row>
    <row r="1013" spans="1:45" x14ac:dyDescent="0.25">
      <c r="A1013" s="16" t="s">
        <v>406</v>
      </c>
      <c r="B1013" s="16" t="s">
        <v>43</v>
      </c>
      <c r="C1013" s="16" t="s">
        <v>204</v>
      </c>
      <c r="D1013" s="16">
        <v>2004</v>
      </c>
      <c r="E1013" s="16" t="s">
        <v>668</v>
      </c>
      <c r="F1013" s="16" t="s">
        <v>593</v>
      </c>
      <c r="G1013" s="10">
        <v>4091.14</v>
      </c>
      <c r="H1013" s="73">
        <v>8.3165800000000001</v>
      </c>
      <c r="I1013" s="16">
        <v>32831096</v>
      </c>
      <c r="J1013" s="71">
        <v>0</v>
      </c>
      <c r="K1013" s="71">
        <v>1</v>
      </c>
      <c r="L1013" s="16">
        <v>-0.85517670000000001</v>
      </c>
      <c r="M1013" s="16">
        <v>-0.56092779999999998</v>
      </c>
      <c r="N1013" s="16">
        <v>-0.30770419999999998</v>
      </c>
      <c r="O1013" s="16">
        <v>-0.33484390000000003</v>
      </c>
      <c r="P1013" s="16">
        <v>-0.1035198</v>
      </c>
      <c r="Q1013" s="16">
        <v>-0.63562940000000001</v>
      </c>
      <c r="R1013" s="16">
        <v>0.1636</v>
      </c>
      <c r="S1013" s="16">
        <v>4.0000000000000001E-3</v>
      </c>
      <c r="T1013" s="16">
        <v>2.5000000000000001E-3</v>
      </c>
      <c r="U1013" s="16">
        <v>3.7609499999999998</v>
      </c>
      <c r="V1013" s="16">
        <v>12.644</v>
      </c>
      <c r="W1013" s="16">
        <v>4.8940000000000001</v>
      </c>
      <c r="X1013" s="16">
        <v>425.53699999999998</v>
      </c>
      <c r="Y1013" s="16">
        <v>56.116999999999997</v>
      </c>
      <c r="Z1013" s="16">
        <v>0.11700000000000001</v>
      </c>
      <c r="AA1013" s="16">
        <v>0.78890749999999998</v>
      </c>
      <c r="AB1013" s="16">
        <v>0.42</v>
      </c>
      <c r="AC1013" s="16">
        <v>13</v>
      </c>
      <c r="AD1013" s="16">
        <v>14.5</v>
      </c>
      <c r="AE1013" s="16">
        <v>7.4316000000000004</v>
      </c>
      <c r="AF1013" s="16">
        <v>14.591200000000001</v>
      </c>
      <c r="AG1013" s="16">
        <v>95224.4</v>
      </c>
      <c r="AH1013" s="16">
        <v>0.23169999999999999</v>
      </c>
      <c r="AI1013" s="16">
        <v>85</v>
      </c>
      <c r="AJ1013" s="16">
        <v>88.1</v>
      </c>
      <c r="AK1013" s="16">
        <v>-0.81510000000000005</v>
      </c>
      <c r="AL1013" s="16">
        <v>-0.62549999999999994</v>
      </c>
      <c r="AM1013" s="16">
        <v>-0.52090000000000003</v>
      </c>
      <c r="AN1013" s="16">
        <v>-1.3714999999999999</v>
      </c>
      <c r="AO1013" s="16">
        <v>-0.54490000000000005</v>
      </c>
      <c r="AP1013" s="16">
        <v>-0.55410000000000004</v>
      </c>
      <c r="AQ1013" s="16">
        <v>18.4726</v>
      </c>
      <c r="AR1013" s="16">
        <f t="shared" si="61"/>
        <v>0</v>
      </c>
      <c r="AS1013" s="5">
        <f t="shared" si="60"/>
        <v>0.19194830000000007</v>
      </c>
    </row>
    <row r="1014" spans="1:45" x14ac:dyDescent="0.25">
      <c r="A1014" s="16" t="s">
        <v>406</v>
      </c>
      <c r="B1014" s="16" t="s">
        <v>43</v>
      </c>
      <c r="C1014" s="16" t="s">
        <v>204</v>
      </c>
      <c r="D1014" s="16">
        <v>2005</v>
      </c>
      <c r="E1014" s="16" t="s">
        <v>670</v>
      </c>
      <c r="F1014" s="16" t="s">
        <v>593</v>
      </c>
      <c r="G1014" s="10">
        <v>4273.3100000000004</v>
      </c>
      <c r="H1014" s="73">
        <v>8.3601449999999993</v>
      </c>
      <c r="I1014" s="16">
        <v>33288437</v>
      </c>
      <c r="J1014" s="71">
        <v>0</v>
      </c>
      <c r="K1014" s="71">
        <v>1</v>
      </c>
      <c r="L1014" s="16">
        <v>-0.91261210000000004</v>
      </c>
      <c r="M1014" s="16">
        <v>-0.6068559</v>
      </c>
      <c r="N1014" s="16">
        <v>-0.29499239999999999</v>
      </c>
      <c r="O1014" s="16">
        <v>-0.62410860000000001</v>
      </c>
      <c r="P1014" s="16">
        <v>-2.0916500000000001E-2</v>
      </c>
      <c r="Q1014" s="16">
        <v>-0.51378120000000005</v>
      </c>
      <c r="R1014" s="16">
        <v>6.6000000000000003E-2</v>
      </c>
      <c r="S1014" s="16">
        <v>5.1999999999999998E-3</v>
      </c>
      <c r="T1014" s="16">
        <v>2.8E-3</v>
      </c>
      <c r="U1014" s="16">
        <v>3.7137500000000001</v>
      </c>
      <c r="V1014" s="16">
        <v>12.46</v>
      </c>
      <c r="W1014" s="16">
        <v>5.13</v>
      </c>
      <c r="X1014" s="16">
        <v>426.69799999999998</v>
      </c>
      <c r="Y1014" s="16">
        <v>42.788699999999999</v>
      </c>
      <c r="Z1014" s="16">
        <v>0.1144</v>
      </c>
      <c r="AA1014" s="16">
        <v>0.7811399</v>
      </c>
      <c r="AB1014" s="16">
        <v>0.42</v>
      </c>
      <c r="AC1014" s="16">
        <v>13</v>
      </c>
      <c r="AD1014" s="16">
        <v>14.7</v>
      </c>
      <c r="AE1014" s="16">
        <v>7.5734000000000004</v>
      </c>
      <c r="AF1014" s="16">
        <v>40.226700000000001</v>
      </c>
      <c r="AG1014" s="16">
        <v>101945</v>
      </c>
      <c r="AH1014" s="16">
        <v>0.2366</v>
      </c>
      <c r="AI1014" s="16">
        <v>85.3</v>
      </c>
      <c r="AJ1014" s="16">
        <v>87.7</v>
      </c>
      <c r="AK1014" s="16">
        <v>-0.7631</v>
      </c>
      <c r="AL1014" s="16">
        <v>-0.42070000000000002</v>
      </c>
      <c r="AM1014" s="16">
        <v>-0.43490000000000001</v>
      </c>
      <c r="AN1014" s="16">
        <v>-0.92810000000000004</v>
      </c>
      <c r="AO1014" s="16">
        <v>-0.43290000000000001</v>
      </c>
      <c r="AP1014" s="16">
        <v>-0.70289999999999997</v>
      </c>
      <c r="AQ1014" s="16">
        <v>18.4726</v>
      </c>
      <c r="AR1014" s="16">
        <f t="shared" si="61"/>
        <v>0</v>
      </c>
      <c r="AS1014" s="5">
        <f t="shared" si="60"/>
        <v>-5.7435400000000025E-2</v>
      </c>
    </row>
    <row r="1015" spans="1:45" x14ac:dyDescent="0.25">
      <c r="A1015" s="16" t="s">
        <v>406</v>
      </c>
      <c r="B1015" s="16" t="s">
        <v>43</v>
      </c>
      <c r="C1015" s="16" t="s">
        <v>204</v>
      </c>
      <c r="D1015" s="16">
        <v>2006</v>
      </c>
      <c r="E1015" s="16" t="s">
        <v>663</v>
      </c>
      <c r="F1015" s="16" t="s">
        <v>593</v>
      </c>
      <c r="G1015" s="10">
        <v>4282.33</v>
      </c>
      <c r="H1015" s="73">
        <v>8.3622519999999998</v>
      </c>
      <c r="I1015" s="16">
        <v>33777915</v>
      </c>
      <c r="J1015" s="71">
        <v>0</v>
      </c>
      <c r="K1015" s="71">
        <v>1</v>
      </c>
      <c r="L1015" s="16">
        <v>-0.89017170000000001</v>
      </c>
      <c r="M1015" s="16">
        <v>-0.51610480000000003</v>
      </c>
      <c r="N1015" s="16">
        <v>-0.27129130000000001</v>
      </c>
      <c r="O1015" s="16">
        <v>-0.67146070000000002</v>
      </c>
      <c r="P1015" s="16">
        <v>4.9980400000000001E-2</v>
      </c>
      <c r="Q1015" s="16">
        <v>-0.6035083</v>
      </c>
      <c r="R1015" s="16">
        <v>0.20449999999999999</v>
      </c>
      <c r="S1015" s="16">
        <v>6.4999999999999997E-3</v>
      </c>
      <c r="T1015" s="16">
        <v>3.8999999999999998E-3</v>
      </c>
      <c r="U1015" s="16">
        <v>3.8930500000000001</v>
      </c>
      <c r="V1015" s="16">
        <v>12.868</v>
      </c>
      <c r="W1015" s="16">
        <v>5.4580000000000002</v>
      </c>
      <c r="X1015" s="16">
        <v>422.983</v>
      </c>
      <c r="Y1015" s="16">
        <v>40.336599999999997</v>
      </c>
      <c r="Z1015" s="16">
        <v>0.1152</v>
      </c>
      <c r="AA1015" s="16">
        <v>0.76948859999999997</v>
      </c>
      <c r="AB1015" s="16">
        <v>0.42</v>
      </c>
      <c r="AC1015" s="16">
        <v>13</v>
      </c>
      <c r="AD1015" s="16">
        <v>15</v>
      </c>
      <c r="AE1015" s="16">
        <v>8.2339000000000002</v>
      </c>
      <c r="AF1015" s="16">
        <v>60.850900000000003</v>
      </c>
      <c r="AG1015" s="16">
        <v>104375</v>
      </c>
      <c r="AH1015" s="16">
        <v>0.2366</v>
      </c>
      <c r="AI1015" s="16">
        <v>85.6</v>
      </c>
      <c r="AJ1015" s="16">
        <v>87.4</v>
      </c>
      <c r="AK1015" s="16">
        <v>-0.91969999999999996</v>
      </c>
      <c r="AL1015" s="16">
        <v>-0.47970000000000002</v>
      </c>
      <c r="AM1015" s="16">
        <v>-0.47239999999999999</v>
      </c>
      <c r="AN1015" s="16">
        <v>-1.1177999999999999</v>
      </c>
      <c r="AO1015" s="16">
        <v>-0.56479999999999997</v>
      </c>
      <c r="AP1015" s="16">
        <v>-0.65759999999999996</v>
      </c>
      <c r="AQ1015" s="16">
        <v>18.4726</v>
      </c>
      <c r="AR1015" s="16">
        <f t="shared" si="61"/>
        <v>0</v>
      </c>
      <c r="AS1015" s="5">
        <f t="shared" si="60"/>
        <v>2.2440400000000027E-2</v>
      </c>
    </row>
    <row r="1016" spans="1:45" x14ac:dyDescent="0.25">
      <c r="A1016" s="16" t="s">
        <v>406</v>
      </c>
      <c r="B1016" s="16" t="s">
        <v>43</v>
      </c>
      <c r="C1016" s="16" t="s">
        <v>204</v>
      </c>
      <c r="D1016" s="16">
        <v>2007</v>
      </c>
      <c r="E1016" s="16" t="s">
        <v>673</v>
      </c>
      <c r="F1016" s="16" t="s">
        <v>593</v>
      </c>
      <c r="G1016" s="10">
        <v>4359.38</v>
      </c>
      <c r="H1016" s="73">
        <v>8.3800840000000001</v>
      </c>
      <c r="I1016" s="16">
        <v>34300076</v>
      </c>
      <c r="J1016" s="71">
        <v>0</v>
      </c>
      <c r="K1016" s="71">
        <v>1</v>
      </c>
      <c r="L1016" s="16">
        <v>-0.83223080000000005</v>
      </c>
      <c r="M1016" s="16">
        <v>-0.50763599999999998</v>
      </c>
      <c r="N1016" s="16">
        <v>-0.199522</v>
      </c>
      <c r="O1016" s="16">
        <v>-0.63168190000000002</v>
      </c>
      <c r="P1016" s="16">
        <v>0.1092229</v>
      </c>
      <c r="Q1016" s="16">
        <v>-0.65868539999999998</v>
      </c>
      <c r="R1016" s="16">
        <v>0.20449999999999999</v>
      </c>
      <c r="S1016" s="16">
        <v>8.0000000000000002E-3</v>
      </c>
      <c r="T1016" s="16">
        <v>4.1999999999999997E-3</v>
      </c>
      <c r="U1016" s="16">
        <v>3.95065</v>
      </c>
      <c r="V1016" s="16">
        <v>13.276</v>
      </c>
      <c r="W1016" s="16">
        <v>5.7859999999999996</v>
      </c>
      <c r="X1016" s="16">
        <v>428.81099999999998</v>
      </c>
      <c r="Y1016" s="16">
        <v>40.567599999999999</v>
      </c>
      <c r="Z1016" s="16">
        <v>0.1211</v>
      </c>
      <c r="AA1016" s="16">
        <v>0.6995808</v>
      </c>
      <c r="AB1016" s="16">
        <v>0.42</v>
      </c>
      <c r="AC1016" s="16">
        <v>13</v>
      </c>
      <c r="AD1016" s="16">
        <v>16.8</v>
      </c>
      <c r="AE1016" s="16">
        <v>8.7425999999999995</v>
      </c>
      <c r="AF1016" s="16">
        <v>78.532899999999998</v>
      </c>
      <c r="AG1016" s="16">
        <v>108564</v>
      </c>
      <c r="AH1016" s="16">
        <v>0.23669999999999999</v>
      </c>
      <c r="AI1016" s="16">
        <v>85.8</v>
      </c>
      <c r="AJ1016" s="16">
        <v>87</v>
      </c>
      <c r="AK1016" s="16">
        <v>-0.99570000000000003</v>
      </c>
      <c r="AL1016" s="16">
        <v>-0.51029999999999998</v>
      </c>
      <c r="AM1016" s="16">
        <v>-0.55620000000000003</v>
      </c>
      <c r="AN1016" s="16">
        <v>-1.1236999999999999</v>
      </c>
      <c r="AO1016" s="16">
        <v>-0.60980000000000001</v>
      </c>
      <c r="AP1016" s="16">
        <v>-0.72560000000000002</v>
      </c>
      <c r="AQ1016" s="16">
        <v>18.4726</v>
      </c>
      <c r="AR1016" s="16">
        <f t="shared" si="61"/>
        <v>0</v>
      </c>
      <c r="AS1016" s="5">
        <f t="shared" si="60"/>
        <v>5.7940899999999962E-2</v>
      </c>
    </row>
    <row r="1017" spans="1:45" x14ac:dyDescent="0.25">
      <c r="A1017" s="16" t="s">
        <v>406</v>
      </c>
      <c r="B1017" s="16" t="s">
        <v>43</v>
      </c>
      <c r="C1017" s="16" t="s">
        <v>204</v>
      </c>
      <c r="D1017" s="16">
        <v>2008</v>
      </c>
      <c r="E1017" s="16" t="s">
        <v>676</v>
      </c>
      <c r="F1017" s="16" t="s">
        <v>593</v>
      </c>
      <c r="G1017" s="10">
        <v>4390.5</v>
      </c>
      <c r="H1017" s="73">
        <v>8.3871979999999997</v>
      </c>
      <c r="I1017" s="16">
        <v>34860715</v>
      </c>
      <c r="J1017" s="71">
        <v>0</v>
      </c>
      <c r="K1017" s="71">
        <v>1</v>
      </c>
      <c r="L1017" s="16">
        <v>-0.80868130000000005</v>
      </c>
      <c r="M1017" s="16">
        <v>-0.50532569999999999</v>
      </c>
      <c r="N1017" s="16">
        <v>-0.1174207</v>
      </c>
      <c r="O1017" s="16">
        <v>-0.61216899999999996</v>
      </c>
      <c r="P1017" s="16">
        <v>9.91948E-2</v>
      </c>
      <c r="Q1017" s="16">
        <v>-0.70140749999999996</v>
      </c>
      <c r="R1017" s="16">
        <v>0.20449999999999999</v>
      </c>
      <c r="S1017" s="16">
        <v>5.8999999999999999E-3</v>
      </c>
      <c r="T1017" s="16">
        <v>5.3E-3</v>
      </c>
      <c r="U1017" s="16">
        <v>4.3369999999999997</v>
      </c>
      <c r="V1017" s="16">
        <v>13.683999999999999</v>
      </c>
      <c r="W1017" s="16">
        <v>6.1139999999999999</v>
      </c>
      <c r="X1017" s="16">
        <v>430.83800000000002</v>
      </c>
      <c r="Y1017" s="16">
        <v>41.866</v>
      </c>
      <c r="Z1017" s="16">
        <v>0.1293</v>
      </c>
      <c r="AA1017" s="16">
        <v>0.76948859999999997</v>
      </c>
      <c r="AB1017" s="16">
        <v>0.42</v>
      </c>
      <c r="AC1017" s="16">
        <v>13</v>
      </c>
      <c r="AD1017" s="16">
        <v>15</v>
      </c>
      <c r="AE1017" s="16">
        <v>8.5908999999999995</v>
      </c>
      <c r="AF1017" s="16">
        <v>75.664599999999993</v>
      </c>
      <c r="AG1017" s="16">
        <v>115584</v>
      </c>
      <c r="AH1017" s="16">
        <v>0.23480000000000001</v>
      </c>
      <c r="AI1017" s="16">
        <v>86.1</v>
      </c>
      <c r="AJ1017" s="16">
        <v>86.6</v>
      </c>
      <c r="AK1017" s="16">
        <v>-0.98919999999999997</v>
      </c>
      <c r="AL1017" s="16">
        <v>-0.56140000000000001</v>
      </c>
      <c r="AM1017" s="16">
        <v>-0.61339999999999995</v>
      </c>
      <c r="AN1017" s="16">
        <v>-1.0911</v>
      </c>
      <c r="AO1017" s="16">
        <v>-0.79479999999999995</v>
      </c>
      <c r="AP1017" s="16">
        <v>-0.70640000000000003</v>
      </c>
      <c r="AQ1017" s="16">
        <v>18.4726</v>
      </c>
      <c r="AR1017" s="16">
        <f t="shared" si="61"/>
        <v>0</v>
      </c>
      <c r="AS1017" s="5">
        <f t="shared" si="60"/>
        <v>2.3549500000000001E-2</v>
      </c>
    </row>
    <row r="1018" spans="1:45" x14ac:dyDescent="0.25">
      <c r="A1018" s="16" t="s">
        <v>406</v>
      </c>
      <c r="B1018" s="16" t="s">
        <v>43</v>
      </c>
      <c r="C1018" s="16" t="s">
        <v>204</v>
      </c>
      <c r="D1018" s="16">
        <v>2009</v>
      </c>
      <c r="E1018" s="16" t="s">
        <v>684</v>
      </c>
      <c r="F1018" s="16" t="s">
        <v>593</v>
      </c>
      <c r="G1018" s="10">
        <v>4386.04</v>
      </c>
      <c r="H1018" s="73">
        <v>8.3861819999999998</v>
      </c>
      <c r="I1018" s="16">
        <v>35465760</v>
      </c>
      <c r="J1018" s="71">
        <v>0</v>
      </c>
      <c r="K1018" s="71">
        <v>1</v>
      </c>
      <c r="L1018" s="16">
        <v>-0.8767857</v>
      </c>
      <c r="M1018" s="16">
        <v>-0.4952491</v>
      </c>
      <c r="N1018" s="16">
        <v>-0.22434109999999999</v>
      </c>
      <c r="O1018" s="16">
        <v>-0.60864200000000002</v>
      </c>
      <c r="P1018" s="16">
        <v>0.1170747</v>
      </c>
      <c r="Q1018" s="16">
        <v>-0.78281000000000001</v>
      </c>
      <c r="R1018" s="16">
        <v>0.20449999999999999</v>
      </c>
      <c r="S1018" s="16">
        <v>6.1000000000000004E-3</v>
      </c>
      <c r="T1018" s="16">
        <v>6.3E-3</v>
      </c>
      <c r="U1018" s="16">
        <v>3.1631999999999998</v>
      </c>
      <c r="V1018" s="16">
        <v>14.092000000000001</v>
      </c>
      <c r="W1018" s="16">
        <v>6.4420000000000002</v>
      </c>
      <c r="X1018" s="16">
        <v>428.95299999999997</v>
      </c>
      <c r="Y1018" s="16">
        <v>41.993299999999998</v>
      </c>
      <c r="Z1018" s="16">
        <v>0.12759999999999999</v>
      </c>
      <c r="AA1018" s="16">
        <v>0.75783730000000005</v>
      </c>
      <c r="AB1018" s="16">
        <v>0.42</v>
      </c>
      <c r="AC1018" s="16">
        <v>13</v>
      </c>
      <c r="AD1018" s="16">
        <v>15.3</v>
      </c>
      <c r="AE1018" s="16">
        <v>7.0805999999999996</v>
      </c>
      <c r="AF1018" s="16">
        <v>89.958399999999997</v>
      </c>
      <c r="AG1018" s="16">
        <v>108754</v>
      </c>
      <c r="AH1018" s="16">
        <v>0.23430000000000001</v>
      </c>
      <c r="AI1018" s="16">
        <v>86.4</v>
      </c>
      <c r="AJ1018" s="16">
        <v>86.2</v>
      </c>
      <c r="AK1018" s="16">
        <v>-1.0572999999999999</v>
      </c>
      <c r="AL1018" s="16">
        <v>-0.54659999999999997</v>
      </c>
      <c r="AM1018" s="16">
        <v>-0.57809999999999995</v>
      </c>
      <c r="AN1018" s="16">
        <v>-1.2152000000000001</v>
      </c>
      <c r="AO1018" s="16">
        <v>-1.0696000000000001</v>
      </c>
      <c r="AP1018" s="16">
        <v>-0.75760000000000005</v>
      </c>
      <c r="AQ1018" s="16">
        <v>18.4726</v>
      </c>
      <c r="AR1018" s="16">
        <f t="shared" si="61"/>
        <v>0</v>
      </c>
      <c r="AS1018" s="5">
        <f t="shared" si="60"/>
        <v>-6.8104399999999954E-2</v>
      </c>
    </row>
    <row r="1019" spans="1:45" x14ac:dyDescent="0.25">
      <c r="A1019" s="16" t="s">
        <v>406</v>
      </c>
      <c r="B1019" s="16" t="s">
        <v>43</v>
      </c>
      <c r="C1019" s="16" t="s">
        <v>204</v>
      </c>
      <c r="D1019" s="16">
        <v>2010</v>
      </c>
      <c r="E1019" s="16" t="s">
        <v>677</v>
      </c>
      <c r="F1019" s="16" t="s">
        <v>593</v>
      </c>
      <c r="G1019" s="10">
        <v>4463.3900000000003</v>
      </c>
      <c r="H1019" s="73">
        <v>8.4036650000000002</v>
      </c>
      <c r="I1019" s="16">
        <v>36117637</v>
      </c>
      <c r="J1019" s="71">
        <v>0</v>
      </c>
      <c r="K1019" s="71">
        <v>1</v>
      </c>
      <c r="L1019" s="16">
        <v>-0.81586340000000002</v>
      </c>
      <c r="M1019" s="16">
        <v>-0.49146719999999999</v>
      </c>
      <c r="N1019" s="16">
        <v>-0.18663779999999999</v>
      </c>
      <c r="O1019" s="16">
        <v>-0.54182989999999998</v>
      </c>
      <c r="P1019" s="16">
        <v>0.13197439999999999</v>
      </c>
      <c r="Q1019" s="16">
        <v>-0.77197070000000001</v>
      </c>
      <c r="R1019" s="16">
        <v>0.20449999999999999</v>
      </c>
      <c r="S1019" s="16">
        <v>7.1000000000000004E-3</v>
      </c>
      <c r="T1019" s="16">
        <v>6.3E-3</v>
      </c>
      <c r="U1019" s="16">
        <v>3.0306999999999999</v>
      </c>
      <c r="V1019" s="16">
        <v>14.5</v>
      </c>
      <c r="W1019" s="16">
        <v>6.77</v>
      </c>
      <c r="X1019" s="16">
        <v>432.57400000000001</v>
      </c>
      <c r="Y1019" s="16">
        <v>45.226900000000001</v>
      </c>
      <c r="Z1019" s="16">
        <v>0.1275</v>
      </c>
      <c r="AA1019" s="16">
        <v>0.76560490000000003</v>
      </c>
      <c r="AB1019" s="16">
        <v>0.42</v>
      </c>
      <c r="AC1019" s="16">
        <v>13</v>
      </c>
      <c r="AD1019" s="16">
        <v>15.1</v>
      </c>
      <c r="AE1019" s="16">
        <v>7.8859000000000004</v>
      </c>
      <c r="AF1019" s="16">
        <v>88.444900000000004</v>
      </c>
      <c r="AG1019" s="16">
        <v>126911</v>
      </c>
      <c r="AH1019" s="16">
        <v>0.24310000000000001</v>
      </c>
      <c r="AI1019" s="16">
        <v>86.6</v>
      </c>
      <c r="AJ1019" s="16">
        <v>85.7</v>
      </c>
      <c r="AK1019" s="16">
        <v>-1.0269999999999999</v>
      </c>
      <c r="AL1019" s="16">
        <v>-0.48780000000000001</v>
      </c>
      <c r="AM1019" s="16">
        <v>-0.47649999999999998</v>
      </c>
      <c r="AN1019" s="16">
        <v>-1.2605</v>
      </c>
      <c r="AO1019" s="16">
        <v>-1.1658999999999999</v>
      </c>
      <c r="AP1019" s="16">
        <v>-0.749</v>
      </c>
      <c r="AQ1019" s="16">
        <v>18.4726</v>
      </c>
      <c r="AR1019" s="16">
        <f t="shared" si="61"/>
        <v>0</v>
      </c>
      <c r="AS1019" s="5">
        <f t="shared" si="60"/>
        <v>6.0922299999999985E-2</v>
      </c>
    </row>
    <row r="1020" spans="1:45" x14ac:dyDescent="0.25">
      <c r="A1020" s="16" t="s">
        <v>406</v>
      </c>
      <c r="B1020" s="16" t="s">
        <v>43</v>
      </c>
      <c r="C1020" s="16" t="s">
        <v>204</v>
      </c>
      <c r="D1020" s="16">
        <v>2011</v>
      </c>
      <c r="E1020" s="16" t="s">
        <v>686</v>
      </c>
      <c r="F1020" s="16" t="s">
        <v>593</v>
      </c>
      <c r="G1020" s="10">
        <v>4504.92</v>
      </c>
      <c r="H1020" s="73">
        <v>8.4129260000000006</v>
      </c>
      <c r="I1020" s="16">
        <v>36819558</v>
      </c>
      <c r="J1020" s="71">
        <v>0</v>
      </c>
      <c r="K1020" s="71">
        <v>1</v>
      </c>
      <c r="L1020" s="16">
        <v>-0.79843889999999995</v>
      </c>
      <c r="M1020" s="16">
        <v>-0.48136380000000001</v>
      </c>
      <c r="N1020" s="16">
        <v>-0.15109900000000001</v>
      </c>
      <c r="O1020" s="16">
        <v>-0.53301880000000001</v>
      </c>
      <c r="P1020" s="16">
        <v>0.15330679999999999</v>
      </c>
      <c r="Q1020" s="16">
        <v>-0.81108250000000004</v>
      </c>
      <c r="R1020" s="16">
        <v>0.20449999999999999</v>
      </c>
      <c r="S1020" s="16">
        <v>7.7999999999999996E-3</v>
      </c>
      <c r="T1020" s="16">
        <v>7.1000000000000004E-3</v>
      </c>
      <c r="U1020" s="16">
        <v>2.9317500000000001</v>
      </c>
      <c r="V1020" s="16">
        <v>15.18</v>
      </c>
      <c r="W1020" s="16">
        <v>7.1559999999999997</v>
      </c>
      <c r="X1020" s="16">
        <v>433.83800000000002</v>
      </c>
      <c r="Y1020" s="16">
        <v>45.053100000000001</v>
      </c>
      <c r="Z1020" s="16">
        <v>0.12509999999999999</v>
      </c>
      <c r="AA1020" s="16">
        <v>0.71550429999999998</v>
      </c>
      <c r="AB1020" s="16">
        <v>0.42</v>
      </c>
      <c r="AC1020" s="16">
        <v>13</v>
      </c>
      <c r="AD1020" s="16">
        <v>16.39</v>
      </c>
      <c r="AE1020" s="16">
        <v>8.1013999999999999</v>
      </c>
      <c r="AF1020" s="16">
        <v>94.314400000000006</v>
      </c>
      <c r="AG1020" s="16">
        <v>139510</v>
      </c>
      <c r="AH1020" s="16">
        <v>0.23680000000000001</v>
      </c>
      <c r="AI1020" s="16">
        <v>86.8</v>
      </c>
      <c r="AJ1020" s="16">
        <v>85.3</v>
      </c>
      <c r="AK1020" s="16">
        <v>-1.0008999999999999</v>
      </c>
      <c r="AL1020" s="16">
        <v>-0.49519999999999997</v>
      </c>
      <c r="AM1020" s="16">
        <v>-0.5746</v>
      </c>
      <c r="AN1020" s="16">
        <v>-1.3623000000000001</v>
      </c>
      <c r="AO1020" s="16">
        <v>-1.1889000000000001</v>
      </c>
      <c r="AP1020" s="16">
        <v>-0.77569999999999995</v>
      </c>
      <c r="AQ1020" s="16">
        <v>18.4726</v>
      </c>
      <c r="AR1020" s="16">
        <f t="shared" si="61"/>
        <v>0</v>
      </c>
      <c r="AS1020" s="5">
        <f t="shared" si="60"/>
        <v>1.7424500000000065E-2</v>
      </c>
    </row>
    <row r="1021" spans="1:45" x14ac:dyDescent="0.25">
      <c r="A1021" s="16" t="s">
        <v>406</v>
      </c>
      <c r="B1021" s="16" t="s">
        <v>43</v>
      </c>
      <c r="C1021" s="16" t="s">
        <v>204</v>
      </c>
      <c r="D1021" s="16">
        <v>2012</v>
      </c>
      <c r="E1021" s="16" t="s">
        <v>685</v>
      </c>
      <c r="F1021" s="16" t="s">
        <v>593</v>
      </c>
      <c r="G1021" s="10">
        <v>4564.4399999999996</v>
      </c>
      <c r="H1021" s="73">
        <v>8.42605</v>
      </c>
      <c r="I1021" s="16">
        <v>37565847</v>
      </c>
      <c r="J1021" s="71">
        <v>0</v>
      </c>
      <c r="K1021" s="71">
        <v>1</v>
      </c>
      <c r="L1021" s="16">
        <v>-0.7518378</v>
      </c>
      <c r="M1021" s="16">
        <v>-0.46907189999999999</v>
      </c>
      <c r="N1021" s="16">
        <v>-0.11011799999999999</v>
      </c>
      <c r="O1021" s="16">
        <v>-0.52500020000000003</v>
      </c>
      <c r="P1021" s="16">
        <v>0.17293729999999999</v>
      </c>
      <c r="Q1021" s="16">
        <v>-0.78727449999999999</v>
      </c>
      <c r="R1021" s="16">
        <v>0.20449999999999999</v>
      </c>
      <c r="S1021" s="16">
        <v>7.6E-3</v>
      </c>
      <c r="T1021" s="16">
        <v>8.5000000000000006E-3</v>
      </c>
      <c r="U1021" s="16">
        <v>2.9863</v>
      </c>
      <c r="V1021" s="16">
        <v>15.86</v>
      </c>
      <c r="W1021" s="16">
        <v>7.5419999999999998</v>
      </c>
      <c r="X1021" s="16">
        <v>433.42399999999998</v>
      </c>
      <c r="Y1021" s="16">
        <v>45.210299999999997</v>
      </c>
      <c r="Z1021" s="16">
        <v>0.12559999999999999</v>
      </c>
      <c r="AA1021" s="16">
        <v>0.70462970000000003</v>
      </c>
      <c r="AB1021" s="16">
        <v>0.42</v>
      </c>
      <c r="AC1021" s="16">
        <v>13</v>
      </c>
      <c r="AD1021" s="16">
        <v>16.670000000000002</v>
      </c>
      <c r="AE1021" s="16">
        <v>8.5479000000000003</v>
      </c>
      <c r="AF1021" s="16">
        <v>97.520899999999997</v>
      </c>
      <c r="AG1021" s="16">
        <v>153306</v>
      </c>
      <c r="AH1021" s="16">
        <v>0.2369</v>
      </c>
      <c r="AI1021" s="16">
        <v>87</v>
      </c>
      <c r="AJ1021" s="16">
        <v>84.9</v>
      </c>
      <c r="AK1021" s="16">
        <v>-0.8972</v>
      </c>
      <c r="AL1021" s="16">
        <v>-0.47370000000000001</v>
      </c>
      <c r="AM1021" s="16">
        <v>-0.53949999999999998</v>
      </c>
      <c r="AN1021" s="16">
        <v>-1.3186</v>
      </c>
      <c r="AO1021" s="16">
        <v>-1.2815000000000001</v>
      </c>
      <c r="AP1021" s="16">
        <v>-0.74629999999999996</v>
      </c>
      <c r="AQ1021" s="16">
        <v>18.4726</v>
      </c>
      <c r="AR1021" s="16">
        <f t="shared" si="61"/>
        <v>0</v>
      </c>
      <c r="AS1021" s="5">
        <f t="shared" si="60"/>
        <v>4.6601099999999951E-2</v>
      </c>
    </row>
    <row r="1022" spans="1:45" x14ac:dyDescent="0.25">
      <c r="A1022" s="16" t="s">
        <v>406</v>
      </c>
      <c r="B1022" s="16" t="s">
        <v>43</v>
      </c>
      <c r="C1022" s="16" t="s">
        <v>204</v>
      </c>
      <c r="D1022" s="16">
        <v>2013</v>
      </c>
      <c r="E1022" s="16" t="s">
        <v>664</v>
      </c>
      <c r="F1022" s="16" t="s">
        <v>593</v>
      </c>
      <c r="G1022" s="10">
        <v>4596.22</v>
      </c>
      <c r="H1022" s="73">
        <v>8.4329889999999992</v>
      </c>
      <c r="I1022" s="16">
        <v>38338562</v>
      </c>
      <c r="J1022" s="71">
        <v>0</v>
      </c>
      <c r="K1022" s="71">
        <v>1</v>
      </c>
      <c r="L1022" s="16">
        <v>-0.68314620000000004</v>
      </c>
      <c r="M1022" s="16">
        <v>-0.46146690000000001</v>
      </c>
      <c r="N1022" s="16">
        <v>-3.9812899999999998E-2</v>
      </c>
      <c r="O1022" s="16">
        <v>-0.50703770000000004</v>
      </c>
      <c r="P1022" s="16">
        <v>0.1745652</v>
      </c>
      <c r="Q1022" s="16">
        <v>-0.72878739999999997</v>
      </c>
      <c r="R1022" s="16">
        <v>0.20449999999999999</v>
      </c>
      <c r="S1022" s="16">
        <v>6.8999999999999999E-3</v>
      </c>
      <c r="T1022" s="16">
        <v>9.5999999999999992E-3</v>
      </c>
      <c r="U1022" s="16">
        <v>3.1408999999999998</v>
      </c>
      <c r="V1022" s="16">
        <v>16.54</v>
      </c>
      <c r="W1022" s="16">
        <v>7.9279999999999999</v>
      </c>
      <c r="X1022" s="16">
        <v>435.95800000000003</v>
      </c>
      <c r="Y1022" s="16">
        <v>45.369799999999998</v>
      </c>
      <c r="Z1022" s="16">
        <v>0.1268</v>
      </c>
      <c r="AA1022" s="16">
        <v>0.66851070000000001</v>
      </c>
      <c r="AB1022" s="16">
        <v>0.42</v>
      </c>
      <c r="AC1022" s="16">
        <v>13</v>
      </c>
      <c r="AD1022" s="16">
        <v>17.600000000000001</v>
      </c>
      <c r="AE1022" s="16">
        <v>7.9901999999999997</v>
      </c>
      <c r="AF1022" s="16">
        <v>100.788</v>
      </c>
      <c r="AG1022" s="16">
        <v>156837</v>
      </c>
      <c r="AH1022" s="16">
        <v>0.2369</v>
      </c>
      <c r="AI1022" s="16">
        <v>87.2</v>
      </c>
      <c r="AJ1022" s="16">
        <v>84.5</v>
      </c>
      <c r="AK1022" s="16">
        <v>-0.89270000000000005</v>
      </c>
      <c r="AL1022" s="16">
        <v>-0.47139999999999999</v>
      </c>
      <c r="AM1022" s="16">
        <v>-0.53949999999999998</v>
      </c>
      <c r="AN1022" s="16">
        <v>-1.1839999999999999</v>
      </c>
      <c r="AO1022" s="16">
        <v>-1.1681999999999999</v>
      </c>
      <c r="AP1022" s="16">
        <v>-0.65849999999999997</v>
      </c>
      <c r="AQ1022" s="16">
        <v>18.4726</v>
      </c>
      <c r="AR1022" s="16">
        <f t="shared" si="61"/>
        <v>0</v>
      </c>
      <c r="AS1022" s="5">
        <f t="shared" si="60"/>
        <v>6.8691599999999964E-2</v>
      </c>
    </row>
    <row r="1023" spans="1:45" x14ac:dyDescent="0.25">
      <c r="A1023" s="16" t="s">
        <v>406</v>
      </c>
      <c r="B1023" s="16" t="s">
        <v>43</v>
      </c>
      <c r="C1023" s="16" t="s">
        <v>204</v>
      </c>
      <c r="D1023" s="16">
        <v>2014</v>
      </c>
      <c r="E1023" s="16" t="s">
        <v>689</v>
      </c>
      <c r="F1023" s="16" t="s">
        <v>593</v>
      </c>
      <c r="G1023" s="10">
        <v>4675.88</v>
      </c>
      <c r="H1023" s="73">
        <v>8.4501729999999995</v>
      </c>
      <c r="I1023" s="16">
        <v>39113313</v>
      </c>
      <c r="J1023" s="71">
        <v>0</v>
      </c>
      <c r="K1023" s="71">
        <v>1</v>
      </c>
      <c r="L1023" s="16">
        <v>-0.70315689999999997</v>
      </c>
      <c r="M1023" s="16">
        <v>-0.48869810000000002</v>
      </c>
      <c r="N1023" s="16">
        <v>-2.57796E-2</v>
      </c>
      <c r="O1023" s="16">
        <v>-0.51021640000000001</v>
      </c>
      <c r="P1023" s="16">
        <v>0.17781739999999999</v>
      </c>
      <c r="Q1023" s="16">
        <v>-0.76264659999999995</v>
      </c>
      <c r="R1023" s="16">
        <v>0.20449999999999999</v>
      </c>
      <c r="S1023" s="16">
        <v>6.6E-3</v>
      </c>
      <c r="T1023" s="16">
        <v>6.7999999999999996E-3</v>
      </c>
      <c r="U1023" s="16">
        <v>2.8942999999999999</v>
      </c>
      <c r="V1023" s="16">
        <v>17.22</v>
      </c>
      <c r="W1023" s="16">
        <v>8.3140000000000001</v>
      </c>
      <c r="X1023" s="16">
        <v>436.28500000000003</v>
      </c>
      <c r="Y1023" s="16">
        <v>45.023899999999998</v>
      </c>
      <c r="Z1023" s="16">
        <v>0.13170000000000001</v>
      </c>
      <c r="AA1023" s="16">
        <v>0.68288059999999995</v>
      </c>
      <c r="AB1023" s="16">
        <v>0.42</v>
      </c>
      <c r="AC1023" s="16">
        <v>13</v>
      </c>
      <c r="AD1023" s="16">
        <v>17.23</v>
      </c>
      <c r="AE1023" s="16">
        <v>7.7607999999999997</v>
      </c>
      <c r="AF1023" s="16">
        <v>108.438</v>
      </c>
      <c r="AG1023" s="16">
        <v>131424</v>
      </c>
      <c r="AH1023" s="16">
        <v>0.2369</v>
      </c>
      <c r="AI1023" s="16">
        <v>87.4</v>
      </c>
      <c r="AJ1023" s="16">
        <v>84</v>
      </c>
      <c r="AK1023" s="16">
        <v>-0.82430000000000003</v>
      </c>
      <c r="AL1023" s="16">
        <v>-0.61509999999999998</v>
      </c>
      <c r="AM1023" s="16">
        <v>-0.4829</v>
      </c>
      <c r="AN1023" s="16">
        <v>-1.1661999999999999</v>
      </c>
      <c r="AO1023" s="16">
        <v>-1.2837000000000001</v>
      </c>
      <c r="AP1023" s="16">
        <v>-0.73350000000000004</v>
      </c>
      <c r="AQ1023" s="16">
        <v>18.4726</v>
      </c>
      <c r="AR1023" s="16">
        <f t="shared" si="61"/>
        <v>0</v>
      </c>
      <c r="AS1023" s="5">
        <f t="shared" si="60"/>
        <v>-2.0010699999999937E-2</v>
      </c>
    </row>
    <row r="1024" spans="1:45" x14ac:dyDescent="0.25">
      <c r="A1024" s="16" t="s">
        <v>409</v>
      </c>
      <c r="B1024" s="16" t="s">
        <v>44</v>
      </c>
      <c r="C1024" s="16" t="s">
        <v>255</v>
      </c>
      <c r="D1024" s="16">
        <v>1985</v>
      </c>
      <c r="E1024" s="16" t="s">
        <v>1650</v>
      </c>
      <c r="F1024" s="16" t="s">
        <v>593</v>
      </c>
      <c r="G1024" s="10">
        <v>3672.85</v>
      </c>
      <c r="H1024" s="73">
        <v>8.2087219999999999</v>
      </c>
      <c r="I1024" s="16" t="s">
        <v>6700</v>
      </c>
      <c r="K1024" s="71">
        <v>1.169</v>
      </c>
      <c r="L1024" s="16">
        <v>-1.2882290000000001</v>
      </c>
      <c r="M1024" s="16">
        <v>-0.68447570000000002</v>
      </c>
      <c r="N1024" s="16">
        <v>-0.14947060000000001</v>
      </c>
      <c r="O1024" s="16">
        <v>-0.93499920000000003</v>
      </c>
      <c r="P1024" s="16">
        <v>-0.70606340000000001</v>
      </c>
      <c r="Q1024" s="16">
        <v>-0.38208330000000001</v>
      </c>
      <c r="R1024" s="16">
        <v>0</v>
      </c>
      <c r="S1024" s="16">
        <v>1.1000000000000001E-3</v>
      </c>
      <c r="T1024" s="16">
        <v>0</v>
      </c>
      <c r="U1024" s="16">
        <v>5.2332999999999998</v>
      </c>
      <c r="V1024" s="16">
        <v>10.46</v>
      </c>
      <c r="W1024" s="16">
        <v>6.03</v>
      </c>
      <c r="X1024" s="16">
        <v>422.69600000000003</v>
      </c>
      <c r="Y1024" s="16">
        <v>26.422799999999999</v>
      </c>
      <c r="Z1024" s="16">
        <v>0.1779</v>
      </c>
      <c r="AA1024" s="16">
        <v>1.0078530000000001</v>
      </c>
      <c r="AB1024" s="16">
        <v>0.53</v>
      </c>
      <c r="AC1024" s="16">
        <v>31.78</v>
      </c>
      <c r="AD1024" s="16">
        <v>30.06</v>
      </c>
      <c r="AE1024" s="16">
        <v>2.9964</v>
      </c>
      <c r="AF1024" s="16">
        <v>0</v>
      </c>
      <c r="AG1024" s="16">
        <v>50387</v>
      </c>
      <c r="AH1024" s="16">
        <v>6.1600000000000002E-2</v>
      </c>
      <c r="AI1024" s="16">
        <v>52.1952</v>
      </c>
      <c r="AJ1024" s="16">
        <v>71.417299999999997</v>
      </c>
      <c r="AK1024" s="16">
        <v>-8.7499999999999994E-2</v>
      </c>
      <c r="AL1024" s="16">
        <v>-1.1748000000000001</v>
      </c>
      <c r="AM1024" s="16">
        <v>-0.87460000000000004</v>
      </c>
      <c r="AN1024" s="16">
        <v>-1.0222</v>
      </c>
      <c r="AO1024" s="16">
        <v>0.35520000000000002</v>
      </c>
      <c r="AP1024" s="16">
        <v>-0.19589999999999999</v>
      </c>
      <c r="AQ1024" s="16">
        <v>12.505000000000001</v>
      </c>
      <c r="AR1024" s="16">
        <f t="shared" si="61"/>
        <v>1</v>
      </c>
      <c r="AS1024" s="5">
        <f t="shared" si="60"/>
        <v>0</v>
      </c>
    </row>
    <row r="1025" spans="1:45" x14ac:dyDescent="0.25">
      <c r="A1025" s="16" t="s">
        <v>409</v>
      </c>
      <c r="B1025" s="16" t="s">
        <v>44</v>
      </c>
      <c r="C1025" s="16" t="s">
        <v>255</v>
      </c>
      <c r="D1025" s="16">
        <v>1986</v>
      </c>
      <c r="E1025" s="16" t="s">
        <v>1658</v>
      </c>
      <c r="F1025" s="16" t="s">
        <v>593</v>
      </c>
      <c r="G1025" s="10">
        <v>3707.11</v>
      </c>
      <c r="H1025" s="73">
        <v>8.2180070000000001</v>
      </c>
      <c r="I1025" s="16" t="s">
        <v>6700</v>
      </c>
      <c r="J1025" s="71">
        <v>-8.0000000000000002E-3</v>
      </c>
      <c r="K1025" s="71">
        <v>1.1599999999999999</v>
      </c>
      <c r="L1025" s="16">
        <v>-1.1596850000000001</v>
      </c>
      <c r="M1025" s="16">
        <v>-0.68203100000000005</v>
      </c>
      <c r="N1025" s="16">
        <v>6.2207499999999999E-2</v>
      </c>
      <c r="O1025" s="16">
        <v>-0.87017920000000004</v>
      </c>
      <c r="P1025" s="16">
        <v>-0.68924589999999997</v>
      </c>
      <c r="Q1025" s="16">
        <v>-0.39251259999999999</v>
      </c>
      <c r="R1025" s="16">
        <v>0</v>
      </c>
      <c r="S1025" s="16">
        <v>1.5E-3</v>
      </c>
      <c r="T1025" s="16">
        <v>1E-4</v>
      </c>
      <c r="U1025" s="16">
        <v>6.8723999999999998</v>
      </c>
      <c r="V1025" s="16">
        <v>11.162000000000001</v>
      </c>
      <c r="W1025" s="16">
        <v>6.3780000000000001</v>
      </c>
      <c r="X1025" s="16">
        <v>423.20499999999998</v>
      </c>
      <c r="Y1025" s="16">
        <v>27.503599999999999</v>
      </c>
      <c r="Z1025" s="16">
        <v>0.1973</v>
      </c>
      <c r="AA1025" s="16">
        <v>0.99231829999999999</v>
      </c>
      <c r="AB1025" s="16">
        <v>0.53</v>
      </c>
      <c r="AC1025" s="16">
        <v>31.78</v>
      </c>
      <c r="AD1025" s="16">
        <v>30.46</v>
      </c>
      <c r="AE1025" s="16">
        <v>3.1175999999999999</v>
      </c>
      <c r="AF1025" s="16">
        <v>0</v>
      </c>
      <c r="AG1025" s="16">
        <v>54049.9</v>
      </c>
      <c r="AH1025" s="16">
        <v>6.1100000000000002E-2</v>
      </c>
      <c r="AI1025" s="16">
        <v>53.3309</v>
      </c>
      <c r="AJ1025" s="16">
        <v>71.955200000000005</v>
      </c>
      <c r="AK1025" s="16">
        <v>-9.5500000000000002E-2</v>
      </c>
      <c r="AL1025" s="16">
        <v>-1.1587000000000001</v>
      </c>
      <c r="AM1025" s="16">
        <v>-0.86670000000000003</v>
      </c>
      <c r="AN1025" s="16">
        <v>-1.0024</v>
      </c>
      <c r="AO1025" s="16">
        <v>0.29980000000000001</v>
      </c>
      <c r="AP1025" s="16">
        <v>-0.23039999999999999</v>
      </c>
      <c r="AQ1025" s="16">
        <v>12.505000000000001</v>
      </c>
      <c r="AR1025" s="16">
        <f t="shared" si="61"/>
        <v>1</v>
      </c>
      <c r="AS1025" s="5">
        <f t="shared" si="60"/>
        <v>0.12854399999999999</v>
      </c>
    </row>
    <row r="1026" spans="1:45" x14ac:dyDescent="0.25">
      <c r="A1026" s="16" t="s">
        <v>409</v>
      </c>
      <c r="B1026" s="16" t="s">
        <v>44</v>
      </c>
      <c r="C1026" s="16" t="s">
        <v>255</v>
      </c>
      <c r="D1026" s="16">
        <v>1987</v>
      </c>
      <c r="E1026" s="16" t="s">
        <v>1672</v>
      </c>
      <c r="F1026" s="16" t="s">
        <v>593</v>
      </c>
      <c r="G1026" s="10">
        <v>3607.55</v>
      </c>
      <c r="H1026" s="73">
        <v>8.1907840000000007</v>
      </c>
      <c r="I1026" s="16" t="s">
        <v>6700</v>
      </c>
      <c r="J1026" s="71">
        <v>-0.104</v>
      </c>
      <c r="K1026" s="71">
        <v>1.046</v>
      </c>
      <c r="L1026" s="16">
        <v>-1.3081160000000001</v>
      </c>
      <c r="M1026" s="16">
        <v>-0.68051819999999996</v>
      </c>
      <c r="N1026" s="16">
        <v>-0.29481590000000002</v>
      </c>
      <c r="O1026" s="16">
        <v>-0.8603092</v>
      </c>
      <c r="P1026" s="16">
        <v>-0.66877439999999999</v>
      </c>
      <c r="Q1026" s="16">
        <v>-0.4029394</v>
      </c>
      <c r="R1026" s="16">
        <v>0</v>
      </c>
      <c r="S1026" s="16">
        <v>1.9E-3</v>
      </c>
      <c r="T1026" s="16">
        <v>1E-4</v>
      </c>
      <c r="U1026" s="16">
        <v>3.1539000000000001</v>
      </c>
      <c r="V1026" s="16">
        <v>11.864000000000001</v>
      </c>
      <c r="W1026" s="16">
        <v>6.726</v>
      </c>
      <c r="X1026" s="16">
        <v>422.88299999999998</v>
      </c>
      <c r="Y1026" s="16">
        <v>28.584399999999999</v>
      </c>
      <c r="Z1026" s="16">
        <v>0.18729999999999999</v>
      </c>
      <c r="AA1026" s="16">
        <v>0.97678319999999996</v>
      </c>
      <c r="AB1026" s="16">
        <v>0.53</v>
      </c>
      <c r="AC1026" s="16">
        <v>31.78</v>
      </c>
      <c r="AD1026" s="16">
        <v>30.86</v>
      </c>
      <c r="AE1026" s="16">
        <v>3.5621</v>
      </c>
      <c r="AF1026" s="16">
        <v>0</v>
      </c>
      <c r="AG1026" s="16">
        <v>56649</v>
      </c>
      <c r="AH1026" s="16">
        <v>6.0699999999999997E-2</v>
      </c>
      <c r="AI1026" s="16">
        <v>54.466500000000003</v>
      </c>
      <c r="AJ1026" s="16">
        <v>72.493099999999998</v>
      </c>
      <c r="AK1026" s="16">
        <v>-0.10349999999999999</v>
      </c>
      <c r="AL1026" s="16">
        <v>-1.1426000000000001</v>
      </c>
      <c r="AM1026" s="16">
        <v>-0.85870000000000002</v>
      </c>
      <c r="AN1026" s="16">
        <v>-0.98270000000000002</v>
      </c>
      <c r="AO1026" s="16">
        <v>0.24440000000000001</v>
      </c>
      <c r="AP1026" s="16">
        <v>-0.26490000000000002</v>
      </c>
      <c r="AQ1026" s="16">
        <v>12.505000000000001</v>
      </c>
      <c r="AR1026" s="16">
        <f t="shared" si="61"/>
        <v>1</v>
      </c>
      <c r="AS1026" s="5">
        <f t="shared" si="60"/>
        <v>-0.14843099999999998</v>
      </c>
    </row>
    <row r="1027" spans="1:45" x14ac:dyDescent="0.25">
      <c r="A1027" s="16" t="s">
        <v>409</v>
      </c>
      <c r="B1027" s="16" t="s">
        <v>44</v>
      </c>
      <c r="C1027" s="16" t="s">
        <v>255</v>
      </c>
      <c r="D1027" s="16">
        <v>1988</v>
      </c>
      <c r="E1027" s="16" t="s">
        <v>1678</v>
      </c>
      <c r="F1027" s="16" t="s">
        <v>593</v>
      </c>
      <c r="G1027" s="10">
        <v>3727.85</v>
      </c>
      <c r="H1027" s="73">
        <v>8.2235879999999995</v>
      </c>
      <c r="I1027" s="16" t="s">
        <v>6700</v>
      </c>
      <c r="J1027" s="71">
        <v>6.2E-2</v>
      </c>
      <c r="K1027" s="71">
        <v>1.1120000000000001</v>
      </c>
      <c r="L1027" s="16">
        <v>-1.3199879999999999</v>
      </c>
      <c r="M1027" s="16">
        <v>-0.67900550000000004</v>
      </c>
      <c r="N1027" s="16">
        <v>-0.25843359999999999</v>
      </c>
      <c r="O1027" s="16">
        <v>-0.93211849999999996</v>
      </c>
      <c r="P1027" s="16">
        <v>-0.64943390000000001</v>
      </c>
      <c r="Q1027" s="16">
        <v>-0.41335070000000002</v>
      </c>
      <c r="R1027" s="16">
        <v>0</v>
      </c>
      <c r="S1027" s="16">
        <v>2.3E-3</v>
      </c>
      <c r="T1027" s="16">
        <v>1E-4</v>
      </c>
      <c r="U1027" s="16">
        <v>3.1697000000000002</v>
      </c>
      <c r="V1027" s="16">
        <v>12.566000000000001</v>
      </c>
      <c r="W1027" s="16">
        <v>7.0739999999999998</v>
      </c>
      <c r="X1027" s="16">
        <v>422.67200000000003</v>
      </c>
      <c r="Y1027" s="16">
        <v>29.665099999999999</v>
      </c>
      <c r="Z1027" s="16">
        <v>0.1336</v>
      </c>
      <c r="AA1027" s="16">
        <v>0.9612482</v>
      </c>
      <c r="AB1027" s="16">
        <v>0.53</v>
      </c>
      <c r="AC1027" s="16">
        <v>31.78</v>
      </c>
      <c r="AD1027" s="16">
        <v>31.26</v>
      </c>
      <c r="AE1027" s="16">
        <v>3.9746000000000001</v>
      </c>
      <c r="AF1027" s="16">
        <v>0</v>
      </c>
      <c r="AG1027" s="16">
        <v>57920.7</v>
      </c>
      <c r="AH1027" s="16">
        <v>6.0199999999999997E-2</v>
      </c>
      <c r="AI1027" s="16">
        <v>55.602200000000003</v>
      </c>
      <c r="AJ1027" s="16">
        <v>73.031000000000006</v>
      </c>
      <c r="AK1027" s="16">
        <v>-0.1115</v>
      </c>
      <c r="AL1027" s="16">
        <v>-1.1265000000000001</v>
      </c>
      <c r="AM1027" s="16">
        <v>-0.85070000000000001</v>
      </c>
      <c r="AN1027" s="16">
        <v>-0.96289999999999998</v>
      </c>
      <c r="AO1027" s="16">
        <v>0.189</v>
      </c>
      <c r="AP1027" s="16">
        <v>-0.2994</v>
      </c>
      <c r="AQ1027" s="16">
        <v>12.505000000000001</v>
      </c>
      <c r="AR1027" s="16">
        <f t="shared" si="61"/>
        <v>1</v>
      </c>
      <c r="AS1027" s="5">
        <f t="shared" si="60"/>
        <v>-1.1871999999999883E-2</v>
      </c>
    </row>
    <row r="1028" spans="1:45" x14ac:dyDescent="0.25">
      <c r="A1028" s="16" t="s">
        <v>409</v>
      </c>
      <c r="B1028" s="16" t="s">
        <v>44</v>
      </c>
      <c r="C1028" s="16" t="s">
        <v>255</v>
      </c>
      <c r="D1028" s="16">
        <v>1989</v>
      </c>
      <c r="E1028" s="16" t="s">
        <v>1675</v>
      </c>
      <c r="F1028" s="16" t="s">
        <v>593</v>
      </c>
      <c r="G1028" s="10">
        <v>3675.45</v>
      </c>
      <c r="H1028" s="73">
        <v>8.2094319999999996</v>
      </c>
      <c r="I1028" s="16" t="s">
        <v>6700</v>
      </c>
      <c r="J1028" s="71">
        <v>-2.9000000000000001E-2</v>
      </c>
      <c r="K1028" s="71">
        <v>1.08</v>
      </c>
      <c r="L1028" s="16">
        <v>-1.288805</v>
      </c>
      <c r="M1028" s="16">
        <v>-0.67656079999999996</v>
      </c>
      <c r="N1028" s="16">
        <v>-0.22240850000000001</v>
      </c>
      <c r="O1028" s="16">
        <v>-0.91346400000000005</v>
      </c>
      <c r="P1028" s="16">
        <v>-0.62809839999999995</v>
      </c>
      <c r="Q1028" s="16">
        <v>-0.42377749999999997</v>
      </c>
      <c r="R1028" s="16">
        <v>0</v>
      </c>
      <c r="S1028" s="16">
        <v>2.7000000000000001E-3</v>
      </c>
      <c r="T1028" s="16">
        <v>2.0000000000000001E-4</v>
      </c>
      <c r="U1028" s="16">
        <v>3.1855000000000002</v>
      </c>
      <c r="V1028" s="16">
        <v>13.268000000000001</v>
      </c>
      <c r="W1028" s="16">
        <v>7.4219999999999997</v>
      </c>
      <c r="X1028" s="16">
        <v>422.40499999999997</v>
      </c>
      <c r="Y1028" s="16">
        <v>30.745899999999999</v>
      </c>
      <c r="Z1028" s="16">
        <v>0.1283</v>
      </c>
      <c r="AA1028" s="16">
        <v>0.94571309999999997</v>
      </c>
      <c r="AB1028" s="16">
        <v>0.53</v>
      </c>
      <c r="AC1028" s="16">
        <v>31.78</v>
      </c>
      <c r="AD1028" s="16">
        <v>31.66</v>
      </c>
      <c r="AE1028" s="16">
        <v>4.5934999999999997</v>
      </c>
      <c r="AF1028" s="16">
        <v>0</v>
      </c>
      <c r="AG1028" s="16">
        <v>57820.800000000003</v>
      </c>
      <c r="AH1028" s="16">
        <v>5.9799999999999999E-2</v>
      </c>
      <c r="AI1028" s="16">
        <v>56.7378</v>
      </c>
      <c r="AJ1028" s="16">
        <v>73.568899999999999</v>
      </c>
      <c r="AK1028" s="16">
        <v>-0.1195</v>
      </c>
      <c r="AL1028" s="16">
        <v>-1.1104000000000001</v>
      </c>
      <c r="AM1028" s="16">
        <v>-0.8427</v>
      </c>
      <c r="AN1028" s="16">
        <v>-0.94320000000000004</v>
      </c>
      <c r="AO1028" s="16">
        <v>0.1336</v>
      </c>
      <c r="AP1028" s="16">
        <v>-0.33389999999999997</v>
      </c>
      <c r="AQ1028" s="16">
        <v>12.505000000000001</v>
      </c>
      <c r="AR1028" s="16">
        <f t="shared" si="61"/>
        <v>1</v>
      </c>
      <c r="AS1028" s="5">
        <f t="shared" ref="AS1028:AS1091" si="62">IF(D1028=1985, 0, L1028-L1027)</f>
        <v>3.1182999999999961E-2</v>
      </c>
    </row>
    <row r="1029" spans="1:45" x14ac:dyDescent="0.25">
      <c r="A1029" s="16" t="s">
        <v>409</v>
      </c>
      <c r="B1029" s="16" t="s">
        <v>44</v>
      </c>
      <c r="C1029" s="16" t="s">
        <v>255</v>
      </c>
      <c r="D1029" s="16">
        <v>1990</v>
      </c>
      <c r="E1029" s="16" t="s">
        <v>1679</v>
      </c>
      <c r="F1029" s="16" t="s">
        <v>593</v>
      </c>
      <c r="G1029" s="10">
        <v>3720.94</v>
      </c>
      <c r="H1029" s="73">
        <v>8.2217300000000009</v>
      </c>
      <c r="I1029" s="16" t="s">
        <v>6700</v>
      </c>
      <c r="J1029" s="71">
        <v>0</v>
      </c>
      <c r="K1029" s="71">
        <v>1.08</v>
      </c>
      <c r="L1029" s="16">
        <v>-1.262165</v>
      </c>
      <c r="M1029" s="16">
        <v>-0.67504799999999998</v>
      </c>
      <c r="N1029" s="16">
        <v>-0.1826284</v>
      </c>
      <c r="O1029" s="16">
        <v>-0.89424510000000001</v>
      </c>
      <c r="P1029" s="16">
        <v>-0.61980630000000003</v>
      </c>
      <c r="Q1029" s="16">
        <v>-0.43418810000000002</v>
      </c>
      <c r="R1029" s="16">
        <v>0</v>
      </c>
      <c r="S1029" s="16">
        <v>3.0999999999999999E-3</v>
      </c>
      <c r="T1029" s="16">
        <v>2.0000000000000001E-4</v>
      </c>
      <c r="U1029" s="16">
        <v>3.2012</v>
      </c>
      <c r="V1029" s="16">
        <v>13.97</v>
      </c>
      <c r="W1029" s="16">
        <v>7.77</v>
      </c>
      <c r="X1029" s="16">
        <v>422.72800000000001</v>
      </c>
      <c r="Y1029" s="16">
        <v>31.826699999999999</v>
      </c>
      <c r="Z1029" s="16">
        <v>0.13150000000000001</v>
      </c>
      <c r="AA1029" s="16">
        <v>0.97522969999999998</v>
      </c>
      <c r="AB1029" s="16">
        <v>0.53</v>
      </c>
      <c r="AC1029" s="16">
        <v>31.78</v>
      </c>
      <c r="AD1029" s="16">
        <v>30.9</v>
      </c>
      <c r="AE1029" s="16">
        <v>4.8452000000000002</v>
      </c>
      <c r="AF1029" s="16">
        <v>0</v>
      </c>
      <c r="AG1029" s="16">
        <v>62134.9</v>
      </c>
      <c r="AH1029" s="16">
        <v>5.6500000000000002E-2</v>
      </c>
      <c r="AI1029" s="16">
        <v>57</v>
      </c>
      <c r="AJ1029" s="16">
        <v>73.8</v>
      </c>
      <c r="AK1029" s="16">
        <v>-0.12740000000000001</v>
      </c>
      <c r="AL1029" s="16">
        <v>-1.0944</v>
      </c>
      <c r="AM1029" s="16">
        <v>-0.8347</v>
      </c>
      <c r="AN1029" s="16">
        <v>-0.9234</v>
      </c>
      <c r="AO1029" s="16">
        <v>7.8200000000000006E-2</v>
      </c>
      <c r="AP1029" s="16">
        <v>-0.36840000000000001</v>
      </c>
      <c r="AQ1029" s="16">
        <v>12.505000000000001</v>
      </c>
      <c r="AR1029" s="16">
        <f t="shared" ref="AR1029:AR1092" si="63">IF(OR(AND(I1029&lt;&gt;"", I1029&gt;=10000000, AQ1029&lt;=32.5), AND(A1029="Middle East &amp; North Africa", I1029&lt;&gt;"", I1029&gt;=9000000, AQ1029&lt;&gt;"", AQ1029&lt;=32.5)), 0, 1)</f>
        <v>1</v>
      </c>
      <c r="AS1029" s="5">
        <f t="shared" si="62"/>
        <v>2.6639999999999997E-2</v>
      </c>
    </row>
    <row r="1030" spans="1:45" x14ac:dyDescent="0.25">
      <c r="A1030" s="16" t="s">
        <v>409</v>
      </c>
      <c r="B1030" s="16" t="s">
        <v>44</v>
      </c>
      <c r="C1030" s="16" t="s">
        <v>255</v>
      </c>
      <c r="D1030" s="16">
        <v>1991</v>
      </c>
      <c r="E1030" s="16" t="s">
        <v>1668</v>
      </c>
      <c r="F1030" s="16" t="s">
        <v>593</v>
      </c>
      <c r="G1030" s="10">
        <v>3790.51</v>
      </c>
      <c r="H1030" s="73">
        <v>8.2402549999999994</v>
      </c>
      <c r="I1030" s="16" t="s">
        <v>6700</v>
      </c>
      <c r="J1030" s="71">
        <v>1.2E-2</v>
      </c>
      <c r="K1030" s="71">
        <v>1.0920000000000001</v>
      </c>
      <c r="L1030" s="16">
        <v>-1.2414339999999999</v>
      </c>
      <c r="M1030" s="16">
        <v>-0.6775196</v>
      </c>
      <c r="N1030" s="16">
        <v>-0.16496459999999999</v>
      </c>
      <c r="O1030" s="16">
        <v>-0.87070579999999997</v>
      </c>
      <c r="P1030" s="16">
        <v>-0.60365590000000002</v>
      </c>
      <c r="Q1030" s="16">
        <v>-0.4446329</v>
      </c>
      <c r="R1030" s="16">
        <v>0</v>
      </c>
      <c r="S1030" s="16">
        <v>2.2000000000000001E-3</v>
      </c>
      <c r="T1030" s="16">
        <v>2.9999999999999997E-4</v>
      </c>
      <c r="U1030" s="16">
        <v>3.2170000000000001</v>
      </c>
      <c r="V1030" s="16">
        <v>13.85</v>
      </c>
      <c r="W1030" s="16">
        <v>8.01</v>
      </c>
      <c r="X1030" s="16">
        <v>423.37400000000002</v>
      </c>
      <c r="Y1030" s="16">
        <v>32.907499999999999</v>
      </c>
      <c r="Z1030" s="16">
        <v>0.12740000000000001</v>
      </c>
      <c r="AA1030" s="16">
        <v>0.95192710000000003</v>
      </c>
      <c r="AB1030" s="16">
        <v>0.53</v>
      </c>
      <c r="AC1030" s="16">
        <v>31.78</v>
      </c>
      <c r="AD1030" s="16">
        <v>31.5</v>
      </c>
      <c r="AE1030" s="16">
        <v>4.7428999999999997</v>
      </c>
      <c r="AF1030" s="16">
        <v>0</v>
      </c>
      <c r="AG1030" s="16">
        <v>66666.7</v>
      </c>
      <c r="AH1030" s="16">
        <v>5.4300000000000001E-2</v>
      </c>
      <c r="AI1030" s="16">
        <v>58.4</v>
      </c>
      <c r="AJ1030" s="16">
        <v>74.400000000000006</v>
      </c>
      <c r="AK1030" s="16">
        <v>-0.13539999999999999</v>
      </c>
      <c r="AL1030" s="16">
        <v>-1.0783</v>
      </c>
      <c r="AM1030" s="16">
        <v>-0.82679999999999998</v>
      </c>
      <c r="AN1030" s="16">
        <v>-0.90369999999999995</v>
      </c>
      <c r="AO1030" s="16">
        <v>2.2800000000000001E-2</v>
      </c>
      <c r="AP1030" s="16">
        <v>-0.40289999999999998</v>
      </c>
      <c r="AQ1030" s="16">
        <v>12.505000000000001</v>
      </c>
      <c r="AR1030" s="16">
        <f t="shared" si="63"/>
        <v>1</v>
      </c>
      <c r="AS1030" s="5">
        <f t="shared" si="62"/>
        <v>2.0731000000000055E-2</v>
      </c>
    </row>
    <row r="1031" spans="1:45" x14ac:dyDescent="0.25">
      <c r="A1031" s="16" t="s">
        <v>409</v>
      </c>
      <c r="B1031" s="16" t="s">
        <v>44</v>
      </c>
      <c r="C1031" s="16" t="s">
        <v>255</v>
      </c>
      <c r="D1031" s="16">
        <v>1992</v>
      </c>
      <c r="E1031" s="16" t="s">
        <v>1651</v>
      </c>
      <c r="F1031" s="16" t="s">
        <v>593</v>
      </c>
      <c r="G1031" s="10">
        <v>3782.19</v>
      </c>
      <c r="H1031" s="73">
        <v>8.2380580000000005</v>
      </c>
      <c r="I1031" s="16" t="s">
        <v>6700</v>
      </c>
      <c r="J1031" s="71">
        <v>-3.0000000000000001E-3</v>
      </c>
      <c r="K1031" s="71">
        <v>1.089</v>
      </c>
      <c r="L1031" s="16">
        <v>-1.219452</v>
      </c>
      <c r="M1031" s="16">
        <v>-0.67693890000000001</v>
      </c>
      <c r="N1031" s="16">
        <v>-0.14646819999999999</v>
      </c>
      <c r="O1031" s="16">
        <v>-0.85204939999999996</v>
      </c>
      <c r="P1031" s="16">
        <v>-0.58362619999999998</v>
      </c>
      <c r="Q1031" s="16">
        <v>-0.45504410000000001</v>
      </c>
      <c r="R1031" s="16">
        <v>0</v>
      </c>
      <c r="S1031" s="16">
        <v>2.5999999999999999E-3</v>
      </c>
      <c r="T1031" s="16">
        <v>2.0000000000000001E-4</v>
      </c>
      <c r="U1031" s="16">
        <v>3.2328000000000001</v>
      </c>
      <c r="V1031" s="16">
        <v>13.73</v>
      </c>
      <c r="W1031" s="16">
        <v>8.25</v>
      </c>
      <c r="X1031" s="16">
        <v>424.15</v>
      </c>
      <c r="Y1031" s="16">
        <v>33.988300000000002</v>
      </c>
      <c r="Z1031" s="16">
        <v>0.1115</v>
      </c>
      <c r="AA1031" s="16">
        <v>0.87813540000000001</v>
      </c>
      <c r="AB1031" s="16">
        <v>0.53</v>
      </c>
      <c r="AC1031" s="16">
        <v>31.78</v>
      </c>
      <c r="AD1031" s="16">
        <v>33.4</v>
      </c>
      <c r="AE1031" s="16">
        <v>5.0136000000000003</v>
      </c>
      <c r="AF1031" s="16">
        <v>0</v>
      </c>
      <c r="AG1031" s="16">
        <v>67216.7</v>
      </c>
      <c r="AH1031" s="16">
        <v>5.6300000000000003E-2</v>
      </c>
      <c r="AI1031" s="16">
        <v>59.7</v>
      </c>
      <c r="AJ1031" s="16">
        <v>75</v>
      </c>
      <c r="AK1031" s="16">
        <v>-0.1434</v>
      </c>
      <c r="AL1031" s="16">
        <v>-1.0622</v>
      </c>
      <c r="AM1031" s="16">
        <v>-0.81879999999999997</v>
      </c>
      <c r="AN1031" s="16">
        <v>-0.88390000000000002</v>
      </c>
      <c r="AO1031" s="16">
        <v>-3.2599999999999997E-2</v>
      </c>
      <c r="AP1031" s="16">
        <v>-0.43740000000000001</v>
      </c>
      <c r="AQ1031" s="16">
        <v>12.505000000000001</v>
      </c>
      <c r="AR1031" s="16">
        <f t="shared" si="63"/>
        <v>1</v>
      </c>
      <c r="AS1031" s="5">
        <f t="shared" si="62"/>
        <v>2.1981999999999946E-2</v>
      </c>
    </row>
    <row r="1032" spans="1:45" x14ac:dyDescent="0.25">
      <c r="A1032" s="16" t="s">
        <v>409</v>
      </c>
      <c r="B1032" s="16" t="s">
        <v>44</v>
      </c>
      <c r="C1032" s="16" t="s">
        <v>255</v>
      </c>
      <c r="D1032" s="16">
        <v>1993</v>
      </c>
      <c r="E1032" s="16" t="s">
        <v>1669</v>
      </c>
      <c r="F1032" s="16" t="s">
        <v>593</v>
      </c>
      <c r="G1032" s="10">
        <v>3770.35</v>
      </c>
      <c r="H1032" s="73">
        <v>8.2349219999999992</v>
      </c>
      <c r="I1032" s="16" t="s">
        <v>6700</v>
      </c>
      <c r="J1032" s="71">
        <v>-1.6E-2</v>
      </c>
      <c r="K1032" s="71">
        <v>1.0720000000000001</v>
      </c>
      <c r="L1032" s="16">
        <v>-1.2082139999999999</v>
      </c>
      <c r="M1032" s="16">
        <v>-0.67711449999999995</v>
      </c>
      <c r="N1032" s="16">
        <v>-0.13549050000000001</v>
      </c>
      <c r="O1032" s="16">
        <v>-0.85062970000000004</v>
      </c>
      <c r="P1032" s="16">
        <v>-0.56163660000000004</v>
      </c>
      <c r="Q1032" s="16">
        <v>-0.46547090000000002</v>
      </c>
      <c r="R1032" s="16">
        <v>0</v>
      </c>
      <c r="S1032" s="16">
        <v>2.8E-3</v>
      </c>
      <c r="T1032" s="16">
        <v>1E-4</v>
      </c>
      <c r="U1032" s="16">
        <v>3.2484999999999999</v>
      </c>
      <c r="V1032" s="16">
        <v>13.61</v>
      </c>
      <c r="W1032" s="16">
        <v>8.49</v>
      </c>
      <c r="X1032" s="16">
        <v>423.74799999999999</v>
      </c>
      <c r="Y1032" s="16">
        <v>35.069099999999999</v>
      </c>
      <c r="Z1032" s="16">
        <v>0.10970000000000001</v>
      </c>
      <c r="AA1032" s="16">
        <v>0.93250829999999996</v>
      </c>
      <c r="AB1032" s="16">
        <v>0.53</v>
      </c>
      <c r="AC1032" s="16">
        <v>31.78</v>
      </c>
      <c r="AD1032" s="16">
        <v>32</v>
      </c>
      <c r="AE1032" s="16">
        <v>5.5210999999999997</v>
      </c>
      <c r="AF1032" s="16">
        <v>0</v>
      </c>
      <c r="AG1032" s="16">
        <v>67672.899999999994</v>
      </c>
      <c r="AH1032" s="16">
        <v>5.5899999999999998E-2</v>
      </c>
      <c r="AI1032" s="16">
        <v>61</v>
      </c>
      <c r="AJ1032" s="16">
        <v>75.599999999999994</v>
      </c>
      <c r="AK1032" s="16">
        <v>-0.15140000000000001</v>
      </c>
      <c r="AL1032" s="16">
        <v>-1.0461</v>
      </c>
      <c r="AM1032" s="16">
        <v>-0.81079999999999997</v>
      </c>
      <c r="AN1032" s="16">
        <v>-0.86419999999999997</v>
      </c>
      <c r="AO1032" s="16">
        <v>-8.7999999999999995E-2</v>
      </c>
      <c r="AP1032" s="16">
        <v>-0.47189999999999999</v>
      </c>
      <c r="AQ1032" s="16">
        <v>12.505000000000001</v>
      </c>
      <c r="AR1032" s="16">
        <f t="shared" si="63"/>
        <v>1</v>
      </c>
      <c r="AS1032" s="5">
        <f t="shared" si="62"/>
        <v>1.1238000000000081E-2</v>
      </c>
    </row>
    <row r="1033" spans="1:45" x14ac:dyDescent="0.25">
      <c r="A1033" s="16" t="s">
        <v>409</v>
      </c>
      <c r="B1033" s="16" t="s">
        <v>44</v>
      </c>
      <c r="C1033" s="16" t="s">
        <v>255</v>
      </c>
      <c r="D1033" s="16">
        <v>1994</v>
      </c>
      <c r="E1033" s="16" t="s">
        <v>1671</v>
      </c>
      <c r="F1033" s="16" t="s">
        <v>593</v>
      </c>
      <c r="G1033" s="10">
        <v>3844.78</v>
      </c>
      <c r="H1033" s="73">
        <v>8.2544730000000008</v>
      </c>
      <c r="I1033" s="16" t="s">
        <v>6700</v>
      </c>
      <c r="J1033" s="71">
        <v>4.0000000000000001E-3</v>
      </c>
      <c r="K1033" s="71">
        <v>1.077</v>
      </c>
      <c r="L1033" s="16">
        <v>-1.1629339999999999</v>
      </c>
      <c r="M1033" s="16">
        <v>-0.65840779999999999</v>
      </c>
      <c r="N1033" s="16">
        <v>-0.1166759</v>
      </c>
      <c r="O1033" s="16">
        <v>-0.80350489999999997</v>
      </c>
      <c r="P1033" s="16">
        <v>-0.53702899999999998</v>
      </c>
      <c r="Q1033" s="16">
        <v>-0.47588219999999998</v>
      </c>
      <c r="R1033" s="16">
        <v>0</v>
      </c>
      <c r="S1033" s="16">
        <v>7.4999999999999997E-3</v>
      </c>
      <c r="T1033" s="16">
        <v>2.0000000000000001E-4</v>
      </c>
      <c r="U1033" s="16">
        <v>3.2643</v>
      </c>
      <c r="V1033" s="16">
        <v>13.49</v>
      </c>
      <c r="W1033" s="16">
        <v>8.73</v>
      </c>
      <c r="X1033" s="16">
        <v>424.57400000000001</v>
      </c>
      <c r="Y1033" s="16">
        <v>36.149799999999999</v>
      </c>
      <c r="Z1033" s="16">
        <v>0.11609999999999999</v>
      </c>
      <c r="AA1033" s="16">
        <v>0.89755430000000003</v>
      </c>
      <c r="AB1033" s="16">
        <v>0.53</v>
      </c>
      <c r="AC1033" s="16">
        <v>31.78</v>
      </c>
      <c r="AD1033" s="16">
        <v>32.9</v>
      </c>
      <c r="AE1033" s="16">
        <v>5.9420999999999999</v>
      </c>
      <c r="AF1033" s="16">
        <v>0.17080000000000001</v>
      </c>
      <c r="AG1033" s="16">
        <v>72737.2</v>
      </c>
      <c r="AH1033" s="16">
        <v>5.7500000000000002E-2</v>
      </c>
      <c r="AI1033" s="16">
        <v>62.3</v>
      </c>
      <c r="AJ1033" s="16">
        <v>76.2</v>
      </c>
      <c r="AK1033" s="16">
        <v>-0.15939999999999999</v>
      </c>
      <c r="AL1033" s="16">
        <v>-1.03</v>
      </c>
      <c r="AM1033" s="16">
        <v>-0.80279999999999996</v>
      </c>
      <c r="AN1033" s="16">
        <v>-0.84440000000000004</v>
      </c>
      <c r="AO1033" s="16">
        <v>-0.1434</v>
      </c>
      <c r="AP1033" s="16">
        <v>-0.50639999999999996</v>
      </c>
      <c r="AQ1033" s="16">
        <v>12.505000000000001</v>
      </c>
      <c r="AR1033" s="16">
        <f t="shared" si="63"/>
        <v>1</v>
      </c>
      <c r="AS1033" s="5">
        <f t="shared" si="62"/>
        <v>4.5279999999999987E-2</v>
      </c>
    </row>
    <row r="1034" spans="1:45" x14ac:dyDescent="0.25">
      <c r="A1034" s="16" t="s">
        <v>409</v>
      </c>
      <c r="B1034" s="16" t="s">
        <v>44</v>
      </c>
      <c r="C1034" s="16" t="s">
        <v>255</v>
      </c>
      <c r="D1034" s="16">
        <v>1995</v>
      </c>
      <c r="E1034" s="16" t="s">
        <v>1667</v>
      </c>
      <c r="F1034" s="16" t="s">
        <v>593</v>
      </c>
      <c r="G1034" s="10">
        <v>3847.51</v>
      </c>
      <c r="H1034" s="73">
        <v>8.2551799999999993</v>
      </c>
      <c r="I1034" s="16" t="s">
        <v>6700</v>
      </c>
      <c r="J1034" s="71">
        <v>-1.9E-2</v>
      </c>
      <c r="K1034" s="71">
        <v>1.056</v>
      </c>
      <c r="L1034" s="16">
        <v>-1.1906650000000001</v>
      </c>
      <c r="M1034" s="16">
        <v>-0.66314859999999998</v>
      </c>
      <c r="N1034" s="16">
        <v>-0.23054549999999999</v>
      </c>
      <c r="O1034" s="16">
        <v>-0.7549458</v>
      </c>
      <c r="P1034" s="16">
        <v>-0.52214210000000005</v>
      </c>
      <c r="Q1034" s="16">
        <v>-0.48632700000000001</v>
      </c>
      <c r="R1034" s="16">
        <v>0</v>
      </c>
      <c r="S1034" s="16">
        <v>6.0000000000000001E-3</v>
      </c>
      <c r="T1034" s="16">
        <v>2.9999999999999997E-4</v>
      </c>
      <c r="U1034" s="16">
        <v>1.9976</v>
      </c>
      <c r="V1034" s="16">
        <v>13.37</v>
      </c>
      <c r="W1034" s="16">
        <v>8.9700000000000006</v>
      </c>
      <c r="X1034" s="16">
        <v>425.74200000000002</v>
      </c>
      <c r="Y1034" s="16">
        <v>37.230600000000003</v>
      </c>
      <c r="Z1034" s="16">
        <v>0.1268</v>
      </c>
      <c r="AA1034" s="16">
        <v>0.88201929999999995</v>
      </c>
      <c r="AB1034" s="16">
        <v>0.53</v>
      </c>
      <c r="AC1034" s="16">
        <v>31.78</v>
      </c>
      <c r="AD1034" s="16">
        <v>33.299999999999997</v>
      </c>
      <c r="AE1034" s="16">
        <v>6.1677</v>
      </c>
      <c r="AF1034" s="16">
        <v>0.48060000000000003</v>
      </c>
      <c r="AG1034" s="16">
        <v>73676.399999999994</v>
      </c>
      <c r="AH1034" s="16">
        <v>4.7899999999999998E-2</v>
      </c>
      <c r="AI1034" s="16">
        <v>63.5</v>
      </c>
      <c r="AJ1034" s="16">
        <v>76.8</v>
      </c>
      <c r="AK1034" s="16">
        <v>-0.16739999999999999</v>
      </c>
      <c r="AL1034" s="16">
        <v>-1.0139</v>
      </c>
      <c r="AM1034" s="16">
        <v>-0.79490000000000005</v>
      </c>
      <c r="AN1034" s="16">
        <v>-0.82469999999999999</v>
      </c>
      <c r="AO1034" s="16">
        <v>-0.1988</v>
      </c>
      <c r="AP1034" s="16">
        <v>-0.54090000000000005</v>
      </c>
      <c r="AQ1034" s="16">
        <v>12.505000000000001</v>
      </c>
      <c r="AR1034" s="16">
        <f t="shared" si="63"/>
        <v>1</v>
      </c>
      <c r="AS1034" s="5">
        <f t="shared" si="62"/>
        <v>-2.7731000000000172E-2</v>
      </c>
    </row>
    <row r="1035" spans="1:45" x14ac:dyDescent="0.25">
      <c r="A1035" s="16" t="s">
        <v>409</v>
      </c>
      <c r="B1035" s="16" t="s">
        <v>44</v>
      </c>
      <c r="C1035" s="16" t="s">
        <v>255</v>
      </c>
      <c r="D1035" s="16">
        <v>1996</v>
      </c>
      <c r="E1035" s="16" t="s">
        <v>1663</v>
      </c>
      <c r="F1035" s="16" t="s">
        <v>593</v>
      </c>
      <c r="G1035" s="10">
        <v>3832.76</v>
      </c>
      <c r="H1035" s="73">
        <v>8.251341</v>
      </c>
      <c r="I1035" s="16" t="s">
        <v>6700</v>
      </c>
      <c r="J1035" s="71">
        <v>8.0000000000000002E-3</v>
      </c>
      <c r="K1035" s="71">
        <v>1.0649999999999999</v>
      </c>
      <c r="L1035" s="16">
        <v>-1.0763720000000001</v>
      </c>
      <c r="M1035" s="16">
        <v>-0.61703779999999997</v>
      </c>
      <c r="N1035" s="16">
        <v>-8.8909600000000005E-2</v>
      </c>
      <c r="O1035" s="16">
        <v>-0.76979730000000002</v>
      </c>
      <c r="P1035" s="16">
        <v>-0.49415219999999999</v>
      </c>
      <c r="Q1035" s="16">
        <v>-0.42750559999999999</v>
      </c>
      <c r="R1035" s="16">
        <v>7.4099999999999999E-2</v>
      </c>
      <c r="S1035" s="16">
        <v>7.4999999999999997E-3</v>
      </c>
      <c r="T1035" s="16">
        <v>2.9999999999999997E-4</v>
      </c>
      <c r="U1035" s="16">
        <v>3.2957999999999998</v>
      </c>
      <c r="V1035" s="16">
        <v>13.67</v>
      </c>
      <c r="W1035" s="16">
        <v>9.0079999999999991</v>
      </c>
      <c r="X1035" s="16">
        <v>425.17399999999998</v>
      </c>
      <c r="Y1035" s="16">
        <v>38.311399999999999</v>
      </c>
      <c r="Z1035" s="16">
        <v>0.10639999999999999</v>
      </c>
      <c r="AA1035" s="16">
        <v>0.88201929999999995</v>
      </c>
      <c r="AB1035" s="16">
        <v>0.53</v>
      </c>
      <c r="AC1035" s="16">
        <v>31.78</v>
      </c>
      <c r="AD1035" s="16">
        <v>33.299999999999997</v>
      </c>
      <c r="AE1035" s="16">
        <v>6.9287000000000001</v>
      </c>
      <c r="AF1035" s="16">
        <v>0.51719999999999999</v>
      </c>
      <c r="AG1035" s="16">
        <v>79941.899999999994</v>
      </c>
      <c r="AH1035" s="16">
        <v>4.9200000000000001E-2</v>
      </c>
      <c r="AI1035" s="16">
        <v>64.8</v>
      </c>
      <c r="AJ1035" s="16">
        <v>77.3</v>
      </c>
      <c r="AK1035" s="16">
        <v>-0.11849999999999999</v>
      </c>
      <c r="AL1035" s="16">
        <v>-0.90510000000000002</v>
      </c>
      <c r="AM1035" s="16">
        <v>-0.62670000000000003</v>
      </c>
      <c r="AN1035" s="16">
        <v>-0.86780000000000002</v>
      </c>
      <c r="AO1035" s="16">
        <v>-0.1832</v>
      </c>
      <c r="AP1035" s="16">
        <v>-0.51239999999999997</v>
      </c>
      <c r="AQ1035" s="16">
        <v>12.505000000000001</v>
      </c>
      <c r="AR1035" s="16">
        <f t="shared" si="63"/>
        <v>1</v>
      </c>
      <c r="AS1035" s="5">
        <f t="shared" si="62"/>
        <v>0.11429299999999998</v>
      </c>
    </row>
    <row r="1036" spans="1:45" x14ac:dyDescent="0.25">
      <c r="A1036" s="16" t="s">
        <v>409</v>
      </c>
      <c r="B1036" s="16" t="s">
        <v>44</v>
      </c>
      <c r="C1036" s="16" t="s">
        <v>255</v>
      </c>
      <c r="D1036" s="16">
        <v>1997</v>
      </c>
      <c r="E1036" s="16" t="s">
        <v>1664</v>
      </c>
      <c r="F1036" s="16" t="s">
        <v>593</v>
      </c>
      <c r="G1036" s="10">
        <v>3917.66</v>
      </c>
      <c r="H1036" s="73">
        <v>8.2732489999999999</v>
      </c>
      <c r="I1036" s="16" t="s">
        <v>6700</v>
      </c>
      <c r="J1036" s="71">
        <v>5.0000000000000001E-3</v>
      </c>
      <c r="K1036" s="71">
        <v>1.07</v>
      </c>
      <c r="L1036" s="16">
        <v>-1.0160739999999999</v>
      </c>
      <c r="M1036" s="16">
        <v>-0.62729800000000002</v>
      </c>
      <c r="N1036" s="16">
        <v>-7.5346499999999997E-2</v>
      </c>
      <c r="O1036" s="16">
        <v>-0.73057070000000002</v>
      </c>
      <c r="P1036" s="16">
        <v>-0.4568683</v>
      </c>
      <c r="Q1036" s="16">
        <v>-0.37344690000000003</v>
      </c>
      <c r="R1036" s="16">
        <v>6.2600000000000003E-2</v>
      </c>
      <c r="S1036" s="16">
        <v>6.1999999999999998E-3</v>
      </c>
      <c r="T1036" s="16">
        <v>4.0000000000000002E-4</v>
      </c>
      <c r="U1036" s="16">
        <v>3.3115999999999999</v>
      </c>
      <c r="V1036" s="16">
        <v>13.97</v>
      </c>
      <c r="W1036" s="16">
        <v>9.0459999999999994</v>
      </c>
      <c r="X1036" s="16">
        <v>425.67</v>
      </c>
      <c r="Y1036" s="16">
        <v>39.392200000000003</v>
      </c>
      <c r="Z1036" s="16">
        <v>0.1114</v>
      </c>
      <c r="AA1036" s="16">
        <v>0.86260049999999999</v>
      </c>
      <c r="AB1036" s="16">
        <v>0.53</v>
      </c>
      <c r="AC1036" s="16">
        <v>31.78</v>
      </c>
      <c r="AD1036" s="16">
        <v>33.799999999999997</v>
      </c>
      <c r="AE1036" s="16">
        <v>7.6307999999999998</v>
      </c>
      <c r="AF1036" s="16">
        <v>1.0721000000000001</v>
      </c>
      <c r="AG1036" s="16">
        <v>86893.1</v>
      </c>
      <c r="AH1036" s="16">
        <v>6.8500000000000005E-2</v>
      </c>
      <c r="AI1036" s="16">
        <v>66</v>
      </c>
      <c r="AJ1036" s="16">
        <v>77.900000000000006</v>
      </c>
      <c r="AK1036" s="16">
        <v>-7.4300000000000005E-2</v>
      </c>
      <c r="AL1036" s="16">
        <v>-0.96060000000000001</v>
      </c>
      <c r="AM1036" s="16">
        <v>-0.57030000000000003</v>
      </c>
      <c r="AN1036" s="16">
        <v>-0.55600000000000005</v>
      </c>
      <c r="AO1036" s="16">
        <v>-0.13739999999999999</v>
      </c>
      <c r="AP1036" s="16">
        <v>-0.57430000000000003</v>
      </c>
      <c r="AQ1036" s="16">
        <v>12.505000000000001</v>
      </c>
      <c r="AR1036" s="16">
        <f t="shared" si="63"/>
        <v>1</v>
      </c>
      <c r="AS1036" s="5">
        <f t="shared" si="62"/>
        <v>6.0298000000000185E-2</v>
      </c>
    </row>
    <row r="1037" spans="1:45" x14ac:dyDescent="0.25">
      <c r="A1037" s="16" t="s">
        <v>409</v>
      </c>
      <c r="B1037" s="16" t="s">
        <v>44</v>
      </c>
      <c r="C1037" s="16" t="s">
        <v>255</v>
      </c>
      <c r="D1037" s="16">
        <v>1998</v>
      </c>
      <c r="E1037" s="16" t="s">
        <v>1673</v>
      </c>
      <c r="F1037" s="16" t="s">
        <v>593</v>
      </c>
      <c r="G1037" s="10">
        <v>3966.17</v>
      </c>
      <c r="H1037" s="73">
        <v>8.2855570000000007</v>
      </c>
      <c r="I1037" s="16" t="s">
        <v>6700</v>
      </c>
      <c r="J1037" s="71">
        <v>2E-3</v>
      </c>
      <c r="K1037" s="71">
        <v>1.0720000000000001</v>
      </c>
      <c r="L1037" s="16">
        <v>-1.0004839999999999</v>
      </c>
      <c r="M1037" s="16">
        <v>-0.62643300000000002</v>
      </c>
      <c r="N1037" s="16">
        <v>-0.18375739999999999</v>
      </c>
      <c r="O1037" s="16">
        <v>-0.66978910000000003</v>
      </c>
      <c r="P1037" s="16">
        <v>-0.43088989999999999</v>
      </c>
      <c r="Q1037" s="16">
        <v>-0.31940580000000002</v>
      </c>
      <c r="R1037" s="16">
        <v>6.5199999999999994E-2</v>
      </c>
      <c r="S1037" s="16">
        <v>6.3E-3</v>
      </c>
      <c r="T1037" s="16">
        <v>2.9999999999999997E-4</v>
      </c>
      <c r="U1037" s="16">
        <v>2.1953999999999998</v>
      </c>
      <c r="V1037" s="16">
        <v>14.27</v>
      </c>
      <c r="W1037" s="16">
        <v>9.0839999999999996</v>
      </c>
      <c r="X1037" s="16">
        <v>425.70600000000002</v>
      </c>
      <c r="Y1037" s="16">
        <v>40.472999999999999</v>
      </c>
      <c r="Z1037" s="16">
        <v>0.13500000000000001</v>
      </c>
      <c r="AA1037" s="16">
        <v>0.88201929999999995</v>
      </c>
      <c r="AB1037" s="16">
        <v>0.53</v>
      </c>
      <c r="AC1037" s="16">
        <v>31.78</v>
      </c>
      <c r="AD1037" s="16">
        <v>33.299999999999997</v>
      </c>
      <c r="AE1037" s="16">
        <v>8.2279</v>
      </c>
      <c r="AF1037" s="16">
        <v>2.0163000000000002</v>
      </c>
      <c r="AG1037" s="16">
        <v>89527.3</v>
      </c>
      <c r="AH1037" s="16">
        <v>6.7100000000000007E-2</v>
      </c>
      <c r="AI1037" s="16">
        <v>67.2</v>
      </c>
      <c r="AJ1037" s="16">
        <v>78.5</v>
      </c>
      <c r="AK1037" s="16">
        <v>-3.0200000000000001E-2</v>
      </c>
      <c r="AL1037" s="16">
        <v>-1.0161</v>
      </c>
      <c r="AM1037" s="16">
        <v>-0.51390000000000002</v>
      </c>
      <c r="AN1037" s="16">
        <v>-0.2442</v>
      </c>
      <c r="AO1037" s="16">
        <v>-9.1700000000000004E-2</v>
      </c>
      <c r="AP1037" s="16">
        <v>-0.6361</v>
      </c>
      <c r="AQ1037" s="16">
        <v>12.505000000000001</v>
      </c>
      <c r="AR1037" s="16">
        <f t="shared" si="63"/>
        <v>1</v>
      </c>
      <c r="AS1037" s="5">
        <f t="shared" si="62"/>
        <v>1.5589999999999993E-2</v>
      </c>
    </row>
    <row r="1038" spans="1:45" x14ac:dyDescent="0.25">
      <c r="A1038" s="16" t="s">
        <v>409</v>
      </c>
      <c r="B1038" s="16" t="s">
        <v>44</v>
      </c>
      <c r="C1038" s="16" t="s">
        <v>255</v>
      </c>
      <c r="D1038" s="16">
        <v>1999</v>
      </c>
      <c r="E1038" s="16" t="s">
        <v>1652</v>
      </c>
      <c r="F1038" s="16" t="s">
        <v>593</v>
      </c>
      <c r="G1038" s="10">
        <v>3706.65</v>
      </c>
      <c r="H1038" s="73">
        <v>8.2178839999999997</v>
      </c>
      <c r="I1038" s="16" t="s">
        <v>6700</v>
      </c>
      <c r="J1038" s="71">
        <v>-0.06</v>
      </c>
      <c r="K1038" s="71">
        <v>1.0089999999999999</v>
      </c>
      <c r="L1038" s="16">
        <v>-1.028413</v>
      </c>
      <c r="M1038" s="16">
        <v>-0.62092709999999995</v>
      </c>
      <c r="N1038" s="16">
        <v>-0.2377737</v>
      </c>
      <c r="O1038" s="16">
        <v>-0.58355579999999996</v>
      </c>
      <c r="P1038" s="16">
        <v>-0.40357379999999998</v>
      </c>
      <c r="Q1038" s="16">
        <v>-0.45693810000000001</v>
      </c>
      <c r="R1038" s="16">
        <v>5.6899999999999999E-2</v>
      </c>
      <c r="S1038" s="16">
        <v>9.1999999999999998E-3</v>
      </c>
      <c r="T1038" s="16">
        <v>2.0000000000000001E-4</v>
      </c>
      <c r="U1038" s="16">
        <v>1.5472999999999999</v>
      </c>
      <c r="V1038" s="16">
        <v>14.57</v>
      </c>
      <c r="W1038" s="16">
        <v>9.1219999999999999</v>
      </c>
      <c r="X1038" s="16">
        <v>426.55200000000002</v>
      </c>
      <c r="Y1038" s="16">
        <v>41.553800000000003</v>
      </c>
      <c r="Z1038" s="16">
        <v>0.12839999999999999</v>
      </c>
      <c r="AA1038" s="16">
        <v>0.66064449999999997</v>
      </c>
      <c r="AB1038" s="16">
        <v>0.53</v>
      </c>
      <c r="AC1038" s="16">
        <v>31.78</v>
      </c>
      <c r="AD1038" s="16">
        <v>39</v>
      </c>
      <c r="AE1038" s="16">
        <v>9.1928999999999998</v>
      </c>
      <c r="AF1038" s="16">
        <v>3.1185999999999998</v>
      </c>
      <c r="AG1038" s="16">
        <v>83137.8</v>
      </c>
      <c r="AH1038" s="16">
        <v>6.5799999999999997E-2</v>
      </c>
      <c r="AI1038" s="16">
        <v>68.5</v>
      </c>
      <c r="AJ1038" s="16">
        <v>79.099999999999994</v>
      </c>
      <c r="AK1038" s="16">
        <v>-0.2266</v>
      </c>
      <c r="AL1038" s="16">
        <v>-1.0128999999999999</v>
      </c>
      <c r="AM1038" s="16">
        <v>-0.65890000000000004</v>
      </c>
      <c r="AN1038" s="16">
        <v>-0.46550000000000002</v>
      </c>
      <c r="AO1038" s="16">
        <v>-0.3044</v>
      </c>
      <c r="AP1038" s="16">
        <v>-0.65969999999999995</v>
      </c>
      <c r="AQ1038" s="16">
        <v>12.505000000000001</v>
      </c>
      <c r="AR1038" s="16">
        <f t="shared" si="63"/>
        <v>1</v>
      </c>
      <c r="AS1038" s="5">
        <f t="shared" si="62"/>
        <v>-2.7929000000000093E-2</v>
      </c>
    </row>
    <row r="1039" spans="1:45" x14ac:dyDescent="0.25">
      <c r="A1039" s="16" t="s">
        <v>409</v>
      </c>
      <c r="B1039" s="16" t="s">
        <v>44</v>
      </c>
      <c r="C1039" s="16" t="s">
        <v>255</v>
      </c>
      <c r="D1039" s="16">
        <v>2000</v>
      </c>
      <c r="E1039" s="16" t="s">
        <v>1674</v>
      </c>
      <c r="F1039" s="16" t="s">
        <v>593</v>
      </c>
      <c r="G1039" s="10">
        <v>3678.9</v>
      </c>
      <c r="H1039" s="73">
        <v>8.2103699999999993</v>
      </c>
      <c r="I1039" s="16">
        <v>12628596</v>
      </c>
      <c r="J1039" s="71">
        <v>5.0000000000000001E-3</v>
      </c>
      <c r="K1039" s="71">
        <v>1.014</v>
      </c>
      <c r="L1039" s="16">
        <v>-1.083059</v>
      </c>
      <c r="M1039" s="16">
        <v>-0.60227679999999995</v>
      </c>
      <c r="N1039" s="16">
        <v>-0.26945400000000003</v>
      </c>
      <c r="O1039" s="16">
        <v>-0.58584930000000002</v>
      </c>
      <c r="P1039" s="16">
        <v>-0.3791369</v>
      </c>
      <c r="Q1039" s="16">
        <v>-0.59447119999999998</v>
      </c>
      <c r="R1039" s="16">
        <v>7.8700000000000006E-2</v>
      </c>
      <c r="S1039" s="16">
        <v>0.01</v>
      </c>
      <c r="T1039" s="16">
        <v>5.9999999999999995E-4</v>
      </c>
      <c r="U1039" s="16">
        <v>1.1509</v>
      </c>
      <c r="V1039" s="16">
        <v>14.87</v>
      </c>
      <c r="W1039" s="16">
        <v>9.16</v>
      </c>
      <c r="X1039" s="16">
        <v>426.75099999999998</v>
      </c>
      <c r="Y1039" s="16">
        <v>42.634500000000003</v>
      </c>
      <c r="Z1039" s="16">
        <v>0.11260000000000001</v>
      </c>
      <c r="AA1039" s="16">
        <v>0.6489933</v>
      </c>
      <c r="AB1039" s="16">
        <v>0.53</v>
      </c>
      <c r="AC1039" s="16">
        <v>31.78</v>
      </c>
      <c r="AD1039" s="16">
        <v>39.299999999999997</v>
      </c>
      <c r="AE1039" s="16">
        <v>9.7696000000000005</v>
      </c>
      <c r="AF1039" s="16">
        <v>3.8475000000000001</v>
      </c>
      <c r="AG1039" s="16">
        <v>84031.5</v>
      </c>
      <c r="AH1039" s="16">
        <v>6.5000000000000002E-2</v>
      </c>
      <c r="AI1039" s="16">
        <v>69.7</v>
      </c>
      <c r="AJ1039" s="16">
        <v>79.7</v>
      </c>
      <c r="AK1039" s="16">
        <v>-0.42299999999999999</v>
      </c>
      <c r="AL1039" s="16">
        <v>-1.0096000000000001</v>
      </c>
      <c r="AM1039" s="16">
        <v>-0.80400000000000005</v>
      </c>
      <c r="AN1039" s="16">
        <v>-0.68679999999999997</v>
      </c>
      <c r="AO1039" s="16">
        <v>-0.5171</v>
      </c>
      <c r="AP1039" s="16">
        <v>-0.68330000000000002</v>
      </c>
      <c r="AQ1039" s="16">
        <v>12.505000000000001</v>
      </c>
      <c r="AR1039" s="16">
        <f t="shared" si="63"/>
        <v>0</v>
      </c>
      <c r="AS1039" s="5">
        <f t="shared" si="62"/>
        <v>-5.4645999999999972E-2</v>
      </c>
    </row>
    <row r="1040" spans="1:45" x14ac:dyDescent="0.25">
      <c r="A1040" s="16" t="s">
        <v>409</v>
      </c>
      <c r="B1040" s="16" t="s">
        <v>44</v>
      </c>
      <c r="C1040" s="16" t="s">
        <v>255</v>
      </c>
      <c r="D1040" s="16">
        <v>2001</v>
      </c>
      <c r="E1040" s="16" t="s">
        <v>1662</v>
      </c>
      <c r="F1040" s="16" t="s">
        <v>593</v>
      </c>
      <c r="G1040" s="10">
        <v>3759.9</v>
      </c>
      <c r="H1040" s="73">
        <v>8.2321460000000002</v>
      </c>
      <c r="I1040" s="16">
        <v>12852755</v>
      </c>
      <c r="J1040" s="71">
        <v>-1.6E-2</v>
      </c>
      <c r="K1040" s="71">
        <v>0.998</v>
      </c>
      <c r="L1040" s="16">
        <v>-0.97265789999999996</v>
      </c>
      <c r="M1040" s="16">
        <v>-0.63923079999999999</v>
      </c>
      <c r="N1040" s="16">
        <v>-3.7643000000000003E-2</v>
      </c>
      <c r="O1040" s="16">
        <v>-0.5540503</v>
      </c>
      <c r="P1040" s="16">
        <v>-0.35009180000000001</v>
      </c>
      <c r="Q1040" s="16">
        <v>-0.60596879999999997</v>
      </c>
      <c r="R1040" s="16">
        <v>5.1499999999999997E-2</v>
      </c>
      <c r="S1040" s="16">
        <v>4.4000000000000003E-3</v>
      </c>
      <c r="T1040" s="16">
        <v>5.0000000000000001E-4</v>
      </c>
      <c r="U1040" s="16">
        <v>3.3746999999999998</v>
      </c>
      <c r="V1040" s="16">
        <v>15.14</v>
      </c>
      <c r="W1040" s="16">
        <v>9.0060000000000002</v>
      </c>
      <c r="X1040" s="16">
        <v>426.976</v>
      </c>
      <c r="Y1040" s="16">
        <v>43.715299999999999</v>
      </c>
      <c r="Z1040" s="16">
        <v>0.12139999999999999</v>
      </c>
      <c r="AA1040" s="16">
        <v>0.6722958</v>
      </c>
      <c r="AB1040" s="16">
        <v>0.53</v>
      </c>
      <c r="AC1040" s="16">
        <v>31.78</v>
      </c>
      <c r="AD1040" s="16">
        <v>38.700000000000003</v>
      </c>
      <c r="AE1040" s="16">
        <v>10.4513</v>
      </c>
      <c r="AF1040" s="16">
        <v>6.7222</v>
      </c>
      <c r="AG1040" s="16">
        <v>85973.8</v>
      </c>
      <c r="AH1040" s="16">
        <v>5.7099999999999998E-2</v>
      </c>
      <c r="AI1040" s="16">
        <v>70.8</v>
      </c>
      <c r="AJ1040" s="16">
        <v>80.3</v>
      </c>
      <c r="AK1040" s="16">
        <v>-0.28310000000000002</v>
      </c>
      <c r="AL1040" s="16">
        <v>-0.99619999999999997</v>
      </c>
      <c r="AM1040" s="16">
        <v>-0.83279999999999998</v>
      </c>
      <c r="AN1040" s="16">
        <v>-0.76119999999999999</v>
      </c>
      <c r="AO1040" s="16">
        <v>-0.59589999999999999</v>
      </c>
      <c r="AP1040" s="16">
        <v>-0.72550000000000003</v>
      </c>
      <c r="AQ1040" s="16">
        <v>12.505000000000001</v>
      </c>
      <c r="AR1040" s="16">
        <f t="shared" si="63"/>
        <v>0</v>
      </c>
      <c r="AS1040" s="5">
        <f t="shared" si="62"/>
        <v>0.11040110000000003</v>
      </c>
    </row>
    <row r="1041" spans="1:45" x14ac:dyDescent="0.25">
      <c r="A1041" s="16" t="s">
        <v>409</v>
      </c>
      <c r="B1041" s="16" t="s">
        <v>44</v>
      </c>
      <c r="C1041" s="16" t="s">
        <v>255</v>
      </c>
      <c r="D1041" s="16">
        <v>2002</v>
      </c>
      <c r="E1041" s="16" t="s">
        <v>1677</v>
      </c>
      <c r="F1041" s="16" t="s">
        <v>593</v>
      </c>
      <c r="G1041" s="10">
        <v>3848.27</v>
      </c>
      <c r="H1041" s="73">
        <v>8.2553780000000003</v>
      </c>
      <c r="I1041" s="16">
        <v>13072060</v>
      </c>
      <c r="J1041" s="71">
        <v>-1.0999999999999999E-2</v>
      </c>
      <c r="K1041" s="71">
        <v>0.98799999999999999</v>
      </c>
      <c r="L1041" s="16">
        <v>-0.9666401</v>
      </c>
      <c r="M1041" s="16">
        <v>-0.64474770000000003</v>
      </c>
      <c r="N1041" s="16">
        <v>-3.8269900000000003E-2</v>
      </c>
      <c r="O1041" s="16">
        <v>-0.5611275</v>
      </c>
      <c r="P1041" s="16">
        <v>-0.31378070000000002</v>
      </c>
      <c r="Q1041" s="16">
        <v>-0.61753729999999996</v>
      </c>
      <c r="R1041" s="16">
        <v>5.5300000000000002E-2</v>
      </c>
      <c r="S1041" s="16">
        <v>1.9E-3</v>
      </c>
      <c r="T1041" s="16">
        <v>6.9999999999999999E-4</v>
      </c>
      <c r="U1041" s="16">
        <v>3.3904999999999998</v>
      </c>
      <c r="V1041" s="16">
        <v>15.41</v>
      </c>
      <c r="W1041" s="16">
        <v>8.8520000000000003</v>
      </c>
      <c r="X1041" s="16">
        <v>427.16199999999998</v>
      </c>
      <c r="Y1041" s="16">
        <v>44.796100000000003</v>
      </c>
      <c r="Z1041" s="16">
        <v>0.1094</v>
      </c>
      <c r="AA1041" s="16">
        <v>0.69559850000000001</v>
      </c>
      <c r="AB1041" s="16">
        <v>0.53</v>
      </c>
      <c r="AC1041" s="16">
        <v>31.78</v>
      </c>
      <c r="AD1041" s="16">
        <v>38.1</v>
      </c>
      <c r="AE1041" s="16">
        <v>10.8292</v>
      </c>
      <c r="AF1041" s="16">
        <v>11.978899999999999</v>
      </c>
      <c r="AG1041" s="16">
        <v>90942.1</v>
      </c>
      <c r="AH1041" s="16">
        <v>5.57E-2</v>
      </c>
      <c r="AI1041" s="16">
        <v>72</v>
      </c>
      <c r="AJ1041" s="16">
        <v>80.8</v>
      </c>
      <c r="AK1041" s="16">
        <v>-0.14330000000000001</v>
      </c>
      <c r="AL1041" s="16">
        <v>-0.9829</v>
      </c>
      <c r="AM1041" s="16">
        <v>-0.86170000000000002</v>
      </c>
      <c r="AN1041" s="16">
        <v>-0.83560000000000001</v>
      </c>
      <c r="AO1041" s="16">
        <v>-0.67469999999999997</v>
      </c>
      <c r="AP1041" s="16">
        <v>-0.76780000000000004</v>
      </c>
      <c r="AQ1041" s="16">
        <v>12.505000000000001</v>
      </c>
      <c r="AR1041" s="16">
        <f t="shared" si="63"/>
        <v>0</v>
      </c>
      <c r="AS1041" s="5">
        <f t="shared" si="62"/>
        <v>6.0177999999999621E-3</v>
      </c>
    </row>
    <row r="1042" spans="1:45" x14ac:dyDescent="0.25">
      <c r="A1042" s="16" t="s">
        <v>409</v>
      </c>
      <c r="B1042" s="16" t="s">
        <v>44</v>
      </c>
      <c r="C1042" s="16" t="s">
        <v>255</v>
      </c>
      <c r="D1042" s="16">
        <v>2003</v>
      </c>
      <c r="E1042" s="16" t="s">
        <v>1661</v>
      </c>
      <c r="F1042" s="16" t="s">
        <v>593</v>
      </c>
      <c r="G1042" s="10">
        <v>3888.34</v>
      </c>
      <c r="H1042" s="73">
        <v>8.2657380000000007</v>
      </c>
      <c r="I1042" s="16">
        <v>13289601</v>
      </c>
      <c r="J1042" s="71">
        <v>-6.0000000000000001E-3</v>
      </c>
      <c r="K1042" s="71">
        <v>0.98099999999999998</v>
      </c>
      <c r="L1042" s="16">
        <v>-0.91893570000000002</v>
      </c>
      <c r="M1042" s="16">
        <v>-0.62474700000000005</v>
      </c>
      <c r="N1042" s="16">
        <v>-3.46751E-2</v>
      </c>
      <c r="O1042" s="16">
        <v>-0.52251559999999997</v>
      </c>
      <c r="P1042" s="16">
        <v>-0.27863959999999999</v>
      </c>
      <c r="Q1042" s="16">
        <v>-0.6100662</v>
      </c>
      <c r="R1042" s="16">
        <v>5.7299999999999997E-2</v>
      </c>
      <c r="S1042" s="16">
        <v>6.8999999999999999E-3</v>
      </c>
      <c r="T1042" s="16">
        <v>6.9999999999999999E-4</v>
      </c>
      <c r="U1042" s="16">
        <v>3.4062000000000001</v>
      </c>
      <c r="V1042" s="16">
        <v>15.68</v>
      </c>
      <c r="W1042" s="16">
        <v>8.6980000000000004</v>
      </c>
      <c r="X1042" s="16">
        <v>428.012</v>
      </c>
      <c r="Y1042" s="16">
        <v>45.876899999999999</v>
      </c>
      <c r="Z1042" s="16">
        <v>0.1234</v>
      </c>
      <c r="AA1042" s="16">
        <v>0.72744540000000002</v>
      </c>
      <c r="AB1042" s="16">
        <v>0.53</v>
      </c>
      <c r="AC1042" s="16">
        <v>31.78</v>
      </c>
      <c r="AD1042" s="16">
        <v>37.28</v>
      </c>
      <c r="AE1042" s="16">
        <v>11.5265</v>
      </c>
      <c r="AF1042" s="16">
        <v>18.058700000000002</v>
      </c>
      <c r="AG1042" s="16">
        <v>86880</v>
      </c>
      <c r="AH1042" s="16">
        <v>4.8599999999999997E-2</v>
      </c>
      <c r="AI1042" s="16">
        <v>73.099999999999994</v>
      </c>
      <c r="AJ1042" s="16">
        <v>81.3</v>
      </c>
      <c r="AK1042" s="16">
        <v>-0.17710000000000001</v>
      </c>
      <c r="AL1042" s="16">
        <v>-0.80200000000000005</v>
      </c>
      <c r="AM1042" s="16">
        <v>-0.83860000000000001</v>
      </c>
      <c r="AN1042" s="16">
        <v>-0.99380000000000002</v>
      </c>
      <c r="AO1042" s="16">
        <v>-0.66930000000000001</v>
      </c>
      <c r="AP1042" s="16">
        <v>-0.75639999999999996</v>
      </c>
      <c r="AQ1042" s="16">
        <v>12.505000000000001</v>
      </c>
      <c r="AR1042" s="16">
        <f t="shared" si="63"/>
        <v>0</v>
      </c>
      <c r="AS1042" s="5">
        <f t="shared" si="62"/>
        <v>4.770439999999998E-2</v>
      </c>
    </row>
    <row r="1043" spans="1:45" x14ac:dyDescent="0.25">
      <c r="A1043" s="16" t="s">
        <v>409</v>
      </c>
      <c r="B1043" s="16" t="s">
        <v>44</v>
      </c>
      <c r="C1043" s="16" t="s">
        <v>255</v>
      </c>
      <c r="D1043" s="16">
        <v>2004</v>
      </c>
      <c r="E1043" s="16" t="s">
        <v>1665</v>
      </c>
      <c r="F1043" s="16" t="s">
        <v>593</v>
      </c>
      <c r="G1043" s="10">
        <v>4139.08</v>
      </c>
      <c r="H1043" s="73">
        <v>8.3282290000000003</v>
      </c>
      <c r="I1043" s="16">
        <v>13509647</v>
      </c>
      <c r="J1043" s="71">
        <v>1.4E-2</v>
      </c>
      <c r="K1043" s="71">
        <v>0.995</v>
      </c>
      <c r="L1043" s="16">
        <v>-0.89664149999999998</v>
      </c>
      <c r="M1043" s="16">
        <v>-0.5620233</v>
      </c>
      <c r="N1043" s="16">
        <v>-4.9009200000000003E-2</v>
      </c>
      <c r="O1043" s="16">
        <v>-0.58315320000000004</v>
      </c>
      <c r="P1043" s="16">
        <v>-0.23414160000000001</v>
      </c>
      <c r="Q1043" s="16">
        <v>-0.58935510000000002</v>
      </c>
      <c r="R1043" s="16">
        <v>0.16600000000000001</v>
      </c>
      <c r="S1043" s="16">
        <v>7.7999999999999996E-3</v>
      </c>
      <c r="T1043" s="16">
        <v>6.9999999999999999E-4</v>
      </c>
      <c r="U1043" s="16">
        <v>3.4220000000000002</v>
      </c>
      <c r="V1043" s="16">
        <v>15.95</v>
      </c>
      <c r="W1043" s="16">
        <v>8.5440000000000005</v>
      </c>
      <c r="X1043" s="16">
        <v>426.05</v>
      </c>
      <c r="Y1043" s="16">
        <v>41.701500000000003</v>
      </c>
      <c r="Z1043" s="16">
        <v>0.1255</v>
      </c>
      <c r="AA1043" s="16">
        <v>0.65287700000000004</v>
      </c>
      <c r="AB1043" s="16">
        <v>0.53</v>
      </c>
      <c r="AC1043" s="16">
        <v>31.78</v>
      </c>
      <c r="AD1043" s="16">
        <v>39.200000000000003</v>
      </c>
      <c r="AE1043" s="16">
        <v>11.757999999999999</v>
      </c>
      <c r="AF1043" s="16">
        <v>26.1967</v>
      </c>
      <c r="AG1043" s="16">
        <v>95294.9</v>
      </c>
      <c r="AH1043" s="16">
        <v>4.7899999999999998E-2</v>
      </c>
      <c r="AI1043" s="16">
        <v>74.2</v>
      </c>
      <c r="AJ1043" s="16">
        <v>81.8</v>
      </c>
      <c r="AK1043" s="16">
        <v>-0.2949</v>
      </c>
      <c r="AL1043" s="16">
        <v>-0.66930000000000001</v>
      </c>
      <c r="AM1043" s="16">
        <v>-0.85070000000000001</v>
      </c>
      <c r="AN1043" s="16">
        <v>-0.83340000000000003</v>
      </c>
      <c r="AO1043" s="16">
        <v>-0.70230000000000004</v>
      </c>
      <c r="AP1043" s="16">
        <v>-0.74429999999999996</v>
      </c>
      <c r="AQ1043" s="16">
        <v>12.505000000000001</v>
      </c>
      <c r="AR1043" s="16">
        <f t="shared" si="63"/>
        <v>0</v>
      </c>
      <c r="AS1043" s="5">
        <f t="shared" si="62"/>
        <v>2.2294200000000042E-2</v>
      </c>
    </row>
    <row r="1044" spans="1:45" x14ac:dyDescent="0.25">
      <c r="A1044" s="16" t="s">
        <v>409</v>
      </c>
      <c r="B1044" s="16" t="s">
        <v>44</v>
      </c>
      <c r="C1044" s="16" t="s">
        <v>255</v>
      </c>
      <c r="D1044" s="16">
        <v>2005</v>
      </c>
      <c r="E1044" s="16" t="s">
        <v>1666</v>
      </c>
      <c r="F1044" s="16" t="s">
        <v>593</v>
      </c>
      <c r="G1044" s="10">
        <v>4286.5200000000004</v>
      </c>
      <c r="H1044" s="73">
        <v>8.3632299999999997</v>
      </c>
      <c r="I1044" s="16">
        <v>13735233</v>
      </c>
      <c r="J1044" s="71">
        <v>-4.8000000000000001E-2</v>
      </c>
      <c r="K1044" s="71">
        <v>0.94899999999999995</v>
      </c>
      <c r="L1044" s="16">
        <v>-0.84608479999999997</v>
      </c>
      <c r="M1044" s="16">
        <v>-0.5433462</v>
      </c>
      <c r="N1044" s="16">
        <v>-4.6930600000000003E-2</v>
      </c>
      <c r="O1044" s="16">
        <v>-0.49755199999999999</v>
      </c>
      <c r="P1044" s="16">
        <v>-0.15736890000000001</v>
      </c>
      <c r="Q1044" s="16">
        <v>-0.66833319999999996</v>
      </c>
      <c r="R1044" s="16">
        <v>0.18779999999999999</v>
      </c>
      <c r="S1044" s="16">
        <v>9.1000000000000004E-3</v>
      </c>
      <c r="T1044" s="16">
        <v>8.9999999999999998E-4</v>
      </c>
      <c r="U1044" s="16">
        <v>3.4378000000000002</v>
      </c>
      <c r="V1044" s="16">
        <v>16.22</v>
      </c>
      <c r="W1044" s="16">
        <v>8.39</v>
      </c>
      <c r="X1044" s="16">
        <v>426.66</v>
      </c>
      <c r="Y1044" s="16">
        <v>44.073500000000003</v>
      </c>
      <c r="Z1044" s="16">
        <v>0.13689999999999999</v>
      </c>
      <c r="AA1044" s="16">
        <v>0.61403929999999995</v>
      </c>
      <c r="AB1044" s="16">
        <v>0.53</v>
      </c>
      <c r="AC1044" s="16">
        <v>31.78</v>
      </c>
      <c r="AD1044" s="16">
        <v>40.200000000000003</v>
      </c>
      <c r="AE1044" s="16">
        <v>12.191000000000001</v>
      </c>
      <c r="AF1044" s="16">
        <v>45.3384</v>
      </c>
      <c r="AG1044" s="16">
        <v>92280.9</v>
      </c>
      <c r="AH1044" s="16">
        <v>5.2499999999999998E-2</v>
      </c>
      <c r="AI1044" s="16">
        <v>75.3</v>
      </c>
      <c r="AJ1044" s="16">
        <v>82.3</v>
      </c>
      <c r="AK1044" s="16">
        <v>-0.42630000000000001</v>
      </c>
      <c r="AL1044" s="16">
        <v>-0.74719999999999998</v>
      </c>
      <c r="AM1044" s="16">
        <v>-0.91439999999999999</v>
      </c>
      <c r="AN1044" s="16">
        <v>-0.80269999999999997</v>
      </c>
      <c r="AO1044" s="16">
        <v>-0.80820000000000003</v>
      </c>
      <c r="AP1044" s="16">
        <v>-0.83550000000000002</v>
      </c>
      <c r="AQ1044" s="16">
        <v>12.505000000000001</v>
      </c>
      <c r="AR1044" s="16">
        <f t="shared" si="63"/>
        <v>0</v>
      </c>
      <c r="AS1044" s="5">
        <f t="shared" si="62"/>
        <v>5.055670000000001E-2</v>
      </c>
    </row>
    <row r="1045" spans="1:45" x14ac:dyDescent="0.25">
      <c r="A1045" s="16" t="s">
        <v>409</v>
      </c>
      <c r="B1045" s="16" t="s">
        <v>44</v>
      </c>
      <c r="C1045" s="16" t="s">
        <v>255</v>
      </c>
      <c r="D1045" s="16">
        <v>2006</v>
      </c>
      <c r="E1045" s="16" t="s">
        <v>1653</v>
      </c>
      <c r="F1045" s="16" t="s">
        <v>593</v>
      </c>
      <c r="G1045" s="10">
        <v>4400.8599999999997</v>
      </c>
      <c r="H1045" s="73">
        <v>8.3895549999999997</v>
      </c>
      <c r="I1045" s="16">
        <v>13967480</v>
      </c>
      <c r="J1045" s="71">
        <v>4.0000000000000001E-3</v>
      </c>
      <c r="K1045" s="71">
        <v>0.95299999999999996</v>
      </c>
      <c r="L1045" s="16">
        <v>-0.79496940000000005</v>
      </c>
      <c r="M1045" s="16">
        <v>-0.56733279999999997</v>
      </c>
      <c r="N1045" s="16">
        <v>-6.3376799999999997E-2</v>
      </c>
      <c r="O1045" s="16">
        <v>-0.31173840000000003</v>
      </c>
      <c r="P1045" s="16">
        <v>-9.0938099999999994E-2</v>
      </c>
      <c r="Q1045" s="16">
        <v>-0.78074900000000003</v>
      </c>
      <c r="R1045" s="16">
        <v>0.12859999999999999</v>
      </c>
      <c r="S1045" s="16">
        <v>1.1299999999999999E-2</v>
      </c>
      <c r="T1045" s="16">
        <v>8.9999999999999998E-4</v>
      </c>
      <c r="U1045" s="16">
        <v>3.4535</v>
      </c>
      <c r="V1045" s="16">
        <v>17.376000000000001</v>
      </c>
      <c r="W1045" s="16">
        <v>8.0860000000000003</v>
      </c>
      <c r="X1045" s="16">
        <v>422.8</v>
      </c>
      <c r="Y1045" s="16">
        <v>51.764099999999999</v>
      </c>
      <c r="Z1045" s="16">
        <v>0.1583</v>
      </c>
      <c r="AA1045" s="16">
        <v>0.6722958</v>
      </c>
      <c r="AB1045" s="16">
        <v>0.53</v>
      </c>
      <c r="AC1045" s="16">
        <v>31.78</v>
      </c>
      <c r="AD1045" s="16">
        <v>38.700000000000003</v>
      </c>
      <c r="AE1045" s="16">
        <v>12.659000000000001</v>
      </c>
      <c r="AF1045" s="16">
        <v>60.505899999999997</v>
      </c>
      <c r="AG1045" s="16">
        <v>100770</v>
      </c>
      <c r="AH1045" s="16">
        <v>4.6300000000000001E-2</v>
      </c>
      <c r="AI1045" s="16">
        <v>76.400000000000006</v>
      </c>
      <c r="AJ1045" s="16">
        <v>82.8</v>
      </c>
      <c r="AK1045" s="16">
        <v>-0.33450000000000002</v>
      </c>
      <c r="AL1045" s="16">
        <v>-0.82779999999999998</v>
      </c>
      <c r="AM1045" s="16">
        <v>-0.98260000000000003</v>
      </c>
      <c r="AN1045" s="16">
        <v>-0.85519999999999996</v>
      </c>
      <c r="AO1045" s="16">
        <v>-1.0952</v>
      </c>
      <c r="AP1045" s="16">
        <v>-1.0710999999999999</v>
      </c>
      <c r="AQ1045" s="16">
        <v>12.505000000000001</v>
      </c>
      <c r="AR1045" s="16">
        <f t="shared" si="63"/>
        <v>0</v>
      </c>
      <c r="AS1045" s="5">
        <f t="shared" si="62"/>
        <v>5.1115399999999922E-2</v>
      </c>
    </row>
    <row r="1046" spans="1:45" x14ac:dyDescent="0.25">
      <c r="A1046" s="16" t="s">
        <v>409</v>
      </c>
      <c r="B1046" s="16" t="s">
        <v>44</v>
      </c>
      <c r="C1046" s="16" t="s">
        <v>255</v>
      </c>
      <c r="D1046" s="16">
        <v>2007</v>
      </c>
      <c r="E1046" s="16" t="s">
        <v>1670</v>
      </c>
      <c r="F1046" s="16" t="s">
        <v>593</v>
      </c>
      <c r="G1046" s="10">
        <v>4421.8999999999996</v>
      </c>
      <c r="H1046" s="73">
        <v>8.3943250000000003</v>
      </c>
      <c r="I1046" s="16">
        <v>14205453</v>
      </c>
      <c r="J1046" s="71">
        <v>-3.0000000000000001E-3</v>
      </c>
      <c r="K1046" s="71">
        <v>0.95</v>
      </c>
      <c r="L1046" s="16">
        <v>-0.71170100000000003</v>
      </c>
      <c r="M1046" s="16">
        <v>-0.56233080000000002</v>
      </c>
      <c r="N1046" s="16">
        <v>-2.4904800000000001E-2</v>
      </c>
      <c r="O1046" s="16">
        <v>-0.2510695</v>
      </c>
      <c r="P1046" s="16">
        <v>-4.2454600000000002E-2</v>
      </c>
      <c r="Q1046" s="16">
        <v>-0.74967629999999996</v>
      </c>
      <c r="R1046" s="16">
        <v>0.13189999999999999</v>
      </c>
      <c r="S1046" s="16">
        <v>1.1900000000000001E-2</v>
      </c>
      <c r="T1046" s="16">
        <v>1E-3</v>
      </c>
      <c r="U1046" s="16">
        <v>3.4693000000000001</v>
      </c>
      <c r="V1046" s="16">
        <v>18.532</v>
      </c>
      <c r="W1046" s="16">
        <v>7.782</v>
      </c>
      <c r="X1046" s="16">
        <v>427.548</v>
      </c>
      <c r="Y1046" s="16">
        <v>53.385899999999999</v>
      </c>
      <c r="Z1046" s="16">
        <v>0.17080000000000001</v>
      </c>
      <c r="AA1046" s="16">
        <v>0.66530500000000004</v>
      </c>
      <c r="AB1046" s="16">
        <v>0.53</v>
      </c>
      <c r="AC1046" s="16">
        <v>31.78</v>
      </c>
      <c r="AD1046" s="16">
        <v>38.880000000000003</v>
      </c>
      <c r="AE1046" s="16">
        <v>12.7773</v>
      </c>
      <c r="AF1046" s="16">
        <v>69.664299999999997</v>
      </c>
      <c r="AG1046" s="16">
        <v>115251</v>
      </c>
      <c r="AH1046" s="16">
        <v>4.5499999999999999E-2</v>
      </c>
      <c r="AI1046" s="16">
        <v>77.400000000000006</v>
      </c>
      <c r="AJ1046" s="16">
        <v>83.3</v>
      </c>
      <c r="AK1046" s="16">
        <v>-0.23119999999999999</v>
      </c>
      <c r="AL1046" s="16">
        <v>-0.89300000000000002</v>
      </c>
      <c r="AM1046" s="16">
        <v>-0.86519999999999997</v>
      </c>
      <c r="AN1046" s="16">
        <v>-0.79259999999999997</v>
      </c>
      <c r="AO1046" s="16">
        <v>-1.1363000000000001</v>
      </c>
      <c r="AP1046" s="16">
        <v>-1.0689</v>
      </c>
      <c r="AQ1046" s="16">
        <v>12.505000000000001</v>
      </c>
      <c r="AR1046" s="16">
        <f t="shared" si="63"/>
        <v>0</v>
      </c>
      <c r="AS1046" s="5">
        <f t="shared" si="62"/>
        <v>8.326840000000002E-2</v>
      </c>
    </row>
    <row r="1047" spans="1:45" x14ac:dyDescent="0.25">
      <c r="A1047" s="16" t="s">
        <v>409</v>
      </c>
      <c r="B1047" s="16" t="s">
        <v>44</v>
      </c>
      <c r="C1047" s="16" t="s">
        <v>255</v>
      </c>
      <c r="D1047" s="16">
        <v>2008</v>
      </c>
      <c r="E1047" s="16" t="s">
        <v>1660</v>
      </c>
      <c r="F1047" s="16" t="s">
        <v>593</v>
      </c>
      <c r="G1047" s="10">
        <v>4624.2</v>
      </c>
      <c r="H1047" s="73">
        <v>8.4390579999999993</v>
      </c>
      <c r="I1047" s="16">
        <v>14447562</v>
      </c>
      <c r="J1047" s="71">
        <v>2.9000000000000001E-2</v>
      </c>
      <c r="K1047" s="71">
        <v>0.97799999999999998</v>
      </c>
      <c r="L1047" s="16">
        <v>-0.64259920000000004</v>
      </c>
      <c r="M1047" s="16">
        <v>-0.50734880000000004</v>
      </c>
      <c r="N1047" s="16">
        <v>-1.5625199999999999E-2</v>
      </c>
      <c r="O1047" s="16">
        <v>-0.22413520000000001</v>
      </c>
      <c r="P1047" s="16">
        <v>1.9016000000000002E-2</v>
      </c>
      <c r="Q1047" s="16">
        <v>-0.7494904</v>
      </c>
      <c r="R1047" s="16">
        <v>0.2278</v>
      </c>
      <c r="S1047" s="16">
        <v>1.26E-2</v>
      </c>
      <c r="T1047" s="16">
        <v>1E-3</v>
      </c>
      <c r="U1047" s="16">
        <v>3.4851000000000001</v>
      </c>
      <c r="V1047" s="16">
        <v>19.687999999999999</v>
      </c>
      <c r="W1047" s="16">
        <v>7.4779999999999998</v>
      </c>
      <c r="X1047" s="16">
        <v>427.71899999999999</v>
      </c>
      <c r="Y1047" s="16">
        <v>53.462600000000002</v>
      </c>
      <c r="Z1047" s="16">
        <v>0.18149999999999999</v>
      </c>
      <c r="AA1047" s="16">
        <v>0.64976999999999996</v>
      </c>
      <c r="AB1047" s="16">
        <v>0.53</v>
      </c>
      <c r="AC1047" s="16">
        <v>31.78</v>
      </c>
      <c r="AD1047" s="16">
        <v>39.28</v>
      </c>
      <c r="AE1047" s="16">
        <v>13.136900000000001</v>
      </c>
      <c r="AF1047" s="16">
        <v>80.5137</v>
      </c>
      <c r="AG1047" s="16">
        <v>130243</v>
      </c>
      <c r="AH1047" s="16">
        <v>5.11E-2</v>
      </c>
      <c r="AI1047" s="16">
        <v>78.5</v>
      </c>
      <c r="AJ1047" s="16">
        <v>83.9</v>
      </c>
      <c r="AK1047" s="16">
        <v>-0.2838</v>
      </c>
      <c r="AL1047" s="16">
        <v>-0.78680000000000005</v>
      </c>
      <c r="AM1047" s="16">
        <v>-0.86270000000000002</v>
      </c>
      <c r="AN1047" s="16">
        <v>-0.72809999999999997</v>
      </c>
      <c r="AO1047" s="16">
        <v>-1.1327</v>
      </c>
      <c r="AP1047" s="16">
        <v>-1.1777</v>
      </c>
      <c r="AQ1047" s="16">
        <v>12.505000000000001</v>
      </c>
      <c r="AR1047" s="16">
        <f t="shared" si="63"/>
        <v>0</v>
      </c>
      <c r="AS1047" s="5">
        <f t="shared" si="62"/>
        <v>6.9101799999999991E-2</v>
      </c>
    </row>
    <row r="1048" spans="1:45" x14ac:dyDescent="0.25">
      <c r="A1048" s="16" t="s">
        <v>409</v>
      </c>
      <c r="B1048" s="16" t="s">
        <v>44</v>
      </c>
      <c r="C1048" s="16" t="s">
        <v>255</v>
      </c>
      <c r="D1048" s="16">
        <v>2009</v>
      </c>
      <c r="E1048" s="16" t="s">
        <v>1655</v>
      </c>
      <c r="F1048" s="16" t="s">
        <v>593</v>
      </c>
      <c r="G1048" s="10">
        <v>4573.25</v>
      </c>
      <c r="H1048" s="73">
        <v>8.4279790000000006</v>
      </c>
      <c r="I1048" s="16">
        <v>14691275</v>
      </c>
      <c r="J1048" s="71">
        <v>-2.1999999999999999E-2</v>
      </c>
      <c r="K1048" s="71">
        <v>0.95699999999999996</v>
      </c>
      <c r="L1048" s="16">
        <v>-0.55888629999999995</v>
      </c>
      <c r="M1048" s="16">
        <v>-0.42466939999999997</v>
      </c>
      <c r="N1048" s="16">
        <v>-2.1399399999999999E-2</v>
      </c>
      <c r="O1048" s="16">
        <v>-0.1289894</v>
      </c>
      <c r="P1048" s="16">
        <v>6.4144699999999999E-2</v>
      </c>
      <c r="Q1048" s="16">
        <v>-0.78347460000000002</v>
      </c>
      <c r="R1048" s="16">
        <v>0.39460000000000001</v>
      </c>
      <c r="S1048" s="16">
        <v>9.9000000000000008E-3</v>
      </c>
      <c r="T1048" s="16">
        <v>1.1999999999999999E-3</v>
      </c>
      <c r="U1048" s="16">
        <v>3.5007999999999999</v>
      </c>
      <c r="V1048" s="16">
        <v>20.844000000000001</v>
      </c>
      <c r="W1048" s="16">
        <v>7.1740000000000004</v>
      </c>
      <c r="X1048" s="16">
        <v>425.53100000000001</v>
      </c>
      <c r="Y1048" s="16">
        <v>54.224499999999999</v>
      </c>
      <c r="Z1048" s="16">
        <v>0.2208</v>
      </c>
      <c r="AA1048" s="16">
        <v>0.63423490000000005</v>
      </c>
      <c r="AB1048" s="16">
        <v>0.53</v>
      </c>
      <c r="AC1048" s="16">
        <v>31.78</v>
      </c>
      <c r="AD1048" s="16">
        <v>39.68</v>
      </c>
      <c r="AE1048" s="16">
        <v>13.643000000000001</v>
      </c>
      <c r="AF1048" s="16">
        <v>89.735500000000002</v>
      </c>
      <c r="AG1048" s="16">
        <v>126394</v>
      </c>
      <c r="AH1048" s="16">
        <v>5.0599999999999999E-2</v>
      </c>
      <c r="AI1048" s="16">
        <v>79.599999999999994</v>
      </c>
      <c r="AJ1048" s="16">
        <v>84.4</v>
      </c>
      <c r="AK1048" s="16">
        <v>-0.27729999999999999</v>
      </c>
      <c r="AL1048" s="16">
        <v>-0.88719999999999999</v>
      </c>
      <c r="AM1048" s="16">
        <v>-0.77900000000000003</v>
      </c>
      <c r="AN1048" s="16">
        <v>-0.68330000000000002</v>
      </c>
      <c r="AO1048" s="16">
        <v>-1.2791999999999999</v>
      </c>
      <c r="AP1048" s="16">
        <v>-1.2526999999999999</v>
      </c>
      <c r="AQ1048" s="16">
        <v>12.505000000000001</v>
      </c>
      <c r="AR1048" s="16">
        <f t="shared" si="63"/>
        <v>0</v>
      </c>
      <c r="AS1048" s="5">
        <f t="shared" si="62"/>
        <v>8.371290000000009E-2</v>
      </c>
    </row>
    <row r="1049" spans="1:45" x14ac:dyDescent="0.25">
      <c r="A1049" s="16" t="s">
        <v>409</v>
      </c>
      <c r="B1049" s="16" t="s">
        <v>44</v>
      </c>
      <c r="C1049" s="16" t="s">
        <v>255</v>
      </c>
      <c r="D1049" s="16">
        <v>2010</v>
      </c>
      <c r="E1049" s="16" t="s">
        <v>1657</v>
      </c>
      <c r="F1049" s="16" t="s">
        <v>593</v>
      </c>
      <c r="G1049" s="10">
        <v>4657.3</v>
      </c>
      <c r="H1049" s="73">
        <v>8.4461919999999999</v>
      </c>
      <c r="I1049" s="16">
        <v>14934690</v>
      </c>
      <c r="J1049" s="71">
        <v>0.01</v>
      </c>
      <c r="K1049" s="71">
        <v>0.96599999999999997</v>
      </c>
      <c r="L1049" s="16">
        <v>-0.44671660000000002</v>
      </c>
      <c r="M1049" s="16">
        <v>-0.41915330000000001</v>
      </c>
      <c r="N1049" s="16">
        <v>6.8803000000000003E-2</v>
      </c>
      <c r="O1049" s="16">
        <v>-7.7647599999999997E-2</v>
      </c>
      <c r="P1049" s="16">
        <v>0.1089967</v>
      </c>
      <c r="Q1049" s="16">
        <v>-0.72512659999999995</v>
      </c>
      <c r="R1049" s="16">
        <v>0.40300000000000002</v>
      </c>
      <c r="S1049" s="16">
        <v>9.9000000000000008E-3</v>
      </c>
      <c r="T1049" s="16">
        <v>1.2999999999999999E-3</v>
      </c>
      <c r="U1049" s="16">
        <v>4.0757000000000003</v>
      </c>
      <c r="V1049" s="16">
        <v>22</v>
      </c>
      <c r="W1049" s="16">
        <v>6.87</v>
      </c>
      <c r="X1049" s="16">
        <v>429.17200000000003</v>
      </c>
      <c r="Y1049" s="16">
        <v>55.998600000000003</v>
      </c>
      <c r="Z1049" s="16">
        <v>0.22500000000000001</v>
      </c>
      <c r="AA1049" s="16">
        <v>0.61869980000000002</v>
      </c>
      <c r="AB1049" s="16">
        <v>0.53</v>
      </c>
      <c r="AC1049" s="16">
        <v>31.78</v>
      </c>
      <c r="AD1049" s="16">
        <v>40.08</v>
      </c>
      <c r="AE1049" s="16">
        <v>13.9034</v>
      </c>
      <c r="AF1049" s="16">
        <v>98.531199999999998</v>
      </c>
      <c r="AG1049" s="16">
        <v>130629</v>
      </c>
      <c r="AH1049" s="16">
        <v>5.0200000000000002E-2</v>
      </c>
      <c r="AI1049" s="16">
        <v>80.7</v>
      </c>
      <c r="AJ1049" s="16">
        <v>84.9</v>
      </c>
      <c r="AK1049" s="16">
        <v>-0.25950000000000001</v>
      </c>
      <c r="AL1049" s="16">
        <v>-0.85909999999999997</v>
      </c>
      <c r="AM1049" s="16">
        <v>-0.71970000000000001</v>
      </c>
      <c r="AN1049" s="16">
        <v>-0.62109999999999999</v>
      </c>
      <c r="AO1049" s="16">
        <v>-1.1628000000000001</v>
      </c>
      <c r="AP1049" s="16">
        <v>-1.2029000000000001</v>
      </c>
      <c r="AQ1049" s="16">
        <v>12.505000000000001</v>
      </c>
      <c r="AR1049" s="16">
        <f t="shared" si="63"/>
        <v>0</v>
      </c>
      <c r="AS1049" s="5">
        <f t="shared" si="62"/>
        <v>0.11216969999999993</v>
      </c>
    </row>
    <row r="1050" spans="1:45" x14ac:dyDescent="0.25">
      <c r="A1050" s="16" t="s">
        <v>409</v>
      </c>
      <c r="B1050" s="16" t="s">
        <v>44</v>
      </c>
      <c r="C1050" s="16" t="s">
        <v>255</v>
      </c>
      <c r="D1050" s="16">
        <v>2011</v>
      </c>
      <c r="E1050" s="16" t="s">
        <v>1676</v>
      </c>
      <c r="F1050" s="16" t="s">
        <v>593</v>
      </c>
      <c r="G1050" s="10">
        <v>4943.42</v>
      </c>
      <c r="H1050" s="73">
        <v>8.5058140000000009</v>
      </c>
      <c r="I1050" s="16">
        <v>15177355</v>
      </c>
      <c r="J1050" s="71">
        <v>3.4000000000000002E-2</v>
      </c>
      <c r="K1050" s="71">
        <v>1</v>
      </c>
      <c r="L1050" s="16">
        <v>-0.38513399999999998</v>
      </c>
      <c r="M1050" s="16">
        <v>-0.44940140000000001</v>
      </c>
      <c r="N1050" s="16">
        <v>0.1379881</v>
      </c>
      <c r="O1050" s="16">
        <v>-4.3270299999999998E-2</v>
      </c>
      <c r="P1050" s="16">
        <v>0.1372554</v>
      </c>
      <c r="Q1050" s="16">
        <v>-0.69054199999999999</v>
      </c>
      <c r="R1050" s="16">
        <v>0.33989999999999998</v>
      </c>
      <c r="S1050" s="16">
        <v>1.15E-2</v>
      </c>
      <c r="T1050" s="16">
        <v>1.1000000000000001E-3</v>
      </c>
      <c r="U1050" s="16">
        <v>4.3144999999999998</v>
      </c>
      <c r="V1050" s="16">
        <v>23.4</v>
      </c>
      <c r="W1050" s="16">
        <v>6.8959999999999999</v>
      </c>
      <c r="X1050" s="16">
        <v>431.11700000000002</v>
      </c>
      <c r="Y1050" s="16">
        <v>56.1038</v>
      </c>
      <c r="Z1050" s="16">
        <v>0.24840000000000001</v>
      </c>
      <c r="AA1050" s="16">
        <v>0.65287700000000004</v>
      </c>
      <c r="AB1050" s="16">
        <v>0.53</v>
      </c>
      <c r="AC1050" s="16">
        <v>31.78</v>
      </c>
      <c r="AD1050" s="16">
        <v>39.200000000000003</v>
      </c>
      <c r="AE1050" s="16">
        <v>14.4991</v>
      </c>
      <c r="AF1050" s="16">
        <v>100.566</v>
      </c>
      <c r="AG1050" s="16">
        <v>135360</v>
      </c>
      <c r="AH1050" s="16">
        <v>4.9700000000000001E-2</v>
      </c>
      <c r="AI1050" s="16">
        <v>81.7</v>
      </c>
      <c r="AJ1050" s="16">
        <v>85.4</v>
      </c>
      <c r="AK1050" s="16">
        <v>-0.32429999999999998</v>
      </c>
      <c r="AL1050" s="16">
        <v>-0.79290000000000005</v>
      </c>
      <c r="AM1050" s="16">
        <v>-0.58499999999999996</v>
      </c>
      <c r="AN1050" s="16">
        <v>-0.7137</v>
      </c>
      <c r="AO1050" s="16">
        <v>-1.0226999999999999</v>
      </c>
      <c r="AP1050" s="16">
        <v>-1.2049000000000001</v>
      </c>
      <c r="AQ1050" s="16">
        <v>12.505000000000001</v>
      </c>
      <c r="AR1050" s="16">
        <f t="shared" si="63"/>
        <v>0</v>
      </c>
      <c r="AS1050" s="5">
        <f t="shared" si="62"/>
        <v>6.1582600000000043E-2</v>
      </c>
    </row>
    <row r="1051" spans="1:45" x14ac:dyDescent="0.25">
      <c r="A1051" s="16" t="s">
        <v>409</v>
      </c>
      <c r="B1051" s="16" t="s">
        <v>44</v>
      </c>
      <c r="C1051" s="16" t="s">
        <v>255</v>
      </c>
      <c r="D1051" s="16">
        <v>2012</v>
      </c>
      <c r="E1051" s="16" t="s">
        <v>1659</v>
      </c>
      <c r="F1051" s="16" t="s">
        <v>593</v>
      </c>
      <c r="G1051" s="10">
        <v>5140.26</v>
      </c>
      <c r="H1051" s="73">
        <v>8.5448599999999999</v>
      </c>
      <c r="I1051" s="16">
        <v>15419666</v>
      </c>
      <c r="J1051" s="71">
        <v>1.0999999999999999E-2</v>
      </c>
      <c r="K1051" s="71">
        <v>1.0109999999999999</v>
      </c>
      <c r="L1051" s="16">
        <v>-0.31620209999999999</v>
      </c>
      <c r="M1051" s="16">
        <v>-0.44284649999999998</v>
      </c>
      <c r="N1051" s="16">
        <v>0.14461019999999999</v>
      </c>
      <c r="O1051" s="16">
        <v>-7.9305999999999995E-3</v>
      </c>
      <c r="P1051" s="16">
        <v>0.17884510000000001</v>
      </c>
      <c r="Q1051" s="16">
        <v>-0.62659480000000001</v>
      </c>
      <c r="R1051" s="16">
        <v>0.34060000000000001</v>
      </c>
      <c r="S1051" s="16">
        <v>1.1900000000000001E-2</v>
      </c>
      <c r="T1051" s="16">
        <v>1.6000000000000001E-3</v>
      </c>
      <c r="U1051" s="16">
        <v>4.1657000000000002</v>
      </c>
      <c r="V1051" s="16">
        <v>24.8</v>
      </c>
      <c r="W1051" s="16">
        <v>6.9219999999999997</v>
      </c>
      <c r="X1051" s="16">
        <v>429.64499999999998</v>
      </c>
      <c r="Y1051" s="16">
        <v>56.456800000000001</v>
      </c>
      <c r="Z1051" s="16">
        <v>0.25900000000000001</v>
      </c>
      <c r="AA1051" s="16">
        <v>0.62957439999999998</v>
      </c>
      <c r="AB1051" s="16">
        <v>0.53</v>
      </c>
      <c r="AC1051" s="16">
        <v>31.78</v>
      </c>
      <c r="AD1051" s="16">
        <v>39.799999999999997</v>
      </c>
      <c r="AE1051" s="16">
        <v>14.902100000000001</v>
      </c>
      <c r="AF1051" s="16">
        <v>106.226</v>
      </c>
      <c r="AG1051" s="16">
        <v>148170</v>
      </c>
      <c r="AH1051" s="16">
        <v>4.9299999999999997E-2</v>
      </c>
      <c r="AI1051" s="16">
        <v>82.8</v>
      </c>
      <c r="AJ1051" s="16">
        <v>85.9</v>
      </c>
      <c r="AK1051" s="16">
        <v>-0.32490000000000002</v>
      </c>
      <c r="AL1051" s="16">
        <v>-0.66469999999999996</v>
      </c>
      <c r="AM1051" s="16">
        <v>-0.51500000000000001</v>
      </c>
      <c r="AN1051" s="16">
        <v>-0.6048</v>
      </c>
      <c r="AO1051" s="16">
        <v>-1.0136000000000001</v>
      </c>
      <c r="AP1051" s="16">
        <v>-1.1442000000000001</v>
      </c>
      <c r="AQ1051" s="16">
        <v>12.505000000000001</v>
      </c>
      <c r="AR1051" s="16">
        <f t="shared" si="63"/>
        <v>0</v>
      </c>
      <c r="AS1051" s="5">
        <f t="shared" si="62"/>
        <v>6.893189999999999E-2</v>
      </c>
    </row>
    <row r="1052" spans="1:45" x14ac:dyDescent="0.25">
      <c r="A1052" s="16" t="s">
        <v>409</v>
      </c>
      <c r="B1052" s="16" t="s">
        <v>44</v>
      </c>
      <c r="C1052" s="16" t="s">
        <v>255</v>
      </c>
      <c r="D1052" s="16">
        <v>2013</v>
      </c>
      <c r="E1052" s="16" t="s">
        <v>1654</v>
      </c>
      <c r="F1052" s="16" t="s">
        <v>593</v>
      </c>
      <c r="G1052" s="10">
        <v>5311.21</v>
      </c>
      <c r="H1052" s="73">
        <v>8.5775760000000005</v>
      </c>
      <c r="I1052" s="16">
        <v>15661547</v>
      </c>
      <c r="J1052" s="71">
        <v>2E-3</v>
      </c>
      <c r="K1052" s="71">
        <v>1.0129999999999999</v>
      </c>
      <c r="L1052" s="16">
        <v>-0.26072780000000001</v>
      </c>
      <c r="M1052" s="16">
        <v>-0.42943710000000002</v>
      </c>
      <c r="N1052" s="16">
        <v>0.133824</v>
      </c>
      <c r="O1052" s="16">
        <v>-2.7887200000000001E-2</v>
      </c>
      <c r="P1052" s="16">
        <v>0.193353</v>
      </c>
      <c r="Q1052" s="16">
        <v>-0.4937358</v>
      </c>
      <c r="R1052" s="16">
        <v>0.3624</v>
      </c>
      <c r="S1052" s="16">
        <v>1.23E-2</v>
      </c>
      <c r="T1052" s="16">
        <v>1.6000000000000001E-3</v>
      </c>
      <c r="U1052" s="16">
        <v>3.5638999999999998</v>
      </c>
      <c r="V1052" s="16">
        <v>26.2</v>
      </c>
      <c r="W1052" s="16">
        <v>6.9480000000000004</v>
      </c>
      <c r="X1052" s="16">
        <v>432.911</v>
      </c>
      <c r="Y1052" s="16">
        <v>56.119799999999998</v>
      </c>
      <c r="Z1052" s="16">
        <v>0.2621</v>
      </c>
      <c r="AA1052" s="16">
        <v>0.68394710000000003</v>
      </c>
      <c r="AB1052" s="16">
        <v>0.53</v>
      </c>
      <c r="AC1052" s="16">
        <v>31.78</v>
      </c>
      <c r="AD1052" s="16">
        <v>38.4</v>
      </c>
      <c r="AE1052" s="16">
        <v>15.2166</v>
      </c>
      <c r="AF1052" s="16">
        <v>105.645</v>
      </c>
      <c r="AG1052" s="16">
        <v>148512</v>
      </c>
      <c r="AH1052" s="16">
        <v>4.8800000000000003E-2</v>
      </c>
      <c r="AI1052" s="16">
        <v>83.8</v>
      </c>
      <c r="AJ1052" s="16">
        <v>86.4</v>
      </c>
      <c r="AK1052" s="16">
        <v>-0.28499999999999998</v>
      </c>
      <c r="AL1052" s="16">
        <v>-0.61250000000000004</v>
      </c>
      <c r="AM1052" s="16">
        <v>-0.50849999999999995</v>
      </c>
      <c r="AN1052" s="16">
        <v>-0.18229999999999999</v>
      </c>
      <c r="AO1052" s="16">
        <v>-0.92269999999999996</v>
      </c>
      <c r="AP1052" s="16">
        <v>-0.95879999999999999</v>
      </c>
      <c r="AQ1052" s="16">
        <v>12.505000000000001</v>
      </c>
      <c r="AR1052" s="16">
        <f t="shared" si="63"/>
        <v>0</v>
      </c>
      <c r="AS1052" s="5">
        <f t="shared" si="62"/>
        <v>5.5474299999999976E-2</v>
      </c>
    </row>
    <row r="1053" spans="1:45" x14ac:dyDescent="0.25">
      <c r="A1053" s="16" t="s">
        <v>409</v>
      </c>
      <c r="B1053" s="16" t="s">
        <v>44</v>
      </c>
      <c r="C1053" s="16" t="s">
        <v>255</v>
      </c>
      <c r="D1053" s="16">
        <v>2014</v>
      </c>
      <c r="E1053" s="16" t="s">
        <v>1656</v>
      </c>
      <c r="F1053" s="16" t="s">
        <v>593</v>
      </c>
      <c r="G1053" s="10">
        <v>5439.38</v>
      </c>
      <c r="H1053" s="73">
        <v>8.6014189999999999</v>
      </c>
      <c r="I1053" s="16">
        <v>15903112</v>
      </c>
      <c r="J1053" s="71">
        <v>-0.01</v>
      </c>
      <c r="K1053" s="71">
        <v>1.0029999999999999</v>
      </c>
      <c r="L1053" s="16">
        <v>-0.22884260000000001</v>
      </c>
      <c r="M1053" s="16">
        <v>-0.41789159999999997</v>
      </c>
      <c r="N1053" s="16">
        <v>0.168018</v>
      </c>
      <c r="O1053" s="16">
        <v>3.0933800000000001E-2</v>
      </c>
      <c r="P1053" s="16">
        <v>0.19258410000000001</v>
      </c>
      <c r="Q1053" s="16">
        <v>-0.529169</v>
      </c>
      <c r="R1053" s="16">
        <v>0.38419999999999999</v>
      </c>
      <c r="S1053" s="16">
        <v>1.2699999999999999E-2</v>
      </c>
      <c r="T1053" s="16">
        <v>1.4E-3</v>
      </c>
      <c r="U1053" s="16">
        <v>3.5796999999999999</v>
      </c>
      <c r="V1053" s="16">
        <v>27.6</v>
      </c>
      <c r="W1053" s="16">
        <v>6.9740000000000002</v>
      </c>
      <c r="X1053" s="16">
        <v>433.048</v>
      </c>
      <c r="Y1053" s="16">
        <v>56.607500000000002</v>
      </c>
      <c r="Z1053" s="16">
        <v>0.26469999999999999</v>
      </c>
      <c r="AA1053" s="16">
        <v>0.55617119999999998</v>
      </c>
      <c r="AB1053" s="16">
        <v>0.53</v>
      </c>
      <c r="AC1053" s="16">
        <v>31.78</v>
      </c>
      <c r="AD1053" s="16">
        <v>41.69</v>
      </c>
      <c r="AE1053" s="16">
        <v>15.277200000000001</v>
      </c>
      <c r="AF1053" s="16">
        <v>103.899</v>
      </c>
      <c r="AG1053" s="16">
        <v>133475</v>
      </c>
      <c r="AH1053" s="16">
        <v>4.8399999999999999E-2</v>
      </c>
      <c r="AI1053" s="16">
        <v>84.7</v>
      </c>
      <c r="AJ1053" s="16">
        <v>86.9</v>
      </c>
      <c r="AK1053" s="16">
        <v>-0.24840000000000001</v>
      </c>
      <c r="AL1053" s="16">
        <v>-0.81659999999999999</v>
      </c>
      <c r="AM1053" s="16">
        <v>-0.49619999999999997</v>
      </c>
      <c r="AN1053" s="16">
        <v>-1.78E-2</v>
      </c>
      <c r="AO1053" s="16">
        <v>-1.0188999999999999</v>
      </c>
      <c r="AP1053" s="16">
        <v>-1.0555000000000001</v>
      </c>
      <c r="AQ1053" s="16">
        <v>12.505000000000001</v>
      </c>
      <c r="AR1053" s="16">
        <f t="shared" si="63"/>
        <v>0</v>
      </c>
      <c r="AS1053" s="5">
        <f t="shared" si="62"/>
        <v>3.1885200000000002E-2</v>
      </c>
    </row>
    <row r="1054" spans="1:45" x14ac:dyDescent="0.25">
      <c r="A1054" s="16" t="s">
        <v>406</v>
      </c>
      <c r="B1054" s="16" t="s">
        <v>45</v>
      </c>
      <c r="C1054" s="16" t="s">
        <v>256</v>
      </c>
      <c r="D1054" s="16">
        <v>1985</v>
      </c>
      <c r="E1054" s="16" t="s">
        <v>1680</v>
      </c>
      <c r="F1054" s="16" t="s">
        <v>592</v>
      </c>
      <c r="G1054" s="10">
        <v>1451</v>
      </c>
      <c r="H1054" s="73">
        <v>7.2800050000000001</v>
      </c>
      <c r="I1054" s="16" t="s">
        <v>6700</v>
      </c>
      <c r="K1054" s="71">
        <v>1.157</v>
      </c>
      <c r="L1054" s="16">
        <v>-1.215902</v>
      </c>
      <c r="M1054" s="16">
        <v>-0.65277450000000004</v>
      </c>
      <c r="N1054" s="16">
        <v>-0.60294159999999997</v>
      </c>
      <c r="O1054" s="16">
        <v>-1.36449</v>
      </c>
      <c r="P1054" s="16">
        <v>-0.33229799999999998</v>
      </c>
      <c r="Q1054" s="16">
        <v>0.28263660000000002</v>
      </c>
      <c r="R1054" s="16">
        <v>0</v>
      </c>
      <c r="S1054" s="16">
        <v>4.7999999999999996E-3</v>
      </c>
      <c r="T1054" s="16">
        <v>1.9E-3</v>
      </c>
      <c r="U1054" s="16">
        <v>4.7289000000000003</v>
      </c>
      <c r="V1054" s="16">
        <v>7.05</v>
      </c>
      <c r="W1054" s="16">
        <v>3.05</v>
      </c>
      <c r="X1054" s="16">
        <v>399.57</v>
      </c>
      <c r="Y1054" s="16">
        <v>0</v>
      </c>
      <c r="Z1054" s="16">
        <v>0.1817</v>
      </c>
      <c r="AA1054" s="16">
        <v>0.61837509999999996</v>
      </c>
      <c r="AB1054" s="16">
        <v>0</v>
      </c>
      <c r="AC1054" s="16">
        <v>26.72</v>
      </c>
      <c r="AD1054" s="16">
        <v>19.77</v>
      </c>
      <c r="AE1054" s="16">
        <v>1.7726999999999999</v>
      </c>
      <c r="AF1054" s="16">
        <v>0</v>
      </c>
      <c r="AG1054" s="16">
        <v>63713.9</v>
      </c>
      <c r="AH1054" s="16">
        <v>0.15425</v>
      </c>
      <c r="AI1054" s="16">
        <v>69.687200000000004</v>
      </c>
      <c r="AJ1054" s="16">
        <v>92.204300000000003</v>
      </c>
      <c r="AK1054" s="16">
        <v>-0.64810000000000001</v>
      </c>
      <c r="AL1054" s="16">
        <v>4.0599999999999997E-2</v>
      </c>
      <c r="AM1054" s="16">
        <v>0.30059999999999998</v>
      </c>
      <c r="AN1054" s="16">
        <v>0.81259999999999999</v>
      </c>
      <c r="AO1054" s="16">
        <v>-2.6800000000000001E-2</v>
      </c>
      <c r="AP1054" s="16">
        <v>0.51590000000000003</v>
      </c>
      <c r="AQ1054" s="16">
        <v>9.0444999999999993</v>
      </c>
      <c r="AR1054" s="16">
        <f t="shared" si="63"/>
        <v>1</v>
      </c>
      <c r="AS1054" s="5">
        <f t="shared" si="62"/>
        <v>0</v>
      </c>
    </row>
    <row r="1055" spans="1:45" x14ac:dyDescent="0.25">
      <c r="A1055" s="16" t="s">
        <v>406</v>
      </c>
      <c r="B1055" s="16" t="s">
        <v>45</v>
      </c>
      <c r="C1055" s="16" t="s">
        <v>256</v>
      </c>
      <c r="D1055" s="16">
        <v>1986</v>
      </c>
      <c r="E1055" s="16" t="s">
        <v>1686</v>
      </c>
      <c r="F1055" s="16" t="s">
        <v>592</v>
      </c>
      <c r="G1055" s="10">
        <v>1448.91</v>
      </c>
      <c r="H1055" s="73">
        <v>7.2785700000000002</v>
      </c>
      <c r="I1055" s="16" t="s">
        <v>6700</v>
      </c>
      <c r="J1055" s="71">
        <v>-2.5999999999999999E-2</v>
      </c>
      <c r="K1055" s="71">
        <v>1.127</v>
      </c>
      <c r="L1055" s="16">
        <v>-1.2168620000000001</v>
      </c>
      <c r="M1055" s="16">
        <v>-0.65015409999999996</v>
      </c>
      <c r="N1055" s="16">
        <v>-0.59394899999999995</v>
      </c>
      <c r="O1055" s="16">
        <v>-1.3590370000000001</v>
      </c>
      <c r="P1055" s="16">
        <v>-0.3192025</v>
      </c>
      <c r="Q1055" s="16">
        <v>0.24829999999999999</v>
      </c>
      <c r="R1055" s="16">
        <v>0</v>
      </c>
      <c r="S1055" s="16">
        <v>5.0000000000000001E-3</v>
      </c>
      <c r="T1055" s="16">
        <v>2.0999999999999999E-3</v>
      </c>
      <c r="U1055" s="16">
        <v>4.7068000000000003</v>
      </c>
      <c r="V1055" s="16">
        <v>7.6440000000000001</v>
      </c>
      <c r="W1055" s="16">
        <v>3.05</v>
      </c>
      <c r="X1055" s="16">
        <v>399.34199999999998</v>
      </c>
      <c r="Y1055" s="16">
        <v>0</v>
      </c>
      <c r="Z1055" s="16">
        <v>0.18490000000000001</v>
      </c>
      <c r="AA1055" s="16">
        <v>0.61992860000000005</v>
      </c>
      <c r="AB1055" s="16">
        <v>0</v>
      </c>
      <c r="AC1055" s="16">
        <v>26.72</v>
      </c>
      <c r="AD1055" s="16">
        <v>19.73</v>
      </c>
      <c r="AE1055" s="16">
        <v>2.0884</v>
      </c>
      <c r="AF1055" s="16">
        <v>0</v>
      </c>
      <c r="AG1055" s="16">
        <v>65941.3</v>
      </c>
      <c r="AH1055" s="16">
        <v>0.15125</v>
      </c>
      <c r="AI1055" s="16">
        <v>70.638499999999993</v>
      </c>
      <c r="AJ1055" s="16">
        <v>92.4482</v>
      </c>
      <c r="AK1055" s="16">
        <v>-0.66490000000000005</v>
      </c>
      <c r="AL1055" s="16">
        <v>1.5800000000000002E-2</v>
      </c>
      <c r="AM1055" s="16">
        <v>0.26590000000000003</v>
      </c>
      <c r="AN1055" s="16">
        <v>0.7369</v>
      </c>
      <c r="AO1055" s="16">
        <v>-4.4600000000000001E-2</v>
      </c>
      <c r="AP1055" s="16">
        <v>0.4834</v>
      </c>
      <c r="AQ1055" s="16">
        <v>9.0444999999999993</v>
      </c>
      <c r="AR1055" s="16">
        <f t="shared" si="63"/>
        <v>1</v>
      </c>
      <c r="AS1055" s="5">
        <f t="shared" si="62"/>
        <v>-9.6000000000007191E-4</v>
      </c>
    </row>
    <row r="1056" spans="1:45" x14ac:dyDescent="0.25">
      <c r="A1056" s="16" t="s">
        <v>406</v>
      </c>
      <c r="B1056" s="16" t="s">
        <v>45</v>
      </c>
      <c r="C1056" s="16" t="s">
        <v>256</v>
      </c>
      <c r="D1056" s="16">
        <v>1987</v>
      </c>
      <c r="E1056" s="16" t="s">
        <v>1690</v>
      </c>
      <c r="F1056" s="16" t="s">
        <v>592</v>
      </c>
      <c r="G1056" s="10">
        <v>1444.59</v>
      </c>
      <c r="H1056" s="73">
        <v>7.275582</v>
      </c>
      <c r="I1056" s="16" t="s">
        <v>6700</v>
      </c>
      <c r="J1056" s="71">
        <v>1.4E-2</v>
      </c>
      <c r="K1056" s="71">
        <v>1.143</v>
      </c>
      <c r="L1056" s="16">
        <v>-1.23377</v>
      </c>
      <c r="M1056" s="16">
        <v>-0.65070790000000001</v>
      </c>
      <c r="N1056" s="16">
        <v>-0.58096389999999998</v>
      </c>
      <c r="O1056" s="16">
        <v>-1.3874139999999999</v>
      </c>
      <c r="P1056" s="16">
        <v>-0.30757820000000002</v>
      </c>
      <c r="Q1056" s="16">
        <v>0.21396380000000001</v>
      </c>
      <c r="R1056" s="16">
        <v>0</v>
      </c>
      <c r="S1056" s="16">
        <v>5.1000000000000004E-3</v>
      </c>
      <c r="T1056" s="16">
        <v>2E-3</v>
      </c>
      <c r="U1056" s="16">
        <v>4.6845999999999997</v>
      </c>
      <c r="V1056" s="16">
        <v>8.2379999999999995</v>
      </c>
      <c r="W1056" s="16">
        <v>3.05</v>
      </c>
      <c r="X1056" s="16">
        <v>399.74200000000002</v>
      </c>
      <c r="Y1056" s="16">
        <v>0</v>
      </c>
      <c r="Z1056" s="16">
        <v>0.17</v>
      </c>
      <c r="AA1056" s="16">
        <v>0.62148210000000004</v>
      </c>
      <c r="AB1056" s="16">
        <v>0</v>
      </c>
      <c r="AC1056" s="16">
        <v>26.72</v>
      </c>
      <c r="AD1056" s="16">
        <v>19.690000000000001</v>
      </c>
      <c r="AE1056" s="16">
        <v>2.1183999999999998</v>
      </c>
      <c r="AF1056" s="16">
        <v>5.0000000000000001E-3</v>
      </c>
      <c r="AG1056" s="16">
        <v>72536.399999999994</v>
      </c>
      <c r="AH1056" s="16">
        <v>0.14815</v>
      </c>
      <c r="AI1056" s="16">
        <v>71.589699999999993</v>
      </c>
      <c r="AJ1056" s="16">
        <v>92.692099999999996</v>
      </c>
      <c r="AK1056" s="16">
        <v>-0.68179999999999996</v>
      </c>
      <c r="AL1056" s="16">
        <v>-8.9999999999999993E-3</v>
      </c>
      <c r="AM1056" s="16">
        <v>0.23119999999999999</v>
      </c>
      <c r="AN1056" s="16">
        <v>0.66120000000000001</v>
      </c>
      <c r="AO1056" s="16">
        <v>-6.2399999999999997E-2</v>
      </c>
      <c r="AP1056" s="16">
        <v>0.45100000000000001</v>
      </c>
      <c r="AQ1056" s="16">
        <v>9.0444999999999993</v>
      </c>
      <c r="AR1056" s="16">
        <f t="shared" si="63"/>
        <v>1</v>
      </c>
      <c r="AS1056" s="5">
        <f t="shared" si="62"/>
        <v>-1.6907999999999923E-2</v>
      </c>
    </row>
    <row r="1057" spans="1:45" x14ac:dyDescent="0.25">
      <c r="A1057" s="16" t="s">
        <v>406</v>
      </c>
      <c r="B1057" s="16" t="s">
        <v>45</v>
      </c>
      <c r="C1057" s="16" t="s">
        <v>256</v>
      </c>
      <c r="D1057" s="16">
        <v>1988</v>
      </c>
      <c r="E1057" s="16" t="s">
        <v>1699</v>
      </c>
      <c r="F1057" s="16" t="s">
        <v>592</v>
      </c>
      <c r="G1057" s="10">
        <v>1479.86</v>
      </c>
      <c r="H1057" s="73">
        <v>7.2997050000000003</v>
      </c>
      <c r="I1057" s="16" t="s">
        <v>6700</v>
      </c>
      <c r="J1057" s="71">
        <v>4.0000000000000001E-3</v>
      </c>
      <c r="K1057" s="71">
        <v>1.1479999999999999</v>
      </c>
      <c r="L1057" s="16">
        <v>-1.251911</v>
      </c>
      <c r="M1057" s="16">
        <v>-0.64939769999999997</v>
      </c>
      <c r="N1057" s="16">
        <v>-0.58495600000000003</v>
      </c>
      <c r="O1057" s="16">
        <v>-1.402147</v>
      </c>
      <c r="P1057" s="16">
        <v>-0.29767559999999998</v>
      </c>
      <c r="Q1057" s="16">
        <v>0.17961170000000001</v>
      </c>
      <c r="R1057" s="16">
        <v>0</v>
      </c>
      <c r="S1057" s="16">
        <v>5.1999999999999998E-3</v>
      </c>
      <c r="T1057" s="16">
        <v>2.0999999999999999E-3</v>
      </c>
      <c r="U1057" s="16">
        <v>4.5194000000000001</v>
      </c>
      <c r="V1057" s="16">
        <v>8.8320000000000007</v>
      </c>
      <c r="W1057" s="16">
        <v>3.05</v>
      </c>
      <c r="X1057" s="16">
        <v>399.83800000000002</v>
      </c>
      <c r="Y1057" s="16">
        <v>0</v>
      </c>
      <c r="Z1057" s="16">
        <v>0.16239999999999999</v>
      </c>
      <c r="AA1057" s="16">
        <v>0.62303560000000002</v>
      </c>
      <c r="AB1057" s="16">
        <v>0</v>
      </c>
      <c r="AC1057" s="16">
        <v>26.72</v>
      </c>
      <c r="AD1057" s="16">
        <v>19.649999999999999</v>
      </c>
      <c r="AE1057" s="16">
        <v>2.2229000000000001</v>
      </c>
      <c r="AF1057" s="16">
        <v>5.5999999999999999E-3</v>
      </c>
      <c r="AG1057" s="16">
        <v>73818.899999999994</v>
      </c>
      <c r="AH1057" s="16">
        <v>0.14515</v>
      </c>
      <c r="AI1057" s="16">
        <v>72.540999999999997</v>
      </c>
      <c r="AJ1057" s="16">
        <v>92.936099999999996</v>
      </c>
      <c r="AK1057" s="16">
        <v>-0.6986</v>
      </c>
      <c r="AL1057" s="16">
        <v>-3.3799999999999997E-2</v>
      </c>
      <c r="AM1057" s="16">
        <v>0.19639999999999999</v>
      </c>
      <c r="AN1057" s="16">
        <v>0.58540000000000003</v>
      </c>
      <c r="AO1057" s="16">
        <v>-8.0199999999999994E-2</v>
      </c>
      <c r="AP1057" s="16">
        <v>0.41860000000000003</v>
      </c>
      <c r="AQ1057" s="16">
        <v>9.0444999999999993</v>
      </c>
      <c r="AR1057" s="16">
        <f t="shared" si="63"/>
        <v>1</v>
      </c>
      <c r="AS1057" s="5">
        <f t="shared" si="62"/>
        <v>-1.8140999999999963E-2</v>
      </c>
    </row>
    <row r="1058" spans="1:45" x14ac:dyDescent="0.25">
      <c r="A1058" s="16" t="s">
        <v>406</v>
      </c>
      <c r="B1058" s="16" t="s">
        <v>45</v>
      </c>
      <c r="C1058" s="16" t="s">
        <v>256</v>
      </c>
      <c r="D1058" s="16">
        <v>1989</v>
      </c>
      <c r="E1058" s="16" t="s">
        <v>1688</v>
      </c>
      <c r="F1058" s="16" t="s">
        <v>592</v>
      </c>
      <c r="G1058" s="10">
        <v>1512.97</v>
      </c>
      <c r="H1058" s="73">
        <v>7.3218310000000004</v>
      </c>
      <c r="I1058" s="16" t="s">
        <v>6700</v>
      </c>
      <c r="J1058" s="71">
        <v>-6.0000000000000001E-3</v>
      </c>
      <c r="K1058" s="71">
        <v>1.141</v>
      </c>
      <c r="L1058" s="16">
        <v>-1.256796</v>
      </c>
      <c r="M1058" s="16">
        <v>-0.64715549999999999</v>
      </c>
      <c r="N1058" s="16">
        <v>-0.55850540000000004</v>
      </c>
      <c r="O1058" s="16">
        <v>-1.421179</v>
      </c>
      <c r="P1058" s="16">
        <v>-0.28497729999999999</v>
      </c>
      <c r="Q1058" s="16">
        <v>0.14527509999999999</v>
      </c>
      <c r="R1058" s="16">
        <v>0</v>
      </c>
      <c r="S1058" s="16">
        <v>5.3E-3</v>
      </c>
      <c r="T1058" s="16">
        <v>2.3E-3</v>
      </c>
      <c r="U1058" s="16">
        <v>4.5915999999999997</v>
      </c>
      <c r="V1058" s="16">
        <v>9.4260000000000002</v>
      </c>
      <c r="W1058" s="16">
        <v>3.05</v>
      </c>
      <c r="X1058" s="16">
        <v>400.79199999999997</v>
      </c>
      <c r="Y1058" s="16">
        <v>0</v>
      </c>
      <c r="Z1058" s="16">
        <v>0.1525</v>
      </c>
      <c r="AA1058" s="16">
        <v>0.62458910000000001</v>
      </c>
      <c r="AB1058" s="16">
        <v>0</v>
      </c>
      <c r="AC1058" s="16">
        <v>26.72</v>
      </c>
      <c r="AD1058" s="16">
        <v>19.61</v>
      </c>
      <c r="AE1058" s="16">
        <v>2.5255000000000001</v>
      </c>
      <c r="AF1058" s="16">
        <v>6.6E-3</v>
      </c>
      <c r="AG1058" s="16">
        <v>75676</v>
      </c>
      <c r="AH1058" s="16">
        <v>0.14205000000000001</v>
      </c>
      <c r="AI1058" s="16">
        <v>73.4923</v>
      </c>
      <c r="AJ1058" s="16">
        <v>93.18</v>
      </c>
      <c r="AK1058" s="16">
        <v>-0.71540000000000004</v>
      </c>
      <c r="AL1058" s="16">
        <v>-5.8599999999999999E-2</v>
      </c>
      <c r="AM1058" s="16">
        <v>0.16170000000000001</v>
      </c>
      <c r="AN1058" s="16">
        <v>0.50970000000000004</v>
      </c>
      <c r="AO1058" s="16">
        <v>-9.8000000000000004E-2</v>
      </c>
      <c r="AP1058" s="16">
        <v>0.3861</v>
      </c>
      <c r="AQ1058" s="16">
        <v>9.0444999999999993</v>
      </c>
      <c r="AR1058" s="16">
        <f t="shared" si="63"/>
        <v>1</v>
      </c>
      <c r="AS1058" s="5">
        <f t="shared" si="62"/>
        <v>-4.8850000000000282E-3</v>
      </c>
    </row>
    <row r="1059" spans="1:45" x14ac:dyDescent="0.25">
      <c r="A1059" s="16" t="s">
        <v>406</v>
      </c>
      <c r="B1059" s="16" t="s">
        <v>45</v>
      </c>
      <c r="C1059" s="16" t="s">
        <v>256</v>
      </c>
      <c r="D1059" s="16">
        <v>1990</v>
      </c>
      <c r="E1059" s="16" t="s">
        <v>1687</v>
      </c>
      <c r="F1059" s="16" t="s">
        <v>592</v>
      </c>
      <c r="G1059" s="10">
        <v>1560.08</v>
      </c>
      <c r="H1059" s="73">
        <v>7.3524950000000002</v>
      </c>
      <c r="I1059" s="16" t="s">
        <v>6700</v>
      </c>
      <c r="J1059" s="71">
        <v>1.0999999999999999E-2</v>
      </c>
      <c r="K1059" s="71">
        <v>1.153</v>
      </c>
      <c r="L1059" s="16">
        <v>-1.2548710000000001</v>
      </c>
      <c r="M1059" s="16">
        <v>-0.65035659999999995</v>
      </c>
      <c r="N1059" s="16">
        <v>-0.53708109999999998</v>
      </c>
      <c r="O1059" s="16">
        <v>-1.405872</v>
      </c>
      <c r="P1059" s="16">
        <v>-0.28193960000000001</v>
      </c>
      <c r="Q1059" s="16">
        <v>0.11093889999999999</v>
      </c>
      <c r="R1059" s="16">
        <v>0</v>
      </c>
      <c r="S1059" s="16">
        <v>4.7000000000000002E-3</v>
      </c>
      <c r="T1059" s="16">
        <v>2.2000000000000001E-3</v>
      </c>
      <c r="U1059" s="16">
        <v>4.6182999999999996</v>
      </c>
      <c r="V1059" s="16">
        <v>10.02</v>
      </c>
      <c r="W1059" s="16">
        <v>3.05</v>
      </c>
      <c r="X1059" s="16">
        <v>401.709</v>
      </c>
      <c r="Y1059" s="16">
        <v>0</v>
      </c>
      <c r="Z1059" s="16">
        <v>0.15440000000000001</v>
      </c>
      <c r="AA1059" s="16">
        <v>0.59002359999999998</v>
      </c>
      <c r="AB1059" s="16">
        <v>0</v>
      </c>
      <c r="AC1059" s="16">
        <v>26.72</v>
      </c>
      <c r="AD1059" s="16">
        <v>20.5</v>
      </c>
      <c r="AE1059" s="16">
        <v>2.8437000000000001</v>
      </c>
      <c r="AF1059" s="16">
        <v>7.1000000000000004E-3</v>
      </c>
      <c r="AG1059" s="16">
        <v>74925.600000000006</v>
      </c>
      <c r="AH1059" s="16">
        <v>0.13655</v>
      </c>
      <c r="AI1059" s="16">
        <v>73.400000000000006</v>
      </c>
      <c r="AJ1059" s="16">
        <v>93.4</v>
      </c>
      <c r="AK1059" s="16">
        <v>-0.73229999999999995</v>
      </c>
      <c r="AL1059" s="16">
        <v>-8.3400000000000002E-2</v>
      </c>
      <c r="AM1059" s="16">
        <v>0.127</v>
      </c>
      <c r="AN1059" s="16">
        <v>0.434</v>
      </c>
      <c r="AO1059" s="16">
        <v>-0.1158</v>
      </c>
      <c r="AP1059" s="16">
        <v>0.35370000000000001</v>
      </c>
      <c r="AQ1059" s="16">
        <v>9.0444999999999993</v>
      </c>
      <c r="AR1059" s="16">
        <f t="shared" si="63"/>
        <v>1</v>
      </c>
      <c r="AS1059" s="5">
        <f t="shared" si="62"/>
        <v>1.9249999999999545E-3</v>
      </c>
    </row>
    <row r="1060" spans="1:45" x14ac:dyDescent="0.25">
      <c r="A1060" s="16" t="s">
        <v>406</v>
      </c>
      <c r="B1060" s="16" t="s">
        <v>45</v>
      </c>
      <c r="C1060" s="16" t="s">
        <v>256</v>
      </c>
      <c r="D1060" s="16">
        <v>1991</v>
      </c>
      <c r="E1060" s="16" t="s">
        <v>1704</v>
      </c>
      <c r="F1060" s="16" t="s">
        <v>592</v>
      </c>
      <c r="G1060" s="10">
        <v>1540.94</v>
      </c>
      <c r="H1060" s="73">
        <v>7.3401500000000004</v>
      </c>
      <c r="I1060" s="16" t="s">
        <v>6700</v>
      </c>
      <c r="J1060" s="71">
        <v>-1E-3</v>
      </c>
      <c r="K1060" s="71">
        <v>1.151</v>
      </c>
      <c r="L1060" s="16">
        <v>-1.2592350000000001</v>
      </c>
      <c r="M1060" s="16">
        <v>-0.64680420000000005</v>
      </c>
      <c r="N1060" s="16">
        <v>-0.52508180000000004</v>
      </c>
      <c r="O1060" s="16">
        <v>-1.41313</v>
      </c>
      <c r="P1060" s="16">
        <v>-0.26723829999999998</v>
      </c>
      <c r="Q1060" s="16">
        <v>7.6586799999999997E-2</v>
      </c>
      <c r="R1060" s="16">
        <v>0</v>
      </c>
      <c r="S1060" s="16">
        <v>4.8999999999999998E-3</v>
      </c>
      <c r="T1060" s="16">
        <v>2.5000000000000001E-3</v>
      </c>
      <c r="U1060" s="16">
        <v>4.5961999999999996</v>
      </c>
      <c r="V1060" s="16">
        <v>10.688000000000001</v>
      </c>
      <c r="W1060" s="16">
        <v>3.008</v>
      </c>
      <c r="X1060" s="16">
        <v>402.1</v>
      </c>
      <c r="Y1060" s="16">
        <v>1.0447</v>
      </c>
      <c r="Z1060" s="16">
        <v>0.1512</v>
      </c>
      <c r="AA1060" s="16">
        <v>0.65993139999999995</v>
      </c>
      <c r="AB1060" s="16">
        <v>0</v>
      </c>
      <c r="AC1060" s="16">
        <v>26.72</v>
      </c>
      <c r="AD1060" s="16">
        <v>18.7</v>
      </c>
      <c r="AE1060" s="16">
        <v>3.1654</v>
      </c>
      <c r="AF1060" s="16">
        <v>7.7999999999999996E-3</v>
      </c>
      <c r="AG1060" s="16">
        <v>76783</v>
      </c>
      <c r="AH1060" s="16">
        <v>0.13375000000000001</v>
      </c>
      <c r="AI1060" s="16">
        <v>74.5</v>
      </c>
      <c r="AJ1060" s="16">
        <v>93.7</v>
      </c>
      <c r="AK1060" s="16">
        <v>-0.74909999999999999</v>
      </c>
      <c r="AL1060" s="16">
        <v>-0.1082</v>
      </c>
      <c r="AM1060" s="16">
        <v>9.2200000000000004E-2</v>
      </c>
      <c r="AN1060" s="16">
        <v>0.35820000000000002</v>
      </c>
      <c r="AO1060" s="16">
        <v>-0.1336</v>
      </c>
      <c r="AP1060" s="16">
        <v>0.32129999999999997</v>
      </c>
      <c r="AQ1060" s="16">
        <v>9.0444999999999993</v>
      </c>
      <c r="AR1060" s="16">
        <f t="shared" si="63"/>
        <v>1</v>
      </c>
      <c r="AS1060" s="5">
        <f t="shared" si="62"/>
        <v>-4.3640000000000345E-3</v>
      </c>
    </row>
    <row r="1061" spans="1:45" x14ac:dyDescent="0.25">
      <c r="A1061" s="16" t="s">
        <v>406</v>
      </c>
      <c r="B1061" s="16" t="s">
        <v>45</v>
      </c>
      <c r="C1061" s="16" t="s">
        <v>256</v>
      </c>
      <c r="D1061" s="16">
        <v>1992</v>
      </c>
      <c r="E1061" s="16" t="s">
        <v>1681</v>
      </c>
      <c r="F1061" s="16" t="s">
        <v>592</v>
      </c>
      <c r="G1061" s="10">
        <v>1574.84</v>
      </c>
      <c r="H1061" s="73">
        <v>7.3619110000000001</v>
      </c>
      <c r="I1061" s="16" t="s">
        <v>6700</v>
      </c>
      <c r="J1061" s="71">
        <v>3.2000000000000001E-2</v>
      </c>
      <c r="K1061" s="71">
        <v>1.1890000000000001</v>
      </c>
      <c r="L1061" s="16">
        <v>-1.2654989999999999</v>
      </c>
      <c r="M1061" s="16">
        <v>-0.64649719999999999</v>
      </c>
      <c r="N1061" s="16">
        <v>-0.56424909999999995</v>
      </c>
      <c r="O1061" s="16">
        <v>-1.369977</v>
      </c>
      <c r="P1061" s="16">
        <v>-0.25490770000000001</v>
      </c>
      <c r="Q1061" s="16">
        <v>4.2268300000000002E-2</v>
      </c>
      <c r="R1061" s="16">
        <v>4.3E-3</v>
      </c>
      <c r="S1061" s="16">
        <v>5.1000000000000004E-3</v>
      </c>
      <c r="T1061" s="16">
        <v>2.2000000000000001E-3</v>
      </c>
      <c r="U1061" s="16">
        <v>4.0964</v>
      </c>
      <c r="V1061" s="16">
        <v>11.356</v>
      </c>
      <c r="W1061" s="16">
        <v>2.9660000000000002</v>
      </c>
      <c r="X1061" s="16">
        <v>402.34500000000003</v>
      </c>
      <c r="Y1061" s="16">
        <v>3.4007999999999998</v>
      </c>
      <c r="Z1061" s="16">
        <v>0.1535</v>
      </c>
      <c r="AA1061" s="16">
        <v>0.69488539999999999</v>
      </c>
      <c r="AB1061" s="16">
        <v>0</v>
      </c>
      <c r="AC1061" s="16">
        <v>26.72</v>
      </c>
      <c r="AD1061" s="16">
        <v>17.8</v>
      </c>
      <c r="AE1061" s="16">
        <v>3.4738000000000002</v>
      </c>
      <c r="AF1061" s="16">
        <v>8.3999999999999995E-3</v>
      </c>
      <c r="AG1061" s="16">
        <v>77522.8</v>
      </c>
      <c r="AH1061" s="16">
        <v>0.13125000000000001</v>
      </c>
      <c r="AI1061" s="16">
        <v>75.5</v>
      </c>
      <c r="AJ1061" s="16">
        <v>93.9</v>
      </c>
      <c r="AK1061" s="16">
        <v>-0.76590000000000003</v>
      </c>
      <c r="AL1061" s="16">
        <v>-0.13300000000000001</v>
      </c>
      <c r="AM1061" s="16">
        <v>5.7500000000000002E-2</v>
      </c>
      <c r="AN1061" s="16">
        <v>0.28249999999999997</v>
      </c>
      <c r="AO1061" s="16">
        <v>-0.15140000000000001</v>
      </c>
      <c r="AP1061" s="16">
        <v>0.28889999999999999</v>
      </c>
      <c r="AQ1061" s="16">
        <v>9.0444999999999993</v>
      </c>
      <c r="AR1061" s="16">
        <f t="shared" si="63"/>
        <v>1</v>
      </c>
      <c r="AS1061" s="5">
        <f t="shared" si="62"/>
        <v>-6.2639999999998253E-3</v>
      </c>
    </row>
    <row r="1062" spans="1:45" x14ac:dyDescent="0.25">
      <c r="A1062" s="16" t="s">
        <v>406</v>
      </c>
      <c r="B1062" s="16" t="s">
        <v>45</v>
      </c>
      <c r="C1062" s="16" t="s">
        <v>256</v>
      </c>
      <c r="D1062" s="16">
        <v>1993</v>
      </c>
      <c r="E1062" s="16" t="s">
        <v>1697</v>
      </c>
      <c r="F1062" s="16" t="s">
        <v>592</v>
      </c>
      <c r="G1062" s="10">
        <v>1587.73</v>
      </c>
      <c r="H1062" s="73">
        <v>7.3700609999999998</v>
      </c>
      <c r="I1062" s="16" t="s">
        <v>6700</v>
      </c>
      <c r="J1062" s="71">
        <v>-6.0000000000000001E-3</v>
      </c>
      <c r="K1062" s="71">
        <v>1.1819999999999999</v>
      </c>
      <c r="L1062" s="16">
        <v>-1.226853</v>
      </c>
      <c r="M1062" s="16">
        <v>-0.63394609999999996</v>
      </c>
      <c r="N1062" s="16">
        <v>-0.5353504</v>
      </c>
      <c r="O1062" s="16">
        <v>-1.306584</v>
      </c>
      <c r="P1062" s="16">
        <v>-0.24258299999999999</v>
      </c>
      <c r="Q1062" s="16">
        <v>7.9139999999999992E-3</v>
      </c>
      <c r="R1062" s="16">
        <v>2.9700000000000001E-2</v>
      </c>
      <c r="S1062" s="16">
        <v>5.0000000000000001E-3</v>
      </c>
      <c r="T1062" s="16">
        <v>2.0999999999999999E-3</v>
      </c>
      <c r="U1062" s="16">
        <v>4.1977000000000002</v>
      </c>
      <c r="V1062" s="16">
        <v>12.023999999999999</v>
      </c>
      <c r="W1062" s="16">
        <v>2.9239999999999999</v>
      </c>
      <c r="X1062" s="16">
        <v>403.35199999999998</v>
      </c>
      <c r="Y1062" s="16">
        <v>5.7569999999999997</v>
      </c>
      <c r="Z1062" s="16">
        <v>0.1532</v>
      </c>
      <c r="AA1062" s="16">
        <v>0.65604759999999995</v>
      </c>
      <c r="AB1062" s="16">
        <v>0</v>
      </c>
      <c r="AC1062" s="16">
        <v>26.72</v>
      </c>
      <c r="AD1062" s="16">
        <v>18.8</v>
      </c>
      <c r="AE1062" s="16">
        <v>3.7679999999999998</v>
      </c>
      <c r="AF1062" s="16">
        <v>1.1599999999999999E-2</v>
      </c>
      <c r="AG1062" s="16">
        <v>79516.399999999994</v>
      </c>
      <c r="AH1062" s="16">
        <v>0.12605</v>
      </c>
      <c r="AI1062" s="16">
        <v>76.599999999999994</v>
      </c>
      <c r="AJ1062" s="16">
        <v>94.1</v>
      </c>
      <c r="AK1062" s="16">
        <v>-0.78280000000000005</v>
      </c>
      <c r="AL1062" s="16">
        <v>-0.1578</v>
      </c>
      <c r="AM1062" s="16">
        <v>2.2800000000000001E-2</v>
      </c>
      <c r="AN1062" s="16">
        <v>0.20680000000000001</v>
      </c>
      <c r="AO1062" s="16">
        <v>-0.16919999999999999</v>
      </c>
      <c r="AP1062" s="16">
        <v>0.25640000000000002</v>
      </c>
      <c r="AQ1062" s="16">
        <v>9.0444999999999993</v>
      </c>
      <c r="AR1062" s="16">
        <f t="shared" si="63"/>
        <v>1</v>
      </c>
      <c r="AS1062" s="5">
        <f t="shared" si="62"/>
        <v>3.8645999999999958E-2</v>
      </c>
    </row>
    <row r="1063" spans="1:45" x14ac:dyDescent="0.25">
      <c r="A1063" s="16" t="s">
        <v>406</v>
      </c>
      <c r="B1063" s="16" t="s">
        <v>45</v>
      </c>
      <c r="C1063" s="16" t="s">
        <v>256</v>
      </c>
      <c r="D1063" s="16">
        <v>1994</v>
      </c>
      <c r="E1063" s="16" t="s">
        <v>1695</v>
      </c>
      <c r="F1063" s="16" t="s">
        <v>592</v>
      </c>
      <c r="G1063" s="10">
        <v>1618.58</v>
      </c>
      <c r="H1063" s="73">
        <v>7.3893069999999996</v>
      </c>
      <c r="I1063" s="16" t="s">
        <v>6700</v>
      </c>
      <c r="J1063" s="71">
        <v>-7.0000000000000001E-3</v>
      </c>
      <c r="K1063" s="71">
        <v>1.1739999999999999</v>
      </c>
      <c r="L1063" s="16">
        <v>-1.1603540000000001</v>
      </c>
      <c r="M1063" s="16">
        <v>-0.61897709999999995</v>
      </c>
      <c r="N1063" s="16">
        <v>-0.48258109999999999</v>
      </c>
      <c r="O1063" s="16">
        <v>-1.206299</v>
      </c>
      <c r="P1063" s="16">
        <v>-0.2321645</v>
      </c>
      <c r="Q1063" s="16">
        <v>-2.6438099999999999E-2</v>
      </c>
      <c r="R1063" s="16">
        <v>5.5100000000000003E-2</v>
      </c>
      <c r="S1063" s="16">
        <v>4.7999999999999996E-3</v>
      </c>
      <c r="T1063" s="16">
        <v>2.3E-3</v>
      </c>
      <c r="U1063" s="16">
        <v>4.5838000000000001</v>
      </c>
      <c r="V1063" s="16">
        <v>12.692</v>
      </c>
      <c r="W1063" s="16">
        <v>2.8820000000000001</v>
      </c>
      <c r="X1063" s="16">
        <v>403.40499999999997</v>
      </c>
      <c r="Y1063" s="16">
        <v>8.1130999999999993</v>
      </c>
      <c r="Z1063" s="16">
        <v>0.17899999999999999</v>
      </c>
      <c r="AA1063" s="16">
        <v>0.65216390000000002</v>
      </c>
      <c r="AB1063" s="16">
        <v>0</v>
      </c>
      <c r="AC1063" s="16">
        <v>26.72</v>
      </c>
      <c r="AD1063" s="16">
        <v>18.899999999999999</v>
      </c>
      <c r="AE1063" s="16">
        <v>4.0777999999999999</v>
      </c>
      <c r="AF1063" s="16">
        <v>1.2200000000000001E-2</v>
      </c>
      <c r="AG1063" s="16">
        <v>80466.3</v>
      </c>
      <c r="AH1063" s="16">
        <v>0.11475</v>
      </c>
      <c r="AI1063" s="16">
        <v>77.7</v>
      </c>
      <c r="AJ1063" s="16">
        <v>94.4</v>
      </c>
      <c r="AK1063" s="16">
        <v>-0.79959999999999998</v>
      </c>
      <c r="AL1063" s="16">
        <v>-0.18260000000000001</v>
      </c>
      <c r="AM1063" s="16">
        <v>-1.2E-2</v>
      </c>
      <c r="AN1063" s="16">
        <v>0.13100000000000001</v>
      </c>
      <c r="AO1063" s="16">
        <v>-0.187</v>
      </c>
      <c r="AP1063" s="16">
        <v>0.224</v>
      </c>
      <c r="AQ1063" s="16">
        <v>9.0444999999999993</v>
      </c>
      <c r="AR1063" s="16">
        <f t="shared" si="63"/>
        <v>1</v>
      </c>
      <c r="AS1063" s="5">
        <f t="shared" si="62"/>
        <v>6.6498999999999864E-2</v>
      </c>
    </row>
    <row r="1064" spans="1:45" x14ac:dyDescent="0.25">
      <c r="A1064" s="16" t="s">
        <v>406</v>
      </c>
      <c r="B1064" s="16" t="s">
        <v>45</v>
      </c>
      <c r="C1064" s="16" t="s">
        <v>256</v>
      </c>
      <c r="D1064" s="16">
        <v>1995</v>
      </c>
      <c r="E1064" s="16" t="s">
        <v>1693</v>
      </c>
      <c r="F1064" s="16" t="s">
        <v>592</v>
      </c>
      <c r="G1064" s="10">
        <v>1661.33</v>
      </c>
      <c r="H1064" s="73">
        <v>7.415375</v>
      </c>
      <c r="I1064" s="16" t="s">
        <v>6700</v>
      </c>
      <c r="J1064" s="71">
        <v>-2E-3</v>
      </c>
      <c r="K1064" s="71">
        <v>1.1719999999999999</v>
      </c>
      <c r="L1064" s="16">
        <v>-1.1278539999999999</v>
      </c>
      <c r="M1064" s="16">
        <v>-0.60037510000000005</v>
      </c>
      <c r="N1064" s="16">
        <v>-0.46232109999999998</v>
      </c>
      <c r="O1064" s="16">
        <v>-1.153311</v>
      </c>
      <c r="P1064" s="16">
        <v>-0.22010060000000001</v>
      </c>
      <c r="Q1064" s="16">
        <v>-6.0756600000000001E-2</v>
      </c>
      <c r="R1064" s="16">
        <v>8.0500000000000002E-2</v>
      </c>
      <c r="S1064" s="16">
        <v>6.3E-3</v>
      </c>
      <c r="T1064" s="16">
        <v>2.2000000000000001E-3</v>
      </c>
      <c r="U1064" s="16">
        <v>4.6040000000000001</v>
      </c>
      <c r="V1064" s="16">
        <v>13.36</v>
      </c>
      <c r="W1064" s="16">
        <v>2.84</v>
      </c>
      <c r="X1064" s="16">
        <v>404.39299999999997</v>
      </c>
      <c r="Y1064" s="16">
        <v>10.4693</v>
      </c>
      <c r="Z1064" s="16">
        <v>0.1802</v>
      </c>
      <c r="AA1064" s="16">
        <v>0.65216390000000002</v>
      </c>
      <c r="AB1064" s="16">
        <v>0</v>
      </c>
      <c r="AC1064" s="16">
        <v>26.72</v>
      </c>
      <c r="AD1064" s="16">
        <v>18.899999999999999</v>
      </c>
      <c r="AE1064" s="16">
        <v>4.4405000000000001</v>
      </c>
      <c r="AF1064" s="16">
        <v>1.2E-2</v>
      </c>
      <c r="AG1064" s="16">
        <v>83287.3</v>
      </c>
      <c r="AH1064" s="16">
        <v>0.10595</v>
      </c>
      <c r="AI1064" s="16">
        <v>78.8</v>
      </c>
      <c r="AJ1064" s="16">
        <v>94.6</v>
      </c>
      <c r="AK1064" s="16">
        <v>-0.81640000000000001</v>
      </c>
      <c r="AL1064" s="16">
        <v>-0.2074</v>
      </c>
      <c r="AM1064" s="16">
        <v>-4.6699999999999998E-2</v>
      </c>
      <c r="AN1064" s="16">
        <v>5.5300000000000002E-2</v>
      </c>
      <c r="AO1064" s="16">
        <v>-0.20480000000000001</v>
      </c>
      <c r="AP1064" s="16">
        <v>0.19159999999999999</v>
      </c>
      <c r="AQ1064" s="16">
        <v>9.0444999999999993</v>
      </c>
      <c r="AR1064" s="16">
        <f t="shared" si="63"/>
        <v>1</v>
      </c>
      <c r="AS1064" s="5">
        <f t="shared" si="62"/>
        <v>3.2500000000000195E-2</v>
      </c>
    </row>
    <row r="1065" spans="1:45" x14ac:dyDescent="0.25">
      <c r="A1065" s="16" t="s">
        <v>406</v>
      </c>
      <c r="B1065" s="16" t="s">
        <v>45</v>
      </c>
      <c r="C1065" s="16" t="s">
        <v>256</v>
      </c>
      <c r="D1065" s="16">
        <v>1996</v>
      </c>
      <c r="E1065" s="16" t="s">
        <v>1694</v>
      </c>
      <c r="F1065" s="16" t="s">
        <v>592</v>
      </c>
      <c r="G1065" s="10">
        <v>1711.47</v>
      </c>
      <c r="H1065" s="73">
        <v>7.4451049999999999</v>
      </c>
      <c r="I1065" s="16" t="s">
        <v>6700</v>
      </c>
      <c r="J1065" s="71">
        <v>-2E-3</v>
      </c>
      <c r="K1065" s="71">
        <v>1.17</v>
      </c>
      <c r="L1065" s="16">
        <v>-1.0577650000000001</v>
      </c>
      <c r="M1065" s="16">
        <v>-0.52825829999999996</v>
      </c>
      <c r="N1065" s="16">
        <v>-0.42906309999999998</v>
      </c>
      <c r="O1065" s="16">
        <v>-1.0436209999999999</v>
      </c>
      <c r="P1065" s="16">
        <v>-0.2034502</v>
      </c>
      <c r="Q1065" s="16">
        <v>-0.14110110000000001</v>
      </c>
      <c r="R1065" s="16">
        <v>0.21260000000000001</v>
      </c>
      <c r="S1065" s="16">
        <v>6.7999999999999996E-3</v>
      </c>
      <c r="T1065" s="16">
        <v>2E-3</v>
      </c>
      <c r="U1065" s="16">
        <v>4.6715999999999998</v>
      </c>
      <c r="V1065" s="16">
        <v>14.172000000000001</v>
      </c>
      <c r="W1065" s="16">
        <v>2.8820000000000001</v>
      </c>
      <c r="X1065" s="16">
        <v>405.36</v>
      </c>
      <c r="Y1065" s="16">
        <v>12.8254</v>
      </c>
      <c r="Z1065" s="16">
        <v>0.2087</v>
      </c>
      <c r="AA1065" s="16">
        <v>0.63546369999999996</v>
      </c>
      <c r="AB1065" s="16">
        <v>0</v>
      </c>
      <c r="AC1065" s="16">
        <v>26.72</v>
      </c>
      <c r="AD1065" s="16">
        <v>19.329999999999998</v>
      </c>
      <c r="AE1065" s="16">
        <v>4.8692000000000002</v>
      </c>
      <c r="AF1065" s="16">
        <v>1.1900000000000001E-2</v>
      </c>
      <c r="AG1065" s="16">
        <v>86704.1</v>
      </c>
      <c r="AH1065" s="16">
        <v>0.10425</v>
      </c>
      <c r="AI1065" s="16">
        <v>79.8</v>
      </c>
      <c r="AJ1065" s="16">
        <v>94.9</v>
      </c>
      <c r="AK1065" s="16">
        <v>-0.75829999999999997</v>
      </c>
      <c r="AL1065" s="16">
        <v>-6.6199999999999995E-2</v>
      </c>
      <c r="AM1065" s="16">
        <v>-0.20630000000000001</v>
      </c>
      <c r="AN1065" s="16">
        <v>-0.57679999999999998</v>
      </c>
      <c r="AO1065" s="16">
        <v>9.7999999999999997E-3</v>
      </c>
      <c r="AP1065" s="16">
        <v>4.5400000000000003E-2</v>
      </c>
      <c r="AQ1065" s="16">
        <v>9.0444999999999993</v>
      </c>
      <c r="AR1065" s="16">
        <f t="shared" si="63"/>
        <v>1</v>
      </c>
      <c r="AS1065" s="5">
        <f t="shared" si="62"/>
        <v>7.0088999999999846E-2</v>
      </c>
    </row>
    <row r="1066" spans="1:45" x14ac:dyDescent="0.25">
      <c r="A1066" s="16" t="s">
        <v>406</v>
      </c>
      <c r="B1066" s="16" t="s">
        <v>45</v>
      </c>
      <c r="C1066" s="16" t="s">
        <v>256</v>
      </c>
      <c r="D1066" s="16">
        <v>1997</v>
      </c>
      <c r="E1066" s="16" t="s">
        <v>1692</v>
      </c>
      <c r="F1066" s="16" t="s">
        <v>592</v>
      </c>
      <c r="G1066" s="10">
        <v>1772.21</v>
      </c>
      <c r="H1066" s="73">
        <v>7.4799829999999998</v>
      </c>
      <c r="I1066" s="16" t="s">
        <v>6700</v>
      </c>
      <c r="J1066" s="71">
        <v>-1.2999999999999999E-2</v>
      </c>
      <c r="K1066" s="71">
        <v>1.155</v>
      </c>
      <c r="L1066" s="16">
        <v>-1.0069650000000001</v>
      </c>
      <c r="M1066" s="16">
        <v>-0.5390914</v>
      </c>
      <c r="N1066" s="16">
        <v>-0.42965779999999998</v>
      </c>
      <c r="O1066" s="16">
        <v>-0.93500890000000003</v>
      </c>
      <c r="P1066" s="16">
        <v>-0.17756259999999999</v>
      </c>
      <c r="Q1066" s="16">
        <v>-0.15650320000000001</v>
      </c>
      <c r="R1066" s="16">
        <v>0.1976</v>
      </c>
      <c r="S1066" s="16">
        <v>6.1000000000000004E-3</v>
      </c>
      <c r="T1066" s="16">
        <v>2E-3</v>
      </c>
      <c r="U1066" s="16">
        <v>4.4634999999999998</v>
      </c>
      <c r="V1066" s="16">
        <v>14.984</v>
      </c>
      <c r="W1066" s="16">
        <v>2.9239999999999999</v>
      </c>
      <c r="X1066" s="16">
        <v>405.56400000000002</v>
      </c>
      <c r="Y1066" s="16">
        <v>15.1816</v>
      </c>
      <c r="Z1066" s="16">
        <v>0.2427</v>
      </c>
      <c r="AA1066" s="16">
        <v>0.65216390000000002</v>
      </c>
      <c r="AB1066" s="16">
        <v>0</v>
      </c>
      <c r="AC1066" s="16">
        <v>26.72</v>
      </c>
      <c r="AD1066" s="16">
        <v>18.899999999999999</v>
      </c>
      <c r="AE1066" s="16">
        <v>5.4722999999999997</v>
      </c>
      <c r="AF1066" s="16">
        <v>0.1036</v>
      </c>
      <c r="AG1066" s="16">
        <v>90229.9</v>
      </c>
      <c r="AH1066" s="16">
        <v>0.11724999999999999</v>
      </c>
      <c r="AI1066" s="16">
        <v>81</v>
      </c>
      <c r="AJ1066" s="16">
        <v>95.1</v>
      </c>
      <c r="AK1066" s="16">
        <v>-0.78759999999999997</v>
      </c>
      <c r="AL1066" s="16">
        <v>-0.1585</v>
      </c>
      <c r="AM1066" s="16">
        <v>-0.18809999999999999</v>
      </c>
      <c r="AN1066" s="16">
        <v>-0.31950000000000001</v>
      </c>
      <c r="AO1066" s="16">
        <v>-0.16289999999999999</v>
      </c>
      <c r="AP1066" s="16">
        <v>9.2999999999999992E-3</v>
      </c>
      <c r="AQ1066" s="16">
        <v>9.0444999999999993</v>
      </c>
      <c r="AR1066" s="16">
        <f t="shared" si="63"/>
        <v>1</v>
      </c>
      <c r="AS1066" s="5">
        <f t="shared" si="62"/>
        <v>5.0799999999999956E-2</v>
      </c>
    </row>
    <row r="1067" spans="1:45" x14ac:dyDescent="0.25">
      <c r="A1067" s="16" t="s">
        <v>406</v>
      </c>
      <c r="B1067" s="16" t="s">
        <v>45</v>
      </c>
      <c r="C1067" s="16" t="s">
        <v>256</v>
      </c>
      <c r="D1067" s="16">
        <v>1998</v>
      </c>
      <c r="E1067" s="16" t="s">
        <v>1701</v>
      </c>
      <c r="F1067" s="16" t="s">
        <v>592</v>
      </c>
      <c r="G1067" s="10">
        <v>1810.17</v>
      </c>
      <c r="H1067" s="73">
        <v>7.5011760000000001</v>
      </c>
      <c r="I1067" s="16" t="s">
        <v>6700</v>
      </c>
      <c r="J1067" s="71">
        <v>-1.9E-2</v>
      </c>
      <c r="K1067" s="71">
        <v>1.133</v>
      </c>
      <c r="L1067" s="16">
        <v>-0.98076909999999995</v>
      </c>
      <c r="M1067" s="16">
        <v>-0.52899379999999996</v>
      </c>
      <c r="N1067" s="16">
        <v>-0.41418379999999999</v>
      </c>
      <c r="O1067" s="16">
        <v>-0.89515529999999999</v>
      </c>
      <c r="P1067" s="16">
        <v>-0.17091490000000001</v>
      </c>
      <c r="Q1067" s="16">
        <v>-0.17190569999999999</v>
      </c>
      <c r="R1067" s="16">
        <v>0.1991</v>
      </c>
      <c r="S1067" s="16">
        <v>8.8000000000000005E-3</v>
      </c>
      <c r="T1067" s="16">
        <v>1.9E-3</v>
      </c>
      <c r="U1067" s="16">
        <v>4.4413999999999998</v>
      </c>
      <c r="V1067" s="16">
        <v>15.795999999999999</v>
      </c>
      <c r="W1067" s="16">
        <v>2.9660000000000002</v>
      </c>
      <c r="X1067" s="16">
        <v>405.221</v>
      </c>
      <c r="Y1067" s="16">
        <v>17.537700000000001</v>
      </c>
      <c r="Z1067" s="16">
        <v>0.2291</v>
      </c>
      <c r="AA1067" s="16">
        <v>0.60944240000000005</v>
      </c>
      <c r="AB1067" s="16">
        <v>0</v>
      </c>
      <c r="AC1067" s="16">
        <v>26.72</v>
      </c>
      <c r="AD1067" s="16">
        <v>20</v>
      </c>
      <c r="AE1067" s="16">
        <v>6.1973000000000003</v>
      </c>
      <c r="AF1067" s="16">
        <v>0.14169999999999999</v>
      </c>
      <c r="AG1067" s="16">
        <v>95515</v>
      </c>
      <c r="AH1067" s="16">
        <v>7.9450000000000007E-2</v>
      </c>
      <c r="AI1067" s="16">
        <v>82.1</v>
      </c>
      <c r="AJ1067" s="16">
        <v>95.4</v>
      </c>
      <c r="AK1067" s="16">
        <v>-0.81679999999999997</v>
      </c>
      <c r="AL1067" s="16">
        <v>-0.25080000000000002</v>
      </c>
      <c r="AM1067" s="16">
        <v>-0.1699</v>
      </c>
      <c r="AN1067" s="16">
        <v>-6.2199999999999998E-2</v>
      </c>
      <c r="AO1067" s="16">
        <v>-0.3357</v>
      </c>
      <c r="AP1067" s="16">
        <v>-2.6800000000000001E-2</v>
      </c>
      <c r="AQ1067" s="16">
        <v>9.0444999999999993</v>
      </c>
      <c r="AR1067" s="16">
        <f t="shared" si="63"/>
        <v>1</v>
      </c>
      <c r="AS1067" s="5">
        <f t="shared" si="62"/>
        <v>2.6195900000000161E-2</v>
      </c>
    </row>
    <row r="1068" spans="1:45" x14ac:dyDescent="0.25">
      <c r="A1068" s="16" t="s">
        <v>406</v>
      </c>
      <c r="B1068" s="16" t="s">
        <v>45</v>
      </c>
      <c r="C1068" s="16" t="s">
        <v>256</v>
      </c>
      <c r="D1068" s="16">
        <v>1999</v>
      </c>
      <c r="E1068" s="16" t="s">
        <v>1682</v>
      </c>
      <c r="F1068" s="16" t="s">
        <v>592</v>
      </c>
      <c r="G1068" s="10">
        <v>1885.74</v>
      </c>
      <c r="H1068" s="73">
        <v>7.5420769999999999</v>
      </c>
      <c r="I1068" s="16" t="s">
        <v>6700</v>
      </c>
      <c r="J1068" s="71">
        <v>6.0000000000000001E-3</v>
      </c>
      <c r="K1068" s="71">
        <v>1.1399999999999999</v>
      </c>
      <c r="L1068" s="16">
        <v>-0.9127305</v>
      </c>
      <c r="M1068" s="16">
        <v>-0.5366263</v>
      </c>
      <c r="N1068" s="16">
        <v>-0.40772190000000003</v>
      </c>
      <c r="O1068" s="16">
        <v>-0.77028540000000001</v>
      </c>
      <c r="P1068" s="16">
        <v>-0.14378750000000001</v>
      </c>
      <c r="Q1068" s="16">
        <v>-0.1765494</v>
      </c>
      <c r="R1068" s="16">
        <v>0.1865</v>
      </c>
      <c r="S1068" s="16">
        <v>8.6E-3</v>
      </c>
      <c r="T1068" s="16">
        <v>1.9E-3</v>
      </c>
      <c r="U1068" s="16">
        <v>4.4192999999999998</v>
      </c>
      <c r="V1068" s="16">
        <v>16.608000000000001</v>
      </c>
      <c r="W1068" s="16">
        <v>3.008</v>
      </c>
      <c r="X1068" s="16">
        <v>403.46499999999997</v>
      </c>
      <c r="Y1068" s="16">
        <v>19.893799999999999</v>
      </c>
      <c r="Z1068" s="16">
        <v>0.26240000000000002</v>
      </c>
      <c r="AA1068" s="16">
        <v>0.57448849999999996</v>
      </c>
      <c r="AB1068" s="16">
        <v>0</v>
      </c>
      <c r="AC1068" s="16">
        <v>26.72</v>
      </c>
      <c r="AD1068" s="16">
        <v>20.9</v>
      </c>
      <c r="AE1068" s="16">
        <v>7.1989999999999998</v>
      </c>
      <c r="AF1068" s="16">
        <v>0.73880000000000001</v>
      </c>
      <c r="AG1068" s="16">
        <v>102059</v>
      </c>
      <c r="AH1068" s="16">
        <v>7.7950000000000005E-2</v>
      </c>
      <c r="AI1068" s="16">
        <v>83.2</v>
      </c>
      <c r="AJ1068" s="16">
        <v>95.6</v>
      </c>
      <c r="AK1068" s="16">
        <v>-0.80469999999999997</v>
      </c>
      <c r="AL1068" s="16">
        <v>-0.32090000000000002</v>
      </c>
      <c r="AM1068" s="16">
        <v>-0.16320000000000001</v>
      </c>
      <c r="AN1068" s="16">
        <v>-3.6400000000000002E-2</v>
      </c>
      <c r="AO1068" s="16">
        <v>-0.34300000000000003</v>
      </c>
      <c r="AP1068" s="16">
        <v>-1.9800000000000002E-2</v>
      </c>
      <c r="AQ1068" s="16">
        <v>9.0444999999999993</v>
      </c>
      <c r="AR1068" s="16">
        <f t="shared" si="63"/>
        <v>1</v>
      </c>
      <c r="AS1068" s="5">
        <f t="shared" si="62"/>
        <v>6.8038599999999949E-2</v>
      </c>
    </row>
    <row r="1069" spans="1:45" x14ac:dyDescent="0.25">
      <c r="A1069" s="16" t="s">
        <v>406</v>
      </c>
      <c r="B1069" s="16" t="s">
        <v>45</v>
      </c>
      <c r="C1069" s="16" t="s">
        <v>256</v>
      </c>
      <c r="D1069" s="16">
        <v>2000</v>
      </c>
      <c r="E1069" s="16" t="s">
        <v>1703</v>
      </c>
      <c r="F1069" s="16" t="s">
        <v>592</v>
      </c>
      <c r="G1069" s="10">
        <v>1950.61</v>
      </c>
      <c r="H1069" s="73">
        <v>7.5758960000000002</v>
      </c>
      <c r="I1069" s="16">
        <v>69905988</v>
      </c>
      <c r="J1069" s="71">
        <v>8.0000000000000002E-3</v>
      </c>
      <c r="K1069" s="71">
        <v>1.149</v>
      </c>
      <c r="L1069" s="16">
        <v>-0.86908070000000004</v>
      </c>
      <c r="M1069" s="16">
        <v>-0.52033059999999998</v>
      </c>
      <c r="N1069" s="16">
        <v>-0.38567390000000001</v>
      </c>
      <c r="O1069" s="16">
        <v>-0.74127379999999998</v>
      </c>
      <c r="P1069" s="16">
        <v>-0.1107672</v>
      </c>
      <c r="Q1069" s="16">
        <v>-0.1812618</v>
      </c>
      <c r="R1069" s="16">
        <v>0.1925</v>
      </c>
      <c r="S1069" s="16">
        <v>8.0999999999999996E-3</v>
      </c>
      <c r="T1069" s="16">
        <v>3.5000000000000001E-3</v>
      </c>
      <c r="U1069" s="16">
        <v>4.3971999999999998</v>
      </c>
      <c r="V1069" s="16">
        <v>17.420000000000002</v>
      </c>
      <c r="W1069" s="16">
        <v>3.05</v>
      </c>
      <c r="X1069" s="16">
        <v>404.15199999999999</v>
      </c>
      <c r="Y1069" s="16">
        <v>22.25</v>
      </c>
      <c r="Z1069" s="16">
        <v>0.26419999999999999</v>
      </c>
      <c r="AA1069" s="16">
        <v>0.64828010000000003</v>
      </c>
      <c r="AB1069" s="16">
        <v>0</v>
      </c>
      <c r="AC1069" s="16">
        <v>26.72</v>
      </c>
      <c r="AD1069" s="16">
        <v>19</v>
      </c>
      <c r="AE1069" s="16">
        <v>8.2912999999999997</v>
      </c>
      <c r="AF1069" s="16">
        <v>2.0562</v>
      </c>
      <c r="AG1069" s="16">
        <v>114353</v>
      </c>
      <c r="AH1069" s="16">
        <v>7.3099999999999998E-2</v>
      </c>
      <c r="AI1069" s="16">
        <v>84.3</v>
      </c>
      <c r="AJ1069" s="16">
        <v>95.9</v>
      </c>
      <c r="AK1069" s="16">
        <v>-0.79259999999999997</v>
      </c>
      <c r="AL1069" s="16">
        <v>-0.3911</v>
      </c>
      <c r="AM1069" s="16">
        <v>-0.15659999999999999</v>
      </c>
      <c r="AN1069" s="16">
        <v>-1.0699999999999999E-2</v>
      </c>
      <c r="AO1069" s="16">
        <v>-0.35039999999999999</v>
      </c>
      <c r="AP1069" s="16">
        <v>-1.2800000000000001E-2</v>
      </c>
      <c r="AQ1069" s="16">
        <v>9.0444999999999993</v>
      </c>
      <c r="AR1069" s="16">
        <f t="shared" si="63"/>
        <v>0</v>
      </c>
      <c r="AS1069" s="5">
        <f t="shared" si="62"/>
        <v>4.3649799999999961E-2</v>
      </c>
    </row>
    <row r="1070" spans="1:45" x14ac:dyDescent="0.25">
      <c r="A1070" s="16" t="s">
        <v>406</v>
      </c>
      <c r="B1070" s="16" t="s">
        <v>45</v>
      </c>
      <c r="C1070" s="16" t="s">
        <v>256</v>
      </c>
      <c r="D1070" s="16">
        <v>2001</v>
      </c>
      <c r="E1070" s="16" t="s">
        <v>1707</v>
      </c>
      <c r="F1070" s="16" t="s">
        <v>592</v>
      </c>
      <c r="G1070" s="10">
        <v>1982.11</v>
      </c>
      <c r="H1070" s="73">
        <v>7.5919179999999997</v>
      </c>
      <c r="I1070" s="16">
        <v>71226940</v>
      </c>
      <c r="J1070" s="71">
        <v>-8.9999999999999993E-3</v>
      </c>
      <c r="K1070" s="71">
        <v>1.139</v>
      </c>
      <c r="L1070" s="16">
        <v>-0.85874280000000003</v>
      </c>
      <c r="M1070" s="16">
        <v>-0.49947180000000002</v>
      </c>
      <c r="N1070" s="16">
        <v>-0.3553</v>
      </c>
      <c r="O1070" s="16">
        <v>-0.7353613</v>
      </c>
      <c r="P1070" s="16">
        <v>-6.7787200000000006E-2</v>
      </c>
      <c r="Q1070" s="16">
        <v>-0.2628026</v>
      </c>
      <c r="R1070" s="16">
        <v>0.2329</v>
      </c>
      <c r="S1070" s="16">
        <v>6.7999999999999996E-3</v>
      </c>
      <c r="T1070" s="16">
        <v>3.8999999999999998E-3</v>
      </c>
      <c r="U1070" s="16">
        <v>4.3750999999999998</v>
      </c>
      <c r="V1070" s="16">
        <v>17.968</v>
      </c>
      <c r="W1070" s="16">
        <v>3.45</v>
      </c>
      <c r="X1070" s="16">
        <v>403.65199999999999</v>
      </c>
      <c r="Y1070" s="16">
        <v>24.606100000000001</v>
      </c>
      <c r="Z1070" s="16">
        <v>0.22819999999999999</v>
      </c>
      <c r="AA1070" s="16">
        <v>0.582256</v>
      </c>
      <c r="AB1070" s="16">
        <v>0</v>
      </c>
      <c r="AC1070" s="16">
        <v>26.72</v>
      </c>
      <c r="AD1070" s="16">
        <v>20.7</v>
      </c>
      <c r="AE1070" s="16">
        <v>9.9619999999999997</v>
      </c>
      <c r="AF1070" s="16">
        <v>4.1571999999999996</v>
      </c>
      <c r="AG1070" s="16">
        <v>119658</v>
      </c>
      <c r="AH1070" s="16">
        <v>7.775E-2</v>
      </c>
      <c r="AI1070" s="16">
        <v>85.5</v>
      </c>
      <c r="AJ1070" s="16">
        <v>96.1</v>
      </c>
      <c r="AK1070" s="16">
        <v>-0.93769999999999998</v>
      </c>
      <c r="AL1070" s="16">
        <v>-0.33950000000000002</v>
      </c>
      <c r="AM1070" s="16">
        <v>-0.28029999999999999</v>
      </c>
      <c r="AN1070" s="16">
        <v>-0.23449999999999999</v>
      </c>
      <c r="AO1070" s="16">
        <v>-0.42370000000000002</v>
      </c>
      <c r="AP1070" s="16">
        <v>1.8800000000000001E-2</v>
      </c>
      <c r="AQ1070" s="16">
        <v>9.0444999999999993</v>
      </c>
      <c r="AR1070" s="16">
        <f t="shared" si="63"/>
        <v>0</v>
      </c>
      <c r="AS1070" s="5">
        <f t="shared" si="62"/>
        <v>1.0337900000000011E-2</v>
      </c>
    </row>
    <row r="1071" spans="1:45" x14ac:dyDescent="0.25">
      <c r="A1071" s="16" t="s">
        <v>406</v>
      </c>
      <c r="B1071" s="16" t="s">
        <v>45</v>
      </c>
      <c r="C1071" s="16" t="s">
        <v>256</v>
      </c>
      <c r="D1071" s="16">
        <v>2002</v>
      </c>
      <c r="E1071" s="16" t="s">
        <v>1696</v>
      </c>
      <c r="F1071" s="16" t="s">
        <v>592</v>
      </c>
      <c r="G1071" s="10">
        <v>1990.99</v>
      </c>
      <c r="H1071" s="73">
        <v>7.5963880000000001</v>
      </c>
      <c r="I1071" s="16">
        <v>72590118</v>
      </c>
      <c r="J1071" s="71">
        <v>-4.0000000000000001E-3</v>
      </c>
      <c r="K1071" s="71">
        <v>1.135</v>
      </c>
      <c r="L1071" s="16">
        <v>-0.81749340000000004</v>
      </c>
      <c r="M1071" s="16">
        <v>-0.4856105</v>
      </c>
      <c r="N1071" s="16">
        <v>-0.30768590000000001</v>
      </c>
      <c r="O1071" s="16">
        <v>-0.67412300000000003</v>
      </c>
      <c r="P1071" s="16">
        <v>-2.33347E-2</v>
      </c>
      <c r="Q1071" s="16">
        <v>-0.34441290000000002</v>
      </c>
      <c r="R1071" s="16">
        <v>0.25829999999999997</v>
      </c>
      <c r="S1071" s="16">
        <v>6.7999999999999996E-3</v>
      </c>
      <c r="T1071" s="16">
        <v>3.8999999999999998E-3</v>
      </c>
      <c r="U1071" s="16">
        <v>4.3529999999999998</v>
      </c>
      <c r="V1071" s="16">
        <v>18.515999999999998</v>
      </c>
      <c r="W1071" s="16">
        <v>3.85</v>
      </c>
      <c r="X1071" s="16">
        <v>405.85399999999998</v>
      </c>
      <c r="Y1071" s="16">
        <v>26.962299999999999</v>
      </c>
      <c r="Z1071" s="16">
        <v>0.2218</v>
      </c>
      <c r="AA1071" s="16">
        <v>0.51623200000000002</v>
      </c>
      <c r="AB1071" s="16">
        <v>0</v>
      </c>
      <c r="AC1071" s="16">
        <v>26.72</v>
      </c>
      <c r="AD1071" s="16">
        <v>22.4</v>
      </c>
      <c r="AE1071" s="16">
        <v>11.412100000000001</v>
      </c>
      <c r="AF1071" s="16">
        <v>6.5804999999999998</v>
      </c>
      <c r="AG1071" s="16">
        <v>125781</v>
      </c>
      <c r="AH1071" s="16">
        <v>8.8300000000000003E-2</v>
      </c>
      <c r="AI1071" s="16">
        <v>86.6</v>
      </c>
      <c r="AJ1071" s="16">
        <v>96.4</v>
      </c>
      <c r="AK1071" s="16">
        <v>-1.0829</v>
      </c>
      <c r="AL1071" s="16">
        <v>-0.28789999999999999</v>
      </c>
      <c r="AM1071" s="16">
        <v>-0.40410000000000001</v>
      </c>
      <c r="AN1071" s="16">
        <v>-0.45839999999999997</v>
      </c>
      <c r="AO1071" s="16">
        <v>-0.49709999999999999</v>
      </c>
      <c r="AP1071" s="16">
        <v>5.04E-2</v>
      </c>
      <c r="AQ1071" s="16">
        <v>9.0444999999999993</v>
      </c>
      <c r="AR1071" s="16">
        <f t="shared" si="63"/>
        <v>0</v>
      </c>
      <c r="AS1071" s="5">
        <f t="shared" si="62"/>
        <v>4.1249399999999992E-2</v>
      </c>
    </row>
    <row r="1072" spans="1:45" x14ac:dyDescent="0.25">
      <c r="A1072" s="16" t="s">
        <v>406</v>
      </c>
      <c r="B1072" s="16" t="s">
        <v>45</v>
      </c>
      <c r="C1072" s="16" t="s">
        <v>256</v>
      </c>
      <c r="D1072" s="16">
        <v>2003</v>
      </c>
      <c r="E1072" s="16" t="s">
        <v>1685</v>
      </c>
      <c r="F1072" s="16" t="s">
        <v>592</v>
      </c>
      <c r="G1072" s="10">
        <v>2015.9</v>
      </c>
      <c r="H1072" s="73">
        <v>7.6088199999999997</v>
      </c>
      <c r="I1072" s="16">
        <v>73981942</v>
      </c>
      <c r="J1072" s="71">
        <v>1.2E-2</v>
      </c>
      <c r="K1072" s="71">
        <v>1.149</v>
      </c>
      <c r="L1072" s="16">
        <v>-0.75198750000000003</v>
      </c>
      <c r="M1072" s="16">
        <v>-0.47538219999999998</v>
      </c>
      <c r="N1072" s="16">
        <v>-0.18234120000000001</v>
      </c>
      <c r="O1072" s="16">
        <v>-0.64089019999999997</v>
      </c>
      <c r="P1072" s="16">
        <v>1.3807399999999999E-2</v>
      </c>
      <c r="Q1072" s="16">
        <v>-0.40818900000000002</v>
      </c>
      <c r="R1072" s="16">
        <v>0.28370000000000001</v>
      </c>
      <c r="S1072" s="16">
        <v>5.1000000000000004E-3</v>
      </c>
      <c r="T1072" s="16">
        <v>4.1999999999999997E-3</v>
      </c>
      <c r="U1072" s="16">
        <v>4.9455999999999998</v>
      </c>
      <c r="V1072" s="16">
        <v>19.064</v>
      </c>
      <c r="W1072" s="16">
        <v>4.25</v>
      </c>
      <c r="X1072" s="16">
        <v>410.10899999999998</v>
      </c>
      <c r="Y1072" s="16">
        <v>29.3184</v>
      </c>
      <c r="Z1072" s="16">
        <v>0.2301</v>
      </c>
      <c r="AA1072" s="16">
        <v>0.61332620000000004</v>
      </c>
      <c r="AB1072" s="16">
        <v>0</v>
      </c>
      <c r="AC1072" s="16">
        <v>26.72</v>
      </c>
      <c r="AD1072" s="16">
        <v>19.899999999999999</v>
      </c>
      <c r="AE1072" s="16">
        <v>12.5815</v>
      </c>
      <c r="AF1072" s="16">
        <v>8.3498999999999999</v>
      </c>
      <c r="AG1072" s="16">
        <v>131746</v>
      </c>
      <c r="AH1072" s="16">
        <v>9.7500000000000003E-2</v>
      </c>
      <c r="AI1072" s="16">
        <v>87.7</v>
      </c>
      <c r="AJ1072" s="16">
        <v>96.6</v>
      </c>
      <c r="AK1072" s="16">
        <v>-1.0827</v>
      </c>
      <c r="AL1072" s="16">
        <v>-0.46560000000000001</v>
      </c>
      <c r="AM1072" s="16">
        <v>-0.3044</v>
      </c>
      <c r="AN1072" s="16">
        <v>-0.66</v>
      </c>
      <c r="AO1072" s="16">
        <v>-0.61909999999999998</v>
      </c>
      <c r="AP1072" s="16">
        <v>6.0999999999999999E-2</v>
      </c>
      <c r="AQ1072" s="16">
        <v>9.0444999999999993</v>
      </c>
      <c r="AR1072" s="16">
        <f t="shared" si="63"/>
        <v>0</v>
      </c>
      <c r="AS1072" s="5">
        <f t="shared" si="62"/>
        <v>6.5505900000000006E-2</v>
      </c>
    </row>
    <row r="1073" spans="1:45" x14ac:dyDescent="0.25">
      <c r="A1073" s="16" t="s">
        <v>406</v>
      </c>
      <c r="B1073" s="16" t="s">
        <v>45</v>
      </c>
      <c r="C1073" s="16" t="s">
        <v>256</v>
      </c>
      <c r="D1073" s="16">
        <v>2004</v>
      </c>
      <c r="E1073" s="16" t="s">
        <v>1706</v>
      </c>
      <c r="F1073" s="16" t="s">
        <v>592</v>
      </c>
      <c r="G1073" s="10">
        <v>2059.38</v>
      </c>
      <c r="H1073" s="73">
        <v>7.6301589999999999</v>
      </c>
      <c r="I1073" s="16">
        <v>75381899</v>
      </c>
      <c r="J1073" s="71">
        <v>-1.7000000000000001E-2</v>
      </c>
      <c r="K1073" s="71">
        <v>1.129</v>
      </c>
      <c r="L1073" s="16">
        <v>-0.64688120000000005</v>
      </c>
      <c r="M1073" s="16">
        <v>-0.48712699999999998</v>
      </c>
      <c r="N1073" s="16">
        <v>-0.1728063</v>
      </c>
      <c r="O1073" s="16">
        <v>-0.47642030000000002</v>
      </c>
      <c r="P1073" s="16">
        <v>4.7542099999999997E-2</v>
      </c>
      <c r="Q1073" s="16">
        <v>-0.37535249999999998</v>
      </c>
      <c r="R1073" s="16">
        <v>0.26989999999999997</v>
      </c>
      <c r="S1073" s="16">
        <v>3.0000000000000001E-3</v>
      </c>
      <c r="T1073" s="16">
        <v>4.5999999999999999E-3</v>
      </c>
      <c r="U1073" s="16">
        <v>4.6707000000000001</v>
      </c>
      <c r="V1073" s="16">
        <v>19.611999999999998</v>
      </c>
      <c r="W1073" s="16">
        <v>4.6500000000000004</v>
      </c>
      <c r="X1073" s="16">
        <v>410.50900000000001</v>
      </c>
      <c r="Y1073" s="16">
        <v>35.017600000000002</v>
      </c>
      <c r="Z1073" s="16">
        <v>0.26019999999999999</v>
      </c>
      <c r="AA1073" s="16">
        <v>0.65604759999999995</v>
      </c>
      <c r="AB1073" s="16">
        <v>0</v>
      </c>
      <c r="AC1073" s="16">
        <v>26.72</v>
      </c>
      <c r="AD1073" s="16">
        <v>18.8</v>
      </c>
      <c r="AE1073" s="16">
        <v>13.407</v>
      </c>
      <c r="AF1073" s="16">
        <v>10.827199999999999</v>
      </c>
      <c r="AG1073" s="16">
        <v>137642</v>
      </c>
      <c r="AH1073" s="16">
        <v>0.1017</v>
      </c>
      <c r="AI1073" s="16">
        <v>88.8</v>
      </c>
      <c r="AJ1073" s="16">
        <v>96.9</v>
      </c>
      <c r="AK1073" s="16">
        <v>-0.94640000000000002</v>
      </c>
      <c r="AL1073" s="16">
        <v>-0.5444</v>
      </c>
      <c r="AM1073" s="16">
        <v>-0.2303</v>
      </c>
      <c r="AN1073" s="16">
        <v>-0.78190000000000004</v>
      </c>
      <c r="AO1073" s="16">
        <v>-0.49249999999999999</v>
      </c>
      <c r="AP1073" s="16">
        <v>8.7599999999999997E-2</v>
      </c>
      <c r="AQ1073" s="16">
        <v>9.0444999999999993</v>
      </c>
      <c r="AR1073" s="16">
        <f t="shared" si="63"/>
        <v>0</v>
      </c>
      <c r="AS1073" s="5">
        <f t="shared" si="62"/>
        <v>0.10510629999999999</v>
      </c>
    </row>
    <row r="1074" spans="1:45" x14ac:dyDescent="0.25">
      <c r="A1074" s="16" t="s">
        <v>406</v>
      </c>
      <c r="B1074" s="16" t="s">
        <v>45</v>
      </c>
      <c r="C1074" s="16" t="s">
        <v>256</v>
      </c>
      <c r="D1074" s="16">
        <v>2005</v>
      </c>
      <c r="E1074" s="16" t="s">
        <v>1708</v>
      </c>
      <c r="F1074" s="16" t="s">
        <v>592</v>
      </c>
      <c r="G1074" s="10">
        <v>2112.4899999999998</v>
      </c>
      <c r="H1074" s="73">
        <v>7.6556220000000001</v>
      </c>
      <c r="I1074" s="16">
        <v>76778149</v>
      </c>
      <c r="J1074" s="71">
        <v>-8.9999999999999993E-3</v>
      </c>
      <c r="K1074" s="71">
        <v>1.119</v>
      </c>
      <c r="L1074" s="16">
        <v>-0.58620300000000003</v>
      </c>
      <c r="M1074" s="16">
        <v>-0.49133450000000001</v>
      </c>
      <c r="N1074" s="16">
        <v>-0.1449327</v>
      </c>
      <c r="O1074" s="16">
        <v>-0.42746770000000001</v>
      </c>
      <c r="P1074" s="16">
        <v>0.1069581</v>
      </c>
      <c r="Q1074" s="16">
        <v>-0.3759227</v>
      </c>
      <c r="R1074" s="16">
        <v>0.2414</v>
      </c>
      <c r="S1074" s="16">
        <v>6.0000000000000001E-3</v>
      </c>
      <c r="T1074" s="16">
        <v>4.5999999999999999E-3</v>
      </c>
      <c r="U1074" s="16">
        <v>4.7944000000000004</v>
      </c>
      <c r="V1074" s="16">
        <v>20.16</v>
      </c>
      <c r="W1074" s="16">
        <v>5.05</v>
      </c>
      <c r="X1074" s="16">
        <v>407.21300000000002</v>
      </c>
      <c r="Y1074" s="16">
        <v>30.2241</v>
      </c>
      <c r="Z1074" s="16">
        <v>0.34939999999999999</v>
      </c>
      <c r="AA1074" s="16">
        <v>0.69876899999999997</v>
      </c>
      <c r="AB1074" s="16">
        <v>0</v>
      </c>
      <c r="AC1074" s="16">
        <v>26.72</v>
      </c>
      <c r="AD1074" s="16">
        <v>17.7</v>
      </c>
      <c r="AE1074" s="16">
        <v>14.4838</v>
      </c>
      <c r="AF1074" s="16">
        <v>18.988600000000002</v>
      </c>
      <c r="AG1074" s="16">
        <v>145032</v>
      </c>
      <c r="AH1074" s="16">
        <v>0.11724999999999999</v>
      </c>
      <c r="AI1074" s="16">
        <v>90</v>
      </c>
      <c r="AJ1074" s="16">
        <v>97.1</v>
      </c>
      <c r="AK1074" s="16">
        <v>-0.95230000000000004</v>
      </c>
      <c r="AL1074" s="16">
        <v>-0.51619999999999999</v>
      </c>
      <c r="AM1074" s="16">
        <v>-0.39100000000000001</v>
      </c>
      <c r="AN1074" s="16">
        <v>-0.64529999999999998</v>
      </c>
      <c r="AO1074" s="16">
        <v>-0.41320000000000001</v>
      </c>
      <c r="AP1074" s="16">
        <v>2.7199999999999998E-2</v>
      </c>
      <c r="AQ1074" s="16">
        <v>9.0444999999999993</v>
      </c>
      <c r="AR1074" s="16">
        <f t="shared" si="63"/>
        <v>0</v>
      </c>
      <c r="AS1074" s="5">
        <f t="shared" si="62"/>
        <v>6.0678200000000015E-2</v>
      </c>
    </row>
    <row r="1075" spans="1:45" x14ac:dyDescent="0.25">
      <c r="A1075" s="16" t="s">
        <v>406</v>
      </c>
      <c r="B1075" s="16" t="s">
        <v>45</v>
      </c>
      <c r="C1075" s="16" t="s">
        <v>256</v>
      </c>
      <c r="D1075" s="16">
        <v>2006</v>
      </c>
      <c r="E1075" s="16" t="s">
        <v>1683</v>
      </c>
      <c r="F1075" s="16" t="s">
        <v>592</v>
      </c>
      <c r="G1075" s="10">
        <v>2217.39</v>
      </c>
      <c r="H1075" s="73">
        <v>7.7040879999999996</v>
      </c>
      <c r="I1075" s="16">
        <v>78159048</v>
      </c>
      <c r="J1075" s="71">
        <v>7.0000000000000001E-3</v>
      </c>
      <c r="K1075" s="71">
        <v>1.1279999999999999</v>
      </c>
      <c r="L1075" s="16">
        <v>-0.62409999999999999</v>
      </c>
      <c r="M1075" s="16">
        <v>-0.47290969999999999</v>
      </c>
      <c r="N1075" s="16">
        <v>-0.22184870000000001</v>
      </c>
      <c r="O1075" s="16">
        <v>-0.3399779</v>
      </c>
      <c r="P1075" s="16">
        <v>0.13980319999999999</v>
      </c>
      <c r="Q1075" s="16">
        <v>-0.53336240000000001</v>
      </c>
      <c r="R1075" s="16">
        <v>0.25900000000000001</v>
      </c>
      <c r="S1075" s="16">
        <v>7.1000000000000004E-3</v>
      </c>
      <c r="T1075" s="16">
        <v>5.1000000000000004E-3</v>
      </c>
      <c r="U1075" s="16">
        <v>4.0018000000000002</v>
      </c>
      <c r="V1075" s="16">
        <v>20.962</v>
      </c>
      <c r="W1075" s="16">
        <v>5.39</v>
      </c>
      <c r="X1075" s="16">
        <v>402.30599999999998</v>
      </c>
      <c r="Y1075" s="16">
        <v>32.366199999999999</v>
      </c>
      <c r="Z1075" s="16">
        <v>0.36870000000000003</v>
      </c>
      <c r="AA1075" s="16">
        <v>0.68323400000000001</v>
      </c>
      <c r="AB1075" s="16">
        <v>0</v>
      </c>
      <c r="AC1075" s="16">
        <v>26.72</v>
      </c>
      <c r="AD1075" s="16">
        <v>18.100000000000001</v>
      </c>
      <c r="AE1075" s="16">
        <v>14.806900000000001</v>
      </c>
      <c r="AF1075" s="16">
        <v>24.662199999999999</v>
      </c>
      <c r="AG1075" s="16">
        <v>151305</v>
      </c>
      <c r="AH1075" s="16">
        <v>0.114</v>
      </c>
      <c r="AI1075" s="16">
        <v>91.1</v>
      </c>
      <c r="AJ1075" s="16">
        <v>97.3</v>
      </c>
      <c r="AK1075" s="16">
        <v>-1.1564000000000001</v>
      </c>
      <c r="AL1075" s="16">
        <v>-0.66290000000000004</v>
      </c>
      <c r="AM1075" s="16">
        <v>-0.48060000000000003</v>
      </c>
      <c r="AN1075" s="16">
        <v>-0.86450000000000005</v>
      </c>
      <c r="AO1075" s="16">
        <v>-0.43309999999999998</v>
      </c>
      <c r="AP1075" s="16">
        <v>-0.20649999999999999</v>
      </c>
      <c r="AQ1075" s="16">
        <v>9.0444999999999993</v>
      </c>
      <c r="AR1075" s="16">
        <f t="shared" si="63"/>
        <v>0</v>
      </c>
      <c r="AS1075" s="5">
        <f t="shared" si="62"/>
        <v>-3.7896999999999958E-2</v>
      </c>
    </row>
    <row r="1076" spans="1:45" x14ac:dyDescent="0.25">
      <c r="A1076" s="16" t="s">
        <v>406</v>
      </c>
      <c r="B1076" s="16" t="s">
        <v>45</v>
      </c>
      <c r="C1076" s="16" t="s">
        <v>256</v>
      </c>
      <c r="D1076" s="16">
        <v>2007</v>
      </c>
      <c r="E1076" s="16" t="s">
        <v>1702</v>
      </c>
      <c r="F1076" s="16" t="s">
        <v>592</v>
      </c>
      <c r="G1076" s="10">
        <v>2333.4699999999998</v>
      </c>
      <c r="H1076" s="73">
        <v>7.7551110000000003</v>
      </c>
      <c r="I1076" s="16">
        <v>79537253</v>
      </c>
      <c r="J1076" s="71">
        <v>-4.2999999999999997E-2</v>
      </c>
      <c r="K1076" s="71">
        <v>1.08</v>
      </c>
      <c r="L1076" s="16">
        <v>-0.51720449999999996</v>
      </c>
      <c r="M1076" s="16">
        <v>-0.46359739999999999</v>
      </c>
      <c r="N1076" s="16">
        <v>-0.18868180000000001</v>
      </c>
      <c r="O1076" s="16">
        <v>-0.30364980000000003</v>
      </c>
      <c r="P1076" s="16">
        <v>0.20569580000000001</v>
      </c>
      <c r="Q1076" s="16">
        <v>-0.43864760000000003</v>
      </c>
      <c r="R1076" s="16">
        <v>0.25509999999999999</v>
      </c>
      <c r="S1076" s="16">
        <v>8.3999999999999995E-3</v>
      </c>
      <c r="T1076" s="16">
        <v>5.7999999999999996E-3</v>
      </c>
      <c r="U1076" s="16">
        <v>3.6846000000000001</v>
      </c>
      <c r="V1076" s="16">
        <v>21.763999999999999</v>
      </c>
      <c r="W1076" s="16">
        <v>5.73</v>
      </c>
      <c r="X1076" s="16">
        <v>406.82</v>
      </c>
      <c r="Y1076" s="16">
        <v>34.186599999999999</v>
      </c>
      <c r="Z1076" s="16">
        <v>0.36080000000000001</v>
      </c>
      <c r="AA1076" s="16">
        <v>0.64828010000000003</v>
      </c>
      <c r="AB1076" s="16">
        <v>0</v>
      </c>
      <c r="AC1076" s="16">
        <v>26.72</v>
      </c>
      <c r="AD1076" s="16">
        <v>19</v>
      </c>
      <c r="AE1076" s="16">
        <v>15.1272</v>
      </c>
      <c r="AF1076" s="16">
        <v>40.541400000000003</v>
      </c>
      <c r="AG1076" s="16">
        <v>161238</v>
      </c>
      <c r="AH1076" s="16">
        <v>0.10920000000000001</v>
      </c>
      <c r="AI1076" s="16">
        <v>92.2</v>
      </c>
      <c r="AJ1076" s="16">
        <v>97.6</v>
      </c>
      <c r="AK1076" s="16">
        <v>-1.1249</v>
      </c>
      <c r="AL1076" s="16">
        <v>-0.67849999999999999</v>
      </c>
      <c r="AM1076" s="16">
        <v>-0.37269999999999998</v>
      </c>
      <c r="AN1076" s="16">
        <v>-0.59219999999999995</v>
      </c>
      <c r="AO1076" s="16">
        <v>-0.2823</v>
      </c>
      <c r="AP1076" s="16">
        <v>-0.19109999999999999</v>
      </c>
      <c r="AQ1076" s="16">
        <v>9.0444999999999993</v>
      </c>
      <c r="AR1076" s="16">
        <f t="shared" si="63"/>
        <v>0</v>
      </c>
      <c r="AS1076" s="5">
        <f t="shared" si="62"/>
        <v>0.10689550000000003</v>
      </c>
    </row>
    <row r="1077" spans="1:45" x14ac:dyDescent="0.25">
      <c r="A1077" s="16" t="s">
        <v>406</v>
      </c>
      <c r="B1077" s="16" t="s">
        <v>45</v>
      </c>
      <c r="C1077" s="16" t="s">
        <v>256</v>
      </c>
      <c r="D1077" s="16">
        <v>2008</v>
      </c>
      <c r="E1077" s="16" t="s">
        <v>1698</v>
      </c>
      <c r="F1077" s="16" t="s">
        <v>592</v>
      </c>
      <c r="G1077" s="10">
        <v>2456.73</v>
      </c>
      <c r="H1077" s="73">
        <v>7.8065870000000004</v>
      </c>
      <c r="I1077" s="16">
        <v>80953881</v>
      </c>
      <c r="J1077" s="71">
        <v>-0.01</v>
      </c>
      <c r="K1077" s="71">
        <v>1.07</v>
      </c>
      <c r="L1077" s="16">
        <v>-0.38189329999999999</v>
      </c>
      <c r="M1077" s="16">
        <v>-0.45200709999999999</v>
      </c>
      <c r="N1077" s="16">
        <v>-0.1345365</v>
      </c>
      <c r="O1077" s="16">
        <v>-0.1720738</v>
      </c>
      <c r="P1077" s="16">
        <v>0.26582749999999999</v>
      </c>
      <c r="Q1077" s="16">
        <v>-0.39832380000000001</v>
      </c>
      <c r="R1077" s="16">
        <v>0.2702</v>
      </c>
      <c r="S1077" s="16">
        <v>8.3000000000000001E-3</v>
      </c>
      <c r="T1077" s="16">
        <v>6.1999999999999998E-3</v>
      </c>
      <c r="U1077" s="16">
        <v>3.7608000000000001</v>
      </c>
      <c r="V1077" s="16">
        <v>22.565999999999999</v>
      </c>
      <c r="W1077" s="16">
        <v>6.07</v>
      </c>
      <c r="X1077" s="16">
        <v>408.13600000000002</v>
      </c>
      <c r="Y1077" s="16">
        <v>41.482100000000003</v>
      </c>
      <c r="Z1077" s="16">
        <v>0.35420000000000001</v>
      </c>
      <c r="AA1077" s="16">
        <v>0.6871178</v>
      </c>
      <c r="AB1077" s="16">
        <v>0</v>
      </c>
      <c r="AC1077" s="16">
        <v>26.72</v>
      </c>
      <c r="AD1077" s="16">
        <v>18</v>
      </c>
      <c r="AE1077" s="16">
        <v>15.7004</v>
      </c>
      <c r="AF1077" s="16">
        <v>54.690199999999997</v>
      </c>
      <c r="AG1077" s="16">
        <v>165924</v>
      </c>
      <c r="AH1077" s="16">
        <v>0.1043</v>
      </c>
      <c r="AI1077" s="16">
        <v>93.3</v>
      </c>
      <c r="AJ1077" s="16">
        <v>97.8</v>
      </c>
      <c r="AK1077" s="16">
        <v>-1.1738999999999999</v>
      </c>
      <c r="AL1077" s="16">
        <v>-0.70650000000000002</v>
      </c>
      <c r="AM1077" s="16">
        <v>-0.35110000000000002</v>
      </c>
      <c r="AN1077" s="16">
        <v>-0.5212</v>
      </c>
      <c r="AO1077" s="16">
        <v>-0.17430000000000001</v>
      </c>
      <c r="AP1077" s="16">
        <v>-8.4199999999999997E-2</v>
      </c>
      <c r="AQ1077" s="16">
        <v>9.0444999999999993</v>
      </c>
      <c r="AR1077" s="16">
        <f t="shared" si="63"/>
        <v>0</v>
      </c>
      <c r="AS1077" s="5">
        <f t="shared" si="62"/>
        <v>0.13531119999999996</v>
      </c>
    </row>
    <row r="1078" spans="1:45" x14ac:dyDescent="0.25">
      <c r="A1078" s="16" t="s">
        <v>406</v>
      </c>
      <c r="B1078" s="16" t="s">
        <v>45</v>
      </c>
      <c r="C1078" s="16" t="s">
        <v>256</v>
      </c>
      <c r="D1078" s="16">
        <v>2009</v>
      </c>
      <c r="E1078" s="16" t="s">
        <v>1691</v>
      </c>
      <c r="F1078" s="16" t="s">
        <v>592</v>
      </c>
      <c r="G1078" s="10">
        <v>2524.4299999999998</v>
      </c>
      <c r="H1078" s="73">
        <v>7.8337719999999997</v>
      </c>
      <c r="I1078" s="16">
        <v>82465022</v>
      </c>
      <c r="J1078" s="71">
        <v>-1.4E-2</v>
      </c>
      <c r="K1078" s="71">
        <v>1.054</v>
      </c>
      <c r="L1078" s="16">
        <v>-0.23788870000000001</v>
      </c>
      <c r="M1078" s="16">
        <v>-0.35384260000000001</v>
      </c>
      <c r="N1078" s="16">
        <v>-6.2070599999999997E-2</v>
      </c>
      <c r="O1078" s="16">
        <v>-0.1301148</v>
      </c>
      <c r="P1078" s="16">
        <v>0.31802979999999997</v>
      </c>
      <c r="Q1078" s="16">
        <v>-0.33866299999999999</v>
      </c>
      <c r="R1078" s="16">
        <v>0.43309999999999998</v>
      </c>
      <c r="S1078" s="16">
        <v>7.3000000000000001E-3</v>
      </c>
      <c r="T1078" s="16">
        <v>7.6E-3</v>
      </c>
      <c r="U1078" s="16">
        <v>4.1981999999999999</v>
      </c>
      <c r="V1078" s="16">
        <v>23.367999999999999</v>
      </c>
      <c r="W1078" s="16">
        <v>6.41</v>
      </c>
      <c r="X1078" s="16">
        <v>406.37</v>
      </c>
      <c r="Y1078" s="16">
        <v>44.870399999999997</v>
      </c>
      <c r="Z1078" s="16">
        <v>0.33689999999999998</v>
      </c>
      <c r="AA1078" s="16">
        <v>0.68323400000000001</v>
      </c>
      <c r="AB1078" s="16">
        <v>0</v>
      </c>
      <c r="AC1078" s="16">
        <v>26.72</v>
      </c>
      <c r="AD1078" s="16">
        <v>18.100000000000001</v>
      </c>
      <c r="AE1078" s="16">
        <v>13.4322</v>
      </c>
      <c r="AF1078" s="16">
        <v>72.096699999999998</v>
      </c>
      <c r="AG1078" s="16">
        <v>172794</v>
      </c>
      <c r="AH1078" s="16">
        <v>0.13780000000000001</v>
      </c>
      <c r="AI1078" s="16">
        <v>94.4</v>
      </c>
      <c r="AJ1078" s="16">
        <v>98.1</v>
      </c>
      <c r="AK1078" s="16">
        <v>-1.1214999999999999</v>
      </c>
      <c r="AL1078" s="16">
        <v>-0.41820000000000002</v>
      </c>
      <c r="AM1078" s="16">
        <v>-0.27329999999999999</v>
      </c>
      <c r="AN1078" s="16">
        <v>-0.61939999999999995</v>
      </c>
      <c r="AO1078" s="16">
        <v>-0.187</v>
      </c>
      <c r="AP1078" s="16">
        <v>-5.8200000000000002E-2</v>
      </c>
      <c r="AQ1078" s="16">
        <v>9.0444999999999993</v>
      </c>
      <c r="AR1078" s="16">
        <f t="shared" si="63"/>
        <v>0</v>
      </c>
      <c r="AS1078" s="5">
        <f t="shared" si="62"/>
        <v>0.14400459999999998</v>
      </c>
    </row>
    <row r="1079" spans="1:45" x14ac:dyDescent="0.25">
      <c r="A1079" s="16" t="s">
        <v>406</v>
      </c>
      <c r="B1079" s="16" t="s">
        <v>45</v>
      </c>
      <c r="C1079" s="16" t="s">
        <v>256</v>
      </c>
      <c r="D1079" s="16">
        <v>2010</v>
      </c>
      <c r="E1079" s="16" t="s">
        <v>1705</v>
      </c>
      <c r="F1079" s="16" t="s">
        <v>592</v>
      </c>
      <c r="G1079" s="10">
        <v>2602.48</v>
      </c>
      <c r="H1079" s="73">
        <v>7.8642200000000004</v>
      </c>
      <c r="I1079" s="16">
        <v>84107606</v>
      </c>
      <c r="J1079" s="71">
        <v>-1.6E-2</v>
      </c>
      <c r="K1079" s="71">
        <v>1.0369999999999999</v>
      </c>
      <c r="L1079" s="16">
        <v>-0.1874788</v>
      </c>
      <c r="M1079" s="16">
        <v>-0.3446285</v>
      </c>
      <c r="N1079" s="16">
        <v>-5.2329999999999998E-3</v>
      </c>
      <c r="O1079" s="16">
        <v>-5.2684099999999998E-2</v>
      </c>
      <c r="P1079" s="16">
        <v>0.3738571</v>
      </c>
      <c r="Q1079" s="16">
        <v>-0.43363439999999998</v>
      </c>
      <c r="R1079" s="16">
        <v>0.4335</v>
      </c>
      <c r="S1079" s="16">
        <v>8.2000000000000007E-3</v>
      </c>
      <c r="T1079" s="16">
        <v>8.2000000000000007E-3</v>
      </c>
      <c r="U1079" s="16">
        <v>4.1760999999999999</v>
      </c>
      <c r="V1079" s="16">
        <v>24.17</v>
      </c>
      <c r="W1079" s="16">
        <v>6.75</v>
      </c>
      <c r="X1079" s="16">
        <v>409.73</v>
      </c>
      <c r="Y1079" s="16">
        <v>51.555799999999998</v>
      </c>
      <c r="Z1079" s="16">
        <v>0.30199999999999999</v>
      </c>
      <c r="AA1079" s="16">
        <v>0.6871178</v>
      </c>
      <c r="AB1079" s="16">
        <v>0</v>
      </c>
      <c r="AC1079" s="16">
        <v>26.72</v>
      </c>
      <c r="AD1079" s="16">
        <v>18</v>
      </c>
      <c r="AE1079" s="16">
        <v>12.319000000000001</v>
      </c>
      <c r="AF1079" s="16">
        <v>90.503200000000007</v>
      </c>
      <c r="AG1079" s="16">
        <v>178930</v>
      </c>
      <c r="AH1079" s="16">
        <v>0.1545</v>
      </c>
      <c r="AI1079" s="16">
        <v>94.7</v>
      </c>
      <c r="AJ1079" s="16">
        <v>98.3</v>
      </c>
      <c r="AK1079" s="16">
        <v>-1.1473</v>
      </c>
      <c r="AL1079" s="16">
        <v>-0.54900000000000004</v>
      </c>
      <c r="AM1079" s="16">
        <v>-0.37580000000000002</v>
      </c>
      <c r="AN1079" s="16">
        <v>-0.90739999999999998</v>
      </c>
      <c r="AO1079" s="16">
        <v>-0.15659999999999999</v>
      </c>
      <c r="AP1079" s="16">
        <v>-0.1152</v>
      </c>
      <c r="AQ1079" s="16">
        <v>9.0444999999999993</v>
      </c>
      <c r="AR1079" s="16">
        <f t="shared" si="63"/>
        <v>0</v>
      </c>
      <c r="AS1079" s="5">
        <f t="shared" si="62"/>
        <v>5.0409900000000007E-2</v>
      </c>
    </row>
    <row r="1080" spans="1:45" x14ac:dyDescent="0.25">
      <c r="A1080" s="16" t="s">
        <v>406</v>
      </c>
      <c r="B1080" s="16" t="s">
        <v>45</v>
      </c>
      <c r="C1080" s="16" t="s">
        <v>256</v>
      </c>
      <c r="D1080" s="16">
        <v>2011</v>
      </c>
      <c r="E1080" s="16" t="s">
        <v>1689</v>
      </c>
      <c r="F1080" s="16" t="s">
        <v>592</v>
      </c>
      <c r="G1080" s="10">
        <v>2593.6</v>
      </c>
      <c r="H1080" s="73">
        <v>7.8608010000000004</v>
      </c>
      <c r="I1080" s="16">
        <v>85897561</v>
      </c>
      <c r="J1080" s="71">
        <v>-3.6999999999999998E-2</v>
      </c>
      <c r="K1080" s="71">
        <v>1</v>
      </c>
      <c r="L1080" s="16">
        <v>-0.22648570000000001</v>
      </c>
      <c r="M1080" s="16">
        <v>-0.2829622</v>
      </c>
      <c r="N1080" s="16">
        <v>4.5325699999999997E-2</v>
      </c>
      <c r="O1080" s="16">
        <v>-7.3927599999999996E-2</v>
      </c>
      <c r="P1080" s="16">
        <v>0.40630369999999999</v>
      </c>
      <c r="Q1080" s="16">
        <v>-0.65162489999999995</v>
      </c>
      <c r="R1080" s="16">
        <v>0.53149999999999997</v>
      </c>
      <c r="S1080" s="16">
        <v>7.9000000000000008E-3</v>
      </c>
      <c r="T1080" s="16">
        <v>9.1999999999999998E-3</v>
      </c>
      <c r="U1080" s="16">
        <v>4.1539000000000001</v>
      </c>
      <c r="V1080" s="16">
        <v>25.576000000000001</v>
      </c>
      <c r="W1080" s="16">
        <v>6.94</v>
      </c>
      <c r="X1080" s="16">
        <v>411.488</v>
      </c>
      <c r="Y1080" s="16">
        <v>52.371600000000001</v>
      </c>
      <c r="Z1080" s="16">
        <v>0.2777</v>
      </c>
      <c r="AA1080" s="16">
        <v>0.66769889999999998</v>
      </c>
      <c r="AB1080" s="16">
        <v>0</v>
      </c>
      <c r="AC1080" s="16">
        <v>26.72</v>
      </c>
      <c r="AD1080" s="16">
        <v>18.5</v>
      </c>
      <c r="AE1080" s="16">
        <v>10.9762</v>
      </c>
      <c r="AF1080" s="16">
        <v>105.07899999999999</v>
      </c>
      <c r="AG1080" s="16">
        <v>187863</v>
      </c>
      <c r="AH1080" s="16">
        <v>0.1497</v>
      </c>
      <c r="AI1080" s="16">
        <v>94.7</v>
      </c>
      <c r="AJ1080" s="16">
        <v>98.6</v>
      </c>
      <c r="AK1080" s="16">
        <v>-1.1336999999999999</v>
      </c>
      <c r="AL1080" s="16">
        <v>-0.65700000000000003</v>
      </c>
      <c r="AM1080" s="16">
        <v>-0.57130000000000003</v>
      </c>
      <c r="AN1080" s="16">
        <v>-1.4444999999999999</v>
      </c>
      <c r="AO1080" s="16">
        <v>-0.32529999999999998</v>
      </c>
      <c r="AP1080" s="16">
        <v>-0.40660000000000002</v>
      </c>
      <c r="AQ1080" s="16">
        <v>9.0444999999999993</v>
      </c>
      <c r="AR1080" s="16">
        <f t="shared" si="63"/>
        <v>0</v>
      </c>
      <c r="AS1080" s="5">
        <f t="shared" si="62"/>
        <v>-3.9006900000000011E-2</v>
      </c>
    </row>
    <row r="1081" spans="1:45" x14ac:dyDescent="0.25">
      <c r="A1081" s="16" t="s">
        <v>406</v>
      </c>
      <c r="B1081" s="16" t="s">
        <v>45</v>
      </c>
      <c r="C1081" s="16" t="s">
        <v>256</v>
      </c>
      <c r="D1081" s="16">
        <v>2012</v>
      </c>
      <c r="E1081" s="16" t="s">
        <v>1709</v>
      </c>
      <c r="F1081" s="16" t="s">
        <v>592</v>
      </c>
      <c r="G1081" s="10">
        <v>2593.23</v>
      </c>
      <c r="H1081" s="73">
        <v>7.8606579999999999</v>
      </c>
      <c r="I1081" s="16">
        <v>87813257</v>
      </c>
      <c r="J1081" s="71">
        <v>-2.8000000000000001E-2</v>
      </c>
      <c r="K1081" s="71">
        <v>0.97199999999999998</v>
      </c>
      <c r="L1081" s="16">
        <v>-0.16142899999999999</v>
      </c>
      <c r="M1081" s="16">
        <v>-0.26697179999999998</v>
      </c>
      <c r="N1081" s="16">
        <v>7.23583E-2</v>
      </c>
      <c r="O1081" s="16">
        <v>-1.2415799999999999E-2</v>
      </c>
      <c r="P1081" s="16">
        <v>0.44917590000000002</v>
      </c>
      <c r="Q1081" s="16">
        <v>-0.6570743</v>
      </c>
      <c r="R1081" s="16">
        <v>0.54100000000000004</v>
      </c>
      <c r="S1081" s="16">
        <v>7.7999999999999996E-3</v>
      </c>
      <c r="T1081" s="16">
        <v>1.04E-2</v>
      </c>
      <c r="U1081" s="16">
        <v>4.1318000000000001</v>
      </c>
      <c r="V1081" s="16">
        <v>26.981999999999999</v>
      </c>
      <c r="W1081" s="16">
        <v>7.13</v>
      </c>
      <c r="X1081" s="16">
        <v>409.55700000000002</v>
      </c>
      <c r="Y1081" s="16">
        <v>53.913800000000002</v>
      </c>
      <c r="Z1081" s="16">
        <v>0.28860000000000002</v>
      </c>
      <c r="AA1081" s="16">
        <v>0.64439630000000003</v>
      </c>
      <c r="AB1081" s="16">
        <v>0</v>
      </c>
      <c r="AC1081" s="16">
        <v>26.72</v>
      </c>
      <c r="AD1081" s="16">
        <v>19.100000000000001</v>
      </c>
      <c r="AE1081" s="16">
        <v>10.6012</v>
      </c>
      <c r="AF1081" s="16">
        <v>119.916</v>
      </c>
      <c r="AG1081" s="16">
        <v>191878</v>
      </c>
      <c r="AH1081" s="16">
        <v>0.1467</v>
      </c>
      <c r="AI1081" s="16">
        <v>94.7</v>
      </c>
      <c r="AJ1081" s="16">
        <v>98.8</v>
      </c>
      <c r="AK1081" s="16">
        <v>-0.76529999999999998</v>
      </c>
      <c r="AL1081" s="16">
        <v>-0.58809999999999996</v>
      </c>
      <c r="AM1081" s="16">
        <v>-0.81779999999999997</v>
      </c>
      <c r="AN1081" s="16">
        <v>-1.4646999999999999</v>
      </c>
      <c r="AO1081" s="16">
        <v>-0.47060000000000002</v>
      </c>
      <c r="AP1081" s="16">
        <v>-0.45550000000000002</v>
      </c>
      <c r="AQ1081" s="16">
        <v>9.0444999999999993</v>
      </c>
      <c r="AR1081" s="16">
        <f t="shared" si="63"/>
        <v>0</v>
      </c>
      <c r="AS1081" s="5">
        <f t="shared" si="62"/>
        <v>6.5056700000000023E-2</v>
      </c>
    </row>
    <row r="1082" spans="1:45" x14ac:dyDescent="0.25">
      <c r="A1082" s="16" t="s">
        <v>406</v>
      </c>
      <c r="B1082" s="16" t="s">
        <v>45</v>
      </c>
      <c r="C1082" s="16" t="s">
        <v>256</v>
      </c>
      <c r="D1082" s="16">
        <v>2013</v>
      </c>
      <c r="E1082" s="16" t="s">
        <v>1684</v>
      </c>
      <c r="F1082" s="16" t="s">
        <v>592</v>
      </c>
      <c r="G1082" s="10">
        <v>2591.06</v>
      </c>
      <c r="H1082" s="73">
        <v>7.8598220000000003</v>
      </c>
      <c r="I1082" s="16">
        <v>89807433</v>
      </c>
      <c r="J1082" s="71">
        <v>-1.9E-2</v>
      </c>
      <c r="K1082" s="71">
        <v>0.95399999999999996</v>
      </c>
      <c r="L1082" s="16">
        <v>-0.174455</v>
      </c>
      <c r="M1082" s="16">
        <v>-0.19392319999999999</v>
      </c>
      <c r="N1082" s="16">
        <v>0.13660520000000001</v>
      </c>
      <c r="O1082" s="16">
        <v>-1.06228E-2</v>
      </c>
      <c r="P1082" s="16">
        <v>0.42699110000000001</v>
      </c>
      <c r="Q1082" s="16">
        <v>-0.80563660000000004</v>
      </c>
      <c r="R1082" s="16">
        <v>0.67800000000000005</v>
      </c>
      <c r="S1082" s="16">
        <v>7.1000000000000004E-3</v>
      </c>
      <c r="T1082" s="16">
        <v>1.0500000000000001E-2</v>
      </c>
      <c r="U1082" s="16">
        <v>4.1097000000000001</v>
      </c>
      <c r="V1082" s="16">
        <v>28.388000000000002</v>
      </c>
      <c r="W1082" s="16">
        <v>7.32</v>
      </c>
      <c r="X1082" s="16">
        <v>413.46</v>
      </c>
      <c r="Y1082" s="16">
        <v>54.390500000000003</v>
      </c>
      <c r="Z1082" s="16">
        <v>0.28760000000000002</v>
      </c>
      <c r="AA1082" s="16">
        <v>0.66381509999999999</v>
      </c>
      <c r="AB1082" s="16">
        <v>0</v>
      </c>
      <c r="AC1082" s="16">
        <v>26.72</v>
      </c>
      <c r="AD1082" s="16">
        <v>18.600000000000001</v>
      </c>
      <c r="AE1082" s="16">
        <v>8.3124000000000002</v>
      </c>
      <c r="AF1082" s="16">
        <v>121.508</v>
      </c>
      <c r="AG1082" s="16">
        <v>191542</v>
      </c>
      <c r="AH1082" s="16">
        <v>0.14530000000000001</v>
      </c>
      <c r="AI1082" s="16">
        <v>94.7</v>
      </c>
      <c r="AJ1082" s="16">
        <v>99.1</v>
      </c>
      <c r="AK1082" s="16">
        <v>-1.0387999999999999</v>
      </c>
      <c r="AL1082" s="16">
        <v>-0.60360000000000003</v>
      </c>
      <c r="AM1082" s="16">
        <v>-0.88880000000000003</v>
      </c>
      <c r="AN1082" s="16">
        <v>-1.6483000000000001</v>
      </c>
      <c r="AO1082" s="16">
        <v>-0.63839999999999997</v>
      </c>
      <c r="AP1082" s="16">
        <v>-0.59740000000000004</v>
      </c>
      <c r="AQ1082" s="16">
        <v>9.0444999999999993</v>
      </c>
      <c r="AR1082" s="16">
        <f t="shared" si="63"/>
        <v>0</v>
      </c>
      <c r="AS1082" s="5">
        <f t="shared" si="62"/>
        <v>-1.302600000000001E-2</v>
      </c>
    </row>
    <row r="1083" spans="1:45" x14ac:dyDescent="0.25">
      <c r="A1083" s="16" t="s">
        <v>406</v>
      </c>
      <c r="B1083" s="16" t="s">
        <v>45</v>
      </c>
      <c r="C1083" s="16" t="s">
        <v>256</v>
      </c>
      <c r="D1083" s="16">
        <v>2014</v>
      </c>
      <c r="E1083" s="16" t="s">
        <v>1700</v>
      </c>
      <c r="F1083" s="16" t="s">
        <v>592</v>
      </c>
      <c r="G1083" s="10">
        <v>2608.38</v>
      </c>
      <c r="H1083" s="73">
        <v>7.8664829999999997</v>
      </c>
      <c r="I1083" s="16">
        <v>91812566</v>
      </c>
      <c r="J1083" s="71">
        <v>-1.7000000000000001E-2</v>
      </c>
      <c r="K1083" s="71">
        <v>0.93799999999999994</v>
      </c>
      <c r="L1083" s="16">
        <v>-0.1855242</v>
      </c>
      <c r="M1083" s="16">
        <v>-0.2164635</v>
      </c>
      <c r="N1083" s="16">
        <v>0.18129809999999999</v>
      </c>
      <c r="O1083" s="16">
        <v>1.0269999999999999E-3</v>
      </c>
      <c r="P1083" s="16">
        <v>0.38941880000000001</v>
      </c>
      <c r="Q1083" s="16">
        <v>-0.8268103</v>
      </c>
      <c r="R1083" s="16">
        <v>0.67869999999999997</v>
      </c>
      <c r="S1083" s="16">
        <v>7.1999999999999998E-3</v>
      </c>
      <c r="T1083" s="16">
        <v>8.0000000000000002E-3</v>
      </c>
      <c r="U1083" s="16">
        <v>4.0876000000000001</v>
      </c>
      <c r="V1083" s="16">
        <v>29.794</v>
      </c>
      <c r="W1083" s="16">
        <v>7.51</v>
      </c>
      <c r="X1083" s="16">
        <v>414.29700000000003</v>
      </c>
      <c r="Y1083" s="16">
        <v>54.682299999999998</v>
      </c>
      <c r="Z1083" s="16">
        <v>0.29039999999999999</v>
      </c>
      <c r="AA1083" s="16">
        <v>0.66342679999999998</v>
      </c>
      <c r="AB1083" s="16">
        <v>0</v>
      </c>
      <c r="AC1083" s="16">
        <v>26.72</v>
      </c>
      <c r="AD1083" s="16">
        <v>18.61</v>
      </c>
      <c r="AE1083" s="16">
        <v>7.5742000000000003</v>
      </c>
      <c r="AF1083" s="16">
        <v>114.306</v>
      </c>
      <c r="AG1083" s="16">
        <v>179654</v>
      </c>
      <c r="AH1083" s="16">
        <v>0.14219999999999999</v>
      </c>
      <c r="AI1083" s="16">
        <v>94.7</v>
      </c>
      <c r="AJ1083" s="16">
        <v>99.2</v>
      </c>
      <c r="AK1083" s="16">
        <v>-1.1433</v>
      </c>
      <c r="AL1083" s="16">
        <v>-0.59260000000000002</v>
      </c>
      <c r="AM1083" s="16">
        <v>-0.84040000000000004</v>
      </c>
      <c r="AN1083" s="16">
        <v>-1.6077999999999999</v>
      </c>
      <c r="AO1083" s="16">
        <v>-0.74170000000000003</v>
      </c>
      <c r="AP1083" s="16">
        <v>-0.60209999999999997</v>
      </c>
      <c r="AQ1083" s="16">
        <v>9.0444999999999993</v>
      </c>
      <c r="AR1083" s="16">
        <f t="shared" si="63"/>
        <v>0</v>
      </c>
      <c r="AS1083" s="5">
        <f t="shared" si="62"/>
        <v>-1.1069200000000001E-2</v>
      </c>
    </row>
    <row r="1084" spans="1:45" x14ac:dyDescent="0.25">
      <c r="A1084" s="16" t="s">
        <v>408</v>
      </c>
      <c r="B1084" s="16" t="s">
        <v>46</v>
      </c>
      <c r="C1084" s="16" t="s">
        <v>259</v>
      </c>
      <c r="D1084" s="16">
        <v>1985</v>
      </c>
      <c r="E1084" s="16" t="s">
        <v>1740</v>
      </c>
      <c r="F1084" s="16" t="s">
        <v>590</v>
      </c>
      <c r="G1084" s="10"/>
      <c r="H1084" s="73"/>
      <c r="I1084" s="16" t="s">
        <v>6700</v>
      </c>
      <c r="J1084" s="71">
        <v>0</v>
      </c>
      <c r="K1084" s="71">
        <v>1</v>
      </c>
      <c r="L1084" s="16">
        <v>-1.942572</v>
      </c>
      <c r="M1084" s="16">
        <v>-0.52451950000000003</v>
      </c>
      <c r="N1084" s="16">
        <v>-1.31088</v>
      </c>
      <c r="O1084" s="16">
        <v>-1.2541960000000001</v>
      </c>
      <c r="P1084" s="16">
        <v>-1.38714</v>
      </c>
      <c r="Q1084" s="16">
        <v>0.219664</v>
      </c>
      <c r="R1084" s="16">
        <v>0.29899999999999999</v>
      </c>
      <c r="S1084" s="16">
        <v>2.5000000000000001E-4</v>
      </c>
      <c r="T1084" s="16">
        <v>0</v>
      </c>
      <c r="U1084" s="16">
        <v>1.88215</v>
      </c>
      <c r="V1084" s="16">
        <v>2.2050000000000001</v>
      </c>
      <c r="W1084" s="16">
        <v>0.435</v>
      </c>
      <c r="X1084" s="16">
        <v>376.55399999999997</v>
      </c>
      <c r="Y1084" s="16">
        <v>9.8119999999999994</v>
      </c>
      <c r="Z1084" s="16">
        <v>0</v>
      </c>
      <c r="AA1084" s="16">
        <v>-8.3102899999999993E-2</v>
      </c>
      <c r="AB1084" s="16">
        <v>0</v>
      </c>
      <c r="AC1084" s="16">
        <v>12.33</v>
      </c>
      <c r="AD1084" s="16">
        <v>24.05</v>
      </c>
      <c r="AE1084" s="16">
        <v>0.29959999999999998</v>
      </c>
      <c r="AF1084" s="16">
        <v>0</v>
      </c>
      <c r="AG1084" s="16">
        <v>4627.8500000000004</v>
      </c>
      <c r="AH1084" s="16">
        <v>2.1499999999999998E-2</v>
      </c>
      <c r="AI1084" s="16">
        <v>7.1879</v>
      </c>
      <c r="AJ1084" s="16">
        <v>43.852499999999999</v>
      </c>
      <c r="AK1084" s="16">
        <v>-0.63539999999999996</v>
      </c>
      <c r="AL1084" s="16">
        <v>1.8425</v>
      </c>
      <c r="AM1084" s="16">
        <v>-0.46279999999999999</v>
      </c>
      <c r="AN1084" s="16">
        <v>-1.0934999999999999</v>
      </c>
      <c r="AO1084" s="16">
        <v>0.2039</v>
      </c>
      <c r="AP1084" s="16">
        <v>0.62329999999999997</v>
      </c>
      <c r="AR1084" s="16">
        <f t="shared" si="63"/>
        <v>1</v>
      </c>
      <c r="AS1084" s="5">
        <f t="shared" si="62"/>
        <v>0</v>
      </c>
    </row>
    <row r="1085" spans="1:45" x14ac:dyDescent="0.25">
      <c r="A1085" s="16" t="s">
        <v>408</v>
      </c>
      <c r="B1085" s="16" t="s">
        <v>46</v>
      </c>
      <c r="C1085" s="16" t="s">
        <v>259</v>
      </c>
      <c r="D1085" s="16">
        <v>1986</v>
      </c>
      <c r="E1085" s="16" t="s">
        <v>1753</v>
      </c>
      <c r="F1085" s="16" t="s">
        <v>590</v>
      </c>
      <c r="G1085" s="10"/>
      <c r="H1085" s="73"/>
      <c r="I1085" s="16" t="s">
        <v>6700</v>
      </c>
      <c r="J1085" s="71">
        <v>0</v>
      </c>
      <c r="K1085" s="71">
        <v>1</v>
      </c>
      <c r="L1085" s="16">
        <v>-1.970173</v>
      </c>
      <c r="M1085" s="16">
        <v>-0.52451950000000003</v>
      </c>
      <c r="N1085" s="16">
        <v>-1.346786</v>
      </c>
      <c r="O1085" s="16">
        <v>-1.2305330000000001</v>
      </c>
      <c r="P1085" s="16">
        <v>-1.379383</v>
      </c>
      <c r="Q1085" s="16">
        <v>0.1585211</v>
      </c>
      <c r="R1085" s="16">
        <v>0.29899999999999999</v>
      </c>
      <c r="S1085" s="16">
        <v>2.5000000000000001E-4</v>
      </c>
      <c r="T1085" s="16">
        <v>0</v>
      </c>
      <c r="U1085" s="16">
        <v>1.74115</v>
      </c>
      <c r="V1085" s="16">
        <v>2.407</v>
      </c>
      <c r="W1085" s="16">
        <v>0.46200000000000002</v>
      </c>
      <c r="X1085" s="16">
        <v>372.31299999999999</v>
      </c>
      <c r="Y1085" s="16">
        <v>10.5366</v>
      </c>
      <c r="Z1085" s="16">
        <v>0</v>
      </c>
      <c r="AA1085" s="16">
        <v>-0.1067939</v>
      </c>
      <c r="AB1085" s="16">
        <v>0</v>
      </c>
      <c r="AC1085" s="16">
        <v>12.33</v>
      </c>
      <c r="AD1085" s="16">
        <v>24.66</v>
      </c>
      <c r="AE1085" s="16">
        <v>0.3241</v>
      </c>
      <c r="AF1085" s="16">
        <v>0</v>
      </c>
      <c r="AG1085" s="16">
        <v>4722.8999999999996</v>
      </c>
      <c r="AH1085" s="16">
        <v>2.1899999999999999E-2</v>
      </c>
      <c r="AI1085" s="16">
        <v>7.4786999999999999</v>
      </c>
      <c r="AJ1085" s="16">
        <v>44.341099999999997</v>
      </c>
      <c r="AK1085" s="16">
        <v>-0.69320000000000004</v>
      </c>
      <c r="AL1085" s="16">
        <v>1.7454000000000001</v>
      </c>
      <c r="AM1085" s="16">
        <v>-0.49909999999999999</v>
      </c>
      <c r="AN1085" s="16">
        <v>-1.081</v>
      </c>
      <c r="AO1085" s="16">
        <v>0.11260000000000001</v>
      </c>
      <c r="AP1085" s="16">
        <v>0.55030000000000001</v>
      </c>
      <c r="AR1085" s="16">
        <f t="shared" si="63"/>
        <v>1</v>
      </c>
      <c r="AS1085" s="5">
        <f t="shared" si="62"/>
        <v>-2.7600999999999987E-2</v>
      </c>
    </row>
    <row r="1086" spans="1:45" x14ac:dyDescent="0.25">
      <c r="A1086" s="16" t="s">
        <v>408</v>
      </c>
      <c r="B1086" s="16" t="s">
        <v>46</v>
      </c>
      <c r="C1086" s="16" t="s">
        <v>259</v>
      </c>
      <c r="D1086" s="16">
        <v>1987</v>
      </c>
      <c r="E1086" s="16" t="s">
        <v>1756</v>
      </c>
      <c r="F1086" s="16" t="s">
        <v>590</v>
      </c>
      <c r="G1086" s="10"/>
      <c r="H1086" s="73"/>
      <c r="I1086" s="16" t="s">
        <v>6700</v>
      </c>
      <c r="J1086" s="71">
        <v>0</v>
      </c>
      <c r="K1086" s="71">
        <v>1</v>
      </c>
      <c r="L1086" s="16">
        <v>-1.984558</v>
      </c>
      <c r="M1086" s="16">
        <v>-0.52451950000000003</v>
      </c>
      <c r="N1086" s="16">
        <v>-1.352954</v>
      </c>
      <c r="O1086" s="16">
        <v>-1.2068700000000001</v>
      </c>
      <c r="P1086" s="16">
        <v>-1.371669</v>
      </c>
      <c r="Q1086" s="16">
        <v>9.7411800000000007E-2</v>
      </c>
      <c r="R1086" s="16">
        <v>0.29899999999999999</v>
      </c>
      <c r="S1086" s="16">
        <v>2.5000000000000001E-4</v>
      </c>
      <c r="T1086" s="16">
        <v>0</v>
      </c>
      <c r="U1086" s="16">
        <v>1.6958500000000001</v>
      </c>
      <c r="V1086" s="16">
        <v>2.6960000000000002</v>
      </c>
      <c r="W1086" s="16">
        <v>0.46400000000000002</v>
      </c>
      <c r="X1086" s="16">
        <v>371.1</v>
      </c>
      <c r="Y1086" s="16">
        <v>11.261200000000001</v>
      </c>
      <c r="Z1086" s="16">
        <v>0</v>
      </c>
      <c r="AA1086" s="16">
        <v>-0.13048499999999999</v>
      </c>
      <c r="AB1086" s="16">
        <v>0</v>
      </c>
      <c r="AC1086" s="16">
        <v>12.33</v>
      </c>
      <c r="AD1086" s="16">
        <v>25.27</v>
      </c>
      <c r="AE1086" s="16">
        <v>0.34860000000000002</v>
      </c>
      <c r="AF1086" s="16">
        <v>0</v>
      </c>
      <c r="AG1086" s="16">
        <v>4817.95</v>
      </c>
      <c r="AH1086" s="16">
        <v>2.2200000000000001E-2</v>
      </c>
      <c r="AI1086" s="16">
        <v>7.7694999999999999</v>
      </c>
      <c r="AJ1086" s="16">
        <v>44.829799999999999</v>
      </c>
      <c r="AK1086" s="16">
        <v>-0.751</v>
      </c>
      <c r="AL1086" s="16">
        <v>1.6483000000000001</v>
      </c>
      <c r="AM1086" s="16">
        <v>-0.53539999999999999</v>
      </c>
      <c r="AN1086" s="16">
        <v>-1.0684</v>
      </c>
      <c r="AO1086" s="16">
        <v>2.1299999999999999E-2</v>
      </c>
      <c r="AP1086" s="16">
        <v>0.47739999999999999</v>
      </c>
      <c r="AR1086" s="16">
        <f t="shared" si="63"/>
        <v>1</v>
      </c>
      <c r="AS1086" s="5">
        <f t="shared" si="62"/>
        <v>-1.4385000000000092E-2</v>
      </c>
    </row>
    <row r="1087" spans="1:45" x14ac:dyDescent="0.25">
      <c r="A1087" s="16" t="s">
        <v>408</v>
      </c>
      <c r="B1087" s="16" t="s">
        <v>46</v>
      </c>
      <c r="C1087" s="16" t="s">
        <v>259</v>
      </c>
      <c r="D1087" s="16">
        <v>1988</v>
      </c>
      <c r="E1087" s="16" t="s">
        <v>1767</v>
      </c>
      <c r="F1087" s="16" t="s">
        <v>590</v>
      </c>
      <c r="G1087" s="10"/>
      <c r="H1087" s="73"/>
      <c r="I1087" s="16" t="s">
        <v>6700</v>
      </c>
      <c r="J1087" s="71">
        <v>0</v>
      </c>
      <c r="K1087" s="71">
        <v>1</v>
      </c>
      <c r="L1087" s="16">
        <v>-1.993689</v>
      </c>
      <c r="M1087" s="16">
        <v>-0.52451950000000003</v>
      </c>
      <c r="N1087" s="16">
        <v>-1.347332</v>
      </c>
      <c r="O1087" s="16">
        <v>-1.1832069999999999</v>
      </c>
      <c r="P1087" s="16">
        <v>-1.3639110000000001</v>
      </c>
      <c r="Q1087" s="16">
        <v>3.6284499999999997E-2</v>
      </c>
      <c r="R1087" s="16">
        <v>0.29899999999999999</v>
      </c>
      <c r="S1087" s="16">
        <v>2.5000000000000001E-4</v>
      </c>
      <c r="T1087" s="16">
        <v>0</v>
      </c>
      <c r="U1087" s="16">
        <v>1.8125500000000001</v>
      </c>
      <c r="V1087" s="16">
        <v>2.9390000000000001</v>
      </c>
      <c r="W1087" s="16">
        <v>0.46899999999999997</v>
      </c>
      <c r="X1087" s="16">
        <v>369.19099999999997</v>
      </c>
      <c r="Y1087" s="16">
        <v>11.985799999999999</v>
      </c>
      <c r="Z1087" s="16">
        <v>0</v>
      </c>
      <c r="AA1087" s="16">
        <v>-0.1541759</v>
      </c>
      <c r="AB1087" s="16">
        <v>0</v>
      </c>
      <c r="AC1087" s="16">
        <v>12.33</v>
      </c>
      <c r="AD1087" s="16">
        <v>25.88</v>
      </c>
      <c r="AE1087" s="16">
        <v>0.37319999999999998</v>
      </c>
      <c r="AF1087" s="16">
        <v>0</v>
      </c>
      <c r="AG1087" s="16">
        <v>4913</v>
      </c>
      <c r="AH1087" s="16">
        <v>2.2599999999999999E-2</v>
      </c>
      <c r="AI1087" s="16">
        <v>8.0602999999999998</v>
      </c>
      <c r="AJ1087" s="16">
        <v>45.318399999999997</v>
      </c>
      <c r="AK1087" s="16">
        <v>-0.80879999999999996</v>
      </c>
      <c r="AL1087" s="16">
        <v>1.5511999999999999</v>
      </c>
      <c r="AM1087" s="16">
        <v>-0.57169999999999999</v>
      </c>
      <c r="AN1087" s="16">
        <v>-1.0558000000000001</v>
      </c>
      <c r="AO1087" s="16">
        <v>-7.0099999999999996E-2</v>
      </c>
      <c r="AP1087" s="16">
        <v>0.40450000000000003</v>
      </c>
      <c r="AR1087" s="16">
        <f t="shared" si="63"/>
        <v>1</v>
      </c>
      <c r="AS1087" s="5">
        <f t="shared" si="62"/>
        <v>-9.1310000000000002E-3</v>
      </c>
    </row>
    <row r="1088" spans="1:45" x14ac:dyDescent="0.25">
      <c r="A1088" s="16" t="s">
        <v>408</v>
      </c>
      <c r="B1088" s="16" t="s">
        <v>46</v>
      </c>
      <c r="C1088" s="16" t="s">
        <v>259</v>
      </c>
      <c r="D1088" s="16">
        <v>1989</v>
      </c>
      <c r="E1088" s="16" t="s">
        <v>1748</v>
      </c>
      <c r="F1088" s="16" t="s">
        <v>590</v>
      </c>
      <c r="G1088" s="10"/>
      <c r="H1088" s="73"/>
      <c r="I1088" s="16" t="s">
        <v>6700</v>
      </c>
      <c r="J1088" s="71">
        <v>0</v>
      </c>
      <c r="K1088" s="71">
        <v>1</v>
      </c>
      <c r="L1088" s="16">
        <v>-2.0043869999999999</v>
      </c>
      <c r="M1088" s="16">
        <v>-0.52451950000000003</v>
      </c>
      <c r="N1088" s="16">
        <v>-1.3452949999999999</v>
      </c>
      <c r="O1088" s="16">
        <v>-1.1594120000000001</v>
      </c>
      <c r="P1088" s="16">
        <v>-1.356196</v>
      </c>
      <c r="Q1088" s="16">
        <v>-2.4875499999999998E-2</v>
      </c>
      <c r="R1088" s="16">
        <v>0.29899999999999999</v>
      </c>
      <c r="S1088" s="16">
        <v>2.5000000000000001E-4</v>
      </c>
      <c r="T1088" s="16">
        <v>0</v>
      </c>
      <c r="U1088" s="16">
        <v>1.7278500000000001</v>
      </c>
      <c r="V1088" s="16">
        <v>3.1059999999999999</v>
      </c>
      <c r="W1088" s="16">
        <v>0.47699999999999998</v>
      </c>
      <c r="X1088" s="16">
        <v>370.26900000000001</v>
      </c>
      <c r="Y1088" s="16">
        <v>12.7104</v>
      </c>
      <c r="Z1088" s="16">
        <v>0</v>
      </c>
      <c r="AA1088" s="16">
        <v>-0.17825530000000001</v>
      </c>
      <c r="AB1088" s="16">
        <v>0</v>
      </c>
      <c r="AC1088" s="16">
        <v>12.33</v>
      </c>
      <c r="AD1088" s="16">
        <v>26.5</v>
      </c>
      <c r="AE1088" s="16">
        <v>0.3977</v>
      </c>
      <c r="AF1088" s="16">
        <v>0</v>
      </c>
      <c r="AG1088" s="16">
        <v>5008.04</v>
      </c>
      <c r="AH1088" s="16">
        <v>2.29E-2</v>
      </c>
      <c r="AI1088" s="16">
        <v>8.3511000000000006</v>
      </c>
      <c r="AJ1088" s="16">
        <v>45.807099999999998</v>
      </c>
      <c r="AK1088" s="16">
        <v>-0.86660000000000004</v>
      </c>
      <c r="AL1088" s="16">
        <v>1.454</v>
      </c>
      <c r="AM1088" s="16">
        <v>-0.60799999999999998</v>
      </c>
      <c r="AN1088" s="16">
        <v>-1.0432999999999999</v>
      </c>
      <c r="AO1088" s="16">
        <v>-0.16139999999999999</v>
      </c>
      <c r="AP1088" s="16">
        <v>0.33150000000000002</v>
      </c>
      <c r="AR1088" s="16">
        <f t="shared" si="63"/>
        <v>1</v>
      </c>
      <c r="AS1088" s="5">
        <f t="shared" si="62"/>
        <v>-1.0697999999999874E-2</v>
      </c>
    </row>
    <row r="1089" spans="1:45" x14ac:dyDescent="0.25">
      <c r="A1089" s="16" t="s">
        <v>408</v>
      </c>
      <c r="B1089" s="16" t="s">
        <v>46</v>
      </c>
      <c r="C1089" s="16" t="s">
        <v>259</v>
      </c>
      <c r="D1089" s="16">
        <v>1990</v>
      </c>
      <c r="E1089" s="16" t="s">
        <v>1766</v>
      </c>
      <c r="F1089" s="16" t="s">
        <v>590</v>
      </c>
      <c r="G1089" s="10"/>
      <c r="H1089" s="73"/>
      <c r="I1089" s="16" t="s">
        <v>6700</v>
      </c>
      <c r="J1089" s="71">
        <v>0</v>
      </c>
      <c r="K1089" s="71">
        <v>1</v>
      </c>
      <c r="L1089" s="16">
        <v>-2.0098660000000002</v>
      </c>
      <c r="M1089" s="16">
        <v>-0.52357410000000004</v>
      </c>
      <c r="N1089" s="16">
        <v>-1.323037</v>
      </c>
      <c r="O1089" s="16">
        <v>-1.1595249999999999</v>
      </c>
      <c r="P1089" s="16">
        <v>-1.333739</v>
      </c>
      <c r="Q1089" s="16">
        <v>-8.5984699999999997E-2</v>
      </c>
      <c r="R1089" s="16">
        <v>0.29899999999999999</v>
      </c>
      <c r="S1089" s="16">
        <v>5.0000000000000001E-4</v>
      </c>
      <c r="T1089" s="16">
        <v>0</v>
      </c>
      <c r="U1089" s="16">
        <v>1.8631500000000001</v>
      </c>
      <c r="V1089" s="16">
        <v>3.2349999999999999</v>
      </c>
      <c r="W1089" s="16">
        <v>0.49</v>
      </c>
      <c r="X1089" s="16">
        <v>370.97</v>
      </c>
      <c r="Y1089" s="16">
        <v>13.435</v>
      </c>
      <c r="Z1089" s="16">
        <v>0</v>
      </c>
      <c r="AA1089" s="16">
        <v>-0.1320384</v>
      </c>
      <c r="AB1089" s="16">
        <v>0</v>
      </c>
      <c r="AC1089" s="16">
        <v>12.33</v>
      </c>
      <c r="AD1089" s="16">
        <v>25.31</v>
      </c>
      <c r="AE1089" s="16">
        <v>0.42220000000000002</v>
      </c>
      <c r="AF1089" s="16">
        <v>0</v>
      </c>
      <c r="AG1089" s="16">
        <v>5103.09</v>
      </c>
      <c r="AH1089" s="16">
        <v>2.1999999999999999E-2</v>
      </c>
      <c r="AI1089" s="16">
        <v>9.3000000000000007</v>
      </c>
      <c r="AJ1089" s="16">
        <v>47.3</v>
      </c>
      <c r="AK1089" s="16">
        <v>-0.9244</v>
      </c>
      <c r="AL1089" s="16">
        <v>1.3569</v>
      </c>
      <c r="AM1089" s="16">
        <v>-0.64429999999999998</v>
      </c>
      <c r="AN1089" s="16">
        <v>-1.0306999999999999</v>
      </c>
      <c r="AO1089" s="16">
        <v>-0.25269999999999998</v>
      </c>
      <c r="AP1089" s="16">
        <v>0.2586</v>
      </c>
      <c r="AR1089" s="16">
        <f t="shared" si="63"/>
        <v>1</v>
      </c>
      <c r="AS1089" s="5">
        <f t="shared" si="62"/>
        <v>-5.4790000000002337E-3</v>
      </c>
    </row>
    <row r="1090" spans="1:45" x14ac:dyDescent="0.25">
      <c r="A1090" s="16" t="s">
        <v>408</v>
      </c>
      <c r="B1090" s="16" t="s">
        <v>46</v>
      </c>
      <c r="C1090" s="16" t="s">
        <v>259</v>
      </c>
      <c r="D1090" s="16">
        <v>1991</v>
      </c>
      <c r="E1090" s="16" t="s">
        <v>1760</v>
      </c>
      <c r="F1090" s="16" t="s">
        <v>590</v>
      </c>
      <c r="G1090" s="10"/>
      <c r="H1090" s="73"/>
      <c r="I1090" s="16" t="s">
        <v>6700</v>
      </c>
      <c r="J1090" s="71">
        <v>0</v>
      </c>
      <c r="K1090" s="71">
        <v>1</v>
      </c>
      <c r="L1090" s="16">
        <v>-2.0236930000000002</v>
      </c>
      <c r="M1090" s="16">
        <v>-0.52357410000000004</v>
      </c>
      <c r="N1090" s="16">
        <v>-1.3184180000000001</v>
      </c>
      <c r="O1090" s="16">
        <v>-1.138636</v>
      </c>
      <c r="P1090" s="16">
        <v>-1.332379</v>
      </c>
      <c r="Q1090" s="16">
        <v>-0.14707600000000001</v>
      </c>
      <c r="R1090" s="16">
        <v>0.29899999999999999</v>
      </c>
      <c r="S1090" s="16">
        <v>5.0000000000000001E-4</v>
      </c>
      <c r="T1090" s="16">
        <v>0</v>
      </c>
      <c r="U1090" s="16">
        <v>1.8992500000000001</v>
      </c>
      <c r="V1090" s="16">
        <v>3.3130000000000002</v>
      </c>
      <c r="W1090" s="16">
        <v>0.55600000000000005</v>
      </c>
      <c r="X1090" s="16">
        <v>370.21199999999999</v>
      </c>
      <c r="Y1090" s="16">
        <v>14.159599999999999</v>
      </c>
      <c r="Z1090" s="16">
        <v>0</v>
      </c>
      <c r="AA1090" s="16">
        <v>-0.1475735</v>
      </c>
      <c r="AB1090" s="16">
        <v>0</v>
      </c>
      <c r="AC1090" s="16">
        <v>12.33</v>
      </c>
      <c r="AD1090" s="16">
        <v>25.71</v>
      </c>
      <c r="AE1090" s="16">
        <v>0.44679999999999997</v>
      </c>
      <c r="AF1090" s="16">
        <v>0</v>
      </c>
      <c r="AG1090" s="16">
        <v>5198.1400000000003</v>
      </c>
      <c r="AH1090" s="16">
        <v>2.2700000000000001E-2</v>
      </c>
      <c r="AI1090" s="16">
        <v>9.4</v>
      </c>
      <c r="AJ1090" s="16">
        <v>47.3</v>
      </c>
      <c r="AK1090" s="16">
        <v>-0.98219999999999996</v>
      </c>
      <c r="AL1090" s="16">
        <v>1.2598</v>
      </c>
      <c r="AM1090" s="16">
        <v>-0.68049999999999999</v>
      </c>
      <c r="AN1090" s="16">
        <v>-1.0181</v>
      </c>
      <c r="AO1090" s="16">
        <v>-0.34399999999999997</v>
      </c>
      <c r="AP1090" s="16">
        <v>0.1857</v>
      </c>
      <c r="AR1090" s="16">
        <f t="shared" si="63"/>
        <v>1</v>
      </c>
      <c r="AS1090" s="5">
        <f t="shared" si="62"/>
        <v>-1.3827000000000034E-2</v>
      </c>
    </row>
    <row r="1091" spans="1:45" x14ac:dyDescent="0.25">
      <c r="A1091" s="16" t="s">
        <v>408</v>
      </c>
      <c r="B1091" s="16" t="s">
        <v>46</v>
      </c>
      <c r="C1091" s="16" t="s">
        <v>259</v>
      </c>
      <c r="D1091" s="16">
        <v>1992</v>
      </c>
      <c r="E1091" s="16" t="s">
        <v>1741</v>
      </c>
      <c r="F1091" s="16" t="s">
        <v>590</v>
      </c>
      <c r="G1091" s="10">
        <v>378.19499999999999</v>
      </c>
      <c r="H1091" s="73">
        <v>5.9354110000000002</v>
      </c>
      <c r="I1091" s="16" t="s">
        <v>6700</v>
      </c>
      <c r="J1091" s="71">
        <v>0</v>
      </c>
      <c r="K1091" s="71">
        <v>1</v>
      </c>
      <c r="L1091" s="16">
        <v>-2.0492490000000001</v>
      </c>
      <c r="M1091" s="16">
        <v>-0.52451950000000003</v>
      </c>
      <c r="N1091" s="16">
        <v>-1.3296950000000001</v>
      </c>
      <c r="O1091" s="16">
        <v>-1.1248800000000001</v>
      </c>
      <c r="P1091" s="16">
        <v>-1.3330090000000001</v>
      </c>
      <c r="Q1091" s="16">
        <v>-0.20821909999999999</v>
      </c>
      <c r="R1091" s="16">
        <v>0.29899999999999999</v>
      </c>
      <c r="S1091" s="16">
        <v>2.5000000000000001E-4</v>
      </c>
      <c r="T1091" s="16">
        <v>0</v>
      </c>
      <c r="U1091" s="16">
        <v>1.6878500000000001</v>
      </c>
      <c r="V1091" s="16">
        <v>3.4279999999999999</v>
      </c>
      <c r="W1091" s="16">
        <v>0.72599999999999998</v>
      </c>
      <c r="X1091" s="16">
        <v>369.93599999999998</v>
      </c>
      <c r="Y1091" s="16">
        <v>14.8842</v>
      </c>
      <c r="Z1091" s="16">
        <v>0</v>
      </c>
      <c r="AA1091" s="16">
        <v>-0.14213619999999999</v>
      </c>
      <c r="AB1091" s="16">
        <v>0</v>
      </c>
      <c r="AC1091" s="16">
        <v>12.33</v>
      </c>
      <c r="AD1091" s="16">
        <v>25.57</v>
      </c>
      <c r="AE1091" s="16">
        <v>0.39050000000000001</v>
      </c>
      <c r="AF1091" s="16">
        <v>0</v>
      </c>
      <c r="AG1091" s="16">
        <v>4619.3500000000004</v>
      </c>
      <c r="AH1091" s="16">
        <v>2.3599999999999999E-2</v>
      </c>
      <c r="AI1091" s="16">
        <v>9.4</v>
      </c>
      <c r="AJ1091" s="16">
        <v>47.3</v>
      </c>
      <c r="AK1091" s="16">
        <v>-1.0399</v>
      </c>
      <c r="AL1091" s="16">
        <v>1.1627000000000001</v>
      </c>
      <c r="AM1091" s="16">
        <v>-0.71679999999999999</v>
      </c>
      <c r="AN1091" s="16">
        <v>-1.0056</v>
      </c>
      <c r="AO1091" s="16">
        <v>-0.43540000000000001</v>
      </c>
      <c r="AP1091" s="16">
        <v>0.11269999999999999</v>
      </c>
      <c r="AR1091" s="16">
        <f t="shared" si="63"/>
        <v>1</v>
      </c>
      <c r="AS1091" s="5">
        <f t="shared" si="62"/>
        <v>-2.5555999999999912E-2</v>
      </c>
    </row>
    <row r="1092" spans="1:45" x14ac:dyDescent="0.25">
      <c r="A1092" s="16" t="s">
        <v>408</v>
      </c>
      <c r="B1092" s="16" t="s">
        <v>46</v>
      </c>
      <c r="C1092" s="16" t="s">
        <v>259</v>
      </c>
      <c r="D1092" s="16">
        <v>1993</v>
      </c>
      <c r="E1092" s="16" t="s">
        <v>1751</v>
      </c>
      <c r="F1092" s="16" t="s">
        <v>590</v>
      </c>
      <c r="G1092" s="10">
        <v>431.78500000000003</v>
      </c>
      <c r="H1092" s="73">
        <v>6.0679290000000004</v>
      </c>
      <c r="I1092" s="16" t="s">
        <v>6700</v>
      </c>
      <c r="J1092" s="71">
        <v>0</v>
      </c>
      <c r="K1092" s="71">
        <v>1</v>
      </c>
      <c r="L1092" s="16">
        <v>-2.04881</v>
      </c>
      <c r="M1092" s="16">
        <v>-0.52338499999999999</v>
      </c>
      <c r="N1092" s="16">
        <v>-1.320721</v>
      </c>
      <c r="O1092" s="16">
        <v>-1.07942</v>
      </c>
      <c r="P1092" s="16">
        <v>-1.3306249999999999</v>
      </c>
      <c r="Q1092" s="16">
        <v>-0.26934550000000002</v>
      </c>
      <c r="R1092" s="16">
        <v>0.29899999999999999</v>
      </c>
      <c r="S1092" s="16">
        <v>5.5000000000000003E-4</v>
      </c>
      <c r="T1092" s="16">
        <v>0</v>
      </c>
      <c r="U1092" s="16">
        <v>1.66045</v>
      </c>
      <c r="V1092" s="16">
        <v>3.5619999999999998</v>
      </c>
      <c r="W1092" s="16">
        <v>0.9</v>
      </c>
      <c r="X1092" s="16">
        <v>369.69900000000001</v>
      </c>
      <c r="Y1092" s="16">
        <v>15.6089</v>
      </c>
      <c r="Z1092" s="16">
        <v>0</v>
      </c>
      <c r="AA1092" s="16">
        <v>-0.22990940000000001</v>
      </c>
      <c r="AB1092" s="16">
        <v>0</v>
      </c>
      <c r="AC1092" s="16">
        <v>12.33</v>
      </c>
      <c r="AD1092" s="16">
        <v>27.83</v>
      </c>
      <c r="AE1092" s="16">
        <v>0.3987</v>
      </c>
      <c r="AF1092" s="16">
        <v>0</v>
      </c>
      <c r="AG1092" s="16">
        <v>4792.42</v>
      </c>
      <c r="AH1092" s="16">
        <v>2.46E-2</v>
      </c>
      <c r="AI1092" s="16">
        <v>9.5</v>
      </c>
      <c r="AJ1092" s="16">
        <v>47.4</v>
      </c>
      <c r="AK1092" s="16">
        <v>-1.0976999999999999</v>
      </c>
      <c r="AL1092" s="16">
        <v>1.0654999999999999</v>
      </c>
      <c r="AM1092" s="16">
        <v>-0.75309999999999999</v>
      </c>
      <c r="AN1092" s="16">
        <v>-0.99299999999999999</v>
      </c>
      <c r="AO1092" s="16">
        <v>-0.52669999999999995</v>
      </c>
      <c r="AP1092" s="16">
        <v>3.9800000000000002E-2</v>
      </c>
      <c r="AR1092" s="16">
        <f t="shared" si="63"/>
        <v>1</v>
      </c>
      <c r="AS1092" s="5">
        <f t="shared" ref="AS1092:AS1155" si="64">IF(D1092=1985, 0, L1092-L1091)</f>
        <v>4.3900000000007822E-4</v>
      </c>
    </row>
    <row r="1093" spans="1:45" x14ac:dyDescent="0.25">
      <c r="A1093" s="16" t="s">
        <v>408</v>
      </c>
      <c r="B1093" s="16" t="s">
        <v>46</v>
      </c>
      <c r="C1093" s="16" t="s">
        <v>259</v>
      </c>
      <c r="D1093" s="16">
        <v>1994</v>
      </c>
      <c r="E1093" s="16" t="s">
        <v>1769</v>
      </c>
      <c r="F1093" s="16" t="s">
        <v>590</v>
      </c>
      <c r="G1093" s="10">
        <v>525.72400000000005</v>
      </c>
      <c r="H1093" s="73">
        <v>6.2647769999999996</v>
      </c>
      <c r="I1093" s="16" t="s">
        <v>6700</v>
      </c>
      <c r="J1093" s="71">
        <v>0</v>
      </c>
      <c r="K1093" s="71">
        <v>1</v>
      </c>
      <c r="L1093" s="16">
        <v>-2.0522149999999999</v>
      </c>
      <c r="M1093" s="16">
        <v>-0.52433039999999997</v>
      </c>
      <c r="N1093" s="16">
        <v>-1.305097</v>
      </c>
      <c r="O1093" s="16">
        <v>-1.0510010000000001</v>
      </c>
      <c r="P1093" s="16">
        <v>-1.3239860000000001</v>
      </c>
      <c r="Q1093" s="16">
        <v>-0.33045469999999999</v>
      </c>
      <c r="R1093" s="16">
        <v>0.29899999999999999</v>
      </c>
      <c r="S1093" s="16">
        <v>2.9999999999999997E-4</v>
      </c>
      <c r="T1093" s="16">
        <v>0</v>
      </c>
      <c r="U1093" s="16">
        <v>1.78975</v>
      </c>
      <c r="V1093" s="16">
        <v>3.6960000000000002</v>
      </c>
      <c r="W1093" s="16">
        <v>0.96</v>
      </c>
      <c r="X1093" s="16">
        <v>368.99799999999999</v>
      </c>
      <c r="Y1093" s="16">
        <v>16.333500000000001</v>
      </c>
      <c r="Z1093" s="16">
        <v>0</v>
      </c>
      <c r="AA1093" s="16">
        <v>-0.26758189999999998</v>
      </c>
      <c r="AB1093" s="16">
        <v>0</v>
      </c>
      <c r="AC1093" s="16">
        <v>12.33</v>
      </c>
      <c r="AD1093" s="16">
        <v>28.8</v>
      </c>
      <c r="AE1093" s="16">
        <v>0.45129999999999998</v>
      </c>
      <c r="AF1093" s="16">
        <v>0</v>
      </c>
      <c r="AG1093" s="16">
        <v>5114.57</v>
      </c>
      <c r="AH1093" s="16">
        <v>2.5700000000000001E-2</v>
      </c>
      <c r="AI1093" s="16">
        <v>9.5</v>
      </c>
      <c r="AJ1093" s="16">
        <v>47.9</v>
      </c>
      <c r="AK1093" s="16">
        <v>-1.1555</v>
      </c>
      <c r="AL1093" s="16">
        <v>0.96840000000000004</v>
      </c>
      <c r="AM1093" s="16">
        <v>-0.78939999999999999</v>
      </c>
      <c r="AN1093" s="16">
        <v>-0.98040000000000005</v>
      </c>
      <c r="AO1093" s="16">
        <v>-0.61799999999999999</v>
      </c>
      <c r="AP1093" s="16">
        <v>-3.3099999999999997E-2</v>
      </c>
      <c r="AR1093" s="16">
        <f t="shared" ref="AR1093:AR1156" si="65">IF(OR(AND(I1093&lt;&gt;"", I1093&gt;=10000000, AQ1093&lt;=32.5), AND(A1093="Middle East &amp; North Africa", I1093&lt;&gt;"", I1093&gt;=9000000, AQ1093&lt;&gt;"", AQ1093&lt;=32.5)), 0, 1)</f>
        <v>1</v>
      </c>
      <c r="AS1093" s="5">
        <f t="shared" si="64"/>
        <v>-3.4049999999998803E-3</v>
      </c>
    </row>
    <row r="1094" spans="1:45" x14ac:dyDescent="0.25">
      <c r="A1094" s="16" t="s">
        <v>408</v>
      </c>
      <c r="B1094" s="16" t="s">
        <v>46</v>
      </c>
      <c r="C1094" s="16" t="s">
        <v>259</v>
      </c>
      <c r="D1094" s="16">
        <v>1995</v>
      </c>
      <c r="E1094" s="16" t="s">
        <v>1750</v>
      </c>
      <c r="F1094" s="16" t="s">
        <v>590</v>
      </c>
      <c r="G1094" s="10">
        <v>539.92600000000004</v>
      </c>
      <c r="H1094" s="73">
        <v>6.2914320000000004</v>
      </c>
      <c r="I1094" s="16" t="s">
        <v>6700</v>
      </c>
      <c r="J1094" s="71">
        <v>0</v>
      </c>
      <c r="K1094" s="71">
        <v>1</v>
      </c>
      <c r="L1094" s="16">
        <v>-1.994216</v>
      </c>
      <c r="M1094" s="16">
        <v>-0.52357410000000004</v>
      </c>
      <c r="N1094" s="16">
        <v>-1.325599</v>
      </c>
      <c r="O1094" s="16">
        <v>-0.85898819999999998</v>
      </c>
      <c r="P1094" s="16">
        <v>-1.315213</v>
      </c>
      <c r="Q1094" s="16">
        <v>-0.39159759999999999</v>
      </c>
      <c r="R1094" s="16">
        <v>0.29899999999999999</v>
      </c>
      <c r="S1094" s="16">
        <v>5.0000000000000001E-4</v>
      </c>
      <c r="T1094" s="16">
        <v>0</v>
      </c>
      <c r="U1094" s="16">
        <v>1.68035</v>
      </c>
      <c r="V1094" s="16">
        <v>3.83</v>
      </c>
      <c r="W1094" s="16">
        <v>0.97499999999999998</v>
      </c>
      <c r="X1094" s="16">
        <v>366.99400000000003</v>
      </c>
      <c r="Y1094" s="16">
        <v>17.0581</v>
      </c>
      <c r="Z1094" s="16">
        <v>8.8200000000000001E-2</v>
      </c>
      <c r="AA1094" s="16">
        <v>-0.30156490000000002</v>
      </c>
      <c r="AB1094" s="16">
        <v>0</v>
      </c>
      <c r="AC1094" s="16">
        <v>12.33</v>
      </c>
      <c r="AD1094" s="16">
        <v>29.675000000000001</v>
      </c>
      <c r="AE1094" s="16">
        <v>0.51470000000000005</v>
      </c>
      <c r="AF1094" s="16">
        <v>0</v>
      </c>
      <c r="AG1094" s="16">
        <v>5435.99</v>
      </c>
      <c r="AH1094" s="16">
        <v>2.6599999999999999E-2</v>
      </c>
      <c r="AI1094" s="16">
        <v>9.8000000000000007</v>
      </c>
      <c r="AJ1094" s="16">
        <v>48.4</v>
      </c>
      <c r="AK1094" s="16">
        <v>-1.2133</v>
      </c>
      <c r="AL1094" s="16">
        <v>0.87129999999999996</v>
      </c>
      <c r="AM1094" s="16">
        <v>-0.82569999999999999</v>
      </c>
      <c r="AN1094" s="16">
        <v>-0.96789999999999998</v>
      </c>
      <c r="AO1094" s="16">
        <v>-0.70940000000000003</v>
      </c>
      <c r="AP1094" s="16">
        <v>-0.106</v>
      </c>
      <c r="AR1094" s="16">
        <f t="shared" si="65"/>
        <v>1</v>
      </c>
      <c r="AS1094" s="5">
        <f t="shared" si="64"/>
        <v>5.7998999999999912E-2</v>
      </c>
    </row>
    <row r="1095" spans="1:45" x14ac:dyDescent="0.25">
      <c r="A1095" s="16" t="s">
        <v>408</v>
      </c>
      <c r="B1095" s="16" t="s">
        <v>46</v>
      </c>
      <c r="C1095" s="16" t="s">
        <v>259</v>
      </c>
      <c r="D1095" s="16">
        <v>1996</v>
      </c>
      <c r="E1095" s="16" t="s">
        <v>1763</v>
      </c>
      <c r="F1095" s="16" t="s">
        <v>590</v>
      </c>
      <c r="G1095" s="10">
        <v>584.95399999999995</v>
      </c>
      <c r="H1095" s="73">
        <v>6.3715320000000002</v>
      </c>
      <c r="I1095" s="16" t="s">
        <v>6700</v>
      </c>
      <c r="J1095" s="71">
        <v>0</v>
      </c>
      <c r="K1095" s="71">
        <v>1</v>
      </c>
      <c r="L1095" s="16">
        <v>-2.096393</v>
      </c>
      <c r="M1095" s="16">
        <v>-0.52264200000000005</v>
      </c>
      <c r="N1095" s="16">
        <v>-1.325901</v>
      </c>
      <c r="O1095" s="16">
        <v>-0.80960739999999998</v>
      </c>
      <c r="P1095" s="16">
        <v>-1.306818</v>
      </c>
      <c r="Q1095" s="16">
        <v>-0.69306210000000001</v>
      </c>
      <c r="R1095" s="16">
        <v>0.29899999999999999</v>
      </c>
      <c r="S1095" s="16">
        <v>5.0000000000000001E-4</v>
      </c>
      <c r="T1095" s="16">
        <v>1E-4</v>
      </c>
      <c r="U1095" s="16">
        <v>1.6386000000000001</v>
      </c>
      <c r="V1095" s="16">
        <v>3.9180000000000001</v>
      </c>
      <c r="W1095" s="16">
        <v>0.98399999999999999</v>
      </c>
      <c r="X1095" s="16">
        <v>367.25299999999999</v>
      </c>
      <c r="Y1095" s="16">
        <v>17.782699999999998</v>
      </c>
      <c r="Z1095" s="16">
        <v>9.6199999999999994E-2</v>
      </c>
      <c r="AA1095" s="16">
        <v>-0.35690850000000002</v>
      </c>
      <c r="AB1095" s="16">
        <v>0</v>
      </c>
      <c r="AC1095" s="16">
        <v>12.33</v>
      </c>
      <c r="AD1095" s="16">
        <v>31.1</v>
      </c>
      <c r="AE1095" s="16">
        <v>0.54469999999999996</v>
      </c>
      <c r="AF1095" s="16">
        <v>0</v>
      </c>
      <c r="AG1095" s="16">
        <v>6026.36</v>
      </c>
      <c r="AH1095" s="16">
        <v>2.7300000000000001E-2</v>
      </c>
      <c r="AI1095" s="16">
        <v>10.1</v>
      </c>
      <c r="AJ1095" s="16">
        <v>48.9</v>
      </c>
      <c r="AK1095" s="16">
        <v>-1.2581</v>
      </c>
      <c r="AL1095" s="16">
        <v>0.44340000000000002</v>
      </c>
      <c r="AM1095" s="16">
        <v>-1.1995</v>
      </c>
      <c r="AN1095" s="16">
        <v>-1.1122000000000001</v>
      </c>
      <c r="AO1095" s="16">
        <v>-1.1633</v>
      </c>
      <c r="AP1095" s="16">
        <v>-0.37519999999999998</v>
      </c>
      <c r="AR1095" s="16">
        <f t="shared" si="65"/>
        <v>1</v>
      </c>
      <c r="AS1095" s="5">
        <f t="shared" si="64"/>
        <v>-0.10217699999999996</v>
      </c>
    </row>
    <row r="1096" spans="1:45" x14ac:dyDescent="0.25">
      <c r="A1096" s="16" t="s">
        <v>408</v>
      </c>
      <c r="B1096" s="16" t="s">
        <v>46</v>
      </c>
      <c r="C1096" s="16" t="s">
        <v>259</v>
      </c>
      <c r="D1096" s="16">
        <v>1997</v>
      </c>
      <c r="E1096" s="16" t="s">
        <v>1758</v>
      </c>
      <c r="F1096" s="16" t="s">
        <v>590</v>
      </c>
      <c r="G1096" s="10">
        <v>622.23699999999997</v>
      </c>
      <c r="H1096" s="73">
        <v>6.4333210000000003</v>
      </c>
      <c r="I1096" s="16" t="s">
        <v>6700</v>
      </c>
      <c r="J1096" s="71">
        <v>0</v>
      </c>
      <c r="K1096" s="71">
        <v>1</v>
      </c>
      <c r="L1096" s="16">
        <v>-2.007393</v>
      </c>
      <c r="M1096" s="16">
        <v>-0.52300679999999999</v>
      </c>
      <c r="N1096" s="16">
        <v>-1.3249310000000001</v>
      </c>
      <c r="O1096" s="16">
        <v>-0.76037339999999998</v>
      </c>
      <c r="P1096" s="16">
        <v>-1.298421</v>
      </c>
      <c r="Q1096" s="16">
        <v>-0.5483806</v>
      </c>
      <c r="R1096" s="16">
        <v>0.29899999999999999</v>
      </c>
      <c r="S1096" s="16">
        <v>6.4999999999999997E-4</v>
      </c>
      <c r="T1096" s="16">
        <v>0</v>
      </c>
      <c r="U1096" s="16">
        <v>1.7060500000000001</v>
      </c>
      <c r="V1096" s="16">
        <v>4.0659999999999998</v>
      </c>
      <c r="W1096" s="16">
        <v>0.99299999999999999</v>
      </c>
      <c r="X1096" s="16">
        <v>365.709</v>
      </c>
      <c r="Y1096" s="16">
        <v>18.507300000000001</v>
      </c>
      <c r="Z1096" s="16">
        <v>9.6100000000000005E-2</v>
      </c>
      <c r="AA1096" s="16">
        <v>-0.45633309999999999</v>
      </c>
      <c r="AB1096" s="16">
        <v>0</v>
      </c>
      <c r="AC1096" s="16">
        <v>12.33</v>
      </c>
      <c r="AD1096" s="16">
        <v>33.659999999999997</v>
      </c>
      <c r="AE1096" s="16">
        <v>0.61729999999999996</v>
      </c>
      <c r="AF1096" s="16">
        <v>0</v>
      </c>
      <c r="AG1096" s="16">
        <v>6563.19</v>
      </c>
      <c r="AH1096" s="16">
        <v>2.6800000000000001E-2</v>
      </c>
      <c r="AI1096" s="16">
        <v>10.4</v>
      </c>
      <c r="AJ1096" s="16">
        <v>49.4</v>
      </c>
      <c r="AK1096" s="16">
        <v>-1.1619999999999999</v>
      </c>
      <c r="AL1096" s="16">
        <v>0.64749999999999996</v>
      </c>
      <c r="AM1096" s="16">
        <v>-1.0535000000000001</v>
      </c>
      <c r="AN1096" s="16">
        <v>-1.1172</v>
      </c>
      <c r="AO1096" s="16">
        <v>-0.86570000000000003</v>
      </c>
      <c r="AP1096" s="16">
        <v>-0.30049999999999999</v>
      </c>
      <c r="AR1096" s="16">
        <f t="shared" si="65"/>
        <v>1</v>
      </c>
      <c r="AS1096" s="5">
        <f t="shared" si="64"/>
        <v>8.8999999999999968E-2</v>
      </c>
    </row>
    <row r="1097" spans="1:45" x14ac:dyDescent="0.25">
      <c r="A1097" s="16" t="s">
        <v>408</v>
      </c>
      <c r="B1097" s="16" t="s">
        <v>46</v>
      </c>
      <c r="C1097" s="16" t="s">
        <v>259</v>
      </c>
      <c r="D1097" s="16">
        <v>1998</v>
      </c>
      <c r="E1097" s="16" t="s">
        <v>1759</v>
      </c>
      <c r="F1097" s="16" t="s">
        <v>590</v>
      </c>
      <c r="G1097" s="10">
        <v>620.91700000000003</v>
      </c>
      <c r="H1097" s="73">
        <v>6.4311980000000002</v>
      </c>
      <c r="I1097" s="16" t="s">
        <v>6700</v>
      </c>
      <c r="J1097" s="71">
        <v>0</v>
      </c>
      <c r="K1097" s="71">
        <v>1</v>
      </c>
      <c r="L1097" s="16">
        <v>-1.8126519999999999</v>
      </c>
      <c r="M1097" s="16">
        <v>-0.52171000000000001</v>
      </c>
      <c r="N1097" s="16">
        <v>-1.028062</v>
      </c>
      <c r="O1097" s="16">
        <v>-0.76738969999999995</v>
      </c>
      <c r="P1097" s="16">
        <v>-1.291059</v>
      </c>
      <c r="Q1097" s="16">
        <v>-0.40369749999999999</v>
      </c>
      <c r="R1097" s="16">
        <v>0.29899999999999999</v>
      </c>
      <c r="S1097" s="16">
        <v>5.0000000000000001E-4</v>
      </c>
      <c r="T1097" s="16">
        <v>2.0000000000000001E-4</v>
      </c>
      <c r="U1097" s="16">
        <v>4.6205999999999996</v>
      </c>
      <c r="V1097" s="16">
        <v>4.3490000000000002</v>
      </c>
      <c r="W1097" s="16">
        <v>1.002</v>
      </c>
      <c r="X1097" s="16">
        <v>363.16199999999998</v>
      </c>
      <c r="Y1097" s="16">
        <v>19.2319</v>
      </c>
      <c r="Z1097" s="16">
        <v>0.10639999999999999</v>
      </c>
      <c r="AA1097" s="16">
        <v>-0.33321770000000001</v>
      </c>
      <c r="AB1097" s="16">
        <v>0</v>
      </c>
      <c r="AC1097" s="16">
        <v>12.33</v>
      </c>
      <c r="AD1097" s="16">
        <v>30.49</v>
      </c>
      <c r="AE1097" s="16">
        <v>0.66259999999999997</v>
      </c>
      <c r="AF1097" s="16">
        <v>0</v>
      </c>
      <c r="AG1097" s="16">
        <v>5843.17</v>
      </c>
      <c r="AH1097" s="16">
        <v>2.6200000000000001E-2</v>
      </c>
      <c r="AI1097" s="16">
        <v>10.7</v>
      </c>
      <c r="AJ1097" s="16">
        <v>49.9</v>
      </c>
      <c r="AK1097" s="16">
        <v>-1.0659000000000001</v>
      </c>
      <c r="AL1097" s="16">
        <v>0.85170000000000001</v>
      </c>
      <c r="AM1097" s="16">
        <v>-0.90759999999999996</v>
      </c>
      <c r="AN1097" s="16">
        <v>-1.1223000000000001</v>
      </c>
      <c r="AO1097" s="16">
        <v>-0.56799999999999995</v>
      </c>
      <c r="AP1097" s="16">
        <v>-0.2258</v>
      </c>
      <c r="AR1097" s="16">
        <f t="shared" si="65"/>
        <v>1</v>
      </c>
      <c r="AS1097" s="5">
        <f t="shared" si="64"/>
        <v>0.19474100000000005</v>
      </c>
    </row>
    <row r="1098" spans="1:45" x14ac:dyDescent="0.25">
      <c r="A1098" s="16" t="s">
        <v>408</v>
      </c>
      <c r="B1098" s="16" t="s">
        <v>46</v>
      </c>
      <c r="C1098" s="16" t="s">
        <v>259</v>
      </c>
      <c r="D1098" s="16">
        <v>1999</v>
      </c>
      <c r="E1098" s="16" t="s">
        <v>1742</v>
      </c>
      <c r="F1098" s="16" t="s">
        <v>590</v>
      </c>
      <c r="G1098" s="10">
        <v>606.32600000000002</v>
      </c>
      <c r="H1098" s="73">
        <v>6.4074169999999997</v>
      </c>
      <c r="I1098" s="16" t="s">
        <v>6700</v>
      </c>
      <c r="J1098" s="71">
        <v>0</v>
      </c>
      <c r="K1098" s="71">
        <v>1</v>
      </c>
      <c r="L1098" s="16">
        <v>-1.7935760000000001</v>
      </c>
      <c r="M1098" s="16">
        <v>-0.52415480000000003</v>
      </c>
      <c r="N1098" s="16">
        <v>-0.93992310000000001</v>
      </c>
      <c r="O1098" s="16">
        <v>-0.72508729999999999</v>
      </c>
      <c r="P1098" s="16">
        <v>-1.281239</v>
      </c>
      <c r="Q1098" s="16">
        <v>-0.50451299999999999</v>
      </c>
      <c r="R1098" s="16">
        <v>0.29899999999999999</v>
      </c>
      <c r="S1098" s="16">
        <v>1E-4</v>
      </c>
      <c r="T1098" s="16">
        <v>1E-4</v>
      </c>
      <c r="U1098" s="16">
        <v>5.2628000000000004</v>
      </c>
      <c r="V1098" s="16">
        <v>4.6319999999999997</v>
      </c>
      <c r="W1098" s="16">
        <v>1.0109999999999999</v>
      </c>
      <c r="X1098" s="16">
        <v>365.35300000000001</v>
      </c>
      <c r="Y1098" s="16">
        <v>19.956499999999998</v>
      </c>
      <c r="Z1098" s="16">
        <v>9.5100000000000004E-2</v>
      </c>
      <c r="AA1098" s="16">
        <v>-0.47381010000000001</v>
      </c>
      <c r="AB1098" s="16">
        <v>0</v>
      </c>
      <c r="AC1098" s="16">
        <v>12.33</v>
      </c>
      <c r="AD1098" s="16">
        <v>34.11</v>
      </c>
      <c r="AE1098" s="16">
        <v>0.72130000000000005</v>
      </c>
      <c r="AF1098" s="16">
        <v>0</v>
      </c>
      <c r="AG1098" s="16">
        <v>6239.69</v>
      </c>
      <c r="AH1098" s="16">
        <v>2.5499999999999998E-2</v>
      </c>
      <c r="AI1098" s="16">
        <v>11.1</v>
      </c>
      <c r="AJ1098" s="16">
        <v>50.5</v>
      </c>
      <c r="AK1098" s="16">
        <v>-1.2188000000000001</v>
      </c>
      <c r="AL1098" s="16">
        <v>0.73319999999999996</v>
      </c>
      <c r="AM1098" s="16">
        <v>-0.96179999999999999</v>
      </c>
      <c r="AN1098" s="16">
        <v>-1.0448999999999999</v>
      </c>
      <c r="AO1098" s="16">
        <v>-0.75570000000000004</v>
      </c>
      <c r="AP1098" s="16">
        <v>-0.34620000000000001</v>
      </c>
      <c r="AR1098" s="16">
        <f t="shared" si="65"/>
        <v>1</v>
      </c>
      <c r="AS1098" s="5">
        <f t="shared" si="64"/>
        <v>1.9075999999999871E-2</v>
      </c>
    </row>
    <row r="1099" spans="1:45" x14ac:dyDescent="0.25">
      <c r="A1099" s="16" t="s">
        <v>408</v>
      </c>
      <c r="B1099" s="16" t="s">
        <v>46</v>
      </c>
      <c r="C1099" s="16" t="s">
        <v>259</v>
      </c>
      <c r="D1099" s="16">
        <v>2000</v>
      </c>
      <c r="E1099" s="16" t="s">
        <v>1762</v>
      </c>
      <c r="F1099" s="16" t="s">
        <v>590</v>
      </c>
      <c r="G1099" s="10">
        <v>571.60299999999995</v>
      </c>
      <c r="H1099" s="73">
        <v>6.3484449999999999</v>
      </c>
      <c r="I1099" s="16">
        <v>3392801</v>
      </c>
      <c r="J1099" s="71">
        <v>0</v>
      </c>
      <c r="K1099" s="71">
        <v>1</v>
      </c>
      <c r="L1099" s="16">
        <v>-1.828748</v>
      </c>
      <c r="M1099" s="16">
        <v>-0.52320929999999999</v>
      </c>
      <c r="N1099" s="16">
        <v>-0.9437006</v>
      </c>
      <c r="O1099" s="16">
        <v>-0.71274230000000005</v>
      </c>
      <c r="P1099" s="16">
        <v>-1.273504</v>
      </c>
      <c r="Q1099" s="16">
        <v>-0.60534659999999996</v>
      </c>
      <c r="R1099" s="16">
        <v>0.29899999999999999</v>
      </c>
      <c r="S1099" s="16">
        <v>3.5E-4</v>
      </c>
      <c r="T1099" s="16">
        <v>1E-4</v>
      </c>
      <c r="U1099" s="16">
        <v>5.2134</v>
      </c>
      <c r="V1099" s="16">
        <v>4.99</v>
      </c>
      <c r="W1099" s="16">
        <v>0.96499999999999997</v>
      </c>
      <c r="X1099" s="16">
        <v>364.80399999999997</v>
      </c>
      <c r="Y1099" s="16">
        <v>20.681100000000001</v>
      </c>
      <c r="Z1099" s="16">
        <v>9.1200000000000003E-2</v>
      </c>
      <c r="AA1099" s="16">
        <v>-0.48565560000000002</v>
      </c>
      <c r="AB1099" s="16">
        <v>0</v>
      </c>
      <c r="AC1099" s="16">
        <v>12.33</v>
      </c>
      <c r="AD1099" s="16">
        <v>34.414999999999999</v>
      </c>
      <c r="AE1099" s="16">
        <v>0.77559999999999996</v>
      </c>
      <c r="AF1099" s="16">
        <v>0</v>
      </c>
      <c r="AG1099" s="16">
        <v>5940.33</v>
      </c>
      <c r="AH1099" s="16">
        <v>2.5000000000000001E-2</v>
      </c>
      <c r="AI1099" s="16">
        <v>11.4</v>
      </c>
      <c r="AJ1099" s="16">
        <v>51</v>
      </c>
      <c r="AK1099" s="16">
        <v>-1.3716999999999999</v>
      </c>
      <c r="AL1099" s="16">
        <v>0.61470000000000002</v>
      </c>
      <c r="AM1099" s="16">
        <v>-1.0161</v>
      </c>
      <c r="AN1099" s="16">
        <v>-0.96750000000000003</v>
      </c>
      <c r="AO1099" s="16">
        <v>-0.94340000000000002</v>
      </c>
      <c r="AP1099" s="16">
        <v>-0.46660000000000001</v>
      </c>
      <c r="AR1099" s="16">
        <f t="shared" si="65"/>
        <v>1</v>
      </c>
      <c r="AS1099" s="5">
        <f t="shared" si="64"/>
        <v>-3.5171999999999981E-2</v>
      </c>
    </row>
    <row r="1100" spans="1:45" x14ac:dyDescent="0.25">
      <c r="A1100" s="16" t="s">
        <v>408</v>
      </c>
      <c r="B1100" s="16" t="s">
        <v>46</v>
      </c>
      <c r="C1100" s="16" t="s">
        <v>259</v>
      </c>
      <c r="D1100" s="16">
        <v>2001</v>
      </c>
      <c r="E1100" s="16" t="s">
        <v>1747</v>
      </c>
      <c r="F1100" s="16" t="s">
        <v>590</v>
      </c>
      <c r="G1100" s="10">
        <v>603.10500000000002</v>
      </c>
      <c r="H1100" s="73">
        <v>6.4020919999999997</v>
      </c>
      <c r="I1100" s="16">
        <v>3497124</v>
      </c>
      <c r="J1100" s="71">
        <v>0</v>
      </c>
      <c r="K1100" s="71">
        <v>1</v>
      </c>
      <c r="L1100" s="16">
        <v>-1.9082790000000001</v>
      </c>
      <c r="M1100" s="16">
        <v>-0.52171000000000001</v>
      </c>
      <c r="N1100" s="16">
        <v>-1.049677</v>
      </c>
      <c r="O1100" s="16">
        <v>-0.76577099999999998</v>
      </c>
      <c r="P1100" s="16">
        <v>-1.2651030000000001</v>
      </c>
      <c r="Q1100" s="16">
        <v>-0.63433240000000002</v>
      </c>
      <c r="R1100" s="16">
        <v>0.29899999999999999</v>
      </c>
      <c r="S1100" s="16">
        <v>5.0000000000000001E-4</v>
      </c>
      <c r="T1100" s="16">
        <v>2.0000000000000001E-4</v>
      </c>
      <c r="U1100" s="16">
        <v>4.0472000000000001</v>
      </c>
      <c r="V1100" s="16">
        <v>5.399</v>
      </c>
      <c r="W1100" s="16">
        <v>0.96899999999999997</v>
      </c>
      <c r="X1100" s="16">
        <v>365.99900000000002</v>
      </c>
      <c r="Y1100" s="16">
        <v>21.4057</v>
      </c>
      <c r="Z1100" s="16">
        <v>9.1899999999999996E-2</v>
      </c>
      <c r="AA1100" s="16">
        <v>-0.28000999999999998</v>
      </c>
      <c r="AB1100" s="16">
        <v>0</v>
      </c>
      <c r="AC1100" s="16">
        <v>12.33</v>
      </c>
      <c r="AD1100" s="16">
        <v>29.12</v>
      </c>
      <c r="AE1100" s="16">
        <v>0.76190000000000002</v>
      </c>
      <c r="AF1100" s="16">
        <v>0</v>
      </c>
      <c r="AG1100" s="16">
        <v>6374.82</v>
      </c>
      <c r="AH1100" s="16">
        <v>2.7199999999999998E-2</v>
      </c>
      <c r="AI1100" s="16">
        <v>11.7</v>
      </c>
      <c r="AJ1100" s="16">
        <v>51.5</v>
      </c>
      <c r="AK1100" s="16">
        <v>-1.5673999999999999</v>
      </c>
      <c r="AL1100" s="16">
        <v>0.33510000000000001</v>
      </c>
      <c r="AM1100" s="16">
        <v>-0.91349999999999998</v>
      </c>
      <c r="AN1100" s="16">
        <v>-0.68910000000000005</v>
      </c>
      <c r="AO1100" s="16">
        <v>-1.0266999999999999</v>
      </c>
      <c r="AP1100" s="16">
        <v>-0.42930000000000001</v>
      </c>
      <c r="AR1100" s="16">
        <f t="shared" si="65"/>
        <v>1</v>
      </c>
      <c r="AS1100" s="5">
        <f t="shared" si="64"/>
        <v>-7.9531000000000018E-2</v>
      </c>
    </row>
    <row r="1101" spans="1:45" x14ac:dyDescent="0.25">
      <c r="A1101" s="16" t="s">
        <v>408</v>
      </c>
      <c r="B1101" s="16" t="s">
        <v>46</v>
      </c>
      <c r="C1101" s="16" t="s">
        <v>259</v>
      </c>
      <c r="D1101" s="16">
        <v>2002</v>
      </c>
      <c r="E1101" s="16" t="s">
        <v>1765</v>
      </c>
      <c r="F1101" s="16" t="s">
        <v>590</v>
      </c>
      <c r="G1101" s="10">
        <v>601.03399999999999</v>
      </c>
      <c r="H1101" s="73">
        <v>6.3986520000000002</v>
      </c>
      <c r="I1101" s="16">
        <v>3614639</v>
      </c>
      <c r="J1101" s="71">
        <v>0</v>
      </c>
      <c r="K1101" s="71">
        <v>1</v>
      </c>
      <c r="L1101" s="16">
        <v>-1.923656</v>
      </c>
      <c r="M1101" s="16">
        <v>-0.51875119999999997</v>
      </c>
      <c r="N1101" s="16">
        <v>-1.0890040000000001</v>
      </c>
      <c r="O1101" s="16">
        <v>-0.7470753</v>
      </c>
      <c r="P1101" s="16">
        <v>-1.2552410000000001</v>
      </c>
      <c r="Q1101" s="16">
        <v>-0.66331799999999996</v>
      </c>
      <c r="R1101" s="16">
        <v>0.30409999999999998</v>
      </c>
      <c r="S1101" s="16">
        <v>2.9999999999999997E-4</v>
      </c>
      <c r="T1101" s="16">
        <v>2.9999999999999997E-4</v>
      </c>
      <c r="U1101" s="16">
        <v>3.5238999999999998</v>
      </c>
      <c r="V1101" s="16">
        <v>5.8079999999999998</v>
      </c>
      <c r="W1101" s="16">
        <v>0.99399999999999999</v>
      </c>
      <c r="X1101" s="16">
        <v>366.84699999999998</v>
      </c>
      <c r="Y1101" s="16">
        <v>22.130299999999998</v>
      </c>
      <c r="Z1101" s="16">
        <v>9.3200000000000005E-2</v>
      </c>
      <c r="AA1101" s="16">
        <v>-0.28195189999999998</v>
      </c>
      <c r="AB1101" s="16">
        <v>0</v>
      </c>
      <c r="AC1101" s="16">
        <v>12.33</v>
      </c>
      <c r="AD1101" s="16">
        <v>29.17</v>
      </c>
      <c r="AE1101" s="16">
        <v>0.83840000000000003</v>
      </c>
      <c r="AF1101" s="16">
        <v>0</v>
      </c>
      <c r="AG1101" s="16">
        <v>6836.42</v>
      </c>
      <c r="AH1101" s="16">
        <v>2.76E-2</v>
      </c>
      <c r="AI1101" s="16">
        <v>12</v>
      </c>
      <c r="AJ1101" s="16">
        <v>52.1</v>
      </c>
      <c r="AK1101" s="16">
        <v>-1.7630999999999999</v>
      </c>
      <c r="AL1101" s="16">
        <v>5.5500000000000001E-2</v>
      </c>
      <c r="AM1101" s="16">
        <v>-0.81100000000000005</v>
      </c>
      <c r="AN1101" s="16">
        <v>-0.41070000000000001</v>
      </c>
      <c r="AO1101" s="16">
        <v>-1.1100000000000001</v>
      </c>
      <c r="AP1101" s="16">
        <v>-0.39190000000000003</v>
      </c>
      <c r="AR1101" s="16">
        <f t="shared" si="65"/>
        <v>1</v>
      </c>
      <c r="AS1101" s="5">
        <f t="shared" si="64"/>
        <v>-1.5376999999999974E-2</v>
      </c>
    </row>
    <row r="1102" spans="1:45" x14ac:dyDescent="0.25">
      <c r="A1102" s="16" t="s">
        <v>408</v>
      </c>
      <c r="B1102" s="16" t="s">
        <v>46</v>
      </c>
      <c r="C1102" s="16" t="s">
        <v>259</v>
      </c>
      <c r="D1102" s="16">
        <v>2003</v>
      </c>
      <c r="E1102" s="16" t="s">
        <v>1761</v>
      </c>
      <c r="F1102" s="16" t="s">
        <v>590</v>
      </c>
      <c r="G1102" s="10">
        <v>565.72500000000002</v>
      </c>
      <c r="H1102" s="73">
        <v>6.3381080000000001</v>
      </c>
      <c r="I1102" s="16">
        <v>3738265</v>
      </c>
      <c r="J1102" s="71">
        <v>0</v>
      </c>
      <c r="K1102" s="71">
        <v>1</v>
      </c>
      <c r="L1102" s="16">
        <v>-1.9638979999999999</v>
      </c>
      <c r="M1102" s="16">
        <v>-0.52079149999999996</v>
      </c>
      <c r="N1102" s="16">
        <v>-1.054745</v>
      </c>
      <c r="O1102" s="16">
        <v>-0.64894059999999998</v>
      </c>
      <c r="P1102" s="16">
        <v>-1.2466919999999999</v>
      </c>
      <c r="Q1102" s="16">
        <v>-0.90597360000000005</v>
      </c>
      <c r="R1102" s="16">
        <v>0.29899999999999999</v>
      </c>
      <c r="S1102" s="16">
        <v>2.5000000000000001E-4</v>
      </c>
      <c r="T1102" s="16">
        <v>4.0000000000000002E-4</v>
      </c>
      <c r="U1102" s="16">
        <v>3.6297000000000001</v>
      </c>
      <c r="V1102" s="16">
        <v>6.2169999999999996</v>
      </c>
      <c r="W1102" s="16">
        <v>1.0509999999999999</v>
      </c>
      <c r="X1102" s="16">
        <v>368.55599999999998</v>
      </c>
      <c r="Y1102" s="16">
        <v>22.854900000000001</v>
      </c>
      <c r="Z1102" s="16">
        <v>9.5799999999999996E-2</v>
      </c>
      <c r="AA1102" s="16">
        <v>-0.51031740000000003</v>
      </c>
      <c r="AB1102" s="16">
        <v>0</v>
      </c>
      <c r="AC1102" s="16">
        <v>12.33</v>
      </c>
      <c r="AD1102" s="16">
        <v>35.049999999999997</v>
      </c>
      <c r="AE1102" s="16">
        <v>0.85140000000000005</v>
      </c>
      <c r="AF1102" s="16">
        <v>0</v>
      </c>
      <c r="AG1102" s="16">
        <v>7051.2</v>
      </c>
      <c r="AH1102" s="16">
        <v>2.8000000000000001E-2</v>
      </c>
      <c r="AI1102" s="16">
        <v>12.4</v>
      </c>
      <c r="AJ1102" s="16">
        <v>52.6</v>
      </c>
      <c r="AK1102" s="16">
        <v>-1.9008</v>
      </c>
      <c r="AL1102" s="16">
        <v>-6.9099999999999995E-2</v>
      </c>
      <c r="AM1102" s="16">
        <v>-0.98250000000000004</v>
      </c>
      <c r="AN1102" s="16">
        <v>-0.75719999999999998</v>
      </c>
      <c r="AO1102" s="16">
        <v>-1.6155999999999999</v>
      </c>
      <c r="AP1102" s="16">
        <v>-0.50719999999999998</v>
      </c>
      <c r="AR1102" s="16">
        <f t="shared" si="65"/>
        <v>1</v>
      </c>
      <c r="AS1102" s="5">
        <f t="shared" si="64"/>
        <v>-4.0241999999999889E-2</v>
      </c>
    </row>
    <row r="1103" spans="1:45" x14ac:dyDescent="0.25">
      <c r="A1103" s="16" t="s">
        <v>408</v>
      </c>
      <c r="B1103" s="16" t="s">
        <v>46</v>
      </c>
      <c r="C1103" s="16" t="s">
        <v>259</v>
      </c>
      <c r="D1103" s="16">
        <v>2004</v>
      </c>
      <c r="E1103" s="16" t="s">
        <v>1764</v>
      </c>
      <c r="F1103" s="16" t="s">
        <v>590</v>
      </c>
      <c r="G1103" s="10">
        <v>556.03599999999994</v>
      </c>
      <c r="H1103" s="73">
        <v>6.3208320000000002</v>
      </c>
      <c r="I1103" s="16">
        <v>3858623</v>
      </c>
      <c r="J1103" s="71">
        <v>0</v>
      </c>
      <c r="K1103" s="71">
        <v>1</v>
      </c>
      <c r="L1103" s="16">
        <v>-1.9914210000000001</v>
      </c>
      <c r="M1103" s="16">
        <v>-0.53856090000000001</v>
      </c>
      <c r="N1103" s="16">
        <v>-1.103362</v>
      </c>
      <c r="O1103" s="16">
        <v>-0.62239659999999997</v>
      </c>
      <c r="P1103" s="16">
        <v>-1.238032</v>
      </c>
      <c r="Q1103" s="16">
        <v>-0.93991270000000005</v>
      </c>
      <c r="R1103" s="16">
        <v>0.26779999999999998</v>
      </c>
      <c r="S1103" s="16">
        <v>2.9999999999999997E-4</v>
      </c>
      <c r="T1103" s="16">
        <v>2.9999999999999997E-4</v>
      </c>
      <c r="U1103" s="16">
        <v>3.149</v>
      </c>
      <c r="V1103" s="16">
        <v>6.5220000000000002</v>
      </c>
      <c r="W1103" s="16">
        <v>1.115</v>
      </c>
      <c r="X1103" s="16">
        <v>367.22699999999998</v>
      </c>
      <c r="Y1103" s="16">
        <v>23.579499999999999</v>
      </c>
      <c r="Z1103" s="16">
        <v>9.7199999999999995E-2</v>
      </c>
      <c r="AA1103" s="16">
        <v>-0.53478519999999996</v>
      </c>
      <c r="AB1103" s="16">
        <v>0</v>
      </c>
      <c r="AC1103" s="16">
        <v>12.33</v>
      </c>
      <c r="AD1103" s="16">
        <v>35.68</v>
      </c>
      <c r="AE1103" s="16">
        <v>0.8417</v>
      </c>
      <c r="AF1103" s="16">
        <v>0.42870000000000003</v>
      </c>
      <c r="AG1103" s="16">
        <v>6961.94</v>
      </c>
      <c r="AH1103" s="16">
        <v>2.8299999999999999E-2</v>
      </c>
      <c r="AI1103" s="16">
        <v>12.7</v>
      </c>
      <c r="AJ1103" s="16">
        <v>53.1</v>
      </c>
      <c r="AK1103" s="16">
        <v>-1.851</v>
      </c>
      <c r="AL1103" s="16">
        <v>-0.154</v>
      </c>
      <c r="AM1103" s="16">
        <v>-1.0244</v>
      </c>
      <c r="AN1103" s="16">
        <v>-0.60460000000000003</v>
      </c>
      <c r="AO1103" s="16">
        <v>-1.6740999999999999</v>
      </c>
      <c r="AP1103" s="16">
        <v>-0.69430000000000003</v>
      </c>
      <c r="AR1103" s="16">
        <f t="shared" si="65"/>
        <v>1</v>
      </c>
      <c r="AS1103" s="5">
        <f t="shared" si="64"/>
        <v>-2.7523000000000186E-2</v>
      </c>
    </row>
    <row r="1104" spans="1:45" x14ac:dyDescent="0.25">
      <c r="A1104" s="16" t="s">
        <v>408</v>
      </c>
      <c r="B1104" s="16" t="s">
        <v>46</v>
      </c>
      <c r="C1104" s="16" t="s">
        <v>259</v>
      </c>
      <c r="D1104" s="16">
        <v>2005</v>
      </c>
      <c r="E1104" s="16" t="s">
        <v>1749</v>
      </c>
      <c r="F1104" s="16" t="s">
        <v>590</v>
      </c>
      <c r="G1104" s="10">
        <v>554.48800000000006</v>
      </c>
      <c r="H1104" s="73">
        <v>6.3180459999999998</v>
      </c>
      <c r="I1104" s="16">
        <v>3969007</v>
      </c>
      <c r="J1104" s="71">
        <v>0</v>
      </c>
      <c r="K1104" s="71">
        <v>1</v>
      </c>
      <c r="L1104" s="16">
        <v>-2.0378609999999999</v>
      </c>
      <c r="M1104" s="16">
        <v>-0.56500300000000003</v>
      </c>
      <c r="N1104" s="16">
        <v>-1.0821700000000001</v>
      </c>
      <c r="O1104" s="16">
        <v>-0.61162190000000005</v>
      </c>
      <c r="P1104" s="16">
        <v>-1.2290460000000001</v>
      </c>
      <c r="Q1104" s="16">
        <v>-1.064954</v>
      </c>
      <c r="R1104" s="16">
        <v>0.219</v>
      </c>
      <c r="S1104" s="16">
        <v>3.5E-4</v>
      </c>
      <c r="T1104" s="16">
        <v>2.9999999999999997E-4</v>
      </c>
      <c r="U1104" s="16">
        <v>3.2745500000000001</v>
      </c>
      <c r="V1104" s="16">
        <v>6.7750000000000004</v>
      </c>
      <c r="W1104" s="16">
        <v>1.1850000000000001</v>
      </c>
      <c r="X1104" s="16">
        <v>366.96499999999997</v>
      </c>
      <c r="Y1104" s="16">
        <v>23.886600000000001</v>
      </c>
      <c r="Z1104" s="16">
        <v>9.7199999999999995E-2</v>
      </c>
      <c r="AA1104" s="16">
        <v>-0.54701909999999998</v>
      </c>
      <c r="AB1104" s="16">
        <v>0</v>
      </c>
      <c r="AC1104" s="16">
        <v>12.33</v>
      </c>
      <c r="AD1104" s="16">
        <v>35.994999999999997</v>
      </c>
      <c r="AE1104" s="16">
        <v>0.77690000000000003</v>
      </c>
      <c r="AF1104" s="16">
        <v>0.83309999999999995</v>
      </c>
      <c r="AG1104" s="16">
        <v>6871.42</v>
      </c>
      <c r="AH1104" s="16">
        <v>2.87E-2</v>
      </c>
      <c r="AI1104" s="16">
        <v>13</v>
      </c>
      <c r="AJ1104" s="16">
        <v>53.7</v>
      </c>
      <c r="AK1104" s="16">
        <v>-2.1421000000000001</v>
      </c>
      <c r="AL1104" s="16">
        <v>-0.20499999999999999</v>
      </c>
      <c r="AM1104" s="16">
        <v>-0.96989999999999998</v>
      </c>
      <c r="AN1104" s="16">
        <v>-0.77929999999999999</v>
      </c>
      <c r="AO1104" s="16">
        <v>-1.7904</v>
      </c>
      <c r="AP1104" s="16">
        <v>-0.83940000000000003</v>
      </c>
      <c r="AR1104" s="16">
        <f t="shared" si="65"/>
        <v>1</v>
      </c>
      <c r="AS1104" s="5">
        <f t="shared" si="64"/>
        <v>-4.6439999999999815E-2</v>
      </c>
    </row>
    <row r="1105" spans="1:45" x14ac:dyDescent="0.25">
      <c r="A1105" s="16" t="s">
        <v>408</v>
      </c>
      <c r="B1105" s="16" t="s">
        <v>46</v>
      </c>
      <c r="C1105" s="16" t="s">
        <v>259</v>
      </c>
      <c r="D1105" s="16">
        <v>2006</v>
      </c>
      <c r="E1105" s="16" t="s">
        <v>1743</v>
      </c>
      <c r="F1105" s="16" t="s">
        <v>590</v>
      </c>
      <c r="G1105" s="10">
        <v>535.92999999999995</v>
      </c>
      <c r="H1105" s="73">
        <v>6.2840030000000002</v>
      </c>
      <c r="I1105" s="16">
        <v>4066648</v>
      </c>
      <c r="J1105" s="71">
        <v>0</v>
      </c>
      <c r="K1105" s="71">
        <v>1</v>
      </c>
      <c r="L1105" s="16">
        <v>-2.1554899999999999</v>
      </c>
      <c r="M1105" s="16">
        <v>-0.52098049999999996</v>
      </c>
      <c r="N1105" s="16">
        <v>-1.218467</v>
      </c>
      <c r="O1105" s="16">
        <v>-0.61409630000000004</v>
      </c>
      <c r="P1105" s="16">
        <v>-1.2210270000000001</v>
      </c>
      <c r="Q1105" s="16">
        <v>-1.248481</v>
      </c>
      <c r="R1105" s="16">
        <v>0.29899999999999999</v>
      </c>
      <c r="S1105" s="16">
        <v>2.0000000000000001E-4</v>
      </c>
      <c r="T1105" s="16">
        <v>4.0000000000000002E-4</v>
      </c>
      <c r="U1105" s="16">
        <v>2.1269999999999998</v>
      </c>
      <c r="V1105" s="16">
        <v>6.9219999999999997</v>
      </c>
      <c r="W1105" s="16">
        <v>1.2170000000000001</v>
      </c>
      <c r="X1105" s="16">
        <v>363.71800000000002</v>
      </c>
      <c r="Y1105" s="16">
        <v>24.556000000000001</v>
      </c>
      <c r="Z1105" s="16">
        <v>9.4700000000000006E-2</v>
      </c>
      <c r="AA1105" s="16">
        <v>-0.51109420000000005</v>
      </c>
      <c r="AB1105" s="16">
        <v>0</v>
      </c>
      <c r="AC1105" s="16">
        <v>12.33</v>
      </c>
      <c r="AD1105" s="16">
        <v>35.07</v>
      </c>
      <c r="AE1105" s="16">
        <v>0.74560000000000004</v>
      </c>
      <c r="AF1105" s="16">
        <v>1.2313000000000001</v>
      </c>
      <c r="AG1105" s="16">
        <v>6249.36</v>
      </c>
      <c r="AH1105" s="16">
        <v>2.9000000000000001E-2</v>
      </c>
      <c r="AI1105" s="16">
        <v>13.3</v>
      </c>
      <c r="AJ1105" s="16">
        <v>54.2</v>
      </c>
      <c r="AK1105" s="16">
        <v>-2.0337000000000001</v>
      </c>
      <c r="AL1105" s="16">
        <v>-0.31230000000000002</v>
      </c>
      <c r="AM1105" s="16">
        <v>-1.3268</v>
      </c>
      <c r="AN1105" s="16">
        <v>-0.8972</v>
      </c>
      <c r="AO1105" s="16">
        <v>-2.0971000000000002</v>
      </c>
      <c r="AP1105" s="16">
        <v>-1.0959000000000001</v>
      </c>
      <c r="AR1105" s="16">
        <f t="shared" si="65"/>
        <v>1</v>
      </c>
      <c r="AS1105" s="5">
        <f t="shared" si="64"/>
        <v>-0.11762899999999998</v>
      </c>
    </row>
    <row r="1106" spans="1:45" x14ac:dyDescent="0.25">
      <c r="A1106" s="16" t="s">
        <v>408</v>
      </c>
      <c r="B1106" s="16" t="s">
        <v>46</v>
      </c>
      <c r="C1106" s="16" t="s">
        <v>259</v>
      </c>
      <c r="D1106" s="16">
        <v>2007</v>
      </c>
      <c r="E1106" s="16" t="s">
        <v>1755</v>
      </c>
      <c r="F1106" s="16" t="s">
        <v>590</v>
      </c>
      <c r="G1106" s="10">
        <v>532.23199999999997</v>
      </c>
      <c r="H1106" s="73">
        <v>6.2770789999999996</v>
      </c>
      <c r="I1106" s="16">
        <v>4153332</v>
      </c>
      <c r="J1106" s="71">
        <v>0</v>
      </c>
      <c r="K1106" s="71">
        <v>1</v>
      </c>
      <c r="L1106" s="16">
        <v>-2.162874</v>
      </c>
      <c r="M1106" s="16">
        <v>-0.55400720000000003</v>
      </c>
      <c r="N1106" s="16">
        <v>-1.1545179999999999</v>
      </c>
      <c r="O1106" s="16">
        <v>-0.62364330000000001</v>
      </c>
      <c r="P1106" s="16">
        <v>-1.210726</v>
      </c>
      <c r="Q1106" s="16">
        <v>-1.299588</v>
      </c>
      <c r="R1106" s="16">
        <v>0.2316</v>
      </c>
      <c r="S1106" s="16">
        <v>6.9999999999999999E-4</v>
      </c>
      <c r="T1106" s="16">
        <v>5.9999999999999995E-4</v>
      </c>
      <c r="U1106" s="16">
        <v>2.4843000000000002</v>
      </c>
      <c r="V1106" s="16">
        <v>7.0590000000000002</v>
      </c>
      <c r="W1106" s="16">
        <v>1.238</v>
      </c>
      <c r="X1106" s="16">
        <v>367.19299999999998</v>
      </c>
      <c r="Y1106" s="16">
        <v>25.040800000000001</v>
      </c>
      <c r="Z1106" s="16">
        <v>7.9200000000000007E-2</v>
      </c>
      <c r="AA1106" s="16">
        <v>-0.53750379999999998</v>
      </c>
      <c r="AB1106" s="16">
        <v>0</v>
      </c>
      <c r="AC1106" s="16">
        <v>12.33</v>
      </c>
      <c r="AD1106" s="16">
        <v>35.75</v>
      </c>
      <c r="AE1106" s="16">
        <v>0.71809999999999996</v>
      </c>
      <c r="AF1106" s="16">
        <v>1.619</v>
      </c>
      <c r="AG1106" s="16">
        <v>6536.1</v>
      </c>
      <c r="AH1106" s="16">
        <v>2.9399999999999999E-2</v>
      </c>
      <c r="AI1106" s="16">
        <v>13.7</v>
      </c>
      <c r="AJ1106" s="16">
        <v>54.8</v>
      </c>
      <c r="AK1106" s="16">
        <v>-2.0672999999999999</v>
      </c>
      <c r="AL1106" s="16">
        <v>-0.38629999999999998</v>
      </c>
      <c r="AM1106" s="16">
        <v>-1.2912999999999999</v>
      </c>
      <c r="AN1106" s="16">
        <v>-1.0219</v>
      </c>
      <c r="AO1106" s="16">
        <v>-2.1223000000000001</v>
      </c>
      <c r="AP1106" s="16">
        <v>-1.1785000000000001</v>
      </c>
      <c r="AR1106" s="16">
        <f t="shared" si="65"/>
        <v>1</v>
      </c>
      <c r="AS1106" s="5">
        <f t="shared" si="64"/>
        <v>-7.3840000000000572E-3</v>
      </c>
    </row>
    <row r="1107" spans="1:45" x14ac:dyDescent="0.25">
      <c r="A1107" s="16" t="s">
        <v>408</v>
      </c>
      <c r="B1107" s="16" t="s">
        <v>46</v>
      </c>
      <c r="C1107" s="16" t="s">
        <v>259</v>
      </c>
      <c r="D1107" s="16">
        <v>2008</v>
      </c>
      <c r="E1107" s="16" t="s">
        <v>1757</v>
      </c>
      <c r="F1107" s="16" t="s">
        <v>590</v>
      </c>
      <c r="G1107" s="10">
        <v>471.16699999999997</v>
      </c>
      <c r="H1107" s="73">
        <v>6.1552119999999997</v>
      </c>
      <c r="I1107" s="16">
        <v>4232636</v>
      </c>
      <c r="J1107" s="71">
        <v>0</v>
      </c>
      <c r="K1107" s="71">
        <v>1</v>
      </c>
      <c r="L1107" s="16">
        <v>-2.119294</v>
      </c>
      <c r="M1107" s="16">
        <v>-0.53192649999999997</v>
      </c>
      <c r="N1107" s="16">
        <v>-1.1616949999999999</v>
      </c>
      <c r="O1107" s="16">
        <v>-0.58272089999999999</v>
      </c>
      <c r="P1107" s="16">
        <v>-1.2016439999999999</v>
      </c>
      <c r="Q1107" s="16">
        <v>-1.2668360000000001</v>
      </c>
      <c r="R1107" s="16">
        <v>0.2782</v>
      </c>
      <c r="S1107" s="16">
        <v>8.0000000000000004E-4</v>
      </c>
      <c r="T1107" s="16">
        <v>2.0000000000000001E-4</v>
      </c>
      <c r="U1107" s="16">
        <v>2.2521499999999999</v>
      </c>
      <c r="V1107" s="16">
        <v>7.1959999999999997</v>
      </c>
      <c r="W1107" s="16">
        <v>1.304</v>
      </c>
      <c r="X1107" s="16">
        <v>368.81</v>
      </c>
      <c r="Y1107" s="16">
        <v>25.155000000000001</v>
      </c>
      <c r="Z1107" s="16">
        <v>8.3099999999999993E-2</v>
      </c>
      <c r="AA1107" s="16">
        <v>-0.62916079999999996</v>
      </c>
      <c r="AB1107" s="16">
        <v>0</v>
      </c>
      <c r="AC1107" s="16">
        <v>12.33</v>
      </c>
      <c r="AD1107" s="16">
        <v>38.11</v>
      </c>
      <c r="AE1107" s="16">
        <v>0.75090000000000001</v>
      </c>
      <c r="AF1107" s="16">
        <v>2.0184000000000002</v>
      </c>
      <c r="AG1107" s="16">
        <v>6376.87</v>
      </c>
      <c r="AH1107" s="16">
        <v>2.9700000000000001E-2</v>
      </c>
      <c r="AI1107" s="16">
        <v>14</v>
      </c>
      <c r="AJ1107" s="16">
        <v>55.3</v>
      </c>
      <c r="AK1107" s="16">
        <v>-2.1133000000000002</v>
      </c>
      <c r="AL1107" s="16">
        <v>-0.31859999999999999</v>
      </c>
      <c r="AM1107" s="16">
        <v>-1.3008</v>
      </c>
      <c r="AN1107" s="16">
        <v>-0.70540000000000003</v>
      </c>
      <c r="AO1107" s="16">
        <v>-2.1812</v>
      </c>
      <c r="AP1107" s="16">
        <v>-1.2198</v>
      </c>
      <c r="AR1107" s="16">
        <f t="shared" si="65"/>
        <v>1</v>
      </c>
      <c r="AS1107" s="5">
        <f t="shared" si="64"/>
        <v>4.3579999999999952E-2</v>
      </c>
    </row>
    <row r="1108" spans="1:45" x14ac:dyDescent="0.25">
      <c r="A1108" s="16" t="s">
        <v>408</v>
      </c>
      <c r="B1108" s="16" t="s">
        <v>46</v>
      </c>
      <c r="C1108" s="16" t="s">
        <v>259</v>
      </c>
      <c r="D1108" s="16">
        <v>2009</v>
      </c>
      <c r="E1108" s="16" t="s">
        <v>1768</v>
      </c>
      <c r="F1108" s="16" t="s">
        <v>590</v>
      </c>
      <c r="G1108" s="10">
        <v>480.60899999999998</v>
      </c>
      <c r="H1108" s="73">
        <v>6.1750540000000003</v>
      </c>
      <c r="I1108" s="16">
        <v>4310334</v>
      </c>
      <c r="J1108" s="71">
        <v>0</v>
      </c>
      <c r="K1108" s="71">
        <v>1</v>
      </c>
      <c r="L1108" s="16">
        <v>-2.119837</v>
      </c>
      <c r="M1108" s="16">
        <v>-0.52227730000000006</v>
      </c>
      <c r="N1108" s="16">
        <v>-1.1318170000000001</v>
      </c>
      <c r="O1108" s="16">
        <v>-0.58288010000000001</v>
      </c>
      <c r="P1108" s="16">
        <v>-1.1898470000000001</v>
      </c>
      <c r="Q1108" s="16">
        <v>-1.3214790000000001</v>
      </c>
      <c r="R1108" s="16">
        <v>0.29899999999999999</v>
      </c>
      <c r="S1108" s="16">
        <v>3.5E-4</v>
      </c>
      <c r="T1108" s="16">
        <v>2.0000000000000001E-4</v>
      </c>
      <c r="U1108" s="16">
        <v>2.6066500000000001</v>
      </c>
      <c r="V1108" s="16">
        <v>7.4550000000000001</v>
      </c>
      <c r="W1108" s="16">
        <v>1.2969999999999999</v>
      </c>
      <c r="X1108" s="16">
        <v>366.84300000000002</v>
      </c>
      <c r="Y1108" s="16">
        <v>26.0365</v>
      </c>
      <c r="Z1108" s="16">
        <v>7.8899999999999998E-2</v>
      </c>
      <c r="AA1108" s="16">
        <v>-0.5959546</v>
      </c>
      <c r="AB1108" s="16">
        <v>0</v>
      </c>
      <c r="AC1108" s="16">
        <v>12.33</v>
      </c>
      <c r="AD1108" s="16">
        <v>37.255000000000003</v>
      </c>
      <c r="AE1108" s="16">
        <v>0.87209999999999999</v>
      </c>
      <c r="AF1108" s="16">
        <v>2.5392999999999999</v>
      </c>
      <c r="AG1108" s="16">
        <v>6422.05</v>
      </c>
      <c r="AH1108" s="16">
        <v>3.0099999999999998E-2</v>
      </c>
      <c r="AI1108" s="16">
        <v>14.3</v>
      </c>
      <c r="AJ1108" s="16">
        <v>55.9</v>
      </c>
      <c r="AK1108" s="16">
        <v>-2.1648000000000001</v>
      </c>
      <c r="AL1108" s="16">
        <v>-0.4279</v>
      </c>
      <c r="AM1108" s="16">
        <v>-1.3827</v>
      </c>
      <c r="AN1108" s="16">
        <v>-0.66500000000000004</v>
      </c>
      <c r="AO1108" s="16">
        <v>-2.2606999999999999</v>
      </c>
      <c r="AP1108" s="16">
        <v>-1.242</v>
      </c>
      <c r="AR1108" s="16">
        <f t="shared" si="65"/>
        <v>1</v>
      </c>
      <c r="AS1108" s="5">
        <f t="shared" si="64"/>
        <v>-5.4299999999996018E-4</v>
      </c>
    </row>
    <row r="1109" spans="1:45" x14ac:dyDescent="0.25">
      <c r="A1109" s="16" t="s">
        <v>408</v>
      </c>
      <c r="B1109" s="16" t="s">
        <v>46</v>
      </c>
      <c r="C1109" s="16" t="s">
        <v>259</v>
      </c>
      <c r="D1109" s="16">
        <v>2010</v>
      </c>
      <c r="E1109" s="16" t="s">
        <v>1754</v>
      </c>
      <c r="F1109" s="16" t="s">
        <v>590</v>
      </c>
      <c r="G1109" s="10">
        <v>482.149</v>
      </c>
      <c r="H1109" s="73">
        <v>6.1782539999999999</v>
      </c>
      <c r="I1109" s="16">
        <v>4390840</v>
      </c>
      <c r="J1109" s="71">
        <v>0</v>
      </c>
      <c r="K1109" s="71">
        <v>1</v>
      </c>
      <c r="L1109" s="16">
        <v>-2.1054089999999999</v>
      </c>
      <c r="M1109" s="16">
        <v>-0.54636470000000004</v>
      </c>
      <c r="N1109" s="16">
        <v>-1.100946</v>
      </c>
      <c r="O1109" s="16">
        <v>-0.52993920000000005</v>
      </c>
      <c r="P1109" s="16">
        <v>-1.179152</v>
      </c>
      <c r="Q1109" s="16">
        <v>-1.364341</v>
      </c>
      <c r="R1109" s="16">
        <v>0.2535</v>
      </c>
      <c r="S1109" s="16">
        <v>2.9999999999999997E-4</v>
      </c>
      <c r="T1109" s="16">
        <v>2.9999999999999997E-4</v>
      </c>
      <c r="U1109" s="16">
        <v>2.5095000000000001</v>
      </c>
      <c r="V1109" s="16">
        <v>8.15</v>
      </c>
      <c r="W1109" s="16">
        <v>1.29</v>
      </c>
      <c r="X1109" s="16">
        <v>371.00900000000001</v>
      </c>
      <c r="Y1109" s="16">
        <v>29.5198</v>
      </c>
      <c r="Z1109" s="16">
        <v>7.7299999999999994E-2</v>
      </c>
      <c r="AA1109" s="16">
        <v>-0.53983409999999998</v>
      </c>
      <c r="AB1109" s="16">
        <v>0</v>
      </c>
      <c r="AC1109" s="16">
        <v>12.33</v>
      </c>
      <c r="AD1109" s="16">
        <v>35.81</v>
      </c>
      <c r="AE1109" s="16">
        <v>0.9446</v>
      </c>
      <c r="AF1109" s="16">
        <v>3.2271000000000001</v>
      </c>
      <c r="AG1109" s="16">
        <v>6631.6</v>
      </c>
      <c r="AH1109" s="16">
        <v>3.0499999999999999E-2</v>
      </c>
      <c r="AI1109" s="16">
        <v>14.6</v>
      </c>
      <c r="AJ1109" s="16">
        <v>56.4</v>
      </c>
      <c r="AK1109" s="16">
        <v>-2.1556999999999999</v>
      </c>
      <c r="AL1109" s="16">
        <v>-0.47489999999999999</v>
      </c>
      <c r="AM1109" s="16">
        <v>-1.3711</v>
      </c>
      <c r="AN1109" s="16">
        <v>-0.87050000000000005</v>
      </c>
      <c r="AO1109" s="16">
        <v>-2.2524999999999999</v>
      </c>
      <c r="AP1109" s="16">
        <v>-1.2866</v>
      </c>
      <c r="AR1109" s="16">
        <f t="shared" si="65"/>
        <v>1</v>
      </c>
      <c r="AS1109" s="5">
        <f t="shared" si="64"/>
        <v>1.4428000000000107E-2</v>
      </c>
    </row>
    <row r="1110" spans="1:45" x14ac:dyDescent="0.25">
      <c r="A1110" s="16" t="s">
        <v>408</v>
      </c>
      <c r="B1110" s="16" t="s">
        <v>46</v>
      </c>
      <c r="C1110" s="16" t="s">
        <v>259</v>
      </c>
      <c r="D1110" s="16">
        <v>2011</v>
      </c>
      <c r="E1110" s="16" t="s">
        <v>1746</v>
      </c>
      <c r="F1110" s="16" t="s">
        <v>590</v>
      </c>
      <c r="G1110" s="10">
        <v>514.17999999999995</v>
      </c>
      <c r="H1110" s="73">
        <v>6.2425730000000001</v>
      </c>
      <c r="I1110" s="16">
        <v>4474690</v>
      </c>
      <c r="J1110" s="71">
        <v>0</v>
      </c>
      <c r="K1110" s="71">
        <v>1</v>
      </c>
      <c r="L1110" s="16">
        <v>-2.0511189999999999</v>
      </c>
      <c r="M1110" s="16">
        <v>-0.52002159999999997</v>
      </c>
      <c r="N1110" s="16">
        <v>-1.0622199999999999</v>
      </c>
      <c r="O1110" s="16">
        <v>-0.47895769999999999</v>
      </c>
      <c r="P1110" s="16">
        <v>-1.167249</v>
      </c>
      <c r="Q1110" s="16">
        <v>-1.3724460000000001</v>
      </c>
      <c r="R1110" s="16">
        <v>0.29899999999999999</v>
      </c>
      <c r="S1110" s="16">
        <v>6.9999999999999999E-4</v>
      </c>
      <c r="T1110" s="16">
        <v>2.9999999999999997E-4</v>
      </c>
      <c r="U1110" s="16">
        <v>2.8403999999999998</v>
      </c>
      <c r="V1110" s="16">
        <v>8.2780000000000005</v>
      </c>
      <c r="W1110" s="16">
        <v>1.264</v>
      </c>
      <c r="X1110" s="16">
        <v>371.43900000000002</v>
      </c>
      <c r="Y1110" s="16">
        <v>30.712399999999999</v>
      </c>
      <c r="Z1110" s="16">
        <v>7.6700000000000004E-2</v>
      </c>
      <c r="AA1110" s="16">
        <v>-0.61750950000000004</v>
      </c>
      <c r="AB1110" s="16">
        <v>0</v>
      </c>
      <c r="AC1110" s="16">
        <v>12.33</v>
      </c>
      <c r="AD1110" s="16">
        <v>37.81</v>
      </c>
      <c r="AE1110" s="16">
        <v>0.98560000000000003</v>
      </c>
      <c r="AF1110" s="16">
        <v>4.0780000000000003</v>
      </c>
      <c r="AG1110" s="16">
        <v>7036.13</v>
      </c>
      <c r="AH1110" s="16">
        <v>3.0800000000000001E-2</v>
      </c>
      <c r="AI1110" s="16">
        <v>14.9</v>
      </c>
      <c r="AJ1110" s="16">
        <v>57</v>
      </c>
      <c r="AK1110" s="16">
        <v>-2.1785999999999999</v>
      </c>
      <c r="AL1110" s="16">
        <v>-0.56869999999999998</v>
      </c>
      <c r="AM1110" s="16">
        <v>-1.4214</v>
      </c>
      <c r="AN1110" s="16">
        <v>-0.76600000000000001</v>
      </c>
      <c r="AO1110" s="16">
        <v>-2.2187999999999999</v>
      </c>
      <c r="AP1110" s="16">
        <v>-1.2938000000000001</v>
      </c>
      <c r="AR1110" s="16">
        <f t="shared" si="65"/>
        <v>1</v>
      </c>
      <c r="AS1110" s="5">
        <f t="shared" si="64"/>
        <v>5.4289999999999949E-2</v>
      </c>
    </row>
    <row r="1111" spans="1:45" x14ac:dyDescent="0.25">
      <c r="A1111" s="16" t="s">
        <v>408</v>
      </c>
      <c r="B1111" s="16" t="s">
        <v>46</v>
      </c>
      <c r="C1111" s="16" t="s">
        <v>259</v>
      </c>
      <c r="D1111" s="16">
        <v>2012</v>
      </c>
      <c r="E1111" s="16" t="s">
        <v>1752</v>
      </c>
      <c r="F1111" s="16" t="s">
        <v>590</v>
      </c>
      <c r="G1111" s="10"/>
      <c r="H1111" s="73"/>
      <c r="J1111" s="71">
        <v>0</v>
      </c>
      <c r="K1111" s="71">
        <v>1</v>
      </c>
      <c r="L1111" s="16">
        <v>-2.0522860000000001</v>
      </c>
      <c r="M1111" s="16">
        <v>-0.54362929999999998</v>
      </c>
      <c r="N1111" s="16">
        <v>-1.0711759999999999</v>
      </c>
      <c r="O1111" s="16">
        <v>-0.43824590000000002</v>
      </c>
      <c r="P1111" s="16">
        <v>-1.156245</v>
      </c>
      <c r="Q1111" s="16">
        <v>-1.3979950000000001</v>
      </c>
      <c r="R1111" s="16">
        <v>0.25230000000000002</v>
      </c>
      <c r="S1111" s="16">
        <v>9.5E-4</v>
      </c>
      <c r="T1111" s="16">
        <v>4.0000000000000002E-4</v>
      </c>
      <c r="U1111" s="16">
        <v>2.7909999999999999</v>
      </c>
      <c r="V1111" s="16">
        <v>8.3960000000000008</v>
      </c>
      <c r="W1111" s="16">
        <v>1.282</v>
      </c>
      <c r="X1111" s="16">
        <v>370.28100000000001</v>
      </c>
      <c r="Y1111" s="16">
        <v>31.034700000000001</v>
      </c>
      <c r="Z1111" s="16">
        <v>7.7100000000000002E-2</v>
      </c>
      <c r="AA1111" s="16">
        <v>-0.71460369999999995</v>
      </c>
      <c r="AB1111" s="16">
        <v>0</v>
      </c>
      <c r="AC1111" s="16">
        <v>12.33</v>
      </c>
      <c r="AD1111" s="16">
        <v>40.31</v>
      </c>
      <c r="AE1111" s="16">
        <v>0.98009999999999997</v>
      </c>
      <c r="AF1111" s="16">
        <v>4.9794</v>
      </c>
      <c r="AG1111" s="16">
        <v>7194.16</v>
      </c>
      <c r="AH1111" s="16">
        <v>3.1199999999999999E-2</v>
      </c>
      <c r="AI1111" s="16">
        <v>15.3</v>
      </c>
      <c r="AJ1111" s="16">
        <v>57.5</v>
      </c>
      <c r="AK1111" s="16">
        <v>-2.1528</v>
      </c>
      <c r="AL1111" s="16">
        <v>-0.69789999999999996</v>
      </c>
      <c r="AM1111" s="16">
        <v>-1.4554</v>
      </c>
      <c r="AN1111" s="16">
        <v>-0.71519999999999995</v>
      </c>
      <c r="AO1111" s="16">
        <v>-2.2446999999999999</v>
      </c>
      <c r="AP1111" s="16">
        <v>-1.3224</v>
      </c>
      <c r="AR1111" s="16">
        <f t="shared" si="65"/>
        <v>1</v>
      </c>
      <c r="AS1111" s="5">
        <f t="shared" si="64"/>
        <v>-1.1670000000001401E-3</v>
      </c>
    </row>
    <row r="1112" spans="1:45" x14ac:dyDescent="0.25">
      <c r="A1112" s="16" t="s">
        <v>408</v>
      </c>
      <c r="B1112" s="16" t="s">
        <v>46</v>
      </c>
      <c r="C1112" s="16" t="s">
        <v>259</v>
      </c>
      <c r="D1112" s="16">
        <v>2013</v>
      </c>
      <c r="E1112" s="16" t="s">
        <v>1744</v>
      </c>
      <c r="F1112" s="16" t="s">
        <v>590</v>
      </c>
      <c r="G1112" s="10"/>
      <c r="H1112" s="73"/>
      <c r="J1112" s="71">
        <v>0</v>
      </c>
      <c r="K1112" s="71">
        <v>1</v>
      </c>
      <c r="L1112" s="16">
        <v>-2.0451929999999998</v>
      </c>
      <c r="M1112" s="16">
        <v>-0.51630640000000005</v>
      </c>
      <c r="N1112" s="16">
        <v>-1.0482849999999999</v>
      </c>
      <c r="O1112" s="16">
        <v>-0.4314287</v>
      </c>
      <c r="P1112" s="16">
        <v>-1.152452</v>
      </c>
      <c r="Q1112" s="16">
        <v>-1.44425</v>
      </c>
      <c r="R1112" s="16">
        <v>0.30409999999999998</v>
      </c>
      <c r="S1112" s="16">
        <v>6.9999999999999999E-4</v>
      </c>
      <c r="T1112" s="16">
        <v>4.0000000000000002E-4</v>
      </c>
      <c r="U1112" s="16">
        <v>2.9526500000000002</v>
      </c>
      <c r="V1112" s="16">
        <v>8.8620000000000001</v>
      </c>
      <c r="W1112" s="16">
        <v>1.238</v>
      </c>
      <c r="X1112" s="16">
        <v>370.05</v>
      </c>
      <c r="Y1112" s="16">
        <v>31.85</v>
      </c>
      <c r="Z1112" s="16">
        <v>7.6300000000000007E-2</v>
      </c>
      <c r="AA1112" s="16">
        <v>-0.68741730000000001</v>
      </c>
      <c r="AB1112" s="16">
        <v>0</v>
      </c>
      <c r="AC1112" s="16">
        <v>12.33</v>
      </c>
      <c r="AD1112" s="16">
        <v>39.61</v>
      </c>
      <c r="AE1112" s="16">
        <v>0.97799999999999998</v>
      </c>
      <c r="AF1112" s="16">
        <v>5.6029999999999998</v>
      </c>
      <c r="AG1112" s="16">
        <v>7289.21</v>
      </c>
      <c r="AH1112" s="16">
        <v>3.15E-2</v>
      </c>
      <c r="AI1112" s="16">
        <v>15.4</v>
      </c>
      <c r="AJ1112" s="16">
        <v>57.6</v>
      </c>
      <c r="AK1112" s="16">
        <v>-2.1467999999999998</v>
      </c>
      <c r="AL1112" s="16">
        <v>-0.83640000000000003</v>
      </c>
      <c r="AM1112" s="16">
        <v>-1.5273000000000001</v>
      </c>
      <c r="AN1112" s="16">
        <v>-0.77559999999999996</v>
      </c>
      <c r="AO1112" s="16">
        <v>-2.2288000000000001</v>
      </c>
      <c r="AP1112" s="16">
        <v>-1.3456999999999999</v>
      </c>
      <c r="AR1112" s="16">
        <f t="shared" si="65"/>
        <v>1</v>
      </c>
      <c r="AS1112" s="5">
        <f t="shared" si="64"/>
        <v>7.093000000000238E-3</v>
      </c>
    </row>
    <row r="1113" spans="1:45" x14ac:dyDescent="0.25">
      <c r="A1113" s="16" t="s">
        <v>408</v>
      </c>
      <c r="B1113" s="16" t="s">
        <v>46</v>
      </c>
      <c r="C1113" s="16" t="s">
        <v>259</v>
      </c>
      <c r="D1113" s="16">
        <v>2014</v>
      </c>
      <c r="E1113" s="16" t="s">
        <v>1745</v>
      </c>
      <c r="F1113" s="16" t="s">
        <v>590</v>
      </c>
      <c r="G1113" s="10"/>
      <c r="H1113" s="73"/>
      <c r="J1113" s="71">
        <v>0</v>
      </c>
      <c r="K1113" s="71">
        <v>1</v>
      </c>
      <c r="L1113" s="16">
        <v>-2.021903</v>
      </c>
      <c r="M1113" s="16">
        <v>-0.52003509999999997</v>
      </c>
      <c r="N1113" s="16">
        <v>-1.0214380000000001</v>
      </c>
      <c r="O1113" s="16">
        <v>-0.39527010000000001</v>
      </c>
      <c r="P1113" s="16">
        <v>-1.1473979999999999</v>
      </c>
      <c r="Q1113" s="16">
        <v>-1.458548</v>
      </c>
      <c r="R1113" s="16">
        <v>0.29899999999999999</v>
      </c>
      <c r="S1113" s="16">
        <v>4.4999999999999999E-4</v>
      </c>
      <c r="T1113" s="16">
        <v>4.0000000000000002E-4</v>
      </c>
      <c r="U1113" s="16">
        <v>2.9634999999999998</v>
      </c>
      <c r="V1113" s="16">
        <v>9.5660000000000007</v>
      </c>
      <c r="W1113" s="16">
        <v>1.216</v>
      </c>
      <c r="X1113" s="16">
        <v>371.916</v>
      </c>
      <c r="Y1113" s="16">
        <v>32.198</v>
      </c>
      <c r="Z1113" s="16">
        <v>7.6300000000000007E-2</v>
      </c>
      <c r="AA1113" s="16">
        <v>-0.77169500000000002</v>
      </c>
      <c r="AB1113" s="16">
        <v>0</v>
      </c>
      <c r="AC1113" s="16">
        <v>12.33</v>
      </c>
      <c r="AD1113" s="16">
        <v>41.78</v>
      </c>
      <c r="AE1113" s="16">
        <v>0.97919999999999996</v>
      </c>
      <c r="AF1113" s="16">
        <v>6.3860000000000001</v>
      </c>
      <c r="AG1113" s="16">
        <v>7384.26</v>
      </c>
      <c r="AH1113" s="16">
        <v>3.1899999999999998E-2</v>
      </c>
      <c r="AI1113" s="16">
        <v>15.6</v>
      </c>
      <c r="AJ1113" s="16">
        <v>57.7</v>
      </c>
      <c r="AK1113" s="16">
        <v>-2.0455000000000001</v>
      </c>
      <c r="AL1113" s="16">
        <v>-0.86129999999999995</v>
      </c>
      <c r="AM1113" s="16">
        <v>-1.6197999999999999</v>
      </c>
      <c r="AN1113" s="16">
        <v>-0.82379999999999998</v>
      </c>
      <c r="AO1113" s="16">
        <v>-2.1347</v>
      </c>
      <c r="AP1113" s="16">
        <v>-1.4609000000000001</v>
      </c>
      <c r="AR1113" s="16">
        <f t="shared" si="65"/>
        <v>1</v>
      </c>
      <c r="AS1113" s="5">
        <f t="shared" si="64"/>
        <v>2.3289999999999811E-2</v>
      </c>
    </row>
    <row r="1114" spans="1:45" x14ac:dyDescent="0.25">
      <c r="A1114" s="16" t="s">
        <v>414</v>
      </c>
      <c r="B1114" s="16" t="s">
        <v>47</v>
      </c>
      <c r="C1114" s="16" t="s">
        <v>367</v>
      </c>
      <c r="D1114" s="16">
        <v>1985</v>
      </c>
      <c r="E1114" s="16" t="s">
        <v>3900</v>
      </c>
      <c r="F1114" s="16" t="s">
        <v>414</v>
      </c>
      <c r="G1114" s="10">
        <v>18215.8</v>
      </c>
      <c r="H1114" s="73">
        <v>9.8100419999999993</v>
      </c>
      <c r="I1114" s="16" t="s">
        <v>6700</v>
      </c>
      <c r="K1114" s="71">
        <v>1.0820000000000001</v>
      </c>
      <c r="L1114" s="16">
        <v>1.307785</v>
      </c>
      <c r="M1114" s="16">
        <v>-0.3015929</v>
      </c>
      <c r="N1114" s="16">
        <v>-0.1660469</v>
      </c>
      <c r="O1114" s="16">
        <v>0.58790699999999996</v>
      </c>
      <c r="P1114" s="16">
        <v>1.047534</v>
      </c>
      <c r="Q1114" s="16">
        <v>1.7537990000000001</v>
      </c>
      <c r="R1114" s="16">
        <v>0.4017</v>
      </c>
      <c r="S1114" s="16">
        <v>1.8499999999999999E-2</v>
      </c>
      <c r="T1114" s="16">
        <v>1.0500000000000001E-2</v>
      </c>
      <c r="U1114" s="16">
        <v>3.0011000000000001</v>
      </c>
      <c r="V1114" s="16">
        <v>6.63</v>
      </c>
      <c r="W1114" s="16">
        <v>5.08</v>
      </c>
      <c r="X1114" s="16">
        <v>478.78300000000002</v>
      </c>
      <c r="Y1114" s="16">
        <v>58.7301</v>
      </c>
      <c r="Z1114" s="16">
        <v>0.4703</v>
      </c>
      <c r="AA1114" s="16">
        <v>0.1828108</v>
      </c>
      <c r="AB1114" s="16">
        <v>0.31</v>
      </c>
      <c r="AC1114" s="16">
        <v>15.24</v>
      </c>
      <c r="AD1114" s="16">
        <v>29.04</v>
      </c>
      <c r="AE1114" s="16">
        <v>24.278700000000001</v>
      </c>
      <c r="AF1114" s="16">
        <v>0</v>
      </c>
      <c r="AG1114" s="16">
        <v>326967</v>
      </c>
      <c r="AH1114" s="16">
        <v>1.6966000000000001</v>
      </c>
      <c r="AI1114" s="16">
        <v>99.9</v>
      </c>
      <c r="AJ1114" s="16">
        <v>99.8489</v>
      </c>
      <c r="AK1114" s="16">
        <v>1.5640000000000001</v>
      </c>
      <c r="AL1114" s="16">
        <v>1.8008999999999999</v>
      </c>
      <c r="AM1114" s="16">
        <v>2.3037000000000001</v>
      </c>
      <c r="AN1114" s="16">
        <v>0.33689999999999998</v>
      </c>
      <c r="AO1114" s="16">
        <v>1.5774999999999999</v>
      </c>
      <c r="AP1114" s="16">
        <v>1.6275999999999999</v>
      </c>
      <c r="AQ1114" s="16">
        <v>3.0999999999999999E-3</v>
      </c>
      <c r="AR1114" s="16">
        <f t="shared" si="65"/>
        <v>1</v>
      </c>
      <c r="AS1114" s="5">
        <f t="shared" si="64"/>
        <v>0</v>
      </c>
    </row>
    <row r="1115" spans="1:45" x14ac:dyDescent="0.25">
      <c r="A1115" s="16" t="s">
        <v>414</v>
      </c>
      <c r="B1115" s="16" t="s">
        <v>47</v>
      </c>
      <c r="C1115" s="16" t="s">
        <v>367</v>
      </c>
      <c r="D1115" s="16">
        <v>1986</v>
      </c>
      <c r="E1115" s="16" t="s">
        <v>3928</v>
      </c>
      <c r="F1115" s="16" t="s">
        <v>414</v>
      </c>
      <c r="G1115" s="10">
        <v>18752.3</v>
      </c>
      <c r="H1115" s="73">
        <v>9.8390699999999995</v>
      </c>
      <c r="I1115" s="16" t="s">
        <v>6700</v>
      </c>
      <c r="J1115" s="71">
        <v>4.0000000000000001E-3</v>
      </c>
      <c r="K1115" s="71">
        <v>1.0860000000000001</v>
      </c>
      <c r="L1115" s="16">
        <v>1.3307869999999999</v>
      </c>
      <c r="M1115" s="16">
        <v>-0.26405859999999998</v>
      </c>
      <c r="N1115" s="16">
        <v>-0.14729600000000001</v>
      </c>
      <c r="O1115" s="16">
        <v>0.59387520000000005</v>
      </c>
      <c r="P1115" s="16">
        <v>1.063367</v>
      </c>
      <c r="Q1115" s="16">
        <v>1.726477</v>
      </c>
      <c r="R1115" s="16">
        <v>0.436</v>
      </c>
      <c r="S1115" s="16">
        <v>1.83E-2</v>
      </c>
      <c r="T1115" s="16">
        <v>1.26E-2</v>
      </c>
      <c r="U1115" s="16">
        <v>3.0733000000000001</v>
      </c>
      <c r="V1115" s="16">
        <v>6.8879999999999999</v>
      </c>
      <c r="W1115" s="16">
        <v>5.1539999999999999</v>
      </c>
      <c r="X1115" s="16">
        <v>478.964</v>
      </c>
      <c r="Y1115" s="16">
        <v>59.253300000000003</v>
      </c>
      <c r="Z1115" s="16">
        <v>0.46279999999999999</v>
      </c>
      <c r="AA1115" s="16">
        <v>0.15717800000000001</v>
      </c>
      <c r="AB1115" s="16">
        <v>0.31</v>
      </c>
      <c r="AC1115" s="16">
        <v>15.24</v>
      </c>
      <c r="AD1115" s="16">
        <v>29.7</v>
      </c>
      <c r="AE1115" s="16">
        <v>25.3626</v>
      </c>
      <c r="AF1115" s="16">
        <v>4.4000000000000003E-3</v>
      </c>
      <c r="AG1115" s="16">
        <v>332752</v>
      </c>
      <c r="AH1115" s="16">
        <v>1.694</v>
      </c>
      <c r="AI1115" s="16">
        <v>99.9</v>
      </c>
      <c r="AJ1115" s="16">
        <v>99.854699999999994</v>
      </c>
      <c r="AK1115" s="16">
        <v>1.5449999999999999</v>
      </c>
      <c r="AL1115" s="16">
        <v>1.7670999999999999</v>
      </c>
      <c r="AM1115" s="16">
        <v>2.2578</v>
      </c>
      <c r="AN1115" s="16">
        <v>0.32269999999999999</v>
      </c>
      <c r="AO1115" s="16">
        <v>1.5569</v>
      </c>
      <c r="AP1115" s="16">
        <v>1.6055999999999999</v>
      </c>
      <c r="AQ1115" s="16">
        <v>3.0999999999999999E-3</v>
      </c>
      <c r="AR1115" s="16">
        <f t="shared" si="65"/>
        <v>1</v>
      </c>
      <c r="AS1115" s="5">
        <f t="shared" si="64"/>
        <v>2.3001999999999967E-2</v>
      </c>
    </row>
    <row r="1116" spans="1:45" x14ac:dyDescent="0.25">
      <c r="A1116" s="16" t="s">
        <v>414</v>
      </c>
      <c r="B1116" s="16" t="s">
        <v>47</v>
      </c>
      <c r="C1116" s="16" t="s">
        <v>367</v>
      </c>
      <c r="D1116" s="16">
        <v>1987</v>
      </c>
      <c r="E1116" s="16" t="s">
        <v>3905</v>
      </c>
      <c r="F1116" s="16" t="s">
        <v>414</v>
      </c>
      <c r="G1116" s="10">
        <v>19741.2</v>
      </c>
      <c r="H1116" s="73">
        <v>9.8904639999999997</v>
      </c>
      <c r="I1116" s="16" t="s">
        <v>6700</v>
      </c>
      <c r="J1116" s="71">
        <v>8.0000000000000002E-3</v>
      </c>
      <c r="K1116" s="71">
        <v>1.095</v>
      </c>
      <c r="L1116" s="16">
        <v>1.3544929999999999</v>
      </c>
      <c r="M1116" s="16">
        <v>-0.2428679</v>
      </c>
      <c r="N1116" s="16">
        <v>-0.127696</v>
      </c>
      <c r="O1116" s="16">
        <v>0.61306099999999997</v>
      </c>
      <c r="P1116" s="16">
        <v>1.0819529999999999</v>
      </c>
      <c r="Q1116" s="16">
        <v>1.699141</v>
      </c>
      <c r="R1116" s="16">
        <v>0.47039999999999998</v>
      </c>
      <c r="S1116" s="16">
        <v>1.8200000000000001E-2</v>
      </c>
      <c r="T1116" s="16">
        <v>1.29E-2</v>
      </c>
      <c r="U1116" s="16">
        <v>3.1366999999999998</v>
      </c>
      <c r="V1116" s="16">
        <v>7.1459999999999999</v>
      </c>
      <c r="W1116" s="16">
        <v>5.2279999999999998</v>
      </c>
      <c r="X1116" s="16">
        <v>479.423</v>
      </c>
      <c r="Y1116" s="16">
        <v>59.776600000000002</v>
      </c>
      <c r="Z1116" s="16">
        <v>0.46229999999999999</v>
      </c>
      <c r="AA1116" s="16">
        <v>0.13115669999999999</v>
      </c>
      <c r="AB1116" s="16">
        <v>0.31</v>
      </c>
      <c r="AC1116" s="16">
        <v>15.24</v>
      </c>
      <c r="AD1116" s="16">
        <v>30.37</v>
      </c>
      <c r="AE1116" s="16">
        <v>26.4726</v>
      </c>
      <c r="AF1116" s="16">
        <v>1.09E-2</v>
      </c>
      <c r="AG1116" s="16">
        <v>343265</v>
      </c>
      <c r="AH1116" s="16">
        <v>1.6914</v>
      </c>
      <c r="AI1116" s="16">
        <v>99.9</v>
      </c>
      <c r="AJ1116" s="16">
        <v>99.860399999999998</v>
      </c>
      <c r="AK1116" s="16">
        <v>1.5261</v>
      </c>
      <c r="AL1116" s="16">
        <v>1.7332000000000001</v>
      </c>
      <c r="AM1116" s="16">
        <v>2.2119</v>
      </c>
      <c r="AN1116" s="16">
        <v>0.30840000000000001</v>
      </c>
      <c r="AO1116" s="16">
        <v>1.5363</v>
      </c>
      <c r="AP1116" s="16">
        <v>1.5835999999999999</v>
      </c>
      <c r="AQ1116" s="16">
        <v>3.0999999999999999E-3</v>
      </c>
      <c r="AR1116" s="16">
        <f t="shared" si="65"/>
        <v>1</v>
      </c>
      <c r="AS1116" s="5">
        <f t="shared" si="64"/>
        <v>2.3706000000000005E-2</v>
      </c>
    </row>
    <row r="1117" spans="1:45" x14ac:dyDescent="0.25">
      <c r="A1117" s="16" t="s">
        <v>414</v>
      </c>
      <c r="B1117" s="16" t="s">
        <v>47</v>
      </c>
      <c r="C1117" s="16" t="s">
        <v>367</v>
      </c>
      <c r="D1117" s="16">
        <v>1988</v>
      </c>
      <c r="E1117" s="16" t="s">
        <v>3910</v>
      </c>
      <c r="F1117" s="16" t="s">
        <v>414</v>
      </c>
      <c r="G1117" s="10">
        <v>20702.900000000001</v>
      </c>
      <c r="H1117" s="73">
        <v>9.9380310000000005</v>
      </c>
      <c r="I1117" s="16" t="s">
        <v>6700</v>
      </c>
      <c r="J1117" s="71">
        <v>8.9999999999999993E-3</v>
      </c>
      <c r="K1117" s="71">
        <v>1.105</v>
      </c>
      <c r="L1117" s="16">
        <v>1.412418</v>
      </c>
      <c r="M1117" s="16">
        <v>-0.21427560000000001</v>
      </c>
      <c r="N1117" s="16">
        <v>-9.5707600000000004E-2</v>
      </c>
      <c r="O1117" s="16">
        <v>0.67560640000000005</v>
      </c>
      <c r="P1117" s="16">
        <v>1.112201</v>
      </c>
      <c r="Q1117" s="16">
        <v>1.671802</v>
      </c>
      <c r="R1117" s="16">
        <v>0.50470000000000004</v>
      </c>
      <c r="S1117" s="16">
        <v>1.8100000000000002E-2</v>
      </c>
      <c r="T1117" s="16">
        <v>1.4E-2</v>
      </c>
      <c r="U1117" s="16">
        <v>3.3374000000000001</v>
      </c>
      <c r="V1117" s="16">
        <v>7.4039999999999999</v>
      </c>
      <c r="W1117" s="16">
        <v>5.3019999999999996</v>
      </c>
      <c r="X1117" s="16">
        <v>479.56</v>
      </c>
      <c r="Y1117" s="16">
        <v>60.299799999999998</v>
      </c>
      <c r="Z1117" s="16">
        <v>0.48499999999999999</v>
      </c>
      <c r="AA1117" s="16">
        <v>0.10513550000000001</v>
      </c>
      <c r="AB1117" s="16">
        <v>0.31</v>
      </c>
      <c r="AC1117" s="16">
        <v>15.24</v>
      </c>
      <c r="AD1117" s="16">
        <v>31.04</v>
      </c>
      <c r="AE1117" s="16">
        <v>28.321400000000001</v>
      </c>
      <c r="AF1117" s="16">
        <v>0.03</v>
      </c>
      <c r="AG1117" s="16">
        <v>357952</v>
      </c>
      <c r="AH1117" s="16">
        <v>1.6888000000000001</v>
      </c>
      <c r="AI1117" s="16">
        <v>99.9</v>
      </c>
      <c r="AJ1117" s="16">
        <v>99.866200000000006</v>
      </c>
      <c r="AK1117" s="16">
        <v>1.5071000000000001</v>
      </c>
      <c r="AL1117" s="16">
        <v>1.6993</v>
      </c>
      <c r="AM1117" s="16">
        <v>2.1659999999999999</v>
      </c>
      <c r="AN1117" s="16">
        <v>0.29420000000000002</v>
      </c>
      <c r="AO1117" s="16">
        <v>1.5157</v>
      </c>
      <c r="AP1117" s="16">
        <v>1.5616000000000001</v>
      </c>
      <c r="AQ1117" s="16">
        <v>3.0999999999999999E-3</v>
      </c>
      <c r="AR1117" s="16">
        <f t="shared" si="65"/>
        <v>1</v>
      </c>
      <c r="AS1117" s="5">
        <f t="shared" si="64"/>
        <v>5.7925000000000004E-2</v>
      </c>
    </row>
    <row r="1118" spans="1:45" x14ac:dyDescent="0.25">
      <c r="A1118" s="16" t="s">
        <v>414</v>
      </c>
      <c r="B1118" s="16" t="s">
        <v>47</v>
      </c>
      <c r="C1118" s="16" t="s">
        <v>367</v>
      </c>
      <c r="D1118" s="16">
        <v>1989</v>
      </c>
      <c r="E1118" s="16" t="s">
        <v>3908</v>
      </c>
      <c r="F1118" s="16" t="s">
        <v>414</v>
      </c>
      <c r="G1118" s="10">
        <v>21668.3</v>
      </c>
      <c r="H1118" s="73">
        <v>9.9836050000000007</v>
      </c>
      <c r="I1118" s="16" t="s">
        <v>6700</v>
      </c>
      <c r="J1118" s="71">
        <v>6.0000000000000001E-3</v>
      </c>
      <c r="K1118" s="71">
        <v>1.111</v>
      </c>
      <c r="L1118" s="16">
        <v>1.445905</v>
      </c>
      <c r="M1118" s="16">
        <v>-0.17953740000000001</v>
      </c>
      <c r="N1118" s="16">
        <v>-5.7970599999999997E-2</v>
      </c>
      <c r="O1118" s="16">
        <v>0.66755679999999995</v>
      </c>
      <c r="P1118" s="16">
        <v>1.148949</v>
      </c>
      <c r="Q1118" s="16">
        <v>1.6444799999999999</v>
      </c>
      <c r="R1118" s="16">
        <v>0.53900000000000003</v>
      </c>
      <c r="S1118" s="16">
        <v>1.7899999999999999E-2</v>
      </c>
      <c r="T1118" s="16">
        <v>1.5800000000000002E-2</v>
      </c>
      <c r="U1118" s="16">
        <v>3.5615000000000001</v>
      </c>
      <c r="V1118" s="16">
        <v>7.6619999999999999</v>
      </c>
      <c r="W1118" s="16">
        <v>5.3760000000000003</v>
      </c>
      <c r="X1118" s="16">
        <v>480.21300000000002</v>
      </c>
      <c r="Y1118" s="16">
        <v>60.823</v>
      </c>
      <c r="Z1118" s="16">
        <v>0.47</v>
      </c>
      <c r="AA1118" s="16">
        <v>7.9502600000000007E-2</v>
      </c>
      <c r="AB1118" s="16">
        <v>0.31</v>
      </c>
      <c r="AC1118" s="16">
        <v>15.24</v>
      </c>
      <c r="AD1118" s="16">
        <v>31.7</v>
      </c>
      <c r="AE1118" s="16">
        <v>30.398499999999999</v>
      </c>
      <c r="AF1118" s="16">
        <v>7.6700000000000004E-2</v>
      </c>
      <c r="AG1118" s="16">
        <v>379465</v>
      </c>
      <c r="AH1118" s="16">
        <v>1.6861999999999999</v>
      </c>
      <c r="AI1118" s="16">
        <v>99.9</v>
      </c>
      <c r="AJ1118" s="16">
        <v>99.872</v>
      </c>
      <c r="AK1118" s="16">
        <v>1.4882</v>
      </c>
      <c r="AL1118" s="16">
        <v>1.6654</v>
      </c>
      <c r="AM1118" s="16">
        <v>2.1200999999999999</v>
      </c>
      <c r="AN1118" s="16">
        <v>0.28000000000000003</v>
      </c>
      <c r="AO1118" s="16">
        <v>1.4951000000000001</v>
      </c>
      <c r="AP1118" s="16">
        <v>1.5396000000000001</v>
      </c>
      <c r="AQ1118" s="16">
        <v>3.0999999999999999E-3</v>
      </c>
      <c r="AR1118" s="16">
        <f t="shared" si="65"/>
        <v>1</v>
      </c>
      <c r="AS1118" s="5">
        <f t="shared" si="64"/>
        <v>3.3487000000000045E-2</v>
      </c>
    </row>
    <row r="1119" spans="1:45" x14ac:dyDescent="0.25">
      <c r="A1119" s="16" t="s">
        <v>414</v>
      </c>
      <c r="B1119" s="16" t="s">
        <v>47</v>
      </c>
      <c r="C1119" s="16" t="s">
        <v>367</v>
      </c>
      <c r="D1119" s="16">
        <v>1990</v>
      </c>
      <c r="E1119" s="16" t="s">
        <v>3920</v>
      </c>
      <c r="F1119" s="16" t="s">
        <v>414</v>
      </c>
      <c r="G1119" s="10">
        <v>22464.799999999999</v>
      </c>
      <c r="H1119" s="73">
        <v>10.0197</v>
      </c>
      <c r="I1119" s="16" t="s">
        <v>6700</v>
      </c>
      <c r="J1119" s="71">
        <v>-1.0999999999999999E-2</v>
      </c>
      <c r="K1119" s="71">
        <v>1.1000000000000001</v>
      </c>
      <c r="L1119" s="16">
        <v>1.437705</v>
      </c>
      <c r="M1119" s="16">
        <v>-0.1326426</v>
      </c>
      <c r="N1119" s="16">
        <v>-3.6400399999999999E-2</v>
      </c>
      <c r="O1119" s="16">
        <v>0.68039749999999999</v>
      </c>
      <c r="P1119" s="16">
        <v>1.0796380000000001</v>
      </c>
      <c r="Q1119" s="16">
        <v>1.6171230000000001</v>
      </c>
      <c r="R1119" s="16">
        <v>0.57340000000000002</v>
      </c>
      <c r="S1119" s="16">
        <v>2.0899999999999998E-2</v>
      </c>
      <c r="T1119" s="16">
        <v>1.7600000000000001E-2</v>
      </c>
      <c r="U1119" s="16">
        <v>3.6435</v>
      </c>
      <c r="V1119" s="16">
        <v>7.92</v>
      </c>
      <c r="W1119" s="16">
        <v>5.45</v>
      </c>
      <c r="X1119" s="16">
        <v>480.67399999999998</v>
      </c>
      <c r="Y1119" s="16">
        <v>61.346299999999999</v>
      </c>
      <c r="Z1119" s="16">
        <v>0.46660000000000001</v>
      </c>
      <c r="AA1119" s="16">
        <v>5.6200100000000003E-2</v>
      </c>
      <c r="AB1119" s="16">
        <v>0.31</v>
      </c>
      <c r="AC1119" s="16">
        <v>15.24</v>
      </c>
      <c r="AD1119" s="16">
        <v>32.299999999999997</v>
      </c>
      <c r="AE1119" s="16">
        <v>32.4116</v>
      </c>
      <c r="AF1119" s="16">
        <v>0.14069999999999999</v>
      </c>
      <c r="AG1119" s="16">
        <v>389200</v>
      </c>
      <c r="AH1119" s="16">
        <v>1.4529000000000001</v>
      </c>
      <c r="AI1119" s="16">
        <v>99.9</v>
      </c>
      <c r="AJ1119" s="16">
        <v>99.9</v>
      </c>
      <c r="AK1119" s="16">
        <v>1.4692000000000001</v>
      </c>
      <c r="AL1119" s="16">
        <v>1.6315</v>
      </c>
      <c r="AM1119" s="16">
        <v>2.0741000000000001</v>
      </c>
      <c r="AN1119" s="16">
        <v>0.26579999999999998</v>
      </c>
      <c r="AO1119" s="16">
        <v>1.4744999999999999</v>
      </c>
      <c r="AP1119" s="16">
        <v>1.5176000000000001</v>
      </c>
      <c r="AQ1119" s="16">
        <v>3.0999999999999999E-3</v>
      </c>
      <c r="AR1119" s="16">
        <f t="shared" si="65"/>
        <v>1</v>
      </c>
      <c r="AS1119" s="5">
        <f t="shared" si="64"/>
        <v>-8.1999999999999851E-3</v>
      </c>
    </row>
    <row r="1120" spans="1:45" x14ac:dyDescent="0.25">
      <c r="A1120" s="16" t="s">
        <v>414</v>
      </c>
      <c r="B1120" s="16" t="s">
        <v>47</v>
      </c>
      <c r="C1120" s="16" t="s">
        <v>367</v>
      </c>
      <c r="D1120" s="16">
        <v>1991</v>
      </c>
      <c r="E1120" s="16" t="s">
        <v>3913</v>
      </c>
      <c r="F1120" s="16" t="s">
        <v>414</v>
      </c>
      <c r="G1120" s="10">
        <v>22978.2</v>
      </c>
      <c r="H1120" s="73">
        <v>10.042299999999999</v>
      </c>
      <c r="I1120" s="16" t="s">
        <v>6700</v>
      </c>
      <c r="J1120" s="71">
        <v>-8.0000000000000002E-3</v>
      </c>
      <c r="K1120" s="71">
        <v>1.091</v>
      </c>
      <c r="L1120" s="16">
        <v>1.4935769999999999</v>
      </c>
      <c r="M1120" s="16">
        <v>-0.1138831</v>
      </c>
      <c r="N1120" s="16">
        <v>2.21687E-2</v>
      </c>
      <c r="O1120" s="16">
        <v>0.73212500000000003</v>
      </c>
      <c r="P1120" s="16">
        <v>1.100012</v>
      </c>
      <c r="Q1120" s="16">
        <v>1.589769</v>
      </c>
      <c r="R1120" s="16">
        <v>0.60770000000000002</v>
      </c>
      <c r="S1120" s="16">
        <v>1.8200000000000001E-2</v>
      </c>
      <c r="T1120" s="16">
        <v>1.8700000000000001E-2</v>
      </c>
      <c r="U1120" s="16">
        <v>3.7524999999999999</v>
      </c>
      <c r="V1120" s="16">
        <v>8.4779999999999998</v>
      </c>
      <c r="W1120" s="16">
        <v>5.9619999999999997</v>
      </c>
      <c r="X1120" s="16">
        <v>481.34</v>
      </c>
      <c r="Y1120" s="16">
        <v>61.869500000000002</v>
      </c>
      <c r="Z1120" s="16">
        <v>0.48330000000000001</v>
      </c>
      <c r="AA1120" s="16">
        <v>2.90137E-2</v>
      </c>
      <c r="AB1120" s="16">
        <v>0.31</v>
      </c>
      <c r="AC1120" s="16">
        <v>15.24</v>
      </c>
      <c r="AD1120" s="16">
        <v>33</v>
      </c>
      <c r="AE1120" s="16">
        <v>34.034799999999997</v>
      </c>
      <c r="AF1120" s="16">
        <v>0.27829999999999999</v>
      </c>
      <c r="AG1120" s="16">
        <v>397413</v>
      </c>
      <c r="AH1120" s="16">
        <v>1.4411</v>
      </c>
      <c r="AI1120" s="16">
        <v>99.9</v>
      </c>
      <c r="AJ1120" s="16">
        <v>99.9</v>
      </c>
      <c r="AK1120" s="16">
        <v>1.4501999999999999</v>
      </c>
      <c r="AL1120" s="16">
        <v>1.5975999999999999</v>
      </c>
      <c r="AM1120" s="16">
        <v>2.0282</v>
      </c>
      <c r="AN1120" s="16">
        <v>0.2515</v>
      </c>
      <c r="AO1120" s="16">
        <v>1.4539</v>
      </c>
      <c r="AP1120" s="16">
        <v>1.4956</v>
      </c>
      <c r="AQ1120" s="16">
        <v>3.0999999999999999E-3</v>
      </c>
      <c r="AR1120" s="16">
        <f t="shared" si="65"/>
        <v>1</v>
      </c>
      <c r="AS1120" s="5">
        <f t="shared" si="64"/>
        <v>5.5871999999999922E-2</v>
      </c>
    </row>
    <row r="1121" spans="1:45" x14ac:dyDescent="0.25">
      <c r="A1121" s="16" t="s">
        <v>414</v>
      </c>
      <c r="B1121" s="16" t="s">
        <v>47</v>
      </c>
      <c r="C1121" s="16" t="s">
        <v>367</v>
      </c>
      <c r="D1121" s="16">
        <v>1992</v>
      </c>
      <c r="E1121" s="16" t="s">
        <v>3901</v>
      </c>
      <c r="F1121" s="16" t="s">
        <v>414</v>
      </c>
      <c r="G1121" s="10">
        <v>23078.400000000001</v>
      </c>
      <c r="H1121" s="73">
        <v>10.04665</v>
      </c>
      <c r="I1121" s="16" t="s">
        <v>6700</v>
      </c>
      <c r="J1121" s="71">
        <v>1E-3</v>
      </c>
      <c r="K1121" s="71">
        <v>1.0920000000000001</v>
      </c>
      <c r="L1121" s="16">
        <v>1.560905</v>
      </c>
      <c r="M1121" s="16">
        <v>-5.4993E-2</v>
      </c>
      <c r="N1121" s="16">
        <v>8.0899700000000005E-2</v>
      </c>
      <c r="O1121" s="16">
        <v>0.77262560000000002</v>
      </c>
      <c r="P1121" s="16">
        <v>1.118687</v>
      </c>
      <c r="Q1121" s="16">
        <v>1.5624469999999999</v>
      </c>
      <c r="R1121" s="16">
        <v>0.64200000000000002</v>
      </c>
      <c r="S1121" s="16">
        <v>1.6500000000000001E-2</v>
      </c>
      <c r="T1121" s="16">
        <v>2.3699999999999999E-2</v>
      </c>
      <c r="U1121" s="16">
        <v>3.8475999999999999</v>
      </c>
      <c r="V1121" s="16">
        <v>9.0359999999999996</v>
      </c>
      <c r="W1121" s="16">
        <v>6.4740000000000002</v>
      </c>
      <c r="X1121" s="16">
        <v>482.262</v>
      </c>
      <c r="Y1121" s="16">
        <v>62.392699999999998</v>
      </c>
      <c r="Z1121" s="16">
        <v>0.49469999999999997</v>
      </c>
      <c r="AA1121" s="16">
        <v>5.7111000000000002E-3</v>
      </c>
      <c r="AB1121" s="16">
        <v>0.31</v>
      </c>
      <c r="AC1121" s="16">
        <v>15.24</v>
      </c>
      <c r="AD1121" s="16">
        <v>33.6</v>
      </c>
      <c r="AE1121" s="16">
        <v>35.292099999999998</v>
      </c>
      <c r="AF1121" s="16">
        <v>0.46139999999999998</v>
      </c>
      <c r="AG1121" s="16">
        <v>401098</v>
      </c>
      <c r="AH1121" s="16">
        <v>1.4413</v>
      </c>
      <c r="AI1121" s="16">
        <v>99.9</v>
      </c>
      <c r="AJ1121" s="16">
        <v>99.9</v>
      </c>
      <c r="AK1121" s="16">
        <v>1.4313</v>
      </c>
      <c r="AL1121" s="16">
        <v>1.5637000000000001</v>
      </c>
      <c r="AM1121" s="16">
        <v>1.9823</v>
      </c>
      <c r="AN1121" s="16">
        <v>0.23730000000000001</v>
      </c>
      <c r="AO1121" s="16">
        <v>1.4333</v>
      </c>
      <c r="AP1121" s="16">
        <v>1.4736</v>
      </c>
      <c r="AQ1121" s="16">
        <v>3.0999999999999999E-3</v>
      </c>
      <c r="AR1121" s="16">
        <f t="shared" si="65"/>
        <v>1</v>
      </c>
      <c r="AS1121" s="5">
        <f t="shared" si="64"/>
        <v>6.7328000000000054E-2</v>
      </c>
    </row>
    <row r="1122" spans="1:45" x14ac:dyDescent="0.25">
      <c r="A1122" s="16" t="s">
        <v>414</v>
      </c>
      <c r="B1122" s="16" t="s">
        <v>47</v>
      </c>
      <c r="C1122" s="16" t="s">
        <v>367</v>
      </c>
      <c r="D1122" s="16">
        <v>1993</v>
      </c>
      <c r="E1122" s="16" t="s">
        <v>3916</v>
      </c>
      <c r="F1122" s="16" t="s">
        <v>414</v>
      </c>
      <c r="G1122" s="10">
        <v>22722.2</v>
      </c>
      <c r="H1122" s="73">
        <v>10.0311</v>
      </c>
      <c r="I1122" s="16" t="s">
        <v>6700</v>
      </c>
      <c r="J1122" s="71">
        <v>-6.0000000000000001E-3</v>
      </c>
      <c r="K1122" s="71">
        <v>1.085</v>
      </c>
      <c r="L1122" s="16">
        <v>1.6899409999999999</v>
      </c>
      <c r="M1122" s="16">
        <v>-2.39014E-2</v>
      </c>
      <c r="N1122" s="16">
        <v>0.17328689999999999</v>
      </c>
      <c r="O1122" s="16">
        <v>0.89429499999999995</v>
      </c>
      <c r="P1122" s="16">
        <v>1.1828350000000001</v>
      </c>
      <c r="Q1122" s="16">
        <v>1.5351250000000001</v>
      </c>
      <c r="R1122" s="16">
        <v>0.6764</v>
      </c>
      <c r="S1122" s="16">
        <v>1.6799999999999999E-2</v>
      </c>
      <c r="T1122" s="16">
        <v>2.4899999999999999E-2</v>
      </c>
      <c r="U1122" s="16">
        <v>4.2565</v>
      </c>
      <c r="V1122" s="16">
        <v>9.5939999999999994</v>
      </c>
      <c r="W1122" s="16">
        <v>6.9859999999999998</v>
      </c>
      <c r="X1122" s="16">
        <v>483.286</v>
      </c>
      <c r="Y1122" s="16">
        <v>62.915999999999997</v>
      </c>
      <c r="Z1122" s="16">
        <v>0.54669999999999996</v>
      </c>
      <c r="AA1122" s="16">
        <v>-3.3126500000000003E-2</v>
      </c>
      <c r="AB1122" s="16">
        <v>0.31</v>
      </c>
      <c r="AC1122" s="16">
        <v>15.24</v>
      </c>
      <c r="AD1122" s="16">
        <v>34.6</v>
      </c>
      <c r="AE1122" s="16">
        <v>36.363700000000001</v>
      </c>
      <c r="AF1122" s="16">
        <v>0.65629999999999999</v>
      </c>
      <c r="AG1122" s="16">
        <v>396635</v>
      </c>
      <c r="AH1122" s="16">
        <v>1.5620000000000001</v>
      </c>
      <c r="AI1122" s="16">
        <v>99.9</v>
      </c>
      <c r="AJ1122" s="16">
        <v>99.9</v>
      </c>
      <c r="AK1122" s="16">
        <v>1.4123000000000001</v>
      </c>
      <c r="AL1122" s="16">
        <v>1.5299</v>
      </c>
      <c r="AM1122" s="16">
        <v>1.9363999999999999</v>
      </c>
      <c r="AN1122" s="16">
        <v>0.22309999999999999</v>
      </c>
      <c r="AO1122" s="16">
        <v>1.4127000000000001</v>
      </c>
      <c r="AP1122" s="16">
        <v>1.4516</v>
      </c>
      <c r="AQ1122" s="16">
        <v>3.0999999999999999E-3</v>
      </c>
      <c r="AR1122" s="16">
        <f t="shared" si="65"/>
        <v>1</v>
      </c>
      <c r="AS1122" s="5">
        <f t="shared" si="64"/>
        <v>0.12903599999999993</v>
      </c>
    </row>
    <row r="1123" spans="1:45" x14ac:dyDescent="0.25">
      <c r="A1123" s="16" t="s">
        <v>414</v>
      </c>
      <c r="B1123" s="16" t="s">
        <v>47</v>
      </c>
      <c r="C1123" s="16" t="s">
        <v>367</v>
      </c>
      <c r="D1123" s="16">
        <v>1994</v>
      </c>
      <c r="E1123" s="16" t="s">
        <v>3926</v>
      </c>
      <c r="F1123" s="16" t="s">
        <v>414</v>
      </c>
      <c r="G1123" s="10">
        <v>23153.200000000001</v>
      </c>
      <c r="H1123" s="73">
        <v>10.04989</v>
      </c>
      <c r="I1123" s="16" t="s">
        <v>6700</v>
      </c>
      <c r="J1123" s="71">
        <v>8.9999999999999993E-3</v>
      </c>
      <c r="K1123" s="71">
        <v>1.095</v>
      </c>
      <c r="L1123" s="16">
        <v>1.748354</v>
      </c>
      <c r="M1123" s="16">
        <v>1.0634299999999999E-2</v>
      </c>
      <c r="N1123" s="16">
        <v>0.2475706</v>
      </c>
      <c r="O1123" s="16">
        <v>0.97577800000000003</v>
      </c>
      <c r="P1123" s="16">
        <v>1.149437</v>
      </c>
      <c r="Q1123" s="16">
        <v>1.507787</v>
      </c>
      <c r="R1123" s="16">
        <v>0.7107</v>
      </c>
      <c r="S1123" s="16">
        <v>1.6299999999999999E-2</v>
      </c>
      <c r="T1123" s="16">
        <v>2.6800000000000001E-2</v>
      </c>
      <c r="U1123" s="16">
        <v>4.4969000000000001</v>
      </c>
      <c r="V1123" s="16">
        <v>10.151999999999999</v>
      </c>
      <c r="W1123" s="16">
        <v>7.4980000000000002</v>
      </c>
      <c r="X1123" s="16">
        <v>484.25</v>
      </c>
      <c r="Y1123" s="16">
        <v>63.4392</v>
      </c>
      <c r="Z1123" s="16">
        <v>0.57720000000000005</v>
      </c>
      <c r="AA1123" s="16">
        <v>-7.1964200000000006E-2</v>
      </c>
      <c r="AB1123" s="16">
        <v>0.31</v>
      </c>
      <c r="AC1123" s="16">
        <v>15.24</v>
      </c>
      <c r="AD1123" s="16">
        <v>35.6</v>
      </c>
      <c r="AE1123" s="16">
        <v>37.355800000000002</v>
      </c>
      <c r="AF1123" s="16">
        <v>1.0478000000000001</v>
      </c>
      <c r="AG1123" s="16">
        <v>409472</v>
      </c>
      <c r="AH1123" s="16">
        <v>1.4371</v>
      </c>
      <c r="AI1123" s="16">
        <v>99.9</v>
      </c>
      <c r="AJ1123" s="16">
        <v>99.9</v>
      </c>
      <c r="AK1123" s="16">
        <v>1.3933</v>
      </c>
      <c r="AL1123" s="16">
        <v>1.496</v>
      </c>
      <c r="AM1123" s="16">
        <v>1.8905000000000001</v>
      </c>
      <c r="AN1123" s="16">
        <v>0.2089</v>
      </c>
      <c r="AO1123" s="16">
        <v>1.3920999999999999</v>
      </c>
      <c r="AP1123" s="16">
        <v>1.4296</v>
      </c>
      <c r="AQ1123" s="16">
        <v>3.0999999999999999E-3</v>
      </c>
      <c r="AR1123" s="16">
        <f t="shared" si="65"/>
        <v>1</v>
      </c>
      <c r="AS1123" s="5">
        <f t="shared" si="64"/>
        <v>5.8413000000000048E-2</v>
      </c>
    </row>
    <row r="1124" spans="1:45" x14ac:dyDescent="0.25">
      <c r="A1124" s="16" t="s">
        <v>414</v>
      </c>
      <c r="B1124" s="16" t="s">
        <v>47</v>
      </c>
      <c r="C1124" s="16" t="s">
        <v>367</v>
      </c>
      <c r="D1124" s="16">
        <v>1995</v>
      </c>
      <c r="E1124" s="16" t="s">
        <v>3922</v>
      </c>
      <c r="F1124" s="16" t="s">
        <v>414</v>
      </c>
      <c r="G1124" s="10">
        <v>23686.9</v>
      </c>
      <c r="H1124" s="73">
        <v>10.07268</v>
      </c>
      <c r="I1124" s="16" t="s">
        <v>6700</v>
      </c>
      <c r="J1124" s="71">
        <v>-4.0000000000000001E-3</v>
      </c>
      <c r="K1124" s="71">
        <v>1.091</v>
      </c>
      <c r="L1124" s="16">
        <v>1.763306</v>
      </c>
      <c r="M1124" s="16">
        <v>4.47918E-2</v>
      </c>
      <c r="N1124" s="16">
        <v>0.29005330000000001</v>
      </c>
      <c r="O1124" s="16">
        <v>0.93323009999999995</v>
      </c>
      <c r="P1124" s="16">
        <v>1.1767129999999999</v>
      </c>
      <c r="Q1124" s="16">
        <v>1.48045</v>
      </c>
      <c r="R1124" s="16">
        <v>0.745</v>
      </c>
      <c r="S1124" s="16">
        <v>1.5699999999999999E-2</v>
      </c>
      <c r="T1124" s="16">
        <v>2.87E-2</v>
      </c>
      <c r="U1124" s="16">
        <v>4.4466999999999999</v>
      </c>
      <c r="V1124" s="16">
        <v>10.71</v>
      </c>
      <c r="W1124" s="16">
        <v>8.01</v>
      </c>
      <c r="X1124" s="16">
        <v>485.01900000000001</v>
      </c>
      <c r="Y1124" s="16">
        <v>63.962400000000002</v>
      </c>
      <c r="Z1124" s="16">
        <v>0.54769999999999996</v>
      </c>
      <c r="AA1124" s="16">
        <v>-7.5848100000000002E-2</v>
      </c>
      <c r="AB1124" s="16">
        <v>0.31</v>
      </c>
      <c r="AC1124" s="16">
        <v>15.24</v>
      </c>
      <c r="AD1124" s="16">
        <v>35.700000000000003</v>
      </c>
      <c r="AE1124" s="16">
        <v>38.293100000000003</v>
      </c>
      <c r="AF1124" s="16">
        <v>2.3971</v>
      </c>
      <c r="AG1124" s="16">
        <v>420433</v>
      </c>
      <c r="AH1124" s="16">
        <v>1.45</v>
      </c>
      <c r="AI1124" s="16">
        <v>99.9</v>
      </c>
      <c r="AJ1124" s="16">
        <v>99.9</v>
      </c>
      <c r="AK1124" s="16">
        <v>1.3744000000000001</v>
      </c>
      <c r="AL1124" s="16">
        <v>1.4621</v>
      </c>
      <c r="AM1124" s="16">
        <v>1.8446</v>
      </c>
      <c r="AN1124" s="16">
        <v>0.1946</v>
      </c>
      <c r="AO1124" s="16">
        <v>1.3714999999999999</v>
      </c>
      <c r="AP1124" s="16">
        <v>1.4076</v>
      </c>
      <c r="AQ1124" s="16">
        <v>3.0999999999999999E-3</v>
      </c>
      <c r="AR1124" s="16">
        <f t="shared" si="65"/>
        <v>1</v>
      </c>
      <c r="AS1124" s="5">
        <f t="shared" si="64"/>
        <v>1.4952000000000076E-2</v>
      </c>
    </row>
    <row r="1125" spans="1:45" x14ac:dyDescent="0.25">
      <c r="A1125" s="16" t="s">
        <v>414</v>
      </c>
      <c r="B1125" s="16" t="s">
        <v>47</v>
      </c>
      <c r="C1125" s="16" t="s">
        <v>367</v>
      </c>
      <c r="D1125" s="16">
        <v>1996</v>
      </c>
      <c r="E1125" s="16" t="s">
        <v>3907</v>
      </c>
      <c r="F1125" s="16" t="s">
        <v>414</v>
      </c>
      <c r="G1125" s="10">
        <v>24219.3</v>
      </c>
      <c r="H1125" s="73">
        <v>10.09491</v>
      </c>
      <c r="I1125" s="16" t="s">
        <v>6700</v>
      </c>
      <c r="J1125" s="71">
        <v>-1E-3</v>
      </c>
      <c r="K1125" s="71">
        <v>1.089</v>
      </c>
      <c r="L1125" s="16">
        <v>1.914571</v>
      </c>
      <c r="M1125" s="16">
        <v>0.10044069999999999</v>
      </c>
      <c r="N1125" s="16">
        <v>0.35810890000000001</v>
      </c>
      <c r="O1125" s="16">
        <v>1.2146779999999999</v>
      </c>
      <c r="P1125" s="16">
        <v>1.2600309999999999</v>
      </c>
      <c r="Q1125" s="16">
        <v>1.3120069999999999</v>
      </c>
      <c r="R1125" s="16">
        <v>0.78949999999999998</v>
      </c>
      <c r="S1125" s="16">
        <v>1.66E-2</v>
      </c>
      <c r="T1125" s="16">
        <v>3.1699999999999999E-2</v>
      </c>
      <c r="U1125" s="16">
        <v>4.4684999999999997</v>
      </c>
      <c r="V1125" s="16">
        <v>11.278</v>
      </c>
      <c r="W1125" s="16">
        <v>8.8780000000000001</v>
      </c>
      <c r="X1125" s="16">
        <v>485.21199999999999</v>
      </c>
      <c r="Y1125" s="16">
        <v>64.485699999999994</v>
      </c>
      <c r="Z1125" s="16">
        <v>0.68659999999999999</v>
      </c>
      <c r="AA1125" s="16">
        <v>-0.1069182</v>
      </c>
      <c r="AB1125" s="16">
        <v>0.31</v>
      </c>
      <c r="AC1125" s="16">
        <v>15.24</v>
      </c>
      <c r="AD1125" s="16">
        <v>36.5</v>
      </c>
      <c r="AE1125" s="16">
        <v>39.0062</v>
      </c>
      <c r="AF1125" s="16">
        <v>7.5862999999999996</v>
      </c>
      <c r="AG1125" s="16">
        <v>439141</v>
      </c>
      <c r="AH1125" s="16">
        <v>1.56345</v>
      </c>
      <c r="AI1125" s="16">
        <v>99.9</v>
      </c>
      <c r="AJ1125" s="16">
        <v>99.9</v>
      </c>
      <c r="AK1125" s="16">
        <v>1.3275999999999999</v>
      </c>
      <c r="AL1125" s="16">
        <v>1.0465</v>
      </c>
      <c r="AM1125" s="16">
        <v>1.6236999999999999</v>
      </c>
      <c r="AN1125" s="16">
        <v>0.16039999999999999</v>
      </c>
      <c r="AO1125" s="16">
        <v>1.143</v>
      </c>
      <c r="AP1125" s="16">
        <v>1.3917999999999999</v>
      </c>
      <c r="AQ1125" s="16">
        <v>3.0999999999999999E-3</v>
      </c>
      <c r="AR1125" s="16">
        <f t="shared" si="65"/>
        <v>1</v>
      </c>
      <c r="AS1125" s="5">
        <f t="shared" si="64"/>
        <v>0.15126499999999998</v>
      </c>
    </row>
    <row r="1126" spans="1:45" x14ac:dyDescent="0.25">
      <c r="A1126" s="16" t="s">
        <v>414</v>
      </c>
      <c r="B1126" s="16" t="s">
        <v>47</v>
      </c>
      <c r="C1126" s="16" t="s">
        <v>367</v>
      </c>
      <c r="D1126" s="16">
        <v>1997</v>
      </c>
      <c r="E1126" s="16" t="s">
        <v>3924</v>
      </c>
      <c r="F1126" s="16" t="s">
        <v>414</v>
      </c>
      <c r="G1126" s="10">
        <v>25007.9</v>
      </c>
      <c r="H1126" s="73">
        <v>10.126950000000001</v>
      </c>
      <c r="I1126" s="16" t="s">
        <v>6700</v>
      </c>
      <c r="J1126" s="71">
        <v>-5.0000000000000001E-3</v>
      </c>
      <c r="K1126" s="71">
        <v>1.0840000000000001</v>
      </c>
      <c r="L1126" s="16">
        <v>2.0144259999999998</v>
      </c>
      <c r="M1126" s="16">
        <v>0.1048852</v>
      </c>
      <c r="N1126" s="16">
        <v>0.3615081</v>
      </c>
      <c r="O1126" s="16">
        <v>1.3589230000000001</v>
      </c>
      <c r="P1126" s="16">
        <v>1.3030109999999999</v>
      </c>
      <c r="Q1126" s="16">
        <v>1.3344149999999999</v>
      </c>
      <c r="R1126" s="16">
        <v>0.77959999999999996</v>
      </c>
      <c r="S1126" s="16">
        <v>1.6E-2</v>
      </c>
      <c r="T1126" s="16">
        <v>3.3000000000000002E-2</v>
      </c>
      <c r="U1126" s="16">
        <v>3.8673000000000002</v>
      </c>
      <c r="V1126" s="16">
        <v>11.846</v>
      </c>
      <c r="W1126" s="16">
        <v>9.7460000000000004</v>
      </c>
      <c r="X1126" s="16">
        <v>485.541</v>
      </c>
      <c r="Y1126" s="16">
        <v>65.008899999999997</v>
      </c>
      <c r="Z1126" s="16">
        <v>0.75280000000000002</v>
      </c>
      <c r="AA1126" s="16">
        <v>-0.13410459999999999</v>
      </c>
      <c r="AB1126" s="16">
        <v>0.31</v>
      </c>
      <c r="AC1126" s="16">
        <v>15.24</v>
      </c>
      <c r="AD1126" s="16">
        <v>37.200000000000003</v>
      </c>
      <c r="AE1126" s="16">
        <v>40.032699999999998</v>
      </c>
      <c r="AF1126" s="16">
        <v>10.9527</v>
      </c>
      <c r="AG1126" s="16">
        <v>477856</v>
      </c>
      <c r="AH1126" s="16">
        <v>1.56315</v>
      </c>
      <c r="AI1126" s="16">
        <v>99.9</v>
      </c>
      <c r="AJ1126" s="16">
        <v>99.9</v>
      </c>
      <c r="AK1126" s="16">
        <v>1.3185</v>
      </c>
      <c r="AL1126" s="16">
        <v>1.21</v>
      </c>
      <c r="AM1126" s="16">
        <v>1.6404000000000001</v>
      </c>
      <c r="AN1126" s="16">
        <v>0.12540000000000001</v>
      </c>
      <c r="AO1126" s="16">
        <v>1.1807000000000001</v>
      </c>
      <c r="AP1126" s="16">
        <v>1.3463000000000001</v>
      </c>
      <c r="AQ1126" s="16">
        <v>3.0999999999999999E-3</v>
      </c>
      <c r="AR1126" s="16">
        <f t="shared" si="65"/>
        <v>1</v>
      </c>
      <c r="AS1126" s="5">
        <f t="shared" si="64"/>
        <v>9.9854999999999805E-2</v>
      </c>
    </row>
    <row r="1127" spans="1:45" x14ac:dyDescent="0.25">
      <c r="A1127" s="16" t="s">
        <v>414</v>
      </c>
      <c r="B1127" s="16" t="s">
        <v>47</v>
      </c>
      <c r="C1127" s="16" t="s">
        <v>367</v>
      </c>
      <c r="D1127" s="16">
        <v>1998</v>
      </c>
      <c r="E1127" s="16" t="s">
        <v>3909</v>
      </c>
      <c r="F1127" s="16" t="s">
        <v>414</v>
      </c>
      <c r="G1127" s="10">
        <v>25977</v>
      </c>
      <c r="H1127" s="73">
        <v>10.16497</v>
      </c>
      <c r="I1127" s="16" t="s">
        <v>6700</v>
      </c>
      <c r="J1127" s="71">
        <v>-7.0000000000000001E-3</v>
      </c>
      <c r="K1127" s="71">
        <v>1.0760000000000001</v>
      </c>
      <c r="L1127" s="16">
        <v>2.1827809999999999</v>
      </c>
      <c r="M1127" s="16">
        <v>0.15745190000000001</v>
      </c>
      <c r="N1127" s="16">
        <v>0.46889530000000001</v>
      </c>
      <c r="O1127" s="16">
        <v>1.4757659999999999</v>
      </c>
      <c r="P1127" s="16">
        <v>1.37636</v>
      </c>
      <c r="Q1127" s="16">
        <v>1.356803</v>
      </c>
      <c r="R1127" s="16">
        <v>0.85099999999999998</v>
      </c>
      <c r="S1127" s="16">
        <v>1.5900000000000001E-2</v>
      </c>
      <c r="T1127" s="16">
        <v>3.4500000000000003E-2</v>
      </c>
      <c r="U1127" s="16">
        <v>4.3029999999999999</v>
      </c>
      <c r="V1127" s="16">
        <v>12.414</v>
      </c>
      <c r="W1127" s="16">
        <v>10.614000000000001</v>
      </c>
      <c r="X1127" s="16">
        <v>485.077</v>
      </c>
      <c r="Y1127" s="16">
        <v>65.5321</v>
      </c>
      <c r="Z1127" s="16">
        <v>0.81069999999999998</v>
      </c>
      <c r="AA1127" s="16">
        <v>-0.126337</v>
      </c>
      <c r="AB1127" s="16">
        <v>0.31</v>
      </c>
      <c r="AC1127" s="16">
        <v>15.24</v>
      </c>
      <c r="AD1127" s="16">
        <v>37</v>
      </c>
      <c r="AE1127" s="16">
        <v>40.9983</v>
      </c>
      <c r="AF1127" s="16">
        <v>16.202999999999999</v>
      </c>
      <c r="AG1127" s="16">
        <v>486875</v>
      </c>
      <c r="AH1127" s="16">
        <v>1.657</v>
      </c>
      <c r="AI1127" s="16">
        <v>99.9</v>
      </c>
      <c r="AJ1127" s="16">
        <v>99.9</v>
      </c>
      <c r="AK1127" s="16">
        <v>1.3092999999999999</v>
      </c>
      <c r="AL1127" s="16">
        <v>1.3734</v>
      </c>
      <c r="AM1127" s="16">
        <v>1.657</v>
      </c>
      <c r="AN1127" s="16">
        <v>9.0499999999999997E-2</v>
      </c>
      <c r="AO1127" s="16">
        <v>1.2184999999999999</v>
      </c>
      <c r="AP1127" s="16">
        <v>1.3008</v>
      </c>
      <c r="AQ1127" s="16">
        <v>3.0999999999999999E-3</v>
      </c>
      <c r="AR1127" s="16">
        <f t="shared" si="65"/>
        <v>1</v>
      </c>
      <c r="AS1127" s="5">
        <f t="shared" si="64"/>
        <v>0.16835500000000003</v>
      </c>
    </row>
    <row r="1128" spans="1:45" x14ac:dyDescent="0.25">
      <c r="A1128" s="16" t="s">
        <v>414</v>
      </c>
      <c r="B1128" s="16" t="s">
        <v>47</v>
      </c>
      <c r="C1128" s="16" t="s">
        <v>367</v>
      </c>
      <c r="D1128" s="16">
        <v>1999</v>
      </c>
      <c r="E1128" s="16" t="s">
        <v>3902</v>
      </c>
      <c r="F1128" s="16" t="s">
        <v>414</v>
      </c>
      <c r="G1128" s="10">
        <v>27032.3</v>
      </c>
      <c r="H1128" s="73">
        <v>10.204789999999999</v>
      </c>
      <c r="I1128" s="16" t="s">
        <v>6700</v>
      </c>
      <c r="J1128" s="71">
        <v>-7.0000000000000001E-3</v>
      </c>
      <c r="K1128" s="71">
        <v>1.069</v>
      </c>
      <c r="L1128" s="16">
        <v>2.3114370000000002</v>
      </c>
      <c r="M1128" s="16">
        <v>0.17245569999999999</v>
      </c>
      <c r="N1128" s="16">
        <v>0.53513940000000004</v>
      </c>
      <c r="O1128" s="16">
        <v>1.5568649999999999</v>
      </c>
      <c r="P1128" s="16">
        <v>1.4540379999999999</v>
      </c>
      <c r="Q1128" s="16">
        <v>1.4010609999999999</v>
      </c>
      <c r="R1128" s="16">
        <v>0.84050000000000002</v>
      </c>
      <c r="S1128" s="16">
        <v>1.67E-2</v>
      </c>
      <c r="T1128" s="16">
        <v>3.6400000000000002E-2</v>
      </c>
      <c r="U1128" s="16">
        <v>4.2705000000000002</v>
      </c>
      <c r="V1128" s="16">
        <v>12.981999999999999</v>
      </c>
      <c r="W1128" s="16">
        <v>11.481999999999999</v>
      </c>
      <c r="X1128" s="16">
        <v>485.88200000000001</v>
      </c>
      <c r="Y1128" s="16">
        <v>66.055400000000006</v>
      </c>
      <c r="Z1128" s="16">
        <v>0.8417</v>
      </c>
      <c r="AA1128" s="16">
        <v>-0.16129099999999999</v>
      </c>
      <c r="AB1128" s="16">
        <v>0.31</v>
      </c>
      <c r="AC1128" s="16">
        <v>15.24</v>
      </c>
      <c r="AD1128" s="16">
        <v>37.9</v>
      </c>
      <c r="AE1128" s="16">
        <v>41.258099999999999</v>
      </c>
      <c r="AF1128" s="16">
        <v>37.561199999999999</v>
      </c>
      <c r="AG1128" s="16">
        <v>515543</v>
      </c>
      <c r="AH1128" s="16">
        <v>1.6458999999999999</v>
      </c>
      <c r="AI1128" s="16">
        <v>99.9</v>
      </c>
      <c r="AJ1128" s="16">
        <v>99.9</v>
      </c>
      <c r="AK1128" s="16">
        <v>1.2971999999999999</v>
      </c>
      <c r="AL1128" s="16">
        <v>1.3506</v>
      </c>
      <c r="AM1128" s="16">
        <v>1.7246999999999999</v>
      </c>
      <c r="AN1128" s="16">
        <v>0.254</v>
      </c>
      <c r="AO1128" s="16">
        <v>1.244</v>
      </c>
      <c r="AP1128" s="16">
        <v>1.3453999999999999</v>
      </c>
      <c r="AQ1128" s="16">
        <v>3.0999999999999999E-3</v>
      </c>
      <c r="AR1128" s="16">
        <f t="shared" si="65"/>
        <v>1</v>
      </c>
      <c r="AS1128" s="5">
        <f t="shared" si="64"/>
        <v>0.12865600000000033</v>
      </c>
    </row>
    <row r="1129" spans="1:45" x14ac:dyDescent="0.25">
      <c r="A1129" s="16" t="s">
        <v>414</v>
      </c>
      <c r="B1129" s="16" t="s">
        <v>47</v>
      </c>
      <c r="C1129" s="16" t="s">
        <v>367</v>
      </c>
      <c r="D1129" s="16">
        <v>2000</v>
      </c>
      <c r="E1129" s="16" t="s">
        <v>3919</v>
      </c>
      <c r="F1129" s="16" t="s">
        <v>414</v>
      </c>
      <c r="G1129" s="10">
        <v>28335</v>
      </c>
      <c r="H1129" s="73">
        <v>10.251849999999999</v>
      </c>
      <c r="I1129" s="16">
        <v>40567864</v>
      </c>
      <c r="J1129" s="71">
        <v>1E-3</v>
      </c>
      <c r="K1129" s="71">
        <v>1.071</v>
      </c>
      <c r="L1129" s="16">
        <v>2.5669469999999999</v>
      </c>
      <c r="M1129" s="16">
        <v>0.40233770000000002</v>
      </c>
      <c r="N1129" s="16">
        <v>0.59369720000000004</v>
      </c>
      <c r="O1129" s="16">
        <v>1.6564779999999999</v>
      </c>
      <c r="P1129" s="16">
        <v>1.593413</v>
      </c>
      <c r="Q1129" s="16">
        <v>1.4453210000000001</v>
      </c>
      <c r="R1129" s="16">
        <v>0.88490000000000002</v>
      </c>
      <c r="S1129" s="16">
        <v>1.7600000000000001E-2</v>
      </c>
      <c r="T1129" s="16">
        <v>5.8099999999999999E-2</v>
      </c>
      <c r="U1129" s="16">
        <v>4.1764000000000001</v>
      </c>
      <c r="V1129" s="16">
        <v>13.55</v>
      </c>
      <c r="W1129" s="16">
        <v>12.35</v>
      </c>
      <c r="X1129" s="16">
        <v>486.49700000000001</v>
      </c>
      <c r="Y1129" s="16">
        <v>66.578599999999994</v>
      </c>
      <c r="Z1129" s="16">
        <v>0.88190000000000002</v>
      </c>
      <c r="AA1129" s="16">
        <v>-0.20012869999999999</v>
      </c>
      <c r="AB1129" s="16">
        <v>0.31</v>
      </c>
      <c r="AC1129" s="16">
        <v>15.24</v>
      </c>
      <c r="AD1129" s="16">
        <v>38.9</v>
      </c>
      <c r="AE1129" s="16">
        <v>42.459800000000001</v>
      </c>
      <c r="AF1129" s="16">
        <v>60.236699999999999</v>
      </c>
      <c r="AG1129" s="16">
        <v>548692</v>
      </c>
      <c r="AH1129" s="16">
        <v>1.73525</v>
      </c>
      <c r="AI1129" s="16">
        <v>99.9</v>
      </c>
      <c r="AJ1129" s="16">
        <v>99.9</v>
      </c>
      <c r="AK1129" s="16">
        <v>1.2850999999999999</v>
      </c>
      <c r="AL1129" s="16">
        <v>1.3278000000000001</v>
      </c>
      <c r="AM1129" s="16">
        <v>1.7924</v>
      </c>
      <c r="AN1129" s="16">
        <v>0.41739999999999999</v>
      </c>
      <c r="AO1129" s="16">
        <v>1.2696000000000001</v>
      </c>
      <c r="AP1129" s="16">
        <v>1.39</v>
      </c>
      <c r="AQ1129" s="16">
        <v>3.0999999999999999E-3</v>
      </c>
      <c r="AR1129" s="16">
        <f t="shared" si="65"/>
        <v>0</v>
      </c>
      <c r="AS1129" s="5">
        <f t="shared" si="64"/>
        <v>0.25550999999999968</v>
      </c>
    </row>
    <row r="1130" spans="1:45" x14ac:dyDescent="0.25">
      <c r="A1130" s="16" t="s">
        <v>414</v>
      </c>
      <c r="B1130" s="16" t="s">
        <v>47</v>
      </c>
      <c r="C1130" s="16" t="s">
        <v>367</v>
      </c>
      <c r="D1130" s="16">
        <v>2001</v>
      </c>
      <c r="E1130" s="16" t="s">
        <v>3911</v>
      </c>
      <c r="F1130" s="16" t="s">
        <v>414</v>
      </c>
      <c r="G1130" s="10">
        <v>29264.9</v>
      </c>
      <c r="H1130" s="73">
        <v>10.284140000000001</v>
      </c>
      <c r="I1130" s="16">
        <v>40850412</v>
      </c>
      <c r="J1130" s="71">
        <v>-6.0000000000000001E-3</v>
      </c>
      <c r="K1130" s="71">
        <v>1.0649999999999999</v>
      </c>
      <c r="L1130" s="16">
        <v>2.6238869999999999</v>
      </c>
      <c r="M1130" s="16">
        <v>0.4277204</v>
      </c>
      <c r="N1130" s="16">
        <v>0.63978250000000003</v>
      </c>
      <c r="O1130" s="16">
        <v>1.657878</v>
      </c>
      <c r="P1130" s="16">
        <v>1.652101</v>
      </c>
      <c r="Q1130" s="16">
        <v>1.4394400000000001</v>
      </c>
      <c r="R1130" s="16">
        <v>0.89019999999999999</v>
      </c>
      <c r="S1130" s="16">
        <v>1.6400000000000001E-2</v>
      </c>
      <c r="T1130" s="16">
        <v>6.0999999999999999E-2</v>
      </c>
      <c r="U1130" s="16">
        <v>4.1199000000000003</v>
      </c>
      <c r="V1130" s="16">
        <v>14.404</v>
      </c>
      <c r="W1130" s="16">
        <v>12.988</v>
      </c>
      <c r="X1130" s="16">
        <v>485.74700000000001</v>
      </c>
      <c r="Y1130" s="16">
        <v>67.101799999999997</v>
      </c>
      <c r="Z1130" s="16">
        <v>0.87450000000000006</v>
      </c>
      <c r="AA1130" s="16">
        <v>-0.21178</v>
      </c>
      <c r="AB1130" s="16">
        <v>0.31</v>
      </c>
      <c r="AC1130" s="16">
        <v>15.24</v>
      </c>
      <c r="AD1130" s="16">
        <v>39.200000000000003</v>
      </c>
      <c r="AE1130" s="16">
        <v>43.013800000000003</v>
      </c>
      <c r="AF1130" s="16">
        <v>72.762900000000002</v>
      </c>
      <c r="AG1130" s="16">
        <v>571859</v>
      </c>
      <c r="AH1130" s="16">
        <v>1.7397</v>
      </c>
      <c r="AI1130" s="16">
        <v>99.9</v>
      </c>
      <c r="AJ1130" s="16">
        <v>99.9</v>
      </c>
      <c r="AK1130" s="16">
        <v>1.2785</v>
      </c>
      <c r="AL1130" s="16">
        <v>1.33</v>
      </c>
      <c r="AM1130" s="16">
        <v>1.8239000000000001</v>
      </c>
      <c r="AN1130" s="16">
        <v>0.40329999999999999</v>
      </c>
      <c r="AO1130" s="16">
        <v>1.3115000000000001</v>
      </c>
      <c r="AP1130" s="16">
        <v>1.3009999999999999</v>
      </c>
      <c r="AQ1130" s="16">
        <v>3.0999999999999999E-3</v>
      </c>
      <c r="AR1130" s="16">
        <f t="shared" si="65"/>
        <v>0</v>
      </c>
      <c r="AS1130" s="5">
        <f t="shared" si="64"/>
        <v>5.6939999999999991E-2</v>
      </c>
    </row>
    <row r="1131" spans="1:45" x14ac:dyDescent="0.25">
      <c r="A1131" s="16" t="s">
        <v>414</v>
      </c>
      <c r="B1131" s="16" t="s">
        <v>47</v>
      </c>
      <c r="C1131" s="16" t="s">
        <v>367</v>
      </c>
      <c r="D1131" s="16">
        <v>2002</v>
      </c>
      <c r="E1131" s="16" t="s">
        <v>3923</v>
      </c>
      <c r="F1131" s="16" t="s">
        <v>414</v>
      </c>
      <c r="G1131" s="10">
        <v>29685.4</v>
      </c>
      <c r="H1131" s="73">
        <v>10.298410000000001</v>
      </c>
      <c r="I1131" s="16">
        <v>41431558</v>
      </c>
      <c r="J1131" s="71">
        <v>-8.0000000000000002E-3</v>
      </c>
      <c r="K1131" s="71">
        <v>1.056</v>
      </c>
      <c r="L1131" s="16">
        <v>2.6707040000000002</v>
      </c>
      <c r="M1131" s="16">
        <v>0.49173260000000002</v>
      </c>
      <c r="N1131" s="16">
        <v>0.69350179999999995</v>
      </c>
      <c r="O1131" s="16">
        <v>1.6274169999999999</v>
      </c>
      <c r="P1131" s="16">
        <v>1.677527</v>
      </c>
      <c r="Q1131" s="16">
        <v>1.4336100000000001</v>
      </c>
      <c r="R1131" s="16">
        <v>0.96</v>
      </c>
      <c r="S1131" s="16">
        <v>1.66E-2</v>
      </c>
      <c r="T1131" s="16">
        <v>6.3700000000000007E-2</v>
      </c>
      <c r="U1131" s="16">
        <v>4.1360000000000001</v>
      </c>
      <c r="V1131" s="16">
        <v>15.257999999999999</v>
      </c>
      <c r="W1131" s="16">
        <v>13.625999999999999</v>
      </c>
      <c r="X1131" s="16">
        <v>484.99700000000001</v>
      </c>
      <c r="Y1131" s="16">
        <v>67.625</v>
      </c>
      <c r="Z1131" s="16">
        <v>0.84440000000000004</v>
      </c>
      <c r="AA1131" s="16">
        <v>-0.25450129999999999</v>
      </c>
      <c r="AB1131" s="16">
        <v>0.31</v>
      </c>
      <c r="AC1131" s="16">
        <v>15.24</v>
      </c>
      <c r="AD1131" s="16">
        <v>40.299999999999997</v>
      </c>
      <c r="AE1131" s="16">
        <v>42.665399999999998</v>
      </c>
      <c r="AF1131" s="16">
        <v>81.097099999999998</v>
      </c>
      <c r="AG1131" s="16">
        <v>579068</v>
      </c>
      <c r="AH1131" s="16">
        <v>1.7421500000000001</v>
      </c>
      <c r="AI1131" s="16">
        <v>99.9</v>
      </c>
      <c r="AJ1131" s="16">
        <v>99.9</v>
      </c>
      <c r="AK1131" s="16">
        <v>1.272</v>
      </c>
      <c r="AL1131" s="16">
        <v>1.3322000000000001</v>
      </c>
      <c r="AM1131" s="16">
        <v>1.8554999999999999</v>
      </c>
      <c r="AN1131" s="16">
        <v>0.38929999999999998</v>
      </c>
      <c r="AO1131" s="16">
        <v>1.3534999999999999</v>
      </c>
      <c r="AP1131" s="16">
        <v>1.2119</v>
      </c>
      <c r="AQ1131" s="16">
        <v>3.0999999999999999E-3</v>
      </c>
      <c r="AR1131" s="16">
        <f t="shared" si="65"/>
        <v>0</v>
      </c>
      <c r="AS1131" s="5">
        <f t="shared" si="64"/>
        <v>4.6817000000000331E-2</v>
      </c>
    </row>
    <row r="1132" spans="1:45" x14ac:dyDescent="0.25">
      <c r="A1132" s="16" t="s">
        <v>414</v>
      </c>
      <c r="B1132" s="16" t="s">
        <v>47</v>
      </c>
      <c r="C1132" s="16" t="s">
        <v>367</v>
      </c>
      <c r="D1132" s="16">
        <v>2003</v>
      </c>
      <c r="E1132" s="16" t="s">
        <v>3929</v>
      </c>
      <c r="F1132" s="16" t="s">
        <v>414</v>
      </c>
      <c r="G1132" s="10">
        <v>30082.6</v>
      </c>
      <c r="H1132" s="73">
        <v>10.3117</v>
      </c>
      <c r="I1132" s="16">
        <v>42187645</v>
      </c>
      <c r="J1132" s="71">
        <v>-7.0000000000000001E-3</v>
      </c>
      <c r="K1132" s="71">
        <v>1.0489999999999999</v>
      </c>
      <c r="L1132" s="16">
        <v>2.7369309999999998</v>
      </c>
      <c r="M1132" s="16">
        <v>0.54187220000000003</v>
      </c>
      <c r="N1132" s="16">
        <v>0.74880880000000005</v>
      </c>
      <c r="O1132" s="16">
        <v>1.695408</v>
      </c>
      <c r="P1132" s="16">
        <v>1.706664</v>
      </c>
      <c r="Q1132" s="16">
        <v>1.3750359999999999</v>
      </c>
      <c r="R1132" s="16">
        <v>1.0222</v>
      </c>
      <c r="S1132" s="16">
        <v>1.6199999999999999E-2</v>
      </c>
      <c r="T1132" s="16">
        <v>6.5600000000000006E-2</v>
      </c>
      <c r="U1132" s="16">
        <v>4.1672000000000002</v>
      </c>
      <c r="V1132" s="16">
        <v>16.111999999999998</v>
      </c>
      <c r="W1132" s="16">
        <v>14.263999999999999</v>
      </c>
      <c r="X1132" s="16">
        <v>484.24599999999998</v>
      </c>
      <c r="Y1132" s="16">
        <v>68.148300000000006</v>
      </c>
      <c r="Z1132" s="16">
        <v>0.86980000000000002</v>
      </c>
      <c r="AA1132" s="16">
        <v>-0.28168769999999999</v>
      </c>
      <c r="AB1132" s="16">
        <v>0.31</v>
      </c>
      <c r="AC1132" s="16">
        <v>15.24</v>
      </c>
      <c r="AD1132" s="16">
        <v>41</v>
      </c>
      <c r="AE1132" s="16">
        <v>42.267800000000001</v>
      </c>
      <c r="AF1132" s="16">
        <v>88.5852</v>
      </c>
      <c r="AG1132" s="16">
        <v>609925</v>
      </c>
      <c r="AH1132" s="16">
        <v>1.7301500000000001</v>
      </c>
      <c r="AI1132" s="16">
        <v>99.9</v>
      </c>
      <c r="AJ1132" s="16">
        <v>100</v>
      </c>
      <c r="AK1132" s="16">
        <v>1.2464999999999999</v>
      </c>
      <c r="AL1132" s="16">
        <v>1.3539000000000001</v>
      </c>
      <c r="AM1132" s="16">
        <v>1.8989</v>
      </c>
      <c r="AN1132" s="16">
        <v>-4.2200000000000001E-2</v>
      </c>
      <c r="AO1132" s="16">
        <v>1.3119000000000001</v>
      </c>
      <c r="AP1132" s="16">
        <v>1.2617</v>
      </c>
      <c r="AQ1132" s="16">
        <v>3.0999999999999999E-3</v>
      </c>
      <c r="AR1132" s="16">
        <f t="shared" si="65"/>
        <v>0</v>
      </c>
      <c r="AS1132" s="5">
        <f t="shared" si="64"/>
        <v>6.6226999999999592E-2</v>
      </c>
    </row>
    <row r="1133" spans="1:45" x14ac:dyDescent="0.25">
      <c r="A1133" s="16" t="s">
        <v>414</v>
      </c>
      <c r="B1133" s="16" t="s">
        <v>47</v>
      </c>
      <c r="C1133" s="16" t="s">
        <v>367</v>
      </c>
      <c r="D1133" s="16">
        <v>2004</v>
      </c>
      <c r="E1133" s="16" t="s">
        <v>3917</v>
      </c>
      <c r="F1133" s="16" t="s">
        <v>414</v>
      </c>
      <c r="G1133" s="10">
        <v>30504.400000000001</v>
      </c>
      <c r="H1133" s="73">
        <v>10.325620000000001</v>
      </c>
      <c r="I1133" s="16">
        <v>42921895</v>
      </c>
      <c r="J1133" s="71">
        <v>-8.0000000000000002E-3</v>
      </c>
      <c r="K1133" s="71">
        <v>1.0409999999999999</v>
      </c>
      <c r="L1133" s="16">
        <v>2.7571409999999998</v>
      </c>
      <c r="M1133" s="16">
        <v>0.60870139999999995</v>
      </c>
      <c r="N1133" s="16">
        <v>0.78696069999999996</v>
      </c>
      <c r="O1133" s="16">
        <v>1.7101059999999999</v>
      </c>
      <c r="P1133" s="16">
        <v>1.7330270000000001</v>
      </c>
      <c r="Q1133" s="16">
        <v>1.2706409999999999</v>
      </c>
      <c r="R1133" s="16">
        <v>1.0385</v>
      </c>
      <c r="S1133" s="16">
        <v>1.55E-2</v>
      </c>
      <c r="T1133" s="16">
        <v>7.2099999999999997E-2</v>
      </c>
      <c r="U1133" s="16">
        <v>4.1482999999999999</v>
      </c>
      <c r="V1133" s="16">
        <v>16.966000000000001</v>
      </c>
      <c r="W1133" s="16">
        <v>14.901999999999999</v>
      </c>
      <c r="X1133" s="16">
        <v>481.63200000000001</v>
      </c>
      <c r="Y1133" s="16">
        <v>67.342100000000002</v>
      </c>
      <c r="Z1133" s="16">
        <v>0.88129999999999997</v>
      </c>
      <c r="AA1133" s="16">
        <v>-0.31275779999999997</v>
      </c>
      <c r="AB1133" s="16">
        <v>0.31</v>
      </c>
      <c r="AC1133" s="16">
        <v>15.24</v>
      </c>
      <c r="AD1133" s="16">
        <v>41.8</v>
      </c>
      <c r="AE1133" s="16">
        <v>41.991</v>
      </c>
      <c r="AF1133" s="16">
        <v>90.429199999999994</v>
      </c>
      <c r="AG1133" s="16">
        <v>644548</v>
      </c>
      <c r="AH1133" s="16">
        <v>1.7456499999999999</v>
      </c>
      <c r="AI1133" s="16">
        <v>99.9</v>
      </c>
      <c r="AJ1133" s="16">
        <v>100</v>
      </c>
      <c r="AK1133" s="16">
        <v>1.3148</v>
      </c>
      <c r="AL1133" s="16">
        <v>1.3398000000000001</v>
      </c>
      <c r="AM1133" s="16">
        <v>1.3734999999999999</v>
      </c>
      <c r="AN1133" s="16">
        <v>-3.5700000000000003E-2</v>
      </c>
      <c r="AO1133" s="16">
        <v>1.3274999999999999</v>
      </c>
      <c r="AP1133" s="16">
        <v>1.133</v>
      </c>
      <c r="AQ1133" s="16">
        <v>3.0999999999999999E-3</v>
      </c>
      <c r="AR1133" s="16">
        <f t="shared" si="65"/>
        <v>0</v>
      </c>
      <c r="AS1133" s="5">
        <f t="shared" si="64"/>
        <v>2.0210000000000061E-2</v>
      </c>
    </row>
    <row r="1134" spans="1:45" x14ac:dyDescent="0.25">
      <c r="A1134" s="16" t="s">
        <v>414</v>
      </c>
      <c r="B1134" s="16" t="s">
        <v>47</v>
      </c>
      <c r="C1134" s="16" t="s">
        <v>367</v>
      </c>
      <c r="D1134" s="16">
        <v>2005</v>
      </c>
      <c r="E1134" s="16" t="s">
        <v>3912</v>
      </c>
      <c r="F1134" s="16" t="s">
        <v>414</v>
      </c>
      <c r="G1134" s="10">
        <v>31110</v>
      </c>
      <c r="H1134" s="73">
        <v>10.34529</v>
      </c>
      <c r="I1134" s="16">
        <v>43653155</v>
      </c>
      <c r="J1134" s="71">
        <v>-6.0000000000000001E-3</v>
      </c>
      <c r="K1134" s="71">
        <v>1.0349999999999999</v>
      </c>
      <c r="L1134" s="16">
        <v>2.8532060000000001</v>
      </c>
      <c r="M1134" s="16">
        <v>0.72032759999999996</v>
      </c>
      <c r="N1134" s="16">
        <v>0.82517479999999999</v>
      </c>
      <c r="O1134" s="16">
        <v>1.714472</v>
      </c>
      <c r="P1134" s="16">
        <v>1.7964519999999999</v>
      </c>
      <c r="Q1134" s="16">
        <v>1.2688120000000001</v>
      </c>
      <c r="R1134" s="16">
        <v>1.0958000000000001</v>
      </c>
      <c r="S1134" s="16">
        <v>1.5800000000000002E-2</v>
      </c>
      <c r="T1134" s="16">
        <v>8.0600000000000005E-2</v>
      </c>
      <c r="U1134" s="16">
        <v>4.13</v>
      </c>
      <c r="V1134" s="16">
        <v>17.82</v>
      </c>
      <c r="W1134" s="16">
        <v>15.54</v>
      </c>
      <c r="X1134" s="16">
        <v>479.01799999999997</v>
      </c>
      <c r="Y1134" s="16">
        <v>66.828500000000005</v>
      </c>
      <c r="Z1134" s="16">
        <v>0.88390000000000002</v>
      </c>
      <c r="AA1134" s="16">
        <v>-0.34382800000000002</v>
      </c>
      <c r="AB1134" s="16">
        <v>0.31</v>
      </c>
      <c r="AC1134" s="16">
        <v>15.24</v>
      </c>
      <c r="AD1134" s="16">
        <v>42.6</v>
      </c>
      <c r="AE1134" s="16">
        <v>44.8536</v>
      </c>
      <c r="AF1134" s="16">
        <v>98.401899999999998</v>
      </c>
      <c r="AG1134" s="16">
        <v>663056</v>
      </c>
      <c r="AH1134" s="16">
        <v>1.7297</v>
      </c>
      <c r="AI1134" s="16">
        <v>99.9</v>
      </c>
      <c r="AJ1134" s="16">
        <v>100</v>
      </c>
      <c r="AK1134" s="16">
        <v>1.1135999999999999</v>
      </c>
      <c r="AL1134" s="16">
        <v>1.2910999999999999</v>
      </c>
      <c r="AM1134" s="16">
        <v>1.4887999999999999</v>
      </c>
      <c r="AN1134" s="16">
        <v>0.18279999999999999</v>
      </c>
      <c r="AO1134" s="16">
        <v>1.2941</v>
      </c>
      <c r="AP1134" s="16">
        <v>1.0972</v>
      </c>
      <c r="AQ1134" s="16">
        <v>3.0999999999999999E-3</v>
      </c>
      <c r="AR1134" s="16">
        <f t="shared" si="65"/>
        <v>0</v>
      </c>
      <c r="AS1134" s="5">
        <f t="shared" si="64"/>
        <v>9.6065000000000289E-2</v>
      </c>
    </row>
    <row r="1135" spans="1:45" x14ac:dyDescent="0.25">
      <c r="A1135" s="16" t="s">
        <v>414</v>
      </c>
      <c r="B1135" s="16" t="s">
        <v>47</v>
      </c>
      <c r="C1135" s="16" t="s">
        <v>367</v>
      </c>
      <c r="D1135" s="16">
        <v>2006</v>
      </c>
      <c r="E1135" s="16" t="s">
        <v>3903</v>
      </c>
      <c r="F1135" s="16" t="s">
        <v>414</v>
      </c>
      <c r="G1135" s="10">
        <v>31865.4</v>
      </c>
      <c r="H1135" s="73">
        <v>10.36928</v>
      </c>
      <c r="I1135" s="16">
        <v>44397319</v>
      </c>
      <c r="J1135" s="71">
        <v>-3.0000000000000001E-3</v>
      </c>
      <c r="K1135" s="71">
        <v>1.032</v>
      </c>
      <c r="L1135" s="16">
        <v>2.9004629999999998</v>
      </c>
      <c r="M1135" s="16">
        <v>0.82408789999999998</v>
      </c>
      <c r="N1135" s="16">
        <v>0.83344260000000003</v>
      </c>
      <c r="O1135" s="16">
        <v>1.9039619999999999</v>
      </c>
      <c r="P1135" s="16">
        <v>1.8162370000000001</v>
      </c>
      <c r="Q1135" s="16">
        <v>1.0395779999999999</v>
      </c>
      <c r="R1135" s="16">
        <v>1.1721999999999999</v>
      </c>
      <c r="S1135" s="16">
        <v>1.5699999999999999E-2</v>
      </c>
      <c r="T1135" s="16">
        <v>8.7300000000000003E-2</v>
      </c>
      <c r="U1135" s="16">
        <v>4.1676000000000002</v>
      </c>
      <c r="V1135" s="16">
        <v>17.972000000000001</v>
      </c>
      <c r="W1135" s="16">
        <v>15.834</v>
      </c>
      <c r="X1135" s="16">
        <v>476.404</v>
      </c>
      <c r="Y1135" s="16">
        <v>71.518000000000001</v>
      </c>
      <c r="Z1135" s="16">
        <v>0.92630000000000001</v>
      </c>
      <c r="AA1135" s="16">
        <v>-0.37101440000000002</v>
      </c>
      <c r="AB1135" s="16">
        <v>0.31</v>
      </c>
      <c r="AC1135" s="16">
        <v>15.24</v>
      </c>
      <c r="AD1135" s="16">
        <v>43.3</v>
      </c>
      <c r="AE1135" s="16">
        <v>45.108400000000003</v>
      </c>
      <c r="AF1135" s="16">
        <v>103.762</v>
      </c>
      <c r="AG1135" s="16">
        <v>665765</v>
      </c>
      <c r="AH1135" s="16">
        <v>1.72725</v>
      </c>
      <c r="AI1135" s="16">
        <v>99.9</v>
      </c>
      <c r="AJ1135" s="16">
        <v>100</v>
      </c>
      <c r="AK1135" s="16">
        <v>1.0595000000000001</v>
      </c>
      <c r="AL1135" s="16">
        <v>1.1195999999999999</v>
      </c>
      <c r="AM1135" s="16">
        <v>0.89159999999999995</v>
      </c>
      <c r="AN1135" s="16">
        <v>-0.18940000000000001</v>
      </c>
      <c r="AO1135" s="16">
        <v>1.1563000000000001</v>
      </c>
      <c r="AP1135" s="16">
        <v>1.0968</v>
      </c>
      <c r="AQ1135" s="16">
        <v>3.0999999999999999E-3</v>
      </c>
      <c r="AR1135" s="16">
        <f t="shared" si="65"/>
        <v>0</v>
      </c>
      <c r="AS1135" s="5">
        <f t="shared" si="64"/>
        <v>4.725699999999966E-2</v>
      </c>
    </row>
    <row r="1136" spans="1:45" x14ac:dyDescent="0.25">
      <c r="A1136" s="16" t="s">
        <v>414</v>
      </c>
      <c r="B1136" s="16" t="s">
        <v>47</v>
      </c>
      <c r="C1136" s="16" t="s">
        <v>367</v>
      </c>
      <c r="D1136" s="16">
        <v>2007</v>
      </c>
      <c r="E1136" s="16" t="s">
        <v>3906</v>
      </c>
      <c r="F1136" s="16" t="s">
        <v>414</v>
      </c>
      <c r="G1136" s="10">
        <v>32459.9</v>
      </c>
      <c r="H1136" s="73">
        <v>10.38776</v>
      </c>
      <c r="I1136" s="16">
        <v>45226803</v>
      </c>
      <c r="J1136" s="71">
        <v>0</v>
      </c>
      <c r="K1136" s="71">
        <v>1.032</v>
      </c>
      <c r="L1136" s="16">
        <v>2.9685890000000001</v>
      </c>
      <c r="M1136" s="16">
        <v>0.89629919999999996</v>
      </c>
      <c r="N1136" s="16">
        <v>0.87805009999999994</v>
      </c>
      <c r="O1136" s="16">
        <v>1.924175</v>
      </c>
      <c r="P1136" s="16">
        <v>1.8299609999999999</v>
      </c>
      <c r="Q1136" s="16">
        <v>1.0426219999999999</v>
      </c>
      <c r="R1136" s="16">
        <v>1.2344999999999999</v>
      </c>
      <c r="S1136" s="16">
        <v>1.5699999999999999E-2</v>
      </c>
      <c r="T1136" s="16">
        <v>9.1399999999999995E-2</v>
      </c>
      <c r="U1136" s="16">
        <v>4.2332999999999998</v>
      </c>
      <c r="V1136" s="16">
        <v>18.123999999999999</v>
      </c>
      <c r="W1136" s="16">
        <v>16.128</v>
      </c>
      <c r="X1136" s="16">
        <v>479.024</v>
      </c>
      <c r="Y1136" s="16">
        <v>71.949100000000001</v>
      </c>
      <c r="Z1136" s="16">
        <v>0.92720000000000002</v>
      </c>
      <c r="AA1136" s="16">
        <v>-0.39820080000000002</v>
      </c>
      <c r="AB1136" s="16">
        <v>0.31</v>
      </c>
      <c r="AC1136" s="16">
        <v>15.24</v>
      </c>
      <c r="AD1136" s="16">
        <v>44</v>
      </c>
      <c r="AE1136" s="16">
        <v>45.209699999999998</v>
      </c>
      <c r="AF1136" s="16">
        <v>108.41500000000001</v>
      </c>
      <c r="AG1136" s="16">
        <v>667390</v>
      </c>
      <c r="AH1136" s="16">
        <v>1.7215499999999999</v>
      </c>
      <c r="AI1136" s="16">
        <v>99.9</v>
      </c>
      <c r="AJ1136" s="16">
        <v>100</v>
      </c>
      <c r="AK1136" s="16">
        <v>1.1096999999999999</v>
      </c>
      <c r="AL1136" s="16">
        <v>0.9929</v>
      </c>
      <c r="AM1136" s="16">
        <v>0.99650000000000005</v>
      </c>
      <c r="AN1136" s="16">
        <v>-0.30559999999999998</v>
      </c>
      <c r="AO1136" s="16">
        <v>1.2060999999999999</v>
      </c>
      <c r="AP1136" s="16">
        <v>1.1294999999999999</v>
      </c>
      <c r="AQ1136" s="16">
        <v>3.0999999999999999E-3</v>
      </c>
      <c r="AR1136" s="16">
        <f t="shared" si="65"/>
        <v>0</v>
      </c>
      <c r="AS1136" s="5">
        <f t="shared" si="64"/>
        <v>6.8126000000000353E-2</v>
      </c>
    </row>
    <row r="1137" spans="1:45" x14ac:dyDescent="0.25">
      <c r="A1137" s="16" t="s">
        <v>414</v>
      </c>
      <c r="B1137" s="16" t="s">
        <v>47</v>
      </c>
      <c r="C1137" s="16" t="s">
        <v>367</v>
      </c>
      <c r="D1137" s="16">
        <v>2008</v>
      </c>
      <c r="E1137" s="16" t="s">
        <v>3918</v>
      </c>
      <c r="F1137" s="16" t="s">
        <v>414</v>
      </c>
      <c r="G1137" s="10">
        <v>32302.7</v>
      </c>
      <c r="H1137" s="73">
        <v>10.382910000000001</v>
      </c>
      <c r="I1137" s="16">
        <v>45954106</v>
      </c>
      <c r="J1137" s="71">
        <v>-1.2E-2</v>
      </c>
      <c r="K1137" s="71">
        <v>1.02</v>
      </c>
      <c r="L1137" s="16">
        <v>2.9930780000000001</v>
      </c>
      <c r="M1137" s="16">
        <v>0.97163239999999995</v>
      </c>
      <c r="N1137" s="16">
        <v>0.9438995</v>
      </c>
      <c r="O1137" s="16">
        <v>1.81776</v>
      </c>
      <c r="P1137" s="16">
        <v>1.84135</v>
      </c>
      <c r="Q1137" s="16">
        <v>1.0580039999999999</v>
      </c>
      <c r="R1137" s="16">
        <v>1.3170999999999999</v>
      </c>
      <c r="S1137" s="16">
        <v>1.6799999999999999E-2</v>
      </c>
      <c r="T1137" s="16">
        <v>9.4200000000000006E-2</v>
      </c>
      <c r="U1137" s="16">
        <v>4.5010000000000003</v>
      </c>
      <c r="V1137" s="16">
        <v>18.276</v>
      </c>
      <c r="W1137" s="16">
        <v>16.422000000000001</v>
      </c>
      <c r="X1137" s="16">
        <v>481.64400000000001</v>
      </c>
      <c r="Y1137" s="16">
        <v>71.961699999999993</v>
      </c>
      <c r="Z1137" s="16">
        <v>0.87860000000000005</v>
      </c>
      <c r="AA1137" s="16">
        <v>-0.35159550000000001</v>
      </c>
      <c r="AB1137" s="16">
        <v>0.31</v>
      </c>
      <c r="AC1137" s="16">
        <v>15.24</v>
      </c>
      <c r="AD1137" s="16">
        <v>42.8</v>
      </c>
      <c r="AE1137" s="16">
        <v>45.4786</v>
      </c>
      <c r="AF1137" s="16">
        <v>109.681</v>
      </c>
      <c r="AG1137" s="16">
        <v>676714</v>
      </c>
      <c r="AH1137" s="16">
        <v>1.7200500000000001</v>
      </c>
      <c r="AI1137" s="16">
        <v>99.9</v>
      </c>
      <c r="AJ1137" s="16">
        <v>100</v>
      </c>
      <c r="AK1137" s="16">
        <v>1.1762999999999999</v>
      </c>
      <c r="AL1137" s="16">
        <v>1.1061000000000001</v>
      </c>
      <c r="AM1137" s="16">
        <v>0.91920000000000002</v>
      </c>
      <c r="AN1137" s="16">
        <v>-0.39889999999999998</v>
      </c>
      <c r="AO1137" s="16">
        <v>1.2392000000000001</v>
      </c>
      <c r="AP1137" s="16">
        <v>1.1664000000000001</v>
      </c>
      <c r="AQ1137" s="16">
        <v>3.0999999999999999E-3</v>
      </c>
      <c r="AR1137" s="16">
        <f t="shared" si="65"/>
        <v>0</v>
      </c>
      <c r="AS1137" s="5">
        <f t="shared" si="64"/>
        <v>2.4488999999999983E-2</v>
      </c>
    </row>
    <row r="1138" spans="1:45" x14ac:dyDescent="0.25">
      <c r="A1138" s="16" t="s">
        <v>414</v>
      </c>
      <c r="B1138" s="16" t="s">
        <v>47</v>
      </c>
      <c r="C1138" s="16" t="s">
        <v>367</v>
      </c>
      <c r="D1138" s="16">
        <v>2009</v>
      </c>
      <c r="E1138" s="16" t="s">
        <v>3927</v>
      </c>
      <c r="F1138" s="16" t="s">
        <v>414</v>
      </c>
      <c r="G1138" s="10">
        <v>30873.599999999999</v>
      </c>
      <c r="H1138" s="73">
        <v>10.33766</v>
      </c>
      <c r="I1138" s="16">
        <v>46362946</v>
      </c>
      <c r="J1138" s="71">
        <v>-1.4E-2</v>
      </c>
      <c r="K1138" s="71">
        <v>1.0049999999999999</v>
      </c>
      <c r="L1138" s="16">
        <v>3.0772430000000002</v>
      </c>
      <c r="M1138" s="16">
        <v>1.049973</v>
      </c>
      <c r="N1138" s="16">
        <v>1.02017</v>
      </c>
      <c r="O1138" s="16">
        <v>1.9404159999999999</v>
      </c>
      <c r="P1138" s="16">
        <v>1.795221</v>
      </c>
      <c r="Q1138" s="16">
        <v>1.013838</v>
      </c>
      <c r="R1138" s="16">
        <v>1.3513999999999999</v>
      </c>
      <c r="S1138" s="16">
        <v>1.6299999999999999E-2</v>
      </c>
      <c r="T1138" s="16">
        <v>0.1008</v>
      </c>
      <c r="U1138" s="16">
        <v>4.8677999999999999</v>
      </c>
      <c r="V1138" s="16">
        <v>18.428000000000001</v>
      </c>
      <c r="W1138" s="16">
        <v>16.716000000000001</v>
      </c>
      <c r="X1138" s="16">
        <v>484.26299999999998</v>
      </c>
      <c r="Y1138" s="16">
        <v>71.745999999999995</v>
      </c>
      <c r="Z1138" s="16">
        <v>0.90359999999999996</v>
      </c>
      <c r="AA1138" s="16">
        <v>-0.58850539999999996</v>
      </c>
      <c r="AB1138" s="16">
        <v>0.31</v>
      </c>
      <c r="AC1138" s="16">
        <v>15.24</v>
      </c>
      <c r="AD1138" s="16">
        <v>48.9</v>
      </c>
      <c r="AE1138" s="16">
        <v>44.245699999999999</v>
      </c>
      <c r="AF1138" s="16">
        <v>111.58</v>
      </c>
      <c r="AG1138" s="16">
        <v>629531</v>
      </c>
      <c r="AH1138" s="16">
        <v>1.69235</v>
      </c>
      <c r="AI1138" s="16">
        <v>99.9</v>
      </c>
      <c r="AJ1138" s="16">
        <v>100</v>
      </c>
      <c r="AK1138" s="16">
        <v>1.1768000000000001</v>
      </c>
      <c r="AL1138" s="16">
        <v>0.99529999999999996</v>
      </c>
      <c r="AM1138" s="16">
        <v>0.93430000000000002</v>
      </c>
      <c r="AN1138" s="16">
        <v>-0.46560000000000001</v>
      </c>
      <c r="AO1138" s="16">
        <v>1.1748000000000001</v>
      </c>
      <c r="AP1138" s="16">
        <v>1.1329</v>
      </c>
      <c r="AQ1138" s="16">
        <v>3.0999999999999999E-3</v>
      </c>
      <c r="AR1138" s="16">
        <f t="shared" si="65"/>
        <v>0</v>
      </c>
      <c r="AS1138" s="5">
        <f t="shared" si="64"/>
        <v>8.4165000000000045E-2</v>
      </c>
    </row>
    <row r="1139" spans="1:45" x14ac:dyDescent="0.25">
      <c r="A1139" s="16" t="s">
        <v>414</v>
      </c>
      <c r="B1139" s="16" t="s">
        <v>47</v>
      </c>
      <c r="C1139" s="16" t="s">
        <v>367</v>
      </c>
      <c r="D1139" s="16">
        <v>2010</v>
      </c>
      <c r="E1139" s="16" t="s">
        <v>3914</v>
      </c>
      <c r="F1139" s="16" t="s">
        <v>414</v>
      </c>
      <c r="G1139" s="10">
        <v>30736</v>
      </c>
      <c r="H1139" s="73">
        <v>10.33319</v>
      </c>
      <c r="I1139" s="16">
        <v>46576897</v>
      </c>
      <c r="J1139" s="71">
        <v>0</v>
      </c>
      <c r="K1139" s="71">
        <v>1.006</v>
      </c>
      <c r="L1139" s="16">
        <v>3.0586449999999998</v>
      </c>
      <c r="M1139" s="16">
        <v>1.0749390000000001</v>
      </c>
      <c r="N1139" s="16">
        <v>1.047326</v>
      </c>
      <c r="O1139" s="16">
        <v>1.809099</v>
      </c>
      <c r="P1139" s="16">
        <v>1.80901</v>
      </c>
      <c r="Q1139" s="16">
        <v>1.043952</v>
      </c>
      <c r="R1139" s="16">
        <v>1.3496999999999999</v>
      </c>
      <c r="S1139" s="16">
        <v>1.6E-2</v>
      </c>
      <c r="T1139" s="16">
        <v>0.1037</v>
      </c>
      <c r="U1139" s="16">
        <v>4.8192000000000004</v>
      </c>
      <c r="V1139" s="16">
        <v>18.579999999999998</v>
      </c>
      <c r="W1139" s="16">
        <v>17.010000000000002</v>
      </c>
      <c r="X1139" s="16">
        <v>486.03199999999998</v>
      </c>
      <c r="Y1139" s="16">
        <v>71.563500000000005</v>
      </c>
      <c r="Z1139" s="16">
        <v>0.86229999999999996</v>
      </c>
      <c r="AA1139" s="16">
        <v>-0.44092209999999998</v>
      </c>
      <c r="AB1139" s="16">
        <v>0.31</v>
      </c>
      <c r="AC1139" s="16">
        <v>15.24</v>
      </c>
      <c r="AD1139" s="16">
        <v>45.1</v>
      </c>
      <c r="AE1139" s="16">
        <v>43.6997</v>
      </c>
      <c r="AF1139" s="16">
        <v>111.276</v>
      </c>
      <c r="AG1139" s="16">
        <v>640489</v>
      </c>
      <c r="AH1139" s="16">
        <v>1.7297499999999999</v>
      </c>
      <c r="AI1139" s="16">
        <v>99.9</v>
      </c>
      <c r="AJ1139" s="16">
        <v>100</v>
      </c>
      <c r="AK1139" s="16">
        <v>1.1153</v>
      </c>
      <c r="AL1139" s="16">
        <v>1.0132000000000001</v>
      </c>
      <c r="AM1139" s="16">
        <v>0.9889</v>
      </c>
      <c r="AN1139" s="16">
        <v>-0.28939999999999999</v>
      </c>
      <c r="AO1139" s="16">
        <v>1.1535</v>
      </c>
      <c r="AP1139" s="16">
        <v>1.1583000000000001</v>
      </c>
      <c r="AQ1139" s="16">
        <v>3.0999999999999999E-3</v>
      </c>
      <c r="AR1139" s="16">
        <f t="shared" si="65"/>
        <v>0</v>
      </c>
      <c r="AS1139" s="5">
        <f t="shared" si="64"/>
        <v>-1.8598000000000336E-2</v>
      </c>
    </row>
    <row r="1140" spans="1:45" x14ac:dyDescent="0.25">
      <c r="A1140" s="16" t="s">
        <v>414</v>
      </c>
      <c r="B1140" s="16" t="s">
        <v>47</v>
      </c>
      <c r="C1140" s="16" t="s">
        <v>367</v>
      </c>
      <c r="D1140" s="16">
        <v>2011</v>
      </c>
      <c r="E1140" s="16" t="s">
        <v>3921</v>
      </c>
      <c r="F1140" s="16" t="s">
        <v>414</v>
      </c>
      <c r="G1140" s="10">
        <v>30320.7</v>
      </c>
      <c r="H1140" s="73">
        <v>10.31959</v>
      </c>
      <c r="I1140" s="16">
        <v>46742697</v>
      </c>
      <c r="J1140" s="71">
        <v>-6.0000000000000001E-3</v>
      </c>
      <c r="K1140" s="71">
        <v>1</v>
      </c>
      <c r="L1140" s="16">
        <v>3.1040939999999999</v>
      </c>
      <c r="M1140" s="16">
        <v>1.1147879999999999</v>
      </c>
      <c r="N1140" s="16">
        <v>1.093817</v>
      </c>
      <c r="O1140" s="16">
        <v>1.794834</v>
      </c>
      <c r="P1140" s="16">
        <v>1.797809</v>
      </c>
      <c r="Q1140" s="16">
        <v>1.0891299999999999</v>
      </c>
      <c r="R1140" s="16">
        <v>1.3250999999999999</v>
      </c>
      <c r="S1140" s="16">
        <v>1.5299999999999999E-2</v>
      </c>
      <c r="T1140" s="16">
        <v>0.10970000000000001</v>
      </c>
      <c r="U1140" s="16">
        <v>4.8665000000000003</v>
      </c>
      <c r="V1140" s="16">
        <v>19.824000000000002</v>
      </c>
      <c r="W1140" s="16">
        <v>17.068000000000001</v>
      </c>
      <c r="X1140" s="16">
        <v>487.8</v>
      </c>
      <c r="Y1140" s="16">
        <v>71.599999999999994</v>
      </c>
      <c r="Z1140" s="16">
        <v>0.84930000000000005</v>
      </c>
      <c r="AA1140" s="16">
        <v>-0.46810849999999998</v>
      </c>
      <c r="AB1140" s="16">
        <v>0.31</v>
      </c>
      <c r="AC1140" s="16">
        <v>15.24</v>
      </c>
      <c r="AD1140" s="16">
        <v>45.8</v>
      </c>
      <c r="AE1140" s="16">
        <v>42.759099999999997</v>
      </c>
      <c r="AF1140" s="16">
        <v>113.063</v>
      </c>
      <c r="AG1140" s="16">
        <v>623697</v>
      </c>
      <c r="AH1140" s="16">
        <v>1.73915</v>
      </c>
      <c r="AI1140" s="16">
        <v>99.9</v>
      </c>
      <c r="AJ1140" s="16">
        <v>100</v>
      </c>
      <c r="AK1140" s="16">
        <v>1.0748</v>
      </c>
      <c r="AL1140" s="16">
        <v>1.0547</v>
      </c>
      <c r="AM1140" s="16">
        <v>1.032</v>
      </c>
      <c r="AN1140" s="16">
        <v>3.7999999999999999E-2</v>
      </c>
      <c r="AO1140" s="16">
        <v>1.0612999999999999</v>
      </c>
      <c r="AP1140" s="16">
        <v>1.1763999999999999</v>
      </c>
      <c r="AQ1140" s="16">
        <v>3.0999999999999999E-3</v>
      </c>
      <c r="AR1140" s="16">
        <f t="shared" si="65"/>
        <v>0</v>
      </c>
      <c r="AS1140" s="5">
        <f t="shared" si="64"/>
        <v>4.5449000000000073E-2</v>
      </c>
    </row>
    <row r="1141" spans="1:45" x14ac:dyDescent="0.25">
      <c r="A1141" s="16" t="s">
        <v>414</v>
      </c>
      <c r="B1141" s="16" t="s">
        <v>47</v>
      </c>
      <c r="C1141" s="16" t="s">
        <v>367</v>
      </c>
      <c r="D1141" s="16">
        <v>2012</v>
      </c>
      <c r="E1141" s="16" t="s">
        <v>3925</v>
      </c>
      <c r="F1141" s="16" t="s">
        <v>414</v>
      </c>
      <c r="G1141" s="10">
        <v>29413.200000000001</v>
      </c>
      <c r="H1141" s="73">
        <v>10.289199999999999</v>
      </c>
      <c r="I1141" s="16">
        <v>46773055</v>
      </c>
      <c r="J1141" s="71">
        <v>-4.0000000000000001E-3</v>
      </c>
      <c r="K1141" s="71">
        <v>0.996</v>
      </c>
      <c r="L1141" s="16">
        <v>3.094668</v>
      </c>
      <c r="M1141" s="16">
        <v>1.136746</v>
      </c>
      <c r="N1141" s="16">
        <v>1.0882639999999999</v>
      </c>
      <c r="O1141" s="16">
        <v>1.847397</v>
      </c>
      <c r="P1141" s="16">
        <v>1.7451099999999999</v>
      </c>
      <c r="Q1141" s="16">
        <v>1.0512490000000001</v>
      </c>
      <c r="R1141" s="16">
        <v>1.2841</v>
      </c>
      <c r="S1141" s="16">
        <v>1.47E-2</v>
      </c>
      <c r="T1141" s="16">
        <v>0.1147</v>
      </c>
      <c r="U1141" s="16">
        <v>4.4188999999999998</v>
      </c>
      <c r="V1141" s="16">
        <v>21.068000000000001</v>
      </c>
      <c r="W1141" s="16">
        <v>17.126000000000001</v>
      </c>
      <c r="X1141" s="16">
        <v>489.56799999999998</v>
      </c>
      <c r="Y1141" s="16">
        <v>73.540099999999995</v>
      </c>
      <c r="Z1141" s="16">
        <v>0.84799999999999998</v>
      </c>
      <c r="AA1141" s="16">
        <v>-0.50694620000000001</v>
      </c>
      <c r="AB1141" s="16">
        <v>0.31</v>
      </c>
      <c r="AC1141" s="16">
        <v>15.24</v>
      </c>
      <c r="AD1141" s="16">
        <v>46.8</v>
      </c>
      <c r="AE1141" s="16">
        <v>41.866799999999998</v>
      </c>
      <c r="AF1141" s="16">
        <v>108.364</v>
      </c>
      <c r="AG1141" s="16">
        <v>628443</v>
      </c>
      <c r="AH1141" s="16">
        <v>1.6708499999999999</v>
      </c>
      <c r="AI1141" s="16">
        <v>99.9</v>
      </c>
      <c r="AJ1141" s="16">
        <v>100</v>
      </c>
      <c r="AK1141" s="16">
        <v>1.0498000000000001</v>
      </c>
      <c r="AL1141" s="16">
        <v>1.0558000000000001</v>
      </c>
      <c r="AM1141" s="16">
        <v>1.1192</v>
      </c>
      <c r="AN1141" s="16">
        <v>-1.2699999999999999E-2</v>
      </c>
      <c r="AO1141" s="16">
        <v>0.9556</v>
      </c>
      <c r="AP1141" s="16">
        <v>1.0529999999999999</v>
      </c>
      <c r="AQ1141" s="16">
        <v>3.0999999999999999E-3</v>
      </c>
      <c r="AR1141" s="16">
        <f t="shared" si="65"/>
        <v>0</v>
      </c>
      <c r="AS1141" s="5">
        <f t="shared" si="64"/>
        <v>-9.4259999999999344E-3</v>
      </c>
    </row>
    <row r="1142" spans="1:45" x14ac:dyDescent="0.25">
      <c r="A1142" s="16" t="s">
        <v>414</v>
      </c>
      <c r="B1142" s="16" t="s">
        <v>47</v>
      </c>
      <c r="C1142" s="16" t="s">
        <v>367</v>
      </c>
      <c r="D1142" s="16">
        <v>2013</v>
      </c>
      <c r="E1142" s="16" t="s">
        <v>3904</v>
      </c>
      <c r="F1142" s="16" t="s">
        <v>414</v>
      </c>
      <c r="G1142" s="10">
        <v>29006.400000000001</v>
      </c>
      <c r="H1142" s="73">
        <v>10.275270000000001</v>
      </c>
      <c r="I1142" s="16">
        <v>46620045</v>
      </c>
      <c r="J1142" s="71">
        <v>-2E-3</v>
      </c>
      <c r="K1142" s="71">
        <v>0.99399999999999999</v>
      </c>
      <c r="L1142" s="16">
        <v>3.0732330000000001</v>
      </c>
      <c r="M1142" s="16">
        <v>1.1187</v>
      </c>
      <c r="N1142" s="16">
        <v>1.110412</v>
      </c>
      <c r="O1142" s="16">
        <v>1.87677</v>
      </c>
      <c r="P1142" s="16">
        <v>1.712032</v>
      </c>
      <c r="Q1142" s="16">
        <v>1.0007079999999999</v>
      </c>
      <c r="R1142" s="16">
        <v>1.2617</v>
      </c>
      <c r="S1142" s="16">
        <v>1.3899999999999999E-2</v>
      </c>
      <c r="T1142" s="16">
        <v>0.1144</v>
      </c>
      <c r="U1142" s="16">
        <v>4.3048999999999999</v>
      </c>
      <c r="V1142" s="16">
        <v>22.312000000000001</v>
      </c>
      <c r="W1142" s="16">
        <v>17.184000000000001</v>
      </c>
      <c r="X1142" s="16">
        <v>490.17899999999997</v>
      </c>
      <c r="Y1142" s="16">
        <v>73.609700000000004</v>
      </c>
      <c r="Z1142" s="16">
        <v>0.86150000000000004</v>
      </c>
      <c r="AA1142" s="16">
        <v>-0.5147138</v>
      </c>
      <c r="AB1142" s="16">
        <v>0.31</v>
      </c>
      <c r="AC1142" s="16">
        <v>15.24</v>
      </c>
      <c r="AD1142" s="16">
        <v>47</v>
      </c>
      <c r="AE1142" s="16">
        <v>41.307299999999998</v>
      </c>
      <c r="AF1142" s="16">
        <v>106.887</v>
      </c>
      <c r="AG1142" s="16">
        <v>599045</v>
      </c>
      <c r="AH1142" s="16">
        <v>1.65595</v>
      </c>
      <c r="AI1142" s="16">
        <v>99.9</v>
      </c>
      <c r="AJ1142" s="16">
        <v>100</v>
      </c>
      <c r="AK1142" s="16">
        <v>0.97409999999999997</v>
      </c>
      <c r="AL1142" s="16">
        <v>0.82079999999999997</v>
      </c>
      <c r="AM1142" s="16">
        <v>1.1577999999999999</v>
      </c>
      <c r="AN1142" s="16">
        <v>3.27E-2</v>
      </c>
      <c r="AO1142" s="16">
        <v>0.9415</v>
      </c>
      <c r="AP1142" s="16">
        <v>1.0063</v>
      </c>
      <c r="AQ1142" s="16">
        <v>3.0999999999999999E-3</v>
      </c>
      <c r="AR1142" s="16">
        <f t="shared" si="65"/>
        <v>0</v>
      </c>
      <c r="AS1142" s="5">
        <f t="shared" si="64"/>
        <v>-2.1434999999999871E-2</v>
      </c>
    </row>
    <row r="1143" spans="1:45" x14ac:dyDescent="0.25">
      <c r="A1143" s="16" t="s">
        <v>414</v>
      </c>
      <c r="B1143" s="16" t="s">
        <v>47</v>
      </c>
      <c r="C1143" s="16" t="s">
        <v>367</v>
      </c>
      <c r="D1143" s="16">
        <v>2014</v>
      </c>
      <c r="E1143" s="16" t="s">
        <v>3915</v>
      </c>
      <c r="F1143" s="16" t="s">
        <v>414</v>
      </c>
      <c r="G1143" s="10">
        <v>29494.400000000001</v>
      </c>
      <c r="H1143" s="73">
        <v>10.29196</v>
      </c>
      <c r="I1143" s="16">
        <v>46480882</v>
      </c>
      <c r="J1143" s="71">
        <v>7.0000000000000001E-3</v>
      </c>
      <c r="K1143" s="71">
        <v>1.0009999999999999</v>
      </c>
      <c r="L1143" s="16">
        <v>3.1200649999999999</v>
      </c>
      <c r="M1143" s="16">
        <v>1.0926419999999999</v>
      </c>
      <c r="N1143" s="16">
        <v>1.227562</v>
      </c>
      <c r="O1143" s="16">
        <v>1.9508570000000001</v>
      </c>
      <c r="P1143" s="16">
        <v>1.702156</v>
      </c>
      <c r="Q1143" s="16">
        <v>0.94546280000000005</v>
      </c>
      <c r="R1143" s="16">
        <v>1.2314000000000001</v>
      </c>
      <c r="S1143" s="16">
        <v>1.3599999999999999E-2</v>
      </c>
      <c r="T1143" s="16">
        <v>0.1135</v>
      </c>
      <c r="U1143" s="16">
        <v>5.0942999999999996</v>
      </c>
      <c r="V1143" s="16">
        <v>23.556000000000001</v>
      </c>
      <c r="W1143" s="16">
        <v>17.242000000000001</v>
      </c>
      <c r="X1143" s="16">
        <v>490.791</v>
      </c>
      <c r="Y1143" s="16">
        <v>72.937700000000007</v>
      </c>
      <c r="Z1143" s="16">
        <v>0.8992</v>
      </c>
      <c r="AA1143" s="16">
        <v>-0.56792129999999996</v>
      </c>
      <c r="AB1143" s="16">
        <v>0.31</v>
      </c>
      <c r="AC1143" s="16">
        <v>15.24</v>
      </c>
      <c r="AD1143" s="16">
        <v>48.37</v>
      </c>
      <c r="AE1143" s="16">
        <v>41.172600000000003</v>
      </c>
      <c r="AF1143" s="16">
        <v>107.946</v>
      </c>
      <c r="AG1143" s="16">
        <v>589324</v>
      </c>
      <c r="AH1143" s="16">
        <v>1.6411500000000001</v>
      </c>
      <c r="AI1143" s="16">
        <v>99.9</v>
      </c>
      <c r="AJ1143" s="16">
        <v>100</v>
      </c>
      <c r="AK1143" s="16">
        <v>0.98560000000000003</v>
      </c>
      <c r="AL1143" s="16">
        <v>0.52600000000000002</v>
      </c>
      <c r="AM1143" s="16">
        <v>1.1539999999999999</v>
      </c>
      <c r="AN1143" s="16">
        <v>0.26390000000000002</v>
      </c>
      <c r="AO1143" s="16">
        <v>0.77710000000000001</v>
      </c>
      <c r="AP1143" s="16">
        <v>0.93700000000000006</v>
      </c>
      <c r="AQ1143" s="16">
        <v>3.0999999999999999E-3</v>
      </c>
      <c r="AR1143" s="16">
        <f t="shared" si="65"/>
        <v>0</v>
      </c>
      <c r="AS1143" s="5">
        <f t="shared" si="64"/>
        <v>4.6831999999999763E-2</v>
      </c>
    </row>
    <row r="1144" spans="1:45" x14ac:dyDescent="0.25">
      <c r="A1144" s="16" t="s">
        <v>408</v>
      </c>
      <c r="B1144" s="16" t="s">
        <v>49</v>
      </c>
      <c r="C1144" s="16" t="s">
        <v>261</v>
      </c>
      <c r="D1144" s="16">
        <v>1985</v>
      </c>
      <c r="E1144" s="16" t="s">
        <v>1770</v>
      </c>
      <c r="F1144" s="16" t="s">
        <v>590</v>
      </c>
      <c r="G1144" s="10">
        <v>190.14</v>
      </c>
      <c r="H1144" s="73">
        <v>5.2477619999999998</v>
      </c>
      <c r="I1144" s="16" t="s">
        <v>6700</v>
      </c>
      <c r="K1144" s="71">
        <v>0.60301400000000005</v>
      </c>
      <c r="L1144" s="16">
        <v>-2.330902</v>
      </c>
      <c r="M1144" s="16">
        <v>-0.52546499999999996</v>
      </c>
      <c r="N1144" s="16">
        <v>-1.262985</v>
      </c>
      <c r="O1144" s="16">
        <v>-0.46840929999999997</v>
      </c>
      <c r="P1144" s="16">
        <v>-1.896998</v>
      </c>
      <c r="Q1144" s="16">
        <v>-1.029596</v>
      </c>
      <c r="R1144" s="16">
        <v>0.29899999999999999</v>
      </c>
      <c r="S1144" s="16">
        <v>0</v>
      </c>
      <c r="T1144" s="16">
        <v>0</v>
      </c>
      <c r="U1144" s="16">
        <v>2.3376000000000001</v>
      </c>
      <c r="V1144" s="16">
        <v>2.2050000000000001</v>
      </c>
      <c r="W1144" s="16">
        <v>0.435</v>
      </c>
      <c r="X1144" s="16">
        <v>376.55399999999997</v>
      </c>
      <c r="Y1144" s="16">
        <v>29.652000000000001</v>
      </c>
      <c r="Z1144" s="16">
        <v>0.1313</v>
      </c>
      <c r="AA1144" s="16">
        <v>-0.41562320000000003</v>
      </c>
      <c r="AB1144" s="16">
        <v>0</v>
      </c>
      <c r="AC1144" s="16">
        <v>10.48</v>
      </c>
      <c r="AD1144" s="16">
        <v>30.84</v>
      </c>
      <c r="AE1144" s="16">
        <v>0.2344</v>
      </c>
      <c r="AF1144" s="16">
        <v>0</v>
      </c>
      <c r="AG1144" s="16">
        <v>2177.75</v>
      </c>
      <c r="AH1144" s="16">
        <v>8.0999999999999996E-3</v>
      </c>
      <c r="AI1144" s="16">
        <v>0</v>
      </c>
      <c r="AJ1144" s="16">
        <v>1.3996999999999999</v>
      </c>
      <c r="AK1144" s="16">
        <v>-0.83750000000000002</v>
      </c>
      <c r="AL1144" s="16">
        <v>-1.0149999999999999</v>
      </c>
      <c r="AM1144" s="16">
        <v>-1.5148999999999999</v>
      </c>
      <c r="AN1144" s="16">
        <v>-0.61319999999999997</v>
      </c>
      <c r="AO1144" s="16">
        <v>-1.4031</v>
      </c>
      <c r="AP1144" s="16">
        <v>-1.1469</v>
      </c>
      <c r="AR1144" s="16">
        <f t="shared" si="65"/>
        <v>1</v>
      </c>
      <c r="AS1144" s="5">
        <f t="shared" si="64"/>
        <v>0</v>
      </c>
    </row>
    <row r="1145" spans="1:45" x14ac:dyDescent="0.25">
      <c r="A1145" s="16" t="s">
        <v>408</v>
      </c>
      <c r="B1145" s="16" t="s">
        <v>49</v>
      </c>
      <c r="C1145" s="16" t="s">
        <v>261</v>
      </c>
      <c r="D1145" s="16">
        <v>1986</v>
      </c>
      <c r="E1145" s="16" t="s">
        <v>1781</v>
      </c>
      <c r="F1145" s="16" t="s">
        <v>590</v>
      </c>
      <c r="G1145" s="10">
        <v>201.97499999999999</v>
      </c>
      <c r="H1145" s="73">
        <v>5.308141</v>
      </c>
      <c r="I1145" s="16" t="s">
        <v>6700</v>
      </c>
      <c r="J1145" s="71">
        <v>2.1630999999999998E-3</v>
      </c>
      <c r="K1145" s="71">
        <v>0.60431979999999996</v>
      </c>
      <c r="L1145" s="16">
        <v>-2.32768</v>
      </c>
      <c r="M1145" s="16">
        <v>-0.52453300000000003</v>
      </c>
      <c r="N1145" s="16">
        <v>-1.305064</v>
      </c>
      <c r="O1145" s="16">
        <v>-0.44915490000000002</v>
      </c>
      <c r="P1145" s="16">
        <v>-1.877192</v>
      </c>
      <c r="Q1145" s="16">
        <v>-1.0217050000000001</v>
      </c>
      <c r="R1145" s="16">
        <v>0.29899999999999999</v>
      </c>
      <c r="S1145" s="16">
        <v>0</v>
      </c>
      <c r="T1145" s="16">
        <v>1E-4</v>
      </c>
      <c r="U1145" s="16">
        <v>2.1379000000000001</v>
      </c>
      <c r="V1145" s="16">
        <v>2.407</v>
      </c>
      <c r="W1145" s="16">
        <v>0.46200000000000002</v>
      </c>
      <c r="X1145" s="16">
        <v>372.31299999999999</v>
      </c>
      <c r="Y1145" s="16">
        <v>30.25</v>
      </c>
      <c r="Z1145" s="16">
        <v>0.13039999999999999</v>
      </c>
      <c r="AA1145" s="16">
        <v>-0.43931419999999999</v>
      </c>
      <c r="AB1145" s="16">
        <v>0</v>
      </c>
      <c r="AC1145" s="16">
        <v>10.48</v>
      </c>
      <c r="AD1145" s="16">
        <v>31.45</v>
      </c>
      <c r="AE1145" s="16">
        <v>0.24510000000000001</v>
      </c>
      <c r="AF1145" s="16">
        <v>0</v>
      </c>
      <c r="AG1145" s="16">
        <v>2173.5500000000002</v>
      </c>
      <c r="AH1145" s="16">
        <v>8.0000000000000002E-3</v>
      </c>
      <c r="AI1145" s="16">
        <v>0</v>
      </c>
      <c r="AJ1145" s="16">
        <v>3.2507000000000001</v>
      </c>
      <c r="AK1145" s="16">
        <v>-0.85399999999999998</v>
      </c>
      <c r="AL1145" s="16">
        <v>-0.998</v>
      </c>
      <c r="AM1145" s="16">
        <v>-1.476</v>
      </c>
      <c r="AN1145" s="16">
        <v>-0.64910000000000001</v>
      </c>
      <c r="AO1145" s="16">
        <v>-1.3872</v>
      </c>
      <c r="AP1145" s="16">
        <v>-1.1269</v>
      </c>
      <c r="AR1145" s="16">
        <f t="shared" si="65"/>
        <v>1</v>
      </c>
      <c r="AS1145" s="5">
        <f t="shared" si="64"/>
        <v>3.2220000000000582E-3</v>
      </c>
    </row>
    <row r="1146" spans="1:45" x14ac:dyDescent="0.25">
      <c r="A1146" s="16" t="s">
        <v>408</v>
      </c>
      <c r="B1146" s="16" t="s">
        <v>49</v>
      </c>
      <c r="C1146" s="16" t="s">
        <v>261</v>
      </c>
      <c r="D1146" s="16">
        <v>1987</v>
      </c>
      <c r="E1146" s="16" t="s">
        <v>1789</v>
      </c>
      <c r="F1146" s="16" t="s">
        <v>590</v>
      </c>
      <c r="G1146" s="10">
        <v>222.71</v>
      </c>
      <c r="H1146" s="73">
        <v>5.405869</v>
      </c>
      <c r="I1146" s="16" t="s">
        <v>6700</v>
      </c>
      <c r="J1146" s="71">
        <v>-0.15857779999999999</v>
      </c>
      <c r="K1146" s="71">
        <v>0.5157003</v>
      </c>
      <c r="L1146" s="16">
        <v>-2.2942279999999999</v>
      </c>
      <c r="M1146" s="16">
        <v>-0.52453300000000003</v>
      </c>
      <c r="N1146" s="16">
        <v>-1.2834700000000001</v>
      </c>
      <c r="O1146" s="16">
        <v>-0.42466720000000002</v>
      </c>
      <c r="P1146" s="16">
        <v>-1.8575969999999999</v>
      </c>
      <c r="Q1146" s="16">
        <v>-1.013814</v>
      </c>
      <c r="R1146" s="16">
        <v>0.29899999999999999</v>
      </c>
      <c r="S1146" s="16">
        <v>0</v>
      </c>
      <c r="T1146" s="16">
        <v>1E-4</v>
      </c>
      <c r="U1146" s="16">
        <v>2.3565999999999998</v>
      </c>
      <c r="V1146" s="16">
        <v>2.6960000000000002</v>
      </c>
      <c r="W1146" s="16">
        <v>0.46400000000000002</v>
      </c>
      <c r="X1146" s="16">
        <v>371.1</v>
      </c>
      <c r="Y1146" s="16">
        <v>30.847999999999999</v>
      </c>
      <c r="Z1146" s="16">
        <v>0.1323</v>
      </c>
      <c r="AA1146" s="16">
        <v>-0.46300520000000001</v>
      </c>
      <c r="AB1146" s="16">
        <v>0</v>
      </c>
      <c r="AC1146" s="16">
        <v>10.48</v>
      </c>
      <c r="AD1146" s="16">
        <v>32.06</v>
      </c>
      <c r="AE1146" s="16">
        <v>0.24410000000000001</v>
      </c>
      <c r="AF1146" s="16">
        <v>0</v>
      </c>
      <c r="AG1146" s="16">
        <v>2051.98</v>
      </c>
      <c r="AH1146" s="16">
        <v>7.9000000000000008E-3</v>
      </c>
      <c r="AI1146" s="16">
        <v>0</v>
      </c>
      <c r="AJ1146" s="16">
        <v>5.1017000000000001</v>
      </c>
      <c r="AK1146" s="16">
        <v>-0.87050000000000005</v>
      </c>
      <c r="AL1146" s="16">
        <v>-0.98099999999999998</v>
      </c>
      <c r="AM1146" s="16">
        <v>-1.4372</v>
      </c>
      <c r="AN1146" s="16">
        <v>-0.68500000000000005</v>
      </c>
      <c r="AO1146" s="16">
        <v>-1.3712</v>
      </c>
      <c r="AP1146" s="16">
        <v>-1.1069</v>
      </c>
      <c r="AR1146" s="16">
        <f t="shared" si="65"/>
        <v>1</v>
      </c>
      <c r="AS1146" s="5">
        <f t="shared" si="64"/>
        <v>3.3452000000000037E-2</v>
      </c>
    </row>
    <row r="1147" spans="1:45" x14ac:dyDescent="0.25">
      <c r="A1147" s="16" t="s">
        <v>408</v>
      </c>
      <c r="B1147" s="16" t="s">
        <v>49</v>
      </c>
      <c r="C1147" s="16" t="s">
        <v>261</v>
      </c>
      <c r="D1147" s="16">
        <v>1988</v>
      </c>
      <c r="E1147" s="16" t="s">
        <v>1798</v>
      </c>
      <c r="F1147" s="16" t="s">
        <v>590</v>
      </c>
      <c r="G1147" s="10">
        <v>216.66399999999999</v>
      </c>
      <c r="H1147" s="73">
        <v>5.3783479999999999</v>
      </c>
      <c r="I1147" s="16" t="s">
        <v>6700</v>
      </c>
      <c r="J1147" s="71">
        <v>0.26520260000000001</v>
      </c>
      <c r="K1147" s="71">
        <v>0.67231589999999997</v>
      </c>
      <c r="L1147" s="16">
        <v>-2.2726130000000002</v>
      </c>
      <c r="M1147" s="16">
        <v>-0.52360090000000004</v>
      </c>
      <c r="N1147" s="16">
        <v>-1.2782260000000001</v>
      </c>
      <c r="O1147" s="16">
        <v>-0.41083310000000001</v>
      </c>
      <c r="P1147" s="16">
        <v>-1.8380810000000001</v>
      </c>
      <c r="Q1147" s="16">
        <v>-1.0059229999999999</v>
      </c>
      <c r="R1147" s="16">
        <v>0.29899999999999999</v>
      </c>
      <c r="S1147" s="16">
        <v>0</v>
      </c>
      <c r="T1147" s="16">
        <v>2.0000000000000001E-4</v>
      </c>
      <c r="U1147" s="16">
        <v>2.4697</v>
      </c>
      <c r="V1147" s="16">
        <v>2.9390000000000001</v>
      </c>
      <c r="W1147" s="16">
        <v>0.46899999999999997</v>
      </c>
      <c r="X1147" s="16">
        <v>369.19099999999997</v>
      </c>
      <c r="Y1147" s="16">
        <v>31.446000000000002</v>
      </c>
      <c r="Z1147" s="16">
        <v>0.1285</v>
      </c>
      <c r="AA1147" s="16">
        <v>-0.48669620000000002</v>
      </c>
      <c r="AB1147" s="16">
        <v>0</v>
      </c>
      <c r="AC1147" s="16">
        <v>10.48</v>
      </c>
      <c r="AD1147" s="16">
        <v>32.67</v>
      </c>
      <c r="AE1147" s="16">
        <v>0.23599999999999999</v>
      </c>
      <c r="AF1147" s="16">
        <v>0</v>
      </c>
      <c r="AG1147" s="16">
        <v>1952.85</v>
      </c>
      <c r="AH1147" s="16">
        <v>7.7999999999999996E-3</v>
      </c>
      <c r="AI1147" s="16">
        <v>0</v>
      </c>
      <c r="AJ1147" s="16">
        <v>6.9527000000000001</v>
      </c>
      <c r="AK1147" s="16">
        <v>-0.88700000000000001</v>
      </c>
      <c r="AL1147" s="16">
        <v>-0.96399999999999997</v>
      </c>
      <c r="AM1147" s="16">
        <v>-1.3983000000000001</v>
      </c>
      <c r="AN1147" s="16">
        <v>-0.72089999999999999</v>
      </c>
      <c r="AO1147" s="16">
        <v>-1.3552999999999999</v>
      </c>
      <c r="AP1147" s="16">
        <v>-1.0869</v>
      </c>
      <c r="AR1147" s="16">
        <f t="shared" si="65"/>
        <v>1</v>
      </c>
      <c r="AS1147" s="5">
        <f t="shared" si="64"/>
        <v>2.1614999999999718E-2</v>
      </c>
    </row>
    <row r="1148" spans="1:45" x14ac:dyDescent="0.25">
      <c r="A1148" s="16" t="s">
        <v>408</v>
      </c>
      <c r="B1148" s="16" t="s">
        <v>49</v>
      </c>
      <c r="C1148" s="16" t="s">
        <v>261</v>
      </c>
      <c r="D1148" s="16">
        <v>1989</v>
      </c>
      <c r="E1148" s="16" t="s">
        <v>1794</v>
      </c>
      <c r="F1148" s="16" t="s">
        <v>590</v>
      </c>
      <c r="G1148" s="10">
        <v>208.78700000000001</v>
      </c>
      <c r="H1148" s="73">
        <v>5.3413139999999997</v>
      </c>
      <c r="I1148" s="16" t="s">
        <v>6700</v>
      </c>
      <c r="J1148" s="71">
        <v>-8.6028199999999999E-2</v>
      </c>
      <c r="K1148" s="71">
        <v>0.61689579999999999</v>
      </c>
      <c r="L1148" s="16">
        <v>-2.2412540000000001</v>
      </c>
      <c r="M1148" s="16">
        <v>-0.52453300000000003</v>
      </c>
      <c r="N1148" s="16">
        <v>-1.2553780000000001</v>
      </c>
      <c r="O1148" s="16">
        <v>-0.39144659999999998</v>
      </c>
      <c r="P1148" s="16">
        <v>-1.818268</v>
      </c>
      <c r="Q1148" s="16">
        <v>-0.99799890000000002</v>
      </c>
      <c r="R1148" s="16">
        <v>0.29899999999999999</v>
      </c>
      <c r="S1148" s="16">
        <v>0</v>
      </c>
      <c r="T1148" s="16">
        <v>1E-4</v>
      </c>
      <c r="U1148" s="16">
        <v>2.5829</v>
      </c>
      <c r="V1148" s="16">
        <v>3.1059999999999999</v>
      </c>
      <c r="W1148" s="16">
        <v>0.47699999999999998</v>
      </c>
      <c r="X1148" s="16">
        <v>370.26900000000001</v>
      </c>
      <c r="Y1148" s="16">
        <v>32.043999999999997</v>
      </c>
      <c r="Z1148" s="16">
        <v>0.12759999999999999</v>
      </c>
      <c r="AA1148" s="16">
        <v>-0.51077570000000005</v>
      </c>
      <c r="AB1148" s="16">
        <v>0</v>
      </c>
      <c r="AC1148" s="16">
        <v>10.48</v>
      </c>
      <c r="AD1148" s="16">
        <v>33.29</v>
      </c>
      <c r="AE1148" s="16">
        <v>0.2495</v>
      </c>
      <c r="AF1148" s="16">
        <v>0</v>
      </c>
      <c r="AG1148" s="16">
        <v>1893.03</v>
      </c>
      <c r="AH1148" s="16">
        <v>7.7000000000000002E-3</v>
      </c>
      <c r="AI1148" s="16">
        <v>0</v>
      </c>
      <c r="AJ1148" s="16">
        <v>8.8036999999999992</v>
      </c>
      <c r="AK1148" s="16">
        <v>-0.90349999999999997</v>
      </c>
      <c r="AL1148" s="16">
        <v>-0.94699999999999995</v>
      </c>
      <c r="AM1148" s="16">
        <v>-1.3593999999999999</v>
      </c>
      <c r="AN1148" s="16">
        <v>-0.75670000000000004</v>
      </c>
      <c r="AO1148" s="16">
        <v>-1.3392999999999999</v>
      </c>
      <c r="AP1148" s="16">
        <v>-1.0669</v>
      </c>
      <c r="AR1148" s="16">
        <f t="shared" si="65"/>
        <v>1</v>
      </c>
      <c r="AS1148" s="5">
        <f t="shared" si="64"/>
        <v>3.1359000000000137E-2</v>
      </c>
    </row>
    <row r="1149" spans="1:45" x14ac:dyDescent="0.25">
      <c r="A1149" s="16" t="s">
        <v>408</v>
      </c>
      <c r="B1149" s="16" t="s">
        <v>49</v>
      </c>
      <c r="C1149" s="16" t="s">
        <v>261</v>
      </c>
      <c r="D1149" s="16">
        <v>1990</v>
      </c>
      <c r="E1149" s="16" t="s">
        <v>1799</v>
      </c>
      <c r="F1149" s="16" t="s">
        <v>590</v>
      </c>
      <c r="G1149" s="10">
        <v>207.22</v>
      </c>
      <c r="H1149" s="73">
        <v>5.33378</v>
      </c>
      <c r="I1149" s="16" t="s">
        <v>6700</v>
      </c>
      <c r="J1149" s="71">
        <v>-1.6911700000000002E-2</v>
      </c>
      <c r="K1149" s="71">
        <v>0.60655079999999995</v>
      </c>
      <c r="L1149" s="16">
        <v>-2.2003020000000002</v>
      </c>
      <c r="M1149" s="16">
        <v>-0.52453300000000003</v>
      </c>
      <c r="N1149" s="16">
        <v>-1.2354540000000001</v>
      </c>
      <c r="O1149" s="16">
        <v>-0.39559709999999998</v>
      </c>
      <c r="P1149" s="16">
        <v>-1.7525219999999999</v>
      </c>
      <c r="Q1149" s="16">
        <v>-0.99010900000000002</v>
      </c>
      <c r="R1149" s="16">
        <v>0.29899999999999999</v>
      </c>
      <c r="S1149" s="16">
        <v>0</v>
      </c>
      <c r="T1149" s="16">
        <v>1E-4</v>
      </c>
      <c r="U1149" s="16">
        <v>2.6960000000000002</v>
      </c>
      <c r="V1149" s="16">
        <v>3.2349999999999999</v>
      </c>
      <c r="W1149" s="16">
        <v>0.49</v>
      </c>
      <c r="X1149" s="16">
        <v>370.97</v>
      </c>
      <c r="Y1149" s="16">
        <v>32.6419</v>
      </c>
      <c r="Z1149" s="16">
        <v>0.12690000000000001</v>
      </c>
      <c r="AA1149" s="16">
        <v>-0.46455879999999999</v>
      </c>
      <c r="AB1149" s="16">
        <v>0</v>
      </c>
      <c r="AC1149" s="16">
        <v>10.48</v>
      </c>
      <c r="AD1149" s="16">
        <v>32.1</v>
      </c>
      <c r="AE1149" s="16">
        <v>0.26100000000000001</v>
      </c>
      <c r="AF1149" s="16">
        <v>0</v>
      </c>
      <c r="AG1149" s="16">
        <v>2501.19</v>
      </c>
      <c r="AH1149" s="16">
        <v>8.6999999999999994E-3</v>
      </c>
      <c r="AI1149" s="16">
        <v>2.6</v>
      </c>
      <c r="AJ1149" s="16">
        <v>13.2</v>
      </c>
      <c r="AK1149" s="16">
        <v>-0.92</v>
      </c>
      <c r="AL1149" s="16">
        <v>-0.92989999999999995</v>
      </c>
      <c r="AM1149" s="16">
        <v>-1.3206</v>
      </c>
      <c r="AN1149" s="16">
        <v>-0.79259999999999997</v>
      </c>
      <c r="AO1149" s="16">
        <v>-1.3233999999999999</v>
      </c>
      <c r="AP1149" s="16">
        <v>-1.0468999999999999</v>
      </c>
      <c r="AR1149" s="16">
        <f t="shared" si="65"/>
        <v>1</v>
      </c>
      <c r="AS1149" s="5">
        <f t="shared" si="64"/>
        <v>4.0951999999999877E-2</v>
      </c>
    </row>
    <row r="1150" spans="1:45" x14ac:dyDescent="0.25">
      <c r="A1150" s="16" t="s">
        <v>408</v>
      </c>
      <c r="B1150" s="16" t="s">
        <v>49</v>
      </c>
      <c r="C1150" s="16" t="s">
        <v>261</v>
      </c>
      <c r="D1150" s="16">
        <v>1991</v>
      </c>
      <c r="E1150" s="16" t="s">
        <v>1791</v>
      </c>
      <c r="F1150" s="16" t="s">
        <v>590</v>
      </c>
      <c r="G1150" s="10">
        <v>185.73</v>
      </c>
      <c r="H1150" s="73">
        <v>5.2242940000000004</v>
      </c>
      <c r="I1150" s="16" t="s">
        <v>6700</v>
      </c>
      <c r="J1150" s="71">
        <v>-8.6395700000000006E-2</v>
      </c>
      <c r="K1150" s="71">
        <v>0.55634729999999999</v>
      </c>
      <c r="L1150" s="16">
        <v>-2.1825290000000002</v>
      </c>
      <c r="M1150" s="16">
        <v>-0.52360090000000004</v>
      </c>
      <c r="N1150" s="16">
        <v>-1.2227380000000001</v>
      </c>
      <c r="O1150" s="16">
        <v>-0.3796774</v>
      </c>
      <c r="P1150" s="16">
        <v>-1.7504729999999999</v>
      </c>
      <c r="Q1150" s="16">
        <v>-0.98220010000000002</v>
      </c>
      <c r="R1150" s="16">
        <v>0.29899999999999999</v>
      </c>
      <c r="S1150" s="16">
        <v>0</v>
      </c>
      <c r="T1150" s="16">
        <v>2.0000000000000001E-4</v>
      </c>
      <c r="U1150" s="16">
        <v>2.8090999999999999</v>
      </c>
      <c r="V1150" s="16">
        <v>3.3130000000000002</v>
      </c>
      <c r="W1150" s="16">
        <v>0.55600000000000005</v>
      </c>
      <c r="X1150" s="16">
        <v>370.21199999999999</v>
      </c>
      <c r="Y1150" s="16">
        <v>33.239899999999999</v>
      </c>
      <c r="Z1150" s="16">
        <v>0.12570000000000001</v>
      </c>
      <c r="AA1150" s="16">
        <v>-0.48009390000000002</v>
      </c>
      <c r="AB1150" s="16">
        <v>0</v>
      </c>
      <c r="AC1150" s="16">
        <v>10.48</v>
      </c>
      <c r="AD1150" s="16">
        <v>32.5</v>
      </c>
      <c r="AE1150" s="16">
        <v>0.2676</v>
      </c>
      <c r="AF1150" s="16">
        <v>0</v>
      </c>
      <c r="AG1150" s="16">
        <v>2428.44</v>
      </c>
      <c r="AH1150" s="16">
        <v>8.3999999999999995E-3</v>
      </c>
      <c r="AI1150" s="16">
        <v>2.6</v>
      </c>
      <c r="AJ1150" s="16">
        <v>13.4</v>
      </c>
      <c r="AK1150" s="16">
        <v>-0.9365</v>
      </c>
      <c r="AL1150" s="16">
        <v>-0.91290000000000004</v>
      </c>
      <c r="AM1150" s="16">
        <v>-1.2817000000000001</v>
      </c>
      <c r="AN1150" s="16">
        <v>-0.82850000000000001</v>
      </c>
      <c r="AO1150" s="16">
        <v>-1.3073999999999999</v>
      </c>
      <c r="AP1150" s="16">
        <v>-1.0268999999999999</v>
      </c>
      <c r="AR1150" s="16">
        <f t="shared" si="65"/>
        <v>1</v>
      </c>
      <c r="AS1150" s="5">
        <f t="shared" si="64"/>
        <v>1.7773000000000039E-2</v>
      </c>
    </row>
    <row r="1151" spans="1:45" x14ac:dyDescent="0.25">
      <c r="A1151" s="16" t="s">
        <v>408</v>
      </c>
      <c r="B1151" s="16" t="s">
        <v>49</v>
      </c>
      <c r="C1151" s="16" t="s">
        <v>261</v>
      </c>
      <c r="D1151" s="16">
        <v>1992</v>
      </c>
      <c r="E1151" s="16" t="s">
        <v>1771</v>
      </c>
      <c r="F1151" s="16" t="s">
        <v>590</v>
      </c>
      <c r="G1151" s="10">
        <v>163.62299999999999</v>
      </c>
      <c r="H1151" s="73">
        <v>5.0975669999999997</v>
      </c>
      <c r="I1151" s="16" t="s">
        <v>6700</v>
      </c>
      <c r="J1151" s="71">
        <v>-0.1066964</v>
      </c>
      <c r="K1151" s="71">
        <v>0.50004409999999999</v>
      </c>
      <c r="L1151" s="16">
        <v>-2.163513</v>
      </c>
      <c r="M1151" s="16">
        <v>-0.52360090000000004</v>
      </c>
      <c r="N1151" s="16">
        <v>-1.1998800000000001</v>
      </c>
      <c r="O1151" s="16">
        <v>-0.37032989999999999</v>
      </c>
      <c r="P1151" s="16">
        <v>-1.7480180000000001</v>
      </c>
      <c r="Q1151" s="16">
        <v>-0.97430930000000004</v>
      </c>
      <c r="R1151" s="16">
        <v>0.29899999999999999</v>
      </c>
      <c r="S1151" s="16">
        <v>0</v>
      </c>
      <c r="T1151" s="16">
        <v>2.0000000000000001E-4</v>
      </c>
      <c r="U1151" s="16">
        <v>2.9222999999999999</v>
      </c>
      <c r="V1151" s="16">
        <v>3.4279999999999999</v>
      </c>
      <c r="W1151" s="16">
        <v>0.72599999999999998</v>
      </c>
      <c r="X1151" s="16">
        <v>369.93599999999998</v>
      </c>
      <c r="Y1151" s="16">
        <v>33.837899999999998</v>
      </c>
      <c r="Z1151" s="16">
        <v>0.12479999999999999</v>
      </c>
      <c r="AA1151" s="16">
        <v>-0.47465659999999998</v>
      </c>
      <c r="AB1151" s="16">
        <v>0</v>
      </c>
      <c r="AC1151" s="16">
        <v>10.48</v>
      </c>
      <c r="AD1151" s="16">
        <v>32.36</v>
      </c>
      <c r="AE1151" s="16">
        <v>0.24660000000000001</v>
      </c>
      <c r="AF1151" s="16">
        <v>0</v>
      </c>
      <c r="AG1151" s="16">
        <v>2404.91</v>
      </c>
      <c r="AH1151" s="16">
        <v>8.2000000000000007E-3</v>
      </c>
      <c r="AI1151" s="16">
        <v>2.7</v>
      </c>
      <c r="AJ1151" s="16">
        <v>13.6</v>
      </c>
      <c r="AK1151" s="16">
        <v>-0.95299999999999996</v>
      </c>
      <c r="AL1151" s="16">
        <v>-0.89590000000000003</v>
      </c>
      <c r="AM1151" s="16">
        <v>-1.2427999999999999</v>
      </c>
      <c r="AN1151" s="16">
        <v>-0.86439999999999995</v>
      </c>
      <c r="AO1151" s="16">
        <v>-1.2915000000000001</v>
      </c>
      <c r="AP1151" s="16">
        <v>-1.0068999999999999</v>
      </c>
      <c r="AR1151" s="16">
        <f t="shared" si="65"/>
        <v>1</v>
      </c>
      <c r="AS1151" s="5">
        <f t="shared" si="64"/>
        <v>1.9016000000000144E-2</v>
      </c>
    </row>
    <row r="1152" spans="1:45" x14ac:dyDescent="0.25">
      <c r="A1152" s="16" t="s">
        <v>408</v>
      </c>
      <c r="B1152" s="16" t="s">
        <v>49</v>
      </c>
      <c r="C1152" s="16" t="s">
        <v>261</v>
      </c>
      <c r="D1152" s="16">
        <v>1993</v>
      </c>
      <c r="E1152" s="16" t="s">
        <v>1778</v>
      </c>
      <c r="F1152" s="16" t="s">
        <v>590</v>
      </c>
      <c r="G1152" s="10">
        <v>178.60900000000001</v>
      </c>
      <c r="H1152" s="73">
        <v>5.1851969999999996</v>
      </c>
      <c r="I1152" s="16" t="s">
        <v>6700</v>
      </c>
      <c r="J1152" s="71">
        <v>0.11657820000000001</v>
      </c>
      <c r="K1152" s="71">
        <v>0.56187220000000004</v>
      </c>
      <c r="L1152" s="16">
        <v>-2.1483490000000001</v>
      </c>
      <c r="M1152" s="16">
        <v>-0.52360090000000004</v>
      </c>
      <c r="N1152" s="16">
        <v>-1.2477659999999999</v>
      </c>
      <c r="O1152" s="16">
        <v>-0.32105650000000002</v>
      </c>
      <c r="P1152" s="16">
        <v>-1.7260390000000001</v>
      </c>
      <c r="Q1152" s="16">
        <v>-0.96638480000000004</v>
      </c>
      <c r="R1152" s="16">
        <v>0.29899999999999999</v>
      </c>
      <c r="S1152" s="16">
        <v>0</v>
      </c>
      <c r="T1152" s="16">
        <v>2.0000000000000001E-4</v>
      </c>
      <c r="U1152" s="16">
        <v>2.3542000000000001</v>
      </c>
      <c r="V1152" s="16">
        <v>3.5619999999999998</v>
      </c>
      <c r="W1152" s="16">
        <v>0.9</v>
      </c>
      <c r="X1152" s="16">
        <v>369.69900000000001</v>
      </c>
      <c r="Y1152" s="16">
        <v>34.435899999999997</v>
      </c>
      <c r="Z1152" s="16">
        <v>0.1283</v>
      </c>
      <c r="AA1152" s="16">
        <v>-0.56242979999999998</v>
      </c>
      <c r="AB1152" s="16">
        <v>0</v>
      </c>
      <c r="AC1152" s="16">
        <v>10.48</v>
      </c>
      <c r="AD1152" s="16">
        <v>34.619999999999997</v>
      </c>
      <c r="AE1152" s="16">
        <v>0.24829999999999999</v>
      </c>
      <c r="AF1152" s="16">
        <v>0</v>
      </c>
      <c r="AG1152" s="16">
        <v>2586.11</v>
      </c>
      <c r="AH1152" s="16">
        <v>7.9000000000000008E-3</v>
      </c>
      <c r="AI1152" s="16">
        <v>2.8</v>
      </c>
      <c r="AJ1152" s="16">
        <v>15.6</v>
      </c>
      <c r="AK1152" s="16">
        <v>-0.96950000000000003</v>
      </c>
      <c r="AL1152" s="16">
        <v>-0.87890000000000001</v>
      </c>
      <c r="AM1152" s="16">
        <v>-1.2039</v>
      </c>
      <c r="AN1152" s="16">
        <v>-0.9002</v>
      </c>
      <c r="AO1152" s="16">
        <v>-1.2755000000000001</v>
      </c>
      <c r="AP1152" s="16">
        <v>-0.9869</v>
      </c>
      <c r="AR1152" s="16">
        <f t="shared" si="65"/>
        <v>1</v>
      </c>
      <c r="AS1152" s="5">
        <f t="shared" si="64"/>
        <v>1.5163999999999955E-2</v>
      </c>
    </row>
    <row r="1153" spans="1:45" x14ac:dyDescent="0.25">
      <c r="A1153" s="16" t="s">
        <v>408</v>
      </c>
      <c r="B1153" s="16" t="s">
        <v>49</v>
      </c>
      <c r="C1153" s="16" t="s">
        <v>261</v>
      </c>
      <c r="D1153" s="16">
        <v>1994</v>
      </c>
      <c r="E1153" s="16" t="s">
        <v>1793</v>
      </c>
      <c r="F1153" s="16" t="s">
        <v>590</v>
      </c>
      <c r="G1153" s="10">
        <v>177.995</v>
      </c>
      <c r="H1153" s="73">
        <v>5.1817549999999999</v>
      </c>
      <c r="I1153" s="16" t="s">
        <v>6700</v>
      </c>
      <c r="J1153" s="71">
        <v>6.9150000000000001E-3</v>
      </c>
      <c r="K1153" s="71">
        <v>0.56577100000000002</v>
      </c>
      <c r="L1153" s="16">
        <v>-2.0867270000000002</v>
      </c>
      <c r="M1153" s="16">
        <v>-0.52360090000000004</v>
      </c>
      <c r="N1153" s="16">
        <v>-1.162201</v>
      </c>
      <c r="O1153" s="16">
        <v>-0.29947659999999998</v>
      </c>
      <c r="P1153" s="16">
        <v>-1.7040979999999999</v>
      </c>
      <c r="Q1153" s="16">
        <v>-0.95853010000000005</v>
      </c>
      <c r="R1153" s="16">
        <v>0.29899999999999999</v>
      </c>
      <c r="S1153" s="16">
        <v>0</v>
      </c>
      <c r="T1153" s="16">
        <v>2.0000000000000001E-4</v>
      </c>
      <c r="U1153" s="16">
        <v>3.1486000000000001</v>
      </c>
      <c r="V1153" s="16">
        <v>3.6960000000000002</v>
      </c>
      <c r="W1153" s="16">
        <v>0.96</v>
      </c>
      <c r="X1153" s="16">
        <v>368.99799999999999</v>
      </c>
      <c r="Y1153" s="16">
        <v>35.033900000000003</v>
      </c>
      <c r="Z1153" s="16">
        <v>0.12609999999999999</v>
      </c>
      <c r="AA1153" s="16">
        <v>-0.60010240000000004</v>
      </c>
      <c r="AB1153" s="16">
        <v>0</v>
      </c>
      <c r="AC1153" s="16">
        <v>10.48</v>
      </c>
      <c r="AD1153" s="16">
        <v>35.590000000000003</v>
      </c>
      <c r="AE1153" s="16">
        <v>0.2495</v>
      </c>
      <c r="AF1153" s="16">
        <v>0</v>
      </c>
      <c r="AG1153" s="16">
        <v>2620.7199999999998</v>
      </c>
      <c r="AH1153" s="16">
        <v>7.7000000000000002E-3</v>
      </c>
      <c r="AI1153" s="16">
        <v>2.9</v>
      </c>
      <c r="AJ1153" s="16">
        <v>17.600000000000001</v>
      </c>
      <c r="AK1153" s="16">
        <v>-0.98599999999999999</v>
      </c>
      <c r="AL1153" s="16">
        <v>-0.8619</v>
      </c>
      <c r="AM1153" s="16">
        <v>-1.1651</v>
      </c>
      <c r="AN1153" s="16">
        <v>-0.93610000000000004</v>
      </c>
      <c r="AO1153" s="16">
        <v>-1.2596000000000001</v>
      </c>
      <c r="AP1153" s="16">
        <v>-0.96699999999999997</v>
      </c>
      <c r="AR1153" s="16">
        <f t="shared" si="65"/>
        <v>1</v>
      </c>
      <c r="AS1153" s="5">
        <f t="shared" si="64"/>
        <v>6.1621999999999844E-2</v>
      </c>
    </row>
    <row r="1154" spans="1:45" x14ac:dyDescent="0.25">
      <c r="A1154" s="16" t="s">
        <v>408</v>
      </c>
      <c r="B1154" s="16" t="s">
        <v>49</v>
      </c>
      <c r="C1154" s="16" t="s">
        <v>261</v>
      </c>
      <c r="D1154" s="16">
        <v>1995</v>
      </c>
      <c r="E1154" s="16" t="s">
        <v>1796</v>
      </c>
      <c r="F1154" s="16" t="s">
        <v>590</v>
      </c>
      <c r="G1154" s="10">
        <v>182.709</v>
      </c>
      <c r="H1154" s="73">
        <v>5.2078939999999996</v>
      </c>
      <c r="I1154" s="16" t="s">
        <v>6700</v>
      </c>
      <c r="J1154" s="71">
        <v>3.8314500000000001E-2</v>
      </c>
      <c r="K1154" s="71">
        <v>0.58786890000000003</v>
      </c>
      <c r="L1154" s="16">
        <v>-2.0658300000000001</v>
      </c>
      <c r="M1154" s="16">
        <v>-0.52360090000000004</v>
      </c>
      <c r="N1154" s="16">
        <v>-1.159305</v>
      </c>
      <c r="O1154" s="16">
        <v>-0.28494560000000002</v>
      </c>
      <c r="P1154" s="16">
        <v>-1.683745</v>
      </c>
      <c r="Q1154" s="16">
        <v>-0.95060350000000005</v>
      </c>
      <c r="R1154" s="16">
        <v>0.29899999999999999</v>
      </c>
      <c r="S1154" s="16">
        <v>0</v>
      </c>
      <c r="T1154" s="16">
        <v>2.0000000000000001E-4</v>
      </c>
      <c r="U1154" s="16">
        <v>3.2616999999999998</v>
      </c>
      <c r="V1154" s="16">
        <v>3.83</v>
      </c>
      <c r="W1154" s="16">
        <v>0.97499999999999998</v>
      </c>
      <c r="X1154" s="16">
        <v>366.99400000000003</v>
      </c>
      <c r="Y1154" s="16">
        <v>35.631900000000002</v>
      </c>
      <c r="Z1154" s="16">
        <v>0.1208</v>
      </c>
      <c r="AA1154" s="16">
        <v>-0.63408540000000002</v>
      </c>
      <c r="AB1154" s="16">
        <v>0</v>
      </c>
      <c r="AC1154" s="16">
        <v>10.48</v>
      </c>
      <c r="AD1154" s="16">
        <v>36.465000000000003</v>
      </c>
      <c r="AE1154" s="16">
        <v>0.24979999999999999</v>
      </c>
      <c r="AF1154" s="16">
        <v>0</v>
      </c>
      <c r="AG1154" s="16">
        <v>2667.84</v>
      </c>
      <c r="AH1154" s="16">
        <v>6.3E-3</v>
      </c>
      <c r="AI1154" s="16">
        <v>3</v>
      </c>
      <c r="AJ1154" s="16">
        <v>19.5</v>
      </c>
      <c r="AK1154" s="16">
        <v>-1.0024</v>
      </c>
      <c r="AL1154" s="16">
        <v>-0.84489999999999998</v>
      </c>
      <c r="AM1154" s="16">
        <v>-1.1262000000000001</v>
      </c>
      <c r="AN1154" s="16">
        <v>-0.97199999999999998</v>
      </c>
      <c r="AO1154" s="16">
        <v>-1.2436</v>
      </c>
      <c r="AP1154" s="16">
        <v>-0.94699999999999995</v>
      </c>
      <c r="AR1154" s="16">
        <f t="shared" si="65"/>
        <v>1</v>
      </c>
      <c r="AS1154" s="5">
        <f t="shared" si="64"/>
        <v>2.0897000000000165E-2</v>
      </c>
    </row>
    <row r="1155" spans="1:45" x14ac:dyDescent="0.25">
      <c r="A1155" s="16" t="s">
        <v>408</v>
      </c>
      <c r="B1155" s="16" t="s">
        <v>49</v>
      </c>
      <c r="C1155" s="16" t="s">
        <v>261</v>
      </c>
      <c r="D1155" s="16">
        <v>1996</v>
      </c>
      <c r="E1155" s="16" t="s">
        <v>1777</v>
      </c>
      <c r="F1155" s="16" t="s">
        <v>590</v>
      </c>
      <c r="G1155" s="10">
        <v>199.005</v>
      </c>
      <c r="H1155" s="73">
        <v>5.2933300000000001</v>
      </c>
      <c r="I1155" s="16" t="s">
        <v>6700</v>
      </c>
      <c r="J1155" s="71">
        <v>9.7838999999999995E-2</v>
      </c>
      <c r="K1155" s="71">
        <v>0.64829309999999996</v>
      </c>
      <c r="L1155" s="16">
        <v>-2.1127509999999998</v>
      </c>
      <c r="M1155" s="16">
        <v>-0.52360090000000004</v>
      </c>
      <c r="N1155" s="16">
        <v>-1.20644</v>
      </c>
      <c r="O1155" s="16">
        <v>-0.24128179999999999</v>
      </c>
      <c r="P1155" s="16">
        <v>-1.6634899999999999</v>
      </c>
      <c r="Q1155" s="16">
        <v>-1.0803640000000001</v>
      </c>
      <c r="R1155" s="16">
        <v>0.29899999999999999</v>
      </c>
      <c r="S1155" s="16">
        <v>0</v>
      </c>
      <c r="T1155" s="16">
        <v>2.0000000000000001E-4</v>
      </c>
      <c r="U1155" s="16">
        <v>2.7746</v>
      </c>
      <c r="V1155" s="16">
        <v>3.9180000000000001</v>
      </c>
      <c r="W1155" s="16">
        <v>0.98399999999999999</v>
      </c>
      <c r="X1155" s="16">
        <v>367.25299999999999</v>
      </c>
      <c r="Y1155" s="16">
        <v>36.229900000000001</v>
      </c>
      <c r="Z1155" s="16">
        <v>0.12720000000000001</v>
      </c>
      <c r="AA1155" s="16">
        <v>-0.68942899999999996</v>
      </c>
      <c r="AB1155" s="16">
        <v>0</v>
      </c>
      <c r="AC1155" s="16">
        <v>10.48</v>
      </c>
      <c r="AD1155" s="16">
        <v>37.89</v>
      </c>
      <c r="AE1155" s="16">
        <v>0.25290000000000001</v>
      </c>
      <c r="AF1155" s="16">
        <v>0</v>
      </c>
      <c r="AG1155" s="16">
        <v>2713.43</v>
      </c>
      <c r="AH1155" s="16">
        <v>6.1999999999999998E-3</v>
      </c>
      <c r="AI1155" s="16">
        <v>3</v>
      </c>
      <c r="AJ1155" s="16">
        <v>21.4</v>
      </c>
      <c r="AK1155" s="16">
        <v>-1.1091</v>
      </c>
      <c r="AL1155" s="16">
        <v>-1.1526000000000001</v>
      </c>
      <c r="AM1155" s="16">
        <v>-1.2823</v>
      </c>
      <c r="AN1155" s="16">
        <v>-1.0958000000000001</v>
      </c>
      <c r="AO1155" s="16">
        <v>-1.3414999999999999</v>
      </c>
      <c r="AP1155" s="16">
        <v>-0.90990000000000004</v>
      </c>
      <c r="AR1155" s="16">
        <f t="shared" si="65"/>
        <v>1</v>
      </c>
      <c r="AS1155" s="5">
        <f t="shared" si="64"/>
        <v>-4.6920999999999768E-2</v>
      </c>
    </row>
    <row r="1156" spans="1:45" x14ac:dyDescent="0.25">
      <c r="A1156" s="16" t="s">
        <v>408</v>
      </c>
      <c r="B1156" s="16" t="s">
        <v>49</v>
      </c>
      <c r="C1156" s="16" t="s">
        <v>261</v>
      </c>
      <c r="D1156" s="16">
        <v>1997</v>
      </c>
      <c r="E1156" s="16" t="s">
        <v>1790</v>
      </c>
      <c r="F1156" s="16" t="s">
        <v>590</v>
      </c>
      <c r="G1156" s="10">
        <v>199.11099999999999</v>
      </c>
      <c r="H1156" s="73">
        <v>5.2938640000000001</v>
      </c>
      <c r="I1156" s="16" t="s">
        <v>6700</v>
      </c>
      <c r="J1156" s="71">
        <v>7.2817000000000003E-3</v>
      </c>
      <c r="K1156" s="71">
        <v>0.65303109999999998</v>
      </c>
      <c r="L1156" s="16">
        <v>-2.0347559999999998</v>
      </c>
      <c r="M1156" s="16">
        <v>-0.52360090000000004</v>
      </c>
      <c r="N1156" s="16">
        <v>-1.2143189999999999</v>
      </c>
      <c r="O1156" s="16">
        <v>-0.2239314</v>
      </c>
      <c r="P1156" s="16">
        <v>-1.6322030000000001</v>
      </c>
      <c r="Q1156" s="16">
        <v>-0.94298749999999998</v>
      </c>
      <c r="R1156" s="16">
        <v>0.29899999999999999</v>
      </c>
      <c r="S1156" s="16">
        <v>0</v>
      </c>
      <c r="T1156" s="16">
        <v>2.0000000000000001E-4</v>
      </c>
      <c r="U1156" s="16">
        <v>2.7578999999999998</v>
      </c>
      <c r="V1156" s="16">
        <v>4.0659999999999998</v>
      </c>
      <c r="W1156" s="16">
        <v>0.99299999999999999</v>
      </c>
      <c r="X1156" s="16">
        <v>365.709</v>
      </c>
      <c r="Y1156" s="16">
        <v>36.8279</v>
      </c>
      <c r="Z1156" s="16">
        <v>0.1115</v>
      </c>
      <c r="AA1156" s="16">
        <v>-0.78885360000000004</v>
      </c>
      <c r="AB1156" s="16">
        <v>0</v>
      </c>
      <c r="AC1156" s="16">
        <v>10.48</v>
      </c>
      <c r="AD1156" s="16">
        <v>40.450000000000003</v>
      </c>
      <c r="AE1156" s="16">
        <v>0.25840000000000002</v>
      </c>
      <c r="AF1156" s="16">
        <v>0</v>
      </c>
      <c r="AG1156" s="16">
        <v>2650.54</v>
      </c>
      <c r="AH1156" s="16">
        <v>6.0000000000000001E-3</v>
      </c>
      <c r="AI1156" s="16">
        <v>4.5999999999999996</v>
      </c>
      <c r="AJ1156" s="16">
        <v>23.3</v>
      </c>
      <c r="AK1156" s="16">
        <v>-1.0419</v>
      </c>
      <c r="AL1156" s="16">
        <v>-0.92179999999999995</v>
      </c>
      <c r="AM1156" s="16">
        <v>-1.1100000000000001</v>
      </c>
      <c r="AN1156" s="16">
        <v>-0.90920000000000001</v>
      </c>
      <c r="AO1156" s="16">
        <v>-1.2585999999999999</v>
      </c>
      <c r="AP1156" s="16">
        <v>-0.84889999999999999</v>
      </c>
      <c r="AR1156" s="16">
        <f t="shared" si="65"/>
        <v>1</v>
      </c>
      <c r="AS1156" s="5">
        <f t="shared" ref="AS1156:AS1219" si="66">IF(D1156=1985, 0, L1156-L1155)</f>
        <v>7.7995000000000037E-2</v>
      </c>
    </row>
    <row r="1157" spans="1:45" x14ac:dyDescent="0.25">
      <c r="A1157" s="16" t="s">
        <v>408</v>
      </c>
      <c r="B1157" s="16" t="s">
        <v>49</v>
      </c>
      <c r="C1157" s="16" t="s">
        <v>261</v>
      </c>
      <c r="D1157" s="16">
        <v>1998</v>
      </c>
      <c r="E1157" s="16" t="s">
        <v>1788</v>
      </c>
      <c r="F1157" s="16" t="s">
        <v>590</v>
      </c>
      <c r="G1157" s="10">
        <v>186.661</v>
      </c>
      <c r="H1157" s="73">
        <v>5.2292959999999997</v>
      </c>
      <c r="I1157" s="16" t="s">
        <v>6700</v>
      </c>
      <c r="J1157" s="71">
        <v>-6.0978400000000002E-2</v>
      </c>
      <c r="K1157" s="71">
        <v>0.6144001</v>
      </c>
      <c r="L1157" s="16">
        <v>-1.933764</v>
      </c>
      <c r="M1157" s="16">
        <v>-0.52453300000000003</v>
      </c>
      <c r="N1157" s="16">
        <v>-1.135262</v>
      </c>
      <c r="O1157" s="16">
        <v>-0.2374145</v>
      </c>
      <c r="P1157" s="16">
        <v>-1.6029819999999999</v>
      </c>
      <c r="Q1157" s="16">
        <v>-0.8056316</v>
      </c>
      <c r="R1157" s="16">
        <v>0.29899999999999999</v>
      </c>
      <c r="S1157" s="16">
        <v>0</v>
      </c>
      <c r="T1157" s="16">
        <v>1E-4</v>
      </c>
      <c r="U1157" s="16">
        <v>3.6012</v>
      </c>
      <c r="V1157" s="16">
        <v>4.3490000000000002</v>
      </c>
      <c r="W1157" s="16">
        <v>1.002</v>
      </c>
      <c r="X1157" s="16">
        <v>363.16199999999998</v>
      </c>
      <c r="Y1157" s="16">
        <v>37.425800000000002</v>
      </c>
      <c r="Z1157" s="16">
        <v>0.1198</v>
      </c>
      <c r="AA1157" s="16">
        <v>-0.66573819999999995</v>
      </c>
      <c r="AB1157" s="16">
        <v>0</v>
      </c>
      <c r="AC1157" s="16">
        <v>10.48</v>
      </c>
      <c r="AD1157" s="16">
        <v>37.28</v>
      </c>
      <c r="AE1157" s="16">
        <v>0.26319999999999999</v>
      </c>
      <c r="AF1157" s="16">
        <v>0</v>
      </c>
      <c r="AG1157" s="16">
        <v>2636.05</v>
      </c>
      <c r="AH1157" s="16">
        <v>5.7999999999999996E-3</v>
      </c>
      <c r="AI1157" s="16">
        <v>5.9</v>
      </c>
      <c r="AJ1157" s="16">
        <v>25.2</v>
      </c>
      <c r="AK1157" s="16">
        <v>-0.9748</v>
      </c>
      <c r="AL1157" s="16">
        <v>-0.69099999999999995</v>
      </c>
      <c r="AM1157" s="16">
        <v>-0.93779999999999997</v>
      </c>
      <c r="AN1157" s="16">
        <v>-0.72250000000000003</v>
      </c>
      <c r="AO1157" s="16">
        <v>-1.1758</v>
      </c>
      <c r="AP1157" s="16">
        <v>-0.78779999999999994</v>
      </c>
      <c r="AR1157" s="16">
        <f t="shared" ref="AR1157:AR1220" si="67">IF(OR(AND(I1157&lt;&gt;"", I1157&gt;=10000000, AQ1157&lt;=32.5), AND(A1157="Middle East &amp; North Africa", I1157&lt;&gt;"", I1157&gt;=9000000, AQ1157&lt;&gt;"", AQ1157&lt;=32.5)), 0, 1)</f>
        <v>1</v>
      </c>
      <c r="AS1157" s="5">
        <f t="shared" si="66"/>
        <v>0.10099199999999975</v>
      </c>
    </row>
    <row r="1158" spans="1:45" x14ac:dyDescent="0.25">
      <c r="A1158" s="16" t="s">
        <v>408</v>
      </c>
      <c r="B1158" s="16" t="s">
        <v>49</v>
      </c>
      <c r="C1158" s="16" t="s">
        <v>261</v>
      </c>
      <c r="D1158" s="16">
        <v>1999</v>
      </c>
      <c r="E1158" s="16" t="s">
        <v>1772</v>
      </c>
      <c r="F1158" s="16" t="s">
        <v>590</v>
      </c>
      <c r="G1158" s="10">
        <v>190.691</v>
      </c>
      <c r="H1158" s="73">
        <v>5.2506570000000004</v>
      </c>
      <c r="I1158" s="16" t="s">
        <v>6700</v>
      </c>
      <c r="J1158" s="71">
        <v>2.69901E-2</v>
      </c>
      <c r="K1158" s="71">
        <v>0.63120860000000001</v>
      </c>
      <c r="L1158" s="16">
        <v>-1.899543</v>
      </c>
      <c r="M1158" s="16">
        <v>-0.52322270000000004</v>
      </c>
      <c r="N1158" s="16">
        <v>-1.1027629999999999</v>
      </c>
      <c r="O1158" s="16">
        <v>-0.2155946</v>
      </c>
      <c r="P1158" s="16">
        <v>-1.573558</v>
      </c>
      <c r="Q1158" s="16">
        <v>-0.81637990000000005</v>
      </c>
      <c r="R1158" s="16">
        <v>0.29899999999999999</v>
      </c>
      <c r="S1158" s="16">
        <v>1E-4</v>
      </c>
      <c r="T1158" s="16">
        <v>2.0000000000000001E-4</v>
      </c>
      <c r="U1158" s="16">
        <v>3.7143000000000002</v>
      </c>
      <c r="V1158" s="16">
        <v>4.6319999999999997</v>
      </c>
      <c r="W1158" s="16">
        <v>1.0109999999999999</v>
      </c>
      <c r="X1158" s="16">
        <v>365.35300000000001</v>
      </c>
      <c r="Y1158" s="16">
        <v>38.023800000000001</v>
      </c>
      <c r="Z1158" s="16">
        <v>9.9000000000000005E-2</v>
      </c>
      <c r="AA1158" s="16">
        <v>-0.80633069999999996</v>
      </c>
      <c r="AB1158" s="16">
        <v>0</v>
      </c>
      <c r="AC1158" s="16">
        <v>10.48</v>
      </c>
      <c r="AD1158" s="16">
        <v>40.9</v>
      </c>
      <c r="AE1158" s="16">
        <v>0.30309999999999998</v>
      </c>
      <c r="AF1158" s="16">
        <v>1.0500000000000001E-2</v>
      </c>
      <c r="AG1158" s="16">
        <v>2546.86</v>
      </c>
      <c r="AH1158" s="16">
        <v>5.8999999999999999E-3</v>
      </c>
      <c r="AI1158" s="16">
        <v>7.3</v>
      </c>
      <c r="AJ1158" s="16">
        <v>27</v>
      </c>
      <c r="AK1158" s="16">
        <v>-0.9879</v>
      </c>
      <c r="AL1158" s="16">
        <v>-0.59040000000000004</v>
      </c>
      <c r="AM1158" s="16">
        <v>-0.92569999999999997</v>
      </c>
      <c r="AN1158" s="16">
        <v>-0.86399999999999999</v>
      </c>
      <c r="AO1158" s="16">
        <v>-1.1685000000000001</v>
      </c>
      <c r="AP1158" s="16">
        <v>-0.82689999999999997</v>
      </c>
      <c r="AR1158" s="16">
        <f t="shared" si="67"/>
        <v>1</v>
      </c>
      <c r="AS1158" s="5">
        <f t="shared" si="66"/>
        <v>3.4221000000000057E-2</v>
      </c>
    </row>
    <row r="1159" spans="1:45" x14ac:dyDescent="0.25">
      <c r="A1159" s="16" t="s">
        <v>408</v>
      </c>
      <c r="B1159" s="16" t="s">
        <v>49</v>
      </c>
      <c r="C1159" s="16" t="s">
        <v>261</v>
      </c>
      <c r="D1159" s="16">
        <v>2000</v>
      </c>
      <c r="E1159" s="16" t="s">
        <v>1797</v>
      </c>
      <c r="F1159" s="16" t="s">
        <v>590</v>
      </c>
      <c r="G1159" s="10">
        <v>196.505</v>
      </c>
      <c r="H1159" s="73">
        <v>5.2806879999999996</v>
      </c>
      <c r="I1159" s="16">
        <v>66537331</v>
      </c>
      <c r="J1159" s="71">
        <v>2.75497E-2</v>
      </c>
      <c r="K1159" s="71">
        <v>0.64883999999999997</v>
      </c>
      <c r="L1159" s="16">
        <v>-1.865564</v>
      </c>
      <c r="M1159" s="16">
        <v>-0.52360090000000004</v>
      </c>
      <c r="N1159" s="16">
        <v>-1.0730789999999999</v>
      </c>
      <c r="O1159" s="16">
        <v>-0.19027620000000001</v>
      </c>
      <c r="P1159" s="16">
        <v>-1.543909</v>
      </c>
      <c r="Q1159" s="16">
        <v>-0.82709460000000001</v>
      </c>
      <c r="R1159" s="16">
        <v>0.29899999999999999</v>
      </c>
      <c r="S1159" s="16">
        <v>0</v>
      </c>
      <c r="T1159" s="16">
        <v>2.0000000000000001E-4</v>
      </c>
      <c r="U1159" s="16">
        <v>3.9830999999999999</v>
      </c>
      <c r="V1159" s="16">
        <v>4.99</v>
      </c>
      <c r="W1159" s="16">
        <v>0.96499999999999997</v>
      </c>
      <c r="X1159" s="16">
        <v>364.80399999999997</v>
      </c>
      <c r="Y1159" s="16">
        <v>38.6218</v>
      </c>
      <c r="Z1159" s="16">
        <v>0.10349999999999999</v>
      </c>
      <c r="AA1159" s="16">
        <v>-0.81817620000000002</v>
      </c>
      <c r="AB1159" s="16">
        <v>0</v>
      </c>
      <c r="AC1159" s="16">
        <v>10.48</v>
      </c>
      <c r="AD1159" s="16">
        <v>41.204999999999998</v>
      </c>
      <c r="AE1159" s="16">
        <v>0.3513</v>
      </c>
      <c r="AF1159" s="16">
        <v>2.69E-2</v>
      </c>
      <c r="AG1159" s="16">
        <v>2519.4299999999998</v>
      </c>
      <c r="AH1159" s="16">
        <v>5.3E-3</v>
      </c>
      <c r="AI1159" s="16">
        <v>8.6</v>
      </c>
      <c r="AJ1159" s="16">
        <v>28.9</v>
      </c>
      <c r="AK1159" s="16">
        <v>-1.0009999999999999</v>
      </c>
      <c r="AL1159" s="16">
        <v>-0.48980000000000001</v>
      </c>
      <c r="AM1159" s="16">
        <v>-0.91359999999999997</v>
      </c>
      <c r="AN1159" s="16">
        <v>-1.0054000000000001</v>
      </c>
      <c r="AO1159" s="16">
        <v>-1.1612</v>
      </c>
      <c r="AP1159" s="16">
        <v>-0.8659</v>
      </c>
      <c r="AR1159" s="16">
        <f t="shared" si="67"/>
        <v>0</v>
      </c>
      <c r="AS1159" s="5">
        <f t="shared" si="66"/>
        <v>3.3978999999999981E-2</v>
      </c>
    </row>
    <row r="1160" spans="1:45" x14ac:dyDescent="0.25">
      <c r="A1160" s="16" t="s">
        <v>408</v>
      </c>
      <c r="B1160" s="16" t="s">
        <v>49</v>
      </c>
      <c r="C1160" s="16" t="s">
        <v>261</v>
      </c>
      <c r="D1160" s="16">
        <v>2001</v>
      </c>
      <c r="E1160" s="16" t="s">
        <v>1783</v>
      </c>
      <c r="F1160" s="16" t="s">
        <v>590</v>
      </c>
      <c r="G1160" s="10">
        <v>206.74299999999999</v>
      </c>
      <c r="H1160" s="73">
        <v>5.3314769999999996</v>
      </c>
      <c r="I1160" s="16">
        <v>68492257</v>
      </c>
      <c r="J1160" s="71">
        <v>5.0892899999999998E-2</v>
      </c>
      <c r="K1160" s="71">
        <v>0.68271599999999999</v>
      </c>
      <c r="L1160" s="16">
        <v>-1.9146540000000001</v>
      </c>
      <c r="M1160" s="16">
        <v>-0.52360090000000004</v>
      </c>
      <c r="N1160" s="16">
        <v>-1.086157</v>
      </c>
      <c r="O1160" s="16">
        <v>-0.24659210000000001</v>
      </c>
      <c r="P1160" s="16">
        <v>-1.513334</v>
      </c>
      <c r="Q1160" s="16">
        <v>-0.90045359999999997</v>
      </c>
      <c r="R1160" s="16">
        <v>0.29899999999999999</v>
      </c>
      <c r="S1160" s="16">
        <v>0</v>
      </c>
      <c r="T1160" s="16">
        <v>2.0000000000000001E-4</v>
      </c>
      <c r="U1160" s="16">
        <v>3.7002999999999999</v>
      </c>
      <c r="V1160" s="16">
        <v>5.399</v>
      </c>
      <c r="W1160" s="16">
        <v>0.96899999999999997</v>
      </c>
      <c r="X1160" s="16">
        <v>365.99900000000002</v>
      </c>
      <c r="Y1160" s="16">
        <v>39.219799999999999</v>
      </c>
      <c r="Z1160" s="16">
        <v>0.10390000000000001</v>
      </c>
      <c r="AA1160" s="16">
        <v>-0.61253060000000004</v>
      </c>
      <c r="AB1160" s="16">
        <v>0</v>
      </c>
      <c r="AC1160" s="16">
        <v>10.48</v>
      </c>
      <c r="AD1160" s="16">
        <v>35.909999999999997</v>
      </c>
      <c r="AE1160" s="16">
        <v>0.41739999999999999</v>
      </c>
      <c r="AF1160" s="16">
        <v>4.0500000000000001E-2</v>
      </c>
      <c r="AG1160" s="16">
        <v>2941.82</v>
      </c>
      <c r="AH1160" s="16">
        <v>5.7999999999999996E-3</v>
      </c>
      <c r="AI1160" s="16">
        <v>9.9</v>
      </c>
      <c r="AJ1160" s="16">
        <v>30.8</v>
      </c>
      <c r="AK1160" s="16">
        <v>-1.1133</v>
      </c>
      <c r="AL1160" s="16">
        <v>-0.60899999999999999</v>
      </c>
      <c r="AM1160" s="16">
        <v>-0.92200000000000004</v>
      </c>
      <c r="AN1160" s="16">
        <v>-1.1432</v>
      </c>
      <c r="AO1160" s="16">
        <v>-1.1983999999999999</v>
      </c>
      <c r="AP1160" s="16">
        <v>-0.88480000000000003</v>
      </c>
      <c r="AR1160" s="16">
        <f t="shared" si="67"/>
        <v>0</v>
      </c>
      <c r="AS1160" s="5">
        <f t="shared" si="66"/>
        <v>-4.9090000000000078E-2</v>
      </c>
    </row>
    <row r="1161" spans="1:45" x14ac:dyDescent="0.25">
      <c r="A1161" s="16" t="s">
        <v>408</v>
      </c>
      <c r="B1161" s="16" t="s">
        <v>49</v>
      </c>
      <c r="C1161" s="16" t="s">
        <v>261</v>
      </c>
      <c r="D1161" s="16">
        <v>2002</v>
      </c>
      <c r="E1161" s="16" t="s">
        <v>1782</v>
      </c>
      <c r="F1161" s="16" t="s">
        <v>590</v>
      </c>
      <c r="G1161" s="10">
        <v>203.90600000000001</v>
      </c>
      <c r="H1161" s="73">
        <v>5.3176579999999998</v>
      </c>
      <c r="I1161" s="16">
        <v>70497192</v>
      </c>
      <c r="J1161" s="71">
        <v>-1.1588299999999999E-2</v>
      </c>
      <c r="K1161" s="71">
        <v>0.67485019999999996</v>
      </c>
      <c r="L1161" s="16">
        <v>-1.9232659999999999</v>
      </c>
      <c r="M1161" s="16">
        <v>-0.52266900000000005</v>
      </c>
      <c r="N1161" s="16">
        <v>-1.0775840000000001</v>
      </c>
      <c r="O1161" s="16">
        <v>-0.23697770000000001</v>
      </c>
      <c r="P1161" s="16">
        <v>-1.4829129999999999</v>
      </c>
      <c r="Q1161" s="16">
        <v>-0.97383169999999997</v>
      </c>
      <c r="R1161" s="16">
        <v>0.29899999999999999</v>
      </c>
      <c r="S1161" s="16">
        <v>0</v>
      </c>
      <c r="T1161" s="16">
        <v>2.9999999999999997E-4</v>
      </c>
      <c r="U1161" s="16">
        <v>3.6324999999999998</v>
      </c>
      <c r="V1161" s="16">
        <v>5.8079999999999998</v>
      </c>
      <c r="W1161" s="16">
        <v>0.99399999999999999</v>
      </c>
      <c r="X1161" s="16">
        <v>366.84699999999998</v>
      </c>
      <c r="Y1161" s="16">
        <v>39.817799999999998</v>
      </c>
      <c r="Z1161" s="16">
        <v>0.1018</v>
      </c>
      <c r="AA1161" s="16">
        <v>-0.61447249999999998</v>
      </c>
      <c r="AB1161" s="16">
        <v>0</v>
      </c>
      <c r="AC1161" s="16">
        <v>10.48</v>
      </c>
      <c r="AD1161" s="16">
        <v>35.96</v>
      </c>
      <c r="AE1161" s="16">
        <v>0.50580000000000003</v>
      </c>
      <c r="AF1161" s="16">
        <v>7.1999999999999995E-2</v>
      </c>
      <c r="AG1161" s="16">
        <v>2903.77</v>
      </c>
      <c r="AH1161" s="16">
        <v>5.7000000000000002E-3</v>
      </c>
      <c r="AI1161" s="16">
        <v>11.2</v>
      </c>
      <c r="AJ1161" s="16">
        <v>32.700000000000003</v>
      </c>
      <c r="AK1161" s="16">
        <v>-1.2256</v>
      </c>
      <c r="AL1161" s="16">
        <v>-0.72809999999999997</v>
      </c>
      <c r="AM1161" s="16">
        <v>-0.9304</v>
      </c>
      <c r="AN1161" s="16">
        <v>-1.2809999999999999</v>
      </c>
      <c r="AO1161" s="16">
        <v>-1.2357</v>
      </c>
      <c r="AP1161" s="16">
        <v>-0.90380000000000005</v>
      </c>
      <c r="AR1161" s="16">
        <f t="shared" si="67"/>
        <v>0</v>
      </c>
      <c r="AS1161" s="5">
        <f t="shared" si="66"/>
        <v>-8.611999999999842E-3</v>
      </c>
    </row>
    <row r="1162" spans="1:45" x14ac:dyDescent="0.25">
      <c r="A1162" s="16" t="s">
        <v>408</v>
      </c>
      <c r="B1162" s="16" t="s">
        <v>49</v>
      </c>
      <c r="C1162" s="16" t="s">
        <v>261</v>
      </c>
      <c r="D1162" s="16">
        <v>2003</v>
      </c>
      <c r="E1162" s="16" t="s">
        <v>1787</v>
      </c>
      <c r="F1162" s="16" t="s">
        <v>590</v>
      </c>
      <c r="G1162" s="10">
        <v>193.86699999999999</v>
      </c>
      <c r="H1162" s="73">
        <v>5.2671720000000004</v>
      </c>
      <c r="I1162" s="16">
        <v>72545144</v>
      </c>
      <c r="J1162" s="71">
        <v>-4.7333600000000003E-2</v>
      </c>
      <c r="K1162" s="71">
        <v>0.64365130000000004</v>
      </c>
      <c r="L1162" s="16">
        <v>-1.8082480000000001</v>
      </c>
      <c r="M1162" s="16">
        <v>-0.52266900000000005</v>
      </c>
      <c r="N1162" s="16">
        <v>-0.9982529</v>
      </c>
      <c r="O1162" s="16">
        <v>-0.1443731</v>
      </c>
      <c r="P1162" s="16">
        <v>-1.4530419999999999</v>
      </c>
      <c r="Q1162" s="16">
        <v>-0.92028430000000006</v>
      </c>
      <c r="R1162" s="16">
        <v>0.29899999999999999</v>
      </c>
      <c r="S1162" s="16">
        <v>0</v>
      </c>
      <c r="T1162" s="16">
        <v>2.9999999999999997E-4</v>
      </c>
      <c r="U1162" s="16">
        <v>4.1669</v>
      </c>
      <c r="V1162" s="16">
        <v>6.2169999999999996</v>
      </c>
      <c r="W1162" s="16">
        <v>1.0509999999999999</v>
      </c>
      <c r="X1162" s="16">
        <v>368.55599999999998</v>
      </c>
      <c r="Y1162" s="16">
        <v>40.415799999999997</v>
      </c>
      <c r="Z1162" s="16">
        <v>0.10290000000000001</v>
      </c>
      <c r="AA1162" s="16">
        <v>-0.84283790000000003</v>
      </c>
      <c r="AB1162" s="16">
        <v>0</v>
      </c>
      <c r="AC1162" s="16">
        <v>10.48</v>
      </c>
      <c r="AD1162" s="16">
        <v>41.84</v>
      </c>
      <c r="AE1162" s="16">
        <v>0.56230000000000002</v>
      </c>
      <c r="AF1162" s="16">
        <v>7.1300000000000002E-2</v>
      </c>
      <c r="AG1162" s="16">
        <v>3169.86</v>
      </c>
      <c r="AH1162" s="16">
        <v>6.0000000000000001E-3</v>
      </c>
      <c r="AI1162" s="16">
        <v>12.6</v>
      </c>
      <c r="AJ1162" s="16">
        <v>34.5</v>
      </c>
      <c r="AK1162" s="16">
        <v>-1.0732999999999999</v>
      </c>
      <c r="AL1162" s="16">
        <v>-0.67889999999999995</v>
      </c>
      <c r="AM1162" s="16">
        <v>-0.87009999999999998</v>
      </c>
      <c r="AN1162" s="16">
        <v>-1.4272</v>
      </c>
      <c r="AO1162" s="16">
        <v>-1.1751</v>
      </c>
      <c r="AP1162" s="16">
        <v>-0.79879999999999995</v>
      </c>
      <c r="AR1162" s="16">
        <f t="shared" si="67"/>
        <v>0</v>
      </c>
      <c r="AS1162" s="5">
        <f t="shared" si="66"/>
        <v>0.11501799999999984</v>
      </c>
    </row>
    <row r="1163" spans="1:45" x14ac:dyDescent="0.25">
      <c r="A1163" s="16" t="s">
        <v>408</v>
      </c>
      <c r="B1163" s="16" t="s">
        <v>49</v>
      </c>
      <c r="C1163" s="16" t="s">
        <v>261</v>
      </c>
      <c r="D1163" s="16">
        <v>2004</v>
      </c>
      <c r="E1163" s="16" t="s">
        <v>1775</v>
      </c>
      <c r="F1163" s="16" t="s">
        <v>590</v>
      </c>
      <c r="G1163" s="10">
        <v>214.04499999999999</v>
      </c>
      <c r="H1163" s="73">
        <v>5.3661849999999998</v>
      </c>
      <c r="I1163" s="16">
        <v>74624405</v>
      </c>
      <c r="J1163" s="71">
        <v>8.8158100000000003E-2</v>
      </c>
      <c r="K1163" s="71">
        <v>0.70297069999999995</v>
      </c>
      <c r="L1163" s="16">
        <v>-1.7665580000000001</v>
      </c>
      <c r="M1163" s="16">
        <v>-0.52266900000000005</v>
      </c>
      <c r="N1163" s="16">
        <v>-0.98442589999999996</v>
      </c>
      <c r="O1163" s="16">
        <v>-0.1635056</v>
      </c>
      <c r="P1163" s="16">
        <v>-1.4206030000000001</v>
      </c>
      <c r="Q1163" s="16">
        <v>-0.8519603</v>
      </c>
      <c r="R1163" s="16">
        <v>0.29899999999999999</v>
      </c>
      <c r="S1163" s="16">
        <v>0</v>
      </c>
      <c r="T1163" s="16">
        <v>2.9999999999999997E-4</v>
      </c>
      <c r="U1163" s="16">
        <v>4.28</v>
      </c>
      <c r="V1163" s="16">
        <v>6.5220000000000002</v>
      </c>
      <c r="W1163" s="16">
        <v>1.115</v>
      </c>
      <c r="X1163" s="16">
        <v>367.22699999999998</v>
      </c>
      <c r="Y1163" s="16">
        <v>39.871400000000001</v>
      </c>
      <c r="Z1163" s="16">
        <v>0.1077</v>
      </c>
      <c r="AA1163" s="16">
        <v>-0.79467929999999998</v>
      </c>
      <c r="AB1163" s="16">
        <v>0</v>
      </c>
      <c r="AC1163" s="16">
        <v>10.48</v>
      </c>
      <c r="AD1163" s="16">
        <v>40.6</v>
      </c>
      <c r="AE1163" s="16">
        <v>0.65400000000000003</v>
      </c>
      <c r="AF1163" s="16">
        <v>0.21</v>
      </c>
      <c r="AG1163" s="16">
        <v>3407.73</v>
      </c>
      <c r="AH1163" s="16">
        <v>9.4000000000000004E-3</v>
      </c>
      <c r="AI1163" s="16">
        <v>13.9</v>
      </c>
      <c r="AJ1163" s="16">
        <v>36.4</v>
      </c>
      <c r="AK1163" s="16">
        <v>-1.1426000000000001</v>
      </c>
      <c r="AL1163" s="16">
        <v>-0.71609999999999996</v>
      </c>
      <c r="AM1163" s="16">
        <v>-0.73240000000000005</v>
      </c>
      <c r="AN1163" s="16">
        <v>-1.2676000000000001</v>
      </c>
      <c r="AO1163" s="16">
        <v>-0.95760000000000001</v>
      </c>
      <c r="AP1163" s="16">
        <v>-0.80930000000000002</v>
      </c>
      <c r="AR1163" s="16">
        <f t="shared" si="67"/>
        <v>0</v>
      </c>
      <c r="AS1163" s="5">
        <f t="shared" si="66"/>
        <v>4.1690000000000005E-2</v>
      </c>
    </row>
    <row r="1164" spans="1:45" x14ac:dyDescent="0.25">
      <c r="A1164" s="16" t="s">
        <v>408</v>
      </c>
      <c r="B1164" s="16" t="s">
        <v>49</v>
      </c>
      <c r="C1164" s="16" t="s">
        <v>261</v>
      </c>
      <c r="D1164" s="16">
        <v>2005</v>
      </c>
      <c r="E1164" s="16" t="s">
        <v>1792</v>
      </c>
      <c r="F1164" s="16" t="s">
        <v>590</v>
      </c>
      <c r="G1164" s="10">
        <v>232.78299999999999</v>
      </c>
      <c r="H1164" s="73">
        <v>5.4501080000000002</v>
      </c>
      <c r="I1164" s="16">
        <v>76727083</v>
      </c>
      <c r="J1164" s="71">
        <v>6.9702299999999995E-2</v>
      </c>
      <c r="K1164" s="71">
        <v>0.75371739999999998</v>
      </c>
      <c r="L1164" s="16">
        <v>-1.8202700000000001</v>
      </c>
      <c r="M1164" s="16">
        <v>-0.58804639999999997</v>
      </c>
      <c r="N1164" s="16">
        <v>-0.96453299999999997</v>
      </c>
      <c r="O1164" s="16">
        <v>-0.1340527</v>
      </c>
      <c r="P1164" s="16">
        <v>-1.389731</v>
      </c>
      <c r="Q1164" s="16">
        <v>-0.99729440000000003</v>
      </c>
      <c r="R1164" s="16">
        <v>0.1792</v>
      </c>
      <c r="S1164" s="16">
        <v>0</v>
      </c>
      <c r="T1164" s="16">
        <v>2.9999999999999997E-4</v>
      </c>
      <c r="U1164" s="16">
        <v>4.3932000000000002</v>
      </c>
      <c r="V1164" s="16">
        <v>6.7750000000000004</v>
      </c>
      <c r="W1164" s="16">
        <v>1.1850000000000001</v>
      </c>
      <c r="X1164" s="16">
        <v>366.96499999999997</v>
      </c>
      <c r="Y1164" s="16">
        <v>39.076700000000002</v>
      </c>
      <c r="Z1164" s="16">
        <v>0.11</v>
      </c>
      <c r="AA1164" s="16">
        <v>-0.91895990000000005</v>
      </c>
      <c r="AB1164" s="16">
        <v>0</v>
      </c>
      <c r="AC1164" s="16">
        <v>10.48</v>
      </c>
      <c r="AD1164" s="16">
        <v>43.8</v>
      </c>
      <c r="AE1164" s="16">
        <v>0.80130000000000001</v>
      </c>
      <c r="AF1164" s="16">
        <v>0.53910000000000002</v>
      </c>
      <c r="AG1164" s="16">
        <v>3713.69</v>
      </c>
      <c r="AH1164" s="16">
        <v>6.1000000000000004E-3</v>
      </c>
      <c r="AI1164" s="16">
        <v>15.2</v>
      </c>
      <c r="AJ1164" s="16">
        <v>38.299999999999997</v>
      </c>
      <c r="AK1164" s="16">
        <v>-1.2205999999999999</v>
      </c>
      <c r="AL1164" s="16">
        <v>-0.76680000000000004</v>
      </c>
      <c r="AM1164" s="16">
        <v>-0.88019999999999998</v>
      </c>
      <c r="AN1164" s="16">
        <v>-1.6527000000000001</v>
      </c>
      <c r="AO1164" s="16">
        <v>-1.1046</v>
      </c>
      <c r="AP1164" s="16">
        <v>-0.86339999999999995</v>
      </c>
      <c r="AR1164" s="16">
        <f t="shared" si="67"/>
        <v>0</v>
      </c>
      <c r="AS1164" s="5">
        <f t="shared" si="66"/>
        <v>-5.3711999999999982E-2</v>
      </c>
    </row>
    <row r="1165" spans="1:45" x14ac:dyDescent="0.25">
      <c r="A1165" s="16" t="s">
        <v>408</v>
      </c>
      <c r="B1165" s="16" t="s">
        <v>49</v>
      </c>
      <c r="C1165" s="16" t="s">
        <v>261</v>
      </c>
      <c r="D1165" s="16">
        <v>2006</v>
      </c>
      <c r="E1165" s="16" t="s">
        <v>1773</v>
      </c>
      <c r="F1165" s="16" t="s">
        <v>590</v>
      </c>
      <c r="G1165" s="10">
        <v>251.05600000000001</v>
      </c>
      <c r="H1165" s="73">
        <v>5.5256759999999998</v>
      </c>
      <c r="I1165" s="16">
        <v>78850689</v>
      </c>
      <c r="J1165" s="71">
        <v>6.0090600000000001E-2</v>
      </c>
      <c r="K1165" s="71">
        <v>0.80039720000000003</v>
      </c>
      <c r="L1165" s="16">
        <v>-1.6453880000000001</v>
      </c>
      <c r="M1165" s="16">
        <v>-0.52173689999999995</v>
      </c>
      <c r="N1165" s="16">
        <v>-0.86472020000000005</v>
      </c>
      <c r="O1165" s="16">
        <v>-7.5468400000000005E-2</v>
      </c>
      <c r="P1165" s="16">
        <v>-1.358087</v>
      </c>
      <c r="Q1165" s="16">
        <v>-0.85742859999999999</v>
      </c>
      <c r="R1165" s="16">
        <v>0.29899999999999999</v>
      </c>
      <c r="S1165" s="16">
        <v>0</v>
      </c>
      <c r="T1165" s="16">
        <v>4.0000000000000002E-4</v>
      </c>
      <c r="U1165" s="16">
        <v>5.4908999999999999</v>
      </c>
      <c r="V1165" s="16">
        <v>6.9219999999999997</v>
      </c>
      <c r="W1165" s="16">
        <v>1.2170000000000001</v>
      </c>
      <c r="X1165" s="16">
        <v>363.71800000000002</v>
      </c>
      <c r="Y1165" s="16">
        <v>43.026499999999999</v>
      </c>
      <c r="Z1165" s="16">
        <v>0.1135</v>
      </c>
      <c r="AA1165" s="16">
        <v>-0.82186570000000003</v>
      </c>
      <c r="AB1165" s="16">
        <v>0</v>
      </c>
      <c r="AC1165" s="16">
        <v>10.48</v>
      </c>
      <c r="AD1165" s="16">
        <v>41.3</v>
      </c>
      <c r="AE1165" s="16">
        <v>0.92610000000000003</v>
      </c>
      <c r="AF1165" s="16">
        <v>1.107</v>
      </c>
      <c r="AG1165" s="16">
        <v>4151.87</v>
      </c>
      <c r="AH1165" s="16">
        <v>5.8999999999999999E-3</v>
      </c>
      <c r="AI1165" s="16">
        <v>16.5</v>
      </c>
      <c r="AJ1165" s="16">
        <v>40.1</v>
      </c>
      <c r="AK1165" s="16">
        <v>-1.1594</v>
      </c>
      <c r="AL1165" s="16">
        <v>-0.64029999999999998</v>
      </c>
      <c r="AM1165" s="16">
        <v>-0.60360000000000003</v>
      </c>
      <c r="AN1165" s="16">
        <v>-1.7043999999999999</v>
      </c>
      <c r="AO1165" s="16">
        <v>-0.98370000000000002</v>
      </c>
      <c r="AP1165" s="16">
        <v>-0.62170000000000003</v>
      </c>
      <c r="AR1165" s="16">
        <f t="shared" si="67"/>
        <v>0</v>
      </c>
      <c r="AS1165" s="5">
        <f t="shared" si="66"/>
        <v>0.17488199999999998</v>
      </c>
    </row>
    <row r="1166" spans="1:45" x14ac:dyDescent="0.25">
      <c r="A1166" s="16" t="s">
        <v>408</v>
      </c>
      <c r="B1166" s="16" t="s">
        <v>49</v>
      </c>
      <c r="C1166" s="16" t="s">
        <v>261</v>
      </c>
      <c r="D1166" s="16">
        <v>2007</v>
      </c>
      <c r="E1166" s="16" t="s">
        <v>1795</v>
      </c>
      <c r="F1166" s="16" t="s">
        <v>590</v>
      </c>
      <c r="G1166" s="10">
        <v>272.39100000000002</v>
      </c>
      <c r="H1166" s="73">
        <v>5.6072389999999999</v>
      </c>
      <c r="I1166" s="16">
        <v>81000409</v>
      </c>
      <c r="J1166" s="71">
        <v>6.1468099999999998E-2</v>
      </c>
      <c r="K1166" s="71">
        <v>0.85113970000000005</v>
      </c>
      <c r="L1166" s="16">
        <v>-1.6211439999999999</v>
      </c>
      <c r="M1166" s="16">
        <v>-0.59126570000000001</v>
      </c>
      <c r="N1166" s="16">
        <v>-0.84252970000000005</v>
      </c>
      <c r="O1166" s="16">
        <v>-5.1462000000000001E-2</v>
      </c>
      <c r="P1166" s="16">
        <v>-1.3246720000000001</v>
      </c>
      <c r="Q1166" s="16">
        <v>-0.81597169999999997</v>
      </c>
      <c r="R1166" s="16">
        <v>0.1709</v>
      </c>
      <c r="S1166" s="16">
        <v>1E-4</v>
      </c>
      <c r="T1166" s="16">
        <v>4.0000000000000002E-4</v>
      </c>
      <c r="U1166" s="16">
        <v>5.4511000000000003</v>
      </c>
      <c r="V1166" s="16">
        <v>7.0590000000000002</v>
      </c>
      <c r="W1166" s="16">
        <v>1.238</v>
      </c>
      <c r="X1166" s="16">
        <v>367.19299999999998</v>
      </c>
      <c r="Y1166" s="16">
        <v>43.889000000000003</v>
      </c>
      <c r="Z1166" s="16">
        <v>0.1116</v>
      </c>
      <c r="AA1166" s="16">
        <v>-0.84827529999999995</v>
      </c>
      <c r="AB1166" s="16">
        <v>0</v>
      </c>
      <c r="AC1166" s="16">
        <v>10.48</v>
      </c>
      <c r="AD1166" s="16">
        <v>41.98</v>
      </c>
      <c r="AE1166" s="16">
        <v>1.0941000000000001</v>
      </c>
      <c r="AF1166" s="16">
        <v>1.5023</v>
      </c>
      <c r="AG1166" s="16">
        <v>4384.8599999999997</v>
      </c>
      <c r="AH1166" s="16">
        <v>7.4999999999999997E-3</v>
      </c>
      <c r="AI1166" s="16">
        <v>17.8</v>
      </c>
      <c r="AJ1166" s="16">
        <v>42</v>
      </c>
      <c r="AK1166" s="16">
        <v>-1.1728000000000001</v>
      </c>
      <c r="AL1166" s="16">
        <v>-0.62109999999999999</v>
      </c>
      <c r="AM1166" s="16">
        <v>-0.41470000000000001</v>
      </c>
      <c r="AN1166" s="16">
        <v>-1.7551000000000001</v>
      </c>
      <c r="AO1166" s="16">
        <v>-0.92479999999999996</v>
      </c>
      <c r="AP1166" s="16">
        <v>-0.6008</v>
      </c>
      <c r="AR1166" s="16">
        <f t="shared" si="67"/>
        <v>0</v>
      </c>
      <c r="AS1166" s="5">
        <f t="shared" si="66"/>
        <v>2.4244000000000154E-2</v>
      </c>
    </row>
    <row r="1167" spans="1:45" x14ac:dyDescent="0.25">
      <c r="A1167" s="16" t="s">
        <v>408</v>
      </c>
      <c r="B1167" s="16" t="s">
        <v>49</v>
      </c>
      <c r="C1167" s="16" t="s">
        <v>261</v>
      </c>
      <c r="D1167" s="16">
        <v>2008</v>
      </c>
      <c r="E1167" s="16" t="s">
        <v>1776</v>
      </c>
      <c r="F1167" s="16" t="s">
        <v>590</v>
      </c>
      <c r="G1167" s="10">
        <v>293.85300000000001</v>
      </c>
      <c r="H1167" s="73">
        <v>5.6830809999999996</v>
      </c>
      <c r="I1167" s="16">
        <v>83184892</v>
      </c>
      <c r="J1167" s="71">
        <v>4.5139899999999997E-2</v>
      </c>
      <c r="K1167" s="71">
        <v>0.89044029999999996</v>
      </c>
      <c r="L1167" s="16">
        <v>-1.5539259999999999</v>
      </c>
      <c r="M1167" s="16">
        <v>-0.52173689999999995</v>
      </c>
      <c r="N1167" s="16">
        <v>-0.82980520000000002</v>
      </c>
      <c r="O1167" s="16">
        <v>-6.5586999999999998E-3</v>
      </c>
      <c r="P1167" s="16">
        <v>-1.2935239999999999</v>
      </c>
      <c r="Q1167" s="16">
        <v>-0.8248839</v>
      </c>
      <c r="R1167" s="16">
        <v>0.29899999999999999</v>
      </c>
      <c r="S1167" s="16">
        <v>0</v>
      </c>
      <c r="T1167" s="16">
        <v>4.0000000000000002E-4</v>
      </c>
      <c r="U1167" s="16">
        <v>5.4081999999999999</v>
      </c>
      <c r="V1167" s="16">
        <v>7.1959999999999997</v>
      </c>
      <c r="W1167" s="16">
        <v>1.304</v>
      </c>
      <c r="X1167" s="16">
        <v>368.81</v>
      </c>
      <c r="Y1167" s="16">
        <v>44.0839</v>
      </c>
      <c r="Z1167" s="16">
        <v>0.1167</v>
      </c>
      <c r="AA1167" s="16">
        <v>-0.9399322</v>
      </c>
      <c r="AB1167" s="16">
        <v>0</v>
      </c>
      <c r="AC1167" s="16">
        <v>10.48</v>
      </c>
      <c r="AD1167" s="16">
        <v>44.34</v>
      </c>
      <c r="AE1167" s="16">
        <v>1.0860000000000001</v>
      </c>
      <c r="AF1167" s="16">
        <v>2.3656000000000001</v>
      </c>
      <c r="AG1167" s="16">
        <v>4546.24</v>
      </c>
      <c r="AH1167" s="16">
        <v>5.8999999999999999E-3</v>
      </c>
      <c r="AI1167" s="16">
        <v>19.100000000000001</v>
      </c>
      <c r="AJ1167" s="16">
        <v>43.9</v>
      </c>
      <c r="AK1167" s="16">
        <v>-1.282</v>
      </c>
      <c r="AL1167" s="16">
        <v>-0.66439999999999999</v>
      </c>
      <c r="AM1167" s="16">
        <v>-0.37959999999999999</v>
      </c>
      <c r="AN1167" s="16">
        <v>-1.7045999999999999</v>
      </c>
      <c r="AO1167" s="16">
        <v>-0.84519999999999995</v>
      </c>
      <c r="AP1167" s="16">
        <v>-0.65969999999999995</v>
      </c>
      <c r="AR1167" s="16">
        <f t="shared" si="67"/>
        <v>0</v>
      </c>
      <c r="AS1167" s="5">
        <f t="shared" si="66"/>
        <v>6.7218E-2</v>
      </c>
    </row>
    <row r="1168" spans="1:45" x14ac:dyDescent="0.25">
      <c r="A1168" s="16" t="s">
        <v>408</v>
      </c>
      <c r="B1168" s="16" t="s">
        <v>49</v>
      </c>
      <c r="C1168" s="16" t="s">
        <v>261</v>
      </c>
      <c r="D1168" s="16">
        <v>2009</v>
      </c>
      <c r="E1168" s="16" t="s">
        <v>1784</v>
      </c>
      <c r="F1168" s="16" t="s">
        <v>590</v>
      </c>
      <c r="G1168" s="10">
        <v>311.36799999999999</v>
      </c>
      <c r="H1168" s="73">
        <v>5.7409739999999996</v>
      </c>
      <c r="I1168" s="16">
        <v>85416253</v>
      </c>
      <c r="J1168" s="71">
        <v>2.6292800000000002E-2</v>
      </c>
      <c r="K1168" s="71">
        <v>0.91416310000000001</v>
      </c>
      <c r="L1168" s="16">
        <v>-1.6380079999999999</v>
      </c>
      <c r="M1168" s="16">
        <v>-0.52042670000000002</v>
      </c>
      <c r="N1168" s="16">
        <v>-0.94090459999999998</v>
      </c>
      <c r="O1168" s="16">
        <v>-7.4881400000000001E-2</v>
      </c>
      <c r="P1168" s="16">
        <v>-1.255997</v>
      </c>
      <c r="Q1168" s="16">
        <v>-0.87412480000000004</v>
      </c>
      <c r="R1168" s="16">
        <v>0.29899999999999999</v>
      </c>
      <c r="S1168" s="16">
        <v>1E-4</v>
      </c>
      <c r="T1168" s="16">
        <v>5.0000000000000001E-4</v>
      </c>
      <c r="U1168" s="16">
        <v>4.4221000000000004</v>
      </c>
      <c r="V1168" s="16">
        <v>7.4550000000000001</v>
      </c>
      <c r="W1168" s="16">
        <v>1.2969999999999999</v>
      </c>
      <c r="X1168" s="16">
        <v>366.84300000000002</v>
      </c>
      <c r="Y1168" s="16">
        <v>44.712000000000003</v>
      </c>
      <c r="Z1168" s="16">
        <v>0.1057</v>
      </c>
      <c r="AA1168" s="16">
        <v>-0.75972550000000005</v>
      </c>
      <c r="AB1168" s="16">
        <v>0</v>
      </c>
      <c r="AC1168" s="16">
        <v>10.48</v>
      </c>
      <c r="AD1168" s="16">
        <v>39.700000000000003</v>
      </c>
      <c r="AE1168" s="16">
        <v>1.0786</v>
      </c>
      <c r="AF1168" s="16">
        <v>4.7758000000000003</v>
      </c>
      <c r="AG1168" s="16">
        <v>4679.84</v>
      </c>
      <c r="AH1168" s="16">
        <v>5.7999999999999996E-3</v>
      </c>
      <c r="AI1168" s="16">
        <v>20.399999999999999</v>
      </c>
      <c r="AJ1168" s="16">
        <v>45.9</v>
      </c>
      <c r="AK1168" s="16">
        <v>-1.2766999999999999</v>
      </c>
      <c r="AL1168" s="16">
        <v>-0.71809999999999996</v>
      </c>
      <c r="AM1168" s="16">
        <v>-0.4844</v>
      </c>
      <c r="AN1168" s="16">
        <v>-1.6206</v>
      </c>
      <c r="AO1168" s="16">
        <v>-0.91539999999999999</v>
      </c>
      <c r="AP1168" s="16">
        <v>-0.78400000000000003</v>
      </c>
      <c r="AR1168" s="16">
        <f t="shared" si="67"/>
        <v>0</v>
      </c>
      <c r="AS1168" s="5">
        <f t="shared" si="66"/>
        <v>-8.408199999999999E-2</v>
      </c>
    </row>
    <row r="1169" spans="1:45" x14ac:dyDescent="0.25">
      <c r="A1169" s="16" t="s">
        <v>408</v>
      </c>
      <c r="B1169" s="16" t="s">
        <v>49</v>
      </c>
      <c r="C1169" s="16" t="s">
        <v>261</v>
      </c>
      <c r="D1169" s="16">
        <v>2010</v>
      </c>
      <c r="E1169" s="16" t="s">
        <v>1786</v>
      </c>
      <c r="F1169" s="16" t="s">
        <v>590</v>
      </c>
      <c r="G1169" s="10">
        <v>341.31</v>
      </c>
      <c r="H1169" s="73">
        <v>5.8327910000000003</v>
      </c>
      <c r="I1169" s="16">
        <v>87702670</v>
      </c>
      <c r="J1169" s="71">
        <v>5.34385E-2</v>
      </c>
      <c r="K1169" s="71">
        <v>0.96434339999999996</v>
      </c>
      <c r="L1169" s="16">
        <v>-1.5855649999999999</v>
      </c>
      <c r="M1169" s="16">
        <v>-0.55186029999999997</v>
      </c>
      <c r="N1169" s="16">
        <v>-0.89198279999999996</v>
      </c>
      <c r="O1169" s="16">
        <v>-4.2483300000000002E-2</v>
      </c>
      <c r="P1169" s="16">
        <v>-1.217381</v>
      </c>
      <c r="Q1169" s="16">
        <v>-0.84776929999999995</v>
      </c>
      <c r="R1169" s="16">
        <v>0.2414</v>
      </c>
      <c r="S1169" s="16">
        <v>1E-4</v>
      </c>
      <c r="T1169" s="16">
        <v>5.0000000000000001E-4</v>
      </c>
      <c r="U1169" s="16">
        <v>4.4965999999999999</v>
      </c>
      <c r="V1169" s="16">
        <v>8.15</v>
      </c>
      <c r="W1169" s="16">
        <v>1.29</v>
      </c>
      <c r="X1169" s="16">
        <v>371.00900000000001</v>
      </c>
      <c r="Y1169" s="16">
        <v>44.808</v>
      </c>
      <c r="Z1169" s="16">
        <v>0.1085</v>
      </c>
      <c r="AA1169" s="16">
        <v>-0.83351699999999995</v>
      </c>
      <c r="AB1169" s="16">
        <v>0</v>
      </c>
      <c r="AC1169" s="16">
        <v>10.48</v>
      </c>
      <c r="AD1169" s="16">
        <v>41.6</v>
      </c>
      <c r="AE1169" s="16">
        <v>1.0435000000000001</v>
      </c>
      <c r="AF1169" s="16">
        <v>7.8695000000000004</v>
      </c>
      <c r="AG1169" s="16">
        <v>5687.41</v>
      </c>
      <c r="AH1169" s="16">
        <v>5.7000000000000002E-3</v>
      </c>
      <c r="AI1169" s="16">
        <v>21.7</v>
      </c>
      <c r="AJ1169" s="16">
        <v>47.8</v>
      </c>
      <c r="AK1169" s="16">
        <v>-1.3136000000000001</v>
      </c>
      <c r="AL1169" s="16">
        <v>-0.70369999999999999</v>
      </c>
      <c r="AM1169" s="16">
        <v>-0.4153</v>
      </c>
      <c r="AN1169" s="16">
        <v>-1.6128</v>
      </c>
      <c r="AO1169" s="16">
        <v>-0.8528</v>
      </c>
      <c r="AP1169" s="16">
        <v>-0.75370000000000004</v>
      </c>
      <c r="AR1169" s="16">
        <f t="shared" si="67"/>
        <v>0</v>
      </c>
      <c r="AS1169" s="5">
        <f t="shared" si="66"/>
        <v>5.2443000000000017E-2</v>
      </c>
    </row>
    <row r="1170" spans="1:45" x14ac:dyDescent="0.25">
      <c r="A1170" s="16" t="s">
        <v>408</v>
      </c>
      <c r="B1170" s="16" t="s">
        <v>49</v>
      </c>
      <c r="C1170" s="16" t="s">
        <v>261</v>
      </c>
      <c r="D1170" s="16">
        <v>2011</v>
      </c>
      <c r="E1170" s="16" t="s">
        <v>1785</v>
      </c>
      <c r="F1170" s="16" t="s">
        <v>590</v>
      </c>
      <c r="G1170" s="10">
        <v>369.584</v>
      </c>
      <c r="H1170" s="73">
        <v>5.9123789999999996</v>
      </c>
      <c r="I1170" s="16">
        <v>90046756</v>
      </c>
      <c r="J1170" s="71">
        <v>3.6307800000000001E-2</v>
      </c>
      <c r="K1170" s="71">
        <v>1</v>
      </c>
      <c r="L1170" s="16">
        <v>-1.4896659999999999</v>
      </c>
      <c r="M1170" s="16">
        <v>-0.51949469999999998</v>
      </c>
      <c r="N1170" s="16">
        <v>-0.78403020000000001</v>
      </c>
      <c r="O1170" s="16">
        <v>-1.88773E-2</v>
      </c>
      <c r="P1170" s="16">
        <v>-1.165009</v>
      </c>
      <c r="Q1170" s="16">
        <v>-0.85109789999999996</v>
      </c>
      <c r="R1170" s="16">
        <v>0.29899999999999999</v>
      </c>
      <c r="S1170" s="16">
        <v>1E-4</v>
      </c>
      <c r="T1170" s="16">
        <v>5.9999999999999995E-4</v>
      </c>
      <c r="U1170" s="16">
        <v>5.4858000000000002</v>
      </c>
      <c r="V1170" s="16">
        <v>8.2780000000000005</v>
      </c>
      <c r="W1170" s="16">
        <v>1.264</v>
      </c>
      <c r="X1170" s="16">
        <v>371.43900000000002</v>
      </c>
      <c r="Y1170" s="16">
        <v>46.784199999999998</v>
      </c>
      <c r="Z1170" s="16">
        <v>0.1132</v>
      </c>
      <c r="AA1170" s="16">
        <v>-0.75195789999999996</v>
      </c>
      <c r="AB1170" s="16">
        <v>0</v>
      </c>
      <c r="AC1170" s="16">
        <v>10.48</v>
      </c>
      <c r="AD1170" s="16">
        <v>39.5</v>
      </c>
      <c r="AE1170" s="16">
        <v>0.9274</v>
      </c>
      <c r="AF1170" s="16">
        <v>15.802899999999999</v>
      </c>
      <c r="AG1170" s="16">
        <v>7051.07</v>
      </c>
      <c r="AH1170" s="16">
        <v>5.5999999999999999E-3</v>
      </c>
      <c r="AI1170" s="16">
        <v>23</v>
      </c>
      <c r="AJ1170" s="16">
        <v>49.7</v>
      </c>
      <c r="AK1170" s="16">
        <v>-1.3304</v>
      </c>
      <c r="AL1170" s="16">
        <v>-0.67500000000000004</v>
      </c>
      <c r="AM1170" s="16">
        <v>-0.46839999999999998</v>
      </c>
      <c r="AN1170" s="16">
        <v>-1.4928999999999999</v>
      </c>
      <c r="AO1170" s="16">
        <v>-0.98609999999999998</v>
      </c>
      <c r="AP1170" s="16">
        <v>-0.69989999999999997</v>
      </c>
      <c r="AR1170" s="16">
        <f t="shared" si="67"/>
        <v>0</v>
      </c>
      <c r="AS1170" s="5">
        <f t="shared" si="66"/>
        <v>9.5898999999999957E-2</v>
      </c>
    </row>
    <row r="1171" spans="1:45" x14ac:dyDescent="0.25">
      <c r="A1171" s="16" t="s">
        <v>408</v>
      </c>
      <c r="B1171" s="16" t="s">
        <v>49</v>
      </c>
      <c r="C1171" s="16" t="s">
        <v>261</v>
      </c>
      <c r="D1171" s="16">
        <v>2012</v>
      </c>
      <c r="E1171" s="16" t="s">
        <v>1779</v>
      </c>
      <c r="F1171" s="16" t="s">
        <v>590</v>
      </c>
      <c r="G1171" s="10">
        <v>391.13200000000001</v>
      </c>
      <c r="H1171" s="73">
        <v>5.9690450000000004</v>
      </c>
      <c r="I1171" s="16">
        <v>92444183</v>
      </c>
      <c r="J1171" s="71">
        <v>-1.5920900000000002E-2</v>
      </c>
      <c r="K1171" s="71">
        <v>0.9842052</v>
      </c>
      <c r="L1171" s="16">
        <v>-1.435068</v>
      </c>
      <c r="M1171" s="16">
        <v>-0.51763060000000005</v>
      </c>
      <c r="N1171" s="16">
        <v>-0.77927349999999995</v>
      </c>
      <c r="O1171" s="16">
        <v>2.4610900000000002E-2</v>
      </c>
      <c r="P1171" s="16">
        <v>-1.116085</v>
      </c>
      <c r="Q1171" s="16">
        <v>-0.8306962</v>
      </c>
      <c r="R1171" s="16">
        <v>0.29899999999999999</v>
      </c>
      <c r="S1171" s="16">
        <v>1E-4</v>
      </c>
      <c r="T1171" s="16">
        <v>8.0000000000000004E-4</v>
      </c>
      <c r="U1171" s="16">
        <v>5.5667999999999997</v>
      </c>
      <c r="V1171" s="16">
        <v>8.3960000000000008</v>
      </c>
      <c r="W1171" s="16">
        <v>1.282</v>
      </c>
      <c r="X1171" s="16">
        <v>370.28100000000001</v>
      </c>
      <c r="Y1171" s="16">
        <v>46.855899999999998</v>
      </c>
      <c r="Z1171" s="16">
        <v>0.1208</v>
      </c>
      <c r="AA1171" s="16">
        <v>-0.83351699999999995</v>
      </c>
      <c r="AB1171" s="16">
        <v>0</v>
      </c>
      <c r="AC1171" s="16">
        <v>10.48</v>
      </c>
      <c r="AD1171" s="16">
        <v>41.6</v>
      </c>
      <c r="AE1171" s="16">
        <v>0.86939999999999995</v>
      </c>
      <c r="AF1171" s="16">
        <v>22.374500000000001</v>
      </c>
      <c r="AG1171" s="16">
        <v>8252.41</v>
      </c>
      <c r="AH1171" s="16">
        <v>5.4999999999999997E-3</v>
      </c>
      <c r="AI1171" s="16">
        <v>24.3</v>
      </c>
      <c r="AJ1171" s="16">
        <v>51.6</v>
      </c>
      <c r="AK1171" s="16">
        <v>-1.2806999999999999</v>
      </c>
      <c r="AL1171" s="16">
        <v>-0.60680000000000001</v>
      </c>
      <c r="AM1171" s="16">
        <v>-0.4229</v>
      </c>
      <c r="AN1171" s="16">
        <v>-1.5374000000000001</v>
      </c>
      <c r="AO1171" s="16">
        <v>-1.0445</v>
      </c>
      <c r="AP1171" s="16">
        <v>-0.64910000000000001</v>
      </c>
      <c r="AR1171" s="16">
        <f t="shared" si="67"/>
        <v>0</v>
      </c>
      <c r="AS1171" s="5">
        <f t="shared" si="66"/>
        <v>5.4597999999999924E-2</v>
      </c>
    </row>
    <row r="1172" spans="1:45" x14ac:dyDescent="0.25">
      <c r="A1172" s="16" t="s">
        <v>408</v>
      </c>
      <c r="B1172" s="16" t="s">
        <v>49</v>
      </c>
      <c r="C1172" s="16" t="s">
        <v>261</v>
      </c>
      <c r="D1172" s="16">
        <v>2013</v>
      </c>
      <c r="E1172" s="16" t="s">
        <v>1774</v>
      </c>
      <c r="F1172" s="16" t="s">
        <v>590</v>
      </c>
      <c r="G1172" s="10">
        <v>421.38400000000001</v>
      </c>
      <c r="H1172" s="73">
        <v>6.0435449999999999</v>
      </c>
      <c r="I1172" s="16">
        <v>94887724</v>
      </c>
      <c r="J1172" s="71">
        <v>-1.328E-3</v>
      </c>
      <c r="K1172" s="71">
        <v>0.98289899999999997</v>
      </c>
      <c r="L1172" s="16">
        <v>-1.398458</v>
      </c>
      <c r="M1172" s="16">
        <v>-0.35080349999999999</v>
      </c>
      <c r="N1172" s="16">
        <v>-0.88572379999999995</v>
      </c>
      <c r="O1172" s="16">
        <v>5.9974E-3</v>
      </c>
      <c r="P1172" s="16">
        <v>-1.073067</v>
      </c>
      <c r="Q1172" s="16">
        <v>-0.82989109999999999</v>
      </c>
      <c r="R1172" s="16">
        <v>0.60470000000000002</v>
      </c>
      <c r="S1172" s="16">
        <v>1E-4</v>
      </c>
      <c r="T1172" s="16">
        <v>8.0000000000000004E-4</v>
      </c>
      <c r="U1172" s="16">
        <v>4.4984999999999999</v>
      </c>
      <c r="V1172" s="16">
        <v>8.8620000000000001</v>
      </c>
      <c r="W1172" s="16">
        <v>1.238</v>
      </c>
      <c r="X1172" s="16">
        <v>370.05</v>
      </c>
      <c r="Y1172" s="16">
        <v>47.292400000000001</v>
      </c>
      <c r="Z1172" s="16">
        <v>0.12559999999999999</v>
      </c>
      <c r="AA1172" s="16">
        <v>-0.72477150000000001</v>
      </c>
      <c r="AB1172" s="16">
        <v>0</v>
      </c>
      <c r="AC1172" s="16">
        <v>10.48</v>
      </c>
      <c r="AD1172" s="16">
        <v>38.799999999999997</v>
      </c>
      <c r="AE1172" s="16">
        <v>0.80920000000000003</v>
      </c>
      <c r="AF1172" s="16">
        <v>27.2547</v>
      </c>
      <c r="AG1172" s="16">
        <v>9220.76</v>
      </c>
      <c r="AH1172" s="16">
        <v>5.4999999999999997E-3</v>
      </c>
      <c r="AI1172" s="16">
        <v>25.5</v>
      </c>
      <c r="AJ1172" s="16">
        <v>53.5</v>
      </c>
      <c r="AK1172" s="16">
        <v>-1.2863</v>
      </c>
      <c r="AL1172" s="16">
        <v>-0.50619999999999998</v>
      </c>
      <c r="AM1172" s="16">
        <v>-0.60970000000000002</v>
      </c>
      <c r="AN1172" s="16">
        <v>-1.3775999999999999</v>
      </c>
      <c r="AO1172" s="16">
        <v>-1.1173999999999999</v>
      </c>
      <c r="AP1172" s="16">
        <v>-0.61270000000000002</v>
      </c>
      <c r="AR1172" s="16">
        <f t="shared" si="67"/>
        <v>0</v>
      </c>
      <c r="AS1172" s="5">
        <f t="shared" si="66"/>
        <v>3.6610000000000031E-2</v>
      </c>
    </row>
    <row r="1173" spans="1:45" x14ac:dyDescent="0.25">
      <c r="A1173" s="16" t="s">
        <v>408</v>
      </c>
      <c r="B1173" s="16" t="s">
        <v>49</v>
      </c>
      <c r="C1173" s="16" t="s">
        <v>261</v>
      </c>
      <c r="D1173" s="16">
        <v>2014</v>
      </c>
      <c r="E1173" s="16" t="s">
        <v>1780</v>
      </c>
      <c r="F1173" s="16" t="s">
        <v>590</v>
      </c>
      <c r="G1173" s="10">
        <v>452.77800000000002</v>
      </c>
      <c r="H1173" s="73">
        <v>6.1154019999999996</v>
      </c>
      <c r="I1173" s="16">
        <v>97366774</v>
      </c>
      <c r="J1173" s="71">
        <v>-1.11977E-2</v>
      </c>
      <c r="K1173" s="71">
        <v>0.97195419999999999</v>
      </c>
      <c r="L1173" s="16">
        <v>-1.350611</v>
      </c>
      <c r="M1173" s="16">
        <v>-0.51949469999999998</v>
      </c>
      <c r="N1173" s="16">
        <v>-0.76400690000000004</v>
      </c>
      <c r="O1173" s="16">
        <v>1.3325500000000001E-2</v>
      </c>
      <c r="P1173" s="16">
        <v>-1.032216</v>
      </c>
      <c r="Q1173" s="16">
        <v>-0.72659470000000004</v>
      </c>
      <c r="R1173" s="16">
        <v>0.29899999999999999</v>
      </c>
      <c r="S1173" s="16">
        <v>1E-4</v>
      </c>
      <c r="T1173" s="16">
        <v>5.9999999999999995E-4</v>
      </c>
      <c r="U1173" s="16">
        <v>5.4115000000000002</v>
      </c>
      <c r="V1173" s="16">
        <v>9.5660000000000007</v>
      </c>
      <c r="W1173" s="16">
        <v>1.216</v>
      </c>
      <c r="X1173" s="16">
        <v>371.916</v>
      </c>
      <c r="Y1173" s="16">
        <v>46.232300000000002</v>
      </c>
      <c r="Z1173" s="16">
        <v>0.12640000000000001</v>
      </c>
      <c r="AA1173" s="16">
        <v>-0.80904920000000002</v>
      </c>
      <c r="AB1173" s="16">
        <v>0</v>
      </c>
      <c r="AC1173" s="16">
        <v>10.48</v>
      </c>
      <c r="AD1173" s="16">
        <v>40.97</v>
      </c>
      <c r="AE1173" s="16">
        <v>0.84970000000000001</v>
      </c>
      <c r="AF1173" s="16">
        <v>31.593900000000001</v>
      </c>
      <c r="AG1173" s="16">
        <v>5334.82</v>
      </c>
      <c r="AH1173" s="16">
        <v>5.4000000000000003E-3</v>
      </c>
      <c r="AI1173" s="16">
        <v>26.8</v>
      </c>
      <c r="AJ1173" s="16">
        <v>55.4</v>
      </c>
      <c r="AK1173" s="16">
        <v>-1.2632000000000001</v>
      </c>
      <c r="AL1173" s="16">
        <v>-0.43219999999999997</v>
      </c>
      <c r="AM1173" s="16">
        <v>-0.41639999999999999</v>
      </c>
      <c r="AN1173" s="16">
        <v>-1.3188</v>
      </c>
      <c r="AO1173" s="16">
        <v>-1.0711999999999999</v>
      </c>
      <c r="AP1173" s="16">
        <v>-0.42359999999999998</v>
      </c>
      <c r="AR1173" s="16">
        <f t="shared" si="67"/>
        <v>0</v>
      </c>
      <c r="AS1173" s="5">
        <f t="shared" si="66"/>
        <v>4.7846999999999973E-2</v>
      </c>
    </row>
    <row r="1174" spans="1:45" x14ac:dyDescent="0.25">
      <c r="A1174" s="16" t="s">
        <v>414</v>
      </c>
      <c r="B1174" s="16" t="s">
        <v>50</v>
      </c>
      <c r="C1174" s="16" t="s">
        <v>264</v>
      </c>
      <c r="D1174" s="16">
        <v>1985</v>
      </c>
      <c r="E1174" s="16" t="s">
        <v>1800</v>
      </c>
      <c r="F1174" s="16" t="s">
        <v>414</v>
      </c>
      <c r="G1174" s="10">
        <v>28789.5</v>
      </c>
      <c r="H1174" s="73">
        <v>10.267770000000001</v>
      </c>
      <c r="I1174" s="16" t="s">
        <v>6700</v>
      </c>
      <c r="K1174" s="71">
        <v>0.751</v>
      </c>
      <c r="L1174" s="16">
        <v>3.2772130000000002</v>
      </c>
      <c r="M1174" s="16">
        <v>1.8957710000000001</v>
      </c>
      <c r="N1174" s="16">
        <v>0.75684850000000004</v>
      </c>
      <c r="O1174" s="16">
        <v>1.290448</v>
      </c>
      <c r="P1174" s="16">
        <v>1.3215950000000001</v>
      </c>
      <c r="Q1174" s="16">
        <v>2.1168480000000001</v>
      </c>
      <c r="R1174" s="16">
        <v>2.3618999999999999</v>
      </c>
      <c r="S1174" s="16">
        <v>0.21759999999999999</v>
      </c>
      <c r="T1174" s="16">
        <v>5.0700000000000002E-2</v>
      </c>
      <c r="U1174" s="16">
        <v>5.0419999999999998</v>
      </c>
      <c r="V1174" s="16">
        <v>16.420000000000002</v>
      </c>
      <c r="W1174" s="16">
        <v>7.67</v>
      </c>
      <c r="X1174" s="16">
        <v>532.35599999999999</v>
      </c>
      <c r="Y1174" s="16">
        <v>79.787000000000006</v>
      </c>
      <c r="Z1174" s="16">
        <v>0.35780000000000001</v>
      </c>
      <c r="AA1174" s="16">
        <v>-1.167667</v>
      </c>
      <c r="AB1174" s="16">
        <v>0.38</v>
      </c>
      <c r="AC1174" s="16">
        <v>0</v>
      </c>
      <c r="AD1174" s="16">
        <v>51.26</v>
      </c>
      <c r="AE1174" s="16">
        <v>44.667099999999998</v>
      </c>
      <c r="AF1174" s="16">
        <v>1.3797999999999999</v>
      </c>
      <c r="AG1174" s="43">
        <v>1000000</v>
      </c>
      <c r="AH1174" s="16">
        <v>0.94330000000000003</v>
      </c>
      <c r="AI1174" s="16">
        <v>97.107399999999998</v>
      </c>
      <c r="AJ1174" s="16">
        <v>100</v>
      </c>
      <c r="AK1174" s="16">
        <v>1.6075999999999999</v>
      </c>
      <c r="AL1174" s="16">
        <v>2.6686000000000001</v>
      </c>
      <c r="AM1174" s="16">
        <v>2.0284</v>
      </c>
      <c r="AN1174" s="16">
        <v>1.7212000000000001</v>
      </c>
      <c r="AO1174" s="16">
        <v>1.5925</v>
      </c>
      <c r="AP1174" s="16">
        <v>1.8424</v>
      </c>
      <c r="AR1174" s="16">
        <f t="shared" si="67"/>
        <v>1</v>
      </c>
      <c r="AS1174" s="5">
        <f t="shared" si="66"/>
        <v>0</v>
      </c>
    </row>
    <row r="1175" spans="1:45" x14ac:dyDescent="0.25">
      <c r="A1175" s="16" t="s">
        <v>414</v>
      </c>
      <c r="B1175" s="16" t="s">
        <v>50</v>
      </c>
      <c r="C1175" s="16" t="s">
        <v>264</v>
      </c>
      <c r="D1175" s="16">
        <v>1986</v>
      </c>
      <c r="E1175" s="16" t="s">
        <v>1824</v>
      </c>
      <c r="F1175" s="16" t="s">
        <v>414</v>
      </c>
      <c r="G1175" s="10">
        <v>29478.400000000001</v>
      </c>
      <c r="H1175" s="73">
        <v>10.291410000000001</v>
      </c>
      <c r="I1175" s="16" t="s">
        <v>6700</v>
      </c>
      <c r="J1175" s="71">
        <v>1.7999999999999999E-2</v>
      </c>
      <c r="K1175" s="71">
        <v>0.76500000000000001</v>
      </c>
      <c r="L1175" s="16">
        <v>3.3122280000000002</v>
      </c>
      <c r="M1175" s="16">
        <v>1.960215</v>
      </c>
      <c r="N1175" s="16">
        <v>0.75852909999999996</v>
      </c>
      <c r="O1175" s="16">
        <v>1.290883</v>
      </c>
      <c r="P1175" s="16">
        <v>1.336233</v>
      </c>
      <c r="Q1175" s="16">
        <v>2.1153759999999999</v>
      </c>
      <c r="R1175" s="16">
        <v>2.4064999999999999</v>
      </c>
      <c r="S1175" s="16">
        <v>0.2112</v>
      </c>
      <c r="T1175" s="16">
        <v>5.7599999999999998E-2</v>
      </c>
      <c r="U1175" s="16">
        <v>5.0965999999999996</v>
      </c>
      <c r="V1175" s="16">
        <v>16.256</v>
      </c>
      <c r="W1175" s="16">
        <v>7.6420000000000003</v>
      </c>
      <c r="X1175" s="16">
        <v>532.53700000000003</v>
      </c>
      <c r="Y1175" s="16">
        <v>79.807199999999995</v>
      </c>
      <c r="Z1175" s="16">
        <v>0.35780000000000001</v>
      </c>
      <c r="AA1175" s="16">
        <v>-1.167667</v>
      </c>
      <c r="AB1175" s="16">
        <v>0.38</v>
      </c>
      <c r="AC1175" s="16">
        <v>0</v>
      </c>
      <c r="AD1175" s="16">
        <v>51.26</v>
      </c>
      <c r="AE1175" s="16">
        <v>46.166699999999999</v>
      </c>
      <c r="AF1175" s="16">
        <v>1.7333000000000001</v>
      </c>
      <c r="AG1175" s="43">
        <v>1000000</v>
      </c>
      <c r="AH1175" s="16">
        <v>0.94450000000000001</v>
      </c>
      <c r="AI1175" s="16">
        <v>97.126099999999994</v>
      </c>
      <c r="AJ1175" s="16">
        <v>100</v>
      </c>
      <c r="AK1175" s="16">
        <v>1.6063000000000001</v>
      </c>
      <c r="AL1175" s="16">
        <v>2.6543999999999999</v>
      </c>
      <c r="AM1175" s="16">
        <v>2.0323000000000002</v>
      </c>
      <c r="AN1175" s="16">
        <v>1.708</v>
      </c>
      <c r="AO1175" s="16">
        <v>1.601</v>
      </c>
      <c r="AP1175" s="16">
        <v>1.8479000000000001</v>
      </c>
      <c r="AR1175" s="16">
        <f t="shared" si="67"/>
        <v>1</v>
      </c>
      <c r="AS1175" s="5">
        <f t="shared" si="66"/>
        <v>3.5015000000000018E-2</v>
      </c>
    </row>
    <row r="1176" spans="1:45" x14ac:dyDescent="0.25">
      <c r="A1176" s="16" t="s">
        <v>414</v>
      </c>
      <c r="B1176" s="16" t="s">
        <v>50</v>
      </c>
      <c r="C1176" s="16" t="s">
        <v>264</v>
      </c>
      <c r="D1176" s="16">
        <v>1987</v>
      </c>
      <c r="E1176" s="16" t="s">
        <v>1829</v>
      </c>
      <c r="F1176" s="16" t="s">
        <v>414</v>
      </c>
      <c r="G1176" s="10">
        <v>30441.1</v>
      </c>
      <c r="H1176" s="73">
        <v>10.323549999999999</v>
      </c>
      <c r="I1176" s="16" t="s">
        <v>6700</v>
      </c>
      <c r="J1176" s="71">
        <v>1.0999999999999999E-2</v>
      </c>
      <c r="K1176" s="71">
        <v>0.77400000000000002</v>
      </c>
      <c r="L1176" s="16">
        <v>3.34545</v>
      </c>
      <c r="M1176" s="16">
        <v>1.9588099999999999</v>
      </c>
      <c r="N1176" s="16">
        <v>0.76691609999999999</v>
      </c>
      <c r="O1176" s="16">
        <v>1.2913730000000001</v>
      </c>
      <c r="P1176" s="16">
        <v>1.4017029999999999</v>
      </c>
      <c r="Q1176" s="16">
        <v>2.1139049999999999</v>
      </c>
      <c r="R1176" s="16">
        <v>2.4510000000000001</v>
      </c>
      <c r="S1176" s="16">
        <v>0.2049</v>
      </c>
      <c r="T1176" s="16">
        <v>5.74E-2</v>
      </c>
      <c r="U1176" s="16">
        <v>5.1981000000000002</v>
      </c>
      <c r="V1176" s="16">
        <v>16.091999999999999</v>
      </c>
      <c r="W1176" s="16">
        <v>7.6139999999999999</v>
      </c>
      <c r="X1176" s="16">
        <v>532.995</v>
      </c>
      <c r="Y1176" s="16">
        <v>79.827399999999997</v>
      </c>
      <c r="Z1176" s="16">
        <v>0.3579</v>
      </c>
      <c r="AA1176" s="16">
        <v>-1.167279</v>
      </c>
      <c r="AB1176" s="16">
        <v>0.38</v>
      </c>
      <c r="AC1176" s="16">
        <v>0</v>
      </c>
      <c r="AD1176" s="16">
        <v>51.25</v>
      </c>
      <c r="AE1176" s="16">
        <v>47.9011</v>
      </c>
      <c r="AF1176" s="16">
        <v>2.1440999999999999</v>
      </c>
      <c r="AG1176" s="43">
        <v>1100000</v>
      </c>
      <c r="AH1176" s="16">
        <v>0.9456</v>
      </c>
      <c r="AI1176" s="16">
        <v>97.144800000000004</v>
      </c>
      <c r="AJ1176" s="16">
        <v>100</v>
      </c>
      <c r="AK1176" s="16">
        <v>1.605</v>
      </c>
      <c r="AL1176" s="16">
        <v>2.6402000000000001</v>
      </c>
      <c r="AM1176" s="16">
        <v>2.0360999999999998</v>
      </c>
      <c r="AN1176" s="16">
        <v>1.6948000000000001</v>
      </c>
      <c r="AO1176" s="16">
        <v>1.6094999999999999</v>
      </c>
      <c r="AP1176" s="16">
        <v>1.8534999999999999</v>
      </c>
      <c r="AR1176" s="16">
        <f t="shared" si="67"/>
        <v>1</v>
      </c>
      <c r="AS1176" s="5">
        <f t="shared" si="66"/>
        <v>3.3221999999999863E-2</v>
      </c>
    </row>
    <row r="1177" spans="1:45" x14ac:dyDescent="0.25">
      <c r="A1177" s="16" t="s">
        <v>414</v>
      </c>
      <c r="B1177" s="16" t="s">
        <v>50</v>
      </c>
      <c r="C1177" s="16" t="s">
        <v>264</v>
      </c>
      <c r="D1177" s="16">
        <v>1988</v>
      </c>
      <c r="E1177" s="16" t="s">
        <v>1820</v>
      </c>
      <c r="F1177" s="16" t="s">
        <v>414</v>
      </c>
      <c r="G1177" s="10">
        <v>31934.1</v>
      </c>
      <c r="H1177" s="73">
        <v>10.37143</v>
      </c>
      <c r="I1177" s="16" t="s">
        <v>6700</v>
      </c>
      <c r="J1177" s="71">
        <v>2.1999999999999999E-2</v>
      </c>
      <c r="K1177" s="71">
        <v>0.79</v>
      </c>
      <c r="L1177" s="16">
        <v>3.3727490000000002</v>
      </c>
      <c r="M1177" s="16">
        <v>1.9495709999999999</v>
      </c>
      <c r="N1177" s="16">
        <v>0.74857249999999997</v>
      </c>
      <c r="O1177" s="16">
        <v>1.3464389999999999</v>
      </c>
      <c r="P1177" s="16">
        <v>1.433036</v>
      </c>
      <c r="Q1177" s="16">
        <v>2.1124000000000001</v>
      </c>
      <c r="R1177" s="16">
        <v>2.4954999999999998</v>
      </c>
      <c r="S1177" s="16">
        <v>0.19850000000000001</v>
      </c>
      <c r="T1177" s="16">
        <v>5.6399999999999999E-2</v>
      </c>
      <c r="U1177" s="16">
        <v>5.0648999999999997</v>
      </c>
      <c r="V1177" s="16">
        <v>15.928000000000001</v>
      </c>
      <c r="W1177" s="16">
        <v>7.5860000000000003</v>
      </c>
      <c r="X1177" s="16">
        <v>533.13300000000004</v>
      </c>
      <c r="Y1177" s="16">
        <v>79.8476</v>
      </c>
      <c r="Z1177" s="16">
        <v>0.38719999999999999</v>
      </c>
      <c r="AA1177" s="16">
        <v>-1.16689</v>
      </c>
      <c r="AB1177" s="16">
        <v>0.38</v>
      </c>
      <c r="AC1177" s="16">
        <v>0</v>
      </c>
      <c r="AD1177" s="16">
        <v>51.24</v>
      </c>
      <c r="AE1177" s="16">
        <v>49.88</v>
      </c>
      <c r="AF1177" s="16">
        <v>2.79</v>
      </c>
      <c r="AG1177" s="43">
        <v>1100000</v>
      </c>
      <c r="AH1177" s="16">
        <v>0.94679999999999997</v>
      </c>
      <c r="AI1177" s="16">
        <v>97.163499999999999</v>
      </c>
      <c r="AJ1177" s="16">
        <v>100</v>
      </c>
      <c r="AK1177" s="16">
        <v>1.6036999999999999</v>
      </c>
      <c r="AL1177" s="16">
        <v>2.6259999999999999</v>
      </c>
      <c r="AM1177" s="16">
        <v>2.04</v>
      </c>
      <c r="AN1177" s="16">
        <v>1.6815</v>
      </c>
      <c r="AO1177" s="16">
        <v>1.6178999999999999</v>
      </c>
      <c r="AP1177" s="16">
        <v>1.859</v>
      </c>
      <c r="AR1177" s="16">
        <f t="shared" si="67"/>
        <v>1</v>
      </c>
      <c r="AS1177" s="5">
        <f t="shared" si="66"/>
        <v>2.7299000000000184E-2</v>
      </c>
    </row>
    <row r="1178" spans="1:45" x14ac:dyDescent="0.25">
      <c r="A1178" s="16" t="s">
        <v>414</v>
      </c>
      <c r="B1178" s="16" t="s">
        <v>50</v>
      </c>
      <c r="C1178" s="16" t="s">
        <v>264</v>
      </c>
      <c r="D1178" s="16">
        <v>1989</v>
      </c>
      <c r="E1178" s="16" t="s">
        <v>1808</v>
      </c>
      <c r="F1178" s="16" t="s">
        <v>414</v>
      </c>
      <c r="G1178" s="10">
        <v>33437.9</v>
      </c>
      <c r="H1178" s="73">
        <v>10.417450000000001</v>
      </c>
      <c r="I1178" s="16" t="s">
        <v>6700</v>
      </c>
      <c r="J1178" s="71">
        <v>2.3E-2</v>
      </c>
      <c r="K1178" s="71">
        <v>0.80900000000000005</v>
      </c>
      <c r="L1178" s="16">
        <v>3.3885130000000001</v>
      </c>
      <c r="M1178" s="16">
        <v>1.9836370000000001</v>
      </c>
      <c r="N1178" s="16">
        <v>0.74810180000000004</v>
      </c>
      <c r="O1178" s="16">
        <v>1.3222579999999999</v>
      </c>
      <c r="P1178" s="16">
        <v>1.4610570000000001</v>
      </c>
      <c r="Q1178" s="16">
        <v>2.1109460000000002</v>
      </c>
      <c r="R1178" s="16">
        <v>2.5400999999999998</v>
      </c>
      <c r="S1178" s="16">
        <v>0.19220000000000001</v>
      </c>
      <c r="T1178" s="16">
        <v>0.06</v>
      </c>
      <c r="U1178" s="16">
        <v>5.0704000000000002</v>
      </c>
      <c r="V1178" s="16">
        <v>15.763999999999999</v>
      </c>
      <c r="W1178" s="16">
        <v>7.5579999999999998</v>
      </c>
      <c r="X1178" s="16">
        <v>533.78599999999994</v>
      </c>
      <c r="Y1178" s="16">
        <v>79.867800000000003</v>
      </c>
      <c r="Z1178" s="16">
        <v>0.37409999999999999</v>
      </c>
      <c r="AA1178" s="16">
        <v>-1.1665019999999999</v>
      </c>
      <c r="AB1178" s="16">
        <v>0.38</v>
      </c>
      <c r="AC1178" s="16">
        <v>0</v>
      </c>
      <c r="AD1178" s="16">
        <v>51.23</v>
      </c>
      <c r="AE1178" s="16">
        <v>51.975000000000001</v>
      </c>
      <c r="AF1178" s="16">
        <v>3.8252999999999999</v>
      </c>
      <c r="AG1178" s="43">
        <v>1100000</v>
      </c>
      <c r="AH1178" s="16">
        <v>0.94789999999999996</v>
      </c>
      <c r="AI1178" s="16">
        <v>97.182199999999995</v>
      </c>
      <c r="AJ1178" s="16">
        <v>100</v>
      </c>
      <c r="AK1178" s="16">
        <v>1.6024</v>
      </c>
      <c r="AL1178" s="16">
        <v>2.6118000000000001</v>
      </c>
      <c r="AM1178" s="16">
        <v>2.0438999999999998</v>
      </c>
      <c r="AN1178" s="16">
        <v>1.6682999999999999</v>
      </c>
      <c r="AO1178" s="16">
        <v>1.6264000000000001</v>
      </c>
      <c r="AP1178" s="16">
        <v>1.8646</v>
      </c>
      <c r="AR1178" s="16">
        <f t="shared" si="67"/>
        <v>1</v>
      </c>
      <c r="AS1178" s="5">
        <f t="shared" si="66"/>
        <v>1.5763999999999889E-2</v>
      </c>
    </row>
    <row r="1179" spans="1:45" x14ac:dyDescent="0.25">
      <c r="A1179" s="16" t="s">
        <v>414</v>
      </c>
      <c r="B1179" s="16" t="s">
        <v>50</v>
      </c>
      <c r="C1179" s="16" t="s">
        <v>264</v>
      </c>
      <c r="D1179" s="16">
        <v>1990</v>
      </c>
      <c r="E1179" s="16" t="s">
        <v>1819</v>
      </c>
      <c r="F1179" s="16" t="s">
        <v>414</v>
      </c>
      <c r="G1179" s="10">
        <v>33514.9</v>
      </c>
      <c r="H1179" s="73">
        <v>10.419750000000001</v>
      </c>
      <c r="I1179" s="16" t="s">
        <v>6700</v>
      </c>
      <c r="J1179" s="71">
        <v>4.0000000000000001E-3</v>
      </c>
      <c r="K1179" s="71">
        <v>0.81299999999999994</v>
      </c>
      <c r="L1179" s="16">
        <v>3.4968910000000002</v>
      </c>
      <c r="M1179" s="16">
        <v>2.231592</v>
      </c>
      <c r="N1179" s="16">
        <v>0.77374949999999998</v>
      </c>
      <c r="O1179" s="16">
        <v>1.280165</v>
      </c>
      <c r="P1179" s="16">
        <v>1.4822029999999999</v>
      </c>
      <c r="Q1179" s="16">
        <v>2.1094400000000002</v>
      </c>
      <c r="R1179" s="16">
        <v>2.5846</v>
      </c>
      <c r="S1179" s="16">
        <v>0.24740000000000001</v>
      </c>
      <c r="T1179" s="16">
        <v>6.1600000000000002E-2</v>
      </c>
      <c r="U1179" s="16">
        <v>5.3358999999999996</v>
      </c>
      <c r="V1179" s="16">
        <v>15.6</v>
      </c>
      <c r="W1179" s="16">
        <v>7.53</v>
      </c>
      <c r="X1179" s="16">
        <v>534.24699999999996</v>
      </c>
      <c r="Y1179" s="16">
        <v>79.887900000000002</v>
      </c>
      <c r="Z1179" s="16">
        <v>0.35580000000000001</v>
      </c>
      <c r="AA1179" s="16">
        <v>-1.142034</v>
      </c>
      <c r="AB1179" s="16">
        <v>0.38</v>
      </c>
      <c r="AC1179" s="16">
        <v>0</v>
      </c>
      <c r="AD1179" s="16">
        <v>50.6</v>
      </c>
      <c r="AE1179" s="16">
        <v>53.536299999999997</v>
      </c>
      <c r="AF1179" s="16">
        <v>5.1711999999999998</v>
      </c>
      <c r="AG1179" s="43">
        <v>1100000</v>
      </c>
      <c r="AH1179" s="16">
        <v>0.93469999999999998</v>
      </c>
      <c r="AI1179" s="16">
        <v>97.1</v>
      </c>
      <c r="AJ1179" s="16">
        <v>100</v>
      </c>
      <c r="AK1179" s="16">
        <v>1.6011</v>
      </c>
      <c r="AL1179" s="16">
        <v>2.5977000000000001</v>
      </c>
      <c r="AM1179" s="16">
        <v>2.0476999999999999</v>
      </c>
      <c r="AN1179" s="16">
        <v>1.655</v>
      </c>
      <c r="AO1179" s="16">
        <v>1.6348</v>
      </c>
      <c r="AP1179" s="16">
        <v>1.8701000000000001</v>
      </c>
      <c r="AR1179" s="16">
        <f t="shared" si="67"/>
        <v>1</v>
      </c>
      <c r="AS1179" s="5">
        <f t="shared" si="66"/>
        <v>0.10837800000000009</v>
      </c>
    </row>
    <row r="1180" spans="1:45" x14ac:dyDescent="0.25">
      <c r="A1180" s="16" t="s">
        <v>414</v>
      </c>
      <c r="B1180" s="16" t="s">
        <v>50</v>
      </c>
      <c r="C1180" s="16" t="s">
        <v>264</v>
      </c>
      <c r="D1180" s="16">
        <v>1991</v>
      </c>
      <c r="E1180" s="16" t="s">
        <v>1815</v>
      </c>
      <c r="F1180" s="16" t="s">
        <v>414</v>
      </c>
      <c r="G1180" s="10">
        <v>31361</v>
      </c>
      <c r="H1180" s="73">
        <v>10.35332</v>
      </c>
      <c r="I1180" s="16" t="s">
        <v>6700</v>
      </c>
      <c r="J1180" s="71">
        <v>-2.3E-2</v>
      </c>
      <c r="K1180" s="71">
        <v>0.79400000000000004</v>
      </c>
      <c r="L1180" s="16">
        <v>3.5070399999999999</v>
      </c>
      <c r="M1180" s="16">
        <v>2.0467960000000001</v>
      </c>
      <c r="N1180" s="16">
        <v>0.93645140000000004</v>
      </c>
      <c r="O1180" s="16">
        <v>1.273412</v>
      </c>
      <c r="P1180" s="16">
        <v>1.528354</v>
      </c>
      <c r="Q1180" s="16">
        <v>2.1079859999999999</v>
      </c>
      <c r="R1180" s="16">
        <v>2.6291000000000002</v>
      </c>
      <c r="S1180" s="16">
        <v>0.1862</v>
      </c>
      <c r="T1180" s="16">
        <v>6.4000000000000001E-2</v>
      </c>
      <c r="U1180" s="16">
        <v>6.3329000000000004</v>
      </c>
      <c r="V1180" s="16">
        <v>16.288</v>
      </c>
      <c r="W1180" s="16">
        <v>8.1739999999999995</v>
      </c>
      <c r="X1180" s="16">
        <v>534.91300000000001</v>
      </c>
      <c r="Y1180" s="16">
        <v>79.908100000000005</v>
      </c>
      <c r="Z1180" s="16">
        <v>0.3463</v>
      </c>
      <c r="AA1180" s="16">
        <v>-1.1731039999999999</v>
      </c>
      <c r="AB1180" s="16">
        <v>0.38</v>
      </c>
      <c r="AC1180" s="16">
        <v>0</v>
      </c>
      <c r="AD1180" s="16">
        <v>51.4</v>
      </c>
      <c r="AE1180" s="16">
        <v>54.2502</v>
      </c>
      <c r="AF1180" s="16">
        <v>6.3708</v>
      </c>
      <c r="AG1180" s="43">
        <v>1200000</v>
      </c>
      <c r="AH1180" s="16">
        <v>0.93230000000000002</v>
      </c>
      <c r="AI1180" s="16">
        <v>97.2</v>
      </c>
      <c r="AJ1180" s="16">
        <v>100</v>
      </c>
      <c r="AK1180" s="16">
        <v>1.5998000000000001</v>
      </c>
      <c r="AL1180" s="16">
        <v>2.5834999999999999</v>
      </c>
      <c r="AM1180" s="16">
        <v>2.0516000000000001</v>
      </c>
      <c r="AN1180" s="16">
        <v>1.6417999999999999</v>
      </c>
      <c r="AO1180" s="16">
        <v>1.6433</v>
      </c>
      <c r="AP1180" s="16">
        <v>1.8756999999999999</v>
      </c>
      <c r="AR1180" s="16">
        <f t="shared" si="67"/>
        <v>1</v>
      </c>
      <c r="AS1180" s="5">
        <f t="shared" si="66"/>
        <v>1.0148999999999742E-2</v>
      </c>
    </row>
    <row r="1181" spans="1:45" x14ac:dyDescent="0.25">
      <c r="A1181" s="16" t="s">
        <v>414</v>
      </c>
      <c r="B1181" s="16" t="s">
        <v>50</v>
      </c>
      <c r="C1181" s="16" t="s">
        <v>264</v>
      </c>
      <c r="D1181" s="16">
        <v>1992</v>
      </c>
      <c r="E1181" s="16" t="s">
        <v>1801</v>
      </c>
      <c r="F1181" s="16" t="s">
        <v>414</v>
      </c>
      <c r="G1181" s="10">
        <v>30148.400000000001</v>
      </c>
      <c r="H1181" s="73">
        <v>10.313890000000001</v>
      </c>
      <c r="I1181" s="16" t="s">
        <v>6700</v>
      </c>
      <c r="J1181" s="71">
        <v>7.0000000000000001E-3</v>
      </c>
      <c r="K1181" s="71">
        <v>0.8</v>
      </c>
      <c r="L1181" s="16">
        <v>3.651065</v>
      </c>
      <c r="M1181" s="16">
        <v>2.3027769999999999</v>
      </c>
      <c r="N1181" s="16">
        <v>1.0150920000000001</v>
      </c>
      <c r="O1181" s="16">
        <v>1.2655369999999999</v>
      </c>
      <c r="P1181" s="16">
        <v>1.533987</v>
      </c>
      <c r="Q1181" s="16">
        <v>2.106481</v>
      </c>
      <c r="R1181" s="16">
        <v>2.6737000000000002</v>
      </c>
      <c r="S1181" s="16">
        <v>0.23710000000000001</v>
      </c>
      <c r="T1181" s="16">
        <v>6.8199999999999997E-2</v>
      </c>
      <c r="U1181" s="16">
        <v>6.5151000000000003</v>
      </c>
      <c r="V1181" s="16">
        <v>16.975999999999999</v>
      </c>
      <c r="W1181" s="16">
        <v>8.8179999999999996</v>
      </c>
      <c r="X1181" s="16">
        <v>535.83399999999995</v>
      </c>
      <c r="Y1181" s="16">
        <v>79.928299999999993</v>
      </c>
      <c r="Z1181" s="16">
        <v>0.3362</v>
      </c>
      <c r="AA1181" s="16">
        <v>-1.2041740000000001</v>
      </c>
      <c r="AB1181" s="16">
        <v>0.38</v>
      </c>
      <c r="AC1181" s="16">
        <v>0</v>
      </c>
      <c r="AD1181" s="16">
        <v>52.2</v>
      </c>
      <c r="AE1181" s="16">
        <v>54.460799999999999</v>
      </c>
      <c r="AF1181" s="16">
        <v>7.6669</v>
      </c>
      <c r="AG1181" s="43">
        <v>1100000</v>
      </c>
      <c r="AH1181" s="16">
        <v>0.94379999999999997</v>
      </c>
      <c r="AI1181" s="16">
        <v>97.2</v>
      </c>
      <c r="AJ1181" s="16">
        <v>100</v>
      </c>
      <c r="AK1181" s="16">
        <v>1.5985</v>
      </c>
      <c r="AL1181" s="16">
        <v>2.5693000000000001</v>
      </c>
      <c r="AM1181" s="16">
        <v>2.0554999999999999</v>
      </c>
      <c r="AN1181" s="16">
        <v>1.6285000000000001</v>
      </c>
      <c r="AO1181" s="16">
        <v>1.6516999999999999</v>
      </c>
      <c r="AP1181" s="16">
        <v>1.8812</v>
      </c>
      <c r="AR1181" s="16">
        <f t="shared" si="67"/>
        <v>1</v>
      </c>
      <c r="AS1181" s="5">
        <f t="shared" si="66"/>
        <v>0.14402500000000007</v>
      </c>
    </row>
    <row r="1182" spans="1:45" x14ac:dyDescent="0.25">
      <c r="A1182" s="16" t="s">
        <v>414</v>
      </c>
      <c r="B1182" s="16" t="s">
        <v>50</v>
      </c>
      <c r="C1182" s="16" t="s">
        <v>264</v>
      </c>
      <c r="D1182" s="16">
        <v>1993</v>
      </c>
      <c r="E1182" s="16" t="s">
        <v>1827</v>
      </c>
      <c r="F1182" s="16" t="s">
        <v>414</v>
      </c>
      <c r="G1182" s="10">
        <v>29782.5</v>
      </c>
      <c r="H1182" s="73">
        <v>10.301679999999999</v>
      </c>
      <c r="I1182" s="16" t="s">
        <v>6700</v>
      </c>
      <c r="J1182" s="71">
        <v>2.7E-2</v>
      </c>
      <c r="K1182" s="71">
        <v>0.82099999999999995</v>
      </c>
      <c r="L1182" s="16">
        <v>3.690372</v>
      </c>
      <c r="M1182" s="16">
        <v>2.0931410000000001</v>
      </c>
      <c r="N1182" s="16">
        <v>1.1770879999999999</v>
      </c>
      <c r="O1182" s="16">
        <v>1.3511880000000001</v>
      </c>
      <c r="P1182" s="16">
        <v>1.574641</v>
      </c>
      <c r="Q1182" s="16">
        <v>2.1050089999999999</v>
      </c>
      <c r="R1182" s="16">
        <v>2.7181999999999999</v>
      </c>
      <c r="S1182" s="16">
        <v>0.1681</v>
      </c>
      <c r="T1182" s="16">
        <v>7.1099999999999997E-2</v>
      </c>
      <c r="U1182" s="16">
        <v>7.4836999999999998</v>
      </c>
      <c r="V1182" s="16">
        <v>17.664000000000001</v>
      </c>
      <c r="W1182" s="16">
        <v>9.4619999999999997</v>
      </c>
      <c r="X1182" s="16">
        <v>536.85799999999995</v>
      </c>
      <c r="Y1182" s="16">
        <v>79.948499999999996</v>
      </c>
      <c r="Z1182" s="16">
        <v>0.38250000000000001</v>
      </c>
      <c r="AA1182" s="16">
        <v>-1.200291</v>
      </c>
      <c r="AB1182" s="16">
        <v>0.38</v>
      </c>
      <c r="AC1182" s="16">
        <v>0</v>
      </c>
      <c r="AD1182" s="16">
        <v>52.1</v>
      </c>
      <c r="AE1182" s="16">
        <v>54.591500000000003</v>
      </c>
      <c r="AF1182" s="16">
        <v>9.6646999999999998</v>
      </c>
      <c r="AG1182" s="43">
        <v>1200000</v>
      </c>
      <c r="AH1182" s="16">
        <v>0.94840000000000002</v>
      </c>
      <c r="AI1182" s="16">
        <v>97.2</v>
      </c>
      <c r="AJ1182" s="16">
        <v>100</v>
      </c>
      <c r="AK1182" s="16">
        <v>1.5972</v>
      </c>
      <c r="AL1182" s="16">
        <v>2.5550999999999999</v>
      </c>
      <c r="AM1182" s="16">
        <v>2.0594000000000001</v>
      </c>
      <c r="AN1182" s="16">
        <v>1.6153</v>
      </c>
      <c r="AO1182" s="16">
        <v>1.6601999999999999</v>
      </c>
      <c r="AP1182" s="16">
        <v>1.8867</v>
      </c>
      <c r="AR1182" s="16">
        <f t="shared" si="67"/>
        <v>1</v>
      </c>
      <c r="AS1182" s="5">
        <f t="shared" si="66"/>
        <v>3.9306999999999981E-2</v>
      </c>
    </row>
    <row r="1183" spans="1:45" x14ac:dyDescent="0.25">
      <c r="A1183" s="16" t="s">
        <v>414</v>
      </c>
      <c r="B1183" s="16" t="s">
        <v>50</v>
      </c>
      <c r="C1183" s="16" t="s">
        <v>264</v>
      </c>
      <c r="D1183" s="16">
        <v>1994</v>
      </c>
      <c r="E1183" s="16" t="s">
        <v>1816</v>
      </c>
      <c r="F1183" s="16" t="s">
        <v>414</v>
      </c>
      <c r="G1183" s="10">
        <v>30822.6</v>
      </c>
      <c r="H1183" s="73">
        <v>10.336</v>
      </c>
      <c r="I1183" s="16" t="s">
        <v>6700</v>
      </c>
      <c r="J1183" s="71">
        <v>3.5000000000000003E-2</v>
      </c>
      <c r="K1183" s="71">
        <v>0.85099999999999998</v>
      </c>
      <c r="L1183" s="16">
        <v>3.7632129999999999</v>
      </c>
      <c r="M1183" s="16">
        <v>2.1774279999999999</v>
      </c>
      <c r="N1183" s="16">
        <v>1.1707909999999999</v>
      </c>
      <c r="O1183" s="16">
        <v>1.3704750000000001</v>
      </c>
      <c r="P1183" s="16">
        <v>1.640935</v>
      </c>
      <c r="Q1183" s="16">
        <v>2.1035189999999999</v>
      </c>
      <c r="R1183" s="16">
        <v>2.7627999999999999</v>
      </c>
      <c r="S1183" s="16">
        <v>0.16669999999999999</v>
      </c>
      <c r="T1183" s="16">
        <v>7.8100000000000003E-2</v>
      </c>
      <c r="U1183" s="16">
        <v>6.8555999999999999</v>
      </c>
      <c r="V1183" s="16">
        <v>18.352</v>
      </c>
      <c r="W1183" s="16">
        <v>10.106</v>
      </c>
      <c r="X1183" s="16">
        <v>537.822</v>
      </c>
      <c r="Y1183" s="16">
        <v>79.968699999999998</v>
      </c>
      <c r="Z1183" s="16">
        <v>0.39400000000000002</v>
      </c>
      <c r="AA1183" s="16">
        <v>-1.192523</v>
      </c>
      <c r="AB1183" s="16">
        <v>0.38</v>
      </c>
      <c r="AC1183" s="16">
        <v>0</v>
      </c>
      <c r="AD1183" s="16">
        <v>51.9</v>
      </c>
      <c r="AE1183" s="16">
        <v>55.067300000000003</v>
      </c>
      <c r="AF1183" s="16">
        <v>13.281499999999999</v>
      </c>
      <c r="AG1183" s="43">
        <v>1300000</v>
      </c>
      <c r="AH1183" s="16">
        <v>0.96130000000000004</v>
      </c>
      <c r="AI1183" s="16">
        <v>97.3</v>
      </c>
      <c r="AJ1183" s="16">
        <v>100</v>
      </c>
      <c r="AK1183" s="16">
        <v>1.5959000000000001</v>
      </c>
      <c r="AL1183" s="16">
        <v>2.5409000000000002</v>
      </c>
      <c r="AM1183" s="16">
        <v>2.0632000000000001</v>
      </c>
      <c r="AN1183" s="16">
        <v>1.6021000000000001</v>
      </c>
      <c r="AO1183" s="16">
        <v>1.6686000000000001</v>
      </c>
      <c r="AP1183" s="16">
        <v>1.8923000000000001</v>
      </c>
      <c r="AR1183" s="16">
        <f t="shared" si="67"/>
        <v>1</v>
      </c>
      <c r="AS1183" s="5">
        <f t="shared" si="66"/>
        <v>7.2840999999999934E-2</v>
      </c>
    </row>
    <row r="1184" spans="1:45" x14ac:dyDescent="0.25">
      <c r="A1184" s="16" t="s">
        <v>414</v>
      </c>
      <c r="B1184" s="16" t="s">
        <v>50</v>
      </c>
      <c r="C1184" s="16" t="s">
        <v>264</v>
      </c>
      <c r="D1184" s="16">
        <v>1995</v>
      </c>
      <c r="E1184" s="16" t="s">
        <v>1821</v>
      </c>
      <c r="F1184" s="16" t="s">
        <v>414</v>
      </c>
      <c r="G1184" s="10">
        <v>31997</v>
      </c>
      <c r="H1184" s="73">
        <v>10.3734</v>
      </c>
      <c r="I1184" s="16" t="s">
        <v>6700</v>
      </c>
      <c r="J1184" s="71">
        <v>2.3E-2</v>
      </c>
      <c r="K1184" s="71">
        <v>0.871</v>
      </c>
      <c r="L1184" s="16">
        <v>3.7722690000000001</v>
      </c>
      <c r="M1184" s="16">
        <v>2.1574249999999999</v>
      </c>
      <c r="N1184" s="16">
        <v>1.224445</v>
      </c>
      <c r="O1184" s="16">
        <v>1.3575870000000001</v>
      </c>
      <c r="P1184" s="16">
        <v>1.6419060000000001</v>
      </c>
      <c r="Q1184" s="16">
        <v>2.1020490000000001</v>
      </c>
      <c r="R1184" s="16">
        <v>2.8073000000000001</v>
      </c>
      <c r="S1184" s="16">
        <v>0.15079999999999999</v>
      </c>
      <c r="T1184" s="16">
        <v>7.9799999999999996E-2</v>
      </c>
      <c r="U1184" s="16">
        <v>6.8094000000000001</v>
      </c>
      <c r="V1184" s="16">
        <v>19.04</v>
      </c>
      <c r="W1184" s="16">
        <v>10.75</v>
      </c>
      <c r="X1184" s="16">
        <v>538.59199999999998</v>
      </c>
      <c r="Y1184" s="16">
        <v>79.988799999999998</v>
      </c>
      <c r="Z1184" s="16">
        <v>0.38969999999999999</v>
      </c>
      <c r="AA1184" s="16">
        <v>-1.1769879999999999</v>
      </c>
      <c r="AB1184" s="16">
        <v>0.38</v>
      </c>
      <c r="AC1184" s="16">
        <v>0</v>
      </c>
      <c r="AD1184" s="16">
        <v>51.5</v>
      </c>
      <c r="AE1184" s="16">
        <v>55.009900000000002</v>
      </c>
      <c r="AF1184" s="16">
        <v>20.342400000000001</v>
      </c>
      <c r="AG1184" s="43">
        <v>1300000</v>
      </c>
      <c r="AH1184" s="16">
        <v>0.95860000000000001</v>
      </c>
      <c r="AI1184" s="16">
        <v>97.3</v>
      </c>
      <c r="AJ1184" s="16">
        <v>100</v>
      </c>
      <c r="AK1184" s="16">
        <v>1.5946</v>
      </c>
      <c r="AL1184" s="16">
        <v>2.5268000000000002</v>
      </c>
      <c r="AM1184" s="16">
        <v>2.0670999999999999</v>
      </c>
      <c r="AN1184" s="16">
        <v>1.5888</v>
      </c>
      <c r="AO1184" s="16">
        <v>1.6771</v>
      </c>
      <c r="AP1184" s="16">
        <v>1.8977999999999999</v>
      </c>
      <c r="AR1184" s="16">
        <f t="shared" si="67"/>
        <v>1</v>
      </c>
      <c r="AS1184" s="5">
        <f t="shared" si="66"/>
        <v>9.056000000000175E-3</v>
      </c>
    </row>
    <row r="1185" spans="1:45" x14ac:dyDescent="0.25">
      <c r="A1185" s="16" t="s">
        <v>414</v>
      </c>
      <c r="B1185" s="16" t="s">
        <v>50</v>
      </c>
      <c r="C1185" s="16" t="s">
        <v>264</v>
      </c>
      <c r="D1185" s="16">
        <v>1996</v>
      </c>
      <c r="E1185" s="16" t="s">
        <v>1817</v>
      </c>
      <c r="F1185" s="16" t="s">
        <v>414</v>
      </c>
      <c r="G1185" s="10">
        <v>33059.1</v>
      </c>
      <c r="H1185" s="73">
        <v>10.40605</v>
      </c>
      <c r="I1185" s="16" t="s">
        <v>6700</v>
      </c>
      <c r="J1185" s="71">
        <v>1.7999999999999999E-2</v>
      </c>
      <c r="K1185" s="71">
        <v>0.88700000000000001</v>
      </c>
      <c r="L1185" s="16">
        <v>3.6506340000000002</v>
      </c>
      <c r="M1185" s="16">
        <v>1.8369949999999999</v>
      </c>
      <c r="N1185" s="16">
        <v>1.268751</v>
      </c>
      <c r="O1185" s="16">
        <v>1.4037759999999999</v>
      </c>
      <c r="P1185" s="16">
        <v>1.731096</v>
      </c>
      <c r="Q1185" s="16">
        <v>1.9488529999999999</v>
      </c>
      <c r="R1185" s="16">
        <v>2.4531000000000001</v>
      </c>
      <c r="S1185" s="16">
        <v>0.1056</v>
      </c>
      <c r="T1185" s="16">
        <v>8.4500000000000006E-2</v>
      </c>
      <c r="U1185" s="16">
        <v>6.8605</v>
      </c>
      <c r="V1185" s="16">
        <v>19.044</v>
      </c>
      <c r="W1185" s="16">
        <v>11.374000000000001</v>
      </c>
      <c r="X1185" s="16">
        <v>538.78499999999997</v>
      </c>
      <c r="Y1185" s="16">
        <v>80.009</v>
      </c>
      <c r="Z1185" s="16">
        <v>0.4163</v>
      </c>
      <c r="AA1185" s="16">
        <v>-1.1653370000000001</v>
      </c>
      <c r="AB1185" s="16">
        <v>0.38</v>
      </c>
      <c r="AC1185" s="16">
        <v>0</v>
      </c>
      <c r="AD1185" s="16">
        <v>51.2</v>
      </c>
      <c r="AE1185" s="16">
        <v>55.442599999999999</v>
      </c>
      <c r="AF1185" s="16">
        <v>29.301500000000001</v>
      </c>
      <c r="AG1185" s="43">
        <v>1400000</v>
      </c>
      <c r="AH1185" s="16">
        <v>0.97140000000000004</v>
      </c>
      <c r="AI1185" s="16">
        <v>97.3</v>
      </c>
      <c r="AJ1185" s="16">
        <v>100</v>
      </c>
      <c r="AK1185" s="16">
        <v>1.5589999999999999</v>
      </c>
      <c r="AL1185" s="16">
        <v>2.3643000000000001</v>
      </c>
      <c r="AM1185" s="16">
        <v>1.8448</v>
      </c>
      <c r="AN1185" s="16">
        <v>1.3304</v>
      </c>
      <c r="AO1185" s="16">
        <v>1.4833000000000001</v>
      </c>
      <c r="AP1185" s="16">
        <v>1.8759999999999999</v>
      </c>
      <c r="AR1185" s="16">
        <f t="shared" si="67"/>
        <v>1</v>
      </c>
      <c r="AS1185" s="5">
        <f t="shared" si="66"/>
        <v>-0.12163499999999994</v>
      </c>
    </row>
    <row r="1186" spans="1:45" x14ac:dyDescent="0.25">
      <c r="A1186" s="16" t="s">
        <v>414</v>
      </c>
      <c r="B1186" s="16" t="s">
        <v>50</v>
      </c>
      <c r="C1186" s="16" t="s">
        <v>264</v>
      </c>
      <c r="D1186" s="16">
        <v>1997</v>
      </c>
      <c r="E1186" s="16" t="s">
        <v>1810</v>
      </c>
      <c r="F1186" s="16" t="s">
        <v>414</v>
      </c>
      <c r="G1186" s="10">
        <v>35021.599999999999</v>
      </c>
      <c r="H1186" s="73">
        <v>10.46372</v>
      </c>
      <c r="I1186" s="16" t="s">
        <v>6700</v>
      </c>
      <c r="J1186" s="71">
        <v>3.3000000000000002E-2</v>
      </c>
      <c r="K1186" s="71">
        <v>0.91600000000000004</v>
      </c>
      <c r="L1186" s="16">
        <v>3.7696740000000002</v>
      </c>
      <c r="M1186" s="16">
        <v>1.9425870000000001</v>
      </c>
      <c r="N1186" s="16">
        <v>1.2135720000000001</v>
      </c>
      <c r="O1186" s="16">
        <v>1.526608</v>
      </c>
      <c r="P1186" s="16">
        <v>1.7678769999999999</v>
      </c>
      <c r="Q1186" s="16">
        <v>2.0045679999999999</v>
      </c>
      <c r="R1186" s="16">
        <v>2.6232000000000002</v>
      </c>
      <c r="S1186" s="16">
        <v>0.1038</v>
      </c>
      <c r="T1186" s="16">
        <v>8.6599999999999996E-2</v>
      </c>
      <c r="U1186" s="16">
        <v>5.9573999999999998</v>
      </c>
      <c r="V1186" s="16">
        <v>19.047999999999998</v>
      </c>
      <c r="W1186" s="16">
        <v>11.997999999999999</v>
      </c>
      <c r="X1186" s="16">
        <v>539.11400000000003</v>
      </c>
      <c r="Y1186" s="16">
        <v>80.029200000000003</v>
      </c>
      <c r="Z1186" s="16">
        <v>0.48320000000000002</v>
      </c>
      <c r="AA1186" s="16">
        <v>-1.1575690000000001</v>
      </c>
      <c r="AB1186" s="16">
        <v>0.38</v>
      </c>
      <c r="AC1186" s="16">
        <v>0</v>
      </c>
      <c r="AD1186" s="16">
        <v>51</v>
      </c>
      <c r="AE1186" s="16">
        <v>55.653300000000002</v>
      </c>
      <c r="AF1186" s="16">
        <v>42.0672</v>
      </c>
      <c r="AG1186" s="43">
        <v>1300000</v>
      </c>
      <c r="AH1186" s="16">
        <v>0.96870000000000001</v>
      </c>
      <c r="AI1186" s="16">
        <v>97.4</v>
      </c>
      <c r="AJ1186" s="16">
        <v>100</v>
      </c>
      <c r="AK1186" s="16">
        <v>1.5350999999999999</v>
      </c>
      <c r="AL1186" s="16">
        <v>2.3679999999999999</v>
      </c>
      <c r="AM1186" s="16">
        <v>1.9495</v>
      </c>
      <c r="AN1186" s="16">
        <v>1.3601000000000001</v>
      </c>
      <c r="AO1186" s="16">
        <v>1.6349</v>
      </c>
      <c r="AP1186" s="16">
        <v>1.9228000000000001</v>
      </c>
      <c r="AR1186" s="16">
        <f t="shared" si="67"/>
        <v>1</v>
      </c>
      <c r="AS1186" s="5">
        <f t="shared" si="66"/>
        <v>0.11904000000000003</v>
      </c>
    </row>
    <row r="1187" spans="1:45" x14ac:dyDescent="0.25">
      <c r="A1187" s="16" t="s">
        <v>414</v>
      </c>
      <c r="B1187" s="16" t="s">
        <v>50</v>
      </c>
      <c r="C1187" s="16" t="s">
        <v>264</v>
      </c>
      <c r="D1187" s="16">
        <v>1998</v>
      </c>
      <c r="E1187" s="16" t="s">
        <v>1809</v>
      </c>
      <c r="F1187" s="16" t="s">
        <v>414</v>
      </c>
      <c r="G1187" s="10">
        <v>36824.800000000003</v>
      </c>
      <c r="H1187" s="73">
        <v>10.51393</v>
      </c>
      <c r="I1187" s="16" t="s">
        <v>6700</v>
      </c>
      <c r="J1187" s="71">
        <v>3.2000000000000001E-2</v>
      </c>
      <c r="K1187" s="71">
        <v>0.94599999999999995</v>
      </c>
      <c r="L1187" s="16">
        <v>3.8932549999999999</v>
      </c>
      <c r="M1187" s="16">
        <v>2.0493990000000002</v>
      </c>
      <c r="N1187" s="16">
        <v>1.2530110000000001</v>
      </c>
      <c r="O1187" s="16">
        <v>1.5634889999999999</v>
      </c>
      <c r="P1187" s="16">
        <v>1.8084549999999999</v>
      </c>
      <c r="Q1187" s="16">
        <v>2.0602330000000002</v>
      </c>
      <c r="R1187" s="16">
        <v>2.7866</v>
      </c>
      <c r="S1187" s="16">
        <v>0.106</v>
      </c>
      <c r="T1187" s="16">
        <v>8.7599999999999997E-2</v>
      </c>
      <c r="U1187" s="16">
        <v>6.0021000000000004</v>
      </c>
      <c r="V1187" s="16">
        <v>19.052</v>
      </c>
      <c r="W1187" s="16">
        <v>12.622</v>
      </c>
      <c r="X1187" s="16">
        <v>538.65</v>
      </c>
      <c r="Y1187" s="16">
        <v>80.049400000000006</v>
      </c>
      <c r="Z1187" s="16">
        <v>0.50270000000000004</v>
      </c>
      <c r="AA1187" s="16">
        <v>-1.1575690000000001</v>
      </c>
      <c r="AB1187" s="16">
        <v>0.38</v>
      </c>
      <c r="AC1187" s="16">
        <v>0</v>
      </c>
      <c r="AD1187" s="16">
        <v>51</v>
      </c>
      <c r="AE1187" s="16">
        <v>55.140099999999997</v>
      </c>
      <c r="AF1187" s="16">
        <v>55.227200000000003</v>
      </c>
      <c r="AG1187" s="43">
        <v>1400000</v>
      </c>
      <c r="AH1187" s="16">
        <v>0.96740000000000004</v>
      </c>
      <c r="AI1187" s="16">
        <v>97.4</v>
      </c>
      <c r="AJ1187" s="16">
        <v>100</v>
      </c>
      <c r="AK1187" s="16">
        <v>1.5111000000000001</v>
      </c>
      <c r="AL1187" s="16">
        <v>2.3715999999999999</v>
      </c>
      <c r="AM1187" s="16">
        <v>2.0541</v>
      </c>
      <c r="AN1187" s="16">
        <v>1.3896999999999999</v>
      </c>
      <c r="AO1187" s="16">
        <v>1.7866</v>
      </c>
      <c r="AP1187" s="16">
        <v>1.9696</v>
      </c>
      <c r="AR1187" s="16">
        <f t="shared" si="67"/>
        <v>1</v>
      </c>
      <c r="AS1187" s="5">
        <f t="shared" si="66"/>
        <v>0.12358099999999972</v>
      </c>
    </row>
    <row r="1188" spans="1:45" x14ac:dyDescent="0.25">
      <c r="A1188" s="16" t="s">
        <v>414</v>
      </c>
      <c r="B1188" s="16" t="s">
        <v>50</v>
      </c>
      <c r="C1188" s="16" t="s">
        <v>264</v>
      </c>
      <c r="D1188" s="16">
        <v>1999</v>
      </c>
      <c r="E1188" s="16" t="s">
        <v>1802</v>
      </c>
      <c r="F1188" s="16" t="s">
        <v>414</v>
      </c>
      <c r="G1188" s="10">
        <v>38372.199999999997</v>
      </c>
      <c r="H1188" s="73">
        <v>10.55509</v>
      </c>
      <c r="I1188" s="16" t="s">
        <v>6700</v>
      </c>
      <c r="J1188" s="71">
        <v>1.4E-2</v>
      </c>
      <c r="K1188" s="71">
        <v>0.96</v>
      </c>
      <c r="L1188" s="16">
        <v>4.0356019999999999</v>
      </c>
      <c r="M1188" s="16">
        <v>2.2488510000000002</v>
      </c>
      <c r="N1188" s="16">
        <v>1.281908</v>
      </c>
      <c r="O1188" s="16">
        <v>1.585879</v>
      </c>
      <c r="P1188" s="16">
        <v>1.827345</v>
      </c>
      <c r="Q1188" s="16">
        <v>2.1163470000000002</v>
      </c>
      <c r="R1188" s="16">
        <v>3.056</v>
      </c>
      <c r="S1188" s="16">
        <v>0.1105</v>
      </c>
      <c r="T1188" s="16">
        <v>9.1399999999999995E-2</v>
      </c>
      <c r="U1188" s="16">
        <v>5.8696000000000002</v>
      </c>
      <c r="V1188" s="16">
        <v>19.056000000000001</v>
      </c>
      <c r="W1188" s="16">
        <v>13.246</v>
      </c>
      <c r="X1188" s="16">
        <v>539.45500000000004</v>
      </c>
      <c r="Y1188" s="16">
        <v>80.069599999999994</v>
      </c>
      <c r="Z1188" s="16">
        <v>0.52010000000000001</v>
      </c>
      <c r="AA1188" s="16">
        <v>-1.1264989999999999</v>
      </c>
      <c r="AB1188" s="16">
        <v>0.38</v>
      </c>
      <c r="AC1188" s="16">
        <v>0</v>
      </c>
      <c r="AD1188" s="16">
        <v>50.2</v>
      </c>
      <c r="AE1188" s="16">
        <v>55.1873</v>
      </c>
      <c r="AF1188" s="16">
        <v>63.379899999999999</v>
      </c>
      <c r="AG1188" s="43">
        <v>1300000</v>
      </c>
      <c r="AH1188" s="16">
        <v>0.97270000000000001</v>
      </c>
      <c r="AI1188" s="16">
        <v>97.4</v>
      </c>
      <c r="AJ1188" s="16">
        <v>100</v>
      </c>
      <c r="AK1188" s="16">
        <v>1.5869</v>
      </c>
      <c r="AL1188" s="16">
        <v>2.4786000000000001</v>
      </c>
      <c r="AM1188" s="16">
        <v>2.0941000000000001</v>
      </c>
      <c r="AN1188" s="16">
        <v>1.5078</v>
      </c>
      <c r="AO1188" s="16">
        <v>1.7963</v>
      </c>
      <c r="AP1188" s="16">
        <v>1.9535</v>
      </c>
      <c r="AR1188" s="16">
        <f t="shared" si="67"/>
        <v>1</v>
      </c>
      <c r="AS1188" s="5">
        <f t="shared" si="66"/>
        <v>0.142347</v>
      </c>
    </row>
    <row r="1189" spans="1:45" x14ac:dyDescent="0.25">
      <c r="A1189" s="16" t="s">
        <v>414</v>
      </c>
      <c r="B1189" s="16" t="s">
        <v>50</v>
      </c>
      <c r="C1189" s="16" t="s">
        <v>264</v>
      </c>
      <c r="D1189" s="16">
        <v>2000</v>
      </c>
      <c r="E1189" s="16" t="s">
        <v>1828</v>
      </c>
      <c r="F1189" s="16" t="s">
        <v>414</v>
      </c>
      <c r="G1189" s="10">
        <v>40450.400000000001</v>
      </c>
      <c r="H1189" s="73">
        <v>10.60783</v>
      </c>
      <c r="I1189" s="16">
        <v>5176209</v>
      </c>
      <c r="J1189" s="71">
        <v>3.2000000000000001E-2</v>
      </c>
      <c r="K1189" s="71">
        <v>0.99099999999999999</v>
      </c>
      <c r="L1189" s="16">
        <v>4.3143419999999999</v>
      </c>
      <c r="M1189" s="16">
        <v>2.691103</v>
      </c>
      <c r="N1189" s="16">
        <v>1.307472</v>
      </c>
      <c r="O1189" s="16">
        <v>1.6848350000000001</v>
      </c>
      <c r="P1189" s="16">
        <v>1.840657</v>
      </c>
      <c r="Q1189" s="16">
        <v>2.1724459999999999</v>
      </c>
      <c r="R1189" s="16">
        <v>3.2456999999999998</v>
      </c>
      <c r="S1189" s="16">
        <v>0.1111</v>
      </c>
      <c r="T1189" s="16">
        <v>0.1275</v>
      </c>
      <c r="U1189" s="16">
        <v>5.7168999999999999</v>
      </c>
      <c r="V1189" s="16">
        <v>19.059999999999999</v>
      </c>
      <c r="W1189" s="16">
        <v>13.87</v>
      </c>
      <c r="X1189" s="16">
        <v>540.07000000000005</v>
      </c>
      <c r="Y1189" s="16">
        <v>80.089699999999993</v>
      </c>
      <c r="Z1189" s="16">
        <v>0.57140000000000002</v>
      </c>
      <c r="AA1189" s="16">
        <v>-1.1342669999999999</v>
      </c>
      <c r="AB1189" s="16">
        <v>0.38</v>
      </c>
      <c r="AC1189" s="16">
        <v>0</v>
      </c>
      <c r="AD1189" s="16">
        <v>50.4</v>
      </c>
      <c r="AE1189" s="16">
        <v>55.033700000000003</v>
      </c>
      <c r="AF1189" s="16">
        <v>72.030100000000004</v>
      </c>
      <c r="AG1189" s="43">
        <v>1400000</v>
      </c>
      <c r="AH1189" s="16">
        <v>0.93920000000000003</v>
      </c>
      <c r="AI1189" s="16">
        <v>97.4</v>
      </c>
      <c r="AJ1189" s="16">
        <v>100</v>
      </c>
      <c r="AK1189" s="16">
        <v>1.6627000000000001</v>
      </c>
      <c r="AL1189" s="16">
        <v>2.5855999999999999</v>
      </c>
      <c r="AM1189" s="16">
        <v>2.1341000000000001</v>
      </c>
      <c r="AN1189" s="16">
        <v>1.6257999999999999</v>
      </c>
      <c r="AO1189" s="16">
        <v>1.806</v>
      </c>
      <c r="AP1189" s="16">
        <v>1.9374</v>
      </c>
      <c r="AR1189" s="16">
        <f t="shared" si="67"/>
        <v>1</v>
      </c>
      <c r="AS1189" s="5">
        <f t="shared" si="66"/>
        <v>0.27873999999999999</v>
      </c>
    </row>
    <row r="1190" spans="1:45" x14ac:dyDescent="0.25">
      <c r="A1190" s="16" t="s">
        <v>414</v>
      </c>
      <c r="B1190" s="16" t="s">
        <v>50</v>
      </c>
      <c r="C1190" s="16" t="s">
        <v>264</v>
      </c>
      <c r="D1190" s="16">
        <v>2001</v>
      </c>
      <c r="E1190" s="16" t="s">
        <v>1812</v>
      </c>
      <c r="F1190" s="16" t="s">
        <v>414</v>
      </c>
      <c r="G1190" s="10">
        <v>41399.9</v>
      </c>
      <c r="H1190" s="73">
        <v>10.631030000000001</v>
      </c>
      <c r="I1190" s="16">
        <v>5188008</v>
      </c>
      <c r="J1190" s="71">
        <v>8.9999999999999993E-3</v>
      </c>
      <c r="K1190" s="71">
        <v>1</v>
      </c>
      <c r="L1190" s="16">
        <v>4.3924079999999996</v>
      </c>
      <c r="M1190" s="16">
        <v>2.705489</v>
      </c>
      <c r="N1190" s="16">
        <v>1.3465609999999999</v>
      </c>
      <c r="O1190" s="16">
        <v>1.743198</v>
      </c>
      <c r="P1190" s="16">
        <v>1.909648</v>
      </c>
      <c r="Q1190" s="16">
        <v>2.1614740000000001</v>
      </c>
      <c r="R1190" s="16">
        <v>3.1979000000000002</v>
      </c>
      <c r="S1190" s="16">
        <v>0.1011</v>
      </c>
      <c r="T1190" s="16">
        <v>0.13589999999999999</v>
      </c>
      <c r="U1190" s="16">
        <v>5.8479999999999999</v>
      </c>
      <c r="V1190" s="16">
        <v>19.106000000000002</v>
      </c>
      <c r="W1190" s="16">
        <v>14.087999999999999</v>
      </c>
      <c r="X1190" s="16">
        <v>541.822</v>
      </c>
      <c r="Y1190" s="16">
        <v>80.109899999999996</v>
      </c>
      <c r="Z1190" s="16">
        <v>0.60309999999999997</v>
      </c>
      <c r="AA1190" s="16">
        <v>-1.1303829999999999</v>
      </c>
      <c r="AB1190" s="16">
        <v>0.38</v>
      </c>
      <c r="AC1190" s="16">
        <v>0</v>
      </c>
      <c r="AD1190" s="16">
        <v>50.3</v>
      </c>
      <c r="AE1190" s="16">
        <v>54.086199999999998</v>
      </c>
      <c r="AF1190" s="16">
        <v>80.480400000000003</v>
      </c>
      <c r="AG1190" s="43">
        <v>1400000</v>
      </c>
      <c r="AH1190" s="16">
        <v>0.96889999999999998</v>
      </c>
      <c r="AI1190" s="16">
        <v>97.4</v>
      </c>
      <c r="AJ1190" s="16">
        <v>100</v>
      </c>
      <c r="AK1190" s="16">
        <v>1.6241000000000001</v>
      </c>
      <c r="AL1190" s="16">
        <v>2.5219</v>
      </c>
      <c r="AM1190" s="16">
        <v>2.1516000000000002</v>
      </c>
      <c r="AN1190" s="16">
        <v>1.643</v>
      </c>
      <c r="AO1190" s="16">
        <v>1.8299000000000001</v>
      </c>
      <c r="AP1190" s="16">
        <v>1.9187000000000001</v>
      </c>
      <c r="AR1190" s="16">
        <f t="shared" si="67"/>
        <v>1</v>
      </c>
      <c r="AS1190" s="5">
        <f t="shared" si="66"/>
        <v>7.8065999999999747E-2</v>
      </c>
    </row>
    <row r="1191" spans="1:45" x14ac:dyDescent="0.25">
      <c r="A1191" s="16" t="s">
        <v>414</v>
      </c>
      <c r="B1191" s="16" t="s">
        <v>50</v>
      </c>
      <c r="C1191" s="16" t="s">
        <v>264</v>
      </c>
      <c r="D1191" s="16">
        <v>2002</v>
      </c>
      <c r="E1191" s="16" t="s">
        <v>1818</v>
      </c>
      <c r="F1191" s="16" t="s">
        <v>414</v>
      </c>
      <c r="G1191" s="10">
        <v>41993.7</v>
      </c>
      <c r="H1191" s="73">
        <v>10.64527</v>
      </c>
      <c r="I1191" s="16">
        <v>5200598</v>
      </c>
      <c r="J1191" s="71">
        <v>0</v>
      </c>
      <c r="K1191" s="71">
        <v>1</v>
      </c>
      <c r="L1191" s="16">
        <v>4.419746</v>
      </c>
      <c r="M1191" s="16">
        <v>2.6877680000000002</v>
      </c>
      <c r="N1191" s="16">
        <v>1.3904559999999999</v>
      </c>
      <c r="O1191" s="16">
        <v>1.788727</v>
      </c>
      <c r="P1191" s="16">
        <v>1.9077059999999999</v>
      </c>
      <c r="Q1191" s="16">
        <v>2.1505369999999999</v>
      </c>
      <c r="R1191" s="16">
        <v>3.2574000000000001</v>
      </c>
      <c r="S1191" s="16">
        <v>8.9800000000000005E-2</v>
      </c>
      <c r="T1191" s="16">
        <v>0.1351</v>
      </c>
      <c r="U1191" s="16">
        <v>6.0247999999999999</v>
      </c>
      <c r="V1191" s="16">
        <v>19.152000000000001</v>
      </c>
      <c r="W1191" s="16">
        <v>14.305999999999999</v>
      </c>
      <c r="X1191" s="16">
        <v>543.57399999999996</v>
      </c>
      <c r="Y1191" s="16">
        <v>80.130099999999999</v>
      </c>
      <c r="Z1191" s="16">
        <v>0.62439999999999996</v>
      </c>
      <c r="AA1191" s="16">
        <v>-1.145918</v>
      </c>
      <c r="AB1191" s="16">
        <v>0.38</v>
      </c>
      <c r="AC1191" s="16">
        <v>0</v>
      </c>
      <c r="AD1191" s="16">
        <v>50.7</v>
      </c>
      <c r="AE1191" s="16">
        <v>52.4129</v>
      </c>
      <c r="AF1191" s="16">
        <v>86.856700000000004</v>
      </c>
      <c r="AG1191" s="43">
        <v>1400000</v>
      </c>
      <c r="AH1191" s="16">
        <v>0.96160000000000001</v>
      </c>
      <c r="AI1191" s="16">
        <v>97.5</v>
      </c>
      <c r="AJ1191" s="16">
        <v>100</v>
      </c>
      <c r="AK1191" s="16">
        <v>1.5854999999999999</v>
      </c>
      <c r="AL1191" s="16">
        <v>2.4582999999999999</v>
      </c>
      <c r="AM1191" s="16">
        <v>2.1692</v>
      </c>
      <c r="AN1191" s="16">
        <v>1.6601999999999999</v>
      </c>
      <c r="AO1191" s="16">
        <v>1.8539000000000001</v>
      </c>
      <c r="AP1191" s="16">
        <v>1.8998999999999999</v>
      </c>
      <c r="AR1191" s="16">
        <f t="shared" si="67"/>
        <v>1</v>
      </c>
      <c r="AS1191" s="5">
        <f t="shared" si="66"/>
        <v>2.7338000000000306E-2</v>
      </c>
    </row>
    <row r="1192" spans="1:45" x14ac:dyDescent="0.25">
      <c r="A1192" s="16" t="s">
        <v>414</v>
      </c>
      <c r="B1192" s="16" t="s">
        <v>50</v>
      </c>
      <c r="C1192" s="16" t="s">
        <v>264</v>
      </c>
      <c r="D1192" s="16">
        <v>2003</v>
      </c>
      <c r="E1192" s="16" t="s">
        <v>1814</v>
      </c>
      <c r="F1192" s="16" t="s">
        <v>414</v>
      </c>
      <c r="G1192" s="10">
        <v>42729</v>
      </c>
      <c r="H1192" s="73">
        <v>10.66263</v>
      </c>
      <c r="I1192" s="16">
        <v>5213014</v>
      </c>
      <c r="J1192" s="71">
        <v>8.0000000000000002E-3</v>
      </c>
      <c r="K1192" s="71">
        <v>1.008</v>
      </c>
      <c r="L1192" s="16">
        <v>4.5079200000000004</v>
      </c>
      <c r="M1192" s="16">
        <v>2.7254139999999998</v>
      </c>
      <c r="N1192" s="16">
        <v>1.4315329999999999</v>
      </c>
      <c r="O1192" s="16">
        <v>1.8108679999999999</v>
      </c>
      <c r="P1192" s="16">
        <v>1.972896</v>
      </c>
      <c r="Q1192" s="16">
        <v>2.1808679999999998</v>
      </c>
      <c r="R1192" s="16">
        <v>3.3020999999999998</v>
      </c>
      <c r="S1192" s="16">
        <v>8.3199999999999996E-2</v>
      </c>
      <c r="T1192" s="16">
        <v>0.13919999999999999</v>
      </c>
      <c r="U1192" s="16">
        <v>6.1748000000000003</v>
      </c>
      <c r="V1192" s="16">
        <v>19.198</v>
      </c>
      <c r="W1192" s="16">
        <v>14.523999999999999</v>
      </c>
      <c r="X1192" s="16">
        <v>545.32600000000002</v>
      </c>
      <c r="Y1192" s="16">
        <v>80.150300000000001</v>
      </c>
      <c r="Z1192" s="16">
        <v>0.63460000000000005</v>
      </c>
      <c r="AA1192" s="16">
        <v>-1.1536850000000001</v>
      </c>
      <c r="AB1192" s="16">
        <v>0.38</v>
      </c>
      <c r="AC1192" s="16">
        <v>0</v>
      </c>
      <c r="AD1192" s="16">
        <v>50.9</v>
      </c>
      <c r="AE1192" s="16">
        <v>49.251600000000003</v>
      </c>
      <c r="AF1192" s="16">
        <v>91.0595</v>
      </c>
      <c r="AG1192" s="43">
        <v>1600000</v>
      </c>
      <c r="AH1192" s="16">
        <v>0.96899999999999997</v>
      </c>
      <c r="AI1192" s="16">
        <v>97.5</v>
      </c>
      <c r="AJ1192" s="16">
        <v>100</v>
      </c>
      <c r="AK1192" s="16">
        <v>1.5653999999999999</v>
      </c>
      <c r="AL1192" s="16">
        <v>2.4805000000000001</v>
      </c>
      <c r="AM1192" s="16">
        <v>2.2644000000000002</v>
      </c>
      <c r="AN1192" s="16">
        <v>1.6596</v>
      </c>
      <c r="AO1192" s="16">
        <v>1.8624000000000001</v>
      </c>
      <c r="AP1192" s="16">
        <v>1.9635</v>
      </c>
      <c r="AR1192" s="16">
        <f t="shared" si="67"/>
        <v>1</v>
      </c>
      <c r="AS1192" s="5">
        <f t="shared" si="66"/>
        <v>8.8174000000000419E-2</v>
      </c>
    </row>
    <row r="1193" spans="1:45" x14ac:dyDescent="0.25">
      <c r="A1193" s="16" t="s">
        <v>414</v>
      </c>
      <c r="B1193" s="16" t="s">
        <v>50</v>
      </c>
      <c r="C1193" s="16" t="s">
        <v>264</v>
      </c>
      <c r="D1193" s="16">
        <v>2004</v>
      </c>
      <c r="E1193" s="16" t="s">
        <v>1822</v>
      </c>
      <c r="F1193" s="16" t="s">
        <v>414</v>
      </c>
      <c r="G1193" s="10">
        <v>44277.8</v>
      </c>
      <c r="H1193" s="73">
        <v>10.69824</v>
      </c>
      <c r="I1193" s="16">
        <v>5228172</v>
      </c>
      <c r="J1193" s="71">
        <v>0.02</v>
      </c>
      <c r="K1193" s="71">
        <v>1.028</v>
      </c>
      <c r="L1193" s="16">
        <v>4.646827</v>
      </c>
      <c r="M1193" s="16">
        <v>2.8890600000000002</v>
      </c>
      <c r="N1193" s="16">
        <v>1.460996</v>
      </c>
      <c r="O1193" s="16">
        <v>1.9359040000000001</v>
      </c>
      <c r="P1193" s="16">
        <v>1.9467829999999999</v>
      </c>
      <c r="Q1193" s="16">
        <v>2.2025440000000001</v>
      </c>
      <c r="R1193" s="16">
        <v>3.3149000000000002</v>
      </c>
      <c r="S1193" s="16">
        <v>8.4699999999999998E-2</v>
      </c>
      <c r="T1193" s="16">
        <v>0.15540000000000001</v>
      </c>
      <c r="U1193" s="16">
        <v>6.1684999999999999</v>
      </c>
      <c r="V1193" s="16">
        <v>19.244</v>
      </c>
      <c r="W1193" s="16">
        <v>14.742000000000001</v>
      </c>
      <c r="X1193" s="16">
        <v>547.83399999999995</v>
      </c>
      <c r="Y1193" s="16">
        <v>84.091300000000004</v>
      </c>
      <c r="Z1193" s="16">
        <v>0.65749999999999997</v>
      </c>
      <c r="AA1193" s="16">
        <v>-1.145918</v>
      </c>
      <c r="AB1193" s="16">
        <v>0.38</v>
      </c>
      <c r="AC1193" s="16">
        <v>0</v>
      </c>
      <c r="AD1193" s="16">
        <v>50.7</v>
      </c>
      <c r="AE1193" s="16">
        <v>45.291600000000003</v>
      </c>
      <c r="AF1193" s="16">
        <v>95.403099999999995</v>
      </c>
      <c r="AG1193" s="43">
        <v>1600000</v>
      </c>
      <c r="AH1193" s="16">
        <v>0.96719999999999995</v>
      </c>
      <c r="AI1193" s="16">
        <v>97.5</v>
      </c>
      <c r="AJ1193" s="16">
        <v>100</v>
      </c>
      <c r="AK1193" s="16">
        <v>1.8072999999999999</v>
      </c>
      <c r="AL1193" s="16">
        <v>2.5268000000000002</v>
      </c>
      <c r="AM1193" s="16">
        <v>2.2101999999999999</v>
      </c>
      <c r="AN1193" s="16">
        <v>1.5898000000000001</v>
      </c>
      <c r="AO1193" s="16">
        <v>1.8082</v>
      </c>
      <c r="AP1193" s="16">
        <v>1.9702</v>
      </c>
      <c r="AR1193" s="16">
        <f t="shared" si="67"/>
        <v>1</v>
      </c>
      <c r="AS1193" s="5">
        <f t="shared" si="66"/>
        <v>0.13890699999999967</v>
      </c>
    </row>
    <row r="1194" spans="1:45" x14ac:dyDescent="0.25">
      <c r="A1194" s="16" t="s">
        <v>414</v>
      </c>
      <c r="B1194" s="16" t="s">
        <v>50</v>
      </c>
      <c r="C1194" s="16" t="s">
        <v>264</v>
      </c>
      <c r="D1194" s="16">
        <v>2005</v>
      </c>
      <c r="E1194" s="16" t="s">
        <v>1807</v>
      </c>
      <c r="F1194" s="16" t="s">
        <v>414</v>
      </c>
      <c r="G1194" s="10">
        <v>45353.3</v>
      </c>
      <c r="H1194" s="73">
        <v>10.722239999999999</v>
      </c>
      <c r="I1194" s="16">
        <v>5246096</v>
      </c>
      <c r="J1194" s="71">
        <v>7.0000000000000001E-3</v>
      </c>
      <c r="K1194" s="71">
        <v>1.0349999999999999</v>
      </c>
      <c r="L1194" s="16">
        <v>4.5402360000000002</v>
      </c>
      <c r="M1194" s="16">
        <v>2.9590839999999998</v>
      </c>
      <c r="N1194" s="16">
        <v>1.4772000000000001</v>
      </c>
      <c r="O1194" s="16">
        <v>1.898385</v>
      </c>
      <c r="P1194" s="16">
        <v>1.7523310000000001</v>
      </c>
      <c r="Q1194" s="16">
        <v>2.1183010000000002</v>
      </c>
      <c r="R1194" s="16">
        <v>3.3298000000000001</v>
      </c>
      <c r="S1194" s="16">
        <v>7.7899999999999997E-2</v>
      </c>
      <c r="T1194" s="16">
        <v>0.1648</v>
      </c>
      <c r="U1194" s="16">
        <v>6.0361000000000002</v>
      </c>
      <c r="V1194" s="16">
        <v>19.29</v>
      </c>
      <c r="W1194" s="16">
        <v>14.96</v>
      </c>
      <c r="X1194" s="16">
        <v>550.34199999999998</v>
      </c>
      <c r="Y1194" s="16">
        <v>81.645099999999999</v>
      </c>
      <c r="Z1194" s="16">
        <v>0.66420000000000001</v>
      </c>
      <c r="AA1194" s="16">
        <v>-1.1536850000000001</v>
      </c>
      <c r="AB1194" s="16">
        <v>0.38</v>
      </c>
      <c r="AC1194" s="16">
        <v>0</v>
      </c>
      <c r="AD1194" s="16">
        <v>50.9</v>
      </c>
      <c r="AE1194" s="16">
        <v>40.408900000000003</v>
      </c>
      <c r="AF1194" s="16">
        <v>100.45</v>
      </c>
      <c r="AG1194" s="43">
        <v>1300000</v>
      </c>
      <c r="AH1194" s="16">
        <v>0.97719999999999996</v>
      </c>
      <c r="AI1194" s="16">
        <v>97.5</v>
      </c>
      <c r="AJ1194" s="16">
        <v>100</v>
      </c>
      <c r="AK1194" s="16">
        <v>1.7003999999999999</v>
      </c>
      <c r="AL1194" s="16">
        <v>2.3492999999999999</v>
      </c>
      <c r="AM1194" s="16">
        <v>2.1579999999999999</v>
      </c>
      <c r="AN1194" s="16">
        <v>1.5851999999999999</v>
      </c>
      <c r="AO1194" s="16">
        <v>1.6871</v>
      </c>
      <c r="AP1194" s="16">
        <v>1.9537</v>
      </c>
      <c r="AR1194" s="16">
        <f t="shared" si="67"/>
        <v>1</v>
      </c>
      <c r="AS1194" s="5">
        <f t="shared" si="66"/>
        <v>-0.10659099999999988</v>
      </c>
    </row>
    <row r="1195" spans="1:45" x14ac:dyDescent="0.25">
      <c r="A1195" s="16" t="s">
        <v>414</v>
      </c>
      <c r="B1195" s="16" t="s">
        <v>50</v>
      </c>
      <c r="C1195" s="16" t="s">
        <v>264</v>
      </c>
      <c r="D1195" s="16">
        <v>2006</v>
      </c>
      <c r="E1195" s="16" t="s">
        <v>1803</v>
      </c>
      <c r="F1195" s="16" t="s">
        <v>414</v>
      </c>
      <c r="G1195" s="10">
        <v>47011.7</v>
      </c>
      <c r="H1195" s="73">
        <v>10.758150000000001</v>
      </c>
      <c r="I1195" s="16">
        <v>5266268</v>
      </c>
      <c r="J1195" s="71">
        <v>1.6E-2</v>
      </c>
      <c r="K1195" s="71">
        <v>1.052</v>
      </c>
      <c r="L1195" s="16">
        <v>4.5812039999999996</v>
      </c>
      <c r="M1195" s="16">
        <v>2.9917210000000001</v>
      </c>
      <c r="N1195" s="16">
        <v>1.4951890000000001</v>
      </c>
      <c r="O1195" s="16">
        <v>1.878206</v>
      </c>
      <c r="P1195" s="16">
        <v>1.832255</v>
      </c>
      <c r="Q1195" s="16">
        <v>2.0972050000000002</v>
      </c>
      <c r="R1195" s="16">
        <v>3.3376000000000001</v>
      </c>
      <c r="S1195" s="16">
        <v>7.5300000000000006E-2</v>
      </c>
      <c r="T1195" s="16">
        <v>0.16889999999999999</v>
      </c>
      <c r="U1195" s="16">
        <v>5.9381000000000004</v>
      </c>
      <c r="V1195" s="16">
        <v>19.806000000000001</v>
      </c>
      <c r="W1195" s="16">
        <v>14.98</v>
      </c>
      <c r="X1195" s="16">
        <v>552.85</v>
      </c>
      <c r="Y1195" s="16">
        <v>78.1995</v>
      </c>
      <c r="Z1195" s="16">
        <v>0.69240000000000002</v>
      </c>
      <c r="AA1195" s="16">
        <v>-1.1575690000000001</v>
      </c>
      <c r="AB1195" s="16">
        <v>0.38</v>
      </c>
      <c r="AC1195" s="16">
        <v>0</v>
      </c>
      <c r="AD1195" s="16">
        <v>51</v>
      </c>
      <c r="AE1195" s="16">
        <v>36.257899999999999</v>
      </c>
      <c r="AF1195" s="16">
        <v>107.63500000000001</v>
      </c>
      <c r="AG1195" s="43">
        <v>1600000</v>
      </c>
      <c r="AH1195" s="16">
        <v>0.97850000000000004</v>
      </c>
      <c r="AI1195" s="16">
        <v>97.5</v>
      </c>
      <c r="AJ1195" s="16">
        <v>100</v>
      </c>
      <c r="AK1195" s="16">
        <v>1.5481</v>
      </c>
      <c r="AL1195" s="16">
        <v>2.5569000000000002</v>
      </c>
      <c r="AM1195" s="16">
        <v>2.1312000000000002</v>
      </c>
      <c r="AN1195" s="16">
        <v>1.4918</v>
      </c>
      <c r="AO1195" s="16">
        <v>1.6218999999999999</v>
      </c>
      <c r="AP1195" s="16">
        <v>1.9628000000000001</v>
      </c>
      <c r="AR1195" s="16">
        <f t="shared" si="67"/>
        <v>1</v>
      </c>
      <c r="AS1195" s="5">
        <f t="shared" si="66"/>
        <v>4.0967999999999449E-2</v>
      </c>
    </row>
    <row r="1196" spans="1:45" x14ac:dyDescent="0.25">
      <c r="A1196" s="16" t="s">
        <v>414</v>
      </c>
      <c r="B1196" s="16" t="s">
        <v>50</v>
      </c>
      <c r="C1196" s="16" t="s">
        <v>264</v>
      </c>
      <c r="D1196" s="16">
        <v>2007</v>
      </c>
      <c r="E1196" s="16" t="s">
        <v>1823</v>
      </c>
      <c r="F1196" s="16" t="s">
        <v>414</v>
      </c>
      <c r="G1196" s="10">
        <v>49239.199999999997</v>
      </c>
      <c r="H1196" s="73">
        <v>10.804449999999999</v>
      </c>
      <c r="I1196" s="16">
        <v>5288720</v>
      </c>
      <c r="J1196" s="71">
        <v>2.1000000000000001E-2</v>
      </c>
      <c r="K1196" s="71">
        <v>1.0740000000000001</v>
      </c>
      <c r="L1196" s="16">
        <v>4.5358409999999996</v>
      </c>
      <c r="M1196" s="16">
        <v>3.0142289999999998</v>
      </c>
      <c r="N1196" s="16">
        <v>1.4610810000000001</v>
      </c>
      <c r="O1196" s="16">
        <v>1.8990370000000001</v>
      </c>
      <c r="P1196" s="16">
        <v>1.795614</v>
      </c>
      <c r="Q1196" s="16">
        <v>2.021366</v>
      </c>
      <c r="R1196" s="16">
        <v>3.3458000000000001</v>
      </c>
      <c r="S1196" s="16">
        <v>7.4399999999999994E-2</v>
      </c>
      <c r="T1196" s="16">
        <v>0.17119999999999999</v>
      </c>
      <c r="U1196" s="16">
        <v>5.6860999999999997</v>
      </c>
      <c r="V1196" s="16">
        <v>20.321999999999999</v>
      </c>
      <c r="W1196" s="16">
        <v>15</v>
      </c>
      <c r="X1196" s="16">
        <v>549.72900000000004</v>
      </c>
      <c r="Y1196" s="16">
        <v>78.3249</v>
      </c>
      <c r="Z1196" s="16">
        <v>0.70209999999999995</v>
      </c>
      <c r="AA1196" s="16">
        <v>-1.1575690000000001</v>
      </c>
      <c r="AB1196" s="16">
        <v>0.38</v>
      </c>
      <c r="AC1196" s="16">
        <v>0</v>
      </c>
      <c r="AD1196" s="16">
        <v>51</v>
      </c>
      <c r="AE1196" s="16">
        <v>32.8782</v>
      </c>
      <c r="AF1196" s="16">
        <v>114.88500000000001</v>
      </c>
      <c r="AG1196" s="43">
        <v>1500000</v>
      </c>
      <c r="AH1196" s="16">
        <v>0.97489999999999999</v>
      </c>
      <c r="AI1196" s="16">
        <v>97.5</v>
      </c>
      <c r="AJ1196" s="16">
        <v>100</v>
      </c>
      <c r="AK1196" s="16">
        <v>1.5021</v>
      </c>
      <c r="AL1196" s="16">
        <v>2.4759000000000002</v>
      </c>
      <c r="AM1196" s="16">
        <v>1.9681999999999999</v>
      </c>
      <c r="AN1196" s="16">
        <v>1.4903999999999999</v>
      </c>
      <c r="AO1196" s="16">
        <v>1.5547</v>
      </c>
      <c r="AP1196" s="16">
        <v>1.8957999999999999</v>
      </c>
      <c r="AR1196" s="16">
        <f t="shared" si="67"/>
        <v>1</v>
      </c>
      <c r="AS1196" s="5">
        <f t="shared" si="66"/>
        <v>-4.5363000000000042E-2</v>
      </c>
    </row>
    <row r="1197" spans="1:45" x14ac:dyDescent="0.25">
      <c r="A1197" s="16" t="s">
        <v>414</v>
      </c>
      <c r="B1197" s="16" t="s">
        <v>50</v>
      </c>
      <c r="C1197" s="16" t="s">
        <v>264</v>
      </c>
      <c r="D1197" s="16">
        <v>2008</v>
      </c>
      <c r="E1197" s="16" t="s">
        <v>1813</v>
      </c>
      <c r="F1197" s="16" t="s">
        <v>414</v>
      </c>
      <c r="G1197" s="10">
        <v>49363.7</v>
      </c>
      <c r="H1197" s="73">
        <v>10.80697</v>
      </c>
      <c r="I1197" s="16">
        <v>5313399</v>
      </c>
      <c r="J1197" s="71">
        <v>-0.02</v>
      </c>
      <c r="K1197" s="71">
        <v>1.0529999999999999</v>
      </c>
      <c r="L1197" s="16">
        <v>4.5182390000000003</v>
      </c>
      <c r="M1197" s="16">
        <v>3.1311749999999998</v>
      </c>
      <c r="N1197" s="16">
        <v>1.4703710000000001</v>
      </c>
      <c r="O1197" s="16">
        <v>1.75857</v>
      </c>
      <c r="P1197" s="16">
        <v>1.7710649999999999</v>
      </c>
      <c r="Q1197" s="16">
        <v>2.0310679999999999</v>
      </c>
      <c r="R1197" s="16">
        <v>3.5470999999999999</v>
      </c>
      <c r="S1197" s="16">
        <v>7.1099999999999997E-2</v>
      </c>
      <c r="T1197" s="16">
        <v>0.17330000000000001</v>
      </c>
      <c r="U1197" s="16">
        <v>5.8468</v>
      </c>
      <c r="V1197" s="16">
        <v>20.838000000000001</v>
      </c>
      <c r="W1197" s="16">
        <v>15.02</v>
      </c>
      <c r="X1197" s="16">
        <v>546.60799999999995</v>
      </c>
      <c r="Y1197" s="16">
        <v>78.3827</v>
      </c>
      <c r="Z1197" s="16">
        <v>0.62839999999999996</v>
      </c>
      <c r="AA1197" s="16">
        <v>-1.145918</v>
      </c>
      <c r="AB1197" s="16">
        <v>0.38</v>
      </c>
      <c r="AC1197" s="16">
        <v>0</v>
      </c>
      <c r="AD1197" s="16">
        <v>50.7</v>
      </c>
      <c r="AE1197" s="16">
        <v>31.024999999999999</v>
      </c>
      <c r="AF1197" s="16">
        <v>128.42500000000001</v>
      </c>
      <c r="AG1197" s="43">
        <v>1500000</v>
      </c>
      <c r="AH1197" s="16">
        <v>0.97170000000000001</v>
      </c>
      <c r="AI1197" s="16">
        <v>97.5</v>
      </c>
      <c r="AJ1197" s="16">
        <v>100</v>
      </c>
      <c r="AK1197" s="16">
        <v>1.5118</v>
      </c>
      <c r="AL1197" s="16">
        <v>2.4123999999999999</v>
      </c>
      <c r="AM1197" s="16">
        <v>2.0367999999999999</v>
      </c>
      <c r="AN1197" s="16">
        <v>1.4419</v>
      </c>
      <c r="AO1197" s="16">
        <v>1.6234999999999999</v>
      </c>
      <c r="AP1197" s="16">
        <v>1.9045000000000001</v>
      </c>
      <c r="AR1197" s="16">
        <f t="shared" si="67"/>
        <v>1</v>
      </c>
      <c r="AS1197" s="5">
        <f t="shared" si="66"/>
        <v>-1.7601999999999229E-2</v>
      </c>
    </row>
    <row r="1198" spans="1:45" x14ac:dyDescent="0.25">
      <c r="A1198" s="16" t="s">
        <v>414</v>
      </c>
      <c r="B1198" s="16" t="s">
        <v>50</v>
      </c>
      <c r="C1198" s="16" t="s">
        <v>264</v>
      </c>
      <c r="D1198" s="16">
        <v>2009</v>
      </c>
      <c r="E1198" s="16" t="s">
        <v>1805</v>
      </c>
      <c r="F1198" s="16" t="s">
        <v>414</v>
      </c>
      <c r="G1198" s="10">
        <v>45065.8</v>
      </c>
      <c r="H1198" s="73">
        <v>10.71588</v>
      </c>
      <c r="I1198" s="16">
        <v>5338871</v>
      </c>
      <c r="J1198" s="71">
        <v>-7.5999999999999998E-2</v>
      </c>
      <c r="K1198" s="71">
        <v>0.97599999999999998</v>
      </c>
      <c r="L1198" s="16">
        <v>4.6070279999999997</v>
      </c>
      <c r="M1198" s="16">
        <v>3.2783519999999999</v>
      </c>
      <c r="N1198" s="16">
        <v>1.5298970000000001</v>
      </c>
      <c r="O1198" s="16">
        <v>1.761158</v>
      </c>
      <c r="P1198" s="16">
        <v>1.709009</v>
      </c>
      <c r="Q1198" s="16">
        <v>2.0926</v>
      </c>
      <c r="R1198" s="16">
        <v>3.7488000000000001</v>
      </c>
      <c r="S1198" s="16">
        <v>7.1300000000000002E-2</v>
      </c>
      <c r="T1198" s="16">
        <v>0.1772</v>
      </c>
      <c r="U1198" s="16">
        <v>6.4851999999999999</v>
      </c>
      <c r="V1198" s="16">
        <v>21.353999999999999</v>
      </c>
      <c r="W1198" s="16">
        <v>15.04</v>
      </c>
      <c r="X1198" s="16">
        <v>543.48699999999997</v>
      </c>
      <c r="Y1198" s="16">
        <v>78.192099999999996</v>
      </c>
      <c r="Z1198" s="16">
        <v>0.62350000000000005</v>
      </c>
      <c r="AA1198" s="16">
        <v>-1.192523</v>
      </c>
      <c r="AB1198" s="16">
        <v>0.38</v>
      </c>
      <c r="AC1198" s="16">
        <v>0</v>
      </c>
      <c r="AD1198" s="16">
        <v>51.9</v>
      </c>
      <c r="AE1198" s="16">
        <v>26.7593</v>
      </c>
      <c r="AF1198" s="16">
        <v>144.089</v>
      </c>
      <c r="AG1198" s="43">
        <v>1300000</v>
      </c>
      <c r="AH1198" s="16">
        <v>0.97089999999999999</v>
      </c>
      <c r="AI1198" s="16">
        <v>97.6</v>
      </c>
      <c r="AJ1198" s="16">
        <v>100</v>
      </c>
      <c r="AK1198" s="16">
        <v>1.4947999999999999</v>
      </c>
      <c r="AL1198" s="16">
        <v>2.3029999999999999</v>
      </c>
      <c r="AM1198" s="16">
        <v>2.2376999999999998</v>
      </c>
      <c r="AN1198" s="16">
        <v>1.4251</v>
      </c>
      <c r="AO1198" s="16">
        <v>1.8286</v>
      </c>
      <c r="AP1198" s="16">
        <v>1.9741</v>
      </c>
      <c r="AR1198" s="16">
        <f t="shared" si="67"/>
        <v>1</v>
      </c>
      <c r="AS1198" s="5">
        <f t="shared" si="66"/>
        <v>8.8788999999999341E-2</v>
      </c>
    </row>
    <row r="1199" spans="1:45" x14ac:dyDescent="0.25">
      <c r="A1199" s="16" t="s">
        <v>414</v>
      </c>
      <c r="B1199" s="16" t="s">
        <v>50</v>
      </c>
      <c r="C1199" s="16" t="s">
        <v>264</v>
      </c>
      <c r="D1199" s="16">
        <v>2010</v>
      </c>
      <c r="E1199" s="16" t="s">
        <v>1806</v>
      </c>
      <c r="F1199" s="16" t="s">
        <v>414</v>
      </c>
      <c r="G1199" s="10">
        <v>46202.400000000001</v>
      </c>
      <c r="H1199" s="73">
        <v>10.740790000000001</v>
      </c>
      <c r="I1199" s="16">
        <v>5363352</v>
      </c>
      <c r="J1199" s="71">
        <v>1.7999999999999999E-2</v>
      </c>
      <c r="K1199" s="71">
        <v>0.99399999999999999</v>
      </c>
      <c r="L1199" s="16">
        <v>4.6928700000000001</v>
      </c>
      <c r="M1199" s="16">
        <v>3.2474590000000001</v>
      </c>
      <c r="N1199" s="16">
        <v>1.518089</v>
      </c>
      <c r="O1199" s="16">
        <v>1.932183</v>
      </c>
      <c r="P1199" s="16">
        <v>1.771509</v>
      </c>
      <c r="Q1199" s="16">
        <v>2.0836060000000001</v>
      </c>
      <c r="R1199" s="16">
        <v>3.726</v>
      </c>
      <c r="S1199" s="16">
        <v>6.7900000000000002E-2</v>
      </c>
      <c r="T1199" s="16">
        <v>0.17660000000000001</v>
      </c>
      <c r="U1199" s="16">
        <v>6.5407000000000002</v>
      </c>
      <c r="V1199" s="16">
        <v>21.87</v>
      </c>
      <c r="W1199" s="16">
        <v>15.06</v>
      </c>
      <c r="X1199" s="16">
        <v>538.79300000000001</v>
      </c>
      <c r="Y1199" s="16">
        <v>79.749399999999994</v>
      </c>
      <c r="Z1199" s="16">
        <v>0.70130000000000003</v>
      </c>
      <c r="AA1199" s="16">
        <v>-1.1692199999999999</v>
      </c>
      <c r="AB1199" s="16">
        <v>0.38</v>
      </c>
      <c r="AC1199" s="16">
        <v>0</v>
      </c>
      <c r="AD1199" s="16">
        <v>51.3</v>
      </c>
      <c r="AE1199" s="16">
        <v>23.287500000000001</v>
      </c>
      <c r="AF1199" s="16">
        <v>156.30500000000001</v>
      </c>
      <c r="AG1199" s="43">
        <v>1500000</v>
      </c>
      <c r="AH1199" s="16">
        <v>0.95120000000000005</v>
      </c>
      <c r="AI1199" s="16">
        <v>97.6</v>
      </c>
      <c r="AJ1199" s="16">
        <v>100</v>
      </c>
      <c r="AK1199" s="16">
        <v>1.5234000000000001</v>
      </c>
      <c r="AL1199" s="16">
        <v>2.1818</v>
      </c>
      <c r="AM1199" s="16">
        <v>2.2442000000000002</v>
      </c>
      <c r="AN1199" s="16">
        <v>1.3885000000000001</v>
      </c>
      <c r="AO1199" s="16">
        <v>1.8875</v>
      </c>
      <c r="AP1199" s="16">
        <v>1.9767999999999999</v>
      </c>
      <c r="AR1199" s="16">
        <f t="shared" si="67"/>
        <v>1</v>
      </c>
      <c r="AS1199" s="5">
        <f t="shared" si="66"/>
        <v>8.5842000000000418E-2</v>
      </c>
    </row>
    <row r="1200" spans="1:45" x14ac:dyDescent="0.25">
      <c r="A1200" s="16" t="s">
        <v>414</v>
      </c>
      <c r="B1200" s="16" t="s">
        <v>50</v>
      </c>
      <c r="C1200" s="16" t="s">
        <v>264</v>
      </c>
      <c r="D1200" s="16">
        <v>2011</v>
      </c>
      <c r="E1200" s="16" t="s">
        <v>1825</v>
      </c>
      <c r="F1200" s="16" t="s">
        <v>414</v>
      </c>
      <c r="G1200" s="10">
        <v>47171</v>
      </c>
      <c r="H1200" s="73">
        <v>10.76153</v>
      </c>
      <c r="I1200" s="16">
        <v>5388272</v>
      </c>
      <c r="J1200" s="71">
        <v>6.0000000000000001E-3</v>
      </c>
      <c r="K1200" s="71">
        <v>1</v>
      </c>
      <c r="L1200" s="16">
        <v>4.6609860000000003</v>
      </c>
      <c r="M1200" s="16">
        <v>3.2440959999999999</v>
      </c>
      <c r="N1200" s="16">
        <v>1.5284789999999999</v>
      </c>
      <c r="O1200" s="16">
        <v>1.943225</v>
      </c>
      <c r="P1200" s="16">
        <v>1.6887350000000001</v>
      </c>
      <c r="Q1200" s="16">
        <v>2.0798890000000001</v>
      </c>
      <c r="R1200" s="16">
        <v>3.6387999999999998</v>
      </c>
      <c r="S1200" s="16">
        <v>6.5299999999999997E-2</v>
      </c>
      <c r="T1200" s="16">
        <v>0.18240000000000001</v>
      </c>
      <c r="U1200" s="16">
        <v>6.4820000000000002</v>
      </c>
      <c r="V1200" s="16">
        <v>24.795999999999999</v>
      </c>
      <c r="W1200" s="16">
        <v>14.788</v>
      </c>
      <c r="X1200" s="16">
        <v>534.09900000000005</v>
      </c>
      <c r="Y1200" s="16">
        <v>80.297399999999996</v>
      </c>
      <c r="Z1200" s="16">
        <v>0.7016</v>
      </c>
      <c r="AA1200" s="16">
        <v>-1.1653370000000001</v>
      </c>
      <c r="AB1200" s="16">
        <v>0.38</v>
      </c>
      <c r="AC1200" s="16">
        <v>0</v>
      </c>
      <c r="AD1200" s="16">
        <v>51.2</v>
      </c>
      <c r="AE1200" s="16">
        <v>20.040500000000002</v>
      </c>
      <c r="AF1200" s="16">
        <v>165.89099999999999</v>
      </c>
      <c r="AG1200" s="43">
        <v>1400000</v>
      </c>
      <c r="AH1200" s="16">
        <v>0.95489999999999997</v>
      </c>
      <c r="AI1200" s="16">
        <v>97.6</v>
      </c>
      <c r="AJ1200" s="16">
        <v>100</v>
      </c>
      <c r="AK1200" s="16">
        <v>1.5484</v>
      </c>
      <c r="AL1200" s="16">
        <v>2.2187999999999999</v>
      </c>
      <c r="AM1200" s="16">
        <v>2.2597</v>
      </c>
      <c r="AN1200" s="16">
        <v>1.3698999999999999</v>
      </c>
      <c r="AO1200" s="16">
        <v>1.8288</v>
      </c>
      <c r="AP1200" s="16">
        <v>1.956</v>
      </c>
      <c r="AR1200" s="16">
        <f t="shared" si="67"/>
        <v>1</v>
      </c>
      <c r="AS1200" s="5">
        <f t="shared" si="66"/>
        <v>-3.1883999999999801E-2</v>
      </c>
    </row>
    <row r="1201" spans="1:45" x14ac:dyDescent="0.25">
      <c r="A1201" s="16" t="s">
        <v>414</v>
      </c>
      <c r="B1201" s="16" t="s">
        <v>50</v>
      </c>
      <c r="C1201" s="16" t="s">
        <v>264</v>
      </c>
      <c r="D1201" s="16">
        <v>2012</v>
      </c>
      <c r="E1201" s="16" t="s">
        <v>1826</v>
      </c>
      <c r="F1201" s="16" t="s">
        <v>414</v>
      </c>
      <c r="G1201" s="10">
        <v>46277.599999999999</v>
      </c>
      <c r="H1201" s="73">
        <v>10.74241</v>
      </c>
      <c r="I1201" s="16">
        <v>5413971</v>
      </c>
      <c r="J1201" s="71">
        <v>-2.8000000000000001E-2</v>
      </c>
      <c r="K1201" s="71">
        <v>0.97299999999999998</v>
      </c>
      <c r="L1201" s="16">
        <v>4.6406879999999999</v>
      </c>
      <c r="M1201" s="16">
        <v>3.149867</v>
      </c>
      <c r="N1201" s="16">
        <v>1.6197569999999999</v>
      </c>
      <c r="O1201" s="16">
        <v>1.938321</v>
      </c>
      <c r="P1201" s="16">
        <v>1.6379950000000001</v>
      </c>
      <c r="Q1201" s="16">
        <v>2.09341</v>
      </c>
      <c r="R1201" s="16">
        <v>3.4195000000000002</v>
      </c>
      <c r="S1201" s="16">
        <v>6.7100000000000007E-2</v>
      </c>
      <c r="T1201" s="16">
        <v>0.18440000000000001</v>
      </c>
      <c r="U1201" s="16">
        <v>7.1924999999999999</v>
      </c>
      <c r="V1201" s="16">
        <v>27.722000000000001</v>
      </c>
      <c r="W1201" s="16">
        <v>14.516</v>
      </c>
      <c r="X1201" s="16">
        <v>529.40499999999997</v>
      </c>
      <c r="Y1201" s="16">
        <v>81.048599999999993</v>
      </c>
      <c r="Z1201" s="16">
        <v>0.68820000000000003</v>
      </c>
      <c r="AA1201" s="16">
        <v>-1.1769879999999999</v>
      </c>
      <c r="AB1201" s="16">
        <v>0.38</v>
      </c>
      <c r="AC1201" s="16">
        <v>0</v>
      </c>
      <c r="AD1201" s="16">
        <v>51.5</v>
      </c>
      <c r="AE1201" s="16">
        <v>16.446400000000001</v>
      </c>
      <c r="AF1201" s="16">
        <v>172.322</v>
      </c>
      <c r="AG1201" s="43">
        <v>1300000</v>
      </c>
      <c r="AH1201" s="16">
        <v>0.97430000000000005</v>
      </c>
      <c r="AI1201" s="16">
        <v>97.6</v>
      </c>
      <c r="AJ1201" s="16">
        <v>100</v>
      </c>
      <c r="AK1201" s="16">
        <v>1.6296999999999999</v>
      </c>
      <c r="AL1201" s="16">
        <v>2.2342</v>
      </c>
      <c r="AM1201" s="16">
        <v>2.2280000000000002</v>
      </c>
      <c r="AN1201" s="16">
        <v>1.3808</v>
      </c>
      <c r="AO1201" s="16">
        <v>1.8329</v>
      </c>
      <c r="AP1201" s="16">
        <v>1.9544999999999999</v>
      </c>
      <c r="AR1201" s="16">
        <f t="shared" si="67"/>
        <v>1</v>
      </c>
      <c r="AS1201" s="5">
        <f t="shared" si="66"/>
        <v>-2.0298000000000371E-2</v>
      </c>
    </row>
    <row r="1202" spans="1:45" x14ac:dyDescent="0.25">
      <c r="A1202" s="16" t="s">
        <v>414</v>
      </c>
      <c r="B1202" s="16" t="s">
        <v>50</v>
      </c>
      <c r="C1202" s="16" t="s">
        <v>264</v>
      </c>
      <c r="D1202" s="16">
        <v>2013</v>
      </c>
      <c r="E1202" s="16" t="s">
        <v>1804</v>
      </c>
      <c r="F1202" s="16" t="s">
        <v>414</v>
      </c>
      <c r="G1202" s="10">
        <v>45715.6</v>
      </c>
      <c r="H1202" s="73">
        <v>10.7302</v>
      </c>
      <c r="I1202" s="16">
        <v>5438972</v>
      </c>
      <c r="J1202" s="71">
        <v>-1.4E-2</v>
      </c>
      <c r="K1202" s="71">
        <v>0.95899999999999996</v>
      </c>
      <c r="L1202" s="16">
        <v>4.5706759999999997</v>
      </c>
      <c r="M1202" s="16">
        <v>3.091863</v>
      </c>
      <c r="N1202" s="16">
        <v>1.650684</v>
      </c>
      <c r="O1202" s="16">
        <v>1.968178</v>
      </c>
      <c r="P1202" s="16">
        <v>1.5023040000000001</v>
      </c>
      <c r="Q1202" s="16">
        <v>2.0717789999999998</v>
      </c>
      <c r="R1202" s="16">
        <v>3.2968000000000002</v>
      </c>
      <c r="S1202" s="16">
        <v>6.3799999999999996E-2</v>
      </c>
      <c r="T1202" s="16">
        <v>0.1867</v>
      </c>
      <c r="U1202" s="16">
        <v>7.1795</v>
      </c>
      <c r="V1202" s="16">
        <v>30.648</v>
      </c>
      <c r="W1202" s="16">
        <v>14.244</v>
      </c>
      <c r="X1202" s="16">
        <v>527.17700000000002</v>
      </c>
      <c r="Y1202" s="16">
        <v>81.089799999999997</v>
      </c>
      <c r="Z1202" s="16">
        <v>0.70369999999999999</v>
      </c>
      <c r="AA1202" s="16">
        <v>-1.1769879999999999</v>
      </c>
      <c r="AB1202" s="16">
        <v>0.38</v>
      </c>
      <c r="AC1202" s="16">
        <v>0</v>
      </c>
      <c r="AD1202" s="16">
        <v>51.5</v>
      </c>
      <c r="AE1202" s="16">
        <v>13.8621</v>
      </c>
      <c r="AF1202" s="16">
        <v>136.57900000000001</v>
      </c>
      <c r="AG1202" s="43">
        <v>1300000</v>
      </c>
      <c r="AH1202" s="16">
        <v>0.97550000000000003</v>
      </c>
      <c r="AI1202" s="16">
        <v>97.6</v>
      </c>
      <c r="AJ1202" s="16">
        <v>100</v>
      </c>
      <c r="AK1202" s="16">
        <v>1.5958000000000001</v>
      </c>
      <c r="AL1202" s="16">
        <v>2.2065000000000001</v>
      </c>
      <c r="AM1202" s="16">
        <v>2.1806999999999999</v>
      </c>
      <c r="AN1202" s="16">
        <v>1.3573</v>
      </c>
      <c r="AO1202" s="16">
        <v>1.8573999999999999</v>
      </c>
      <c r="AP1202" s="16">
        <v>1.9372</v>
      </c>
      <c r="AR1202" s="16">
        <f t="shared" si="67"/>
        <v>1</v>
      </c>
      <c r="AS1202" s="5">
        <f t="shared" si="66"/>
        <v>-7.0012000000000185E-2</v>
      </c>
    </row>
    <row r="1203" spans="1:45" x14ac:dyDescent="0.25">
      <c r="A1203" s="16" t="s">
        <v>414</v>
      </c>
      <c r="B1203" s="16" t="s">
        <v>50</v>
      </c>
      <c r="C1203" s="16" t="s">
        <v>264</v>
      </c>
      <c r="D1203" s="16">
        <v>2014</v>
      </c>
      <c r="E1203" s="16" t="s">
        <v>1811</v>
      </c>
      <c r="F1203" s="16" t="s">
        <v>414</v>
      </c>
      <c r="G1203" s="10">
        <v>45239.4</v>
      </c>
      <c r="H1203" s="73">
        <v>10.719720000000001</v>
      </c>
      <c r="I1203" s="16">
        <v>5461512</v>
      </c>
      <c r="J1203" s="71">
        <v>-0.01</v>
      </c>
      <c r="K1203" s="71">
        <v>0.94899999999999995</v>
      </c>
      <c r="L1203" s="16">
        <v>4.5347780000000002</v>
      </c>
      <c r="M1203" s="16">
        <v>3.1030859999999998</v>
      </c>
      <c r="N1203" s="16">
        <v>1.6343000000000001</v>
      </c>
      <c r="O1203" s="16">
        <v>1.9583060000000001</v>
      </c>
      <c r="P1203" s="16">
        <v>1.4519329999999999</v>
      </c>
      <c r="Q1203" s="16">
        <v>2.0591179999999998</v>
      </c>
      <c r="R1203" s="16">
        <v>3.1739000000000002</v>
      </c>
      <c r="S1203" s="16">
        <v>5.6899999999999999E-2</v>
      </c>
      <c r="T1203" s="16">
        <v>0.19789999999999999</v>
      </c>
      <c r="U1203" s="16">
        <v>6.7165999999999997</v>
      </c>
      <c r="V1203" s="16">
        <v>33.573999999999998</v>
      </c>
      <c r="W1203" s="16">
        <v>13.972</v>
      </c>
      <c r="X1203" s="16">
        <v>524.94899999999996</v>
      </c>
      <c r="Y1203" s="16">
        <v>81.180000000000007</v>
      </c>
      <c r="Z1203" s="16">
        <v>0.70069999999999999</v>
      </c>
      <c r="AA1203" s="16">
        <v>-1.1587339999999999</v>
      </c>
      <c r="AB1203" s="16">
        <v>0.38</v>
      </c>
      <c r="AC1203" s="16">
        <v>0</v>
      </c>
      <c r="AD1203" s="16">
        <v>51.03</v>
      </c>
      <c r="AE1203" s="16">
        <v>11.735099999999999</v>
      </c>
      <c r="AF1203" s="16">
        <v>139.66399999999999</v>
      </c>
      <c r="AG1203" s="43">
        <v>1200000</v>
      </c>
      <c r="AH1203" s="16">
        <v>0.97660000000000002</v>
      </c>
      <c r="AI1203" s="16">
        <v>97.6</v>
      </c>
      <c r="AJ1203" s="16">
        <v>100</v>
      </c>
      <c r="AK1203" s="16">
        <v>1.5682</v>
      </c>
      <c r="AL1203" s="16">
        <v>2.1796000000000002</v>
      </c>
      <c r="AM1203" s="16">
        <v>2.0158999999999998</v>
      </c>
      <c r="AN1203" s="16">
        <v>1.2601</v>
      </c>
      <c r="AO1203" s="16">
        <v>1.9038999999999999</v>
      </c>
      <c r="AP1203" s="16">
        <v>2.1204999999999998</v>
      </c>
      <c r="AR1203" s="16">
        <f t="shared" si="67"/>
        <v>1</v>
      </c>
      <c r="AS1203" s="5">
        <f t="shared" si="66"/>
        <v>-3.5897999999999541E-2</v>
      </c>
    </row>
    <row r="1204" spans="1:45" x14ac:dyDescent="0.25">
      <c r="A1204" s="16" t="s">
        <v>414</v>
      </c>
      <c r="B1204" s="16" t="s">
        <v>51</v>
      </c>
      <c r="C1204" s="16" t="s">
        <v>265</v>
      </c>
      <c r="D1204" s="16">
        <v>1985</v>
      </c>
      <c r="E1204" s="16" t="s">
        <v>1830</v>
      </c>
      <c r="F1204" s="16" t="s">
        <v>414</v>
      </c>
      <c r="G1204" s="10">
        <v>28437.3</v>
      </c>
      <c r="H1204" s="73">
        <v>10.255459999999999</v>
      </c>
      <c r="I1204" s="16" t="s">
        <v>6700</v>
      </c>
      <c r="K1204" s="71">
        <v>0.86499999999999999</v>
      </c>
      <c r="L1204" s="16">
        <v>1.984146</v>
      </c>
      <c r="M1204" s="16">
        <v>0.96987939999999995</v>
      </c>
      <c r="N1204" s="16">
        <v>0.34910010000000002</v>
      </c>
      <c r="O1204" s="16">
        <v>0.4562619</v>
      </c>
      <c r="P1204" s="16">
        <v>1.2885329999999999</v>
      </c>
      <c r="Q1204" s="16">
        <v>1.394528</v>
      </c>
      <c r="R1204" s="16">
        <v>2.0276999999999998</v>
      </c>
      <c r="S1204" s="16">
        <v>6.6100000000000006E-2</v>
      </c>
      <c r="T1204" s="16">
        <v>3.2399999999999998E-2</v>
      </c>
      <c r="U1204" s="16">
        <v>4.8335999999999997</v>
      </c>
      <c r="V1204" s="16">
        <v>15.06</v>
      </c>
      <c r="W1204" s="16">
        <v>5.21</v>
      </c>
      <c r="X1204" s="16">
        <v>499.69499999999999</v>
      </c>
      <c r="Y1204" s="16">
        <v>45.964700000000001</v>
      </c>
      <c r="Z1204" s="16">
        <v>0.38300000000000001</v>
      </c>
      <c r="AA1204" s="16">
        <v>-0.71820620000000002</v>
      </c>
      <c r="AB1204" s="16">
        <v>0.37</v>
      </c>
      <c r="AC1204" s="16">
        <v>4.62</v>
      </c>
      <c r="AD1204" s="16">
        <v>43.82</v>
      </c>
      <c r="AE1204" s="16">
        <v>41.560600000000001</v>
      </c>
      <c r="AF1204" s="16">
        <v>0</v>
      </c>
      <c r="AG1204" s="16">
        <v>603134</v>
      </c>
      <c r="AH1204" s="16">
        <v>1.4294</v>
      </c>
      <c r="AI1204" s="16">
        <v>98.7</v>
      </c>
      <c r="AJ1204" s="16">
        <v>100</v>
      </c>
      <c r="AK1204" s="16">
        <v>1.2072000000000001</v>
      </c>
      <c r="AL1204" s="16">
        <v>1.3064</v>
      </c>
      <c r="AM1204" s="16">
        <v>1.7807999999999999</v>
      </c>
      <c r="AN1204" s="16">
        <v>0.9516</v>
      </c>
      <c r="AO1204" s="16">
        <v>0.71899999999999997</v>
      </c>
      <c r="AP1204" s="16">
        <v>1.3081</v>
      </c>
      <c r="AQ1204" s="16">
        <v>1.04E-2</v>
      </c>
      <c r="AR1204" s="16">
        <f t="shared" si="67"/>
        <v>1</v>
      </c>
      <c r="AS1204" s="5">
        <f t="shared" si="66"/>
        <v>0</v>
      </c>
    </row>
    <row r="1205" spans="1:45" x14ac:dyDescent="0.25">
      <c r="A1205" s="16" t="s">
        <v>414</v>
      </c>
      <c r="B1205" s="16" t="s">
        <v>51</v>
      </c>
      <c r="C1205" s="16" t="s">
        <v>265</v>
      </c>
      <c r="D1205" s="16">
        <v>1986</v>
      </c>
      <c r="E1205" s="16" t="s">
        <v>1847</v>
      </c>
      <c r="F1205" s="16" t="s">
        <v>414</v>
      </c>
      <c r="G1205" s="10">
        <v>28934.2</v>
      </c>
      <c r="H1205" s="73">
        <v>10.272779999999999</v>
      </c>
      <c r="I1205" s="16" t="s">
        <v>6700</v>
      </c>
      <c r="J1205" s="71">
        <v>7.0000000000000001E-3</v>
      </c>
      <c r="K1205" s="71">
        <v>0.871</v>
      </c>
      <c r="L1205" s="16">
        <v>2.0415169999999998</v>
      </c>
      <c r="M1205" s="16">
        <v>1.0095259999999999</v>
      </c>
      <c r="N1205" s="16">
        <v>0.36872959999999999</v>
      </c>
      <c r="O1205" s="16">
        <v>0.48901610000000001</v>
      </c>
      <c r="P1205" s="16">
        <v>1.3237000000000001</v>
      </c>
      <c r="Q1205" s="16">
        <v>1.3943939999999999</v>
      </c>
      <c r="R1205" s="16">
        <v>2.0331000000000001</v>
      </c>
      <c r="S1205" s="16">
        <v>6.5699999999999995E-2</v>
      </c>
      <c r="T1205" s="16">
        <v>3.6499999999999998E-2</v>
      </c>
      <c r="U1205" s="16">
        <v>4.6891999999999996</v>
      </c>
      <c r="V1205" s="16">
        <v>16.082000000000001</v>
      </c>
      <c r="W1205" s="16">
        <v>5.4039999999999999</v>
      </c>
      <c r="X1205" s="16">
        <v>499.87599999999998</v>
      </c>
      <c r="Y1205" s="16">
        <v>46.98</v>
      </c>
      <c r="Z1205" s="16">
        <v>0.38719999999999999</v>
      </c>
      <c r="AA1205" s="16">
        <v>-0.72713879999999997</v>
      </c>
      <c r="AB1205" s="16">
        <v>0.37</v>
      </c>
      <c r="AC1205" s="16">
        <v>4.62</v>
      </c>
      <c r="AD1205" s="16">
        <v>44.05</v>
      </c>
      <c r="AE1205" s="16">
        <v>42.917299999999997</v>
      </c>
      <c r="AF1205" s="16">
        <v>1.6299999999999999E-2</v>
      </c>
      <c r="AG1205" s="16">
        <v>631115</v>
      </c>
      <c r="AH1205" s="16">
        <v>1.4373</v>
      </c>
      <c r="AI1205" s="16">
        <v>98.7</v>
      </c>
      <c r="AJ1205" s="16">
        <v>100</v>
      </c>
      <c r="AK1205" s="16">
        <v>1.2082999999999999</v>
      </c>
      <c r="AL1205" s="16">
        <v>1.3091999999999999</v>
      </c>
      <c r="AM1205" s="16">
        <v>1.7695000000000001</v>
      </c>
      <c r="AN1205" s="16">
        <v>0.93230000000000002</v>
      </c>
      <c r="AO1205" s="16">
        <v>0.73750000000000004</v>
      </c>
      <c r="AP1205" s="16">
        <v>1.3129999999999999</v>
      </c>
      <c r="AQ1205" s="16">
        <v>1.04E-2</v>
      </c>
      <c r="AR1205" s="16">
        <f t="shared" si="67"/>
        <v>1</v>
      </c>
      <c r="AS1205" s="5">
        <f t="shared" si="66"/>
        <v>5.7370999999999839E-2</v>
      </c>
    </row>
    <row r="1206" spans="1:45" x14ac:dyDescent="0.25">
      <c r="A1206" s="16" t="s">
        <v>414</v>
      </c>
      <c r="B1206" s="16" t="s">
        <v>51</v>
      </c>
      <c r="C1206" s="16" t="s">
        <v>265</v>
      </c>
      <c r="D1206" s="16">
        <v>1987</v>
      </c>
      <c r="E1206" s="16" t="s">
        <v>1856</v>
      </c>
      <c r="F1206" s="16" t="s">
        <v>414</v>
      </c>
      <c r="G1206" s="10">
        <v>29499.3</v>
      </c>
      <c r="H1206" s="73">
        <v>10.292120000000001</v>
      </c>
      <c r="I1206" s="16" t="s">
        <v>6700</v>
      </c>
      <c r="J1206" s="71">
        <v>-1E-3</v>
      </c>
      <c r="K1206" s="71">
        <v>0.87</v>
      </c>
      <c r="L1206" s="16">
        <v>2.076597</v>
      </c>
      <c r="M1206" s="16">
        <v>0.99791229999999997</v>
      </c>
      <c r="N1206" s="16">
        <v>0.3962329</v>
      </c>
      <c r="O1206" s="16">
        <v>0.51584430000000003</v>
      </c>
      <c r="P1206" s="16">
        <v>1.3569910000000001</v>
      </c>
      <c r="Q1206" s="16">
        <v>1.3942589999999999</v>
      </c>
      <c r="R1206" s="16">
        <v>2.0385</v>
      </c>
      <c r="S1206" s="16">
        <v>6.5299999999999997E-2</v>
      </c>
      <c r="T1206" s="16">
        <v>3.5099999999999999E-2</v>
      </c>
      <c r="U1206" s="16">
        <v>4.6028000000000002</v>
      </c>
      <c r="V1206" s="16">
        <v>17.103999999999999</v>
      </c>
      <c r="W1206" s="16">
        <v>5.5979999999999999</v>
      </c>
      <c r="X1206" s="16">
        <v>500.33499999999998</v>
      </c>
      <c r="Y1206" s="16">
        <v>47.9953</v>
      </c>
      <c r="Z1206" s="16">
        <v>0.38829999999999998</v>
      </c>
      <c r="AA1206" s="16">
        <v>-0.73568310000000003</v>
      </c>
      <c r="AB1206" s="16">
        <v>0.37</v>
      </c>
      <c r="AC1206" s="16">
        <v>4.62</v>
      </c>
      <c r="AD1206" s="16">
        <v>44.27</v>
      </c>
      <c r="AE1206" s="16">
        <v>44.283299999999997</v>
      </c>
      <c r="AF1206" s="16">
        <v>7.0000000000000007E-2</v>
      </c>
      <c r="AG1206" s="16">
        <v>654880</v>
      </c>
      <c r="AH1206" s="16">
        <v>1.4453</v>
      </c>
      <c r="AI1206" s="16">
        <v>98.7</v>
      </c>
      <c r="AJ1206" s="16">
        <v>100</v>
      </c>
      <c r="AK1206" s="16">
        <v>1.2093</v>
      </c>
      <c r="AL1206" s="16">
        <v>1.3119000000000001</v>
      </c>
      <c r="AM1206" s="16">
        <v>1.7583</v>
      </c>
      <c r="AN1206" s="16">
        <v>0.91310000000000002</v>
      </c>
      <c r="AO1206" s="16">
        <v>0.75609999999999999</v>
      </c>
      <c r="AP1206" s="16">
        <v>1.3178000000000001</v>
      </c>
      <c r="AQ1206" s="16">
        <v>1.04E-2</v>
      </c>
      <c r="AR1206" s="16">
        <f t="shared" si="67"/>
        <v>1</v>
      </c>
      <c r="AS1206" s="5">
        <f t="shared" si="66"/>
        <v>3.5080000000000222E-2</v>
      </c>
    </row>
    <row r="1207" spans="1:45" x14ac:dyDescent="0.25">
      <c r="A1207" s="16" t="s">
        <v>414</v>
      </c>
      <c r="B1207" s="16" t="s">
        <v>51</v>
      </c>
      <c r="C1207" s="16" t="s">
        <v>265</v>
      </c>
      <c r="D1207" s="16">
        <v>1988</v>
      </c>
      <c r="E1207" s="16" t="s">
        <v>1841</v>
      </c>
      <c r="F1207" s="16" t="s">
        <v>414</v>
      </c>
      <c r="G1207" s="10">
        <v>30706.7</v>
      </c>
      <c r="H1207" s="73">
        <v>10.332240000000001</v>
      </c>
      <c r="I1207" s="16" t="s">
        <v>6700</v>
      </c>
      <c r="J1207" s="71">
        <v>1.9E-2</v>
      </c>
      <c r="K1207" s="71">
        <v>0.88700000000000001</v>
      </c>
      <c r="L1207" s="16">
        <v>2.1381869999999998</v>
      </c>
      <c r="M1207" s="16">
        <v>1.017433</v>
      </c>
      <c r="N1207" s="16">
        <v>0.42248550000000001</v>
      </c>
      <c r="O1207" s="16">
        <v>0.57108190000000003</v>
      </c>
      <c r="P1207" s="16">
        <v>1.3912690000000001</v>
      </c>
      <c r="Q1207" s="16">
        <v>1.3940889999999999</v>
      </c>
      <c r="R1207" s="16">
        <v>2.0438999999999998</v>
      </c>
      <c r="S1207" s="16">
        <v>6.5000000000000002E-2</v>
      </c>
      <c r="T1207" s="16">
        <v>3.6999999999999998E-2</v>
      </c>
      <c r="U1207" s="16">
        <v>4.524</v>
      </c>
      <c r="V1207" s="16">
        <v>18.126000000000001</v>
      </c>
      <c r="W1207" s="16">
        <v>5.7919999999999998</v>
      </c>
      <c r="X1207" s="16">
        <v>500.47199999999998</v>
      </c>
      <c r="Y1207" s="16">
        <v>49.010599999999997</v>
      </c>
      <c r="Z1207" s="16">
        <v>0.40460000000000002</v>
      </c>
      <c r="AA1207" s="16">
        <v>-0.74422750000000004</v>
      </c>
      <c r="AB1207" s="16">
        <v>0.37</v>
      </c>
      <c r="AC1207" s="16">
        <v>4.62</v>
      </c>
      <c r="AD1207" s="16">
        <v>44.49</v>
      </c>
      <c r="AE1207" s="16">
        <v>45.873399999999997</v>
      </c>
      <c r="AF1207" s="16">
        <v>0.17469999999999999</v>
      </c>
      <c r="AG1207" s="16">
        <v>674716</v>
      </c>
      <c r="AH1207" s="16">
        <v>1.4532</v>
      </c>
      <c r="AI1207" s="16">
        <v>98.7</v>
      </c>
      <c r="AJ1207" s="16">
        <v>100</v>
      </c>
      <c r="AK1207" s="16">
        <v>1.2102999999999999</v>
      </c>
      <c r="AL1207" s="16">
        <v>1.3147</v>
      </c>
      <c r="AM1207" s="16">
        <v>1.7470000000000001</v>
      </c>
      <c r="AN1207" s="16">
        <v>0.89380000000000004</v>
      </c>
      <c r="AO1207" s="16">
        <v>0.77459999999999996</v>
      </c>
      <c r="AP1207" s="16">
        <v>1.3226</v>
      </c>
      <c r="AQ1207" s="16">
        <v>1.04E-2</v>
      </c>
      <c r="AR1207" s="16">
        <f t="shared" si="67"/>
        <v>1</v>
      </c>
      <c r="AS1207" s="5">
        <f t="shared" si="66"/>
        <v>6.1589999999999812E-2</v>
      </c>
    </row>
    <row r="1208" spans="1:45" x14ac:dyDescent="0.25">
      <c r="A1208" s="16" t="s">
        <v>414</v>
      </c>
      <c r="B1208" s="16" t="s">
        <v>51</v>
      </c>
      <c r="C1208" s="16" t="s">
        <v>265</v>
      </c>
      <c r="D1208" s="16">
        <v>1989</v>
      </c>
      <c r="E1208" s="16" t="s">
        <v>1843</v>
      </c>
      <c r="F1208" s="16" t="s">
        <v>414</v>
      </c>
      <c r="G1208" s="10">
        <v>31852.799999999999</v>
      </c>
      <c r="H1208" s="73">
        <v>10.368880000000001</v>
      </c>
      <c r="I1208" s="16" t="s">
        <v>6700</v>
      </c>
      <c r="J1208" s="71">
        <v>2.1999999999999999E-2</v>
      </c>
      <c r="K1208" s="71">
        <v>0.90600000000000003</v>
      </c>
      <c r="L1208" s="16">
        <v>2.2061739999999999</v>
      </c>
      <c r="M1208" s="16">
        <v>1.0375080000000001</v>
      </c>
      <c r="N1208" s="16">
        <v>0.45097429999999999</v>
      </c>
      <c r="O1208" s="16">
        <v>0.63585159999999996</v>
      </c>
      <c r="P1208" s="16">
        <v>1.427136</v>
      </c>
      <c r="Q1208" s="16">
        <v>1.393939</v>
      </c>
      <c r="R1208" s="16">
        <v>2.0493000000000001</v>
      </c>
      <c r="S1208" s="16">
        <v>6.4600000000000005E-2</v>
      </c>
      <c r="T1208" s="16">
        <v>3.9E-2</v>
      </c>
      <c r="U1208" s="16">
        <v>4.4352</v>
      </c>
      <c r="V1208" s="16">
        <v>19.148</v>
      </c>
      <c r="W1208" s="16">
        <v>5.9859999999999998</v>
      </c>
      <c r="X1208" s="16">
        <v>501.125</v>
      </c>
      <c r="Y1208" s="16">
        <v>50.0259</v>
      </c>
      <c r="Z1208" s="16">
        <v>0.42599999999999999</v>
      </c>
      <c r="AA1208" s="16">
        <v>-0.75277170000000004</v>
      </c>
      <c r="AB1208" s="16">
        <v>0.37</v>
      </c>
      <c r="AC1208" s="16">
        <v>4.62</v>
      </c>
      <c r="AD1208" s="16">
        <v>44.71</v>
      </c>
      <c r="AE1208" s="16">
        <v>47.618099999999998</v>
      </c>
      <c r="AF1208" s="16">
        <v>0.31530000000000002</v>
      </c>
      <c r="AG1208" s="16">
        <v>693564</v>
      </c>
      <c r="AH1208" s="16">
        <v>1.4611000000000001</v>
      </c>
      <c r="AI1208" s="16">
        <v>98.7</v>
      </c>
      <c r="AJ1208" s="16">
        <v>100</v>
      </c>
      <c r="AK1208" s="16">
        <v>1.2114</v>
      </c>
      <c r="AL1208" s="16">
        <v>1.3173999999999999</v>
      </c>
      <c r="AM1208" s="16">
        <v>1.7358</v>
      </c>
      <c r="AN1208" s="16">
        <v>0.87450000000000006</v>
      </c>
      <c r="AO1208" s="16">
        <v>0.79310000000000003</v>
      </c>
      <c r="AP1208" s="16">
        <v>1.3273999999999999</v>
      </c>
      <c r="AQ1208" s="16">
        <v>1.04E-2</v>
      </c>
      <c r="AR1208" s="16">
        <f t="shared" si="67"/>
        <v>1</v>
      </c>
      <c r="AS1208" s="5">
        <f t="shared" si="66"/>
        <v>6.798700000000002E-2</v>
      </c>
    </row>
    <row r="1209" spans="1:45" x14ac:dyDescent="0.25">
      <c r="A1209" s="16" t="s">
        <v>414</v>
      </c>
      <c r="B1209" s="16" t="s">
        <v>51</v>
      </c>
      <c r="C1209" s="16" t="s">
        <v>265</v>
      </c>
      <c r="D1209" s="16">
        <v>1990</v>
      </c>
      <c r="E1209" s="16" t="s">
        <v>1859</v>
      </c>
      <c r="F1209" s="16" t="s">
        <v>414</v>
      </c>
      <c r="G1209" s="10">
        <v>32596</v>
      </c>
      <c r="H1209" s="73">
        <v>10.39194</v>
      </c>
      <c r="I1209" s="16" t="s">
        <v>6700</v>
      </c>
      <c r="J1209" s="71">
        <v>7.0000000000000001E-3</v>
      </c>
      <c r="K1209" s="71">
        <v>0.91300000000000003</v>
      </c>
      <c r="L1209" s="16">
        <v>2.2450739999999998</v>
      </c>
      <c r="M1209" s="16">
        <v>1.0411840000000001</v>
      </c>
      <c r="N1209" s="16">
        <v>0.49358220000000003</v>
      </c>
      <c r="O1209" s="16">
        <v>0.63852140000000002</v>
      </c>
      <c r="P1209" s="16">
        <v>1.464027</v>
      </c>
      <c r="Q1209" s="16">
        <v>1.393805</v>
      </c>
      <c r="R1209" s="16">
        <v>2.0547</v>
      </c>
      <c r="S1209" s="16">
        <v>6.4299999999999996E-2</v>
      </c>
      <c r="T1209" s="16">
        <v>3.9199999999999999E-2</v>
      </c>
      <c r="U1209" s="16">
        <v>4.4923000000000002</v>
      </c>
      <c r="V1209" s="16">
        <v>20.170000000000002</v>
      </c>
      <c r="W1209" s="16">
        <v>6.18</v>
      </c>
      <c r="X1209" s="16">
        <v>501.58600000000001</v>
      </c>
      <c r="Y1209" s="16">
        <v>51.041200000000003</v>
      </c>
      <c r="Z1209" s="16">
        <v>0.4158</v>
      </c>
      <c r="AA1209" s="16">
        <v>-0.75238340000000004</v>
      </c>
      <c r="AB1209" s="16">
        <v>0.37</v>
      </c>
      <c r="AC1209" s="16">
        <v>4.62</v>
      </c>
      <c r="AD1209" s="16">
        <v>44.7</v>
      </c>
      <c r="AE1209" s="16">
        <v>49.405500000000004</v>
      </c>
      <c r="AF1209" s="16">
        <v>0.49819999999999998</v>
      </c>
      <c r="AG1209" s="16">
        <v>713005</v>
      </c>
      <c r="AH1209" s="16">
        <v>1.4691000000000001</v>
      </c>
      <c r="AI1209" s="16">
        <v>98.7</v>
      </c>
      <c r="AJ1209" s="16">
        <v>100</v>
      </c>
      <c r="AK1209" s="16">
        <v>1.2123999999999999</v>
      </c>
      <c r="AL1209" s="16">
        <v>1.3202</v>
      </c>
      <c r="AM1209" s="16">
        <v>1.7244999999999999</v>
      </c>
      <c r="AN1209" s="16">
        <v>0.85519999999999996</v>
      </c>
      <c r="AO1209" s="16">
        <v>0.81169999999999998</v>
      </c>
      <c r="AP1209" s="16">
        <v>1.3323</v>
      </c>
      <c r="AQ1209" s="16">
        <v>1.04E-2</v>
      </c>
      <c r="AR1209" s="16">
        <f t="shared" si="67"/>
        <v>1</v>
      </c>
      <c r="AS1209" s="5">
        <f t="shared" si="66"/>
        <v>3.8899999999999935E-2</v>
      </c>
    </row>
    <row r="1210" spans="1:45" x14ac:dyDescent="0.25">
      <c r="A1210" s="16" t="s">
        <v>414</v>
      </c>
      <c r="B1210" s="16" t="s">
        <v>51</v>
      </c>
      <c r="C1210" s="16" t="s">
        <v>265</v>
      </c>
      <c r="D1210" s="16">
        <v>1991</v>
      </c>
      <c r="E1210" s="16" t="s">
        <v>1852</v>
      </c>
      <c r="F1210" s="16" t="s">
        <v>414</v>
      </c>
      <c r="G1210" s="10">
        <v>32908.6</v>
      </c>
      <c r="H1210" s="73">
        <v>10.401490000000001</v>
      </c>
      <c r="I1210" s="16" t="s">
        <v>6700</v>
      </c>
      <c r="J1210" s="71">
        <v>-1E-3</v>
      </c>
      <c r="K1210" s="71">
        <v>0.91200000000000003</v>
      </c>
      <c r="L1210" s="16">
        <v>2.3404940000000001</v>
      </c>
      <c r="M1210" s="16">
        <v>1.0523169999999999</v>
      </c>
      <c r="N1210" s="16">
        <v>0.57551410000000003</v>
      </c>
      <c r="O1210" s="16">
        <v>0.7017312</v>
      </c>
      <c r="P1210" s="16">
        <v>1.5176480000000001</v>
      </c>
      <c r="Q1210" s="16">
        <v>1.393634</v>
      </c>
      <c r="R1210" s="16">
        <v>2.0600999999999998</v>
      </c>
      <c r="S1210" s="16">
        <v>6.4000000000000001E-2</v>
      </c>
      <c r="T1210" s="16">
        <v>4.02E-2</v>
      </c>
      <c r="U1210" s="16">
        <v>4.8174000000000001</v>
      </c>
      <c r="V1210" s="16">
        <v>21.582000000000001</v>
      </c>
      <c r="W1210" s="16">
        <v>6.3979999999999997</v>
      </c>
      <c r="X1210" s="16">
        <v>502.25299999999999</v>
      </c>
      <c r="Y1210" s="16">
        <v>52.0565</v>
      </c>
      <c r="Z1210" s="16">
        <v>0.43580000000000002</v>
      </c>
      <c r="AA1210" s="16">
        <v>-0.76403460000000001</v>
      </c>
      <c r="AB1210" s="16">
        <v>0.37</v>
      </c>
      <c r="AC1210" s="16">
        <v>4.62</v>
      </c>
      <c r="AD1210" s="16">
        <v>45</v>
      </c>
      <c r="AE1210" s="16">
        <v>50.965000000000003</v>
      </c>
      <c r="AF1210" s="16">
        <v>0.65680000000000005</v>
      </c>
      <c r="AG1210" s="16">
        <v>771204</v>
      </c>
      <c r="AH1210" s="16">
        <v>1.4770000000000001</v>
      </c>
      <c r="AI1210" s="16">
        <v>98.7</v>
      </c>
      <c r="AJ1210" s="16">
        <v>100</v>
      </c>
      <c r="AK1210" s="16">
        <v>1.2134</v>
      </c>
      <c r="AL1210" s="16">
        <v>1.3229</v>
      </c>
      <c r="AM1210" s="16">
        <v>1.7132000000000001</v>
      </c>
      <c r="AN1210" s="16">
        <v>0.83599999999999997</v>
      </c>
      <c r="AO1210" s="16">
        <v>0.83020000000000005</v>
      </c>
      <c r="AP1210" s="16">
        <v>1.3371</v>
      </c>
      <c r="AQ1210" s="16">
        <v>1.04E-2</v>
      </c>
      <c r="AR1210" s="16">
        <f t="shared" si="67"/>
        <v>1</v>
      </c>
      <c r="AS1210" s="5">
        <f t="shared" si="66"/>
        <v>9.5420000000000282E-2</v>
      </c>
    </row>
    <row r="1211" spans="1:45" x14ac:dyDescent="0.25">
      <c r="A1211" s="16" t="s">
        <v>414</v>
      </c>
      <c r="B1211" s="16" t="s">
        <v>51</v>
      </c>
      <c r="C1211" s="16" t="s">
        <v>265</v>
      </c>
      <c r="D1211" s="16">
        <v>1992</v>
      </c>
      <c r="E1211" s="16" t="s">
        <v>1831</v>
      </c>
      <c r="F1211" s="16" t="s">
        <v>414</v>
      </c>
      <c r="G1211" s="10">
        <v>33269.1</v>
      </c>
      <c r="H1211" s="73">
        <v>10.41239</v>
      </c>
      <c r="I1211" s="16" t="s">
        <v>6700</v>
      </c>
      <c r="J1211" s="71">
        <v>7.0000000000000001E-3</v>
      </c>
      <c r="K1211" s="71">
        <v>0.91900000000000004</v>
      </c>
      <c r="L1211" s="16">
        <v>2.3986269999999998</v>
      </c>
      <c r="M1211" s="16">
        <v>1.0870200000000001</v>
      </c>
      <c r="N1211" s="16">
        <v>0.61369320000000005</v>
      </c>
      <c r="O1211" s="16">
        <v>0.72939140000000002</v>
      </c>
      <c r="P1211" s="16">
        <v>1.5464009999999999</v>
      </c>
      <c r="Q1211" s="16">
        <v>1.3935010000000001</v>
      </c>
      <c r="R1211" s="16">
        <v>2.0655000000000001</v>
      </c>
      <c r="S1211" s="16">
        <v>6.1800000000000001E-2</v>
      </c>
      <c r="T1211" s="16">
        <v>4.4499999999999998E-2</v>
      </c>
      <c r="U1211" s="16">
        <v>4.7110000000000003</v>
      </c>
      <c r="V1211" s="16">
        <v>22.994</v>
      </c>
      <c r="W1211" s="16">
        <v>6.6159999999999997</v>
      </c>
      <c r="X1211" s="16">
        <v>503.17399999999998</v>
      </c>
      <c r="Y1211" s="16">
        <v>53.071800000000003</v>
      </c>
      <c r="Z1211" s="16">
        <v>0.43890000000000001</v>
      </c>
      <c r="AA1211" s="16">
        <v>-0.76403460000000001</v>
      </c>
      <c r="AB1211" s="16">
        <v>0.37</v>
      </c>
      <c r="AC1211" s="16">
        <v>4.62</v>
      </c>
      <c r="AD1211" s="16">
        <v>45</v>
      </c>
      <c r="AE1211" s="16">
        <v>52.494700000000002</v>
      </c>
      <c r="AF1211" s="16">
        <v>0.76160000000000005</v>
      </c>
      <c r="AG1211" s="16">
        <v>781651</v>
      </c>
      <c r="AH1211" s="16">
        <v>1.4850000000000001</v>
      </c>
      <c r="AI1211" s="16">
        <v>98.7</v>
      </c>
      <c r="AJ1211" s="16">
        <v>100</v>
      </c>
      <c r="AK1211" s="16">
        <v>1.2143999999999999</v>
      </c>
      <c r="AL1211" s="16">
        <v>1.3257000000000001</v>
      </c>
      <c r="AM1211" s="16">
        <v>1.702</v>
      </c>
      <c r="AN1211" s="16">
        <v>0.81669999999999998</v>
      </c>
      <c r="AO1211" s="16">
        <v>0.8488</v>
      </c>
      <c r="AP1211" s="16">
        <v>1.3419000000000001</v>
      </c>
      <c r="AQ1211" s="16">
        <v>1.04E-2</v>
      </c>
      <c r="AR1211" s="16">
        <f t="shared" si="67"/>
        <v>1</v>
      </c>
      <c r="AS1211" s="5">
        <f t="shared" si="66"/>
        <v>5.8132999999999768E-2</v>
      </c>
    </row>
    <row r="1212" spans="1:45" x14ac:dyDescent="0.25">
      <c r="A1212" s="16" t="s">
        <v>414</v>
      </c>
      <c r="B1212" s="16" t="s">
        <v>51</v>
      </c>
      <c r="C1212" s="16" t="s">
        <v>265</v>
      </c>
      <c r="D1212" s="16">
        <v>1993</v>
      </c>
      <c r="E1212" s="16" t="s">
        <v>1848</v>
      </c>
      <c r="F1212" s="16" t="s">
        <v>414</v>
      </c>
      <c r="G1212" s="10">
        <v>32922.400000000001</v>
      </c>
      <c r="H1212" s="73">
        <v>10.401910000000001</v>
      </c>
      <c r="I1212" s="16" t="s">
        <v>6700</v>
      </c>
      <c r="J1212" s="71">
        <v>-4.0000000000000001E-3</v>
      </c>
      <c r="K1212" s="71">
        <v>0.91500000000000004</v>
      </c>
      <c r="L1212" s="16">
        <v>2.5399970000000001</v>
      </c>
      <c r="M1212" s="16">
        <v>1.086711</v>
      </c>
      <c r="N1212" s="16">
        <v>0.73616300000000001</v>
      </c>
      <c r="O1212" s="16">
        <v>0.89152399999999998</v>
      </c>
      <c r="P1212" s="16">
        <v>1.5722609999999999</v>
      </c>
      <c r="Q1212" s="16">
        <v>1.3933500000000001</v>
      </c>
      <c r="R1212" s="16">
        <v>2.0708000000000002</v>
      </c>
      <c r="S1212" s="16">
        <v>6.1199999999999997E-2</v>
      </c>
      <c r="T1212" s="16">
        <v>4.4400000000000002E-2</v>
      </c>
      <c r="U1212" s="16">
        <v>5.3998999999999997</v>
      </c>
      <c r="V1212" s="16">
        <v>24.405999999999999</v>
      </c>
      <c r="W1212" s="16">
        <v>6.8339999999999996</v>
      </c>
      <c r="X1212" s="16">
        <v>504.19799999999998</v>
      </c>
      <c r="Y1212" s="16">
        <v>54.0871</v>
      </c>
      <c r="Z1212" s="16">
        <v>0.50900000000000001</v>
      </c>
      <c r="AA1212" s="16">
        <v>-0.79122099999999995</v>
      </c>
      <c r="AB1212" s="16">
        <v>0.37</v>
      </c>
      <c r="AC1212" s="16">
        <v>4.62</v>
      </c>
      <c r="AD1212" s="16">
        <v>45.7</v>
      </c>
      <c r="AE1212" s="16">
        <v>53.6738</v>
      </c>
      <c r="AF1212" s="16">
        <v>0.99360000000000004</v>
      </c>
      <c r="AG1212" s="16">
        <v>794586</v>
      </c>
      <c r="AH1212" s="16">
        <v>1.4928999999999999</v>
      </c>
      <c r="AI1212" s="16">
        <v>98.7</v>
      </c>
      <c r="AJ1212" s="16">
        <v>100</v>
      </c>
      <c r="AK1212" s="16">
        <v>1.2155</v>
      </c>
      <c r="AL1212" s="16">
        <v>1.3284</v>
      </c>
      <c r="AM1212" s="16">
        <v>1.6907000000000001</v>
      </c>
      <c r="AN1212" s="16">
        <v>0.7974</v>
      </c>
      <c r="AO1212" s="16">
        <v>0.86729999999999996</v>
      </c>
      <c r="AP1212" s="16">
        <v>1.3468</v>
      </c>
      <c r="AQ1212" s="16">
        <v>1.04E-2</v>
      </c>
      <c r="AR1212" s="16">
        <f t="shared" si="67"/>
        <v>1</v>
      </c>
      <c r="AS1212" s="5">
        <f t="shared" si="66"/>
        <v>0.14137000000000022</v>
      </c>
    </row>
    <row r="1213" spans="1:45" x14ac:dyDescent="0.25">
      <c r="A1213" s="16" t="s">
        <v>414</v>
      </c>
      <c r="B1213" s="16" t="s">
        <v>51</v>
      </c>
      <c r="C1213" s="16" t="s">
        <v>265</v>
      </c>
      <c r="D1213" s="16">
        <v>1994</v>
      </c>
      <c r="E1213" s="16" t="s">
        <v>1853</v>
      </c>
      <c r="F1213" s="16" t="s">
        <v>414</v>
      </c>
      <c r="G1213" s="10">
        <v>33569.300000000003</v>
      </c>
      <c r="H1213" s="73">
        <v>10.42137</v>
      </c>
      <c r="I1213" s="16" t="s">
        <v>6700</v>
      </c>
      <c r="J1213" s="71">
        <v>1.4E-2</v>
      </c>
      <c r="K1213" s="71">
        <v>0.92800000000000005</v>
      </c>
      <c r="L1213" s="16">
        <v>2.6554220000000002</v>
      </c>
      <c r="M1213" s="16">
        <v>1.1187260000000001</v>
      </c>
      <c r="N1213" s="16">
        <v>0.80639419999999995</v>
      </c>
      <c r="O1213" s="16">
        <v>1.0205489999999999</v>
      </c>
      <c r="P1213" s="16">
        <v>1.5951580000000001</v>
      </c>
      <c r="Q1213" s="16">
        <v>1.393216</v>
      </c>
      <c r="R1213" s="16">
        <v>2.0762</v>
      </c>
      <c r="S1213" s="16">
        <v>6.0999999999999999E-2</v>
      </c>
      <c r="T1213" s="16">
        <v>4.7600000000000003E-2</v>
      </c>
      <c r="U1213" s="16">
        <v>5.5956999999999999</v>
      </c>
      <c r="V1213" s="16">
        <v>25.818000000000001</v>
      </c>
      <c r="W1213" s="16">
        <v>7.0519999999999996</v>
      </c>
      <c r="X1213" s="16">
        <v>505.16199999999998</v>
      </c>
      <c r="Y1213" s="16">
        <v>55.102400000000003</v>
      </c>
      <c r="Z1213" s="16">
        <v>0.56279999999999997</v>
      </c>
      <c r="AA1213" s="16">
        <v>-0.81063989999999997</v>
      </c>
      <c r="AB1213" s="16">
        <v>0.37</v>
      </c>
      <c r="AC1213" s="16">
        <v>4.62</v>
      </c>
      <c r="AD1213" s="16">
        <v>46.2</v>
      </c>
      <c r="AE1213" s="16">
        <v>54.851599999999998</v>
      </c>
      <c r="AF1213" s="16">
        <v>1.5279</v>
      </c>
      <c r="AG1213" s="16">
        <v>799959</v>
      </c>
      <c r="AH1213" s="16">
        <v>1.5007999999999999</v>
      </c>
      <c r="AI1213" s="16">
        <v>98.7</v>
      </c>
      <c r="AJ1213" s="16">
        <v>100</v>
      </c>
      <c r="AK1213" s="16">
        <v>1.2164999999999999</v>
      </c>
      <c r="AL1213" s="16">
        <v>1.3311999999999999</v>
      </c>
      <c r="AM1213" s="16">
        <v>1.6795</v>
      </c>
      <c r="AN1213" s="16">
        <v>0.77810000000000001</v>
      </c>
      <c r="AO1213" s="16">
        <v>0.88590000000000002</v>
      </c>
      <c r="AP1213" s="16">
        <v>1.3515999999999999</v>
      </c>
      <c r="AQ1213" s="16">
        <v>1.04E-2</v>
      </c>
      <c r="AR1213" s="16">
        <f t="shared" si="67"/>
        <v>1</v>
      </c>
      <c r="AS1213" s="5">
        <f t="shared" si="66"/>
        <v>0.11542500000000011</v>
      </c>
    </row>
    <row r="1214" spans="1:45" x14ac:dyDescent="0.25">
      <c r="A1214" s="16" t="s">
        <v>414</v>
      </c>
      <c r="B1214" s="16" t="s">
        <v>51</v>
      </c>
      <c r="C1214" s="16" t="s">
        <v>265</v>
      </c>
      <c r="D1214" s="16">
        <v>1995</v>
      </c>
      <c r="E1214" s="16" t="s">
        <v>1836</v>
      </c>
      <c r="F1214" s="16" t="s">
        <v>414</v>
      </c>
      <c r="G1214" s="10">
        <v>34145.699999999997</v>
      </c>
      <c r="H1214" s="73">
        <v>10.43839</v>
      </c>
      <c r="I1214" s="16" t="s">
        <v>6700</v>
      </c>
      <c r="J1214" s="71">
        <v>1.4E-2</v>
      </c>
      <c r="K1214" s="71">
        <v>0.94099999999999995</v>
      </c>
      <c r="L1214" s="16">
        <v>2.7220070000000001</v>
      </c>
      <c r="M1214" s="16">
        <v>1.125348</v>
      </c>
      <c r="N1214" s="16">
        <v>0.8719768</v>
      </c>
      <c r="O1214" s="16">
        <v>1.063909</v>
      </c>
      <c r="P1214" s="16">
        <v>1.6264080000000001</v>
      </c>
      <c r="Q1214" s="16">
        <v>1.3930450000000001</v>
      </c>
      <c r="R1214" s="16">
        <v>2.0815999999999999</v>
      </c>
      <c r="S1214" s="16">
        <v>0.06</v>
      </c>
      <c r="T1214" s="16">
        <v>4.8399999999999999E-2</v>
      </c>
      <c r="U1214" s="16">
        <v>5.7591000000000001</v>
      </c>
      <c r="V1214" s="16">
        <v>27.23</v>
      </c>
      <c r="W1214" s="16">
        <v>7.27</v>
      </c>
      <c r="X1214" s="16">
        <v>505.93099999999998</v>
      </c>
      <c r="Y1214" s="16">
        <v>56.117699999999999</v>
      </c>
      <c r="Z1214" s="16">
        <v>0.57430000000000003</v>
      </c>
      <c r="AA1214" s="16">
        <v>-0.81063989999999997</v>
      </c>
      <c r="AB1214" s="16">
        <v>0.37</v>
      </c>
      <c r="AC1214" s="16">
        <v>4.62</v>
      </c>
      <c r="AD1214" s="16">
        <v>46.2</v>
      </c>
      <c r="AE1214" s="16">
        <v>55.853400000000001</v>
      </c>
      <c r="AF1214" s="16">
        <v>2.2452999999999999</v>
      </c>
      <c r="AG1214" s="16">
        <v>824967</v>
      </c>
      <c r="AH1214" s="16">
        <v>1.5087999999999999</v>
      </c>
      <c r="AI1214" s="16">
        <v>98.7</v>
      </c>
      <c r="AJ1214" s="16">
        <v>100</v>
      </c>
      <c r="AK1214" s="16">
        <v>1.2175</v>
      </c>
      <c r="AL1214" s="16">
        <v>1.3339000000000001</v>
      </c>
      <c r="AM1214" s="16">
        <v>1.6681999999999999</v>
      </c>
      <c r="AN1214" s="16">
        <v>0.75890000000000002</v>
      </c>
      <c r="AO1214" s="16">
        <v>0.90439999999999998</v>
      </c>
      <c r="AP1214" s="16">
        <v>1.3564000000000001</v>
      </c>
      <c r="AQ1214" s="16">
        <v>1.04E-2</v>
      </c>
      <c r="AR1214" s="16">
        <f t="shared" si="67"/>
        <v>1</v>
      </c>
      <c r="AS1214" s="5">
        <f t="shared" si="66"/>
        <v>6.6584999999999894E-2</v>
      </c>
    </row>
    <row r="1215" spans="1:45" x14ac:dyDescent="0.25">
      <c r="A1215" s="16" t="s">
        <v>414</v>
      </c>
      <c r="B1215" s="16" t="s">
        <v>51</v>
      </c>
      <c r="C1215" s="16" t="s">
        <v>265</v>
      </c>
      <c r="D1215" s="16">
        <v>1996</v>
      </c>
      <c r="E1215" s="16" t="s">
        <v>1835</v>
      </c>
      <c r="F1215" s="16" t="s">
        <v>414</v>
      </c>
      <c r="G1215" s="10">
        <v>34497.300000000003</v>
      </c>
      <c r="H1215" s="73">
        <v>10.448639999999999</v>
      </c>
      <c r="I1215" s="16" t="s">
        <v>6700</v>
      </c>
      <c r="J1215" s="71">
        <v>0</v>
      </c>
      <c r="K1215" s="71">
        <v>0.94099999999999995</v>
      </c>
      <c r="L1215" s="16">
        <v>2.7614529999999999</v>
      </c>
      <c r="M1215" s="16">
        <v>1.213551</v>
      </c>
      <c r="N1215" s="16">
        <v>0.91270260000000003</v>
      </c>
      <c r="O1215" s="16">
        <v>1.0168459999999999</v>
      </c>
      <c r="P1215" s="16">
        <v>1.6481749999999999</v>
      </c>
      <c r="Q1215" s="16">
        <v>1.380997</v>
      </c>
      <c r="R1215" s="16">
        <v>2.2109999999999999</v>
      </c>
      <c r="S1215" s="16">
        <v>6.1199999999999997E-2</v>
      </c>
      <c r="T1215" s="16">
        <v>4.9799999999999997E-2</v>
      </c>
      <c r="U1215" s="16">
        <v>5.7262000000000004</v>
      </c>
      <c r="V1215" s="16">
        <v>28.37</v>
      </c>
      <c r="W1215" s="16">
        <v>7.5759999999999996</v>
      </c>
      <c r="X1215" s="16">
        <v>506.125</v>
      </c>
      <c r="Y1215" s="16">
        <v>57.133000000000003</v>
      </c>
      <c r="Z1215" s="16">
        <v>0.5353</v>
      </c>
      <c r="AA1215" s="16">
        <v>-0.82229110000000005</v>
      </c>
      <c r="AB1215" s="16">
        <v>0.37</v>
      </c>
      <c r="AC1215" s="16">
        <v>4.62</v>
      </c>
      <c r="AD1215" s="16">
        <v>46.5</v>
      </c>
      <c r="AE1215" s="16">
        <v>56.513500000000001</v>
      </c>
      <c r="AF1215" s="16">
        <v>4.2302999999999997</v>
      </c>
      <c r="AG1215" s="16">
        <v>852106</v>
      </c>
      <c r="AH1215" s="16">
        <v>1.4936</v>
      </c>
      <c r="AI1215" s="16">
        <v>98.7</v>
      </c>
      <c r="AJ1215" s="16">
        <v>100</v>
      </c>
      <c r="AK1215" s="16">
        <v>1.3134999999999999</v>
      </c>
      <c r="AL1215" s="16">
        <v>1.2572000000000001</v>
      </c>
      <c r="AM1215" s="16">
        <v>1.4172</v>
      </c>
      <c r="AN1215" s="16">
        <v>0.81330000000000002</v>
      </c>
      <c r="AO1215" s="16">
        <v>0.92959999999999998</v>
      </c>
      <c r="AP1215" s="16">
        <v>1.4457</v>
      </c>
      <c r="AQ1215" s="16">
        <v>1.04E-2</v>
      </c>
      <c r="AR1215" s="16">
        <f t="shared" si="67"/>
        <v>1</v>
      </c>
      <c r="AS1215" s="5">
        <f t="shared" si="66"/>
        <v>3.944599999999987E-2</v>
      </c>
    </row>
    <row r="1216" spans="1:45" x14ac:dyDescent="0.25">
      <c r="A1216" s="16" t="s">
        <v>414</v>
      </c>
      <c r="B1216" s="16" t="s">
        <v>51</v>
      </c>
      <c r="C1216" s="16" t="s">
        <v>265</v>
      </c>
      <c r="D1216" s="16">
        <v>1997</v>
      </c>
      <c r="E1216" s="16" t="s">
        <v>1846</v>
      </c>
      <c r="F1216" s="16" t="s">
        <v>414</v>
      </c>
      <c r="G1216" s="10">
        <v>35178.9</v>
      </c>
      <c r="H1216" s="73">
        <v>10.4682</v>
      </c>
      <c r="I1216" s="16" t="s">
        <v>6700</v>
      </c>
      <c r="J1216" s="71">
        <v>1.2999999999999999E-2</v>
      </c>
      <c r="K1216" s="71">
        <v>0.95299999999999996</v>
      </c>
      <c r="L1216" s="16">
        <v>2.804691</v>
      </c>
      <c r="M1216" s="16">
        <v>1.18699</v>
      </c>
      <c r="N1216" s="16">
        <v>0.90349429999999997</v>
      </c>
      <c r="O1216" s="16">
        <v>1.139453</v>
      </c>
      <c r="P1216" s="16">
        <v>1.6700729999999999</v>
      </c>
      <c r="Q1216" s="16">
        <v>1.361977</v>
      </c>
      <c r="R1216" s="16">
        <v>2.1355</v>
      </c>
      <c r="S1216" s="16">
        <v>6.3100000000000003E-2</v>
      </c>
      <c r="T1216" s="16">
        <v>5.0599999999999999E-2</v>
      </c>
      <c r="U1216" s="16">
        <v>5.2103000000000002</v>
      </c>
      <c r="V1216" s="16">
        <v>29.51</v>
      </c>
      <c r="W1216" s="16">
        <v>7.8819999999999997</v>
      </c>
      <c r="X1216" s="16">
        <v>506.45299999999997</v>
      </c>
      <c r="Y1216" s="16">
        <v>58.148299999999999</v>
      </c>
      <c r="Z1216" s="16">
        <v>0.58919999999999995</v>
      </c>
      <c r="AA1216" s="16">
        <v>-0.82229110000000005</v>
      </c>
      <c r="AB1216" s="16">
        <v>0.37</v>
      </c>
      <c r="AC1216" s="16">
        <v>4.62</v>
      </c>
      <c r="AD1216" s="16">
        <v>46.5</v>
      </c>
      <c r="AE1216" s="16">
        <v>57.687399999999997</v>
      </c>
      <c r="AF1216" s="16">
        <v>9.9580000000000002</v>
      </c>
      <c r="AG1216" s="16">
        <v>835448</v>
      </c>
      <c r="AH1216" s="16">
        <v>1.4890000000000001</v>
      </c>
      <c r="AI1216" s="16">
        <v>98.7</v>
      </c>
      <c r="AJ1216" s="16">
        <v>100</v>
      </c>
      <c r="AK1216" s="16">
        <v>1.2255</v>
      </c>
      <c r="AL1216" s="16">
        <v>1.3307</v>
      </c>
      <c r="AM1216" s="16">
        <v>1.4975000000000001</v>
      </c>
      <c r="AN1216" s="16">
        <v>0.73829999999999996</v>
      </c>
      <c r="AO1216" s="16">
        <v>0.86850000000000005</v>
      </c>
      <c r="AP1216" s="16">
        <v>1.4032</v>
      </c>
      <c r="AQ1216" s="16">
        <v>1.04E-2</v>
      </c>
      <c r="AR1216" s="16">
        <f t="shared" si="67"/>
        <v>1</v>
      </c>
      <c r="AS1216" s="5">
        <f t="shared" si="66"/>
        <v>4.323800000000011E-2</v>
      </c>
    </row>
    <row r="1217" spans="1:45" x14ac:dyDescent="0.25">
      <c r="A1217" s="16" t="s">
        <v>414</v>
      </c>
      <c r="B1217" s="16" t="s">
        <v>51</v>
      </c>
      <c r="C1217" s="16" t="s">
        <v>265</v>
      </c>
      <c r="D1217" s="16">
        <v>1998</v>
      </c>
      <c r="E1217" s="16" t="s">
        <v>1842</v>
      </c>
      <c r="F1217" s="16" t="s">
        <v>414</v>
      </c>
      <c r="G1217" s="10">
        <v>36295.9</v>
      </c>
      <c r="H1217" s="73">
        <v>10.499459999999999</v>
      </c>
      <c r="I1217" s="16" t="s">
        <v>6700</v>
      </c>
      <c r="J1217" s="71">
        <v>1.9E-2</v>
      </c>
      <c r="K1217" s="71">
        <v>0.97199999999999998</v>
      </c>
      <c r="L1217" s="16">
        <v>2.8852009999999999</v>
      </c>
      <c r="M1217" s="16">
        <v>1.171583</v>
      </c>
      <c r="N1217" s="16">
        <v>0.99068149999999999</v>
      </c>
      <c r="O1217" s="16">
        <v>1.2260260000000001</v>
      </c>
      <c r="P1217" s="16">
        <v>1.705425</v>
      </c>
      <c r="Q1217" s="16">
        <v>1.3429770000000001</v>
      </c>
      <c r="R1217" s="16">
        <v>2.0840999999999998</v>
      </c>
      <c r="S1217" s="16">
        <v>6.25E-2</v>
      </c>
      <c r="T1217" s="16">
        <v>5.2200000000000003E-2</v>
      </c>
      <c r="U1217" s="16">
        <v>5.6590999999999996</v>
      </c>
      <c r="V1217" s="16">
        <v>30.65</v>
      </c>
      <c r="W1217" s="16">
        <v>8.1880000000000006</v>
      </c>
      <c r="X1217" s="16">
        <v>505.98899999999998</v>
      </c>
      <c r="Y1217" s="16">
        <v>59.163600000000002</v>
      </c>
      <c r="Z1217" s="16">
        <v>0.62170000000000003</v>
      </c>
      <c r="AA1217" s="16">
        <v>-0.83394239999999997</v>
      </c>
      <c r="AB1217" s="16">
        <v>0.37</v>
      </c>
      <c r="AC1217" s="16">
        <v>4.62</v>
      </c>
      <c r="AD1217" s="16">
        <v>46.8</v>
      </c>
      <c r="AE1217" s="16">
        <v>58.1539</v>
      </c>
      <c r="AF1217" s="16">
        <v>19.118300000000001</v>
      </c>
      <c r="AG1217" s="16">
        <v>842827</v>
      </c>
      <c r="AH1217" s="16">
        <v>1.4842</v>
      </c>
      <c r="AI1217" s="16">
        <v>98.7</v>
      </c>
      <c r="AJ1217" s="16">
        <v>100</v>
      </c>
      <c r="AK1217" s="16">
        <v>1.1375999999999999</v>
      </c>
      <c r="AL1217" s="16">
        <v>1.4040999999999999</v>
      </c>
      <c r="AM1217" s="16">
        <v>1.5779000000000001</v>
      </c>
      <c r="AN1217" s="16">
        <v>0.66320000000000001</v>
      </c>
      <c r="AO1217" s="16">
        <v>0.8075</v>
      </c>
      <c r="AP1217" s="16">
        <v>1.3607</v>
      </c>
      <c r="AQ1217" s="16">
        <v>1.04E-2</v>
      </c>
      <c r="AR1217" s="16">
        <f t="shared" si="67"/>
        <v>1</v>
      </c>
      <c r="AS1217" s="5">
        <f t="shared" si="66"/>
        <v>8.0509999999999859E-2</v>
      </c>
    </row>
    <row r="1218" spans="1:45" x14ac:dyDescent="0.25">
      <c r="A1218" s="16" t="s">
        <v>414</v>
      </c>
      <c r="B1218" s="16" t="s">
        <v>51</v>
      </c>
      <c r="C1218" s="16" t="s">
        <v>265</v>
      </c>
      <c r="D1218" s="16">
        <v>1999</v>
      </c>
      <c r="E1218" s="16" t="s">
        <v>1832</v>
      </c>
      <c r="F1218" s="16" t="s">
        <v>414</v>
      </c>
      <c r="G1218" s="10">
        <v>37340</v>
      </c>
      <c r="H1218" s="73">
        <v>10.52782</v>
      </c>
      <c r="I1218" s="16" t="s">
        <v>6700</v>
      </c>
      <c r="J1218" s="71">
        <v>1.2E-2</v>
      </c>
      <c r="K1218" s="71">
        <v>0.98299999999999998</v>
      </c>
      <c r="L1218" s="16">
        <v>2.966872</v>
      </c>
      <c r="M1218" s="16">
        <v>1.1733819999999999</v>
      </c>
      <c r="N1218" s="16">
        <v>1.037315</v>
      </c>
      <c r="O1218" s="16">
        <v>1.277236</v>
      </c>
      <c r="P1218" s="16">
        <v>1.756132</v>
      </c>
      <c r="Q1218" s="16">
        <v>1.3728929999999999</v>
      </c>
      <c r="R1218" s="16">
        <v>2.097</v>
      </c>
      <c r="S1218" s="16">
        <v>6.2100000000000002E-2</v>
      </c>
      <c r="T1218" s="16">
        <v>5.1799999999999999E-2</v>
      </c>
      <c r="U1218" s="16">
        <v>5.6452999999999998</v>
      </c>
      <c r="V1218" s="16">
        <v>31.79</v>
      </c>
      <c r="W1218" s="16">
        <v>8.4939999999999998</v>
      </c>
      <c r="X1218" s="16">
        <v>506.79399999999998</v>
      </c>
      <c r="Y1218" s="16">
        <v>60.178899999999999</v>
      </c>
      <c r="Z1218" s="16">
        <v>0.63739999999999997</v>
      </c>
      <c r="AA1218" s="16">
        <v>-0.83394239999999997</v>
      </c>
      <c r="AB1218" s="16">
        <v>0.37</v>
      </c>
      <c r="AC1218" s="16">
        <v>4.62</v>
      </c>
      <c r="AD1218" s="16">
        <v>46.8</v>
      </c>
      <c r="AE1218" s="16">
        <v>57.54</v>
      </c>
      <c r="AF1218" s="16">
        <v>36.392899999999997</v>
      </c>
      <c r="AG1218" s="16">
        <v>861596</v>
      </c>
      <c r="AH1218" s="16">
        <v>1.4769000000000001</v>
      </c>
      <c r="AI1218" s="16">
        <v>98.7</v>
      </c>
      <c r="AJ1218" s="16">
        <v>100</v>
      </c>
      <c r="AK1218" s="16">
        <v>1.1469</v>
      </c>
      <c r="AL1218" s="16">
        <v>1.3807</v>
      </c>
      <c r="AM1218" s="16">
        <v>1.6505000000000001</v>
      </c>
      <c r="AN1218" s="16">
        <v>0.70020000000000004</v>
      </c>
      <c r="AO1218" s="16">
        <v>0.86029999999999995</v>
      </c>
      <c r="AP1218" s="16">
        <v>1.3822000000000001</v>
      </c>
      <c r="AQ1218" s="16">
        <v>1.04E-2</v>
      </c>
      <c r="AR1218" s="16">
        <f t="shared" si="67"/>
        <v>1</v>
      </c>
      <c r="AS1218" s="5">
        <f t="shared" si="66"/>
        <v>8.1671000000000049E-2</v>
      </c>
    </row>
    <row r="1219" spans="1:45" x14ac:dyDescent="0.25">
      <c r="A1219" s="16" t="s">
        <v>414</v>
      </c>
      <c r="B1219" s="16" t="s">
        <v>51</v>
      </c>
      <c r="C1219" s="16" t="s">
        <v>265</v>
      </c>
      <c r="D1219" s="16">
        <v>2000</v>
      </c>
      <c r="E1219" s="16" t="s">
        <v>1840</v>
      </c>
      <c r="F1219" s="16" t="s">
        <v>414</v>
      </c>
      <c r="G1219" s="10">
        <v>38522.199999999997</v>
      </c>
      <c r="H1219" s="73">
        <v>10.55899</v>
      </c>
      <c r="I1219" s="16">
        <v>60912498</v>
      </c>
      <c r="J1219" s="71">
        <v>2.5000000000000001E-2</v>
      </c>
      <c r="K1219" s="71">
        <v>1.008</v>
      </c>
      <c r="L1219" s="16">
        <v>3.1889189999999998</v>
      </c>
      <c r="M1219" s="16">
        <v>1.415394</v>
      </c>
      <c r="N1219" s="16">
        <v>1.070667</v>
      </c>
      <c r="O1219" s="16">
        <v>1.3605940000000001</v>
      </c>
      <c r="P1219" s="16">
        <v>1.865856</v>
      </c>
      <c r="Q1219" s="16">
        <v>1.4027769999999999</v>
      </c>
      <c r="R1219" s="16">
        <v>2.0840000000000001</v>
      </c>
      <c r="S1219" s="16">
        <v>6.3399999999999998E-2</v>
      </c>
      <c r="T1219" s="16">
        <v>7.8E-2</v>
      </c>
      <c r="U1219" s="16">
        <v>5.5167000000000002</v>
      </c>
      <c r="V1219" s="16">
        <v>32.93</v>
      </c>
      <c r="W1219" s="16">
        <v>8.8000000000000007</v>
      </c>
      <c r="X1219" s="16">
        <v>507.41</v>
      </c>
      <c r="Y1219" s="16">
        <v>61.194200000000002</v>
      </c>
      <c r="Z1219" s="16">
        <v>0.67030000000000001</v>
      </c>
      <c r="AA1219" s="16">
        <v>-0.83394239999999997</v>
      </c>
      <c r="AB1219" s="16">
        <v>0.37</v>
      </c>
      <c r="AC1219" s="16">
        <v>4.62</v>
      </c>
      <c r="AD1219" s="16">
        <v>46.8</v>
      </c>
      <c r="AE1219" s="16">
        <v>57.398000000000003</v>
      </c>
      <c r="AF1219" s="16">
        <v>49.064100000000003</v>
      </c>
      <c r="AG1219" s="16">
        <v>878660</v>
      </c>
      <c r="AH1219" s="16">
        <v>1.6266</v>
      </c>
      <c r="AI1219" s="16">
        <v>98.7</v>
      </c>
      <c r="AJ1219" s="16">
        <v>100</v>
      </c>
      <c r="AK1219" s="16">
        <v>1.1560999999999999</v>
      </c>
      <c r="AL1219" s="16">
        <v>1.3572</v>
      </c>
      <c r="AM1219" s="16">
        <v>1.7230000000000001</v>
      </c>
      <c r="AN1219" s="16">
        <v>0.73709999999999998</v>
      </c>
      <c r="AO1219" s="16">
        <v>0.91320000000000001</v>
      </c>
      <c r="AP1219" s="16">
        <v>1.4037999999999999</v>
      </c>
      <c r="AQ1219" s="16">
        <v>1.04E-2</v>
      </c>
      <c r="AR1219" s="16">
        <f t="shared" si="67"/>
        <v>0</v>
      </c>
      <c r="AS1219" s="5">
        <f t="shared" si="66"/>
        <v>0.22204699999999988</v>
      </c>
    </row>
    <row r="1220" spans="1:45" x14ac:dyDescent="0.25">
      <c r="A1220" s="16" t="s">
        <v>414</v>
      </c>
      <c r="B1220" s="16" t="s">
        <v>51</v>
      </c>
      <c r="C1220" s="16" t="s">
        <v>265</v>
      </c>
      <c r="D1220" s="16">
        <v>2001</v>
      </c>
      <c r="E1220" s="16" t="s">
        <v>1854</v>
      </c>
      <c r="F1220" s="16" t="s">
        <v>414</v>
      </c>
      <c r="G1220" s="10">
        <v>38990.300000000003</v>
      </c>
      <c r="H1220" s="73">
        <v>10.571070000000001</v>
      </c>
      <c r="I1220" s="16">
        <v>61357431</v>
      </c>
      <c r="J1220" s="71">
        <v>1E-3</v>
      </c>
      <c r="K1220" s="71">
        <v>1.0089999999999999</v>
      </c>
      <c r="L1220" s="16">
        <v>3.2376990000000001</v>
      </c>
      <c r="M1220" s="16">
        <v>1.438088</v>
      </c>
      <c r="N1220" s="16">
        <v>1.0847690000000001</v>
      </c>
      <c r="O1220" s="16">
        <v>1.414595</v>
      </c>
      <c r="P1220" s="16">
        <v>1.9076070000000001</v>
      </c>
      <c r="Q1220" s="16">
        <v>1.3753340000000001</v>
      </c>
      <c r="R1220" s="16">
        <v>2.1291000000000002</v>
      </c>
      <c r="S1220" s="16">
        <v>6.2399999999999997E-2</v>
      </c>
      <c r="T1220" s="16">
        <v>7.8200000000000006E-2</v>
      </c>
      <c r="U1220" s="16">
        <v>5.4169999999999998</v>
      </c>
      <c r="V1220" s="16">
        <v>33.521999999999998</v>
      </c>
      <c r="W1220" s="16">
        <v>9.0440000000000005</v>
      </c>
      <c r="X1220" s="16">
        <v>506.964</v>
      </c>
      <c r="Y1220" s="16">
        <v>62.209499999999998</v>
      </c>
      <c r="Z1220" s="16">
        <v>0.68820000000000003</v>
      </c>
      <c r="AA1220" s="16">
        <v>-0.83005870000000004</v>
      </c>
      <c r="AB1220" s="16">
        <v>0.37</v>
      </c>
      <c r="AC1220" s="16">
        <v>4.62</v>
      </c>
      <c r="AD1220" s="16">
        <v>46.7</v>
      </c>
      <c r="AE1220" s="16">
        <v>57.187100000000001</v>
      </c>
      <c r="AF1220" s="16">
        <v>62.075400000000002</v>
      </c>
      <c r="AG1220" s="16">
        <v>888704</v>
      </c>
      <c r="AH1220" s="16">
        <v>1.6267</v>
      </c>
      <c r="AI1220" s="16">
        <v>98.7</v>
      </c>
      <c r="AJ1220" s="16">
        <v>100</v>
      </c>
      <c r="AK1220" s="16">
        <v>1.1400999999999999</v>
      </c>
      <c r="AL1220" s="16">
        <v>1.2982</v>
      </c>
      <c r="AM1220" s="16">
        <v>1.6619999999999999</v>
      </c>
      <c r="AN1220" s="16">
        <v>0.79220000000000002</v>
      </c>
      <c r="AO1220" s="16">
        <v>0.95</v>
      </c>
      <c r="AP1220" s="16">
        <v>1.3003</v>
      </c>
      <c r="AQ1220" s="16">
        <v>1.04E-2</v>
      </c>
      <c r="AR1220" s="16">
        <f t="shared" si="67"/>
        <v>0</v>
      </c>
      <c r="AS1220" s="5">
        <f t="shared" ref="AS1220:AS1283" si="68">IF(D1220=1985, 0, L1220-L1219)</f>
        <v>4.8780000000000268E-2</v>
      </c>
    </row>
    <row r="1221" spans="1:45" x14ac:dyDescent="0.25">
      <c r="A1221" s="16" t="s">
        <v>414</v>
      </c>
      <c r="B1221" s="16" t="s">
        <v>51</v>
      </c>
      <c r="C1221" s="16" t="s">
        <v>265</v>
      </c>
      <c r="D1221" s="16">
        <v>2002</v>
      </c>
      <c r="E1221" s="16" t="s">
        <v>1849</v>
      </c>
      <c r="F1221" s="16" t="s">
        <v>414</v>
      </c>
      <c r="G1221" s="10">
        <v>39140.699999999997</v>
      </c>
      <c r="H1221" s="73">
        <v>10.574920000000001</v>
      </c>
      <c r="I1221" s="16">
        <v>61805267</v>
      </c>
      <c r="J1221" s="71">
        <v>1.2E-2</v>
      </c>
      <c r="K1221" s="71">
        <v>1.0209999999999999</v>
      </c>
      <c r="L1221" s="16">
        <v>3.2558919999999998</v>
      </c>
      <c r="M1221" s="16">
        <v>1.4536990000000001</v>
      </c>
      <c r="N1221" s="16">
        <v>1.108536</v>
      </c>
      <c r="O1221" s="16">
        <v>1.4441870000000001</v>
      </c>
      <c r="P1221" s="16">
        <v>1.905386</v>
      </c>
      <c r="Q1221" s="16">
        <v>1.3478209999999999</v>
      </c>
      <c r="R1221" s="16">
        <v>2.1657000000000002</v>
      </c>
      <c r="S1221" s="16">
        <v>6.0999999999999999E-2</v>
      </c>
      <c r="T1221" s="16">
        <v>7.8299999999999995E-2</v>
      </c>
      <c r="U1221" s="16">
        <v>5.4092000000000002</v>
      </c>
      <c r="V1221" s="16">
        <v>34.113999999999997</v>
      </c>
      <c r="W1221" s="16">
        <v>9.2880000000000003</v>
      </c>
      <c r="X1221" s="16">
        <v>506.517</v>
      </c>
      <c r="Y1221" s="16">
        <v>63.224800000000002</v>
      </c>
      <c r="Z1221" s="16">
        <v>0.68879999999999997</v>
      </c>
      <c r="AA1221" s="16">
        <v>-0.8494775</v>
      </c>
      <c r="AB1221" s="16">
        <v>0.37</v>
      </c>
      <c r="AC1221" s="16">
        <v>4.62</v>
      </c>
      <c r="AD1221" s="16">
        <v>47.2</v>
      </c>
      <c r="AE1221" s="16">
        <v>56.828400000000002</v>
      </c>
      <c r="AF1221" s="16">
        <v>64.2577</v>
      </c>
      <c r="AG1221" s="16">
        <v>895772</v>
      </c>
      <c r="AH1221" s="16">
        <v>1.6086</v>
      </c>
      <c r="AI1221" s="16">
        <v>98.7</v>
      </c>
      <c r="AJ1221" s="16">
        <v>100</v>
      </c>
      <c r="AK1221" s="16">
        <v>1.1240000000000001</v>
      </c>
      <c r="AL1221" s="16">
        <v>1.2391000000000001</v>
      </c>
      <c r="AM1221" s="16">
        <v>1.601</v>
      </c>
      <c r="AN1221" s="16">
        <v>0.84730000000000005</v>
      </c>
      <c r="AO1221" s="16">
        <v>0.98670000000000002</v>
      </c>
      <c r="AP1221" s="16">
        <v>1.1967000000000001</v>
      </c>
      <c r="AQ1221" s="16">
        <v>1.04E-2</v>
      </c>
      <c r="AR1221" s="16">
        <f t="shared" ref="AR1221:AR1284" si="69">IF(OR(AND(I1221&lt;&gt;"", I1221&gt;=10000000, AQ1221&lt;=32.5), AND(A1221="Middle East &amp; North Africa", I1221&lt;&gt;"", I1221&gt;=9000000, AQ1221&lt;&gt;"", AQ1221&lt;=32.5)), 0, 1)</f>
        <v>0</v>
      </c>
      <c r="AS1221" s="5">
        <f t="shared" si="68"/>
        <v>1.8192999999999682E-2</v>
      </c>
    </row>
    <row r="1222" spans="1:45" x14ac:dyDescent="0.25">
      <c r="A1222" s="16" t="s">
        <v>414</v>
      </c>
      <c r="B1222" s="16" t="s">
        <v>51</v>
      </c>
      <c r="C1222" s="16" t="s">
        <v>265</v>
      </c>
      <c r="D1222" s="16">
        <v>2003</v>
      </c>
      <c r="E1222" s="16" t="s">
        <v>1857</v>
      </c>
      <c r="F1222" s="16" t="s">
        <v>414</v>
      </c>
      <c r="G1222" s="10">
        <v>39182.800000000003</v>
      </c>
      <c r="H1222" s="73">
        <v>10.575989999999999</v>
      </c>
      <c r="I1222" s="16">
        <v>62244884</v>
      </c>
      <c r="J1222" s="71">
        <v>-3.0000000000000001E-3</v>
      </c>
      <c r="K1222" s="71">
        <v>1.018</v>
      </c>
      <c r="L1222" s="16">
        <v>3.3191419999999998</v>
      </c>
      <c r="M1222" s="16">
        <v>1.4350609999999999</v>
      </c>
      <c r="N1222" s="16">
        <v>1.166112</v>
      </c>
      <c r="O1222" s="16">
        <v>1.5420750000000001</v>
      </c>
      <c r="P1222" s="16">
        <v>1.9103220000000001</v>
      </c>
      <c r="Q1222" s="16">
        <v>1.343367</v>
      </c>
      <c r="R1222" s="16">
        <v>2.1112000000000002</v>
      </c>
      <c r="S1222" s="16">
        <v>5.9499999999999997E-2</v>
      </c>
      <c r="T1222" s="16">
        <v>8.0100000000000005E-2</v>
      </c>
      <c r="U1222" s="16">
        <v>5.7229000000000001</v>
      </c>
      <c r="V1222" s="16">
        <v>34.706000000000003</v>
      </c>
      <c r="W1222" s="16">
        <v>9.532</v>
      </c>
      <c r="X1222" s="16">
        <v>506.07100000000003</v>
      </c>
      <c r="Y1222" s="16">
        <v>64.240099999999998</v>
      </c>
      <c r="Z1222" s="16">
        <v>0.72170000000000001</v>
      </c>
      <c r="AA1222" s="16">
        <v>-0.89219890000000002</v>
      </c>
      <c r="AB1222" s="16">
        <v>0.37</v>
      </c>
      <c r="AC1222" s="16">
        <v>4.62</v>
      </c>
      <c r="AD1222" s="16">
        <v>48.3</v>
      </c>
      <c r="AE1222" s="16">
        <v>56.0289</v>
      </c>
      <c r="AF1222" s="16">
        <v>68.897400000000005</v>
      </c>
      <c r="AG1222" s="16">
        <v>902093</v>
      </c>
      <c r="AH1222" s="16">
        <v>1.6039000000000001</v>
      </c>
      <c r="AI1222" s="16">
        <v>98.7</v>
      </c>
      <c r="AJ1222" s="16">
        <v>100</v>
      </c>
      <c r="AK1222" s="16">
        <v>1.0886</v>
      </c>
      <c r="AL1222" s="16">
        <v>1.3393999999999999</v>
      </c>
      <c r="AM1222" s="16">
        <v>1.7232000000000001</v>
      </c>
      <c r="AN1222" s="16">
        <v>0.17380000000000001</v>
      </c>
      <c r="AO1222" s="16">
        <v>1.2164999999999999</v>
      </c>
      <c r="AP1222" s="16">
        <v>1.3396999999999999</v>
      </c>
      <c r="AQ1222" s="16">
        <v>1.04E-2</v>
      </c>
      <c r="AR1222" s="16">
        <f t="shared" si="69"/>
        <v>0</v>
      </c>
      <c r="AS1222" s="5">
        <f t="shared" si="68"/>
        <v>6.3250000000000028E-2</v>
      </c>
    </row>
    <row r="1223" spans="1:45" x14ac:dyDescent="0.25">
      <c r="A1223" s="16" t="s">
        <v>414</v>
      </c>
      <c r="B1223" s="16" t="s">
        <v>51</v>
      </c>
      <c r="C1223" s="16" t="s">
        <v>265</v>
      </c>
      <c r="D1223" s="16">
        <v>2004</v>
      </c>
      <c r="E1223" s="16" t="s">
        <v>1855</v>
      </c>
      <c r="F1223" s="16" t="s">
        <v>414</v>
      </c>
      <c r="G1223" s="10">
        <v>39979.1</v>
      </c>
      <c r="H1223" s="73">
        <v>10.596109999999999</v>
      </c>
      <c r="I1223" s="16">
        <v>62704897</v>
      </c>
      <c r="J1223" s="71">
        <v>2E-3</v>
      </c>
      <c r="K1223" s="71">
        <v>1.02</v>
      </c>
      <c r="L1223" s="16">
        <v>3.4494039999999999</v>
      </c>
      <c r="M1223" s="16">
        <v>1.4810540000000001</v>
      </c>
      <c r="N1223" s="16">
        <v>1.1563410000000001</v>
      </c>
      <c r="O1223" s="16">
        <v>1.6686430000000001</v>
      </c>
      <c r="P1223" s="16">
        <v>1.912296</v>
      </c>
      <c r="Q1223" s="16">
        <v>1.47211</v>
      </c>
      <c r="R1223" s="16">
        <v>2.0863999999999998</v>
      </c>
      <c r="S1223" s="16">
        <v>6.0699999999999997E-2</v>
      </c>
      <c r="T1223" s="16">
        <v>8.5999999999999993E-2</v>
      </c>
      <c r="U1223" s="16">
        <v>5.6369999999999996</v>
      </c>
      <c r="V1223" s="16">
        <v>35.298000000000002</v>
      </c>
      <c r="W1223" s="16">
        <v>9.7759999999999998</v>
      </c>
      <c r="X1223" s="16">
        <v>501.65499999999997</v>
      </c>
      <c r="Y1223" s="16">
        <v>69.207499999999996</v>
      </c>
      <c r="Z1223" s="16">
        <v>0.73429999999999995</v>
      </c>
      <c r="AA1223" s="16">
        <v>-0.88054759999999999</v>
      </c>
      <c r="AB1223" s="16">
        <v>0.37</v>
      </c>
      <c r="AC1223" s="16">
        <v>4.62</v>
      </c>
      <c r="AD1223" s="16">
        <v>48</v>
      </c>
      <c r="AE1223" s="16">
        <v>55.2485</v>
      </c>
      <c r="AF1223" s="16">
        <v>73.019900000000007</v>
      </c>
      <c r="AG1223" s="16">
        <v>906964</v>
      </c>
      <c r="AH1223" s="16">
        <v>1.5971</v>
      </c>
      <c r="AI1223" s="16">
        <v>98.7</v>
      </c>
      <c r="AJ1223" s="16">
        <v>100</v>
      </c>
      <c r="AK1223" s="16">
        <v>1.4440999999999999</v>
      </c>
      <c r="AL1223" s="16">
        <v>1.3436999999999999</v>
      </c>
      <c r="AM1223" s="16">
        <v>1.8147</v>
      </c>
      <c r="AN1223" s="16">
        <v>0.3377</v>
      </c>
      <c r="AO1223" s="16">
        <v>1.2322</v>
      </c>
      <c r="AP1223" s="16">
        <v>1.4504999999999999</v>
      </c>
      <c r="AQ1223" s="16">
        <v>1.04E-2</v>
      </c>
      <c r="AR1223" s="16">
        <f t="shared" si="69"/>
        <v>0</v>
      </c>
      <c r="AS1223" s="5">
        <f t="shared" si="68"/>
        <v>0.1302620000000001</v>
      </c>
    </row>
    <row r="1224" spans="1:45" x14ac:dyDescent="0.25">
      <c r="A1224" s="16" t="s">
        <v>414</v>
      </c>
      <c r="B1224" s="16" t="s">
        <v>51</v>
      </c>
      <c r="C1224" s="16" t="s">
        <v>265</v>
      </c>
      <c r="D1224" s="16">
        <v>2005</v>
      </c>
      <c r="E1224" s="16" t="s">
        <v>1839</v>
      </c>
      <c r="F1224" s="16" t="s">
        <v>414</v>
      </c>
      <c r="G1224" s="10">
        <v>40316.800000000003</v>
      </c>
      <c r="H1224" s="73">
        <v>10.604520000000001</v>
      </c>
      <c r="I1224" s="16">
        <v>63179356</v>
      </c>
      <c r="J1224" s="71">
        <v>1E-3</v>
      </c>
      <c r="K1224" s="71">
        <v>1.0209999999999999</v>
      </c>
      <c r="L1224" s="16">
        <v>3.3691589999999998</v>
      </c>
      <c r="M1224" s="16">
        <v>1.521714</v>
      </c>
      <c r="N1224" s="16">
        <v>1.1411739999999999</v>
      </c>
      <c r="O1224" s="16">
        <v>1.4808840000000001</v>
      </c>
      <c r="P1224" s="16">
        <v>1.919535</v>
      </c>
      <c r="Q1224" s="16">
        <v>1.454553</v>
      </c>
      <c r="R1224" s="16">
        <v>2.0445000000000002</v>
      </c>
      <c r="S1224" s="16">
        <v>0.06</v>
      </c>
      <c r="T1224" s="16">
        <v>9.3100000000000002E-2</v>
      </c>
      <c r="U1224" s="16">
        <v>5.4997999999999996</v>
      </c>
      <c r="V1224" s="16">
        <v>35.89</v>
      </c>
      <c r="W1224" s="16">
        <v>10.02</v>
      </c>
      <c r="X1224" s="16">
        <v>497.238</v>
      </c>
      <c r="Y1224" s="16">
        <v>60.112699999999997</v>
      </c>
      <c r="Z1224" s="16">
        <v>0.73440000000000005</v>
      </c>
      <c r="AA1224" s="16">
        <v>-0.90385020000000005</v>
      </c>
      <c r="AB1224" s="16">
        <v>0.37</v>
      </c>
      <c r="AC1224" s="16">
        <v>4.62</v>
      </c>
      <c r="AD1224" s="16">
        <v>48.6</v>
      </c>
      <c r="AE1224" s="16">
        <v>54.857199999999999</v>
      </c>
      <c r="AF1224" s="16">
        <v>78.261899999999997</v>
      </c>
      <c r="AG1224" s="16">
        <v>904376</v>
      </c>
      <c r="AH1224" s="16">
        <v>1.5919000000000001</v>
      </c>
      <c r="AI1224" s="16">
        <v>98.7</v>
      </c>
      <c r="AJ1224" s="16">
        <v>100</v>
      </c>
      <c r="AK1224" s="16">
        <v>1.4745999999999999</v>
      </c>
      <c r="AL1224" s="16">
        <v>1.3501000000000001</v>
      </c>
      <c r="AM1224" s="16">
        <v>1.7069000000000001</v>
      </c>
      <c r="AN1224" s="16">
        <v>0.3785</v>
      </c>
      <c r="AO1224" s="16">
        <v>1.222</v>
      </c>
      <c r="AP1224" s="16">
        <v>1.4</v>
      </c>
      <c r="AQ1224" s="16">
        <v>1.04E-2</v>
      </c>
      <c r="AR1224" s="16">
        <f t="shared" si="69"/>
        <v>0</v>
      </c>
      <c r="AS1224" s="5">
        <f t="shared" si="68"/>
        <v>-8.0245000000000122E-2</v>
      </c>
    </row>
    <row r="1225" spans="1:45" x14ac:dyDescent="0.25">
      <c r="A1225" s="16" t="s">
        <v>414</v>
      </c>
      <c r="B1225" s="16" t="s">
        <v>51</v>
      </c>
      <c r="C1225" s="16" t="s">
        <v>265</v>
      </c>
      <c r="D1225" s="16">
        <v>2006</v>
      </c>
      <c r="E1225" s="16" t="s">
        <v>1833</v>
      </c>
      <c r="F1225" s="16" t="s">
        <v>414</v>
      </c>
      <c r="G1225" s="10">
        <v>40987.599999999999</v>
      </c>
      <c r="H1225" s="73">
        <v>10.62102</v>
      </c>
      <c r="I1225" s="16">
        <v>63621376</v>
      </c>
      <c r="J1225" s="71">
        <v>1.4E-2</v>
      </c>
      <c r="K1225" s="71">
        <v>1.036</v>
      </c>
      <c r="L1225" s="16">
        <v>3.5344760000000002</v>
      </c>
      <c r="M1225" s="16">
        <v>1.556055</v>
      </c>
      <c r="N1225" s="16">
        <v>1.139043</v>
      </c>
      <c r="O1225" s="16">
        <v>1.7879579999999999</v>
      </c>
      <c r="P1225" s="16">
        <v>1.9345220000000001</v>
      </c>
      <c r="Q1225" s="16">
        <v>1.459786</v>
      </c>
      <c r="R1225" s="16">
        <v>2.0453000000000001</v>
      </c>
      <c r="S1225" s="16">
        <v>5.96E-2</v>
      </c>
      <c r="T1225" s="16">
        <v>9.69E-2</v>
      </c>
      <c r="U1225" s="16">
        <v>5.4420999999999999</v>
      </c>
      <c r="V1225" s="16">
        <v>36.206000000000003</v>
      </c>
      <c r="W1225" s="16">
        <v>10.44</v>
      </c>
      <c r="X1225" s="16">
        <v>492.822</v>
      </c>
      <c r="Y1225" s="16">
        <v>65.222099999999998</v>
      </c>
      <c r="Z1225" s="16">
        <v>0.8377</v>
      </c>
      <c r="AA1225" s="16">
        <v>-0.91550169999999997</v>
      </c>
      <c r="AB1225" s="16">
        <v>0.37</v>
      </c>
      <c r="AC1225" s="16">
        <v>4.62</v>
      </c>
      <c r="AD1225" s="16">
        <v>48.9</v>
      </c>
      <c r="AE1225" s="16">
        <v>55.178100000000001</v>
      </c>
      <c r="AF1225" s="16">
        <v>83.534300000000002</v>
      </c>
      <c r="AG1225" s="16">
        <v>895308</v>
      </c>
      <c r="AH1225" s="16">
        <v>1.5909</v>
      </c>
      <c r="AI1225" s="16">
        <v>98.7</v>
      </c>
      <c r="AJ1225" s="16">
        <v>100</v>
      </c>
      <c r="AK1225" s="16">
        <v>1.3019000000000001</v>
      </c>
      <c r="AL1225" s="16">
        <v>1.4581999999999999</v>
      </c>
      <c r="AM1225" s="16">
        <v>1.5866</v>
      </c>
      <c r="AN1225" s="16">
        <v>0.56620000000000004</v>
      </c>
      <c r="AO1225" s="16">
        <v>1.2290000000000001</v>
      </c>
      <c r="AP1225" s="16">
        <v>1.4479</v>
      </c>
      <c r="AQ1225" s="16">
        <v>1.04E-2</v>
      </c>
      <c r="AR1225" s="16">
        <f t="shared" si="69"/>
        <v>0</v>
      </c>
      <c r="AS1225" s="5">
        <f t="shared" si="68"/>
        <v>0.16531700000000038</v>
      </c>
    </row>
    <row r="1226" spans="1:45" x14ac:dyDescent="0.25">
      <c r="A1226" s="16" t="s">
        <v>414</v>
      </c>
      <c r="B1226" s="16" t="s">
        <v>51</v>
      </c>
      <c r="C1226" s="16" t="s">
        <v>265</v>
      </c>
      <c r="D1226" s="16">
        <v>2007</v>
      </c>
      <c r="E1226" s="16" t="s">
        <v>1845</v>
      </c>
      <c r="F1226" s="16" t="s">
        <v>414</v>
      </c>
      <c r="G1226" s="10">
        <v>41696.699999999997</v>
      </c>
      <c r="H1226" s="73">
        <v>10.63818</v>
      </c>
      <c r="I1226" s="16">
        <v>64016229</v>
      </c>
      <c r="J1226" s="71">
        <v>-5.0000000000000001E-3</v>
      </c>
      <c r="K1226" s="71">
        <v>1.03</v>
      </c>
      <c r="L1226" s="16">
        <v>3.5826009999999999</v>
      </c>
      <c r="M1226" s="16">
        <v>1.559903</v>
      </c>
      <c r="N1226" s="16">
        <v>1.1800949999999999</v>
      </c>
      <c r="O1226" s="16">
        <v>1.8479909999999999</v>
      </c>
      <c r="P1226" s="16">
        <v>1.958736</v>
      </c>
      <c r="Q1226" s="16">
        <v>1.434428</v>
      </c>
      <c r="R1226" s="16">
        <v>2.02</v>
      </c>
      <c r="S1226" s="16">
        <v>5.8599999999999999E-2</v>
      </c>
      <c r="T1226" s="16">
        <v>9.9199999999999997E-2</v>
      </c>
      <c r="U1226" s="16">
        <v>5.4451999999999998</v>
      </c>
      <c r="V1226" s="16">
        <v>36.521999999999998</v>
      </c>
      <c r="W1226" s="16">
        <v>10.86</v>
      </c>
      <c r="X1226" s="16">
        <v>494.173</v>
      </c>
      <c r="Y1226" s="16">
        <v>68.215500000000006</v>
      </c>
      <c r="Z1226" s="16">
        <v>0.83250000000000002</v>
      </c>
      <c r="AA1226" s="16">
        <v>-0.93103659999999999</v>
      </c>
      <c r="AB1226" s="16">
        <v>0.37</v>
      </c>
      <c r="AC1226" s="16">
        <v>4.62</v>
      </c>
      <c r="AD1226" s="16">
        <v>49.3</v>
      </c>
      <c r="AE1226" s="16">
        <v>55.938800000000001</v>
      </c>
      <c r="AF1226" s="16">
        <v>88.9846</v>
      </c>
      <c r="AG1226" s="16">
        <v>881203</v>
      </c>
      <c r="AH1226" s="16">
        <v>1.6029</v>
      </c>
      <c r="AI1226" s="16">
        <v>98.7</v>
      </c>
      <c r="AJ1226" s="16">
        <v>100</v>
      </c>
      <c r="AK1226" s="16">
        <v>1.2574000000000001</v>
      </c>
      <c r="AL1226" s="16">
        <v>1.4449000000000001</v>
      </c>
      <c r="AM1226" s="16">
        <v>1.4771000000000001</v>
      </c>
      <c r="AN1226" s="16">
        <v>0.55200000000000005</v>
      </c>
      <c r="AO1226" s="16">
        <v>1.2828999999999999</v>
      </c>
      <c r="AP1226" s="16">
        <v>1.4314</v>
      </c>
      <c r="AQ1226" s="16">
        <v>1.04E-2</v>
      </c>
      <c r="AR1226" s="16">
        <f t="shared" si="69"/>
        <v>0</v>
      </c>
      <c r="AS1226" s="5">
        <f t="shared" si="68"/>
        <v>4.8124999999999751E-2</v>
      </c>
    </row>
    <row r="1227" spans="1:45" x14ac:dyDescent="0.25">
      <c r="A1227" s="16" t="s">
        <v>414</v>
      </c>
      <c r="B1227" s="16" t="s">
        <v>51</v>
      </c>
      <c r="C1227" s="16" t="s">
        <v>265</v>
      </c>
      <c r="D1227" s="16">
        <v>2008</v>
      </c>
      <c r="E1227" s="16" t="s">
        <v>1850</v>
      </c>
      <c r="F1227" s="16" t="s">
        <v>414</v>
      </c>
      <c r="G1227" s="10">
        <v>41545.300000000003</v>
      </c>
      <c r="H1227" s="73">
        <v>10.634539999999999</v>
      </c>
      <c r="I1227" s="16">
        <v>64374990</v>
      </c>
      <c r="J1227" s="71">
        <v>-1.6E-2</v>
      </c>
      <c r="K1227" s="71">
        <v>1.014</v>
      </c>
      <c r="L1227" s="16">
        <v>3.6213850000000001</v>
      </c>
      <c r="M1227" s="16">
        <v>1.6033850000000001</v>
      </c>
      <c r="N1227" s="16">
        <v>1.220696</v>
      </c>
      <c r="O1227" s="16">
        <v>1.8216190000000001</v>
      </c>
      <c r="P1227" s="16">
        <v>1.970326</v>
      </c>
      <c r="Q1227" s="16">
        <v>1.454807</v>
      </c>
      <c r="R1227" s="16">
        <v>2.0575999999999999</v>
      </c>
      <c r="S1227" s="16">
        <v>5.5800000000000002E-2</v>
      </c>
      <c r="T1227" s="16">
        <v>0.1028</v>
      </c>
      <c r="U1227" s="16">
        <v>5.444</v>
      </c>
      <c r="V1227" s="16">
        <v>36.838000000000001</v>
      </c>
      <c r="W1227" s="16">
        <v>11.28</v>
      </c>
      <c r="X1227" s="16">
        <v>495.524</v>
      </c>
      <c r="Y1227" s="16">
        <v>70.1511</v>
      </c>
      <c r="Z1227" s="16">
        <v>0.79749999999999999</v>
      </c>
      <c r="AA1227" s="16">
        <v>-0.92326900000000001</v>
      </c>
      <c r="AB1227" s="16">
        <v>0.37</v>
      </c>
      <c r="AC1227" s="16">
        <v>4.62</v>
      </c>
      <c r="AD1227" s="16">
        <v>49.1</v>
      </c>
      <c r="AE1227" s="16">
        <v>56.1128</v>
      </c>
      <c r="AF1227" s="16">
        <v>92.677199999999999</v>
      </c>
      <c r="AG1227" s="16">
        <v>883853</v>
      </c>
      <c r="AH1227" s="16">
        <v>1.5955999999999999</v>
      </c>
      <c r="AI1227" s="16">
        <v>98.7</v>
      </c>
      <c r="AJ1227" s="16">
        <v>100</v>
      </c>
      <c r="AK1227" s="16">
        <v>1.3067</v>
      </c>
      <c r="AL1227" s="16">
        <v>1.3793</v>
      </c>
      <c r="AM1227" s="16">
        <v>1.5818000000000001</v>
      </c>
      <c r="AN1227" s="16">
        <v>0.52569999999999995</v>
      </c>
      <c r="AO1227" s="16">
        <v>1.2804</v>
      </c>
      <c r="AP1227" s="16">
        <v>1.4782999999999999</v>
      </c>
      <c r="AQ1227" s="16">
        <v>1.04E-2</v>
      </c>
      <c r="AR1227" s="16">
        <f t="shared" si="69"/>
        <v>0</v>
      </c>
      <c r="AS1227" s="5">
        <f t="shared" si="68"/>
        <v>3.8784000000000152E-2</v>
      </c>
    </row>
    <row r="1228" spans="1:45" x14ac:dyDescent="0.25">
      <c r="A1228" s="16" t="s">
        <v>414</v>
      </c>
      <c r="B1228" s="16" t="s">
        <v>51</v>
      </c>
      <c r="C1228" s="16" t="s">
        <v>265</v>
      </c>
      <c r="D1228" s="16">
        <v>2009</v>
      </c>
      <c r="E1228" s="16" t="s">
        <v>1844</v>
      </c>
      <c r="F1228" s="16" t="s">
        <v>414</v>
      </c>
      <c r="G1228" s="10">
        <v>40116.400000000001</v>
      </c>
      <c r="H1228" s="73">
        <v>10.599539999999999</v>
      </c>
      <c r="I1228" s="16">
        <v>64707044</v>
      </c>
      <c r="J1228" s="71">
        <v>-2.5000000000000001E-2</v>
      </c>
      <c r="K1228" s="71">
        <v>0.98799999999999999</v>
      </c>
      <c r="L1228" s="16">
        <v>3.7135090000000002</v>
      </c>
      <c r="M1228" s="16">
        <v>1.701192</v>
      </c>
      <c r="N1228" s="16">
        <v>1.292392</v>
      </c>
      <c r="O1228" s="16">
        <v>1.819528</v>
      </c>
      <c r="P1228" s="16">
        <v>2.0567120000000001</v>
      </c>
      <c r="Q1228" s="16">
        <v>1.405019</v>
      </c>
      <c r="R1228" s="16">
        <v>2.2090999999999998</v>
      </c>
      <c r="S1228" s="16">
        <v>5.2900000000000003E-2</v>
      </c>
      <c r="T1228" s="16">
        <v>0.1056</v>
      </c>
      <c r="U1228" s="16">
        <v>5.7385000000000002</v>
      </c>
      <c r="V1228" s="16">
        <v>37.154000000000003</v>
      </c>
      <c r="W1228" s="16">
        <v>11.7</v>
      </c>
      <c r="X1228" s="16">
        <v>496.875</v>
      </c>
      <c r="Y1228" s="16">
        <v>71.8215</v>
      </c>
      <c r="Z1228" s="16">
        <v>0.77359999999999995</v>
      </c>
      <c r="AA1228" s="16">
        <v>-0.94268790000000002</v>
      </c>
      <c r="AB1228" s="16">
        <v>0.37</v>
      </c>
      <c r="AC1228" s="16">
        <v>4.62</v>
      </c>
      <c r="AD1228" s="16">
        <v>49.6</v>
      </c>
      <c r="AE1228" s="16">
        <v>65.09</v>
      </c>
      <c r="AF1228" s="16">
        <v>92.096599999999995</v>
      </c>
      <c r="AG1228" s="16">
        <v>820364</v>
      </c>
      <c r="AH1228" s="16">
        <v>1.6075999999999999</v>
      </c>
      <c r="AI1228" s="16">
        <v>98.7</v>
      </c>
      <c r="AJ1228" s="16">
        <v>100</v>
      </c>
      <c r="AK1228" s="16">
        <v>1.2434000000000001</v>
      </c>
      <c r="AL1228" s="16">
        <v>1.4174</v>
      </c>
      <c r="AM1228" s="16">
        <v>1.4931000000000001</v>
      </c>
      <c r="AN1228" s="16">
        <v>0.4748</v>
      </c>
      <c r="AO1228" s="16">
        <v>1.2141999999999999</v>
      </c>
      <c r="AP1228" s="16">
        <v>1.4275</v>
      </c>
      <c r="AQ1228" s="16">
        <v>1.04E-2</v>
      </c>
      <c r="AR1228" s="16">
        <f t="shared" si="69"/>
        <v>0</v>
      </c>
      <c r="AS1228" s="5">
        <f t="shared" si="68"/>
        <v>9.2124000000000095E-2</v>
      </c>
    </row>
    <row r="1229" spans="1:45" x14ac:dyDescent="0.25">
      <c r="A1229" s="16" t="s">
        <v>414</v>
      </c>
      <c r="B1229" s="16" t="s">
        <v>51</v>
      </c>
      <c r="C1229" s="16" t="s">
        <v>265</v>
      </c>
      <c r="D1229" s="16">
        <v>2010</v>
      </c>
      <c r="E1229" s="16" t="s">
        <v>1837</v>
      </c>
      <c r="F1229" s="16" t="s">
        <v>414</v>
      </c>
      <c r="G1229" s="10">
        <v>40703.300000000003</v>
      </c>
      <c r="H1229" s="73">
        <v>10.61407</v>
      </c>
      <c r="I1229" s="16">
        <v>65027512</v>
      </c>
      <c r="J1229" s="71">
        <v>7.0000000000000001E-3</v>
      </c>
      <c r="K1229" s="71">
        <v>0.995</v>
      </c>
      <c r="L1229" s="16">
        <v>3.7729080000000002</v>
      </c>
      <c r="M1229" s="16">
        <v>1.6984399999999999</v>
      </c>
      <c r="N1229" s="16">
        <v>1.324951</v>
      </c>
      <c r="O1229" s="16">
        <v>1.8587039999999999</v>
      </c>
      <c r="P1229" s="16">
        <v>2.0706730000000002</v>
      </c>
      <c r="Q1229" s="16">
        <v>1.4551069999999999</v>
      </c>
      <c r="R1229" s="16">
        <v>2.1751</v>
      </c>
      <c r="S1229" s="16">
        <v>5.5599999999999997E-2</v>
      </c>
      <c r="T1229" s="16">
        <v>0.1062</v>
      </c>
      <c r="U1229" s="16">
        <v>5.6833999999999998</v>
      </c>
      <c r="V1229" s="16">
        <v>37.47</v>
      </c>
      <c r="W1229" s="16">
        <v>12.12</v>
      </c>
      <c r="X1229" s="16">
        <v>497.85399999999998</v>
      </c>
      <c r="Y1229" s="16">
        <v>73.665400000000005</v>
      </c>
      <c r="Z1229" s="16">
        <v>0.77190000000000003</v>
      </c>
      <c r="AA1229" s="16">
        <v>-0.95045539999999995</v>
      </c>
      <c r="AB1229" s="16">
        <v>0.37</v>
      </c>
      <c r="AC1229" s="16">
        <v>4.62</v>
      </c>
      <c r="AD1229" s="16">
        <v>49.8</v>
      </c>
      <c r="AE1229" s="16">
        <v>64.243899999999996</v>
      </c>
      <c r="AF1229" s="16">
        <v>91.387299999999996</v>
      </c>
      <c r="AG1229" s="16">
        <v>867993</v>
      </c>
      <c r="AH1229" s="16">
        <v>1.6137999999999999</v>
      </c>
      <c r="AI1229" s="16">
        <v>98.7</v>
      </c>
      <c r="AJ1229" s="16">
        <v>100</v>
      </c>
      <c r="AK1229" s="16">
        <v>1.2017</v>
      </c>
      <c r="AL1229" s="16">
        <v>1.4359</v>
      </c>
      <c r="AM1229" s="16">
        <v>1.4467000000000001</v>
      </c>
      <c r="AN1229" s="16">
        <v>0.66830000000000001</v>
      </c>
      <c r="AO1229" s="16">
        <v>1.3105</v>
      </c>
      <c r="AP1229" s="16">
        <v>1.5115000000000001</v>
      </c>
      <c r="AQ1229" s="16">
        <v>1.04E-2</v>
      </c>
      <c r="AR1229" s="16">
        <f t="shared" si="69"/>
        <v>0</v>
      </c>
      <c r="AS1229" s="5">
        <f t="shared" si="68"/>
        <v>5.939899999999998E-2</v>
      </c>
    </row>
    <row r="1230" spans="1:45" x14ac:dyDescent="0.25">
      <c r="A1230" s="16" t="s">
        <v>414</v>
      </c>
      <c r="B1230" s="16" t="s">
        <v>51</v>
      </c>
      <c r="C1230" s="16" t="s">
        <v>265</v>
      </c>
      <c r="D1230" s="16">
        <v>2011</v>
      </c>
      <c r="E1230" s="16" t="s">
        <v>1838</v>
      </c>
      <c r="F1230" s="16" t="s">
        <v>414</v>
      </c>
      <c r="G1230" s="10">
        <v>41349.199999999997</v>
      </c>
      <c r="H1230" s="73">
        <v>10.629810000000001</v>
      </c>
      <c r="I1230" s="16">
        <v>65342776</v>
      </c>
      <c r="J1230" s="71">
        <v>5.0000000000000001E-3</v>
      </c>
      <c r="K1230" s="71">
        <v>1</v>
      </c>
      <c r="L1230" s="16">
        <v>3.7725050000000002</v>
      </c>
      <c r="M1230" s="16">
        <v>1.7268760000000001</v>
      </c>
      <c r="N1230" s="16">
        <v>1.3651789999999999</v>
      </c>
      <c r="O1230" s="16">
        <v>1.857677</v>
      </c>
      <c r="P1230" s="16">
        <v>2.0593680000000001</v>
      </c>
      <c r="Q1230" s="16">
        <v>1.397146</v>
      </c>
      <c r="R1230" s="16">
        <v>2.1905999999999999</v>
      </c>
      <c r="S1230" s="16">
        <v>5.62E-2</v>
      </c>
      <c r="T1230" s="16">
        <v>0.1081</v>
      </c>
      <c r="U1230" s="16">
        <v>5.5159000000000002</v>
      </c>
      <c r="V1230" s="16">
        <v>38.816000000000003</v>
      </c>
      <c r="W1230" s="16">
        <v>12.496</v>
      </c>
      <c r="X1230" s="16">
        <v>498.83300000000003</v>
      </c>
      <c r="Y1230" s="16">
        <v>74.415599999999998</v>
      </c>
      <c r="Z1230" s="16">
        <v>0.77259999999999995</v>
      </c>
      <c r="AA1230" s="16">
        <v>-0.89608279999999996</v>
      </c>
      <c r="AB1230" s="16">
        <v>0.37</v>
      </c>
      <c r="AC1230" s="16">
        <v>4.62</v>
      </c>
      <c r="AD1230" s="16">
        <v>48.4</v>
      </c>
      <c r="AE1230" s="16">
        <v>63.492699999999999</v>
      </c>
      <c r="AF1230" s="16">
        <v>94.076800000000006</v>
      </c>
      <c r="AG1230" s="16">
        <v>851540</v>
      </c>
      <c r="AH1230" s="16">
        <v>1.6106</v>
      </c>
      <c r="AI1230" s="16">
        <v>98.7</v>
      </c>
      <c r="AJ1230" s="16">
        <v>100</v>
      </c>
      <c r="AK1230" s="16">
        <v>1.1669</v>
      </c>
      <c r="AL1230" s="16">
        <v>1.5221</v>
      </c>
      <c r="AM1230" s="16">
        <v>1.3728</v>
      </c>
      <c r="AN1230" s="16">
        <v>0.59099999999999997</v>
      </c>
      <c r="AO1230" s="16">
        <v>1.1543000000000001</v>
      </c>
      <c r="AP1230" s="16">
        <v>1.44</v>
      </c>
      <c r="AQ1230" s="16">
        <v>1.04E-2</v>
      </c>
      <c r="AR1230" s="16">
        <f t="shared" si="69"/>
        <v>0</v>
      </c>
      <c r="AS1230" s="5">
        <f t="shared" si="68"/>
        <v>-4.0299999999993119E-4</v>
      </c>
    </row>
    <row r="1231" spans="1:45" x14ac:dyDescent="0.25">
      <c r="A1231" s="16" t="s">
        <v>414</v>
      </c>
      <c r="B1231" s="16" t="s">
        <v>51</v>
      </c>
      <c r="C1231" s="16" t="s">
        <v>265</v>
      </c>
      <c r="D1231" s="16">
        <v>2012</v>
      </c>
      <c r="E1231" s="16" t="s">
        <v>1851</v>
      </c>
      <c r="F1231" s="16" t="s">
        <v>414</v>
      </c>
      <c r="G1231" s="10">
        <v>41224.699999999997</v>
      </c>
      <c r="H1231" s="73">
        <v>10.62679</v>
      </c>
      <c r="I1231" s="16">
        <v>65659790</v>
      </c>
      <c r="J1231" s="71">
        <v>-8.0000000000000002E-3</v>
      </c>
      <c r="K1231" s="71">
        <v>0.99199999999999999</v>
      </c>
      <c r="L1231" s="16">
        <v>3.7981240000000001</v>
      </c>
      <c r="M1231" s="16">
        <v>1.7653650000000001</v>
      </c>
      <c r="N1231" s="16">
        <v>1.4248620000000001</v>
      </c>
      <c r="O1231" s="16">
        <v>1.8311919999999999</v>
      </c>
      <c r="P1231" s="16">
        <v>2.0672459999999999</v>
      </c>
      <c r="Q1231" s="16">
        <v>1.3762160000000001</v>
      </c>
      <c r="R1231" s="16">
        <v>2.2290999999999999</v>
      </c>
      <c r="S1231" s="16">
        <v>5.5399999999999998E-2</v>
      </c>
      <c r="T1231" s="16">
        <v>0.1103</v>
      </c>
      <c r="U1231" s="16">
        <v>5.5334000000000003</v>
      </c>
      <c r="V1231" s="16">
        <v>40.161999999999999</v>
      </c>
      <c r="W1231" s="16">
        <v>12.872</v>
      </c>
      <c r="X1231" s="16">
        <v>499.81200000000001</v>
      </c>
      <c r="Y1231" s="16">
        <v>74.454599999999999</v>
      </c>
      <c r="Z1231" s="16">
        <v>0.74950000000000006</v>
      </c>
      <c r="AA1231" s="16">
        <v>-0.94268790000000002</v>
      </c>
      <c r="AB1231" s="16">
        <v>0.37</v>
      </c>
      <c r="AC1231" s="16">
        <v>4.62</v>
      </c>
      <c r="AD1231" s="16">
        <v>49.6</v>
      </c>
      <c r="AE1231" s="16">
        <v>62.108400000000003</v>
      </c>
      <c r="AF1231" s="16">
        <v>97.377799999999993</v>
      </c>
      <c r="AG1231" s="16">
        <v>854237</v>
      </c>
      <c r="AH1231" s="16">
        <v>1.6437999999999999</v>
      </c>
      <c r="AI1231" s="16">
        <v>98.7</v>
      </c>
      <c r="AJ1231" s="16">
        <v>100</v>
      </c>
      <c r="AK1231" s="16">
        <v>1.2314000000000001</v>
      </c>
      <c r="AL1231" s="16">
        <v>1.4313</v>
      </c>
      <c r="AM1231" s="16">
        <v>1.3409</v>
      </c>
      <c r="AN1231" s="16">
        <v>0.55030000000000001</v>
      </c>
      <c r="AO1231" s="16">
        <v>1.1262000000000001</v>
      </c>
      <c r="AP1231" s="16">
        <v>1.4414</v>
      </c>
      <c r="AQ1231" s="16">
        <v>1.04E-2</v>
      </c>
      <c r="AR1231" s="16">
        <f t="shared" si="69"/>
        <v>0</v>
      </c>
      <c r="AS1231" s="5">
        <f t="shared" si="68"/>
        <v>2.5618999999999836E-2</v>
      </c>
    </row>
    <row r="1232" spans="1:45" x14ac:dyDescent="0.25">
      <c r="A1232" s="16" t="s">
        <v>414</v>
      </c>
      <c r="B1232" s="16" t="s">
        <v>51</v>
      </c>
      <c r="C1232" s="16" t="s">
        <v>265</v>
      </c>
      <c r="D1232" s="16">
        <v>2013</v>
      </c>
      <c r="E1232" s="16" t="s">
        <v>1834</v>
      </c>
      <c r="F1232" s="16" t="s">
        <v>414</v>
      </c>
      <c r="G1232" s="10">
        <v>41249.5</v>
      </c>
      <c r="H1232" s="73">
        <v>10.62739</v>
      </c>
      <c r="I1232" s="16">
        <v>65998570</v>
      </c>
      <c r="J1232" s="71">
        <v>4.0000000000000001E-3</v>
      </c>
      <c r="K1232" s="71">
        <v>0.996</v>
      </c>
      <c r="L1232" s="16">
        <v>3.833202</v>
      </c>
      <c r="M1232" s="16">
        <v>1.773344</v>
      </c>
      <c r="N1232" s="16">
        <v>1.5197799999999999</v>
      </c>
      <c r="O1232" s="16">
        <v>1.830117</v>
      </c>
      <c r="P1232" s="16">
        <v>2.0599789999999998</v>
      </c>
      <c r="Q1232" s="16">
        <v>1.3606149999999999</v>
      </c>
      <c r="R1232" s="16">
        <v>2.2433000000000001</v>
      </c>
      <c r="S1232" s="16">
        <v>5.62E-2</v>
      </c>
      <c r="T1232" s="16">
        <v>0.11</v>
      </c>
      <c r="U1232" s="16">
        <v>6.0278</v>
      </c>
      <c r="V1232" s="16">
        <v>41.508000000000003</v>
      </c>
      <c r="W1232" s="16">
        <v>13.247999999999999</v>
      </c>
      <c r="X1232" s="16">
        <v>498.45299999999997</v>
      </c>
      <c r="Y1232" s="16">
        <v>74.265799999999999</v>
      </c>
      <c r="Z1232" s="16">
        <v>0.75109999999999999</v>
      </c>
      <c r="AA1232" s="16">
        <v>-0.94268790000000002</v>
      </c>
      <c r="AB1232" s="16">
        <v>0.37</v>
      </c>
      <c r="AC1232" s="16">
        <v>4.62</v>
      </c>
      <c r="AD1232" s="16">
        <v>49.6</v>
      </c>
      <c r="AE1232" s="16">
        <v>60.785800000000002</v>
      </c>
      <c r="AF1232" s="16">
        <v>98.495500000000007</v>
      </c>
      <c r="AG1232" s="16">
        <v>860009</v>
      </c>
      <c r="AH1232" s="16">
        <v>1.6516999999999999</v>
      </c>
      <c r="AI1232" s="16">
        <v>98.7</v>
      </c>
      <c r="AJ1232" s="16">
        <v>100</v>
      </c>
      <c r="AK1232" s="16">
        <v>1.2102999999999999</v>
      </c>
      <c r="AL1232" s="16">
        <v>1.3122</v>
      </c>
      <c r="AM1232" s="16">
        <v>1.4814000000000001</v>
      </c>
      <c r="AN1232" s="16">
        <v>0.44109999999999999</v>
      </c>
      <c r="AO1232" s="16">
        <v>1.1596</v>
      </c>
      <c r="AP1232" s="16">
        <v>1.4089</v>
      </c>
      <c r="AQ1232" s="16">
        <v>1.04E-2</v>
      </c>
      <c r="AR1232" s="16">
        <f t="shared" si="69"/>
        <v>0</v>
      </c>
      <c r="AS1232" s="5">
        <f t="shared" si="68"/>
        <v>3.5077999999999943E-2</v>
      </c>
    </row>
    <row r="1233" spans="1:45" x14ac:dyDescent="0.25">
      <c r="A1233" s="16" t="s">
        <v>414</v>
      </c>
      <c r="B1233" s="16" t="s">
        <v>51</v>
      </c>
      <c r="C1233" s="16" t="s">
        <v>265</v>
      </c>
      <c r="D1233" s="16">
        <v>2014</v>
      </c>
      <c r="E1233" s="16" t="s">
        <v>1858</v>
      </c>
      <c r="F1233" s="16" t="s">
        <v>414</v>
      </c>
      <c r="G1233" s="10">
        <v>41431</v>
      </c>
      <c r="H1233" s="73">
        <v>10.631790000000001</v>
      </c>
      <c r="I1233" s="16">
        <v>66331957</v>
      </c>
      <c r="J1233" s="71">
        <v>-8.9999999999999993E-3</v>
      </c>
      <c r="K1233" s="71">
        <v>0.98799999999999999</v>
      </c>
      <c r="L1233" s="16">
        <v>3.8546450000000001</v>
      </c>
      <c r="M1233" s="16">
        <v>1.8187850000000001</v>
      </c>
      <c r="N1233" s="16">
        <v>1.5680810000000001</v>
      </c>
      <c r="O1233" s="16">
        <v>1.83816</v>
      </c>
      <c r="P1233" s="16">
        <v>2.0506479999999998</v>
      </c>
      <c r="Q1233" s="16">
        <v>1.3161400000000001</v>
      </c>
      <c r="R1233" s="16">
        <v>2.2559999999999998</v>
      </c>
      <c r="S1233" s="16">
        <v>5.4800000000000001E-2</v>
      </c>
      <c r="T1233" s="16">
        <v>0.1147</v>
      </c>
      <c r="U1233" s="16">
        <v>6.0789</v>
      </c>
      <c r="V1233" s="16">
        <v>42.853999999999999</v>
      </c>
      <c r="W1233" s="16">
        <v>13.624000000000001</v>
      </c>
      <c r="X1233" s="16">
        <v>497.09399999999999</v>
      </c>
      <c r="Y1233" s="16">
        <v>73.992500000000007</v>
      </c>
      <c r="Z1233" s="16">
        <v>0.75409999999999999</v>
      </c>
      <c r="AA1233" s="16">
        <v>-0.96715569999999995</v>
      </c>
      <c r="AB1233" s="16">
        <v>0.37</v>
      </c>
      <c r="AC1233" s="16">
        <v>4.62</v>
      </c>
      <c r="AD1233" s="16">
        <v>50.23</v>
      </c>
      <c r="AE1233" s="16">
        <v>60.031300000000002</v>
      </c>
      <c r="AF1233" s="16">
        <v>101.212</v>
      </c>
      <c r="AG1233" s="16">
        <v>837962</v>
      </c>
      <c r="AH1233" s="16">
        <v>1.6596</v>
      </c>
      <c r="AI1233" s="16">
        <v>98.7</v>
      </c>
      <c r="AJ1233" s="16">
        <v>100</v>
      </c>
      <c r="AK1233" s="16">
        <v>1.2115</v>
      </c>
      <c r="AL1233" s="16">
        <v>1.2738</v>
      </c>
      <c r="AM1233" s="16">
        <v>1.403</v>
      </c>
      <c r="AN1233" s="16">
        <v>0.3054</v>
      </c>
      <c r="AO1233" s="16">
        <v>1.0854999999999999</v>
      </c>
      <c r="AP1233" s="16">
        <v>1.4665999999999999</v>
      </c>
      <c r="AQ1233" s="16">
        <v>1.04E-2</v>
      </c>
      <c r="AR1233" s="16">
        <f t="shared" si="69"/>
        <v>0</v>
      </c>
      <c r="AS1233" s="5">
        <f t="shared" si="68"/>
        <v>2.1443000000000101E-2</v>
      </c>
    </row>
    <row r="1234" spans="1:45" x14ac:dyDescent="0.25">
      <c r="A1234" s="16" t="s">
        <v>414</v>
      </c>
      <c r="B1234" s="16" t="s">
        <v>53</v>
      </c>
      <c r="C1234" s="16" t="s">
        <v>392</v>
      </c>
      <c r="D1234" s="16">
        <v>1985</v>
      </c>
      <c r="E1234" s="16" t="s">
        <v>4350</v>
      </c>
      <c r="F1234" s="16" t="s">
        <v>414</v>
      </c>
      <c r="G1234" s="10">
        <v>24398.1</v>
      </c>
      <c r="H1234" s="73">
        <v>10.102259999999999</v>
      </c>
      <c r="I1234" s="16" t="s">
        <v>6700</v>
      </c>
      <c r="K1234" s="71">
        <v>0.8</v>
      </c>
      <c r="L1234" s="16">
        <v>2.6929750000000001</v>
      </c>
      <c r="M1234" s="16">
        <v>1.2028300000000001</v>
      </c>
      <c r="N1234" s="16">
        <v>0.39656530000000001</v>
      </c>
      <c r="O1234" s="16">
        <v>1.5807180000000001</v>
      </c>
      <c r="P1234" s="16">
        <v>0.85606780000000005</v>
      </c>
      <c r="Q1234" s="16">
        <v>2.0193020000000002</v>
      </c>
      <c r="R1234" s="16">
        <v>1.7108000000000001</v>
      </c>
      <c r="S1234" s="16">
        <v>0.1128</v>
      </c>
      <c r="T1234" s="16">
        <v>5.7000000000000002E-2</v>
      </c>
      <c r="U1234" s="16">
        <v>4.5941000000000001</v>
      </c>
      <c r="V1234" s="16">
        <v>6.47</v>
      </c>
      <c r="W1234" s="16">
        <v>7.3</v>
      </c>
      <c r="X1234" s="16">
        <v>520.28599999999994</v>
      </c>
      <c r="Y1234" s="16">
        <v>70.949700000000007</v>
      </c>
      <c r="Z1234" s="16">
        <v>0.65</v>
      </c>
      <c r="AA1234" s="16">
        <v>-0.97496799999999995</v>
      </c>
      <c r="AB1234" s="16">
        <v>0.28000000000000003</v>
      </c>
      <c r="AC1234" s="16">
        <v>4</v>
      </c>
      <c r="AD1234" s="16">
        <v>47.21</v>
      </c>
      <c r="AE1234" s="16">
        <v>37.466700000000003</v>
      </c>
      <c r="AF1234" s="16">
        <v>8.8499999999999995E-2</v>
      </c>
      <c r="AG1234" s="16">
        <v>521163</v>
      </c>
      <c r="AH1234" s="16">
        <v>0.6371</v>
      </c>
      <c r="AI1234" s="16">
        <v>99.2</v>
      </c>
      <c r="AJ1234" s="16">
        <v>100</v>
      </c>
      <c r="AK1234" s="16">
        <v>1.2951999999999999</v>
      </c>
      <c r="AL1234" s="16">
        <v>2.6375999999999999</v>
      </c>
      <c r="AM1234" s="16">
        <v>2.1745999999999999</v>
      </c>
      <c r="AN1234" s="16">
        <v>1.1321000000000001</v>
      </c>
      <c r="AO1234" s="16">
        <v>2.0451000000000001</v>
      </c>
      <c r="AP1234" s="16">
        <v>1.5486</v>
      </c>
      <c r="AQ1234" s="16">
        <v>0.6875</v>
      </c>
      <c r="AR1234" s="16">
        <f t="shared" si="69"/>
        <v>1</v>
      </c>
      <c r="AS1234" s="5">
        <f t="shared" si="68"/>
        <v>0</v>
      </c>
    </row>
    <row r="1235" spans="1:45" x14ac:dyDescent="0.25">
      <c r="A1235" s="16" t="s">
        <v>414</v>
      </c>
      <c r="B1235" s="16" t="s">
        <v>53</v>
      </c>
      <c r="C1235" s="16" t="s">
        <v>392</v>
      </c>
      <c r="D1235" s="16">
        <v>1986</v>
      </c>
      <c r="E1235" s="16" t="s">
        <v>4360</v>
      </c>
      <c r="F1235" s="16" t="s">
        <v>414</v>
      </c>
      <c r="G1235" s="10">
        <v>25109.200000000001</v>
      </c>
      <c r="H1235" s="73">
        <v>10.130990000000001</v>
      </c>
      <c r="I1235" s="16" t="s">
        <v>6700</v>
      </c>
      <c r="J1235" s="71">
        <v>2.1000000000000001E-2</v>
      </c>
      <c r="K1235" s="71">
        <v>0.81699999999999995</v>
      </c>
      <c r="L1235" s="16">
        <v>2.7419389999999999</v>
      </c>
      <c r="M1235" s="16">
        <v>1.293148</v>
      </c>
      <c r="N1235" s="16">
        <v>0.40671410000000002</v>
      </c>
      <c r="O1235" s="16">
        <v>1.590006</v>
      </c>
      <c r="P1235" s="16">
        <v>0.87232149999999997</v>
      </c>
      <c r="Q1235" s="16">
        <v>2.0041579999999999</v>
      </c>
      <c r="R1235" s="16">
        <v>1.7094</v>
      </c>
      <c r="S1235" s="16">
        <v>0.1115</v>
      </c>
      <c r="T1235" s="16">
        <v>6.7299999999999999E-2</v>
      </c>
      <c r="U1235" s="16">
        <v>4.3807999999999998</v>
      </c>
      <c r="V1235" s="16">
        <v>6.5019999999999998</v>
      </c>
      <c r="W1235" s="16">
        <v>7.81</v>
      </c>
      <c r="X1235" s="16">
        <v>520.46600000000001</v>
      </c>
      <c r="Y1235" s="16">
        <v>71.320700000000002</v>
      </c>
      <c r="Z1235" s="16">
        <v>0.6502</v>
      </c>
      <c r="AA1235" s="16">
        <v>-0.97768659999999996</v>
      </c>
      <c r="AB1235" s="16">
        <v>0.28000000000000003</v>
      </c>
      <c r="AC1235" s="16">
        <v>4</v>
      </c>
      <c r="AD1235" s="16">
        <v>47.28</v>
      </c>
      <c r="AE1235" s="16">
        <v>38.371200000000002</v>
      </c>
      <c r="AF1235" s="16">
        <v>0.2296</v>
      </c>
      <c r="AG1235" s="16">
        <v>528136</v>
      </c>
      <c r="AH1235" s="16">
        <v>0.63859999999999995</v>
      </c>
      <c r="AI1235" s="16">
        <v>99.2</v>
      </c>
      <c r="AJ1235" s="16">
        <v>100</v>
      </c>
      <c r="AK1235" s="16">
        <v>1.2966</v>
      </c>
      <c r="AL1235" s="16">
        <v>2.6019000000000001</v>
      </c>
      <c r="AM1235" s="16">
        <v>2.153</v>
      </c>
      <c r="AN1235" s="16">
        <v>1.1032999999999999</v>
      </c>
      <c r="AO1235" s="16">
        <v>2.0329999999999999</v>
      </c>
      <c r="AP1235" s="16">
        <v>1.5555000000000001</v>
      </c>
      <c r="AQ1235" s="16">
        <v>0.6875</v>
      </c>
      <c r="AR1235" s="16">
        <f t="shared" si="69"/>
        <v>1</v>
      </c>
      <c r="AS1235" s="5">
        <f t="shared" si="68"/>
        <v>4.8963999999999785E-2</v>
      </c>
    </row>
    <row r="1236" spans="1:45" x14ac:dyDescent="0.25">
      <c r="A1236" s="16" t="s">
        <v>414</v>
      </c>
      <c r="B1236" s="16" t="s">
        <v>53</v>
      </c>
      <c r="C1236" s="16" t="s">
        <v>392</v>
      </c>
      <c r="D1236" s="16">
        <v>1987</v>
      </c>
      <c r="E1236" s="16" t="s">
        <v>4364</v>
      </c>
      <c r="F1236" s="16" t="s">
        <v>414</v>
      </c>
      <c r="G1236" s="10">
        <v>26398.7</v>
      </c>
      <c r="H1236" s="73">
        <v>10.18107</v>
      </c>
      <c r="I1236" s="16" t="s">
        <v>6700</v>
      </c>
      <c r="J1236" s="71">
        <v>2.5999999999999999E-2</v>
      </c>
      <c r="K1236" s="71">
        <v>0.83799999999999997</v>
      </c>
      <c r="L1236" s="16">
        <v>2.7521870000000002</v>
      </c>
      <c r="M1236" s="16">
        <v>1.261979</v>
      </c>
      <c r="N1236" s="16">
        <v>0.4401214</v>
      </c>
      <c r="O1236" s="16">
        <v>1.599988</v>
      </c>
      <c r="P1236" s="16">
        <v>0.89537730000000004</v>
      </c>
      <c r="Q1236" s="16">
        <v>1.9890300000000001</v>
      </c>
      <c r="R1236" s="16">
        <v>1.7081</v>
      </c>
      <c r="S1236" s="16">
        <v>0.1101</v>
      </c>
      <c r="T1236" s="16">
        <v>6.4600000000000005E-2</v>
      </c>
      <c r="U1236" s="16">
        <v>4.3718000000000004</v>
      </c>
      <c r="V1236" s="16">
        <v>6.5339999999999998</v>
      </c>
      <c r="W1236" s="16">
        <v>8.32</v>
      </c>
      <c r="X1236" s="16">
        <v>520.92499999999995</v>
      </c>
      <c r="Y1236" s="16">
        <v>71.691699999999997</v>
      </c>
      <c r="Z1236" s="16">
        <v>0.65069999999999995</v>
      </c>
      <c r="AA1236" s="16">
        <v>-0.98079369999999999</v>
      </c>
      <c r="AB1236" s="16">
        <v>0.28000000000000003</v>
      </c>
      <c r="AC1236" s="16">
        <v>4</v>
      </c>
      <c r="AD1236" s="16">
        <v>47.36</v>
      </c>
      <c r="AE1236" s="16">
        <v>39.933500000000002</v>
      </c>
      <c r="AF1236" s="16">
        <v>0.51100000000000001</v>
      </c>
      <c r="AG1236" s="16">
        <v>531044</v>
      </c>
      <c r="AH1236" s="16">
        <v>0.6401</v>
      </c>
      <c r="AI1236" s="16">
        <v>99.2</v>
      </c>
      <c r="AJ1236" s="16">
        <v>100</v>
      </c>
      <c r="AK1236" s="16">
        <v>1.298</v>
      </c>
      <c r="AL1236" s="16">
        <v>2.5661999999999998</v>
      </c>
      <c r="AM1236" s="16">
        <v>2.1314000000000002</v>
      </c>
      <c r="AN1236" s="16">
        <v>1.0746</v>
      </c>
      <c r="AO1236" s="16">
        <v>2.0209999999999999</v>
      </c>
      <c r="AP1236" s="16">
        <v>1.5623</v>
      </c>
      <c r="AQ1236" s="16">
        <v>0.6875</v>
      </c>
      <c r="AR1236" s="16">
        <f t="shared" si="69"/>
        <v>1</v>
      </c>
      <c r="AS1236" s="5">
        <f t="shared" si="68"/>
        <v>1.0248000000000257E-2</v>
      </c>
    </row>
    <row r="1237" spans="1:45" x14ac:dyDescent="0.25">
      <c r="A1237" s="16" t="s">
        <v>414</v>
      </c>
      <c r="B1237" s="16" t="s">
        <v>53</v>
      </c>
      <c r="C1237" s="16" t="s">
        <v>392</v>
      </c>
      <c r="D1237" s="16">
        <v>1988</v>
      </c>
      <c r="E1237" s="16" t="s">
        <v>4376</v>
      </c>
      <c r="F1237" s="16" t="s">
        <v>414</v>
      </c>
      <c r="G1237" s="10">
        <v>27864.6</v>
      </c>
      <c r="H1237" s="73">
        <v>10.235110000000001</v>
      </c>
      <c r="I1237" s="16" t="s">
        <v>6700</v>
      </c>
      <c r="J1237" s="71">
        <v>1.6E-2</v>
      </c>
      <c r="K1237" s="71">
        <v>0.85199999999999998</v>
      </c>
      <c r="L1237" s="16">
        <v>2.747649</v>
      </c>
      <c r="M1237" s="16">
        <v>1.251638</v>
      </c>
      <c r="N1237" s="16">
        <v>0.46154149999999999</v>
      </c>
      <c r="O1237" s="16">
        <v>1.5641769999999999</v>
      </c>
      <c r="P1237" s="16">
        <v>0.92433449999999995</v>
      </c>
      <c r="Q1237" s="16">
        <v>1.9738659999999999</v>
      </c>
      <c r="R1237" s="16">
        <v>1.7067000000000001</v>
      </c>
      <c r="S1237" s="16">
        <v>0.10879999999999999</v>
      </c>
      <c r="T1237" s="16">
        <v>6.4100000000000004E-2</v>
      </c>
      <c r="U1237" s="16">
        <v>4.2683</v>
      </c>
      <c r="V1237" s="16">
        <v>6.5659999999999998</v>
      </c>
      <c r="W1237" s="16">
        <v>8.83</v>
      </c>
      <c r="X1237" s="16">
        <v>521.06299999999999</v>
      </c>
      <c r="Y1237" s="16">
        <v>72.062700000000007</v>
      </c>
      <c r="Z1237" s="16">
        <v>0.62670000000000003</v>
      </c>
      <c r="AA1237" s="16">
        <v>-0.98390069999999996</v>
      </c>
      <c r="AB1237" s="16">
        <v>0.28000000000000003</v>
      </c>
      <c r="AC1237" s="16">
        <v>4</v>
      </c>
      <c r="AD1237" s="16">
        <v>47.44</v>
      </c>
      <c r="AE1237" s="16">
        <v>41.72</v>
      </c>
      <c r="AF1237" s="16">
        <v>0.98409999999999997</v>
      </c>
      <c r="AG1237" s="16">
        <v>538737</v>
      </c>
      <c r="AH1237" s="16">
        <v>0.64159999999999995</v>
      </c>
      <c r="AI1237" s="16">
        <v>99.2</v>
      </c>
      <c r="AJ1237" s="16">
        <v>100</v>
      </c>
      <c r="AK1237" s="16">
        <v>1.2992999999999999</v>
      </c>
      <c r="AL1237" s="16">
        <v>2.5304000000000002</v>
      </c>
      <c r="AM1237" s="16">
        <v>2.1099000000000001</v>
      </c>
      <c r="AN1237" s="16">
        <v>1.0459000000000001</v>
      </c>
      <c r="AO1237" s="16">
        <v>2.0089000000000001</v>
      </c>
      <c r="AP1237" s="16">
        <v>1.5690999999999999</v>
      </c>
      <c r="AQ1237" s="16">
        <v>0.6875</v>
      </c>
      <c r="AR1237" s="16">
        <f t="shared" si="69"/>
        <v>1</v>
      </c>
      <c r="AS1237" s="5">
        <f t="shared" si="68"/>
        <v>-4.538000000000153E-3</v>
      </c>
    </row>
    <row r="1238" spans="1:45" x14ac:dyDescent="0.25">
      <c r="A1238" s="16" t="s">
        <v>414</v>
      </c>
      <c r="B1238" s="16" t="s">
        <v>53</v>
      </c>
      <c r="C1238" s="16" t="s">
        <v>392</v>
      </c>
      <c r="D1238" s="16">
        <v>1989</v>
      </c>
      <c r="E1238" s="16" t="s">
        <v>4379</v>
      </c>
      <c r="F1238" s="16" t="s">
        <v>414</v>
      </c>
      <c r="G1238" s="10">
        <v>28510</v>
      </c>
      <c r="H1238" s="73">
        <v>10.258010000000001</v>
      </c>
      <c r="I1238" s="16" t="s">
        <v>6700</v>
      </c>
      <c r="J1238" s="71">
        <v>-5.0000000000000001E-3</v>
      </c>
      <c r="K1238" s="71">
        <v>0.84799999999999998</v>
      </c>
      <c r="L1238" s="16">
        <v>2.7732290000000002</v>
      </c>
      <c r="M1238" s="16">
        <v>1.271676</v>
      </c>
      <c r="N1238" s="16">
        <v>0.48207410000000001</v>
      </c>
      <c r="O1238" s="16">
        <v>1.5649979999999999</v>
      </c>
      <c r="P1238" s="16">
        <v>0.95414140000000003</v>
      </c>
      <c r="Q1238" s="16">
        <v>1.9587380000000001</v>
      </c>
      <c r="R1238" s="16">
        <v>1.7053</v>
      </c>
      <c r="S1238" s="16">
        <v>0.1074</v>
      </c>
      <c r="T1238" s="16">
        <v>6.6900000000000001E-2</v>
      </c>
      <c r="U1238" s="16">
        <v>4.1250999999999998</v>
      </c>
      <c r="V1238" s="16">
        <v>6.5979999999999999</v>
      </c>
      <c r="W1238" s="16">
        <v>9.34</v>
      </c>
      <c r="X1238" s="16">
        <v>521.71600000000001</v>
      </c>
      <c r="Y1238" s="16">
        <v>72.433599999999998</v>
      </c>
      <c r="Z1238" s="16">
        <v>0.62229999999999996</v>
      </c>
      <c r="AA1238" s="16">
        <v>-0.98700770000000004</v>
      </c>
      <c r="AB1238" s="16">
        <v>0.28000000000000003</v>
      </c>
      <c r="AC1238" s="16">
        <v>4</v>
      </c>
      <c r="AD1238" s="16">
        <v>47.52</v>
      </c>
      <c r="AE1238" s="16">
        <v>43.458500000000001</v>
      </c>
      <c r="AF1238" s="16">
        <v>1.7088000000000001</v>
      </c>
      <c r="AG1238" s="16">
        <v>547815</v>
      </c>
      <c r="AH1238" s="16">
        <v>0.6431</v>
      </c>
      <c r="AI1238" s="16">
        <v>99.2</v>
      </c>
      <c r="AJ1238" s="16">
        <v>100</v>
      </c>
      <c r="AK1238" s="16">
        <v>1.3007</v>
      </c>
      <c r="AL1238" s="16">
        <v>2.4946999999999999</v>
      </c>
      <c r="AM1238" s="16">
        <v>2.0882999999999998</v>
      </c>
      <c r="AN1238" s="16">
        <v>1.0172000000000001</v>
      </c>
      <c r="AO1238" s="16">
        <v>1.9968999999999999</v>
      </c>
      <c r="AP1238" s="16">
        <v>1.5759000000000001</v>
      </c>
      <c r="AQ1238" s="16">
        <v>0.6875</v>
      </c>
      <c r="AR1238" s="16">
        <f t="shared" si="69"/>
        <v>1</v>
      </c>
      <c r="AS1238" s="5">
        <f t="shared" si="68"/>
        <v>2.5580000000000158E-2</v>
      </c>
    </row>
    <row r="1239" spans="1:45" x14ac:dyDescent="0.25">
      <c r="A1239" s="16" t="s">
        <v>414</v>
      </c>
      <c r="B1239" s="16" t="s">
        <v>53</v>
      </c>
      <c r="C1239" s="16" t="s">
        <v>392</v>
      </c>
      <c r="D1239" s="16">
        <v>1990</v>
      </c>
      <c r="E1239" s="16" t="s">
        <v>4375</v>
      </c>
      <c r="F1239" s="16" t="s">
        <v>414</v>
      </c>
      <c r="G1239" s="10">
        <v>28628.7</v>
      </c>
      <c r="H1239" s="73">
        <v>10.26216</v>
      </c>
      <c r="I1239" s="16" t="s">
        <v>6700</v>
      </c>
      <c r="J1239" s="71">
        <v>-3.0000000000000001E-3</v>
      </c>
      <c r="K1239" s="71">
        <v>0.84499999999999997</v>
      </c>
      <c r="L1239" s="16">
        <v>2.7237269999999998</v>
      </c>
      <c r="M1239" s="16">
        <v>1.2411049999999999</v>
      </c>
      <c r="N1239" s="16">
        <v>0.50912329999999995</v>
      </c>
      <c r="O1239" s="16">
        <v>1.46655</v>
      </c>
      <c r="P1239" s="16">
        <v>0.96222580000000002</v>
      </c>
      <c r="Q1239" s="16">
        <v>1.9436100000000001</v>
      </c>
      <c r="R1239" s="16">
        <v>1.704</v>
      </c>
      <c r="S1239" s="16">
        <v>9.6299999999999997E-2</v>
      </c>
      <c r="T1239" s="16">
        <v>6.8199999999999997E-2</v>
      </c>
      <c r="U1239" s="16">
        <v>4.0555000000000003</v>
      </c>
      <c r="V1239" s="16">
        <v>6.63</v>
      </c>
      <c r="W1239" s="16">
        <v>9.85</v>
      </c>
      <c r="X1239" s="16">
        <v>522.17700000000002</v>
      </c>
      <c r="Y1239" s="16">
        <v>72.804599999999994</v>
      </c>
      <c r="Z1239" s="16">
        <v>0.56620000000000004</v>
      </c>
      <c r="AA1239" s="16">
        <v>-0.98234719999999998</v>
      </c>
      <c r="AB1239" s="16">
        <v>0.28000000000000003</v>
      </c>
      <c r="AC1239" s="16">
        <v>4</v>
      </c>
      <c r="AD1239" s="16">
        <v>47.4</v>
      </c>
      <c r="AE1239" s="16">
        <v>44.3384</v>
      </c>
      <c r="AF1239" s="16">
        <v>1.9471000000000001</v>
      </c>
      <c r="AG1239" s="16">
        <v>555054</v>
      </c>
      <c r="AH1239" s="16">
        <v>0.62539999999999996</v>
      </c>
      <c r="AI1239" s="16">
        <v>99.2</v>
      </c>
      <c r="AJ1239" s="16">
        <v>100</v>
      </c>
      <c r="AK1239" s="16">
        <v>1.3021</v>
      </c>
      <c r="AL1239" s="16">
        <v>2.4590000000000001</v>
      </c>
      <c r="AM1239" s="16">
        <v>2.0667</v>
      </c>
      <c r="AN1239" s="16">
        <v>0.98850000000000005</v>
      </c>
      <c r="AO1239" s="16">
        <v>1.9847999999999999</v>
      </c>
      <c r="AP1239" s="16">
        <v>1.5828</v>
      </c>
      <c r="AQ1239" s="16">
        <v>0.6875</v>
      </c>
      <c r="AR1239" s="16">
        <f t="shared" si="69"/>
        <v>1</v>
      </c>
      <c r="AS1239" s="5">
        <f t="shared" si="68"/>
        <v>-4.9502000000000379E-2</v>
      </c>
    </row>
    <row r="1240" spans="1:45" x14ac:dyDescent="0.25">
      <c r="A1240" s="16" t="s">
        <v>414</v>
      </c>
      <c r="B1240" s="16" t="s">
        <v>53</v>
      </c>
      <c r="C1240" s="16" t="s">
        <v>392</v>
      </c>
      <c r="D1240" s="16">
        <v>1991</v>
      </c>
      <c r="E1240" s="16" t="s">
        <v>4365</v>
      </c>
      <c r="F1240" s="16" t="s">
        <v>414</v>
      </c>
      <c r="G1240" s="10">
        <v>28220.9</v>
      </c>
      <c r="H1240" s="73">
        <v>10.247820000000001</v>
      </c>
      <c r="I1240" s="16" t="s">
        <v>6700</v>
      </c>
      <c r="J1240" s="71">
        <v>1E-3</v>
      </c>
      <c r="K1240" s="71">
        <v>0.84599999999999997</v>
      </c>
      <c r="L1240" s="16">
        <v>2.7809879999999998</v>
      </c>
      <c r="M1240" s="16">
        <v>1.2465809999999999</v>
      </c>
      <c r="N1240" s="16">
        <v>0.54561380000000004</v>
      </c>
      <c r="O1240" s="16">
        <v>1.549639</v>
      </c>
      <c r="P1240" s="16">
        <v>0.97654750000000001</v>
      </c>
      <c r="Q1240" s="16">
        <v>1.9285000000000001</v>
      </c>
      <c r="R1240" s="16">
        <v>1.7025999999999999</v>
      </c>
      <c r="S1240" s="16">
        <v>9.4500000000000001E-2</v>
      </c>
      <c r="T1240" s="16">
        <v>6.9599999999999995E-2</v>
      </c>
      <c r="U1240" s="16">
        <v>4.1224999999999996</v>
      </c>
      <c r="V1240" s="16">
        <v>6.6580000000000004</v>
      </c>
      <c r="W1240" s="16">
        <v>10.257999999999999</v>
      </c>
      <c r="X1240" s="16">
        <v>522.84299999999996</v>
      </c>
      <c r="Y1240" s="16">
        <v>73.175600000000003</v>
      </c>
      <c r="Z1240" s="16">
        <v>0.59789999999999999</v>
      </c>
      <c r="AA1240" s="16">
        <v>-1.0289520000000001</v>
      </c>
      <c r="AB1240" s="16">
        <v>0.28000000000000003</v>
      </c>
      <c r="AC1240" s="16">
        <v>4</v>
      </c>
      <c r="AD1240" s="16">
        <v>48.6</v>
      </c>
      <c r="AE1240" s="16">
        <v>45.166699999999999</v>
      </c>
      <c r="AF1240" s="16">
        <v>2.1964000000000001</v>
      </c>
      <c r="AG1240" s="16">
        <v>559604</v>
      </c>
      <c r="AH1240" s="16">
        <v>0.62680000000000002</v>
      </c>
      <c r="AI1240" s="16">
        <v>99.2</v>
      </c>
      <c r="AJ1240" s="16">
        <v>100</v>
      </c>
      <c r="AK1240" s="16">
        <v>1.3035000000000001</v>
      </c>
      <c r="AL1240" s="16">
        <v>2.4232999999999998</v>
      </c>
      <c r="AM1240" s="16">
        <v>2.0451999999999999</v>
      </c>
      <c r="AN1240" s="16">
        <v>0.95979999999999999</v>
      </c>
      <c r="AO1240" s="16">
        <v>1.9728000000000001</v>
      </c>
      <c r="AP1240" s="16">
        <v>1.5895999999999999</v>
      </c>
      <c r="AQ1240" s="16">
        <v>0.6875</v>
      </c>
      <c r="AR1240" s="16">
        <f t="shared" si="69"/>
        <v>1</v>
      </c>
      <c r="AS1240" s="5">
        <f t="shared" si="68"/>
        <v>5.7261000000000006E-2</v>
      </c>
    </row>
    <row r="1241" spans="1:45" x14ac:dyDescent="0.25">
      <c r="A1241" s="16" t="s">
        <v>414</v>
      </c>
      <c r="B1241" s="16" t="s">
        <v>53</v>
      </c>
      <c r="C1241" s="16" t="s">
        <v>392</v>
      </c>
      <c r="D1241" s="16">
        <v>1992</v>
      </c>
      <c r="E1241" s="16" t="s">
        <v>4351</v>
      </c>
      <c r="F1241" s="16" t="s">
        <v>414</v>
      </c>
      <c r="G1241" s="10">
        <v>28246</v>
      </c>
      <c r="H1241" s="73">
        <v>10.248710000000001</v>
      </c>
      <c r="I1241" s="16" t="s">
        <v>6700</v>
      </c>
      <c r="J1241" s="71">
        <v>1.9E-2</v>
      </c>
      <c r="K1241" s="71">
        <v>0.86199999999999999</v>
      </c>
      <c r="L1241" s="16">
        <v>2.815153</v>
      </c>
      <c r="M1241" s="16">
        <v>1.274778</v>
      </c>
      <c r="N1241" s="16">
        <v>0.59897630000000002</v>
      </c>
      <c r="O1241" s="16">
        <v>1.548146</v>
      </c>
      <c r="P1241" s="16">
        <v>0.98824290000000004</v>
      </c>
      <c r="Q1241" s="16">
        <v>1.913303</v>
      </c>
      <c r="R1241" s="16">
        <v>1.7012</v>
      </c>
      <c r="S1241" s="16">
        <v>9.2299999999999993E-2</v>
      </c>
      <c r="T1241" s="16">
        <v>7.3599999999999999E-2</v>
      </c>
      <c r="U1241" s="16">
        <v>4.3345000000000002</v>
      </c>
      <c r="V1241" s="16">
        <v>6.6859999999999999</v>
      </c>
      <c r="W1241" s="16">
        <v>10.666</v>
      </c>
      <c r="X1241" s="16">
        <v>523.76400000000001</v>
      </c>
      <c r="Y1241" s="16">
        <v>73.546599999999998</v>
      </c>
      <c r="Z1241" s="16">
        <v>0.60060000000000002</v>
      </c>
      <c r="AA1241" s="16">
        <v>-0.98623099999999997</v>
      </c>
      <c r="AB1241" s="16">
        <v>0.28000000000000003</v>
      </c>
      <c r="AC1241" s="16">
        <v>4</v>
      </c>
      <c r="AD1241" s="16">
        <v>47.5</v>
      </c>
      <c r="AE1241" s="16">
        <v>46.095100000000002</v>
      </c>
      <c r="AF1241" s="16">
        <v>2.6198999999999999</v>
      </c>
      <c r="AG1241" s="16">
        <v>554609</v>
      </c>
      <c r="AH1241" s="16">
        <v>0.62919999999999998</v>
      </c>
      <c r="AI1241" s="16">
        <v>99.2</v>
      </c>
      <c r="AJ1241" s="16">
        <v>100</v>
      </c>
      <c r="AK1241" s="16">
        <v>1.3048</v>
      </c>
      <c r="AL1241" s="16">
        <v>2.3875000000000002</v>
      </c>
      <c r="AM1241" s="16">
        <v>2.0236000000000001</v>
      </c>
      <c r="AN1241" s="16">
        <v>0.93100000000000005</v>
      </c>
      <c r="AO1241" s="16">
        <v>1.9607000000000001</v>
      </c>
      <c r="AP1241" s="16">
        <v>1.5964</v>
      </c>
      <c r="AQ1241" s="16">
        <v>0.6875</v>
      </c>
      <c r="AR1241" s="16">
        <f t="shared" si="69"/>
        <v>1</v>
      </c>
      <c r="AS1241" s="5">
        <f t="shared" si="68"/>
        <v>3.4165000000000223E-2</v>
      </c>
    </row>
    <row r="1242" spans="1:45" x14ac:dyDescent="0.25">
      <c r="A1242" s="16" t="s">
        <v>414</v>
      </c>
      <c r="B1242" s="16" t="s">
        <v>53</v>
      </c>
      <c r="C1242" s="16" t="s">
        <v>392</v>
      </c>
      <c r="D1242" s="16">
        <v>1993</v>
      </c>
      <c r="E1242" s="16" t="s">
        <v>4378</v>
      </c>
      <c r="F1242" s="16" t="s">
        <v>414</v>
      </c>
      <c r="G1242" s="10">
        <v>28884.799999999999</v>
      </c>
      <c r="H1242" s="73">
        <v>10.27107</v>
      </c>
      <c r="I1242" s="16" t="s">
        <v>6700</v>
      </c>
      <c r="J1242" s="71">
        <v>2.1999999999999999E-2</v>
      </c>
      <c r="K1242" s="71">
        <v>0.88100000000000001</v>
      </c>
      <c r="L1242" s="16">
        <v>2.9528110000000001</v>
      </c>
      <c r="M1242" s="16">
        <v>1.27596</v>
      </c>
      <c r="N1242" s="16">
        <v>0.70025470000000001</v>
      </c>
      <c r="O1242" s="16">
        <v>1.7225440000000001</v>
      </c>
      <c r="P1242" s="16">
        <v>1.0265299999999999</v>
      </c>
      <c r="Q1242" s="16">
        <v>1.8982110000000001</v>
      </c>
      <c r="R1242" s="16">
        <v>1.6999</v>
      </c>
      <c r="S1242" s="16">
        <v>9.2799999999999994E-2</v>
      </c>
      <c r="T1242" s="16">
        <v>7.3599999999999999E-2</v>
      </c>
      <c r="U1242" s="16">
        <v>4.9958999999999998</v>
      </c>
      <c r="V1242" s="16">
        <v>6.7140000000000004</v>
      </c>
      <c r="W1242" s="16">
        <v>11.074</v>
      </c>
      <c r="X1242" s="16">
        <v>524.78800000000001</v>
      </c>
      <c r="Y1242" s="16">
        <v>73.917599999999993</v>
      </c>
      <c r="Z1242" s="16">
        <v>0.68610000000000004</v>
      </c>
      <c r="AA1242" s="16">
        <v>-1.0056499999999999</v>
      </c>
      <c r="AB1242" s="16">
        <v>0.28000000000000003</v>
      </c>
      <c r="AC1242" s="16">
        <v>4</v>
      </c>
      <c r="AD1242" s="16">
        <v>48</v>
      </c>
      <c r="AE1242" s="16">
        <v>47.397199999999998</v>
      </c>
      <c r="AF1242" s="16">
        <v>3.9323999999999999</v>
      </c>
      <c r="AG1242" s="16">
        <v>557299</v>
      </c>
      <c r="AH1242" s="16">
        <v>0.66679999999999995</v>
      </c>
      <c r="AI1242" s="16">
        <v>99.2</v>
      </c>
      <c r="AJ1242" s="16">
        <v>100</v>
      </c>
      <c r="AK1242" s="16">
        <v>1.3062</v>
      </c>
      <c r="AL1242" s="16">
        <v>2.3517999999999999</v>
      </c>
      <c r="AM1242" s="16">
        <v>2.0021</v>
      </c>
      <c r="AN1242" s="16">
        <v>0.90229999999999999</v>
      </c>
      <c r="AO1242" s="16">
        <v>1.9487000000000001</v>
      </c>
      <c r="AP1242" s="16">
        <v>1.6032999999999999</v>
      </c>
      <c r="AQ1242" s="16">
        <v>0.6875</v>
      </c>
      <c r="AR1242" s="16">
        <f t="shared" si="69"/>
        <v>1</v>
      </c>
      <c r="AS1242" s="5">
        <f t="shared" si="68"/>
        <v>0.13765800000000006</v>
      </c>
    </row>
    <row r="1243" spans="1:45" x14ac:dyDescent="0.25">
      <c r="A1243" s="16" t="s">
        <v>414</v>
      </c>
      <c r="B1243" s="16" t="s">
        <v>53</v>
      </c>
      <c r="C1243" s="16" t="s">
        <v>392</v>
      </c>
      <c r="D1243" s="16">
        <v>1994</v>
      </c>
      <c r="E1243" s="16" t="s">
        <v>4363</v>
      </c>
      <c r="F1243" s="16" t="s">
        <v>414</v>
      </c>
      <c r="G1243" s="10">
        <v>29930.7</v>
      </c>
      <c r="H1243" s="73">
        <v>10.30664</v>
      </c>
      <c r="I1243" s="16" t="s">
        <v>6700</v>
      </c>
      <c r="J1243" s="71">
        <v>1.7000000000000001E-2</v>
      </c>
      <c r="K1243" s="71">
        <v>0.89600000000000002</v>
      </c>
      <c r="L1243" s="16">
        <v>2.9916999999999998</v>
      </c>
      <c r="M1243" s="16">
        <v>1.3189740000000001</v>
      </c>
      <c r="N1243" s="16">
        <v>0.71633760000000002</v>
      </c>
      <c r="O1243" s="16">
        <v>1.7329639999999999</v>
      </c>
      <c r="P1243" s="16">
        <v>1.0582929999999999</v>
      </c>
      <c r="Q1243" s="16">
        <v>1.8830640000000001</v>
      </c>
      <c r="R1243" s="16">
        <v>1.6984999999999999</v>
      </c>
      <c r="S1243" s="16">
        <v>9.2299999999999993E-2</v>
      </c>
      <c r="T1243" s="16">
        <v>7.85E-2</v>
      </c>
      <c r="U1243" s="16">
        <v>4.8507999999999996</v>
      </c>
      <c r="V1243" s="16">
        <v>6.742</v>
      </c>
      <c r="W1243" s="16">
        <v>11.481999999999999</v>
      </c>
      <c r="X1243" s="16">
        <v>525.75199999999995</v>
      </c>
      <c r="Y1243" s="16">
        <v>74.288600000000002</v>
      </c>
      <c r="Z1243" s="16">
        <v>0.68740000000000001</v>
      </c>
      <c r="AA1243" s="16">
        <v>-1.0056499999999999</v>
      </c>
      <c r="AB1243" s="16">
        <v>0.28000000000000003</v>
      </c>
      <c r="AC1243" s="16">
        <v>4</v>
      </c>
      <c r="AD1243" s="16">
        <v>48</v>
      </c>
      <c r="AE1243" s="16">
        <v>49.034700000000001</v>
      </c>
      <c r="AF1243" s="16">
        <v>6.8128000000000002</v>
      </c>
      <c r="AG1243" s="16">
        <v>561686</v>
      </c>
      <c r="AH1243" s="16">
        <v>0.6663</v>
      </c>
      <c r="AI1243" s="16">
        <v>99.2</v>
      </c>
      <c r="AJ1243" s="16">
        <v>100</v>
      </c>
      <c r="AK1243" s="16">
        <v>1.3076000000000001</v>
      </c>
      <c r="AL1243" s="16">
        <v>2.3161</v>
      </c>
      <c r="AM1243" s="16">
        <v>1.9804999999999999</v>
      </c>
      <c r="AN1243" s="16">
        <v>0.87360000000000004</v>
      </c>
      <c r="AO1243" s="16">
        <v>1.9366000000000001</v>
      </c>
      <c r="AP1243" s="16">
        <v>1.6101000000000001</v>
      </c>
      <c r="AQ1243" s="16">
        <v>0.6875</v>
      </c>
      <c r="AR1243" s="16">
        <f t="shared" si="69"/>
        <v>1</v>
      </c>
      <c r="AS1243" s="5">
        <f t="shared" si="68"/>
        <v>3.8888999999999729E-2</v>
      </c>
    </row>
    <row r="1244" spans="1:45" x14ac:dyDescent="0.25">
      <c r="A1244" s="16" t="s">
        <v>414</v>
      </c>
      <c r="B1244" s="16" t="s">
        <v>53</v>
      </c>
      <c r="C1244" s="16" t="s">
        <v>392</v>
      </c>
      <c r="D1244" s="16">
        <v>1995</v>
      </c>
      <c r="E1244" s="16" t="s">
        <v>4358</v>
      </c>
      <c r="F1244" s="16" t="s">
        <v>414</v>
      </c>
      <c r="G1244" s="10">
        <v>30599.8</v>
      </c>
      <c r="H1244" s="73">
        <v>10.328749999999999</v>
      </c>
      <c r="I1244" s="16" t="s">
        <v>6700</v>
      </c>
      <c r="J1244" s="71">
        <v>1E-3</v>
      </c>
      <c r="K1244" s="71">
        <v>0.89700000000000002</v>
      </c>
      <c r="L1244" s="16">
        <v>3.0277289999999999</v>
      </c>
      <c r="M1244" s="16">
        <v>1.3317030000000001</v>
      </c>
      <c r="N1244" s="16">
        <v>0.74522820000000001</v>
      </c>
      <c r="O1244" s="16">
        <v>1.7484150000000001</v>
      </c>
      <c r="P1244" s="16">
        <v>1.094814</v>
      </c>
      <c r="Q1244" s="16">
        <v>1.867918</v>
      </c>
      <c r="R1244" s="16">
        <v>1.6972</v>
      </c>
      <c r="S1244" s="16">
        <v>9.6100000000000005E-2</v>
      </c>
      <c r="T1244" s="16">
        <v>7.8399999999999997E-2</v>
      </c>
      <c r="U1244" s="16">
        <v>4.8392999999999997</v>
      </c>
      <c r="V1244" s="16">
        <v>6.77</v>
      </c>
      <c r="W1244" s="16">
        <v>11.89</v>
      </c>
      <c r="X1244" s="16">
        <v>526.52099999999996</v>
      </c>
      <c r="Y1244" s="16">
        <v>74.659499999999994</v>
      </c>
      <c r="Z1244" s="16">
        <v>0.69210000000000005</v>
      </c>
      <c r="AA1244" s="16">
        <v>-1.0017659999999999</v>
      </c>
      <c r="AB1244" s="16">
        <v>0.28000000000000003</v>
      </c>
      <c r="AC1244" s="16">
        <v>4</v>
      </c>
      <c r="AD1244" s="16">
        <v>47.9</v>
      </c>
      <c r="AE1244" s="16">
        <v>50.711799999999997</v>
      </c>
      <c r="AF1244" s="16">
        <v>9.8897999999999993</v>
      </c>
      <c r="AG1244" s="16">
        <v>573069</v>
      </c>
      <c r="AH1244" s="16">
        <v>0.66600000000000004</v>
      </c>
      <c r="AI1244" s="16">
        <v>99.2</v>
      </c>
      <c r="AJ1244" s="16">
        <v>100</v>
      </c>
      <c r="AK1244" s="16">
        <v>1.3089</v>
      </c>
      <c r="AL1244" s="16">
        <v>2.2804000000000002</v>
      </c>
      <c r="AM1244" s="16">
        <v>1.9589000000000001</v>
      </c>
      <c r="AN1244" s="16">
        <v>0.84489999999999998</v>
      </c>
      <c r="AO1244" s="16">
        <v>1.9246000000000001</v>
      </c>
      <c r="AP1244" s="16">
        <v>1.6169</v>
      </c>
      <c r="AQ1244" s="16">
        <v>0.6875</v>
      </c>
      <c r="AR1244" s="16">
        <f t="shared" si="69"/>
        <v>1</v>
      </c>
      <c r="AS1244" s="5">
        <f t="shared" si="68"/>
        <v>3.6029000000000089E-2</v>
      </c>
    </row>
    <row r="1245" spans="1:45" x14ac:dyDescent="0.25">
      <c r="A1245" s="16" t="s">
        <v>414</v>
      </c>
      <c r="B1245" s="16" t="s">
        <v>53</v>
      </c>
      <c r="C1245" s="16" t="s">
        <v>392</v>
      </c>
      <c r="D1245" s="16">
        <v>1996</v>
      </c>
      <c r="E1245" s="16" t="s">
        <v>4366</v>
      </c>
      <c r="F1245" s="16" t="s">
        <v>414</v>
      </c>
      <c r="G1245" s="10">
        <v>31299.9</v>
      </c>
      <c r="H1245" s="73">
        <v>10.351369999999999</v>
      </c>
      <c r="I1245" s="16" t="s">
        <v>6700</v>
      </c>
      <c r="J1245" s="71">
        <v>5.0000000000000001E-3</v>
      </c>
      <c r="K1245" s="71">
        <v>0.90200000000000002</v>
      </c>
      <c r="L1245" s="16">
        <v>3.0898669999999999</v>
      </c>
      <c r="M1245" s="16">
        <v>1.354028</v>
      </c>
      <c r="N1245" s="16">
        <v>0.77930379999999999</v>
      </c>
      <c r="O1245" s="16">
        <v>1.800141</v>
      </c>
      <c r="P1245" s="16">
        <v>1.1423449999999999</v>
      </c>
      <c r="Q1245" s="16">
        <v>1.8474680000000001</v>
      </c>
      <c r="R1245" s="16">
        <v>1.7117</v>
      </c>
      <c r="S1245" s="16">
        <v>9.7199999999999995E-2</v>
      </c>
      <c r="T1245" s="16">
        <v>7.9500000000000001E-2</v>
      </c>
      <c r="U1245" s="16">
        <v>4.7633999999999999</v>
      </c>
      <c r="V1245" s="16">
        <v>6.7960000000000003</v>
      </c>
      <c r="W1245" s="16">
        <v>12.558</v>
      </c>
      <c r="X1245" s="16">
        <v>526.71500000000003</v>
      </c>
      <c r="Y1245" s="16">
        <v>75.030500000000004</v>
      </c>
      <c r="Z1245" s="16">
        <v>0.71550000000000002</v>
      </c>
      <c r="AA1245" s="16">
        <v>-1.0017659999999999</v>
      </c>
      <c r="AB1245" s="16">
        <v>0.28000000000000003</v>
      </c>
      <c r="AC1245" s="16">
        <v>4</v>
      </c>
      <c r="AD1245" s="16">
        <v>47.9</v>
      </c>
      <c r="AE1245" s="16">
        <v>52.739400000000003</v>
      </c>
      <c r="AF1245" s="16">
        <v>12.461</v>
      </c>
      <c r="AG1245" s="16">
        <v>600535</v>
      </c>
      <c r="AH1245" s="16">
        <v>0.6653</v>
      </c>
      <c r="AI1245" s="16">
        <v>99.2</v>
      </c>
      <c r="AJ1245" s="16">
        <v>100</v>
      </c>
      <c r="AK1245" s="16">
        <v>1.292</v>
      </c>
      <c r="AL1245" s="16">
        <v>2.1206</v>
      </c>
      <c r="AM1245" s="16">
        <v>1.8793</v>
      </c>
      <c r="AN1245" s="16">
        <v>0.9143</v>
      </c>
      <c r="AO1245" s="16">
        <v>2.0228999999999999</v>
      </c>
      <c r="AP1245" s="16">
        <v>1.5927</v>
      </c>
      <c r="AQ1245" s="16">
        <v>0.6875</v>
      </c>
      <c r="AR1245" s="16">
        <f t="shared" si="69"/>
        <v>1</v>
      </c>
      <c r="AS1245" s="5">
        <f t="shared" si="68"/>
        <v>6.2138000000000027E-2</v>
      </c>
    </row>
    <row r="1246" spans="1:45" x14ac:dyDescent="0.25">
      <c r="A1246" s="16" t="s">
        <v>414</v>
      </c>
      <c r="B1246" s="16" t="s">
        <v>53</v>
      </c>
      <c r="C1246" s="16" t="s">
        <v>392</v>
      </c>
      <c r="D1246" s="16">
        <v>1997</v>
      </c>
      <c r="E1246" s="16" t="s">
        <v>4361</v>
      </c>
      <c r="F1246" s="16" t="s">
        <v>414</v>
      </c>
      <c r="G1246" s="10">
        <v>32195.7</v>
      </c>
      <c r="H1246" s="73">
        <v>10.37959</v>
      </c>
      <c r="I1246" s="16" t="s">
        <v>6700</v>
      </c>
      <c r="J1246" s="71">
        <v>1.4E-2</v>
      </c>
      <c r="K1246" s="71">
        <v>0.91500000000000004</v>
      </c>
      <c r="L1246" s="16">
        <v>3.166903</v>
      </c>
      <c r="M1246" s="16">
        <v>1.31738</v>
      </c>
      <c r="N1246" s="16">
        <v>0.84479700000000002</v>
      </c>
      <c r="O1246" s="16">
        <v>1.894082</v>
      </c>
      <c r="P1246" s="16">
        <v>1.17387</v>
      </c>
      <c r="Q1246" s="16">
        <v>1.8605</v>
      </c>
      <c r="R1246" s="16">
        <v>1.6589</v>
      </c>
      <c r="S1246" s="16">
        <v>9.7100000000000006E-2</v>
      </c>
      <c r="T1246" s="16">
        <v>7.8700000000000006E-2</v>
      </c>
      <c r="U1246" s="16">
        <v>4.9781000000000004</v>
      </c>
      <c r="V1246" s="16">
        <v>6.8220000000000001</v>
      </c>
      <c r="W1246" s="16">
        <v>13.226000000000001</v>
      </c>
      <c r="X1246" s="16">
        <v>527.04300000000001</v>
      </c>
      <c r="Y1246" s="16">
        <v>75.401499999999999</v>
      </c>
      <c r="Z1246" s="16">
        <v>0.76290000000000002</v>
      </c>
      <c r="AA1246" s="16">
        <v>-0.99399850000000001</v>
      </c>
      <c r="AB1246" s="16">
        <v>0.28000000000000003</v>
      </c>
      <c r="AC1246" s="16">
        <v>4</v>
      </c>
      <c r="AD1246" s="16">
        <v>47.7</v>
      </c>
      <c r="AE1246" s="16">
        <v>54.637300000000003</v>
      </c>
      <c r="AF1246" s="16">
        <v>15.1525</v>
      </c>
      <c r="AG1246" s="16">
        <v>598762</v>
      </c>
      <c r="AH1246" s="16">
        <v>0.66510000000000002</v>
      </c>
      <c r="AI1246" s="16">
        <v>99.2</v>
      </c>
      <c r="AJ1246" s="16">
        <v>100</v>
      </c>
      <c r="AK1246" s="16">
        <v>1.2447999999999999</v>
      </c>
      <c r="AL1246" s="16">
        <v>2.1764999999999999</v>
      </c>
      <c r="AM1246" s="16">
        <v>1.8978999999999999</v>
      </c>
      <c r="AN1246" s="16">
        <v>0.89380000000000004</v>
      </c>
      <c r="AO1246" s="16">
        <v>2.0146999999999999</v>
      </c>
      <c r="AP1246" s="16">
        <v>1.6655</v>
      </c>
      <c r="AQ1246" s="16">
        <v>0.6875</v>
      </c>
      <c r="AR1246" s="16">
        <f t="shared" si="69"/>
        <v>1</v>
      </c>
      <c r="AS1246" s="5">
        <f t="shared" si="68"/>
        <v>7.7036000000000104E-2</v>
      </c>
    </row>
    <row r="1247" spans="1:45" x14ac:dyDescent="0.25">
      <c r="A1247" s="16" t="s">
        <v>414</v>
      </c>
      <c r="B1247" s="16" t="s">
        <v>53</v>
      </c>
      <c r="C1247" s="16" t="s">
        <v>392</v>
      </c>
      <c r="D1247" s="16">
        <v>1998</v>
      </c>
      <c r="E1247" s="16" t="s">
        <v>4356</v>
      </c>
      <c r="F1247" s="16" t="s">
        <v>414</v>
      </c>
      <c r="G1247" s="10">
        <v>33126.300000000003</v>
      </c>
      <c r="H1247" s="73">
        <v>10.40808</v>
      </c>
      <c r="I1247" s="16" t="s">
        <v>6700</v>
      </c>
      <c r="J1247" s="71">
        <v>7.0000000000000001E-3</v>
      </c>
      <c r="K1247" s="71">
        <v>0.92200000000000004</v>
      </c>
      <c r="L1247" s="16">
        <v>3.2435480000000001</v>
      </c>
      <c r="M1247" s="16">
        <v>1.3419700000000001</v>
      </c>
      <c r="N1247" s="16">
        <v>0.83658969999999999</v>
      </c>
      <c r="O1247" s="16">
        <v>1.9732320000000001</v>
      </c>
      <c r="P1247" s="16">
        <v>1.232707</v>
      </c>
      <c r="Q1247" s="16">
        <v>1.873551</v>
      </c>
      <c r="R1247" s="16">
        <v>1.6652</v>
      </c>
      <c r="S1247" s="16">
        <v>0.1022</v>
      </c>
      <c r="T1247" s="16">
        <v>7.8899999999999998E-2</v>
      </c>
      <c r="U1247" s="16">
        <v>4.54</v>
      </c>
      <c r="V1247" s="16">
        <v>6.8479999999999999</v>
      </c>
      <c r="W1247" s="16">
        <v>13.894</v>
      </c>
      <c r="X1247" s="16">
        <v>526.58000000000004</v>
      </c>
      <c r="Y1247" s="16">
        <v>75.772499999999994</v>
      </c>
      <c r="Z1247" s="16">
        <v>0.80379999999999996</v>
      </c>
      <c r="AA1247" s="16">
        <v>-0.97846339999999998</v>
      </c>
      <c r="AB1247" s="16">
        <v>0.28000000000000003</v>
      </c>
      <c r="AC1247" s="16">
        <v>4</v>
      </c>
      <c r="AD1247" s="16">
        <v>47.3</v>
      </c>
      <c r="AE1247" s="16">
        <v>56.085099999999997</v>
      </c>
      <c r="AF1247" s="16">
        <v>25.4176</v>
      </c>
      <c r="AG1247" s="16">
        <v>617365</v>
      </c>
      <c r="AH1247" s="16">
        <v>0.66449999999999998</v>
      </c>
      <c r="AI1247" s="16">
        <v>99.2</v>
      </c>
      <c r="AJ1247" s="16">
        <v>100</v>
      </c>
      <c r="AK1247" s="16">
        <v>1.1976</v>
      </c>
      <c r="AL1247" s="16">
        <v>2.2324000000000002</v>
      </c>
      <c r="AM1247" s="16">
        <v>1.9165000000000001</v>
      </c>
      <c r="AN1247" s="16">
        <v>0.87329999999999997</v>
      </c>
      <c r="AO1247" s="16">
        <v>2.0065</v>
      </c>
      <c r="AP1247" s="16">
        <v>1.7383999999999999</v>
      </c>
      <c r="AQ1247" s="16">
        <v>0.6875</v>
      </c>
      <c r="AR1247" s="16">
        <f t="shared" si="69"/>
        <v>1</v>
      </c>
      <c r="AS1247" s="5">
        <f t="shared" si="68"/>
        <v>7.6645000000000074E-2</v>
      </c>
    </row>
    <row r="1248" spans="1:45" x14ac:dyDescent="0.25">
      <c r="A1248" s="16" t="s">
        <v>414</v>
      </c>
      <c r="B1248" s="16" t="s">
        <v>53</v>
      </c>
      <c r="C1248" s="16" t="s">
        <v>392</v>
      </c>
      <c r="D1248" s="16">
        <v>1999</v>
      </c>
      <c r="E1248" s="16" t="s">
        <v>4352</v>
      </c>
      <c r="F1248" s="16" t="s">
        <v>414</v>
      </c>
      <c r="G1248" s="10">
        <v>34100.1</v>
      </c>
      <c r="H1248" s="73">
        <v>10.437049999999999</v>
      </c>
      <c r="I1248" s="16" t="s">
        <v>6700</v>
      </c>
      <c r="J1248" s="71">
        <v>1.2E-2</v>
      </c>
      <c r="K1248" s="71">
        <v>0.93200000000000005</v>
      </c>
      <c r="L1248" s="16">
        <v>3.366908</v>
      </c>
      <c r="M1248" s="16">
        <v>1.4185540000000001</v>
      </c>
      <c r="N1248" s="16">
        <v>0.85636080000000003</v>
      </c>
      <c r="O1248" s="16">
        <v>2.0647329999999999</v>
      </c>
      <c r="P1248" s="16">
        <v>1.3216140000000001</v>
      </c>
      <c r="Q1248" s="16">
        <v>1.8680669999999999</v>
      </c>
      <c r="R1248" s="16">
        <v>1.7496</v>
      </c>
      <c r="S1248" s="16">
        <v>0.10829999999999999</v>
      </c>
      <c r="T1248" s="16">
        <v>7.9699999999999993E-2</v>
      </c>
      <c r="U1248" s="16">
        <v>4.2910000000000004</v>
      </c>
      <c r="V1248" s="16">
        <v>6.8739999999999997</v>
      </c>
      <c r="W1248" s="16">
        <v>14.561999999999999</v>
      </c>
      <c r="X1248" s="16">
        <v>527.38499999999999</v>
      </c>
      <c r="Y1248" s="16">
        <v>76.143500000000003</v>
      </c>
      <c r="Z1248" s="16">
        <v>0.84</v>
      </c>
      <c r="AA1248" s="16">
        <v>-1.025069</v>
      </c>
      <c r="AB1248" s="16">
        <v>0.28000000000000003</v>
      </c>
      <c r="AC1248" s="16">
        <v>4</v>
      </c>
      <c r="AD1248" s="16">
        <v>48.5</v>
      </c>
      <c r="AE1248" s="16">
        <v>57.922899999999998</v>
      </c>
      <c r="AF1248" s="16">
        <v>46.284199999999998</v>
      </c>
      <c r="AG1248" s="16">
        <v>622418</v>
      </c>
      <c r="AH1248" s="16">
        <v>0.66379999999999995</v>
      </c>
      <c r="AI1248" s="16">
        <v>99.2</v>
      </c>
      <c r="AJ1248" s="16">
        <v>100</v>
      </c>
      <c r="AK1248" s="16">
        <v>1.2703</v>
      </c>
      <c r="AL1248" s="16">
        <v>2.2366999999999999</v>
      </c>
      <c r="AM1248" s="16">
        <v>1.8895</v>
      </c>
      <c r="AN1248" s="16">
        <v>0.92679999999999996</v>
      </c>
      <c r="AO1248" s="16">
        <v>1.9258999999999999</v>
      </c>
      <c r="AP1248" s="16">
        <v>1.6940999999999999</v>
      </c>
      <c r="AQ1248" s="16">
        <v>0.6875</v>
      </c>
      <c r="AR1248" s="16">
        <f t="shared" si="69"/>
        <v>1</v>
      </c>
      <c r="AS1248" s="5">
        <f t="shared" si="68"/>
        <v>0.12335999999999991</v>
      </c>
    </row>
    <row r="1249" spans="1:45" x14ac:dyDescent="0.25">
      <c r="A1249" s="16" t="s">
        <v>414</v>
      </c>
      <c r="B1249" s="16" t="s">
        <v>53</v>
      </c>
      <c r="C1249" s="16" t="s">
        <v>392</v>
      </c>
      <c r="D1249" s="16">
        <v>2000</v>
      </c>
      <c r="E1249" s="16" t="s">
        <v>4369</v>
      </c>
      <c r="F1249" s="16" t="s">
        <v>414</v>
      </c>
      <c r="G1249" s="10">
        <v>35250.9</v>
      </c>
      <c r="H1249" s="73">
        <v>10.47025</v>
      </c>
      <c r="I1249" s="16">
        <v>58892514</v>
      </c>
      <c r="J1249" s="71">
        <v>2.1999999999999999E-2</v>
      </c>
      <c r="K1249" s="71">
        <v>0.95299999999999996</v>
      </c>
      <c r="L1249" s="16">
        <v>3.6165560000000001</v>
      </c>
      <c r="M1249" s="16">
        <v>1.781242</v>
      </c>
      <c r="N1249" s="16">
        <v>0.90547230000000001</v>
      </c>
      <c r="O1249" s="16">
        <v>2.1096919999999999</v>
      </c>
      <c r="P1249" s="16">
        <v>1.434264</v>
      </c>
      <c r="Q1249" s="16">
        <v>1.8625149999999999</v>
      </c>
      <c r="R1249" s="16">
        <v>1.7242999999999999</v>
      </c>
      <c r="S1249" s="16">
        <v>0.111</v>
      </c>
      <c r="T1249" s="16">
        <v>0.11899999999999999</v>
      </c>
      <c r="U1249" s="16">
        <v>4.3324999999999996</v>
      </c>
      <c r="V1249" s="16">
        <v>6.9</v>
      </c>
      <c r="W1249" s="16">
        <v>15.23</v>
      </c>
      <c r="X1249" s="16">
        <v>528</v>
      </c>
      <c r="Y1249" s="16">
        <v>76.514499999999998</v>
      </c>
      <c r="Z1249" s="16">
        <v>0.8619</v>
      </c>
      <c r="AA1249" s="16">
        <v>-1.013417</v>
      </c>
      <c r="AB1249" s="16">
        <v>0.28000000000000003</v>
      </c>
      <c r="AC1249" s="16">
        <v>4</v>
      </c>
      <c r="AD1249" s="16">
        <v>48.2</v>
      </c>
      <c r="AE1249" s="16">
        <v>59.7577</v>
      </c>
      <c r="AF1249" s="16">
        <v>73.708100000000002</v>
      </c>
      <c r="AG1249" s="16">
        <v>635692</v>
      </c>
      <c r="AH1249" s="16">
        <v>0.66259999999999997</v>
      </c>
      <c r="AI1249" s="16">
        <v>99.2</v>
      </c>
      <c r="AJ1249" s="16">
        <v>100</v>
      </c>
      <c r="AK1249" s="16">
        <v>1.343</v>
      </c>
      <c r="AL1249" s="16">
        <v>2.2408999999999999</v>
      </c>
      <c r="AM1249" s="16">
        <v>1.8625</v>
      </c>
      <c r="AN1249" s="16">
        <v>0.98019999999999996</v>
      </c>
      <c r="AO1249" s="16">
        <v>1.8452</v>
      </c>
      <c r="AP1249" s="16">
        <v>1.6496999999999999</v>
      </c>
      <c r="AQ1249" s="16">
        <v>0.6875</v>
      </c>
      <c r="AR1249" s="16">
        <f t="shared" si="69"/>
        <v>0</v>
      </c>
      <c r="AS1249" s="5">
        <f t="shared" si="68"/>
        <v>0.24964800000000009</v>
      </c>
    </row>
    <row r="1250" spans="1:45" x14ac:dyDescent="0.25">
      <c r="A1250" s="16" t="s">
        <v>414</v>
      </c>
      <c r="B1250" s="16" t="s">
        <v>53</v>
      </c>
      <c r="C1250" s="16" t="s">
        <v>392</v>
      </c>
      <c r="D1250" s="16">
        <v>2001</v>
      </c>
      <c r="E1250" s="16" t="s">
        <v>4377</v>
      </c>
      <c r="F1250" s="16" t="s">
        <v>414</v>
      </c>
      <c r="G1250" s="10">
        <v>36072.800000000003</v>
      </c>
      <c r="H1250" s="73">
        <v>10.49329</v>
      </c>
      <c r="I1250" s="16">
        <v>59119673</v>
      </c>
      <c r="J1250" s="71">
        <v>1.2E-2</v>
      </c>
      <c r="K1250" s="71">
        <v>0.96499999999999997</v>
      </c>
      <c r="L1250" s="16">
        <v>3.622417</v>
      </c>
      <c r="M1250" s="16">
        <v>1.7104600000000001</v>
      </c>
      <c r="N1250" s="16">
        <v>0.97988450000000005</v>
      </c>
      <c r="O1250" s="16">
        <v>2.1683690000000002</v>
      </c>
      <c r="P1250" s="16">
        <v>1.4358219999999999</v>
      </c>
      <c r="Q1250" s="16">
        <v>1.805364</v>
      </c>
      <c r="R1250" s="16">
        <v>1.7137</v>
      </c>
      <c r="S1250" s="16">
        <v>0.1086</v>
      </c>
      <c r="T1250" s="16">
        <v>0.113</v>
      </c>
      <c r="U1250" s="16">
        <v>4.3921000000000001</v>
      </c>
      <c r="V1250" s="16">
        <v>11.432</v>
      </c>
      <c r="W1250" s="16">
        <v>15.336</v>
      </c>
      <c r="X1250" s="16">
        <v>522.40800000000002</v>
      </c>
      <c r="Y1250" s="16">
        <v>76.885400000000004</v>
      </c>
      <c r="Z1250" s="16">
        <v>0.88690000000000002</v>
      </c>
      <c r="AA1250" s="16">
        <v>-1.025069</v>
      </c>
      <c r="AB1250" s="16">
        <v>0.28000000000000003</v>
      </c>
      <c r="AC1250" s="16">
        <v>4</v>
      </c>
      <c r="AD1250" s="16">
        <v>48.5</v>
      </c>
      <c r="AE1250" s="16">
        <v>58.426499999999997</v>
      </c>
      <c r="AF1250" s="16">
        <v>78.202200000000005</v>
      </c>
      <c r="AG1250" s="16">
        <v>646770</v>
      </c>
      <c r="AH1250" s="16">
        <v>0.6613</v>
      </c>
      <c r="AI1250" s="16">
        <v>99.2</v>
      </c>
      <c r="AJ1250" s="16">
        <v>100</v>
      </c>
      <c r="AK1250" s="16">
        <v>1.3088</v>
      </c>
      <c r="AL1250" s="16">
        <v>2.1836000000000002</v>
      </c>
      <c r="AM1250" s="16">
        <v>1.8557999999999999</v>
      </c>
      <c r="AN1250" s="16">
        <v>0.78910000000000002</v>
      </c>
      <c r="AO1250" s="16">
        <v>1.7932999999999999</v>
      </c>
      <c r="AP1250" s="16">
        <v>1.6440999999999999</v>
      </c>
      <c r="AQ1250" s="16">
        <v>0.6875</v>
      </c>
      <c r="AR1250" s="16">
        <f t="shared" si="69"/>
        <v>0</v>
      </c>
      <c r="AS1250" s="5">
        <f t="shared" si="68"/>
        <v>5.8609999999998941E-3</v>
      </c>
    </row>
    <row r="1251" spans="1:45" x14ac:dyDescent="0.25">
      <c r="A1251" s="16" t="s">
        <v>414</v>
      </c>
      <c r="B1251" s="16" t="s">
        <v>53</v>
      </c>
      <c r="C1251" s="16" t="s">
        <v>392</v>
      </c>
      <c r="D1251" s="16">
        <v>2002</v>
      </c>
      <c r="E1251" s="16" t="s">
        <v>4370</v>
      </c>
      <c r="F1251" s="16" t="s">
        <v>414</v>
      </c>
      <c r="G1251" s="10">
        <v>36781.5</v>
      </c>
      <c r="H1251" s="73">
        <v>10.51275</v>
      </c>
      <c r="I1251" s="16">
        <v>59370479</v>
      </c>
      <c r="J1251" s="71">
        <v>1.6E-2</v>
      </c>
      <c r="K1251" s="71">
        <v>0.98</v>
      </c>
      <c r="L1251" s="16">
        <v>3.6748609999999999</v>
      </c>
      <c r="M1251" s="16">
        <v>1.720383</v>
      </c>
      <c r="N1251" s="16">
        <v>1.1071089999999999</v>
      </c>
      <c r="O1251" s="16">
        <v>2.1904149999999998</v>
      </c>
      <c r="P1251" s="16">
        <v>1.4484570000000001</v>
      </c>
      <c r="Q1251" s="16">
        <v>1.748197</v>
      </c>
      <c r="R1251" s="16">
        <v>1.7151000000000001</v>
      </c>
      <c r="S1251" s="16">
        <v>0.1056</v>
      </c>
      <c r="T1251" s="16">
        <v>0.1152</v>
      </c>
      <c r="U1251" s="16">
        <v>4.9539</v>
      </c>
      <c r="V1251" s="16">
        <v>15.964</v>
      </c>
      <c r="W1251" s="16">
        <v>15.442</v>
      </c>
      <c r="X1251" s="16">
        <v>516.81700000000001</v>
      </c>
      <c r="Y1251" s="16">
        <v>77.256399999999999</v>
      </c>
      <c r="Z1251" s="16">
        <v>0.89229999999999998</v>
      </c>
      <c r="AA1251" s="16">
        <v>-1.0367200000000001</v>
      </c>
      <c r="AB1251" s="16">
        <v>0.28000000000000003</v>
      </c>
      <c r="AC1251" s="16">
        <v>4</v>
      </c>
      <c r="AD1251" s="16">
        <v>48.8</v>
      </c>
      <c r="AE1251" s="16">
        <v>58.449399999999997</v>
      </c>
      <c r="AF1251" s="16">
        <v>82.8309</v>
      </c>
      <c r="AG1251" s="16">
        <v>647788</v>
      </c>
      <c r="AH1251" s="16">
        <v>0.65629999999999999</v>
      </c>
      <c r="AI1251" s="16">
        <v>99.2</v>
      </c>
      <c r="AJ1251" s="16">
        <v>100</v>
      </c>
      <c r="AK1251" s="16">
        <v>1.2746</v>
      </c>
      <c r="AL1251" s="16">
        <v>2.1263999999999998</v>
      </c>
      <c r="AM1251" s="16">
        <v>1.8491</v>
      </c>
      <c r="AN1251" s="16">
        <v>0.59789999999999999</v>
      </c>
      <c r="AO1251" s="16">
        <v>1.7414000000000001</v>
      </c>
      <c r="AP1251" s="16">
        <v>1.6384000000000001</v>
      </c>
      <c r="AQ1251" s="16">
        <v>0.6875</v>
      </c>
      <c r="AR1251" s="16">
        <f t="shared" si="69"/>
        <v>0</v>
      </c>
      <c r="AS1251" s="5">
        <f t="shared" si="68"/>
        <v>5.2443999999999935E-2</v>
      </c>
    </row>
    <row r="1252" spans="1:45" x14ac:dyDescent="0.25">
      <c r="A1252" s="16" t="s">
        <v>414</v>
      </c>
      <c r="B1252" s="16" t="s">
        <v>53</v>
      </c>
      <c r="C1252" s="16" t="s">
        <v>392</v>
      </c>
      <c r="D1252" s="16">
        <v>2003</v>
      </c>
      <c r="E1252" s="16" t="s">
        <v>4372</v>
      </c>
      <c r="F1252" s="16" t="s">
        <v>414</v>
      </c>
      <c r="G1252" s="10">
        <v>37879.599999999999</v>
      </c>
      <c r="H1252" s="73">
        <v>10.54217</v>
      </c>
      <c r="I1252" s="16">
        <v>59647577</v>
      </c>
      <c r="J1252" s="71">
        <v>2.1000000000000001E-2</v>
      </c>
      <c r="K1252" s="71">
        <v>1.0009999999999999</v>
      </c>
      <c r="L1252" s="16">
        <v>3.726099</v>
      </c>
      <c r="M1252" s="16">
        <v>1.710437</v>
      </c>
      <c r="N1252" s="16">
        <v>1.190901</v>
      </c>
      <c r="O1252" s="16">
        <v>2.2679079999999998</v>
      </c>
      <c r="P1252" s="16">
        <v>1.4738169999999999</v>
      </c>
      <c r="Q1252" s="16">
        <v>1.6795880000000001</v>
      </c>
      <c r="R1252" s="16">
        <v>1.6719999999999999</v>
      </c>
      <c r="S1252" s="16">
        <v>0.105</v>
      </c>
      <c r="T1252" s="16">
        <v>0.1169</v>
      </c>
      <c r="U1252" s="16">
        <v>5.1026999999999996</v>
      </c>
      <c r="V1252" s="16">
        <v>20.495999999999999</v>
      </c>
      <c r="W1252" s="16">
        <v>15.548</v>
      </c>
      <c r="X1252" s="16">
        <v>511.22500000000002</v>
      </c>
      <c r="Y1252" s="16">
        <v>77.627399999999994</v>
      </c>
      <c r="Z1252" s="16">
        <v>0.93089999999999995</v>
      </c>
      <c r="AA1252" s="16">
        <v>-1.0289520000000001</v>
      </c>
      <c r="AB1252" s="16">
        <v>0.28000000000000003</v>
      </c>
      <c r="AC1252" s="16">
        <v>4</v>
      </c>
      <c r="AD1252" s="16">
        <v>48.6</v>
      </c>
      <c r="AE1252" s="16">
        <v>57.8752</v>
      </c>
      <c r="AF1252" s="16">
        <v>90.884600000000006</v>
      </c>
      <c r="AG1252" s="16">
        <v>663016</v>
      </c>
      <c r="AH1252" s="16">
        <v>0.65780000000000005</v>
      </c>
      <c r="AI1252" s="16">
        <v>99.2</v>
      </c>
      <c r="AJ1252" s="16">
        <v>100</v>
      </c>
      <c r="AK1252" s="16">
        <v>1.3095000000000001</v>
      </c>
      <c r="AL1252" s="16">
        <v>2.0745</v>
      </c>
      <c r="AM1252" s="16">
        <v>1.8313999999999999</v>
      </c>
      <c r="AN1252" s="16">
        <v>0.25130000000000002</v>
      </c>
      <c r="AO1252" s="16">
        <v>1.6659999999999999</v>
      </c>
      <c r="AP1252" s="16">
        <v>1.6645000000000001</v>
      </c>
      <c r="AQ1252" s="16">
        <v>0.6875</v>
      </c>
      <c r="AR1252" s="16">
        <f t="shared" si="69"/>
        <v>0</v>
      </c>
      <c r="AS1252" s="5">
        <f t="shared" si="68"/>
        <v>5.1238000000000117E-2</v>
      </c>
    </row>
    <row r="1253" spans="1:45" x14ac:dyDescent="0.25">
      <c r="A1253" s="16" t="s">
        <v>414</v>
      </c>
      <c r="B1253" s="16" t="s">
        <v>53</v>
      </c>
      <c r="C1253" s="16" t="s">
        <v>392</v>
      </c>
      <c r="D1253" s="16">
        <v>2004</v>
      </c>
      <c r="E1253" s="16" t="s">
        <v>4367</v>
      </c>
      <c r="F1253" s="16" t="s">
        <v>414</v>
      </c>
      <c r="G1253" s="10">
        <v>38616.800000000003</v>
      </c>
      <c r="H1253" s="73">
        <v>10.561439999999999</v>
      </c>
      <c r="I1253" s="16">
        <v>59987905</v>
      </c>
      <c r="J1253" s="71">
        <v>1.2999999999999999E-2</v>
      </c>
      <c r="K1253" s="71">
        <v>1.014</v>
      </c>
      <c r="L1253" s="16">
        <v>3.8215699999999999</v>
      </c>
      <c r="M1253" s="16">
        <v>1.725033</v>
      </c>
      <c r="N1253" s="16">
        <v>1.264551</v>
      </c>
      <c r="O1253" s="16">
        <v>2.3403010000000002</v>
      </c>
      <c r="P1253" s="16">
        <v>1.486426</v>
      </c>
      <c r="Q1253" s="16">
        <v>1.719292</v>
      </c>
      <c r="R1253" s="16">
        <v>1.6133</v>
      </c>
      <c r="S1253" s="16">
        <v>9.8599999999999993E-2</v>
      </c>
      <c r="T1253" s="16">
        <v>0.1245</v>
      </c>
      <c r="U1253" s="16">
        <v>5.0071000000000003</v>
      </c>
      <c r="V1253" s="16">
        <v>25.027999999999999</v>
      </c>
      <c r="W1253" s="16">
        <v>15.654</v>
      </c>
      <c r="X1253" s="16">
        <v>508.072</v>
      </c>
      <c r="Y1253" s="16">
        <v>80.718000000000004</v>
      </c>
      <c r="Z1253" s="16">
        <v>0.93189999999999995</v>
      </c>
      <c r="AA1253" s="16">
        <v>-1.0406040000000001</v>
      </c>
      <c r="AB1253" s="16">
        <v>0.28000000000000003</v>
      </c>
      <c r="AC1253" s="16">
        <v>4</v>
      </c>
      <c r="AD1253" s="16">
        <v>48.9</v>
      </c>
      <c r="AE1253" s="16">
        <v>57.642699999999998</v>
      </c>
      <c r="AF1253" s="16">
        <v>99.506200000000007</v>
      </c>
      <c r="AG1253" s="16">
        <v>652277</v>
      </c>
      <c r="AH1253" s="16">
        <v>0.64629999999999999</v>
      </c>
      <c r="AI1253" s="16">
        <v>99.2</v>
      </c>
      <c r="AJ1253" s="16">
        <v>100</v>
      </c>
      <c r="AK1253" s="16">
        <v>1.6109</v>
      </c>
      <c r="AL1253" s="16">
        <v>1.9570000000000001</v>
      </c>
      <c r="AM1253" s="16">
        <v>1.9</v>
      </c>
      <c r="AN1253" s="16">
        <v>0.152</v>
      </c>
      <c r="AO1253" s="16">
        <v>1.7587999999999999</v>
      </c>
      <c r="AP1253" s="16">
        <v>1.6234</v>
      </c>
      <c r="AQ1253" s="16">
        <v>0.6875</v>
      </c>
      <c r="AR1253" s="16">
        <f t="shared" si="69"/>
        <v>0</v>
      </c>
      <c r="AS1253" s="5">
        <f t="shared" si="68"/>
        <v>9.5470999999999862E-2</v>
      </c>
    </row>
    <row r="1254" spans="1:45" x14ac:dyDescent="0.25">
      <c r="A1254" s="16" t="s">
        <v>414</v>
      </c>
      <c r="B1254" s="16" t="s">
        <v>53</v>
      </c>
      <c r="C1254" s="16" t="s">
        <v>392</v>
      </c>
      <c r="D1254" s="16">
        <v>2005</v>
      </c>
      <c r="E1254" s="16" t="s">
        <v>4371</v>
      </c>
      <c r="F1254" s="16" t="s">
        <v>414</v>
      </c>
      <c r="G1254" s="10">
        <v>39492.5</v>
      </c>
      <c r="H1254" s="73">
        <v>10.583869999999999</v>
      </c>
      <c r="I1254" s="16">
        <v>60401206</v>
      </c>
      <c r="J1254" s="71">
        <v>5.0000000000000001E-3</v>
      </c>
      <c r="K1254" s="71">
        <v>1.0189999999999999</v>
      </c>
      <c r="L1254" s="16">
        <v>3.829116</v>
      </c>
      <c r="M1254" s="16">
        <v>1.7985910000000001</v>
      </c>
      <c r="N1254" s="16">
        <v>1.3680140000000001</v>
      </c>
      <c r="O1254" s="16">
        <v>2.2842389999999999</v>
      </c>
      <c r="P1254" s="16">
        <v>1.4987980000000001</v>
      </c>
      <c r="Q1254" s="16">
        <v>1.602468</v>
      </c>
      <c r="R1254" s="16">
        <v>1.6295999999999999</v>
      </c>
      <c r="S1254" s="16">
        <v>9.1300000000000006E-2</v>
      </c>
      <c r="T1254" s="16">
        <v>0.13439999999999999</v>
      </c>
      <c r="U1254" s="16">
        <v>5.1950000000000003</v>
      </c>
      <c r="V1254" s="16">
        <v>29.56</v>
      </c>
      <c r="W1254" s="16">
        <v>15.76</v>
      </c>
      <c r="X1254" s="16">
        <v>504.92</v>
      </c>
      <c r="Y1254" s="16">
        <v>77.281800000000004</v>
      </c>
      <c r="Z1254" s="16">
        <v>0.9415</v>
      </c>
      <c r="AA1254" s="16">
        <v>-1.0406040000000001</v>
      </c>
      <c r="AB1254" s="16">
        <v>0.28000000000000003</v>
      </c>
      <c r="AC1254" s="16">
        <v>4</v>
      </c>
      <c r="AD1254" s="16">
        <v>48.9</v>
      </c>
      <c r="AE1254" s="16">
        <v>56.506300000000003</v>
      </c>
      <c r="AF1254" s="16">
        <v>108.592</v>
      </c>
      <c r="AG1254" s="16">
        <v>654664</v>
      </c>
      <c r="AH1254" s="16">
        <v>0.64239999999999997</v>
      </c>
      <c r="AI1254" s="16">
        <v>99.2</v>
      </c>
      <c r="AJ1254" s="16">
        <v>100</v>
      </c>
      <c r="AK1254" s="16">
        <v>1.4370000000000001</v>
      </c>
      <c r="AL1254" s="16">
        <v>1.895</v>
      </c>
      <c r="AM1254" s="16">
        <v>1.7472000000000001</v>
      </c>
      <c r="AN1254" s="16">
        <v>9.3600000000000003E-2</v>
      </c>
      <c r="AO1254" s="16">
        <v>1.6209</v>
      </c>
      <c r="AP1254" s="16">
        <v>1.5468999999999999</v>
      </c>
      <c r="AQ1254" s="16">
        <v>0.6875</v>
      </c>
      <c r="AR1254" s="16">
        <f t="shared" si="69"/>
        <v>0</v>
      </c>
      <c r="AS1254" s="5">
        <f t="shared" si="68"/>
        <v>7.5460000000000527E-3</v>
      </c>
    </row>
    <row r="1255" spans="1:45" x14ac:dyDescent="0.25">
      <c r="A1255" s="16" t="s">
        <v>414</v>
      </c>
      <c r="B1255" s="16" t="s">
        <v>53</v>
      </c>
      <c r="C1255" s="16" t="s">
        <v>392</v>
      </c>
      <c r="D1255" s="16">
        <v>2006</v>
      </c>
      <c r="E1255" s="16" t="s">
        <v>4353</v>
      </c>
      <c r="F1255" s="16" t="s">
        <v>414</v>
      </c>
      <c r="G1255" s="10">
        <v>40184.5</v>
      </c>
      <c r="H1255" s="73">
        <v>10.601240000000001</v>
      </c>
      <c r="I1255" s="16">
        <v>60846820</v>
      </c>
      <c r="J1255" s="71">
        <v>1.0999999999999999E-2</v>
      </c>
      <c r="K1255" s="71">
        <v>1.03</v>
      </c>
      <c r="L1255" s="16">
        <v>3.9565350000000001</v>
      </c>
      <c r="M1255" s="16">
        <v>1.8260000000000001</v>
      </c>
      <c r="N1255" s="16">
        <v>1.451756</v>
      </c>
      <c r="O1255" s="16">
        <v>2.301939</v>
      </c>
      <c r="P1255" s="16">
        <v>1.5275510000000001</v>
      </c>
      <c r="Q1255" s="16">
        <v>1.7348380000000001</v>
      </c>
      <c r="R1255" s="16">
        <v>1.6496</v>
      </c>
      <c r="S1255" s="16">
        <v>8.2600000000000007E-2</v>
      </c>
      <c r="T1255" s="16">
        <v>0.13969999999999999</v>
      </c>
      <c r="U1255" s="16">
        <v>5.2321</v>
      </c>
      <c r="V1255" s="16">
        <v>32.515999999999998</v>
      </c>
      <c r="W1255" s="16">
        <v>16.364000000000001</v>
      </c>
      <c r="X1255" s="16">
        <v>501.767</v>
      </c>
      <c r="Y1255" s="16">
        <v>78.597700000000003</v>
      </c>
      <c r="Z1255" s="16">
        <v>0.93510000000000004</v>
      </c>
      <c r="AA1255" s="16">
        <v>-1.0444869999999999</v>
      </c>
      <c r="AB1255" s="16">
        <v>0.28000000000000003</v>
      </c>
      <c r="AC1255" s="16">
        <v>4</v>
      </c>
      <c r="AD1255" s="16">
        <v>49</v>
      </c>
      <c r="AE1255" s="16">
        <v>55.836399999999998</v>
      </c>
      <c r="AF1255" s="16">
        <v>115.6</v>
      </c>
      <c r="AG1255" s="16">
        <v>646589</v>
      </c>
      <c r="AH1255" s="16">
        <v>0.6895</v>
      </c>
      <c r="AI1255" s="16">
        <v>99.2</v>
      </c>
      <c r="AJ1255" s="16">
        <v>100</v>
      </c>
      <c r="AK1255" s="16">
        <v>1.3933</v>
      </c>
      <c r="AL1255" s="16">
        <v>1.7897000000000001</v>
      </c>
      <c r="AM1255" s="16">
        <v>1.7202</v>
      </c>
      <c r="AN1255" s="16">
        <v>0.63790000000000002</v>
      </c>
      <c r="AO1255" s="16">
        <v>1.8438000000000001</v>
      </c>
      <c r="AP1255" s="16">
        <v>1.7571000000000001</v>
      </c>
      <c r="AQ1255" s="16">
        <v>0.6875</v>
      </c>
      <c r="AR1255" s="16">
        <f t="shared" si="69"/>
        <v>0</v>
      </c>
      <c r="AS1255" s="5">
        <f t="shared" si="68"/>
        <v>0.12741900000000017</v>
      </c>
    </row>
    <row r="1256" spans="1:45" x14ac:dyDescent="0.25">
      <c r="A1256" s="16" t="s">
        <v>414</v>
      </c>
      <c r="B1256" s="16" t="s">
        <v>53</v>
      </c>
      <c r="C1256" s="16" t="s">
        <v>392</v>
      </c>
      <c r="D1256" s="16">
        <v>2007</v>
      </c>
      <c r="E1256" s="16" t="s">
        <v>4362</v>
      </c>
      <c r="F1256" s="16" t="s">
        <v>414</v>
      </c>
      <c r="G1256" s="10">
        <v>40891.9</v>
      </c>
      <c r="H1256" s="73">
        <v>10.618690000000001</v>
      </c>
      <c r="I1256" s="16">
        <v>61322463</v>
      </c>
      <c r="J1256" s="71">
        <v>7.0000000000000001E-3</v>
      </c>
      <c r="K1256" s="71">
        <v>1.0369999999999999</v>
      </c>
      <c r="L1256" s="16">
        <v>3.990818</v>
      </c>
      <c r="M1256" s="16">
        <v>1.8746929999999999</v>
      </c>
      <c r="N1256" s="16">
        <v>1.5399</v>
      </c>
      <c r="O1256" s="16">
        <v>2.296389</v>
      </c>
      <c r="P1256" s="16">
        <v>1.526986</v>
      </c>
      <c r="Q1256" s="16">
        <v>1.6808670000000001</v>
      </c>
      <c r="R1256" s="16">
        <v>1.6840999999999999</v>
      </c>
      <c r="S1256" s="16">
        <v>7.9899999999999999E-2</v>
      </c>
      <c r="T1256" s="16">
        <v>0.14399999999999999</v>
      </c>
      <c r="U1256" s="16">
        <v>5.1535000000000002</v>
      </c>
      <c r="V1256" s="16">
        <v>35.472000000000001</v>
      </c>
      <c r="W1256" s="16">
        <v>16.968</v>
      </c>
      <c r="X1256" s="16">
        <v>501.21199999999999</v>
      </c>
      <c r="Y1256" s="16">
        <v>78.575500000000005</v>
      </c>
      <c r="Z1256" s="16">
        <v>0.93379999999999996</v>
      </c>
      <c r="AA1256" s="16">
        <v>-1.0367200000000001</v>
      </c>
      <c r="AB1256" s="16">
        <v>0.28000000000000003</v>
      </c>
      <c r="AC1256" s="16">
        <v>4</v>
      </c>
      <c r="AD1256" s="16">
        <v>48.8</v>
      </c>
      <c r="AE1256" s="16">
        <v>54.8827</v>
      </c>
      <c r="AF1256" s="16">
        <v>121.102</v>
      </c>
      <c r="AG1256" s="16">
        <v>640827</v>
      </c>
      <c r="AH1256" s="16">
        <v>0.68489999999999995</v>
      </c>
      <c r="AI1256" s="16">
        <v>99.2</v>
      </c>
      <c r="AJ1256" s="16">
        <v>100</v>
      </c>
      <c r="AK1256" s="16">
        <v>1.3429</v>
      </c>
      <c r="AL1256" s="16">
        <v>1.7235</v>
      </c>
      <c r="AM1256" s="16">
        <v>1.6628000000000001</v>
      </c>
      <c r="AN1256" s="16">
        <v>0.55700000000000005</v>
      </c>
      <c r="AO1256" s="16">
        <v>1.8568</v>
      </c>
      <c r="AP1256" s="16">
        <v>1.6845000000000001</v>
      </c>
      <c r="AQ1256" s="16">
        <v>0.6875</v>
      </c>
      <c r="AR1256" s="16">
        <f t="shared" si="69"/>
        <v>0</v>
      </c>
      <c r="AS1256" s="5">
        <f t="shared" si="68"/>
        <v>3.4282999999999841E-2</v>
      </c>
    </row>
    <row r="1257" spans="1:45" x14ac:dyDescent="0.25">
      <c r="A1257" s="16" t="s">
        <v>414</v>
      </c>
      <c r="B1257" s="16" t="s">
        <v>53</v>
      </c>
      <c r="C1257" s="16" t="s">
        <v>392</v>
      </c>
      <c r="D1257" s="16">
        <v>2008</v>
      </c>
      <c r="E1257" s="16" t="s">
        <v>4355</v>
      </c>
      <c r="F1257" s="16" t="s">
        <v>414</v>
      </c>
      <c r="G1257" s="10">
        <v>40316.9</v>
      </c>
      <c r="H1257" s="73">
        <v>10.604520000000001</v>
      </c>
      <c r="I1257" s="16">
        <v>61806995</v>
      </c>
      <c r="J1257" s="71">
        <v>-1.2999999999999999E-2</v>
      </c>
      <c r="K1257" s="71">
        <v>1.024</v>
      </c>
      <c r="L1257" s="16">
        <v>3.9711919999999998</v>
      </c>
      <c r="M1257" s="16">
        <v>1.851561</v>
      </c>
      <c r="N1257" s="16">
        <v>1.631672</v>
      </c>
      <c r="O1257" s="16">
        <v>2.2322229999999998</v>
      </c>
      <c r="P1257" s="16">
        <v>1.529485</v>
      </c>
      <c r="Q1257" s="16">
        <v>1.6298379999999999</v>
      </c>
      <c r="R1257" s="16">
        <v>1.6874</v>
      </c>
      <c r="S1257" s="16">
        <v>7.3800000000000004E-2</v>
      </c>
      <c r="T1257" s="16">
        <v>0.14380000000000001</v>
      </c>
      <c r="U1257" s="16">
        <v>5.1093999999999999</v>
      </c>
      <c r="V1257" s="16">
        <v>38.427999999999997</v>
      </c>
      <c r="W1257" s="16">
        <v>17.571999999999999</v>
      </c>
      <c r="X1257" s="16">
        <v>500.65699999999998</v>
      </c>
      <c r="Y1257" s="16">
        <v>78.546199999999999</v>
      </c>
      <c r="Z1257" s="16">
        <v>0.89910000000000001</v>
      </c>
      <c r="AA1257" s="16">
        <v>-1.0406040000000001</v>
      </c>
      <c r="AB1257" s="16">
        <v>0.28000000000000003</v>
      </c>
      <c r="AC1257" s="16">
        <v>4</v>
      </c>
      <c r="AD1257" s="16">
        <v>48.9</v>
      </c>
      <c r="AE1257" s="16">
        <v>55.747700000000002</v>
      </c>
      <c r="AF1257" s="16">
        <v>122.187</v>
      </c>
      <c r="AG1257" s="16">
        <v>622591</v>
      </c>
      <c r="AH1257" s="16">
        <v>0.67889999999999995</v>
      </c>
      <c r="AI1257" s="16">
        <v>99.2</v>
      </c>
      <c r="AJ1257" s="16">
        <v>100</v>
      </c>
      <c r="AK1257" s="16">
        <v>1.3264</v>
      </c>
      <c r="AL1257" s="16">
        <v>1.6617</v>
      </c>
      <c r="AM1257" s="16">
        <v>1.6456</v>
      </c>
      <c r="AN1257" s="16">
        <v>0.45379999999999998</v>
      </c>
      <c r="AO1257" s="16">
        <v>1.7756000000000001</v>
      </c>
      <c r="AP1257" s="16">
        <v>1.6637999999999999</v>
      </c>
      <c r="AQ1257" s="16">
        <v>0.6875</v>
      </c>
      <c r="AR1257" s="16">
        <f t="shared" si="69"/>
        <v>0</v>
      </c>
      <c r="AS1257" s="5">
        <f t="shared" si="68"/>
        <v>-1.9626000000000143E-2</v>
      </c>
    </row>
    <row r="1258" spans="1:45" x14ac:dyDescent="0.25">
      <c r="A1258" s="16" t="s">
        <v>414</v>
      </c>
      <c r="B1258" s="16" t="s">
        <v>53</v>
      </c>
      <c r="C1258" s="16" t="s">
        <v>392</v>
      </c>
      <c r="D1258" s="16">
        <v>2009</v>
      </c>
      <c r="E1258" s="16" t="s">
        <v>4368</v>
      </c>
      <c r="F1258" s="16" t="s">
        <v>414</v>
      </c>
      <c r="G1258" s="10">
        <v>38281.4</v>
      </c>
      <c r="H1258" s="73">
        <v>10.552720000000001</v>
      </c>
      <c r="I1258" s="16">
        <v>62276270</v>
      </c>
      <c r="J1258" s="71">
        <v>-3.9E-2</v>
      </c>
      <c r="K1258" s="71">
        <v>0.98499999999999999</v>
      </c>
      <c r="L1258" s="16">
        <v>3.991212</v>
      </c>
      <c r="M1258" s="16">
        <v>1.9008430000000001</v>
      </c>
      <c r="N1258" s="16">
        <v>1.7490920000000001</v>
      </c>
      <c r="O1258" s="16">
        <v>2.2499760000000002</v>
      </c>
      <c r="P1258" s="16">
        <v>1.5020800000000001</v>
      </c>
      <c r="Q1258" s="16">
        <v>1.515639</v>
      </c>
      <c r="R1258" s="16">
        <v>1.7407999999999999</v>
      </c>
      <c r="S1258" s="16">
        <v>7.0499999999999993E-2</v>
      </c>
      <c r="T1258" s="16">
        <v>0.14729999999999999</v>
      </c>
      <c r="U1258" s="16">
        <v>5.3091999999999997</v>
      </c>
      <c r="V1258" s="16">
        <v>41.384</v>
      </c>
      <c r="W1258" s="16">
        <v>18.175999999999998</v>
      </c>
      <c r="X1258" s="16">
        <v>500.10199999999998</v>
      </c>
      <c r="Y1258" s="16">
        <v>78.482399999999998</v>
      </c>
      <c r="Z1258" s="16">
        <v>0.90580000000000005</v>
      </c>
      <c r="AA1258" s="16">
        <v>-1.0600229999999999</v>
      </c>
      <c r="AB1258" s="16">
        <v>0.28000000000000003</v>
      </c>
      <c r="AC1258" s="16">
        <v>4</v>
      </c>
      <c r="AD1258" s="16">
        <v>49.4</v>
      </c>
      <c r="AE1258" s="16">
        <v>54.304000000000002</v>
      </c>
      <c r="AF1258" s="16">
        <v>123.955</v>
      </c>
      <c r="AG1258" s="16">
        <v>599000</v>
      </c>
      <c r="AH1258" s="16">
        <v>0.67390000000000005</v>
      </c>
      <c r="AI1258" s="16">
        <v>99.2</v>
      </c>
      <c r="AJ1258" s="16">
        <v>100</v>
      </c>
      <c r="AK1258" s="16">
        <v>1.3118000000000001</v>
      </c>
      <c r="AL1258" s="16">
        <v>1.6021000000000001</v>
      </c>
      <c r="AM1258" s="16">
        <v>1.5027999999999999</v>
      </c>
      <c r="AN1258" s="16">
        <v>0.10639999999999999</v>
      </c>
      <c r="AO1258" s="16">
        <v>1.5931</v>
      </c>
      <c r="AP1258" s="16">
        <v>1.7258</v>
      </c>
      <c r="AQ1258" s="16">
        <v>0.6875</v>
      </c>
      <c r="AR1258" s="16">
        <f t="shared" si="69"/>
        <v>0</v>
      </c>
      <c r="AS1258" s="5">
        <f t="shared" si="68"/>
        <v>2.0020000000000149E-2</v>
      </c>
    </row>
    <row r="1259" spans="1:45" x14ac:dyDescent="0.25">
      <c r="A1259" s="16" t="s">
        <v>414</v>
      </c>
      <c r="B1259" s="16" t="s">
        <v>53</v>
      </c>
      <c r="C1259" s="16" t="s">
        <v>392</v>
      </c>
      <c r="D1259" s="16">
        <v>2010</v>
      </c>
      <c r="E1259" s="16" t="s">
        <v>4373</v>
      </c>
      <c r="F1259" s="16" t="s">
        <v>414</v>
      </c>
      <c r="G1259" s="10">
        <v>38709.9</v>
      </c>
      <c r="H1259" s="73">
        <v>10.56385</v>
      </c>
      <c r="I1259" s="16">
        <v>62766365</v>
      </c>
      <c r="J1259" s="71">
        <v>4.0000000000000001E-3</v>
      </c>
      <c r="K1259" s="71">
        <v>0.99</v>
      </c>
      <c r="L1259" s="16">
        <v>4.0924870000000002</v>
      </c>
      <c r="M1259" s="16">
        <v>1.8582479999999999</v>
      </c>
      <c r="N1259" s="16">
        <v>1.9204570000000001</v>
      </c>
      <c r="O1259" s="16">
        <v>2.279382</v>
      </c>
      <c r="P1259" s="16">
        <v>1.4947870000000001</v>
      </c>
      <c r="Q1259" s="16">
        <v>1.5933219999999999</v>
      </c>
      <c r="R1259" s="16">
        <v>1.6947000000000001</v>
      </c>
      <c r="S1259" s="16">
        <v>6.8599999999999994E-2</v>
      </c>
      <c r="T1259" s="16">
        <v>0.1462</v>
      </c>
      <c r="U1259" s="16">
        <v>5.9405999999999999</v>
      </c>
      <c r="V1259" s="16">
        <v>44.34</v>
      </c>
      <c r="W1259" s="16">
        <v>18.78</v>
      </c>
      <c r="X1259" s="16">
        <v>500.88900000000001</v>
      </c>
      <c r="Y1259" s="16">
        <v>80.195499999999996</v>
      </c>
      <c r="Z1259" s="16">
        <v>0.90249999999999997</v>
      </c>
      <c r="AA1259" s="16">
        <v>-1.0561389999999999</v>
      </c>
      <c r="AB1259" s="16">
        <v>0.28000000000000003</v>
      </c>
      <c r="AC1259" s="16">
        <v>4</v>
      </c>
      <c r="AD1259" s="16">
        <v>49.3</v>
      </c>
      <c r="AE1259" s="16">
        <v>53.8279</v>
      </c>
      <c r="AF1259" s="16">
        <v>123.626</v>
      </c>
      <c r="AG1259" s="16">
        <v>603126</v>
      </c>
      <c r="AH1259" s="16">
        <v>0.66859999999999997</v>
      </c>
      <c r="AI1259" s="16">
        <v>99.2</v>
      </c>
      <c r="AJ1259" s="16">
        <v>100</v>
      </c>
      <c r="AK1259" s="16">
        <v>1.2945</v>
      </c>
      <c r="AL1259" s="16">
        <v>1.5604</v>
      </c>
      <c r="AM1259" s="16">
        <v>1.5590999999999999</v>
      </c>
      <c r="AN1259" s="16">
        <v>0.39939999999999998</v>
      </c>
      <c r="AO1259" s="16">
        <v>1.7356</v>
      </c>
      <c r="AP1259" s="16">
        <v>1.7614000000000001</v>
      </c>
      <c r="AQ1259" s="16">
        <v>0.6875</v>
      </c>
      <c r="AR1259" s="16">
        <f t="shared" si="69"/>
        <v>0</v>
      </c>
      <c r="AS1259" s="5">
        <f t="shared" si="68"/>
        <v>0.10127500000000023</v>
      </c>
    </row>
    <row r="1260" spans="1:45" x14ac:dyDescent="0.25">
      <c r="A1260" s="16" t="s">
        <v>414</v>
      </c>
      <c r="B1260" s="16" t="s">
        <v>53</v>
      </c>
      <c r="C1260" s="16" t="s">
        <v>392</v>
      </c>
      <c r="D1260" s="16">
        <v>2011</v>
      </c>
      <c r="E1260" s="16" t="s">
        <v>4374</v>
      </c>
      <c r="F1260" s="16" t="s">
        <v>414</v>
      </c>
      <c r="G1260" s="10">
        <v>38988.1</v>
      </c>
      <c r="H1260" s="73">
        <v>10.571009999999999</v>
      </c>
      <c r="I1260" s="16">
        <v>63258918</v>
      </c>
      <c r="J1260" s="71">
        <v>0.01</v>
      </c>
      <c r="K1260" s="71">
        <v>1</v>
      </c>
      <c r="L1260" s="16">
        <v>4.074128</v>
      </c>
      <c r="M1260" s="16">
        <v>1.8858619999999999</v>
      </c>
      <c r="N1260" s="16">
        <v>1.909413</v>
      </c>
      <c r="O1260" s="16">
        <v>2.2846510000000002</v>
      </c>
      <c r="P1260" s="16">
        <v>1.471398</v>
      </c>
      <c r="Q1260" s="16">
        <v>1.5538110000000001</v>
      </c>
      <c r="R1260" s="16">
        <v>1.6906000000000001</v>
      </c>
      <c r="S1260" s="16">
        <v>6.9099999999999995E-2</v>
      </c>
      <c r="T1260" s="16">
        <v>0.1492</v>
      </c>
      <c r="U1260" s="16">
        <v>5.7621000000000002</v>
      </c>
      <c r="V1260" s="16">
        <v>45.351999999999997</v>
      </c>
      <c r="W1260" s="16">
        <v>18.463999999999999</v>
      </c>
      <c r="X1260" s="16">
        <v>501.67599999999999</v>
      </c>
      <c r="Y1260" s="16">
        <v>80.944100000000006</v>
      </c>
      <c r="Z1260" s="16">
        <v>0.89739999999999998</v>
      </c>
      <c r="AA1260" s="16">
        <v>-1.0522549999999999</v>
      </c>
      <c r="AB1260" s="16">
        <v>0.28000000000000003</v>
      </c>
      <c r="AC1260" s="16">
        <v>4</v>
      </c>
      <c r="AD1260" s="16">
        <v>49.2</v>
      </c>
      <c r="AE1260" s="16">
        <v>53.265999999999998</v>
      </c>
      <c r="AF1260" s="16">
        <v>123.604</v>
      </c>
      <c r="AG1260" s="16">
        <v>575960</v>
      </c>
      <c r="AH1260" s="16">
        <v>0.66339999999999999</v>
      </c>
      <c r="AI1260" s="16">
        <v>99.2</v>
      </c>
      <c r="AJ1260" s="16">
        <v>100</v>
      </c>
      <c r="AK1260" s="16">
        <v>1.2975000000000001</v>
      </c>
      <c r="AL1260" s="16">
        <v>1.5845</v>
      </c>
      <c r="AM1260" s="16">
        <v>1.5536000000000001</v>
      </c>
      <c r="AN1260" s="16">
        <v>0.35060000000000002</v>
      </c>
      <c r="AO1260" s="16">
        <v>1.6553</v>
      </c>
      <c r="AP1260" s="16">
        <v>1.6451</v>
      </c>
      <c r="AQ1260" s="16">
        <v>0.6875</v>
      </c>
      <c r="AR1260" s="16">
        <f t="shared" si="69"/>
        <v>0</v>
      </c>
      <c r="AS1260" s="5">
        <f t="shared" si="68"/>
        <v>-1.8359000000000236E-2</v>
      </c>
    </row>
    <row r="1261" spans="1:45" x14ac:dyDescent="0.25">
      <c r="A1261" s="16" t="s">
        <v>414</v>
      </c>
      <c r="B1261" s="16" t="s">
        <v>53</v>
      </c>
      <c r="C1261" s="16" t="s">
        <v>392</v>
      </c>
      <c r="D1261" s="16">
        <v>2012</v>
      </c>
      <c r="E1261" s="16" t="s">
        <v>4359</v>
      </c>
      <c r="F1261" s="16" t="s">
        <v>414</v>
      </c>
      <c r="G1261" s="10">
        <v>39226.300000000003</v>
      </c>
      <c r="H1261" s="73">
        <v>10.5771</v>
      </c>
      <c r="I1261" s="16">
        <v>63700300</v>
      </c>
      <c r="J1261" s="71">
        <v>-6.0000000000000001E-3</v>
      </c>
      <c r="K1261" s="71">
        <v>0.99399999999999999</v>
      </c>
      <c r="L1261" s="16">
        <v>4.030672</v>
      </c>
      <c r="M1261" s="16">
        <v>1.882179</v>
      </c>
      <c r="N1261" s="16">
        <v>1.827669</v>
      </c>
      <c r="O1261" s="16">
        <v>2.2426750000000002</v>
      </c>
      <c r="P1261" s="16">
        <v>1.470764</v>
      </c>
      <c r="Q1261" s="16">
        <v>1.586962</v>
      </c>
      <c r="R1261" s="16">
        <v>1.6217999999999999</v>
      </c>
      <c r="S1261" s="16">
        <v>7.1400000000000005E-2</v>
      </c>
      <c r="T1261" s="16">
        <v>0.15190000000000001</v>
      </c>
      <c r="U1261" s="16">
        <v>4.9112999999999998</v>
      </c>
      <c r="V1261" s="16">
        <v>46.363999999999997</v>
      </c>
      <c r="W1261" s="16">
        <v>18.148</v>
      </c>
      <c r="X1261" s="16">
        <v>502.46199999999999</v>
      </c>
      <c r="Y1261" s="16">
        <v>81.069199999999995</v>
      </c>
      <c r="Z1261" s="16">
        <v>0.87350000000000005</v>
      </c>
      <c r="AA1261" s="16">
        <v>-1.0522549999999999</v>
      </c>
      <c r="AB1261" s="16">
        <v>0.28000000000000003</v>
      </c>
      <c r="AC1261" s="16">
        <v>4</v>
      </c>
      <c r="AD1261" s="16">
        <v>49.2</v>
      </c>
      <c r="AE1261" s="16">
        <v>52.876300000000001</v>
      </c>
      <c r="AF1261" s="16">
        <v>124.762</v>
      </c>
      <c r="AG1261" s="16">
        <v>565844</v>
      </c>
      <c r="AH1261" s="16">
        <v>0.6774</v>
      </c>
      <c r="AI1261" s="16">
        <v>99.2</v>
      </c>
      <c r="AJ1261" s="16">
        <v>100</v>
      </c>
      <c r="AK1261" s="16">
        <v>1.3351999999999999</v>
      </c>
      <c r="AL1261" s="16">
        <v>1.65</v>
      </c>
      <c r="AM1261" s="16">
        <v>1.5390999999999999</v>
      </c>
      <c r="AN1261" s="16">
        <v>0.41120000000000001</v>
      </c>
      <c r="AO1261" s="16">
        <v>1.6464000000000001</v>
      </c>
      <c r="AP1261" s="16">
        <v>1.7007000000000001</v>
      </c>
      <c r="AQ1261" s="16">
        <v>0.6875</v>
      </c>
      <c r="AR1261" s="16">
        <f t="shared" si="69"/>
        <v>0</v>
      </c>
      <c r="AS1261" s="5">
        <f t="shared" si="68"/>
        <v>-4.3455999999999939E-2</v>
      </c>
    </row>
    <row r="1262" spans="1:45" x14ac:dyDescent="0.25">
      <c r="A1262" s="16" t="s">
        <v>414</v>
      </c>
      <c r="B1262" s="16" t="s">
        <v>53</v>
      </c>
      <c r="C1262" s="16" t="s">
        <v>392</v>
      </c>
      <c r="D1262" s="16">
        <v>2013</v>
      </c>
      <c r="E1262" s="16" t="s">
        <v>4354</v>
      </c>
      <c r="F1262" s="16" t="s">
        <v>414</v>
      </c>
      <c r="G1262" s="10">
        <v>39709.199999999997</v>
      </c>
      <c r="H1262" s="73">
        <v>10.58934</v>
      </c>
      <c r="I1262" s="16">
        <v>64128226</v>
      </c>
      <c r="J1262" s="71">
        <v>5.0000000000000001E-3</v>
      </c>
      <c r="K1262" s="71">
        <v>0.998</v>
      </c>
      <c r="L1262" s="16">
        <v>4.0950800000000003</v>
      </c>
      <c r="M1262" s="16">
        <v>1.8991450000000001</v>
      </c>
      <c r="N1262" s="16">
        <v>1.9064080000000001</v>
      </c>
      <c r="O1262" s="16">
        <v>2.26972</v>
      </c>
      <c r="P1262" s="16">
        <v>1.4656450000000001</v>
      </c>
      <c r="Q1262" s="16">
        <v>1.6147830000000001</v>
      </c>
      <c r="R1262" s="16">
        <v>1.6642999999999999</v>
      </c>
      <c r="S1262" s="16">
        <v>7.0000000000000007E-2</v>
      </c>
      <c r="T1262" s="16">
        <v>0.15179999999999999</v>
      </c>
      <c r="U1262" s="16">
        <v>5.6863000000000001</v>
      </c>
      <c r="V1262" s="16">
        <v>47.375999999999998</v>
      </c>
      <c r="W1262" s="16">
        <v>17.832000000000001</v>
      </c>
      <c r="X1262" s="16">
        <v>501.60500000000002</v>
      </c>
      <c r="Y1262" s="16">
        <v>81.101299999999995</v>
      </c>
      <c r="Z1262" s="16">
        <v>0.88759999999999994</v>
      </c>
      <c r="AA1262" s="16">
        <v>-1.0522549999999999</v>
      </c>
      <c r="AB1262" s="16">
        <v>0.28000000000000003</v>
      </c>
      <c r="AC1262" s="16">
        <v>4</v>
      </c>
      <c r="AD1262" s="16">
        <v>49.2</v>
      </c>
      <c r="AE1262" s="16">
        <v>52.875900000000001</v>
      </c>
      <c r="AF1262" s="16">
        <v>124.61</v>
      </c>
      <c r="AG1262" s="16">
        <v>555537</v>
      </c>
      <c r="AH1262" s="16">
        <v>0.67879999999999996</v>
      </c>
      <c r="AI1262" s="16">
        <v>99.2</v>
      </c>
      <c r="AJ1262" s="16">
        <v>100</v>
      </c>
      <c r="AK1262" s="16">
        <v>1.3269</v>
      </c>
      <c r="AL1262" s="16">
        <v>1.6941999999999999</v>
      </c>
      <c r="AM1262" s="16">
        <v>1.4830000000000001</v>
      </c>
      <c r="AN1262" s="16">
        <v>0.48749999999999999</v>
      </c>
      <c r="AO1262" s="16">
        <v>1.7735000000000001</v>
      </c>
      <c r="AP1262" s="16">
        <v>1.6843999999999999</v>
      </c>
      <c r="AQ1262" s="16">
        <v>0.6875</v>
      </c>
      <c r="AR1262" s="16">
        <f t="shared" si="69"/>
        <v>0</v>
      </c>
      <c r="AS1262" s="5">
        <f t="shared" si="68"/>
        <v>6.4408000000000243E-2</v>
      </c>
    </row>
    <row r="1263" spans="1:45" x14ac:dyDescent="0.25">
      <c r="A1263" s="16" t="s">
        <v>414</v>
      </c>
      <c r="B1263" s="16" t="s">
        <v>53</v>
      </c>
      <c r="C1263" s="16" t="s">
        <v>392</v>
      </c>
      <c r="D1263" s="16">
        <v>2014</v>
      </c>
      <c r="E1263" s="16" t="s">
        <v>4357</v>
      </c>
      <c r="F1263" s="16" t="s">
        <v>414</v>
      </c>
      <c r="G1263" s="10">
        <v>40621.300000000003</v>
      </c>
      <c r="H1263" s="73">
        <v>10.61205</v>
      </c>
      <c r="I1263" s="16">
        <v>64613160</v>
      </c>
      <c r="J1263" s="71">
        <v>6.0000000000000001E-3</v>
      </c>
      <c r="K1263" s="71">
        <v>1.004</v>
      </c>
      <c r="L1263" s="16">
        <v>4.1166830000000001</v>
      </c>
      <c r="M1263" s="16">
        <v>1.983495</v>
      </c>
      <c r="N1263" s="16">
        <v>1.8212140000000001</v>
      </c>
      <c r="O1263" s="16">
        <v>2.2944909999999998</v>
      </c>
      <c r="P1263" s="16">
        <v>1.4353180000000001</v>
      </c>
      <c r="Q1263" s="16">
        <v>1.6746289999999999</v>
      </c>
      <c r="R1263" s="16">
        <v>1.7007000000000001</v>
      </c>
      <c r="S1263" s="16">
        <v>6.9800000000000001E-2</v>
      </c>
      <c r="T1263" s="16">
        <v>0.1588</v>
      </c>
      <c r="U1263" s="16">
        <v>4.9024000000000001</v>
      </c>
      <c r="V1263" s="16">
        <v>48.387999999999998</v>
      </c>
      <c r="W1263" s="16">
        <v>17.515999999999998</v>
      </c>
      <c r="X1263" s="16">
        <v>500.74799999999999</v>
      </c>
      <c r="Y1263" s="16">
        <v>82.213499999999996</v>
      </c>
      <c r="Z1263" s="16">
        <v>0.88619999999999999</v>
      </c>
      <c r="AA1263" s="16">
        <v>-1.0623530000000001</v>
      </c>
      <c r="AB1263" s="16">
        <v>0.28000000000000003</v>
      </c>
      <c r="AC1263" s="16">
        <v>4</v>
      </c>
      <c r="AD1263" s="16">
        <v>49.46</v>
      </c>
      <c r="AE1263" s="16">
        <v>52.3523</v>
      </c>
      <c r="AF1263" s="16">
        <v>123.581</v>
      </c>
      <c r="AG1263" s="16">
        <v>514104</v>
      </c>
      <c r="AH1263" s="16">
        <v>0.68030000000000002</v>
      </c>
      <c r="AI1263" s="16">
        <v>99.2</v>
      </c>
      <c r="AJ1263" s="16">
        <v>100</v>
      </c>
      <c r="AK1263" s="16">
        <v>1.2791999999999999</v>
      </c>
      <c r="AL1263" s="16">
        <v>1.7274</v>
      </c>
      <c r="AM1263" s="16">
        <v>1.6161000000000001</v>
      </c>
      <c r="AN1263" s="16">
        <v>0.4345</v>
      </c>
      <c r="AO1263" s="16">
        <v>1.8301000000000001</v>
      </c>
      <c r="AP1263" s="16">
        <v>1.8869</v>
      </c>
      <c r="AQ1263" s="16">
        <v>0.6875</v>
      </c>
      <c r="AR1263" s="16">
        <f t="shared" si="69"/>
        <v>0</v>
      </c>
      <c r="AS1263" s="5">
        <f t="shared" si="68"/>
        <v>2.1602999999999817E-2</v>
      </c>
    </row>
    <row r="1264" spans="1:45" x14ac:dyDescent="0.25">
      <c r="A1264" s="16" t="s">
        <v>405</v>
      </c>
      <c r="B1264" s="16" t="s">
        <v>54</v>
      </c>
      <c r="C1264" s="16" t="s">
        <v>268</v>
      </c>
      <c r="D1264" s="16">
        <v>1985</v>
      </c>
      <c r="E1264" s="16" t="s">
        <v>1890</v>
      </c>
      <c r="F1264" s="16" t="s">
        <v>592</v>
      </c>
      <c r="G1264" s="10">
        <v>4675.79</v>
      </c>
      <c r="H1264" s="73">
        <v>8.4501519999999992</v>
      </c>
      <c r="I1264" s="16" t="s">
        <v>6700</v>
      </c>
      <c r="J1264" s="71">
        <v>0</v>
      </c>
      <c r="K1264" s="71">
        <v>1</v>
      </c>
      <c r="L1264" s="16">
        <v>-1.3756090000000001</v>
      </c>
      <c r="M1264" s="16">
        <v>-0.32700439999999997</v>
      </c>
      <c r="N1264" s="16">
        <v>0.15630720000000001</v>
      </c>
      <c r="O1264" s="16">
        <v>-1.006888</v>
      </c>
      <c r="P1264" s="16">
        <v>4.9967200000000003E-2</v>
      </c>
      <c r="Q1264" s="16">
        <v>-2.0079690000000001</v>
      </c>
      <c r="R1264" s="16">
        <v>0.48110000000000003</v>
      </c>
      <c r="S1264" s="16">
        <v>2.6200000000000001E-2</v>
      </c>
      <c r="T1264" s="16">
        <v>0</v>
      </c>
      <c r="U1264" s="16">
        <v>4.4885000000000002</v>
      </c>
      <c r="V1264" s="16">
        <v>32.53</v>
      </c>
      <c r="W1264" s="16">
        <v>8.6050000000000004</v>
      </c>
      <c r="X1264" s="16">
        <v>384.202</v>
      </c>
      <c r="Y1264" s="16">
        <v>0</v>
      </c>
      <c r="Z1264" s="16">
        <v>0</v>
      </c>
      <c r="AA1264" s="16">
        <v>-1.431559</v>
      </c>
      <c r="AB1264" s="16">
        <v>0.06</v>
      </c>
      <c r="AC1264" s="16">
        <v>4.33</v>
      </c>
      <c r="AD1264" s="16">
        <v>52.86</v>
      </c>
      <c r="AE1264" s="16">
        <v>7.9435000000000002</v>
      </c>
      <c r="AF1264" s="16">
        <v>0</v>
      </c>
      <c r="AG1264" s="16">
        <v>192217</v>
      </c>
      <c r="AH1264" s="16">
        <v>0.48089999999999999</v>
      </c>
      <c r="AI1264" s="16">
        <v>102.46599999999999</v>
      </c>
      <c r="AJ1264" s="16">
        <v>79.915000000000006</v>
      </c>
      <c r="AK1264" s="16">
        <v>-0.84899999999999998</v>
      </c>
      <c r="AL1264" s="16">
        <v>-2.3565</v>
      </c>
      <c r="AM1264" s="16">
        <v>-1.8915</v>
      </c>
      <c r="AN1264" s="16">
        <v>-2.3871000000000002</v>
      </c>
      <c r="AO1264" s="16">
        <v>-2.1389</v>
      </c>
      <c r="AP1264" s="16">
        <v>-2.6421000000000001</v>
      </c>
      <c r="AQ1264" s="16">
        <v>0.25869999999999999</v>
      </c>
      <c r="AR1264" s="16">
        <f t="shared" si="69"/>
        <v>1</v>
      </c>
      <c r="AS1264" s="5">
        <f t="shared" si="68"/>
        <v>0</v>
      </c>
    </row>
    <row r="1265" spans="1:45" x14ac:dyDescent="0.25">
      <c r="A1265" s="16" t="s">
        <v>405</v>
      </c>
      <c r="B1265" s="16" t="s">
        <v>54</v>
      </c>
      <c r="C1265" s="16" t="s">
        <v>268</v>
      </c>
      <c r="D1265" s="16">
        <v>1986</v>
      </c>
      <c r="E1265" s="16" t="s">
        <v>1909</v>
      </c>
      <c r="F1265" s="16" t="s">
        <v>592</v>
      </c>
      <c r="G1265" s="10">
        <v>4255.5600000000004</v>
      </c>
      <c r="H1265" s="73">
        <v>8.3559819999999991</v>
      </c>
      <c r="I1265" s="16" t="s">
        <v>6700</v>
      </c>
      <c r="J1265" s="71">
        <v>0</v>
      </c>
      <c r="K1265" s="71">
        <v>1</v>
      </c>
      <c r="L1265" s="16">
        <v>-1.3241430000000001</v>
      </c>
      <c r="M1265" s="16">
        <v>-0.33588820000000003</v>
      </c>
      <c r="N1265" s="16">
        <v>0.19757839999999999</v>
      </c>
      <c r="O1265" s="16">
        <v>-1.0097940000000001</v>
      </c>
      <c r="P1265" s="16">
        <v>5.4495300000000003E-2</v>
      </c>
      <c r="Q1265" s="16">
        <v>-1.9235260000000001</v>
      </c>
      <c r="R1265" s="16">
        <v>0.46689999999999998</v>
      </c>
      <c r="S1265" s="16">
        <v>2.5899999999999999E-2</v>
      </c>
      <c r="T1265" s="16">
        <v>0</v>
      </c>
      <c r="U1265" s="16">
        <v>4.3982999999999999</v>
      </c>
      <c r="V1265" s="16">
        <v>33.287999999999997</v>
      </c>
      <c r="W1265" s="16">
        <v>9.0570000000000004</v>
      </c>
      <c r="X1265" s="16">
        <v>385.33300000000003</v>
      </c>
      <c r="Y1265" s="16">
        <v>0</v>
      </c>
      <c r="Z1265" s="16">
        <v>0</v>
      </c>
      <c r="AA1265" s="16">
        <v>-1.423014</v>
      </c>
      <c r="AB1265" s="16">
        <v>0.06</v>
      </c>
      <c r="AC1265" s="16">
        <v>4.33</v>
      </c>
      <c r="AD1265" s="16">
        <v>52.64</v>
      </c>
      <c r="AE1265" s="16">
        <v>8.2395999999999994</v>
      </c>
      <c r="AF1265" s="16">
        <v>0</v>
      </c>
      <c r="AG1265" s="16">
        <v>192927</v>
      </c>
      <c r="AH1265" s="16">
        <v>0.47360000000000002</v>
      </c>
      <c r="AI1265" s="16">
        <v>101.95099999999999</v>
      </c>
      <c r="AJ1265" s="16">
        <v>80.579899999999995</v>
      </c>
      <c r="AK1265" s="16">
        <v>-0.81779999999999997</v>
      </c>
      <c r="AL1265" s="16">
        <v>-2.2601</v>
      </c>
      <c r="AM1265" s="16">
        <v>-1.8066</v>
      </c>
      <c r="AN1265" s="16">
        <v>-2.3182999999999998</v>
      </c>
      <c r="AO1265" s="16">
        <v>-2.0354000000000001</v>
      </c>
      <c r="AP1265" s="16">
        <v>-2.544</v>
      </c>
      <c r="AQ1265" s="16">
        <v>0.25869999999999999</v>
      </c>
      <c r="AR1265" s="16">
        <f t="shared" si="69"/>
        <v>1</v>
      </c>
      <c r="AS1265" s="5">
        <f t="shared" si="68"/>
        <v>5.1466000000000012E-2</v>
      </c>
    </row>
    <row r="1266" spans="1:45" x14ac:dyDescent="0.25">
      <c r="A1266" s="16" t="s">
        <v>405</v>
      </c>
      <c r="B1266" s="16" t="s">
        <v>54</v>
      </c>
      <c r="C1266" s="16" t="s">
        <v>268</v>
      </c>
      <c r="D1266" s="16">
        <v>1987</v>
      </c>
      <c r="E1266" s="16" t="s">
        <v>1911</v>
      </c>
      <c r="F1266" s="16" t="s">
        <v>592</v>
      </c>
      <c r="G1266" s="10">
        <v>4274.68</v>
      </c>
      <c r="H1266" s="73">
        <v>8.3604649999999996</v>
      </c>
      <c r="I1266" s="16" t="s">
        <v>6700</v>
      </c>
      <c r="J1266" s="71">
        <v>0</v>
      </c>
      <c r="K1266" s="71">
        <v>1</v>
      </c>
      <c r="L1266" s="16">
        <v>-1.2507569999999999</v>
      </c>
      <c r="M1266" s="16">
        <v>-0.34471740000000001</v>
      </c>
      <c r="N1266" s="16">
        <v>0.23339309999999999</v>
      </c>
      <c r="O1266" s="16">
        <v>-0.96004809999999996</v>
      </c>
      <c r="P1266" s="16">
        <v>5.8903799999999999E-2</v>
      </c>
      <c r="Q1266" s="16">
        <v>-1.8390850000000001</v>
      </c>
      <c r="R1266" s="16">
        <v>0.45279999999999998</v>
      </c>
      <c r="S1266" s="16">
        <v>2.5600000000000001E-2</v>
      </c>
      <c r="T1266" s="16">
        <v>0</v>
      </c>
      <c r="U1266" s="16">
        <v>4.3080999999999996</v>
      </c>
      <c r="V1266" s="16">
        <v>34.045999999999999</v>
      </c>
      <c r="W1266" s="16">
        <v>9.5090000000000003</v>
      </c>
      <c r="X1266" s="16">
        <v>385.61</v>
      </c>
      <c r="Y1266" s="16">
        <v>2.4508999999999999</v>
      </c>
      <c r="Z1266" s="16">
        <v>0</v>
      </c>
      <c r="AA1266" s="16">
        <v>-1.4140820000000001</v>
      </c>
      <c r="AB1266" s="16">
        <v>0.06</v>
      </c>
      <c r="AC1266" s="16">
        <v>4.33</v>
      </c>
      <c r="AD1266" s="16">
        <v>52.41</v>
      </c>
      <c r="AE1266" s="16">
        <v>8.5264000000000006</v>
      </c>
      <c r="AF1266" s="16">
        <v>0</v>
      </c>
      <c r="AG1266" s="16">
        <v>193636</v>
      </c>
      <c r="AH1266" s="16">
        <v>0.46629999999999999</v>
      </c>
      <c r="AI1266" s="16">
        <v>101.437</v>
      </c>
      <c r="AJ1266" s="16">
        <v>81.244799999999998</v>
      </c>
      <c r="AK1266" s="16">
        <v>-0.78659999999999997</v>
      </c>
      <c r="AL1266" s="16">
        <v>-2.1636000000000002</v>
      </c>
      <c r="AM1266" s="16">
        <v>-1.7217</v>
      </c>
      <c r="AN1266" s="16">
        <v>-2.2494999999999998</v>
      </c>
      <c r="AO1266" s="16">
        <v>-1.9319</v>
      </c>
      <c r="AP1266" s="16">
        <v>-2.4460000000000002</v>
      </c>
      <c r="AQ1266" s="16">
        <v>0.25869999999999999</v>
      </c>
      <c r="AR1266" s="16">
        <f t="shared" si="69"/>
        <v>1</v>
      </c>
      <c r="AS1266" s="5">
        <f t="shared" si="68"/>
        <v>7.3386000000000173E-2</v>
      </c>
    </row>
    <row r="1267" spans="1:45" x14ac:dyDescent="0.25">
      <c r="A1267" s="16" t="s">
        <v>405</v>
      </c>
      <c r="B1267" s="16" t="s">
        <v>54</v>
      </c>
      <c r="C1267" s="16" t="s">
        <v>268</v>
      </c>
      <c r="D1267" s="16">
        <v>1988</v>
      </c>
      <c r="E1267" s="16" t="s">
        <v>1905</v>
      </c>
      <c r="F1267" s="16" t="s">
        <v>592</v>
      </c>
      <c r="G1267" s="10">
        <v>4467.71</v>
      </c>
      <c r="H1267" s="73">
        <v>8.4046319999999994</v>
      </c>
      <c r="I1267" s="16" t="s">
        <v>6700</v>
      </c>
      <c r="J1267" s="71">
        <v>0</v>
      </c>
      <c r="K1267" s="71">
        <v>1</v>
      </c>
      <c r="L1267" s="16">
        <v>-1.1761520000000001</v>
      </c>
      <c r="M1267" s="16">
        <v>-0.35354669999999999</v>
      </c>
      <c r="N1267" s="16">
        <v>0.26348149999999998</v>
      </c>
      <c r="O1267" s="16">
        <v>-0.90349139999999994</v>
      </c>
      <c r="P1267" s="16">
        <v>6.4587400000000003E-2</v>
      </c>
      <c r="Q1267" s="16">
        <v>-1.754607</v>
      </c>
      <c r="R1267" s="16">
        <v>0.43869999999999998</v>
      </c>
      <c r="S1267" s="16">
        <v>2.53E-2</v>
      </c>
      <c r="T1267" s="16">
        <v>0</v>
      </c>
      <c r="U1267" s="16">
        <v>4.218</v>
      </c>
      <c r="V1267" s="16">
        <v>34.804000000000002</v>
      </c>
      <c r="W1267" s="16">
        <v>9.86</v>
      </c>
      <c r="X1267" s="16">
        <v>385.94099999999997</v>
      </c>
      <c r="Y1267" s="16">
        <v>5.2119</v>
      </c>
      <c r="Z1267" s="16">
        <v>0</v>
      </c>
      <c r="AA1267" s="16">
        <v>-1.405537</v>
      </c>
      <c r="AB1267" s="16">
        <v>0.06</v>
      </c>
      <c r="AC1267" s="16">
        <v>4.33</v>
      </c>
      <c r="AD1267" s="16">
        <v>52.19</v>
      </c>
      <c r="AE1267" s="16">
        <v>8.9124999999999996</v>
      </c>
      <c r="AF1267" s="16">
        <v>0</v>
      </c>
      <c r="AG1267" s="16">
        <v>194346</v>
      </c>
      <c r="AH1267" s="16">
        <v>0.45900000000000002</v>
      </c>
      <c r="AI1267" s="16">
        <v>100.922</v>
      </c>
      <c r="AJ1267" s="16">
        <v>81.909599999999998</v>
      </c>
      <c r="AK1267" s="16">
        <v>-0.75529999999999997</v>
      </c>
      <c r="AL1267" s="16">
        <v>-2.0672000000000001</v>
      </c>
      <c r="AM1267" s="16">
        <v>-1.6367</v>
      </c>
      <c r="AN1267" s="16">
        <v>-2.1806999999999999</v>
      </c>
      <c r="AO1267" s="16">
        <v>-1.8284</v>
      </c>
      <c r="AP1267" s="16">
        <v>-2.3479000000000001</v>
      </c>
      <c r="AQ1267" s="16">
        <v>0.25869999999999999</v>
      </c>
      <c r="AR1267" s="16">
        <f t="shared" si="69"/>
        <v>1</v>
      </c>
      <c r="AS1267" s="5">
        <f t="shared" si="68"/>
        <v>7.460499999999981E-2</v>
      </c>
    </row>
    <row r="1268" spans="1:45" x14ac:dyDescent="0.25">
      <c r="A1268" s="16" t="s">
        <v>405</v>
      </c>
      <c r="B1268" s="16" t="s">
        <v>54</v>
      </c>
      <c r="C1268" s="16" t="s">
        <v>268</v>
      </c>
      <c r="D1268" s="16">
        <v>1989</v>
      </c>
      <c r="E1268" s="16" t="s">
        <v>1906</v>
      </c>
      <c r="F1268" s="16" t="s">
        <v>592</v>
      </c>
      <c r="G1268" s="10">
        <v>4135.37</v>
      </c>
      <c r="H1268" s="73">
        <v>8.3273320000000002</v>
      </c>
      <c r="I1268" s="16" t="s">
        <v>6700</v>
      </c>
      <c r="J1268" s="71">
        <v>0</v>
      </c>
      <c r="K1268" s="71">
        <v>1</v>
      </c>
      <c r="L1268" s="16">
        <v>-1.1080950000000001</v>
      </c>
      <c r="M1268" s="16">
        <v>-0.36243049999999999</v>
      </c>
      <c r="N1268" s="16">
        <v>0.27849889999999999</v>
      </c>
      <c r="O1268" s="16">
        <v>-0.84693459999999998</v>
      </c>
      <c r="P1268" s="16">
        <v>7.0668400000000006E-2</v>
      </c>
      <c r="Q1268" s="16">
        <v>-1.670147</v>
      </c>
      <c r="R1268" s="16">
        <v>0.42449999999999999</v>
      </c>
      <c r="S1268" s="16">
        <v>2.5000000000000001E-2</v>
      </c>
      <c r="T1268" s="16">
        <v>0</v>
      </c>
      <c r="U1268" s="16">
        <v>4.1277999999999997</v>
      </c>
      <c r="V1268" s="16">
        <v>35.561999999999998</v>
      </c>
      <c r="W1268" s="16">
        <v>9.98</v>
      </c>
      <c r="X1268" s="16">
        <v>386.09399999999999</v>
      </c>
      <c r="Y1268" s="16">
        <v>7.9729000000000001</v>
      </c>
      <c r="Z1268" s="16">
        <v>0</v>
      </c>
      <c r="AA1268" s="16">
        <v>-1.3969929999999999</v>
      </c>
      <c r="AB1268" s="16">
        <v>0.06</v>
      </c>
      <c r="AC1268" s="16">
        <v>4.33</v>
      </c>
      <c r="AD1268" s="16">
        <v>51.97</v>
      </c>
      <c r="AE1268" s="16">
        <v>9.3293999999999997</v>
      </c>
      <c r="AF1268" s="16">
        <v>0</v>
      </c>
      <c r="AG1268" s="16">
        <v>195056</v>
      </c>
      <c r="AH1268" s="16">
        <v>0.45169999999999999</v>
      </c>
      <c r="AI1268" s="16">
        <v>100.407</v>
      </c>
      <c r="AJ1268" s="16">
        <v>82.5745</v>
      </c>
      <c r="AK1268" s="16">
        <v>-0.72409999999999997</v>
      </c>
      <c r="AL1268" s="16">
        <v>-1.9706999999999999</v>
      </c>
      <c r="AM1268" s="16">
        <v>-1.5518000000000001</v>
      </c>
      <c r="AN1268" s="16">
        <v>-2.1118999999999999</v>
      </c>
      <c r="AO1268" s="16">
        <v>-1.7249000000000001</v>
      </c>
      <c r="AP1268" s="16">
        <v>-2.2498</v>
      </c>
      <c r="AQ1268" s="16">
        <v>0.25869999999999999</v>
      </c>
      <c r="AR1268" s="16">
        <f t="shared" si="69"/>
        <v>1</v>
      </c>
      <c r="AS1268" s="5">
        <f t="shared" si="68"/>
        <v>6.8057000000000034E-2</v>
      </c>
    </row>
    <row r="1269" spans="1:45" x14ac:dyDescent="0.25">
      <c r="A1269" s="16" t="s">
        <v>405</v>
      </c>
      <c r="B1269" s="16" t="s">
        <v>54</v>
      </c>
      <c r="C1269" s="16" t="s">
        <v>268</v>
      </c>
      <c r="D1269" s="16">
        <v>1990</v>
      </c>
      <c r="E1269" s="16" t="s">
        <v>1903</v>
      </c>
      <c r="F1269" s="16" t="s">
        <v>592</v>
      </c>
      <c r="G1269" s="10">
        <v>3524.78</v>
      </c>
      <c r="H1269" s="73">
        <v>8.1675730000000009</v>
      </c>
      <c r="I1269" s="16" t="s">
        <v>6700</v>
      </c>
      <c r="J1269" s="71">
        <v>0</v>
      </c>
      <c r="K1269" s="71">
        <v>1</v>
      </c>
      <c r="L1269" s="16">
        <v>-1.0161290000000001</v>
      </c>
      <c r="M1269" s="16">
        <v>-0.3684636</v>
      </c>
      <c r="N1269" s="16">
        <v>0.2958827</v>
      </c>
      <c r="O1269" s="16">
        <v>-0.79050790000000004</v>
      </c>
      <c r="P1269" s="16">
        <v>0.1233175</v>
      </c>
      <c r="Q1269" s="16">
        <v>-1.585723</v>
      </c>
      <c r="R1269" s="16">
        <v>0.41039999999999999</v>
      </c>
      <c r="S1269" s="16">
        <v>2.47E-2</v>
      </c>
      <c r="T1269" s="16">
        <v>2.9999999999999997E-4</v>
      </c>
      <c r="U1269" s="16">
        <v>4.0376000000000003</v>
      </c>
      <c r="V1269" s="16">
        <v>36.32</v>
      </c>
      <c r="W1269" s="16">
        <v>10.1</v>
      </c>
      <c r="X1269" s="16">
        <v>386.61799999999999</v>
      </c>
      <c r="Y1269" s="16">
        <v>10.734</v>
      </c>
      <c r="Z1269" s="16">
        <v>0</v>
      </c>
      <c r="AA1269" s="16">
        <v>-1.3880600000000001</v>
      </c>
      <c r="AB1269" s="16">
        <v>0.06</v>
      </c>
      <c r="AC1269" s="16">
        <v>4.33</v>
      </c>
      <c r="AD1269" s="16">
        <v>51.74</v>
      </c>
      <c r="AE1269" s="16">
        <v>9.8895999999999997</v>
      </c>
      <c r="AF1269" s="16">
        <v>0</v>
      </c>
      <c r="AG1269" s="16">
        <v>285798</v>
      </c>
      <c r="AH1269" s="16">
        <v>0.4219</v>
      </c>
      <c r="AI1269" s="16">
        <v>97.8</v>
      </c>
      <c r="AJ1269" s="16">
        <v>85.4</v>
      </c>
      <c r="AK1269" s="16">
        <v>-0.69289999999999996</v>
      </c>
      <c r="AL1269" s="16">
        <v>-1.8743000000000001</v>
      </c>
      <c r="AM1269" s="16">
        <v>-1.4669000000000001</v>
      </c>
      <c r="AN1269" s="16">
        <v>-2.0430999999999999</v>
      </c>
      <c r="AO1269" s="16">
        <v>-1.6214999999999999</v>
      </c>
      <c r="AP1269" s="16">
        <v>-2.1516999999999999</v>
      </c>
      <c r="AQ1269" s="16">
        <v>0.25869999999999999</v>
      </c>
      <c r="AR1269" s="16">
        <f t="shared" si="69"/>
        <v>1</v>
      </c>
      <c r="AS1269" s="5">
        <f t="shared" si="68"/>
        <v>9.1965999999999992E-2</v>
      </c>
    </row>
    <row r="1270" spans="1:45" x14ac:dyDescent="0.25">
      <c r="A1270" s="16" t="s">
        <v>405</v>
      </c>
      <c r="B1270" s="16" t="s">
        <v>54</v>
      </c>
      <c r="C1270" s="16" t="s">
        <v>268</v>
      </c>
      <c r="D1270" s="16">
        <v>1991</v>
      </c>
      <c r="E1270" s="16" t="s">
        <v>1901</v>
      </c>
      <c r="F1270" s="16" t="s">
        <v>592</v>
      </c>
      <c r="G1270" s="10">
        <v>2761.56</v>
      </c>
      <c r="H1270" s="73">
        <v>7.9235490000000004</v>
      </c>
      <c r="I1270" s="16" t="s">
        <v>6700</v>
      </c>
      <c r="J1270" s="71">
        <v>0</v>
      </c>
      <c r="K1270" s="71">
        <v>1</v>
      </c>
      <c r="L1270" s="16">
        <v>-0.95903110000000003</v>
      </c>
      <c r="M1270" s="16">
        <v>-0.37361939999999999</v>
      </c>
      <c r="N1270" s="16">
        <v>0.2954118</v>
      </c>
      <c r="O1270" s="16">
        <v>-0.73395120000000003</v>
      </c>
      <c r="P1270" s="16">
        <v>0.1171783</v>
      </c>
      <c r="Q1270" s="16">
        <v>-1.5012449999999999</v>
      </c>
      <c r="R1270" s="16">
        <v>0.3962</v>
      </c>
      <c r="S1270" s="16">
        <v>2.4400000000000002E-2</v>
      </c>
      <c r="T1270" s="16">
        <v>6.9999999999999999E-4</v>
      </c>
      <c r="U1270" s="16">
        <v>3.9474999999999998</v>
      </c>
      <c r="V1270" s="16">
        <v>36.764000000000003</v>
      </c>
      <c r="W1270" s="16">
        <v>10.18</v>
      </c>
      <c r="X1270" s="16">
        <v>385.77699999999999</v>
      </c>
      <c r="Y1270" s="16">
        <v>13.494999999999999</v>
      </c>
      <c r="Z1270" s="16">
        <v>0</v>
      </c>
      <c r="AA1270" s="16">
        <v>-1.379516</v>
      </c>
      <c r="AB1270" s="16">
        <v>0.06</v>
      </c>
      <c r="AC1270" s="16">
        <v>4.33</v>
      </c>
      <c r="AD1270" s="16">
        <v>51.52</v>
      </c>
      <c r="AE1270" s="16">
        <v>10.276</v>
      </c>
      <c r="AF1270" s="16">
        <v>0</v>
      </c>
      <c r="AG1270" s="16">
        <v>268657</v>
      </c>
      <c r="AH1270" s="16">
        <v>0.41889999999999999</v>
      </c>
      <c r="AI1270" s="16">
        <v>97.8</v>
      </c>
      <c r="AJ1270" s="16">
        <v>85.3</v>
      </c>
      <c r="AK1270" s="16">
        <v>-0.66159999999999997</v>
      </c>
      <c r="AL1270" s="16">
        <v>-1.7778</v>
      </c>
      <c r="AM1270" s="16">
        <v>-1.3818999999999999</v>
      </c>
      <c r="AN1270" s="16">
        <v>-1.9742999999999999</v>
      </c>
      <c r="AO1270" s="16">
        <v>-1.518</v>
      </c>
      <c r="AP1270" s="16">
        <v>-2.0537000000000001</v>
      </c>
      <c r="AQ1270" s="16">
        <v>0.25869999999999999</v>
      </c>
      <c r="AR1270" s="16">
        <f t="shared" si="69"/>
        <v>1</v>
      </c>
      <c r="AS1270" s="5">
        <f t="shared" si="68"/>
        <v>5.7097900000000035E-2</v>
      </c>
    </row>
    <row r="1271" spans="1:45" x14ac:dyDescent="0.25">
      <c r="A1271" s="16" t="s">
        <v>405</v>
      </c>
      <c r="B1271" s="16" t="s">
        <v>54</v>
      </c>
      <c r="C1271" s="16" t="s">
        <v>268</v>
      </c>
      <c r="D1271" s="16">
        <v>1992</v>
      </c>
      <c r="E1271" s="16" t="s">
        <v>1891</v>
      </c>
      <c r="F1271" s="16" t="s">
        <v>592</v>
      </c>
      <c r="G1271" s="10">
        <v>1509.88</v>
      </c>
      <c r="H1271" s="73">
        <v>7.3197840000000003</v>
      </c>
      <c r="I1271" s="16" t="s">
        <v>6700</v>
      </c>
      <c r="J1271" s="71">
        <v>0</v>
      </c>
      <c r="K1271" s="71">
        <v>1</v>
      </c>
      <c r="L1271" s="16">
        <v>-0.88440379999999996</v>
      </c>
      <c r="M1271" s="16">
        <v>-0.3889996</v>
      </c>
      <c r="N1271" s="16">
        <v>0.35429709999999998</v>
      </c>
      <c r="O1271" s="16">
        <v>-0.67739450000000001</v>
      </c>
      <c r="P1271" s="16">
        <v>0.10154970000000001</v>
      </c>
      <c r="Q1271" s="16">
        <v>-1.416803</v>
      </c>
      <c r="R1271" s="16">
        <v>0.3821</v>
      </c>
      <c r="S1271" s="16">
        <v>2.3599999999999999E-2</v>
      </c>
      <c r="T1271" s="16">
        <v>2.0000000000000001E-4</v>
      </c>
      <c r="U1271" s="16">
        <v>3.8573</v>
      </c>
      <c r="V1271" s="16">
        <v>37.207999999999998</v>
      </c>
      <c r="W1271" s="16">
        <v>10.26</v>
      </c>
      <c r="X1271" s="16">
        <v>394.24400000000003</v>
      </c>
      <c r="Y1271" s="16">
        <v>16.256</v>
      </c>
      <c r="Z1271" s="16">
        <v>0</v>
      </c>
      <c r="AA1271" s="16">
        <v>-1.3709720000000001</v>
      </c>
      <c r="AB1271" s="16">
        <v>0.06</v>
      </c>
      <c r="AC1271" s="16">
        <v>4.33</v>
      </c>
      <c r="AD1271" s="16">
        <v>51.3</v>
      </c>
      <c r="AE1271" s="16">
        <v>10.7134</v>
      </c>
      <c r="AF1271" s="16">
        <v>0</v>
      </c>
      <c r="AG1271" s="16">
        <v>228870</v>
      </c>
      <c r="AH1271" s="16">
        <v>0.41670000000000001</v>
      </c>
      <c r="AI1271" s="16">
        <v>97.8</v>
      </c>
      <c r="AJ1271" s="16">
        <v>85.3</v>
      </c>
      <c r="AK1271" s="16">
        <v>-0.63039999999999996</v>
      </c>
      <c r="AL1271" s="16">
        <v>-1.6814</v>
      </c>
      <c r="AM1271" s="16">
        <v>-1.2969999999999999</v>
      </c>
      <c r="AN1271" s="16">
        <v>-1.9055</v>
      </c>
      <c r="AO1271" s="16">
        <v>-1.4145000000000001</v>
      </c>
      <c r="AP1271" s="16">
        <v>-1.9556</v>
      </c>
      <c r="AQ1271" s="16">
        <v>0.25869999999999999</v>
      </c>
      <c r="AR1271" s="16">
        <f t="shared" si="69"/>
        <v>1</v>
      </c>
      <c r="AS1271" s="5">
        <f t="shared" si="68"/>
        <v>7.4627300000000063E-2</v>
      </c>
    </row>
    <row r="1272" spans="1:45" x14ac:dyDescent="0.25">
      <c r="A1272" s="16" t="s">
        <v>405</v>
      </c>
      <c r="B1272" s="16" t="s">
        <v>54</v>
      </c>
      <c r="C1272" s="16" t="s">
        <v>268</v>
      </c>
      <c r="D1272" s="16">
        <v>1993</v>
      </c>
      <c r="E1272" s="16" t="s">
        <v>1897</v>
      </c>
      <c r="F1272" s="16" t="s">
        <v>592</v>
      </c>
      <c r="G1272" s="10">
        <v>1059.31</v>
      </c>
      <c r="H1272" s="73">
        <v>6.9653739999999997</v>
      </c>
      <c r="I1272" s="16" t="s">
        <v>6700</v>
      </c>
      <c r="J1272" s="71">
        <v>0</v>
      </c>
      <c r="K1272" s="71">
        <v>1</v>
      </c>
      <c r="L1272" s="16">
        <v>-0.80717190000000005</v>
      </c>
      <c r="M1272" s="16">
        <v>-0.3536609</v>
      </c>
      <c r="N1272" s="16">
        <v>0.3630002</v>
      </c>
      <c r="O1272" s="16">
        <v>-0.62096980000000002</v>
      </c>
      <c r="P1272" s="16">
        <v>9.2421000000000003E-2</v>
      </c>
      <c r="Q1272" s="16">
        <v>-1.332344</v>
      </c>
      <c r="R1272" s="16">
        <v>0.3679</v>
      </c>
      <c r="S1272" s="16">
        <v>2.76E-2</v>
      </c>
      <c r="T1272" s="16">
        <v>3.2000000000000002E-3</v>
      </c>
      <c r="U1272" s="16">
        <v>3.7671000000000001</v>
      </c>
      <c r="V1272" s="16">
        <v>37.652000000000001</v>
      </c>
      <c r="W1272" s="16">
        <v>10.34</v>
      </c>
      <c r="X1272" s="16">
        <v>394.84300000000002</v>
      </c>
      <c r="Y1272" s="16">
        <v>19.016999999999999</v>
      </c>
      <c r="Z1272" s="16">
        <v>0</v>
      </c>
      <c r="AA1272" s="16">
        <v>-1.362039</v>
      </c>
      <c r="AB1272" s="16">
        <v>0.06</v>
      </c>
      <c r="AC1272" s="16">
        <v>4.33</v>
      </c>
      <c r="AD1272" s="16">
        <v>51.07</v>
      </c>
      <c r="AE1272" s="16">
        <v>10.8683</v>
      </c>
      <c r="AF1272" s="16">
        <v>0</v>
      </c>
      <c r="AG1272" s="16">
        <v>212885</v>
      </c>
      <c r="AH1272" s="16">
        <v>0.4123</v>
      </c>
      <c r="AI1272" s="16">
        <v>97.8</v>
      </c>
      <c r="AJ1272" s="16">
        <v>85.2</v>
      </c>
      <c r="AK1272" s="16">
        <v>-0.59919999999999995</v>
      </c>
      <c r="AL1272" s="16">
        <v>-1.5849</v>
      </c>
      <c r="AM1272" s="16">
        <v>-1.2121</v>
      </c>
      <c r="AN1272" s="16">
        <v>-1.8367</v>
      </c>
      <c r="AO1272" s="16">
        <v>-1.3109999999999999</v>
      </c>
      <c r="AP1272" s="16">
        <v>-1.8574999999999999</v>
      </c>
      <c r="AQ1272" s="16">
        <v>0.25869999999999999</v>
      </c>
      <c r="AR1272" s="16">
        <f t="shared" si="69"/>
        <v>1</v>
      </c>
      <c r="AS1272" s="5">
        <f t="shared" si="68"/>
        <v>7.7231899999999909E-2</v>
      </c>
    </row>
    <row r="1273" spans="1:45" x14ac:dyDescent="0.25">
      <c r="A1273" s="16" t="s">
        <v>405</v>
      </c>
      <c r="B1273" s="16" t="s">
        <v>54</v>
      </c>
      <c r="C1273" s="16" t="s">
        <v>268</v>
      </c>
      <c r="D1273" s="16">
        <v>1994</v>
      </c>
      <c r="E1273" s="16" t="s">
        <v>1914</v>
      </c>
      <c r="F1273" s="16" t="s">
        <v>592</v>
      </c>
      <c r="G1273" s="10">
        <v>958.80600000000004</v>
      </c>
      <c r="H1273" s="73">
        <v>6.8656889999999997</v>
      </c>
      <c r="I1273" s="16" t="s">
        <v>6700</v>
      </c>
      <c r="J1273" s="71">
        <v>0</v>
      </c>
      <c r="K1273" s="71">
        <v>1</v>
      </c>
      <c r="L1273" s="16">
        <v>-0.6067863</v>
      </c>
      <c r="M1273" s="16">
        <v>-0.38512750000000001</v>
      </c>
      <c r="N1273" s="16">
        <v>0.70979740000000002</v>
      </c>
      <c r="O1273" s="16">
        <v>-0.56441319999999995</v>
      </c>
      <c r="P1273" s="16">
        <v>8.6917999999999995E-2</v>
      </c>
      <c r="Q1273" s="16">
        <v>-1.2479009999999999</v>
      </c>
      <c r="R1273" s="16">
        <v>0.3538</v>
      </c>
      <c r="S1273" s="16">
        <v>2.23E-2</v>
      </c>
      <c r="T1273" s="16">
        <v>2.8E-3</v>
      </c>
      <c r="U1273" s="16">
        <v>6.9157000000000002</v>
      </c>
      <c r="V1273" s="16">
        <v>38.095999999999997</v>
      </c>
      <c r="W1273" s="16">
        <v>10.42</v>
      </c>
      <c r="X1273" s="16">
        <v>395.05099999999999</v>
      </c>
      <c r="Y1273" s="16">
        <v>21.777999999999999</v>
      </c>
      <c r="Z1273" s="16">
        <v>0</v>
      </c>
      <c r="AA1273" s="16">
        <v>-1.3534949999999999</v>
      </c>
      <c r="AB1273" s="16">
        <v>0.06</v>
      </c>
      <c r="AC1273" s="16">
        <v>4.33</v>
      </c>
      <c r="AD1273" s="16">
        <v>50.85</v>
      </c>
      <c r="AE1273" s="16">
        <v>10.1937</v>
      </c>
      <c r="AF1273" s="16">
        <v>0</v>
      </c>
      <c r="AG1273" s="16">
        <v>226757</v>
      </c>
      <c r="AH1273" s="16">
        <v>0.40570000000000001</v>
      </c>
      <c r="AI1273" s="16">
        <v>97.8</v>
      </c>
      <c r="AJ1273" s="16">
        <v>85.1</v>
      </c>
      <c r="AK1273" s="16">
        <v>-0.56799999999999995</v>
      </c>
      <c r="AL1273" s="16">
        <v>-1.4884999999999999</v>
      </c>
      <c r="AM1273" s="16">
        <v>-1.1271</v>
      </c>
      <c r="AN1273" s="16">
        <v>-1.7679</v>
      </c>
      <c r="AO1273" s="16">
        <v>-1.2075</v>
      </c>
      <c r="AP1273" s="16">
        <v>-1.7595000000000001</v>
      </c>
      <c r="AQ1273" s="16">
        <v>0.25869999999999999</v>
      </c>
      <c r="AR1273" s="16">
        <f t="shared" si="69"/>
        <v>1</v>
      </c>
      <c r="AS1273" s="5">
        <f t="shared" si="68"/>
        <v>0.20038560000000005</v>
      </c>
    </row>
    <row r="1274" spans="1:45" x14ac:dyDescent="0.25">
      <c r="A1274" s="16" t="s">
        <v>405</v>
      </c>
      <c r="B1274" s="16" t="s">
        <v>54</v>
      </c>
      <c r="C1274" s="16" t="s">
        <v>268</v>
      </c>
      <c r="D1274" s="16">
        <v>1995</v>
      </c>
      <c r="E1274" s="16" t="s">
        <v>1910</v>
      </c>
      <c r="F1274" s="16" t="s">
        <v>592</v>
      </c>
      <c r="G1274" s="10">
        <v>1010.25</v>
      </c>
      <c r="H1274" s="73">
        <v>6.9179539999999999</v>
      </c>
      <c r="I1274" s="16" t="s">
        <v>6700</v>
      </c>
      <c r="J1274" s="71">
        <v>0</v>
      </c>
      <c r="K1274" s="71">
        <v>1</v>
      </c>
      <c r="L1274" s="16">
        <v>-0.6549334</v>
      </c>
      <c r="M1274" s="16">
        <v>-0.36801060000000002</v>
      </c>
      <c r="N1274" s="16">
        <v>0.32250309999999999</v>
      </c>
      <c r="O1274" s="16">
        <v>-0.38356509999999999</v>
      </c>
      <c r="P1274" s="16">
        <v>7.9813300000000004E-2</v>
      </c>
      <c r="Q1274" s="16">
        <v>-1.1634420000000001</v>
      </c>
      <c r="R1274" s="16">
        <v>0.3397</v>
      </c>
      <c r="S1274" s="16">
        <v>2.9600000000000001E-2</v>
      </c>
      <c r="T1274" s="16">
        <v>2.5000000000000001E-3</v>
      </c>
      <c r="U1274" s="16">
        <v>3.5868000000000002</v>
      </c>
      <c r="V1274" s="16">
        <v>38.54</v>
      </c>
      <c r="W1274" s="16">
        <v>10.5</v>
      </c>
      <c r="X1274" s="16">
        <v>386.96199999999999</v>
      </c>
      <c r="Y1274" s="16">
        <v>24.539000000000001</v>
      </c>
      <c r="Z1274" s="16">
        <v>6.6500000000000004E-2</v>
      </c>
      <c r="AA1274" s="16">
        <v>-1.344951</v>
      </c>
      <c r="AB1274" s="16">
        <v>0.06</v>
      </c>
      <c r="AC1274" s="16">
        <v>4.33</v>
      </c>
      <c r="AD1274" s="16">
        <v>50.63</v>
      </c>
      <c r="AE1274" s="16">
        <v>10.9391</v>
      </c>
      <c r="AF1274" s="16">
        <v>3.0000000000000001E-3</v>
      </c>
      <c r="AG1274" s="16">
        <v>172243</v>
      </c>
      <c r="AH1274" s="16">
        <v>0.41420000000000001</v>
      </c>
      <c r="AI1274" s="16">
        <v>97.8</v>
      </c>
      <c r="AJ1274" s="16">
        <v>85.8</v>
      </c>
      <c r="AK1274" s="16">
        <v>-0.53669999999999995</v>
      </c>
      <c r="AL1274" s="16">
        <v>-1.3919999999999999</v>
      </c>
      <c r="AM1274" s="16">
        <v>-1.0422</v>
      </c>
      <c r="AN1274" s="16">
        <v>-1.6991000000000001</v>
      </c>
      <c r="AO1274" s="16">
        <v>-1.1041000000000001</v>
      </c>
      <c r="AP1274" s="16">
        <v>-1.6614</v>
      </c>
      <c r="AQ1274" s="16">
        <v>0.25869999999999999</v>
      </c>
      <c r="AR1274" s="16">
        <f t="shared" si="69"/>
        <v>1</v>
      </c>
      <c r="AS1274" s="5">
        <f t="shared" si="68"/>
        <v>-4.8147099999999998E-2</v>
      </c>
    </row>
    <row r="1275" spans="1:45" x14ac:dyDescent="0.25">
      <c r="A1275" s="16" t="s">
        <v>405</v>
      </c>
      <c r="B1275" s="16" t="s">
        <v>54</v>
      </c>
      <c r="C1275" s="16" t="s">
        <v>268</v>
      </c>
      <c r="D1275" s="16">
        <v>1996</v>
      </c>
      <c r="E1275" s="16" t="s">
        <v>1899</v>
      </c>
      <c r="F1275" s="16" t="s">
        <v>592</v>
      </c>
      <c r="G1275" s="10">
        <v>1152.0899999999999</v>
      </c>
      <c r="H1275" s="73">
        <v>7.0493350000000001</v>
      </c>
      <c r="I1275" s="16" t="s">
        <v>6700</v>
      </c>
      <c r="J1275" s="71">
        <v>0</v>
      </c>
      <c r="K1275" s="71">
        <v>1</v>
      </c>
      <c r="L1275" s="16">
        <v>-0.58444940000000001</v>
      </c>
      <c r="M1275" s="16">
        <v>-0.40801110000000002</v>
      </c>
      <c r="N1275" s="16">
        <v>0.29563299999999998</v>
      </c>
      <c r="O1275" s="16">
        <v>-0.31125360000000002</v>
      </c>
      <c r="P1275" s="16">
        <v>8.2467299999999993E-2</v>
      </c>
      <c r="Q1275" s="16">
        <v>-1.0117689999999999</v>
      </c>
      <c r="R1275" s="16">
        <v>0.33090000000000003</v>
      </c>
      <c r="S1275" s="16">
        <v>1.9800000000000002E-2</v>
      </c>
      <c r="T1275" s="16">
        <v>2.7000000000000001E-3</v>
      </c>
      <c r="U1275" s="16">
        <v>3.4965999999999999</v>
      </c>
      <c r="V1275" s="16">
        <v>38.454000000000001</v>
      </c>
      <c r="W1275" s="16">
        <v>10.611000000000001</v>
      </c>
      <c r="X1275" s="16">
        <v>383.47699999999998</v>
      </c>
      <c r="Y1275" s="16">
        <v>27.3</v>
      </c>
      <c r="Z1275" s="16">
        <v>7.4999999999999997E-2</v>
      </c>
      <c r="AA1275" s="16">
        <v>-1.3360179999999999</v>
      </c>
      <c r="AB1275" s="16">
        <v>0.06</v>
      </c>
      <c r="AC1275" s="16">
        <v>4.33</v>
      </c>
      <c r="AD1275" s="16">
        <v>50.4</v>
      </c>
      <c r="AE1275" s="16">
        <v>11.3705</v>
      </c>
      <c r="AF1275" s="16">
        <v>4.6100000000000002E-2</v>
      </c>
      <c r="AG1275" s="16">
        <v>155694</v>
      </c>
      <c r="AH1275" s="16">
        <v>0.41110000000000002</v>
      </c>
      <c r="AI1275" s="16">
        <v>97.7</v>
      </c>
      <c r="AJ1275" s="16">
        <v>86.5</v>
      </c>
      <c r="AK1275" s="16">
        <v>-0.40029999999999999</v>
      </c>
      <c r="AL1275" s="16">
        <v>-1.3888</v>
      </c>
      <c r="AM1275" s="16">
        <v>-0.67210000000000003</v>
      </c>
      <c r="AN1275" s="16">
        <v>-1.6890000000000001</v>
      </c>
      <c r="AO1275" s="16">
        <v>-0.98870000000000002</v>
      </c>
      <c r="AP1275" s="16">
        <v>-1.4525999999999999</v>
      </c>
      <c r="AQ1275" s="16">
        <v>0.25869999999999999</v>
      </c>
      <c r="AR1275" s="16">
        <f t="shared" si="69"/>
        <v>1</v>
      </c>
      <c r="AS1275" s="5">
        <f t="shared" si="68"/>
        <v>7.0483999999999991E-2</v>
      </c>
    </row>
    <row r="1276" spans="1:45" x14ac:dyDescent="0.25">
      <c r="A1276" s="16" t="s">
        <v>405</v>
      </c>
      <c r="B1276" s="16" t="s">
        <v>54</v>
      </c>
      <c r="C1276" s="16" t="s">
        <v>268</v>
      </c>
      <c r="D1276" s="16">
        <v>1997</v>
      </c>
      <c r="E1276" s="16" t="s">
        <v>1904</v>
      </c>
      <c r="F1276" s="16" t="s">
        <v>592</v>
      </c>
      <c r="G1276" s="10">
        <v>1297.02</v>
      </c>
      <c r="H1276" s="73">
        <v>7.1678269999999999</v>
      </c>
      <c r="I1276" s="16" t="s">
        <v>6700</v>
      </c>
      <c r="J1276" s="71">
        <v>0</v>
      </c>
      <c r="K1276" s="71">
        <v>1</v>
      </c>
      <c r="L1276" s="16">
        <v>-0.5526044</v>
      </c>
      <c r="M1276" s="16">
        <v>-0.39667019999999997</v>
      </c>
      <c r="N1276" s="16">
        <v>0.1806181</v>
      </c>
      <c r="O1276" s="16">
        <v>-0.25208019999999998</v>
      </c>
      <c r="P1276" s="16">
        <v>0.10908329999999999</v>
      </c>
      <c r="Q1276" s="16">
        <v>-0.92248430000000003</v>
      </c>
      <c r="R1276" s="16">
        <v>0.34239999999999998</v>
      </c>
      <c r="S1276" s="16">
        <v>2.0400000000000001E-2</v>
      </c>
      <c r="T1276" s="16">
        <v>3.0000000000000001E-3</v>
      </c>
      <c r="U1276" s="16">
        <v>3.4064999999999999</v>
      </c>
      <c r="V1276" s="16">
        <v>38.368000000000002</v>
      </c>
      <c r="W1276" s="16">
        <v>10.722</v>
      </c>
      <c r="X1276" s="16">
        <v>366.17200000000003</v>
      </c>
      <c r="Y1276" s="16">
        <v>30.061</v>
      </c>
      <c r="Z1276" s="16">
        <v>7.6399999999999996E-2</v>
      </c>
      <c r="AA1276" s="16">
        <v>-1.327474</v>
      </c>
      <c r="AB1276" s="16">
        <v>0.06</v>
      </c>
      <c r="AC1276" s="16">
        <v>4.33</v>
      </c>
      <c r="AD1276" s="16">
        <v>50.18</v>
      </c>
      <c r="AE1276" s="16">
        <v>12.5245</v>
      </c>
      <c r="AF1276" s="16">
        <v>0.60940000000000005</v>
      </c>
      <c r="AG1276" s="16">
        <v>158068</v>
      </c>
      <c r="AH1276" s="16">
        <v>0.41599999999999998</v>
      </c>
      <c r="AI1276" s="16">
        <v>97.6</v>
      </c>
      <c r="AJ1276" s="16">
        <v>87.2</v>
      </c>
      <c r="AK1276" s="16">
        <v>-0.43020000000000003</v>
      </c>
      <c r="AL1276" s="16">
        <v>-1.0861000000000001</v>
      </c>
      <c r="AM1276" s="16">
        <v>-0.65569999999999995</v>
      </c>
      <c r="AN1276" s="16">
        <v>-1.7257</v>
      </c>
      <c r="AO1276" s="16">
        <v>-0.7339</v>
      </c>
      <c r="AP1276" s="16">
        <v>-1.4542999999999999</v>
      </c>
      <c r="AQ1276" s="16">
        <v>0.25869999999999999</v>
      </c>
      <c r="AR1276" s="16">
        <f t="shared" si="69"/>
        <v>1</v>
      </c>
      <c r="AS1276" s="5">
        <f t="shared" si="68"/>
        <v>3.1845000000000012E-2</v>
      </c>
    </row>
    <row r="1277" spans="1:45" x14ac:dyDescent="0.25">
      <c r="A1277" s="16" t="s">
        <v>405</v>
      </c>
      <c r="B1277" s="16" t="s">
        <v>54</v>
      </c>
      <c r="C1277" s="16" t="s">
        <v>268</v>
      </c>
      <c r="D1277" s="16">
        <v>1998</v>
      </c>
      <c r="E1277" s="16" t="s">
        <v>1913</v>
      </c>
      <c r="F1277" s="16" t="s">
        <v>592</v>
      </c>
      <c r="G1277" s="10">
        <v>1350.5</v>
      </c>
      <c r="H1277" s="73">
        <v>7.2082280000000001</v>
      </c>
      <c r="I1277" s="16" t="s">
        <v>6700</v>
      </c>
      <c r="J1277" s="71">
        <v>0</v>
      </c>
      <c r="K1277" s="71">
        <v>1</v>
      </c>
      <c r="L1277" s="16">
        <v>-0.5448769</v>
      </c>
      <c r="M1277" s="16">
        <v>-0.3855056</v>
      </c>
      <c r="N1277" s="16">
        <v>3.1339400000000003E-2</v>
      </c>
      <c r="O1277" s="16">
        <v>-0.2036683</v>
      </c>
      <c r="P1277" s="16">
        <v>0.1274574</v>
      </c>
      <c r="Q1277" s="16">
        <v>-0.83316489999999999</v>
      </c>
      <c r="R1277" s="16">
        <v>0.3538</v>
      </c>
      <c r="S1277" s="16">
        <v>2.2200000000000001E-2</v>
      </c>
      <c r="T1277" s="16">
        <v>2.8E-3</v>
      </c>
      <c r="U1277" s="16">
        <v>2.1089000000000002</v>
      </c>
      <c r="V1277" s="16">
        <v>38.281999999999996</v>
      </c>
      <c r="W1277" s="16">
        <v>10.833</v>
      </c>
      <c r="X1277" s="16">
        <v>363.40199999999999</v>
      </c>
      <c r="Y1277" s="16">
        <v>32.822000000000003</v>
      </c>
      <c r="Z1277" s="16">
        <v>7.5999999999999998E-2</v>
      </c>
      <c r="AA1277" s="16">
        <v>-1.29718</v>
      </c>
      <c r="AB1277" s="16">
        <v>0.06</v>
      </c>
      <c r="AC1277" s="16">
        <v>4.33</v>
      </c>
      <c r="AD1277" s="16">
        <v>49.4</v>
      </c>
      <c r="AE1277" s="16">
        <v>12.932700000000001</v>
      </c>
      <c r="AF1277" s="16">
        <v>1.2341</v>
      </c>
      <c r="AG1277" s="16">
        <v>170949</v>
      </c>
      <c r="AH1277" s="16">
        <v>0.42080000000000001</v>
      </c>
      <c r="AI1277" s="16">
        <v>96.9</v>
      </c>
      <c r="AJ1277" s="16">
        <v>87.9</v>
      </c>
      <c r="AK1277" s="16">
        <v>-0.46010000000000001</v>
      </c>
      <c r="AL1277" s="16">
        <v>-0.78349999999999997</v>
      </c>
      <c r="AM1277" s="16">
        <v>-0.63919999999999999</v>
      </c>
      <c r="AN1277" s="16">
        <v>-1.7623</v>
      </c>
      <c r="AO1277" s="16">
        <v>-0.47899999999999998</v>
      </c>
      <c r="AP1277" s="16">
        <v>-1.456</v>
      </c>
      <c r="AQ1277" s="16">
        <v>0.25869999999999999</v>
      </c>
      <c r="AR1277" s="16">
        <f t="shared" si="69"/>
        <v>1</v>
      </c>
      <c r="AS1277" s="5">
        <f t="shared" si="68"/>
        <v>7.7274999999999983E-3</v>
      </c>
    </row>
    <row r="1278" spans="1:45" x14ac:dyDescent="0.25">
      <c r="A1278" s="16" t="s">
        <v>405</v>
      </c>
      <c r="B1278" s="16" t="s">
        <v>54</v>
      </c>
      <c r="C1278" s="16" t="s">
        <v>268</v>
      </c>
      <c r="D1278" s="16">
        <v>1999</v>
      </c>
      <c r="E1278" s="16" t="s">
        <v>1892</v>
      </c>
      <c r="F1278" s="16" t="s">
        <v>592</v>
      </c>
      <c r="G1278" s="10">
        <v>1400.1</v>
      </c>
      <c r="H1278" s="73">
        <v>7.2443020000000002</v>
      </c>
      <c r="I1278" s="16" t="s">
        <v>6700</v>
      </c>
      <c r="J1278" s="71">
        <v>0</v>
      </c>
      <c r="K1278" s="71">
        <v>1</v>
      </c>
      <c r="L1278" s="16">
        <v>-0.48439379999999999</v>
      </c>
      <c r="M1278" s="16">
        <v>-0.42803390000000002</v>
      </c>
      <c r="N1278" s="16">
        <v>4.4203399999999997E-2</v>
      </c>
      <c r="O1278" s="16">
        <v>-0.13899739999999999</v>
      </c>
      <c r="P1278" s="16">
        <v>0.13151959999999999</v>
      </c>
      <c r="Q1278" s="16">
        <v>-0.73676059999999999</v>
      </c>
      <c r="R1278" s="16">
        <v>0.28770000000000001</v>
      </c>
      <c r="S1278" s="16">
        <v>0.02</v>
      </c>
      <c r="T1278" s="16">
        <v>3.0000000000000001E-3</v>
      </c>
      <c r="U1278" s="16">
        <v>2.1551</v>
      </c>
      <c r="V1278" s="16">
        <v>38.195999999999998</v>
      </c>
      <c r="W1278" s="16">
        <v>10.944000000000001</v>
      </c>
      <c r="X1278" s="16">
        <v>363.89800000000002</v>
      </c>
      <c r="Y1278" s="16">
        <v>35.582999999999998</v>
      </c>
      <c r="Z1278" s="16">
        <v>8.0199999999999994E-2</v>
      </c>
      <c r="AA1278" s="16">
        <v>-1.2894129999999999</v>
      </c>
      <c r="AB1278" s="16">
        <v>0.06</v>
      </c>
      <c r="AC1278" s="16">
        <v>4.33</v>
      </c>
      <c r="AD1278" s="16">
        <v>49.2</v>
      </c>
      <c r="AE1278" s="16">
        <v>13.9802</v>
      </c>
      <c r="AF1278" s="16">
        <v>2.774</v>
      </c>
      <c r="AG1278" s="16">
        <v>172555</v>
      </c>
      <c r="AH1278" s="16">
        <v>0.37869999999999998</v>
      </c>
      <c r="AI1278" s="16">
        <v>96.3</v>
      </c>
      <c r="AJ1278" s="16">
        <v>88.6</v>
      </c>
      <c r="AK1278" s="16">
        <v>-0.38179999999999997</v>
      </c>
      <c r="AL1278" s="16">
        <v>-0.83050000000000002</v>
      </c>
      <c r="AM1278" s="16">
        <v>-0.6825</v>
      </c>
      <c r="AN1278" s="16">
        <v>-1.3751</v>
      </c>
      <c r="AO1278" s="16">
        <v>-0.43690000000000001</v>
      </c>
      <c r="AP1278" s="16">
        <v>-1.2876000000000001</v>
      </c>
      <c r="AQ1278" s="16">
        <v>0.25869999999999999</v>
      </c>
      <c r="AR1278" s="16">
        <f t="shared" si="69"/>
        <v>1</v>
      </c>
      <c r="AS1278" s="5">
        <f t="shared" si="68"/>
        <v>6.0483100000000012E-2</v>
      </c>
    </row>
    <row r="1279" spans="1:45" x14ac:dyDescent="0.25">
      <c r="A1279" s="16" t="s">
        <v>405</v>
      </c>
      <c r="B1279" s="16" t="s">
        <v>54</v>
      </c>
      <c r="C1279" s="16" t="s">
        <v>268</v>
      </c>
      <c r="D1279" s="16">
        <v>2000</v>
      </c>
      <c r="E1279" s="16" t="s">
        <v>1917</v>
      </c>
      <c r="F1279" s="16" t="s">
        <v>592</v>
      </c>
      <c r="G1279" s="10">
        <v>1436.88</v>
      </c>
      <c r="H1279" s="73">
        <v>7.2702289999999996</v>
      </c>
      <c r="I1279" s="16">
        <v>4418300</v>
      </c>
      <c r="J1279" s="71">
        <v>0</v>
      </c>
      <c r="K1279" s="71">
        <v>1</v>
      </c>
      <c r="L1279" s="16">
        <v>-0.45290760000000002</v>
      </c>
      <c r="M1279" s="16">
        <v>-0.45361760000000001</v>
      </c>
      <c r="N1279" s="16">
        <v>1.6455500000000001E-2</v>
      </c>
      <c r="O1279" s="16">
        <v>-6.9458900000000004E-2</v>
      </c>
      <c r="P1279" s="16">
        <v>9.1545799999999997E-2</v>
      </c>
      <c r="Q1279" s="16">
        <v>-0.64037350000000004</v>
      </c>
      <c r="R1279" s="16">
        <v>0.21529999999999999</v>
      </c>
      <c r="S1279" s="16">
        <v>1.9E-2</v>
      </c>
      <c r="T1279" s="16">
        <v>4.8999999999999998E-3</v>
      </c>
      <c r="U1279" s="16">
        <v>2.1810999999999998</v>
      </c>
      <c r="V1279" s="16">
        <v>38.11</v>
      </c>
      <c r="W1279" s="16">
        <v>11.055</v>
      </c>
      <c r="X1279" s="16">
        <v>358.36099999999999</v>
      </c>
      <c r="Y1279" s="16">
        <v>38.344000000000001</v>
      </c>
      <c r="Z1279" s="16">
        <v>8.3400000000000002E-2</v>
      </c>
      <c r="AA1279" s="16">
        <v>-1.3014520000000001</v>
      </c>
      <c r="AB1279" s="16">
        <v>0.06</v>
      </c>
      <c r="AC1279" s="16">
        <v>4.33</v>
      </c>
      <c r="AD1279" s="16">
        <v>49.51</v>
      </c>
      <c r="AE1279" s="16">
        <v>10.725</v>
      </c>
      <c r="AF1279" s="16">
        <v>4.1052999999999997</v>
      </c>
      <c r="AG1279" s="16">
        <v>168028</v>
      </c>
      <c r="AH1279" s="16">
        <v>0.37140000000000001</v>
      </c>
      <c r="AI1279" s="16">
        <v>95.7</v>
      </c>
      <c r="AJ1279" s="16">
        <v>89.3</v>
      </c>
      <c r="AK1279" s="16">
        <v>-0.30349999999999999</v>
      </c>
      <c r="AL1279" s="16">
        <v>-0.87760000000000005</v>
      </c>
      <c r="AM1279" s="16">
        <v>-0.72570000000000001</v>
      </c>
      <c r="AN1279" s="16">
        <v>-0.9879</v>
      </c>
      <c r="AO1279" s="16">
        <v>-0.39479999999999998</v>
      </c>
      <c r="AP1279" s="16">
        <v>-1.1193</v>
      </c>
      <c r="AQ1279" s="16">
        <v>0.25869999999999999</v>
      </c>
      <c r="AR1279" s="16">
        <f t="shared" si="69"/>
        <v>1</v>
      </c>
      <c r="AS1279" s="5">
        <f t="shared" si="68"/>
        <v>3.1486199999999964E-2</v>
      </c>
    </row>
    <row r="1280" spans="1:45" x14ac:dyDescent="0.25">
      <c r="A1280" s="16" t="s">
        <v>405</v>
      </c>
      <c r="B1280" s="16" t="s">
        <v>54</v>
      </c>
      <c r="C1280" s="16" t="s">
        <v>268</v>
      </c>
      <c r="D1280" s="16">
        <v>2001</v>
      </c>
      <c r="E1280" s="16" t="s">
        <v>1915</v>
      </c>
      <c r="F1280" s="16" t="s">
        <v>592</v>
      </c>
      <c r="G1280" s="10">
        <v>1516.88</v>
      </c>
      <c r="H1280" s="73">
        <v>7.3244109999999996</v>
      </c>
      <c r="I1280" s="16">
        <v>4386400</v>
      </c>
      <c r="J1280" s="71">
        <v>0</v>
      </c>
      <c r="K1280" s="71">
        <v>1</v>
      </c>
      <c r="L1280" s="16">
        <v>-0.43969259999999999</v>
      </c>
      <c r="M1280" s="16">
        <v>-0.43974170000000001</v>
      </c>
      <c r="N1280" s="16">
        <v>3.7319199999999997E-2</v>
      </c>
      <c r="O1280" s="16">
        <v>2.54132E-2</v>
      </c>
      <c r="P1280" s="16">
        <v>0.1113415</v>
      </c>
      <c r="Q1280" s="16">
        <v>-0.76918520000000001</v>
      </c>
      <c r="R1280" s="16">
        <v>0.23849999999999999</v>
      </c>
      <c r="S1280" s="16">
        <v>2.0799999999999999E-2</v>
      </c>
      <c r="T1280" s="16">
        <v>4.3E-3</v>
      </c>
      <c r="U1280" s="16">
        <v>2.1375000000000002</v>
      </c>
      <c r="V1280" s="16">
        <v>38.953000000000003</v>
      </c>
      <c r="W1280" s="16">
        <v>11.084</v>
      </c>
      <c r="X1280" s="16">
        <v>359.23500000000001</v>
      </c>
      <c r="Y1280" s="16">
        <v>41.104999999999997</v>
      </c>
      <c r="Z1280" s="16">
        <v>0.10390000000000001</v>
      </c>
      <c r="AA1280" s="16">
        <v>-1.2929079999999999</v>
      </c>
      <c r="AB1280" s="16">
        <v>0.06</v>
      </c>
      <c r="AC1280" s="16">
        <v>4.33</v>
      </c>
      <c r="AD1280" s="16">
        <v>49.29</v>
      </c>
      <c r="AE1280" s="16">
        <v>12.153</v>
      </c>
      <c r="AF1280" s="16">
        <v>6.4355000000000002</v>
      </c>
      <c r="AG1280" s="16">
        <v>158148</v>
      </c>
      <c r="AH1280" s="16">
        <v>0.36409999999999998</v>
      </c>
      <c r="AI1280" s="16">
        <v>95</v>
      </c>
      <c r="AJ1280" s="16">
        <v>90</v>
      </c>
      <c r="AK1280" s="16">
        <v>-0.42620000000000002</v>
      </c>
      <c r="AL1280" s="16">
        <v>-1.0082</v>
      </c>
      <c r="AM1280" s="16">
        <v>-0.80179999999999996</v>
      </c>
      <c r="AN1280" s="16">
        <v>-1.1734</v>
      </c>
      <c r="AO1280" s="16">
        <v>-0.60460000000000003</v>
      </c>
      <c r="AP1280" s="16">
        <v>-1.1431</v>
      </c>
      <c r="AQ1280" s="16">
        <v>0.25869999999999999</v>
      </c>
      <c r="AR1280" s="16">
        <f t="shared" si="69"/>
        <v>1</v>
      </c>
      <c r="AS1280" s="5">
        <f t="shared" si="68"/>
        <v>1.3215000000000032E-2</v>
      </c>
    </row>
    <row r="1281" spans="1:45" x14ac:dyDescent="0.25">
      <c r="A1281" s="16" t="s">
        <v>405</v>
      </c>
      <c r="B1281" s="16" t="s">
        <v>54</v>
      </c>
      <c r="C1281" s="16" t="s">
        <v>268</v>
      </c>
      <c r="D1281" s="16">
        <v>2002</v>
      </c>
      <c r="E1281" s="16" t="s">
        <v>1902</v>
      </c>
      <c r="F1281" s="16" t="s">
        <v>592</v>
      </c>
      <c r="G1281" s="10">
        <v>1610.71</v>
      </c>
      <c r="H1281" s="73">
        <v>7.3844289999999999</v>
      </c>
      <c r="I1281" s="16">
        <v>4357000</v>
      </c>
      <c r="J1281" s="71">
        <v>0</v>
      </c>
      <c r="K1281" s="71">
        <v>1</v>
      </c>
      <c r="L1281" s="16">
        <v>-0.46682800000000002</v>
      </c>
      <c r="M1281" s="16">
        <v>-0.47634890000000002</v>
      </c>
      <c r="N1281" s="16">
        <v>8.2545400000000005E-2</v>
      </c>
      <c r="O1281" s="16">
        <v>3.5702999999999999E-2</v>
      </c>
      <c r="P1281" s="16">
        <v>0.15219750000000001</v>
      </c>
      <c r="Q1281" s="16">
        <v>-0.89798</v>
      </c>
      <c r="R1281" s="16">
        <v>0.1857</v>
      </c>
      <c r="S1281" s="16">
        <v>1.7999999999999999E-2</v>
      </c>
      <c r="T1281" s="16">
        <v>4.5999999999999999E-3</v>
      </c>
      <c r="U1281" s="16">
        <v>2.2349999999999999</v>
      </c>
      <c r="V1281" s="16">
        <v>39.795999999999999</v>
      </c>
      <c r="W1281" s="16">
        <v>11.113</v>
      </c>
      <c r="X1281" s="16">
        <v>361.60300000000001</v>
      </c>
      <c r="Y1281" s="16">
        <v>43.866</v>
      </c>
      <c r="Z1281" s="16">
        <v>7.5399999999999995E-2</v>
      </c>
      <c r="AA1281" s="16">
        <v>-1.304948</v>
      </c>
      <c r="AB1281" s="16">
        <v>0.06</v>
      </c>
      <c r="AC1281" s="16">
        <v>4.33</v>
      </c>
      <c r="AD1281" s="16">
        <v>49.6</v>
      </c>
      <c r="AE1281" s="16">
        <v>13.856</v>
      </c>
      <c r="AF1281" s="16">
        <v>10.8965</v>
      </c>
      <c r="AG1281" s="16">
        <v>166560</v>
      </c>
      <c r="AH1281" s="16">
        <v>0.35680000000000001</v>
      </c>
      <c r="AI1281" s="16">
        <v>94.4</v>
      </c>
      <c r="AJ1281" s="16">
        <v>90.8</v>
      </c>
      <c r="AK1281" s="16">
        <v>-0.54890000000000005</v>
      </c>
      <c r="AL1281" s="16">
        <v>-1.1387</v>
      </c>
      <c r="AM1281" s="16">
        <v>-0.87780000000000002</v>
      </c>
      <c r="AN1281" s="16">
        <v>-1.3589</v>
      </c>
      <c r="AO1281" s="16">
        <v>-0.81440000000000001</v>
      </c>
      <c r="AP1281" s="16">
        <v>-1.167</v>
      </c>
      <c r="AQ1281" s="16">
        <v>0.25869999999999999</v>
      </c>
      <c r="AR1281" s="16">
        <f t="shared" si="69"/>
        <v>1</v>
      </c>
      <c r="AS1281" s="5">
        <f t="shared" si="68"/>
        <v>-2.7135400000000032E-2</v>
      </c>
    </row>
    <row r="1282" spans="1:45" x14ac:dyDescent="0.25">
      <c r="A1282" s="16" t="s">
        <v>405</v>
      </c>
      <c r="B1282" s="16" t="s">
        <v>54</v>
      </c>
      <c r="C1282" s="16" t="s">
        <v>268</v>
      </c>
      <c r="D1282" s="16">
        <v>2003</v>
      </c>
      <c r="E1282" s="16" t="s">
        <v>1898</v>
      </c>
      <c r="F1282" s="16" t="s">
        <v>592</v>
      </c>
      <c r="G1282" s="10">
        <v>1812.11</v>
      </c>
      <c r="H1282" s="73">
        <v>7.5022479999999998</v>
      </c>
      <c r="I1282" s="16">
        <v>4301000</v>
      </c>
      <c r="J1282" s="71">
        <v>0</v>
      </c>
      <c r="K1282" s="71">
        <v>1</v>
      </c>
      <c r="L1282" s="16">
        <v>-0.29579850000000002</v>
      </c>
      <c r="M1282" s="16">
        <v>-0.4690976</v>
      </c>
      <c r="N1282" s="16">
        <v>0.10345799999999999</v>
      </c>
      <c r="O1282" s="16">
        <v>0.1044228</v>
      </c>
      <c r="P1282" s="16">
        <v>0.1754879</v>
      </c>
      <c r="Q1282" s="16">
        <v>-0.62753749999999997</v>
      </c>
      <c r="R1282" s="16">
        <v>0.21759999999999999</v>
      </c>
      <c r="S1282" s="16">
        <v>1.6299999999999999E-2</v>
      </c>
      <c r="T1282" s="16">
        <v>4.1999999999999997E-3</v>
      </c>
      <c r="U1282" s="16">
        <v>2.0655999999999999</v>
      </c>
      <c r="V1282" s="16">
        <v>40.639000000000003</v>
      </c>
      <c r="W1282" s="16">
        <v>11.141999999999999</v>
      </c>
      <c r="X1282" s="16">
        <v>364.55900000000003</v>
      </c>
      <c r="Y1282" s="16">
        <v>46.627000000000002</v>
      </c>
      <c r="Z1282" s="16">
        <v>8.5300000000000001E-2</v>
      </c>
      <c r="AA1282" s="16">
        <v>-1.2777609999999999</v>
      </c>
      <c r="AB1282" s="16">
        <v>0.06</v>
      </c>
      <c r="AC1282" s="16">
        <v>4.33</v>
      </c>
      <c r="AD1282" s="16">
        <v>48.9</v>
      </c>
      <c r="AE1282" s="16">
        <v>14.614000000000001</v>
      </c>
      <c r="AF1282" s="16">
        <v>15.5801</v>
      </c>
      <c r="AG1282" s="16">
        <v>166473</v>
      </c>
      <c r="AH1282" s="16">
        <v>0.34949999999999998</v>
      </c>
      <c r="AI1282" s="16">
        <v>93.7</v>
      </c>
      <c r="AJ1282" s="16">
        <v>91.5</v>
      </c>
      <c r="AK1282" s="16">
        <v>-0.21410000000000001</v>
      </c>
      <c r="AL1282" s="16">
        <v>-0.6472</v>
      </c>
      <c r="AM1282" s="16">
        <v>-0.49980000000000002</v>
      </c>
      <c r="AN1282" s="16">
        <v>-1.3481000000000001</v>
      </c>
      <c r="AO1282" s="16">
        <v>-0.6633</v>
      </c>
      <c r="AP1282" s="16">
        <v>-1.0009999999999999</v>
      </c>
      <c r="AQ1282" s="16">
        <v>0.25869999999999999</v>
      </c>
      <c r="AR1282" s="16">
        <f t="shared" si="69"/>
        <v>1</v>
      </c>
      <c r="AS1282" s="5">
        <f t="shared" si="68"/>
        <v>0.1710295</v>
      </c>
    </row>
    <row r="1283" spans="1:45" x14ac:dyDescent="0.25">
      <c r="A1283" s="16" t="s">
        <v>405</v>
      </c>
      <c r="B1283" s="16" t="s">
        <v>54</v>
      </c>
      <c r="C1283" s="16" t="s">
        <v>268</v>
      </c>
      <c r="D1283" s="16">
        <v>2004</v>
      </c>
      <c r="E1283" s="16" t="s">
        <v>1896</v>
      </c>
      <c r="F1283" s="16" t="s">
        <v>592</v>
      </c>
      <c r="G1283" s="10">
        <v>1943.56</v>
      </c>
      <c r="H1283" s="73">
        <v>7.5722759999999996</v>
      </c>
      <c r="I1283" s="16">
        <v>4245000</v>
      </c>
      <c r="J1283" s="71">
        <v>0</v>
      </c>
      <c r="K1283" s="71">
        <v>1</v>
      </c>
      <c r="L1283" s="16">
        <v>-5.2180299999999999E-2</v>
      </c>
      <c r="M1283" s="16">
        <v>-0.42134050000000001</v>
      </c>
      <c r="N1283" s="16">
        <v>0.21426819999999999</v>
      </c>
      <c r="O1283" s="16">
        <v>0.28531089999999998</v>
      </c>
      <c r="P1283" s="16">
        <v>0.19080430000000001</v>
      </c>
      <c r="Q1283" s="16">
        <v>-0.43436390000000002</v>
      </c>
      <c r="R1283" s="16">
        <v>0.2442</v>
      </c>
      <c r="S1283" s="16">
        <v>2.0899999999999998E-2</v>
      </c>
      <c r="T1283" s="16">
        <v>5.8999999999999999E-3</v>
      </c>
      <c r="U1283" s="16">
        <v>2.9142000000000001</v>
      </c>
      <c r="V1283" s="16">
        <v>41.481999999999999</v>
      </c>
      <c r="W1283" s="16">
        <v>11.170999999999999</v>
      </c>
      <c r="X1283" s="16">
        <v>364.82600000000002</v>
      </c>
      <c r="Y1283" s="16">
        <v>52.119300000000003</v>
      </c>
      <c r="Z1283" s="16">
        <v>0.1089</v>
      </c>
      <c r="AA1283" s="16">
        <v>-1.3321339999999999</v>
      </c>
      <c r="AB1283" s="16">
        <v>0.06</v>
      </c>
      <c r="AC1283" s="16">
        <v>4.33</v>
      </c>
      <c r="AD1283" s="16">
        <v>50.3</v>
      </c>
      <c r="AE1283" s="16">
        <v>15.131500000000001</v>
      </c>
      <c r="AF1283" s="16">
        <v>18.617799999999999</v>
      </c>
      <c r="AG1283" s="16">
        <v>163110</v>
      </c>
      <c r="AH1283" s="16">
        <v>0.3422</v>
      </c>
      <c r="AI1283" s="16">
        <v>93.1</v>
      </c>
      <c r="AJ1283" s="16">
        <v>92.3</v>
      </c>
      <c r="AK1283" s="16">
        <v>-0.15210000000000001</v>
      </c>
      <c r="AL1283" s="16">
        <v>-0.60829999999999995</v>
      </c>
      <c r="AM1283" s="16">
        <v>-0.4859</v>
      </c>
      <c r="AN1283" s="16">
        <v>-0.86460000000000004</v>
      </c>
      <c r="AO1283" s="16">
        <v>-0.4582</v>
      </c>
      <c r="AP1283" s="16">
        <v>-0.66539999999999999</v>
      </c>
      <c r="AQ1283" s="16">
        <v>0.25869999999999999</v>
      </c>
      <c r="AR1283" s="16">
        <f t="shared" si="69"/>
        <v>1</v>
      </c>
      <c r="AS1283" s="5">
        <f t="shared" si="68"/>
        <v>0.24361820000000001</v>
      </c>
    </row>
    <row r="1284" spans="1:45" x14ac:dyDescent="0.25">
      <c r="A1284" s="16" t="s">
        <v>405</v>
      </c>
      <c r="B1284" s="16" t="s">
        <v>54</v>
      </c>
      <c r="C1284" s="16" t="s">
        <v>268</v>
      </c>
      <c r="D1284" s="16">
        <v>2005</v>
      </c>
      <c r="E1284" s="16" t="s">
        <v>1907</v>
      </c>
      <c r="F1284" s="16" t="s">
        <v>592</v>
      </c>
      <c r="G1284" s="10">
        <v>2158.09</v>
      </c>
      <c r="H1284" s="73">
        <v>7.6769809999999996</v>
      </c>
      <c r="I1284" s="16">
        <v>4190000</v>
      </c>
      <c r="J1284" s="71">
        <v>0</v>
      </c>
      <c r="K1284" s="71">
        <v>1</v>
      </c>
      <c r="L1284" s="16">
        <v>-5.57555E-2</v>
      </c>
      <c r="M1284" s="16">
        <v>-0.44830350000000002</v>
      </c>
      <c r="N1284" s="16">
        <v>0.2001706</v>
      </c>
      <c r="O1284" s="16">
        <v>0.25514759999999997</v>
      </c>
      <c r="P1284" s="16">
        <v>0.1885175</v>
      </c>
      <c r="Q1284" s="16">
        <v>-0.36580469999999998</v>
      </c>
      <c r="R1284" s="16">
        <v>0.17660000000000001</v>
      </c>
      <c r="S1284" s="16">
        <v>2.18E-2</v>
      </c>
      <c r="T1284" s="16">
        <v>6.6E-3</v>
      </c>
      <c r="U1284" s="16">
        <v>2.4843000000000002</v>
      </c>
      <c r="V1284" s="16">
        <v>42.325000000000003</v>
      </c>
      <c r="W1284" s="16">
        <v>11.2</v>
      </c>
      <c r="X1284" s="16">
        <v>366.589</v>
      </c>
      <c r="Y1284" s="16">
        <v>49.870100000000001</v>
      </c>
      <c r="Z1284" s="16">
        <v>0.13139999999999999</v>
      </c>
      <c r="AA1284" s="16">
        <v>-1.2622260000000001</v>
      </c>
      <c r="AB1284" s="16">
        <v>0.06</v>
      </c>
      <c r="AC1284" s="16">
        <v>4.33</v>
      </c>
      <c r="AD1284" s="16">
        <v>48.5</v>
      </c>
      <c r="AE1284" s="16">
        <v>12.741</v>
      </c>
      <c r="AF1284" s="16">
        <v>26.239699999999999</v>
      </c>
      <c r="AG1284" s="16">
        <v>173437</v>
      </c>
      <c r="AH1284" s="16">
        <v>0.33489999999999998</v>
      </c>
      <c r="AI1284" s="16">
        <v>92.5</v>
      </c>
      <c r="AJ1284" s="16">
        <v>93</v>
      </c>
      <c r="AK1284" s="16">
        <v>-0.1216</v>
      </c>
      <c r="AL1284" s="16">
        <v>-0.35820000000000002</v>
      </c>
      <c r="AM1284" s="16">
        <v>-0.42249999999999999</v>
      </c>
      <c r="AN1284" s="16">
        <v>-0.68159999999999998</v>
      </c>
      <c r="AO1284" s="16">
        <v>-0.50760000000000005</v>
      </c>
      <c r="AP1284" s="16">
        <v>-0.72319999999999995</v>
      </c>
      <c r="AQ1284" s="16">
        <v>0.25869999999999999</v>
      </c>
      <c r="AR1284" s="16">
        <f t="shared" si="69"/>
        <v>1</v>
      </c>
      <c r="AS1284" s="5">
        <f t="shared" ref="AS1284:AS1347" si="70">IF(D1284=1985, 0, L1284-L1283)</f>
        <v>-3.5752000000000006E-3</v>
      </c>
    </row>
    <row r="1285" spans="1:45" x14ac:dyDescent="0.25">
      <c r="A1285" s="16" t="s">
        <v>405</v>
      </c>
      <c r="B1285" s="16" t="s">
        <v>54</v>
      </c>
      <c r="C1285" s="16" t="s">
        <v>268</v>
      </c>
      <c r="D1285" s="16">
        <v>2006</v>
      </c>
      <c r="E1285" s="16" t="s">
        <v>1893</v>
      </c>
      <c r="F1285" s="16" t="s">
        <v>592</v>
      </c>
      <c r="G1285" s="10">
        <v>2391.41</v>
      </c>
      <c r="H1285" s="73">
        <v>7.7796399999999997</v>
      </c>
      <c r="I1285" s="16">
        <v>4136000</v>
      </c>
      <c r="J1285" s="71">
        <v>0</v>
      </c>
      <c r="K1285" s="71">
        <v>1</v>
      </c>
      <c r="L1285" s="16">
        <v>0.11099059999999999</v>
      </c>
      <c r="M1285" s="16">
        <v>-0.41981669999999999</v>
      </c>
      <c r="N1285" s="16">
        <v>0.29510540000000002</v>
      </c>
      <c r="O1285" s="16">
        <v>0.2430708</v>
      </c>
      <c r="P1285" s="16">
        <v>0.28121360000000001</v>
      </c>
      <c r="Q1285" s="16">
        <v>-0.19172520000000001</v>
      </c>
      <c r="R1285" s="16">
        <v>0.18410000000000001</v>
      </c>
      <c r="S1285" s="16">
        <v>2.4799999999999999E-2</v>
      </c>
      <c r="T1285" s="16">
        <v>8.0000000000000002E-3</v>
      </c>
      <c r="U1285" s="16">
        <v>3.0036</v>
      </c>
      <c r="V1285" s="16">
        <v>43.689</v>
      </c>
      <c r="W1285" s="16">
        <v>11.558999999999999</v>
      </c>
      <c r="X1285" s="16">
        <v>364.92099999999999</v>
      </c>
      <c r="Y1285" s="16">
        <v>47.235199999999999</v>
      </c>
      <c r="Z1285" s="16">
        <v>0.15529999999999999</v>
      </c>
      <c r="AA1285" s="16">
        <v>-1.2622260000000001</v>
      </c>
      <c r="AB1285" s="16">
        <v>0.06</v>
      </c>
      <c r="AC1285" s="16">
        <v>4.33</v>
      </c>
      <c r="AD1285" s="16">
        <v>48.5</v>
      </c>
      <c r="AE1285" s="16">
        <v>12.4404</v>
      </c>
      <c r="AF1285" s="16">
        <v>38.323799999999999</v>
      </c>
      <c r="AG1285" s="16">
        <v>176185</v>
      </c>
      <c r="AH1285" s="16">
        <v>0.46239999999999998</v>
      </c>
      <c r="AI1285" s="16">
        <v>91.8</v>
      </c>
      <c r="AJ1285" s="16">
        <v>93.8</v>
      </c>
      <c r="AK1285" s="16">
        <v>-0.1358</v>
      </c>
      <c r="AL1285" s="16">
        <v>-3.1099999999999999E-2</v>
      </c>
      <c r="AM1285" s="16">
        <v>-0.17749999999999999</v>
      </c>
      <c r="AN1285" s="16">
        <v>-0.93530000000000002</v>
      </c>
      <c r="AO1285" s="16">
        <v>-0.1113</v>
      </c>
      <c r="AP1285" s="16">
        <v>-0.47739999999999999</v>
      </c>
      <c r="AQ1285" s="16">
        <v>0.25869999999999999</v>
      </c>
      <c r="AR1285" s="16">
        <f t="shared" ref="AR1285:AR1348" si="71">IF(OR(AND(I1285&lt;&gt;"", I1285&gt;=10000000, AQ1285&lt;=32.5), AND(A1285="Middle East &amp; North Africa", I1285&lt;&gt;"", I1285&gt;=9000000, AQ1285&lt;&gt;"", AQ1285&lt;=32.5)), 0, 1)</f>
        <v>1</v>
      </c>
      <c r="AS1285" s="5">
        <f t="shared" si="70"/>
        <v>0.16674610000000001</v>
      </c>
    </row>
    <row r="1286" spans="1:45" x14ac:dyDescent="0.25">
      <c r="A1286" s="16" t="s">
        <v>405</v>
      </c>
      <c r="B1286" s="16" t="s">
        <v>54</v>
      </c>
      <c r="C1286" s="16" t="s">
        <v>268</v>
      </c>
      <c r="D1286" s="16">
        <v>2007</v>
      </c>
      <c r="E1286" s="16" t="s">
        <v>1912</v>
      </c>
      <c r="F1286" s="16" t="s">
        <v>592</v>
      </c>
      <c r="G1286" s="10">
        <v>2722.15</v>
      </c>
      <c r="H1286" s="73">
        <v>7.9091779999999998</v>
      </c>
      <c r="I1286" s="16">
        <v>4082000</v>
      </c>
      <c r="J1286" s="71">
        <v>0</v>
      </c>
      <c r="K1286" s="71">
        <v>1</v>
      </c>
      <c r="L1286" s="16">
        <v>0.31124410000000002</v>
      </c>
      <c r="M1286" s="16">
        <v>-0.4336313</v>
      </c>
      <c r="N1286" s="16">
        <v>0.35953560000000001</v>
      </c>
      <c r="O1286" s="16">
        <v>0.47600920000000002</v>
      </c>
      <c r="P1286" s="16">
        <v>0.30176039999999998</v>
      </c>
      <c r="Q1286" s="16">
        <v>-5.1389299999999999E-2</v>
      </c>
      <c r="R1286" s="16">
        <v>0.1699</v>
      </c>
      <c r="S1286" s="16">
        <v>2.64E-2</v>
      </c>
      <c r="T1286" s="16">
        <v>6.7000000000000002E-3</v>
      </c>
      <c r="U1286" s="16">
        <v>2.6968999999999999</v>
      </c>
      <c r="V1286" s="16">
        <v>45.052999999999997</v>
      </c>
      <c r="W1286" s="16">
        <v>11.917999999999999</v>
      </c>
      <c r="X1286" s="16">
        <v>372.09</v>
      </c>
      <c r="Y1286" s="16">
        <v>57.812199999999997</v>
      </c>
      <c r="Z1286" s="16">
        <v>0.16300000000000001</v>
      </c>
      <c r="AA1286" s="16">
        <v>-1.2350399999999999</v>
      </c>
      <c r="AB1286" s="16">
        <v>0.06</v>
      </c>
      <c r="AC1286" s="16">
        <v>4.33</v>
      </c>
      <c r="AD1286" s="16">
        <v>47.8</v>
      </c>
      <c r="AE1286" s="16">
        <v>12.5642</v>
      </c>
      <c r="AF1286" s="16">
        <v>58.7363</v>
      </c>
      <c r="AG1286" s="16">
        <v>204116</v>
      </c>
      <c r="AH1286" s="16">
        <v>0.32029999999999997</v>
      </c>
      <c r="AI1286" s="16">
        <v>91.2</v>
      </c>
      <c r="AJ1286" s="16">
        <v>94.6</v>
      </c>
      <c r="AK1286" s="16">
        <v>-0.28339999999999999</v>
      </c>
      <c r="AL1286" s="16">
        <v>-0.2409</v>
      </c>
      <c r="AM1286" s="16">
        <v>0.12659999999999999</v>
      </c>
      <c r="AN1286" s="16">
        <v>-0.62339999999999995</v>
      </c>
      <c r="AO1286" s="16">
        <v>0.30449999999999999</v>
      </c>
      <c r="AP1286" s="16">
        <v>-0.34489999999999998</v>
      </c>
      <c r="AQ1286" s="16">
        <v>0.25869999999999999</v>
      </c>
      <c r="AR1286" s="16">
        <f t="shared" si="71"/>
        <v>1</v>
      </c>
      <c r="AS1286" s="5">
        <f t="shared" si="70"/>
        <v>0.20025350000000003</v>
      </c>
    </row>
    <row r="1287" spans="1:45" x14ac:dyDescent="0.25">
      <c r="A1287" s="16" t="s">
        <v>405</v>
      </c>
      <c r="B1287" s="16" t="s">
        <v>54</v>
      </c>
      <c r="C1287" s="16" t="s">
        <v>268</v>
      </c>
      <c r="D1287" s="16">
        <v>2008</v>
      </c>
      <c r="E1287" s="16" t="s">
        <v>1900</v>
      </c>
      <c r="F1287" s="16" t="s">
        <v>592</v>
      </c>
      <c r="G1287" s="10">
        <v>2821.08</v>
      </c>
      <c r="H1287" s="73">
        <v>7.9448749999999997</v>
      </c>
      <c r="I1287" s="16">
        <v>4030000</v>
      </c>
      <c r="J1287" s="71">
        <v>0</v>
      </c>
      <c r="K1287" s="71">
        <v>1</v>
      </c>
      <c r="L1287" s="16">
        <v>0.40872789999999998</v>
      </c>
      <c r="M1287" s="16">
        <v>-0.44622810000000002</v>
      </c>
      <c r="N1287" s="16">
        <v>0.45542199999999999</v>
      </c>
      <c r="O1287" s="16">
        <v>0.53659699999999999</v>
      </c>
      <c r="P1287" s="16">
        <v>0.3337967</v>
      </c>
      <c r="Q1287" s="16">
        <v>-1.0975800000000001E-2</v>
      </c>
      <c r="R1287" s="16">
        <v>0.15579999999999999</v>
      </c>
      <c r="S1287" s="16">
        <v>2.1899999999999999E-2</v>
      </c>
      <c r="T1287" s="16">
        <v>8.0000000000000002E-3</v>
      </c>
      <c r="U1287" s="16">
        <v>2.9196</v>
      </c>
      <c r="V1287" s="16">
        <v>46.417000000000002</v>
      </c>
      <c r="W1287" s="16">
        <v>12.276999999999999</v>
      </c>
      <c r="X1287" s="16">
        <v>375.46199999999999</v>
      </c>
      <c r="Y1287" s="16">
        <v>60.990600000000001</v>
      </c>
      <c r="Z1287" s="16">
        <v>0.1701</v>
      </c>
      <c r="AA1287" s="16">
        <v>-1.1729000000000001</v>
      </c>
      <c r="AB1287" s="16">
        <v>0.06</v>
      </c>
      <c r="AC1287" s="16">
        <v>4.33</v>
      </c>
      <c r="AD1287" s="16">
        <v>46.2</v>
      </c>
      <c r="AE1287" s="16">
        <v>14.0063</v>
      </c>
      <c r="AF1287" s="16">
        <v>62.438200000000002</v>
      </c>
      <c r="AG1287" s="16">
        <v>209752</v>
      </c>
      <c r="AH1287" s="16">
        <v>0.313</v>
      </c>
      <c r="AI1287" s="16">
        <v>90.5</v>
      </c>
      <c r="AJ1287" s="16">
        <v>95.3</v>
      </c>
      <c r="AK1287" s="16">
        <v>-0.29170000000000001</v>
      </c>
      <c r="AL1287" s="16">
        <v>-0.22059999999999999</v>
      </c>
      <c r="AM1287" s="16">
        <v>0.30819999999999997</v>
      </c>
      <c r="AN1287" s="16">
        <v>-0.90849999999999997</v>
      </c>
      <c r="AO1287" s="16">
        <v>0.49390000000000001</v>
      </c>
      <c r="AP1287" s="16">
        <v>-0.25750000000000001</v>
      </c>
      <c r="AQ1287" s="16">
        <v>0.25869999999999999</v>
      </c>
      <c r="AR1287" s="16">
        <f t="shared" si="71"/>
        <v>1</v>
      </c>
      <c r="AS1287" s="5">
        <f t="shared" si="70"/>
        <v>9.7483799999999954E-2</v>
      </c>
    </row>
    <row r="1288" spans="1:45" x14ac:dyDescent="0.25">
      <c r="A1288" s="16" t="s">
        <v>405</v>
      </c>
      <c r="B1288" s="16" t="s">
        <v>54</v>
      </c>
      <c r="C1288" s="16" t="s">
        <v>268</v>
      </c>
      <c r="D1288" s="16">
        <v>2009</v>
      </c>
      <c r="E1288" s="16" t="s">
        <v>1918</v>
      </c>
      <c r="F1288" s="16" t="s">
        <v>592</v>
      </c>
      <c r="G1288" s="10">
        <v>2753.64</v>
      </c>
      <c r="H1288" s="73">
        <v>7.9206789999999998</v>
      </c>
      <c r="I1288" s="16">
        <v>3978000</v>
      </c>
      <c r="J1288" s="71">
        <v>0</v>
      </c>
      <c r="K1288" s="71">
        <v>1</v>
      </c>
      <c r="L1288" s="16">
        <v>0.4654181</v>
      </c>
      <c r="M1288" s="16">
        <v>-0.43580930000000001</v>
      </c>
      <c r="N1288" s="16">
        <v>0.53826419999999997</v>
      </c>
      <c r="O1288" s="16">
        <v>0.60414350000000006</v>
      </c>
      <c r="P1288" s="16">
        <v>0.28649609999999998</v>
      </c>
      <c r="Q1288" s="16">
        <v>3.2946999999999998E-3</v>
      </c>
      <c r="R1288" s="16">
        <v>0.14169999999999999</v>
      </c>
      <c r="S1288" s="16">
        <v>2.2499999999999999E-2</v>
      </c>
      <c r="T1288" s="16">
        <v>9.7000000000000003E-3</v>
      </c>
      <c r="U1288" s="16">
        <v>3.2223999999999999</v>
      </c>
      <c r="V1288" s="16">
        <v>47.780999999999999</v>
      </c>
      <c r="W1288" s="16">
        <v>12.635999999999999</v>
      </c>
      <c r="X1288" s="16">
        <v>375.46800000000002</v>
      </c>
      <c r="Y1288" s="16">
        <v>63.854999999999997</v>
      </c>
      <c r="Z1288" s="16">
        <v>0.16969999999999999</v>
      </c>
      <c r="AA1288" s="16">
        <v>-1.1923189999999999</v>
      </c>
      <c r="AB1288" s="16">
        <v>0.06</v>
      </c>
      <c r="AC1288" s="16">
        <v>4.33</v>
      </c>
      <c r="AD1288" s="16">
        <v>46.7</v>
      </c>
      <c r="AE1288" s="16">
        <v>14.087400000000001</v>
      </c>
      <c r="AF1288" s="16">
        <v>64.461299999999994</v>
      </c>
      <c r="AG1288" s="16">
        <v>215133</v>
      </c>
      <c r="AH1288" s="16">
        <v>0.17030000000000001</v>
      </c>
      <c r="AI1288" s="16">
        <v>89.9</v>
      </c>
      <c r="AJ1288" s="16">
        <v>96.1</v>
      </c>
      <c r="AK1288" s="16">
        <v>-0.22009999999999999</v>
      </c>
      <c r="AL1288" s="16">
        <v>-0.22359999999999999</v>
      </c>
      <c r="AM1288" s="16">
        <v>0.27750000000000002</v>
      </c>
      <c r="AN1288" s="16">
        <v>-0.94289999999999996</v>
      </c>
      <c r="AO1288" s="16">
        <v>0.51759999999999995</v>
      </c>
      <c r="AP1288" s="16">
        <v>-0.2097</v>
      </c>
      <c r="AQ1288" s="16">
        <v>0.25869999999999999</v>
      </c>
      <c r="AR1288" s="16">
        <f t="shared" si="71"/>
        <v>1</v>
      </c>
      <c r="AS1288" s="5">
        <f t="shared" si="70"/>
        <v>5.6690200000000024E-2</v>
      </c>
    </row>
    <row r="1289" spans="1:45" x14ac:dyDescent="0.25">
      <c r="A1289" s="16" t="s">
        <v>405</v>
      </c>
      <c r="B1289" s="16" t="s">
        <v>54</v>
      </c>
      <c r="C1289" s="16" t="s">
        <v>268</v>
      </c>
      <c r="D1289" s="16">
        <v>2010</v>
      </c>
      <c r="E1289" s="16" t="s">
        <v>1908</v>
      </c>
      <c r="F1289" s="16" t="s">
        <v>592</v>
      </c>
      <c r="G1289" s="10">
        <v>2964.48</v>
      </c>
      <c r="H1289" s="73">
        <v>7.9944559999999996</v>
      </c>
      <c r="I1289" s="16">
        <v>3926000</v>
      </c>
      <c r="J1289" s="71">
        <v>0</v>
      </c>
      <c r="K1289" s="71">
        <v>1</v>
      </c>
      <c r="L1289" s="16">
        <v>0.70409259999999996</v>
      </c>
      <c r="M1289" s="16">
        <v>-0.47254439999999998</v>
      </c>
      <c r="N1289" s="16">
        <v>0.52983749999999996</v>
      </c>
      <c r="O1289" s="16">
        <v>0.78647460000000002</v>
      </c>
      <c r="P1289" s="16">
        <v>0.59047190000000005</v>
      </c>
      <c r="Q1289" s="16">
        <v>7.8537499999999996E-2</v>
      </c>
      <c r="R1289" s="16">
        <v>0.1275</v>
      </c>
      <c r="S1289" s="16">
        <v>1.7299999999999999E-2</v>
      </c>
      <c r="T1289" s="16">
        <v>8.6999999999999994E-3</v>
      </c>
      <c r="U1289" s="16">
        <v>2.2343000000000002</v>
      </c>
      <c r="V1289" s="16">
        <v>49.734999999999999</v>
      </c>
      <c r="W1289" s="16">
        <v>12.994999999999999</v>
      </c>
      <c r="X1289" s="16">
        <v>380.46</v>
      </c>
      <c r="Y1289" s="16">
        <v>69.802499999999995</v>
      </c>
      <c r="Z1289" s="16">
        <v>0.186</v>
      </c>
      <c r="AA1289" s="16">
        <v>-1.2622260000000001</v>
      </c>
      <c r="AB1289" s="16">
        <v>0.06</v>
      </c>
      <c r="AC1289" s="16">
        <v>4.33</v>
      </c>
      <c r="AD1289" s="16">
        <v>48.5</v>
      </c>
      <c r="AE1289" s="16">
        <v>25.335599999999999</v>
      </c>
      <c r="AF1289" s="16">
        <v>90.647900000000007</v>
      </c>
      <c r="AG1289" s="16">
        <v>257871</v>
      </c>
      <c r="AH1289" s="16">
        <v>0.2984</v>
      </c>
      <c r="AI1289" s="16">
        <v>89.3</v>
      </c>
      <c r="AJ1289" s="16">
        <v>96.8</v>
      </c>
      <c r="AK1289" s="16">
        <v>-0.1825</v>
      </c>
      <c r="AL1289" s="16">
        <v>-0.11890000000000001</v>
      </c>
      <c r="AM1289" s="16">
        <v>0.29420000000000002</v>
      </c>
      <c r="AN1289" s="16">
        <v>-0.71599999999999997</v>
      </c>
      <c r="AO1289" s="16">
        <v>0.58909999999999996</v>
      </c>
      <c r="AP1289" s="16">
        <v>-0.21240000000000001</v>
      </c>
      <c r="AQ1289" s="16">
        <v>0.25869999999999999</v>
      </c>
      <c r="AR1289" s="16">
        <f t="shared" si="71"/>
        <v>1</v>
      </c>
      <c r="AS1289" s="5">
        <f t="shared" si="70"/>
        <v>0.23867449999999996</v>
      </c>
    </row>
    <row r="1290" spans="1:45" x14ac:dyDescent="0.25">
      <c r="A1290" s="16" t="s">
        <v>405</v>
      </c>
      <c r="B1290" s="16" t="s">
        <v>54</v>
      </c>
      <c r="C1290" s="16" t="s">
        <v>268</v>
      </c>
      <c r="D1290" s="16">
        <v>2011</v>
      </c>
      <c r="E1290" s="16" t="s">
        <v>1916</v>
      </c>
      <c r="F1290" s="16" t="s">
        <v>592</v>
      </c>
      <c r="G1290" s="10">
        <v>3220.39</v>
      </c>
      <c r="H1290" s="73">
        <v>8.0772580000000005</v>
      </c>
      <c r="I1290" s="16">
        <v>3875000</v>
      </c>
      <c r="J1290" s="71">
        <v>0</v>
      </c>
      <c r="K1290" s="71">
        <v>1</v>
      </c>
      <c r="L1290" s="16">
        <v>0.87591450000000004</v>
      </c>
      <c r="M1290" s="16">
        <v>-0.446025</v>
      </c>
      <c r="N1290" s="16">
        <v>0.64809530000000004</v>
      </c>
      <c r="O1290" s="16">
        <v>0.82338049999999996</v>
      </c>
      <c r="P1290" s="16">
        <v>0.69467719999999999</v>
      </c>
      <c r="Q1290" s="16">
        <v>0.1768324</v>
      </c>
      <c r="R1290" s="16">
        <v>0.1134</v>
      </c>
      <c r="S1290" s="16">
        <v>1.9199999999999998E-2</v>
      </c>
      <c r="T1290" s="16">
        <v>1.1599999999999999E-2</v>
      </c>
      <c r="U1290" s="16">
        <v>2.6962000000000002</v>
      </c>
      <c r="V1290" s="16">
        <v>50.988</v>
      </c>
      <c r="W1290" s="16">
        <v>13.176</v>
      </c>
      <c r="X1290" s="16">
        <v>385.45100000000002</v>
      </c>
      <c r="Y1290" s="16">
        <v>72.131799999999998</v>
      </c>
      <c r="Z1290" s="16">
        <v>0.1888</v>
      </c>
      <c r="AA1290" s="16">
        <v>-1.207854</v>
      </c>
      <c r="AB1290" s="16">
        <v>0.06</v>
      </c>
      <c r="AC1290" s="16">
        <v>4.33</v>
      </c>
      <c r="AD1290" s="16">
        <v>47.1</v>
      </c>
      <c r="AE1290" s="16">
        <v>30.645099999999999</v>
      </c>
      <c r="AF1290" s="16">
        <v>101.283</v>
      </c>
      <c r="AG1290" s="16">
        <v>263071</v>
      </c>
      <c r="AH1290" s="16">
        <v>0.29110000000000003</v>
      </c>
      <c r="AI1290" s="16">
        <v>88.7</v>
      </c>
      <c r="AJ1290" s="16">
        <v>97.6</v>
      </c>
      <c r="AK1290" s="16">
        <v>-0.18809999999999999</v>
      </c>
      <c r="AL1290" s="16">
        <v>-2.4500000000000001E-2</v>
      </c>
      <c r="AM1290" s="16">
        <v>0.55479999999999996</v>
      </c>
      <c r="AN1290" s="16">
        <v>-0.65449999999999997</v>
      </c>
      <c r="AO1290" s="16">
        <v>0.6522</v>
      </c>
      <c r="AP1290" s="16">
        <v>-0.128</v>
      </c>
      <c r="AQ1290" s="16">
        <v>0.25869999999999999</v>
      </c>
      <c r="AR1290" s="16">
        <f t="shared" si="71"/>
        <v>1</v>
      </c>
      <c r="AS1290" s="5">
        <f t="shared" si="70"/>
        <v>0.17182190000000008</v>
      </c>
    </row>
    <row r="1291" spans="1:45" x14ac:dyDescent="0.25">
      <c r="A1291" s="16" t="s">
        <v>405</v>
      </c>
      <c r="B1291" s="16" t="s">
        <v>54</v>
      </c>
      <c r="C1291" s="16" t="s">
        <v>268</v>
      </c>
      <c r="D1291" s="16">
        <v>2012</v>
      </c>
      <c r="E1291" s="16" t="s">
        <v>1895</v>
      </c>
      <c r="F1291" s="16" t="s">
        <v>592</v>
      </c>
      <c r="G1291" s="10">
        <v>3469.67</v>
      </c>
      <c r="H1291" s="73">
        <v>8.1518149999999991</v>
      </c>
      <c r="I1291" s="16">
        <v>3825000</v>
      </c>
      <c r="J1291" s="71">
        <v>0</v>
      </c>
      <c r="K1291" s="71">
        <v>1</v>
      </c>
      <c r="L1291" s="16">
        <v>0.96885469999999996</v>
      </c>
      <c r="M1291" s="16">
        <v>-0.46445839999999999</v>
      </c>
      <c r="N1291" s="16">
        <v>0.64281060000000001</v>
      </c>
      <c r="O1291" s="16">
        <v>0.94311120000000004</v>
      </c>
      <c r="P1291" s="16">
        <v>0.69201509999999999</v>
      </c>
      <c r="Q1291" s="16">
        <v>0.29129759999999999</v>
      </c>
      <c r="R1291" s="16">
        <v>9.9199999999999997E-2</v>
      </c>
      <c r="S1291" s="16">
        <v>1.8100000000000002E-2</v>
      </c>
      <c r="T1291" s="16">
        <v>1.09E-2</v>
      </c>
      <c r="U1291" s="16">
        <v>1.9833000000000001</v>
      </c>
      <c r="V1291" s="16">
        <v>52.241</v>
      </c>
      <c r="W1291" s="16">
        <v>13.356999999999999</v>
      </c>
      <c r="X1291" s="16">
        <v>390.44299999999998</v>
      </c>
      <c r="Y1291" s="16">
        <v>74.748699999999999</v>
      </c>
      <c r="Z1291" s="16">
        <v>0.2326</v>
      </c>
      <c r="AA1291" s="16">
        <v>-1.153481</v>
      </c>
      <c r="AB1291" s="16">
        <v>0.06</v>
      </c>
      <c r="AC1291" s="16">
        <v>4.33</v>
      </c>
      <c r="AD1291" s="16">
        <v>45.7</v>
      </c>
      <c r="AE1291" s="16">
        <v>29.2744</v>
      </c>
      <c r="AF1291" s="16">
        <v>107.809</v>
      </c>
      <c r="AG1291" s="16">
        <v>253464</v>
      </c>
      <c r="AH1291" s="16">
        <v>0.2838</v>
      </c>
      <c r="AI1291" s="16">
        <v>88.1</v>
      </c>
      <c r="AJ1291" s="16">
        <v>98.3</v>
      </c>
      <c r="AK1291" s="16">
        <v>2.5000000000000001E-3</v>
      </c>
      <c r="AL1291" s="16">
        <v>0.26350000000000001</v>
      </c>
      <c r="AM1291" s="16">
        <v>0.60370000000000001</v>
      </c>
      <c r="AN1291" s="16">
        <v>-0.67420000000000002</v>
      </c>
      <c r="AO1291" s="16">
        <v>0.68530000000000002</v>
      </c>
      <c r="AP1291" s="16">
        <v>-1.9E-2</v>
      </c>
      <c r="AQ1291" s="16">
        <v>0.25869999999999999</v>
      </c>
      <c r="AR1291" s="16">
        <f t="shared" si="71"/>
        <v>1</v>
      </c>
      <c r="AS1291" s="5">
        <f t="shared" si="70"/>
        <v>9.2940199999999917E-2</v>
      </c>
    </row>
    <row r="1292" spans="1:45" x14ac:dyDescent="0.25">
      <c r="A1292" s="16" t="s">
        <v>405</v>
      </c>
      <c r="B1292" s="16" t="s">
        <v>54</v>
      </c>
      <c r="C1292" s="16" t="s">
        <v>268</v>
      </c>
      <c r="D1292" s="16">
        <v>2013</v>
      </c>
      <c r="E1292" s="16" t="s">
        <v>1894</v>
      </c>
      <c r="F1292" s="16" t="s">
        <v>592</v>
      </c>
      <c r="G1292" s="10">
        <v>3633.74</v>
      </c>
      <c r="H1292" s="73">
        <v>8.1980179999999994</v>
      </c>
      <c r="I1292" s="16">
        <v>3776000</v>
      </c>
      <c r="J1292" s="71">
        <v>0</v>
      </c>
      <c r="K1292" s="71">
        <v>1</v>
      </c>
      <c r="L1292" s="16">
        <v>1.0733349999999999</v>
      </c>
      <c r="M1292" s="16">
        <v>-0.4653659</v>
      </c>
      <c r="N1292" s="16">
        <v>0.71044359999999995</v>
      </c>
      <c r="O1292" s="16">
        <v>1.022106</v>
      </c>
      <c r="P1292" s="16">
        <v>0.6996831</v>
      </c>
      <c r="Q1292" s="16">
        <v>0.37214599999999998</v>
      </c>
      <c r="R1292" s="16">
        <v>8.3699999999999997E-2</v>
      </c>
      <c r="S1292" s="16">
        <v>1.6400000000000001E-2</v>
      </c>
      <c r="T1292" s="16">
        <v>1.24E-2</v>
      </c>
      <c r="U1292" s="16">
        <v>1.9638</v>
      </c>
      <c r="V1292" s="16">
        <v>53.494</v>
      </c>
      <c r="W1292" s="16">
        <v>13.538</v>
      </c>
      <c r="X1292" s="16">
        <v>395.43400000000003</v>
      </c>
      <c r="Y1292" s="16">
        <v>76.749700000000004</v>
      </c>
      <c r="Z1292" s="16">
        <v>0.24049999999999999</v>
      </c>
      <c r="AA1292" s="16">
        <v>-1.2156210000000001</v>
      </c>
      <c r="AB1292" s="16">
        <v>0.06</v>
      </c>
      <c r="AC1292" s="16">
        <v>4.33</v>
      </c>
      <c r="AD1292" s="16">
        <v>47.3</v>
      </c>
      <c r="AE1292" s="16">
        <v>27.650700000000001</v>
      </c>
      <c r="AF1292" s="16">
        <v>115.02500000000001</v>
      </c>
      <c r="AG1292" s="16">
        <v>266393</v>
      </c>
      <c r="AH1292" s="16">
        <v>0.27650000000000002</v>
      </c>
      <c r="AI1292" s="16">
        <v>87.5</v>
      </c>
      <c r="AJ1292" s="16">
        <v>99</v>
      </c>
      <c r="AK1292" s="16">
        <v>0.1051</v>
      </c>
      <c r="AL1292" s="16">
        <v>0.35970000000000002</v>
      </c>
      <c r="AM1292" s="16">
        <v>0.58120000000000005</v>
      </c>
      <c r="AN1292" s="16">
        <v>-0.43369999999999997</v>
      </c>
      <c r="AO1292" s="16">
        <v>0.75019999999999998</v>
      </c>
      <c r="AP1292" s="16">
        <v>-1.26E-2</v>
      </c>
      <c r="AQ1292" s="16">
        <v>0.25869999999999999</v>
      </c>
      <c r="AR1292" s="16">
        <f t="shared" si="71"/>
        <v>1</v>
      </c>
      <c r="AS1292" s="5">
        <f t="shared" si="70"/>
        <v>0.10448029999999997</v>
      </c>
    </row>
    <row r="1293" spans="1:45" x14ac:dyDescent="0.25">
      <c r="A1293" s="16" t="s">
        <v>405</v>
      </c>
      <c r="B1293" s="16" t="s">
        <v>54</v>
      </c>
      <c r="C1293" s="16" t="s">
        <v>268</v>
      </c>
      <c r="D1293" s="16">
        <v>2014</v>
      </c>
      <c r="E1293" s="16" t="s">
        <v>1919</v>
      </c>
      <c r="F1293" s="16" t="s">
        <v>592</v>
      </c>
      <c r="G1293" s="10">
        <v>3851.72</v>
      </c>
      <c r="H1293" s="73">
        <v>8.2562759999999997</v>
      </c>
      <c r="I1293" s="16">
        <v>3727000</v>
      </c>
      <c r="J1293" s="71">
        <v>0</v>
      </c>
      <c r="K1293" s="71">
        <v>1</v>
      </c>
      <c r="L1293" s="16">
        <v>1.1639679999999999</v>
      </c>
      <c r="M1293" s="16">
        <v>-0.4768213</v>
      </c>
      <c r="N1293" s="16">
        <v>0.76952419999999999</v>
      </c>
      <c r="O1293" s="16">
        <v>1.045892</v>
      </c>
      <c r="P1293" s="16">
        <v>0.67223310000000003</v>
      </c>
      <c r="Q1293" s="16">
        <v>0.53801319999999997</v>
      </c>
      <c r="R1293" s="16">
        <v>9.8400000000000001E-2</v>
      </c>
      <c r="S1293" s="16">
        <v>1.47E-2</v>
      </c>
      <c r="T1293" s="16">
        <v>1.0999999999999999E-2</v>
      </c>
      <c r="U1293" s="16">
        <v>1.8735999999999999</v>
      </c>
      <c r="V1293" s="16">
        <v>54.695</v>
      </c>
      <c r="W1293" s="16">
        <v>13.718999999999999</v>
      </c>
      <c r="X1293" s="16">
        <v>400.42599999999999</v>
      </c>
      <c r="Y1293" s="16">
        <v>77.255499999999998</v>
      </c>
      <c r="Z1293" s="16">
        <v>0.25390000000000001</v>
      </c>
      <c r="AA1293" s="16">
        <v>-1.179891</v>
      </c>
      <c r="AB1293" s="16">
        <v>0.06</v>
      </c>
      <c r="AC1293" s="16">
        <v>4.33</v>
      </c>
      <c r="AD1293" s="16">
        <v>46.38</v>
      </c>
      <c r="AE1293" s="16">
        <v>25.385200000000001</v>
      </c>
      <c r="AF1293" s="16">
        <v>124.93600000000001</v>
      </c>
      <c r="AG1293" s="16">
        <v>212796</v>
      </c>
      <c r="AH1293" s="16">
        <v>0.26919999999999999</v>
      </c>
      <c r="AI1293" s="16">
        <v>86.9</v>
      </c>
      <c r="AJ1293" s="16">
        <v>99.6</v>
      </c>
      <c r="AK1293" s="16">
        <v>0.23980000000000001</v>
      </c>
      <c r="AL1293" s="16">
        <v>0.74199999999999999</v>
      </c>
      <c r="AM1293" s="16">
        <v>0.48430000000000001</v>
      </c>
      <c r="AN1293" s="16">
        <v>-0.28129999999999999</v>
      </c>
      <c r="AO1293" s="16">
        <v>0.92530000000000001</v>
      </c>
      <c r="AP1293" s="16">
        <v>0.20180000000000001</v>
      </c>
      <c r="AQ1293" s="16">
        <v>0.25869999999999999</v>
      </c>
      <c r="AR1293" s="16">
        <f t="shared" si="71"/>
        <v>1</v>
      </c>
      <c r="AS1293" s="5">
        <f t="shared" si="70"/>
        <v>9.0632999999999964E-2</v>
      </c>
    </row>
    <row r="1294" spans="1:45" x14ac:dyDescent="0.25">
      <c r="A1294" s="16" t="s">
        <v>408</v>
      </c>
      <c r="B1294" s="16" t="s">
        <v>55</v>
      </c>
      <c r="C1294" s="16" t="s">
        <v>270</v>
      </c>
      <c r="D1294" s="16">
        <v>1985</v>
      </c>
      <c r="E1294" s="16" t="s">
        <v>1950</v>
      </c>
      <c r="F1294" s="16" t="s">
        <v>591</v>
      </c>
      <c r="G1294" s="10">
        <v>749.27800000000002</v>
      </c>
      <c r="H1294" s="73">
        <v>6.61911</v>
      </c>
      <c r="I1294" s="16" t="s">
        <v>6700</v>
      </c>
      <c r="K1294" s="71">
        <v>0.68757469999999998</v>
      </c>
      <c r="L1294" s="16">
        <v>-1.9629000000000001</v>
      </c>
      <c r="M1294" s="16">
        <v>-0.52249270000000003</v>
      </c>
      <c r="N1294" s="16">
        <v>-0.87973559999999995</v>
      </c>
      <c r="O1294" s="16">
        <v>-1.248737</v>
      </c>
      <c r="P1294" s="16">
        <v>-1.3119209999999999</v>
      </c>
      <c r="Q1294" s="16">
        <v>-0.36463259999999997</v>
      </c>
      <c r="R1294" s="16">
        <v>0.30409999999999998</v>
      </c>
      <c r="S1294" s="16">
        <v>5.0000000000000002E-5</v>
      </c>
      <c r="T1294" s="16">
        <v>0</v>
      </c>
      <c r="U1294" s="16">
        <v>4.3132000000000001</v>
      </c>
      <c r="V1294" s="16">
        <v>8.2799999999999994</v>
      </c>
      <c r="W1294" s="16">
        <v>1.18</v>
      </c>
      <c r="X1294" s="16">
        <v>376.55399999999997</v>
      </c>
      <c r="Y1294" s="16">
        <v>27.926400000000001</v>
      </c>
      <c r="Z1294" s="16">
        <v>0.1026</v>
      </c>
      <c r="AA1294" s="16">
        <v>1.6117170000000001</v>
      </c>
      <c r="AB1294" s="16">
        <v>0.28999999999999998</v>
      </c>
      <c r="AC1294" s="16">
        <v>46.22</v>
      </c>
      <c r="AD1294" s="16">
        <v>21.335000000000001</v>
      </c>
      <c r="AE1294" s="16">
        <v>0.30070000000000002</v>
      </c>
      <c r="AF1294" s="16">
        <v>0</v>
      </c>
      <c r="AG1294" s="16">
        <v>23733.4</v>
      </c>
      <c r="AH1294" s="16">
        <v>5.1499999999999997E-2</v>
      </c>
      <c r="AI1294" s="16">
        <v>5.3460000000000001</v>
      </c>
      <c r="AJ1294" s="16">
        <v>49.983199999999997</v>
      </c>
      <c r="AK1294" s="16">
        <v>-0.84130000000000005</v>
      </c>
      <c r="AL1294" s="16">
        <v>-0.28210000000000002</v>
      </c>
      <c r="AM1294" s="16">
        <v>-4.4999999999999998E-2</v>
      </c>
      <c r="AN1294" s="16">
        <v>-0.56479999999999997</v>
      </c>
      <c r="AO1294" s="16">
        <v>-0.62919999999999998</v>
      </c>
      <c r="AP1294" s="16">
        <v>-0.43730000000000002</v>
      </c>
      <c r="AQ1294" s="16">
        <v>0.53569999999999995</v>
      </c>
      <c r="AR1294" s="16">
        <f t="shared" si="71"/>
        <v>1</v>
      </c>
      <c r="AS1294" s="5">
        <f t="shared" si="70"/>
        <v>0</v>
      </c>
    </row>
    <row r="1295" spans="1:45" x14ac:dyDescent="0.25">
      <c r="A1295" s="16" t="s">
        <v>408</v>
      </c>
      <c r="B1295" s="16" t="s">
        <v>55</v>
      </c>
      <c r="C1295" s="16" t="s">
        <v>270</v>
      </c>
      <c r="D1295" s="16">
        <v>1986</v>
      </c>
      <c r="E1295" s="16" t="s">
        <v>1965</v>
      </c>
      <c r="F1295" s="16" t="s">
        <v>591</v>
      </c>
      <c r="G1295" s="10">
        <v>764.89200000000005</v>
      </c>
      <c r="H1295" s="73">
        <v>6.6397339999999998</v>
      </c>
      <c r="I1295" s="16" t="s">
        <v>6700</v>
      </c>
      <c r="J1295" s="71">
        <v>2.51912E-2</v>
      </c>
      <c r="K1295" s="71">
        <v>0.70511559999999995</v>
      </c>
      <c r="L1295" s="16">
        <v>-1.9746049999999999</v>
      </c>
      <c r="M1295" s="16">
        <v>-0.52062870000000006</v>
      </c>
      <c r="N1295" s="16">
        <v>-0.9912803</v>
      </c>
      <c r="O1295" s="16">
        <v>-1.2098139999999999</v>
      </c>
      <c r="P1295" s="16">
        <v>-1.2904450000000001</v>
      </c>
      <c r="Q1295" s="16">
        <v>-0.34352070000000001</v>
      </c>
      <c r="R1295" s="16">
        <v>0.30409999999999998</v>
      </c>
      <c r="S1295" s="16">
        <v>5.0000000000000002E-5</v>
      </c>
      <c r="T1295" s="16">
        <v>2.0000000000000001E-4</v>
      </c>
      <c r="U1295" s="16">
        <v>3.3544999999999998</v>
      </c>
      <c r="V1295" s="16">
        <v>8.77</v>
      </c>
      <c r="W1295" s="16">
        <v>1.276</v>
      </c>
      <c r="X1295" s="16">
        <v>372.31299999999999</v>
      </c>
      <c r="Y1295" s="16">
        <v>28.9343</v>
      </c>
      <c r="Z1295" s="16">
        <v>0.1075</v>
      </c>
      <c r="AA1295" s="16">
        <v>1.5880259999999999</v>
      </c>
      <c r="AB1295" s="16">
        <v>0.28999999999999998</v>
      </c>
      <c r="AC1295" s="16">
        <v>46.22</v>
      </c>
      <c r="AD1295" s="16">
        <v>21.945</v>
      </c>
      <c r="AE1295" s="16">
        <v>0.29360000000000003</v>
      </c>
      <c r="AF1295" s="16">
        <v>0</v>
      </c>
      <c r="AG1295" s="16">
        <v>33592.9</v>
      </c>
      <c r="AH1295" s="16">
        <v>5.1799999999999999E-2</v>
      </c>
      <c r="AI1295" s="16">
        <v>5.6760999999999999</v>
      </c>
      <c r="AJ1295" s="16">
        <v>51.308799999999998</v>
      </c>
      <c r="AK1295" s="16">
        <v>-0.79139999999999999</v>
      </c>
      <c r="AL1295" s="16">
        <v>-0.27429999999999999</v>
      </c>
      <c r="AM1295" s="16">
        <v>-4.6800000000000001E-2</v>
      </c>
      <c r="AN1295" s="16">
        <v>-0.54179999999999995</v>
      </c>
      <c r="AO1295" s="16">
        <v>-0.60419999999999996</v>
      </c>
      <c r="AP1295" s="16">
        <v>-0.4199</v>
      </c>
      <c r="AQ1295" s="16">
        <v>0.53569999999999995</v>
      </c>
      <c r="AR1295" s="16">
        <f t="shared" si="71"/>
        <v>1</v>
      </c>
      <c r="AS1295" s="5">
        <f t="shared" si="70"/>
        <v>-1.1704999999999854E-2</v>
      </c>
    </row>
    <row r="1296" spans="1:45" x14ac:dyDescent="0.25">
      <c r="A1296" s="16" t="s">
        <v>408</v>
      </c>
      <c r="B1296" s="16" t="s">
        <v>55</v>
      </c>
      <c r="C1296" s="16" t="s">
        <v>270</v>
      </c>
      <c r="D1296" s="16">
        <v>1987</v>
      </c>
      <c r="E1296" s="16" t="s">
        <v>1973</v>
      </c>
      <c r="F1296" s="16" t="s">
        <v>591</v>
      </c>
      <c r="G1296" s="10">
        <v>779.14599999999996</v>
      </c>
      <c r="H1296" s="73">
        <v>6.6581979999999996</v>
      </c>
      <c r="I1296" s="16" t="s">
        <v>6700</v>
      </c>
      <c r="J1296" s="71">
        <v>5.5564000000000004E-3</v>
      </c>
      <c r="K1296" s="71">
        <v>0.70904440000000002</v>
      </c>
      <c r="L1296" s="16">
        <v>-1.9494100000000001</v>
      </c>
      <c r="M1296" s="16">
        <v>-0.52062870000000006</v>
      </c>
      <c r="N1296" s="16">
        <v>-0.98772479999999996</v>
      </c>
      <c r="O1296" s="16">
        <v>-1.195562</v>
      </c>
      <c r="P1296" s="16">
        <v>-1.273347</v>
      </c>
      <c r="Q1296" s="16">
        <v>-0.32241019999999998</v>
      </c>
      <c r="R1296" s="16">
        <v>0.30409999999999998</v>
      </c>
      <c r="S1296" s="16">
        <v>5.0000000000000002E-5</v>
      </c>
      <c r="T1296" s="16">
        <v>2.0000000000000001E-4</v>
      </c>
      <c r="U1296" s="16">
        <v>3.3067000000000002</v>
      </c>
      <c r="V1296" s="16">
        <v>9.26</v>
      </c>
      <c r="W1296" s="16">
        <v>1.3720000000000001</v>
      </c>
      <c r="X1296" s="16">
        <v>371.1</v>
      </c>
      <c r="Y1296" s="16">
        <v>29.9422</v>
      </c>
      <c r="Z1296" s="16">
        <v>9.9199999999999997E-2</v>
      </c>
      <c r="AA1296" s="16">
        <v>1.564335</v>
      </c>
      <c r="AB1296" s="16">
        <v>0.28999999999999998</v>
      </c>
      <c r="AC1296" s="16">
        <v>46.22</v>
      </c>
      <c r="AD1296" s="16">
        <v>22.555</v>
      </c>
      <c r="AE1296" s="16">
        <v>0.29380000000000001</v>
      </c>
      <c r="AF1296" s="16">
        <v>0</v>
      </c>
      <c r="AG1296" s="16">
        <v>34687.4</v>
      </c>
      <c r="AH1296" s="16">
        <v>5.21E-2</v>
      </c>
      <c r="AI1296" s="16">
        <v>6.0061999999999998</v>
      </c>
      <c r="AJ1296" s="16">
        <v>52.634399999999999</v>
      </c>
      <c r="AK1296" s="16">
        <v>-0.74150000000000005</v>
      </c>
      <c r="AL1296" s="16">
        <v>-0.2666</v>
      </c>
      <c r="AM1296" s="16">
        <v>-4.8599999999999997E-2</v>
      </c>
      <c r="AN1296" s="16">
        <v>-0.51870000000000005</v>
      </c>
      <c r="AO1296" s="16">
        <v>-0.57930000000000004</v>
      </c>
      <c r="AP1296" s="16">
        <v>-0.40239999999999998</v>
      </c>
      <c r="AQ1296" s="16">
        <v>0.53569999999999995</v>
      </c>
      <c r="AR1296" s="16">
        <f t="shared" si="71"/>
        <v>1</v>
      </c>
      <c r="AS1296" s="5">
        <f t="shared" si="70"/>
        <v>2.5194999999999856E-2</v>
      </c>
    </row>
    <row r="1297" spans="1:45" x14ac:dyDescent="0.25">
      <c r="A1297" s="16" t="s">
        <v>408</v>
      </c>
      <c r="B1297" s="16" t="s">
        <v>55</v>
      </c>
      <c r="C1297" s="16" t="s">
        <v>270</v>
      </c>
      <c r="D1297" s="16">
        <v>1988</v>
      </c>
      <c r="E1297" s="16" t="s">
        <v>1976</v>
      </c>
      <c r="F1297" s="16" t="s">
        <v>591</v>
      </c>
      <c r="G1297" s="10">
        <v>800.851</v>
      </c>
      <c r="H1297" s="73">
        <v>6.6856749999999998</v>
      </c>
      <c r="I1297" s="16" t="s">
        <v>6700</v>
      </c>
      <c r="J1297" s="71">
        <v>2.1243000000000001E-2</v>
      </c>
      <c r="K1297" s="71">
        <v>0.72426780000000002</v>
      </c>
      <c r="L1297" s="16">
        <v>-1.9291199999999999</v>
      </c>
      <c r="M1297" s="16">
        <v>-0.51969670000000001</v>
      </c>
      <c r="N1297" s="16">
        <v>-0.9961257</v>
      </c>
      <c r="O1297" s="16">
        <v>-1.18075</v>
      </c>
      <c r="P1297" s="16">
        <v>-1.256823</v>
      </c>
      <c r="Q1297" s="16">
        <v>-0.30126239999999999</v>
      </c>
      <c r="R1297" s="16">
        <v>0.30409999999999998</v>
      </c>
      <c r="S1297" s="16">
        <v>5.0000000000000002E-5</v>
      </c>
      <c r="T1297" s="16">
        <v>2.9999999999999997E-4</v>
      </c>
      <c r="U1297" s="16">
        <v>3.1873999999999998</v>
      </c>
      <c r="V1297" s="16">
        <v>9.75</v>
      </c>
      <c r="W1297" s="16">
        <v>1.468</v>
      </c>
      <c r="X1297" s="16">
        <v>369.19099999999997</v>
      </c>
      <c r="Y1297" s="16">
        <v>30.950099999999999</v>
      </c>
      <c r="Z1297" s="16">
        <v>9.1200000000000003E-2</v>
      </c>
      <c r="AA1297" s="16">
        <v>1.5406439999999999</v>
      </c>
      <c r="AB1297" s="16">
        <v>0.28999999999999998</v>
      </c>
      <c r="AC1297" s="16">
        <v>46.22</v>
      </c>
      <c r="AD1297" s="16">
        <v>23.164999999999999</v>
      </c>
      <c r="AE1297" s="16">
        <v>0.29189999999999999</v>
      </c>
      <c r="AF1297" s="16">
        <v>0</v>
      </c>
      <c r="AG1297" s="16">
        <v>34708.300000000003</v>
      </c>
      <c r="AH1297" s="16">
        <v>5.2400000000000002E-2</v>
      </c>
      <c r="AI1297" s="16">
        <v>6.3362999999999996</v>
      </c>
      <c r="AJ1297" s="16">
        <v>53.96</v>
      </c>
      <c r="AK1297" s="16">
        <v>-0.6915</v>
      </c>
      <c r="AL1297" s="16">
        <v>-0.25879999999999997</v>
      </c>
      <c r="AM1297" s="16">
        <v>-5.04E-2</v>
      </c>
      <c r="AN1297" s="16">
        <v>-0.49569999999999997</v>
      </c>
      <c r="AO1297" s="16">
        <v>-0.55430000000000001</v>
      </c>
      <c r="AP1297" s="16">
        <v>-0.38490000000000002</v>
      </c>
      <c r="AQ1297" s="16">
        <v>0.53569999999999995</v>
      </c>
      <c r="AR1297" s="16">
        <f t="shared" si="71"/>
        <v>1</v>
      </c>
      <c r="AS1297" s="5">
        <f t="shared" si="70"/>
        <v>2.0290000000000141E-2</v>
      </c>
    </row>
    <row r="1298" spans="1:45" x14ac:dyDescent="0.25">
      <c r="A1298" s="16" t="s">
        <v>408</v>
      </c>
      <c r="B1298" s="16" t="s">
        <v>55</v>
      </c>
      <c r="C1298" s="16" t="s">
        <v>270</v>
      </c>
      <c r="D1298" s="16">
        <v>1989</v>
      </c>
      <c r="E1298" s="16" t="s">
        <v>1969</v>
      </c>
      <c r="F1298" s="16" t="s">
        <v>591</v>
      </c>
      <c r="G1298" s="10">
        <v>819.13400000000001</v>
      </c>
      <c r="H1298" s="73">
        <v>6.7082470000000001</v>
      </c>
      <c r="I1298" s="16" t="s">
        <v>6700</v>
      </c>
      <c r="J1298" s="71">
        <v>1.6894699999999999E-2</v>
      </c>
      <c r="K1298" s="71">
        <v>0.73660800000000004</v>
      </c>
      <c r="L1298" s="16">
        <v>-1.8157160000000001</v>
      </c>
      <c r="M1298" s="16">
        <v>-0.51969670000000001</v>
      </c>
      <c r="N1298" s="16">
        <v>-0.82297679999999995</v>
      </c>
      <c r="O1298" s="16">
        <v>-1.139453</v>
      </c>
      <c r="P1298" s="16">
        <v>-1.239109</v>
      </c>
      <c r="Q1298" s="16">
        <v>-0.28014939999999999</v>
      </c>
      <c r="R1298" s="16">
        <v>0.30409999999999998</v>
      </c>
      <c r="S1298" s="16">
        <v>5.0000000000000002E-5</v>
      </c>
      <c r="T1298" s="16">
        <v>2.9999999999999997E-4</v>
      </c>
      <c r="U1298" s="16">
        <v>4.6134000000000004</v>
      </c>
      <c r="V1298" s="16">
        <v>10.24</v>
      </c>
      <c r="W1298" s="16">
        <v>1.5640000000000001</v>
      </c>
      <c r="X1298" s="16">
        <v>370.26900000000001</v>
      </c>
      <c r="Y1298" s="16">
        <v>31.957999999999998</v>
      </c>
      <c r="Z1298" s="16">
        <v>9.7299999999999998E-2</v>
      </c>
      <c r="AA1298" s="16">
        <v>1.516564</v>
      </c>
      <c r="AB1298" s="16">
        <v>0.28999999999999998</v>
      </c>
      <c r="AC1298" s="16">
        <v>46.22</v>
      </c>
      <c r="AD1298" s="16">
        <v>23.785</v>
      </c>
      <c r="AE1298" s="16">
        <v>0.30230000000000001</v>
      </c>
      <c r="AF1298" s="16">
        <v>0</v>
      </c>
      <c r="AG1298" s="16">
        <v>36753.9</v>
      </c>
      <c r="AH1298" s="16">
        <v>5.2699999999999997E-2</v>
      </c>
      <c r="AI1298" s="16">
        <v>6.6665000000000001</v>
      </c>
      <c r="AJ1298" s="16">
        <v>55.285499999999999</v>
      </c>
      <c r="AK1298" s="16">
        <v>-0.64159999999999995</v>
      </c>
      <c r="AL1298" s="16">
        <v>-0.25109999999999999</v>
      </c>
      <c r="AM1298" s="16">
        <v>-5.2200000000000003E-2</v>
      </c>
      <c r="AN1298" s="16">
        <v>-0.47270000000000001</v>
      </c>
      <c r="AO1298" s="16">
        <v>-0.52929999999999999</v>
      </c>
      <c r="AP1298" s="16">
        <v>-0.3674</v>
      </c>
      <c r="AQ1298" s="16">
        <v>0.53569999999999995</v>
      </c>
      <c r="AR1298" s="16">
        <f t="shared" si="71"/>
        <v>1</v>
      </c>
      <c r="AS1298" s="5">
        <f t="shared" si="70"/>
        <v>0.11340399999999984</v>
      </c>
    </row>
    <row r="1299" spans="1:45" x14ac:dyDescent="0.25">
      <c r="A1299" s="16" t="s">
        <v>408</v>
      </c>
      <c r="B1299" s="16" t="s">
        <v>55</v>
      </c>
      <c r="C1299" s="16" t="s">
        <v>270</v>
      </c>
      <c r="D1299" s="16">
        <v>1990</v>
      </c>
      <c r="E1299" s="16" t="s">
        <v>1975</v>
      </c>
      <c r="F1299" s="16" t="s">
        <v>591</v>
      </c>
      <c r="G1299" s="10">
        <v>823.58199999999999</v>
      </c>
      <c r="H1299" s="73">
        <v>6.7136630000000004</v>
      </c>
      <c r="I1299" s="16" t="s">
        <v>6700</v>
      </c>
      <c r="J1299" s="71">
        <v>8.1706999999999995E-3</v>
      </c>
      <c r="K1299" s="71">
        <v>0.74265130000000001</v>
      </c>
      <c r="L1299" s="16">
        <v>-1.7908550000000001</v>
      </c>
      <c r="M1299" s="16">
        <v>-0.51875119999999997</v>
      </c>
      <c r="N1299" s="16">
        <v>-0.79429620000000001</v>
      </c>
      <c r="O1299" s="16">
        <v>-1.1388830000000001</v>
      </c>
      <c r="P1299" s="16">
        <v>-1.2339990000000001</v>
      </c>
      <c r="Q1299" s="16">
        <v>-0.25902199999999997</v>
      </c>
      <c r="R1299" s="16">
        <v>0.30409999999999998</v>
      </c>
      <c r="S1299" s="16">
        <v>2.9999999999999997E-4</v>
      </c>
      <c r="T1299" s="16">
        <v>2.9999999999999997E-4</v>
      </c>
      <c r="U1299" s="16">
        <v>4.6883999999999997</v>
      </c>
      <c r="V1299" s="16">
        <v>10.73</v>
      </c>
      <c r="W1299" s="16">
        <v>1.66</v>
      </c>
      <c r="X1299" s="16">
        <v>370.97</v>
      </c>
      <c r="Y1299" s="16">
        <v>32.966000000000001</v>
      </c>
      <c r="Z1299" s="16">
        <v>9.4399999999999998E-2</v>
      </c>
      <c r="AA1299" s="16">
        <v>1.562781</v>
      </c>
      <c r="AB1299" s="16">
        <v>0.28999999999999998</v>
      </c>
      <c r="AC1299" s="16">
        <v>46.22</v>
      </c>
      <c r="AD1299" s="16">
        <v>22.594999999999999</v>
      </c>
      <c r="AE1299" s="16">
        <v>0.3024</v>
      </c>
      <c r="AF1299" s="16">
        <v>0</v>
      </c>
      <c r="AG1299" s="16">
        <v>39109.199999999997</v>
      </c>
      <c r="AH1299" s="16">
        <v>5.11E-2</v>
      </c>
      <c r="AI1299" s="16">
        <v>7</v>
      </c>
      <c r="AJ1299" s="16">
        <v>55.5</v>
      </c>
      <c r="AK1299" s="16">
        <v>-0.5917</v>
      </c>
      <c r="AL1299" s="16">
        <v>-0.24329999999999999</v>
      </c>
      <c r="AM1299" s="16">
        <v>-5.3999999999999999E-2</v>
      </c>
      <c r="AN1299" s="16">
        <v>-0.4496</v>
      </c>
      <c r="AO1299" s="16">
        <v>-0.50429999999999997</v>
      </c>
      <c r="AP1299" s="16">
        <v>-0.35</v>
      </c>
      <c r="AQ1299" s="16">
        <v>0.53569999999999995</v>
      </c>
      <c r="AR1299" s="16">
        <f t="shared" si="71"/>
        <v>1</v>
      </c>
      <c r="AS1299" s="5">
        <f t="shared" si="70"/>
        <v>2.4861000000000022E-2</v>
      </c>
    </row>
    <row r="1300" spans="1:45" x14ac:dyDescent="0.25">
      <c r="A1300" s="16" t="s">
        <v>408</v>
      </c>
      <c r="B1300" s="16" t="s">
        <v>55</v>
      </c>
      <c r="C1300" s="16" t="s">
        <v>270</v>
      </c>
      <c r="D1300" s="16">
        <v>1991</v>
      </c>
      <c r="E1300" s="16" t="s">
        <v>1962</v>
      </c>
      <c r="F1300" s="16" t="s">
        <v>591</v>
      </c>
      <c r="G1300" s="10">
        <v>843.37199999999996</v>
      </c>
      <c r="H1300" s="73">
        <v>6.7374080000000003</v>
      </c>
      <c r="I1300" s="16" t="s">
        <v>6700</v>
      </c>
      <c r="J1300" s="71">
        <v>4.86766E-2</v>
      </c>
      <c r="K1300" s="71">
        <v>0.77969529999999998</v>
      </c>
      <c r="L1300" s="16">
        <v>-1.752208</v>
      </c>
      <c r="M1300" s="16">
        <v>-0.51912939999999996</v>
      </c>
      <c r="N1300" s="16">
        <v>-0.77557310000000002</v>
      </c>
      <c r="O1300" s="16">
        <v>-1.1148830000000001</v>
      </c>
      <c r="P1300" s="16">
        <v>-1.2118580000000001</v>
      </c>
      <c r="Q1300" s="16">
        <v>-0.2378912</v>
      </c>
      <c r="R1300" s="16">
        <v>0.30409999999999998</v>
      </c>
      <c r="S1300" s="16">
        <v>2.0000000000000001E-4</v>
      </c>
      <c r="T1300" s="16">
        <v>2.9999999999999997E-4</v>
      </c>
      <c r="U1300" s="16">
        <v>4.7634999999999996</v>
      </c>
      <c r="V1300" s="16">
        <v>11.178000000000001</v>
      </c>
      <c r="W1300" s="16">
        <v>1.76</v>
      </c>
      <c r="X1300" s="16">
        <v>370.21199999999999</v>
      </c>
      <c r="Y1300" s="16">
        <v>33.9739</v>
      </c>
      <c r="Z1300" s="16">
        <v>9.2799999999999994E-2</v>
      </c>
      <c r="AA1300" s="16">
        <v>1.5472459999999999</v>
      </c>
      <c r="AB1300" s="16">
        <v>0.28999999999999998</v>
      </c>
      <c r="AC1300" s="16">
        <v>46.22</v>
      </c>
      <c r="AD1300" s="16">
        <v>22.995000000000001</v>
      </c>
      <c r="AE1300" s="16">
        <v>0.30990000000000001</v>
      </c>
      <c r="AF1300" s="16">
        <v>0</v>
      </c>
      <c r="AG1300" s="16">
        <v>40611</v>
      </c>
      <c r="AH1300" s="16">
        <v>5.6099999999999997E-2</v>
      </c>
      <c r="AI1300" s="16">
        <v>7.3</v>
      </c>
      <c r="AJ1300" s="16">
        <v>57.1</v>
      </c>
      <c r="AK1300" s="16">
        <v>-0.54169999999999996</v>
      </c>
      <c r="AL1300" s="16">
        <v>-0.2356</v>
      </c>
      <c r="AM1300" s="16">
        <v>-5.5800000000000002E-2</v>
      </c>
      <c r="AN1300" s="16">
        <v>-0.42659999999999998</v>
      </c>
      <c r="AO1300" s="16">
        <v>-0.4793</v>
      </c>
      <c r="AP1300" s="16">
        <v>-0.33250000000000002</v>
      </c>
      <c r="AQ1300" s="16">
        <v>0.53569999999999995</v>
      </c>
      <c r="AR1300" s="16">
        <f t="shared" si="71"/>
        <v>1</v>
      </c>
      <c r="AS1300" s="5">
        <f t="shared" si="70"/>
        <v>3.8647000000000098E-2</v>
      </c>
    </row>
    <row r="1301" spans="1:45" x14ac:dyDescent="0.25">
      <c r="A1301" s="16" t="s">
        <v>408</v>
      </c>
      <c r="B1301" s="16" t="s">
        <v>55</v>
      </c>
      <c r="C1301" s="16" t="s">
        <v>270</v>
      </c>
      <c r="D1301" s="16">
        <v>1992</v>
      </c>
      <c r="E1301" s="16" t="s">
        <v>1951</v>
      </c>
      <c r="F1301" s="16" t="s">
        <v>591</v>
      </c>
      <c r="G1301" s="10">
        <v>852.04899999999998</v>
      </c>
      <c r="H1301" s="73">
        <v>6.7476440000000002</v>
      </c>
      <c r="I1301" s="16" t="s">
        <v>6700</v>
      </c>
      <c r="J1301" s="71">
        <v>1.1084200000000001E-2</v>
      </c>
      <c r="K1301" s="71">
        <v>0.78838560000000002</v>
      </c>
      <c r="L1301" s="16">
        <v>-1.7116359999999999</v>
      </c>
      <c r="M1301" s="16">
        <v>-0.51726530000000004</v>
      </c>
      <c r="N1301" s="16">
        <v>-0.7537933</v>
      </c>
      <c r="O1301" s="16">
        <v>-1.0897920000000001</v>
      </c>
      <c r="P1301" s="16">
        <v>-1.191649</v>
      </c>
      <c r="Q1301" s="16">
        <v>-0.21677920000000001</v>
      </c>
      <c r="R1301" s="16">
        <v>0.30409999999999998</v>
      </c>
      <c r="S1301" s="16">
        <v>2.0000000000000001E-4</v>
      </c>
      <c r="T1301" s="16">
        <v>5.0000000000000001E-4</v>
      </c>
      <c r="U1301" s="16">
        <v>4.8384999999999998</v>
      </c>
      <c r="V1301" s="16">
        <v>11.625999999999999</v>
      </c>
      <c r="W1301" s="16">
        <v>1.86</v>
      </c>
      <c r="X1301" s="16">
        <v>369.93599999999998</v>
      </c>
      <c r="Y1301" s="16">
        <v>34.9818</v>
      </c>
      <c r="Z1301" s="16">
        <v>9.5600000000000004E-2</v>
      </c>
      <c r="AA1301" s="16">
        <v>1.552683</v>
      </c>
      <c r="AB1301" s="16">
        <v>0.28999999999999998</v>
      </c>
      <c r="AC1301" s="16">
        <v>46.22</v>
      </c>
      <c r="AD1301" s="16">
        <v>22.855</v>
      </c>
      <c r="AE1301" s="16">
        <v>0.30869999999999997</v>
      </c>
      <c r="AF1301" s="16">
        <v>2.5999999999999999E-3</v>
      </c>
      <c r="AG1301" s="16">
        <v>42671.9</v>
      </c>
      <c r="AH1301" s="16">
        <v>5.62E-2</v>
      </c>
      <c r="AI1301" s="16">
        <v>7.6</v>
      </c>
      <c r="AJ1301" s="16">
        <v>58.7</v>
      </c>
      <c r="AK1301" s="16">
        <v>-0.49180000000000001</v>
      </c>
      <c r="AL1301" s="16">
        <v>-0.2278</v>
      </c>
      <c r="AM1301" s="16">
        <v>-5.7700000000000001E-2</v>
      </c>
      <c r="AN1301" s="16">
        <v>-0.40360000000000001</v>
      </c>
      <c r="AO1301" s="16">
        <v>-0.45429999999999998</v>
      </c>
      <c r="AP1301" s="16">
        <v>-0.315</v>
      </c>
      <c r="AQ1301" s="16">
        <v>0.53569999999999995</v>
      </c>
      <c r="AR1301" s="16">
        <f t="shared" si="71"/>
        <v>1</v>
      </c>
      <c r="AS1301" s="5">
        <f t="shared" si="70"/>
        <v>4.0572000000000052E-2</v>
      </c>
    </row>
    <row r="1302" spans="1:45" x14ac:dyDescent="0.25">
      <c r="A1302" s="16" t="s">
        <v>408</v>
      </c>
      <c r="B1302" s="16" t="s">
        <v>55</v>
      </c>
      <c r="C1302" s="16" t="s">
        <v>270</v>
      </c>
      <c r="D1302" s="16">
        <v>1993</v>
      </c>
      <c r="E1302" s="16" t="s">
        <v>1959</v>
      </c>
      <c r="F1302" s="16" t="s">
        <v>591</v>
      </c>
      <c r="G1302" s="10">
        <v>869.06299999999999</v>
      </c>
      <c r="H1302" s="73">
        <v>6.7674149999999997</v>
      </c>
      <c r="I1302" s="16" t="s">
        <v>6700</v>
      </c>
      <c r="J1302" s="71">
        <v>2.40041E-2</v>
      </c>
      <c r="K1302" s="71">
        <v>0.80753909999999995</v>
      </c>
      <c r="L1302" s="16">
        <v>-1.6520859999999999</v>
      </c>
      <c r="M1302" s="16">
        <v>-0.51799479999999998</v>
      </c>
      <c r="N1302" s="16">
        <v>-0.73175060000000003</v>
      </c>
      <c r="O1302" s="16">
        <v>-1.018421</v>
      </c>
      <c r="P1302" s="16">
        <v>-1.1745620000000001</v>
      </c>
      <c r="Q1302" s="16">
        <v>-0.19565060000000001</v>
      </c>
      <c r="R1302" s="16">
        <v>0.30409999999999998</v>
      </c>
      <c r="S1302" s="16">
        <v>5.0000000000000001E-4</v>
      </c>
      <c r="T1302" s="16">
        <v>2.9999999999999997E-4</v>
      </c>
      <c r="U1302" s="16">
        <v>4.9135999999999997</v>
      </c>
      <c r="V1302" s="16">
        <v>12.074</v>
      </c>
      <c r="W1302" s="16">
        <v>1.96</v>
      </c>
      <c r="X1302" s="16">
        <v>369.69900000000001</v>
      </c>
      <c r="Y1302" s="16">
        <v>35.989699999999999</v>
      </c>
      <c r="Z1302" s="16">
        <v>0.1062</v>
      </c>
      <c r="AA1302" s="16">
        <v>1.4649099999999999</v>
      </c>
      <c r="AB1302" s="16">
        <v>0.28999999999999998</v>
      </c>
      <c r="AC1302" s="16">
        <v>46.22</v>
      </c>
      <c r="AD1302" s="16">
        <v>25.114999999999998</v>
      </c>
      <c r="AE1302" s="16">
        <v>0.30599999999999999</v>
      </c>
      <c r="AF1302" s="16">
        <v>1.0999999999999999E-2</v>
      </c>
      <c r="AG1302" s="16">
        <v>39686.300000000003</v>
      </c>
      <c r="AH1302" s="16">
        <v>5.5899999999999998E-2</v>
      </c>
      <c r="AI1302" s="16">
        <v>8</v>
      </c>
      <c r="AJ1302" s="16">
        <v>60.2</v>
      </c>
      <c r="AK1302" s="16">
        <v>-0.44190000000000002</v>
      </c>
      <c r="AL1302" s="16">
        <v>-0.22009999999999999</v>
      </c>
      <c r="AM1302" s="16">
        <v>-5.9499999999999997E-2</v>
      </c>
      <c r="AN1302" s="16">
        <v>-0.3805</v>
      </c>
      <c r="AO1302" s="16">
        <v>-0.42930000000000001</v>
      </c>
      <c r="AP1302" s="16">
        <v>-0.29749999999999999</v>
      </c>
      <c r="AQ1302" s="16">
        <v>0.53569999999999995</v>
      </c>
      <c r="AR1302" s="16">
        <f t="shared" si="71"/>
        <v>1</v>
      </c>
      <c r="AS1302" s="5">
        <f t="shared" si="70"/>
        <v>5.9549999999999992E-2</v>
      </c>
    </row>
    <row r="1303" spans="1:45" x14ac:dyDescent="0.25">
      <c r="A1303" s="16" t="s">
        <v>408</v>
      </c>
      <c r="B1303" s="16" t="s">
        <v>55</v>
      </c>
      <c r="C1303" s="16" t="s">
        <v>270</v>
      </c>
      <c r="D1303" s="16">
        <v>1994</v>
      </c>
      <c r="E1303" s="16" t="s">
        <v>1971</v>
      </c>
      <c r="F1303" s="16" t="s">
        <v>591</v>
      </c>
      <c r="G1303" s="10">
        <v>873.89700000000005</v>
      </c>
      <c r="H1303" s="73">
        <v>6.7729629999999998</v>
      </c>
      <c r="I1303" s="16" t="s">
        <v>6700</v>
      </c>
      <c r="J1303" s="71">
        <v>4.2810000000000001E-3</v>
      </c>
      <c r="K1303" s="71">
        <v>0.81100360000000005</v>
      </c>
      <c r="L1303" s="16">
        <v>-1.5921240000000001</v>
      </c>
      <c r="M1303" s="16">
        <v>-0.51668460000000005</v>
      </c>
      <c r="N1303" s="16">
        <v>-0.71267650000000005</v>
      </c>
      <c r="O1303" s="16">
        <v>-0.945025</v>
      </c>
      <c r="P1303" s="16">
        <v>-1.157645</v>
      </c>
      <c r="Q1303" s="16">
        <v>-0.174539</v>
      </c>
      <c r="R1303" s="16">
        <v>0.30409999999999998</v>
      </c>
      <c r="S1303" s="16">
        <v>5.9999999999999995E-4</v>
      </c>
      <c r="T1303" s="16">
        <v>4.0000000000000002E-4</v>
      </c>
      <c r="U1303" s="16">
        <v>4.9885999999999999</v>
      </c>
      <c r="V1303" s="16">
        <v>12.522</v>
      </c>
      <c r="W1303" s="16">
        <v>2.06</v>
      </c>
      <c r="X1303" s="16">
        <v>368.99799999999999</v>
      </c>
      <c r="Y1303" s="16">
        <v>36.997599999999998</v>
      </c>
      <c r="Z1303" s="16">
        <v>0.127</v>
      </c>
      <c r="AA1303" s="16">
        <v>1.427238</v>
      </c>
      <c r="AB1303" s="16">
        <v>0.28999999999999998</v>
      </c>
      <c r="AC1303" s="16">
        <v>46.22</v>
      </c>
      <c r="AD1303" s="16">
        <v>26.085000000000001</v>
      </c>
      <c r="AE1303" s="16">
        <v>0.30609999999999998</v>
      </c>
      <c r="AF1303" s="16">
        <v>2.0400000000000001E-2</v>
      </c>
      <c r="AG1303" s="16">
        <v>37394.400000000001</v>
      </c>
      <c r="AH1303" s="16">
        <v>5.5899999999999998E-2</v>
      </c>
      <c r="AI1303" s="16">
        <v>8.3000000000000007</v>
      </c>
      <c r="AJ1303" s="16">
        <v>61.7</v>
      </c>
      <c r="AK1303" s="16">
        <v>-0.39190000000000003</v>
      </c>
      <c r="AL1303" s="16">
        <v>-0.21229999999999999</v>
      </c>
      <c r="AM1303" s="16">
        <v>-6.13E-2</v>
      </c>
      <c r="AN1303" s="16">
        <v>-0.35749999999999998</v>
      </c>
      <c r="AO1303" s="16">
        <v>-0.40439999999999998</v>
      </c>
      <c r="AP1303" s="16">
        <v>-0.28010000000000002</v>
      </c>
      <c r="AQ1303" s="16">
        <v>0.53569999999999995</v>
      </c>
      <c r="AR1303" s="16">
        <f t="shared" si="71"/>
        <v>1</v>
      </c>
      <c r="AS1303" s="5">
        <f t="shared" si="70"/>
        <v>5.9961999999999849E-2</v>
      </c>
    </row>
    <row r="1304" spans="1:45" x14ac:dyDescent="0.25">
      <c r="A1304" s="16" t="s">
        <v>408</v>
      </c>
      <c r="B1304" s="16" t="s">
        <v>55</v>
      </c>
      <c r="C1304" s="16" t="s">
        <v>270</v>
      </c>
      <c r="D1304" s="16">
        <v>1995</v>
      </c>
      <c r="E1304" s="16" t="s">
        <v>1977</v>
      </c>
      <c r="F1304" s="16" t="s">
        <v>591</v>
      </c>
      <c r="G1304" s="10">
        <v>886.47699999999998</v>
      </c>
      <c r="H1304" s="73">
        <v>6.787255</v>
      </c>
      <c r="I1304" s="16" t="s">
        <v>6700</v>
      </c>
      <c r="J1304" s="71">
        <v>8.7258000000000006E-3</v>
      </c>
      <c r="K1304" s="71">
        <v>0.81811120000000004</v>
      </c>
      <c r="L1304" s="16">
        <v>-1.5811489999999999</v>
      </c>
      <c r="M1304" s="16">
        <v>-0.51686019999999999</v>
      </c>
      <c r="N1304" s="16">
        <v>-0.70191349999999997</v>
      </c>
      <c r="O1304" s="16">
        <v>-0.96970060000000002</v>
      </c>
      <c r="P1304" s="16">
        <v>-1.1390979999999999</v>
      </c>
      <c r="Q1304" s="16">
        <v>-0.15342600000000001</v>
      </c>
      <c r="R1304" s="16">
        <v>0.30409999999999998</v>
      </c>
      <c r="S1304" s="16">
        <v>8.0000000000000004E-4</v>
      </c>
      <c r="T1304" s="16">
        <v>2.9999999999999997E-4</v>
      </c>
      <c r="U1304" s="16">
        <v>5.0636000000000001</v>
      </c>
      <c r="V1304" s="16">
        <v>12.97</v>
      </c>
      <c r="W1304" s="16">
        <v>2.16</v>
      </c>
      <c r="X1304" s="16">
        <v>366.99400000000003</v>
      </c>
      <c r="Y1304" s="16">
        <v>38.005499999999998</v>
      </c>
      <c r="Z1304" s="16">
        <v>9.6000000000000002E-2</v>
      </c>
      <c r="AA1304" s="16">
        <v>1.3932549999999999</v>
      </c>
      <c r="AB1304" s="16">
        <v>0.28999999999999998</v>
      </c>
      <c r="AC1304" s="16">
        <v>46.22</v>
      </c>
      <c r="AD1304" s="16">
        <v>26.96</v>
      </c>
      <c r="AE1304" s="16">
        <v>0.37630000000000002</v>
      </c>
      <c r="AF1304" s="16">
        <v>3.6999999999999998E-2</v>
      </c>
      <c r="AG1304" s="16">
        <v>36489.5</v>
      </c>
      <c r="AH1304" s="16">
        <v>5.5899999999999998E-2</v>
      </c>
      <c r="AI1304" s="16">
        <v>8.6</v>
      </c>
      <c r="AJ1304" s="16">
        <v>63.2</v>
      </c>
      <c r="AK1304" s="16">
        <v>-0.34200000000000003</v>
      </c>
      <c r="AL1304" s="16">
        <v>-0.2046</v>
      </c>
      <c r="AM1304" s="16">
        <v>-6.3100000000000003E-2</v>
      </c>
      <c r="AN1304" s="16">
        <v>-0.33450000000000002</v>
      </c>
      <c r="AO1304" s="16">
        <v>-0.37940000000000002</v>
      </c>
      <c r="AP1304" s="16">
        <v>-0.2626</v>
      </c>
      <c r="AQ1304" s="16">
        <v>0.53569999999999995</v>
      </c>
      <c r="AR1304" s="16">
        <f t="shared" si="71"/>
        <v>1</v>
      </c>
      <c r="AS1304" s="5">
        <f t="shared" si="70"/>
        <v>1.0975000000000179E-2</v>
      </c>
    </row>
    <row r="1305" spans="1:45" x14ac:dyDescent="0.25">
      <c r="A1305" s="16" t="s">
        <v>408</v>
      </c>
      <c r="B1305" s="16" t="s">
        <v>55</v>
      </c>
      <c r="C1305" s="16" t="s">
        <v>270</v>
      </c>
      <c r="D1305" s="16">
        <v>1996</v>
      </c>
      <c r="E1305" s="16" t="s">
        <v>1956</v>
      </c>
      <c r="F1305" s="16" t="s">
        <v>591</v>
      </c>
      <c r="G1305" s="10">
        <v>904.33799999999997</v>
      </c>
      <c r="H1305" s="73">
        <v>6.8072030000000003</v>
      </c>
      <c r="I1305" s="16" t="s">
        <v>6700</v>
      </c>
      <c r="J1305" s="71">
        <v>1.4781300000000001E-2</v>
      </c>
      <c r="K1305" s="71">
        <v>0.83029379999999997</v>
      </c>
      <c r="L1305" s="16">
        <v>-1.549032</v>
      </c>
      <c r="M1305" s="16">
        <v>-0.51592819999999995</v>
      </c>
      <c r="N1305" s="16">
        <v>-0.67463799999999996</v>
      </c>
      <c r="O1305" s="16">
        <v>-0.92393740000000002</v>
      </c>
      <c r="P1305" s="16">
        <v>-1.1193740000000001</v>
      </c>
      <c r="Q1305" s="16">
        <v>-0.17860529999999999</v>
      </c>
      <c r="R1305" s="16">
        <v>0.30409999999999998</v>
      </c>
      <c r="S1305" s="16">
        <v>8.0000000000000004E-4</v>
      </c>
      <c r="T1305" s="16">
        <v>4.0000000000000002E-4</v>
      </c>
      <c r="U1305" s="16">
        <v>5.1387</v>
      </c>
      <c r="V1305" s="16">
        <v>13.43</v>
      </c>
      <c r="W1305" s="16">
        <v>2.29</v>
      </c>
      <c r="X1305" s="16">
        <v>367.25299999999999</v>
      </c>
      <c r="Y1305" s="16">
        <v>39.013399999999997</v>
      </c>
      <c r="Z1305" s="16">
        <v>9.8799999999999999E-2</v>
      </c>
      <c r="AA1305" s="16">
        <v>1.3379110000000001</v>
      </c>
      <c r="AB1305" s="16">
        <v>0.28999999999999998</v>
      </c>
      <c r="AC1305" s="16">
        <v>46.22</v>
      </c>
      <c r="AD1305" s="16">
        <v>28.385000000000002</v>
      </c>
      <c r="AE1305" s="16">
        <v>0.4536</v>
      </c>
      <c r="AF1305" s="16">
        <v>7.4399999999999994E-2</v>
      </c>
      <c r="AG1305" s="16">
        <v>38598.199999999997</v>
      </c>
      <c r="AH1305" s="16">
        <v>5.3100000000000001E-2</v>
      </c>
      <c r="AI1305" s="16">
        <v>9</v>
      </c>
      <c r="AJ1305" s="16">
        <v>64.7</v>
      </c>
      <c r="AK1305" s="16">
        <v>-0.34129999999999999</v>
      </c>
      <c r="AL1305" s="16">
        <v>-0.22140000000000001</v>
      </c>
      <c r="AM1305" s="16">
        <v>-0.1148</v>
      </c>
      <c r="AN1305" s="16">
        <v>-0.32369999999999999</v>
      </c>
      <c r="AO1305" s="16">
        <v>-0.38290000000000002</v>
      </c>
      <c r="AP1305" s="16">
        <v>-0.34079999999999999</v>
      </c>
      <c r="AQ1305" s="16">
        <v>0.53569999999999995</v>
      </c>
      <c r="AR1305" s="16">
        <f t="shared" si="71"/>
        <v>1</v>
      </c>
      <c r="AS1305" s="5">
        <f t="shared" si="70"/>
        <v>3.2116999999999951E-2</v>
      </c>
    </row>
    <row r="1306" spans="1:45" x14ac:dyDescent="0.25">
      <c r="A1306" s="16" t="s">
        <v>408</v>
      </c>
      <c r="B1306" s="16" t="s">
        <v>55</v>
      </c>
      <c r="C1306" s="16" t="s">
        <v>270</v>
      </c>
      <c r="D1306" s="16">
        <v>1997</v>
      </c>
      <c r="E1306" s="16" t="s">
        <v>1961</v>
      </c>
      <c r="F1306" s="16" t="s">
        <v>591</v>
      </c>
      <c r="G1306" s="10">
        <v>919.64</v>
      </c>
      <c r="H1306" s="73">
        <v>6.8239830000000001</v>
      </c>
      <c r="I1306" s="16" t="s">
        <v>6700</v>
      </c>
      <c r="J1306" s="71">
        <v>5.0740999999999998E-3</v>
      </c>
      <c r="K1306" s="71">
        <v>0.83451750000000002</v>
      </c>
      <c r="L1306" s="16">
        <v>-1.4995849999999999</v>
      </c>
      <c r="M1306" s="16">
        <v>-0.51442889999999997</v>
      </c>
      <c r="N1306" s="16">
        <v>-0.6588735</v>
      </c>
      <c r="O1306" s="16">
        <v>-0.86449019999999999</v>
      </c>
      <c r="P1306" s="16">
        <v>-1.098066</v>
      </c>
      <c r="Q1306" s="16">
        <v>-0.16848949999999999</v>
      </c>
      <c r="R1306" s="16">
        <v>0.30409999999999998</v>
      </c>
      <c r="S1306" s="16">
        <v>9.5E-4</v>
      </c>
      <c r="T1306" s="16">
        <v>5.0000000000000001E-4</v>
      </c>
      <c r="U1306" s="16">
        <v>5.2137000000000002</v>
      </c>
      <c r="V1306" s="16">
        <v>13.89</v>
      </c>
      <c r="W1306" s="16">
        <v>2.42</v>
      </c>
      <c r="X1306" s="16">
        <v>365.709</v>
      </c>
      <c r="Y1306" s="16">
        <v>40.021299999999997</v>
      </c>
      <c r="Z1306" s="16">
        <v>0.1009</v>
      </c>
      <c r="AA1306" s="16">
        <v>1.2384869999999999</v>
      </c>
      <c r="AB1306" s="16">
        <v>0.28999999999999998</v>
      </c>
      <c r="AC1306" s="16">
        <v>46.22</v>
      </c>
      <c r="AD1306" s="16">
        <v>30.945</v>
      </c>
      <c r="AE1306" s="16">
        <v>0.60070000000000001</v>
      </c>
      <c r="AF1306" s="16">
        <v>0.1245</v>
      </c>
      <c r="AG1306" s="16">
        <v>39195</v>
      </c>
      <c r="AH1306" s="16">
        <v>5.5199999999999999E-2</v>
      </c>
      <c r="AI1306" s="16">
        <v>9.3000000000000007</v>
      </c>
      <c r="AJ1306" s="16">
        <v>66.2</v>
      </c>
      <c r="AK1306" s="16">
        <v>-0.3528</v>
      </c>
      <c r="AL1306" s="16">
        <v>-0.1966</v>
      </c>
      <c r="AM1306" s="16">
        <v>-0.12790000000000001</v>
      </c>
      <c r="AN1306" s="16">
        <v>-0.28160000000000002</v>
      </c>
      <c r="AO1306" s="16">
        <v>-0.31440000000000001</v>
      </c>
      <c r="AP1306" s="16">
        <v>-0.38840000000000002</v>
      </c>
      <c r="AQ1306" s="16">
        <v>0.53569999999999995</v>
      </c>
      <c r="AR1306" s="16">
        <f t="shared" si="71"/>
        <v>1</v>
      </c>
      <c r="AS1306" s="5">
        <f t="shared" si="70"/>
        <v>4.9447000000000019E-2</v>
      </c>
    </row>
    <row r="1307" spans="1:45" x14ac:dyDescent="0.25">
      <c r="A1307" s="16" t="s">
        <v>408</v>
      </c>
      <c r="B1307" s="16" t="s">
        <v>55</v>
      </c>
      <c r="C1307" s="16" t="s">
        <v>270</v>
      </c>
      <c r="D1307" s="16">
        <v>1998</v>
      </c>
      <c r="E1307" s="16" t="s">
        <v>1964</v>
      </c>
      <c r="F1307" s="16" t="s">
        <v>591</v>
      </c>
      <c r="G1307" s="10">
        <v>940.03499999999997</v>
      </c>
      <c r="H1307" s="73">
        <v>6.845917</v>
      </c>
      <c r="I1307" s="16" t="s">
        <v>6700</v>
      </c>
      <c r="J1307" s="71">
        <v>1.8031700000000001E-2</v>
      </c>
      <c r="K1307" s="71">
        <v>0.8497017</v>
      </c>
      <c r="L1307" s="16">
        <v>-1.497903</v>
      </c>
      <c r="M1307" s="16">
        <v>-0.51592819999999995</v>
      </c>
      <c r="N1307" s="16">
        <v>-0.6495031</v>
      </c>
      <c r="O1307" s="16">
        <v>-0.89119800000000005</v>
      </c>
      <c r="P1307" s="16">
        <v>-1.0847690000000001</v>
      </c>
      <c r="Q1307" s="16">
        <v>-0.15837499999999999</v>
      </c>
      <c r="R1307" s="16">
        <v>0.30409999999999998</v>
      </c>
      <c r="S1307" s="16">
        <v>8.0000000000000004E-4</v>
      </c>
      <c r="T1307" s="16">
        <v>4.0000000000000002E-4</v>
      </c>
      <c r="U1307" s="16">
        <v>5.2888000000000002</v>
      </c>
      <c r="V1307" s="16">
        <v>14.35</v>
      </c>
      <c r="W1307" s="16">
        <v>2.5499999999999998</v>
      </c>
      <c r="X1307" s="16">
        <v>363.16199999999998</v>
      </c>
      <c r="Y1307" s="16">
        <v>41.029200000000003</v>
      </c>
      <c r="Z1307" s="16">
        <v>9.74E-2</v>
      </c>
      <c r="AA1307" s="16">
        <v>1.361602</v>
      </c>
      <c r="AB1307" s="16">
        <v>0.28999999999999998</v>
      </c>
      <c r="AC1307" s="16">
        <v>46.22</v>
      </c>
      <c r="AD1307" s="16">
        <v>27.774999999999999</v>
      </c>
      <c r="AE1307" s="16">
        <v>0.74250000000000005</v>
      </c>
      <c r="AF1307" s="16">
        <v>0.2324</v>
      </c>
      <c r="AG1307" s="16">
        <v>27491.8</v>
      </c>
      <c r="AH1307" s="16">
        <v>5.5500000000000001E-2</v>
      </c>
      <c r="AI1307" s="16">
        <v>9.6</v>
      </c>
      <c r="AJ1307" s="16">
        <v>67.599999999999994</v>
      </c>
      <c r="AK1307" s="16">
        <v>-0.3644</v>
      </c>
      <c r="AL1307" s="16">
        <v>-0.1719</v>
      </c>
      <c r="AM1307" s="16">
        <v>-0.1409</v>
      </c>
      <c r="AN1307" s="16">
        <v>-0.2394</v>
      </c>
      <c r="AO1307" s="16">
        <v>-0.24590000000000001</v>
      </c>
      <c r="AP1307" s="16">
        <v>-0.436</v>
      </c>
      <c r="AQ1307" s="16">
        <v>0.53569999999999995</v>
      </c>
      <c r="AR1307" s="16">
        <f t="shared" si="71"/>
        <v>1</v>
      </c>
      <c r="AS1307" s="5">
        <f t="shared" si="70"/>
        <v>1.6819999999999613E-3</v>
      </c>
    </row>
    <row r="1308" spans="1:45" x14ac:dyDescent="0.25">
      <c r="A1308" s="16" t="s">
        <v>408</v>
      </c>
      <c r="B1308" s="16" t="s">
        <v>55</v>
      </c>
      <c r="C1308" s="16" t="s">
        <v>270</v>
      </c>
      <c r="D1308" s="16">
        <v>1999</v>
      </c>
      <c r="E1308" s="16" t="s">
        <v>1952</v>
      </c>
      <c r="F1308" s="16" t="s">
        <v>591</v>
      </c>
      <c r="G1308" s="10">
        <v>957.96799999999996</v>
      </c>
      <c r="H1308" s="73">
        <v>6.864814</v>
      </c>
      <c r="I1308" s="16" t="s">
        <v>6700</v>
      </c>
      <c r="J1308" s="71">
        <v>1.9498600000000001E-2</v>
      </c>
      <c r="K1308" s="71">
        <v>0.86643219999999999</v>
      </c>
      <c r="L1308" s="16">
        <v>-1.4527540000000001</v>
      </c>
      <c r="M1308" s="16">
        <v>-0.51744100000000004</v>
      </c>
      <c r="N1308" s="16">
        <v>-0.74171969999999998</v>
      </c>
      <c r="O1308" s="16">
        <v>-0.81830769999999997</v>
      </c>
      <c r="P1308" s="16">
        <v>-1.057293</v>
      </c>
      <c r="Q1308" s="16">
        <v>-6.44787E-2</v>
      </c>
      <c r="R1308" s="16">
        <v>0.30409999999999998</v>
      </c>
      <c r="S1308" s="16">
        <v>4.0000000000000002E-4</v>
      </c>
      <c r="T1308" s="16">
        <v>4.0000000000000002E-4</v>
      </c>
      <c r="U1308" s="16">
        <v>4.1104000000000003</v>
      </c>
      <c r="V1308" s="16">
        <v>14.81</v>
      </c>
      <c r="W1308" s="16">
        <v>2.68</v>
      </c>
      <c r="X1308" s="16">
        <v>365.35300000000001</v>
      </c>
      <c r="Y1308" s="16">
        <v>42.037199999999999</v>
      </c>
      <c r="Z1308" s="16">
        <v>9.9199999999999997E-2</v>
      </c>
      <c r="AA1308" s="16">
        <v>1.2210099999999999</v>
      </c>
      <c r="AB1308" s="16">
        <v>0.28999999999999998</v>
      </c>
      <c r="AC1308" s="16">
        <v>46.22</v>
      </c>
      <c r="AD1308" s="16">
        <v>31.395</v>
      </c>
      <c r="AE1308" s="16">
        <v>0.87409999999999999</v>
      </c>
      <c r="AF1308" s="16">
        <v>0.38090000000000002</v>
      </c>
      <c r="AG1308" s="16">
        <v>33637.199999999997</v>
      </c>
      <c r="AH1308" s="16">
        <v>6.3500000000000001E-2</v>
      </c>
      <c r="AI1308" s="16">
        <v>10</v>
      </c>
      <c r="AJ1308" s="16">
        <v>69.099999999999994</v>
      </c>
      <c r="AK1308" s="16">
        <v>-0.2213</v>
      </c>
      <c r="AL1308" s="16">
        <v>-0.12189999999999999</v>
      </c>
      <c r="AM1308" s="16">
        <v>-0.06</v>
      </c>
      <c r="AN1308" s="16">
        <v>-0.33960000000000001</v>
      </c>
      <c r="AO1308" s="16">
        <v>-0.17419999999999999</v>
      </c>
      <c r="AP1308" s="16">
        <v>-0.1711</v>
      </c>
      <c r="AQ1308" s="16">
        <v>0.53569999999999995</v>
      </c>
      <c r="AR1308" s="16">
        <f t="shared" si="71"/>
        <v>1</v>
      </c>
      <c r="AS1308" s="5">
        <f t="shared" si="70"/>
        <v>4.5148999999999884E-2</v>
      </c>
    </row>
    <row r="1309" spans="1:45" x14ac:dyDescent="0.25">
      <c r="A1309" s="16" t="s">
        <v>408</v>
      </c>
      <c r="B1309" s="16" t="s">
        <v>55</v>
      </c>
      <c r="C1309" s="16" t="s">
        <v>270</v>
      </c>
      <c r="D1309" s="16">
        <v>2000</v>
      </c>
      <c r="E1309" s="16" t="s">
        <v>1972</v>
      </c>
      <c r="F1309" s="16" t="s">
        <v>591</v>
      </c>
      <c r="G1309" s="10">
        <v>969.22400000000005</v>
      </c>
      <c r="H1309" s="73">
        <v>6.8764950000000002</v>
      </c>
      <c r="I1309" s="16">
        <v>18938762</v>
      </c>
      <c r="J1309" s="71">
        <v>1.16776E-2</v>
      </c>
      <c r="K1309" s="71">
        <v>0.87660939999999998</v>
      </c>
      <c r="L1309" s="16">
        <v>-1.313985</v>
      </c>
      <c r="M1309" s="16">
        <v>-0.51369949999999998</v>
      </c>
      <c r="N1309" s="16">
        <v>-0.58780710000000003</v>
      </c>
      <c r="O1309" s="16">
        <v>-0.78023640000000005</v>
      </c>
      <c r="P1309" s="16">
        <v>-1.033976</v>
      </c>
      <c r="Q1309" s="16">
        <v>2.93817E-2</v>
      </c>
      <c r="R1309" s="16">
        <v>0.30409999999999998</v>
      </c>
      <c r="S1309" s="16">
        <v>6.4999999999999997E-4</v>
      </c>
      <c r="T1309" s="16">
        <v>6.9999999999999999E-4</v>
      </c>
      <c r="U1309" s="16">
        <v>5.4387999999999996</v>
      </c>
      <c r="V1309" s="16">
        <v>15.27</v>
      </c>
      <c r="W1309" s="16">
        <v>2.81</v>
      </c>
      <c r="X1309" s="16">
        <v>364.80399999999997</v>
      </c>
      <c r="Y1309" s="16">
        <v>43.045099999999998</v>
      </c>
      <c r="Z1309" s="16">
        <v>0.10580000000000001</v>
      </c>
      <c r="AA1309" s="16">
        <v>1.2091639999999999</v>
      </c>
      <c r="AB1309" s="16">
        <v>0.28999999999999998</v>
      </c>
      <c r="AC1309" s="16">
        <v>46.22</v>
      </c>
      <c r="AD1309" s="16">
        <v>31.7</v>
      </c>
      <c r="AE1309" s="16">
        <v>1.1291</v>
      </c>
      <c r="AF1309" s="16">
        <v>0.69079999999999997</v>
      </c>
      <c r="AG1309" s="16">
        <v>38369.199999999997</v>
      </c>
      <c r="AH1309" s="16">
        <v>6.2799999999999995E-2</v>
      </c>
      <c r="AI1309" s="16">
        <v>10.3</v>
      </c>
      <c r="AJ1309" s="16">
        <v>70.5</v>
      </c>
      <c r="AK1309" s="16">
        <v>-7.8299999999999995E-2</v>
      </c>
      <c r="AL1309" s="16">
        <v>-7.1900000000000006E-2</v>
      </c>
      <c r="AM1309" s="16">
        <v>2.1000000000000001E-2</v>
      </c>
      <c r="AN1309" s="16">
        <v>-0.43980000000000002</v>
      </c>
      <c r="AO1309" s="16">
        <v>-0.1026</v>
      </c>
      <c r="AP1309" s="16">
        <v>9.3700000000000006E-2</v>
      </c>
      <c r="AQ1309" s="16">
        <v>0.53569999999999995</v>
      </c>
      <c r="AR1309" s="16">
        <f t="shared" si="71"/>
        <v>0</v>
      </c>
      <c r="AS1309" s="5">
        <f t="shared" si="70"/>
        <v>0.13876900000000014</v>
      </c>
    </row>
    <row r="1310" spans="1:45" x14ac:dyDescent="0.25">
      <c r="A1310" s="16" t="s">
        <v>408</v>
      </c>
      <c r="B1310" s="16" t="s">
        <v>55</v>
      </c>
      <c r="C1310" s="16" t="s">
        <v>270</v>
      </c>
      <c r="D1310" s="16">
        <v>2001</v>
      </c>
      <c r="E1310" s="16" t="s">
        <v>1955</v>
      </c>
      <c r="F1310" s="16" t="s">
        <v>591</v>
      </c>
      <c r="G1310" s="10">
        <v>982.93299999999999</v>
      </c>
      <c r="H1310" s="73">
        <v>6.8905409999999998</v>
      </c>
      <c r="I1310" s="16">
        <v>19421605</v>
      </c>
      <c r="J1310" s="71">
        <v>9.9162999999999994E-3</v>
      </c>
      <c r="K1310" s="71">
        <v>0.8853453</v>
      </c>
      <c r="L1310" s="16">
        <v>-1.3255060000000001</v>
      </c>
      <c r="M1310" s="16">
        <v>-0.51406419999999997</v>
      </c>
      <c r="N1310" s="16">
        <v>-0.5951552</v>
      </c>
      <c r="O1310" s="16">
        <v>-0.7558357</v>
      </c>
      <c r="P1310" s="16">
        <v>-1.021827</v>
      </c>
      <c r="Q1310" s="16">
        <v>-2.90721E-2</v>
      </c>
      <c r="R1310" s="16">
        <v>0.30409999999999998</v>
      </c>
      <c r="S1310" s="16">
        <v>8.0000000000000004E-4</v>
      </c>
      <c r="T1310" s="16">
        <v>5.9999999999999995E-4</v>
      </c>
      <c r="U1310" s="16">
        <v>5.3544</v>
      </c>
      <c r="V1310" s="16">
        <v>15.39</v>
      </c>
      <c r="W1310" s="16">
        <v>2.6659999999999999</v>
      </c>
      <c r="X1310" s="16">
        <v>365.99900000000002</v>
      </c>
      <c r="Y1310" s="16">
        <v>44.052999999999997</v>
      </c>
      <c r="Z1310" s="16">
        <v>0.1071</v>
      </c>
      <c r="AA1310" s="16">
        <v>1.2083870000000001</v>
      </c>
      <c r="AB1310" s="16">
        <v>0.28999999999999998</v>
      </c>
      <c r="AC1310" s="16">
        <v>46.22</v>
      </c>
      <c r="AD1310" s="16">
        <v>31.72</v>
      </c>
      <c r="AE1310" s="16">
        <v>1.268</v>
      </c>
      <c r="AF1310" s="16">
        <v>1.2636000000000001</v>
      </c>
      <c r="AG1310" s="16">
        <v>40733.300000000003</v>
      </c>
      <c r="AH1310" s="16">
        <v>4.3099999999999999E-2</v>
      </c>
      <c r="AI1310" s="16">
        <v>10.6</v>
      </c>
      <c r="AJ1310" s="16">
        <v>71.8</v>
      </c>
      <c r="AK1310" s="16">
        <v>-6.7100000000000007E-2</v>
      </c>
      <c r="AL1310" s="16">
        <v>-0.17910000000000001</v>
      </c>
      <c r="AM1310" s="16">
        <v>-5.28E-2</v>
      </c>
      <c r="AN1310" s="16">
        <v>-0.34260000000000002</v>
      </c>
      <c r="AO1310" s="16">
        <v>-0.28639999999999999</v>
      </c>
      <c r="AP1310" s="16">
        <v>3.4200000000000001E-2</v>
      </c>
      <c r="AQ1310" s="16">
        <v>0.53569999999999995</v>
      </c>
      <c r="AR1310" s="16">
        <f t="shared" si="71"/>
        <v>0</v>
      </c>
      <c r="AS1310" s="5">
        <f t="shared" si="70"/>
        <v>-1.1521000000000114E-2</v>
      </c>
    </row>
    <row r="1311" spans="1:45" x14ac:dyDescent="0.25">
      <c r="A1311" s="16" t="s">
        <v>408</v>
      </c>
      <c r="B1311" s="16" t="s">
        <v>55</v>
      </c>
      <c r="C1311" s="16" t="s">
        <v>270</v>
      </c>
      <c r="D1311" s="16">
        <v>2002</v>
      </c>
      <c r="E1311" s="16" t="s">
        <v>1963</v>
      </c>
      <c r="F1311" s="16" t="s">
        <v>591</v>
      </c>
      <c r="G1311" s="10">
        <v>1001.24</v>
      </c>
      <c r="H1311" s="73">
        <v>6.9089919999999996</v>
      </c>
      <c r="I1311" s="16">
        <v>19924522</v>
      </c>
      <c r="J1311" s="71">
        <v>2.0662699999999999E-2</v>
      </c>
      <c r="K1311" s="71">
        <v>0.90382929999999995</v>
      </c>
      <c r="L1311" s="16">
        <v>-1.3293219999999999</v>
      </c>
      <c r="M1311" s="16">
        <v>-0.51388849999999997</v>
      </c>
      <c r="N1311" s="16">
        <v>-0.57119030000000004</v>
      </c>
      <c r="O1311" s="16">
        <v>-0.75741460000000005</v>
      </c>
      <c r="P1311" s="16">
        <v>-0.99771580000000004</v>
      </c>
      <c r="Q1311" s="16">
        <v>-8.7509400000000001E-2</v>
      </c>
      <c r="R1311" s="16">
        <v>0.30409999999999998</v>
      </c>
      <c r="S1311" s="16">
        <v>5.9999999999999995E-4</v>
      </c>
      <c r="T1311" s="16">
        <v>6.9999999999999999E-4</v>
      </c>
      <c r="U1311" s="16">
        <v>5.5888999999999998</v>
      </c>
      <c r="V1311" s="16">
        <v>15.51</v>
      </c>
      <c r="W1311" s="16">
        <v>2.5219999999999998</v>
      </c>
      <c r="X1311" s="16">
        <v>366.84699999999998</v>
      </c>
      <c r="Y1311" s="16">
        <v>45.060899999999997</v>
      </c>
      <c r="Z1311" s="16">
        <v>9.4500000000000001E-2</v>
      </c>
      <c r="AA1311" s="16">
        <v>1.207611</v>
      </c>
      <c r="AB1311" s="16">
        <v>0.28999999999999998</v>
      </c>
      <c r="AC1311" s="16">
        <v>46.22</v>
      </c>
      <c r="AD1311" s="16">
        <v>31.74</v>
      </c>
      <c r="AE1311" s="16">
        <v>1.39</v>
      </c>
      <c r="AF1311" s="16">
        <v>1.9548000000000001</v>
      </c>
      <c r="AG1311" s="16">
        <v>36754.300000000003</v>
      </c>
      <c r="AH1311" s="16">
        <v>5.67E-2</v>
      </c>
      <c r="AI1311" s="16">
        <v>11</v>
      </c>
      <c r="AJ1311" s="16">
        <v>73.099999999999994</v>
      </c>
      <c r="AK1311" s="16">
        <v>-5.5899999999999998E-2</v>
      </c>
      <c r="AL1311" s="16">
        <v>-0.28639999999999999</v>
      </c>
      <c r="AM1311" s="16">
        <v>-0.1265</v>
      </c>
      <c r="AN1311" s="16">
        <v>-0.24529999999999999</v>
      </c>
      <c r="AO1311" s="16">
        <v>-0.47020000000000001</v>
      </c>
      <c r="AP1311" s="16">
        <v>-2.53E-2</v>
      </c>
      <c r="AQ1311" s="16">
        <v>0.53569999999999995</v>
      </c>
      <c r="AR1311" s="16">
        <f t="shared" si="71"/>
        <v>0</v>
      </c>
      <c r="AS1311" s="5">
        <f t="shared" si="70"/>
        <v>-3.8159999999998195E-3</v>
      </c>
    </row>
    <row r="1312" spans="1:45" x14ac:dyDescent="0.25">
      <c r="A1312" s="16" t="s">
        <v>408</v>
      </c>
      <c r="B1312" s="16" t="s">
        <v>55</v>
      </c>
      <c r="C1312" s="16" t="s">
        <v>270</v>
      </c>
      <c r="D1312" s="16">
        <v>2003</v>
      </c>
      <c r="E1312" s="16" t="s">
        <v>1970</v>
      </c>
      <c r="F1312" s="16" t="s">
        <v>591</v>
      </c>
      <c r="G1312" s="10">
        <v>1026.4000000000001</v>
      </c>
      <c r="H1312" s="73">
        <v>6.9338110000000004</v>
      </c>
      <c r="I1312" s="16">
        <v>20446782</v>
      </c>
      <c r="J1312" s="71">
        <v>1.9284800000000001E-2</v>
      </c>
      <c r="K1312" s="71">
        <v>0.92142860000000004</v>
      </c>
      <c r="L1312" s="16">
        <v>-1.2438940000000001</v>
      </c>
      <c r="M1312" s="16">
        <v>-0.51407769999999997</v>
      </c>
      <c r="N1312" s="16">
        <v>-0.55848699999999996</v>
      </c>
      <c r="O1312" s="16">
        <v>-0.71806159999999997</v>
      </c>
      <c r="P1312" s="16">
        <v>-0.98446299999999998</v>
      </c>
      <c r="Q1312" s="16">
        <v>4.1886899999999998E-2</v>
      </c>
      <c r="R1312" s="16">
        <v>0.30409999999999998</v>
      </c>
      <c r="S1312" s="16">
        <v>5.5000000000000003E-4</v>
      </c>
      <c r="T1312" s="16">
        <v>6.9999999999999999E-4</v>
      </c>
      <c r="U1312" s="16">
        <v>5.6639999999999997</v>
      </c>
      <c r="V1312" s="16">
        <v>15.63</v>
      </c>
      <c r="W1312" s="16">
        <v>2.3780000000000001</v>
      </c>
      <c r="X1312" s="16">
        <v>368.55599999999998</v>
      </c>
      <c r="Y1312" s="16">
        <v>46.068800000000003</v>
      </c>
      <c r="Z1312" s="16">
        <v>0.1038</v>
      </c>
      <c r="AA1312" s="16">
        <v>1.206834</v>
      </c>
      <c r="AB1312" s="16">
        <v>0.28999999999999998</v>
      </c>
      <c r="AC1312" s="16">
        <v>46.22</v>
      </c>
      <c r="AD1312" s="16">
        <v>31.76</v>
      </c>
      <c r="AE1312" s="16">
        <v>1.4335</v>
      </c>
      <c r="AF1312" s="16">
        <v>3.9184999999999999</v>
      </c>
      <c r="AG1312" s="16">
        <v>28967.7</v>
      </c>
      <c r="AH1312" s="16">
        <v>4.2200000000000001E-2</v>
      </c>
      <c r="AI1312" s="16">
        <v>11.3</v>
      </c>
      <c r="AJ1312" s="16">
        <v>74.5</v>
      </c>
      <c r="AK1312" s="16">
        <v>0.2752</v>
      </c>
      <c r="AL1312" s="16">
        <v>-0.2379</v>
      </c>
      <c r="AM1312" s="16">
        <v>-0.1857</v>
      </c>
      <c r="AN1312" s="16">
        <v>-1.8100000000000002E-2</v>
      </c>
      <c r="AO1312" s="16">
        <v>-0.28199999999999997</v>
      </c>
      <c r="AP1312" s="16">
        <v>-5.0000000000000001E-3</v>
      </c>
      <c r="AQ1312" s="16">
        <v>0.53569999999999995</v>
      </c>
      <c r="AR1312" s="16">
        <f t="shared" si="71"/>
        <v>0</v>
      </c>
      <c r="AS1312" s="5">
        <f t="shared" si="70"/>
        <v>8.5427999999999837E-2</v>
      </c>
    </row>
    <row r="1313" spans="1:45" x14ac:dyDescent="0.25">
      <c r="A1313" s="16" t="s">
        <v>408</v>
      </c>
      <c r="B1313" s="16" t="s">
        <v>55</v>
      </c>
      <c r="C1313" s="16" t="s">
        <v>270</v>
      </c>
      <c r="D1313" s="16">
        <v>2004</v>
      </c>
      <c r="E1313" s="16" t="s">
        <v>1966</v>
      </c>
      <c r="F1313" s="16" t="s">
        <v>591</v>
      </c>
      <c r="G1313" s="10">
        <v>1056</v>
      </c>
      <c r="H1313" s="73">
        <v>6.9622440000000001</v>
      </c>
      <c r="I1313" s="16">
        <v>20986536</v>
      </c>
      <c r="J1313" s="71">
        <v>1.40825E-2</v>
      </c>
      <c r="K1313" s="71">
        <v>0.9344964</v>
      </c>
      <c r="L1313" s="16">
        <v>-1.113146</v>
      </c>
      <c r="M1313" s="16">
        <v>-0.51295650000000004</v>
      </c>
      <c r="N1313" s="16">
        <v>-0.37625019999999998</v>
      </c>
      <c r="O1313" s="16">
        <v>-0.60257079999999996</v>
      </c>
      <c r="P1313" s="16">
        <v>-0.94838109999999998</v>
      </c>
      <c r="Q1313" s="16">
        <v>-7.2040999999999997E-3</v>
      </c>
      <c r="R1313" s="16">
        <v>0.30409999999999998</v>
      </c>
      <c r="S1313" s="16">
        <v>5.9999999999999995E-4</v>
      </c>
      <c r="T1313" s="16">
        <v>8.0000000000000004E-4</v>
      </c>
      <c r="U1313" s="16">
        <v>7.5355999999999996</v>
      </c>
      <c r="V1313" s="16">
        <v>15.75</v>
      </c>
      <c r="W1313" s="16">
        <v>2.234</v>
      </c>
      <c r="X1313" s="16">
        <v>367.22699999999998</v>
      </c>
      <c r="Y1313" s="16">
        <v>50.716099999999997</v>
      </c>
      <c r="Z1313" s="16">
        <v>0.1119</v>
      </c>
      <c r="AA1313" s="16">
        <v>1.2060569999999999</v>
      </c>
      <c r="AB1313" s="16">
        <v>0.28999999999999998</v>
      </c>
      <c r="AC1313" s="16">
        <v>46.22</v>
      </c>
      <c r="AD1313" s="16">
        <v>31.78</v>
      </c>
      <c r="AE1313" s="16">
        <v>1.5038</v>
      </c>
      <c r="AF1313" s="16">
        <v>8.1350999999999996</v>
      </c>
      <c r="AG1313" s="16">
        <v>28977.200000000001</v>
      </c>
      <c r="AH1313" s="16">
        <v>5.7299999999999997E-2</v>
      </c>
      <c r="AI1313" s="16">
        <v>11.6</v>
      </c>
      <c r="AJ1313" s="16">
        <v>75.8</v>
      </c>
      <c r="AK1313" s="16">
        <v>0.15140000000000001</v>
      </c>
      <c r="AL1313" s="16">
        <v>-0.22450000000000001</v>
      </c>
      <c r="AM1313" s="16">
        <v>-0.161</v>
      </c>
      <c r="AN1313" s="16">
        <v>6.1999999999999998E-3</v>
      </c>
      <c r="AO1313" s="16">
        <v>-0.34970000000000001</v>
      </c>
      <c r="AP1313" s="16">
        <v>-0.14510000000000001</v>
      </c>
      <c r="AQ1313" s="16">
        <v>0.53569999999999995</v>
      </c>
      <c r="AR1313" s="16">
        <f t="shared" si="71"/>
        <v>0</v>
      </c>
      <c r="AS1313" s="5">
        <f t="shared" si="70"/>
        <v>0.13074800000000009</v>
      </c>
    </row>
    <row r="1314" spans="1:45" x14ac:dyDescent="0.25">
      <c r="A1314" s="16" t="s">
        <v>408</v>
      </c>
      <c r="B1314" s="16" t="s">
        <v>55</v>
      </c>
      <c r="C1314" s="16" t="s">
        <v>270</v>
      </c>
      <c r="D1314" s="16">
        <v>2005</v>
      </c>
      <c r="E1314" s="16" t="s">
        <v>1968</v>
      </c>
      <c r="F1314" s="16" t="s">
        <v>591</v>
      </c>
      <c r="G1314" s="10">
        <v>1089.47</v>
      </c>
      <c r="H1314" s="73">
        <v>6.9934450000000004</v>
      </c>
      <c r="I1314" s="16">
        <v>21542009</v>
      </c>
      <c r="J1314" s="71">
        <v>1.53504E-2</v>
      </c>
      <c r="K1314" s="71">
        <v>0.94895200000000002</v>
      </c>
      <c r="L1314" s="16">
        <v>-1.1456109999999999</v>
      </c>
      <c r="M1314" s="16">
        <v>-0.51183540000000005</v>
      </c>
      <c r="N1314" s="16">
        <v>-0.39595459999999999</v>
      </c>
      <c r="O1314" s="16">
        <v>-0.74055649999999995</v>
      </c>
      <c r="P1314" s="16">
        <v>-0.92276970000000003</v>
      </c>
      <c r="Q1314" s="16">
        <v>5.75757E-2</v>
      </c>
      <c r="R1314" s="16">
        <v>0.30409999999999998</v>
      </c>
      <c r="S1314" s="16">
        <v>6.4999999999999997E-4</v>
      </c>
      <c r="T1314" s="16">
        <v>8.9999999999999998E-4</v>
      </c>
      <c r="U1314" s="16">
        <v>7.4221000000000004</v>
      </c>
      <c r="V1314" s="16">
        <v>15.87</v>
      </c>
      <c r="W1314" s="16">
        <v>2.09</v>
      </c>
      <c r="X1314" s="16">
        <v>366.96499999999997</v>
      </c>
      <c r="Y1314" s="16">
        <v>45.390300000000003</v>
      </c>
      <c r="Z1314" s="16">
        <v>9.9299999999999999E-2</v>
      </c>
      <c r="AA1314" s="16">
        <v>1.2052799999999999</v>
      </c>
      <c r="AB1314" s="16">
        <v>0.28999999999999998</v>
      </c>
      <c r="AC1314" s="16">
        <v>46.22</v>
      </c>
      <c r="AD1314" s="16">
        <v>31.8</v>
      </c>
      <c r="AE1314" s="16">
        <v>1.5036</v>
      </c>
      <c r="AF1314" s="16">
        <v>13.442600000000001</v>
      </c>
      <c r="AG1314" s="16">
        <v>31735.200000000001</v>
      </c>
      <c r="AH1314" s="16">
        <v>4.02E-2</v>
      </c>
      <c r="AI1314" s="16">
        <v>12</v>
      </c>
      <c r="AJ1314" s="16">
        <v>77</v>
      </c>
      <c r="AK1314" s="16">
        <v>0.2407</v>
      </c>
      <c r="AL1314" s="16">
        <v>-0.36159999999999998</v>
      </c>
      <c r="AM1314" s="16">
        <v>-0.15540000000000001</v>
      </c>
      <c r="AN1314" s="16">
        <v>0.1782</v>
      </c>
      <c r="AO1314" s="16">
        <v>-0.10730000000000001</v>
      </c>
      <c r="AP1314" s="16">
        <v>-0.14069999999999999</v>
      </c>
      <c r="AQ1314" s="16">
        <v>0.53569999999999995</v>
      </c>
      <c r="AR1314" s="16">
        <f t="shared" si="71"/>
        <v>0</v>
      </c>
      <c r="AS1314" s="5">
        <f t="shared" si="70"/>
        <v>-3.2464999999999966E-2</v>
      </c>
    </row>
    <row r="1315" spans="1:45" x14ac:dyDescent="0.25">
      <c r="A1315" s="16" t="s">
        <v>408</v>
      </c>
      <c r="B1315" s="16" t="s">
        <v>55</v>
      </c>
      <c r="C1315" s="16" t="s">
        <v>270</v>
      </c>
      <c r="D1315" s="16">
        <v>2006</v>
      </c>
      <c r="E1315" s="16" t="s">
        <v>1953</v>
      </c>
      <c r="F1315" s="16" t="s">
        <v>591</v>
      </c>
      <c r="G1315" s="10">
        <v>1129.24</v>
      </c>
      <c r="H1315" s="73">
        <v>7.0293000000000001</v>
      </c>
      <c r="I1315" s="16">
        <v>22113425</v>
      </c>
      <c r="J1315" s="71">
        <v>-2.3892000000000002E-3</v>
      </c>
      <c r="K1315" s="71">
        <v>0.94668750000000002</v>
      </c>
      <c r="L1315" s="16">
        <v>-1.1507449999999999</v>
      </c>
      <c r="M1315" s="16">
        <v>-0.51240269999999999</v>
      </c>
      <c r="N1315" s="16">
        <v>-0.63733419999999996</v>
      </c>
      <c r="O1315" s="16">
        <v>-0.71096300000000001</v>
      </c>
      <c r="P1315" s="16">
        <v>-0.86316760000000003</v>
      </c>
      <c r="Q1315" s="16">
        <v>0.19976749999999999</v>
      </c>
      <c r="R1315" s="16">
        <v>0.30409999999999998</v>
      </c>
      <c r="S1315" s="16">
        <v>5.0000000000000001E-4</v>
      </c>
      <c r="T1315" s="16">
        <v>8.9999999999999998E-4</v>
      </c>
      <c r="U1315" s="16">
        <v>5.2599</v>
      </c>
      <c r="V1315" s="16">
        <v>16.181999999999999</v>
      </c>
      <c r="W1315" s="16">
        <v>2.09</v>
      </c>
      <c r="X1315" s="16">
        <v>363.71800000000002</v>
      </c>
      <c r="Y1315" s="16">
        <v>46.925699999999999</v>
      </c>
      <c r="Z1315" s="16">
        <v>9.7299999999999998E-2</v>
      </c>
      <c r="AA1315" s="16">
        <v>1.204504</v>
      </c>
      <c r="AB1315" s="16">
        <v>0.28999999999999998</v>
      </c>
      <c r="AC1315" s="16">
        <v>46.22</v>
      </c>
      <c r="AD1315" s="16">
        <v>31.82</v>
      </c>
      <c r="AE1315" s="16">
        <v>1.6235999999999999</v>
      </c>
      <c r="AF1315" s="16">
        <v>23.7256</v>
      </c>
      <c r="AG1315" s="16">
        <v>38402.199999999997</v>
      </c>
      <c r="AH1315" s="16">
        <v>5.8000000000000003E-2</v>
      </c>
      <c r="AI1315" s="16">
        <v>12.3</v>
      </c>
      <c r="AJ1315" s="16">
        <v>78.3</v>
      </c>
      <c r="AK1315" s="16">
        <v>0.36919999999999997</v>
      </c>
      <c r="AL1315" s="16">
        <v>-3.3E-3</v>
      </c>
      <c r="AM1315" s="16">
        <v>0.12959999999999999</v>
      </c>
      <c r="AN1315" s="16">
        <v>1.54E-2</v>
      </c>
      <c r="AO1315" s="16">
        <v>-7.1599999999999997E-2</v>
      </c>
      <c r="AP1315" s="16">
        <v>1.5E-3</v>
      </c>
      <c r="AQ1315" s="16">
        <v>0.53569999999999995</v>
      </c>
      <c r="AR1315" s="16">
        <f t="shared" si="71"/>
        <v>0</v>
      </c>
      <c r="AS1315" s="5">
        <f t="shared" si="70"/>
        <v>-5.1339999999999719E-3</v>
      </c>
    </row>
    <row r="1316" spans="1:45" x14ac:dyDescent="0.25">
      <c r="A1316" s="16" t="s">
        <v>408</v>
      </c>
      <c r="B1316" s="16" t="s">
        <v>55</v>
      </c>
      <c r="C1316" s="16" t="s">
        <v>270</v>
      </c>
      <c r="D1316" s="16">
        <v>2007</v>
      </c>
      <c r="E1316" s="16" t="s">
        <v>1960</v>
      </c>
      <c r="F1316" s="16" t="s">
        <v>591</v>
      </c>
      <c r="G1316" s="10">
        <v>1147.8699999999999</v>
      </c>
      <c r="H1316" s="73">
        <v>7.0456599999999998</v>
      </c>
      <c r="I1316" s="16">
        <v>22700212</v>
      </c>
      <c r="J1316" s="71">
        <v>-5.3696999999999998E-3</v>
      </c>
      <c r="K1316" s="71">
        <v>0.9416177</v>
      </c>
      <c r="L1316" s="16">
        <v>-1.0905210000000001</v>
      </c>
      <c r="M1316" s="16">
        <v>-0.54728060000000001</v>
      </c>
      <c r="N1316" s="16">
        <v>-0.58112059999999999</v>
      </c>
      <c r="O1316" s="16">
        <v>-0.66078360000000003</v>
      </c>
      <c r="P1316" s="16">
        <v>-0.82105609999999996</v>
      </c>
      <c r="Q1316" s="16">
        <v>0.2171795</v>
      </c>
      <c r="R1316" s="16">
        <v>0.2316</v>
      </c>
      <c r="S1316" s="16">
        <v>1E-3</v>
      </c>
      <c r="T1316" s="16">
        <v>1.1999999999999999E-3</v>
      </c>
      <c r="U1316" s="16">
        <v>5.5198999999999998</v>
      </c>
      <c r="V1316" s="16">
        <v>16.494</v>
      </c>
      <c r="W1316" s="16">
        <v>2.09</v>
      </c>
      <c r="X1316" s="16">
        <v>367.19299999999998</v>
      </c>
      <c r="Y1316" s="16">
        <v>48.514400000000002</v>
      </c>
      <c r="Z1316" s="16">
        <v>0.1057</v>
      </c>
      <c r="AA1316" s="16">
        <v>1.203727</v>
      </c>
      <c r="AB1316" s="16">
        <v>0.28999999999999998</v>
      </c>
      <c r="AC1316" s="16">
        <v>46.22</v>
      </c>
      <c r="AD1316" s="16">
        <v>31.84</v>
      </c>
      <c r="AE1316" s="16">
        <v>1.6715</v>
      </c>
      <c r="AF1316" s="16">
        <v>33.757300000000001</v>
      </c>
      <c r="AG1316" s="16">
        <v>30974.7</v>
      </c>
      <c r="AH1316" s="16">
        <v>5.8299999999999998E-2</v>
      </c>
      <c r="AI1316" s="16">
        <v>12.6</v>
      </c>
      <c r="AJ1316" s="16">
        <v>79.5</v>
      </c>
      <c r="AK1316" s="16">
        <v>0.46500000000000002</v>
      </c>
      <c r="AL1316" s="16">
        <v>7.3200000000000001E-2</v>
      </c>
      <c r="AM1316" s="16">
        <v>0.1089</v>
      </c>
      <c r="AN1316" s="16">
        <v>-6.0100000000000001E-2</v>
      </c>
      <c r="AO1316" s="16">
        <v>-4.6699999999999998E-2</v>
      </c>
      <c r="AP1316" s="16">
        <v>-7.7999999999999996E-3</v>
      </c>
      <c r="AQ1316" s="16">
        <v>0.53569999999999995</v>
      </c>
      <c r="AR1316" s="16">
        <f t="shared" si="71"/>
        <v>0</v>
      </c>
      <c r="AS1316" s="5">
        <f t="shared" si="70"/>
        <v>6.0223999999999833E-2</v>
      </c>
    </row>
    <row r="1317" spans="1:45" x14ac:dyDescent="0.25">
      <c r="A1317" s="16" t="s">
        <v>408</v>
      </c>
      <c r="B1317" s="16" t="s">
        <v>55</v>
      </c>
      <c r="C1317" s="16" t="s">
        <v>270</v>
      </c>
      <c r="D1317" s="16">
        <v>2008</v>
      </c>
      <c r="E1317" s="16" t="s">
        <v>1957</v>
      </c>
      <c r="F1317" s="16" t="s">
        <v>591</v>
      </c>
      <c r="G1317" s="10">
        <v>1220.71</v>
      </c>
      <c r="H1317" s="73">
        <v>7.1071910000000003</v>
      </c>
      <c r="I1317" s="16">
        <v>23298640</v>
      </c>
      <c r="J1317" s="71">
        <v>1.7640400000000001E-2</v>
      </c>
      <c r="K1317" s="71">
        <v>0.95837550000000005</v>
      </c>
      <c r="L1317" s="16">
        <v>-1.0094689999999999</v>
      </c>
      <c r="M1317" s="16">
        <v>-0.5073375</v>
      </c>
      <c r="N1317" s="16">
        <v>-0.53906229999999999</v>
      </c>
      <c r="O1317" s="16">
        <v>-0.57874020000000004</v>
      </c>
      <c r="P1317" s="16">
        <v>-0.75589779999999995</v>
      </c>
      <c r="Q1317" s="16">
        <v>0.16288759999999999</v>
      </c>
      <c r="R1317" s="16">
        <v>0.30409999999999998</v>
      </c>
      <c r="S1317" s="16">
        <v>1.1000000000000001E-3</v>
      </c>
      <c r="T1317" s="16">
        <v>1.1999999999999999E-3</v>
      </c>
      <c r="U1317" s="16">
        <v>5.758</v>
      </c>
      <c r="V1317" s="16">
        <v>16.806000000000001</v>
      </c>
      <c r="W1317" s="16">
        <v>2.09</v>
      </c>
      <c r="X1317" s="16">
        <v>368.81</v>
      </c>
      <c r="Y1317" s="16">
        <v>51.912399999999998</v>
      </c>
      <c r="Z1317" s="16">
        <v>0.1103</v>
      </c>
      <c r="AA1317" s="16">
        <v>1.20295</v>
      </c>
      <c r="AB1317" s="16">
        <v>0.28999999999999998</v>
      </c>
      <c r="AC1317" s="16">
        <v>46.22</v>
      </c>
      <c r="AD1317" s="16">
        <v>31.86</v>
      </c>
      <c r="AE1317" s="16">
        <v>0.62270000000000003</v>
      </c>
      <c r="AF1317" s="16">
        <v>50.066499999999998</v>
      </c>
      <c r="AG1317" s="16">
        <v>36009.800000000003</v>
      </c>
      <c r="AH1317" s="16">
        <v>8.4400000000000003E-2</v>
      </c>
      <c r="AI1317" s="16">
        <v>13</v>
      </c>
      <c r="AJ1317" s="16">
        <v>80.7</v>
      </c>
      <c r="AK1317" s="16">
        <v>0.38240000000000002</v>
      </c>
      <c r="AL1317" s="16">
        <v>-3.7999999999999999E-2</v>
      </c>
      <c r="AM1317" s="16">
        <v>3.6400000000000002E-2</v>
      </c>
      <c r="AN1317" s="16">
        <v>-1.5599999999999999E-2</v>
      </c>
      <c r="AO1317" s="16">
        <v>-3.09E-2</v>
      </c>
      <c r="AP1317" s="16">
        <v>-0.1036</v>
      </c>
      <c r="AQ1317" s="16">
        <v>0.53569999999999995</v>
      </c>
      <c r="AR1317" s="16">
        <f t="shared" si="71"/>
        <v>0</v>
      </c>
      <c r="AS1317" s="5">
        <f t="shared" si="70"/>
        <v>8.1052000000000124E-2</v>
      </c>
    </row>
    <row r="1318" spans="1:45" x14ac:dyDescent="0.25">
      <c r="A1318" s="16" t="s">
        <v>408</v>
      </c>
      <c r="B1318" s="16" t="s">
        <v>55</v>
      </c>
      <c r="C1318" s="16" t="s">
        <v>270</v>
      </c>
      <c r="D1318" s="16">
        <v>2009</v>
      </c>
      <c r="E1318" s="16" t="s">
        <v>1967</v>
      </c>
      <c r="F1318" s="16" t="s">
        <v>591</v>
      </c>
      <c r="G1318" s="10">
        <v>1247.46</v>
      </c>
      <c r="H1318" s="73">
        <v>7.1288669999999996</v>
      </c>
      <c r="I1318" s="16">
        <v>23903831</v>
      </c>
      <c r="J1318" s="71">
        <v>1.0246399999999999E-2</v>
      </c>
      <c r="K1318" s="71">
        <v>0.96824589999999999</v>
      </c>
      <c r="L1318" s="16">
        <v>-0.97907880000000003</v>
      </c>
      <c r="M1318" s="16">
        <v>-0.50624329999999995</v>
      </c>
      <c r="N1318" s="16">
        <v>-0.59123570000000003</v>
      </c>
      <c r="O1318" s="16">
        <v>-0.56472440000000002</v>
      </c>
      <c r="P1318" s="16">
        <v>-0.70358520000000002</v>
      </c>
      <c r="Q1318" s="16">
        <v>0.21478900000000001</v>
      </c>
      <c r="R1318" s="16">
        <v>0.30409999999999998</v>
      </c>
      <c r="S1318" s="16">
        <v>6.4999999999999997E-4</v>
      </c>
      <c r="T1318" s="16">
        <v>1.5E-3</v>
      </c>
      <c r="U1318" s="16">
        <v>5.3174000000000001</v>
      </c>
      <c r="V1318" s="16">
        <v>17.117999999999999</v>
      </c>
      <c r="W1318" s="16">
        <v>2.09</v>
      </c>
      <c r="X1318" s="16">
        <v>366.84300000000002</v>
      </c>
      <c r="Y1318" s="16">
        <v>53.123699999999999</v>
      </c>
      <c r="Z1318" s="16">
        <v>0.1037</v>
      </c>
      <c r="AA1318" s="16">
        <v>1.2021729999999999</v>
      </c>
      <c r="AB1318" s="16">
        <v>0.28999999999999998</v>
      </c>
      <c r="AC1318" s="16">
        <v>46.22</v>
      </c>
      <c r="AD1318" s="16">
        <v>31.88</v>
      </c>
      <c r="AE1318" s="16">
        <v>1.1286</v>
      </c>
      <c r="AF1318" s="16">
        <v>63.773499999999999</v>
      </c>
      <c r="AG1318" s="16">
        <v>37776.5</v>
      </c>
      <c r="AH1318" s="16">
        <v>5.8099999999999999E-2</v>
      </c>
      <c r="AI1318" s="16">
        <v>13.3</v>
      </c>
      <c r="AJ1318" s="16">
        <v>81.900000000000006</v>
      </c>
      <c r="AK1318" s="16">
        <v>0.4869</v>
      </c>
      <c r="AL1318" s="16">
        <v>3.2399999999999998E-2</v>
      </c>
      <c r="AM1318" s="16">
        <v>-3.8300000000000001E-2</v>
      </c>
      <c r="AN1318" s="16">
        <v>3.5900000000000001E-2</v>
      </c>
      <c r="AO1318" s="16">
        <v>9.06E-2</v>
      </c>
      <c r="AP1318" s="16">
        <v>-7.6899999999999996E-2</v>
      </c>
      <c r="AQ1318" s="16">
        <v>0.53569999999999995</v>
      </c>
      <c r="AR1318" s="16">
        <f t="shared" si="71"/>
        <v>0</v>
      </c>
      <c r="AS1318" s="5">
        <f t="shared" si="70"/>
        <v>3.0390199999999923E-2</v>
      </c>
    </row>
    <row r="1319" spans="1:45" x14ac:dyDescent="0.25">
      <c r="A1319" s="16" t="s">
        <v>408</v>
      </c>
      <c r="B1319" s="16" t="s">
        <v>55</v>
      </c>
      <c r="C1319" s="16" t="s">
        <v>270</v>
      </c>
      <c r="D1319" s="16">
        <v>2010</v>
      </c>
      <c r="E1319" s="16" t="s">
        <v>1974</v>
      </c>
      <c r="F1319" s="16" t="s">
        <v>591</v>
      </c>
      <c r="G1319" s="10">
        <v>1312.61</v>
      </c>
      <c r="H1319" s="73">
        <v>7.1797709999999997</v>
      </c>
      <c r="I1319" s="16">
        <v>24512104</v>
      </c>
      <c r="J1319" s="71">
        <v>9.2219999999999993E-3</v>
      </c>
      <c r="K1319" s="71">
        <v>0.97721639999999999</v>
      </c>
      <c r="L1319" s="16">
        <v>-0.91039820000000005</v>
      </c>
      <c r="M1319" s="16">
        <v>-0.46505809999999997</v>
      </c>
      <c r="N1319" s="16">
        <v>-0.53448799999999996</v>
      </c>
      <c r="O1319" s="16">
        <v>-0.56371599999999999</v>
      </c>
      <c r="P1319" s="16">
        <v>-0.66084160000000003</v>
      </c>
      <c r="Q1319" s="16">
        <v>0.22704489999999999</v>
      </c>
      <c r="R1319" s="16">
        <v>0.3765</v>
      </c>
      <c r="S1319" s="16">
        <v>5.9999999999999995E-4</v>
      </c>
      <c r="T1319" s="16">
        <v>1.6999999999999999E-3</v>
      </c>
      <c r="U1319" s="16">
        <v>5.5406000000000004</v>
      </c>
      <c r="V1319" s="16">
        <v>17.43</v>
      </c>
      <c r="W1319" s="16">
        <v>2.09</v>
      </c>
      <c r="X1319" s="16">
        <v>371.00900000000001</v>
      </c>
      <c r="Y1319" s="16">
        <v>53.019399999999997</v>
      </c>
      <c r="Z1319" s="16">
        <v>0.1053</v>
      </c>
      <c r="AA1319" s="16">
        <v>1.201397</v>
      </c>
      <c r="AB1319" s="16">
        <v>0.28999999999999998</v>
      </c>
      <c r="AC1319" s="16">
        <v>46.22</v>
      </c>
      <c r="AD1319" s="16">
        <v>31.9</v>
      </c>
      <c r="AE1319" s="16">
        <v>1.1454</v>
      </c>
      <c r="AF1319" s="16">
        <v>71.866699999999994</v>
      </c>
      <c r="AG1319" s="16">
        <v>41809</v>
      </c>
      <c r="AH1319" s="16">
        <v>5.9200000000000003E-2</v>
      </c>
      <c r="AI1319" s="16">
        <v>13.7</v>
      </c>
      <c r="AJ1319" s="16">
        <v>83.1</v>
      </c>
      <c r="AK1319" s="16">
        <v>0.4929</v>
      </c>
      <c r="AL1319" s="16">
        <v>5.8099999999999999E-2</v>
      </c>
      <c r="AM1319" s="16">
        <v>-3.8399999999999997E-2</v>
      </c>
      <c r="AN1319" s="16">
        <v>2.2700000000000001E-2</v>
      </c>
      <c r="AO1319" s="16">
        <v>0.12559999999999999</v>
      </c>
      <c r="AP1319" s="16">
        <v>-6.2799999999999995E-2</v>
      </c>
      <c r="AQ1319" s="16">
        <v>0.53569999999999995</v>
      </c>
      <c r="AR1319" s="16">
        <f t="shared" si="71"/>
        <v>0</v>
      </c>
      <c r="AS1319" s="5">
        <f t="shared" si="70"/>
        <v>6.8680599999999981E-2</v>
      </c>
    </row>
    <row r="1320" spans="1:45" x14ac:dyDescent="0.25">
      <c r="A1320" s="16" t="s">
        <v>408</v>
      </c>
      <c r="B1320" s="16" t="s">
        <v>55</v>
      </c>
      <c r="C1320" s="16" t="s">
        <v>270</v>
      </c>
      <c r="D1320" s="16">
        <v>2011</v>
      </c>
      <c r="E1320" s="16" t="s">
        <v>1958</v>
      </c>
      <c r="F1320" s="16" t="s">
        <v>591</v>
      </c>
      <c r="G1320" s="10">
        <v>1460.65</v>
      </c>
      <c r="H1320" s="73">
        <v>7.2866340000000003</v>
      </c>
      <c r="I1320" s="16">
        <v>25121796</v>
      </c>
      <c r="J1320" s="71">
        <v>2.30472E-2</v>
      </c>
      <c r="K1320" s="71">
        <v>1</v>
      </c>
      <c r="L1320" s="16">
        <v>-0.72844399999999998</v>
      </c>
      <c r="M1320" s="16">
        <v>-0.50119159999999996</v>
      </c>
      <c r="N1320" s="16">
        <v>-0.2348171</v>
      </c>
      <c r="O1320" s="16">
        <v>-0.49564380000000002</v>
      </c>
      <c r="P1320" s="16">
        <v>-0.60374559999999999</v>
      </c>
      <c r="Q1320" s="16">
        <v>0.24159120000000001</v>
      </c>
      <c r="R1320" s="16">
        <v>0.30409999999999998</v>
      </c>
      <c r="S1320" s="16">
        <v>1E-3</v>
      </c>
      <c r="T1320" s="16">
        <v>1.9E-3</v>
      </c>
      <c r="U1320" s="16">
        <v>8.141</v>
      </c>
      <c r="V1320" s="16">
        <v>18.404</v>
      </c>
      <c r="W1320" s="16">
        <v>2.1320000000000001</v>
      </c>
      <c r="X1320" s="16">
        <v>371.43900000000002</v>
      </c>
      <c r="Y1320" s="16">
        <v>54.710500000000003</v>
      </c>
      <c r="Z1320" s="16">
        <v>0.1081</v>
      </c>
      <c r="AA1320" s="16">
        <v>1.123721</v>
      </c>
      <c r="AB1320" s="16">
        <v>0.28999999999999998</v>
      </c>
      <c r="AC1320" s="16">
        <v>46.22</v>
      </c>
      <c r="AD1320" s="16">
        <v>33.9</v>
      </c>
      <c r="AE1320" s="16">
        <v>1.1471</v>
      </c>
      <c r="AF1320" s="16">
        <v>85.274900000000002</v>
      </c>
      <c r="AG1320" s="16">
        <v>44928.5</v>
      </c>
      <c r="AH1320" s="16">
        <v>5.9499999999999997E-2</v>
      </c>
      <c r="AI1320" s="16">
        <v>14</v>
      </c>
      <c r="AJ1320" s="16">
        <v>84.3</v>
      </c>
      <c r="AK1320" s="16">
        <v>0.45900000000000002</v>
      </c>
      <c r="AL1320" s="16">
        <v>3.95E-2</v>
      </c>
      <c r="AM1320" s="16">
        <v>-5.0500000000000003E-2</v>
      </c>
      <c r="AN1320" s="16">
        <v>0.156</v>
      </c>
      <c r="AO1320" s="16">
        <v>0.1321</v>
      </c>
      <c r="AP1320" s="16">
        <v>-4.0599999999999997E-2</v>
      </c>
      <c r="AQ1320" s="16">
        <v>0.53569999999999995</v>
      </c>
      <c r="AR1320" s="16">
        <f t="shared" si="71"/>
        <v>0</v>
      </c>
      <c r="AS1320" s="5">
        <f t="shared" si="70"/>
        <v>0.18195420000000007</v>
      </c>
    </row>
    <row r="1321" spans="1:45" x14ac:dyDescent="0.25">
      <c r="A1321" s="16" t="s">
        <v>408</v>
      </c>
      <c r="B1321" s="16" t="s">
        <v>55</v>
      </c>
      <c r="C1321" s="16" t="s">
        <v>270</v>
      </c>
      <c r="D1321" s="16">
        <v>2012</v>
      </c>
      <c r="E1321" s="16" t="s">
        <v>1979</v>
      </c>
      <c r="F1321" s="16" t="s">
        <v>591</v>
      </c>
      <c r="G1321" s="10">
        <v>1558.46</v>
      </c>
      <c r="H1321" s="73">
        <v>7.351451</v>
      </c>
      <c r="I1321" s="16">
        <v>25733049</v>
      </c>
      <c r="J1321" s="71">
        <v>2.1330600000000002E-2</v>
      </c>
      <c r="K1321" s="71">
        <v>1.02156</v>
      </c>
      <c r="L1321" s="16">
        <v>-0.68903800000000004</v>
      </c>
      <c r="M1321" s="16">
        <v>-0.49838209999999999</v>
      </c>
      <c r="N1321" s="16">
        <v>-0.24206559999999999</v>
      </c>
      <c r="O1321" s="16">
        <v>-0.43670979999999998</v>
      </c>
      <c r="P1321" s="16">
        <v>-0.54086809999999996</v>
      </c>
      <c r="Q1321" s="16">
        <v>0.20619609999999999</v>
      </c>
      <c r="R1321" s="16">
        <v>0.30409999999999998</v>
      </c>
      <c r="S1321" s="16">
        <v>1.25E-3</v>
      </c>
      <c r="T1321" s="16">
        <v>2.0999999999999999E-3</v>
      </c>
      <c r="U1321" s="16">
        <v>7.9191000000000003</v>
      </c>
      <c r="V1321" s="16">
        <v>19.378</v>
      </c>
      <c r="W1321" s="16">
        <v>2.1739999999999999</v>
      </c>
      <c r="X1321" s="16">
        <v>370.28100000000001</v>
      </c>
      <c r="Y1321" s="16">
        <v>55.236699999999999</v>
      </c>
      <c r="Z1321" s="16">
        <v>0.1159</v>
      </c>
      <c r="AA1321" s="16">
        <v>1.026627</v>
      </c>
      <c r="AB1321" s="16">
        <v>0.28999999999999998</v>
      </c>
      <c r="AC1321" s="16">
        <v>46.22</v>
      </c>
      <c r="AD1321" s="16">
        <v>36.4</v>
      </c>
      <c r="AE1321" s="16">
        <v>1.1234999999999999</v>
      </c>
      <c r="AF1321" s="16">
        <v>100.99299999999999</v>
      </c>
      <c r="AG1321" s="16">
        <v>47070.7</v>
      </c>
      <c r="AH1321" s="16">
        <v>5.9799999999999999E-2</v>
      </c>
      <c r="AI1321" s="16">
        <v>14.4</v>
      </c>
      <c r="AJ1321" s="16">
        <v>85.4</v>
      </c>
      <c r="AK1321" s="16">
        <v>0.4093</v>
      </c>
      <c r="AL1321" s="16">
        <v>-9.4500000000000001E-2</v>
      </c>
      <c r="AM1321" s="16">
        <v>-4.4400000000000002E-2</v>
      </c>
      <c r="AN1321" s="16">
        <v>0.1069</v>
      </c>
      <c r="AO1321" s="16">
        <v>0.12989999999999999</v>
      </c>
      <c r="AP1321" s="16">
        <v>-2.2800000000000001E-2</v>
      </c>
      <c r="AQ1321" s="16">
        <v>0.53569999999999995</v>
      </c>
      <c r="AR1321" s="16">
        <f t="shared" si="71"/>
        <v>0</v>
      </c>
      <c r="AS1321" s="5">
        <f t="shared" si="70"/>
        <v>3.9405999999999941E-2</v>
      </c>
    </row>
    <row r="1322" spans="1:45" x14ac:dyDescent="0.25">
      <c r="A1322" s="16" t="s">
        <v>408</v>
      </c>
      <c r="B1322" s="16" t="s">
        <v>55</v>
      </c>
      <c r="C1322" s="16" t="s">
        <v>270</v>
      </c>
      <c r="D1322" s="16">
        <v>2013</v>
      </c>
      <c r="E1322" s="16" t="s">
        <v>1954</v>
      </c>
      <c r="F1322" s="16" t="s">
        <v>591</v>
      </c>
      <c r="G1322" s="10">
        <v>1633.49</v>
      </c>
      <c r="H1322" s="73">
        <v>7.3984769999999997</v>
      </c>
      <c r="I1322" s="16">
        <v>26346251</v>
      </c>
      <c r="J1322" s="71">
        <v>1.55043E-2</v>
      </c>
      <c r="K1322" s="71">
        <v>1.0375220000000001</v>
      </c>
      <c r="L1322" s="16">
        <v>-0.72383710000000001</v>
      </c>
      <c r="M1322" s="16">
        <v>-0.49839549999999999</v>
      </c>
      <c r="N1322" s="16">
        <v>-0.4186957</v>
      </c>
      <c r="O1322" s="16">
        <v>-0.38026019999999999</v>
      </c>
      <c r="P1322" s="16">
        <v>-0.50514579999999998</v>
      </c>
      <c r="Q1322" s="16">
        <v>0.20841290000000001</v>
      </c>
      <c r="R1322" s="16">
        <v>0.30409999999999998</v>
      </c>
      <c r="S1322" s="16">
        <v>1E-3</v>
      </c>
      <c r="T1322" s="16">
        <v>2.2000000000000001E-3</v>
      </c>
      <c r="U1322" s="16">
        <v>6.0303000000000004</v>
      </c>
      <c r="V1322" s="16">
        <v>20.352</v>
      </c>
      <c r="W1322" s="16">
        <v>2.2160000000000002</v>
      </c>
      <c r="X1322" s="16">
        <v>370.05</v>
      </c>
      <c r="Y1322" s="16">
        <v>58.096200000000003</v>
      </c>
      <c r="Z1322" s="16">
        <v>0.1181</v>
      </c>
      <c r="AA1322" s="16">
        <v>1.0538130000000001</v>
      </c>
      <c r="AB1322" s="16">
        <v>0.28999999999999998</v>
      </c>
      <c r="AC1322" s="16">
        <v>46.22</v>
      </c>
      <c r="AD1322" s="16">
        <v>35.700000000000003</v>
      </c>
      <c r="AE1322" s="16">
        <v>1.0439000000000001</v>
      </c>
      <c r="AF1322" s="16">
        <v>108.191</v>
      </c>
      <c r="AG1322" s="16">
        <v>49192.7</v>
      </c>
      <c r="AH1322" s="16">
        <v>6.0100000000000001E-2</v>
      </c>
      <c r="AI1322" s="16">
        <v>14.7</v>
      </c>
      <c r="AJ1322" s="16">
        <v>86.5</v>
      </c>
      <c r="AK1322" s="16">
        <v>0.41959999999999997</v>
      </c>
      <c r="AL1322" s="16">
        <v>-6.9099999999999995E-2</v>
      </c>
      <c r="AM1322" s="16">
        <v>-9.5500000000000002E-2</v>
      </c>
      <c r="AN1322" s="16">
        <v>3.0800000000000001E-2</v>
      </c>
      <c r="AO1322" s="16">
        <v>8.43E-2</v>
      </c>
      <c r="AP1322" s="16">
        <v>0.1169</v>
      </c>
      <c r="AQ1322" s="16">
        <v>0.53569999999999995</v>
      </c>
      <c r="AR1322" s="16">
        <f t="shared" si="71"/>
        <v>0</v>
      </c>
      <c r="AS1322" s="5">
        <f t="shared" si="70"/>
        <v>-3.4799099999999972E-2</v>
      </c>
    </row>
    <row r="1323" spans="1:45" x14ac:dyDescent="0.25">
      <c r="A1323" s="16" t="s">
        <v>408</v>
      </c>
      <c r="B1323" s="16" t="s">
        <v>55</v>
      </c>
      <c r="C1323" s="16" t="s">
        <v>270</v>
      </c>
      <c r="D1323" s="16">
        <v>2014</v>
      </c>
      <c r="E1323" s="16" t="s">
        <v>1978</v>
      </c>
      <c r="F1323" s="16" t="s">
        <v>591</v>
      </c>
      <c r="G1323" s="10">
        <v>1659.78</v>
      </c>
      <c r="H1323" s="73">
        <v>7.4144379999999996</v>
      </c>
      <c r="I1323" s="16">
        <v>26962563</v>
      </c>
      <c r="J1323" s="71">
        <v>-6.6134000000000002E-3</v>
      </c>
      <c r="K1323" s="71">
        <v>1.030683</v>
      </c>
      <c r="L1323" s="16">
        <v>-0.71035939999999997</v>
      </c>
      <c r="M1323" s="16">
        <v>-0.50400109999999998</v>
      </c>
      <c r="N1323" s="16">
        <v>-0.33504919999999999</v>
      </c>
      <c r="O1323" s="16">
        <v>-0.34963660000000002</v>
      </c>
      <c r="P1323" s="16">
        <v>-0.4793365</v>
      </c>
      <c r="Q1323" s="16">
        <v>9.7622700000000007E-2</v>
      </c>
      <c r="R1323" s="16">
        <v>0.30409999999999998</v>
      </c>
      <c r="S1323" s="16">
        <v>7.5000000000000002E-4</v>
      </c>
      <c r="T1323" s="16">
        <v>1.6999999999999999E-3</v>
      </c>
      <c r="U1323" s="16">
        <v>6.4893999999999998</v>
      </c>
      <c r="V1323" s="16">
        <v>21.326000000000001</v>
      </c>
      <c r="W1323" s="16">
        <v>2.258</v>
      </c>
      <c r="X1323" s="16">
        <v>371.916</v>
      </c>
      <c r="Y1323" s="16">
        <v>57.302</v>
      </c>
      <c r="Z1323" s="16">
        <v>0.1283</v>
      </c>
      <c r="AA1323" s="16">
        <v>0.9695357</v>
      </c>
      <c r="AB1323" s="16">
        <v>0.28999999999999998</v>
      </c>
      <c r="AC1323" s="16">
        <v>46.22</v>
      </c>
      <c r="AD1323" s="16">
        <v>37.869999999999997</v>
      </c>
      <c r="AE1323" s="16">
        <v>0.98480000000000001</v>
      </c>
      <c r="AF1323" s="16">
        <v>114.82</v>
      </c>
      <c r="AG1323" s="16">
        <v>37459</v>
      </c>
      <c r="AH1323" s="16">
        <v>6.0400000000000002E-2</v>
      </c>
      <c r="AI1323" s="16">
        <v>14.8</v>
      </c>
      <c r="AJ1323" s="16">
        <v>87.6</v>
      </c>
      <c r="AK1323" s="16">
        <v>0.46500000000000002</v>
      </c>
      <c r="AL1323" s="16">
        <v>-0.2152</v>
      </c>
      <c r="AM1323" s="16">
        <v>-0.29199999999999998</v>
      </c>
      <c r="AN1323" s="16">
        <v>-0.12720000000000001</v>
      </c>
      <c r="AO1323" s="16">
        <v>-7.1999999999999998E-3</v>
      </c>
      <c r="AP1323" s="16">
        <v>2.06E-2</v>
      </c>
      <c r="AQ1323" s="16">
        <v>0.53569999999999995</v>
      </c>
      <c r="AR1323" s="16">
        <f t="shared" si="71"/>
        <v>0</v>
      </c>
      <c r="AS1323" s="5">
        <f t="shared" si="70"/>
        <v>1.3477700000000037E-2</v>
      </c>
    </row>
    <row r="1324" spans="1:45" x14ac:dyDescent="0.25">
      <c r="A1324" s="16" t="s">
        <v>408</v>
      </c>
      <c r="B1324" s="16" t="s">
        <v>56</v>
      </c>
      <c r="C1324" s="16" t="s">
        <v>276</v>
      </c>
      <c r="D1324" s="16">
        <v>1985</v>
      </c>
      <c r="E1324" s="16" t="s">
        <v>2040</v>
      </c>
      <c r="F1324" s="16" t="s">
        <v>590</v>
      </c>
      <c r="G1324" s="10"/>
      <c r="H1324" s="73"/>
      <c r="I1324" s="16" t="s">
        <v>6700</v>
      </c>
      <c r="J1324" s="71">
        <v>0</v>
      </c>
      <c r="K1324" s="71">
        <v>1</v>
      </c>
      <c r="L1324" s="16">
        <v>-2.4824510000000002</v>
      </c>
      <c r="M1324" s="16">
        <v>-0.52451950000000003</v>
      </c>
      <c r="N1324" s="16">
        <v>-1.3482700000000001</v>
      </c>
      <c r="O1324" s="16">
        <v>-1.4642500000000001</v>
      </c>
      <c r="P1324" s="16">
        <v>-1.323591</v>
      </c>
      <c r="Q1324" s="16">
        <v>-0.84322770000000002</v>
      </c>
      <c r="R1324" s="16">
        <v>0.29899999999999999</v>
      </c>
      <c r="S1324" s="16">
        <v>2.5000000000000001E-4</v>
      </c>
      <c r="T1324" s="16">
        <v>0</v>
      </c>
      <c r="U1324" s="16">
        <v>1.5266</v>
      </c>
      <c r="V1324" s="16">
        <v>2.2050000000000001</v>
      </c>
      <c r="W1324" s="16">
        <v>0.435</v>
      </c>
      <c r="X1324" s="16">
        <v>376.55399999999997</v>
      </c>
      <c r="Y1324" s="16">
        <v>22.3399</v>
      </c>
      <c r="Z1324" s="16">
        <v>0</v>
      </c>
      <c r="AA1324" s="16">
        <v>1.3277950000000001</v>
      </c>
      <c r="AB1324" s="16">
        <v>0.81</v>
      </c>
      <c r="AC1324" s="16">
        <v>5.78</v>
      </c>
      <c r="AD1324" s="16">
        <v>5.0949999999999998</v>
      </c>
      <c r="AE1324" s="16">
        <v>0.2863</v>
      </c>
      <c r="AF1324" s="16">
        <v>0</v>
      </c>
      <c r="AG1324" s="16">
        <v>12327.5</v>
      </c>
      <c r="AH1324" s="16">
        <v>9.2200000000000004E-2</v>
      </c>
      <c r="AI1324" s="16">
        <v>5.7375999999999996</v>
      </c>
      <c r="AJ1324" s="16">
        <v>47.547699999999999</v>
      </c>
      <c r="AK1324" s="16">
        <v>-1.5279</v>
      </c>
      <c r="AL1324" s="16">
        <v>-0.23930000000000001</v>
      </c>
      <c r="AM1324" s="16">
        <v>-0.70340000000000003</v>
      </c>
      <c r="AN1324" s="16">
        <v>-1.4334</v>
      </c>
      <c r="AO1324" s="16">
        <v>-0.41639999999999999</v>
      </c>
      <c r="AP1324" s="16">
        <v>-1.2582</v>
      </c>
      <c r="AR1324" s="16">
        <f t="shared" si="71"/>
        <v>1</v>
      </c>
      <c r="AS1324" s="5">
        <f t="shared" si="70"/>
        <v>0</v>
      </c>
    </row>
    <row r="1325" spans="1:45" x14ac:dyDescent="0.25">
      <c r="A1325" s="16" t="s">
        <v>408</v>
      </c>
      <c r="B1325" s="16" t="s">
        <v>56</v>
      </c>
      <c r="C1325" s="16" t="s">
        <v>276</v>
      </c>
      <c r="D1325" s="16">
        <v>1986</v>
      </c>
      <c r="E1325" s="16" t="s">
        <v>2061</v>
      </c>
      <c r="F1325" s="16" t="s">
        <v>590</v>
      </c>
      <c r="G1325" s="10">
        <v>400.24200000000002</v>
      </c>
      <c r="H1325" s="73">
        <v>5.9920689999999999</v>
      </c>
      <c r="I1325" s="16" t="s">
        <v>6700</v>
      </c>
      <c r="J1325" s="71">
        <v>0</v>
      </c>
      <c r="K1325" s="71">
        <v>1</v>
      </c>
      <c r="L1325" s="16">
        <v>-2.4778799999999999</v>
      </c>
      <c r="M1325" s="16">
        <v>-0.52451950000000003</v>
      </c>
      <c r="N1325" s="16">
        <v>-1.3635429999999999</v>
      </c>
      <c r="O1325" s="16">
        <v>-1.44214</v>
      </c>
      <c r="P1325" s="16">
        <v>-1.3113330000000001</v>
      </c>
      <c r="Q1325" s="16">
        <v>-0.85393070000000004</v>
      </c>
      <c r="R1325" s="16">
        <v>0.29899999999999999</v>
      </c>
      <c r="S1325" s="16">
        <v>2.5000000000000001E-4</v>
      </c>
      <c r="T1325" s="16">
        <v>0</v>
      </c>
      <c r="U1325" s="16">
        <v>1.5818000000000001</v>
      </c>
      <c r="V1325" s="16">
        <v>2.407</v>
      </c>
      <c r="W1325" s="16">
        <v>0.46200000000000002</v>
      </c>
      <c r="X1325" s="16">
        <v>372.31299999999999</v>
      </c>
      <c r="Y1325" s="16">
        <v>22.9924</v>
      </c>
      <c r="Z1325" s="16">
        <v>0</v>
      </c>
      <c r="AA1325" s="16">
        <v>1.3041039999999999</v>
      </c>
      <c r="AB1325" s="16">
        <v>0.81</v>
      </c>
      <c r="AC1325" s="16">
        <v>5.78</v>
      </c>
      <c r="AD1325" s="16">
        <v>5.7050000000000001</v>
      </c>
      <c r="AE1325" s="16">
        <v>0.24959999999999999</v>
      </c>
      <c r="AF1325" s="16">
        <v>0</v>
      </c>
      <c r="AG1325" s="16">
        <v>12338.4</v>
      </c>
      <c r="AH1325" s="16">
        <v>8.9099999999999999E-2</v>
      </c>
      <c r="AI1325" s="16">
        <v>6.2205000000000004</v>
      </c>
      <c r="AJ1325" s="16">
        <v>48.5535</v>
      </c>
      <c r="AK1325" s="16">
        <v>-1.5107999999999999</v>
      </c>
      <c r="AL1325" s="16">
        <v>-0.27150000000000002</v>
      </c>
      <c r="AM1325" s="16">
        <v>-0.72060000000000002</v>
      </c>
      <c r="AN1325" s="16">
        <v>-1.4319999999999999</v>
      </c>
      <c r="AO1325" s="16">
        <v>-0.44130000000000003</v>
      </c>
      <c r="AP1325" s="16">
        <v>-1.2629999999999999</v>
      </c>
      <c r="AR1325" s="16">
        <f t="shared" si="71"/>
        <v>1</v>
      </c>
      <c r="AS1325" s="5">
        <f t="shared" si="70"/>
        <v>4.5710000000003248E-3</v>
      </c>
    </row>
    <row r="1326" spans="1:45" x14ac:dyDescent="0.25">
      <c r="A1326" s="16" t="s">
        <v>408</v>
      </c>
      <c r="B1326" s="16" t="s">
        <v>56</v>
      </c>
      <c r="C1326" s="16" t="s">
        <v>276</v>
      </c>
      <c r="D1326" s="16">
        <v>1987</v>
      </c>
      <c r="E1326" s="16" t="s">
        <v>2047</v>
      </c>
      <c r="F1326" s="16" t="s">
        <v>590</v>
      </c>
      <c r="G1326" s="10">
        <v>401.79599999999999</v>
      </c>
      <c r="H1326" s="73">
        <v>5.9959439999999997</v>
      </c>
      <c r="I1326" s="16" t="s">
        <v>6700</v>
      </c>
      <c r="J1326" s="71">
        <v>0</v>
      </c>
      <c r="K1326" s="71">
        <v>1</v>
      </c>
      <c r="L1326" s="16">
        <v>-2.464305</v>
      </c>
      <c r="M1326" s="16">
        <v>-0.52451950000000003</v>
      </c>
      <c r="N1326" s="16">
        <v>-1.359143</v>
      </c>
      <c r="O1326" s="16">
        <v>-1.4200269999999999</v>
      </c>
      <c r="P1326" s="16">
        <v>-1.298492</v>
      </c>
      <c r="Q1326" s="16">
        <v>-0.86466960000000004</v>
      </c>
      <c r="R1326" s="16">
        <v>0.29899999999999999</v>
      </c>
      <c r="S1326" s="16">
        <v>2.5000000000000001E-4</v>
      </c>
      <c r="T1326" s="16">
        <v>0</v>
      </c>
      <c r="U1326" s="16">
        <v>1.637</v>
      </c>
      <c r="V1326" s="16">
        <v>2.6960000000000002</v>
      </c>
      <c r="W1326" s="16">
        <v>0.46400000000000002</v>
      </c>
      <c r="X1326" s="16">
        <v>371.1</v>
      </c>
      <c r="Y1326" s="16">
        <v>23.645</v>
      </c>
      <c r="Z1326" s="16">
        <v>0</v>
      </c>
      <c r="AA1326" s="16">
        <v>1.280413</v>
      </c>
      <c r="AB1326" s="16">
        <v>0.81</v>
      </c>
      <c r="AC1326" s="16">
        <v>5.78</v>
      </c>
      <c r="AD1326" s="16">
        <v>6.3150000000000004</v>
      </c>
      <c r="AE1326" s="16">
        <v>0.2258</v>
      </c>
      <c r="AF1326" s="16">
        <v>0</v>
      </c>
      <c r="AG1326" s="16">
        <v>13078.2</v>
      </c>
      <c r="AH1326" s="16">
        <v>8.6099999999999996E-2</v>
      </c>
      <c r="AI1326" s="16">
        <v>6.7034000000000002</v>
      </c>
      <c r="AJ1326" s="16">
        <v>49.559399999999997</v>
      </c>
      <c r="AK1326" s="16">
        <v>-1.4938</v>
      </c>
      <c r="AL1326" s="16">
        <v>-0.30370000000000003</v>
      </c>
      <c r="AM1326" s="16">
        <v>-0.7379</v>
      </c>
      <c r="AN1326" s="16">
        <v>-1.4306000000000001</v>
      </c>
      <c r="AO1326" s="16">
        <v>-0.4662</v>
      </c>
      <c r="AP1326" s="16">
        <v>-1.2678</v>
      </c>
      <c r="AR1326" s="16">
        <f t="shared" si="71"/>
        <v>1</v>
      </c>
      <c r="AS1326" s="5">
        <f t="shared" si="70"/>
        <v>1.3574999999999893E-2</v>
      </c>
    </row>
    <row r="1327" spans="1:45" x14ac:dyDescent="0.25">
      <c r="A1327" s="16" t="s">
        <v>408</v>
      </c>
      <c r="B1327" s="16" t="s">
        <v>56</v>
      </c>
      <c r="C1327" s="16" t="s">
        <v>276</v>
      </c>
      <c r="D1327" s="16">
        <v>1988</v>
      </c>
      <c r="E1327" s="16" t="s">
        <v>2052</v>
      </c>
      <c r="F1327" s="16" t="s">
        <v>590</v>
      </c>
      <c r="G1327" s="10">
        <v>413.80799999999999</v>
      </c>
      <c r="H1327" s="73">
        <v>6.0254019999999997</v>
      </c>
      <c r="I1327" s="16" t="s">
        <v>6700</v>
      </c>
      <c r="J1327" s="71">
        <v>0</v>
      </c>
      <c r="K1327" s="71">
        <v>1</v>
      </c>
      <c r="L1327" s="16">
        <v>-2.453354</v>
      </c>
      <c r="M1327" s="16">
        <v>-0.52451950000000003</v>
      </c>
      <c r="N1327" s="16">
        <v>-1.359998</v>
      </c>
      <c r="O1327" s="16">
        <v>-1.3979170000000001</v>
      </c>
      <c r="P1327" s="16">
        <v>-1.2862979999999999</v>
      </c>
      <c r="Q1327" s="16">
        <v>-0.87537259999999995</v>
      </c>
      <c r="R1327" s="16">
        <v>0.29899999999999999</v>
      </c>
      <c r="S1327" s="16">
        <v>2.5000000000000001E-4</v>
      </c>
      <c r="T1327" s="16">
        <v>0</v>
      </c>
      <c r="U1327" s="16">
        <v>1.6920999999999999</v>
      </c>
      <c r="V1327" s="16">
        <v>2.9390000000000001</v>
      </c>
      <c r="W1327" s="16">
        <v>0.46899999999999997</v>
      </c>
      <c r="X1327" s="16">
        <v>369.19099999999997</v>
      </c>
      <c r="Y1327" s="16">
        <v>24.297499999999999</v>
      </c>
      <c r="Z1327" s="16">
        <v>0</v>
      </c>
      <c r="AA1327" s="16">
        <v>1.2567219999999999</v>
      </c>
      <c r="AB1327" s="16">
        <v>0.81</v>
      </c>
      <c r="AC1327" s="16">
        <v>5.78</v>
      </c>
      <c r="AD1327" s="16">
        <v>6.9249999999999998</v>
      </c>
      <c r="AE1327" s="16">
        <v>0.18060000000000001</v>
      </c>
      <c r="AF1327" s="16">
        <v>0</v>
      </c>
      <c r="AG1327" s="16">
        <v>13177.6</v>
      </c>
      <c r="AH1327" s="16">
        <v>8.3000000000000004E-2</v>
      </c>
      <c r="AI1327" s="16">
        <v>7.1863000000000001</v>
      </c>
      <c r="AJ1327" s="16">
        <v>50.565199999999997</v>
      </c>
      <c r="AK1327" s="16">
        <v>-1.4766999999999999</v>
      </c>
      <c r="AL1327" s="16">
        <v>-0.33589999999999998</v>
      </c>
      <c r="AM1327" s="16">
        <v>-0.75509999999999999</v>
      </c>
      <c r="AN1327" s="16">
        <v>-1.4292</v>
      </c>
      <c r="AO1327" s="16">
        <v>-0.49109999999999998</v>
      </c>
      <c r="AP1327" s="16">
        <v>-1.2726</v>
      </c>
      <c r="AR1327" s="16">
        <f t="shared" si="71"/>
        <v>1</v>
      </c>
      <c r="AS1327" s="5">
        <f t="shared" si="70"/>
        <v>1.0950999999999933E-2</v>
      </c>
    </row>
    <row r="1328" spans="1:45" x14ac:dyDescent="0.25">
      <c r="A1328" s="16" t="s">
        <v>408</v>
      </c>
      <c r="B1328" s="16" t="s">
        <v>56</v>
      </c>
      <c r="C1328" s="16" t="s">
        <v>276</v>
      </c>
      <c r="D1328" s="16">
        <v>1989</v>
      </c>
      <c r="E1328" s="16" t="s">
        <v>2065</v>
      </c>
      <c r="F1328" s="16" t="s">
        <v>590</v>
      </c>
      <c r="G1328" s="10">
        <v>414.28300000000002</v>
      </c>
      <c r="H1328" s="73">
        <v>6.026548</v>
      </c>
      <c r="I1328" s="16" t="s">
        <v>6700</v>
      </c>
      <c r="J1328" s="71">
        <v>0</v>
      </c>
      <c r="K1328" s="71">
        <v>1</v>
      </c>
      <c r="L1328" s="16">
        <v>-2.3177840000000001</v>
      </c>
      <c r="M1328" s="16">
        <v>-0.52358749999999998</v>
      </c>
      <c r="N1328" s="16">
        <v>-1.3432500000000001</v>
      </c>
      <c r="O1328" s="16">
        <v>-1.125408</v>
      </c>
      <c r="P1328" s="16">
        <v>-1.2731110000000001</v>
      </c>
      <c r="Q1328" s="16">
        <v>-0.88611150000000005</v>
      </c>
      <c r="R1328" s="16">
        <v>0.29899999999999999</v>
      </c>
      <c r="S1328" s="16">
        <v>2.5000000000000001E-4</v>
      </c>
      <c r="T1328" s="16">
        <v>1E-4</v>
      </c>
      <c r="U1328" s="16">
        <v>1.7473000000000001</v>
      </c>
      <c r="V1328" s="16">
        <v>3.1059999999999999</v>
      </c>
      <c r="W1328" s="16">
        <v>0.47699999999999998</v>
      </c>
      <c r="X1328" s="16">
        <v>370.26900000000001</v>
      </c>
      <c r="Y1328" s="16">
        <v>24.950099999999999</v>
      </c>
      <c r="Z1328" s="16">
        <v>0.13389999999999999</v>
      </c>
      <c r="AA1328" s="16">
        <v>1.2326429999999999</v>
      </c>
      <c r="AB1328" s="16">
        <v>0.81</v>
      </c>
      <c r="AC1328" s="16">
        <v>5.78</v>
      </c>
      <c r="AD1328" s="16">
        <v>7.5449999999999999</v>
      </c>
      <c r="AE1328" s="16">
        <v>0.19220000000000001</v>
      </c>
      <c r="AF1328" s="16">
        <v>0</v>
      </c>
      <c r="AG1328" s="16">
        <v>13704.4</v>
      </c>
      <c r="AH1328" s="16">
        <v>0.08</v>
      </c>
      <c r="AI1328" s="16">
        <v>7.6692</v>
      </c>
      <c r="AJ1328" s="16">
        <v>51.571100000000001</v>
      </c>
      <c r="AK1328" s="16">
        <v>-1.4597</v>
      </c>
      <c r="AL1328" s="16">
        <v>-0.36809999999999998</v>
      </c>
      <c r="AM1328" s="16">
        <v>-0.77239999999999998</v>
      </c>
      <c r="AN1328" s="16">
        <v>-1.4278</v>
      </c>
      <c r="AO1328" s="16">
        <v>-0.51600000000000001</v>
      </c>
      <c r="AP1328" s="16">
        <v>-1.2774000000000001</v>
      </c>
      <c r="AR1328" s="16">
        <f t="shared" si="71"/>
        <v>1</v>
      </c>
      <c r="AS1328" s="5">
        <f t="shared" si="70"/>
        <v>0.13556999999999997</v>
      </c>
    </row>
    <row r="1329" spans="1:45" x14ac:dyDescent="0.25">
      <c r="A1329" s="16" t="s">
        <v>408</v>
      </c>
      <c r="B1329" s="16" t="s">
        <v>56</v>
      </c>
      <c r="C1329" s="16" t="s">
        <v>276</v>
      </c>
      <c r="D1329" s="16">
        <v>1990</v>
      </c>
      <c r="E1329" s="16" t="s">
        <v>2053</v>
      </c>
      <c r="F1329" s="16" t="s">
        <v>590</v>
      </c>
      <c r="G1329" s="10">
        <v>412.84800000000001</v>
      </c>
      <c r="H1329" s="73">
        <v>6.0230800000000002</v>
      </c>
      <c r="I1329" s="16" t="s">
        <v>6700</v>
      </c>
      <c r="J1329" s="71">
        <v>0</v>
      </c>
      <c r="K1329" s="71">
        <v>1</v>
      </c>
      <c r="L1329" s="16">
        <v>-2.3101750000000001</v>
      </c>
      <c r="M1329" s="16">
        <v>-0.52357410000000004</v>
      </c>
      <c r="N1329" s="16">
        <v>-1.3294140000000001</v>
      </c>
      <c r="O1329" s="16">
        <v>-1.1233359999999999</v>
      </c>
      <c r="P1329" s="16">
        <v>-1.262175</v>
      </c>
      <c r="Q1329" s="16">
        <v>-0.89684779999999997</v>
      </c>
      <c r="R1329" s="16">
        <v>0.29899999999999999</v>
      </c>
      <c r="S1329" s="16">
        <v>5.0000000000000001E-4</v>
      </c>
      <c r="T1329" s="16">
        <v>0</v>
      </c>
      <c r="U1329" s="16">
        <v>1.8025</v>
      </c>
      <c r="V1329" s="16">
        <v>3.2349999999999999</v>
      </c>
      <c r="W1329" s="16">
        <v>0.49</v>
      </c>
      <c r="X1329" s="16">
        <v>370.97</v>
      </c>
      <c r="Y1329" s="16">
        <v>25.602599999999999</v>
      </c>
      <c r="Z1329" s="16">
        <v>0.13589999999999999</v>
      </c>
      <c r="AA1329" s="16">
        <v>1.2788600000000001</v>
      </c>
      <c r="AB1329" s="16">
        <v>0.81</v>
      </c>
      <c r="AC1329" s="16">
        <v>5.78</v>
      </c>
      <c r="AD1329" s="16">
        <v>6.3550000000000004</v>
      </c>
      <c r="AE1329" s="16">
        <v>0.18770000000000001</v>
      </c>
      <c r="AF1329" s="16">
        <v>0</v>
      </c>
      <c r="AG1329" s="16">
        <v>13938.8</v>
      </c>
      <c r="AH1329" s="16">
        <v>7.46E-2</v>
      </c>
      <c r="AI1329" s="16">
        <v>8.3000000000000007</v>
      </c>
      <c r="AJ1329" s="16">
        <v>52.4</v>
      </c>
      <c r="AK1329" s="16">
        <v>-1.4427000000000001</v>
      </c>
      <c r="AL1329" s="16">
        <v>-0.40029999999999999</v>
      </c>
      <c r="AM1329" s="16">
        <v>-0.78959999999999997</v>
      </c>
      <c r="AN1329" s="16">
        <v>-1.4265000000000001</v>
      </c>
      <c r="AO1329" s="16">
        <v>-0.54090000000000005</v>
      </c>
      <c r="AP1329" s="16">
        <v>-1.2822</v>
      </c>
      <c r="AR1329" s="16">
        <f t="shared" si="71"/>
        <v>1</v>
      </c>
      <c r="AS1329" s="5">
        <f t="shared" si="70"/>
        <v>7.6089999999999769E-3</v>
      </c>
    </row>
    <row r="1330" spans="1:45" x14ac:dyDescent="0.25">
      <c r="A1330" s="16" t="s">
        <v>408</v>
      </c>
      <c r="B1330" s="16" t="s">
        <v>56</v>
      </c>
      <c r="C1330" s="16" t="s">
        <v>276</v>
      </c>
      <c r="D1330" s="16">
        <v>1991</v>
      </c>
      <c r="E1330" s="16" t="s">
        <v>2055</v>
      </c>
      <c r="F1330" s="16" t="s">
        <v>590</v>
      </c>
      <c r="G1330" s="10">
        <v>401.49099999999999</v>
      </c>
      <c r="H1330" s="73">
        <v>5.9951850000000002</v>
      </c>
      <c r="I1330" s="16" t="s">
        <v>6700</v>
      </c>
      <c r="J1330" s="71">
        <v>0</v>
      </c>
      <c r="K1330" s="71">
        <v>1</v>
      </c>
      <c r="L1330" s="16">
        <v>-2.2929210000000002</v>
      </c>
      <c r="M1330" s="16">
        <v>-0.52357410000000004</v>
      </c>
      <c r="N1330" s="16">
        <v>-1.306098</v>
      </c>
      <c r="O1330" s="16">
        <v>-1.1112869999999999</v>
      </c>
      <c r="P1330" s="16">
        <v>-1.249503</v>
      </c>
      <c r="Q1330" s="16">
        <v>-0.90756890000000001</v>
      </c>
      <c r="R1330" s="16">
        <v>0.29899999999999999</v>
      </c>
      <c r="S1330" s="16">
        <v>5.0000000000000001E-4</v>
      </c>
      <c r="T1330" s="16">
        <v>0</v>
      </c>
      <c r="U1330" s="16">
        <v>2.0164</v>
      </c>
      <c r="V1330" s="16">
        <v>3.3130000000000002</v>
      </c>
      <c r="W1330" s="16">
        <v>0.55600000000000005</v>
      </c>
      <c r="X1330" s="16">
        <v>370.21199999999999</v>
      </c>
      <c r="Y1330" s="16">
        <v>26.255199999999999</v>
      </c>
      <c r="Z1330" s="16">
        <v>0.13200000000000001</v>
      </c>
      <c r="AA1330" s="16">
        <v>1.263325</v>
      </c>
      <c r="AB1330" s="16">
        <v>0.81</v>
      </c>
      <c r="AC1330" s="16">
        <v>5.78</v>
      </c>
      <c r="AD1330" s="16">
        <v>6.7549999999999999</v>
      </c>
      <c r="AE1330" s="16">
        <v>0.18190000000000001</v>
      </c>
      <c r="AF1330" s="16">
        <v>0</v>
      </c>
      <c r="AG1330" s="16">
        <v>14294.8</v>
      </c>
      <c r="AH1330" s="16">
        <v>7.0999999999999994E-2</v>
      </c>
      <c r="AI1330" s="16">
        <v>8.8000000000000007</v>
      </c>
      <c r="AJ1330" s="16">
        <v>53.4</v>
      </c>
      <c r="AK1330" s="16">
        <v>-1.4256</v>
      </c>
      <c r="AL1330" s="16">
        <v>-0.4325</v>
      </c>
      <c r="AM1330" s="16">
        <v>-0.80689999999999995</v>
      </c>
      <c r="AN1330" s="16">
        <v>-1.4251</v>
      </c>
      <c r="AO1330" s="16">
        <v>-0.56579999999999997</v>
      </c>
      <c r="AP1330" s="16">
        <v>-1.2869999999999999</v>
      </c>
      <c r="AR1330" s="16">
        <f t="shared" si="71"/>
        <v>1</v>
      </c>
      <c r="AS1330" s="5">
        <f t="shared" si="70"/>
        <v>1.7253999999999881E-2</v>
      </c>
    </row>
    <row r="1331" spans="1:45" x14ac:dyDescent="0.25">
      <c r="A1331" s="16" t="s">
        <v>408</v>
      </c>
      <c r="B1331" s="16" t="s">
        <v>56</v>
      </c>
      <c r="C1331" s="16" t="s">
        <v>276</v>
      </c>
      <c r="D1331" s="16">
        <v>1992</v>
      </c>
      <c r="E1331" s="16" t="s">
        <v>2041</v>
      </c>
      <c r="F1331" s="16" t="s">
        <v>590</v>
      </c>
      <c r="G1331" s="10">
        <v>391.036</v>
      </c>
      <c r="H1331" s="73">
        <v>5.9687989999999997</v>
      </c>
      <c r="I1331" s="16" t="s">
        <v>6700</v>
      </c>
      <c r="J1331" s="71">
        <v>0</v>
      </c>
      <c r="K1331" s="71">
        <v>1</v>
      </c>
      <c r="L1331" s="16">
        <v>-2.2921130000000001</v>
      </c>
      <c r="M1331" s="16">
        <v>-0.52451950000000003</v>
      </c>
      <c r="N1331" s="16">
        <v>-1.2962070000000001</v>
      </c>
      <c r="O1331" s="16">
        <v>-1.1213249999999999</v>
      </c>
      <c r="P1331" s="16">
        <v>-1.2365079999999999</v>
      </c>
      <c r="Q1331" s="16">
        <v>-0.91827170000000002</v>
      </c>
      <c r="R1331" s="16">
        <v>0.29899999999999999</v>
      </c>
      <c r="S1331" s="16">
        <v>2.5000000000000001E-4</v>
      </c>
      <c r="T1331" s="16">
        <v>0</v>
      </c>
      <c r="U1331" s="16">
        <v>2.0063</v>
      </c>
      <c r="V1331" s="16">
        <v>3.4279999999999999</v>
      </c>
      <c r="W1331" s="16">
        <v>0.72599999999999998</v>
      </c>
      <c r="X1331" s="16">
        <v>369.93599999999998</v>
      </c>
      <c r="Y1331" s="16">
        <v>26.907699999999998</v>
      </c>
      <c r="Z1331" s="16">
        <v>0.1201</v>
      </c>
      <c r="AA1331" s="16">
        <v>1.2687619999999999</v>
      </c>
      <c r="AB1331" s="16">
        <v>0.81</v>
      </c>
      <c r="AC1331" s="16">
        <v>5.78</v>
      </c>
      <c r="AD1331" s="16">
        <v>6.6150000000000002</v>
      </c>
      <c r="AE1331" s="16">
        <v>0.16020000000000001</v>
      </c>
      <c r="AF1331" s="16">
        <v>0</v>
      </c>
      <c r="AG1331" s="16">
        <v>13939.7</v>
      </c>
      <c r="AH1331" s="16">
        <v>6.8599999999999994E-2</v>
      </c>
      <c r="AI1331" s="16">
        <v>9.1999999999999993</v>
      </c>
      <c r="AJ1331" s="16">
        <v>54.5</v>
      </c>
      <c r="AK1331" s="16">
        <v>-1.4086000000000001</v>
      </c>
      <c r="AL1331" s="16">
        <v>-0.4647</v>
      </c>
      <c r="AM1331" s="16">
        <v>-0.82410000000000005</v>
      </c>
      <c r="AN1331" s="16">
        <v>-1.4237</v>
      </c>
      <c r="AO1331" s="16">
        <v>-0.5907</v>
      </c>
      <c r="AP1331" s="16">
        <v>-1.2917000000000001</v>
      </c>
      <c r="AR1331" s="16">
        <f t="shared" si="71"/>
        <v>1</v>
      </c>
      <c r="AS1331" s="5">
        <f t="shared" si="70"/>
        <v>8.0800000000014194E-4</v>
      </c>
    </row>
    <row r="1332" spans="1:45" x14ac:dyDescent="0.25">
      <c r="A1332" s="16" t="s">
        <v>408</v>
      </c>
      <c r="B1332" s="16" t="s">
        <v>56</v>
      </c>
      <c r="C1332" s="16" t="s">
        <v>276</v>
      </c>
      <c r="D1332" s="16">
        <v>1993</v>
      </c>
      <c r="E1332" s="16" t="s">
        <v>2049</v>
      </c>
      <c r="F1332" s="16" t="s">
        <v>590</v>
      </c>
      <c r="G1332" s="10">
        <v>387.57100000000003</v>
      </c>
      <c r="H1332" s="73">
        <v>5.9598979999999999</v>
      </c>
      <c r="I1332" s="16" t="s">
        <v>6700</v>
      </c>
      <c r="J1332" s="71">
        <v>0</v>
      </c>
      <c r="K1332" s="71">
        <v>1</v>
      </c>
      <c r="L1332" s="16">
        <v>-2.26654</v>
      </c>
      <c r="M1332" s="16">
        <v>-0.52338499999999999</v>
      </c>
      <c r="N1332" s="16">
        <v>-1.2757179999999999</v>
      </c>
      <c r="O1332" s="16">
        <v>-1.0901270000000001</v>
      </c>
      <c r="P1332" s="16">
        <v>-1.223349</v>
      </c>
      <c r="Q1332" s="16">
        <v>-0.92901049999999996</v>
      </c>
      <c r="R1332" s="16">
        <v>0.29899999999999999</v>
      </c>
      <c r="S1332" s="16">
        <v>5.5000000000000003E-4</v>
      </c>
      <c r="T1332" s="16">
        <v>0</v>
      </c>
      <c r="U1332" s="16">
        <v>2.0884</v>
      </c>
      <c r="V1332" s="16">
        <v>3.5619999999999998</v>
      </c>
      <c r="W1332" s="16">
        <v>0.9</v>
      </c>
      <c r="X1332" s="16">
        <v>369.69900000000001</v>
      </c>
      <c r="Y1332" s="16">
        <v>27.560300000000002</v>
      </c>
      <c r="Z1332" s="16">
        <v>0.1133</v>
      </c>
      <c r="AA1332" s="16">
        <v>1.1809890000000001</v>
      </c>
      <c r="AB1332" s="16">
        <v>0.81</v>
      </c>
      <c r="AC1332" s="16">
        <v>5.78</v>
      </c>
      <c r="AD1332" s="16">
        <v>8.875</v>
      </c>
      <c r="AE1332" s="16">
        <v>0.1623</v>
      </c>
      <c r="AF1332" s="16">
        <v>5.9999999999999995E-4</v>
      </c>
      <c r="AG1332" s="16">
        <v>14032.4</v>
      </c>
      <c r="AH1332" s="16">
        <v>6.6199999999999995E-2</v>
      </c>
      <c r="AI1332" s="16">
        <v>9.6999999999999993</v>
      </c>
      <c r="AJ1332" s="16">
        <v>55.5</v>
      </c>
      <c r="AK1332" s="16">
        <v>-1.3915999999999999</v>
      </c>
      <c r="AL1332" s="16">
        <v>-0.49690000000000001</v>
      </c>
      <c r="AM1332" s="16">
        <v>-0.84140000000000004</v>
      </c>
      <c r="AN1332" s="16">
        <v>-1.4222999999999999</v>
      </c>
      <c r="AO1332" s="16">
        <v>-0.61560000000000004</v>
      </c>
      <c r="AP1332" s="16">
        <v>-1.2965</v>
      </c>
      <c r="AR1332" s="16">
        <f t="shared" si="71"/>
        <v>1</v>
      </c>
      <c r="AS1332" s="5">
        <f t="shared" si="70"/>
        <v>2.5573000000000068E-2</v>
      </c>
    </row>
    <row r="1333" spans="1:45" x14ac:dyDescent="0.25">
      <c r="A1333" s="16" t="s">
        <v>408</v>
      </c>
      <c r="B1333" s="16" t="s">
        <v>56</v>
      </c>
      <c r="C1333" s="16" t="s">
        <v>276</v>
      </c>
      <c r="D1333" s="16">
        <v>1994</v>
      </c>
      <c r="E1333" s="16" t="s">
        <v>2057</v>
      </c>
      <c r="F1333" s="16" t="s">
        <v>590</v>
      </c>
      <c r="G1333" s="10">
        <v>382.60500000000002</v>
      </c>
      <c r="H1333" s="73">
        <v>5.9470020000000003</v>
      </c>
      <c r="I1333" s="16" t="s">
        <v>6700</v>
      </c>
      <c r="J1333" s="71">
        <v>0</v>
      </c>
      <c r="K1333" s="71">
        <v>1</v>
      </c>
      <c r="L1333" s="16">
        <v>-2.248437</v>
      </c>
      <c r="M1333" s="16">
        <v>-0.52433039999999997</v>
      </c>
      <c r="N1333" s="16">
        <v>-1.280548</v>
      </c>
      <c r="O1333" s="16">
        <v>-1.047561</v>
      </c>
      <c r="P1333" s="16">
        <v>-1.2114480000000001</v>
      </c>
      <c r="Q1333" s="16">
        <v>-0.93973169999999995</v>
      </c>
      <c r="R1333" s="16">
        <v>0.29899999999999999</v>
      </c>
      <c r="S1333" s="16">
        <v>2.9999999999999997E-4</v>
      </c>
      <c r="T1333" s="16">
        <v>0</v>
      </c>
      <c r="U1333" s="16">
        <v>2.0232000000000001</v>
      </c>
      <c r="V1333" s="16">
        <v>3.6960000000000002</v>
      </c>
      <c r="W1333" s="16">
        <v>0.96</v>
      </c>
      <c r="X1333" s="16">
        <v>368.99799999999999</v>
      </c>
      <c r="Y1333" s="16">
        <v>28.212800000000001</v>
      </c>
      <c r="Z1333" s="16">
        <v>0.1217</v>
      </c>
      <c r="AA1333" s="16">
        <v>1.143316</v>
      </c>
      <c r="AB1333" s="16">
        <v>0.81</v>
      </c>
      <c r="AC1333" s="16">
        <v>5.78</v>
      </c>
      <c r="AD1333" s="16">
        <v>9.8450000000000006</v>
      </c>
      <c r="AE1333" s="16">
        <v>0.1239</v>
      </c>
      <c r="AF1333" s="16">
        <v>1.0800000000000001E-2</v>
      </c>
      <c r="AG1333" s="16">
        <v>13388.7</v>
      </c>
      <c r="AH1333" s="16">
        <v>6.4500000000000002E-2</v>
      </c>
      <c r="AI1333" s="16">
        <v>10.1</v>
      </c>
      <c r="AJ1333" s="16">
        <v>56.5</v>
      </c>
      <c r="AK1333" s="16">
        <v>-1.3745000000000001</v>
      </c>
      <c r="AL1333" s="16">
        <v>-0.52910000000000001</v>
      </c>
      <c r="AM1333" s="16">
        <v>-0.85860000000000003</v>
      </c>
      <c r="AN1333" s="16">
        <v>-1.4209000000000001</v>
      </c>
      <c r="AO1333" s="16">
        <v>-0.64059999999999995</v>
      </c>
      <c r="AP1333" s="16">
        <v>-1.3012999999999999</v>
      </c>
      <c r="AR1333" s="16">
        <f t="shared" si="71"/>
        <v>1</v>
      </c>
      <c r="AS1333" s="5">
        <f t="shared" si="70"/>
        <v>1.810299999999998E-2</v>
      </c>
    </row>
    <row r="1334" spans="1:45" x14ac:dyDescent="0.25">
      <c r="A1334" s="16" t="s">
        <v>408</v>
      </c>
      <c r="B1334" s="16" t="s">
        <v>56</v>
      </c>
      <c r="C1334" s="16" t="s">
        <v>276</v>
      </c>
      <c r="D1334" s="16">
        <v>1995</v>
      </c>
      <c r="E1334" s="16" t="s">
        <v>2063</v>
      </c>
      <c r="F1334" s="16" t="s">
        <v>590</v>
      </c>
      <c r="G1334" s="10">
        <v>383.61200000000002</v>
      </c>
      <c r="H1334" s="73">
        <v>5.9496330000000004</v>
      </c>
      <c r="I1334" s="16" t="s">
        <v>6700</v>
      </c>
      <c r="J1334" s="71">
        <v>0</v>
      </c>
      <c r="K1334" s="71">
        <v>1</v>
      </c>
      <c r="L1334" s="16">
        <v>-2.234642</v>
      </c>
      <c r="M1334" s="16">
        <v>-0.52357410000000004</v>
      </c>
      <c r="N1334" s="16">
        <v>-1.2837400000000001</v>
      </c>
      <c r="O1334" s="16">
        <v>-1.0210140000000001</v>
      </c>
      <c r="P1334" s="16">
        <v>-1.1959979999999999</v>
      </c>
      <c r="Q1334" s="16">
        <v>-0.95047040000000005</v>
      </c>
      <c r="R1334" s="16">
        <v>0.29899999999999999</v>
      </c>
      <c r="S1334" s="16">
        <v>5.0000000000000001E-4</v>
      </c>
      <c r="T1334" s="16">
        <v>0</v>
      </c>
      <c r="U1334" s="16">
        <v>2.0783999999999998</v>
      </c>
      <c r="V1334" s="16">
        <v>3.83</v>
      </c>
      <c r="W1334" s="16">
        <v>0.97499999999999998</v>
      </c>
      <c r="X1334" s="16">
        <v>366.99400000000003</v>
      </c>
      <c r="Y1334" s="16">
        <v>28.865400000000001</v>
      </c>
      <c r="Z1334" s="16">
        <v>0.1222</v>
      </c>
      <c r="AA1334" s="16">
        <v>1.1093329999999999</v>
      </c>
      <c r="AB1334" s="16">
        <v>0.81</v>
      </c>
      <c r="AC1334" s="16">
        <v>5.78</v>
      </c>
      <c r="AD1334" s="16">
        <v>10.72</v>
      </c>
      <c r="AE1334" s="16">
        <v>0.13850000000000001</v>
      </c>
      <c r="AF1334" s="16">
        <v>1.21E-2</v>
      </c>
      <c r="AG1334" s="16">
        <v>14634</v>
      </c>
      <c r="AH1334" s="16">
        <v>6.3200000000000006E-2</v>
      </c>
      <c r="AI1334" s="16">
        <v>10.6</v>
      </c>
      <c r="AJ1334" s="16">
        <v>57.6</v>
      </c>
      <c r="AK1334" s="16">
        <v>-1.3574999999999999</v>
      </c>
      <c r="AL1334" s="16">
        <v>-0.56130000000000002</v>
      </c>
      <c r="AM1334" s="16">
        <v>-0.87590000000000001</v>
      </c>
      <c r="AN1334" s="16">
        <v>-1.4195</v>
      </c>
      <c r="AO1334" s="16">
        <v>-0.66549999999999998</v>
      </c>
      <c r="AP1334" s="16">
        <v>-1.3061</v>
      </c>
      <c r="AR1334" s="16">
        <f t="shared" si="71"/>
        <v>1</v>
      </c>
      <c r="AS1334" s="5">
        <f t="shared" si="70"/>
        <v>1.3795000000000002E-2</v>
      </c>
    </row>
    <row r="1335" spans="1:45" x14ac:dyDescent="0.25">
      <c r="A1335" s="16" t="s">
        <v>408</v>
      </c>
      <c r="B1335" s="16" t="s">
        <v>56</v>
      </c>
      <c r="C1335" s="16" t="s">
        <v>276</v>
      </c>
      <c r="D1335" s="16">
        <v>1996</v>
      </c>
      <c r="E1335" s="16" t="s">
        <v>2068</v>
      </c>
      <c r="F1335" s="16" t="s">
        <v>590</v>
      </c>
      <c r="G1335" s="10">
        <v>387.84800000000001</v>
      </c>
      <c r="H1335" s="73">
        <v>5.9606139999999996</v>
      </c>
      <c r="I1335" s="16" t="s">
        <v>6700</v>
      </c>
      <c r="J1335" s="71">
        <v>0</v>
      </c>
      <c r="K1335" s="71">
        <v>1</v>
      </c>
      <c r="L1335" s="16">
        <v>-2.2583630000000001</v>
      </c>
      <c r="M1335" s="16">
        <v>-0.52357410000000004</v>
      </c>
      <c r="N1335" s="16">
        <v>-1.273847</v>
      </c>
      <c r="O1335" s="16">
        <v>-1.0389759999999999</v>
      </c>
      <c r="P1335" s="16">
        <v>-1.182493</v>
      </c>
      <c r="Q1335" s="16">
        <v>-1.0113479999999999</v>
      </c>
      <c r="R1335" s="16">
        <v>0.29899999999999999</v>
      </c>
      <c r="S1335" s="16">
        <v>5.0000000000000001E-4</v>
      </c>
      <c r="T1335" s="16">
        <v>0</v>
      </c>
      <c r="U1335" s="16">
        <v>2.1335999999999999</v>
      </c>
      <c r="V1335" s="16">
        <v>3.9180000000000001</v>
      </c>
      <c r="W1335" s="16">
        <v>0.98399999999999999</v>
      </c>
      <c r="X1335" s="16">
        <v>367.25299999999999</v>
      </c>
      <c r="Y1335" s="16">
        <v>29.517900000000001</v>
      </c>
      <c r="Z1335" s="16">
        <v>9.5000000000000001E-2</v>
      </c>
      <c r="AA1335" s="16">
        <v>1.05399</v>
      </c>
      <c r="AB1335" s="16">
        <v>0.81</v>
      </c>
      <c r="AC1335" s="16">
        <v>5.78</v>
      </c>
      <c r="AD1335" s="16">
        <v>12.145</v>
      </c>
      <c r="AE1335" s="16">
        <v>0.20019999999999999</v>
      </c>
      <c r="AF1335" s="16">
        <v>1.17E-2</v>
      </c>
      <c r="AG1335" s="16">
        <v>14339.8</v>
      </c>
      <c r="AH1335" s="16">
        <v>6.1899999999999997E-2</v>
      </c>
      <c r="AI1335" s="16">
        <v>11</v>
      </c>
      <c r="AJ1335" s="16">
        <v>58.6</v>
      </c>
      <c r="AK1335" s="16">
        <v>-1.3452</v>
      </c>
      <c r="AL1335" s="16">
        <v>-0.45610000000000001</v>
      </c>
      <c r="AM1335" s="16">
        <v>-1.2444</v>
      </c>
      <c r="AN1335" s="16">
        <v>-1.2335</v>
      </c>
      <c r="AO1335" s="16">
        <v>-0.70569999999999999</v>
      </c>
      <c r="AP1335" s="16">
        <v>-1.5064</v>
      </c>
      <c r="AR1335" s="16">
        <f t="shared" si="71"/>
        <v>1</v>
      </c>
      <c r="AS1335" s="5">
        <f t="shared" si="70"/>
        <v>-2.3721000000000103E-2</v>
      </c>
    </row>
    <row r="1336" spans="1:45" x14ac:dyDescent="0.25">
      <c r="A1336" s="16" t="s">
        <v>408</v>
      </c>
      <c r="B1336" s="16" t="s">
        <v>56</v>
      </c>
      <c r="C1336" s="16" t="s">
        <v>276</v>
      </c>
      <c r="D1336" s="16">
        <v>1997</v>
      </c>
      <c r="E1336" s="16" t="s">
        <v>2059</v>
      </c>
      <c r="F1336" s="16" t="s">
        <v>590</v>
      </c>
      <c r="G1336" s="10">
        <v>397.89400000000001</v>
      </c>
      <c r="H1336" s="73">
        <v>5.986186</v>
      </c>
      <c r="I1336" s="16" t="s">
        <v>6700</v>
      </c>
      <c r="J1336" s="71">
        <v>0</v>
      </c>
      <c r="K1336" s="71">
        <v>1</v>
      </c>
      <c r="L1336" s="16">
        <v>-2.2042079999999999</v>
      </c>
      <c r="M1336" s="16">
        <v>-0.52300679999999999</v>
      </c>
      <c r="N1336" s="16">
        <v>-1.274165</v>
      </c>
      <c r="O1336" s="16">
        <v>-1.039701</v>
      </c>
      <c r="P1336" s="16">
        <v>-1.1685749999999999</v>
      </c>
      <c r="Q1336" s="16">
        <v>-0.89959750000000005</v>
      </c>
      <c r="R1336" s="16">
        <v>0.29899999999999999</v>
      </c>
      <c r="S1336" s="16">
        <v>6.4999999999999997E-4</v>
      </c>
      <c r="T1336" s="16">
        <v>0</v>
      </c>
      <c r="U1336" s="16">
        <v>2.1888000000000001</v>
      </c>
      <c r="V1336" s="16">
        <v>4.0659999999999998</v>
      </c>
      <c r="W1336" s="16">
        <v>0.99299999999999999</v>
      </c>
      <c r="X1336" s="16">
        <v>365.709</v>
      </c>
      <c r="Y1336" s="16">
        <v>30.170500000000001</v>
      </c>
      <c r="Z1336" s="16">
        <v>6.9000000000000006E-2</v>
      </c>
      <c r="AA1336" s="16">
        <v>0.9545652</v>
      </c>
      <c r="AB1336" s="16">
        <v>0.81</v>
      </c>
      <c r="AC1336" s="16">
        <v>5.78</v>
      </c>
      <c r="AD1336" s="16">
        <v>14.705</v>
      </c>
      <c r="AE1336" s="16">
        <v>0.23849999999999999</v>
      </c>
      <c r="AF1336" s="16">
        <v>3.4599999999999999E-2</v>
      </c>
      <c r="AG1336" s="16">
        <v>14114.9</v>
      </c>
      <c r="AH1336" s="16">
        <v>6.0400000000000002E-2</v>
      </c>
      <c r="AI1336" s="16">
        <v>11.5</v>
      </c>
      <c r="AJ1336" s="16">
        <v>59.6</v>
      </c>
      <c r="AK1336" s="16">
        <v>-1.2679</v>
      </c>
      <c r="AL1336" s="16">
        <v>-0.59140000000000004</v>
      </c>
      <c r="AM1336" s="16">
        <v>-1.0217000000000001</v>
      </c>
      <c r="AN1336" s="16">
        <v>-0.96279999999999999</v>
      </c>
      <c r="AO1336" s="16">
        <v>-0.60819999999999996</v>
      </c>
      <c r="AP1336" s="16">
        <v>-1.3888</v>
      </c>
      <c r="AR1336" s="16">
        <f t="shared" si="71"/>
        <v>1</v>
      </c>
      <c r="AS1336" s="5">
        <f t="shared" si="70"/>
        <v>5.4155000000000175E-2</v>
      </c>
    </row>
    <row r="1337" spans="1:45" x14ac:dyDescent="0.25">
      <c r="A1337" s="16" t="s">
        <v>408</v>
      </c>
      <c r="B1337" s="16" t="s">
        <v>56</v>
      </c>
      <c r="C1337" s="16" t="s">
        <v>276</v>
      </c>
      <c r="D1337" s="16">
        <v>1998</v>
      </c>
      <c r="E1337" s="16" t="s">
        <v>2048</v>
      </c>
      <c r="F1337" s="16" t="s">
        <v>590</v>
      </c>
      <c r="G1337" s="10">
        <v>404.37599999999998</v>
      </c>
      <c r="H1337" s="73">
        <v>6.0023470000000003</v>
      </c>
      <c r="I1337" s="16" t="s">
        <v>6700</v>
      </c>
      <c r="J1337" s="71">
        <v>0</v>
      </c>
      <c r="K1337" s="71">
        <v>1</v>
      </c>
      <c r="L1337" s="16">
        <v>-2.1709049999999999</v>
      </c>
      <c r="M1337" s="16">
        <v>-0.52357410000000004</v>
      </c>
      <c r="N1337" s="16">
        <v>-1.2779959999999999</v>
      </c>
      <c r="O1337" s="16">
        <v>-1.081539</v>
      </c>
      <c r="P1337" s="16">
        <v>-1.1542269999999999</v>
      </c>
      <c r="Q1337" s="16">
        <v>-0.78776069999999998</v>
      </c>
      <c r="R1337" s="16">
        <v>0.29899999999999999</v>
      </c>
      <c r="S1337" s="16">
        <v>5.0000000000000001E-4</v>
      </c>
      <c r="T1337" s="16">
        <v>0</v>
      </c>
      <c r="U1337" s="16">
        <v>2.2439</v>
      </c>
      <c r="V1337" s="16">
        <v>4.3490000000000002</v>
      </c>
      <c r="W1337" s="16">
        <v>1.002</v>
      </c>
      <c r="X1337" s="16">
        <v>363.16199999999998</v>
      </c>
      <c r="Y1337" s="16">
        <v>30.823</v>
      </c>
      <c r="Z1337" s="16">
        <v>6.1499999999999999E-2</v>
      </c>
      <c r="AA1337" s="16">
        <v>1.0776810000000001</v>
      </c>
      <c r="AB1337" s="16">
        <v>0.81</v>
      </c>
      <c r="AC1337" s="16">
        <v>5.78</v>
      </c>
      <c r="AD1337" s="16">
        <v>11.535</v>
      </c>
      <c r="AE1337" s="16">
        <v>0.1799</v>
      </c>
      <c r="AF1337" s="16">
        <v>0.255</v>
      </c>
      <c r="AG1337" s="16">
        <v>15022.2</v>
      </c>
      <c r="AH1337" s="16">
        <v>5.9200000000000003E-2</v>
      </c>
      <c r="AI1337" s="16">
        <v>11.9</v>
      </c>
      <c r="AJ1337" s="16">
        <v>60.7</v>
      </c>
      <c r="AK1337" s="16">
        <v>-1.1904999999999999</v>
      </c>
      <c r="AL1337" s="16">
        <v>-0.72660000000000002</v>
      </c>
      <c r="AM1337" s="16">
        <v>-0.79900000000000004</v>
      </c>
      <c r="AN1337" s="16">
        <v>-0.69199999999999995</v>
      </c>
      <c r="AO1337" s="16">
        <v>-0.51060000000000005</v>
      </c>
      <c r="AP1337" s="16">
        <v>-1.2710999999999999</v>
      </c>
      <c r="AR1337" s="16">
        <f t="shared" si="71"/>
        <v>1</v>
      </c>
      <c r="AS1337" s="5">
        <f t="shared" si="70"/>
        <v>3.3303000000000083E-2</v>
      </c>
    </row>
    <row r="1338" spans="1:45" x14ac:dyDescent="0.25">
      <c r="A1338" s="16" t="s">
        <v>408</v>
      </c>
      <c r="B1338" s="16" t="s">
        <v>56</v>
      </c>
      <c r="C1338" s="16" t="s">
        <v>276</v>
      </c>
      <c r="D1338" s="16">
        <v>1999</v>
      </c>
      <c r="E1338" s="16" t="s">
        <v>2042</v>
      </c>
      <c r="F1338" s="16" t="s">
        <v>590</v>
      </c>
      <c r="G1338" s="10">
        <v>412.49200000000002</v>
      </c>
      <c r="H1338" s="73">
        <v>6.0222170000000004</v>
      </c>
      <c r="I1338" s="16" t="s">
        <v>6700</v>
      </c>
      <c r="J1338" s="71">
        <v>0</v>
      </c>
      <c r="K1338" s="71">
        <v>1</v>
      </c>
      <c r="L1338" s="16">
        <v>-2.160838</v>
      </c>
      <c r="M1338" s="16">
        <v>-0.52508679999999996</v>
      </c>
      <c r="N1338" s="16">
        <v>-1.245034</v>
      </c>
      <c r="O1338" s="16">
        <v>-0.98490520000000004</v>
      </c>
      <c r="P1338" s="16">
        <v>-1.139818</v>
      </c>
      <c r="Q1338" s="16">
        <v>-0.91698369999999996</v>
      </c>
      <c r="R1338" s="16">
        <v>0.29899999999999999</v>
      </c>
      <c r="S1338" s="16">
        <v>1E-4</v>
      </c>
      <c r="T1338" s="16">
        <v>0</v>
      </c>
      <c r="U1338" s="16">
        <v>2.3614000000000002</v>
      </c>
      <c r="V1338" s="16">
        <v>4.6319999999999997</v>
      </c>
      <c r="W1338" s="16">
        <v>1.0109999999999999</v>
      </c>
      <c r="X1338" s="16">
        <v>365.35300000000001</v>
      </c>
      <c r="Y1338" s="16">
        <v>31.4755</v>
      </c>
      <c r="Z1338" s="16">
        <v>8.0100000000000005E-2</v>
      </c>
      <c r="AA1338" s="16">
        <v>0.93708820000000004</v>
      </c>
      <c r="AB1338" s="16">
        <v>0.81</v>
      </c>
      <c r="AC1338" s="16">
        <v>5.78</v>
      </c>
      <c r="AD1338" s="16">
        <v>15.154999999999999</v>
      </c>
      <c r="AE1338" s="16">
        <v>0.24490000000000001</v>
      </c>
      <c r="AF1338" s="16">
        <v>0.2928</v>
      </c>
      <c r="AG1338" s="16">
        <v>14576.2</v>
      </c>
      <c r="AH1338" s="16">
        <v>5.8200000000000002E-2</v>
      </c>
      <c r="AI1338" s="16">
        <v>12.4</v>
      </c>
      <c r="AJ1338" s="16">
        <v>61.7</v>
      </c>
      <c r="AK1338" s="16">
        <v>-1.1834</v>
      </c>
      <c r="AL1338" s="16">
        <v>-0.73939999999999995</v>
      </c>
      <c r="AM1338" s="16">
        <v>-0.81299999999999994</v>
      </c>
      <c r="AN1338" s="16">
        <v>-1.3593</v>
      </c>
      <c r="AO1338" s="16">
        <v>-0.55740000000000001</v>
      </c>
      <c r="AP1338" s="16">
        <v>-1.3461000000000001</v>
      </c>
      <c r="AR1338" s="16">
        <f t="shared" si="71"/>
        <v>1</v>
      </c>
      <c r="AS1338" s="5">
        <f t="shared" si="70"/>
        <v>1.0066999999999826E-2</v>
      </c>
    </row>
    <row r="1339" spans="1:45" x14ac:dyDescent="0.25">
      <c r="A1339" s="16" t="s">
        <v>408</v>
      </c>
      <c r="B1339" s="16" t="s">
        <v>56</v>
      </c>
      <c r="C1339" s="16" t="s">
        <v>276</v>
      </c>
      <c r="D1339" s="16">
        <v>2000</v>
      </c>
      <c r="E1339" s="16" t="s">
        <v>2066</v>
      </c>
      <c r="F1339" s="16" t="s">
        <v>590</v>
      </c>
      <c r="G1339" s="10">
        <v>415.38799999999998</v>
      </c>
      <c r="H1339" s="73">
        <v>6.0292120000000002</v>
      </c>
      <c r="I1339" s="16">
        <v>8808546</v>
      </c>
      <c r="J1339" s="71">
        <v>0</v>
      </c>
      <c r="K1339" s="71">
        <v>1</v>
      </c>
      <c r="L1339" s="16">
        <v>-2.211894</v>
      </c>
      <c r="M1339" s="16">
        <v>-0.52414130000000003</v>
      </c>
      <c r="N1339" s="16">
        <v>-1.2192190000000001</v>
      </c>
      <c r="O1339" s="16">
        <v>-1.0167250000000001</v>
      </c>
      <c r="P1339" s="16">
        <v>-1.1244000000000001</v>
      </c>
      <c r="Q1339" s="16">
        <v>-1.0462070000000001</v>
      </c>
      <c r="R1339" s="16">
        <v>0.29899999999999999</v>
      </c>
      <c r="S1339" s="16">
        <v>3.5E-4</v>
      </c>
      <c r="T1339" s="16">
        <v>0</v>
      </c>
      <c r="U1339" s="16">
        <v>2.5933999999999999</v>
      </c>
      <c r="V1339" s="16">
        <v>4.99</v>
      </c>
      <c r="W1339" s="16">
        <v>0.96499999999999997</v>
      </c>
      <c r="X1339" s="16">
        <v>364.80399999999997</v>
      </c>
      <c r="Y1339" s="16">
        <v>32.128100000000003</v>
      </c>
      <c r="Z1339" s="16">
        <v>5.3400000000000003E-2</v>
      </c>
      <c r="AA1339" s="16">
        <v>0.92524269999999997</v>
      </c>
      <c r="AB1339" s="16">
        <v>0.81</v>
      </c>
      <c r="AC1339" s="16">
        <v>5.78</v>
      </c>
      <c r="AD1339" s="16">
        <v>15.46</v>
      </c>
      <c r="AE1339" s="16">
        <v>0.27800000000000002</v>
      </c>
      <c r="AF1339" s="16">
        <v>0.48149999999999998</v>
      </c>
      <c r="AG1339" s="16">
        <v>14581</v>
      </c>
      <c r="AH1339" s="16">
        <v>5.8900000000000001E-2</v>
      </c>
      <c r="AI1339" s="16">
        <v>12.9</v>
      </c>
      <c r="AJ1339" s="16">
        <v>62.7</v>
      </c>
      <c r="AK1339" s="16">
        <v>-1.1761999999999999</v>
      </c>
      <c r="AL1339" s="16">
        <v>-0.75219999999999998</v>
      </c>
      <c r="AM1339" s="16">
        <v>-0.82699999999999996</v>
      </c>
      <c r="AN1339" s="16">
        <v>-2.0266000000000002</v>
      </c>
      <c r="AO1339" s="16">
        <v>-0.60429999999999995</v>
      </c>
      <c r="AP1339" s="16">
        <v>-1.4211</v>
      </c>
      <c r="AR1339" s="16">
        <f t="shared" si="71"/>
        <v>1</v>
      </c>
      <c r="AS1339" s="5">
        <f t="shared" si="70"/>
        <v>-5.105599999999999E-2</v>
      </c>
    </row>
    <row r="1340" spans="1:45" x14ac:dyDescent="0.25">
      <c r="A1340" s="16" t="s">
        <v>408</v>
      </c>
      <c r="B1340" s="16" t="s">
        <v>56</v>
      </c>
      <c r="C1340" s="16" t="s">
        <v>276</v>
      </c>
      <c r="D1340" s="16">
        <v>2001</v>
      </c>
      <c r="E1340" s="16" t="s">
        <v>2060</v>
      </c>
      <c r="F1340" s="16" t="s">
        <v>590</v>
      </c>
      <c r="G1340" s="10">
        <v>422.78</v>
      </c>
      <c r="H1340" s="73">
        <v>6.0468520000000003</v>
      </c>
      <c r="I1340" s="16">
        <v>8971139</v>
      </c>
      <c r="J1340" s="71">
        <v>0</v>
      </c>
      <c r="K1340" s="71">
        <v>1</v>
      </c>
      <c r="L1340" s="16">
        <v>-2.2398959999999999</v>
      </c>
      <c r="M1340" s="16">
        <v>-0.52264200000000005</v>
      </c>
      <c r="N1340" s="16">
        <v>-1.256348</v>
      </c>
      <c r="O1340" s="16">
        <v>-1.0746709999999999</v>
      </c>
      <c r="P1340" s="16">
        <v>-1.12419</v>
      </c>
      <c r="Q1340" s="16">
        <v>-1.0121739999999999</v>
      </c>
      <c r="R1340" s="16">
        <v>0.29899999999999999</v>
      </c>
      <c r="S1340" s="16">
        <v>5.0000000000000001E-4</v>
      </c>
      <c r="T1340" s="16">
        <v>1E-4</v>
      </c>
      <c r="U1340" s="16">
        <v>2.0819000000000001</v>
      </c>
      <c r="V1340" s="16">
        <v>5.399</v>
      </c>
      <c r="W1340" s="16">
        <v>0.96899999999999997</v>
      </c>
      <c r="X1340" s="16">
        <v>365.99900000000002</v>
      </c>
      <c r="Y1340" s="16">
        <v>32.7806</v>
      </c>
      <c r="Z1340" s="16">
        <v>5.2299999999999999E-2</v>
      </c>
      <c r="AA1340" s="16">
        <v>1.1308879999999999</v>
      </c>
      <c r="AB1340" s="16">
        <v>0.81</v>
      </c>
      <c r="AC1340" s="16">
        <v>5.78</v>
      </c>
      <c r="AD1340" s="16">
        <v>10.164999999999999</v>
      </c>
      <c r="AE1340" s="16">
        <v>0.28660000000000002</v>
      </c>
      <c r="AF1340" s="16">
        <v>0.62580000000000002</v>
      </c>
      <c r="AG1340" s="16">
        <v>16433</v>
      </c>
      <c r="AH1340" s="16">
        <v>2.3199999999999998E-2</v>
      </c>
      <c r="AI1340" s="16">
        <v>13.4</v>
      </c>
      <c r="AJ1340" s="16">
        <v>63.7</v>
      </c>
      <c r="AK1340" s="16">
        <v>-1.2552000000000001</v>
      </c>
      <c r="AL1340" s="16">
        <v>-0.63519999999999999</v>
      </c>
      <c r="AM1340" s="16">
        <v>-0.88759999999999994</v>
      </c>
      <c r="AN1340" s="16">
        <v>-1.7946</v>
      </c>
      <c r="AO1340" s="16">
        <v>-0.80869999999999997</v>
      </c>
      <c r="AP1340" s="16">
        <v>-1.2012</v>
      </c>
      <c r="AR1340" s="16">
        <f t="shared" si="71"/>
        <v>1</v>
      </c>
      <c r="AS1340" s="5">
        <f t="shared" si="70"/>
        <v>-2.800199999999986E-2</v>
      </c>
    </row>
    <row r="1341" spans="1:45" x14ac:dyDescent="0.25">
      <c r="A1341" s="16" t="s">
        <v>408</v>
      </c>
      <c r="B1341" s="16" t="s">
        <v>56</v>
      </c>
      <c r="C1341" s="16" t="s">
        <v>276</v>
      </c>
      <c r="D1341" s="16">
        <v>2002</v>
      </c>
      <c r="E1341" s="16" t="s">
        <v>2045</v>
      </c>
      <c r="F1341" s="16" t="s">
        <v>590</v>
      </c>
      <c r="G1341" s="10">
        <v>436.52699999999999</v>
      </c>
      <c r="H1341" s="73">
        <v>6.0788510000000002</v>
      </c>
      <c r="I1341" s="16">
        <v>9137345</v>
      </c>
      <c r="J1341" s="71">
        <v>0</v>
      </c>
      <c r="K1341" s="71">
        <v>1</v>
      </c>
      <c r="L1341" s="16">
        <v>-2.1766549999999998</v>
      </c>
      <c r="M1341" s="16">
        <v>-0.52061519999999994</v>
      </c>
      <c r="N1341" s="16">
        <v>-1.1868030000000001</v>
      </c>
      <c r="O1341" s="16">
        <v>-1.055283</v>
      </c>
      <c r="P1341" s="16">
        <v>-1.1072770000000001</v>
      </c>
      <c r="Q1341" s="16">
        <v>-0.97814080000000003</v>
      </c>
      <c r="R1341" s="16">
        <v>0.30409999999999998</v>
      </c>
      <c r="S1341" s="16">
        <v>2.9999999999999997E-4</v>
      </c>
      <c r="T1341" s="16">
        <v>1E-4</v>
      </c>
      <c r="U1341" s="16">
        <v>2.5939000000000001</v>
      </c>
      <c r="V1341" s="16">
        <v>5.8079999999999998</v>
      </c>
      <c r="W1341" s="16">
        <v>0.99399999999999999</v>
      </c>
      <c r="X1341" s="16">
        <v>366.84699999999998</v>
      </c>
      <c r="Y1341" s="16">
        <v>33.433199999999999</v>
      </c>
      <c r="Z1341" s="16">
        <v>5.4800000000000001E-2</v>
      </c>
      <c r="AA1341" s="16">
        <v>1.128946</v>
      </c>
      <c r="AB1341" s="16">
        <v>0.81</v>
      </c>
      <c r="AC1341" s="16">
        <v>5.78</v>
      </c>
      <c r="AD1341" s="16">
        <v>10.215</v>
      </c>
      <c r="AE1341" s="16">
        <v>0.2873</v>
      </c>
      <c r="AF1341" s="16">
        <v>1.0035000000000001</v>
      </c>
      <c r="AG1341" s="16">
        <v>18168.3</v>
      </c>
      <c r="AH1341" s="16">
        <v>2.41E-2</v>
      </c>
      <c r="AI1341" s="16">
        <v>13.8</v>
      </c>
      <c r="AJ1341" s="16">
        <v>64.8</v>
      </c>
      <c r="AK1341" s="16">
        <v>-1.3342000000000001</v>
      </c>
      <c r="AL1341" s="16">
        <v>-0.5181</v>
      </c>
      <c r="AM1341" s="16">
        <v>-0.94830000000000003</v>
      </c>
      <c r="AN1341" s="16">
        <v>-1.5626</v>
      </c>
      <c r="AO1341" s="16">
        <v>-1.0130999999999999</v>
      </c>
      <c r="AP1341" s="16">
        <v>-0.98129999999999995</v>
      </c>
      <c r="AR1341" s="16">
        <f t="shared" si="71"/>
        <v>1</v>
      </c>
      <c r="AS1341" s="5">
        <f t="shared" si="70"/>
        <v>6.3241000000000103E-2</v>
      </c>
    </row>
    <row r="1342" spans="1:45" x14ac:dyDescent="0.25">
      <c r="A1342" s="16" t="s">
        <v>408</v>
      </c>
      <c r="B1342" s="16" t="s">
        <v>56</v>
      </c>
      <c r="C1342" s="16" t="s">
        <v>276</v>
      </c>
      <c r="D1342" s="16">
        <v>2003</v>
      </c>
      <c r="E1342" s="16" t="s">
        <v>2064</v>
      </c>
      <c r="F1342" s="16" t="s">
        <v>590</v>
      </c>
      <c r="G1342" s="10">
        <v>433.78800000000001</v>
      </c>
      <c r="H1342" s="73">
        <v>6.0725569999999998</v>
      </c>
      <c r="I1342" s="16">
        <v>9309848</v>
      </c>
      <c r="J1342" s="71">
        <v>0</v>
      </c>
      <c r="K1342" s="71">
        <v>1</v>
      </c>
      <c r="L1342" s="16">
        <v>-2.0760139999999998</v>
      </c>
      <c r="M1342" s="16">
        <v>-0.52451950000000003</v>
      </c>
      <c r="N1342" s="16">
        <v>-1.187109</v>
      </c>
      <c r="O1342" s="16">
        <v>-0.96056989999999998</v>
      </c>
      <c r="P1342" s="16">
        <v>-1.083029</v>
      </c>
      <c r="Q1342" s="16">
        <v>-0.86776240000000004</v>
      </c>
      <c r="R1342" s="16">
        <v>0.29899999999999999</v>
      </c>
      <c r="S1342" s="16">
        <v>2.5000000000000001E-4</v>
      </c>
      <c r="T1342" s="16">
        <v>0</v>
      </c>
      <c r="U1342" s="16">
        <v>2.371</v>
      </c>
      <c r="V1342" s="16">
        <v>6.2169999999999996</v>
      </c>
      <c r="W1342" s="16">
        <v>1.0509999999999999</v>
      </c>
      <c r="X1342" s="16">
        <v>368.55599999999998</v>
      </c>
      <c r="Y1342" s="16">
        <v>34.085700000000003</v>
      </c>
      <c r="Z1342" s="16">
        <v>5.6399999999999999E-2</v>
      </c>
      <c r="AA1342" s="16">
        <v>0.90058079999999996</v>
      </c>
      <c r="AB1342" s="16">
        <v>0.81</v>
      </c>
      <c r="AC1342" s="16">
        <v>5.78</v>
      </c>
      <c r="AD1342" s="16">
        <v>16.094999999999999</v>
      </c>
      <c r="AE1342" s="16">
        <v>0.2843</v>
      </c>
      <c r="AF1342" s="16">
        <v>1.2114</v>
      </c>
      <c r="AG1342" s="16">
        <v>17674.400000000001</v>
      </c>
      <c r="AH1342" s="16">
        <v>4.6800000000000001E-2</v>
      </c>
      <c r="AI1342" s="16">
        <v>14.3</v>
      </c>
      <c r="AJ1342" s="16">
        <v>65.8</v>
      </c>
      <c r="AK1342" s="16">
        <v>-1.2169000000000001</v>
      </c>
      <c r="AL1342" s="16">
        <v>-0.74939999999999996</v>
      </c>
      <c r="AM1342" s="16">
        <v>-0.76060000000000005</v>
      </c>
      <c r="AN1342" s="16">
        <v>-0.84030000000000005</v>
      </c>
      <c r="AO1342" s="16">
        <v>-0.9819</v>
      </c>
      <c r="AP1342" s="16">
        <v>-1.1066</v>
      </c>
      <c r="AR1342" s="16">
        <f t="shared" si="71"/>
        <v>1</v>
      </c>
      <c r="AS1342" s="5">
        <f t="shared" si="70"/>
        <v>0.10064099999999998</v>
      </c>
    </row>
    <row r="1343" spans="1:45" x14ac:dyDescent="0.25">
      <c r="A1343" s="16" t="s">
        <v>408</v>
      </c>
      <c r="B1343" s="16" t="s">
        <v>56</v>
      </c>
      <c r="C1343" s="16" t="s">
        <v>276</v>
      </c>
      <c r="D1343" s="16">
        <v>2004</v>
      </c>
      <c r="E1343" s="16" t="s">
        <v>2050</v>
      </c>
      <c r="F1343" s="16" t="s">
        <v>590</v>
      </c>
      <c r="G1343" s="10">
        <v>435.50200000000001</v>
      </c>
      <c r="H1343" s="73">
        <v>6.0764990000000001</v>
      </c>
      <c r="I1343" s="16">
        <v>9490229</v>
      </c>
      <c r="J1343" s="71">
        <v>0</v>
      </c>
      <c r="K1343" s="71">
        <v>1</v>
      </c>
      <c r="L1343" s="16">
        <v>-2.050592</v>
      </c>
      <c r="M1343" s="16">
        <v>-0.54042489999999999</v>
      </c>
      <c r="N1343" s="16">
        <v>-1.202107</v>
      </c>
      <c r="O1343" s="16">
        <v>-0.79480309999999998</v>
      </c>
      <c r="P1343" s="16">
        <v>-1.072193</v>
      </c>
      <c r="Q1343" s="16">
        <v>-0.96768860000000001</v>
      </c>
      <c r="R1343" s="16">
        <v>0.26779999999999998</v>
      </c>
      <c r="S1343" s="16">
        <v>2.9999999999999997E-4</v>
      </c>
      <c r="T1343" s="16">
        <v>1E-4</v>
      </c>
      <c r="U1343" s="16">
        <v>2.21</v>
      </c>
      <c r="V1343" s="16">
        <v>6.5220000000000002</v>
      </c>
      <c r="W1343" s="16">
        <v>1.115</v>
      </c>
      <c r="X1343" s="16">
        <v>367.22699999999998</v>
      </c>
      <c r="Y1343" s="16">
        <v>41.4223</v>
      </c>
      <c r="Z1343" s="16">
        <v>5.6099999999999997E-2</v>
      </c>
      <c r="AA1343" s="16">
        <v>0.87611309999999998</v>
      </c>
      <c r="AB1343" s="16">
        <v>0.81</v>
      </c>
      <c r="AC1343" s="16">
        <v>5.78</v>
      </c>
      <c r="AD1343" s="16">
        <v>16.725000000000001</v>
      </c>
      <c r="AE1343" s="16">
        <v>0.27929999999999999</v>
      </c>
      <c r="AF1343" s="16">
        <v>1.6515</v>
      </c>
      <c r="AG1343" s="16">
        <v>19244.3</v>
      </c>
      <c r="AH1343" s="16">
        <v>3.44E-2</v>
      </c>
      <c r="AI1343" s="16">
        <v>14.8</v>
      </c>
      <c r="AJ1343" s="16">
        <v>66.8</v>
      </c>
      <c r="AK1343" s="16">
        <v>-1.2837000000000001</v>
      </c>
      <c r="AL1343" s="16">
        <v>-0.84089999999999998</v>
      </c>
      <c r="AM1343" s="16">
        <v>-0.88439999999999996</v>
      </c>
      <c r="AN1343" s="16">
        <v>-1.0533999999999999</v>
      </c>
      <c r="AO1343" s="16">
        <v>-0.94169999999999998</v>
      </c>
      <c r="AP1343" s="16">
        <v>-1.2405999999999999</v>
      </c>
      <c r="AR1343" s="16">
        <f t="shared" si="71"/>
        <v>1</v>
      </c>
      <c r="AS1343" s="5">
        <f t="shared" si="70"/>
        <v>2.5421999999999834E-2</v>
      </c>
    </row>
    <row r="1344" spans="1:45" x14ac:dyDescent="0.25">
      <c r="A1344" s="16" t="s">
        <v>408</v>
      </c>
      <c r="B1344" s="16" t="s">
        <v>56</v>
      </c>
      <c r="C1344" s="16" t="s">
        <v>276</v>
      </c>
      <c r="D1344" s="16">
        <v>2005</v>
      </c>
      <c r="E1344" s="16" t="s">
        <v>2062</v>
      </c>
      <c r="F1344" s="16" t="s">
        <v>590</v>
      </c>
      <c r="G1344" s="10">
        <v>439.77300000000002</v>
      </c>
      <c r="H1344" s="73">
        <v>6.0862579999999999</v>
      </c>
      <c r="I1344" s="16">
        <v>9679745</v>
      </c>
      <c r="J1344" s="71">
        <v>0</v>
      </c>
      <c r="K1344" s="71">
        <v>1</v>
      </c>
      <c r="L1344" s="16">
        <v>-2.1566689999999999</v>
      </c>
      <c r="M1344" s="16">
        <v>-0.56686709999999996</v>
      </c>
      <c r="N1344" s="16">
        <v>-1.23207</v>
      </c>
      <c r="O1344" s="16">
        <v>-0.89797130000000003</v>
      </c>
      <c r="P1344" s="16">
        <v>-1.0585119999999999</v>
      </c>
      <c r="Q1344" s="16">
        <v>-1.060826</v>
      </c>
      <c r="R1344" s="16">
        <v>0.219</v>
      </c>
      <c r="S1344" s="16">
        <v>3.5E-4</v>
      </c>
      <c r="T1344" s="16">
        <v>1E-4</v>
      </c>
      <c r="U1344" s="16">
        <v>1.8491</v>
      </c>
      <c r="V1344" s="16">
        <v>6.7750000000000004</v>
      </c>
      <c r="W1344" s="16">
        <v>1.1850000000000001</v>
      </c>
      <c r="X1344" s="16">
        <v>366.96499999999997</v>
      </c>
      <c r="Y1344" s="16">
        <v>35.449399999999997</v>
      </c>
      <c r="Z1344" s="16">
        <v>6.7500000000000004E-2</v>
      </c>
      <c r="AA1344" s="16">
        <v>0.86387930000000002</v>
      </c>
      <c r="AB1344" s="16">
        <v>0.81</v>
      </c>
      <c r="AC1344" s="16">
        <v>5.78</v>
      </c>
      <c r="AD1344" s="16">
        <v>17.04</v>
      </c>
      <c r="AE1344" s="16">
        <v>0.2611</v>
      </c>
      <c r="AF1344" s="16">
        <v>1.9736</v>
      </c>
      <c r="AG1344" s="16">
        <v>19474.5</v>
      </c>
      <c r="AH1344" s="16">
        <v>3.1399999999999997E-2</v>
      </c>
      <c r="AI1344" s="16">
        <v>15.3</v>
      </c>
      <c r="AJ1344" s="16">
        <v>67.8</v>
      </c>
      <c r="AK1344" s="16">
        <v>-1.1399999999999999</v>
      </c>
      <c r="AL1344" s="16">
        <v>-1.0044</v>
      </c>
      <c r="AM1344" s="16">
        <v>-1.0586</v>
      </c>
      <c r="AN1344" s="16">
        <v>-1.1757</v>
      </c>
      <c r="AO1344" s="16">
        <v>-1.0539000000000001</v>
      </c>
      <c r="AP1344" s="16">
        <v>-1.3515999999999999</v>
      </c>
      <c r="AR1344" s="16">
        <f t="shared" si="71"/>
        <v>1</v>
      </c>
      <c r="AS1344" s="5">
        <f t="shared" si="70"/>
        <v>-0.10607699999999998</v>
      </c>
    </row>
    <row r="1345" spans="1:45" x14ac:dyDescent="0.25">
      <c r="A1345" s="16" t="s">
        <v>408</v>
      </c>
      <c r="B1345" s="16" t="s">
        <v>56</v>
      </c>
      <c r="C1345" s="16" t="s">
        <v>276</v>
      </c>
      <c r="D1345" s="16">
        <v>2006</v>
      </c>
      <c r="E1345" s="16" t="s">
        <v>2043</v>
      </c>
      <c r="F1345" s="16" t="s">
        <v>590</v>
      </c>
      <c r="G1345" s="10">
        <v>441.553</v>
      </c>
      <c r="H1345" s="73">
        <v>6.0902969999999996</v>
      </c>
      <c r="I1345" s="16">
        <v>9881428</v>
      </c>
      <c r="J1345" s="71">
        <v>0</v>
      </c>
      <c r="K1345" s="71">
        <v>1</v>
      </c>
      <c r="L1345" s="16">
        <v>-2.1704279999999998</v>
      </c>
      <c r="M1345" s="16">
        <v>-0.52284459999999999</v>
      </c>
      <c r="N1345" s="16">
        <v>-1.1597459999999999</v>
      </c>
      <c r="O1345" s="16">
        <v>-0.9162053</v>
      </c>
      <c r="P1345" s="16">
        <v>-0.96965840000000003</v>
      </c>
      <c r="Q1345" s="16">
        <v>-1.2892490000000001</v>
      </c>
      <c r="R1345" s="16">
        <v>0.29899999999999999</v>
      </c>
      <c r="S1345" s="16">
        <v>2.0000000000000001E-4</v>
      </c>
      <c r="T1345" s="16">
        <v>2.0000000000000001E-4</v>
      </c>
      <c r="U1345" s="16">
        <v>2.6854</v>
      </c>
      <c r="V1345" s="16">
        <v>6.9219999999999997</v>
      </c>
      <c r="W1345" s="16">
        <v>1.2170000000000001</v>
      </c>
      <c r="X1345" s="16">
        <v>363.71800000000002</v>
      </c>
      <c r="Y1345" s="16">
        <v>35.005200000000002</v>
      </c>
      <c r="Z1345" s="16">
        <v>6.9400000000000003E-2</v>
      </c>
      <c r="AA1345" s="16">
        <v>0.8998041</v>
      </c>
      <c r="AB1345" s="16">
        <v>0.81</v>
      </c>
      <c r="AC1345" s="16">
        <v>5.78</v>
      </c>
      <c r="AD1345" s="16">
        <v>16.114999999999998</v>
      </c>
      <c r="AE1345" s="16">
        <v>0.23469999999999999</v>
      </c>
      <c r="AF1345" s="16">
        <v>27.325399999999998</v>
      </c>
      <c r="AG1345" s="16">
        <v>19183.2</v>
      </c>
      <c r="AH1345" s="16">
        <v>2.8299999999999999E-2</v>
      </c>
      <c r="AI1345" s="16">
        <v>15.8</v>
      </c>
      <c r="AJ1345" s="16">
        <v>68.8</v>
      </c>
      <c r="AK1345" s="16">
        <v>-1.242</v>
      </c>
      <c r="AL1345" s="16">
        <v>-1.0658000000000001</v>
      </c>
      <c r="AM1345" s="16">
        <v>-1.3241000000000001</v>
      </c>
      <c r="AN1345" s="16">
        <v>-1.8888</v>
      </c>
      <c r="AO1345" s="16">
        <v>-1.21</v>
      </c>
      <c r="AP1345" s="16">
        <v>-1.4232</v>
      </c>
      <c r="AR1345" s="16">
        <f t="shared" si="71"/>
        <v>1</v>
      </c>
      <c r="AS1345" s="5">
        <f t="shared" si="70"/>
        <v>-1.3758999999999855E-2</v>
      </c>
    </row>
    <row r="1346" spans="1:45" x14ac:dyDescent="0.25">
      <c r="A1346" s="16" t="s">
        <v>408</v>
      </c>
      <c r="B1346" s="16" t="s">
        <v>56</v>
      </c>
      <c r="C1346" s="16" t="s">
        <v>276</v>
      </c>
      <c r="D1346" s="16">
        <v>2007</v>
      </c>
      <c r="E1346" s="16" t="s">
        <v>2069</v>
      </c>
      <c r="F1346" s="16" t="s">
        <v>590</v>
      </c>
      <c r="G1346" s="10">
        <v>439.733</v>
      </c>
      <c r="H1346" s="73">
        <v>6.0861669999999997</v>
      </c>
      <c r="I1346" s="16">
        <v>10096727</v>
      </c>
      <c r="J1346" s="71">
        <v>0</v>
      </c>
      <c r="K1346" s="71">
        <v>1</v>
      </c>
      <c r="L1346" s="16">
        <v>-2.2552590000000001</v>
      </c>
      <c r="M1346" s="16">
        <v>-0.55866729999999998</v>
      </c>
      <c r="N1346" s="16">
        <v>-1.1275649999999999</v>
      </c>
      <c r="O1346" s="16">
        <v>-0.96063109999999996</v>
      </c>
      <c r="P1346" s="16">
        <v>-0.97909550000000001</v>
      </c>
      <c r="Q1346" s="16">
        <v>-1.426132</v>
      </c>
      <c r="R1346" s="16">
        <v>0.2316</v>
      </c>
      <c r="S1346" s="16">
        <v>6.9999999999999999E-4</v>
      </c>
      <c r="T1346" s="16">
        <v>1E-4</v>
      </c>
      <c r="U1346" s="16">
        <v>2.7406000000000001</v>
      </c>
      <c r="V1346" s="16">
        <v>7.0590000000000002</v>
      </c>
      <c r="W1346" s="16">
        <v>1.238</v>
      </c>
      <c r="X1346" s="16">
        <v>367.19299999999998</v>
      </c>
      <c r="Y1346" s="16">
        <v>34.026699999999998</v>
      </c>
      <c r="Z1346" s="16">
        <v>5.21E-2</v>
      </c>
      <c r="AA1346" s="16">
        <v>0.87339440000000002</v>
      </c>
      <c r="AB1346" s="16">
        <v>0.81</v>
      </c>
      <c r="AC1346" s="16">
        <v>5.78</v>
      </c>
      <c r="AD1346" s="16">
        <v>16.795000000000002</v>
      </c>
      <c r="AE1346" s="16">
        <v>0.219</v>
      </c>
      <c r="AF1346" s="16">
        <v>19.906500000000001</v>
      </c>
      <c r="AG1346" s="16">
        <v>19858.8</v>
      </c>
      <c r="AH1346" s="16">
        <v>2.53E-2</v>
      </c>
      <c r="AI1346" s="16">
        <v>16.3</v>
      </c>
      <c r="AJ1346" s="16">
        <v>69.8</v>
      </c>
      <c r="AK1346" s="16">
        <v>-1.3982000000000001</v>
      </c>
      <c r="AL1346" s="16">
        <v>-1.2564</v>
      </c>
      <c r="AM1346" s="16">
        <v>-1.2627999999999999</v>
      </c>
      <c r="AN1346" s="16">
        <v>-2.3698999999999999</v>
      </c>
      <c r="AO1346" s="16">
        <v>-1.2304999999999999</v>
      </c>
      <c r="AP1346" s="16">
        <v>-1.4738</v>
      </c>
      <c r="AR1346" s="16">
        <f t="shared" si="71"/>
        <v>0</v>
      </c>
      <c r="AS1346" s="5">
        <f t="shared" si="70"/>
        <v>-8.4831000000000323E-2</v>
      </c>
    </row>
    <row r="1347" spans="1:45" x14ac:dyDescent="0.25">
      <c r="A1347" s="16" t="s">
        <v>408</v>
      </c>
      <c r="B1347" s="16" t="s">
        <v>56</v>
      </c>
      <c r="C1347" s="16" t="s">
        <v>276</v>
      </c>
      <c r="D1347" s="16">
        <v>2008</v>
      </c>
      <c r="E1347" s="16" t="s">
        <v>2058</v>
      </c>
      <c r="F1347" s="16" t="s">
        <v>590</v>
      </c>
      <c r="G1347" s="10">
        <v>451.32100000000003</v>
      </c>
      <c r="H1347" s="73">
        <v>6.1121790000000003</v>
      </c>
      <c r="I1347" s="16">
        <v>10323142</v>
      </c>
      <c r="J1347" s="71">
        <v>0</v>
      </c>
      <c r="K1347" s="71">
        <v>1</v>
      </c>
      <c r="L1347" s="16">
        <v>-2.1651129999999998</v>
      </c>
      <c r="M1347" s="16">
        <v>-0.53285850000000001</v>
      </c>
      <c r="N1347" s="16">
        <v>-1.142109</v>
      </c>
      <c r="O1347" s="16">
        <v>-0.86277090000000001</v>
      </c>
      <c r="P1347" s="16">
        <v>-0.94526290000000002</v>
      </c>
      <c r="Q1347" s="16">
        <v>-1.369275</v>
      </c>
      <c r="R1347" s="16">
        <v>0.2782</v>
      </c>
      <c r="S1347" s="16">
        <v>8.0000000000000004E-4</v>
      </c>
      <c r="T1347" s="16">
        <v>1E-4</v>
      </c>
      <c r="U1347" s="16">
        <v>2.4384000000000001</v>
      </c>
      <c r="V1347" s="16">
        <v>7.1959999999999997</v>
      </c>
      <c r="W1347" s="16">
        <v>1.304</v>
      </c>
      <c r="X1347" s="16">
        <v>368.81</v>
      </c>
      <c r="Y1347" s="16">
        <v>36.6892</v>
      </c>
      <c r="Z1347" s="16">
        <v>5.7099999999999998E-2</v>
      </c>
      <c r="AA1347" s="16">
        <v>0.78173749999999997</v>
      </c>
      <c r="AB1347" s="16">
        <v>0.81</v>
      </c>
      <c r="AC1347" s="16">
        <v>5.78</v>
      </c>
      <c r="AD1347" s="16">
        <v>19.155000000000001</v>
      </c>
      <c r="AE1347" s="16">
        <v>0.26179999999999998</v>
      </c>
      <c r="AF1347" s="16">
        <v>26.661000000000001</v>
      </c>
      <c r="AG1347" s="16">
        <v>19976.5</v>
      </c>
      <c r="AH1347" s="16">
        <v>2.23E-2</v>
      </c>
      <c r="AI1347" s="16">
        <v>16.8</v>
      </c>
      <c r="AJ1347" s="16">
        <v>70.8</v>
      </c>
      <c r="AK1347" s="16">
        <v>-1.4514</v>
      </c>
      <c r="AL1347" s="16">
        <v>-1.1565000000000001</v>
      </c>
      <c r="AM1347" s="16">
        <v>-1.1851</v>
      </c>
      <c r="AN1347" s="16">
        <v>-2.0971000000000002</v>
      </c>
      <c r="AO1347" s="16">
        <v>-1.2036</v>
      </c>
      <c r="AP1347" s="16">
        <v>-1.54</v>
      </c>
      <c r="AR1347" s="16">
        <f t="shared" si="71"/>
        <v>0</v>
      </c>
      <c r="AS1347" s="5">
        <f t="shared" si="70"/>
        <v>9.0146000000000281E-2</v>
      </c>
    </row>
    <row r="1348" spans="1:45" x14ac:dyDescent="0.25">
      <c r="A1348" s="16" t="s">
        <v>408</v>
      </c>
      <c r="B1348" s="16" t="s">
        <v>56</v>
      </c>
      <c r="C1348" s="16" t="s">
        <v>276</v>
      </c>
      <c r="D1348" s="16">
        <v>2009</v>
      </c>
      <c r="E1348" s="16" t="s">
        <v>2051</v>
      </c>
      <c r="F1348" s="16" t="s">
        <v>590</v>
      </c>
      <c r="G1348" s="10">
        <v>440.10700000000003</v>
      </c>
      <c r="H1348" s="73">
        <v>6.0870179999999996</v>
      </c>
      <c r="I1348" s="16">
        <v>10556524</v>
      </c>
      <c r="J1348" s="71">
        <v>0</v>
      </c>
      <c r="K1348" s="71">
        <v>1</v>
      </c>
      <c r="L1348" s="16">
        <v>-2.0761940000000001</v>
      </c>
      <c r="M1348" s="16">
        <v>-0.52320929999999999</v>
      </c>
      <c r="N1348" s="16">
        <v>-1.0677270000000001</v>
      </c>
      <c r="O1348" s="16">
        <v>-0.86470530000000001</v>
      </c>
      <c r="P1348" s="16">
        <v>-0.91393239999999998</v>
      </c>
      <c r="Q1348" s="16">
        <v>-1.2806839999999999</v>
      </c>
      <c r="R1348" s="16">
        <v>0.29899999999999999</v>
      </c>
      <c r="S1348" s="16">
        <v>3.5E-4</v>
      </c>
      <c r="T1348" s="16">
        <v>1E-4</v>
      </c>
      <c r="U1348" s="16">
        <v>3.2161</v>
      </c>
      <c r="V1348" s="16">
        <v>7.4550000000000001</v>
      </c>
      <c r="W1348" s="16">
        <v>1.2969999999999999</v>
      </c>
      <c r="X1348" s="16">
        <v>366.84300000000002</v>
      </c>
      <c r="Y1348" s="16">
        <v>37.036999999999999</v>
      </c>
      <c r="Z1348" s="16">
        <v>5.8099999999999999E-2</v>
      </c>
      <c r="AA1348" s="16">
        <v>0.81494370000000005</v>
      </c>
      <c r="AB1348" s="16">
        <v>0.81</v>
      </c>
      <c r="AC1348" s="16">
        <v>5.78</v>
      </c>
      <c r="AD1348" s="16">
        <v>18.3</v>
      </c>
      <c r="AE1348" s="16">
        <v>0.2077</v>
      </c>
      <c r="AF1348" s="16">
        <v>32.936100000000003</v>
      </c>
      <c r="AG1348" s="16">
        <v>20552.599999999999</v>
      </c>
      <c r="AH1348" s="16">
        <v>1.9199999999999998E-2</v>
      </c>
      <c r="AI1348" s="16">
        <v>17.3</v>
      </c>
      <c r="AJ1348" s="16">
        <v>71.8</v>
      </c>
      <c r="AK1348" s="16">
        <v>-1.3016000000000001</v>
      </c>
      <c r="AL1348" s="16">
        <v>-1.0476000000000001</v>
      </c>
      <c r="AM1348" s="16">
        <v>-1.0309999999999999</v>
      </c>
      <c r="AN1348" s="16">
        <v>-2.0863</v>
      </c>
      <c r="AO1348" s="16">
        <v>-1.1267</v>
      </c>
      <c r="AP1348" s="16">
        <v>-1.5395000000000001</v>
      </c>
      <c r="AR1348" s="16">
        <f t="shared" si="71"/>
        <v>0</v>
      </c>
      <c r="AS1348" s="5">
        <f t="shared" ref="AS1348:AS1411" si="72">IF(D1348=1985, 0, L1348-L1347)</f>
        <v>8.8918999999999748E-2</v>
      </c>
    </row>
    <row r="1349" spans="1:45" x14ac:dyDescent="0.25">
      <c r="A1349" s="16" t="s">
        <v>408</v>
      </c>
      <c r="B1349" s="16" t="s">
        <v>56</v>
      </c>
      <c r="C1349" s="16" t="s">
        <v>276</v>
      </c>
      <c r="D1349" s="16">
        <v>2010</v>
      </c>
      <c r="E1349" s="16" t="s">
        <v>2056</v>
      </c>
      <c r="F1349" s="16" t="s">
        <v>590</v>
      </c>
      <c r="G1349" s="10">
        <v>438.75099999999998</v>
      </c>
      <c r="H1349" s="73">
        <v>6.083933</v>
      </c>
      <c r="I1349" s="16">
        <v>10794170</v>
      </c>
      <c r="J1349" s="71">
        <v>0</v>
      </c>
      <c r="K1349" s="71">
        <v>1</v>
      </c>
      <c r="L1349" s="16">
        <v>-1.9931829999999999</v>
      </c>
      <c r="M1349" s="16">
        <v>-0.54822870000000001</v>
      </c>
      <c r="N1349" s="16">
        <v>-0.9766049</v>
      </c>
      <c r="O1349" s="16">
        <v>-0.86665700000000001</v>
      </c>
      <c r="P1349" s="16">
        <v>-0.88848669999999996</v>
      </c>
      <c r="Q1349" s="16">
        <v>-1.1818360000000001</v>
      </c>
      <c r="R1349" s="16">
        <v>0.2535</v>
      </c>
      <c r="S1349" s="16">
        <v>2.9999999999999997E-4</v>
      </c>
      <c r="T1349" s="16">
        <v>1E-4</v>
      </c>
      <c r="U1349" s="16">
        <v>3.6919</v>
      </c>
      <c r="V1349" s="16">
        <v>8.15</v>
      </c>
      <c r="W1349" s="16">
        <v>1.29</v>
      </c>
      <c r="X1349" s="16">
        <v>371.00900000000001</v>
      </c>
      <c r="Y1349" s="16">
        <v>37.015799999999999</v>
      </c>
      <c r="Z1349" s="16">
        <v>5.7299999999999997E-2</v>
      </c>
      <c r="AA1349" s="16">
        <v>0.81494370000000005</v>
      </c>
      <c r="AB1349" s="16">
        <v>0.81</v>
      </c>
      <c r="AC1349" s="16">
        <v>5.78</v>
      </c>
      <c r="AD1349" s="16">
        <v>18.3</v>
      </c>
      <c r="AE1349" s="16">
        <v>0.16550000000000001</v>
      </c>
      <c r="AF1349" s="16">
        <v>36.778100000000002</v>
      </c>
      <c r="AG1349" s="16">
        <v>22252.400000000001</v>
      </c>
      <c r="AH1349" s="16">
        <v>1.6199999999999999E-2</v>
      </c>
      <c r="AI1349" s="16">
        <v>17.899999999999999</v>
      </c>
      <c r="AJ1349" s="16">
        <v>72.8</v>
      </c>
      <c r="AK1349" s="16">
        <v>-0.94679999999999997</v>
      </c>
      <c r="AL1349" s="16">
        <v>-1.1936</v>
      </c>
      <c r="AM1349" s="16">
        <v>-1.1315999999999999</v>
      </c>
      <c r="AN1349" s="16">
        <v>-1.6794</v>
      </c>
      <c r="AO1349" s="16">
        <v>-1.0811999999999999</v>
      </c>
      <c r="AP1349" s="16">
        <v>-1.4986999999999999</v>
      </c>
      <c r="AR1349" s="16">
        <f t="shared" ref="AR1349:AR1412" si="73">IF(OR(AND(I1349&lt;&gt;"", I1349&gt;=10000000, AQ1349&lt;=32.5), AND(A1349="Middle East &amp; North Africa", I1349&lt;&gt;"", I1349&gt;=9000000, AQ1349&lt;&gt;"", AQ1349&lt;=32.5)), 0, 1)</f>
        <v>0</v>
      </c>
      <c r="AS1349" s="5">
        <f t="shared" si="72"/>
        <v>8.3011000000000168E-2</v>
      </c>
    </row>
    <row r="1350" spans="1:45" x14ac:dyDescent="0.25">
      <c r="A1350" s="16" t="s">
        <v>408</v>
      </c>
      <c r="B1350" s="16" t="s">
        <v>56</v>
      </c>
      <c r="C1350" s="16" t="s">
        <v>276</v>
      </c>
      <c r="D1350" s="16">
        <v>2011</v>
      </c>
      <c r="E1350" s="16" t="s">
        <v>2054</v>
      </c>
      <c r="F1350" s="16" t="s">
        <v>590</v>
      </c>
      <c r="G1350" s="10">
        <v>445.94400000000002</v>
      </c>
      <c r="H1350" s="73">
        <v>6.1001940000000001</v>
      </c>
      <c r="I1350" s="16">
        <v>11035170</v>
      </c>
      <c r="J1350" s="71">
        <v>0</v>
      </c>
      <c r="K1350" s="71">
        <v>1</v>
      </c>
      <c r="L1350" s="16">
        <v>-1.9629239999999999</v>
      </c>
      <c r="M1350" s="16">
        <v>-0.52188570000000001</v>
      </c>
      <c r="N1350" s="16">
        <v>-1.038832</v>
      </c>
      <c r="O1350" s="16">
        <v>-0.87042980000000003</v>
      </c>
      <c r="P1350" s="16">
        <v>-0.85499130000000001</v>
      </c>
      <c r="Q1350" s="16">
        <v>-1.1056239999999999</v>
      </c>
      <c r="R1350" s="16">
        <v>0.29899999999999999</v>
      </c>
      <c r="S1350" s="16">
        <v>6.9999999999999999E-4</v>
      </c>
      <c r="T1350" s="16">
        <v>1E-4</v>
      </c>
      <c r="U1350" s="16">
        <v>3.0628000000000002</v>
      </c>
      <c r="V1350" s="16">
        <v>8.2780000000000005</v>
      </c>
      <c r="W1350" s="16">
        <v>1.264</v>
      </c>
      <c r="X1350" s="16">
        <v>371.43900000000002</v>
      </c>
      <c r="Y1350" s="16">
        <v>35.521500000000003</v>
      </c>
      <c r="Z1350" s="16">
        <v>7.2499999999999995E-2</v>
      </c>
      <c r="AA1350" s="16">
        <v>0.81494370000000005</v>
      </c>
      <c r="AB1350" s="16">
        <v>0.81</v>
      </c>
      <c r="AC1350" s="16">
        <v>5.78</v>
      </c>
      <c r="AD1350" s="16">
        <v>18.3</v>
      </c>
      <c r="AE1350" s="16">
        <v>0.1613</v>
      </c>
      <c r="AF1350" s="16">
        <v>43.547699999999999</v>
      </c>
      <c r="AG1350" s="16">
        <v>22888</v>
      </c>
      <c r="AH1350" s="16">
        <v>1.3100000000000001E-2</v>
      </c>
      <c r="AI1350" s="16">
        <v>18.399999999999999</v>
      </c>
      <c r="AJ1350" s="16">
        <v>73.8</v>
      </c>
      <c r="AK1350" s="16">
        <v>-0.94230000000000003</v>
      </c>
      <c r="AL1350" s="16">
        <v>-1.1129</v>
      </c>
      <c r="AM1350" s="16">
        <v>-1.1477999999999999</v>
      </c>
      <c r="AN1350" s="16">
        <v>-1.3871</v>
      </c>
      <c r="AO1350" s="16">
        <v>-1.0017</v>
      </c>
      <c r="AP1350" s="16">
        <v>-1.4723999999999999</v>
      </c>
      <c r="AR1350" s="16">
        <f t="shared" si="73"/>
        <v>0</v>
      </c>
      <c r="AS1350" s="5">
        <f t="shared" si="72"/>
        <v>3.0259000000000036E-2</v>
      </c>
    </row>
    <row r="1351" spans="1:45" x14ac:dyDescent="0.25">
      <c r="A1351" s="16" t="s">
        <v>408</v>
      </c>
      <c r="B1351" s="16" t="s">
        <v>56</v>
      </c>
      <c r="C1351" s="16" t="s">
        <v>276</v>
      </c>
      <c r="D1351" s="16">
        <v>2012</v>
      </c>
      <c r="E1351" s="16" t="s">
        <v>2067</v>
      </c>
      <c r="F1351" s="16" t="s">
        <v>590</v>
      </c>
      <c r="G1351" s="10">
        <v>453.41300000000001</v>
      </c>
      <c r="H1351" s="73">
        <v>6.1168040000000001</v>
      </c>
      <c r="I1351" s="16">
        <v>11281469</v>
      </c>
      <c r="J1351" s="71">
        <v>0</v>
      </c>
      <c r="K1351" s="71">
        <v>1</v>
      </c>
      <c r="L1351" s="16">
        <v>-1.9676880000000001</v>
      </c>
      <c r="M1351" s="16">
        <v>-0.54642539999999995</v>
      </c>
      <c r="N1351" s="16">
        <v>-1.1047849999999999</v>
      </c>
      <c r="O1351" s="16">
        <v>-0.81431629999999999</v>
      </c>
      <c r="P1351" s="16">
        <v>-0.82886820000000005</v>
      </c>
      <c r="Q1351" s="16">
        <v>-1.1125799999999999</v>
      </c>
      <c r="R1351" s="16">
        <v>0.25230000000000002</v>
      </c>
      <c r="S1351" s="16">
        <v>9.5E-4</v>
      </c>
      <c r="T1351" s="16">
        <v>1E-4</v>
      </c>
      <c r="U1351" s="16">
        <v>2.4714</v>
      </c>
      <c r="V1351" s="16">
        <v>8.3960000000000008</v>
      </c>
      <c r="W1351" s="16">
        <v>1.282</v>
      </c>
      <c r="X1351" s="16">
        <v>370.28100000000001</v>
      </c>
      <c r="Y1351" s="16">
        <v>37.719099999999997</v>
      </c>
      <c r="Z1351" s="16">
        <v>7.7200000000000005E-2</v>
      </c>
      <c r="AA1351" s="16">
        <v>0.81494370000000005</v>
      </c>
      <c r="AB1351" s="16">
        <v>0.81</v>
      </c>
      <c r="AC1351" s="16">
        <v>5.78</v>
      </c>
      <c r="AD1351" s="16">
        <v>18.3</v>
      </c>
      <c r="AE1351" s="16">
        <v>0</v>
      </c>
      <c r="AF1351" s="16">
        <v>48.769300000000001</v>
      </c>
      <c r="AG1351" s="16">
        <v>22109</v>
      </c>
      <c r="AH1351" s="16">
        <v>1.01E-2</v>
      </c>
      <c r="AI1351" s="16">
        <v>18.899999999999999</v>
      </c>
      <c r="AJ1351" s="16">
        <v>74.8</v>
      </c>
      <c r="AK1351" s="16">
        <v>-1.0587</v>
      </c>
      <c r="AL1351" s="16">
        <v>-1.0569</v>
      </c>
      <c r="AM1351" s="16">
        <v>-1.2636000000000001</v>
      </c>
      <c r="AN1351" s="16">
        <v>-1.2809999999999999</v>
      </c>
      <c r="AO1351" s="16">
        <v>-1.0074000000000001</v>
      </c>
      <c r="AP1351" s="16">
        <v>-1.4197</v>
      </c>
      <c r="AR1351" s="16">
        <f t="shared" si="73"/>
        <v>0</v>
      </c>
      <c r="AS1351" s="5">
        <f t="shared" si="72"/>
        <v>-4.7640000000002125E-3</v>
      </c>
    </row>
    <row r="1352" spans="1:45" x14ac:dyDescent="0.25">
      <c r="A1352" s="16" t="s">
        <v>408</v>
      </c>
      <c r="B1352" s="16" t="s">
        <v>56</v>
      </c>
      <c r="C1352" s="16" t="s">
        <v>276</v>
      </c>
      <c r="D1352" s="16">
        <v>2013</v>
      </c>
      <c r="E1352" s="16" t="s">
        <v>2044</v>
      </c>
      <c r="F1352" s="16" t="s">
        <v>590</v>
      </c>
      <c r="G1352" s="10">
        <v>453.58300000000003</v>
      </c>
      <c r="H1352" s="73">
        <v>6.1171790000000001</v>
      </c>
      <c r="I1352" s="16">
        <v>11536615</v>
      </c>
      <c r="J1352" s="71">
        <v>0</v>
      </c>
      <c r="K1352" s="71">
        <v>1</v>
      </c>
      <c r="L1352" s="16">
        <v>-1.8473329999999999</v>
      </c>
      <c r="M1352" s="16">
        <v>-0.51910250000000002</v>
      </c>
      <c r="N1352" s="16">
        <v>-0.98642490000000005</v>
      </c>
      <c r="O1352" s="16">
        <v>-0.78241419999999995</v>
      </c>
      <c r="P1352" s="16">
        <v>-0.77099340000000005</v>
      </c>
      <c r="Q1352" s="16">
        <v>-1.079504</v>
      </c>
      <c r="R1352" s="16">
        <v>0.30409999999999998</v>
      </c>
      <c r="S1352" s="16">
        <v>6.9999999999999999E-4</v>
      </c>
      <c r="T1352" s="16">
        <v>1E-4</v>
      </c>
      <c r="U1352" s="16">
        <v>3.5409000000000002</v>
      </c>
      <c r="V1352" s="16">
        <v>8.8620000000000001</v>
      </c>
      <c r="W1352" s="16">
        <v>1.238</v>
      </c>
      <c r="X1352" s="16">
        <v>370.05</v>
      </c>
      <c r="Y1352" s="16">
        <v>40.124400000000001</v>
      </c>
      <c r="Z1352" s="16">
        <v>7.1499999999999994E-2</v>
      </c>
      <c r="AA1352" s="16">
        <v>0.84213009999999999</v>
      </c>
      <c r="AB1352" s="16">
        <v>0.81</v>
      </c>
      <c r="AC1352" s="16">
        <v>5.78</v>
      </c>
      <c r="AD1352" s="16">
        <v>17.600000000000001</v>
      </c>
      <c r="AE1352" s="16">
        <v>0</v>
      </c>
      <c r="AF1352" s="16">
        <v>63.314999999999998</v>
      </c>
      <c r="AG1352" s="16">
        <v>26398.2</v>
      </c>
      <c r="AH1352" s="16">
        <v>7.1000000000000004E-3</v>
      </c>
      <c r="AI1352" s="16">
        <v>19.399999999999999</v>
      </c>
      <c r="AJ1352" s="16">
        <v>75.7</v>
      </c>
      <c r="AK1352" s="16">
        <v>-1.0623</v>
      </c>
      <c r="AL1352" s="16">
        <v>-1.0436000000000001</v>
      </c>
      <c r="AM1352" s="16">
        <v>-1.1741999999999999</v>
      </c>
      <c r="AN1352" s="16">
        <v>-1.2228000000000001</v>
      </c>
      <c r="AO1352" s="16">
        <v>-0.99419999999999997</v>
      </c>
      <c r="AP1352" s="16">
        <v>-1.3980999999999999</v>
      </c>
      <c r="AR1352" s="16">
        <f t="shared" si="73"/>
        <v>0</v>
      </c>
      <c r="AS1352" s="5">
        <f t="shared" si="72"/>
        <v>0.12035500000000021</v>
      </c>
    </row>
    <row r="1353" spans="1:45" x14ac:dyDescent="0.25">
      <c r="A1353" s="16" t="s">
        <v>408</v>
      </c>
      <c r="B1353" s="16" t="s">
        <v>56</v>
      </c>
      <c r="C1353" s="16" t="s">
        <v>276</v>
      </c>
      <c r="D1353" s="16">
        <v>2014</v>
      </c>
      <c r="E1353" s="16" t="s">
        <v>2046</v>
      </c>
      <c r="F1353" s="16" t="s">
        <v>590</v>
      </c>
      <c r="G1353" s="10">
        <v>445.02499999999998</v>
      </c>
      <c r="H1353" s="73">
        <v>6.0981300000000003</v>
      </c>
      <c r="I1353" s="16">
        <v>11805509</v>
      </c>
      <c r="J1353" s="71">
        <v>0</v>
      </c>
      <c r="K1353" s="71">
        <v>1</v>
      </c>
      <c r="L1353" s="16">
        <v>-1.7745340000000001</v>
      </c>
      <c r="M1353" s="16">
        <v>-0.52283109999999999</v>
      </c>
      <c r="N1353" s="16">
        <v>-1.0042660000000001</v>
      </c>
      <c r="O1353" s="16">
        <v>-0.69378169999999995</v>
      </c>
      <c r="P1353" s="16">
        <v>-0.73358599999999996</v>
      </c>
      <c r="Q1353" s="16">
        <v>-1.0238069999999999</v>
      </c>
      <c r="R1353" s="16">
        <v>0.29899999999999999</v>
      </c>
      <c r="S1353" s="16">
        <v>4.4999999999999999E-4</v>
      </c>
      <c r="T1353" s="16">
        <v>1E-4</v>
      </c>
      <c r="U1353" s="16">
        <v>3.1267999999999998</v>
      </c>
      <c r="V1353" s="16">
        <v>9.5660000000000007</v>
      </c>
      <c r="W1353" s="16">
        <v>1.216</v>
      </c>
      <c r="X1353" s="16">
        <v>371.916</v>
      </c>
      <c r="Y1353" s="16">
        <v>42.865499999999997</v>
      </c>
      <c r="Z1353" s="16">
        <v>7.1999999999999995E-2</v>
      </c>
      <c r="AA1353" s="16">
        <v>0.75785239999999998</v>
      </c>
      <c r="AB1353" s="16">
        <v>0.81</v>
      </c>
      <c r="AC1353" s="16">
        <v>5.78</v>
      </c>
      <c r="AD1353" s="16">
        <v>19.77</v>
      </c>
      <c r="AE1353" s="16">
        <v>0</v>
      </c>
      <c r="AF1353" s="16">
        <v>72.098799999999997</v>
      </c>
      <c r="AG1353" s="16">
        <v>21313.8</v>
      </c>
      <c r="AH1353" s="16">
        <v>4.0000000000000001E-3</v>
      </c>
      <c r="AI1353" s="16">
        <v>20</v>
      </c>
      <c r="AJ1353" s="16">
        <v>76.7</v>
      </c>
      <c r="AK1353" s="16">
        <v>-0.88849999999999996</v>
      </c>
      <c r="AL1353" s="16">
        <v>-1.0666</v>
      </c>
      <c r="AM1353" s="16">
        <v>-1.2385999999999999</v>
      </c>
      <c r="AN1353" s="16">
        <v>-0.94159999999999999</v>
      </c>
      <c r="AO1353" s="16">
        <v>-1.0361</v>
      </c>
      <c r="AP1353" s="16">
        <v>-1.3749</v>
      </c>
      <c r="AR1353" s="16">
        <f t="shared" si="73"/>
        <v>0</v>
      </c>
      <c r="AS1353" s="5">
        <f t="shared" si="72"/>
        <v>7.2798999999999836E-2</v>
      </c>
    </row>
    <row r="1354" spans="1:45" x14ac:dyDescent="0.25">
      <c r="A1354" s="16" t="s">
        <v>408</v>
      </c>
      <c r="B1354" s="16" t="s">
        <v>57</v>
      </c>
      <c r="C1354" s="16" t="s">
        <v>267</v>
      </c>
      <c r="D1354" s="16">
        <v>1985</v>
      </c>
      <c r="E1354" s="16" t="s">
        <v>1860</v>
      </c>
      <c r="F1354" s="16" t="s">
        <v>590</v>
      </c>
      <c r="G1354" s="10">
        <v>528.51499999999999</v>
      </c>
      <c r="H1354" s="73">
        <v>6.2700719999999999</v>
      </c>
      <c r="I1354" s="16" t="s">
        <v>6700</v>
      </c>
      <c r="J1354" s="71">
        <v>0</v>
      </c>
      <c r="K1354" s="71">
        <v>1</v>
      </c>
      <c r="L1354" s="16">
        <v>-1.244802</v>
      </c>
      <c r="M1354" s="16">
        <v>-0.65581590000000001</v>
      </c>
      <c r="N1354" s="16">
        <v>-1.0604990000000001</v>
      </c>
      <c r="O1354" s="16">
        <v>-0.39306249999999998</v>
      </c>
      <c r="P1354" s="16">
        <v>-0.66720449999999998</v>
      </c>
      <c r="Q1354" s="16">
        <v>7.5459000000000004E-3</v>
      </c>
      <c r="R1354" s="16">
        <v>5.67E-2</v>
      </c>
      <c r="S1354" s="16">
        <v>2.5000000000000001E-4</v>
      </c>
      <c r="T1354" s="16">
        <v>1E-4</v>
      </c>
      <c r="U1354" s="16">
        <v>4.2950999999999997</v>
      </c>
      <c r="V1354" s="16">
        <v>1.67</v>
      </c>
      <c r="W1354" s="16">
        <v>0.56999999999999995</v>
      </c>
      <c r="X1354" s="16">
        <v>376.55399999999997</v>
      </c>
      <c r="Y1354" s="16">
        <v>30.612300000000001</v>
      </c>
      <c r="Z1354" s="16">
        <v>0.1135</v>
      </c>
      <c r="AA1354" s="16">
        <v>-0.67416799999999999</v>
      </c>
      <c r="AB1354" s="16">
        <v>0</v>
      </c>
      <c r="AC1354" s="16">
        <v>0</v>
      </c>
      <c r="AD1354" s="16">
        <v>27.46</v>
      </c>
      <c r="AE1354" s="16">
        <v>0.34150000000000003</v>
      </c>
      <c r="AF1354" s="16">
        <v>0</v>
      </c>
      <c r="AG1354" s="16">
        <v>12327.5</v>
      </c>
      <c r="AH1354" s="16">
        <v>8.8800000000000004E-2</v>
      </c>
      <c r="AI1354" s="16">
        <v>61.020499999999998</v>
      </c>
      <c r="AJ1354" s="16">
        <v>73.242599999999996</v>
      </c>
      <c r="AK1354" s="16">
        <v>-0.71199999999999997</v>
      </c>
      <c r="AL1354" s="16">
        <v>-0.27</v>
      </c>
      <c r="AM1354" s="16">
        <v>-0.40139999999999998</v>
      </c>
      <c r="AN1354" s="16">
        <v>1.0402</v>
      </c>
      <c r="AO1354" s="16">
        <v>-0.70189999999999997</v>
      </c>
      <c r="AP1354" s="16">
        <v>0.52800000000000002</v>
      </c>
      <c r="AR1354" s="16">
        <f t="shared" si="73"/>
        <v>1</v>
      </c>
      <c r="AS1354" s="5">
        <f t="shared" si="72"/>
        <v>0</v>
      </c>
    </row>
    <row r="1355" spans="1:45" x14ac:dyDescent="0.25">
      <c r="A1355" s="16" t="s">
        <v>408</v>
      </c>
      <c r="B1355" s="16" t="s">
        <v>57</v>
      </c>
      <c r="C1355" s="16" t="s">
        <v>267</v>
      </c>
      <c r="D1355" s="16">
        <v>1986</v>
      </c>
      <c r="E1355" s="16" t="s">
        <v>1868</v>
      </c>
      <c r="F1355" s="16" t="s">
        <v>590</v>
      </c>
      <c r="G1355" s="10">
        <v>525.38300000000004</v>
      </c>
      <c r="H1355" s="73">
        <v>6.2641280000000004</v>
      </c>
      <c r="I1355" s="16" t="s">
        <v>6700</v>
      </c>
      <c r="J1355" s="71">
        <v>0</v>
      </c>
      <c r="K1355" s="71">
        <v>1</v>
      </c>
      <c r="L1355" s="16">
        <v>-1.3008470000000001</v>
      </c>
      <c r="M1355" s="16">
        <v>-0.65674790000000005</v>
      </c>
      <c r="N1355" s="16">
        <v>-1.1664410000000001</v>
      </c>
      <c r="O1355" s="16">
        <v>-0.40144859999999999</v>
      </c>
      <c r="P1355" s="16">
        <v>-0.66081959999999995</v>
      </c>
      <c r="Q1355" s="16">
        <v>-1.0265E-2</v>
      </c>
      <c r="R1355" s="16">
        <v>5.67E-2</v>
      </c>
      <c r="S1355" s="16">
        <v>2.5000000000000001E-4</v>
      </c>
      <c r="T1355" s="16">
        <v>0</v>
      </c>
      <c r="U1355" s="16">
        <v>3.4847000000000001</v>
      </c>
      <c r="V1355" s="16">
        <v>1.74</v>
      </c>
      <c r="W1355" s="16">
        <v>0.65</v>
      </c>
      <c r="X1355" s="16">
        <v>372.31299999999999</v>
      </c>
      <c r="Y1355" s="16">
        <v>31.167899999999999</v>
      </c>
      <c r="Z1355" s="16">
        <v>9.8299999999999998E-2</v>
      </c>
      <c r="AA1355" s="16">
        <v>-0.69785900000000001</v>
      </c>
      <c r="AB1355" s="16">
        <v>0</v>
      </c>
      <c r="AC1355" s="16">
        <v>0</v>
      </c>
      <c r="AD1355" s="16">
        <v>28.07</v>
      </c>
      <c r="AE1355" s="16">
        <v>0.39129999999999998</v>
      </c>
      <c r="AF1355" s="16">
        <v>0</v>
      </c>
      <c r="AG1355" s="16">
        <v>12338.4</v>
      </c>
      <c r="AH1355" s="16">
        <v>8.8300000000000003E-2</v>
      </c>
      <c r="AI1355" s="16">
        <v>60.936300000000003</v>
      </c>
      <c r="AJ1355" s="16">
        <v>73.8566</v>
      </c>
      <c r="AK1355" s="16">
        <v>-0.72689999999999999</v>
      </c>
      <c r="AL1355" s="16">
        <v>-0.2848</v>
      </c>
      <c r="AM1355" s="16">
        <v>-0.41139999999999999</v>
      </c>
      <c r="AN1355" s="16">
        <v>1.0012000000000001</v>
      </c>
      <c r="AO1355" s="16">
        <v>-0.68859999999999999</v>
      </c>
      <c r="AP1355" s="16">
        <v>0.4884</v>
      </c>
      <c r="AR1355" s="16">
        <f t="shared" si="73"/>
        <v>1</v>
      </c>
      <c r="AS1355" s="5">
        <f t="shared" si="72"/>
        <v>-5.6045000000000122E-2</v>
      </c>
    </row>
    <row r="1356" spans="1:45" x14ac:dyDescent="0.25">
      <c r="A1356" s="16" t="s">
        <v>408</v>
      </c>
      <c r="B1356" s="16" t="s">
        <v>57</v>
      </c>
      <c r="C1356" s="16" t="s">
        <v>267</v>
      </c>
      <c r="D1356" s="16">
        <v>1987</v>
      </c>
      <c r="E1356" s="16" t="s">
        <v>1882</v>
      </c>
      <c r="F1356" s="16" t="s">
        <v>590</v>
      </c>
      <c r="G1356" s="10">
        <v>513.15200000000004</v>
      </c>
      <c r="H1356" s="73">
        <v>6.2405710000000001</v>
      </c>
      <c r="I1356" s="16" t="s">
        <v>6700</v>
      </c>
      <c r="J1356" s="71">
        <v>0</v>
      </c>
      <c r="K1356" s="71">
        <v>1</v>
      </c>
      <c r="L1356" s="16">
        <v>-1.342527</v>
      </c>
      <c r="M1356" s="16">
        <v>-0.65674790000000005</v>
      </c>
      <c r="N1356" s="16">
        <v>-1.25952</v>
      </c>
      <c r="O1356" s="16">
        <v>-0.3932002</v>
      </c>
      <c r="P1356" s="16">
        <v>-0.65330699999999997</v>
      </c>
      <c r="Q1356" s="16">
        <v>-2.8039700000000001E-2</v>
      </c>
      <c r="R1356" s="16">
        <v>5.67E-2</v>
      </c>
      <c r="S1356" s="16">
        <v>2.5000000000000001E-4</v>
      </c>
      <c r="T1356" s="16">
        <v>0</v>
      </c>
      <c r="U1356" s="16">
        <v>2.613</v>
      </c>
      <c r="V1356" s="16">
        <v>1.81</v>
      </c>
      <c r="W1356" s="16">
        <v>0.73</v>
      </c>
      <c r="X1356" s="16">
        <v>371.1</v>
      </c>
      <c r="Y1356" s="16">
        <v>31.723500000000001</v>
      </c>
      <c r="Z1356" s="16">
        <v>9.1999999999999998E-2</v>
      </c>
      <c r="AA1356" s="16">
        <v>-0.72155000000000002</v>
      </c>
      <c r="AB1356" s="16">
        <v>0</v>
      </c>
      <c r="AC1356" s="16">
        <v>0</v>
      </c>
      <c r="AD1356" s="16">
        <v>28.68</v>
      </c>
      <c r="AE1356" s="16">
        <v>0.50990000000000002</v>
      </c>
      <c r="AF1356" s="16">
        <v>0</v>
      </c>
      <c r="AG1356" s="16">
        <v>13078.2</v>
      </c>
      <c r="AH1356" s="16">
        <v>8.7499999999999994E-2</v>
      </c>
      <c r="AI1356" s="16">
        <v>60.8521</v>
      </c>
      <c r="AJ1356" s="16">
        <v>74.470699999999994</v>
      </c>
      <c r="AK1356" s="16">
        <v>-0.74180000000000001</v>
      </c>
      <c r="AL1356" s="16">
        <v>-0.29959999999999998</v>
      </c>
      <c r="AM1356" s="16">
        <v>-0.42130000000000001</v>
      </c>
      <c r="AN1356" s="16">
        <v>0.96220000000000006</v>
      </c>
      <c r="AO1356" s="16">
        <v>-0.67530000000000001</v>
      </c>
      <c r="AP1356" s="16">
        <v>0.44890000000000002</v>
      </c>
      <c r="AR1356" s="16">
        <f t="shared" si="73"/>
        <v>1</v>
      </c>
      <c r="AS1356" s="5">
        <f t="shared" si="72"/>
        <v>-4.1679999999999939E-2</v>
      </c>
    </row>
    <row r="1357" spans="1:45" x14ac:dyDescent="0.25">
      <c r="A1357" s="16" t="s">
        <v>408</v>
      </c>
      <c r="B1357" s="16" t="s">
        <v>57</v>
      </c>
      <c r="C1357" s="16" t="s">
        <v>267</v>
      </c>
      <c r="D1357" s="16">
        <v>1988</v>
      </c>
      <c r="E1357" s="16" t="s">
        <v>1870</v>
      </c>
      <c r="F1357" s="16" t="s">
        <v>590</v>
      </c>
      <c r="G1357" s="10">
        <v>511.37099999999998</v>
      </c>
      <c r="H1357" s="73">
        <v>6.2370950000000001</v>
      </c>
      <c r="I1357" s="16" t="s">
        <v>6700</v>
      </c>
      <c r="J1357" s="71">
        <v>0</v>
      </c>
      <c r="K1357" s="71">
        <v>1</v>
      </c>
      <c r="L1357" s="16">
        <v>-1.354905</v>
      </c>
      <c r="M1357" s="16">
        <v>-0.65674790000000005</v>
      </c>
      <c r="N1357" s="16">
        <v>-1.266462</v>
      </c>
      <c r="O1357" s="16">
        <v>-0.4038292</v>
      </c>
      <c r="P1357" s="16">
        <v>-0.64633280000000004</v>
      </c>
      <c r="Q1357" s="16">
        <v>-4.5815399999999999E-2</v>
      </c>
      <c r="R1357" s="16">
        <v>5.67E-2</v>
      </c>
      <c r="S1357" s="16">
        <v>2.5000000000000001E-4</v>
      </c>
      <c r="T1357" s="16">
        <v>0</v>
      </c>
      <c r="U1357" s="16">
        <v>2.6025999999999998</v>
      </c>
      <c r="V1357" s="16">
        <v>1.88</v>
      </c>
      <c r="W1357" s="16">
        <v>0.81</v>
      </c>
      <c r="X1357" s="16">
        <v>369.19099999999997</v>
      </c>
      <c r="Y1357" s="16">
        <v>32.2791</v>
      </c>
      <c r="Z1357" s="16">
        <v>7.5600000000000001E-2</v>
      </c>
      <c r="AA1357" s="16">
        <v>-0.74524089999999998</v>
      </c>
      <c r="AB1357" s="16">
        <v>0</v>
      </c>
      <c r="AC1357" s="16">
        <v>0</v>
      </c>
      <c r="AD1357" s="16">
        <v>29.29</v>
      </c>
      <c r="AE1357" s="16">
        <v>0.61380000000000001</v>
      </c>
      <c r="AF1357" s="16">
        <v>0</v>
      </c>
      <c r="AG1357" s="16">
        <v>13177.6</v>
      </c>
      <c r="AH1357" s="16">
        <v>8.6650000000000005E-2</v>
      </c>
      <c r="AI1357" s="16">
        <v>60.767899999999997</v>
      </c>
      <c r="AJ1357" s="16">
        <v>75.084699999999998</v>
      </c>
      <c r="AK1357" s="16">
        <v>-0.75670000000000004</v>
      </c>
      <c r="AL1357" s="16">
        <v>-0.31430000000000002</v>
      </c>
      <c r="AM1357" s="16">
        <v>-0.43130000000000002</v>
      </c>
      <c r="AN1357" s="16">
        <v>0.92320000000000002</v>
      </c>
      <c r="AO1357" s="16">
        <v>-0.66200000000000003</v>
      </c>
      <c r="AP1357" s="16">
        <v>0.40939999999999999</v>
      </c>
      <c r="AR1357" s="16">
        <f t="shared" si="73"/>
        <v>1</v>
      </c>
      <c r="AS1357" s="5">
        <f t="shared" si="72"/>
        <v>-1.2378E-2</v>
      </c>
    </row>
    <row r="1358" spans="1:45" x14ac:dyDescent="0.25">
      <c r="A1358" s="16" t="s">
        <v>408</v>
      </c>
      <c r="B1358" s="16" t="s">
        <v>57</v>
      </c>
      <c r="C1358" s="16" t="s">
        <v>267</v>
      </c>
      <c r="D1358" s="16">
        <v>1989</v>
      </c>
      <c r="E1358" s="16" t="s">
        <v>1865</v>
      </c>
      <c r="F1358" s="16" t="s">
        <v>590</v>
      </c>
      <c r="G1358" s="10">
        <v>518.11199999999997</v>
      </c>
      <c r="H1358" s="73">
        <v>6.2501920000000002</v>
      </c>
      <c r="I1358" s="16" t="s">
        <v>6700</v>
      </c>
      <c r="J1358" s="71">
        <v>0</v>
      </c>
      <c r="K1358" s="71">
        <v>1</v>
      </c>
      <c r="L1358" s="16">
        <v>-1.3236589999999999</v>
      </c>
      <c r="M1358" s="16">
        <v>-0.65674790000000005</v>
      </c>
      <c r="N1358" s="16">
        <v>-1.214197</v>
      </c>
      <c r="O1358" s="16">
        <v>-0.3763823</v>
      </c>
      <c r="P1358" s="16">
        <v>-0.64004919999999998</v>
      </c>
      <c r="Q1358" s="16">
        <v>-6.3608100000000001E-2</v>
      </c>
      <c r="R1358" s="16">
        <v>5.67E-2</v>
      </c>
      <c r="S1358" s="16">
        <v>2.5000000000000001E-4</v>
      </c>
      <c r="T1358" s="16">
        <v>0</v>
      </c>
      <c r="U1358" s="16">
        <v>2.9741</v>
      </c>
      <c r="V1358" s="16">
        <v>1.95</v>
      </c>
      <c r="W1358" s="16">
        <v>0.89</v>
      </c>
      <c r="X1358" s="16">
        <v>370.26900000000001</v>
      </c>
      <c r="Y1358" s="16">
        <v>32.834800000000001</v>
      </c>
      <c r="Z1358" s="16">
        <v>7.9500000000000001E-2</v>
      </c>
      <c r="AA1358" s="16">
        <v>-0.76932029999999996</v>
      </c>
      <c r="AB1358" s="16">
        <v>0</v>
      </c>
      <c r="AC1358" s="16">
        <v>0</v>
      </c>
      <c r="AD1358" s="16">
        <v>29.91</v>
      </c>
      <c r="AE1358" s="16">
        <v>0.64690000000000003</v>
      </c>
      <c r="AF1358" s="16">
        <v>0</v>
      </c>
      <c r="AG1358" s="16">
        <v>13704.4</v>
      </c>
      <c r="AH1358" s="16">
        <v>8.5800000000000001E-2</v>
      </c>
      <c r="AI1358" s="16">
        <v>60.683700000000002</v>
      </c>
      <c r="AJ1358" s="16">
        <v>75.698800000000006</v>
      </c>
      <c r="AK1358" s="16">
        <v>-0.77159999999999995</v>
      </c>
      <c r="AL1358" s="16">
        <v>-0.3291</v>
      </c>
      <c r="AM1358" s="16">
        <v>-0.44130000000000003</v>
      </c>
      <c r="AN1358" s="16">
        <v>0.88419999999999999</v>
      </c>
      <c r="AO1358" s="16">
        <v>-0.64870000000000005</v>
      </c>
      <c r="AP1358" s="16">
        <v>0.36990000000000001</v>
      </c>
      <c r="AR1358" s="16">
        <f t="shared" si="73"/>
        <v>1</v>
      </c>
      <c r="AS1358" s="5">
        <f t="shared" si="72"/>
        <v>3.1246000000000107E-2</v>
      </c>
    </row>
    <row r="1359" spans="1:45" x14ac:dyDescent="0.25">
      <c r="A1359" s="16" t="s">
        <v>408</v>
      </c>
      <c r="B1359" s="16" t="s">
        <v>57</v>
      </c>
      <c r="C1359" s="16" t="s">
        <v>267</v>
      </c>
      <c r="D1359" s="16">
        <v>1990</v>
      </c>
      <c r="E1359" s="16" t="s">
        <v>1880</v>
      </c>
      <c r="F1359" s="16" t="s">
        <v>590</v>
      </c>
      <c r="G1359" s="10">
        <v>515.67600000000004</v>
      </c>
      <c r="H1359" s="73">
        <v>6.2454780000000003</v>
      </c>
      <c r="I1359" s="16" t="s">
        <v>6700</v>
      </c>
      <c r="J1359" s="71">
        <v>0</v>
      </c>
      <c r="K1359" s="71">
        <v>1</v>
      </c>
      <c r="L1359" s="16">
        <v>-1.342454</v>
      </c>
      <c r="M1359" s="16">
        <v>-0.65580240000000001</v>
      </c>
      <c r="N1359" s="16">
        <v>-1.2189920000000001</v>
      </c>
      <c r="O1359" s="16">
        <v>-0.39770450000000002</v>
      </c>
      <c r="P1359" s="16">
        <v>-0.63914689999999996</v>
      </c>
      <c r="Q1359" s="16">
        <v>-8.1384200000000004E-2</v>
      </c>
      <c r="R1359" s="16">
        <v>5.67E-2</v>
      </c>
      <c r="S1359" s="16">
        <v>5.0000000000000001E-4</v>
      </c>
      <c r="T1359" s="16">
        <v>0</v>
      </c>
      <c r="U1359" s="16">
        <v>2.8258000000000001</v>
      </c>
      <c r="V1359" s="16">
        <v>2.02</v>
      </c>
      <c r="W1359" s="16">
        <v>0.97</v>
      </c>
      <c r="X1359" s="16">
        <v>370.97</v>
      </c>
      <c r="Y1359" s="16">
        <v>33.3904</v>
      </c>
      <c r="Z1359" s="16">
        <v>7.0099999999999996E-2</v>
      </c>
      <c r="AA1359" s="16">
        <v>-0.72310350000000001</v>
      </c>
      <c r="AB1359" s="16">
        <v>0</v>
      </c>
      <c r="AC1359" s="16">
        <v>0</v>
      </c>
      <c r="AD1359" s="16">
        <v>28.72</v>
      </c>
      <c r="AE1359" s="16">
        <v>0.67279999999999995</v>
      </c>
      <c r="AF1359" s="16">
        <v>0</v>
      </c>
      <c r="AG1359" s="16">
        <v>13938.8</v>
      </c>
      <c r="AH1359" s="16">
        <v>8.5699999999999998E-2</v>
      </c>
      <c r="AI1359" s="16">
        <v>60.599400000000003</v>
      </c>
      <c r="AJ1359" s="16">
        <v>75.8</v>
      </c>
      <c r="AK1359" s="16">
        <v>-0.78639999999999999</v>
      </c>
      <c r="AL1359" s="16">
        <v>-0.34379999999999999</v>
      </c>
      <c r="AM1359" s="16">
        <v>-0.45129999999999998</v>
      </c>
      <c r="AN1359" s="16">
        <v>0.84519999999999995</v>
      </c>
      <c r="AO1359" s="16">
        <v>-0.63539999999999996</v>
      </c>
      <c r="AP1359" s="16">
        <v>0.33029999999999998</v>
      </c>
      <c r="AR1359" s="16">
        <f t="shared" si="73"/>
        <v>1</v>
      </c>
      <c r="AS1359" s="5">
        <f t="shared" si="72"/>
        <v>-1.8795000000000117E-2</v>
      </c>
    </row>
    <row r="1360" spans="1:45" x14ac:dyDescent="0.25">
      <c r="A1360" s="16" t="s">
        <v>408</v>
      </c>
      <c r="B1360" s="16" t="s">
        <v>57</v>
      </c>
      <c r="C1360" s="16" t="s">
        <v>267</v>
      </c>
      <c r="D1360" s="16">
        <v>1991</v>
      </c>
      <c r="E1360" s="16" t="s">
        <v>1866</v>
      </c>
      <c r="F1360" s="16" t="s">
        <v>590</v>
      </c>
      <c r="G1360" s="10">
        <v>513.39499999999998</v>
      </c>
      <c r="H1360" s="73">
        <v>6.2410449999999997</v>
      </c>
      <c r="I1360" s="16" t="s">
        <v>6700</v>
      </c>
      <c r="J1360" s="71">
        <v>0</v>
      </c>
      <c r="K1360" s="71">
        <v>1</v>
      </c>
      <c r="L1360" s="16">
        <v>-1.2809159999999999</v>
      </c>
      <c r="M1360" s="16">
        <v>-0.65580240000000001</v>
      </c>
      <c r="N1360" s="16">
        <v>-1.114433</v>
      </c>
      <c r="O1360" s="16">
        <v>-0.36101699999999998</v>
      </c>
      <c r="P1360" s="16">
        <v>-0.62692780000000004</v>
      </c>
      <c r="Q1360" s="16">
        <v>-9.9176899999999998E-2</v>
      </c>
      <c r="R1360" s="16">
        <v>5.67E-2</v>
      </c>
      <c r="S1360" s="16">
        <v>5.0000000000000001E-4</v>
      </c>
      <c r="T1360" s="16">
        <v>0</v>
      </c>
      <c r="U1360" s="16">
        <v>3.7806000000000002</v>
      </c>
      <c r="V1360" s="16">
        <v>2.1800000000000002</v>
      </c>
      <c r="W1360" s="16">
        <v>1.0620000000000001</v>
      </c>
      <c r="X1360" s="16">
        <v>370.21199999999999</v>
      </c>
      <c r="Y1360" s="16">
        <v>33.945999999999998</v>
      </c>
      <c r="Z1360" s="16">
        <v>8.0500000000000002E-2</v>
      </c>
      <c r="AA1360" s="16">
        <v>-0.73863849999999998</v>
      </c>
      <c r="AB1360" s="16">
        <v>0</v>
      </c>
      <c r="AC1360" s="16">
        <v>0</v>
      </c>
      <c r="AD1360" s="16">
        <v>29.12</v>
      </c>
      <c r="AE1360" s="16">
        <v>1.0564</v>
      </c>
      <c r="AF1360" s="16">
        <v>0</v>
      </c>
      <c r="AG1360" s="16">
        <v>14294.8</v>
      </c>
      <c r="AH1360" s="16">
        <v>8.6249999999999993E-2</v>
      </c>
      <c r="AI1360" s="16">
        <v>60.5152</v>
      </c>
      <c r="AJ1360" s="16">
        <v>76.5</v>
      </c>
      <c r="AK1360" s="16">
        <v>-0.80130000000000001</v>
      </c>
      <c r="AL1360" s="16">
        <v>-0.35859999999999997</v>
      </c>
      <c r="AM1360" s="16">
        <v>-0.46129999999999999</v>
      </c>
      <c r="AN1360" s="16">
        <v>0.80620000000000003</v>
      </c>
      <c r="AO1360" s="16">
        <v>-0.62209999999999999</v>
      </c>
      <c r="AP1360" s="16">
        <v>0.2908</v>
      </c>
      <c r="AR1360" s="16">
        <f t="shared" si="73"/>
        <v>1</v>
      </c>
      <c r="AS1360" s="5">
        <f t="shared" si="72"/>
        <v>6.1538000000000093E-2</v>
      </c>
    </row>
    <row r="1361" spans="1:45" x14ac:dyDescent="0.25">
      <c r="A1361" s="16" t="s">
        <v>408</v>
      </c>
      <c r="B1361" s="16" t="s">
        <v>57</v>
      </c>
      <c r="C1361" s="16" t="s">
        <v>267</v>
      </c>
      <c r="D1361" s="16">
        <v>1992</v>
      </c>
      <c r="E1361" s="16" t="s">
        <v>1861</v>
      </c>
      <c r="F1361" s="16" t="s">
        <v>590</v>
      </c>
      <c r="G1361" s="10">
        <v>514.36699999999996</v>
      </c>
      <c r="H1361" s="73">
        <v>6.2429379999999997</v>
      </c>
      <c r="I1361" s="16" t="s">
        <v>6700</v>
      </c>
      <c r="J1361" s="71">
        <v>0</v>
      </c>
      <c r="K1361" s="71">
        <v>1</v>
      </c>
      <c r="L1361" s="16">
        <v>-1.3937900000000001</v>
      </c>
      <c r="M1361" s="16">
        <v>-0.65674790000000005</v>
      </c>
      <c r="N1361" s="16">
        <v>-1.381764</v>
      </c>
      <c r="O1361" s="16">
        <v>-0.34230290000000002</v>
      </c>
      <c r="P1361" s="16">
        <v>-0.61547169999999995</v>
      </c>
      <c r="Q1361" s="16">
        <v>-0.1169502</v>
      </c>
      <c r="R1361" s="16">
        <v>5.67E-2</v>
      </c>
      <c r="S1361" s="16">
        <v>2.5000000000000001E-4</v>
      </c>
      <c r="T1361" s="16">
        <v>0</v>
      </c>
      <c r="U1361" s="16">
        <v>1.1698</v>
      </c>
      <c r="V1361" s="16">
        <v>2.34</v>
      </c>
      <c r="W1361" s="16">
        <v>1.1539999999999999</v>
      </c>
      <c r="X1361" s="16">
        <v>369.93599999999998</v>
      </c>
      <c r="Y1361" s="16">
        <v>34.501600000000003</v>
      </c>
      <c r="Z1361" s="16">
        <v>8.5099999999999995E-2</v>
      </c>
      <c r="AA1361" s="16">
        <v>-0.73320129999999994</v>
      </c>
      <c r="AB1361" s="16">
        <v>0</v>
      </c>
      <c r="AC1361" s="16">
        <v>0</v>
      </c>
      <c r="AD1361" s="16">
        <v>28.98</v>
      </c>
      <c r="AE1361" s="16">
        <v>1.4291</v>
      </c>
      <c r="AF1361" s="16">
        <v>2.0799999999999999E-2</v>
      </c>
      <c r="AG1361" s="16">
        <v>13939.7</v>
      </c>
      <c r="AH1361" s="16">
        <v>8.6550000000000002E-2</v>
      </c>
      <c r="AI1361" s="16">
        <v>60.4</v>
      </c>
      <c r="AJ1361" s="16">
        <v>77.2</v>
      </c>
      <c r="AK1361" s="16">
        <v>-0.81620000000000004</v>
      </c>
      <c r="AL1361" s="16">
        <v>-0.37330000000000002</v>
      </c>
      <c r="AM1361" s="16">
        <v>-0.47120000000000001</v>
      </c>
      <c r="AN1361" s="16">
        <v>0.7671</v>
      </c>
      <c r="AO1361" s="16">
        <v>-0.60880000000000001</v>
      </c>
      <c r="AP1361" s="16">
        <v>0.25130000000000002</v>
      </c>
      <c r="AR1361" s="16">
        <f t="shared" si="73"/>
        <v>1</v>
      </c>
      <c r="AS1361" s="5">
        <f t="shared" si="72"/>
        <v>-0.11287400000000014</v>
      </c>
    </row>
    <row r="1362" spans="1:45" x14ac:dyDescent="0.25">
      <c r="A1362" s="16" t="s">
        <v>408</v>
      </c>
      <c r="B1362" s="16" t="s">
        <v>57</v>
      </c>
      <c r="C1362" s="16" t="s">
        <v>267</v>
      </c>
      <c r="D1362" s="16">
        <v>1993</v>
      </c>
      <c r="E1362" s="16" t="s">
        <v>1873</v>
      </c>
      <c r="F1362" s="16" t="s">
        <v>590</v>
      </c>
      <c r="G1362" s="10">
        <v>514.81100000000004</v>
      </c>
      <c r="H1362" s="73">
        <v>6.2438000000000002</v>
      </c>
      <c r="I1362" s="16" t="s">
        <v>6700</v>
      </c>
      <c r="J1362" s="71">
        <v>0</v>
      </c>
      <c r="K1362" s="71">
        <v>1</v>
      </c>
      <c r="L1362" s="16">
        <v>-1.3043229999999999</v>
      </c>
      <c r="M1362" s="16">
        <v>-0.65561340000000001</v>
      </c>
      <c r="N1362" s="16">
        <v>-1.229077</v>
      </c>
      <c r="O1362" s="16">
        <v>-0.29151300000000002</v>
      </c>
      <c r="P1362" s="16">
        <v>-0.60430200000000001</v>
      </c>
      <c r="Q1362" s="16">
        <v>-0.1347429</v>
      </c>
      <c r="R1362" s="16">
        <v>5.67E-2</v>
      </c>
      <c r="S1362" s="16">
        <v>5.5000000000000003E-4</v>
      </c>
      <c r="T1362" s="16">
        <v>0</v>
      </c>
      <c r="U1362" s="16">
        <v>2.5507</v>
      </c>
      <c r="V1362" s="16">
        <v>2.5</v>
      </c>
      <c r="W1362" s="16">
        <v>1.246</v>
      </c>
      <c r="X1362" s="16">
        <v>369.69900000000001</v>
      </c>
      <c r="Y1362" s="16">
        <v>35.057200000000002</v>
      </c>
      <c r="Z1362" s="16">
        <v>8.9899999999999994E-2</v>
      </c>
      <c r="AA1362" s="16">
        <v>-0.82097450000000005</v>
      </c>
      <c r="AB1362" s="16">
        <v>0</v>
      </c>
      <c r="AC1362" s="16">
        <v>0</v>
      </c>
      <c r="AD1362" s="16">
        <v>31.24</v>
      </c>
      <c r="AE1362" s="16">
        <v>1.6141000000000001</v>
      </c>
      <c r="AF1362" s="16">
        <v>4.53E-2</v>
      </c>
      <c r="AG1362" s="16">
        <v>14032.4</v>
      </c>
      <c r="AH1362" s="16">
        <v>8.6900000000000005E-2</v>
      </c>
      <c r="AI1362" s="16">
        <v>60.4</v>
      </c>
      <c r="AJ1362" s="16">
        <v>78</v>
      </c>
      <c r="AK1362" s="16">
        <v>-0.83109999999999995</v>
      </c>
      <c r="AL1362" s="16">
        <v>-0.3881</v>
      </c>
      <c r="AM1362" s="16">
        <v>-0.48120000000000002</v>
      </c>
      <c r="AN1362" s="16">
        <v>0.72809999999999997</v>
      </c>
      <c r="AO1362" s="16">
        <v>-0.59550000000000003</v>
      </c>
      <c r="AP1362" s="16">
        <v>0.21179999999999999</v>
      </c>
      <c r="AR1362" s="16">
        <f t="shared" si="73"/>
        <v>1</v>
      </c>
      <c r="AS1362" s="5">
        <f t="shared" si="72"/>
        <v>8.9467000000000185E-2</v>
      </c>
    </row>
    <row r="1363" spans="1:45" x14ac:dyDescent="0.25">
      <c r="A1363" s="16" t="s">
        <v>408</v>
      </c>
      <c r="B1363" s="16" t="s">
        <v>57</v>
      </c>
      <c r="C1363" s="16" t="s">
        <v>267</v>
      </c>
      <c r="D1363" s="16">
        <v>1994</v>
      </c>
      <c r="E1363" s="16" t="s">
        <v>1879</v>
      </c>
      <c r="F1363" s="16" t="s">
        <v>590</v>
      </c>
      <c r="G1363" s="10">
        <v>501.447</v>
      </c>
      <c r="H1363" s="73">
        <v>6.217498</v>
      </c>
      <c r="I1363" s="16" t="s">
        <v>6700</v>
      </c>
      <c r="J1363" s="71">
        <v>0</v>
      </c>
      <c r="K1363" s="71">
        <v>1</v>
      </c>
      <c r="L1363" s="16">
        <v>-1.2844629999999999</v>
      </c>
      <c r="M1363" s="16">
        <v>-0.63698639999999995</v>
      </c>
      <c r="N1363" s="16">
        <v>-1.225657</v>
      </c>
      <c r="O1363" s="16">
        <v>-0.26000580000000001</v>
      </c>
      <c r="P1363" s="16">
        <v>-0.59715940000000001</v>
      </c>
      <c r="Q1363" s="16">
        <v>-0.15255379999999999</v>
      </c>
      <c r="R1363" s="16">
        <v>5.67E-2</v>
      </c>
      <c r="S1363" s="16">
        <v>2.9999999999999997E-4</v>
      </c>
      <c r="T1363" s="16">
        <v>2.0999999999999999E-3</v>
      </c>
      <c r="U1363" s="16">
        <v>2.5402999999999998</v>
      </c>
      <c r="V1363" s="16">
        <v>2.66</v>
      </c>
      <c r="W1363" s="16">
        <v>1.3380000000000001</v>
      </c>
      <c r="X1363" s="16">
        <v>368.99799999999999</v>
      </c>
      <c r="Y1363" s="16">
        <v>35.6128</v>
      </c>
      <c r="Z1363" s="16">
        <v>9.35E-2</v>
      </c>
      <c r="AA1363" s="16">
        <v>-0.85864700000000005</v>
      </c>
      <c r="AB1363" s="16">
        <v>0</v>
      </c>
      <c r="AC1363" s="16">
        <v>0</v>
      </c>
      <c r="AD1363" s="16">
        <v>32.21</v>
      </c>
      <c r="AE1363" s="16">
        <v>1.766</v>
      </c>
      <c r="AF1363" s="16">
        <v>7.8299999999999995E-2</v>
      </c>
      <c r="AG1363" s="16">
        <v>13388.7</v>
      </c>
      <c r="AH1363" s="16">
        <v>8.4650000000000003E-2</v>
      </c>
      <c r="AI1363" s="16">
        <v>60.4</v>
      </c>
      <c r="AJ1363" s="16">
        <v>78.599999999999994</v>
      </c>
      <c r="AK1363" s="16">
        <v>-0.84599999999999997</v>
      </c>
      <c r="AL1363" s="16">
        <v>-0.40289999999999998</v>
      </c>
      <c r="AM1363" s="16">
        <v>-0.49120000000000003</v>
      </c>
      <c r="AN1363" s="16">
        <v>0.68910000000000005</v>
      </c>
      <c r="AO1363" s="16">
        <v>-0.58220000000000005</v>
      </c>
      <c r="AP1363" s="16">
        <v>0.17219999999999999</v>
      </c>
      <c r="AR1363" s="16">
        <f t="shared" si="73"/>
        <v>1</v>
      </c>
      <c r="AS1363" s="5">
        <f t="shared" si="72"/>
        <v>1.9859999999999989E-2</v>
      </c>
    </row>
    <row r="1364" spans="1:45" x14ac:dyDescent="0.25">
      <c r="A1364" s="16" t="s">
        <v>408</v>
      </c>
      <c r="B1364" s="16" t="s">
        <v>57</v>
      </c>
      <c r="C1364" s="16" t="s">
        <v>267</v>
      </c>
      <c r="D1364" s="16">
        <v>1995</v>
      </c>
      <c r="E1364" s="16" t="s">
        <v>1884</v>
      </c>
      <c r="F1364" s="16" t="s">
        <v>590</v>
      </c>
      <c r="G1364" s="10">
        <v>491.923</v>
      </c>
      <c r="H1364" s="73">
        <v>6.1983230000000002</v>
      </c>
      <c r="I1364" s="16" t="s">
        <v>6700</v>
      </c>
      <c r="J1364" s="71">
        <v>0</v>
      </c>
      <c r="K1364" s="71">
        <v>1</v>
      </c>
      <c r="L1364" s="16">
        <v>-1.2812539999999999</v>
      </c>
      <c r="M1364" s="16">
        <v>-0.63716200000000001</v>
      </c>
      <c r="N1364" s="16">
        <v>-1.228056</v>
      </c>
      <c r="O1364" s="16">
        <v>-0.24134159999999999</v>
      </c>
      <c r="P1364" s="16">
        <v>-0.59001610000000004</v>
      </c>
      <c r="Q1364" s="16">
        <v>-0.17032949999999999</v>
      </c>
      <c r="R1364" s="16">
        <v>5.67E-2</v>
      </c>
      <c r="S1364" s="16">
        <v>5.0000000000000001E-4</v>
      </c>
      <c r="T1364" s="16">
        <v>2E-3</v>
      </c>
      <c r="U1364" s="16">
        <v>2.5535999999999999</v>
      </c>
      <c r="V1364" s="16">
        <v>2.82</v>
      </c>
      <c r="W1364" s="16">
        <v>1.43</v>
      </c>
      <c r="X1364" s="16">
        <v>366.99400000000003</v>
      </c>
      <c r="Y1364" s="16">
        <v>36.168399999999998</v>
      </c>
      <c r="Z1364" s="16">
        <v>9.0899999999999995E-2</v>
      </c>
      <c r="AA1364" s="16">
        <v>-0.89262989999999998</v>
      </c>
      <c r="AB1364" s="16">
        <v>0</v>
      </c>
      <c r="AC1364" s="16">
        <v>0</v>
      </c>
      <c r="AD1364" s="16">
        <v>33.085000000000001</v>
      </c>
      <c r="AE1364" s="16">
        <v>1.8017000000000001</v>
      </c>
      <c r="AF1364" s="16">
        <v>0.1353</v>
      </c>
      <c r="AG1364" s="16">
        <v>14634</v>
      </c>
      <c r="AH1364" s="16">
        <v>8.2600000000000007E-2</v>
      </c>
      <c r="AI1364" s="16">
        <v>60.3</v>
      </c>
      <c r="AJ1364" s="16">
        <v>79.3</v>
      </c>
      <c r="AK1364" s="16">
        <v>-0.8609</v>
      </c>
      <c r="AL1364" s="16">
        <v>-0.41760000000000003</v>
      </c>
      <c r="AM1364" s="16">
        <v>-0.50119999999999998</v>
      </c>
      <c r="AN1364" s="16">
        <v>0.65010000000000001</v>
      </c>
      <c r="AO1364" s="16">
        <v>-0.56889999999999996</v>
      </c>
      <c r="AP1364" s="16">
        <v>0.13270000000000001</v>
      </c>
      <c r="AR1364" s="16">
        <f t="shared" si="73"/>
        <v>1</v>
      </c>
      <c r="AS1364" s="5">
        <f t="shared" si="72"/>
        <v>3.2090000000000174E-3</v>
      </c>
    </row>
    <row r="1365" spans="1:45" x14ac:dyDescent="0.25">
      <c r="A1365" s="16" t="s">
        <v>408</v>
      </c>
      <c r="B1365" s="16" t="s">
        <v>57</v>
      </c>
      <c r="C1365" s="16" t="s">
        <v>267</v>
      </c>
      <c r="D1365" s="16">
        <v>1996</v>
      </c>
      <c r="E1365" s="16" t="s">
        <v>1888</v>
      </c>
      <c r="F1365" s="16" t="s">
        <v>590</v>
      </c>
      <c r="G1365" s="10">
        <v>488.88400000000001</v>
      </c>
      <c r="H1365" s="73">
        <v>6.1921239999999997</v>
      </c>
      <c r="I1365" s="16" t="s">
        <v>6700</v>
      </c>
      <c r="J1365" s="71">
        <v>0</v>
      </c>
      <c r="K1365" s="71">
        <v>1</v>
      </c>
      <c r="L1365" s="16">
        <v>-1.352819</v>
      </c>
      <c r="M1365" s="16">
        <v>-0.63529800000000003</v>
      </c>
      <c r="N1365" s="16">
        <v>-1.2241109999999999</v>
      </c>
      <c r="O1365" s="16">
        <v>-0.21821589999999999</v>
      </c>
      <c r="P1365" s="16">
        <v>-0.58080949999999998</v>
      </c>
      <c r="Q1365" s="16">
        <v>-0.37824400000000002</v>
      </c>
      <c r="R1365" s="16">
        <v>5.67E-2</v>
      </c>
      <c r="S1365" s="16">
        <v>5.0000000000000001E-4</v>
      </c>
      <c r="T1365" s="16">
        <v>2.2000000000000001E-3</v>
      </c>
      <c r="U1365" s="16">
        <v>2.5663</v>
      </c>
      <c r="V1365" s="16">
        <v>2.8420000000000001</v>
      </c>
      <c r="W1365" s="16">
        <v>1.4379999999999999</v>
      </c>
      <c r="X1365" s="16">
        <v>367.25299999999999</v>
      </c>
      <c r="Y1365" s="16">
        <v>36.723999999999997</v>
      </c>
      <c r="Z1365" s="16">
        <v>8.6800000000000002E-2</v>
      </c>
      <c r="AA1365" s="16">
        <v>-0.94797359999999997</v>
      </c>
      <c r="AB1365" s="16">
        <v>0</v>
      </c>
      <c r="AC1365" s="16">
        <v>0</v>
      </c>
      <c r="AD1365" s="16">
        <v>34.51</v>
      </c>
      <c r="AE1365" s="16">
        <v>1.9453</v>
      </c>
      <c r="AF1365" s="16">
        <v>0.28249999999999997</v>
      </c>
      <c r="AG1365" s="16">
        <v>14339.8</v>
      </c>
      <c r="AH1365" s="16">
        <v>8.1699999999999995E-2</v>
      </c>
      <c r="AI1365" s="16">
        <v>60.3</v>
      </c>
      <c r="AJ1365" s="16">
        <v>80</v>
      </c>
      <c r="AK1365" s="16">
        <v>-1.3238000000000001</v>
      </c>
      <c r="AL1365" s="16">
        <v>-0.44190000000000002</v>
      </c>
      <c r="AM1365" s="16">
        <v>-0.61480000000000001</v>
      </c>
      <c r="AN1365" s="16">
        <v>0.46970000000000001</v>
      </c>
      <c r="AO1365" s="16">
        <v>-0.94499999999999995</v>
      </c>
      <c r="AP1365" s="16">
        <v>0.1043</v>
      </c>
      <c r="AR1365" s="16">
        <f t="shared" si="73"/>
        <v>1</v>
      </c>
      <c r="AS1365" s="5">
        <f t="shared" si="72"/>
        <v>-7.1565000000000101E-2</v>
      </c>
    </row>
    <row r="1366" spans="1:45" x14ac:dyDescent="0.25">
      <c r="A1366" s="16" t="s">
        <v>408</v>
      </c>
      <c r="B1366" s="16" t="s">
        <v>57</v>
      </c>
      <c r="C1366" s="16" t="s">
        <v>267</v>
      </c>
      <c r="D1366" s="16">
        <v>1997</v>
      </c>
      <c r="E1366" s="16" t="s">
        <v>1889</v>
      </c>
      <c r="F1366" s="16" t="s">
        <v>590</v>
      </c>
      <c r="G1366" s="10">
        <v>498.53699999999998</v>
      </c>
      <c r="H1366" s="73">
        <v>6.2116790000000002</v>
      </c>
      <c r="I1366" s="16" t="s">
        <v>6700</v>
      </c>
      <c r="J1366" s="71">
        <v>0</v>
      </c>
      <c r="K1366" s="71">
        <v>1</v>
      </c>
      <c r="L1366" s="16">
        <v>-1.2899039999999999</v>
      </c>
      <c r="M1366" s="16">
        <v>-0.63007060000000004</v>
      </c>
      <c r="N1366" s="16">
        <v>-1.239017</v>
      </c>
      <c r="O1366" s="16">
        <v>-0.1625288</v>
      </c>
      <c r="P1366" s="16">
        <v>-0.5717487</v>
      </c>
      <c r="Q1366" s="16">
        <v>-0.29128680000000001</v>
      </c>
      <c r="R1366" s="16">
        <v>5.67E-2</v>
      </c>
      <c r="S1366" s="16">
        <v>6.4999999999999997E-4</v>
      </c>
      <c r="T1366" s="16">
        <v>2.7000000000000001E-3</v>
      </c>
      <c r="U1366" s="16">
        <v>2.5091000000000001</v>
      </c>
      <c r="V1366" s="16">
        <v>2.8639999999999999</v>
      </c>
      <c r="W1366" s="16">
        <v>1.446</v>
      </c>
      <c r="X1366" s="16">
        <v>365.709</v>
      </c>
      <c r="Y1366" s="16">
        <v>37.279600000000002</v>
      </c>
      <c r="Z1366" s="16">
        <v>9.2100000000000001E-2</v>
      </c>
      <c r="AA1366" s="16">
        <v>-1.0473980000000001</v>
      </c>
      <c r="AB1366" s="16">
        <v>0</v>
      </c>
      <c r="AC1366" s="16">
        <v>0</v>
      </c>
      <c r="AD1366" s="16">
        <v>37.07</v>
      </c>
      <c r="AE1366" s="16">
        <v>2.2035</v>
      </c>
      <c r="AF1366" s="16">
        <v>0.42009999999999997</v>
      </c>
      <c r="AG1366" s="16">
        <v>14114.9</v>
      </c>
      <c r="AH1366" s="16">
        <v>8.0250000000000002E-2</v>
      </c>
      <c r="AI1366" s="16">
        <v>60.1</v>
      </c>
      <c r="AJ1366" s="16">
        <v>80.7</v>
      </c>
      <c r="AK1366" s="16">
        <v>-1.1541999999999999</v>
      </c>
      <c r="AL1366" s="16">
        <v>-0.48659999999999998</v>
      </c>
      <c r="AM1366" s="16">
        <v>-0.54830000000000001</v>
      </c>
      <c r="AN1366" s="16">
        <v>0.52929999999999999</v>
      </c>
      <c r="AO1366" s="16">
        <v>-0.67300000000000004</v>
      </c>
      <c r="AP1366" s="16">
        <v>7.1800000000000003E-2</v>
      </c>
      <c r="AR1366" s="16">
        <f t="shared" si="73"/>
        <v>1</v>
      </c>
      <c r="AS1366" s="5">
        <f t="shared" si="72"/>
        <v>6.2915000000000054E-2</v>
      </c>
    </row>
    <row r="1367" spans="1:45" x14ac:dyDescent="0.25">
      <c r="A1367" s="16" t="s">
        <v>408</v>
      </c>
      <c r="B1367" s="16" t="s">
        <v>57</v>
      </c>
      <c r="C1367" s="16" t="s">
        <v>267</v>
      </c>
      <c r="D1367" s="16">
        <v>1998</v>
      </c>
      <c r="E1367" s="16" t="s">
        <v>1887</v>
      </c>
      <c r="F1367" s="16" t="s">
        <v>590</v>
      </c>
      <c r="G1367" s="10">
        <v>501.41899999999998</v>
      </c>
      <c r="H1367" s="73">
        <v>6.2174430000000003</v>
      </c>
      <c r="I1367" s="16" t="s">
        <v>6700</v>
      </c>
      <c r="J1367" s="71">
        <v>0</v>
      </c>
      <c r="K1367" s="71">
        <v>1</v>
      </c>
      <c r="L1367" s="16">
        <v>-1.274381</v>
      </c>
      <c r="M1367" s="16">
        <v>-0.63716200000000001</v>
      </c>
      <c r="N1367" s="16">
        <v>-1.2554069999999999</v>
      </c>
      <c r="O1367" s="16">
        <v>-0.19299450000000001</v>
      </c>
      <c r="P1367" s="16">
        <v>-0.56596729999999995</v>
      </c>
      <c r="Q1367" s="16">
        <v>-0.20429359999999999</v>
      </c>
      <c r="R1367" s="16">
        <v>5.67E-2</v>
      </c>
      <c r="S1367" s="16">
        <v>5.0000000000000001E-4</v>
      </c>
      <c r="T1367" s="16">
        <v>2E-3</v>
      </c>
      <c r="U1367" s="16">
        <v>2.4986999999999999</v>
      </c>
      <c r="V1367" s="16">
        <v>2.8860000000000001</v>
      </c>
      <c r="W1367" s="16">
        <v>1.454</v>
      </c>
      <c r="X1367" s="16">
        <v>363.16199999999998</v>
      </c>
      <c r="Y1367" s="16">
        <v>37.835299999999997</v>
      </c>
      <c r="Z1367" s="16">
        <v>9.1800000000000007E-2</v>
      </c>
      <c r="AA1367" s="16">
        <v>-0.92428270000000001</v>
      </c>
      <c r="AB1367" s="16">
        <v>0</v>
      </c>
      <c r="AC1367" s="16">
        <v>0</v>
      </c>
      <c r="AD1367" s="16">
        <v>33.9</v>
      </c>
      <c r="AE1367" s="16">
        <v>2.2090999999999998</v>
      </c>
      <c r="AF1367" s="16">
        <v>0.43540000000000001</v>
      </c>
      <c r="AG1367" s="16">
        <v>15022.2</v>
      </c>
      <c r="AH1367" s="16">
        <v>7.9100000000000004E-2</v>
      </c>
      <c r="AI1367" s="16">
        <v>60</v>
      </c>
      <c r="AJ1367" s="16">
        <v>81.3</v>
      </c>
      <c r="AK1367" s="16">
        <v>-0.98450000000000004</v>
      </c>
      <c r="AL1367" s="16">
        <v>-0.53129999999999999</v>
      </c>
      <c r="AM1367" s="16">
        <v>-0.4819</v>
      </c>
      <c r="AN1367" s="16">
        <v>0.58889999999999998</v>
      </c>
      <c r="AO1367" s="16">
        <v>-0.40089999999999998</v>
      </c>
      <c r="AP1367" s="16">
        <v>3.9399999999999998E-2</v>
      </c>
      <c r="AR1367" s="16">
        <f t="shared" si="73"/>
        <v>1</v>
      </c>
      <c r="AS1367" s="5">
        <f t="shared" si="72"/>
        <v>1.5522999999999954E-2</v>
      </c>
    </row>
    <row r="1368" spans="1:45" x14ac:dyDescent="0.25">
      <c r="A1368" s="16" t="s">
        <v>408</v>
      </c>
      <c r="B1368" s="16" t="s">
        <v>57</v>
      </c>
      <c r="C1368" s="16" t="s">
        <v>267</v>
      </c>
      <c r="D1368" s="16">
        <v>1999</v>
      </c>
      <c r="E1368" s="16" t="s">
        <v>1862</v>
      </c>
      <c r="F1368" s="16" t="s">
        <v>590</v>
      </c>
      <c r="G1368" s="10">
        <v>518.12300000000005</v>
      </c>
      <c r="H1368" s="73">
        <v>6.2502139999999997</v>
      </c>
      <c r="I1368" s="16" t="s">
        <v>6700</v>
      </c>
      <c r="J1368" s="71">
        <v>0</v>
      </c>
      <c r="K1368" s="71">
        <v>1</v>
      </c>
      <c r="L1368" s="16">
        <v>-1.3230999999999999</v>
      </c>
      <c r="M1368" s="16">
        <v>-0.64147080000000001</v>
      </c>
      <c r="N1368" s="16">
        <v>-1.3386499999999999</v>
      </c>
      <c r="O1368" s="16">
        <v>-0.20466860000000001</v>
      </c>
      <c r="P1368" s="16">
        <v>-0.55689049999999995</v>
      </c>
      <c r="Q1368" s="16">
        <v>-0.22452169999999999</v>
      </c>
      <c r="R1368" s="16">
        <v>5.67E-2</v>
      </c>
      <c r="S1368" s="16">
        <v>1E-4</v>
      </c>
      <c r="T1368" s="16">
        <v>1.6999999999999999E-3</v>
      </c>
      <c r="U1368" s="16">
        <v>1.5650999999999999</v>
      </c>
      <c r="V1368" s="16">
        <v>2.9079999999999999</v>
      </c>
      <c r="W1368" s="16">
        <v>1.462</v>
      </c>
      <c r="X1368" s="16">
        <v>365.35300000000001</v>
      </c>
      <c r="Y1368" s="16">
        <v>38.390900000000002</v>
      </c>
      <c r="Z1368" s="16">
        <v>9.4700000000000006E-2</v>
      </c>
      <c r="AA1368" s="16">
        <v>-0.83883980000000002</v>
      </c>
      <c r="AB1368" s="16">
        <v>0</v>
      </c>
      <c r="AC1368" s="16">
        <v>0</v>
      </c>
      <c r="AD1368" s="16">
        <v>31.7</v>
      </c>
      <c r="AE1368" s="16">
        <v>2.4487000000000001</v>
      </c>
      <c r="AF1368" s="16">
        <v>0.44479999999999997</v>
      </c>
      <c r="AG1368" s="16">
        <v>14576.2</v>
      </c>
      <c r="AH1368" s="16">
        <v>7.9399999999999998E-2</v>
      </c>
      <c r="AI1368" s="16">
        <v>59.8</v>
      </c>
      <c r="AJ1368" s="16">
        <v>82</v>
      </c>
      <c r="AK1368" s="16">
        <v>-1.0618000000000001</v>
      </c>
      <c r="AL1368" s="16">
        <v>-0.47060000000000002</v>
      </c>
      <c r="AM1368" s="16">
        <v>-0.48920000000000002</v>
      </c>
      <c r="AN1368" s="16">
        <v>0.51880000000000004</v>
      </c>
      <c r="AO1368" s="16">
        <v>-0.34089999999999998</v>
      </c>
      <c r="AP1368" s="16">
        <v>-4.5999999999999999E-2</v>
      </c>
      <c r="AR1368" s="16">
        <f t="shared" si="73"/>
        <v>1</v>
      </c>
      <c r="AS1368" s="5">
        <f t="shared" si="72"/>
        <v>-4.8718999999999957E-2</v>
      </c>
    </row>
    <row r="1369" spans="1:45" x14ac:dyDescent="0.25">
      <c r="A1369" s="16" t="s">
        <v>408</v>
      </c>
      <c r="B1369" s="16" t="s">
        <v>57</v>
      </c>
      <c r="C1369" s="16" t="s">
        <v>267</v>
      </c>
      <c r="D1369" s="16">
        <v>2000</v>
      </c>
      <c r="E1369" s="16" t="s">
        <v>1874</v>
      </c>
      <c r="F1369" s="16" t="s">
        <v>590</v>
      </c>
      <c r="G1369" s="10">
        <v>530.45799999999997</v>
      </c>
      <c r="H1369" s="73">
        <v>6.2737400000000001</v>
      </c>
      <c r="I1369" s="16">
        <v>1231844</v>
      </c>
      <c r="J1369" s="71">
        <v>0</v>
      </c>
      <c r="K1369" s="71">
        <v>1</v>
      </c>
      <c r="L1369" s="16">
        <v>-1.326767</v>
      </c>
      <c r="M1369" s="16">
        <v>-0.6330692</v>
      </c>
      <c r="N1369" s="16">
        <v>-1.3516319999999999</v>
      </c>
      <c r="O1369" s="16">
        <v>-0.19839309999999999</v>
      </c>
      <c r="P1369" s="16">
        <v>-0.54781709999999995</v>
      </c>
      <c r="Q1369" s="16">
        <v>-0.2447319</v>
      </c>
      <c r="R1369" s="16">
        <v>5.67E-2</v>
      </c>
      <c r="S1369" s="16">
        <v>3.5E-4</v>
      </c>
      <c r="T1369" s="16">
        <v>2.5000000000000001E-3</v>
      </c>
      <c r="U1369" s="16">
        <v>1.4659</v>
      </c>
      <c r="V1369" s="16">
        <v>2.93</v>
      </c>
      <c r="W1369" s="16">
        <v>1.47</v>
      </c>
      <c r="X1369" s="16">
        <v>364.80399999999997</v>
      </c>
      <c r="Y1369" s="16">
        <v>38.9465</v>
      </c>
      <c r="Z1369" s="16">
        <v>8.9499999999999996E-2</v>
      </c>
      <c r="AA1369" s="16">
        <v>-0.85068529999999998</v>
      </c>
      <c r="AB1369" s="16">
        <v>0</v>
      </c>
      <c r="AC1369" s="16">
        <v>0</v>
      </c>
      <c r="AD1369" s="16">
        <v>32.005000000000003</v>
      </c>
      <c r="AE1369" s="16">
        <v>2.7098</v>
      </c>
      <c r="AF1369" s="16">
        <v>0.45569999999999999</v>
      </c>
      <c r="AG1369" s="16">
        <v>14581</v>
      </c>
      <c r="AH1369" s="16">
        <v>7.6899999999999996E-2</v>
      </c>
      <c r="AI1369" s="16">
        <v>59.7</v>
      </c>
      <c r="AJ1369" s="16">
        <v>82.7</v>
      </c>
      <c r="AK1369" s="16">
        <v>-1.139</v>
      </c>
      <c r="AL1369" s="16">
        <v>-0.40989999999999999</v>
      </c>
      <c r="AM1369" s="16">
        <v>-0.4965</v>
      </c>
      <c r="AN1369" s="16">
        <v>0.44869999999999999</v>
      </c>
      <c r="AO1369" s="16">
        <v>-0.28089999999999998</v>
      </c>
      <c r="AP1369" s="16">
        <v>-0.13139999999999999</v>
      </c>
      <c r="AR1369" s="16">
        <f t="shared" si="73"/>
        <v>1</v>
      </c>
      <c r="AS1369" s="5">
        <f t="shared" si="72"/>
        <v>-3.6670000000000869E-3</v>
      </c>
    </row>
    <row r="1370" spans="1:45" x14ac:dyDescent="0.25">
      <c r="A1370" s="16" t="s">
        <v>408</v>
      </c>
      <c r="B1370" s="16" t="s">
        <v>57</v>
      </c>
      <c r="C1370" s="16" t="s">
        <v>267</v>
      </c>
      <c r="D1370" s="16">
        <v>2001</v>
      </c>
      <c r="E1370" s="16" t="s">
        <v>1869</v>
      </c>
      <c r="F1370" s="16" t="s">
        <v>590</v>
      </c>
      <c r="G1370" s="10">
        <v>544.15099999999995</v>
      </c>
      <c r="H1370" s="73">
        <v>6.299226</v>
      </c>
      <c r="I1370" s="16">
        <v>1270495</v>
      </c>
      <c r="J1370" s="71">
        <v>0</v>
      </c>
      <c r="K1370" s="71">
        <v>1</v>
      </c>
      <c r="L1370" s="16">
        <v>-1.3488119999999999</v>
      </c>
      <c r="M1370" s="16">
        <v>-0.63156990000000002</v>
      </c>
      <c r="N1370" s="16">
        <v>-1.3750070000000001</v>
      </c>
      <c r="O1370" s="16">
        <v>-0.25300549999999999</v>
      </c>
      <c r="P1370" s="16">
        <v>-0.52754000000000001</v>
      </c>
      <c r="Q1370" s="16">
        <v>-0.23648</v>
      </c>
      <c r="R1370" s="16">
        <v>5.67E-2</v>
      </c>
      <c r="S1370" s="16">
        <v>5.0000000000000001E-4</v>
      </c>
      <c r="T1370" s="16">
        <v>2.5999999999999999E-3</v>
      </c>
      <c r="U1370" s="16">
        <v>1.1580999999999999</v>
      </c>
      <c r="V1370" s="16">
        <v>3.044</v>
      </c>
      <c r="W1370" s="16">
        <v>1.452</v>
      </c>
      <c r="X1370" s="16">
        <v>365.99900000000002</v>
      </c>
      <c r="Y1370" s="16">
        <v>39.502099999999999</v>
      </c>
      <c r="Z1370" s="16">
        <v>9.1300000000000006E-2</v>
      </c>
      <c r="AA1370" s="16">
        <v>-0.64503969999999999</v>
      </c>
      <c r="AB1370" s="16">
        <v>0</v>
      </c>
      <c r="AC1370" s="16">
        <v>0</v>
      </c>
      <c r="AD1370" s="16">
        <v>26.71</v>
      </c>
      <c r="AE1370" s="16">
        <v>2.7654000000000001</v>
      </c>
      <c r="AF1370" s="16">
        <v>4.3487</v>
      </c>
      <c r="AG1370" s="16">
        <v>16433</v>
      </c>
      <c r="AH1370" s="16">
        <v>7.9600000000000004E-2</v>
      </c>
      <c r="AI1370" s="16">
        <v>59.6</v>
      </c>
      <c r="AJ1370" s="16">
        <v>83.3</v>
      </c>
      <c r="AK1370" s="16">
        <v>-0.89129999999999998</v>
      </c>
      <c r="AL1370" s="16">
        <v>-0.42330000000000001</v>
      </c>
      <c r="AM1370" s="16">
        <v>-0.58420000000000005</v>
      </c>
      <c r="AN1370" s="16">
        <v>0.58530000000000004</v>
      </c>
      <c r="AO1370" s="16">
        <v>-0.41699999999999998</v>
      </c>
      <c r="AP1370" s="16">
        <v>-0.2104</v>
      </c>
      <c r="AR1370" s="16">
        <f t="shared" si="73"/>
        <v>1</v>
      </c>
      <c r="AS1370" s="5">
        <f t="shared" si="72"/>
        <v>-2.204499999999987E-2</v>
      </c>
    </row>
    <row r="1371" spans="1:45" x14ac:dyDescent="0.25">
      <c r="A1371" s="16" t="s">
        <v>408</v>
      </c>
      <c r="B1371" s="16" t="s">
        <v>57</v>
      </c>
      <c r="C1371" s="16" t="s">
        <v>267</v>
      </c>
      <c r="D1371" s="16">
        <v>2002</v>
      </c>
      <c r="E1371" s="16" t="s">
        <v>1883</v>
      </c>
      <c r="F1371" s="16" t="s">
        <v>590</v>
      </c>
      <c r="G1371" s="10">
        <v>510.06400000000002</v>
      </c>
      <c r="H1371" s="73">
        <v>6.2345360000000003</v>
      </c>
      <c r="I1371" s="16">
        <v>1311349</v>
      </c>
      <c r="J1371" s="71">
        <v>0</v>
      </c>
      <c r="K1371" s="71">
        <v>1</v>
      </c>
      <c r="L1371" s="16">
        <v>-1.318565</v>
      </c>
      <c r="M1371" s="16">
        <v>-0.64071449999999996</v>
      </c>
      <c r="N1371" s="16">
        <v>-1.338287</v>
      </c>
      <c r="O1371" s="16">
        <v>-0.24187449999999999</v>
      </c>
      <c r="P1371" s="16">
        <v>-0.50782229999999995</v>
      </c>
      <c r="Q1371" s="16">
        <v>-0.22822899999999999</v>
      </c>
      <c r="R1371" s="16">
        <v>5.67E-2</v>
      </c>
      <c r="S1371" s="16">
        <v>2.9999999999999997E-4</v>
      </c>
      <c r="T1371" s="16">
        <v>1.6999999999999999E-3</v>
      </c>
      <c r="U1371" s="16">
        <v>1.4429000000000001</v>
      </c>
      <c r="V1371" s="16">
        <v>3.1579999999999999</v>
      </c>
      <c r="W1371" s="16">
        <v>1.4339999999999999</v>
      </c>
      <c r="X1371" s="16">
        <v>366.84699999999998</v>
      </c>
      <c r="Y1371" s="16">
        <v>40.057699999999997</v>
      </c>
      <c r="Z1371" s="16">
        <v>9.0499999999999997E-2</v>
      </c>
      <c r="AA1371" s="16">
        <v>-0.64698169999999999</v>
      </c>
      <c r="AB1371" s="16">
        <v>0</v>
      </c>
      <c r="AC1371" s="16">
        <v>0</v>
      </c>
      <c r="AD1371" s="16">
        <v>26.76</v>
      </c>
      <c r="AE1371" s="16">
        <v>2.9348999999999998</v>
      </c>
      <c r="AF1371" s="16">
        <v>7.6531000000000002</v>
      </c>
      <c r="AG1371" s="16">
        <v>18168.3</v>
      </c>
      <c r="AH1371" s="16">
        <v>7.9399999999999998E-2</v>
      </c>
      <c r="AI1371" s="16">
        <v>59.5</v>
      </c>
      <c r="AJ1371" s="16">
        <v>84</v>
      </c>
      <c r="AK1371" s="16">
        <v>-0.64359999999999995</v>
      </c>
      <c r="AL1371" s="16">
        <v>-0.43659999999999999</v>
      </c>
      <c r="AM1371" s="16">
        <v>-0.67190000000000005</v>
      </c>
      <c r="AN1371" s="16">
        <v>0.72189999999999999</v>
      </c>
      <c r="AO1371" s="16">
        <v>-0.55310000000000004</v>
      </c>
      <c r="AP1371" s="16">
        <v>-0.28949999999999998</v>
      </c>
      <c r="AR1371" s="16">
        <f t="shared" si="73"/>
        <v>1</v>
      </c>
      <c r="AS1371" s="5">
        <f t="shared" si="72"/>
        <v>3.0246999999999913E-2</v>
      </c>
    </row>
    <row r="1372" spans="1:45" x14ac:dyDescent="0.25">
      <c r="A1372" s="16" t="s">
        <v>408</v>
      </c>
      <c r="B1372" s="16" t="s">
        <v>57</v>
      </c>
      <c r="C1372" s="16" t="s">
        <v>267</v>
      </c>
      <c r="D1372" s="16">
        <v>2003</v>
      </c>
      <c r="E1372" s="16" t="s">
        <v>1867</v>
      </c>
      <c r="F1372" s="16" t="s">
        <v>590</v>
      </c>
      <c r="G1372" s="10">
        <v>527.85900000000004</v>
      </c>
      <c r="H1372" s="73">
        <v>6.2688290000000002</v>
      </c>
      <c r="I1372" s="16">
        <v>1354194</v>
      </c>
      <c r="J1372" s="71">
        <v>0</v>
      </c>
      <c r="K1372" s="71">
        <v>1</v>
      </c>
      <c r="L1372" s="16">
        <v>-1.218013</v>
      </c>
      <c r="M1372" s="16">
        <v>-0.63624349999999996</v>
      </c>
      <c r="N1372" s="16">
        <v>-1.334376</v>
      </c>
      <c r="O1372" s="16">
        <v>-0.16775200000000001</v>
      </c>
      <c r="P1372" s="16">
        <v>-0.5009342</v>
      </c>
      <c r="Q1372" s="16">
        <v>-8.97728E-2</v>
      </c>
      <c r="R1372" s="16">
        <v>5.67E-2</v>
      </c>
      <c r="S1372" s="16">
        <v>2.5000000000000001E-4</v>
      </c>
      <c r="T1372" s="16">
        <v>2.2000000000000001E-3</v>
      </c>
      <c r="U1372" s="16">
        <v>1.3633999999999999</v>
      </c>
      <c r="V1372" s="16">
        <v>3.2719999999999998</v>
      </c>
      <c r="W1372" s="16">
        <v>1.4159999999999999</v>
      </c>
      <c r="X1372" s="16">
        <v>368.55599999999998</v>
      </c>
      <c r="Y1372" s="16">
        <v>40.613300000000002</v>
      </c>
      <c r="Z1372" s="16">
        <v>8.2199999999999995E-2</v>
      </c>
      <c r="AA1372" s="16">
        <v>-0.87534719999999999</v>
      </c>
      <c r="AB1372" s="16">
        <v>0</v>
      </c>
      <c r="AC1372" s="16">
        <v>0</v>
      </c>
      <c r="AD1372" s="16">
        <v>32.64</v>
      </c>
      <c r="AE1372" s="16">
        <v>3.1133999999999999</v>
      </c>
      <c r="AF1372" s="16">
        <v>11.071199999999999</v>
      </c>
      <c r="AG1372" s="16">
        <v>17674.400000000001</v>
      </c>
      <c r="AH1372" s="16">
        <v>5.3499999999999999E-2</v>
      </c>
      <c r="AI1372" s="16">
        <v>59.4</v>
      </c>
      <c r="AJ1372" s="16">
        <v>84.6</v>
      </c>
      <c r="AK1372" s="16">
        <v>-0.37980000000000003</v>
      </c>
      <c r="AL1372" s="16">
        <v>-0.33169999999999999</v>
      </c>
      <c r="AM1372" s="16">
        <v>-0.46529999999999999</v>
      </c>
      <c r="AN1372" s="16">
        <v>0.31530000000000002</v>
      </c>
      <c r="AO1372" s="16">
        <v>-0.45550000000000002</v>
      </c>
      <c r="AP1372" s="16">
        <v>0.16339999999999999</v>
      </c>
      <c r="AR1372" s="16">
        <f t="shared" si="73"/>
        <v>1</v>
      </c>
      <c r="AS1372" s="5">
        <f t="shared" si="72"/>
        <v>0.10055199999999997</v>
      </c>
    </row>
    <row r="1373" spans="1:45" x14ac:dyDescent="0.25">
      <c r="A1373" s="16" t="s">
        <v>408</v>
      </c>
      <c r="B1373" s="16" t="s">
        <v>57</v>
      </c>
      <c r="C1373" s="16" t="s">
        <v>267</v>
      </c>
      <c r="D1373" s="16">
        <v>2004</v>
      </c>
      <c r="E1373" s="16" t="s">
        <v>1885</v>
      </c>
      <c r="F1373" s="16" t="s">
        <v>590</v>
      </c>
      <c r="G1373" s="10">
        <v>547.14200000000005</v>
      </c>
      <c r="H1373" s="73">
        <v>6.3047089999999999</v>
      </c>
      <c r="I1373" s="16">
        <v>1398573</v>
      </c>
      <c r="J1373" s="71">
        <v>0</v>
      </c>
      <c r="K1373" s="71">
        <v>1</v>
      </c>
      <c r="L1373" s="16">
        <v>-1.30938</v>
      </c>
      <c r="M1373" s="16">
        <v>-0.63232630000000001</v>
      </c>
      <c r="N1373" s="16">
        <v>-1.3760779999999999</v>
      </c>
      <c r="O1373" s="16">
        <v>-0.17007990000000001</v>
      </c>
      <c r="P1373" s="16">
        <v>-0.4909541</v>
      </c>
      <c r="Q1373" s="16">
        <v>-0.27195910000000001</v>
      </c>
      <c r="R1373" s="16">
        <v>5.67E-2</v>
      </c>
      <c r="S1373" s="16">
        <v>2.9999999999999997E-4</v>
      </c>
      <c r="T1373" s="16">
        <v>2.5999999999999999E-3</v>
      </c>
      <c r="U1373" s="16">
        <v>1.0345</v>
      </c>
      <c r="V1373" s="16">
        <v>3.3860000000000001</v>
      </c>
      <c r="W1373" s="16">
        <v>1.3979999999999999</v>
      </c>
      <c r="X1373" s="16">
        <v>367.22699999999998</v>
      </c>
      <c r="Y1373" s="16">
        <v>41.168900000000001</v>
      </c>
      <c r="Z1373" s="16">
        <v>7.0099999999999996E-2</v>
      </c>
      <c r="AA1373" s="16">
        <v>-0.89981500000000003</v>
      </c>
      <c r="AB1373" s="16">
        <v>0</v>
      </c>
      <c r="AC1373" s="16">
        <v>0</v>
      </c>
      <c r="AD1373" s="16">
        <v>33.270000000000003</v>
      </c>
      <c r="AE1373" s="16">
        <v>3.0886999999999998</v>
      </c>
      <c r="AF1373" s="16">
        <v>12.5724</v>
      </c>
      <c r="AG1373" s="16">
        <v>19244.3</v>
      </c>
      <c r="AH1373" s="16">
        <v>5.1799999999999999E-2</v>
      </c>
      <c r="AI1373" s="16">
        <v>59.3</v>
      </c>
      <c r="AJ1373" s="16">
        <v>85.2</v>
      </c>
      <c r="AK1373" s="16">
        <v>-0.6008</v>
      </c>
      <c r="AL1373" s="16">
        <v>-0.59309999999999996</v>
      </c>
      <c r="AM1373" s="16">
        <v>-0.49830000000000002</v>
      </c>
      <c r="AN1373" s="16">
        <v>0.21429999999999999</v>
      </c>
      <c r="AO1373" s="16">
        <v>-0.41739999999999999</v>
      </c>
      <c r="AP1373" s="16">
        <v>-0.29770000000000002</v>
      </c>
      <c r="AR1373" s="16">
        <f t="shared" si="73"/>
        <v>1</v>
      </c>
      <c r="AS1373" s="5">
        <f t="shared" si="72"/>
        <v>-9.1366999999999976E-2</v>
      </c>
    </row>
    <row r="1374" spans="1:45" x14ac:dyDescent="0.25">
      <c r="A1374" s="16" t="s">
        <v>408</v>
      </c>
      <c r="B1374" s="16" t="s">
        <v>57</v>
      </c>
      <c r="C1374" s="16" t="s">
        <v>267</v>
      </c>
      <c r="D1374" s="16">
        <v>2005</v>
      </c>
      <c r="E1374" s="16" t="s">
        <v>1875</v>
      </c>
      <c r="F1374" s="16" t="s">
        <v>590</v>
      </c>
      <c r="G1374" s="10">
        <v>524.86500000000001</v>
      </c>
      <c r="H1374" s="73">
        <v>6.2631420000000002</v>
      </c>
      <c r="I1374" s="16">
        <v>1444204</v>
      </c>
      <c r="J1374" s="71">
        <v>0</v>
      </c>
      <c r="K1374" s="71">
        <v>1</v>
      </c>
      <c r="L1374" s="16">
        <v>-1.3483419999999999</v>
      </c>
      <c r="M1374" s="16">
        <v>-0.6330692</v>
      </c>
      <c r="N1374" s="16">
        <v>-1.3653709999999999</v>
      </c>
      <c r="O1374" s="16">
        <v>-0.1692794</v>
      </c>
      <c r="P1374" s="16">
        <v>-0.47028449999999999</v>
      </c>
      <c r="Q1374" s="16">
        <v>-0.39654070000000002</v>
      </c>
      <c r="R1374" s="16">
        <v>5.67E-2</v>
      </c>
      <c r="S1374" s="16">
        <v>3.5E-4</v>
      </c>
      <c r="T1374" s="16">
        <v>2.5000000000000001E-3</v>
      </c>
      <c r="U1374" s="16">
        <v>1.1392</v>
      </c>
      <c r="V1374" s="16">
        <v>3.5</v>
      </c>
      <c r="W1374" s="16">
        <v>1.38</v>
      </c>
      <c r="X1374" s="16">
        <v>366.96499999999997</v>
      </c>
      <c r="Y1374" s="16">
        <v>41.724499999999999</v>
      </c>
      <c r="Z1374" s="16">
        <v>6.1899999999999997E-2</v>
      </c>
      <c r="AA1374" s="16">
        <v>-0.91204879999999999</v>
      </c>
      <c r="AB1374" s="16">
        <v>0</v>
      </c>
      <c r="AC1374" s="16">
        <v>0</v>
      </c>
      <c r="AD1374" s="16">
        <v>33.585000000000001</v>
      </c>
      <c r="AE1374" s="16">
        <v>3.0629</v>
      </c>
      <c r="AF1374" s="16">
        <v>17.2273</v>
      </c>
      <c r="AG1374" s="16">
        <v>19474.5</v>
      </c>
      <c r="AH1374" s="16">
        <v>5.1950000000000003E-2</v>
      </c>
      <c r="AI1374" s="16">
        <v>59.2</v>
      </c>
      <c r="AJ1374" s="16">
        <v>85.9</v>
      </c>
      <c r="AK1374" s="16">
        <v>-0.97060000000000002</v>
      </c>
      <c r="AL1374" s="16">
        <v>-0.70530000000000004</v>
      </c>
      <c r="AM1374" s="16">
        <v>-0.66830000000000001</v>
      </c>
      <c r="AN1374" s="16">
        <v>0.24829999999999999</v>
      </c>
      <c r="AO1374" s="16">
        <v>-0.51459999999999995</v>
      </c>
      <c r="AP1374" s="16">
        <v>-0.28050000000000003</v>
      </c>
      <c r="AR1374" s="16">
        <f t="shared" si="73"/>
        <v>1</v>
      </c>
      <c r="AS1374" s="5">
        <f t="shared" si="72"/>
        <v>-3.8961999999999941E-2</v>
      </c>
    </row>
    <row r="1375" spans="1:45" x14ac:dyDescent="0.25">
      <c r="A1375" s="16" t="s">
        <v>408</v>
      </c>
      <c r="B1375" s="16" t="s">
        <v>57</v>
      </c>
      <c r="C1375" s="16" t="s">
        <v>267</v>
      </c>
      <c r="D1375" s="16">
        <v>2006</v>
      </c>
      <c r="E1375" s="16" t="s">
        <v>1863</v>
      </c>
      <c r="F1375" s="16" t="s">
        <v>590</v>
      </c>
      <c r="G1375" s="10">
        <v>514.1</v>
      </c>
      <c r="H1375" s="73">
        <v>6.2424169999999997</v>
      </c>
      <c r="I1375" s="16">
        <v>1491021</v>
      </c>
      <c r="J1375" s="71">
        <v>0</v>
      </c>
      <c r="K1375" s="71">
        <v>1</v>
      </c>
      <c r="L1375" s="16">
        <v>-1.334802</v>
      </c>
      <c r="M1375" s="16">
        <v>-0.62804439999999995</v>
      </c>
      <c r="N1375" s="16">
        <v>-1.377667</v>
      </c>
      <c r="O1375" s="16">
        <v>-0.15771199999999999</v>
      </c>
      <c r="P1375" s="16">
        <v>-0.43366969999999999</v>
      </c>
      <c r="Q1375" s="16">
        <v>-0.4095685</v>
      </c>
      <c r="R1375" s="16">
        <v>5.67E-2</v>
      </c>
      <c r="S1375" s="16">
        <v>2.0000000000000001E-4</v>
      </c>
      <c r="T1375" s="16">
        <v>3.0999999999999999E-3</v>
      </c>
      <c r="U1375" s="16">
        <v>1.2095</v>
      </c>
      <c r="V1375" s="16">
        <v>3.5979999999999999</v>
      </c>
      <c r="W1375" s="16">
        <v>1.3620000000000001</v>
      </c>
      <c r="X1375" s="16">
        <v>363.71800000000002</v>
      </c>
      <c r="Y1375" s="16">
        <v>42.681399999999996</v>
      </c>
      <c r="Z1375" s="16">
        <v>6.3600000000000004E-2</v>
      </c>
      <c r="AA1375" s="16">
        <v>-0.87612400000000001</v>
      </c>
      <c r="AB1375" s="16">
        <v>0</v>
      </c>
      <c r="AC1375" s="16">
        <v>0</v>
      </c>
      <c r="AD1375" s="16">
        <v>32.659999999999997</v>
      </c>
      <c r="AE1375" s="16">
        <v>3.1236000000000002</v>
      </c>
      <c r="AF1375" s="16">
        <v>27.277799999999999</v>
      </c>
      <c r="AG1375" s="16">
        <v>19183.2</v>
      </c>
      <c r="AH1375" s="16">
        <v>5.1799999999999999E-2</v>
      </c>
      <c r="AI1375" s="16">
        <v>59.1</v>
      </c>
      <c r="AJ1375" s="16">
        <v>86.5</v>
      </c>
      <c r="AK1375" s="16">
        <v>-0.87619999999999998</v>
      </c>
      <c r="AL1375" s="16">
        <v>-0.73870000000000002</v>
      </c>
      <c r="AM1375" s="16">
        <v>-0.6875</v>
      </c>
      <c r="AN1375" s="16">
        <v>-1.6299999999999999E-2</v>
      </c>
      <c r="AO1375" s="16">
        <v>-0.379</v>
      </c>
      <c r="AP1375" s="16">
        <v>-0.30249999999999999</v>
      </c>
      <c r="AR1375" s="16">
        <f t="shared" si="73"/>
        <v>1</v>
      </c>
      <c r="AS1375" s="5">
        <f t="shared" si="72"/>
        <v>1.3539999999999885E-2</v>
      </c>
    </row>
    <row r="1376" spans="1:45" x14ac:dyDescent="0.25">
      <c r="A1376" s="16" t="s">
        <v>408</v>
      </c>
      <c r="B1376" s="16" t="s">
        <v>57</v>
      </c>
      <c r="C1376" s="16" t="s">
        <v>267</v>
      </c>
      <c r="D1376" s="16">
        <v>2007</v>
      </c>
      <c r="E1376" s="16" t="s">
        <v>1877</v>
      </c>
      <c r="F1376" s="16" t="s">
        <v>590</v>
      </c>
      <c r="G1376" s="10">
        <v>516.11900000000003</v>
      </c>
      <c r="H1376" s="73">
        <v>6.2463360000000003</v>
      </c>
      <c r="I1376" s="16">
        <v>1539116</v>
      </c>
      <c r="J1376" s="71">
        <v>0</v>
      </c>
      <c r="K1376" s="71">
        <v>1</v>
      </c>
      <c r="L1376" s="16">
        <v>-1.246424</v>
      </c>
      <c r="M1376" s="16">
        <v>-0.6336096</v>
      </c>
      <c r="N1376" s="16">
        <v>-1.344069</v>
      </c>
      <c r="O1376" s="16">
        <v>-0.11943189999999999</v>
      </c>
      <c r="P1376" s="16">
        <v>-0.35146810000000001</v>
      </c>
      <c r="Q1376" s="16">
        <v>-0.3633229</v>
      </c>
      <c r="R1376" s="16">
        <v>5.67E-2</v>
      </c>
      <c r="S1376" s="16">
        <v>6.9999999999999999E-4</v>
      </c>
      <c r="T1376" s="16">
        <v>2.3E-3</v>
      </c>
      <c r="U1376" s="16">
        <v>1.3085</v>
      </c>
      <c r="V1376" s="16">
        <v>3.6960000000000002</v>
      </c>
      <c r="W1376" s="16">
        <v>1.3440000000000001</v>
      </c>
      <c r="X1376" s="16">
        <v>367.19299999999998</v>
      </c>
      <c r="Y1376" s="16">
        <v>43.9116</v>
      </c>
      <c r="Z1376" s="16">
        <v>6.5100000000000005E-2</v>
      </c>
      <c r="AA1376" s="16">
        <v>-0.90253360000000005</v>
      </c>
      <c r="AB1376" s="16">
        <v>0</v>
      </c>
      <c r="AC1376" s="16">
        <v>0</v>
      </c>
      <c r="AD1376" s="16">
        <v>33.340000000000003</v>
      </c>
      <c r="AE1376" s="16">
        <v>3.1842000000000001</v>
      </c>
      <c r="AF1376" s="16">
        <v>52.332099999999997</v>
      </c>
      <c r="AG1376" s="16">
        <v>19858.8</v>
      </c>
      <c r="AH1376" s="16">
        <v>5.1150000000000001E-2</v>
      </c>
      <c r="AI1376" s="16">
        <v>59</v>
      </c>
      <c r="AJ1376" s="16">
        <v>87.1</v>
      </c>
      <c r="AK1376" s="16">
        <v>-0.88500000000000001</v>
      </c>
      <c r="AL1376" s="16">
        <v>-0.74539999999999995</v>
      </c>
      <c r="AM1376" s="16">
        <v>-0.5736</v>
      </c>
      <c r="AN1376" s="16">
        <v>6.3100000000000003E-2</v>
      </c>
      <c r="AO1376" s="16">
        <v>-0.3548</v>
      </c>
      <c r="AP1376" s="16">
        <v>-0.23780000000000001</v>
      </c>
      <c r="AR1376" s="16">
        <f t="shared" si="73"/>
        <v>1</v>
      </c>
      <c r="AS1376" s="5">
        <f t="shared" si="72"/>
        <v>8.8378000000000068E-2</v>
      </c>
    </row>
    <row r="1377" spans="1:45" x14ac:dyDescent="0.25">
      <c r="A1377" s="16" t="s">
        <v>408</v>
      </c>
      <c r="B1377" s="16" t="s">
        <v>57</v>
      </c>
      <c r="C1377" s="16" t="s">
        <v>267</v>
      </c>
      <c r="D1377" s="16">
        <v>2008</v>
      </c>
      <c r="E1377" s="16" t="s">
        <v>1881</v>
      </c>
      <c r="F1377" s="16" t="s">
        <v>590</v>
      </c>
      <c r="G1377" s="10">
        <v>528.72699999999998</v>
      </c>
      <c r="H1377" s="73">
        <v>6.2704719999999998</v>
      </c>
      <c r="I1377" s="16">
        <v>1588572</v>
      </c>
      <c r="J1377" s="71">
        <v>0</v>
      </c>
      <c r="K1377" s="71">
        <v>1</v>
      </c>
      <c r="L1377" s="16">
        <v>-1.102854</v>
      </c>
      <c r="M1377" s="16">
        <v>-0.65024510000000002</v>
      </c>
      <c r="N1377" s="16">
        <v>-1.099396</v>
      </c>
      <c r="O1377" s="16">
        <v>-5.7667900000000001E-2</v>
      </c>
      <c r="P1377" s="16">
        <v>-0.28262619999999999</v>
      </c>
      <c r="Q1377" s="16">
        <v>-0.40691379999999999</v>
      </c>
      <c r="R1377" s="16">
        <v>2.0400000000000001E-2</v>
      </c>
      <c r="S1377" s="16">
        <v>8.0000000000000004E-4</v>
      </c>
      <c r="T1377" s="16">
        <v>2.5999999999999999E-3</v>
      </c>
      <c r="U1377" s="16">
        <v>3.5274000000000001</v>
      </c>
      <c r="V1377" s="16">
        <v>3.794</v>
      </c>
      <c r="W1377" s="16">
        <v>1.3260000000000001</v>
      </c>
      <c r="X1377" s="16">
        <v>368.81</v>
      </c>
      <c r="Y1377" s="16">
        <v>44.038899999999998</v>
      </c>
      <c r="Z1377" s="16">
        <v>0.08</v>
      </c>
      <c r="AA1377" s="16">
        <v>-0.99419049999999998</v>
      </c>
      <c r="AB1377" s="16">
        <v>0</v>
      </c>
      <c r="AC1377" s="16">
        <v>0</v>
      </c>
      <c r="AD1377" s="16">
        <v>35.700000000000003</v>
      </c>
      <c r="AE1377" s="16">
        <v>3.0969000000000002</v>
      </c>
      <c r="AF1377" s="16">
        <v>73.900400000000005</v>
      </c>
      <c r="AG1377" s="16">
        <v>19976.5</v>
      </c>
      <c r="AH1377" s="16">
        <v>4.9000000000000002E-2</v>
      </c>
      <c r="AI1377" s="16">
        <v>58.9</v>
      </c>
      <c r="AJ1377" s="16">
        <v>87.7</v>
      </c>
      <c r="AK1377" s="16">
        <v>-0.85299999999999998</v>
      </c>
      <c r="AL1377" s="16">
        <v>-0.74550000000000005</v>
      </c>
      <c r="AM1377" s="16">
        <v>-0.71830000000000005</v>
      </c>
      <c r="AN1377" s="16">
        <v>7.9200000000000007E-2</v>
      </c>
      <c r="AO1377" s="16">
        <v>-0.38150000000000001</v>
      </c>
      <c r="AP1377" s="16">
        <v>-0.35299999999999998</v>
      </c>
      <c r="AR1377" s="16">
        <f t="shared" si="73"/>
        <v>1</v>
      </c>
      <c r="AS1377" s="5">
        <f t="shared" si="72"/>
        <v>0.14356999999999998</v>
      </c>
    </row>
    <row r="1378" spans="1:45" x14ac:dyDescent="0.25">
      <c r="A1378" s="16" t="s">
        <v>408</v>
      </c>
      <c r="B1378" s="16" t="s">
        <v>57</v>
      </c>
      <c r="C1378" s="16" t="s">
        <v>267</v>
      </c>
      <c r="D1378" s="16">
        <v>2009</v>
      </c>
      <c r="E1378" s="16" t="s">
        <v>1872</v>
      </c>
      <c r="F1378" s="16" t="s">
        <v>590</v>
      </c>
      <c r="G1378" s="10">
        <v>545.32500000000005</v>
      </c>
      <c r="H1378" s="73">
        <v>6.3013820000000003</v>
      </c>
      <c r="I1378" s="16">
        <v>1639560</v>
      </c>
      <c r="J1378" s="71">
        <v>0</v>
      </c>
      <c r="K1378" s="71">
        <v>1</v>
      </c>
      <c r="L1378" s="16">
        <v>-1.1105579999999999</v>
      </c>
      <c r="M1378" s="16">
        <v>-0.65352949999999999</v>
      </c>
      <c r="N1378" s="16">
        <v>-1.158768</v>
      </c>
      <c r="O1378" s="16">
        <v>-6.3159199999999999E-2</v>
      </c>
      <c r="P1378" s="16">
        <v>-0.25563560000000002</v>
      </c>
      <c r="Q1378" s="16">
        <v>-0.38339889999999999</v>
      </c>
      <c r="R1378" s="16">
        <v>1.7500000000000002E-2</v>
      </c>
      <c r="S1378" s="16">
        <v>3.5E-4</v>
      </c>
      <c r="T1378" s="16">
        <v>2.5999999999999999E-3</v>
      </c>
      <c r="U1378" s="16">
        <v>3.0724</v>
      </c>
      <c r="V1378" s="16">
        <v>3.8919999999999999</v>
      </c>
      <c r="W1378" s="16">
        <v>1.3080000000000001</v>
      </c>
      <c r="X1378" s="16">
        <v>366.84300000000002</v>
      </c>
      <c r="Y1378" s="16">
        <v>44.117400000000004</v>
      </c>
      <c r="Z1378" s="16">
        <v>8.2199999999999995E-2</v>
      </c>
      <c r="AA1378" s="16">
        <v>-0.96098430000000001</v>
      </c>
      <c r="AB1378" s="16">
        <v>0</v>
      </c>
      <c r="AC1378" s="16">
        <v>0</v>
      </c>
      <c r="AD1378" s="16">
        <v>34.844999999999999</v>
      </c>
      <c r="AE1378" s="16">
        <v>2.9754999999999998</v>
      </c>
      <c r="AF1378" s="16">
        <v>80.626900000000006</v>
      </c>
      <c r="AG1378" s="16">
        <v>20552.599999999999</v>
      </c>
      <c r="AH1378" s="16">
        <v>5.2600000000000001E-2</v>
      </c>
      <c r="AI1378" s="16">
        <v>58.9</v>
      </c>
      <c r="AJ1378" s="16">
        <v>88.3</v>
      </c>
      <c r="AK1378" s="16">
        <v>-1.0126999999999999</v>
      </c>
      <c r="AL1378" s="16">
        <v>-0.56299999999999994</v>
      </c>
      <c r="AM1378" s="16">
        <v>-0.62809999999999999</v>
      </c>
      <c r="AN1378" s="16">
        <v>0.14369999999999999</v>
      </c>
      <c r="AO1378" s="16">
        <v>-0.32179999999999997</v>
      </c>
      <c r="AP1378" s="16">
        <v>-0.443</v>
      </c>
      <c r="AR1378" s="16">
        <f t="shared" si="73"/>
        <v>1</v>
      </c>
      <c r="AS1378" s="5">
        <f t="shared" si="72"/>
        <v>-7.7039999999999331E-3</v>
      </c>
    </row>
    <row r="1379" spans="1:45" x14ac:dyDescent="0.25">
      <c r="A1379" s="16" t="s">
        <v>408</v>
      </c>
      <c r="B1379" s="16" t="s">
        <v>57</v>
      </c>
      <c r="C1379" s="16" t="s">
        <v>267</v>
      </c>
      <c r="D1379" s="16">
        <v>2010</v>
      </c>
      <c r="E1379" s="16" t="s">
        <v>1878</v>
      </c>
      <c r="F1379" s="16" t="s">
        <v>590</v>
      </c>
      <c r="G1379" s="10">
        <v>562.85199999999998</v>
      </c>
      <c r="H1379" s="73">
        <v>6.3330159999999998</v>
      </c>
      <c r="I1379" s="16">
        <v>1692149</v>
      </c>
      <c r="J1379" s="71">
        <v>0</v>
      </c>
      <c r="K1379" s="71">
        <v>1</v>
      </c>
      <c r="L1379" s="16">
        <v>-1.06806</v>
      </c>
      <c r="M1379" s="16">
        <v>-0.63139429999999996</v>
      </c>
      <c r="N1379" s="16">
        <v>-1.0175000000000001</v>
      </c>
      <c r="O1379" s="16">
        <v>-0.10793129999999999</v>
      </c>
      <c r="P1379" s="16">
        <v>-0.2283316</v>
      </c>
      <c r="Q1379" s="16">
        <v>-0.43442799999999998</v>
      </c>
      <c r="R1379" s="16">
        <v>5.67E-2</v>
      </c>
      <c r="S1379" s="16">
        <v>2.9999999999999997E-4</v>
      </c>
      <c r="T1379" s="16">
        <v>2.7000000000000001E-3</v>
      </c>
      <c r="U1379" s="16">
        <v>4.1534000000000004</v>
      </c>
      <c r="V1379" s="16">
        <v>3.99</v>
      </c>
      <c r="W1379" s="16">
        <v>1.29</v>
      </c>
      <c r="X1379" s="16">
        <v>371.00900000000001</v>
      </c>
      <c r="Y1379" s="16">
        <v>43.402099999999997</v>
      </c>
      <c r="Z1379" s="16">
        <v>7.6700000000000004E-2</v>
      </c>
      <c r="AA1379" s="16">
        <v>-0.90486390000000005</v>
      </c>
      <c r="AB1379" s="16">
        <v>0</v>
      </c>
      <c r="AC1379" s="16">
        <v>0</v>
      </c>
      <c r="AD1379" s="16">
        <v>33.4</v>
      </c>
      <c r="AE1379" s="16">
        <v>2.9022999999999999</v>
      </c>
      <c r="AF1379" s="16">
        <v>87.963300000000004</v>
      </c>
      <c r="AG1379" s="16">
        <v>22252.400000000001</v>
      </c>
      <c r="AH1379" s="16">
        <v>5.1499999999999997E-2</v>
      </c>
      <c r="AI1379" s="16">
        <v>58.8</v>
      </c>
      <c r="AJ1379" s="16">
        <v>88.9</v>
      </c>
      <c r="AK1379" s="16">
        <v>-1.0854999999999999</v>
      </c>
      <c r="AL1379" s="16">
        <v>-0.56159999999999999</v>
      </c>
      <c r="AM1379" s="16">
        <v>-0.65590000000000004</v>
      </c>
      <c r="AN1379" s="16">
        <v>7.8600000000000003E-2</v>
      </c>
      <c r="AO1379" s="16">
        <v>-0.3826</v>
      </c>
      <c r="AP1379" s="16">
        <v>-0.51049999999999995</v>
      </c>
      <c r="AR1379" s="16">
        <f t="shared" si="73"/>
        <v>1</v>
      </c>
      <c r="AS1379" s="5">
        <f t="shared" si="72"/>
        <v>4.2497999999999925E-2</v>
      </c>
    </row>
    <row r="1380" spans="1:45" x14ac:dyDescent="0.25">
      <c r="A1380" s="16" t="s">
        <v>408</v>
      </c>
      <c r="B1380" s="16" t="s">
        <v>57</v>
      </c>
      <c r="C1380" s="16" t="s">
        <v>267</v>
      </c>
      <c r="D1380" s="16">
        <v>2011</v>
      </c>
      <c r="E1380" s="16" t="s">
        <v>1876</v>
      </c>
      <c r="F1380" s="16" t="s">
        <v>590</v>
      </c>
      <c r="G1380" s="10">
        <v>521.77099999999996</v>
      </c>
      <c r="H1380" s="73">
        <v>6.2572289999999997</v>
      </c>
      <c r="I1380" s="16">
        <v>1746363</v>
      </c>
      <c r="J1380" s="71">
        <v>0</v>
      </c>
      <c r="K1380" s="71">
        <v>1</v>
      </c>
      <c r="L1380" s="16">
        <v>-1.051032</v>
      </c>
      <c r="M1380" s="16">
        <v>-0.5952037</v>
      </c>
      <c r="N1380" s="16">
        <v>-1.0433049999999999</v>
      </c>
      <c r="O1380" s="16">
        <v>-6.95997E-2</v>
      </c>
      <c r="P1380" s="16">
        <v>-0.24373049999999999</v>
      </c>
      <c r="Q1380" s="16">
        <v>-0.42912670000000003</v>
      </c>
      <c r="R1380" s="16">
        <v>0.13220000000000001</v>
      </c>
      <c r="S1380" s="16">
        <v>6.9999999999999999E-4</v>
      </c>
      <c r="T1380" s="16">
        <v>2E-3</v>
      </c>
      <c r="U1380" s="16">
        <v>3.8992</v>
      </c>
      <c r="V1380" s="16">
        <v>4.0119999999999996</v>
      </c>
      <c r="W1380" s="16">
        <v>1.252</v>
      </c>
      <c r="X1380" s="16">
        <v>371.43900000000002</v>
      </c>
      <c r="Y1380" s="16">
        <v>43.660200000000003</v>
      </c>
      <c r="Z1380" s="16">
        <v>8.0100000000000005E-2</v>
      </c>
      <c r="AA1380" s="16">
        <v>-0.98253919999999995</v>
      </c>
      <c r="AB1380" s="16">
        <v>0</v>
      </c>
      <c r="AC1380" s="16">
        <v>0</v>
      </c>
      <c r="AD1380" s="16">
        <v>35.4</v>
      </c>
      <c r="AE1380" s="16">
        <v>2.9077999999999999</v>
      </c>
      <c r="AF1380" s="16">
        <v>80.760300000000001</v>
      </c>
      <c r="AG1380" s="16">
        <v>22888</v>
      </c>
      <c r="AH1380" s="16">
        <v>5.0500000000000003E-2</v>
      </c>
      <c r="AI1380" s="16">
        <v>58.8</v>
      </c>
      <c r="AJ1380" s="16">
        <v>89.5</v>
      </c>
      <c r="AK1380" s="16">
        <v>-1.2237</v>
      </c>
      <c r="AL1380" s="16">
        <v>-0.49969999999999998</v>
      </c>
      <c r="AM1380" s="16">
        <v>-0.60670000000000002</v>
      </c>
      <c r="AN1380" s="16">
        <v>5.8999999999999999E-3</v>
      </c>
      <c r="AO1380" s="16">
        <v>-0.26629999999999998</v>
      </c>
      <c r="AP1380" s="16">
        <v>-0.50649999999999995</v>
      </c>
      <c r="AR1380" s="16">
        <f t="shared" si="73"/>
        <v>1</v>
      </c>
      <c r="AS1380" s="5">
        <f t="shared" si="72"/>
        <v>1.7028000000000043E-2</v>
      </c>
    </row>
    <row r="1381" spans="1:45" x14ac:dyDescent="0.25">
      <c r="A1381" s="16" t="s">
        <v>408</v>
      </c>
      <c r="B1381" s="16" t="s">
        <v>57</v>
      </c>
      <c r="C1381" s="16" t="s">
        <v>267</v>
      </c>
      <c r="D1381" s="16">
        <v>2012</v>
      </c>
      <c r="E1381" s="16" t="s">
        <v>1886</v>
      </c>
      <c r="F1381" s="16" t="s">
        <v>590</v>
      </c>
      <c r="G1381" s="10">
        <v>535.26700000000005</v>
      </c>
      <c r="H1381" s="73">
        <v>6.2827659999999996</v>
      </c>
      <c r="I1381" s="16">
        <v>1802125</v>
      </c>
      <c r="J1381" s="71">
        <v>0</v>
      </c>
      <c r="K1381" s="71">
        <v>1</v>
      </c>
      <c r="L1381" s="16">
        <v>-1.026405</v>
      </c>
      <c r="M1381" s="16">
        <v>-0.63452819999999999</v>
      </c>
      <c r="N1381" s="16">
        <v>-1.0324720000000001</v>
      </c>
      <c r="O1381" s="16">
        <v>-8.8605999999999997E-3</v>
      </c>
      <c r="P1381" s="16">
        <v>-0.2172306</v>
      </c>
      <c r="Q1381" s="16">
        <v>-0.43764140000000001</v>
      </c>
      <c r="R1381" s="16">
        <v>5.67E-2</v>
      </c>
      <c r="S1381" s="16">
        <v>9.5E-4</v>
      </c>
      <c r="T1381" s="16">
        <v>2.0999999999999999E-3</v>
      </c>
      <c r="U1381" s="16">
        <v>4.0896999999999997</v>
      </c>
      <c r="V1381" s="16">
        <v>4.0339999999999998</v>
      </c>
      <c r="W1381" s="16">
        <v>1.214</v>
      </c>
      <c r="X1381" s="16">
        <v>370.28100000000001</v>
      </c>
      <c r="Y1381" s="16">
        <v>44.435099999999998</v>
      </c>
      <c r="Z1381" s="16">
        <v>8.5999999999999993E-2</v>
      </c>
      <c r="AA1381" s="16">
        <v>-1.0796330000000001</v>
      </c>
      <c r="AB1381" s="16">
        <v>0</v>
      </c>
      <c r="AC1381" s="16">
        <v>0</v>
      </c>
      <c r="AD1381" s="16">
        <v>37.9</v>
      </c>
      <c r="AE1381" s="16">
        <v>3.5838999999999999</v>
      </c>
      <c r="AF1381" s="16">
        <v>85.203800000000001</v>
      </c>
      <c r="AG1381" s="16">
        <v>22109</v>
      </c>
      <c r="AH1381" s="16">
        <v>4.8399999999999999E-2</v>
      </c>
      <c r="AI1381" s="16">
        <v>58.7</v>
      </c>
      <c r="AJ1381" s="16">
        <v>90.1</v>
      </c>
      <c r="AK1381" s="16">
        <v>-1.2796000000000001</v>
      </c>
      <c r="AL1381" s="16">
        <v>-0.62670000000000003</v>
      </c>
      <c r="AM1381" s="16">
        <v>-0.50019999999999998</v>
      </c>
      <c r="AN1381" s="16">
        <v>1.4E-3</v>
      </c>
      <c r="AO1381" s="16">
        <v>-0.2104</v>
      </c>
      <c r="AP1381" s="16">
        <v>-0.53680000000000005</v>
      </c>
      <c r="AR1381" s="16">
        <f t="shared" si="73"/>
        <v>1</v>
      </c>
      <c r="AS1381" s="5">
        <f t="shared" si="72"/>
        <v>2.4626999999999954E-2</v>
      </c>
    </row>
    <row r="1382" spans="1:45" x14ac:dyDescent="0.25">
      <c r="A1382" s="16" t="s">
        <v>408</v>
      </c>
      <c r="B1382" s="16" t="s">
        <v>57</v>
      </c>
      <c r="C1382" s="16" t="s">
        <v>267</v>
      </c>
      <c r="D1382" s="16">
        <v>2013</v>
      </c>
      <c r="E1382" s="16" t="s">
        <v>1864</v>
      </c>
      <c r="F1382" s="16" t="s">
        <v>590</v>
      </c>
      <c r="G1382" s="10">
        <v>543.60400000000004</v>
      </c>
      <c r="H1382" s="73">
        <v>6.2982209999999998</v>
      </c>
      <c r="I1382" s="16">
        <v>1859324</v>
      </c>
      <c r="J1382" s="71">
        <v>0</v>
      </c>
      <c r="K1382" s="71">
        <v>1</v>
      </c>
      <c r="L1382" s="16">
        <v>-1.091882</v>
      </c>
      <c r="M1382" s="16">
        <v>-0.63267759999999995</v>
      </c>
      <c r="N1382" s="16">
        <v>-1.1747840000000001</v>
      </c>
      <c r="O1382" s="16">
        <v>1.57676E-2</v>
      </c>
      <c r="P1382" s="16">
        <v>-0.17135359999999999</v>
      </c>
      <c r="Q1382" s="16">
        <v>-0.52113189999999998</v>
      </c>
      <c r="R1382" s="16">
        <v>5.67E-2</v>
      </c>
      <c r="S1382" s="16">
        <v>6.9999999999999999E-4</v>
      </c>
      <c r="T1382" s="16">
        <v>2.3999999999999998E-3</v>
      </c>
      <c r="U1382" s="16">
        <v>2.7677</v>
      </c>
      <c r="V1382" s="16">
        <v>4.056</v>
      </c>
      <c r="W1382" s="16">
        <v>1.1759999999999999</v>
      </c>
      <c r="X1382" s="16">
        <v>370.05</v>
      </c>
      <c r="Y1382" s="16">
        <v>45.921199999999999</v>
      </c>
      <c r="Z1382" s="16">
        <v>8.6999999999999994E-2</v>
      </c>
      <c r="AA1382" s="16">
        <v>-1.0524469999999999</v>
      </c>
      <c r="AB1382" s="16">
        <v>0</v>
      </c>
      <c r="AC1382" s="16">
        <v>0</v>
      </c>
      <c r="AD1382" s="16">
        <v>37.200000000000003</v>
      </c>
      <c r="AE1382" s="16">
        <v>3.4714</v>
      </c>
      <c r="AF1382" s="16">
        <v>99.976699999999994</v>
      </c>
      <c r="AG1382" s="16">
        <v>26398.2</v>
      </c>
      <c r="AH1382" s="16">
        <v>4.8000000000000001E-2</v>
      </c>
      <c r="AI1382" s="16">
        <v>58.8</v>
      </c>
      <c r="AJ1382" s="16">
        <v>90.1</v>
      </c>
      <c r="AK1382" s="16">
        <v>-1.2432000000000001</v>
      </c>
      <c r="AL1382" s="16">
        <v>-0.68979999999999997</v>
      </c>
      <c r="AM1382" s="16">
        <v>-0.69650000000000001</v>
      </c>
      <c r="AN1382" s="16">
        <v>-4.7800000000000002E-2</v>
      </c>
      <c r="AO1382" s="16">
        <v>-0.3523</v>
      </c>
      <c r="AP1382" s="16">
        <v>-0.59509999999999996</v>
      </c>
      <c r="AR1382" s="16">
        <f t="shared" si="73"/>
        <v>1</v>
      </c>
      <c r="AS1382" s="5">
        <f t="shared" si="72"/>
        <v>-6.5477000000000007E-2</v>
      </c>
    </row>
    <row r="1383" spans="1:45" x14ac:dyDescent="0.25">
      <c r="A1383" s="16" t="s">
        <v>408</v>
      </c>
      <c r="B1383" s="16" t="s">
        <v>57</v>
      </c>
      <c r="C1383" s="16" t="s">
        <v>267</v>
      </c>
      <c r="D1383" s="16">
        <v>2014</v>
      </c>
      <c r="E1383" s="16" t="s">
        <v>1871</v>
      </c>
      <c r="F1383" s="16" t="s">
        <v>590</v>
      </c>
      <c r="G1383" s="10">
        <v>531.63900000000001</v>
      </c>
      <c r="H1383" s="73">
        <v>6.2759640000000001</v>
      </c>
      <c r="I1383" s="16">
        <v>1917852</v>
      </c>
      <c r="J1383" s="71">
        <v>0</v>
      </c>
      <c r="K1383" s="71">
        <v>1</v>
      </c>
      <c r="L1383" s="16">
        <v>-1.0823739999999999</v>
      </c>
      <c r="M1383" s="16">
        <v>-0.62616689999999997</v>
      </c>
      <c r="N1383" s="16">
        <v>-1.210469</v>
      </c>
      <c r="O1383" s="16">
        <v>4.0799000000000002E-2</v>
      </c>
      <c r="P1383" s="16">
        <v>-0.12069920000000001</v>
      </c>
      <c r="Q1383" s="16">
        <v>-0.5506122</v>
      </c>
      <c r="R1383" s="16">
        <v>5.67E-2</v>
      </c>
      <c r="S1383" s="16">
        <v>4.4999999999999999E-4</v>
      </c>
      <c r="T1383" s="16">
        <v>3.2000000000000002E-3</v>
      </c>
      <c r="U1383" s="16">
        <v>2.3325</v>
      </c>
      <c r="V1383" s="16">
        <v>4.0780000000000003</v>
      </c>
      <c r="W1383" s="16">
        <v>1.1379999999999999</v>
      </c>
      <c r="X1383" s="16">
        <v>371.916</v>
      </c>
      <c r="Y1383" s="16">
        <v>45.526899999999998</v>
      </c>
      <c r="Z1383" s="16">
        <v>8.9599999999999999E-2</v>
      </c>
      <c r="AA1383" s="16">
        <v>-1.136725</v>
      </c>
      <c r="AB1383" s="16">
        <v>0</v>
      </c>
      <c r="AC1383" s="16">
        <v>0</v>
      </c>
      <c r="AD1383" s="16">
        <v>39.369999999999997</v>
      </c>
      <c r="AE1383" s="16">
        <v>2.9251999999999998</v>
      </c>
      <c r="AF1383" s="16">
        <v>119.631</v>
      </c>
      <c r="AG1383" s="16">
        <v>21313.8</v>
      </c>
      <c r="AH1383" s="16">
        <v>4.7649999999999998E-2</v>
      </c>
      <c r="AI1383" s="16">
        <v>58.8</v>
      </c>
      <c r="AJ1383" s="16">
        <v>90.2</v>
      </c>
      <c r="AK1383" s="16">
        <v>-1.2616000000000001</v>
      </c>
      <c r="AL1383" s="16">
        <v>-0.67920000000000003</v>
      </c>
      <c r="AM1383" s="16">
        <v>-0.64049999999999996</v>
      </c>
      <c r="AN1383" s="16">
        <v>-0.1512</v>
      </c>
      <c r="AO1383" s="16">
        <v>-0.44280000000000003</v>
      </c>
      <c r="AP1383" s="16">
        <v>-0.62649999999999995</v>
      </c>
      <c r="AR1383" s="16">
        <f t="shared" si="73"/>
        <v>1</v>
      </c>
      <c r="AS1383" s="5">
        <f t="shared" si="72"/>
        <v>9.5080000000000719E-3</v>
      </c>
    </row>
    <row r="1384" spans="1:45" x14ac:dyDescent="0.25">
      <c r="A1384" s="16" t="s">
        <v>414</v>
      </c>
      <c r="B1384" s="16" t="s">
        <v>60</v>
      </c>
      <c r="C1384" s="16" t="s">
        <v>271</v>
      </c>
      <c r="D1384" s="16">
        <v>1985</v>
      </c>
      <c r="E1384" s="16" t="s">
        <v>1980</v>
      </c>
      <c r="F1384" s="16" t="s">
        <v>414</v>
      </c>
      <c r="G1384" s="10">
        <v>18707.599999999999</v>
      </c>
      <c r="H1384" s="73">
        <v>9.8366830000000007</v>
      </c>
      <c r="I1384" s="16" t="s">
        <v>6700</v>
      </c>
      <c r="K1384" s="71">
        <v>1.0940000000000001</v>
      </c>
      <c r="L1384" s="16">
        <v>0.87600840000000002</v>
      </c>
      <c r="M1384" s="16">
        <v>-0.45213989999999998</v>
      </c>
      <c r="N1384" s="16">
        <v>6.0111299999999999E-2</v>
      </c>
      <c r="O1384" s="16">
        <v>0.1411848</v>
      </c>
      <c r="P1384" s="16">
        <v>0.75216950000000005</v>
      </c>
      <c r="Q1384" s="16">
        <v>1.4674750000000001</v>
      </c>
      <c r="R1384" s="16">
        <v>0.22570000000000001</v>
      </c>
      <c r="S1384" s="16">
        <v>6.7999999999999996E-3</v>
      </c>
      <c r="T1384" s="16">
        <v>9.4000000000000004E-3</v>
      </c>
      <c r="U1384" s="16">
        <v>2.0219999999999998</v>
      </c>
      <c r="V1384" s="16">
        <v>20.36</v>
      </c>
      <c r="W1384" s="16">
        <v>8.4</v>
      </c>
      <c r="X1384" s="16">
        <v>452.73700000000002</v>
      </c>
      <c r="Y1384" s="16">
        <v>46.187800000000003</v>
      </c>
      <c r="Z1384" s="16">
        <v>0.32950000000000002</v>
      </c>
      <c r="AA1384" s="16">
        <v>-7.1688699999999994E-2</v>
      </c>
      <c r="AB1384" s="16">
        <v>0.23</v>
      </c>
      <c r="AC1384" s="16">
        <v>15.89</v>
      </c>
      <c r="AD1384" s="16">
        <v>33.880000000000003</v>
      </c>
      <c r="AE1384" s="16">
        <v>31.374099999999999</v>
      </c>
      <c r="AF1384" s="16">
        <v>0</v>
      </c>
      <c r="AG1384" s="16">
        <v>279235</v>
      </c>
      <c r="AH1384" s="16">
        <v>1.0627</v>
      </c>
      <c r="AI1384" s="16">
        <v>91.228899999999996</v>
      </c>
      <c r="AJ1384" s="16">
        <v>97.164299999999997</v>
      </c>
      <c r="AK1384" s="16">
        <v>1.3929</v>
      </c>
      <c r="AL1384" s="16">
        <v>1.506</v>
      </c>
      <c r="AM1384" s="16">
        <v>1.1241000000000001</v>
      </c>
      <c r="AN1384" s="16">
        <v>1.4339</v>
      </c>
      <c r="AO1384" s="16">
        <v>1.0483</v>
      </c>
      <c r="AP1384" s="16">
        <v>1.2515000000000001</v>
      </c>
      <c r="AQ1384" s="16">
        <v>8.6999999999999994E-3</v>
      </c>
      <c r="AR1384" s="16">
        <f t="shared" si="73"/>
        <v>1</v>
      </c>
      <c r="AS1384" s="5">
        <f t="shared" si="72"/>
        <v>0</v>
      </c>
    </row>
    <row r="1385" spans="1:45" x14ac:dyDescent="0.25">
      <c r="A1385" s="16" t="s">
        <v>414</v>
      </c>
      <c r="B1385" s="16" t="s">
        <v>60</v>
      </c>
      <c r="C1385" s="16" t="s">
        <v>271</v>
      </c>
      <c r="D1385" s="16">
        <v>1986</v>
      </c>
      <c r="E1385" s="16" t="s">
        <v>2000</v>
      </c>
      <c r="F1385" s="16" t="s">
        <v>414</v>
      </c>
      <c r="G1385" s="10">
        <v>18742.3</v>
      </c>
      <c r="H1385" s="73">
        <v>9.8385390000000008</v>
      </c>
      <c r="I1385" s="16" t="s">
        <v>6700</v>
      </c>
      <c r="J1385" s="71">
        <v>-1.4E-2</v>
      </c>
      <c r="K1385" s="71">
        <v>1.079</v>
      </c>
      <c r="L1385" s="16">
        <v>0.90680689999999997</v>
      </c>
      <c r="M1385" s="16">
        <v>-0.42094690000000001</v>
      </c>
      <c r="N1385" s="16">
        <v>8.4745699999999993E-2</v>
      </c>
      <c r="O1385" s="16">
        <v>0.16364139999999999</v>
      </c>
      <c r="P1385" s="16">
        <v>0.77572649999999999</v>
      </c>
      <c r="Q1385" s="16">
        <v>1.4324319999999999</v>
      </c>
      <c r="R1385" s="16">
        <v>0.24390000000000001</v>
      </c>
      <c r="S1385" s="16">
        <v>7.0000000000000001E-3</v>
      </c>
      <c r="T1385" s="16">
        <v>1.1599999999999999E-2</v>
      </c>
      <c r="U1385" s="16">
        <v>1.8266</v>
      </c>
      <c r="V1385" s="16">
        <v>21.64</v>
      </c>
      <c r="W1385" s="16">
        <v>8.6739999999999995</v>
      </c>
      <c r="X1385" s="16">
        <v>452.91699999999997</v>
      </c>
      <c r="Y1385" s="16">
        <v>46.915300000000002</v>
      </c>
      <c r="Z1385" s="16">
        <v>0.33079999999999998</v>
      </c>
      <c r="AA1385" s="16">
        <v>-8.4504999999999997E-2</v>
      </c>
      <c r="AB1385" s="16">
        <v>0.23</v>
      </c>
      <c r="AC1385" s="16">
        <v>15.89</v>
      </c>
      <c r="AD1385" s="16">
        <v>34.21</v>
      </c>
      <c r="AE1385" s="16">
        <v>33.010100000000001</v>
      </c>
      <c r="AF1385" s="16">
        <v>0</v>
      </c>
      <c r="AG1385" s="16">
        <v>282165</v>
      </c>
      <c r="AH1385" s="16">
        <v>1.0579000000000001</v>
      </c>
      <c r="AI1385" s="16">
        <v>91.512500000000003</v>
      </c>
      <c r="AJ1385" s="16">
        <v>97.271600000000007</v>
      </c>
      <c r="AK1385" s="16">
        <v>1.3692</v>
      </c>
      <c r="AL1385" s="16">
        <v>1.4466000000000001</v>
      </c>
      <c r="AM1385" s="16">
        <v>1.0994999999999999</v>
      </c>
      <c r="AN1385" s="16">
        <v>1.3792</v>
      </c>
      <c r="AO1385" s="16">
        <v>1.0326</v>
      </c>
      <c r="AP1385" s="16">
        <v>1.2242999999999999</v>
      </c>
      <c r="AQ1385" s="16">
        <v>8.6999999999999994E-3</v>
      </c>
      <c r="AR1385" s="16">
        <f t="shared" si="73"/>
        <v>1</v>
      </c>
      <c r="AS1385" s="5">
        <f t="shared" si="72"/>
        <v>3.0798499999999951E-2</v>
      </c>
    </row>
    <row r="1386" spans="1:45" x14ac:dyDescent="0.25">
      <c r="A1386" s="16" t="s">
        <v>414</v>
      </c>
      <c r="B1386" s="16" t="s">
        <v>60</v>
      </c>
      <c r="C1386" s="16" t="s">
        <v>271</v>
      </c>
      <c r="D1386" s="16">
        <v>1987</v>
      </c>
      <c r="E1386" s="16" t="s">
        <v>1992</v>
      </c>
      <c r="F1386" s="16" t="s">
        <v>414</v>
      </c>
      <c r="G1386" s="10">
        <v>18257.8</v>
      </c>
      <c r="H1386" s="73">
        <v>9.8123480000000001</v>
      </c>
      <c r="I1386" s="16" t="s">
        <v>6700</v>
      </c>
      <c r="J1386" s="71">
        <v>-3.7999999999999999E-2</v>
      </c>
      <c r="K1386" s="71">
        <v>1.038</v>
      </c>
      <c r="L1386" s="16">
        <v>0.91501739999999998</v>
      </c>
      <c r="M1386" s="16">
        <v>-0.40192480000000003</v>
      </c>
      <c r="N1386" s="16">
        <v>0.13179759999999999</v>
      </c>
      <c r="O1386" s="16">
        <v>0.1191885</v>
      </c>
      <c r="P1386" s="16">
        <v>0.80719129999999994</v>
      </c>
      <c r="Q1386" s="16">
        <v>1.3974059999999999</v>
      </c>
      <c r="R1386" s="16">
        <v>0.26200000000000001</v>
      </c>
      <c r="S1386" s="16">
        <v>7.1999999999999998E-3</v>
      </c>
      <c r="T1386" s="16">
        <v>1.2500000000000001E-2</v>
      </c>
      <c r="U1386" s="16">
        <v>1.8274999999999999</v>
      </c>
      <c r="V1386" s="16">
        <v>22.92</v>
      </c>
      <c r="W1386" s="16">
        <v>8.9480000000000004</v>
      </c>
      <c r="X1386" s="16">
        <v>453.37599999999998</v>
      </c>
      <c r="Y1386" s="16">
        <v>47.642899999999997</v>
      </c>
      <c r="Z1386" s="16">
        <v>0.29630000000000001</v>
      </c>
      <c r="AA1386" s="16">
        <v>-9.7321500000000005E-2</v>
      </c>
      <c r="AB1386" s="16">
        <v>0.23</v>
      </c>
      <c r="AC1386" s="16">
        <v>15.89</v>
      </c>
      <c r="AD1386" s="16">
        <v>34.54</v>
      </c>
      <c r="AE1386" s="16">
        <v>34.632899999999999</v>
      </c>
      <c r="AF1386" s="16">
        <v>0</v>
      </c>
      <c r="AG1386" s="16">
        <v>300842</v>
      </c>
      <c r="AH1386" s="16">
        <v>1.0531999999999999</v>
      </c>
      <c r="AI1386" s="16">
        <v>91.796099999999996</v>
      </c>
      <c r="AJ1386" s="16">
        <v>97.378900000000002</v>
      </c>
      <c r="AK1386" s="16">
        <v>1.3454999999999999</v>
      </c>
      <c r="AL1386" s="16">
        <v>1.3871</v>
      </c>
      <c r="AM1386" s="16">
        <v>1.075</v>
      </c>
      <c r="AN1386" s="16">
        <v>1.3246</v>
      </c>
      <c r="AO1386" s="16">
        <v>1.0169999999999999</v>
      </c>
      <c r="AP1386" s="16">
        <v>1.1970000000000001</v>
      </c>
      <c r="AQ1386" s="16">
        <v>8.6999999999999994E-3</v>
      </c>
      <c r="AR1386" s="16">
        <f t="shared" si="73"/>
        <v>1</v>
      </c>
      <c r="AS1386" s="5">
        <f t="shared" si="72"/>
        <v>8.2105000000000095E-3</v>
      </c>
    </row>
    <row r="1387" spans="1:45" x14ac:dyDescent="0.25">
      <c r="A1387" s="16" t="s">
        <v>414</v>
      </c>
      <c r="B1387" s="16" t="s">
        <v>60</v>
      </c>
      <c r="C1387" s="16" t="s">
        <v>271</v>
      </c>
      <c r="D1387" s="16">
        <v>1988</v>
      </c>
      <c r="E1387" s="16" t="s">
        <v>2003</v>
      </c>
      <c r="F1387" s="16" t="s">
        <v>414</v>
      </c>
      <c r="G1387" s="10">
        <v>18971.599999999999</v>
      </c>
      <c r="H1387" s="73">
        <v>9.8506999999999998</v>
      </c>
      <c r="I1387" s="16" t="s">
        <v>6700</v>
      </c>
      <c r="J1387" s="71">
        <v>1.6E-2</v>
      </c>
      <c r="K1387" s="71">
        <v>1.0549999999999999</v>
      </c>
      <c r="L1387" s="16">
        <v>0.96152230000000005</v>
      </c>
      <c r="M1387" s="16">
        <v>-0.39315489999999997</v>
      </c>
      <c r="N1387" s="16">
        <v>0.18034330000000001</v>
      </c>
      <c r="O1387" s="16">
        <v>0.16313920000000001</v>
      </c>
      <c r="P1387" s="16">
        <v>0.84111630000000004</v>
      </c>
      <c r="Q1387" s="16">
        <v>1.3623460000000001</v>
      </c>
      <c r="R1387" s="16">
        <v>0.28010000000000002</v>
      </c>
      <c r="S1387" s="16">
        <v>7.4000000000000003E-3</v>
      </c>
      <c r="T1387" s="16">
        <v>1.23E-2</v>
      </c>
      <c r="U1387" s="16">
        <v>1.8621000000000001</v>
      </c>
      <c r="V1387" s="16">
        <v>24.2</v>
      </c>
      <c r="W1387" s="16">
        <v>9.2219999999999995</v>
      </c>
      <c r="X1387" s="16">
        <v>453.51400000000001</v>
      </c>
      <c r="Y1387" s="16">
        <v>48.370399999999997</v>
      </c>
      <c r="Z1387" s="16">
        <v>0.30909999999999999</v>
      </c>
      <c r="AA1387" s="16">
        <v>-0.1101379</v>
      </c>
      <c r="AB1387" s="16">
        <v>0.23</v>
      </c>
      <c r="AC1387" s="16">
        <v>15.89</v>
      </c>
      <c r="AD1387" s="16">
        <v>34.869999999999997</v>
      </c>
      <c r="AE1387" s="16">
        <v>36.018500000000003</v>
      </c>
      <c r="AF1387" s="16">
        <v>0</v>
      </c>
      <c r="AG1387" s="16">
        <v>330398</v>
      </c>
      <c r="AH1387" s="16">
        <v>1.0484</v>
      </c>
      <c r="AI1387" s="16">
        <v>92.079800000000006</v>
      </c>
      <c r="AJ1387" s="16">
        <v>97.486199999999997</v>
      </c>
      <c r="AK1387" s="16">
        <v>1.3218000000000001</v>
      </c>
      <c r="AL1387" s="16">
        <v>1.3277000000000001</v>
      </c>
      <c r="AM1387" s="16">
        <v>1.0504</v>
      </c>
      <c r="AN1387" s="16">
        <v>1.2699</v>
      </c>
      <c r="AO1387" s="16">
        <v>1.0013000000000001</v>
      </c>
      <c r="AP1387" s="16">
        <v>1.1697</v>
      </c>
      <c r="AQ1387" s="16">
        <v>8.6999999999999994E-3</v>
      </c>
      <c r="AR1387" s="16">
        <f t="shared" si="73"/>
        <v>1</v>
      </c>
      <c r="AS1387" s="5">
        <f t="shared" si="72"/>
        <v>4.6504900000000071E-2</v>
      </c>
    </row>
    <row r="1388" spans="1:45" x14ac:dyDescent="0.25">
      <c r="A1388" s="16" t="s">
        <v>414</v>
      </c>
      <c r="B1388" s="16" t="s">
        <v>60</v>
      </c>
      <c r="C1388" s="16" t="s">
        <v>271</v>
      </c>
      <c r="D1388" s="16">
        <v>1989</v>
      </c>
      <c r="E1388" s="16" t="s">
        <v>1999</v>
      </c>
      <c r="F1388" s="16" t="s">
        <v>414</v>
      </c>
      <c r="G1388" s="10">
        <v>19590.099999999999</v>
      </c>
      <c r="H1388" s="73">
        <v>9.8827780000000001</v>
      </c>
      <c r="I1388" s="16" t="s">
        <v>6700</v>
      </c>
      <c r="J1388" s="71">
        <v>1.7999999999999999E-2</v>
      </c>
      <c r="K1388" s="71">
        <v>1.0740000000000001</v>
      </c>
      <c r="L1388" s="16">
        <v>1.019587</v>
      </c>
      <c r="M1388" s="16">
        <v>-0.35735640000000002</v>
      </c>
      <c r="N1388" s="16">
        <v>0.24389159999999999</v>
      </c>
      <c r="O1388" s="16">
        <v>0.20148279999999999</v>
      </c>
      <c r="P1388" s="16">
        <v>0.86601539999999999</v>
      </c>
      <c r="Q1388" s="16">
        <v>1.3272870000000001</v>
      </c>
      <c r="R1388" s="16">
        <v>0.29820000000000002</v>
      </c>
      <c r="S1388" s="16">
        <v>7.6E-3</v>
      </c>
      <c r="T1388" s="16">
        <v>1.4999999999999999E-2</v>
      </c>
      <c r="U1388" s="16">
        <v>2.0081000000000002</v>
      </c>
      <c r="V1388" s="16">
        <v>25.48</v>
      </c>
      <c r="W1388" s="16">
        <v>9.4960000000000004</v>
      </c>
      <c r="X1388" s="16">
        <v>454.166</v>
      </c>
      <c r="Y1388" s="16">
        <v>49.097900000000003</v>
      </c>
      <c r="Z1388" s="16">
        <v>0.31890000000000002</v>
      </c>
      <c r="AA1388" s="16">
        <v>-0.12295440000000001</v>
      </c>
      <c r="AB1388" s="16">
        <v>0.23</v>
      </c>
      <c r="AC1388" s="16">
        <v>15.89</v>
      </c>
      <c r="AD1388" s="16">
        <v>35.200000000000003</v>
      </c>
      <c r="AE1388" s="16">
        <v>37.527799999999999</v>
      </c>
      <c r="AF1388" s="16">
        <v>0</v>
      </c>
      <c r="AG1388" s="16">
        <v>339065</v>
      </c>
      <c r="AH1388" s="16">
        <v>1.0437000000000001</v>
      </c>
      <c r="AI1388" s="16">
        <v>92.363399999999999</v>
      </c>
      <c r="AJ1388" s="16">
        <v>97.593500000000006</v>
      </c>
      <c r="AK1388" s="16">
        <v>1.2981</v>
      </c>
      <c r="AL1388" s="16">
        <v>1.2682</v>
      </c>
      <c r="AM1388" s="16">
        <v>1.0259</v>
      </c>
      <c r="AN1388" s="16">
        <v>1.2152000000000001</v>
      </c>
      <c r="AO1388" s="16">
        <v>0.98560000000000003</v>
      </c>
      <c r="AP1388" s="16">
        <v>1.1424000000000001</v>
      </c>
      <c r="AQ1388" s="16">
        <v>8.6999999999999994E-3</v>
      </c>
      <c r="AR1388" s="16">
        <f t="shared" si="73"/>
        <v>1</v>
      </c>
      <c r="AS1388" s="5">
        <f t="shared" si="72"/>
        <v>5.8064699999999969E-2</v>
      </c>
    </row>
    <row r="1389" spans="1:45" x14ac:dyDescent="0.25">
      <c r="A1389" s="16" t="s">
        <v>414</v>
      </c>
      <c r="B1389" s="16" t="s">
        <v>60</v>
      </c>
      <c r="C1389" s="16" t="s">
        <v>271</v>
      </c>
      <c r="D1389" s="16">
        <v>1990</v>
      </c>
      <c r="E1389" s="16" t="s">
        <v>1994</v>
      </c>
      <c r="F1389" s="16" t="s">
        <v>414</v>
      </c>
      <c r="G1389" s="10">
        <v>19383.900000000001</v>
      </c>
      <c r="H1389" s="73">
        <v>9.8721999999999994</v>
      </c>
      <c r="I1389" s="16" t="s">
        <v>6700</v>
      </c>
      <c r="J1389" s="71">
        <v>-2.3E-2</v>
      </c>
      <c r="K1389" s="71">
        <v>1.05</v>
      </c>
      <c r="L1389" s="16">
        <v>1.0768009999999999</v>
      </c>
      <c r="M1389" s="16">
        <v>-0.32480199999999998</v>
      </c>
      <c r="N1389" s="16">
        <v>0.29407040000000001</v>
      </c>
      <c r="O1389" s="16">
        <v>0.25955289999999998</v>
      </c>
      <c r="P1389" s="16">
        <v>0.88523660000000004</v>
      </c>
      <c r="Q1389" s="16">
        <v>1.2922439999999999</v>
      </c>
      <c r="R1389" s="16">
        <v>0.31630000000000003</v>
      </c>
      <c r="S1389" s="16">
        <v>1.6799999999999999E-2</v>
      </c>
      <c r="T1389" s="16">
        <v>1.37E-2</v>
      </c>
      <c r="U1389" s="16">
        <v>2.0386000000000002</v>
      </c>
      <c r="V1389" s="16">
        <v>26.76</v>
      </c>
      <c r="W1389" s="16">
        <v>9.77</v>
      </c>
      <c r="X1389" s="16">
        <v>454.62799999999999</v>
      </c>
      <c r="Y1389" s="16">
        <v>49.825400000000002</v>
      </c>
      <c r="Z1389" s="16">
        <v>0.34300000000000003</v>
      </c>
      <c r="AA1389" s="16">
        <v>-0.11518680000000001</v>
      </c>
      <c r="AB1389" s="16">
        <v>0.23</v>
      </c>
      <c r="AC1389" s="16">
        <v>15.89</v>
      </c>
      <c r="AD1389" s="16">
        <v>35</v>
      </c>
      <c r="AE1389" s="16">
        <v>38.8628</v>
      </c>
      <c r="AF1389" s="16">
        <v>0</v>
      </c>
      <c r="AG1389" s="16">
        <v>341039</v>
      </c>
      <c r="AH1389" s="16">
        <v>1.0438000000000001</v>
      </c>
      <c r="AI1389" s="16">
        <v>92.5</v>
      </c>
      <c r="AJ1389" s="16">
        <v>97.6</v>
      </c>
      <c r="AK1389" s="16">
        <v>1.2744</v>
      </c>
      <c r="AL1389" s="16">
        <v>1.2088000000000001</v>
      </c>
      <c r="AM1389" s="16">
        <v>1.0014000000000001</v>
      </c>
      <c r="AN1389" s="16">
        <v>1.1605000000000001</v>
      </c>
      <c r="AO1389" s="16">
        <v>0.96989999999999998</v>
      </c>
      <c r="AP1389" s="16">
        <v>1.1151</v>
      </c>
      <c r="AQ1389" s="16">
        <v>8.6999999999999994E-3</v>
      </c>
      <c r="AR1389" s="16">
        <f t="shared" si="73"/>
        <v>1</v>
      </c>
      <c r="AS1389" s="5">
        <f t="shared" si="72"/>
        <v>5.7213999999999876E-2</v>
      </c>
    </row>
    <row r="1390" spans="1:45" x14ac:dyDescent="0.25">
      <c r="A1390" s="16" t="s">
        <v>414</v>
      </c>
      <c r="B1390" s="16" t="s">
        <v>60</v>
      </c>
      <c r="C1390" s="16" t="s">
        <v>271</v>
      </c>
      <c r="D1390" s="16">
        <v>1991</v>
      </c>
      <c r="E1390" s="16" t="s">
        <v>1990</v>
      </c>
      <c r="F1390" s="16" t="s">
        <v>414</v>
      </c>
      <c r="G1390" s="10">
        <v>19746.400000000001</v>
      </c>
      <c r="H1390" s="73">
        <v>9.8907249999999998</v>
      </c>
      <c r="I1390" s="16" t="s">
        <v>6700</v>
      </c>
      <c r="J1390" s="71">
        <v>2.4E-2</v>
      </c>
      <c r="K1390" s="71">
        <v>1.075</v>
      </c>
      <c r="L1390" s="16">
        <v>1.0412669999999999</v>
      </c>
      <c r="M1390" s="16">
        <v>-0.32726840000000001</v>
      </c>
      <c r="N1390" s="16">
        <v>0.3085135</v>
      </c>
      <c r="O1390" s="16">
        <v>0.1772599</v>
      </c>
      <c r="P1390" s="16">
        <v>0.91151499999999996</v>
      </c>
      <c r="Q1390" s="16">
        <v>1.257185</v>
      </c>
      <c r="R1390" s="16">
        <v>0.33439999999999998</v>
      </c>
      <c r="S1390" s="16">
        <v>9.1000000000000004E-3</v>
      </c>
      <c r="T1390" s="16">
        <v>1.55E-2</v>
      </c>
      <c r="U1390" s="16">
        <v>1.9272</v>
      </c>
      <c r="V1390" s="16">
        <v>26.422000000000001</v>
      </c>
      <c r="W1390" s="16">
        <v>10.254</v>
      </c>
      <c r="X1390" s="16">
        <v>455.29399999999998</v>
      </c>
      <c r="Y1390" s="16">
        <v>50.552999999999997</v>
      </c>
      <c r="Z1390" s="16">
        <v>0.29199999999999998</v>
      </c>
      <c r="AA1390" s="16">
        <v>-0.1074193</v>
      </c>
      <c r="AB1390" s="16">
        <v>0.23</v>
      </c>
      <c r="AC1390" s="16">
        <v>15.89</v>
      </c>
      <c r="AD1390" s="16">
        <v>34.799999999999997</v>
      </c>
      <c r="AE1390" s="16">
        <v>40.8919</v>
      </c>
      <c r="AF1390" s="16">
        <v>0</v>
      </c>
      <c r="AG1390" s="16">
        <v>346349</v>
      </c>
      <c r="AH1390" s="16">
        <v>1.0306999999999999</v>
      </c>
      <c r="AI1390" s="16">
        <v>92.8</v>
      </c>
      <c r="AJ1390" s="16">
        <v>97.7</v>
      </c>
      <c r="AK1390" s="16">
        <v>1.2506999999999999</v>
      </c>
      <c r="AL1390" s="16">
        <v>1.1493</v>
      </c>
      <c r="AM1390" s="16">
        <v>0.9768</v>
      </c>
      <c r="AN1390" s="16">
        <v>1.1057999999999999</v>
      </c>
      <c r="AO1390" s="16">
        <v>0.95430000000000004</v>
      </c>
      <c r="AP1390" s="16">
        <v>1.0878000000000001</v>
      </c>
      <c r="AQ1390" s="16">
        <v>8.6999999999999994E-3</v>
      </c>
      <c r="AR1390" s="16">
        <f t="shared" si="73"/>
        <v>1</v>
      </c>
      <c r="AS1390" s="5">
        <f t="shared" si="72"/>
        <v>-3.5533999999999955E-2</v>
      </c>
    </row>
    <row r="1391" spans="1:45" x14ac:dyDescent="0.25">
      <c r="A1391" s="16" t="s">
        <v>414</v>
      </c>
      <c r="B1391" s="16" t="s">
        <v>60</v>
      </c>
      <c r="C1391" s="16" t="s">
        <v>271</v>
      </c>
      <c r="D1391" s="16">
        <v>1992</v>
      </c>
      <c r="E1391" s="16" t="s">
        <v>1981</v>
      </c>
      <c r="F1391" s="16" t="s">
        <v>414</v>
      </c>
      <c r="G1391" s="10">
        <v>19733.3</v>
      </c>
      <c r="H1391" s="73">
        <v>9.8900620000000004</v>
      </c>
      <c r="I1391" s="16" t="s">
        <v>6700</v>
      </c>
      <c r="J1391" s="71">
        <v>-0.01</v>
      </c>
      <c r="K1391" s="71">
        <v>1.0640000000000001</v>
      </c>
      <c r="L1391" s="16">
        <v>1.1038300000000001</v>
      </c>
      <c r="M1391" s="16">
        <v>-0.30242479999999999</v>
      </c>
      <c r="N1391" s="16">
        <v>0.39929629999999999</v>
      </c>
      <c r="O1391" s="16">
        <v>0.1951222</v>
      </c>
      <c r="P1391" s="16">
        <v>0.95058940000000003</v>
      </c>
      <c r="Q1391" s="16">
        <v>1.2221420000000001</v>
      </c>
      <c r="R1391" s="16">
        <v>0.35249999999999998</v>
      </c>
      <c r="S1391" s="16">
        <v>1.01E-2</v>
      </c>
      <c r="T1391" s="16">
        <v>1.67E-2</v>
      </c>
      <c r="U1391" s="16">
        <v>2.5263</v>
      </c>
      <c r="V1391" s="16">
        <v>26.084</v>
      </c>
      <c r="W1391" s="16">
        <v>10.738</v>
      </c>
      <c r="X1391" s="16">
        <v>456.21499999999997</v>
      </c>
      <c r="Y1391" s="16">
        <v>51.280500000000004</v>
      </c>
      <c r="Z1391" s="16">
        <v>0.28539999999999999</v>
      </c>
      <c r="AA1391" s="16">
        <v>-0.15014079999999999</v>
      </c>
      <c r="AB1391" s="16">
        <v>0.23</v>
      </c>
      <c r="AC1391" s="16">
        <v>15.89</v>
      </c>
      <c r="AD1391" s="16">
        <v>35.9</v>
      </c>
      <c r="AE1391" s="16">
        <v>43.444899999999997</v>
      </c>
      <c r="AF1391" s="16">
        <v>0</v>
      </c>
      <c r="AG1391" s="16">
        <v>357965</v>
      </c>
      <c r="AH1391" s="16">
        <v>1.0242</v>
      </c>
      <c r="AI1391" s="16">
        <v>93.1</v>
      </c>
      <c r="AJ1391" s="16">
        <v>97.8</v>
      </c>
      <c r="AK1391" s="16">
        <v>1.2270000000000001</v>
      </c>
      <c r="AL1391" s="16">
        <v>1.0899000000000001</v>
      </c>
      <c r="AM1391" s="16">
        <v>0.95230000000000004</v>
      </c>
      <c r="AN1391" s="16">
        <v>1.0510999999999999</v>
      </c>
      <c r="AO1391" s="16">
        <v>0.93859999999999999</v>
      </c>
      <c r="AP1391" s="16">
        <v>1.0605</v>
      </c>
      <c r="AQ1391" s="16">
        <v>8.6999999999999994E-3</v>
      </c>
      <c r="AR1391" s="16">
        <f t="shared" si="73"/>
        <v>1</v>
      </c>
      <c r="AS1391" s="5">
        <f t="shared" si="72"/>
        <v>6.2563000000000146E-2</v>
      </c>
    </row>
    <row r="1392" spans="1:45" x14ac:dyDescent="0.25">
      <c r="A1392" s="16" t="s">
        <v>414</v>
      </c>
      <c r="B1392" s="16" t="s">
        <v>60</v>
      </c>
      <c r="C1392" s="16" t="s">
        <v>271</v>
      </c>
      <c r="D1392" s="16">
        <v>1993</v>
      </c>
      <c r="E1392" s="16" t="s">
        <v>1988</v>
      </c>
      <c r="F1392" s="16" t="s">
        <v>414</v>
      </c>
      <c r="G1392" s="10">
        <v>19303.7</v>
      </c>
      <c r="H1392" s="73">
        <v>9.8680509999999995</v>
      </c>
      <c r="I1392" s="16" t="s">
        <v>6700</v>
      </c>
      <c r="J1392" s="71">
        <v>-3.7999999999999999E-2</v>
      </c>
      <c r="K1392" s="71">
        <v>1.0249999999999999</v>
      </c>
      <c r="L1392" s="16">
        <v>1.152655</v>
      </c>
      <c r="M1392" s="16">
        <v>-0.29534250000000001</v>
      </c>
      <c r="N1392" s="16">
        <v>0.43530669999999999</v>
      </c>
      <c r="O1392" s="16">
        <v>0.25868790000000003</v>
      </c>
      <c r="P1392" s="16">
        <v>0.98354450000000004</v>
      </c>
      <c r="Q1392" s="16">
        <v>1.187065</v>
      </c>
      <c r="R1392" s="16">
        <v>0.37069999999999997</v>
      </c>
      <c r="S1392" s="16">
        <v>9.1000000000000004E-3</v>
      </c>
      <c r="T1392" s="16">
        <v>1.6799999999999999E-2</v>
      </c>
      <c r="U1392" s="16">
        <v>2.5983000000000001</v>
      </c>
      <c r="V1392" s="16">
        <v>25.745999999999999</v>
      </c>
      <c r="W1392" s="16">
        <v>11.222</v>
      </c>
      <c r="X1392" s="16">
        <v>457.23899999999998</v>
      </c>
      <c r="Y1392" s="16">
        <v>52.008000000000003</v>
      </c>
      <c r="Z1392" s="16">
        <v>0.30819999999999997</v>
      </c>
      <c r="AA1392" s="16">
        <v>-0.16567580000000001</v>
      </c>
      <c r="AB1392" s="16">
        <v>0.23</v>
      </c>
      <c r="AC1392" s="16">
        <v>15.89</v>
      </c>
      <c r="AD1392" s="16">
        <v>36.299999999999997</v>
      </c>
      <c r="AE1392" s="16">
        <v>45.343699999999998</v>
      </c>
      <c r="AF1392" s="16">
        <v>0.45879999999999999</v>
      </c>
      <c r="AG1392" s="16">
        <v>364584</v>
      </c>
      <c r="AH1392" s="16">
        <v>1.0257000000000001</v>
      </c>
      <c r="AI1392" s="16">
        <v>93.4</v>
      </c>
      <c r="AJ1392" s="16">
        <v>97.9</v>
      </c>
      <c r="AK1392" s="16">
        <v>1.2033</v>
      </c>
      <c r="AL1392" s="16">
        <v>1.0304</v>
      </c>
      <c r="AM1392" s="16">
        <v>0.92769999999999997</v>
      </c>
      <c r="AN1392" s="16">
        <v>0.99639999999999995</v>
      </c>
      <c r="AO1392" s="16">
        <v>0.92290000000000005</v>
      </c>
      <c r="AP1392" s="16">
        <v>1.0331999999999999</v>
      </c>
      <c r="AQ1392" s="16">
        <v>8.6999999999999994E-3</v>
      </c>
      <c r="AR1392" s="16">
        <f t="shared" si="73"/>
        <v>1</v>
      </c>
      <c r="AS1392" s="5">
        <f t="shared" si="72"/>
        <v>4.8824999999999896E-2</v>
      </c>
    </row>
    <row r="1393" spans="1:45" x14ac:dyDescent="0.25">
      <c r="A1393" s="16" t="s">
        <v>414</v>
      </c>
      <c r="B1393" s="16" t="s">
        <v>60</v>
      </c>
      <c r="C1393" s="16" t="s">
        <v>271</v>
      </c>
      <c r="D1393" s="16">
        <v>1994</v>
      </c>
      <c r="E1393" s="16" t="s">
        <v>2001</v>
      </c>
      <c r="F1393" s="16" t="s">
        <v>414</v>
      </c>
      <c r="G1393" s="10">
        <v>19591.400000000001</v>
      </c>
      <c r="H1393" s="73">
        <v>9.8828460000000007</v>
      </c>
      <c r="I1393" s="16" t="s">
        <v>6700</v>
      </c>
      <c r="J1393" s="71">
        <v>-3.0000000000000001E-3</v>
      </c>
      <c r="K1393" s="71">
        <v>1.022</v>
      </c>
      <c r="L1393" s="16">
        <v>1.220372</v>
      </c>
      <c r="M1393" s="16">
        <v>-0.26644630000000002</v>
      </c>
      <c r="N1393" s="16">
        <v>0.47094320000000001</v>
      </c>
      <c r="O1393" s="16">
        <v>0.3388505</v>
      </c>
      <c r="P1393" s="16">
        <v>1.0206090000000001</v>
      </c>
      <c r="Q1393" s="16">
        <v>1.1520410000000001</v>
      </c>
      <c r="R1393" s="16">
        <v>0.38879999999999998</v>
      </c>
      <c r="S1393" s="16">
        <v>9.1999999999999998E-3</v>
      </c>
      <c r="T1393" s="16">
        <v>1.8800000000000001E-2</v>
      </c>
      <c r="U1393" s="16">
        <v>2.6703999999999999</v>
      </c>
      <c r="V1393" s="16">
        <v>25.408000000000001</v>
      </c>
      <c r="W1393" s="16">
        <v>11.706</v>
      </c>
      <c r="X1393" s="16">
        <v>458.20299999999997</v>
      </c>
      <c r="Y1393" s="16">
        <v>52.735500000000002</v>
      </c>
      <c r="Z1393" s="16">
        <v>0.34200000000000003</v>
      </c>
      <c r="AA1393" s="16">
        <v>-0.1695596</v>
      </c>
      <c r="AB1393" s="16">
        <v>0.23</v>
      </c>
      <c r="AC1393" s="16">
        <v>15.89</v>
      </c>
      <c r="AD1393" s="16">
        <v>36.4</v>
      </c>
      <c r="AE1393" s="16">
        <v>47.067500000000003</v>
      </c>
      <c r="AF1393" s="16">
        <v>1.4472</v>
      </c>
      <c r="AG1393" s="16">
        <v>384108</v>
      </c>
      <c r="AH1393" s="16">
        <v>1.0205</v>
      </c>
      <c r="AI1393" s="16">
        <v>93.7</v>
      </c>
      <c r="AJ1393" s="16">
        <v>98.1</v>
      </c>
      <c r="AK1393" s="16">
        <v>1.1796</v>
      </c>
      <c r="AL1393" s="16">
        <v>0.97099999999999997</v>
      </c>
      <c r="AM1393" s="16">
        <v>0.9032</v>
      </c>
      <c r="AN1393" s="16">
        <v>0.94169999999999998</v>
      </c>
      <c r="AO1393" s="16">
        <v>0.9073</v>
      </c>
      <c r="AP1393" s="16">
        <v>1.0059</v>
      </c>
      <c r="AQ1393" s="16">
        <v>8.6999999999999994E-3</v>
      </c>
      <c r="AR1393" s="16">
        <f t="shared" si="73"/>
        <v>1</v>
      </c>
      <c r="AS1393" s="5">
        <f t="shared" si="72"/>
        <v>6.7717000000000027E-2</v>
      </c>
    </row>
    <row r="1394" spans="1:45" x14ac:dyDescent="0.25">
      <c r="A1394" s="16" t="s">
        <v>414</v>
      </c>
      <c r="B1394" s="16" t="s">
        <v>60</v>
      </c>
      <c r="C1394" s="16" t="s">
        <v>271</v>
      </c>
      <c r="D1394" s="16">
        <v>1995</v>
      </c>
      <c r="E1394" s="16" t="s">
        <v>1991</v>
      </c>
      <c r="F1394" s="16" t="s">
        <v>414</v>
      </c>
      <c r="G1394" s="10">
        <v>19909.5</v>
      </c>
      <c r="H1394" s="73">
        <v>9.8989530000000006</v>
      </c>
      <c r="I1394" s="16" t="s">
        <v>6700</v>
      </c>
      <c r="J1394" s="71">
        <v>0</v>
      </c>
      <c r="K1394" s="71">
        <v>1.022</v>
      </c>
      <c r="L1394" s="16">
        <v>1.2755829999999999</v>
      </c>
      <c r="M1394" s="16">
        <v>-0.2583647</v>
      </c>
      <c r="N1394" s="16">
        <v>0.50532759999999999</v>
      </c>
      <c r="O1394" s="16">
        <v>0.42494749999999998</v>
      </c>
      <c r="P1394" s="16">
        <v>1.0454399999999999</v>
      </c>
      <c r="Q1394" s="16">
        <v>1.117032</v>
      </c>
      <c r="R1394" s="16">
        <v>0.40689999999999998</v>
      </c>
      <c r="S1394" s="16">
        <v>7.0000000000000001E-3</v>
      </c>
      <c r="T1394" s="16">
        <v>1.95E-2</v>
      </c>
      <c r="U1394" s="16">
        <v>2.7423999999999999</v>
      </c>
      <c r="V1394" s="16">
        <v>25.07</v>
      </c>
      <c r="W1394" s="16">
        <v>12.19</v>
      </c>
      <c r="X1394" s="16">
        <v>458.97199999999998</v>
      </c>
      <c r="Y1394" s="16">
        <v>53.463099999999997</v>
      </c>
      <c r="Z1394" s="16">
        <v>0.37119999999999997</v>
      </c>
      <c r="AA1394" s="16">
        <v>-0.21616469999999999</v>
      </c>
      <c r="AB1394" s="16">
        <v>0.23</v>
      </c>
      <c r="AC1394" s="16">
        <v>15.89</v>
      </c>
      <c r="AD1394" s="16">
        <v>37.6</v>
      </c>
      <c r="AE1394" s="16">
        <v>48.377699999999997</v>
      </c>
      <c r="AF1394" s="16">
        <v>2.5581</v>
      </c>
      <c r="AG1394" s="16">
        <v>391009</v>
      </c>
      <c r="AH1394" s="16">
        <v>1.0158</v>
      </c>
      <c r="AI1394" s="16">
        <v>94</v>
      </c>
      <c r="AJ1394" s="16">
        <v>98.2</v>
      </c>
      <c r="AK1394" s="16">
        <v>1.1558999999999999</v>
      </c>
      <c r="AL1394" s="16">
        <v>0.91159999999999997</v>
      </c>
      <c r="AM1394" s="16">
        <v>0.87870000000000004</v>
      </c>
      <c r="AN1394" s="16">
        <v>0.8871</v>
      </c>
      <c r="AO1394" s="16">
        <v>0.89159999999999995</v>
      </c>
      <c r="AP1394" s="16">
        <v>0.97870000000000001</v>
      </c>
      <c r="AQ1394" s="16">
        <v>8.6999999999999994E-3</v>
      </c>
      <c r="AR1394" s="16">
        <f t="shared" si="73"/>
        <v>1</v>
      </c>
      <c r="AS1394" s="5">
        <f t="shared" si="72"/>
        <v>5.5210999999999899E-2</v>
      </c>
    </row>
    <row r="1395" spans="1:45" x14ac:dyDescent="0.25">
      <c r="A1395" s="16" t="s">
        <v>414</v>
      </c>
      <c r="B1395" s="16" t="s">
        <v>60</v>
      </c>
      <c r="C1395" s="16" t="s">
        <v>271</v>
      </c>
      <c r="D1395" s="16">
        <v>1996</v>
      </c>
      <c r="E1395" s="16" t="s">
        <v>2009</v>
      </c>
      <c r="F1395" s="16" t="s">
        <v>414</v>
      </c>
      <c r="G1395" s="10">
        <v>20389.3</v>
      </c>
      <c r="H1395" s="73">
        <v>9.9227670000000003</v>
      </c>
      <c r="I1395" s="16" t="s">
        <v>6700</v>
      </c>
      <c r="J1395" s="71">
        <v>1.4999999999999999E-2</v>
      </c>
      <c r="K1395" s="71">
        <v>1.038</v>
      </c>
      <c r="L1395" s="16">
        <v>1.226812</v>
      </c>
      <c r="M1395" s="16">
        <v>-0.23415559999999999</v>
      </c>
      <c r="N1395" s="16">
        <v>0.54454709999999995</v>
      </c>
      <c r="O1395" s="16">
        <v>0.4658602</v>
      </c>
      <c r="P1395" s="16">
        <v>1.073626</v>
      </c>
      <c r="Q1395" s="16">
        <v>0.86331389999999997</v>
      </c>
      <c r="R1395" s="16">
        <v>0.42499999999999999</v>
      </c>
      <c r="S1395" s="16">
        <v>6.6E-3</v>
      </c>
      <c r="T1395" s="16">
        <v>2.12E-2</v>
      </c>
      <c r="U1395" s="16">
        <v>2.8144999999999998</v>
      </c>
      <c r="V1395" s="16">
        <v>25.43</v>
      </c>
      <c r="W1395" s="16">
        <v>12.566000000000001</v>
      </c>
      <c r="X1395" s="16">
        <v>459.166</v>
      </c>
      <c r="Y1395" s="16">
        <v>54.190600000000003</v>
      </c>
      <c r="Z1395" s="16">
        <v>0.38400000000000001</v>
      </c>
      <c r="AA1395" s="16">
        <v>-0.22004860000000001</v>
      </c>
      <c r="AB1395" s="16">
        <v>0.23</v>
      </c>
      <c r="AC1395" s="16">
        <v>15.89</v>
      </c>
      <c r="AD1395" s="16">
        <v>37.700000000000003</v>
      </c>
      <c r="AE1395" s="16">
        <v>49.531599999999997</v>
      </c>
      <c r="AF1395" s="16">
        <v>4.9450000000000003</v>
      </c>
      <c r="AG1395" s="16">
        <v>399772</v>
      </c>
      <c r="AH1395" s="16">
        <v>1.0124</v>
      </c>
      <c r="AI1395" s="16">
        <v>94.3</v>
      </c>
      <c r="AJ1395" s="16">
        <v>98.3</v>
      </c>
      <c r="AK1395" s="16">
        <v>0.9748</v>
      </c>
      <c r="AL1395" s="16">
        <v>0.33660000000000001</v>
      </c>
      <c r="AM1395" s="16">
        <v>0.81850000000000001</v>
      </c>
      <c r="AN1395" s="16">
        <v>0.44650000000000001</v>
      </c>
      <c r="AO1395" s="16">
        <v>0.64980000000000004</v>
      </c>
      <c r="AP1395" s="16">
        <v>0.97619999999999996</v>
      </c>
      <c r="AQ1395" s="16">
        <v>8.6999999999999994E-3</v>
      </c>
      <c r="AR1395" s="16">
        <f t="shared" si="73"/>
        <v>1</v>
      </c>
      <c r="AS1395" s="5">
        <f t="shared" si="72"/>
        <v>-4.8770999999999898E-2</v>
      </c>
    </row>
    <row r="1396" spans="1:45" x14ac:dyDescent="0.25">
      <c r="A1396" s="16" t="s">
        <v>414</v>
      </c>
      <c r="B1396" s="16" t="s">
        <v>60</v>
      </c>
      <c r="C1396" s="16" t="s">
        <v>271</v>
      </c>
      <c r="D1396" s="16">
        <v>1997</v>
      </c>
      <c r="E1396" s="16" t="s">
        <v>1997</v>
      </c>
      <c r="F1396" s="16" t="s">
        <v>414</v>
      </c>
      <c r="G1396" s="10">
        <v>21198.799999999999</v>
      </c>
      <c r="H1396" s="73">
        <v>9.9616989999999994</v>
      </c>
      <c r="I1396" s="16" t="s">
        <v>6700</v>
      </c>
      <c r="J1396" s="71">
        <v>3.1E-2</v>
      </c>
      <c r="K1396" s="71">
        <v>1.07</v>
      </c>
      <c r="L1396" s="16">
        <v>1.377561</v>
      </c>
      <c r="M1396" s="16">
        <v>-0.21322389999999999</v>
      </c>
      <c r="N1396" s="16">
        <v>0.58461390000000002</v>
      </c>
      <c r="O1396" s="16">
        <v>0.65567430000000004</v>
      </c>
      <c r="P1396" s="16">
        <v>1.097782</v>
      </c>
      <c r="Q1396" s="16">
        <v>0.92102379999999995</v>
      </c>
      <c r="R1396" s="16">
        <v>0.42909999999999998</v>
      </c>
      <c r="S1396" s="16">
        <v>7.6E-3</v>
      </c>
      <c r="T1396" s="16">
        <v>2.2800000000000001E-2</v>
      </c>
      <c r="U1396" s="16">
        <v>2.8864999999999998</v>
      </c>
      <c r="V1396" s="16">
        <v>25.79</v>
      </c>
      <c r="W1396" s="16">
        <v>12.942</v>
      </c>
      <c r="X1396" s="16">
        <v>459.49400000000003</v>
      </c>
      <c r="Y1396" s="16">
        <v>54.918100000000003</v>
      </c>
      <c r="Z1396" s="16">
        <v>0.46939999999999998</v>
      </c>
      <c r="AA1396" s="16">
        <v>-0.26277</v>
      </c>
      <c r="AB1396" s="16">
        <v>0.23</v>
      </c>
      <c r="AC1396" s="16">
        <v>15.89</v>
      </c>
      <c r="AD1396" s="16">
        <v>38.799999999999997</v>
      </c>
      <c r="AE1396" s="16">
        <v>50.129600000000003</v>
      </c>
      <c r="AF1396" s="16">
        <v>8.6555</v>
      </c>
      <c r="AG1396" s="16">
        <v>406068</v>
      </c>
      <c r="AH1396" s="16">
        <v>1.0074000000000001</v>
      </c>
      <c r="AI1396" s="16">
        <v>94.6</v>
      </c>
      <c r="AJ1396" s="16">
        <v>98.5</v>
      </c>
      <c r="AK1396" s="16">
        <v>1.0299</v>
      </c>
      <c r="AL1396" s="16">
        <v>0.69689999999999996</v>
      </c>
      <c r="AM1396" s="16">
        <v>0.78590000000000004</v>
      </c>
      <c r="AN1396" s="16">
        <v>0.54600000000000004</v>
      </c>
      <c r="AO1396" s="16">
        <v>0.65290000000000004</v>
      </c>
      <c r="AP1396" s="16">
        <v>0.84540000000000004</v>
      </c>
      <c r="AQ1396" s="16">
        <v>8.6999999999999994E-3</v>
      </c>
      <c r="AR1396" s="16">
        <f t="shared" si="73"/>
        <v>1</v>
      </c>
      <c r="AS1396" s="5">
        <f t="shared" si="72"/>
        <v>0.15074900000000002</v>
      </c>
    </row>
    <row r="1397" spans="1:45" x14ac:dyDescent="0.25">
      <c r="A1397" s="16" t="s">
        <v>414</v>
      </c>
      <c r="B1397" s="16" t="s">
        <v>60</v>
      </c>
      <c r="C1397" s="16" t="s">
        <v>271</v>
      </c>
      <c r="D1397" s="16">
        <v>1998</v>
      </c>
      <c r="E1397" s="16" t="s">
        <v>1989</v>
      </c>
      <c r="F1397" s="16" t="s">
        <v>414</v>
      </c>
      <c r="G1397" s="10">
        <v>21902.7</v>
      </c>
      <c r="H1397" s="73">
        <v>9.9943670000000004</v>
      </c>
      <c r="I1397" s="16" t="s">
        <v>6700</v>
      </c>
      <c r="J1397" s="71">
        <v>-4.0000000000000001E-3</v>
      </c>
      <c r="K1397" s="71">
        <v>1.0660000000000001</v>
      </c>
      <c r="L1397" s="16">
        <v>1.516005</v>
      </c>
      <c r="M1397" s="16">
        <v>-0.18495400000000001</v>
      </c>
      <c r="N1397" s="16">
        <v>0.61268809999999996</v>
      </c>
      <c r="O1397" s="16">
        <v>0.79497439999999997</v>
      </c>
      <c r="P1397" s="16">
        <v>1.150358</v>
      </c>
      <c r="Q1397" s="16">
        <v>0.97873370000000004</v>
      </c>
      <c r="R1397" s="16">
        <v>0.4612</v>
      </c>
      <c r="S1397" s="16">
        <v>6.4999999999999997E-3</v>
      </c>
      <c r="T1397" s="16">
        <v>2.4400000000000002E-2</v>
      </c>
      <c r="U1397" s="16">
        <v>2.8925000000000001</v>
      </c>
      <c r="V1397" s="16">
        <v>26.15</v>
      </c>
      <c r="W1397" s="16">
        <v>13.318</v>
      </c>
      <c r="X1397" s="16">
        <v>459.03</v>
      </c>
      <c r="Y1397" s="16">
        <v>55.645699999999998</v>
      </c>
      <c r="Z1397" s="16">
        <v>0.54120000000000001</v>
      </c>
      <c r="AA1397" s="16">
        <v>-0.23169989999999999</v>
      </c>
      <c r="AB1397" s="16">
        <v>0.23</v>
      </c>
      <c r="AC1397" s="16">
        <v>15.89</v>
      </c>
      <c r="AD1397" s="16">
        <v>38</v>
      </c>
      <c r="AE1397" s="16">
        <v>50.799700000000001</v>
      </c>
      <c r="AF1397" s="16">
        <v>18.785399999999999</v>
      </c>
      <c r="AG1397" s="16">
        <v>430763</v>
      </c>
      <c r="AH1397" s="16">
        <v>1.0019</v>
      </c>
      <c r="AI1397" s="16">
        <v>94.9</v>
      </c>
      <c r="AJ1397" s="16">
        <v>98.6</v>
      </c>
      <c r="AK1397" s="16">
        <v>1.085</v>
      </c>
      <c r="AL1397" s="16">
        <v>1.0571999999999999</v>
      </c>
      <c r="AM1397" s="16">
        <v>0.75329999999999997</v>
      </c>
      <c r="AN1397" s="16">
        <v>0.64549999999999996</v>
      </c>
      <c r="AO1397" s="16">
        <v>0.65610000000000002</v>
      </c>
      <c r="AP1397" s="16">
        <v>0.71450000000000002</v>
      </c>
      <c r="AQ1397" s="16">
        <v>8.6999999999999994E-3</v>
      </c>
      <c r="AR1397" s="16">
        <f t="shared" si="73"/>
        <v>1</v>
      </c>
      <c r="AS1397" s="5">
        <f t="shared" si="72"/>
        <v>0.13844400000000001</v>
      </c>
    </row>
    <row r="1398" spans="1:45" x14ac:dyDescent="0.25">
      <c r="A1398" s="16" t="s">
        <v>414</v>
      </c>
      <c r="B1398" s="16" t="s">
        <v>60</v>
      </c>
      <c r="C1398" s="16" t="s">
        <v>271</v>
      </c>
      <c r="D1398" s="16">
        <v>1999</v>
      </c>
      <c r="E1398" s="16" t="s">
        <v>1982</v>
      </c>
      <c r="F1398" s="16" t="s">
        <v>414</v>
      </c>
      <c r="G1398" s="10">
        <v>22489.3</v>
      </c>
      <c r="H1398" s="73">
        <v>10.020799999999999</v>
      </c>
      <c r="I1398" s="16" t="s">
        <v>6700</v>
      </c>
      <c r="J1398" s="71">
        <v>1.2E-2</v>
      </c>
      <c r="K1398" s="71">
        <v>1.079</v>
      </c>
      <c r="L1398" s="16">
        <v>1.6433089999999999</v>
      </c>
      <c r="M1398" s="16">
        <v>-0.12580540000000001</v>
      </c>
      <c r="N1398" s="16">
        <v>0.66244159999999996</v>
      </c>
      <c r="O1398" s="16">
        <v>0.91073680000000001</v>
      </c>
      <c r="P1398" s="16">
        <v>1.221055</v>
      </c>
      <c r="Q1398" s="16">
        <v>0.96253440000000001</v>
      </c>
      <c r="R1398" s="16">
        <v>0.56820000000000004</v>
      </c>
      <c r="S1398" s="16">
        <v>6.7000000000000002E-3</v>
      </c>
      <c r="T1398" s="16">
        <v>2.4400000000000002E-2</v>
      </c>
      <c r="U1398" s="16">
        <v>3.0276999999999998</v>
      </c>
      <c r="V1398" s="16">
        <v>26.51</v>
      </c>
      <c r="W1398" s="16">
        <v>13.694000000000001</v>
      </c>
      <c r="X1398" s="16">
        <v>459.83499999999998</v>
      </c>
      <c r="Y1398" s="16">
        <v>56.373199999999997</v>
      </c>
      <c r="Z1398" s="16">
        <v>0.58909999999999996</v>
      </c>
      <c r="AA1398" s="16">
        <v>-0.26277</v>
      </c>
      <c r="AB1398" s="16">
        <v>0.23</v>
      </c>
      <c r="AC1398" s="16">
        <v>15.89</v>
      </c>
      <c r="AD1398" s="16">
        <v>38.799999999999997</v>
      </c>
      <c r="AE1398" s="16">
        <v>51.252000000000002</v>
      </c>
      <c r="AF1398" s="16">
        <v>35.660400000000003</v>
      </c>
      <c r="AG1398" s="16">
        <v>458989</v>
      </c>
      <c r="AH1398" s="16">
        <v>0.99350000000000005</v>
      </c>
      <c r="AI1398" s="16">
        <v>95.2</v>
      </c>
      <c r="AJ1398" s="16">
        <v>98.7</v>
      </c>
      <c r="AK1398" s="16">
        <v>1.0333000000000001</v>
      </c>
      <c r="AL1398" s="16">
        <v>0.90680000000000005</v>
      </c>
      <c r="AM1398" s="16">
        <v>0.7006</v>
      </c>
      <c r="AN1398" s="16">
        <v>0.67849999999999999</v>
      </c>
      <c r="AO1398" s="16">
        <v>0.72929999999999995</v>
      </c>
      <c r="AP1398" s="16">
        <v>0.76849999999999996</v>
      </c>
      <c r="AQ1398" s="16">
        <v>8.6999999999999994E-3</v>
      </c>
      <c r="AR1398" s="16">
        <f t="shared" si="73"/>
        <v>1</v>
      </c>
      <c r="AS1398" s="5">
        <f t="shared" si="72"/>
        <v>0.12730399999999986</v>
      </c>
    </row>
    <row r="1399" spans="1:45" x14ac:dyDescent="0.25">
      <c r="A1399" s="16" t="s">
        <v>414</v>
      </c>
      <c r="B1399" s="16" t="s">
        <v>60</v>
      </c>
      <c r="C1399" s="16" t="s">
        <v>271</v>
      </c>
      <c r="D1399" s="16">
        <v>2000</v>
      </c>
      <c r="E1399" s="16" t="s">
        <v>1996</v>
      </c>
      <c r="F1399" s="16" t="s">
        <v>414</v>
      </c>
      <c r="G1399" s="10">
        <v>23275.4</v>
      </c>
      <c r="H1399" s="73">
        <v>10.055149999999999</v>
      </c>
      <c r="I1399" s="16">
        <v>10805808</v>
      </c>
      <c r="J1399" s="71">
        <v>2.1000000000000001E-2</v>
      </c>
      <c r="K1399" s="71">
        <v>1.1020000000000001</v>
      </c>
      <c r="L1399" s="16">
        <v>1.726583</v>
      </c>
      <c r="M1399" s="16">
        <v>3.0984999999999999E-2</v>
      </c>
      <c r="N1399" s="16">
        <v>0.71712799999999999</v>
      </c>
      <c r="O1399" s="16">
        <v>0.82700940000000001</v>
      </c>
      <c r="P1399" s="16">
        <v>1.3001320000000001</v>
      </c>
      <c r="Q1399" s="16">
        <v>0.94634960000000001</v>
      </c>
      <c r="R1399" s="16">
        <v>0.4975</v>
      </c>
      <c r="S1399" s="16">
        <v>7.1000000000000004E-3</v>
      </c>
      <c r="T1399" s="16">
        <v>4.5199999999999997E-2</v>
      </c>
      <c r="U1399" s="16">
        <v>3.2212999999999998</v>
      </c>
      <c r="V1399" s="16">
        <v>26.87</v>
      </c>
      <c r="W1399" s="16">
        <v>14.07</v>
      </c>
      <c r="X1399" s="16">
        <v>460.45100000000002</v>
      </c>
      <c r="Y1399" s="16">
        <v>57.100700000000003</v>
      </c>
      <c r="Z1399" s="16">
        <v>0.53380000000000005</v>
      </c>
      <c r="AA1399" s="16">
        <v>-0.27442119999999998</v>
      </c>
      <c r="AB1399" s="16">
        <v>0.23</v>
      </c>
      <c r="AC1399" s="16">
        <v>15.89</v>
      </c>
      <c r="AD1399" s="16">
        <v>39.1</v>
      </c>
      <c r="AE1399" s="16">
        <v>51.509399999999999</v>
      </c>
      <c r="AF1399" s="16">
        <v>53.9953</v>
      </c>
      <c r="AG1399" s="16">
        <v>494410</v>
      </c>
      <c r="AH1399" s="16">
        <v>0.99160000000000004</v>
      </c>
      <c r="AI1399" s="16">
        <v>95.5</v>
      </c>
      <c r="AJ1399" s="16">
        <v>98.8</v>
      </c>
      <c r="AK1399" s="16">
        <v>0.98160000000000003</v>
      </c>
      <c r="AL1399" s="16">
        <v>0.75649999999999995</v>
      </c>
      <c r="AM1399" s="16">
        <v>0.64780000000000004</v>
      </c>
      <c r="AN1399" s="16">
        <v>0.71160000000000001</v>
      </c>
      <c r="AO1399" s="16">
        <v>0.80259999999999998</v>
      </c>
      <c r="AP1399" s="16">
        <v>0.82240000000000002</v>
      </c>
      <c r="AQ1399" s="16">
        <v>8.6999999999999994E-3</v>
      </c>
      <c r="AR1399" s="16">
        <f t="shared" si="73"/>
        <v>0</v>
      </c>
      <c r="AS1399" s="5">
        <f t="shared" si="72"/>
        <v>8.327400000000007E-2</v>
      </c>
    </row>
    <row r="1400" spans="1:45" x14ac:dyDescent="0.25">
      <c r="A1400" s="16" t="s">
        <v>414</v>
      </c>
      <c r="B1400" s="16" t="s">
        <v>60</v>
      </c>
      <c r="C1400" s="16" t="s">
        <v>271</v>
      </c>
      <c r="D1400" s="16">
        <v>2001</v>
      </c>
      <c r="E1400" s="16" t="s">
        <v>1985</v>
      </c>
      <c r="F1400" s="16" t="s">
        <v>414</v>
      </c>
      <c r="G1400" s="10">
        <v>24111.4</v>
      </c>
      <c r="H1400" s="73">
        <v>10.090439999999999</v>
      </c>
      <c r="I1400" s="16">
        <v>10862132</v>
      </c>
      <c r="J1400" s="71">
        <v>1.9E-2</v>
      </c>
      <c r="K1400" s="71">
        <v>1.1240000000000001</v>
      </c>
      <c r="L1400" s="16">
        <v>1.7941720000000001</v>
      </c>
      <c r="M1400" s="16">
        <v>0.11059629999999999</v>
      </c>
      <c r="N1400" s="16">
        <v>0.82815740000000004</v>
      </c>
      <c r="O1400" s="16">
        <v>0.74890179999999995</v>
      </c>
      <c r="P1400" s="16">
        <v>1.3460030000000001</v>
      </c>
      <c r="Q1400" s="16">
        <v>0.94304359999999998</v>
      </c>
      <c r="R1400" s="16">
        <v>0.5595</v>
      </c>
      <c r="S1400" s="16">
        <v>9.1000000000000004E-3</v>
      </c>
      <c r="T1400" s="16">
        <v>4.9299999999999997E-2</v>
      </c>
      <c r="U1400" s="16">
        <v>3.3645999999999998</v>
      </c>
      <c r="V1400" s="16">
        <v>26.64</v>
      </c>
      <c r="W1400" s="16">
        <v>15.545999999999999</v>
      </c>
      <c r="X1400" s="16">
        <v>462.32299999999998</v>
      </c>
      <c r="Y1400" s="16">
        <v>57.828200000000002</v>
      </c>
      <c r="Z1400" s="16">
        <v>0.48080000000000001</v>
      </c>
      <c r="AA1400" s="16">
        <v>-0.2899564</v>
      </c>
      <c r="AB1400" s="16">
        <v>0.23</v>
      </c>
      <c r="AC1400" s="16">
        <v>15.89</v>
      </c>
      <c r="AD1400" s="16">
        <v>39.5</v>
      </c>
      <c r="AE1400" s="16">
        <v>50.92</v>
      </c>
      <c r="AF1400" s="16">
        <v>72.312600000000003</v>
      </c>
      <c r="AG1400" s="16">
        <v>488633</v>
      </c>
      <c r="AH1400" s="16">
        <v>0.98680000000000001</v>
      </c>
      <c r="AI1400" s="16">
        <v>95.8</v>
      </c>
      <c r="AJ1400" s="16">
        <v>98.9</v>
      </c>
      <c r="AK1400" s="16">
        <v>0.98770000000000002</v>
      </c>
      <c r="AL1400" s="16">
        <v>0.59799999999999998</v>
      </c>
      <c r="AM1400" s="16">
        <v>0.70979999999999999</v>
      </c>
      <c r="AN1400" s="16">
        <v>0.75160000000000005</v>
      </c>
      <c r="AO1400" s="16">
        <v>0.88780000000000003</v>
      </c>
      <c r="AP1400" s="16">
        <v>0.76659999999999995</v>
      </c>
      <c r="AQ1400" s="16">
        <v>8.6999999999999994E-3</v>
      </c>
      <c r="AR1400" s="16">
        <f t="shared" si="73"/>
        <v>0</v>
      </c>
      <c r="AS1400" s="5">
        <f t="shared" si="72"/>
        <v>6.7589000000000121E-2</v>
      </c>
    </row>
    <row r="1401" spans="1:45" x14ac:dyDescent="0.25">
      <c r="A1401" s="16" t="s">
        <v>414</v>
      </c>
      <c r="B1401" s="16" t="s">
        <v>60</v>
      </c>
      <c r="C1401" s="16" t="s">
        <v>271</v>
      </c>
      <c r="D1401" s="16">
        <v>2002</v>
      </c>
      <c r="E1401" s="16" t="s">
        <v>2002</v>
      </c>
      <c r="F1401" s="16" t="s">
        <v>414</v>
      </c>
      <c r="G1401" s="10">
        <v>24965.599999999999</v>
      </c>
      <c r="H1401" s="73">
        <v>10.125249999999999</v>
      </c>
      <c r="I1401" s="16">
        <v>10902022</v>
      </c>
      <c r="J1401" s="71">
        <v>1.2E-2</v>
      </c>
      <c r="K1401" s="71">
        <v>1.137</v>
      </c>
      <c r="L1401" s="16">
        <v>1.918275</v>
      </c>
      <c r="M1401" s="16">
        <v>0.13898450000000001</v>
      </c>
      <c r="N1401" s="16">
        <v>0.93039609999999995</v>
      </c>
      <c r="O1401" s="16">
        <v>0.77264650000000001</v>
      </c>
      <c r="P1401" s="16">
        <v>1.467908</v>
      </c>
      <c r="Q1401" s="16">
        <v>0.93971950000000004</v>
      </c>
      <c r="R1401" s="16">
        <v>0.53369999999999995</v>
      </c>
      <c r="S1401" s="16">
        <v>8.5000000000000006E-3</v>
      </c>
      <c r="T1401" s="16">
        <v>5.4100000000000002E-2</v>
      </c>
      <c r="U1401" s="16">
        <v>3.4243000000000001</v>
      </c>
      <c r="V1401" s="16">
        <v>26.41</v>
      </c>
      <c r="W1401" s="16">
        <v>17.021999999999998</v>
      </c>
      <c r="X1401" s="16">
        <v>464.19499999999999</v>
      </c>
      <c r="Y1401" s="16">
        <v>58.555799999999998</v>
      </c>
      <c r="Z1401" s="16">
        <v>0.48299999999999998</v>
      </c>
      <c r="AA1401" s="16">
        <v>-0.30160769999999998</v>
      </c>
      <c r="AB1401" s="16">
        <v>0.23</v>
      </c>
      <c r="AC1401" s="16">
        <v>15.89</v>
      </c>
      <c r="AD1401" s="16">
        <v>39.799999999999997</v>
      </c>
      <c r="AE1401" s="16">
        <v>57.079599999999999</v>
      </c>
      <c r="AF1401" s="16">
        <v>84.472700000000003</v>
      </c>
      <c r="AG1401" s="16">
        <v>494816</v>
      </c>
      <c r="AH1401" s="16">
        <v>0.98209999999999997</v>
      </c>
      <c r="AI1401" s="16">
        <v>96.2</v>
      </c>
      <c r="AJ1401" s="16">
        <v>99.1</v>
      </c>
      <c r="AK1401" s="16">
        <v>0.99380000000000002</v>
      </c>
      <c r="AL1401" s="16">
        <v>0.4395</v>
      </c>
      <c r="AM1401" s="16">
        <v>0.77180000000000004</v>
      </c>
      <c r="AN1401" s="16">
        <v>0.79159999999999997</v>
      </c>
      <c r="AO1401" s="16">
        <v>0.97299999999999998</v>
      </c>
      <c r="AP1401" s="16">
        <v>0.7107</v>
      </c>
      <c r="AQ1401" s="16">
        <v>8.6999999999999994E-3</v>
      </c>
      <c r="AR1401" s="16">
        <f t="shared" si="73"/>
        <v>0</v>
      </c>
      <c r="AS1401" s="5">
        <f t="shared" si="72"/>
        <v>0.12410299999999985</v>
      </c>
    </row>
    <row r="1402" spans="1:45" x14ac:dyDescent="0.25">
      <c r="A1402" s="16" t="s">
        <v>414</v>
      </c>
      <c r="B1402" s="16" t="s">
        <v>60</v>
      </c>
      <c r="C1402" s="16" t="s">
        <v>271</v>
      </c>
      <c r="D1402" s="16">
        <v>2003</v>
      </c>
      <c r="E1402" s="16" t="s">
        <v>2004</v>
      </c>
      <c r="F1402" s="16" t="s">
        <v>414</v>
      </c>
      <c r="G1402" s="10">
        <v>26349.3</v>
      </c>
      <c r="H1402" s="73">
        <v>10.1792</v>
      </c>
      <c r="I1402" s="16">
        <v>10928070</v>
      </c>
      <c r="J1402" s="71">
        <v>3.1E-2</v>
      </c>
      <c r="K1402" s="71">
        <v>1.173</v>
      </c>
      <c r="L1402" s="16">
        <v>2.0214539999999999</v>
      </c>
      <c r="M1402" s="16">
        <v>0.1817647</v>
      </c>
      <c r="N1402" s="16">
        <v>1.0268820000000001</v>
      </c>
      <c r="O1402" s="16">
        <v>0.87826559999999998</v>
      </c>
      <c r="P1402" s="16">
        <v>1.476812</v>
      </c>
      <c r="Q1402" s="16">
        <v>0.91341530000000004</v>
      </c>
      <c r="R1402" s="16">
        <v>0.54649999999999999</v>
      </c>
      <c r="S1402" s="16">
        <v>8.6E-3</v>
      </c>
      <c r="T1402" s="16">
        <v>5.79E-2</v>
      </c>
      <c r="U1402" s="16">
        <v>3.4293</v>
      </c>
      <c r="V1402" s="16">
        <v>26.18</v>
      </c>
      <c r="W1402" s="16">
        <v>18.498000000000001</v>
      </c>
      <c r="X1402" s="16">
        <v>466.06700000000001</v>
      </c>
      <c r="Y1402" s="16">
        <v>59.283299999999997</v>
      </c>
      <c r="Z1402" s="16">
        <v>0.52829999999999999</v>
      </c>
      <c r="AA1402" s="16">
        <v>-0.3171428</v>
      </c>
      <c r="AB1402" s="16">
        <v>0.23</v>
      </c>
      <c r="AC1402" s="16">
        <v>15.89</v>
      </c>
      <c r="AD1402" s="16">
        <v>40.200000000000003</v>
      </c>
      <c r="AE1402" s="16">
        <v>57.111899999999999</v>
      </c>
      <c r="AF1402" s="16">
        <v>81.004599999999996</v>
      </c>
      <c r="AG1402" s="16">
        <v>529874</v>
      </c>
      <c r="AH1402" s="16">
        <v>0.97729999999999995</v>
      </c>
      <c r="AI1402" s="16">
        <v>96.5</v>
      </c>
      <c r="AJ1402" s="16">
        <v>99.2</v>
      </c>
      <c r="AK1402" s="16">
        <v>1.0596000000000001</v>
      </c>
      <c r="AL1402" s="16">
        <v>0.41539999999999999</v>
      </c>
      <c r="AM1402" s="16">
        <v>0.74939999999999996</v>
      </c>
      <c r="AN1402" s="16">
        <v>0.4667</v>
      </c>
      <c r="AO1402" s="16">
        <v>0.998</v>
      </c>
      <c r="AP1402" s="16">
        <v>0.79979999999999996</v>
      </c>
      <c r="AQ1402" s="16">
        <v>8.6999999999999994E-3</v>
      </c>
      <c r="AR1402" s="16">
        <f t="shared" si="73"/>
        <v>0</v>
      </c>
      <c r="AS1402" s="5">
        <f t="shared" si="72"/>
        <v>0.10317899999999991</v>
      </c>
    </row>
    <row r="1403" spans="1:45" x14ac:dyDescent="0.25">
      <c r="A1403" s="16" t="s">
        <v>414</v>
      </c>
      <c r="B1403" s="16" t="s">
        <v>60</v>
      </c>
      <c r="C1403" s="16" t="s">
        <v>271</v>
      </c>
      <c r="D1403" s="16">
        <v>2004</v>
      </c>
      <c r="E1403" s="16" t="s">
        <v>2006</v>
      </c>
      <c r="F1403" s="16" t="s">
        <v>414</v>
      </c>
      <c r="G1403" s="10">
        <v>27614.400000000001</v>
      </c>
      <c r="H1403" s="73">
        <v>10.226089999999999</v>
      </c>
      <c r="I1403" s="16">
        <v>10955141</v>
      </c>
      <c r="J1403" s="71">
        <v>2.1000000000000001E-2</v>
      </c>
      <c r="K1403" s="71">
        <v>1.198</v>
      </c>
      <c r="L1403" s="16">
        <v>2.216081</v>
      </c>
      <c r="M1403" s="16">
        <v>0.2760244</v>
      </c>
      <c r="N1403" s="16">
        <v>1.1317299999999999</v>
      </c>
      <c r="O1403" s="16">
        <v>1.055507</v>
      </c>
      <c r="P1403" s="16">
        <v>1.4978370000000001</v>
      </c>
      <c r="Q1403" s="16">
        <v>0.9492872</v>
      </c>
      <c r="R1403" s="16">
        <v>0.52729999999999999</v>
      </c>
      <c r="S1403" s="16">
        <v>8.2000000000000007E-3</v>
      </c>
      <c r="T1403" s="16">
        <v>6.93E-2</v>
      </c>
      <c r="U1403" s="16">
        <v>3.6671999999999998</v>
      </c>
      <c r="V1403" s="16">
        <v>25.95</v>
      </c>
      <c r="W1403" s="16">
        <v>19.974</v>
      </c>
      <c r="X1403" s="16">
        <v>465.41</v>
      </c>
      <c r="Y1403" s="16">
        <v>65.286100000000005</v>
      </c>
      <c r="Z1403" s="16">
        <v>0.54759999999999998</v>
      </c>
      <c r="AA1403" s="16">
        <v>-0.35209659999999998</v>
      </c>
      <c r="AB1403" s="16">
        <v>0.23</v>
      </c>
      <c r="AC1403" s="16">
        <v>15.89</v>
      </c>
      <c r="AD1403" s="16">
        <v>41.1</v>
      </c>
      <c r="AE1403" s="16">
        <v>57.563499999999998</v>
      </c>
      <c r="AF1403" s="16">
        <v>84.495500000000007</v>
      </c>
      <c r="AG1403" s="16">
        <v>536853</v>
      </c>
      <c r="AH1403" s="16">
        <v>0.97260000000000002</v>
      </c>
      <c r="AI1403" s="16">
        <v>96.8</v>
      </c>
      <c r="AJ1403" s="16">
        <v>99.3</v>
      </c>
      <c r="AK1403" s="16">
        <v>1.1355</v>
      </c>
      <c r="AL1403" s="16">
        <v>0.48849999999999999</v>
      </c>
      <c r="AM1403" s="16">
        <v>0.83440000000000003</v>
      </c>
      <c r="AN1403" s="16">
        <v>0.46439999999999998</v>
      </c>
      <c r="AO1403" s="16">
        <v>0.8528</v>
      </c>
      <c r="AP1403" s="16">
        <v>0.91669999999999996</v>
      </c>
      <c r="AQ1403" s="16">
        <v>8.6999999999999994E-3</v>
      </c>
      <c r="AR1403" s="16">
        <f t="shared" si="73"/>
        <v>0</v>
      </c>
      <c r="AS1403" s="5">
        <f t="shared" si="72"/>
        <v>0.19462700000000011</v>
      </c>
    </row>
    <row r="1404" spans="1:45" x14ac:dyDescent="0.25">
      <c r="A1404" s="16" t="s">
        <v>414</v>
      </c>
      <c r="B1404" s="16" t="s">
        <v>60</v>
      </c>
      <c r="C1404" s="16" t="s">
        <v>271</v>
      </c>
      <c r="D1404" s="16">
        <v>2005</v>
      </c>
      <c r="E1404" s="16" t="s">
        <v>2005</v>
      </c>
      <c r="F1404" s="16" t="s">
        <v>414</v>
      </c>
      <c r="G1404" s="10">
        <v>27698.5</v>
      </c>
      <c r="H1404" s="73">
        <v>10.22913</v>
      </c>
      <c r="I1404" s="16">
        <v>10987314</v>
      </c>
      <c r="J1404" s="71">
        <v>-2.5999999999999999E-2</v>
      </c>
      <c r="K1404" s="71">
        <v>1.1679999999999999</v>
      </c>
      <c r="L1404" s="16">
        <v>2.2465120000000001</v>
      </c>
      <c r="M1404" s="16">
        <v>0.43200559999999999</v>
      </c>
      <c r="N1404" s="16">
        <v>1.2427729999999999</v>
      </c>
      <c r="O1404" s="16">
        <v>0.9053137</v>
      </c>
      <c r="P1404" s="16">
        <v>1.521261</v>
      </c>
      <c r="Q1404" s="16">
        <v>0.88447869999999995</v>
      </c>
      <c r="R1404" s="16">
        <v>0.57899999999999996</v>
      </c>
      <c r="S1404" s="16">
        <v>9.7000000000000003E-3</v>
      </c>
      <c r="T1404" s="16">
        <v>8.2400000000000001E-2</v>
      </c>
      <c r="U1404" s="16">
        <v>3.964</v>
      </c>
      <c r="V1404" s="16">
        <v>25.72</v>
      </c>
      <c r="W1404" s="16">
        <v>21.45</v>
      </c>
      <c r="X1404" s="16">
        <v>464.75400000000002</v>
      </c>
      <c r="Y1404" s="16">
        <v>54.363</v>
      </c>
      <c r="Z1404" s="16">
        <v>0.59240000000000004</v>
      </c>
      <c r="AA1404" s="16">
        <v>-0.35598049999999998</v>
      </c>
      <c r="AB1404" s="16">
        <v>0.23</v>
      </c>
      <c r="AC1404" s="16">
        <v>15.89</v>
      </c>
      <c r="AD1404" s="16">
        <v>41.2</v>
      </c>
      <c r="AE1404" s="16">
        <v>57.162300000000002</v>
      </c>
      <c r="AF1404" s="16">
        <v>92.924499999999995</v>
      </c>
      <c r="AG1404" s="16">
        <v>540869</v>
      </c>
      <c r="AH1404" s="16">
        <v>0.96779999999999999</v>
      </c>
      <c r="AI1404" s="16">
        <v>97.1</v>
      </c>
      <c r="AJ1404" s="16">
        <v>99.4</v>
      </c>
      <c r="AK1404" s="16">
        <v>1.0339</v>
      </c>
      <c r="AL1404" s="16">
        <v>0.3669</v>
      </c>
      <c r="AM1404" s="16">
        <v>0.71909999999999996</v>
      </c>
      <c r="AN1404" s="16">
        <v>0.50939999999999996</v>
      </c>
      <c r="AO1404" s="16">
        <v>0.92649999999999999</v>
      </c>
      <c r="AP1404" s="16">
        <v>0.77569999999999995</v>
      </c>
      <c r="AQ1404" s="16">
        <v>8.6999999999999994E-3</v>
      </c>
      <c r="AR1404" s="16">
        <f t="shared" si="73"/>
        <v>0</v>
      </c>
      <c r="AS1404" s="5">
        <f t="shared" si="72"/>
        <v>3.0431000000000097E-2</v>
      </c>
    </row>
    <row r="1405" spans="1:45" x14ac:dyDescent="0.25">
      <c r="A1405" s="16" t="s">
        <v>414</v>
      </c>
      <c r="B1405" s="16" t="s">
        <v>60</v>
      </c>
      <c r="C1405" s="16" t="s">
        <v>271</v>
      </c>
      <c r="D1405" s="16">
        <v>2006</v>
      </c>
      <c r="E1405" s="16" t="s">
        <v>1983</v>
      </c>
      <c r="F1405" s="16" t="s">
        <v>414</v>
      </c>
      <c r="G1405" s="10">
        <v>29176.400000000001</v>
      </c>
      <c r="H1405" s="73">
        <v>10.28112</v>
      </c>
      <c r="I1405" s="16">
        <v>11020362</v>
      </c>
      <c r="J1405" s="71">
        <v>0.03</v>
      </c>
      <c r="K1405" s="71">
        <v>1.2030000000000001</v>
      </c>
      <c r="L1405" s="16">
        <v>2.4166270000000001</v>
      </c>
      <c r="M1405" s="16">
        <v>0.54819510000000005</v>
      </c>
      <c r="N1405" s="16">
        <v>1.2391749999999999</v>
      </c>
      <c r="O1405" s="16">
        <v>1.1669609999999999</v>
      </c>
      <c r="P1405" s="16">
        <v>1.5283409999999999</v>
      </c>
      <c r="Q1405" s="16">
        <v>0.87749279999999996</v>
      </c>
      <c r="R1405" s="16">
        <v>0.56120000000000003</v>
      </c>
      <c r="S1405" s="16">
        <v>1.12E-2</v>
      </c>
      <c r="T1405" s="16">
        <v>9.5299999999999996E-2</v>
      </c>
      <c r="U1405" s="16">
        <v>3.5348999999999999</v>
      </c>
      <c r="V1405" s="16">
        <v>25.94</v>
      </c>
      <c r="W1405" s="16">
        <v>22.13</v>
      </c>
      <c r="X1405" s="16">
        <v>464.09699999999998</v>
      </c>
      <c r="Y1405" s="16">
        <v>61.8215</v>
      </c>
      <c r="Z1405" s="16">
        <v>0.64149999999999996</v>
      </c>
      <c r="AA1405" s="16">
        <v>-0.38316679999999997</v>
      </c>
      <c r="AB1405" s="16">
        <v>0.23</v>
      </c>
      <c r="AC1405" s="16">
        <v>15.89</v>
      </c>
      <c r="AD1405" s="16">
        <v>41.9</v>
      </c>
      <c r="AE1405" s="16">
        <v>55.828499999999998</v>
      </c>
      <c r="AF1405" s="16">
        <v>99.342299999999994</v>
      </c>
      <c r="AG1405" s="16">
        <v>546071</v>
      </c>
      <c r="AH1405" s="16">
        <v>0.96309999999999996</v>
      </c>
      <c r="AI1405" s="16">
        <v>97.4</v>
      </c>
      <c r="AJ1405" s="16">
        <v>99.6</v>
      </c>
      <c r="AK1405" s="16">
        <v>0.93600000000000005</v>
      </c>
      <c r="AL1405" s="16">
        <v>0.35270000000000001</v>
      </c>
      <c r="AM1405" s="16">
        <v>0.68389999999999995</v>
      </c>
      <c r="AN1405" s="16">
        <v>0.63590000000000002</v>
      </c>
      <c r="AO1405" s="16">
        <v>0.83930000000000005</v>
      </c>
      <c r="AP1405" s="16">
        <v>0.85980000000000001</v>
      </c>
      <c r="AQ1405" s="16">
        <v>8.6999999999999994E-3</v>
      </c>
      <c r="AR1405" s="16">
        <f t="shared" si="73"/>
        <v>0</v>
      </c>
      <c r="AS1405" s="5">
        <f t="shared" si="72"/>
        <v>0.17011500000000002</v>
      </c>
    </row>
    <row r="1406" spans="1:45" x14ac:dyDescent="0.25">
      <c r="A1406" s="16" t="s">
        <v>414</v>
      </c>
      <c r="B1406" s="16" t="s">
        <v>60</v>
      </c>
      <c r="C1406" s="16" t="s">
        <v>271</v>
      </c>
      <c r="D1406" s="16">
        <v>2007</v>
      </c>
      <c r="E1406" s="16" t="s">
        <v>1986</v>
      </c>
      <c r="F1406" s="16" t="s">
        <v>414</v>
      </c>
      <c r="G1406" s="10">
        <v>30054.9</v>
      </c>
      <c r="H1406" s="73">
        <v>10.310779999999999</v>
      </c>
      <c r="I1406" s="16">
        <v>11048473</v>
      </c>
      <c r="J1406" s="71">
        <v>7.0000000000000001E-3</v>
      </c>
      <c r="K1406" s="71">
        <v>1.212</v>
      </c>
      <c r="L1406" s="16">
        <v>2.4647670000000002</v>
      </c>
      <c r="M1406" s="16">
        <v>0.58496490000000001</v>
      </c>
      <c r="N1406" s="16">
        <v>1.3113939999999999</v>
      </c>
      <c r="O1406" s="16">
        <v>1.2437609999999999</v>
      </c>
      <c r="P1406" s="16">
        <v>1.493568</v>
      </c>
      <c r="Q1406" s="16">
        <v>0.83262910000000001</v>
      </c>
      <c r="R1406" s="16">
        <v>0.5766</v>
      </c>
      <c r="S1406" s="16">
        <v>1.18E-2</v>
      </c>
      <c r="T1406" s="16">
        <v>9.8100000000000007E-2</v>
      </c>
      <c r="U1406" s="16">
        <v>3.6070000000000002</v>
      </c>
      <c r="V1406" s="16">
        <v>26.16</v>
      </c>
      <c r="W1406" s="16">
        <v>22.81</v>
      </c>
      <c r="X1406" s="16">
        <v>467.06299999999999</v>
      </c>
      <c r="Y1406" s="16">
        <v>62.226799999999997</v>
      </c>
      <c r="Z1406" s="16">
        <v>0.67579999999999996</v>
      </c>
      <c r="AA1406" s="16">
        <v>-0.39481810000000001</v>
      </c>
      <c r="AB1406" s="16">
        <v>0.23</v>
      </c>
      <c r="AC1406" s="16">
        <v>15.89</v>
      </c>
      <c r="AD1406" s="16">
        <v>42.2</v>
      </c>
      <c r="AE1406" s="16">
        <v>49.421500000000002</v>
      </c>
      <c r="AF1406" s="16">
        <v>111.096</v>
      </c>
      <c r="AG1406" s="16">
        <v>567599</v>
      </c>
      <c r="AH1406" s="16">
        <v>0.95830000000000004</v>
      </c>
      <c r="AI1406" s="16">
        <v>97.7</v>
      </c>
      <c r="AJ1406" s="16">
        <v>99.7</v>
      </c>
      <c r="AK1406" s="16">
        <v>0.95609999999999995</v>
      </c>
      <c r="AL1406" s="16">
        <v>0.25290000000000001</v>
      </c>
      <c r="AM1406" s="16">
        <v>0.57050000000000001</v>
      </c>
      <c r="AN1406" s="16">
        <v>0.53129999999999999</v>
      </c>
      <c r="AO1406" s="16">
        <v>0.88780000000000003</v>
      </c>
      <c r="AP1406" s="16">
        <v>0.84060000000000001</v>
      </c>
      <c r="AQ1406" s="16">
        <v>8.6999999999999994E-3</v>
      </c>
      <c r="AR1406" s="16">
        <f t="shared" si="73"/>
        <v>0</v>
      </c>
      <c r="AS1406" s="5">
        <f t="shared" si="72"/>
        <v>4.8140000000000072E-2</v>
      </c>
    </row>
    <row r="1407" spans="1:45" x14ac:dyDescent="0.25">
      <c r="A1407" s="16" t="s">
        <v>414</v>
      </c>
      <c r="B1407" s="16" t="s">
        <v>60</v>
      </c>
      <c r="C1407" s="16" t="s">
        <v>271</v>
      </c>
      <c r="D1407" s="16">
        <v>2008</v>
      </c>
      <c r="E1407" s="16" t="s">
        <v>2008</v>
      </c>
      <c r="F1407" s="16" t="s">
        <v>414</v>
      </c>
      <c r="G1407" s="10">
        <v>29874.7</v>
      </c>
      <c r="H1407" s="73">
        <v>10.30477</v>
      </c>
      <c r="I1407" s="16">
        <v>11077841</v>
      </c>
      <c r="J1407" s="71">
        <v>-2.5999999999999999E-2</v>
      </c>
      <c r="K1407" s="71">
        <v>1.18</v>
      </c>
      <c r="L1407" s="16">
        <v>2.423972</v>
      </c>
      <c r="M1407" s="16">
        <v>0.69191990000000003</v>
      </c>
      <c r="N1407" s="16">
        <v>1.383602</v>
      </c>
      <c r="O1407" s="16">
        <v>1.0405869999999999</v>
      </c>
      <c r="P1407" s="16">
        <v>1.509409</v>
      </c>
      <c r="Q1407" s="16">
        <v>0.75688120000000003</v>
      </c>
      <c r="R1407" s="16">
        <v>0.66180000000000005</v>
      </c>
      <c r="S1407" s="16">
        <v>1.2999999999999999E-2</v>
      </c>
      <c r="T1407" s="16">
        <v>0.1041</v>
      </c>
      <c r="U1407" s="16">
        <v>3.6789999999999998</v>
      </c>
      <c r="V1407" s="16">
        <v>26.38</v>
      </c>
      <c r="W1407" s="16">
        <v>23.49</v>
      </c>
      <c r="X1407" s="16">
        <v>470.03</v>
      </c>
      <c r="Y1407" s="16">
        <v>62.1004</v>
      </c>
      <c r="Z1407" s="16">
        <v>0.58409999999999995</v>
      </c>
      <c r="AA1407" s="16">
        <v>-0.30937520000000002</v>
      </c>
      <c r="AB1407" s="16">
        <v>0.23</v>
      </c>
      <c r="AC1407" s="16">
        <v>15.89</v>
      </c>
      <c r="AD1407" s="16">
        <v>40</v>
      </c>
      <c r="AE1407" s="16">
        <v>47.402900000000002</v>
      </c>
      <c r="AF1407" s="16">
        <v>124.508</v>
      </c>
      <c r="AG1407" s="16">
        <v>567909</v>
      </c>
      <c r="AH1407" s="16">
        <v>0.9536</v>
      </c>
      <c r="AI1407" s="16">
        <v>98</v>
      </c>
      <c r="AJ1407" s="16">
        <v>99.8</v>
      </c>
      <c r="AK1407" s="16">
        <v>0.89810000000000001</v>
      </c>
      <c r="AL1407" s="16">
        <v>9.9500000000000005E-2</v>
      </c>
      <c r="AM1407" s="16">
        <v>0.5897</v>
      </c>
      <c r="AN1407" s="16">
        <v>0.27560000000000001</v>
      </c>
      <c r="AO1407" s="16">
        <v>0.87529999999999997</v>
      </c>
      <c r="AP1407" s="16">
        <v>0.83660000000000001</v>
      </c>
      <c r="AQ1407" s="16">
        <v>8.6999999999999994E-3</v>
      </c>
      <c r="AR1407" s="16">
        <f t="shared" si="73"/>
        <v>0</v>
      </c>
      <c r="AS1407" s="5">
        <f t="shared" si="72"/>
        <v>-4.0795000000000137E-2</v>
      </c>
    </row>
    <row r="1408" spans="1:45" x14ac:dyDescent="0.25">
      <c r="A1408" s="16" t="s">
        <v>414</v>
      </c>
      <c r="B1408" s="16" t="s">
        <v>60</v>
      </c>
      <c r="C1408" s="16" t="s">
        <v>271</v>
      </c>
      <c r="D1408" s="16">
        <v>2009</v>
      </c>
      <c r="E1408" s="16" t="s">
        <v>1987</v>
      </c>
      <c r="F1408" s="16" t="s">
        <v>414</v>
      </c>
      <c r="G1408" s="10">
        <v>28514.799999999999</v>
      </c>
      <c r="H1408" s="73">
        <v>10.258179999999999</v>
      </c>
      <c r="I1408" s="16">
        <v>11107017</v>
      </c>
      <c r="J1408" s="71">
        <v>-4.7E-2</v>
      </c>
      <c r="K1408" s="71">
        <v>1.127</v>
      </c>
      <c r="L1408" s="16">
        <v>2.5189699999999999</v>
      </c>
      <c r="M1408" s="16">
        <v>0.69682909999999998</v>
      </c>
      <c r="N1408" s="16">
        <v>1.455819</v>
      </c>
      <c r="O1408" s="16">
        <v>1.2435700000000001</v>
      </c>
      <c r="P1408" s="16">
        <v>1.5721130000000001</v>
      </c>
      <c r="Q1408" s="16">
        <v>0.61122690000000002</v>
      </c>
      <c r="R1408" s="16">
        <v>0.62560000000000004</v>
      </c>
      <c r="S1408" s="16">
        <v>1.41E-2</v>
      </c>
      <c r="T1408" s="16">
        <v>0.10630000000000001</v>
      </c>
      <c r="U1408" s="16">
        <v>3.7511000000000001</v>
      </c>
      <c r="V1408" s="16">
        <v>26.6</v>
      </c>
      <c r="W1408" s="16">
        <v>24.17</v>
      </c>
      <c r="X1408" s="16">
        <v>472.99599999999998</v>
      </c>
      <c r="Y1408" s="16">
        <v>64.240099999999998</v>
      </c>
      <c r="Z1408" s="16">
        <v>0.66310000000000002</v>
      </c>
      <c r="AA1408" s="16">
        <v>-0.33656160000000002</v>
      </c>
      <c r="AB1408" s="16">
        <v>0.23</v>
      </c>
      <c r="AC1408" s="16">
        <v>15.89</v>
      </c>
      <c r="AD1408" s="16">
        <v>40.700000000000003</v>
      </c>
      <c r="AE1408" s="16">
        <v>54.066299999999998</v>
      </c>
      <c r="AF1408" s="16">
        <v>119.79600000000001</v>
      </c>
      <c r="AG1408" s="16">
        <v>550049</v>
      </c>
      <c r="AH1408" s="16">
        <v>0.94889999999999997</v>
      </c>
      <c r="AI1408" s="16">
        <v>98.2</v>
      </c>
      <c r="AJ1408" s="16">
        <v>99.9</v>
      </c>
      <c r="AK1408" s="16">
        <v>0.86199999999999999</v>
      </c>
      <c r="AL1408" s="16">
        <v>7.7000000000000002E-3</v>
      </c>
      <c r="AM1408" s="16">
        <v>0.61470000000000002</v>
      </c>
      <c r="AN1408" s="16">
        <v>-0.224</v>
      </c>
      <c r="AO1408" s="16">
        <v>0.81389999999999996</v>
      </c>
      <c r="AP1408" s="16">
        <v>0.61960000000000004</v>
      </c>
      <c r="AQ1408" s="16">
        <v>8.6999999999999994E-3</v>
      </c>
      <c r="AR1408" s="16">
        <f t="shared" si="73"/>
        <v>0</v>
      </c>
      <c r="AS1408" s="5">
        <f t="shared" si="72"/>
        <v>9.4997999999999916E-2</v>
      </c>
    </row>
    <row r="1409" spans="1:45" x14ac:dyDescent="0.25">
      <c r="A1409" s="16" t="s">
        <v>414</v>
      </c>
      <c r="B1409" s="16" t="s">
        <v>60</v>
      </c>
      <c r="C1409" s="16" t="s">
        <v>271</v>
      </c>
      <c r="D1409" s="16">
        <v>2010</v>
      </c>
      <c r="E1409" s="16" t="s">
        <v>2007</v>
      </c>
      <c r="F1409" s="16" t="s">
        <v>414</v>
      </c>
      <c r="G1409" s="10">
        <v>26917.8</v>
      </c>
      <c r="H1409" s="73">
        <v>10.20054</v>
      </c>
      <c r="I1409" s="16">
        <v>11121341</v>
      </c>
      <c r="J1409" s="71">
        <v>-3.2000000000000001E-2</v>
      </c>
      <c r="K1409" s="71">
        <v>1.091</v>
      </c>
      <c r="L1409" s="16">
        <v>2.4897689999999999</v>
      </c>
      <c r="M1409" s="16">
        <v>0.67045010000000005</v>
      </c>
      <c r="N1409" s="16">
        <v>1.4934460000000001</v>
      </c>
      <c r="O1409" s="16">
        <v>1.2800009999999999</v>
      </c>
      <c r="P1409" s="16">
        <v>1.515528</v>
      </c>
      <c r="Q1409" s="16">
        <v>0.55285229999999996</v>
      </c>
      <c r="R1409" s="16">
        <v>0.59840000000000004</v>
      </c>
      <c r="S1409" s="16">
        <v>1.4500000000000001E-2</v>
      </c>
      <c r="T1409" s="16">
        <v>0.10489999999999999</v>
      </c>
      <c r="U1409" s="16">
        <v>3.8231000000000002</v>
      </c>
      <c r="V1409" s="16">
        <v>26.82</v>
      </c>
      <c r="W1409" s="16">
        <v>24.85</v>
      </c>
      <c r="X1409" s="16">
        <v>470.541</v>
      </c>
      <c r="Y1409" s="16">
        <v>66.303100000000001</v>
      </c>
      <c r="Z1409" s="16">
        <v>0.65669999999999995</v>
      </c>
      <c r="AA1409" s="16">
        <v>-0.34821289999999999</v>
      </c>
      <c r="AB1409" s="16">
        <v>0.23</v>
      </c>
      <c r="AC1409" s="16">
        <v>15.89</v>
      </c>
      <c r="AD1409" s="16">
        <v>41</v>
      </c>
      <c r="AE1409" s="16">
        <v>53.088200000000001</v>
      </c>
      <c r="AF1409" s="16">
        <v>110.646</v>
      </c>
      <c r="AG1409" s="16">
        <v>515828</v>
      </c>
      <c r="AH1409" s="16">
        <v>0.94410000000000005</v>
      </c>
      <c r="AI1409" s="16">
        <v>98.5</v>
      </c>
      <c r="AJ1409" s="16">
        <v>100</v>
      </c>
      <c r="AK1409" s="16">
        <v>0.87960000000000005</v>
      </c>
      <c r="AL1409" s="16">
        <v>-0.15809999999999999</v>
      </c>
      <c r="AM1409" s="16">
        <v>0.54749999999999999</v>
      </c>
      <c r="AN1409" s="16">
        <v>-0.1323</v>
      </c>
      <c r="AO1409" s="16">
        <v>0.63260000000000005</v>
      </c>
      <c r="AP1409" s="16">
        <v>0.60509999999999997</v>
      </c>
      <c r="AQ1409" s="16">
        <v>8.6999999999999994E-3</v>
      </c>
      <c r="AR1409" s="16">
        <f t="shared" si="73"/>
        <v>0</v>
      </c>
      <c r="AS1409" s="5">
        <f t="shared" si="72"/>
        <v>-2.9201000000000032E-2</v>
      </c>
    </row>
    <row r="1410" spans="1:45" x14ac:dyDescent="0.25">
      <c r="A1410" s="16" t="s">
        <v>414</v>
      </c>
      <c r="B1410" s="16" t="s">
        <v>60</v>
      </c>
      <c r="C1410" s="16" t="s">
        <v>271</v>
      </c>
      <c r="D1410" s="16">
        <v>2011</v>
      </c>
      <c r="E1410" s="16" t="s">
        <v>1993</v>
      </c>
      <c r="F1410" s="16" t="s">
        <v>414</v>
      </c>
      <c r="G1410" s="10">
        <v>24495.7</v>
      </c>
      <c r="H1410" s="73">
        <v>10.106249999999999</v>
      </c>
      <c r="I1410" s="16">
        <v>11104899</v>
      </c>
      <c r="J1410" s="71">
        <v>-8.6999999999999994E-2</v>
      </c>
      <c r="K1410" s="71">
        <v>1</v>
      </c>
      <c r="L1410" s="16">
        <v>2.4586420000000002</v>
      </c>
      <c r="M1410" s="16">
        <v>0.70633330000000005</v>
      </c>
      <c r="N1410" s="16">
        <v>1.601542</v>
      </c>
      <c r="O1410" s="16">
        <v>1.143081</v>
      </c>
      <c r="P1410" s="16">
        <v>1.501309</v>
      </c>
      <c r="Q1410" s="16">
        <v>0.49526930000000002</v>
      </c>
      <c r="R1410" s="16">
        <v>0.67200000000000004</v>
      </c>
      <c r="S1410" s="16">
        <v>1.46E-2</v>
      </c>
      <c r="T1410" s="16">
        <v>0.10440000000000001</v>
      </c>
      <c r="U1410" s="16">
        <v>3.8950999999999998</v>
      </c>
      <c r="V1410" s="16">
        <v>28.776</v>
      </c>
      <c r="W1410" s="16">
        <v>26.08</v>
      </c>
      <c r="X1410" s="16">
        <v>468.08600000000001</v>
      </c>
      <c r="Y1410" s="16">
        <v>64.531199999999998</v>
      </c>
      <c r="Z1410" s="16">
        <v>0.59750000000000003</v>
      </c>
      <c r="AA1410" s="16">
        <v>-0.38316679999999997</v>
      </c>
      <c r="AB1410" s="16">
        <v>0.23</v>
      </c>
      <c r="AC1410" s="16">
        <v>15.89</v>
      </c>
      <c r="AD1410" s="16">
        <v>41.9</v>
      </c>
      <c r="AE1410" s="16">
        <v>51.67</v>
      </c>
      <c r="AF1410" s="16">
        <v>109.07899999999999</v>
      </c>
      <c r="AG1410" s="16">
        <v>532846</v>
      </c>
      <c r="AH1410" s="16">
        <v>0.93940000000000001</v>
      </c>
      <c r="AI1410" s="16">
        <v>98.8</v>
      </c>
      <c r="AJ1410" s="16">
        <v>100</v>
      </c>
      <c r="AK1410" s="16">
        <v>0.8024</v>
      </c>
      <c r="AL1410" s="16">
        <v>-0.18429999999999999</v>
      </c>
      <c r="AM1410" s="16">
        <v>0.50190000000000001</v>
      </c>
      <c r="AN1410" s="16">
        <v>-0.10050000000000001</v>
      </c>
      <c r="AO1410" s="16">
        <v>0.49</v>
      </c>
      <c r="AP1410" s="16">
        <v>0.54779999999999995</v>
      </c>
      <c r="AQ1410" s="16">
        <v>8.6999999999999994E-3</v>
      </c>
      <c r="AR1410" s="16">
        <f t="shared" si="73"/>
        <v>0</v>
      </c>
      <c r="AS1410" s="5">
        <f t="shared" si="72"/>
        <v>-3.1126999999999683E-2</v>
      </c>
    </row>
    <row r="1411" spans="1:45" x14ac:dyDescent="0.25">
      <c r="A1411" s="16" t="s">
        <v>414</v>
      </c>
      <c r="B1411" s="16" t="s">
        <v>60</v>
      </c>
      <c r="C1411" s="16" t="s">
        <v>271</v>
      </c>
      <c r="D1411" s="16">
        <v>2012</v>
      </c>
      <c r="E1411" s="16" t="s">
        <v>1995</v>
      </c>
      <c r="F1411" s="16" t="s">
        <v>414</v>
      </c>
      <c r="G1411" s="10">
        <v>22830.5</v>
      </c>
      <c r="H1411" s="73">
        <v>10.03585</v>
      </c>
      <c r="I1411" s="16">
        <v>11045011</v>
      </c>
      <c r="J1411" s="71">
        <v>-1.2999999999999999E-2</v>
      </c>
      <c r="K1411" s="71">
        <v>0.98699999999999999</v>
      </c>
      <c r="L1411" s="16">
        <v>2.4469609999999999</v>
      </c>
      <c r="M1411" s="16">
        <v>0.7278386</v>
      </c>
      <c r="N1411" s="16">
        <v>1.7096480000000001</v>
      </c>
      <c r="O1411" s="16">
        <v>1.086212</v>
      </c>
      <c r="P1411" s="16">
        <v>1.509619</v>
      </c>
      <c r="Q1411" s="16">
        <v>0.38659159999999998</v>
      </c>
      <c r="R1411" s="16">
        <v>0.6996</v>
      </c>
      <c r="S1411" s="16">
        <v>1.3100000000000001E-2</v>
      </c>
      <c r="T1411" s="16">
        <v>0.1057</v>
      </c>
      <c r="U1411" s="16">
        <v>3.9672000000000001</v>
      </c>
      <c r="V1411" s="16">
        <v>30.731999999999999</v>
      </c>
      <c r="W1411" s="16">
        <v>27.31</v>
      </c>
      <c r="X1411" s="16">
        <v>465.63099999999997</v>
      </c>
      <c r="Y1411" s="16">
        <v>64.652600000000007</v>
      </c>
      <c r="Z1411" s="16">
        <v>0.55789999999999995</v>
      </c>
      <c r="AA1411" s="16">
        <v>-0.42588819999999999</v>
      </c>
      <c r="AB1411" s="16">
        <v>0.23</v>
      </c>
      <c r="AC1411" s="16">
        <v>15.89</v>
      </c>
      <c r="AD1411" s="16">
        <v>43</v>
      </c>
      <c r="AE1411" s="16">
        <v>49.091000000000001</v>
      </c>
      <c r="AF1411" s="16">
        <v>120.096</v>
      </c>
      <c r="AG1411" s="16">
        <v>550212</v>
      </c>
      <c r="AH1411" s="16">
        <v>0.93459999999999999</v>
      </c>
      <c r="AI1411" s="16">
        <v>99</v>
      </c>
      <c r="AJ1411" s="16">
        <v>100</v>
      </c>
      <c r="AK1411" s="16">
        <v>0.67569999999999997</v>
      </c>
      <c r="AL1411" s="16">
        <v>-0.25190000000000001</v>
      </c>
      <c r="AM1411" s="16">
        <v>0.317</v>
      </c>
      <c r="AN1411" s="16">
        <v>-0.21829999999999999</v>
      </c>
      <c r="AO1411" s="16">
        <v>0.50860000000000005</v>
      </c>
      <c r="AP1411" s="16">
        <v>0.4022</v>
      </c>
      <c r="AQ1411" s="16">
        <v>8.6999999999999994E-3</v>
      </c>
      <c r="AR1411" s="16">
        <f t="shared" si="73"/>
        <v>0</v>
      </c>
      <c r="AS1411" s="5">
        <f t="shared" si="72"/>
        <v>-1.1681000000000274E-2</v>
      </c>
    </row>
    <row r="1412" spans="1:45" x14ac:dyDescent="0.25">
      <c r="A1412" s="16" t="s">
        <v>414</v>
      </c>
      <c r="B1412" s="16" t="s">
        <v>60</v>
      </c>
      <c r="C1412" s="16" t="s">
        <v>271</v>
      </c>
      <c r="D1412" s="16">
        <v>2013</v>
      </c>
      <c r="E1412" s="16" t="s">
        <v>1984</v>
      </c>
      <c r="F1412" s="16" t="s">
        <v>414</v>
      </c>
      <c r="G1412" s="10">
        <v>22251.3</v>
      </c>
      <c r="H1412" s="73">
        <v>10.010149999999999</v>
      </c>
      <c r="I1412" s="16">
        <v>10965211</v>
      </c>
      <c r="J1412" s="71">
        <v>-0.01</v>
      </c>
      <c r="K1412" s="71">
        <v>0.97699999999999998</v>
      </c>
      <c r="L1412" s="16">
        <v>2.5828869999999999</v>
      </c>
      <c r="M1412" s="16">
        <v>0.77572660000000004</v>
      </c>
      <c r="N1412" s="16">
        <v>1.818241</v>
      </c>
      <c r="O1412" s="16">
        <v>1.194537</v>
      </c>
      <c r="P1412" s="16">
        <v>1.4676769999999999</v>
      </c>
      <c r="Q1412" s="16">
        <v>0.47131790000000001</v>
      </c>
      <c r="R1412" s="16">
        <v>0.8125</v>
      </c>
      <c r="S1412" s="16">
        <v>1.44E-2</v>
      </c>
      <c r="T1412" s="16">
        <v>0.1037</v>
      </c>
      <c r="U1412" s="16">
        <v>4.0392000000000001</v>
      </c>
      <c r="V1412" s="16">
        <v>32.688000000000002</v>
      </c>
      <c r="W1412" s="16">
        <v>28.54</v>
      </c>
      <c r="X1412" s="16">
        <v>463.25400000000002</v>
      </c>
      <c r="Y1412" s="16">
        <v>66.862499999999997</v>
      </c>
      <c r="Z1412" s="16">
        <v>0.59109999999999996</v>
      </c>
      <c r="AA1412" s="16">
        <v>-0.42200460000000001</v>
      </c>
      <c r="AB1412" s="16">
        <v>0.23</v>
      </c>
      <c r="AC1412" s="16">
        <v>15.89</v>
      </c>
      <c r="AD1412" s="16">
        <v>42.9</v>
      </c>
      <c r="AE1412" s="16">
        <v>47.919899999999998</v>
      </c>
      <c r="AF1412" s="16">
        <v>116.821</v>
      </c>
      <c r="AG1412" s="16">
        <v>520866</v>
      </c>
      <c r="AH1412" s="16">
        <v>0.92989999999999995</v>
      </c>
      <c r="AI1412" s="16">
        <v>99</v>
      </c>
      <c r="AJ1412" s="16">
        <v>100</v>
      </c>
      <c r="AK1412" s="16">
        <v>0.66090000000000004</v>
      </c>
      <c r="AL1412" s="16">
        <v>-0.1032</v>
      </c>
      <c r="AM1412" s="16">
        <v>0.45979999999999999</v>
      </c>
      <c r="AN1412" s="16">
        <v>-0.17069999999999999</v>
      </c>
      <c r="AO1412" s="16">
        <v>0.62329999999999997</v>
      </c>
      <c r="AP1412" s="16">
        <v>0.44719999999999999</v>
      </c>
      <c r="AQ1412" s="16">
        <v>8.6999999999999994E-3</v>
      </c>
      <c r="AR1412" s="16">
        <f t="shared" si="73"/>
        <v>0</v>
      </c>
      <c r="AS1412" s="5">
        <f t="shared" ref="AS1412:AS1475" si="74">IF(D1412=1985, 0, L1412-L1411)</f>
        <v>0.13592599999999999</v>
      </c>
    </row>
    <row r="1413" spans="1:45" x14ac:dyDescent="0.25">
      <c r="A1413" s="16" t="s">
        <v>414</v>
      </c>
      <c r="B1413" s="16" t="s">
        <v>60</v>
      </c>
      <c r="C1413" s="16" t="s">
        <v>271</v>
      </c>
      <c r="D1413" s="16">
        <v>2014</v>
      </c>
      <c r="E1413" s="16" t="s">
        <v>1998</v>
      </c>
      <c r="F1413" s="16" t="s">
        <v>414</v>
      </c>
      <c r="G1413" s="10">
        <v>22479</v>
      </c>
      <c r="H1413" s="73">
        <v>10.020339999999999</v>
      </c>
      <c r="I1413" s="16">
        <v>10892413</v>
      </c>
      <c r="J1413" s="71">
        <v>1.0999999999999999E-2</v>
      </c>
      <c r="K1413" s="71">
        <v>0.98799999999999999</v>
      </c>
      <c r="L1413" s="16">
        <v>2.577782</v>
      </c>
      <c r="M1413" s="16">
        <v>0.8456072</v>
      </c>
      <c r="N1413" s="16">
        <v>1.9268449999999999</v>
      </c>
      <c r="O1413" s="16">
        <v>1.191195</v>
      </c>
      <c r="P1413" s="16">
        <v>1.3898809999999999</v>
      </c>
      <c r="Q1413" s="16">
        <v>0.36442229999999998</v>
      </c>
      <c r="R1413" s="16">
        <v>0.83850000000000002</v>
      </c>
      <c r="S1413" s="16">
        <v>1.3599999999999999E-2</v>
      </c>
      <c r="T1413" s="16">
        <v>0.11</v>
      </c>
      <c r="U1413" s="16">
        <v>4.1113</v>
      </c>
      <c r="V1413" s="16">
        <v>34.643999999999998</v>
      </c>
      <c r="W1413" s="16">
        <v>29.77</v>
      </c>
      <c r="X1413" s="16">
        <v>460.87700000000001</v>
      </c>
      <c r="Y1413" s="16">
        <v>67.246499999999997</v>
      </c>
      <c r="Z1413" s="16">
        <v>0.58099999999999996</v>
      </c>
      <c r="AA1413" s="16">
        <v>-0.44336520000000001</v>
      </c>
      <c r="AB1413" s="16">
        <v>0.23</v>
      </c>
      <c r="AC1413" s="16">
        <v>15.89</v>
      </c>
      <c r="AD1413" s="16">
        <v>43.45</v>
      </c>
      <c r="AE1413" s="16">
        <v>46.9011</v>
      </c>
      <c r="AF1413" s="16">
        <v>110.265</v>
      </c>
      <c r="AG1413" s="16">
        <v>436827</v>
      </c>
      <c r="AH1413" s="16">
        <v>0.92520000000000002</v>
      </c>
      <c r="AI1413" s="16">
        <v>99</v>
      </c>
      <c r="AJ1413" s="16">
        <v>100</v>
      </c>
      <c r="AK1413" s="16">
        <v>0.56530000000000002</v>
      </c>
      <c r="AL1413" s="16">
        <v>-0.2001</v>
      </c>
      <c r="AM1413" s="16">
        <v>0.39539999999999997</v>
      </c>
      <c r="AN1413" s="16">
        <v>-0.12540000000000001</v>
      </c>
      <c r="AO1413" s="16">
        <v>0.34489999999999998</v>
      </c>
      <c r="AP1413" s="16">
        <v>0.3448</v>
      </c>
      <c r="AQ1413" s="16">
        <v>8.6999999999999994E-3</v>
      </c>
      <c r="AR1413" s="16">
        <f t="shared" ref="AR1413:AR1476" si="75">IF(OR(AND(I1413&lt;&gt;"", I1413&gt;=10000000, AQ1413&lt;=32.5), AND(A1413="Middle East &amp; North Africa", I1413&lt;&gt;"", I1413&gt;=9000000, AQ1413&lt;&gt;"", AQ1413&lt;=32.5)), 0, 1)</f>
        <v>0</v>
      </c>
      <c r="AS1413" s="5">
        <f t="shared" si="74"/>
        <v>-5.1049999999999152E-3</v>
      </c>
    </row>
    <row r="1414" spans="1:45" x14ac:dyDescent="0.25">
      <c r="A1414" s="16" t="s">
        <v>409</v>
      </c>
      <c r="B1414" s="16" t="s">
        <v>61</v>
      </c>
      <c r="C1414" s="16" t="s">
        <v>275</v>
      </c>
      <c r="D1414" s="16">
        <v>1985</v>
      </c>
      <c r="E1414" s="16" t="s">
        <v>2010</v>
      </c>
      <c r="F1414" s="16" t="s">
        <v>592</v>
      </c>
      <c r="G1414" s="10">
        <v>2090.34</v>
      </c>
      <c r="H1414" s="73">
        <v>7.6450820000000004</v>
      </c>
      <c r="I1414" s="16" t="s">
        <v>6700</v>
      </c>
      <c r="K1414" s="71">
        <v>0.94299999999999995</v>
      </c>
      <c r="L1414" s="16">
        <v>-1.839723</v>
      </c>
      <c r="M1414" s="16">
        <v>-0.64327440000000002</v>
      </c>
      <c r="N1414" s="16">
        <v>-0.97123950000000003</v>
      </c>
      <c r="O1414" s="16">
        <v>-1.182159</v>
      </c>
      <c r="P1414" s="16">
        <v>-0.78866409999999998</v>
      </c>
      <c r="Q1414" s="16">
        <v>-0.50117529999999999</v>
      </c>
      <c r="R1414" s="16">
        <v>5.0599999999999999E-2</v>
      </c>
      <c r="S1414" s="16">
        <v>4.1999999999999997E-3</v>
      </c>
      <c r="T1414" s="16">
        <v>2.0000000000000001E-4</v>
      </c>
      <c r="U1414" s="16">
        <v>1.9269000000000001</v>
      </c>
      <c r="V1414" s="16">
        <v>4.99</v>
      </c>
      <c r="W1414" s="16">
        <v>2.0099999999999998</v>
      </c>
      <c r="X1414" s="16">
        <v>404.79500000000002</v>
      </c>
      <c r="Y1414" s="16">
        <v>7.2862</v>
      </c>
      <c r="Z1414" s="16">
        <v>0.22</v>
      </c>
      <c r="AA1414" s="16">
        <v>0.75413830000000004</v>
      </c>
      <c r="AB1414" s="16">
        <v>0.73</v>
      </c>
      <c r="AC1414" s="16">
        <v>26.96</v>
      </c>
      <c r="AD1414" s="16">
        <v>37.814999999999998</v>
      </c>
      <c r="AE1414" s="16">
        <v>1.6184000000000001</v>
      </c>
      <c r="AF1414" s="16">
        <v>0</v>
      </c>
      <c r="AG1414" s="16">
        <v>20178.599999999999</v>
      </c>
      <c r="AH1414" s="16">
        <v>2.53E-2</v>
      </c>
      <c r="AI1414" s="16">
        <v>44.0246</v>
      </c>
      <c r="AJ1414" s="16">
        <v>73.563400000000001</v>
      </c>
      <c r="AK1414" s="16">
        <v>-0.30220000000000002</v>
      </c>
      <c r="AL1414" s="16">
        <v>-0.85370000000000001</v>
      </c>
      <c r="AM1414" s="16">
        <v>-0.26619999999999999</v>
      </c>
      <c r="AN1414" s="16">
        <v>-1.0656000000000001</v>
      </c>
      <c r="AO1414" s="16">
        <v>-5.1400000000000001E-2</v>
      </c>
      <c r="AP1414" s="16">
        <v>-1.1071</v>
      </c>
      <c r="AQ1414" s="16">
        <v>0.63890000000000002</v>
      </c>
      <c r="AR1414" s="16">
        <f t="shared" si="75"/>
        <v>1</v>
      </c>
      <c r="AS1414" s="5">
        <f t="shared" si="74"/>
        <v>0</v>
      </c>
    </row>
    <row r="1415" spans="1:45" x14ac:dyDescent="0.25">
      <c r="A1415" s="16" t="s">
        <v>409</v>
      </c>
      <c r="B1415" s="16" t="s">
        <v>61</v>
      </c>
      <c r="C1415" s="16" t="s">
        <v>275</v>
      </c>
      <c r="D1415" s="16">
        <v>1986</v>
      </c>
      <c r="E1415" s="16" t="s">
        <v>2034</v>
      </c>
      <c r="F1415" s="16" t="s">
        <v>592</v>
      </c>
      <c r="G1415" s="10">
        <v>2044.08</v>
      </c>
      <c r="H1415" s="73">
        <v>7.6227029999999996</v>
      </c>
      <c r="I1415" s="16" t="s">
        <v>6700</v>
      </c>
      <c r="J1415" s="71">
        <v>4.0000000000000001E-3</v>
      </c>
      <c r="K1415" s="71">
        <v>0.94699999999999995</v>
      </c>
      <c r="L1415" s="16">
        <v>-1.820349</v>
      </c>
      <c r="M1415" s="16">
        <v>-0.64327440000000002</v>
      </c>
      <c r="N1415" s="16">
        <v>-0.96122220000000003</v>
      </c>
      <c r="O1415" s="16">
        <v>-1.161497</v>
      </c>
      <c r="P1415" s="16">
        <v>-0.77708460000000001</v>
      </c>
      <c r="Q1415" s="16">
        <v>-0.50127379999999999</v>
      </c>
      <c r="R1415" s="16">
        <v>5.0599999999999999E-2</v>
      </c>
      <c r="S1415" s="16">
        <v>4.1999999999999997E-3</v>
      </c>
      <c r="T1415" s="16">
        <v>2.0000000000000001E-4</v>
      </c>
      <c r="U1415" s="16">
        <v>1.9591000000000001</v>
      </c>
      <c r="V1415" s="16">
        <v>5.2460000000000004</v>
      </c>
      <c r="W1415" s="16">
        <v>2.06</v>
      </c>
      <c r="X1415" s="16">
        <v>404.49900000000002</v>
      </c>
      <c r="Y1415" s="16">
        <v>9.1430000000000007</v>
      </c>
      <c r="Z1415" s="16">
        <v>0.2092</v>
      </c>
      <c r="AA1415" s="16">
        <v>0.75161409999999995</v>
      </c>
      <c r="AB1415" s="16">
        <v>0.73</v>
      </c>
      <c r="AC1415" s="16">
        <v>26.96</v>
      </c>
      <c r="AD1415" s="16">
        <v>37.880000000000003</v>
      </c>
      <c r="AE1415" s="16">
        <v>1.6152</v>
      </c>
      <c r="AF1415" s="16">
        <v>0</v>
      </c>
      <c r="AG1415" s="16">
        <v>18592.599999999999</v>
      </c>
      <c r="AH1415" s="16">
        <v>2.6200000000000001E-2</v>
      </c>
      <c r="AI1415" s="16">
        <v>44.719700000000003</v>
      </c>
      <c r="AJ1415" s="16">
        <v>74.241299999999995</v>
      </c>
      <c r="AK1415" s="16">
        <v>-0.3039</v>
      </c>
      <c r="AL1415" s="16">
        <v>-0.84360000000000002</v>
      </c>
      <c r="AM1415" s="16">
        <v>-0.28220000000000001</v>
      </c>
      <c r="AN1415" s="16">
        <v>-1.0528999999999999</v>
      </c>
      <c r="AO1415" s="16">
        <v>-5.67E-2</v>
      </c>
      <c r="AP1415" s="16">
        <v>-1.1052</v>
      </c>
      <c r="AQ1415" s="16">
        <v>0.63890000000000002</v>
      </c>
      <c r="AR1415" s="16">
        <f t="shared" si="75"/>
        <v>1</v>
      </c>
      <c r="AS1415" s="5">
        <f t="shared" si="74"/>
        <v>1.9374000000000002E-2</v>
      </c>
    </row>
    <row r="1416" spans="1:45" x14ac:dyDescent="0.25">
      <c r="A1416" s="16" t="s">
        <v>409</v>
      </c>
      <c r="B1416" s="16" t="s">
        <v>61</v>
      </c>
      <c r="C1416" s="16" t="s">
        <v>275</v>
      </c>
      <c r="D1416" s="16">
        <v>1987</v>
      </c>
      <c r="E1416" s="16" t="s">
        <v>2022</v>
      </c>
      <c r="F1416" s="16" t="s">
        <v>592</v>
      </c>
      <c r="G1416" s="10">
        <v>2067.4</v>
      </c>
      <c r="H1416" s="73">
        <v>7.6340469999999998</v>
      </c>
      <c r="I1416" s="16" t="s">
        <v>6700</v>
      </c>
      <c r="J1416" s="71">
        <v>3.0000000000000001E-3</v>
      </c>
      <c r="K1416" s="71">
        <v>0.94899999999999995</v>
      </c>
      <c r="L1416" s="16">
        <v>-1.7906850000000001</v>
      </c>
      <c r="M1416" s="16">
        <v>-0.64196419999999998</v>
      </c>
      <c r="N1416" s="16">
        <v>-0.95989840000000004</v>
      </c>
      <c r="O1416" s="16">
        <v>-1.112984</v>
      </c>
      <c r="P1416" s="16">
        <v>-0.76402130000000001</v>
      </c>
      <c r="Q1416" s="16">
        <v>-0.5013687</v>
      </c>
      <c r="R1416" s="16">
        <v>5.0599999999999999E-2</v>
      </c>
      <c r="S1416" s="16">
        <v>4.3E-3</v>
      </c>
      <c r="T1416" s="16">
        <v>2.9999999999999997E-4</v>
      </c>
      <c r="U1416" s="16">
        <v>1.9913000000000001</v>
      </c>
      <c r="V1416" s="16">
        <v>5.5019999999999998</v>
      </c>
      <c r="W1416" s="16">
        <v>2.11</v>
      </c>
      <c r="X1416" s="16">
        <v>402.84100000000001</v>
      </c>
      <c r="Y1416" s="16">
        <v>10.9999</v>
      </c>
      <c r="Z1416" s="16">
        <v>0.21329999999999999</v>
      </c>
      <c r="AA1416" s="16">
        <v>0.74908949999999996</v>
      </c>
      <c r="AB1416" s="16">
        <v>0.73</v>
      </c>
      <c r="AC1416" s="16">
        <v>26.96</v>
      </c>
      <c r="AD1416" s="16">
        <v>37.945</v>
      </c>
      <c r="AE1416" s="16">
        <v>1.5992</v>
      </c>
      <c r="AF1416" s="16">
        <v>0</v>
      </c>
      <c r="AG1416" s="16">
        <v>20237.5</v>
      </c>
      <c r="AH1416" s="16">
        <v>2.7099999999999999E-2</v>
      </c>
      <c r="AI1416" s="16">
        <v>45.4148</v>
      </c>
      <c r="AJ1416" s="16">
        <v>74.919200000000004</v>
      </c>
      <c r="AK1416" s="16">
        <v>-0.30559999999999998</v>
      </c>
      <c r="AL1416" s="16">
        <v>-0.83360000000000001</v>
      </c>
      <c r="AM1416" s="16">
        <v>-0.29809999999999998</v>
      </c>
      <c r="AN1416" s="16">
        <v>-1.0403</v>
      </c>
      <c r="AO1416" s="16">
        <v>-6.1899999999999997E-2</v>
      </c>
      <c r="AP1416" s="16">
        <v>-1.1032999999999999</v>
      </c>
      <c r="AQ1416" s="16">
        <v>0.63890000000000002</v>
      </c>
      <c r="AR1416" s="16">
        <f t="shared" si="75"/>
        <v>1</v>
      </c>
      <c r="AS1416" s="5">
        <f t="shared" si="74"/>
        <v>2.9663999999999913E-2</v>
      </c>
    </row>
    <row r="1417" spans="1:45" x14ac:dyDescent="0.25">
      <c r="A1417" s="16" t="s">
        <v>409</v>
      </c>
      <c r="B1417" s="16" t="s">
        <v>61</v>
      </c>
      <c r="C1417" s="16" t="s">
        <v>275</v>
      </c>
      <c r="D1417" s="16">
        <v>1988</v>
      </c>
      <c r="E1417" s="16" t="s">
        <v>2030</v>
      </c>
      <c r="F1417" s="16" t="s">
        <v>592</v>
      </c>
      <c r="G1417" s="10">
        <v>2098.4499999999998</v>
      </c>
      <c r="H1417" s="73">
        <v>7.6489529999999997</v>
      </c>
      <c r="I1417" s="16" t="s">
        <v>6700</v>
      </c>
      <c r="J1417" s="71">
        <v>3.0000000000000001E-3</v>
      </c>
      <c r="K1417" s="71">
        <v>0.95199999999999996</v>
      </c>
      <c r="L1417" s="16">
        <v>-1.7603359999999999</v>
      </c>
      <c r="M1417" s="16">
        <v>-0.64251800000000003</v>
      </c>
      <c r="N1417" s="16">
        <v>-0.94619719999999996</v>
      </c>
      <c r="O1417" s="16">
        <v>-1.0733239999999999</v>
      </c>
      <c r="P1417" s="16">
        <v>-0.75075159999999996</v>
      </c>
      <c r="Q1417" s="16">
        <v>-0.50148389999999998</v>
      </c>
      <c r="R1417" s="16">
        <v>5.0599999999999999E-2</v>
      </c>
      <c r="S1417" s="16">
        <v>4.4000000000000003E-3</v>
      </c>
      <c r="T1417" s="16">
        <v>2.0000000000000001E-4</v>
      </c>
      <c r="U1417" s="16">
        <v>2.0234999999999999</v>
      </c>
      <c r="V1417" s="16">
        <v>5.758</v>
      </c>
      <c r="W1417" s="16">
        <v>2.16</v>
      </c>
      <c r="X1417" s="16">
        <v>403.12200000000001</v>
      </c>
      <c r="Y1417" s="16">
        <v>12.8567</v>
      </c>
      <c r="Z1417" s="16">
        <v>0.2127</v>
      </c>
      <c r="AA1417" s="16">
        <v>0.74675919999999996</v>
      </c>
      <c r="AB1417" s="16">
        <v>0.73</v>
      </c>
      <c r="AC1417" s="16">
        <v>26.96</v>
      </c>
      <c r="AD1417" s="16">
        <v>38.005000000000003</v>
      </c>
      <c r="AE1417" s="16">
        <v>1.6277999999999999</v>
      </c>
      <c r="AF1417" s="16">
        <v>0</v>
      </c>
      <c r="AG1417" s="16">
        <v>21078.2</v>
      </c>
      <c r="AH1417" s="16">
        <v>2.81E-2</v>
      </c>
      <c r="AI1417" s="16">
        <v>46.1098</v>
      </c>
      <c r="AJ1417" s="16">
        <v>75.597200000000001</v>
      </c>
      <c r="AK1417" s="16">
        <v>-0.30740000000000001</v>
      </c>
      <c r="AL1417" s="16">
        <v>-0.8236</v>
      </c>
      <c r="AM1417" s="16">
        <v>-0.31409999999999999</v>
      </c>
      <c r="AN1417" s="16">
        <v>-1.0276000000000001</v>
      </c>
      <c r="AO1417" s="16">
        <v>-6.7199999999999996E-2</v>
      </c>
      <c r="AP1417" s="16">
        <v>-1.1012999999999999</v>
      </c>
      <c r="AQ1417" s="16">
        <v>0.63890000000000002</v>
      </c>
      <c r="AR1417" s="16">
        <f t="shared" si="75"/>
        <v>1</v>
      </c>
      <c r="AS1417" s="5">
        <f t="shared" si="74"/>
        <v>3.0349000000000181E-2</v>
      </c>
    </row>
    <row r="1418" spans="1:45" x14ac:dyDescent="0.25">
      <c r="A1418" s="16" t="s">
        <v>409</v>
      </c>
      <c r="B1418" s="16" t="s">
        <v>61</v>
      </c>
      <c r="C1418" s="16" t="s">
        <v>275</v>
      </c>
      <c r="D1418" s="16">
        <v>1989</v>
      </c>
      <c r="E1418" s="16" t="s">
        <v>2016</v>
      </c>
      <c r="F1418" s="16" t="s">
        <v>592</v>
      </c>
      <c r="G1418" s="10">
        <v>2131.08</v>
      </c>
      <c r="H1418" s="73">
        <v>7.6643829999999999</v>
      </c>
      <c r="I1418" s="16" t="s">
        <v>6700</v>
      </c>
      <c r="J1418" s="71">
        <v>-0.01</v>
      </c>
      <c r="K1418" s="71">
        <v>0.94199999999999995</v>
      </c>
      <c r="L1418" s="16">
        <v>-1.7317</v>
      </c>
      <c r="M1418" s="16">
        <v>-0.64213989999999999</v>
      </c>
      <c r="N1418" s="16">
        <v>-0.93810210000000005</v>
      </c>
      <c r="O1418" s="16">
        <v>-1.0358400000000001</v>
      </c>
      <c r="P1418" s="16">
        <v>-0.73452790000000001</v>
      </c>
      <c r="Q1418" s="16">
        <v>-0.50158230000000004</v>
      </c>
      <c r="R1418" s="16">
        <v>5.0599999999999999E-2</v>
      </c>
      <c r="S1418" s="16">
        <v>4.4999999999999997E-3</v>
      </c>
      <c r="T1418" s="16">
        <v>2.0000000000000001E-4</v>
      </c>
      <c r="U1418" s="16">
        <v>2.0556999999999999</v>
      </c>
      <c r="V1418" s="16">
        <v>6.0140000000000002</v>
      </c>
      <c r="W1418" s="16">
        <v>2.21</v>
      </c>
      <c r="X1418" s="16">
        <v>402.52499999999998</v>
      </c>
      <c r="Y1418" s="16">
        <v>14.7135</v>
      </c>
      <c r="Z1418" s="16">
        <v>0.2109</v>
      </c>
      <c r="AA1418" s="16">
        <v>0.74423479999999997</v>
      </c>
      <c r="AB1418" s="16">
        <v>0.73</v>
      </c>
      <c r="AC1418" s="16">
        <v>26.96</v>
      </c>
      <c r="AD1418" s="16">
        <v>38.07</v>
      </c>
      <c r="AE1418" s="16">
        <v>1.8282</v>
      </c>
      <c r="AF1418" s="16">
        <v>0</v>
      </c>
      <c r="AG1418" s="16">
        <v>23466.799999999999</v>
      </c>
      <c r="AH1418" s="16">
        <v>2.9000000000000001E-2</v>
      </c>
      <c r="AI1418" s="16">
        <v>46.804900000000004</v>
      </c>
      <c r="AJ1418" s="16">
        <v>76.275099999999995</v>
      </c>
      <c r="AK1418" s="16">
        <v>-0.30909999999999999</v>
      </c>
      <c r="AL1418" s="16">
        <v>-0.8135</v>
      </c>
      <c r="AM1418" s="16">
        <v>-0.3301</v>
      </c>
      <c r="AN1418" s="16">
        <v>-1.0148999999999999</v>
      </c>
      <c r="AO1418" s="16">
        <v>-7.2499999999999995E-2</v>
      </c>
      <c r="AP1418" s="16">
        <v>-1.0993999999999999</v>
      </c>
      <c r="AQ1418" s="16">
        <v>0.63890000000000002</v>
      </c>
      <c r="AR1418" s="16">
        <f t="shared" si="75"/>
        <v>1</v>
      </c>
      <c r="AS1418" s="5">
        <f t="shared" si="74"/>
        <v>2.8635999999999884E-2</v>
      </c>
    </row>
    <row r="1419" spans="1:45" x14ac:dyDescent="0.25">
      <c r="A1419" s="16" t="s">
        <v>409</v>
      </c>
      <c r="B1419" s="16" t="s">
        <v>61</v>
      </c>
      <c r="C1419" s="16" t="s">
        <v>275</v>
      </c>
      <c r="D1419" s="16">
        <v>1990</v>
      </c>
      <c r="E1419" s="16" t="s">
        <v>2024</v>
      </c>
      <c r="F1419" s="16" t="s">
        <v>592</v>
      </c>
      <c r="G1419" s="10">
        <v>2146.59</v>
      </c>
      <c r="H1419" s="73">
        <v>7.6716379999999997</v>
      </c>
      <c r="I1419" s="16" t="s">
        <v>6700</v>
      </c>
      <c r="J1419" s="71">
        <v>1.6E-2</v>
      </c>
      <c r="K1419" s="71">
        <v>0.95799999999999996</v>
      </c>
      <c r="L1419" s="16">
        <v>-1.742947</v>
      </c>
      <c r="M1419" s="16">
        <v>-0.64440900000000001</v>
      </c>
      <c r="N1419" s="16">
        <v>-0.93129770000000001</v>
      </c>
      <c r="O1419" s="16">
        <v>-1.0771090000000001</v>
      </c>
      <c r="P1419" s="16">
        <v>-0.72196720000000003</v>
      </c>
      <c r="Q1419" s="16">
        <v>-0.50166169999999999</v>
      </c>
      <c r="R1419" s="16">
        <v>5.0599999999999999E-2</v>
      </c>
      <c r="S1419" s="16">
        <v>3.8999999999999998E-3</v>
      </c>
      <c r="T1419" s="16">
        <v>2.0000000000000001E-4</v>
      </c>
      <c r="U1419" s="16">
        <v>2.0878999999999999</v>
      </c>
      <c r="V1419" s="16">
        <v>6.27</v>
      </c>
      <c r="W1419" s="16">
        <v>2.2599999999999998</v>
      </c>
      <c r="X1419" s="16">
        <v>401.726</v>
      </c>
      <c r="Y1419" s="16">
        <v>16.5703</v>
      </c>
      <c r="Z1419" s="16">
        <v>0.1764</v>
      </c>
      <c r="AA1419" s="16">
        <v>0.79355869999999995</v>
      </c>
      <c r="AB1419" s="16">
        <v>0.73</v>
      </c>
      <c r="AC1419" s="16">
        <v>26.96</v>
      </c>
      <c r="AD1419" s="16">
        <v>36.799999999999997</v>
      </c>
      <c r="AE1419" s="16">
        <v>2.1396000000000002</v>
      </c>
      <c r="AF1419" s="16">
        <v>3.3E-3</v>
      </c>
      <c r="AG1419" s="16">
        <v>23868.400000000001</v>
      </c>
      <c r="AH1419" s="16">
        <v>3.15E-2</v>
      </c>
      <c r="AI1419" s="16">
        <v>47.2</v>
      </c>
      <c r="AJ1419" s="16">
        <v>76.7</v>
      </c>
      <c r="AK1419" s="16">
        <v>-0.31080000000000002</v>
      </c>
      <c r="AL1419" s="16">
        <v>-0.80349999999999999</v>
      </c>
      <c r="AM1419" s="16">
        <v>-0.34599999999999997</v>
      </c>
      <c r="AN1419" s="16">
        <v>-1.0022</v>
      </c>
      <c r="AO1419" s="16">
        <v>-7.7700000000000005E-2</v>
      </c>
      <c r="AP1419" s="16">
        <v>-1.0974999999999999</v>
      </c>
      <c r="AQ1419" s="16">
        <v>0.63890000000000002</v>
      </c>
      <c r="AR1419" s="16">
        <f t="shared" si="75"/>
        <v>1</v>
      </c>
      <c r="AS1419" s="5">
        <f t="shared" si="74"/>
        <v>-1.1247000000000007E-2</v>
      </c>
    </row>
    <row r="1420" spans="1:45" x14ac:dyDescent="0.25">
      <c r="A1420" s="16" t="s">
        <v>409</v>
      </c>
      <c r="B1420" s="16" t="s">
        <v>61</v>
      </c>
      <c r="C1420" s="16" t="s">
        <v>275</v>
      </c>
      <c r="D1420" s="16">
        <v>1991</v>
      </c>
      <c r="E1420" s="16" t="s">
        <v>2031</v>
      </c>
      <c r="F1420" s="16" t="s">
        <v>592</v>
      </c>
      <c r="G1420" s="10">
        <v>2173.63</v>
      </c>
      <c r="H1420" s="73">
        <v>7.6841540000000004</v>
      </c>
      <c r="I1420" s="16" t="s">
        <v>6700</v>
      </c>
      <c r="J1420" s="71">
        <v>1.0999999999999999E-2</v>
      </c>
      <c r="K1420" s="71">
        <v>0.96899999999999997</v>
      </c>
      <c r="L1420" s="16">
        <v>-1.749838</v>
      </c>
      <c r="M1420" s="16">
        <v>-0.64272059999999998</v>
      </c>
      <c r="N1420" s="16">
        <v>-0.9208655</v>
      </c>
      <c r="O1420" s="16">
        <v>-1.1182209999999999</v>
      </c>
      <c r="P1420" s="16">
        <v>-0.70731639999999996</v>
      </c>
      <c r="Q1420" s="16">
        <v>-0.50177720000000003</v>
      </c>
      <c r="R1420" s="16">
        <v>5.0599999999999999E-2</v>
      </c>
      <c r="S1420" s="16">
        <v>4.1000000000000003E-3</v>
      </c>
      <c r="T1420" s="16">
        <v>2.9999999999999997E-4</v>
      </c>
      <c r="U1420" s="16">
        <v>2.1200999999999999</v>
      </c>
      <c r="V1420" s="16">
        <v>6.5720000000000001</v>
      </c>
      <c r="W1420" s="16">
        <v>2.3279999999999998</v>
      </c>
      <c r="X1420" s="16">
        <v>401.17</v>
      </c>
      <c r="Y1420" s="16">
        <v>18.427099999999999</v>
      </c>
      <c r="Z1420" s="16">
        <v>0.1217</v>
      </c>
      <c r="AA1420" s="16">
        <v>0.73141829999999997</v>
      </c>
      <c r="AB1420" s="16">
        <v>0.73</v>
      </c>
      <c r="AC1420" s="16">
        <v>26.96</v>
      </c>
      <c r="AD1420" s="16">
        <v>38.4</v>
      </c>
      <c r="AE1420" s="16">
        <v>2.2223999999999999</v>
      </c>
      <c r="AF1420" s="16">
        <v>1.34E-2</v>
      </c>
      <c r="AG1420" s="16">
        <v>24358</v>
      </c>
      <c r="AH1420" s="16">
        <v>3.2199999999999999E-2</v>
      </c>
      <c r="AI1420" s="16">
        <v>48</v>
      </c>
      <c r="AJ1420" s="16">
        <v>77.400000000000006</v>
      </c>
      <c r="AK1420" s="16">
        <v>-0.3125</v>
      </c>
      <c r="AL1420" s="16">
        <v>-0.79349999999999998</v>
      </c>
      <c r="AM1420" s="16">
        <v>-0.36199999999999999</v>
      </c>
      <c r="AN1420" s="16">
        <v>-0.98950000000000005</v>
      </c>
      <c r="AO1420" s="16">
        <v>-8.3000000000000004E-2</v>
      </c>
      <c r="AP1420" s="16">
        <v>-1.0955999999999999</v>
      </c>
      <c r="AQ1420" s="16">
        <v>0.63890000000000002</v>
      </c>
      <c r="AR1420" s="16">
        <f t="shared" si="75"/>
        <v>1</v>
      </c>
      <c r="AS1420" s="5">
        <f t="shared" si="74"/>
        <v>-6.8909999999999805E-3</v>
      </c>
    </row>
    <row r="1421" spans="1:45" x14ac:dyDescent="0.25">
      <c r="A1421" s="16" t="s">
        <v>409</v>
      </c>
      <c r="B1421" s="16" t="s">
        <v>61</v>
      </c>
      <c r="C1421" s="16" t="s">
        <v>275</v>
      </c>
      <c r="D1421" s="16">
        <v>1992</v>
      </c>
      <c r="E1421" s="16" t="s">
        <v>2011</v>
      </c>
      <c r="F1421" s="16" t="s">
        <v>592</v>
      </c>
      <c r="G1421" s="10">
        <v>2225.92</v>
      </c>
      <c r="H1421" s="73">
        <v>7.7079259999999996</v>
      </c>
      <c r="I1421" s="16" t="s">
        <v>6700</v>
      </c>
      <c r="J1421" s="71">
        <v>8.0000000000000002E-3</v>
      </c>
      <c r="K1421" s="71">
        <v>0.97599999999999998</v>
      </c>
      <c r="L1421" s="16">
        <v>-1.719573</v>
      </c>
      <c r="M1421" s="16">
        <v>-0.64650240000000003</v>
      </c>
      <c r="N1421" s="16">
        <v>-0.90318699999999996</v>
      </c>
      <c r="O1421" s="16">
        <v>-1.0826439999999999</v>
      </c>
      <c r="P1421" s="16">
        <v>-0.69098349999999997</v>
      </c>
      <c r="Q1421" s="16">
        <v>-0.50187519999999997</v>
      </c>
      <c r="R1421" s="16">
        <v>5.0599999999999999E-2</v>
      </c>
      <c r="S1421" s="16">
        <v>3.0999999999999999E-3</v>
      </c>
      <c r="T1421" s="16">
        <v>2.9999999999999997E-4</v>
      </c>
      <c r="U1421" s="16">
        <v>2.1522999999999999</v>
      </c>
      <c r="V1421" s="16">
        <v>6.8739999999999997</v>
      </c>
      <c r="W1421" s="16">
        <v>2.3959999999999999</v>
      </c>
      <c r="X1421" s="16">
        <v>401.75099999999998</v>
      </c>
      <c r="Y1421" s="16">
        <v>20.283899999999999</v>
      </c>
      <c r="Z1421" s="16">
        <v>0.12570000000000001</v>
      </c>
      <c r="AA1421" s="16">
        <v>0.76637230000000001</v>
      </c>
      <c r="AB1421" s="16">
        <v>0.73</v>
      </c>
      <c r="AC1421" s="16">
        <v>26.96</v>
      </c>
      <c r="AD1421" s="16">
        <v>37.5</v>
      </c>
      <c r="AE1421" s="16">
        <v>2.3022999999999998</v>
      </c>
      <c r="AF1421" s="16">
        <v>2.3E-2</v>
      </c>
      <c r="AG1421" s="16">
        <v>30002.799999999999</v>
      </c>
      <c r="AH1421" s="16">
        <v>3.2399999999999998E-2</v>
      </c>
      <c r="AI1421" s="16">
        <v>48.7</v>
      </c>
      <c r="AJ1421" s="16">
        <v>78.099999999999994</v>
      </c>
      <c r="AK1421" s="16">
        <v>-0.31430000000000002</v>
      </c>
      <c r="AL1421" s="16">
        <v>-0.78339999999999999</v>
      </c>
      <c r="AM1421" s="16">
        <v>-0.378</v>
      </c>
      <c r="AN1421" s="16">
        <v>-0.9768</v>
      </c>
      <c r="AO1421" s="16">
        <v>-8.8300000000000003E-2</v>
      </c>
      <c r="AP1421" s="16">
        <v>-1.0935999999999999</v>
      </c>
      <c r="AQ1421" s="16">
        <v>0.63890000000000002</v>
      </c>
      <c r="AR1421" s="16">
        <f t="shared" si="75"/>
        <v>1</v>
      </c>
      <c r="AS1421" s="5">
        <f t="shared" si="74"/>
        <v>3.0264999999999986E-2</v>
      </c>
    </row>
    <row r="1422" spans="1:45" x14ac:dyDescent="0.25">
      <c r="A1422" s="16" t="s">
        <v>409</v>
      </c>
      <c r="B1422" s="16" t="s">
        <v>61</v>
      </c>
      <c r="C1422" s="16" t="s">
        <v>275</v>
      </c>
      <c r="D1422" s="16">
        <v>1993</v>
      </c>
      <c r="E1422" s="16" t="s">
        <v>2028</v>
      </c>
      <c r="F1422" s="16" t="s">
        <v>592</v>
      </c>
      <c r="G1422" s="10">
        <v>2259.77</v>
      </c>
      <c r="H1422" s="73">
        <v>7.7230169999999996</v>
      </c>
      <c r="I1422" s="16" t="s">
        <v>6700</v>
      </c>
      <c r="J1422" s="71">
        <v>-1.2999999999999999E-2</v>
      </c>
      <c r="K1422" s="71">
        <v>0.96399999999999997</v>
      </c>
      <c r="L1422" s="16">
        <v>-1.706485</v>
      </c>
      <c r="M1422" s="16">
        <v>-0.64440900000000001</v>
      </c>
      <c r="N1422" s="16">
        <v>-0.94126399999999999</v>
      </c>
      <c r="O1422" s="16">
        <v>-1.0352490000000001</v>
      </c>
      <c r="P1422" s="16">
        <v>-0.67553220000000003</v>
      </c>
      <c r="Q1422" s="16">
        <v>-0.50195460000000003</v>
      </c>
      <c r="R1422" s="16">
        <v>5.0599999999999999E-2</v>
      </c>
      <c r="S1422" s="16">
        <v>3.8999999999999998E-3</v>
      </c>
      <c r="T1422" s="16">
        <v>2.0000000000000001E-4</v>
      </c>
      <c r="U1422" s="16">
        <v>1.6657999999999999</v>
      </c>
      <c r="V1422" s="16">
        <v>7.1760000000000002</v>
      </c>
      <c r="W1422" s="16">
        <v>2.464</v>
      </c>
      <c r="X1422" s="16">
        <v>402.142</v>
      </c>
      <c r="Y1422" s="16">
        <v>22.140699999999999</v>
      </c>
      <c r="Z1422" s="16">
        <v>0.1168</v>
      </c>
      <c r="AA1422" s="16">
        <v>0.69568770000000002</v>
      </c>
      <c r="AB1422" s="16">
        <v>0.73</v>
      </c>
      <c r="AC1422" s="16">
        <v>26.96</v>
      </c>
      <c r="AD1422" s="16">
        <v>39.32</v>
      </c>
      <c r="AE1422" s="16">
        <v>2.4241999999999999</v>
      </c>
      <c r="AF1422" s="16">
        <v>3.1399999999999997E-2</v>
      </c>
      <c r="AG1422" s="16">
        <v>29168.2</v>
      </c>
      <c r="AH1422" s="16">
        <v>3.2899999999999999E-2</v>
      </c>
      <c r="AI1422" s="16">
        <v>49.5</v>
      </c>
      <c r="AJ1422" s="16">
        <v>78.900000000000006</v>
      </c>
      <c r="AK1422" s="16">
        <v>-0.316</v>
      </c>
      <c r="AL1422" s="16">
        <v>-0.77339999999999998</v>
      </c>
      <c r="AM1422" s="16">
        <v>-0.39389999999999997</v>
      </c>
      <c r="AN1422" s="16">
        <v>-0.96409999999999996</v>
      </c>
      <c r="AO1422" s="16">
        <v>-9.35E-2</v>
      </c>
      <c r="AP1422" s="16">
        <v>-1.0916999999999999</v>
      </c>
      <c r="AQ1422" s="16">
        <v>0.63890000000000002</v>
      </c>
      <c r="AR1422" s="16">
        <f t="shared" si="75"/>
        <v>1</v>
      </c>
      <c r="AS1422" s="5">
        <f t="shared" si="74"/>
        <v>1.3087999999999989E-2</v>
      </c>
    </row>
    <row r="1423" spans="1:45" x14ac:dyDescent="0.25">
      <c r="A1423" s="16" t="s">
        <v>409</v>
      </c>
      <c r="B1423" s="16" t="s">
        <v>61</v>
      </c>
      <c r="C1423" s="16" t="s">
        <v>275</v>
      </c>
      <c r="D1423" s="16">
        <v>1994</v>
      </c>
      <c r="E1423" s="16" t="s">
        <v>2029</v>
      </c>
      <c r="F1423" s="16" t="s">
        <v>592</v>
      </c>
      <c r="G1423" s="10">
        <v>2296.9299999999998</v>
      </c>
      <c r="H1423" s="73">
        <v>7.7393289999999997</v>
      </c>
      <c r="I1423" s="16" t="s">
        <v>6700</v>
      </c>
      <c r="J1423" s="71">
        <v>-6.0000000000000001E-3</v>
      </c>
      <c r="K1423" s="71">
        <v>0.95799999999999996</v>
      </c>
      <c r="L1423" s="16">
        <v>-1.675702</v>
      </c>
      <c r="M1423" s="16">
        <v>-0.64629990000000004</v>
      </c>
      <c r="N1423" s="16">
        <v>-0.95351339999999996</v>
      </c>
      <c r="O1423" s="16">
        <v>-0.96989429999999999</v>
      </c>
      <c r="P1423" s="16">
        <v>-0.66086140000000004</v>
      </c>
      <c r="Q1423" s="16">
        <v>-0.50207009999999996</v>
      </c>
      <c r="R1423" s="16">
        <v>5.0599999999999999E-2</v>
      </c>
      <c r="S1423" s="16">
        <v>3.3999999999999998E-3</v>
      </c>
      <c r="T1423" s="16">
        <v>2.0000000000000001E-4</v>
      </c>
      <c r="U1423" s="16">
        <v>1.44</v>
      </c>
      <c r="V1423" s="16">
        <v>7.4779999999999998</v>
      </c>
      <c r="W1423" s="16">
        <v>2.532</v>
      </c>
      <c r="X1423" s="16">
        <v>402.28300000000002</v>
      </c>
      <c r="Y1423" s="16">
        <v>23.997499999999999</v>
      </c>
      <c r="Z1423" s="16">
        <v>0.13969999999999999</v>
      </c>
      <c r="AA1423" s="16">
        <v>0.74695339999999999</v>
      </c>
      <c r="AB1423" s="16">
        <v>0.73</v>
      </c>
      <c r="AC1423" s="16">
        <v>26.96</v>
      </c>
      <c r="AD1423" s="16">
        <v>38</v>
      </c>
      <c r="AE1423" s="16">
        <v>2.5121000000000002</v>
      </c>
      <c r="AF1423" s="16">
        <v>0.1072</v>
      </c>
      <c r="AG1423" s="16">
        <v>30624</v>
      </c>
      <c r="AH1423" s="16">
        <v>3.3500000000000002E-2</v>
      </c>
      <c r="AI1423" s="16">
        <v>50.2</v>
      </c>
      <c r="AJ1423" s="16">
        <v>79.599999999999994</v>
      </c>
      <c r="AK1423" s="16">
        <v>-0.31769999999999998</v>
      </c>
      <c r="AL1423" s="16">
        <v>-0.76339999999999997</v>
      </c>
      <c r="AM1423" s="16">
        <v>-0.40989999999999999</v>
      </c>
      <c r="AN1423" s="16">
        <v>-0.95140000000000002</v>
      </c>
      <c r="AO1423" s="16">
        <v>-9.8799999999999999E-2</v>
      </c>
      <c r="AP1423" s="16">
        <v>-1.0898000000000001</v>
      </c>
      <c r="AQ1423" s="16">
        <v>0.63890000000000002</v>
      </c>
      <c r="AR1423" s="16">
        <f t="shared" si="75"/>
        <v>1</v>
      </c>
      <c r="AS1423" s="5">
        <f t="shared" si="74"/>
        <v>3.0783000000000005E-2</v>
      </c>
    </row>
    <row r="1424" spans="1:45" x14ac:dyDescent="0.25">
      <c r="A1424" s="16" t="s">
        <v>409</v>
      </c>
      <c r="B1424" s="16" t="s">
        <v>61</v>
      </c>
      <c r="C1424" s="16" t="s">
        <v>275</v>
      </c>
      <c r="D1424" s="16">
        <v>1995</v>
      </c>
      <c r="E1424" s="16" t="s">
        <v>2026</v>
      </c>
      <c r="F1424" s="16" t="s">
        <v>592</v>
      </c>
      <c r="G1424" s="10">
        <v>2355.89</v>
      </c>
      <c r="H1424" s="73">
        <v>7.7646759999999997</v>
      </c>
      <c r="I1424" s="16" t="s">
        <v>6700</v>
      </c>
      <c r="J1424" s="71">
        <v>5.0000000000000001E-3</v>
      </c>
      <c r="K1424" s="71">
        <v>0.96299999999999997</v>
      </c>
      <c r="L1424" s="16">
        <v>-1.6397470000000001</v>
      </c>
      <c r="M1424" s="16">
        <v>-0.64781270000000002</v>
      </c>
      <c r="N1424" s="16">
        <v>-0.92544009999999999</v>
      </c>
      <c r="O1424" s="16">
        <v>-0.93609980000000004</v>
      </c>
      <c r="P1424" s="16">
        <v>-0.64258660000000001</v>
      </c>
      <c r="Q1424" s="16">
        <v>-0.5021504</v>
      </c>
      <c r="R1424" s="16">
        <v>5.0599999999999999E-2</v>
      </c>
      <c r="S1424" s="16">
        <v>3.0000000000000001E-3</v>
      </c>
      <c r="T1424" s="16">
        <v>2.0000000000000001E-4</v>
      </c>
      <c r="U1424" s="16">
        <v>1.6048</v>
      </c>
      <c r="V1424" s="16">
        <v>7.78</v>
      </c>
      <c r="W1424" s="16">
        <v>2.6</v>
      </c>
      <c r="X1424" s="16">
        <v>402.30700000000002</v>
      </c>
      <c r="Y1424" s="16">
        <v>25.854299999999999</v>
      </c>
      <c r="Z1424" s="16">
        <v>0.13370000000000001</v>
      </c>
      <c r="AA1424" s="16">
        <v>0.73219509999999999</v>
      </c>
      <c r="AB1424" s="16">
        <v>0.73</v>
      </c>
      <c r="AC1424" s="16">
        <v>26.96</v>
      </c>
      <c r="AD1424" s="16">
        <v>38.380000000000003</v>
      </c>
      <c r="AE1424" s="16">
        <v>2.8681000000000001</v>
      </c>
      <c r="AF1424" s="16">
        <v>0.30049999999999999</v>
      </c>
      <c r="AG1424" s="16">
        <v>34062.800000000003</v>
      </c>
      <c r="AH1424" s="16">
        <v>3.1300000000000001E-2</v>
      </c>
      <c r="AI1424" s="16">
        <v>50.9</v>
      </c>
      <c r="AJ1424" s="16">
        <v>80.3</v>
      </c>
      <c r="AK1424" s="16">
        <v>-0.31940000000000002</v>
      </c>
      <c r="AL1424" s="16">
        <v>-0.75329999999999997</v>
      </c>
      <c r="AM1424" s="16">
        <v>-0.4259</v>
      </c>
      <c r="AN1424" s="16">
        <v>-0.93869999999999998</v>
      </c>
      <c r="AO1424" s="16">
        <v>-0.1041</v>
      </c>
      <c r="AP1424" s="16">
        <v>-1.0878000000000001</v>
      </c>
      <c r="AQ1424" s="16">
        <v>0.63890000000000002</v>
      </c>
      <c r="AR1424" s="16">
        <f t="shared" si="75"/>
        <v>1</v>
      </c>
      <c r="AS1424" s="5">
        <f t="shared" si="74"/>
        <v>3.5954999999999959E-2</v>
      </c>
    </row>
    <row r="1425" spans="1:45" x14ac:dyDescent="0.25">
      <c r="A1425" s="16" t="s">
        <v>409</v>
      </c>
      <c r="B1425" s="16" t="s">
        <v>61</v>
      </c>
      <c r="C1425" s="16" t="s">
        <v>275</v>
      </c>
      <c r="D1425" s="16">
        <v>1996</v>
      </c>
      <c r="E1425" s="16" t="s">
        <v>2027</v>
      </c>
      <c r="F1425" s="16" t="s">
        <v>592</v>
      </c>
      <c r="G1425" s="10">
        <v>2371.31</v>
      </c>
      <c r="H1425" s="73">
        <v>7.7711990000000002</v>
      </c>
      <c r="I1425" s="16" t="s">
        <v>6700</v>
      </c>
      <c r="J1425" s="71">
        <v>5.0000000000000001E-3</v>
      </c>
      <c r="K1425" s="71">
        <v>0.96799999999999997</v>
      </c>
      <c r="L1425" s="16">
        <v>-1.6331059999999999</v>
      </c>
      <c r="M1425" s="16">
        <v>-0.64251800000000003</v>
      </c>
      <c r="N1425" s="16">
        <v>-0.91621010000000003</v>
      </c>
      <c r="O1425" s="16">
        <v>-0.88450629999999997</v>
      </c>
      <c r="P1425" s="16">
        <v>-0.62432049999999994</v>
      </c>
      <c r="Q1425" s="16">
        <v>-0.57716009999999995</v>
      </c>
      <c r="R1425" s="16">
        <v>5.0599999999999999E-2</v>
      </c>
      <c r="S1425" s="16">
        <v>4.4000000000000003E-3</v>
      </c>
      <c r="T1425" s="16">
        <v>2.0000000000000001E-4</v>
      </c>
      <c r="U1425" s="16">
        <v>1.5637000000000001</v>
      </c>
      <c r="V1425" s="16">
        <v>8.1639999999999997</v>
      </c>
      <c r="W1425" s="16">
        <v>2.6640000000000001</v>
      </c>
      <c r="X1425" s="16">
        <v>402.53300000000002</v>
      </c>
      <c r="Y1425" s="16">
        <v>27.711099999999998</v>
      </c>
      <c r="Z1425" s="16">
        <v>0.13270000000000001</v>
      </c>
      <c r="AA1425" s="16">
        <v>0.69258059999999999</v>
      </c>
      <c r="AB1425" s="16">
        <v>0.73</v>
      </c>
      <c r="AC1425" s="16">
        <v>26.96</v>
      </c>
      <c r="AD1425" s="16">
        <v>39.4</v>
      </c>
      <c r="AE1425" s="16">
        <v>3.3092999999999999</v>
      </c>
      <c r="AF1425" s="16">
        <v>0.42509999999999998</v>
      </c>
      <c r="AG1425" s="16">
        <v>31765</v>
      </c>
      <c r="AH1425" s="16">
        <v>3.2199999999999999E-2</v>
      </c>
      <c r="AI1425" s="16">
        <v>51.7</v>
      </c>
      <c r="AJ1425" s="16">
        <v>81</v>
      </c>
      <c r="AK1425" s="16">
        <v>-0.28499999999999998</v>
      </c>
      <c r="AL1425" s="16">
        <v>-0.82379999999999998</v>
      </c>
      <c r="AM1425" s="16">
        <v>-0.50370000000000004</v>
      </c>
      <c r="AN1425" s="16">
        <v>-1.0751999999999999</v>
      </c>
      <c r="AO1425" s="16">
        <v>-0.20630000000000001</v>
      </c>
      <c r="AP1425" s="16">
        <v>-1.1728000000000001</v>
      </c>
      <c r="AQ1425" s="16">
        <v>0.63890000000000002</v>
      </c>
      <c r="AR1425" s="16">
        <f t="shared" si="75"/>
        <v>1</v>
      </c>
      <c r="AS1425" s="5">
        <f t="shared" si="74"/>
        <v>6.641000000000119E-3</v>
      </c>
    </row>
    <row r="1426" spans="1:45" x14ac:dyDescent="0.25">
      <c r="A1426" s="16" t="s">
        <v>409</v>
      </c>
      <c r="B1426" s="16" t="s">
        <v>61</v>
      </c>
      <c r="C1426" s="16" t="s">
        <v>275</v>
      </c>
      <c r="D1426" s="16">
        <v>1997</v>
      </c>
      <c r="E1426" s="16" t="s">
        <v>2017</v>
      </c>
      <c r="F1426" s="16" t="s">
        <v>592</v>
      </c>
      <c r="G1426" s="10">
        <v>2420.0300000000002</v>
      </c>
      <c r="H1426" s="73">
        <v>7.7915340000000004</v>
      </c>
      <c r="I1426" s="16" t="s">
        <v>6700</v>
      </c>
      <c r="J1426" s="71">
        <v>-8.9999999999999993E-3</v>
      </c>
      <c r="K1426" s="71">
        <v>0.95899999999999996</v>
      </c>
      <c r="L1426" s="16">
        <v>-1.533317</v>
      </c>
      <c r="M1426" s="16">
        <v>-0.63835799999999998</v>
      </c>
      <c r="N1426" s="16">
        <v>-0.82069749999999997</v>
      </c>
      <c r="O1426" s="16">
        <v>-0.84423539999999997</v>
      </c>
      <c r="P1426" s="16">
        <v>-0.60077979999999997</v>
      </c>
      <c r="Q1426" s="16">
        <v>-0.51671109999999998</v>
      </c>
      <c r="R1426" s="16">
        <v>5.0599999999999999E-2</v>
      </c>
      <c r="S1426" s="16">
        <v>5.4999999999999997E-3</v>
      </c>
      <c r="T1426" s="16">
        <v>2.0000000000000001E-4</v>
      </c>
      <c r="U1426" s="16">
        <v>2.3134000000000001</v>
      </c>
      <c r="V1426" s="16">
        <v>8.548</v>
      </c>
      <c r="W1426" s="16">
        <v>2.7280000000000002</v>
      </c>
      <c r="X1426" s="16">
        <v>403.24799999999999</v>
      </c>
      <c r="Y1426" s="16">
        <v>29.567900000000002</v>
      </c>
      <c r="Z1426" s="16">
        <v>0.1396</v>
      </c>
      <c r="AA1426" s="16">
        <v>0.72967070000000001</v>
      </c>
      <c r="AB1426" s="16">
        <v>0.73</v>
      </c>
      <c r="AC1426" s="16">
        <v>26.96</v>
      </c>
      <c r="AD1426" s="16">
        <v>38.445</v>
      </c>
      <c r="AE1426" s="16">
        <v>4.1121999999999996</v>
      </c>
      <c r="AF1426" s="16">
        <v>0.61429999999999996</v>
      </c>
      <c r="AG1426" s="16">
        <v>31926.7</v>
      </c>
      <c r="AH1426" s="16">
        <v>3.2800000000000003E-2</v>
      </c>
      <c r="AI1426" s="16">
        <v>52.4</v>
      </c>
      <c r="AJ1426" s="16">
        <v>81.7</v>
      </c>
      <c r="AK1426" s="16">
        <v>-0.28270000000000001</v>
      </c>
      <c r="AL1426" s="16">
        <v>-0.83479999999999999</v>
      </c>
      <c r="AM1426" s="16">
        <v>-0.46139999999999998</v>
      </c>
      <c r="AN1426" s="16">
        <v>-0.92310000000000003</v>
      </c>
      <c r="AO1426" s="16">
        <v>-5.6099999999999997E-2</v>
      </c>
      <c r="AP1426" s="16">
        <v>-1.1533</v>
      </c>
      <c r="AQ1426" s="16">
        <v>0.63890000000000002</v>
      </c>
      <c r="AR1426" s="16">
        <f t="shared" si="75"/>
        <v>1</v>
      </c>
      <c r="AS1426" s="5">
        <f t="shared" si="74"/>
        <v>9.9788999999999906E-2</v>
      </c>
    </row>
    <row r="1427" spans="1:45" x14ac:dyDescent="0.25">
      <c r="A1427" s="16" t="s">
        <v>409</v>
      </c>
      <c r="B1427" s="16" t="s">
        <v>61</v>
      </c>
      <c r="C1427" s="16" t="s">
        <v>275</v>
      </c>
      <c r="D1427" s="16">
        <v>1998</v>
      </c>
      <c r="E1427" s="16" t="s">
        <v>2032</v>
      </c>
      <c r="F1427" s="16" t="s">
        <v>592</v>
      </c>
      <c r="G1427" s="10">
        <v>2484.7600000000002</v>
      </c>
      <c r="H1427" s="73">
        <v>7.8179319999999999</v>
      </c>
      <c r="I1427" s="16" t="s">
        <v>6700</v>
      </c>
      <c r="J1427" s="71">
        <v>-0.01</v>
      </c>
      <c r="K1427" s="71">
        <v>0.94899999999999995</v>
      </c>
      <c r="L1427" s="16">
        <v>-1.453641</v>
      </c>
      <c r="M1427" s="16">
        <v>-0.6370209</v>
      </c>
      <c r="N1427" s="16">
        <v>-0.80088789999999999</v>
      </c>
      <c r="O1427" s="16">
        <v>-0.77812029999999999</v>
      </c>
      <c r="P1427" s="16">
        <v>-0.57125099999999995</v>
      </c>
      <c r="Q1427" s="16">
        <v>-0.45624389999999998</v>
      </c>
      <c r="R1427" s="16">
        <v>5.0599999999999999E-2</v>
      </c>
      <c r="S1427" s="16">
        <v>6.1000000000000004E-3</v>
      </c>
      <c r="T1427" s="16">
        <v>1E-4</v>
      </c>
      <c r="U1427" s="16">
        <v>2.3456000000000001</v>
      </c>
      <c r="V1427" s="16">
        <v>8.9320000000000004</v>
      </c>
      <c r="W1427" s="16">
        <v>2.7919999999999998</v>
      </c>
      <c r="X1427" s="16">
        <v>403.92399999999998</v>
      </c>
      <c r="Y1427" s="16">
        <v>31.424700000000001</v>
      </c>
      <c r="Z1427" s="16">
        <v>0.1522</v>
      </c>
      <c r="AA1427" s="16">
        <v>0.72209730000000005</v>
      </c>
      <c r="AB1427" s="16">
        <v>0.73</v>
      </c>
      <c r="AC1427" s="16">
        <v>26.96</v>
      </c>
      <c r="AD1427" s="16">
        <v>38.64</v>
      </c>
      <c r="AE1427" s="16">
        <v>4.8357999999999999</v>
      </c>
      <c r="AF1427" s="16">
        <v>1.0424</v>
      </c>
      <c r="AG1427" s="16">
        <v>40011.4</v>
      </c>
      <c r="AH1427" s="16">
        <v>3.8600000000000002E-2</v>
      </c>
      <c r="AI1427" s="16">
        <v>53.1</v>
      </c>
      <c r="AJ1427" s="16">
        <v>82.4</v>
      </c>
      <c r="AK1427" s="16">
        <v>-0.28039999999999998</v>
      </c>
      <c r="AL1427" s="16">
        <v>-0.8458</v>
      </c>
      <c r="AM1427" s="16">
        <v>-0.41899999999999998</v>
      </c>
      <c r="AN1427" s="16">
        <v>-0.77100000000000002</v>
      </c>
      <c r="AO1427" s="16">
        <v>9.4E-2</v>
      </c>
      <c r="AP1427" s="16">
        <v>-1.1336999999999999</v>
      </c>
      <c r="AQ1427" s="16">
        <v>0.63890000000000002</v>
      </c>
      <c r="AR1427" s="16">
        <f t="shared" si="75"/>
        <v>1</v>
      </c>
      <c r="AS1427" s="5">
        <f t="shared" si="74"/>
        <v>7.967600000000008E-2</v>
      </c>
    </row>
    <row r="1428" spans="1:45" x14ac:dyDescent="0.25">
      <c r="A1428" s="16" t="s">
        <v>409</v>
      </c>
      <c r="B1428" s="16" t="s">
        <v>61</v>
      </c>
      <c r="C1428" s="16" t="s">
        <v>275</v>
      </c>
      <c r="D1428" s="16">
        <v>1999</v>
      </c>
      <c r="E1428" s="16" t="s">
        <v>2012</v>
      </c>
      <c r="F1428" s="16" t="s">
        <v>592</v>
      </c>
      <c r="G1428" s="10">
        <v>2522.86</v>
      </c>
      <c r="H1428" s="73">
        <v>7.8331489999999997</v>
      </c>
      <c r="I1428" s="16" t="s">
        <v>6700</v>
      </c>
      <c r="J1428" s="71">
        <v>-2.1999999999999999E-2</v>
      </c>
      <c r="K1428" s="71">
        <v>0.92800000000000005</v>
      </c>
      <c r="L1428" s="16">
        <v>-1.4228460000000001</v>
      </c>
      <c r="M1428" s="16">
        <v>-0.63286089999999995</v>
      </c>
      <c r="N1428" s="16">
        <v>-0.78766539999999996</v>
      </c>
      <c r="O1428" s="16">
        <v>-0.75353309999999996</v>
      </c>
      <c r="P1428" s="16">
        <v>-0.53869540000000005</v>
      </c>
      <c r="Q1428" s="16">
        <v>-0.46426040000000002</v>
      </c>
      <c r="R1428" s="16">
        <v>5.0599999999999999E-2</v>
      </c>
      <c r="S1428" s="16">
        <v>7.1999999999999998E-3</v>
      </c>
      <c r="T1428" s="16">
        <v>1E-4</v>
      </c>
      <c r="U1428" s="16">
        <v>2.3778000000000001</v>
      </c>
      <c r="V1428" s="16">
        <v>9.3160000000000007</v>
      </c>
      <c r="W1428" s="16">
        <v>2.8559999999999999</v>
      </c>
      <c r="X1428" s="16">
        <v>403.56700000000001</v>
      </c>
      <c r="Y1428" s="16">
        <v>33.281500000000001</v>
      </c>
      <c r="Z1428" s="16">
        <v>0.14349999999999999</v>
      </c>
      <c r="AA1428" s="16">
        <v>0.71957280000000001</v>
      </c>
      <c r="AB1428" s="16">
        <v>0.73</v>
      </c>
      <c r="AC1428" s="16">
        <v>26.96</v>
      </c>
      <c r="AD1428" s="16">
        <v>38.704999999999998</v>
      </c>
      <c r="AE1428" s="16">
        <v>5.5812999999999997</v>
      </c>
      <c r="AF1428" s="16">
        <v>3.0872000000000002</v>
      </c>
      <c r="AG1428" s="16">
        <v>45429.8</v>
      </c>
      <c r="AH1428" s="16">
        <v>4.2599999999999999E-2</v>
      </c>
      <c r="AI1428" s="16">
        <v>53.8</v>
      </c>
      <c r="AJ1428" s="16">
        <v>83.1</v>
      </c>
      <c r="AK1428" s="16">
        <v>-0.33250000000000002</v>
      </c>
      <c r="AL1428" s="16">
        <v>-0.76100000000000001</v>
      </c>
      <c r="AM1428" s="16">
        <v>-0.47289999999999999</v>
      </c>
      <c r="AN1428" s="16">
        <v>-0.79810000000000003</v>
      </c>
      <c r="AO1428" s="16">
        <v>-9.7999999999999997E-3</v>
      </c>
      <c r="AP1428" s="16">
        <v>-1.0265</v>
      </c>
      <c r="AQ1428" s="16">
        <v>0.63890000000000002</v>
      </c>
      <c r="AR1428" s="16">
        <f t="shared" si="75"/>
        <v>1</v>
      </c>
      <c r="AS1428" s="5">
        <f t="shared" si="74"/>
        <v>3.0794999999999906E-2</v>
      </c>
    </row>
    <row r="1429" spans="1:45" x14ac:dyDescent="0.25">
      <c r="A1429" s="16" t="s">
        <v>409</v>
      </c>
      <c r="B1429" s="16" t="s">
        <v>61</v>
      </c>
      <c r="C1429" s="16" t="s">
        <v>275</v>
      </c>
      <c r="D1429" s="16">
        <v>2000</v>
      </c>
      <c r="E1429" s="16" t="s">
        <v>2019</v>
      </c>
      <c r="F1429" s="16" t="s">
        <v>592</v>
      </c>
      <c r="G1429" s="10">
        <v>2554.7800000000002</v>
      </c>
      <c r="H1429" s="73">
        <v>7.8457220000000003</v>
      </c>
      <c r="I1429" s="16">
        <v>11650743</v>
      </c>
      <c r="J1429" s="71">
        <v>-6.0000000000000001E-3</v>
      </c>
      <c r="K1429" s="71">
        <v>0.92300000000000004</v>
      </c>
      <c r="L1429" s="16">
        <v>-1.373874</v>
      </c>
      <c r="M1429" s="16">
        <v>-0.63192890000000002</v>
      </c>
      <c r="N1429" s="16">
        <v>-0.76874929999999997</v>
      </c>
      <c r="O1429" s="16">
        <v>-0.69516840000000002</v>
      </c>
      <c r="P1429" s="16">
        <v>-0.5031312</v>
      </c>
      <c r="Q1429" s="16">
        <v>-0.472277</v>
      </c>
      <c r="R1429" s="16">
        <v>5.0599999999999999E-2</v>
      </c>
      <c r="S1429" s="16">
        <v>7.1999999999999998E-3</v>
      </c>
      <c r="T1429" s="16">
        <v>2.0000000000000001E-4</v>
      </c>
      <c r="U1429" s="16">
        <v>2.41</v>
      </c>
      <c r="V1429" s="16">
        <v>9.6999999999999993</v>
      </c>
      <c r="W1429" s="16">
        <v>2.92</v>
      </c>
      <c r="X1429" s="16">
        <v>404.10300000000001</v>
      </c>
      <c r="Y1429" s="16">
        <v>35.138300000000001</v>
      </c>
      <c r="Z1429" s="16">
        <v>0.15160000000000001</v>
      </c>
      <c r="AA1429" s="16">
        <v>0.71005779999999996</v>
      </c>
      <c r="AB1429" s="16">
        <v>0.73</v>
      </c>
      <c r="AC1429" s="16">
        <v>26.96</v>
      </c>
      <c r="AD1429" s="16">
        <v>38.950000000000003</v>
      </c>
      <c r="AE1429" s="16">
        <v>6.0391000000000004</v>
      </c>
      <c r="AF1429" s="16">
        <v>7.6474000000000002</v>
      </c>
      <c r="AG1429" s="16">
        <v>51742.5</v>
      </c>
      <c r="AH1429" s="16">
        <v>3.9399999999999998E-2</v>
      </c>
      <c r="AI1429" s="16">
        <v>54.6</v>
      </c>
      <c r="AJ1429" s="16">
        <v>83.9</v>
      </c>
      <c r="AK1429" s="16">
        <v>-0.3846</v>
      </c>
      <c r="AL1429" s="16">
        <v>-0.67620000000000002</v>
      </c>
      <c r="AM1429" s="16">
        <v>-0.52680000000000005</v>
      </c>
      <c r="AN1429" s="16">
        <v>-0.82520000000000004</v>
      </c>
      <c r="AO1429" s="16">
        <v>-0.11360000000000001</v>
      </c>
      <c r="AP1429" s="16">
        <v>-0.91930000000000001</v>
      </c>
      <c r="AQ1429" s="16">
        <v>0.63890000000000002</v>
      </c>
      <c r="AR1429" s="16">
        <f t="shared" si="75"/>
        <v>0</v>
      </c>
      <c r="AS1429" s="5">
        <f t="shared" si="74"/>
        <v>4.8972000000000016E-2</v>
      </c>
    </row>
    <row r="1430" spans="1:45" x14ac:dyDescent="0.25">
      <c r="A1430" s="16" t="s">
        <v>409</v>
      </c>
      <c r="B1430" s="16" t="s">
        <v>61</v>
      </c>
      <c r="C1430" s="16" t="s">
        <v>275</v>
      </c>
      <c r="D1430" s="16">
        <v>2001</v>
      </c>
      <c r="E1430" s="16" t="s">
        <v>2039</v>
      </c>
      <c r="F1430" s="16" t="s">
        <v>592</v>
      </c>
      <c r="G1430" s="10">
        <v>2554.2600000000002</v>
      </c>
      <c r="H1430" s="73">
        <v>7.8455170000000001</v>
      </c>
      <c r="I1430" s="16">
        <v>11924946</v>
      </c>
      <c r="J1430" s="71">
        <v>-4.0000000000000001E-3</v>
      </c>
      <c r="K1430" s="71">
        <v>0.92</v>
      </c>
      <c r="L1430" s="16">
        <v>-1.341742</v>
      </c>
      <c r="M1430" s="16">
        <v>-0.63155070000000002</v>
      </c>
      <c r="N1430" s="16">
        <v>-0.77692950000000005</v>
      </c>
      <c r="O1430" s="16">
        <v>-0.63960459999999997</v>
      </c>
      <c r="P1430" s="16">
        <v>-0.47777779999999997</v>
      </c>
      <c r="Q1430" s="16">
        <v>-0.47679189999999999</v>
      </c>
      <c r="R1430" s="16">
        <v>5.0599999999999999E-2</v>
      </c>
      <c r="S1430" s="16">
        <v>7.3000000000000001E-3</v>
      </c>
      <c r="T1430" s="16">
        <v>2.0000000000000001E-4</v>
      </c>
      <c r="U1430" s="16">
        <v>2.4422000000000001</v>
      </c>
      <c r="V1430" s="16">
        <v>9.1959999999999997</v>
      </c>
      <c r="W1430" s="16">
        <v>2.8860000000000001</v>
      </c>
      <c r="X1430" s="16">
        <v>404.31</v>
      </c>
      <c r="Y1430" s="16">
        <v>36.995100000000001</v>
      </c>
      <c r="Z1430" s="16">
        <v>0.157</v>
      </c>
      <c r="AA1430" s="16">
        <v>0.69394009999999995</v>
      </c>
      <c r="AB1430" s="16">
        <v>0.73</v>
      </c>
      <c r="AC1430" s="16">
        <v>26.96</v>
      </c>
      <c r="AD1430" s="16">
        <v>39.365000000000002</v>
      </c>
      <c r="AE1430" s="16">
        <v>6.5867000000000004</v>
      </c>
      <c r="AF1430" s="16">
        <v>9.9872999999999994</v>
      </c>
      <c r="AG1430" s="16">
        <v>48903.199999999997</v>
      </c>
      <c r="AH1430" s="16">
        <v>4.0300000000000002E-2</v>
      </c>
      <c r="AI1430" s="16">
        <v>55.3</v>
      </c>
      <c r="AJ1430" s="16">
        <v>84.6</v>
      </c>
      <c r="AK1430" s="16">
        <v>-0.41020000000000001</v>
      </c>
      <c r="AL1430" s="16">
        <v>-0.58760000000000001</v>
      </c>
      <c r="AM1430" s="16">
        <v>-0.51080000000000003</v>
      </c>
      <c r="AN1430" s="16">
        <v>-0.86019999999999996</v>
      </c>
      <c r="AO1430" s="16">
        <v>-0.13730000000000001</v>
      </c>
      <c r="AP1430" s="16">
        <v>-0.96479999999999999</v>
      </c>
      <c r="AQ1430" s="16">
        <v>0.63890000000000002</v>
      </c>
      <c r="AR1430" s="16">
        <f t="shared" si="75"/>
        <v>0</v>
      </c>
      <c r="AS1430" s="5">
        <f t="shared" si="74"/>
        <v>3.2132000000000049E-2</v>
      </c>
    </row>
    <row r="1431" spans="1:45" x14ac:dyDescent="0.25">
      <c r="A1431" s="16" t="s">
        <v>409</v>
      </c>
      <c r="B1431" s="16" t="s">
        <v>61</v>
      </c>
      <c r="C1431" s="16" t="s">
        <v>275</v>
      </c>
      <c r="D1431" s="16">
        <v>2002</v>
      </c>
      <c r="E1431" s="16" t="s">
        <v>2036</v>
      </c>
      <c r="F1431" s="16" t="s">
        <v>592</v>
      </c>
      <c r="G1431" s="10">
        <v>2591.33</v>
      </c>
      <c r="H1431" s="73">
        <v>7.8599259999999997</v>
      </c>
      <c r="I1431" s="16">
        <v>12208848</v>
      </c>
      <c r="J1431" s="71">
        <v>5.0000000000000001E-3</v>
      </c>
      <c r="K1431" s="71">
        <v>0.92400000000000004</v>
      </c>
      <c r="L1431" s="16">
        <v>-1.360088</v>
      </c>
      <c r="M1431" s="16">
        <v>-0.63381980000000004</v>
      </c>
      <c r="N1431" s="16">
        <v>-0.78257810000000005</v>
      </c>
      <c r="O1431" s="16">
        <v>-0.6982467</v>
      </c>
      <c r="P1431" s="16">
        <v>-0.4472409</v>
      </c>
      <c r="Q1431" s="16">
        <v>-0.48129110000000003</v>
      </c>
      <c r="R1431" s="16">
        <v>5.0599999999999999E-2</v>
      </c>
      <c r="S1431" s="16">
        <v>6.7000000000000002E-3</v>
      </c>
      <c r="T1431" s="16">
        <v>2.0000000000000001E-4</v>
      </c>
      <c r="U1431" s="16">
        <v>2.4744999999999999</v>
      </c>
      <c r="V1431" s="16">
        <v>8.6920000000000002</v>
      </c>
      <c r="W1431" s="16">
        <v>2.8519999999999999</v>
      </c>
      <c r="X1431" s="16">
        <v>404.911</v>
      </c>
      <c r="Y1431" s="16">
        <v>38.851900000000001</v>
      </c>
      <c r="Z1431" s="16">
        <v>0.15840000000000001</v>
      </c>
      <c r="AA1431" s="16">
        <v>0.99163080000000003</v>
      </c>
      <c r="AB1431" s="16">
        <v>0.73</v>
      </c>
      <c r="AC1431" s="16">
        <v>26.96</v>
      </c>
      <c r="AD1431" s="16">
        <v>31.7</v>
      </c>
      <c r="AE1431" s="16">
        <v>7.1901000000000002</v>
      </c>
      <c r="AF1431" s="16">
        <v>13.404</v>
      </c>
      <c r="AG1431" s="16">
        <v>50447.3</v>
      </c>
      <c r="AH1431" s="16">
        <v>4.1300000000000003E-2</v>
      </c>
      <c r="AI1431" s="16">
        <v>56</v>
      </c>
      <c r="AJ1431" s="16">
        <v>85.2</v>
      </c>
      <c r="AK1431" s="16">
        <v>-0.43590000000000001</v>
      </c>
      <c r="AL1431" s="16">
        <v>-0.499</v>
      </c>
      <c r="AM1431" s="16">
        <v>-0.49469999999999997</v>
      </c>
      <c r="AN1431" s="16">
        <v>-0.89510000000000001</v>
      </c>
      <c r="AO1431" s="16">
        <v>-0.161</v>
      </c>
      <c r="AP1431" s="16">
        <v>-1.0103</v>
      </c>
      <c r="AQ1431" s="16">
        <v>0.63890000000000002</v>
      </c>
      <c r="AR1431" s="16">
        <f t="shared" si="75"/>
        <v>0</v>
      </c>
      <c r="AS1431" s="5">
        <f t="shared" si="74"/>
        <v>-1.8345999999999973E-2</v>
      </c>
    </row>
    <row r="1432" spans="1:45" x14ac:dyDescent="0.25">
      <c r="A1432" s="16" t="s">
        <v>409</v>
      </c>
      <c r="B1432" s="16" t="s">
        <v>61</v>
      </c>
      <c r="C1432" s="16" t="s">
        <v>275</v>
      </c>
      <c r="D1432" s="16">
        <v>2003</v>
      </c>
      <c r="E1432" s="16" t="s">
        <v>2020</v>
      </c>
      <c r="F1432" s="16" t="s">
        <v>592</v>
      </c>
      <c r="G1432" s="10">
        <v>2594.9299999999998</v>
      </c>
      <c r="H1432" s="73">
        <v>7.861313</v>
      </c>
      <c r="I1432" s="16">
        <v>12500478</v>
      </c>
      <c r="J1432" s="71">
        <v>0</v>
      </c>
      <c r="K1432" s="71">
        <v>0.92400000000000004</v>
      </c>
      <c r="L1432" s="16">
        <v>-1.3465549999999999</v>
      </c>
      <c r="M1432" s="16">
        <v>-0.63419800000000004</v>
      </c>
      <c r="N1432" s="16">
        <v>-0.78216949999999996</v>
      </c>
      <c r="O1432" s="16">
        <v>-0.63249829999999996</v>
      </c>
      <c r="P1432" s="16">
        <v>-0.41297689999999998</v>
      </c>
      <c r="Q1432" s="16">
        <v>-0.55802940000000001</v>
      </c>
      <c r="R1432" s="16">
        <v>5.0599999999999999E-2</v>
      </c>
      <c r="S1432" s="16">
        <v>6.6E-3</v>
      </c>
      <c r="T1432" s="16">
        <v>2.0000000000000001E-4</v>
      </c>
      <c r="U1432" s="16">
        <v>2.5066999999999999</v>
      </c>
      <c r="V1432" s="16">
        <v>8.1880000000000006</v>
      </c>
      <c r="W1432" s="16">
        <v>2.8180000000000001</v>
      </c>
      <c r="X1432" s="16">
        <v>406.46499999999997</v>
      </c>
      <c r="Y1432" s="16">
        <v>40.708799999999997</v>
      </c>
      <c r="Z1432" s="16">
        <v>0.16370000000000001</v>
      </c>
      <c r="AA1432" s="16">
        <v>0.94502549999999996</v>
      </c>
      <c r="AB1432" s="16">
        <v>0.73</v>
      </c>
      <c r="AC1432" s="16">
        <v>26.96</v>
      </c>
      <c r="AD1432" s="16">
        <v>32.9</v>
      </c>
      <c r="AE1432" s="16">
        <v>7.8268000000000004</v>
      </c>
      <c r="AF1432" s="16">
        <v>16.868099999999998</v>
      </c>
      <c r="AG1432" s="16">
        <v>56174.400000000001</v>
      </c>
      <c r="AH1432" s="16">
        <v>4.2200000000000001E-2</v>
      </c>
      <c r="AI1432" s="16">
        <v>56.7</v>
      </c>
      <c r="AJ1432" s="16">
        <v>85.9</v>
      </c>
      <c r="AK1432" s="16">
        <v>-0.54039999999999999</v>
      </c>
      <c r="AL1432" s="16">
        <v>-0.66390000000000005</v>
      </c>
      <c r="AM1432" s="16">
        <v>-0.4546</v>
      </c>
      <c r="AN1432" s="16">
        <v>-0.81720000000000004</v>
      </c>
      <c r="AO1432" s="16">
        <v>-0.34079999999999999</v>
      </c>
      <c r="AP1432" s="16">
        <v>-1.1035999999999999</v>
      </c>
      <c r="AQ1432" s="16">
        <v>0.63890000000000002</v>
      </c>
      <c r="AR1432" s="16">
        <f t="shared" si="75"/>
        <v>0</v>
      </c>
      <c r="AS1432" s="5">
        <f t="shared" si="74"/>
        <v>1.3533000000000017E-2</v>
      </c>
    </row>
    <row r="1433" spans="1:45" x14ac:dyDescent="0.25">
      <c r="A1433" s="16" t="s">
        <v>409</v>
      </c>
      <c r="B1433" s="16" t="s">
        <v>61</v>
      </c>
      <c r="C1433" s="16" t="s">
        <v>275</v>
      </c>
      <c r="D1433" s="16">
        <v>2004</v>
      </c>
      <c r="E1433" s="16" t="s">
        <v>2015</v>
      </c>
      <c r="F1433" s="16" t="s">
        <v>592</v>
      </c>
      <c r="G1433" s="10">
        <v>2614.71</v>
      </c>
      <c r="H1433" s="73">
        <v>7.8689090000000004</v>
      </c>
      <c r="I1433" s="16">
        <v>12796925</v>
      </c>
      <c r="J1433" s="71">
        <v>0.02</v>
      </c>
      <c r="K1433" s="71">
        <v>0.94299999999999995</v>
      </c>
      <c r="L1433" s="16">
        <v>-1.305863</v>
      </c>
      <c r="M1433" s="16">
        <v>-0.63722350000000005</v>
      </c>
      <c r="N1433" s="16">
        <v>-0.79973550000000004</v>
      </c>
      <c r="O1433" s="16">
        <v>-0.64726819999999996</v>
      </c>
      <c r="P1433" s="16">
        <v>-0.35499419999999998</v>
      </c>
      <c r="Q1433" s="16">
        <v>-0.48889840000000001</v>
      </c>
      <c r="R1433" s="16">
        <v>5.0599999999999999E-2</v>
      </c>
      <c r="S1433" s="16">
        <v>5.7999999999999996E-3</v>
      </c>
      <c r="T1433" s="16">
        <v>2.0000000000000001E-4</v>
      </c>
      <c r="U1433" s="16">
        <v>2.5388999999999999</v>
      </c>
      <c r="V1433" s="16">
        <v>7.6840000000000002</v>
      </c>
      <c r="W1433" s="16">
        <v>2.7839999999999998</v>
      </c>
      <c r="X1433" s="16">
        <v>405.2</v>
      </c>
      <c r="Y1433" s="16">
        <v>39.885899999999999</v>
      </c>
      <c r="Z1433" s="16">
        <v>0.16739999999999999</v>
      </c>
      <c r="AA1433" s="16">
        <v>0.956677</v>
      </c>
      <c r="AB1433" s="16">
        <v>0.73</v>
      </c>
      <c r="AC1433" s="16">
        <v>26.96</v>
      </c>
      <c r="AD1433" s="16">
        <v>32.6</v>
      </c>
      <c r="AE1433" s="16">
        <v>9.1538000000000004</v>
      </c>
      <c r="AF1433" s="16">
        <v>25.617000000000001</v>
      </c>
      <c r="AG1433" s="16">
        <v>59723.3</v>
      </c>
      <c r="AH1433" s="16">
        <v>4.3099999999999999E-2</v>
      </c>
      <c r="AI1433" s="16">
        <v>57.4</v>
      </c>
      <c r="AJ1433" s="16">
        <v>86.6</v>
      </c>
      <c r="AK1433" s="16">
        <v>-0.30809999999999998</v>
      </c>
      <c r="AL1433" s="16">
        <v>-0.53800000000000003</v>
      </c>
      <c r="AM1433" s="16">
        <v>-0.64549999999999996</v>
      </c>
      <c r="AN1433" s="16">
        <v>-0.83720000000000006</v>
      </c>
      <c r="AO1433" s="16">
        <v>-0.1857</v>
      </c>
      <c r="AP1433" s="16">
        <v>-1.016</v>
      </c>
      <c r="AQ1433" s="16">
        <v>0.63890000000000002</v>
      </c>
      <c r="AR1433" s="16">
        <f t="shared" si="75"/>
        <v>0</v>
      </c>
      <c r="AS1433" s="5">
        <f t="shared" si="74"/>
        <v>4.069199999999995E-2</v>
      </c>
    </row>
    <row r="1434" spans="1:45" x14ac:dyDescent="0.25">
      <c r="A1434" s="16" t="s">
        <v>409</v>
      </c>
      <c r="B1434" s="16" t="s">
        <v>61</v>
      </c>
      <c r="C1434" s="16" t="s">
        <v>275</v>
      </c>
      <c r="D1434" s="16">
        <v>2005</v>
      </c>
      <c r="E1434" s="16" t="s">
        <v>2038</v>
      </c>
      <c r="F1434" s="16" t="s">
        <v>592</v>
      </c>
      <c r="G1434" s="10">
        <v>2638.29</v>
      </c>
      <c r="H1434" s="73">
        <v>7.8778860000000002</v>
      </c>
      <c r="I1434" s="16">
        <v>13096028</v>
      </c>
      <c r="J1434" s="71">
        <v>-7.0000000000000001E-3</v>
      </c>
      <c r="K1434" s="71">
        <v>0.93600000000000005</v>
      </c>
      <c r="L1434" s="16">
        <v>-1.2544489999999999</v>
      </c>
      <c r="M1434" s="16">
        <v>-0.63517440000000003</v>
      </c>
      <c r="N1434" s="16">
        <v>-0.80735610000000002</v>
      </c>
      <c r="O1434" s="16">
        <v>-0.5058918</v>
      </c>
      <c r="P1434" s="16">
        <v>-0.30190430000000001</v>
      </c>
      <c r="Q1434" s="16">
        <v>-0.57354229999999995</v>
      </c>
      <c r="R1434" s="16">
        <v>3.5000000000000003E-2</v>
      </c>
      <c r="S1434" s="16">
        <v>8.0999999999999996E-3</v>
      </c>
      <c r="T1434" s="16">
        <v>4.0000000000000002E-4</v>
      </c>
      <c r="U1434" s="16">
        <v>2.5710999999999999</v>
      </c>
      <c r="V1434" s="16">
        <v>7.18</v>
      </c>
      <c r="W1434" s="16">
        <v>2.75</v>
      </c>
      <c r="X1434" s="16">
        <v>405.49400000000003</v>
      </c>
      <c r="Y1434" s="16">
        <v>46.4955</v>
      </c>
      <c r="Z1434" s="16">
        <v>0.16900000000000001</v>
      </c>
      <c r="AA1434" s="16">
        <v>0.96832819999999997</v>
      </c>
      <c r="AB1434" s="16">
        <v>0.73</v>
      </c>
      <c r="AC1434" s="16">
        <v>26.96</v>
      </c>
      <c r="AD1434" s="16">
        <v>32.299999999999997</v>
      </c>
      <c r="AE1434" s="16">
        <v>9.8444000000000003</v>
      </c>
      <c r="AF1434" s="16">
        <v>35.571399999999997</v>
      </c>
      <c r="AG1434" s="16">
        <v>61053.599999999999</v>
      </c>
      <c r="AH1434" s="16">
        <v>4.58E-2</v>
      </c>
      <c r="AI1434" s="16">
        <v>58.1</v>
      </c>
      <c r="AJ1434" s="16">
        <v>87.3</v>
      </c>
      <c r="AK1434" s="16">
        <v>-0.34089999999999998</v>
      </c>
      <c r="AL1434" s="16">
        <v>-0.62960000000000005</v>
      </c>
      <c r="AM1434" s="16">
        <v>-0.6956</v>
      </c>
      <c r="AN1434" s="16">
        <v>-0.85519999999999996</v>
      </c>
      <c r="AO1434" s="16">
        <v>-0.39240000000000003</v>
      </c>
      <c r="AP1434" s="16">
        <v>-1.0934999999999999</v>
      </c>
      <c r="AQ1434" s="16">
        <v>0.63890000000000002</v>
      </c>
      <c r="AR1434" s="16">
        <f t="shared" si="75"/>
        <v>0</v>
      </c>
      <c r="AS1434" s="5">
        <f t="shared" si="74"/>
        <v>5.1414000000000071E-2</v>
      </c>
    </row>
    <row r="1435" spans="1:45" x14ac:dyDescent="0.25">
      <c r="A1435" s="16" t="s">
        <v>409</v>
      </c>
      <c r="B1435" s="16" t="s">
        <v>61</v>
      </c>
      <c r="C1435" s="16" t="s">
        <v>275</v>
      </c>
      <c r="D1435" s="16">
        <v>2006</v>
      </c>
      <c r="E1435" s="16" t="s">
        <v>2013</v>
      </c>
      <c r="F1435" s="16" t="s">
        <v>592</v>
      </c>
      <c r="G1435" s="10">
        <v>2717.76</v>
      </c>
      <c r="H1435" s="73">
        <v>7.907565</v>
      </c>
      <c r="I1435" s="16">
        <v>13397008</v>
      </c>
      <c r="J1435" s="71">
        <v>-2E-3</v>
      </c>
      <c r="K1435" s="71">
        <v>0.93400000000000005</v>
      </c>
      <c r="L1435" s="16">
        <v>-1.1823699999999999</v>
      </c>
      <c r="M1435" s="16">
        <v>-0.62149520000000003</v>
      </c>
      <c r="N1435" s="16">
        <v>-0.79660779999999998</v>
      </c>
      <c r="O1435" s="16">
        <v>-0.51591540000000002</v>
      </c>
      <c r="P1435" s="16">
        <v>-0.22220599999999999</v>
      </c>
      <c r="Q1435" s="16">
        <v>-0.50614369999999997</v>
      </c>
      <c r="R1435" s="16">
        <v>4.9299999999999997E-2</v>
      </c>
      <c r="S1435" s="16">
        <v>9.9000000000000008E-3</v>
      </c>
      <c r="T1435" s="16">
        <v>2.9999999999999997E-4</v>
      </c>
      <c r="U1435" s="16">
        <v>2.984</v>
      </c>
      <c r="V1435" s="16">
        <v>8.3719999999999999</v>
      </c>
      <c r="W1435" s="16">
        <v>2.202</v>
      </c>
      <c r="X1435" s="16">
        <v>401.53300000000002</v>
      </c>
      <c r="Y1435" s="16">
        <v>45.359499999999997</v>
      </c>
      <c r="Z1435" s="16">
        <v>0.1739</v>
      </c>
      <c r="AA1435" s="16">
        <v>0.95279309999999995</v>
      </c>
      <c r="AB1435" s="16">
        <v>0.73</v>
      </c>
      <c r="AC1435" s="16">
        <v>26.96</v>
      </c>
      <c r="AD1435" s="16">
        <v>32.700000000000003</v>
      </c>
      <c r="AE1435" s="16">
        <v>10.4262</v>
      </c>
      <c r="AF1435" s="16">
        <v>55.2408</v>
      </c>
      <c r="AG1435" s="16">
        <v>60533.5</v>
      </c>
      <c r="AH1435" s="16">
        <v>4.7600000000000003E-2</v>
      </c>
      <c r="AI1435" s="16">
        <v>58.8</v>
      </c>
      <c r="AJ1435" s="16">
        <v>88</v>
      </c>
      <c r="AK1435" s="16">
        <v>-0.18890000000000001</v>
      </c>
      <c r="AL1435" s="16">
        <v>-0.75539999999999996</v>
      </c>
      <c r="AM1435" s="16">
        <v>-0.60499999999999998</v>
      </c>
      <c r="AN1435" s="16">
        <v>-0.73919999999999997</v>
      </c>
      <c r="AO1435" s="16">
        <v>-0.21560000000000001</v>
      </c>
      <c r="AP1435" s="16">
        <v>-1.1177999999999999</v>
      </c>
      <c r="AQ1435" s="16">
        <v>0.63890000000000002</v>
      </c>
      <c r="AR1435" s="16">
        <f t="shared" si="75"/>
        <v>0</v>
      </c>
      <c r="AS1435" s="5">
        <f t="shared" si="74"/>
        <v>7.2079000000000004E-2</v>
      </c>
    </row>
    <row r="1436" spans="1:45" x14ac:dyDescent="0.25">
      <c r="A1436" s="16" t="s">
        <v>409</v>
      </c>
      <c r="B1436" s="16" t="s">
        <v>61</v>
      </c>
      <c r="C1436" s="16" t="s">
        <v>275</v>
      </c>
      <c r="D1436" s="16">
        <v>2007</v>
      </c>
      <c r="E1436" s="16" t="s">
        <v>2035</v>
      </c>
      <c r="F1436" s="16" t="s">
        <v>592</v>
      </c>
      <c r="G1436" s="10">
        <v>2825.14</v>
      </c>
      <c r="H1436" s="73">
        <v>7.9463119999999998</v>
      </c>
      <c r="I1436" s="16">
        <v>13700286</v>
      </c>
      <c r="J1436" s="71">
        <v>3.3000000000000002E-2</v>
      </c>
      <c r="K1436" s="71">
        <v>0.96499999999999997</v>
      </c>
      <c r="L1436" s="16">
        <v>-1.0748789999999999</v>
      </c>
      <c r="M1436" s="16">
        <v>-0.64187640000000001</v>
      </c>
      <c r="N1436" s="16">
        <v>-0.77126640000000002</v>
      </c>
      <c r="O1436" s="16">
        <v>-0.4171414</v>
      </c>
      <c r="P1436" s="16">
        <v>-0.1032298</v>
      </c>
      <c r="Q1436" s="16">
        <v>-0.49711499999999997</v>
      </c>
      <c r="R1436" s="16">
        <v>6.6699999999999995E-2</v>
      </c>
      <c r="S1436" s="16">
        <v>2E-3</v>
      </c>
      <c r="T1436" s="16">
        <v>2.9999999999999997E-4</v>
      </c>
      <c r="U1436" s="16">
        <v>3.0387</v>
      </c>
      <c r="V1436" s="16">
        <v>9.5640000000000001</v>
      </c>
      <c r="W1436" s="16">
        <v>1.6539999999999999</v>
      </c>
      <c r="X1436" s="16">
        <v>405.76499999999999</v>
      </c>
      <c r="Y1436" s="16">
        <v>47.788400000000003</v>
      </c>
      <c r="Z1436" s="16">
        <v>0.20300000000000001</v>
      </c>
      <c r="AA1436" s="16">
        <v>0.97609579999999996</v>
      </c>
      <c r="AB1436" s="16">
        <v>0.73</v>
      </c>
      <c r="AC1436" s="16">
        <v>26.96</v>
      </c>
      <c r="AD1436" s="16">
        <v>32.1</v>
      </c>
      <c r="AE1436" s="16">
        <v>10.615</v>
      </c>
      <c r="AF1436" s="16">
        <v>89.334900000000005</v>
      </c>
      <c r="AG1436" s="16">
        <v>63460.2</v>
      </c>
      <c r="AH1436" s="16">
        <v>4.7100000000000003E-2</v>
      </c>
      <c r="AI1436" s="16">
        <v>59.5</v>
      </c>
      <c r="AJ1436" s="16">
        <v>88.7</v>
      </c>
      <c r="AK1436" s="16">
        <v>-0.1981</v>
      </c>
      <c r="AL1436" s="16">
        <v>-0.69789999999999996</v>
      </c>
      <c r="AM1436" s="16">
        <v>-0.55010000000000003</v>
      </c>
      <c r="AN1436" s="16">
        <v>-0.7651</v>
      </c>
      <c r="AO1436" s="16">
        <v>-0.20619999999999999</v>
      </c>
      <c r="AP1436" s="16">
        <v>-1.1548</v>
      </c>
      <c r="AQ1436" s="16">
        <v>0.63890000000000002</v>
      </c>
      <c r="AR1436" s="16">
        <f t="shared" si="75"/>
        <v>0</v>
      </c>
      <c r="AS1436" s="5">
        <f t="shared" si="74"/>
        <v>0.107491</v>
      </c>
    </row>
    <row r="1437" spans="1:45" x14ac:dyDescent="0.25">
      <c r="A1437" s="16" t="s">
        <v>409</v>
      </c>
      <c r="B1437" s="16" t="s">
        <v>61</v>
      </c>
      <c r="C1437" s="16" t="s">
        <v>275</v>
      </c>
      <c r="D1437" s="16">
        <v>2008</v>
      </c>
      <c r="E1437" s="16" t="s">
        <v>2021</v>
      </c>
      <c r="F1437" s="16" t="s">
        <v>592</v>
      </c>
      <c r="G1437" s="10">
        <v>2854.07</v>
      </c>
      <c r="H1437" s="73">
        <v>7.9565020000000004</v>
      </c>
      <c r="I1437" s="16">
        <v>14006366</v>
      </c>
      <c r="J1437" s="71">
        <v>0.01</v>
      </c>
      <c r="K1437" s="71">
        <v>0.97399999999999998</v>
      </c>
      <c r="L1437" s="16">
        <v>-1.0005489999999999</v>
      </c>
      <c r="M1437" s="16">
        <v>-0.63125929999999997</v>
      </c>
      <c r="N1437" s="16">
        <v>-0.76061670000000003</v>
      </c>
      <c r="O1437" s="16">
        <v>-0.3701352</v>
      </c>
      <c r="P1437" s="16">
        <v>-3.09036E-2</v>
      </c>
      <c r="Q1437" s="16">
        <v>-0.47486450000000002</v>
      </c>
      <c r="R1437" s="16">
        <v>6.1899999999999997E-2</v>
      </c>
      <c r="S1437" s="16">
        <v>5.4999999999999997E-3</v>
      </c>
      <c r="T1437" s="16">
        <v>2.9999999999999997E-4</v>
      </c>
      <c r="U1437" s="16">
        <v>3.1846000000000001</v>
      </c>
      <c r="V1437" s="16">
        <v>10.756</v>
      </c>
      <c r="W1437" s="16">
        <v>1.1060000000000001</v>
      </c>
      <c r="X1437" s="16">
        <v>406.19</v>
      </c>
      <c r="Y1437" s="16">
        <v>48.799900000000001</v>
      </c>
      <c r="Z1437" s="16">
        <v>0.21129999999999999</v>
      </c>
      <c r="AA1437" s="16">
        <v>0.94755009999999995</v>
      </c>
      <c r="AB1437" s="16">
        <v>0.73</v>
      </c>
      <c r="AC1437" s="16">
        <v>26.96</v>
      </c>
      <c r="AD1437" s="16">
        <v>32.835000000000001</v>
      </c>
      <c r="AE1437" s="16">
        <v>10.6159</v>
      </c>
      <c r="AF1437" s="16">
        <v>109.527</v>
      </c>
      <c r="AG1437" s="16">
        <v>61800.5</v>
      </c>
      <c r="AH1437" s="16">
        <v>4.6800000000000001E-2</v>
      </c>
      <c r="AI1437" s="16">
        <v>60.2</v>
      </c>
      <c r="AJ1437" s="16">
        <v>89.4</v>
      </c>
      <c r="AK1437" s="16">
        <v>-0.23200000000000001</v>
      </c>
      <c r="AL1437" s="16">
        <v>-0.61299999999999999</v>
      </c>
      <c r="AM1437" s="16">
        <v>-0.56340000000000001</v>
      </c>
      <c r="AN1437" s="16">
        <v>-0.72699999999999998</v>
      </c>
      <c r="AO1437" s="16">
        <v>-0.15179999999999999</v>
      </c>
      <c r="AP1437" s="16">
        <v>-1.1524000000000001</v>
      </c>
      <c r="AQ1437" s="16">
        <v>0.63890000000000002</v>
      </c>
      <c r="AR1437" s="16">
        <f t="shared" si="75"/>
        <v>0</v>
      </c>
      <c r="AS1437" s="5">
        <f t="shared" si="74"/>
        <v>7.4330000000000007E-2</v>
      </c>
    </row>
    <row r="1438" spans="1:45" x14ac:dyDescent="0.25">
      <c r="A1438" s="16" t="s">
        <v>409</v>
      </c>
      <c r="B1438" s="16" t="s">
        <v>61</v>
      </c>
      <c r="C1438" s="16" t="s">
        <v>275</v>
      </c>
      <c r="D1438" s="16">
        <v>2009</v>
      </c>
      <c r="E1438" s="16" t="s">
        <v>2025</v>
      </c>
      <c r="F1438" s="16" t="s">
        <v>592</v>
      </c>
      <c r="G1438" s="10">
        <v>2806.98</v>
      </c>
      <c r="H1438" s="73">
        <v>7.9398650000000002</v>
      </c>
      <c r="I1438" s="16">
        <v>14316208</v>
      </c>
      <c r="J1438" s="71">
        <v>-4.0000000000000001E-3</v>
      </c>
      <c r="K1438" s="71">
        <v>0.97099999999999997</v>
      </c>
      <c r="L1438" s="16">
        <v>-0.99639520000000004</v>
      </c>
      <c r="M1438" s="16">
        <v>-0.63355090000000003</v>
      </c>
      <c r="N1438" s="16">
        <v>-0.83262069999999999</v>
      </c>
      <c r="O1438" s="16">
        <v>-0.3199726</v>
      </c>
      <c r="P1438" s="16">
        <v>1.7612800000000001E-2</v>
      </c>
      <c r="Q1438" s="16">
        <v>-0.49510480000000001</v>
      </c>
      <c r="R1438" s="16">
        <v>5.5300000000000002E-2</v>
      </c>
      <c r="S1438" s="16">
        <v>5.5999999999999999E-3</v>
      </c>
      <c r="T1438" s="16">
        <v>4.0000000000000002E-4</v>
      </c>
      <c r="U1438" s="16">
        <v>2.6999</v>
      </c>
      <c r="V1438" s="16">
        <v>11.948</v>
      </c>
      <c r="W1438" s="16">
        <v>0.55800000000000005</v>
      </c>
      <c r="X1438" s="16">
        <v>404.05399999999997</v>
      </c>
      <c r="Y1438" s="16">
        <v>51.058</v>
      </c>
      <c r="Z1438" s="16">
        <v>0.21590000000000001</v>
      </c>
      <c r="AA1438" s="16">
        <v>0.96832819999999997</v>
      </c>
      <c r="AB1438" s="16">
        <v>0.73</v>
      </c>
      <c r="AC1438" s="16">
        <v>26.96</v>
      </c>
      <c r="AD1438" s="16">
        <v>32.299999999999997</v>
      </c>
      <c r="AE1438" s="16">
        <v>10.102499999999999</v>
      </c>
      <c r="AF1438" s="16">
        <v>123.72199999999999</v>
      </c>
      <c r="AG1438" s="16">
        <v>62747.8</v>
      </c>
      <c r="AH1438" s="16">
        <v>4.8000000000000001E-2</v>
      </c>
      <c r="AI1438" s="16">
        <v>60.9</v>
      </c>
      <c r="AJ1438" s="16">
        <v>90</v>
      </c>
      <c r="AK1438" s="16">
        <v>-0.27629999999999999</v>
      </c>
      <c r="AL1438" s="16">
        <v>-0.47510000000000002</v>
      </c>
      <c r="AM1438" s="16">
        <v>-0.69259999999999999</v>
      </c>
      <c r="AN1438" s="16">
        <v>-0.94430000000000003</v>
      </c>
      <c r="AO1438" s="16">
        <v>-0.1178</v>
      </c>
      <c r="AP1438" s="16">
        <v>-1.0696000000000001</v>
      </c>
      <c r="AQ1438" s="16">
        <v>0.63890000000000002</v>
      </c>
      <c r="AR1438" s="16">
        <f t="shared" si="75"/>
        <v>0</v>
      </c>
      <c r="AS1438" s="5">
        <f t="shared" si="74"/>
        <v>4.1537999999998743E-3</v>
      </c>
    </row>
    <row r="1439" spans="1:45" x14ac:dyDescent="0.25">
      <c r="A1439" s="16" t="s">
        <v>409</v>
      </c>
      <c r="B1439" s="16" t="s">
        <v>61</v>
      </c>
      <c r="C1439" s="16" t="s">
        <v>275</v>
      </c>
      <c r="D1439" s="16">
        <v>2010</v>
      </c>
      <c r="E1439" s="16" t="s">
        <v>2018</v>
      </c>
      <c r="F1439" s="16" t="s">
        <v>592</v>
      </c>
      <c r="G1439" s="10">
        <v>2825.52</v>
      </c>
      <c r="H1439" s="73">
        <v>7.9464490000000003</v>
      </c>
      <c r="I1439" s="16">
        <v>14630417</v>
      </c>
      <c r="J1439" s="71">
        <v>2.1000000000000001E-2</v>
      </c>
      <c r="K1439" s="71">
        <v>0.99199999999999999</v>
      </c>
      <c r="L1439" s="16">
        <v>-0.91630330000000004</v>
      </c>
      <c r="M1439" s="16">
        <v>-0.63734310000000005</v>
      </c>
      <c r="N1439" s="16">
        <v>-0.80744559999999999</v>
      </c>
      <c r="O1439" s="16">
        <v>-0.19834450000000001</v>
      </c>
      <c r="P1439" s="16">
        <v>3.9605500000000002E-2</v>
      </c>
      <c r="Q1439" s="16">
        <v>-0.48583019999999999</v>
      </c>
      <c r="R1439" s="16">
        <v>4.3499999999999997E-2</v>
      </c>
      <c r="S1439" s="16">
        <v>6.3E-3</v>
      </c>
      <c r="T1439" s="16">
        <v>4.0000000000000002E-4</v>
      </c>
      <c r="U1439" s="16">
        <v>2.8031000000000001</v>
      </c>
      <c r="V1439" s="16">
        <v>13.14</v>
      </c>
      <c r="W1439" s="16">
        <v>0.01</v>
      </c>
      <c r="X1439" s="16">
        <v>407.46</v>
      </c>
      <c r="Y1439" s="16">
        <v>57.777700000000003</v>
      </c>
      <c r="Z1439" s="16">
        <v>0.2198</v>
      </c>
      <c r="AA1439" s="16">
        <v>1.057655</v>
      </c>
      <c r="AB1439" s="16">
        <v>0.73</v>
      </c>
      <c r="AC1439" s="16">
        <v>26.96</v>
      </c>
      <c r="AD1439" s="16">
        <v>30</v>
      </c>
      <c r="AE1439" s="16">
        <v>10.449400000000001</v>
      </c>
      <c r="AF1439" s="16">
        <v>125.983</v>
      </c>
      <c r="AG1439" s="16">
        <v>60364.1</v>
      </c>
      <c r="AH1439" s="16">
        <v>4.7100000000000003E-2</v>
      </c>
      <c r="AI1439" s="16">
        <v>61.6</v>
      </c>
      <c r="AJ1439" s="16">
        <v>90.7</v>
      </c>
      <c r="AK1439" s="16">
        <v>-0.3347</v>
      </c>
      <c r="AL1439" s="16">
        <v>-0.48060000000000003</v>
      </c>
      <c r="AM1439" s="16">
        <v>-0.69310000000000005</v>
      </c>
      <c r="AN1439" s="16">
        <v>-0.87209999999999999</v>
      </c>
      <c r="AO1439" s="16">
        <v>-0.1293</v>
      </c>
      <c r="AP1439" s="16">
        <v>-1.006</v>
      </c>
      <c r="AQ1439" s="16">
        <v>0.63890000000000002</v>
      </c>
      <c r="AR1439" s="16">
        <f t="shared" si="75"/>
        <v>0</v>
      </c>
      <c r="AS1439" s="5">
        <f t="shared" si="74"/>
        <v>8.0091899999999994E-2</v>
      </c>
    </row>
    <row r="1440" spans="1:45" x14ac:dyDescent="0.25">
      <c r="A1440" s="16" t="s">
        <v>409</v>
      </c>
      <c r="B1440" s="16" t="s">
        <v>61</v>
      </c>
      <c r="C1440" s="16" t="s">
        <v>275</v>
      </c>
      <c r="D1440" s="16">
        <v>2011</v>
      </c>
      <c r="E1440" s="16" t="s">
        <v>2037</v>
      </c>
      <c r="F1440" s="16" t="s">
        <v>592</v>
      </c>
      <c r="G1440" s="10">
        <v>2880.41</v>
      </c>
      <c r="H1440" s="73">
        <v>7.9656900000000004</v>
      </c>
      <c r="I1440" s="16">
        <v>14948919</v>
      </c>
      <c r="J1440" s="71">
        <v>8.0000000000000002E-3</v>
      </c>
      <c r="K1440" s="71">
        <v>1</v>
      </c>
      <c r="L1440" s="16">
        <v>-0.87286900000000001</v>
      </c>
      <c r="M1440" s="16">
        <v>-0.63954670000000002</v>
      </c>
      <c r="N1440" s="16">
        <v>-0.77305889999999999</v>
      </c>
      <c r="O1440" s="16">
        <v>-0.1827984</v>
      </c>
      <c r="P1440" s="16">
        <v>7.9300899999999994E-2</v>
      </c>
      <c r="Q1440" s="16">
        <v>-0.47788419999999998</v>
      </c>
      <c r="R1440" s="16">
        <v>4.8099999999999997E-2</v>
      </c>
      <c r="S1440" s="16">
        <v>5.3E-3</v>
      </c>
      <c r="T1440" s="16">
        <v>2.9999999999999997E-4</v>
      </c>
      <c r="U1440" s="16">
        <v>2.9201000000000001</v>
      </c>
      <c r="V1440" s="16">
        <v>13.872</v>
      </c>
      <c r="W1440" s="16">
        <v>8.0000000000000002E-3</v>
      </c>
      <c r="X1440" s="16">
        <v>408.47399999999999</v>
      </c>
      <c r="Y1440" s="16">
        <v>57.73</v>
      </c>
      <c r="Z1440" s="16">
        <v>0.22159999999999999</v>
      </c>
      <c r="AA1440" s="16">
        <v>1.0188170000000001</v>
      </c>
      <c r="AB1440" s="16">
        <v>0.73</v>
      </c>
      <c r="AC1440" s="16">
        <v>26.96</v>
      </c>
      <c r="AD1440" s="16">
        <v>31</v>
      </c>
      <c r="AE1440" s="16">
        <v>11.0586</v>
      </c>
      <c r="AF1440" s="16">
        <v>132.452</v>
      </c>
      <c r="AG1440" s="16">
        <v>61006.2</v>
      </c>
      <c r="AH1440" s="16">
        <v>4.8000000000000001E-2</v>
      </c>
      <c r="AI1440" s="16">
        <v>62.2</v>
      </c>
      <c r="AJ1440" s="16">
        <v>91.4</v>
      </c>
      <c r="AK1440" s="16">
        <v>-0.34210000000000002</v>
      </c>
      <c r="AL1440" s="16">
        <v>-0.47060000000000002</v>
      </c>
      <c r="AM1440" s="16">
        <v>-0.70009999999999994</v>
      </c>
      <c r="AN1440" s="16">
        <v>-0.76459999999999995</v>
      </c>
      <c r="AO1440" s="16">
        <v>-0.111</v>
      </c>
      <c r="AP1440" s="16">
        <v>-1.0678000000000001</v>
      </c>
      <c r="AQ1440" s="16">
        <v>0.63890000000000002</v>
      </c>
      <c r="AR1440" s="16">
        <f t="shared" si="75"/>
        <v>0</v>
      </c>
      <c r="AS1440" s="5">
        <f t="shared" si="74"/>
        <v>4.3434300000000037E-2</v>
      </c>
    </row>
    <row r="1441" spans="1:45" x14ac:dyDescent="0.25">
      <c r="A1441" s="16" t="s">
        <v>409</v>
      </c>
      <c r="B1441" s="16" t="s">
        <v>61</v>
      </c>
      <c r="C1441" s="16" t="s">
        <v>275</v>
      </c>
      <c r="D1441" s="16">
        <v>2012</v>
      </c>
      <c r="E1441" s="16" t="s">
        <v>2033</v>
      </c>
      <c r="F1441" s="16" t="s">
        <v>592</v>
      </c>
      <c r="G1441" s="10">
        <v>2903.4</v>
      </c>
      <c r="H1441" s="73">
        <v>7.9736370000000001</v>
      </c>
      <c r="I1441" s="16">
        <v>15271056</v>
      </c>
      <c r="J1441" s="71">
        <v>-4.1000000000000002E-2</v>
      </c>
      <c r="K1441" s="71">
        <v>0.96</v>
      </c>
      <c r="L1441" s="16">
        <v>-0.87086859999999999</v>
      </c>
      <c r="M1441" s="16">
        <v>-0.6395381</v>
      </c>
      <c r="N1441" s="16">
        <v>-0.76297389999999998</v>
      </c>
      <c r="O1441" s="16">
        <v>-0.1864615</v>
      </c>
      <c r="P1441" s="16">
        <v>0.114508</v>
      </c>
      <c r="Q1441" s="16">
        <v>-0.51799899999999999</v>
      </c>
      <c r="R1441" s="16">
        <v>4.4699999999999997E-2</v>
      </c>
      <c r="S1441" s="16">
        <v>5.3E-3</v>
      </c>
      <c r="T1441" s="16">
        <v>5.0000000000000001E-4</v>
      </c>
      <c r="U1441" s="16">
        <v>2.9579</v>
      </c>
      <c r="V1441" s="16">
        <v>14.603999999999999</v>
      </c>
      <c r="W1441" s="16">
        <v>6.0000000000000001E-3</v>
      </c>
      <c r="X1441" s="16">
        <v>406.98399999999998</v>
      </c>
      <c r="Y1441" s="16">
        <v>58.127600000000001</v>
      </c>
      <c r="Z1441" s="16">
        <v>0.22989999999999999</v>
      </c>
      <c r="AA1441" s="16">
        <v>1.100376</v>
      </c>
      <c r="AB1441" s="16">
        <v>0.73</v>
      </c>
      <c r="AC1441" s="16">
        <v>26.96</v>
      </c>
      <c r="AD1441" s="16">
        <v>28.9</v>
      </c>
      <c r="AE1441" s="16">
        <v>11.5618</v>
      </c>
      <c r="AF1441" s="16">
        <v>137.82</v>
      </c>
      <c r="AG1441" s="16">
        <v>61241.1</v>
      </c>
      <c r="AH1441" s="16">
        <v>5.0700000000000002E-2</v>
      </c>
      <c r="AI1441" s="16">
        <v>62.9</v>
      </c>
      <c r="AJ1441" s="16">
        <v>92</v>
      </c>
      <c r="AK1441" s="16">
        <v>-0.38429999999999997</v>
      </c>
      <c r="AL1441" s="16">
        <v>-0.61680000000000001</v>
      </c>
      <c r="AM1441" s="16">
        <v>-0.75470000000000004</v>
      </c>
      <c r="AN1441" s="16">
        <v>-0.65580000000000005</v>
      </c>
      <c r="AO1441" s="16">
        <v>-0.16039999999999999</v>
      </c>
      <c r="AP1441" s="16">
        <v>-1.1000000000000001</v>
      </c>
      <c r="AQ1441" s="16">
        <v>0.63890000000000002</v>
      </c>
      <c r="AR1441" s="16">
        <f t="shared" si="75"/>
        <v>0</v>
      </c>
      <c r="AS1441" s="5">
        <f t="shared" si="74"/>
        <v>2.0004000000000133E-3</v>
      </c>
    </row>
    <row r="1442" spans="1:45" x14ac:dyDescent="0.25">
      <c r="A1442" s="16" t="s">
        <v>409</v>
      </c>
      <c r="B1442" s="16" t="s">
        <v>61</v>
      </c>
      <c r="C1442" s="16" t="s">
        <v>275</v>
      </c>
      <c r="D1442" s="16">
        <v>2013</v>
      </c>
      <c r="E1442" s="16" t="s">
        <v>2014</v>
      </c>
      <c r="F1442" s="16" t="s">
        <v>592</v>
      </c>
      <c r="G1442" s="10">
        <v>2947.97</v>
      </c>
      <c r="H1442" s="73">
        <v>7.9888729999999999</v>
      </c>
      <c r="I1442" s="16">
        <v>15596214</v>
      </c>
      <c r="J1442" s="71">
        <v>3.4000000000000002E-2</v>
      </c>
      <c r="K1442" s="71">
        <v>0.99299999999999999</v>
      </c>
      <c r="L1442" s="16">
        <v>-0.7817944</v>
      </c>
      <c r="M1442" s="16">
        <v>-0.63783109999999998</v>
      </c>
      <c r="N1442" s="16">
        <v>-0.74018910000000004</v>
      </c>
      <c r="O1442" s="16">
        <v>-4.5818699999999997E-2</v>
      </c>
      <c r="P1442" s="16">
        <v>0.14219219999999999</v>
      </c>
      <c r="Q1442" s="16">
        <v>-0.51756639999999998</v>
      </c>
      <c r="R1442" s="16">
        <v>5.0599999999999999E-2</v>
      </c>
      <c r="S1442" s="16">
        <v>4.8999999999999998E-3</v>
      </c>
      <c r="T1442" s="16">
        <v>5.0000000000000001E-4</v>
      </c>
      <c r="U1442" s="16">
        <v>2.8422999999999998</v>
      </c>
      <c r="V1442" s="16">
        <v>15.336</v>
      </c>
      <c r="W1442" s="16">
        <v>4.0000000000000001E-3</v>
      </c>
      <c r="X1442" s="16">
        <v>410.01400000000001</v>
      </c>
      <c r="Y1442" s="16">
        <v>58.675199999999997</v>
      </c>
      <c r="Z1442" s="16">
        <v>0.24229999999999999</v>
      </c>
      <c r="AA1442" s="16">
        <v>0.78967480000000001</v>
      </c>
      <c r="AB1442" s="16">
        <v>0.73</v>
      </c>
      <c r="AC1442" s="16">
        <v>26.96</v>
      </c>
      <c r="AD1442" s="16">
        <v>36.9</v>
      </c>
      <c r="AE1442" s="16">
        <v>12.0444</v>
      </c>
      <c r="AF1442" s="16">
        <v>140.393</v>
      </c>
      <c r="AG1442" s="16">
        <v>63221.8</v>
      </c>
      <c r="AH1442" s="16">
        <v>5.16E-2</v>
      </c>
      <c r="AI1442" s="16">
        <v>63.6</v>
      </c>
      <c r="AJ1442" s="16">
        <v>92.7</v>
      </c>
      <c r="AK1442" s="16">
        <v>-0.4002</v>
      </c>
      <c r="AL1442" s="16">
        <v>-0.57840000000000003</v>
      </c>
      <c r="AM1442" s="16">
        <v>-0.69930000000000003</v>
      </c>
      <c r="AN1442" s="16">
        <v>-0.68420000000000003</v>
      </c>
      <c r="AO1442" s="16">
        <v>-0.1948</v>
      </c>
      <c r="AP1442" s="16">
        <v>-1.1146</v>
      </c>
      <c r="AQ1442" s="16">
        <v>0.63890000000000002</v>
      </c>
      <c r="AR1442" s="16">
        <f t="shared" si="75"/>
        <v>0</v>
      </c>
      <c r="AS1442" s="5">
        <f t="shared" si="74"/>
        <v>8.9074199999999992E-2</v>
      </c>
    </row>
    <row r="1443" spans="1:45" x14ac:dyDescent="0.25">
      <c r="A1443" s="16" t="s">
        <v>409</v>
      </c>
      <c r="B1443" s="16" t="s">
        <v>61</v>
      </c>
      <c r="C1443" s="16" t="s">
        <v>275</v>
      </c>
      <c r="D1443" s="16">
        <v>2014</v>
      </c>
      <c r="E1443" s="16" t="s">
        <v>2023</v>
      </c>
      <c r="F1443" s="16" t="s">
        <v>592</v>
      </c>
      <c r="G1443" s="10">
        <v>3007.9</v>
      </c>
      <c r="H1443" s="73">
        <v>8.0089980000000001</v>
      </c>
      <c r="I1443" s="16">
        <v>15923559</v>
      </c>
      <c r="J1443" s="71">
        <v>0.01</v>
      </c>
      <c r="K1443" s="71">
        <v>1.004</v>
      </c>
      <c r="L1443" s="16">
        <v>-0.79357619999999995</v>
      </c>
      <c r="M1443" s="16">
        <v>-0.64065399999999995</v>
      </c>
      <c r="N1443" s="16">
        <v>-0.72665409999999997</v>
      </c>
      <c r="O1443" s="16">
        <v>2.5576100000000001E-2</v>
      </c>
      <c r="P1443" s="16">
        <v>2.6461599999999998E-2</v>
      </c>
      <c r="Q1443" s="16">
        <v>-0.5075634</v>
      </c>
      <c r="R1443" s="16">
        <v>5.0599999999999999E-2</v>
      </c>
      <c r="S1443" s="16">
        <v>4.4000000000000003E-3</v>
      </c>
      <c r="T1443" s="16">
        <v>4.0000000000000002E-4</v>
      </c>
      <c r="U1443" s="16">
        <v>2.8610000000000002</v>
      </c>
      <c r="V1443" s="16">
        <v>16.068000000000001</v>
      </c>
      <c r="W1443" s="16">
        <v>2E-3</v>
      </c>
      <c r="X1443" s="16">
        <v>409.38</v>
      </c>
      <c r="Y1443" s="16">
        <v>61.680900000000001</v>
      </c>
      <c r="Z1443" s="16">
        <v>0.2412</v>
      </c>
      <c r="AA1443" s="16">
        <v>0.764042</v>
      </c>
      <c r="AB1443" s="16">
        <v>0.73</v>
      </c>
      <c r="AC1443" s="16">
        <v>26.96</v>
      </c>
      <c r="AD1443" s="16">
        <v>37.56</v>
      </c>
      <c r="AE1443" s="16">
        <v>10.8344</v>
      </c>
      <c r="AF1443" s="16">
        <v>106.634</v>
      </c>
      <c r="AG1443" s="16">
        <v>64485</v>
      </c>
      <c r="AH1443" s="16">
        <v>5.2600000000000001E-2</v>
      </c>
      <c r="AI1443" s="16">
        <v>63.7</v>
      </c>
      <c r="AJ1443" s="16">
        <v>92.7</v>
      </c>
      <c r="AK1443" s="16">
        <v>-0.37709999999999999</v>
      </c>
      <c r="AL1443" s="16">
        <v>-0.70089999999999997</v>
      </c>
      <c r="AM1443" s="16">
        <v>-0.71299999999999997</v>
      </c>
      <c r="AN1443" s="16">
        <v>-0.65269999999999995</v>
      </c>
      <c r="AO1443" s="16">
        <v>-0.1867</v>
      </c>
      <c r="AP1443" s="16">
        <v>-0.98819999999999997</v>
      </c>
      <c r="AQ1443" s="16">
        <v>0.63890000000000002</v>
      </c>
      <c r="AR1443" s="16">
        <f t="shared" si="75"/>
        <v>0</v>
      </c>
      <c r="AS1443" s="5">
        <f t="shared" si="74"/>
        <v>-1.1781799999999953E-2</v>
      </c>
    </row>
    <row r="1444" spans="1:45" x14ac:dyDescent="0.25">
      <c r="A1444" s="16" t="s">
        <v>407</v>
      </c>
      <c r="B1444" s="16" t="s">
        <v>63</v>
      </c>
      <c r="C1444" s="16" t="s">
        <v>281</v>
      </c>
      <c r="D1444" s="16">
        <v>1985</v>
      </c>
      <c r="E1444" s="16" t="s">
        <v>2130</v>
      </c>
      <c r="F1444" s="16" t="s">
        <v>594</v>
      </c>
      <c r="G1444" s="10">
        <v>13148.8</v>
      </c>
      <c r="H1444" s="73">
        <v>9.484083</v>
      </c>
      <c r="I1444" s="16" t="s">
        <v>6700</v>
      </c>
      <c r="K1444" s="71">
        <v>0.72599999999999998</v>
      </c>
      <c r="L1444" s="16">
        <v>0.52973530000000002</v>
      </c>
      <c r="M1444" s="16">
        <v>-0.56388380000000005</v>
      </c>
      <c r="N1444" s="16">
        <v>0.32949659999999997</v>
      </c>
      <c r="O1444" s="16">
        <v>0.22006890000000001</v>
      </c>
      <c r="P1444" s="16">
        <v>0.32521299999999997</v>
      </c>
      <c r="Q1444" s="16">
        <v>0.87190869999999998</v>
      </c>
      <c r="R1444" s="16">
        <v>0.2286</v>
      </c>
      <c r="S1444" s="16">
        <v>0</v>
      </c>
      <c r="T1444" s="16">
        <v>0</v>
      </c>
      <c r="U1444" s="16">
        <v>2.5590000000000002</v>
      </c>
      <c r="V1444" s="16">
        <v>21.51</v>
      </c>
      <c r="W1444" s="16">
        <v>4.9400000000000004</v>
      </c>
      <c r="X1444" s="16">
        <v>514.93600000000004</v>
      </c>
      <c r="Y1444" s="16">
        <v>65.7744</v>
      </c>
      <c r="Z1444" s="16">
        <v>7.7999999999999996E-3</v>
      </c>
      <c r="AA1444" s="16">
        <v>-0.8312195</v>
      </c>
      <c r="AB1444" s="16">
        <v>0.19</v>
      </c>
      <c r="AC1444" s="16">
        <v>1.43</v>
      </c>
      <c r="AD1444" s="16">
        <v>38.42</v>
      </c>
      <c r="AE1444" s="16">
        <v>32.5837</v>
      </c>
      <c r="AF1444" s="16">
        <v>8.1299999999999997E-2</v>
      </c>
      <c r="AG1444" s="16">
        <v>352443</v>
      </c>
      <c r="AH1444" s="16">
        <v>2.5899999999999999E-2</v>
      </c>
      <c r="AI1444" s="16">
        <v>99.100999999999999</v>
      </c>
      <c r="AJ1444" s="16">
        <v>88.951800000000006</v>
      </c>
      <c r="AK1444" s="16">
        <v>-0.36809999999999998</v>
      </c>
      <c r="AL1444" s="16">
        <v>1.3783000000000001</v>
      </c>
      <c r="AM1444" s="16">
        <v>0.80389999999999995</v>
      </c>
      <c r="AN1444" s="16">
        <v>0.41210000000000002</v>
      </c>
      <c r="AO1444" s="16">
        <v>1.7790999999999999</v>
      </c>
      <c r="AP1444" s="16">
        <v>0.27779999999999999</v>
      </c>
      <c r="AR1444" s="16">
        <f t="shared" si="75"/>
        <v>1</v>
      </c>
      <c r="AS1444" s="5">
        <f t="shared" si="74"/>
        <v>0</v>
      </c>
    </row>
    <row r="1445" spans="1:45" x14ac:dyDescent="0.25">
      <c r="A1445" s="16" t="s">
        <v>407</v>
      </c>
      <c r="B1445" s="16" t="s">
        <v>63</v>
      </c>
      <c r="C1445" s="16" t="s">
        <v>281</v>
      </c>
      <c r="D1445" s="16">
        <v>1986</v>
      </c>
      <c r="E1445" s="16" t="s">
        <v>2146</v>
      </c>
      <c r="F1445" s="16" t="s">
        <v>594</v>
      </c>
      <c r="G1445" s="10">
        <v>14421.7</v>
      </c>
      <c r="H1445" s="73">
        <v>9.5764890000000005</v>
      </c>
      <c r="I1445" s="16" t="s">
        <v>6700</v>
      </c>
      <c r="J1445" s="71">
        <v>4.7E-2</v>
      </c>
      <c r="K1445" s="71">
        <v>0.76100000000000001</v>
      </c>
      <c r="L1445" s="16">
        <v>0.61901680000000003</v>
      </c>
      <c r="M1445" s="16">
        <v>-0.53833419999999998</v>
      </c>
      <c r="N1445" s="16">
        <v>0.40439039999999998</v>
      </c>
      <c r="O1445" s="16">
        <v>0.2455978</v>
      </c>
      <c r="P1445" s="16">
        <v>0.36818719999999999</v>
      </c>
      <c r="Q1445" s="16">
        <v>0.90244559999999996</v>
      </c>
      <c r="R1445" s="16">
        <v>0.24979999999999999</v>
      </c>
      <c r="S1445" s="16">
        <v>0</v>
      </c>
      <c r="T1445" s="16">
        <v>1.5E-3</v>
      </c>
      <c r="U1445" s="16">
        <v>2.7307999999999999</v>
      </c>
      <c r="V1445" s="16">
        <v>22.308</v>
      </c>
      <c r="W1445" s="16">
        <v>5.4180000000000001</v>
      </c>
      <c r="X1445" s="16">
        <v>516.63900000000001</v>
      </c>
      <c r="Y1445" s="16">
        <v>66.368799999999993</v>
      </c>
      <c r="Z1445" s="16">
        <v>1.15E-2</v>
      </c>
      <c r="AA1445" s="16">
        <v>-0.84830810000000001</v>
      </c>
      <c r="AB1445" s="16">
        <v>0.19</v>
      </c>
      <c r="AC1445" s="16">
        <v>1.43</v>
      </c>
      <c r="AD1445" s="16">
        <v>38.86</v>
      </c>
      <c r="AE1445" s="16">
        <v>34.213299999999997</v>
      </c>
      <c r="AF1445" s="16">
        <v>0.1822</v>
      </c>
      <c r="AG1445" s="16">
        <v>387467</v>
      </c>
      <c r="AH1445" s="16">
        <v>2.6100000000000002E-2</v>
      </c>
      <c r="AI1445" s="16">
        <v>99.137200000000007</v>
      </c>
      <c r="AJ1445" s="16">
        <v>89.282499999999999</v>
      </c>
      <c r="AK1445" s="16">
        <v>-0.33310000000000001</v>
      </c>
      <c r="AL1445" s="16">
        <v>1.395</v>
      </c>
      <c r="AM1445" s="16">
        <v>0.84289999999999998</v>
      </c>
      <c r="AN1445" s="16">
        <v>0.43569999999999998</v>
      </c>
      <c r="AO1445" s="16">
        <v>1.7861</v>
      </c>
      <c r="AP1445" s="16">
        <v>0.33029999999999998</v>
      </c>
      <c r="AR1445" s="16">
        <f t="shared" si="75"/>
        <v>1</v>
      </c>
      <c r="AS1445" s="5">
        <f t="shared" si="74"/>
        <v>8.9281500000000014E-2</v>
      </c>
    </row>
    <row r="1446" spans="1:45" x14ac:dyDescent="0.25">
      <c r="A1446" s="16" t="s">
        <v>407</v>
      </c>
      <c r="B1446" s="16" t="s">
        <v>63</v>
      </c>
      <c r="C1446" s="16" t="s">
        <v>281</v>
      </c>
      <c r="D1446" s="16">
        <v>1987</v>
      </c>
      <c r="E1446" s="16" t="s">
        <v>2151</v>
      </c>
      <c r="F1446" s="16" t="s">
        <v>594</v>
      </c>
      <c r="G1446" s="10">
        <v>16190.2</v>
      </c>
      <c r="H1446" s="73">
        <v>9.6921599999999994</v>
      </c>
      <c r="I1446" s="16" t="s">
        <v>6700</v>
      </c>
      <c r="J1446" s="71">
        <v>7.3999999999999996E-2</v>
      </c>
      <c r="K1446" s="71">
        <v>0.81899999999999995</v>
      </c>
      <c r="L1446" s="16">
        <v>0.73130329999999999</v>
      </c>
      <c r="M1446" s="16">
        <v>-0.43542690000000001</v>
      </c>
      <c r="N1446" s="16">
        <v>0.46222489999999999</v>
      </c>
      <c r="O1446" s="16">
        <v>0.25692199999999998</v>
      </c>
      <c r="P1446" s="16">
        <v>0.41910989999999998</v>
      </c>
      <c r="Q1446" s="16">
        <v>0.93298219999999998</v>
      </c>
      <c r="R1446" s="16">
        <v>0.27100000000000002</v>
      </c>
      <c r="S1446" s="16">
        <v>0</v>
      </c>
      <c r="T1446" s="16">
        <v>1.1299999999999999E-2</v>
      </c>
      <c r="U1446" s="16">
        <v>2.7763</v>
      </c>
      <c r="V1446" s="16">
        <v>23.106000000000002</v>
      </c>
      <c r="W1446" s="16">
        <v>5.8959999999999999</v>
      </c>
      <c r="X1446" s="16">
        <v>517.75</v>
      </c>
      <c r="Y1446" s="16">
        <v>66.963200000000001</v>
      </c>
      <c r="Z1446" s="16">
        <v>7.6E-3</v>
      </c>
      <c r="AA1446" s="16">
        <v>-0.86539670000000002</v>
      </c>
      <c r="AB1446" s="16">
        <v>0.19</v>
      </c>
      <c r="AC1446" s="16">
        <v>1.43</v>
      </c>
      <c r="AD1446" s="16">
        <v>39.299999999999997</v>
      </c>
      <c r="AE1446" s="16">
        <v>36.323</v>
      </c>
      <c r="AF1446" s="16">
        <v>0.50419999999999998</v>
      </c>
      <c r="AG1446" s="16">
        <v>424756</v>
      </c>
      <c r="AH1446" s="16">
        <v>2.6200000000000001E-2</v>
      </c>
      <c r="AI1446" s="16">
        <v>99.173400000000001</v>
      </c>
      <c r="AJ1446" s="16">
        <v>89.613100000000003</v>
      </c>
      <c r="AK1446" s="16">
        <v>-0.29799999999999999</v>
      </c>
      <c r="AL1446" s="16">
        <v>1.4117</v>
      </c>
      <c r="AM1446" s="16">
        <v>0.88180000000000003</v>
      </c>
      <c r="AN1446" s="16">
        <v>0.45929999999999999</v>
      </c>
      <c r="AO1446" s="16">
        <v>1.7930999999999999</v>
      </c>
      <c r="AP1446" s="16">
        <v>0.38279999999999997</v>
      </c>
      <c r="AR1446" s="16">
        <f t="shared" si="75"/>
        <v>1</v>
      </c>
      <c r="AS1446" s="5">
        <f t="shared" si="74"/>
        <v>0.11228649999999996</v>
      </c>
    </row>
    <row r="1447" spans="1:45" x14ac:dyDescent="0.25">
      <c r="A1447" s="16" t="s">
        <v>407</v>
      </c>
      <c r="B1447" s="16" t="s">
        <v>63</v>
      </c>
      <c r="C1447" s="16" t="s">
        <v>281</v>
      </c>
      <c r="D1447" s="16">
        <v>1988</v>
      </c>
      <c r="E1447" s="16" t="s">
        <v>2154</v>
      </c>
      <c r="F1447" s="16" t="s">
        <v>594</v>
      </c>
      <c r="G1447" s="10">
        <v>17421.2</v>
      </c>
      <c r="H1447" s="73">
        <v>9.7654420000000002</v>
      </c>
      <c r="I1447" s="16" t="s">
        <v>6700</v>
      </c>
      <c r="J1447" s="71">
        <v>2.1000000000000001E-2</v>
      </c>
      <c r="K1447" s="71">
        <v>0.83699999999999997</v>
      </c>
      <c r="L1447" s="16">
        <v>1.305633</v>
      </c>
      <c r="M1447" s="16">
        <v>-0.37900230000000001</v>
      </c>
      <c r="N1447" s="16">
        <v>0.52692309999999998</v>
      </c>
      <c r="O1447" s="16">
        <v>1.3023880000000001</v>
      </c>
      <c r="P1447" s="16">
        <v>0.47059489999999998</v>
      </c>
      <c r="Q1447" s="16">
        <v>0.96352009999999999</v>
      </c>
      <c r="R1447" s="16">
        <v>0.29220000000000002</v>
      </c>
      <c r="S1447" s="16">
        <v>1.26E-2</v>
      </c>
      <c r="T1447" s="16">
        <v>1.0999999999999999E-2</v>
      </c>
      <c r="U1447" s="16">
        <v>2.8218999999999999</v>
      </c>
      <c r="V1447" s="16">
        <v>23.904</v>
      </c>
      <c r="W1447" s="16">
        <v>6.3739999999999997</v>
      </c>
      <c r="X1447" s="16">
        <v>519.93499999999995</v>
      </c>
      <c r="Y1447" s="16">
        <v>67.557599999999994</v>
      </c>
      <c r="Z1447" s="16">
        <v>0.55700000000000005</v>
      </c>
      <c r="AA1447" s="16">
        <v>-0.88248530000000003</v>
      </c>
      <c r="AB1447" s="16">
        <v>0.19</v>
      </c>
      <c r="AC1447" s="16">
        <v>1.43</v>
      </c>
      <c r="AD1447" s="16">
        <v>39.74</v>
      </c>
      <c r="AE1447" s="16">
        <v>38.810600000000001</v>
      </c>
      <c r="AF1447" s="16">
        <v>0.90839999999999999</v>
      </c>
      <c r="AG1447" s="16">
        <v>453142</v>
      </c>
      <c r="AH1447" s="16">
        <v>2.63E-2</v>
      </c>
      <c r="AI1447" s="16">
        <v>99.209599999999995</v>
      </c>
      <c r="AJ1447" s="16">
        <v>89.943799999999996</v>
      </c>
      <c r="AK1447" s="16">
        <v>-0.26300000000000001</v>
      </c>
      <c r="AL1447" s="16">
        <v>1.4282999999999999</v>
      </c>
      <c r="AM1447" s="16">
        <v>0.92079999999999995</v>
      </c>
      <c r="AN1447" s="16">
        <v>0.4829</v>
      </c>
      <c r="AO1447" s="16">
        <v>1.8001</v>
      </c>
      <c r="AP1447" s="16">
        <v>0.43540000000000001</v>
      </c>
      <c r="AR1447" s="16">
        <f t="shared" si="75"/>
        <v>1</v>
      </c>
      <c r="AS1447" s="5">
        <f t="shared" si="74"/>
        <v>0.57432970000000005</v>
      </c>
    </row>
    <row r="1448" spans="1:45" x14ac:dyDescent="0.25">
      <c r="A1448" s="16" t="s">
        <v>407</v>
      </c>
      <c r="B1448" s="16" t="s">
        <v>63</v>
      </c>
      <c r="C1448" s="16" t="s">
        <v>281</v>
      </c>
      <c r="D1448" s="16">
        <v>1989</v>
      </c>
      <c r="E1448" s="16" t="s">
        <v>2137</v>
      </c>
      <c r="F1448" s="16" t="s">
        <v>594</v>
      </c>
      <c r="G1448" s="10">
        <v>17634.2</v>
      </c>
      <c r="H1448" s="73">
        <v>9.7775970000000001</v>
      </c>
      <c r="I1448" s="16" t="s">
        <v>6700</v>
      </c>
      <c r="J1448" s="71">
        <v>-4.0000000000000001E-3</v>
      </c>
      <c r="K1448" s="71">
        <v>0.83299999999999996</v>
      </c>
      <c r="L1448" s="16">
        <v>1.394377</v>
      </c>
      <c r="M1448" s="16">
        <v>-0.28306890000000001</v>
      </c>
      <c r="N1448" s="16">
        <v>0.59341679999999997</v>
      </c>
      <c r="O1448" s="16">
        <v>1.2639929999999999</v>
      </c>
      <c r="P1448" s="16">
        <v>0.51861139999999994</v>
      </c>
      <c r="Q1448" s="16">
        <v>0.99405670000000002</v>
      </c>
      <c r="R1448" s="16">
        <v>0.31340000000000001</v>
      </c>
      <c r="S1448" s="16">
        <v>2.8500000000000001E-2</v>
      </c>
      <c r="T1448" s="16">
        <v>1.3599999999999999E-2</v>
      </c>
      <c r="U1448" s="16">
        <v>2.8673999999999999</v>
      </c>
      <c r="V1448" s="16">
        <v>24.702000000000002</v>
      </c>
      <c r="W1448" s="16">
        <v>6.8520000000000003</v>
      </c>
      <c r="X1448" s="16">
        <v>522.40300000000002</v>
      </c>
      <c r="Y1448" s="16">
        <v>68.151899999999998</v>
      </c>
      <c r="Z1448" s="16">
        <v>0.52649999999999997</v>
      </c>
      <c r="AA1448" s="16">
        <v>-0.89957390000000004</v>
      </c>
      <c r="AB1448" s="16">
        <v>0.19</v>
      </c>
      <c r="AC1448" s="16">
        <v>1.43</v>
      </c>
      <c r="AD1448" s="16">
        <v>40.18</v>
      </c>
      <c r="AE1448" s="16">
        <v>40.980800000000002</v>
      </c>
      <c r="AF1448" s="16">
        <v>1.5586</v>
      </c>
      <c r="AG1448" s="16">
        <v>481183</v>
      </c>
      <c r="AH1448" s="16">
        <v>2.6499999999999999E-2</v>
      </c>
      <c r="AI1448" s="16">
        <v>99.245800000000003</v>
      </c>
      <c r="AJ1448" s="16">
        <v>90.274500000000003</v>
      </c>
      <c r="AK1448" s="16">
        <v>-0.22789999999999999</v>
      </c>
      <c r="AL1448" s="16">
        <v>1.4450000000000001</v>
      </c>
      <c r="AM1448" s="16">
        <v>0.95979999999999999</v>
      </c>
      <c r="AN1448" s="16">
        <v>0.50649999999999995</v>
      </c>
      <c r="AO1448" s="16">
        <v>1.8069999999999999</v>
      </c>
      <c r="AP1448" s="16">
        <v>0.4879</v>
      </c>
      <c r="AR1448" s="16">
        <f t="shared" si="75"/>
        <v>1</v>
      </c>
      <c r="AS1448" s="5">
        <f t="shared" si="74"/>
        <v>8.8743999999999934E-2</v>
      </c>
    </row>
    <row r="1449" spans="1:45" x14ac:dyDescent="0.25">
      <c r="A1449" s="16" t="s">
        <v>407</v>
      </c>
      <c r="B1449" s="16" t="s">
        <v>63</v>
      </c>
      <c r="C1449" s="16" t="s">
        <v>281</v>
      </c>
      <c r="D1449" s="16">
        <v>1990</v>
      </c>
      <c r="E1449" s="16" t="s">
        <v>2139</v>
      </c>
      <c r="F1449" s="16" t="s">
        <v>594</v>
      </c>
      <c r="G1449" s="10">
        <v>18251</v>
      </c>
      <c r="H1449" s="73">
        <v>9.8119730000000001</v>
      </c>
      <c r="I1449" s="16" t="s">
        <v>6700</v>
      </c>
      <c r="J1449" s="71">
        <v>8.0000000000000002E-3</v>
      </c>
      <c r="K1449" s="71">
        <v>0.84</v>
      </c>
      <c r="L1449" s="16">
        <v>1.449319</v>
      </c>
      <c r="M1449" s="16">
        <v>-0.22718379999999999</v>
      </c>
      <c r="N1449" s="16">
        <v>0.60281180000000001</v>
      </c>
      <c r="O1449" s="16">
        <v>1.255317</v>
      </c>
      <c r="P1449" s="16">
        <v>0.55624070000000003</v>
      </c>
      <c r="Q1449" s="16">
        <v>1.0245599999999999</v>
      </c>
      <c r="R1449" s="16">
        <v>0.33460000000000001</v>
      </c>
      <c r="S1449" s="16">
        <v>3.7999999999999999E-2</v>
      </c>
      <c r="T1449" s="16">
        <v>1.4500000000000001E-2</v>
      </c>
      <c r="U1449" s="16">
        <v>2.4661</v>
      </c>
      <c r="V1449" s="16">
        <v>25.5</v>
      </c>
      <c r="W1449" s="16">
        <v>7.33</v>
      </c>
      <c r="X1449" s="16">
        <v>523.28599999999994</v>
      </c>
      <c r="Y1449" s="16">
        <v>68.746300000000005</v>
      </c>
      <c r="Z1449" s="16">
        <v>0.50780000000000003</v>
      </c>
      <c r="AA1449" s="16">
        <v>-0.93918829999999998</v>
      </c>
      <c r="AB1449" s="16">
        <v>0.19</v>
      </c>
      <c r="AC1449" s="16">
        <v>1.43</v>
      </c>
      <c r="AD1449" s="16">
        <v>41.2</v>
      </c>
      <c r="AE1449" s="16">
        <v>42.716299999999997</v>
      </c>
      <c r="AF1449" s="16">
        <v>2.3111999999999999</v>
      </c>
      <c r="AG1449" s="16">
        <v>507284</v>
      </c>
      <c r="AH1449" s="16">
        <v>2.5999999999999999E-2</v>
      </c>
      <c r="AI1449" s="16">
        <v>99.2</v>
      </c>
      <c r="AJ1449" s="16">
        <v>90.3</v>
      </c>
      <c r="AK1449" s="16">
        <v>-0.19289999999999999</v>
      </c>
      <c r="AL1449" s="16">
        <v>1.4617</v>
      </c>
      <c r="AM1449" s="16">
        <v>0.99870000000000003</v>
      </c>
      <c r="AN1449" s="16">
        <v>0.53</v>
      </c>
      <c r="AO1449" s="16">
        <v>1.8140000000000001</v>
      </c>
      <c r="AP1449" s="16">
        <v>0.54039999999999999</v>
      </c>
      <c r="AR1449" s="16">
        <f t="shared" si="75"/>
        <v>1</v>
      </c>
      <c r="AS1449" s="5">
        <f t="shared" si="74"/>
        <v>5.4942000000000046E-2</v>
      </c>
    </row>
    <row r="1450" spans="1:45" x14ac:dyDescent="0.25">
      <c r="A1450" s="16" t="s">
        <v>407</v>
      </c>
      <c r="B1450" s="16" t="s">
        <v>63</v>
      </c>
      <c r="C1450" s="16" t="s">
        <v>281</v>
      </c>
      <c r="D1450" s="16">
        <v>1991</v>
      </c>
      <c r="E1450" s="16" t="s">
        <v>2138</v>
      </c>
      <c r="F1450" s="16" t="s">
        <v>594</v>
      </c>
      <c r="G1450" s="10">
        <v>19132.3</v>
      </c>
      <c r="H1450" s="73">
        <v>9.8591339999999992</v>
      </c>
      <c r="I1450" s="16" t="s">
        <v>6700</v>
      </c>
      <c r="J1450" s="71">
        <v>6.0000000000000001E-3</v>
      </c>
      <c r="K1450" s="71">
        <v>0.84499999999999997</v>
      </c>
      <c r="L1450" s="16">
        <v>1.54304</v>
      </c>
      <c r="M1450" s="16">
        <v>-0.2255154</v>
      </c>
      <c r="N1450" s="16">
        <v>0.69530789999999998</v>
      </c>
      <c r="O1450" s="16">
        <v>1.2771269999999999</v>
      </c>
      <c r="P1450" s="16">
        <v>0.61781379999999997</v>
      </c>
      <c r="Q1450" s="16">
        <v>1.055097</v>
      </c>
      <c r="R1450" s="16">
        <v>0.35580000000000001</v>
      </c>
      <c r="S1450" s="16">
        <v>3.7600000000000001E-2</v>
      </c>
      <c r="T1450" s="16">
        <v>1.3599999999999999E-2</v>
      </c>
      <c r="U1450" s="16">
        <v>2.9584999999999999</v>
      </c>
      <c r="V1450" s="16">
        <v>25.547999999999998</v>
      </c>
      <c r="W1450" s="16">
        <v>7.702</v>
      </c>
      <c r="X1450" s="16">
        <v>525.99199999999996</v>
      </c>
      <c r="Y1450" s="16">
        <v>69.340699999999998</v>
      </c>
      <c r="Z1450" s="16">
        <v>0.51049999999999995</v>
      </c>
      <c r="AA1450" s="16">
        <v>-0.95083960000000001</v>
      </c>
      <c r="AB1450" s="16">
        <v>0.19</v>
      </c>
      <c r="AC1450" s="16">
        <v>1.43</v>
      </c>
      <c r="AD1450" s="16">
        <v>41.5</v>
      </c>
      <c r="AE1450" s="16">
        <v>45.124200000000002</v>
      </c>
      <c r="AF1450" s="16">
        <v>3.2389000000000001</v>
      </c>
      <c r="AG1450" s="16">
        <v>552973</v>
      </c>
      <c r="AH1450" s="16">
        <v>2.6599999999999999E-2</v>
      </c>
      <c r="AI1450" s="16">
        <v>99.2</v>
      </c>
      <c r="AJ1450" s="16">
        <v>90.7</v>
      </c>
      <c r="AK1450" s="16">
        <v>-0.15790000000000001</v>
      </c>
      <c r="AL1450" s="16">
        <v>1.4783999999999999</v>
      </c>
      <c r="AM1450" s="16">
        <v>1.0377000000000001</v>
      </c>
      <c r="AN1450" s="16">
        <v>0.55359999999999998</v>
      </c>
      <c r="AO1450" s="16">
        <v>1.821</v>
      </c>
      <c r="AP1450" s="16">
        <v>0.59289999999999998</v>
      </c>
      <c r="AR1450" s="16">
        <f t="shared" si="75"/>
        <v>1</v>
      </c>
      <c r="AS1450" s="5">
        <f t="shared" si="74"/>
        <v>9.3720999999999943E-2</v>
      </c>
    </row>
    <row r="1451" spans="1:45" x14ac:dyDescent="0.25">
      <c r="A1451" s="16" t="s">
        <v>407</v>
      </c>
      <c r="B1451" s="16" t="s">
        <v>63</v>
      </c>
      <c r="C1451" s="16" t="s">
        <v>281</v>
      </c>
      <c r="D1451" s="16">
        <v>1992</v>
      </c>
      <c r="E1451" s="16" t="s">
        <v>2131</v>
      </c>
      <c r="F1451" s="16" t="s">
        <v>594</v>
      </c>
      <c r="G1451" s="10">
        <v>20155.2</v>
      </c>
      <c r="H1451" s="73">
        <v>9.9112200000000001</v>
      </c>
      <c r="I1451" s="16" t="s">
        <v>6700</v>
      </c>
      <c r="J1451" s="71">
        <v>4.4999999999999998E-2</v>
      </c>
      <c r="K1451" s="71">
        <v>0.88400000000000001</v>
      </c>
      <c r="L1451" s="16">
        <v>1.674464</v>
      </c>
      <c r="M1451" s="16">
        <v>-0.18604109999999999</v>
      </c>
      <c r="N1451" s="16">
        <v>0.72547229999999996</v>
      </c>
      <c r="O1451" s="16">
        <v>1.4011469999999999</v>
      </c>
      <c r="P1451" s="16">
        <v>0.68309240000000004</v>
      </c>
      <c r="Q1451" s="16">
        <v>1.0856509999999999</v>
      </c>
      <c r="R1451" s="16">
        <v>0.377</v>
      </c>
      <c r="S1451" s="16">
        <v>4.3499999999999997E-2</v>
      </c>
      <c r="T1451" s="16">
        <v>1.4200000000000001E-2</v>
      </c>
      <c r="U1451" s="16">
        <v>2.8281999999999998</v>
      </c>
      <c r="V1451" s="16">
        <v>25.596</v>
      </c>
      <c r="W1451" s="16">
        <v>8.0739999999999998</v>
      </c>
      <c r="X1451" s="16">
        <v>529.19299999999998</v>
      </c>
      <c r="Y1451" s="16">
        <v>69.935000000000002</v>
      </c>
      <c r="Z1451" s="16">
        <v>0.56930000000000003</v>
      </c>
      <c r="AA1451" s="16">
        <v>-0.95472330000000005</v>
      </c>
      <c r="AB1451" s="16">
        <v>0.19</v>
      </c>
      <c r="AC1451" s="16">
        <v>1.43</v>
      </c>
      <c r="AD1451" s="16">
        <v>41.6</v>
      </c>
      <c r="AE1451" s="16">
        <v>47.703800000000001</v>
      </c>
      <c r="AF1451" s="16">
        <v>3.9472</v>
      </c>
      <c r="AG1451" s="16">
        <v>601793</v>
      </c>
      <c r="AH1451" s="16">
        <v>2.69E-2</v>
      </c>
      <c r="AI1451" s="16">
        <v>99.3</v>
      </c>
      <c r="AJ1451" s="16">
        <v>91.1</v>
      </c>
      <c r="AK1451" s="16">
        <v>-0.12280000000000001</v>
      </c>
      <c r="AL1451" s="16">
        <v>1.4951000000000001</v>
      </c>
      <c r="AM1451" s="16">
        <v>1.0767</v>
      </c>
      <c r="AN1451" s="16">
        <v>0.57720000000000005</v>
      </c>
      <c r="AO1451" s="16">
        <v>1.8280000000000001</v>
      </c>
      <c r="AP1451" s="16">
        <v>0.64539999999999997</v>
      </c>
      <c r="AR1451" s="16">
        <f t="shared" si="75"/>
        <v>1</v>
      </c>
      <c r="AS1451" s="5">
        <f t="shared" si="74"/>
        <v>0.13142399999999999</v>
      </c>
    </row>
    <row r="1452" spans="1:45" x14ac:dyDescent="0.25">
      <c r="A1452" s="16" t="s">
        <v>407</v>
      </c>
      <c r="B1452" s="16" t="s">
        <v>63</v>
      </c>
      <c r="C1452" s="16" t="s">
        <v>281</v>
      </c>
      <c r="D1452" s="16">
        <v>1993</v>
      </c>
      <c r="E1452" s="16" t="s">
        <v>2148</v>
      </c>
      <c r="F1452" s="16" t="s">
        <v>594</v>
      </c>
      <c r="G1452" s="10">
        <v>21040.5</v>
      </c>
      <c r="H1452" s="73">
        <v>9.9542059999999992</v>
      </c>
      <c r="I1452" s="16" t="s">
        <v>6700</v>
      </c>
      <c r="J1452" s="71">
        <v>1.2E-2</v>
      </c>
      <c r="K1452" s="71">
        <v>0.89500000000000002</v>
      </c>
      <c r="L1452" s="16">
        <v>1.7858750000000001</v>
      </c>
      <c r="M1452" s="16">
        <v>-0.16548850000000001</v>
      </c>
      <c r="N1452" s="16">
        <v>0.78828330000000002</v>
      </c>
      <c r="O1452" s="16">
        <v>1.4915639999999999</v>
      </c>
      <c r="P1452" s="16">
        <v>0.72528119999999996</v>
      </c>
      <c r="Q1452" s="16">
        <v>1.116152</v>
      </c>
      <c r="R1452" s="16">
        <v>0.3982</v>
      </c>
      <c r="S1452" s="16">
        <v>4.07E-2</v>
      </c>
      <c r="T1452" s="16">
        <v>1.6299999999999999E-2</v>
      </c>
      <c r="U1452" s="16">
        <v>3.0495000000000001</v>
      </c>
      <c r="V1452" s="16">
        <v>25.643999999999998</v>
      </c>
      <c r="W1452" s="16">
        <v>8.4459999999999997</v>
      </c>
      <c r="X1452" s="16">
        <v>531.71400000000006</v>
      </c>
      <c r="Y1452" s="16">
        <v>70.529399999999995</v>
      </c>
      <c r="Z1452" s="16">
        <v>0.60799999999999998</v>
      </c>
      <c r="AA1452" s="16">
        <v>-0.97025839999999997</v>
      </c>
      <c r="AB1452" s="16">
        <v>0.19</v>
      </c>
      <c r="AC1452" s="16">
        <v>1.43</v>
      </c>
      <c r="AD1452" s="16">
        <v>42</v>
      </c>
      <c r="AE1452" s="16">
        <v>50.123100000000001</v>
      </c>
      <c r="AF1452" s="16">
        <v>4.8722000000000003</v>
      </c>
      <c r="AG1452" s="16">
        <v>609219</v>
      </c>
      <c r="AH1452" s="16">
        <v>2.75E-2</v>
      </c>
      <c r="AI1452" s="16">
        <v>99.3</v>
      </c>
      <c r="AJ1452" s="16">
        <v>91.5</v>
      </c>
      <c r="AK1452" s="16">
        <v>-8.7800000000000003E-2</v>
      </c>
      <c r="AL1452" s="16">
        <v>1.5118</v>
      </c>
      <c r="AM1452" s="16">
        <v>1.1155999999999999</v>
      </c>
      <c r="AN1452" s="16">
        <v>0.6008</v>
      </c>
      <c r="AO1452" s="16">
        <v>1.8349</v>
      </c>
      <c r="AP1452" s="16">
        <v>0.69789999999999996</v>
      </c>
      <c r="AR1452" s="16">
        <f t="shared" si="75"/>
        <v>1</v>
      </c>
      <c r="AS1452" s="5">
        <f t="shared" si="74"/>
        <v>0.11141100000000015</v>
      </c>
    </row>
    <row r="1453" spans="1:45" x14ac:dyDescent="0.25">
      <c r="A1453" s="16" t="s">
        <v>407</v>
      </c>
      <c r="B1453" s="16" t="s">
        <v>63</v>
      </c>
      <c r="C1453" s="16" t="s">
        <v>281</v>
      </c>
      <c r="D1453" s="16">
        <v>1994</v>
      </c>
      <c r="E1453" s="16" t="s">
        <v>2159</v>
      </c>
      <c r="F1453" s="16" t="s">
        <v>594</v>
      </c>
      <c r="G1453" s="10">
        <v>21813.7</v>
      </c>
      <c r="H1453" s="73">
        <v>9.9902940000000005</v>
      </c>
      <c r="I1453" s="16" t="s">
        <v>6700</v>
      </c>
      <c r="J1453" s="71">
        <v>0.02</v>
      </c>
      <c r="K1453" s="71">
        <v>0.91300000000000003</v>
      </c>
      <c r="L1453" s="16">
        <v>1.859966</v>
      </c>
      <c r="M1453" s="16">
        <v>-8.6992899999999998E-2</v>
      </c>
      <c r="N1453" s="16">
        <v>0.82294959999999995</v>
      </c>
      <c r="O1453" s="16">
        <v>1.5628919999999999</v>
      </c>
      <c r="P1453" s="16">
        <v>0.6793517</v>
      </c>
      <c r="Q1453" s="16">
        <v>1.1467069999999999</v>
      </c>
      <c r="R1453" s="16">
        <v>0.4194</v>
      </c>
      <c r="S1453" s="16">
        <v>5.4699999999999999E-2</v>
      </c>
      <c r="T1453" s="16">
        <v>1.78E-2</v>
      </c>
      <c r="U1453" s="16">
        <v>3.0951</v>
      </c>
      <c r="V1453" s="16">
        <v>25.692</v>
      </c>
      <c r="W1453" s="16">
        <v>8.8179999999999996</v>
      </c>
      <c r="X1453" s="16">
        <v>532.721</v>
      </c>
      <c r="Y1453" s="16">
        <v>71.123800000000003</v>
      </c>
      <c r="Z1453" s="16">
        <v>0.63790000000000002</v>
      </c>
      <c r="AA1453" s="16">
        <v>-0.97802599999999995</v>
      </c>
      <c r="AB1453" s="16">
        <v>0.19</v>
      </c>
      <c r="AC1453" s="16">
        <v>1.43</v>
      </c>
      <c r="AD1453" s="16">
        <v>42.2</v>
      </c>
      <c r="AE1453" s="16">
        <v>52.101999999999997</v>
      </c>
      <c r="AF1453" s="16">
        <v>8.0210000000000008</v>
      </c>
      <c r="AG1453" s="16">
        <v>443102</v>
      </c>
      <c r="AH1453" s="16">
        <v>2.75E-2</v>
      </c>
      <c r="AI1453" s="16">
        <v>99.4</v>
      </c>
      <c r="AJ1453" s="16">
        <v>91.8</v>
      </c>
      <c r="AK1453" s="16">
        <v>-5.28E-2</v>
      </c>
      <c r="AL1453" s="16">
        <v>1.5285</v>
      </c>
      <c r="AM1453" s="16">
        <v>1.1546000000000001</v>
      </c>
      <c r="AN1453" s="16">
        <v>0.62439999999999996</v>
      </c>
      <c r="AO1453" s="16">
        <v>1.8419000000000001</v>
      </c>
      <c r="AP1453" s="16">
        <v>0.75049999999999994</v>
      </c>
      <c r="AR1453" s="16">
        <f t="shared" si="75"/>
        <v>1</v>
      </c>
      <c r="AS1453" s="5">
        <f t="shared" si="74"/>
        <v>7.4090999999999907E-2</v>
      </c>
    </row>
    <row r="1454" spans="1:45" x14ac:dyDescent="0.25">
      <c r="A1454" s="16" t="s">
        <v>407</v>
      </c>
      <c r="B1454" s="16" t="s">
        <v>63</v>
      </c>
      <c r="C1454" s="16" t="s">
        <v>281</v>
      </c>
      <c r="D1454" s="16">
        <v>1995</v>
      </c>
      <c r="E1454" s="16" t="s">
        <v>2135</v>
      </c>
      <c r="F1454" s="16" t="s">
        <v>594</v>
      </c>
      <c r="G1454" s="10">
        <v>21893.7</v>
      </c>
      <c r="H1454" s="73">
        <v>9.9939540000000004</v>
      </c>
      <c r="I1454" s="16" t="s">
        <v>6700</v>
      </c>
      <c r="J1454" s="71">
        <v>0</v>
      </c>
      <c r="K1454" s="71">
        <v>0.91300000000000003</v>
      </c>
      <c r="L1454" s="16">
        <v>1.9048579999999999</v>
      </c>
      <c r="M1454" s="16">
        <v>-1.9572300000000001E-2</v>
      </c>
      <c r="N1454" s="16">
        <v>0.86198520000000001</v>
      </c>
      <c r="O1454" s="16">
        <v>1.490129</v>
      </c>
      <c r="P1454" s="16">
        <v>0.72007719999999997</v>
      </c>
      <c r="Q1454" s="16">
        <v>1.177244</v>
      </c>
      <c r="R1454" s="16">
        <v>0.44059999999999999</v>
      </c>
      <c r="S1454" s="16">
        <v>6.3799999999999996E-2</v>
      </c>
      <c r="T1454" s="16">
        <v>2.01E-2</v>
      </c>
      <c r="U1454" s="16">
        <v>3.1406000000000001</v>
      </c>
      <c r="V1454" s="16">
        <v>25.74</v>
      </c>
      <c r="W1454" s="16">
        <v>9.19</v>
      </c>
      <c r="X1454" s="16">
        <v>534.41300000000001</v>
      </c>
      <c r="Y1454" s="16">
        <v>71.718199999999996</v>
      </c>
      <c r="Z1454" s="16">
        <v>0.59</v>
      </c>
      <c r="AA1454" s="16">
        <v>-0.98967729999999998</v>
      </c>
      <c r="AB1454" s="16">
        <v>0.19</v>
      </c>
      <c r="AC1454" s="16">
        <v>1.43</v>
      </c>
      <c r="AD1454" s="16">
        <v>42.5</v>
      </c>
      <c r="AE1454" s="16">
        <v>53.346200000000003</v>
      </c>
      <c r="AF1454" s="16">
        <v>12.9933</v>
      </c>
      <c r="AG1454" s="16">
        <v>453469</v>
      </c>
      <c r="AH1454" s="16">
        <v>2.7900000000000001E-2</v>
      </c>
      <c r="AI1454" s="16">
        <v>99.4</v>
      </c>
      <c r="AJ1454" s="16">
        <v>92.2</v>
      </c>
      <c r="AK1454" s="16">
        <v>-1.77E-2</v>
      </c>
      <c r="AL1454" s="16">
        <v>1.5451999999999999</v>
      </c>
      <c r="AM1454" s="16">
        <v>1.1935</v>
      </c>
      <c r="AN1454" s="16">
        <v>0.64800000000000002</v>
      </c>
      <c r="AO1454" s="16">
        <v>1.8489</v>
      </c>
      <c r="AP1454" s="16">
        <v>0.80300000000000005</v>
      </c>
      <c r="AR1454" s="16">
        <f t="shared" si="75"/>
        <v>1</v>
      </c>
      <c r="AS1454" s="5">
        <f t="shared" si="74"/>
        <v>4.4891999999999932E-2</v>
      </c>
    </row>
    <row r="1455" spans="1:45" x14ac:dyDescent="0.25">
      <c r="A1455" s="16" t="s">
        <v>407</v>
      </c>
      <c r="B1455" s="16" t="s">
        <v>63</v>
      </c>
      <c r="C1455" s="16" t="s">
        <v>281</v>
      </c>
      <c r="D1455" s="16">
        <v>1996</v>
      </c>
      <c r="E1455" s="16" t="s">
        <v>2143</v>
      </c>
      <c r="F1455" s="16" t="s">
        <v>594</v>
      </c>
      <c r="G1455" s="10">
        <v>21835</v>
      </c>
      <c r="H1455" s="73">
        <v>9.9912709999999993</v>
      </c>
      <c r="I1455" s="16" t="s">
        <v>6700</v>
      </c>
      <c r="J1455" s="71">
        <v>-2.1999999999999999E-2</v>
      </c>
      <c r="K1455" s="71">
        <v>0.89300000000000002</v>
      </c>
      <c r="L1455" s="16">
        <v>1.98441</v>
      </c>
      <c r="M1455" s="16">
        <v>1.37167E-2</v>
      </c>
      <c r="N1455" s="16">
        <v>0.8599656</v>
      </c>
      <c r="O1455" s="16">
        <v>1.5634980000000001</v>
      </c>
      <c r="P1455" s="16">
        <v>0.76640470000000005</v>
      </c>
      <c r="Q1455" s="16">
        <v>1.201721</v>
      </c>
      <c r="R1455" s="16">
        <v>0.46179999999999999</v>
      </c>
      <c r="S1455" s="16">
        <v>6.5600000000000006E-2</v>
      </c>
      <c r="T1455" s="16">
        <v>2.1700000000000001E-2</v>
      </c>
      <c r="U1455" s="16">
        <v>2.7282999999999999</v>
      </c>
      <c r="V1455" s="16">
        <v>25.65</v>
      </c>
      <c r="W1455" s="16">
        <v>9.702</v>
      </c>
      <c r="X1455" s="16">
        <v>536.35900000000004</v>
      </c>
      <c r="Y1455" s="16">
        <v>72.3125</v>
      </c>
      <c r="Z1455" s="16">
        <v>0.62170000000000003</v>
      </c>
      <c r="AA1455" s="16">
        <v>-0.99356100000000003</v>
      </c>
      <c r="AB1455" s="16">
        <v>0.19</v>
      </c>
      <c r="AC1455" s="16">
        <v>1.43</v>
      </c>
      <c r="AD1455" s="16">
        <v>42.6</v>
      </c>
      <c r="AE1455" s="16">
        <v>54.996699999999997</v>
      </c>
      <c r="AF1455" s="16">
        <v>21.701699999999999</v>
      </c>
      <c r="AG1455" s="16">
        <v>441955</v>
      </c>
      <c r="AH1455" s="16">
        <v>2.7300000000000001E-2</v>
      </c>
      <c r="AI1455" s="16">
        <v>99.5</v>
      </c>
      <c r="AJ1455" s="16">
        <v>92.6</v>
      </c>
      <c r="AK1455" s="16">
        <v>0.31259999999999999</v>
      </c>
      <c r="AL1455" s="16">
        <v>1.4995000000000001</v>
      </c>
      <c r="AM1455" s="16">
        <v>1.2171000000000001</v>
      </c>
      <c r="AN1455" s="16">
        <v>0.44429999999999997</v>
      </c>
      <c r="AO1455" s="16">
        <v>1.9057999999999999</v>
      </c>
      <c r="AP1455" s="16">
        <v>0.752</v>
      </c>
      <c r="AR1455" s="16">
        <f t="shared" si="75"/>
        <v>1</v>
      </c>
      <c r="AS1455" s="5">
        <f t="shared" si="74"/>
        <v>7.9552000000000067E-2</v>
      </c>
    </row>
    <row r="1456" spans="1:45" x14ac:dyDescent="0.25">
      <c r="A1456" s="16" t="s">
        <v>407</v>
      </c>
      <c r="B1456" s="16" t="s">
        <v>63</v>
      </c>
      <c r="C1456" s="16" t="s">
        <v>281</v>
      </c>
      <c r="D1456" s="16">
        <v>1997</v>
      </c>
      <c r="E1456" s="16" t="s">
        <v>2142</v>
      </c>
      <c r="F1456" s="16" t="s">
        <v>594</v>
      </c>
      <c r="G1456" s="10">
        <v>22758.3</v>
      </c>
      <c r="H1456" s="73">
        <v>10.032690000000001</v>
      </c>
      <c r="I1456" s="16" t="s">
        <v>6700</v>
      </c>
      <c r="J1456" s="71">
        <v>5.0000000000000001E-3</v>
      </c>
      <c r="K1456" s="71">
        <v>0.89700000000000002</v>
      </c>
      <c r="L1456" s="16">
        <v>2.2053929999999999</v>
      </c>
      <c r="M1456" s="16">
        <v>7.1965899999999999E-2</v>
      </c>
      <c r="N1456" s="16">
        <v>0.9511174</v>
      </c>
      <c r="O1456" s="16">
        <v>1.8473980000000001</v>
      </c>
      <c r="P1456" s="16">
        <v>0.83401349999999996</v>
      </c>
      <c r="Q1456" s="16">
        <v>1.183773</v>
      </c>
      <c r="R1456" s="16">
        <v>0.48299999999999998</v>
      </c>
      <c r="S1456" s="16">
        <v>7.3999999999999996E-2</v>
      </c>
      <c r="T1456" s="16">
        <v>2.3300000000000001E-2</v>
      </c>
      <c r="U1456" s="16">
        <v>3.2317</v>
      </c>
      <c r="V1456" s="16">
        <v>25.56</v>
      </c>
      <c r="W1456" s="16">
        <v>10.214</v>
      </c>
      <c r="X1456" s="16">
        <v>537.81600000000003</v>
      </c>
      <c r="Y1456" s="16">
        <v>72.906899999999993</v>
      </c>
      <c r="Z1456" s="16">
        <v>0.76180000000000003</v>
      </c>
      <c r="AA1456" s="16">
        <v>-1.0207470000000001</v>
      </c>
      <c r="AB1456" s="16">
        <v>0.19</v>
      </c>
      <c r="AC1456" s="16">
        <v>1.43</v>
      </c>
      <c r="AD1456" s="16">
        <v>43.3</v>
      </c>
      <c r="AE1456" s="16">
        <v>56.705199999999998</v>
      </c>
      <c r="AF1456" s="16">
        <v>34.6755</v>
      </c>
      <c r="AG1456" s="16">
        <v>446042</v>
      </c>
      <c r="AH1456" s="16">
        <v>2.76E-2</v>
      </c>
      <c r="AI1456" s="16">
        <v>99.5</v>
      </c>
      <c r="AJ1456" s="16">
        <v>93</v>
      </c>
      <c r="AK1456" s="16">
        <v>8.2799999999999999E-2</v>
      </c>
      <c r="AL1456" s="16">
        <v>1.4614</v>
      </c>
      <c r="AM1456" s="16">
        <v>1.1948000000000001</v>
      </c>
      <c r="AN1456" s="16">
        <v>0.51200000000000001</v>
      </c>
      <c r="AO1456" s="16">
        <v>1.9302999999999999</v>
      </c>
      <c r="AP1456" s="16">
        <v>0.85370000000000001</v>
      </c>
      <c r="AR1456" s="16">
        <f t="shared" si="75"/>
        <v>1</v>
      </c>
      <c r="AS1456" s="5">
        <f t="shared" si="74"/>
        <v>0.22098299999999993</v>
      </c>
    </row>
    <row r="1457" spans="1:45" x14ac:dyDescent="0.25">
      <c r="A1457" s="16" t="s">
        <v>407</v>
      </c>
      <c r="B1457" s="16" t="s">
        <v>63</v>
      </c>
      <c r="C1457" s="16" t="s">
        <v>281</v>
      </c>
      <c r="D1457" s="16">
        <v>1998</v>
      </c>
      <c r="E1457" s="16" t="s">
        <v>2141</v>
      </c>
      <c r="F1457" s="16" t="s">
        <v>594</v>
      </c>
      <c r="G1457" s="10">
        <v>21241.4</v>
      </c>
      <c r="H1457" s="73">
        <v>9.9637089999999997</v>
      </c>
      <c r="I1457" s="16" t="s">
        <v>6700</v>
      </c>
      <c r="J1457" s="71">
        <v>-8.8999999999999996E-2</v>
      </c>
      <c r="K1457" s="71">
        <v>0.82099999999999995</v>
      </c>
      <c r="L1457" s="16">
        <v>2.7798919999999998</v>
      </c>
      <c r="M1457" s="16">
        <v>1.476939</v>
      </c>
      <c r="N1457" s="16">
        <v>0.99388209999999999</v>
      </c>
      <c r="O1457" s="16">
        <v>1.6903539999999999</v>
      </c>
      <c r="P1457" s="16">
        <v>0.89439670000000004</v>
      </c>
      <c r="Q1457" s="16">
        <v>1.1658459999999999</v>
      </c>
      <c r="R1457" s="16">
        <v>0.42830000000000001</v>
      </c>
      <c r="S1457" s="16">
        <v>0.44969999999999999</v>
      </c>
      <c r="T1457" s="16">
        <v>2.4799999999999999E-2</v>
      </c>
      <c r="U1457" s="16">
        <v>3.2772000000000001</v>
      </c>
      <c r="V1457" s="16">
        <v>25.47</v>
      </c>
      <c r="W1457" s="16">
        <v>10.726000000000001</v>
      </c>
      <c r="X1457" s="16">
        <v>539.23500000000001</v>
      </c>
      <c r="Y1457" s="16">
        <v>73.501300000000001</v>
      </c>
      <c r="Z1457" s="16">
        <v>0.66810000000000003</v>
      </c>
      <c r="AA1457" s="16">
        <v>-1.0362830000000001</v>
      </c>
      <c r="AB1457" s="16">
        <v>0.19</v>
      </c>
      <c r="AC1457" s="16">
        <v>1.43</v>
      </c>
      <c r="AD1457" s="16">
        <v>43.7</v>
      </c>
      <c r="AE1457" s="16">
        <v>56.573900000000002</v>
      </c>
      <c r="AF1457" s="16">
        <v>48.1569</v>
      </c>
      <c r="AG1457" s="16">
        <v>480111</v>
      </c>
      <c r="AH1457" s="16">
        <v>2.7799999999999998E-2</v>
      </c>
      <c r="AI1457" s="16">
        <v>99.6</v>
      </c>
      <c r="AJ1457" s="16">
        <v>93.3</v>
      </c>
      <c r="AK1457" s="16">
        <v>-0.1469</v>
      </c>
      <c r="AL1457" s="16">
        <v>1.4233</v>
      </c>
      <c r="AM1457" s="16">
        <v>1.1726000000000001</v>
      </c>
      <c r="AN1457" s="16">
        <v>0.5796</v>
      </c>
      <c r="AO1457" s="16">
        <v>1.9548000000000001</v>
      </c>
      <c r="AP1457" s="16">
        <v>0.95540000000000003</v>
      </c>
      <c r="AR1457" s="16">
        <f t="shared" si="75"/>
        <v>1</v>
      </c>
      <c r="AS1457" s="5">
        <f t="shared" si="74"/>
        <v>0.57449899999999987</v>
      </c>
    </row>
    <row r="1458" spans="1:45" x14ac:dyDescent="0.25">
      <c r="A1458" s="16" t="s">
        <v>407</v>
      </c>
      <c r="B1458" s="16" t="s">
        <v>63</v>
      </c>
      <c r="C1458" s="16" t="s">
        <v>281</v>
      </c>
      <c r="D1458" s="16">
        <v>1999</v>
      </c>
      <c r="E1458" s="16" t="s">
        <v>2132</v>
      </c>
      <c r="F1458" s="16" t="s">
        <v>594</v>
      </c>
      <c r="G1458" s="10">
        <v>21566.9</v>
      </c>
      <c r="H1458" s="73">
        <v>9.9789169999999991</v>
      </c>
      <c r="I1458" s="16" t="s">
        <v>6700</v>
      </c>
      <c r="J1458" s="71">
        <v>-5.0000000000000001E-3</v>
      </c>
      <c r="K1458" s="71">
        <v>0.81699999999999995</v>
      </c>
      <c r="L1458" s="16">
        <v>2.448124</v>
      </c>
      <c r="M1458" s="16">
        <v>0.49851780000000001</v>
      </c>
      <c r="N1458" s="16">
        <v>1.038022</v>
      </c>
      <c r="O1458" s="16">
        <v>1.7891790000000001</v>
      </c>
      <c r="P1458" s="16">
        <v>0.939222</v>
      </c>
      <c r="Q1458" s="16">
        <v>1.17798</v>
      </c>
      <c r="R1458" s="16">
        <v>0.4577</v>
      </c>
      <c r="S1458" s="16">
        <v>0.18279999999999999</v>
      </c>
      <c r="T1458" s="16">
        <v>2.64E-2</v>
      </c>
      <c r="U1458" s="16">
        <v>3.3227000000000002</v>
      </c>
      <c r="V1458" s="16">
        <v>25.38</v>
      </c>
      <c r="W1458" s="16">
        <v>11.238</v>
      </c>
      <c r="X1458" s="16">
        <v>540.87</v>
      </c>
      <c r="Y1458" s="16">
        <v>74.095600000000005</v>
      </c>
      <c r="Z1458" s="16">
        <v>0.71130000000000004</v>
      </c>
      <c r="AA1458" s="16">
        <v>-1.0518179999999999</v>
      </c>
      <c r="AB1458" s="16">
        <v>0.19</v>
      </c>
      <c r="AC1458" s="16">
        <v>1.43</v>
      </c>
      <c r="AD1458" s="16">
        <v>44.1</v>
      </c>
      <c r="AE1458" s="16">
        <v>57.4634</v>
      </c>
      <c r="AF1458" s="16">
        <v>63.497500000000002</v>
      </c>
      <c r="AG1458" s="16">
        <v>446500</v>
      </c>
      <c r="AH1458" s="16">
        <v>2.7699999999999999E-2</v>
      </c>
      <c r="AI1458" s="16">
        <v>99.6</v>
      </c>
      <c r="AJ1458" s="16">
        <v>93.7</v>
      </c>
      <c r="AK1458" s="16">
        <v>-0.1019</v>
      </c>
      <c r="AL1458" s="16">
        <v>1.4105000000000001</v>
      </c>
      <c r="AM1458" s="16">
        <v>1.2346999999999999</v>
      </c>
      <c r="AN1458" s="16">
        <v>0.70750000000000002</v>
      </c>
      <c r="AO1458" s="16">
        <v>1.9023000000000001</v>
      </c>
      <c r="AP1458" s="16">
        <v>0.87119999999999997</v>
      </c>
      <c r="AR1458" s="16">
        <f t="shared" si="75"/>
        <v>1</v>
      </c>
      <c r="AS1458" s="5">
        <f t="shared" si="74"/>
        <v>-0.33176799999999984</v>
      </c>
    </row>
    <row r="1459" spans="1:45" x14ac:dyDescent="0.25">
      <c r="A1459" s="16" t="s">
        <v>407</v>
      </c>
      <c r="B1459" s="16" t="s">
        <v>63</v>
      </c>
      <c r="C1459" s="16" t="s">
        <v>281</v>
      </c>
      <c r="D1459" s="16">
        <v>2000</v>
      </c>
      <c r="E1459" s="16" t="s">
        <v>2153</v>
      </c>
      <c r="F1459" s="16" t="s">
        <v>594</v>
      </c>
      <c r="G1459" s="10">
        <v>23015.9</v>
      </c>
      <c r="H1459" s="73">
        <v>10.043939999999999</v>
      </c>
      <c r="I1459" s="16">
        <v>6665000</v>
      </c>
      <c r="J1459" s="71">
        <v>0.03</v>
      </c>
      <c r="K1459" s="71">
        <v>0.84199999999999997</v>
      </c>
      <c r="L1459" s="16">
        <v>2.6157889999999999</v>
      </c>
      <c r="M1459" s="16">
        <v>0.76149169999999999</v>
      </c>
      <c r="N1459" s="16">
        <v>1.079512</v>
      </c>
      <c r="O1459" s="16">
        <v>1.7884249999999999</v>
      </c>
      <c r="P1459" s="16">
        <v>1.004926</v>
      </c>
      <c r="Q1459" s="16">
        <v>1.1901109999999999</v>
      </c>
      <c r="R1459" s="16">
        <v>0.46489999999999998</v>
      </c>
      <c r="S1459" s="16">
        <v>0.24759999999999999</v>
      </c>
      <c r="T1459" s="16">
        <v>2.7900000000000001E-2</v>
      </c>
      <c r="U1459" s="16">
        <v>3.3683000000000001</v>
      </c>
      <c r="V1459" s="16">
        <v>25.29</v>
      </c>
      <c r="W1459" s="16">
        <v>11.75</v>
      </c>
      <c r="X1459" s="16">
        <v>542.08799999999997</v>
      </c>
      <c r="Y1459" s="16">
        <v>74.69</v>
      </c>
      <c r="Z1459" s="16">
        <v>0.69910000000000005</v>
      </c>
      <c r="AA1459" s="16">
        <v>-1.0790040000000001</v>
      </c>
      <c r="AB1459" s="16">
        <v>0.19</v>
      </c>
      <c r="AC1459" s="16">
        <v>1.43</v>
      </c>
      <c r="AD1459" s="16">
        <v>44.8</v>
      </c>
      <c r="AE1459" s="16">
        <v>57.434800000000003</v>
      </c>
      <c r="AF1459" s="16">
        <v>79.694299999999998</v>
      </c>
      <c r="AG1459" s="16">
        <v>470083</v>
      </c>
      <c r="AH1459" s="16">
        <v>2.81E-2</v>
      </c>
      <c r="AI1459" s="16">
        <v>99.7</v>
      </c>
      <c r="AJ1459" s="16">
        <v>94.1</v>
      </c>
      <c r="AK1459" s="16">
        <v>-5.6899999999999999E-2</v>
      </c>
      <c r="AL1459" s="16">
        <v>1.3976999999999999</v>
      </c>
      <c r="AM1459" s="16">
        <v>1.2967</v>
      </c>
      <c r="AN1459" s="16">
        <v>0.83550000000000002</v>
      </c>
      <c r="AO1459" s="16">
        <v>1.8499000000000001</v>
      </c>
      <c r="AP1459" s="16">
        <v>0.78690000000000004</v>
      </c>
      <c r="AR1459" s="16">
        <f t="shared" si="75"/>
        <v>1</v>
      </c>
      <c r="AS1459" s="5">
        <f t="shared" si="74"/>
        <v>0.16766499999999995</v>
      </c>
    </row>
    <row r="1460" spans="1:45" x14ac:dyDescent="0.25">
      <c r="A1460" s="16" t="s">
        <v>407</v>
      </c>
      <c r="B1460" s="16" t="s">
        <v>63</v>
      </c>
      <c r="C1460" s="16" t="s">
        <v>281</v>
      </c>
      <c r="D1460" s="16">
        <v>2001</v>
      </c>
      <c r="E1460" s="16" t="s">
        <v>2136</v>
      </c>
      <c r="F1460" s="16" t="s">
        <v>594</v>
      </c>
      <c r="G1460" s="10">
        <v>22975</v>
      </c>
      <c r="H1460" s="73">
        <v>10.042160000000001</v>
      </c>
      <c r="I1460" s="16">
        <v>6714300</v>
      </c>
      <c r="J1460" s="71">
        <v>-3.2000000000000001E-2</v>
      </c>
      <c r="K1460" s="71">
        <v>0.81499999999999995</v>
      </c>
      <c r="L1460" s="16">
        <v>2.7889170000000001</v>
      </c>
      <c r="M1460" s="16">
        <v>0.86917999999999995</v>
      </c>
      <c r="N1460" s="16">
        <v>1.2152849999999999</v>
      </c>
      <c r="O1460" s="16">
        <v>1.831593</v>
      </c>
      <c r="P1460" s="16">
        <v>1.016448</v>
      </c>
      <c r="Q1460" s="16">
        <v>1.2853559999999999</v>
      </c>
      <c r="R1460" s="16">
        <v>0.53649999999999998</v>
      </c>
      <c r="S1460" s="16">
        <v>0.26179999999999998</v>
      </c>
      <c r="T1460" s="16">
        <v>2.9499999999999998E-2</v>
      </c>
      <c r="U1460" s="16">
        <v>3.9037000000000002</v>
      </c>
      <c r="V1460" s="16">
        <v>26.042000000000002</v>
      </c>
      <c r="W1460" s="16">
        <v>13.116</v>
      </c>
      <c r="X1460" s="16">
        <v>539.10500000000002</v>
      </c>
      <c r="Y1460" s="16">
        <v>75.284400000000005</v>
      </c>
      <c r="Z1460" s="16">
        <v>0.71040000000000003</v>
      </c>
      <c r="AA1460" s="16">
        <v>-1.10619</v>
      </c>
      <c r="AB1460" s="16">
        <v>0.19</v>
      </c>
      <c r="AC1460" s="16">
        <v>1.43</v>
      </c>
      <c r="AD1460" s="16">
        <v>45.5</v>
      </c>
      <c r="AE1460" s="16">
        <v>56.545699999999997</v>
      </c>
      <c r="AF1460" s="16">
        <v>83.803399999999996</v>
      </c>
      <c r="AG1460" s="16">
        <v>483029</v>
      </c>
      <c r="AH1460" s="16">
        <v>2.8199999999999999E-2</v>
      </c>
      <c r="AI1460" s="16">
        <v>99.8</v>
      </c>
      <c r="AJ1460" s="16">
        <v>94.4</v>
      </c>
      <c r="AK1460" s="16">
        <v>3.0499999999999999E-2</v>
      </c>
      <c r="AL1460" s="16">
        <v>1.6318999999999999</v>
      </c>
      <c r="AM1460" s="16">
        <v>1.3564000000000001</v>
      </c>
      <c r="AN1460" s="16">
        <v>0.82740000000000002</v>
      </c>
      <c r="AO1460" s="16">
        <v>1.7923</v>
      </c>
      <c r="AP1460" s="16">
        <v>1.0113000000000001</v>
      </c>
      <c r="AR1460" s="16">
        <f t="shared" si="75"/>
        <v>1</v>
      </c>
      <c r="AS1460" s="5">
        <f t="shared" si="74"/>
        <v>0.17312800000000017</v>
      </c>
    </row>
    <row r="1461" spans="1:45" x14ac:dyDescent="0.25">
      <c r="A1461" s="16" t="s">
        <v>407</v>
      </c>
      <c r="B1461" s="16" t="s">
        <v>63</v>
      </c>
      <c r="C1461" s="16" t="s">
        <v>281</v>
      </c>
      <c r="D1461" s="16">
        <v>2002</v>
      </c>
      <c r="E1461" s="16" t="s">
        <v>2155</v>
      </c>
      <c r="F1461" s="16" t="s">
        <v>594</v>
      </c>
      <c r="G1461" s="10">
        <v>23252.5</v>
      </c>
      <c r="H1461" s="73">
        <v>10.054169999999999</v>
      </c>
      <c r="I1461" s="16">
        <v>6744100</v>
      </c>
      <c r="J1461" s="71">
        <v>-8.0000000000000002E-3</v>
      </c>
      <c r="K1461" s="71">
        <v>0.80900000000000005</v>
      </c>
      <c r="L1461" s="16">
        <v>2.9130180000000001</v>
      </c>
      <c r="M1461" s="16">
        <v>0.91470070000000003</v>
      </c>
      <c r="N1461" s="16">
        <v>1.3065230000000001</v>
      </c>
      <c r="O1461" s="16">
        <v>1.8515470000000001</v>
      </c>
      <c r="P1461" s="16">
        <v>1.046046</v>
      </c>
      <c r="Q1461" s="16">
        <v>1.380582</v>
      </c>
      <c r="R1461" s="16">
        <v>0.58150000000000002</v>
      </c>
      <c r="S1461" s="16">
        <v>0.26340000000000002</v>
      </c>
      <c r="T1461" s="16">
        <v>3.1099999999999999E-2</v>
      </c>
      <c r="U1461" s="16">
        <v>4.0156000000000001</v>
      </c>
      <c r="V1461" s="16">
        <v>26.794</v>
      </c>
      <c r="W1461" s="16">
        <v>14.481999999999999</v>
      </c>
      <c r="X1461" s="16">
        <v>536.12199999999996</v>
      </c>
      <c r="Y1461" s="16">
        <v>75.878799999999998</v>
      </c>
      <c r="Z1461" s="16">
        <v>0.71140000000000003</v>
      </c>
      <c r="AA1461" s="16">
        <v>-1.1217250000000001</v>
      </c>
      <c r="AB1461" s="16">
        <v>0.19</v>
      </c>
      <c r="AC1461" s="16">
        <v>1.43</v>
      </c>
      <c r="AD1461" s="16">
        <v>45.9</v>
      </c>
      <c r="AE1461" s="16">
        <v>55.436700000000002</v>
      </c>
      <c r="AF1461" s="16">
        <v>92.529700000000005</v>
      </c>
      <c r="AG1461" s="16">
        <v>508800</v>
      </c>
      <c r="AH1461" s="16">
        <v>2.8400000000000002E-2</v>
      </c>
      <c r="AI1461" s="16">
        <v>99.8</v>
      </c>
      <c r="AJ1461" s="16">
        <v>94.8</v>
      </c>
      <c r="AK1461" s="16">
        <v>0.1179</v>
      </c>
      <c r="AL1461" s="16">
        <v>1.8662000000000001</v>
      </c>
      <c r="AM1461" s="16">
        <v>1.4159999999999999</v>
      </c>
      <c r="AN1461" s="16">
        <v>0.81930000000000003</v>
      </c>
      <c r="AO1461" s="16">
        <v>1.7346999999999999</v>
      </c>
      <c r="AP1461" s="16">
        <v>1.2356</v>
      </c>
      <c r="AR1461" s="16">
        <f t="shared" si="75"/>
        <v>1</v>
      </c>
      <c r="AS1461" s="5">
        <f t="shared" si="74"/>
        <v>0.12410100000000002</v>
      </c>
    </row>
    <row r="1462" spans="1:45" x14ac:dyDescent="0.25">
      <c r="A1462" s="16" t="s">
        <v>407</v>
      </c>
      <c r="B1462" s="16" t="s">
        <v>63</v>
      </c>
      <c r="C1462" s="16" t="s">
        <v>281</v>
      </c>
      <c r="D1462" s="16">
        <v>2003</v>
      </c>
      <c r="E1462" s="16" t="s">
        <v>2152</v>
      </c>
      <c r="F1462" s="16" t="s">
        <v>594</v>
      </c>
      <c r="G1462" s="10">
        <v>24010.5</v>
      </c>
      <c r="H1462" s="73">
        <v>10.08625</v>
      </c>
      <c r="I1462" s="16">
        <v>6730800</v>
      </c>
      <c r="J1462" s="71">
        <v>1.4E-2</v>
      </c>
      <c r="K1462" s="71">
        <v>0.82</v>
      </c>
      <c r="L1462" s="16">
        <v>3.1376059999999999</v>
      </c>
      <c r="M1462" s="16">
        <v>0.97730379999999994</v>
      </c>
      <c r="N1462" s="16">
        <v>1.414355</v>
      </c>
      <c r="O1462" s="16">
        <v>1.9502489999999999</v>
      </c>
      <c r="P1462" s="16">
        <v>1.097386</v>
      </c>
      <c r="Q1462" s="16">
        <v>1.567088</v>
      </c>
      <c r="R1462" s="16">
        <v>0.68030000000000002</v>
      </c>
      <c r="S1462" s="16">
        <v>0.26200000000000001</v>
      </c>
      <c r="T1462" s="16">
        <v>3.2599999999999997E-2</v>
      </c>
      <c r="U1462" s="16">
        <v>4.2853000000000003</v>
      </c>
      <c r="V1462" s="16">
        <v>27.545999999999999</v>
      </c>
      <c r="W1462" s="16">
        <v>15.848000000000001</v>
      </c>
      <c r="X1462" s="16">
        <v>533.13900000000001</v>
      </c>
      <c r="Y1462" s="16">
        <v>76.473100000000002</v>
      </c>
      <c r="Z1462" s="16">
        <v>0.751</v>
      </c>
      <c r="AA1462" s="16">
        <v>-1.156679</v>
      </c>
      <c r="AB1462" s="16">
        <v>0.19</v>
      </c>
      <c r="AC1462" s="16">
        <v>1.43</v>
      </c>
      <c r="AD1462" s="16">
        <v>46.8</v>
      </c>
      <c r="AE1462" s="16">
        <v>55.112900000000003</v>
      </c>
      <c r="AF1462" s="16">
        <v>106.408</v>
      </c>
      <c r="AG1462" s="16">
        <v>527560</v>
      </c>
      <c r="AH1462" s="16">
        <v>2.87E-2</v>
      </c>
      <c r="AI1462" s="16">
        <v>99.9</v>
      </c>
      <c r="AJ1462" s="16">
        <v>95.1</v>
      </c>
      <c r="AK1462" s="16">
        <v>0.32619999999999999</v>
      </c>
      <c r="AL1462" s="16">
        <v>1.8963000000000001</v>
      </c>
      <c r="AM1462" s="16">
        <v>1.6629</v>
      </c>
      <c r="AN1462" s="16">
        <v>0.8881</v>
      </c>
      <c r="AO1462" s="16">
        <v>1.9351</v>
      </c>
      <c r="AP1462" s="16">
        <v>1.5282</v>
      </c>
      <c r="AR1462" s="16">
        <f t="shared" si="75"/>
        <v>1</v>
      </c>
      <c r="AS1462" s="5">
        <f t="shared" si="74"/>
        <v>0.22458799999999979</v>
      </c>
    </row>
    <row r="1463" spans="1:45" x14ac:dyDescent="0.25">
      <c r="A1463" s="16" t="s">
        <v>407</v>
      </c>
      <c r="B1463" s="16" t="s">
        <v>63</v>
      </c>
      <c r="C1463" s="16" t="s">
        <v>281</v>
      </c>
      <c r="D1463" s="16">
        <v>2004</v>
      </c>
      <c r="E1463" s="16" t="s">
        <v>2144</v>
      </c>
      <c r="F1463" s="16" t="s">
        <v>594</v>
      </c>
      <c r="G1463" s="10">
        <v>25896.7</v>
      </c>
      <c r="H1463" s="73">
        <v>10.16187</v>
      </c>
      <c r="I1463" s="16">
        <v>6783500</v>
      </c>
      <c r="J1463" s="71">
        <v>0.04</v>
      </c>
      <c r="K1463" s="71">
        <v>0.85299999999999998</v>
      </c>
      <c r="L1463" s="16">
        <v>3.3543189999999998</v>
      </c>
      <c r="M1463" s="16">
        <v>1.09693</v>
      </c>
      <c r="N1463" s="16">
        <v>1.560281</v>
      </c>
      <c r="O1463" s="16">
        <v>2.0024549999999999</v>
      </c>
      <c r="P1463" s="16">
        <v>1.144131</v>
      </c>
      <c r="Q1463" s="16">
        <v>1.6933860000000001</v>
      </c>
      <c r="R1463" s="16">
        <v>0.7218</v>
      </c>
      <c r="S1463" s="16">
        <v>0.28370000000000001</v>
      </c>
      <c r="T1463" s="16">
        <v>3.4200000000000001E-2</v>
      </c>
      <c r="U1463" s="16">
        <v>4.5589000000000004</v>
      </c>
      <c r="V1463" s="16">
        <v>28.297999999999998</v>
      </c>
      <c r="W1463" s="16">
        <v>17.213999999999999</v>
      </c>
      <c r="X1463" s="16">
        <v>536.06299999999999</v>
      </c>
      <c r="Y1463" s="16">
        <v>79.432299999999998</v>
      </c>
      <c r="Z1463" s="16">
        <v>0.74129999999999996</v>
      </c>
      <c r="AA1463" s="16">
        <v>-1.1760980000000001</v>
      </c>
      <c r="AB1463" s="16">
        <v>0.19</v>
      </c>
      <c r="AC1463" s="16">
        <v>1.43</v>
      </c>
      <c r="AD1463" s="16">
        <v>47.3</v>
      </c>
      <c r="AE1463" s="16">
        <v>54.568800000000003</v>
      </c>
      <c r="AF1463" s="16">
        <v>119.10299999999999</v>
      </c>
      <c r="AG1463" s="16">
        <v>547387</v>
      </c>
      <c r="AH1463" s="16">
        <v>2.86E-2</v>
      </c>
      <c r="AI1463" s="16">
        <v>99.9</v>
      </c>
      <c r="AJ1463" s="16">
        <v>95.6</v>
      </c>
      <c r="AK1463" s="16">
        <v>0.57579999999999998</v>
      </c>
      <c r="AL1463" s="16">
        <v>1.9160999999999999</v>
      </c>
      <c r="AM1463" s="16">
        <v>1.7853000000000001</v>
      </c>
      <c r="AN1463" s="16">
        <v>1.1164000000000001</v>
      </c>
      <c r="AO1463" s="16">
        <v>1.9907999999999999</v>
      </c>
      <c r="AP1463" s="16">
        <v>1.5889</v>
      </c>
      <c r="AR1463" s="16">
        <f t="shared" si="75"/>
        <v>1</v>
      </c>
      <c r="AS1463" s="5">
        <f t="shared" si="74"/>
        <v>0.21671299999999993</v>
      </c>
    </row>
    <row r="1464" spans="1:45" x14ac:dyDescent="0.25">
      <c r="A1464" s="16" t="s">
        <v>407</v>
      </c>
      <c r="B1464" s="16" t="s">
        <v>63</v>
      </c>
      <c r="C1464" s="16" t="s">
        <v>281</v>
      </c>
      <c r="D1464" s="16">
        <v>2005</v>
      </c>
      <c r="E1464" s="16" t="s">
        <v>2147</v>
      </c>
      <c r="F1464" s="16" t="s">
        <v>594</v>
      </c>
      <c r="G1464" s="10">
        <v>27688.7</v>
      </c>
      <c r="H1464" s="73">
        <v>10.22878</v>
      </c>
      <c r="I1464" s="16">
        <v>6813200</v>
      </c>
      <c r="J1464" s="71">
        <v>3.9E-2</v>
      </c>
      <c r="K1464" s="71">
        <v>0.88800000000000001</v>
      </c>
      <c r="L1464" s="16">
        <v>3.4585180000000002</v>
      </c>
      <c r="M1464" s="16">
        <v>1.314926</v>
      </c>
      <c r="N1464" s="16">
        <v>1.6328149999999999</v>
      </c>
      <c r="O1464" s="16">
        <v>1.961506</v>
      </c>
      <c r="P1464" s="16">
        <v>1.1787989999999999</v>
      </c>
      <c r="Q1464" s="16">
        <v>1.6477999999999999</v>
      </c>
      <c r="R1464" s="16">
        <v>0.77339999999999998</v>
      </c>
      <c r="S1464" s="16">
        <v>0.33019999999999999</v>
      </c>
      <c r="T1464" s="16">
        <v>3.5700000000000003E-2</v>
      </c>
      <c r="U1464" s="16">
        <v>4.1345999999999998</v>
      </c>
      <c r="V1464" s="16">
        <v>29.05</v>
      </c>
      <c r="W1464" s="16">
        <v>18.579999999999998</v>
      </c>
      <c r="X1464" s="16">
        <v>538.98800000000006</v>
      </c>
      <c r="Y1464" s="16">
        <v>77.215599999999995</v>
      </c>
      <c r="Z1464" s="16">
        <v>0.74139999999999995</v>
      </c>
      <c r="AA1464" s="16">
        <v>-1.1955169999999999</v>
      </c>
      <c r="AB1464" s="16">
        <v>0.19</v>
      </c>
      <c r="AC1464" s="16">
        <v>1.43</v>
      </c>
      <c r="AD1464" s="16">
        <v>47.8</v>
      </c>
      <c r="AE1464" s="16">
        <v>54.996200000000002</v>
      </c>
      <c r="AF1464" s="16">
        <v>123.889</v>
      </c>
      <c r="AG1464" s="16">
        <v>564360</v>
      </c>
      <c r="AH1464" s="16">
        <v>2.87E-2</v>
      </c>
      <c r="AI1464" s="16">
        <v>100</v>
      </c>
      <c r="AJ1464" s="16">
        <v>96.1</v>
      </c>
      <c r="AK1464" s="16">
        <v>0.55620000000000003</v>
      </c>
      <c r="AL1464" s="16">
        <v>1.8079000000000001</v>
      </c>
      <c r="AM1464" s="16">
        <v>1.6305000000000001</v>
      </c>
      <c r="AN1464" s="16">
        <v>1.2785</v>
      </c>
      <c r="AO1464" s="16">
        <v>1.8512</v>
      </c>
      <c r="AP1464" s="16">
        <v>1.6123000000000001</v>
      </c>
      <c r="AR1464" s="16">
        <f t="shared" si="75"/>
        <v>1</v>
      </c>
      <c r="AS1464" s="5">
        <f t="shared" si="74"/>
        <v>0.10419900000000037</v>
      </c>
    </row>
    <row r="1465" spans="1:45" x14ac:dyDescent="0.25">
      <c r="A1465" s="16" t="s">
        <v>407</v>
      </c>
      <c r="B1465" s="16" t="s">
        <v>63</v>
      </c>
      <c r="C1465" s="16" t="s">
        <v>281</v>
      </c>
      <c r="D1465" s="16">
        <v>2006</v>
      </c>
      <c r="E1465" s="16" t="s">
        <v>2133</v>
      </c>
      <c r="F1465" s="16" t="s">
        <v>594</v>
      </c>
      <c r="G1465" s="10">
        <v>29446.3</v>
      </c>
      <c r="H1465" s="73">
        <v>10.290319999999999</v>
      </c>
      <c r="I1465" s="16">
        <v>6857100</v>
      </c>
      <c r="J1465" s="71">
        <v>4.9000000000000002E-2</v>
      </c>
      <c r="K1465" s="71">
        <v>0.93200000000000005</v>
      </c>
      <c r="L1465" s="16">
        <v>3.5810789999999999</v>
      </c>
      <c r="M1465" s="16">
        <v>1.5362279999999999</v>
      </c>
      <c r="N1465" s="16">
        <v>1.621245</v>
      </c>
      <c r="O1465" s="16">
        <v>1.953586</v>
      </c>
      <c r="P1465" s="16">
        <v>1.2287380000000001</v>
      </c>
      <c r="Q1465" s="16">
        <v>1.676669</v>
      </c>
      <c r="R1465" s="16">
        <v>0.79469999999999996</v>
      </c>
      <c r="S1465" s="16">
        <v>0.38169999999999998</v>
      </c>
      <c r="T1465" s="16">
        <v>3.73E-2</v>
      </c>
      <c r="U1465" s="16">
        <v>3.8428</v>
      </c>
      <c r="V1465" s="16">
        <v>31.207999999999998</v>
      </c>
      <c r="W1465" s="16">
        <v>17.818000000000001</v>
      </c>
      <c r="X1465" s="16">
        <v>541.91200000000003</v>
      </c>
      <c r="Y1465" s="16">
        <v>76.3613</v>
      </c>
      <c r="Z1465" s="16">
        <v>0.74629999999999996</v>
      </c>
      <c r="AA1465" s="16">
        <v>-1.1994009999999999</v>
      </c>
      <c r="AB1465" s="16">
        <v>0.19</v>
      </c>
      <c r="AC1465" s="16">
        <v>1.43</v>
      </c>
      <c r="AD1465" s="16">
        <v>47.9</v>
      </c>
      <c r="AE1465" s="16">
        <v>55.507399999999997</v>
      </c>
      <c r="AF1465" s="16">
        <v>136.66</v>
      </c>
      <c r="AG1465" s="16">
        <v>563168</v>
      </c>
      <c r="AH1465" s="16">
        <v>2.8899999999999999E-2</v>
      </c>
      <c r="AI1465" s="16">
        <v>100</v>
      </c>
      <c r="AJ1465" s="16">
        <v>96.6</v>
      </c>
      <c r="AK1465" s="16">
        <v>0.51539999999999997</v>
      </c>
      <c r="AL1465" s="16">
        <v>1.8763000000000001</v>
      </c>
      <c r="AM1465" s="16">
        <v>1.9012</v>
      </c>
      <c r="AN1465" s="16">
        <v>1.1036999999999999</v>
      </c>
      <c r="AO1465" s="16">
        <v>1.9516</v>
      </c>
      <c r="AP1465" s="16">
        <v>1.5281</v>
      </c>
      <c r="AR1465" s="16">
        <f t="shared" si="75"/>
        <v>1</v>
      </c>
      <c r="AS1465" s="5">
        <f t="shared" si="74"/>
        <v>0.1225609999999997</v>
      </c>
    </row>
    <row r="1466" spans="1:45" x14ac:dyDescent="0.25">
      <c r="A1466" s="16" t="s">
        <v>407</v>
      </c>
      <c r="B1466" s="16" t="s">
        <v>63</v>
      </c>
      <c r="C1466" s="16" t="s">
        <v>281</v>
      </c>
      <c r="D1466" s="16">
        <v>2007</v>
      </c>
      <c r="E1466" s="16" t="s">
        <v>2158</v>
      </c>
      <c r="F1466" s="16" t="s">
        <v>594</v>
      </c>
      <c r="G1466" s="10">
        <v>31081.599999999999</v>
      </c>
      <c r="H1466" s="73">
        <v>10.34437</v>
      </c>
      <c r="I1466" s="16">
        <v>6916300</v>
      </c>
      <c r="J1466" s="71">
        <v>3.3000000000000002E-2</v>
      </c>
      <c r="K1466" s="71">
        <v>0.96299999999999997</v>
      </c>
      <c r="L1466" s="16">
        <v>3.6461549999999998</v>
      </c>
      <c r="M1466" s="16">
        <v>1.5034149999999999</v>
      </c>
      <c r="N1466" s="16">
        <v>1.588659</v>
      </c>
      <c r="O1466" s="16">
        <v>2.0392269999999999</v>
      </c>
      <c r="P1466" s="16">
        <v>1.3562970000000001</v>
      </c>
      <c r="Q1466" s="16">
        <v>1.664229</v>
      </c>
      <c r="R1466" s="16">
        <v>0.75160000000000005</v>
      </c>
      <c r="S1466" s="16">
        <v>0.37530000000000002</v>
      </c>
      <c r="T1466" s="16">
        <v>3.8899999999999997E-2</v>
      </c>
      <c r="U1466" s="16">
        <v>3.4546000000000001</v>
      </c>
      <c r="V1466" s="16">
        <v>33.366</v>
      </c>
      <c r="W1466" s="16">
        <v>17.056000000000001</v>
      </c>
      <c r="X1466" s="16">
        <v>543.13099999999997</v>
      </c>
      <c r="Y1466" s="16">
        <v>77.906099999999995</v>
      </c>
      <c r="Z1466" s="16">
        <v>0.7722</v>
      </c>
      <c r="AA1466" s="16">
        <v>-1.211052</v>
      </c>
      <c r="AB1466" s="16">
        <v>0.19</v>
      </c>
      <c r="AC1466" s="16">
        <v>1.43</v>
      </c>
      <c r="AD1466" s="16">
        <v>48.2</v>
      </c>
      <c r="AE1466" s="16">
        <v>60.696100000000001</v>
      </c>
      <c r="AF1466" s="16">
        <v>155.04</v>
      </c>
      <c r="AG1466" s="16">
        <v>563191</v>
      </c>
      <c r="AH1466" s="16">
        <v>2.9000000000000001E-2</v>
      </c>
      <c r="AI1466" s="16">
        <v>100</v>
      </c>
      <c r="AJ1466" s="16">
        <v>97.1</v>
      </c>
      <c r="AK1466" s="16">
        <v>0.4783</v>
      </c>
      <c r="AL1466" s="16">
        <v>1.9100999999999999</v>
      </c>
      <c r="AM1466" s="16">
        <v>1.8751</v>
      </c>
      <c r="AN1466" s="16">
        <v>1.0364</v>
      </c>
      <c r="AO1466" s="16">
        <v>1.99</v>
      </c>
      <c r="AP1466" s="16">
        <v>1.5094000000000001</v>
      </c>
      <c r="AR1466" s="16">
        <f t="shared" si="75"/>
        <v>1</v>
      </c>
      <c r="AS1466" s="5">
        <f t="shared" si="74"/>
        <v>6.5075999999999912E-2</v>
      </c>
    </row>
    <row r="1467" spans="1:45" x14ac:dyDescent="0.25">
      <c r="A1467" s="16" t="s">
        <v>407</v>
      </c>
      <c r="B1467" s="16" t="s">
        <v>63</v>
      </c>
      <c r="C1467" s="16" t="s">
        <v>281</v>
      </c>
      <c r="D1467" s="16">
        <v>2008</v>
      </c>
      <c r="E1467" s="16" t="s">
        <v>2145</v>
      </c>
      <c r="F1467" s="16" t="s">
        <v>594</v>
      </c>
      <c r="G1467" s="10">
        <v>31553.599999999999</v>
      </c>
      <c r="H1467" s="73">
        <v>10.359439999999999</v>
      </c>
      <c r="I1467" s="16">
        <v>6957800</v>
      </c>
      <c r="J1467" s="71">
        <v>1.0999999999999999E-2</v>
      </c>
      <c r="K1467" s="71">
        <v>0.97399999999999998</v>
      </c>
      <c r="L1467" s="16">
        <v>3.6518459999999999</v>
      </c>
      <c r="M1467" s="16">
        <v>1.480864</v>
      </c>
      <c r="N1467" s="16">
        <v>1.5764940000000001</v>
      </c>
      <c r="O1467" s="16">
        <v>2.075904</v>
      </c>
      <c r="P1467" s="16">
        <v>1.3781760000000001</v>
      </c>
      <c r="Q1467" s="16">
        <v>1.649481</v>
      </c>
      <c r="R1467" s="16">
        <v>0.72</v>
      </c>
      <c r="S1467" s="16">
        <v>0.37019999999999997</v>
      </c>
      <c r="T1467" s="16">
        <v>4.0399999999999998E-2</v>
      </c>
      <c r="U1467" s="16">
        <v>3.2606000000000002</v>
      </c>
      <c r="V1467" s="16">
        <v>35.524000000000001</v>
      </c>
      <c r="W1467" s="16">
        <v>16.294</v>
      </c>
      <c r="X1467" s="16">
        <v>544.35</v>
      </c>
      <c r="Y1467" s="16">
        <v>77.931799999999996</v>
      </c>
      <c r="Z1467" s="16">
        <v>0.78869999999999996</v>
      </c>
      <c r="AA1467" s="16">
        <v>-1.2265870000000001</v>
      </c>
      <c r="AB1467" s="16">
        <v>0.19</v>
      </c>
      <c r="AC1467" s="16">
        <v>1.43</v>
      </c>
      <c r="AD1467" s="16">
        <v>48.6</v>
      </c>
      <c r="AE1467" s="16">
        <v>60.033000000000001</v>
      </c>
      <c r="AF1467" s="16">
        <v>166.19399999999999</v>
      </c>
      <c r="AG1467" s="16">
        <v>546063</v>
      </c>
      <c r="AH1467" s="16">
        <v>2.93E-2</v>
      </c>
      <c r="AI1467" s="16">
        <v>100</v>
      </c>
      <c r="AJ1467" s="16">
        <v>97.6</v>
      </c>
      <c r="AK1467" s="16">
        <v>0.44940000000000002</v>
      </c>
      <c r="AL1467" s="16">
        <v>1.8974</v>
      </c>
      <c r="AM1467" s="16">
        <v>1.8512</v>
      </c>
      <c r="AN1467" s="16">
        <v>1.073</v>
      </c>
      <c r="AO1467" s="16">
        <v>1.9749000000000001</v>
      </c>
      <c r="AP1467" s="16">
        <v>1.4757</v>
      </c>
      <c r="AR1467" s="16">
        <f t="shared" si="75"/>
        <v>1</v>
      </c>
      <c r="AS1467" s="5">
        <f t="shared" si="74"/>
        <v>5.6910000000001126E-3</v>
      </c>
    </row>
    <row r="1468" spans="1:45" x14ac:dyDescent="0.25">
      <c r="A1468" s="16" t="s">
        <v>407</v>
      </c>
      <c r="B1468" s="16" t="s">
        <v>63</v>
      </c>
      <c r="C1468" s="16" t="s">
        <v>281</v>
      </c>
      <c r="D1468" s="16">
        <v>2009</v>
      </c>
      <c r="E1468" s="16" t="s">
        <v>2149</v>
      </c>
      <c r="F1468" s="16" t="s">
        <v>594</v>
      </c>
      <c r="G1468" s="10">
        <v>30711.5</v>
      </c>
      <c r="H1468" s="73">
        <v>10.33239</v>
      </c>
      <c r="I1468" s="16">
        <v>6972800</v>
      </c>
      <c r="J1468" s="71">
        <v>-3.4000000000000002E-2</v>
      </c>
      <c r="K1468" s="71">
        <v>0.94199999999999995</v>
      </c>
      <c r="L1468" s="16">
        <v>3.6856420000000001</v>
      </c>
      <c r="M1468" s="16">
        <v>1.3354459999999999</v>
      </c>
      <c r="N1468" s="16">
        <v>1.7037180000000001</v>
      </c>
      <c r="O1468" s="16">
        <v>2.1598860000000002</v>
      </c>
      <c r="P1468" s="16">
        <v>1.4370430000000001</v>
      </c>
      <c r="Q1468" s="16">
        <v>1.5884130000000001</v>
      </c>
      <c r="R1468" s="16">
        <v>0.77339999999999998</v>
      </c>
      <c r="S1468" s="16">
        <v>0.3201</v>
      </c>
      <c r="T1468" s="16">
        <v>4.2000000000000003E-2</v>
      </c>
      <c r="U1468" s="16">
        <v>4.3921000000000001</v>
      </c>
      <c r="V1468" s="16">
        <v>37.682000000000002</v>
      </c>
      <c r="W1468" s="16">
        <v>15.532</v>
      </c>
      <c r="X1468" s="16">
        <v>545.56899999999996</v>
      </c>
      <c r="Y1468" s="16">
        <v>79.438900000000004</v>
      </c>
      <c r="Z1468" s="16">
        <v>0.80920000000000003</v>
      </c>
      <c r="AA1468" s="16">
        <v>-1.265425</v>
      </c>
      <c r="AB1468" s="16">
        <v>0.19</v>
      </c>
      <c r="AC1468" s="16">
        <v>1.43</v>
      </c>
      <c r="AD1468" s="16">
        <v>49.6</v>
      </c>
      <c r="AE1468" s="16">
        <v>61.043799999999997</v>
      </c>
      <c r="AF1468" s="16">
        <v>179.78200000000001</v>
      </c>
      <c r="AG1468" s="16">
        <v>555473</v>
      </c>
      <c r="AH1468" s="16">
        <v>2.9399999999999999E-2</v>
      </c>
      <c r="AI1468" s="16">
        <v>100</v>
      </c>
      <c r="AJ1468" s="16">
        <v>97.6</v>
      </c>
      <c r="AK1468" s="16">
        <v>0.46700000000000003</v>
      </c>
      <c r="AL1468" s="16">
        <v>1.8966000000000001</v>
      </c>
      <c r="AM1468" s="16">
        <v>1.7437</v>
      </c>
      <c r="AN1468" s="16">
        <v>0.92679999999999996</v>
      </c>
      <c r="AO1468" s="16">
        <v>1.8458000000000001</v>
      </c>
      <c r="AP1468" s="16">
        <v>1.4831000000000001</v>
      </c>
      <c r="AR1468" s="16">
        <f t="shared" si="75"/>
        <v>1</v>
      </c>
      <c r="AS1468" s="5">
        <f t="shared" si="74"/>
        <v>3.3796000000000159E-2</v>
      </c>
    </row>
    <row r="1469" spans="1:45" x14ac:dyDescent="0.25">
      <c r="A1469" s="16" t="s">
        <v>407</v>
      </c>
      <c r="B1469" s="16" t="s">
        <v>63</v>
      </c>
      <c r="C1469" s="16" t="s">
        <v>281</v>
      </c>
      <c r="D1469" s="16">
        <v>2010</v>
      </c>
      <c r="E1469" s="16" t="s">
        <v>2157</v>
      </c>
      <c r="F1469" s="16" t="s">
        <v>594</v>
      </c>
      <c r="G1469" s="10">
        <v>32550</v>
      </c>
      <c r="H1469" s="73">
        <v>10.39053</v>
      </c>
      <c r="I1469" s="16">
        <v>7024200</v>
      </c>
      <c r="J1469" s="71">
        <v>1.2999999999999999E-2</v>
      </c>
      <c r="K1469" s="71">
        <v>0.95399999999999996</v>
      </c>
      <c r="L1469" s="16">
        <v>3.719014</v>
      </c>
      <c r="M1469" s="16">
        <v>1.329955</v>
      </c>
      <c r="N1469" s="16">
        <v>1.6284780000000001</v>
      </c>
      <c r="O1469" s="16">
        <v>2.2311209999999999</v>
      </c>
      <c r="P1469" s="16">
        <v>1.4911700000000001</v>
      </c>
      <c r="Q1469" s="16">
        <v>1.614061</v>
      </c>
      <c r="R1469" s="16">
        <v>0.74950000000000006</v>
      </c>
      <c r="S1469" s="16">
        <v>0.31840000000000002</v>
      </c>
      <c r="T1469" s="16">
        <v>4.3499999999999997E-2</v>
      </c>
      <c r="U1469" s="16">
        <v>3.51</v>
      </c>
      <c r="V1469" s="16">
        <v>39.840000000000003</v>
      </c>
      <c r="W1469" s="16">
        <v>14.77</v>
      </c>
      <c r="X1469" s="16">
        <v>548.24400000000003</v>
      </c>
      <c r="Y1469" s="16">
        <v>82.0702</v>
      </c>
      <c r="Z1469" s="16">
        <v>0.81769999999999998</v>
      </c>
      <c r="AA1469" s="16">
        <v>-1.261541</v>
      </c>
      <c r="AB1469" s="16">
        <v>0.19</v>
      </c>
      <c r="AC1469" s="16">
        <v>1.43</v>
      </c>
      <c r="AD1469" s="16">
        <v>49.5</v>
      </c>
      <c r="AE1469" s="16">
        <v>61.871899999999997</v>
      </c>
      <c r="AF1469" s="16">
        <v>195.66900000000001</v>
      </c>
      <c r="AG1469" s="16">
        <v>546496</v>
      </c>
      <c r="AH1469" s="16">
        <v>2.9600000000000001E-2</v>
      </c>
      <c r="AI1469" s="16">
        <v>100</v>
      </c>
      <c r="AJ1469" s="16">
        <v>97.6</v>
      </c>
      <c r="AK1469" s="16">
        <v>0.505</v>
      </c>
      <c r="AL1469" s="16">
        <v>1.9741</v>
      </c>
      <c r="AM1469" s="16">
        <v>1.6963999999999999</v>
      </c>
      <c r="AN1469" s="16">
        <v>0.88219999999999998</v>
      </c>
      <c r="AO1469" s="16">
        <v>1.9066000000000001</v>
      </c>
      <c r="AP1469" s="16">
        <v>1.5390999999999999</v>
      </c>
      <c r="AR1469" s="16">
        <f t="shared" si="75"/>
        <v>1</v>
      </c>
      <c r="AS1469" s="5">
        <f t="shared" si="74"/>
        <v>3.3371999999999957E-2</v>
      </c>
    </row>
    <row r="1470" spans="1:45" x14ac:dyDescent="0.25">
      <c r="A1470" s="16" t="s">
        <v>407</v>
      </c>
      <c r="B1470" s="16" t="s">
        <v>63</v>
      </c>
      <c r="C1470" s="16" t="s">
        <v>281</v>
      </c>
      <c r="D1470" s="16">
        <v>2011</v>
      </c>
      <c r="E1470" s="16" t="s">
        <v>2140</v>
      </c>
      <c r="F1470" s="16" t="s">
        <v>594</v>
      </c>
      <c r="G1470" s="10">
        <v>33888.5</v>
      </c>
      <c r="H1470" s="73">
        <v>10.43083</v>
      </c>
      <c r="I1470" s="16">
        <v>7071600</v>
      </c>
      <c r="J1470" s="71">
        <v>4.7E-2</v>
      </c>
      <c r="K1470" s="71">
        <v>1</v>
      </c>
      <c r="L1470" s="16">
        <v>3.818635</v>
      </c>
      <c r="M1470" s="16">
        <v>1.5051159999999999</v>
      </c>
      <c r="N1470" s="16">
        <v>1.6363449999999999</v>
      </c>
      <c r="O1470" s="16">
        <v>2.2426879999999998</v>
      </c>
      <c r="P1470" s="16">
        <v>1.5466549999999999</v>
      </c>
      <c r="Q1470" s="16">
        <v>1.588738</v>
      </c>
      <c r="R1470" s="16">
        <v>0.72089999999999999</v>
      </c>
      <c r="S1470" s="16">
        <v>0.3649</v>
      </c>
      <c r="T1470" s="16">
        <v>4.5100000000000001E-2</v>
      </c>
      <c r="U1470" s="16">
        <v>3.4182000000000001</v>
      </c>
      <c r="V1470" s="16">
        <v>41.997999999999998</v>
      </c>
      <c r="W1470" s="16">
        <v>14.007999999999999</v>
      </c>
      <c r="X1470" s="16">
        <v>550.91800000000001</v>
      </c>
      <c r="Y1470" s="16">
        <v>82.433099999999996</v>
      </c>
      <c r="Z1470" s="16">
        <v>0.81899999999999995</v>
      </c>
      <c r="AA1470" s="16">
        <v>-1.265425</v>
      </c>
      <c r="AB1470" s="16">
        <v>0.19</v>
      </c>
      <c r="AC1470" s="16">
        <v>1.43</v>
      </c>
      <c r="AD1470" s="16">
        <v>49.6</v>
      </c>
      <c r="AE1470" s="16">
        <v>61.189500000000002</v>
      </c>
      <c r="AF1470" s="16">
        <v>215.50399999999999</v>
      </c>
      <c r="AG1470" s="16">
        <v>553029</v>
      </c>
      <c r="AH1470" s="16">
        <v>2.9499999999999998E-2</v>
      </c>
      <c r="AI1470" s="16">
        <v>100</v>
      </c>
      <c r="AJ1470" s="16">
        <v>97.7</v>
      </c>
      <c r="AK1470" s="16">
        <v>0.56589999999999996</v>
      </c>
      <c r="AL1470" s="16">
        <v>1.861</v>
      </c>
      <c r="AM1470" s="16">
        <v>1.6685000000000001</v>
      </c>
      <c r="AN1470" s="16">
        <v>0.91590000000000005</v>
      </c>
      <c r="AO1470" s="16">
        <v>1.8008999999999999</v>
      </c>
      <c r="AP1470" s="16">
        <v>1.5503</v>
      </c>
      <c r="AR1470" s="16">
        <f t="shared" si="75"/>
        <v>1</v>
      </c>
      <c r="AS1470" s="5">
        <f t="shared" si="74"/>
        <v>9.962099999999996E-2</v>
      </c>
    </row>
    <row r="1471" spans="1:45" x14ac:dyDescent="0.25">
      <c r="A1471" s="16" t="s">
        <v>407</v>
      </c>
      <c r="B1471" s="16" t="s">
        <v>63</v>
      </c>
      <c r="C1471" s="16" t="s">
        <v>281</v>
      </c>
      <c r="D1471" s="16">
        <v>2012</v>
      </c>
      <c r="E1471" s="16" t="s">
        <v>2150</v>
      </c>
      <c r="F1471" s="16" t="s">
        <v>594</v>
      </c>
      <c r="G1471" s="10">
        <v>34064.9</v>
      </c>
      <c r="H1471" s="73">
        <v>10.436019999999999</v>
      </c>
      <c r="I1471" s="16">
        <v>7154600</v>
      </c>
      <c r="J1471" s="71">
        <v>-1.4E-2</v>
      </c>
      <c r="K1471" s="71">
        <v>0.98699999999999999</v>
      </c>
      <c r="L1471" s="16">
        <v>3.8630640000000001</v>
      </c>
      <c r="M1471" s="16">
        <v>1.4599850000000001</v>
      </c>
      <c r="N1471" s="16">
        <v>1.663478</v>
      </c>
      <c r="O1471" s="16">
        <v>2.2602350000000002</v>
      </c>
      <c r="P1471" s="16">
        <v>1.5865899999999999</v>
      </c>
      <c r="Q1471" s="16">
        <v>1.6474260000000001</v>
      </c>
      <c r="R1471" s="16">
        <v>0.72729999999999995</v>
      </c>
      <c r="S1471" s="16">
        <v>0.34810000000000002</v>
      </c>
      <c r="T1471" s="16">
        <v>4.6699999999999998E-2</v>
      </c>
      <c r="U1471" s="16">
        <v>3.5095999999999998</v>
      </c>
      <c r="V1471" s="16">
        <v>44.155999999999999</v>
      </c>
      <c r="W1471" s="16">
        <v>13.246</v>
      </c>
      <c r="X1471" s="16">
        <v>553.59299999999996</v>
      </c>
      <c r="Y1471" s="16">
        <v>83.143699999999995</v>
      </c>
      <c r="Z1471" s="16">
        <v>0.82020000000000004</v>
      </c>
      <c r="AA1471" s="16">
        <v>-1.265425</v>
      </c>
      <c r="AB1471" s="16">
        <v>0.19</v>
      </c>
      <c r="AC1471" s="16">
        <v>1.43</v>
      </c>
      <c r="AD1471" s="16">
        <v>49.6</v>
      </c>
      <c r="AE1471" s="16">
        <v>61.293399999999998</v>
      </c>
      <c r="AF1471" s="16">
        <v>229.245</v>
      </c>
      <c r="AG1471" s="16">
        <v>542923</v>
      </c>
      <c r="AH1471" s="16">
        <v>2.98E-2</v>
      </c>
      <c r="AI1471" s="16">
        <v>100</v>
      </c>
      <c r="AJ1471" s="16">
        <v>97.9</v>
      </c>
      <c r="AK1471" s="16">
        <v>0.62829999999999997</v>
      </c>
      <c r="AL1471" s="16">
        <v>1.7230000000000001</v>
      </c>
      <c r="AM1471" s="16">
        <v>1.8371999999999999</v>
      </c>
      <c r="AN1471" s="16">
        <v>0.97750000000000004</v>
      </c>
      <c r="AO1471" s="16">
        <v>1.9570000000000001</v>
      </c>
      <c r="AP1471" s="16">
        <v>1.5669</v>
      </c>
      <c r="AR1471" s="16">
        <f t="shared" si="75"/>
        <v>1</v>
      </c>
      <c r="AS1471" s="5">
        <f t="shared" si="74"/>
        <v>4.4429000000000052E-2</v>
      </c>
    </row>
    <row r="1472" spans="1:45" x14ac:dyDescent="0.25">
      <c r="A1472" s="16" t="s">
        <v>407</v>
      </c>
      <c r="B1472" s="16" t="s">
        <v>63</v>
      </c>
      <c r="C1472" s="16" t="s">
        <v>281</v>
      </c>
      <c r="D1472" s="16">
        <v>2013</v>
      </c>
      <c r="E1472" s="16" t="s">
        <v>2134</v>
      </c>
      <c r="F1472" s="16" t="s">
        <v>594</v>
      </c>
      <c r="G1472" s="10">
        <v>34960.6</v>
      </c>
      <c r="H1472" s="73">
        <v>10.461980000000001</v>
      </c>
      <c r="I1472" s="16">
        <v>7187500</v>
      </c>
      <c r="J1472" s="71">
        <v>6.0000000000000001E-3</v>
      </c>
      <c r="K1472" s="71">
        <v>0.99199999999999999</v>
      </c>
      <c r="L1472" s="16">
        <v>3.9155229999999999</v>
      </c>
      <c r="M1472" s="16">
        <v>1.568527</v>
      </c>
      <c r="N1472" s="16">
        <v>1.6457280000000001</v>
      </c>
      <c r="O1472" s="16">
        <v>2.2814709999999998</v>
      </c>
      <c r="P1472" s="16">
        <v>1.6269400000000001</v>
      </c>
      <c r="Q1472" s="16">
        <v>1.6118840000000001</v>
      </c>
      <c r="R1472" s="16">
        <v>0.73009999999999997</v>
      </c>
      <c r="S1472" s="16">
        <v>0.37269999999999998</v>
      </c>
      <c r="T1472" s="16">
        <v>4.82E-2</v>
      </c>
      <c r="U1472" s="16">
        <v>3.7603</v>
      </c>
      <c r="V1472" s="16">
        <v>46.314</v>
      </c>
      <c r="W1472" s="16">
        <v>12.484</v>
      </c>
      <c r="X1472" s="16">
        <v>546.60400000000004</v>
      </c>
      <c r="Y1472" s="16">
        <v>83.131900000000002</v>
      </c>
      <c r="Z1472" s="16">
        <v>0.82350000000000001</v>
      </c>
      <c r="AA1472" s="16">
        <v>-1.310476</v>
      </c>
      <c r="AB1472" s="16">
        <v>0.19</v>
      </c>
      <c r="AC1472" s="16">
        <v>1.43</v>
      </c>
      <c r="AD1472" s="16">
        <v>50.76</v>
      </c>
      <c r="AE1472" s="16">
        <v>61.348199999999999</v>
      </c>
      <c r="AF1472" s="16">
        <v>237.352</v>
      </c>
      <c r="AG1472" s="16">
        <v>544765</v>
      </c>
      <c r="AH1472" s="16">
        <v>0.03</v>
      </c>
      <c r="AI1472" s="16">
        <v>100</v>
      </c>
      <c r="AJ1472" s="16">
        <v>99.2273</v>
      </c>
      <c r="AK1472" s="16">
        <v>0.71140000000000003</v>
      </c>
      <c r="AL1472" s="16">
        <v>1.643</v>
      </c>
      <c r="AM1472" s="16">
        <v>1.7456</v>
      </c>
      <c r="AN1472" s="16">
        <v>0.88380000000000003</v>
      </c>
      <c r="AO1472" s="16">
        <v>1.9387000000000001</v>
      </c>
      <c r="AP1472" s="16">
        <v>1.5543</v>
      </c>
      <c r="AR1472" s="16">
        <f t="shared" si="75"/>
        <v>1</v>
      </c>
      <c r="AS1472" s="5">
        <f t="shared" si="74"/>
        <v>5.2458999999999811E-2</v>
      </c>
    </row>
    <row r="1473" spans="1:45" x14ac:dyDescent="0.25">
      <c r="A1473" s="16" t="s">
        <v>407</v>
      </c>
      <c r="B1473" s="16" t="s">
        <v>63</v>
      </c>
      <c r="C1473" s="16" t="s">
        <v>281</v>
      </c>
      <c r="D1473" s="16">
        <v>2014</v>
      </c>
      <c r="E1473" s="16" t="s">
        <v>2156</v>
      </c>
      <c r="F1473" s="16" t="s">
        <v>594</v>
      </c>
      <c r="G1473" s="10">
        <v>35657.5</v>
      </c>
      <c r="H1473" s="73">
        <v>10.481719999999999</v>
      </c>
      <c r="I1473" s="16">
        <v>7241700</v>
      </c>
      <c r="J1473" s="71">
        <v>5.0000000000000001E-3</v>
      </c>
      <c r="K1473" s="71">
        <v>0.997</v>
      </c>
      <c r="L1473" s="16">
        <v>3.9082620000000001</v>
      </c>
      <c r="M1473" s="16">
        <v>1.502316</v>
      </c>
      <c r="N1473" s="16">
        <v>1.5818129999999999</v>
      </c>
      <c r="O1473" s="16">
        <v>2.26674</v>
      </c>
      <c r="P1473" s="16">
        <v>1.664919</v>
      </c>
      <c r="Q1473" s="16">
        <v>1.7026810000000001</v>
      </c>
      <c r="R1473" s="16">
        <v>0.84340000000000004</v>
      </c>
      <c r="S1473" s="16">
        <v>0.33489999999999998</v>
      </c>
      <c r="T1473" s="16">
        <v>4.9799999999999997E-2</v>
      </c>
      <c r="U1473" s="16">
        <v>3.5720000000000001</v>
      </c>
      <c r="V1473" s="16">
        <v>48.472000000000001</v>
      </c>
      <c r="W1473" s="16">
        <v>11.722</v>
      </c>
      <c r="X1473" s="16">
        <v>539.61599999999999</v>
      </c>
      <c r="Y1473" s="16">
        <v>82.438400000000001</v>
      </c>
      <c r="Z1473" s="16">
        <v>0.82050000000000001</v>
      </c>
      <c r="AA1473" s="16">
        <v>-1.3275650000000001</v>
      </c>
      <c r="AB1473" s="16">
        <v>0.19</v>
      </c>
      <c r="AC1473" s="16">
        <v>1.43</v>
      </c>
      <c r="AD1473" s="16">
        <v>51.2</v>
      </c>
      <c r="AE1473" s="16">
        <v>60.855600000000003</v>
      </c>
      <c r="AF1473" s="16">
        <v>233.61500000000001</v>
      </c>
      <c r="AG1473" s="16">
        <v>644236</v>
      </c>
      <c r="AH1473" s="16">
        <v>3.0099999999999998E-2</v>
      </c>
      <c r="AI1473" s="16">
        <v>100</v>
      </c>
      <c r="AJ1473" s="16">
        <v>99.677899999999994</v>
      </c>
      <c r="AK1473" s="16">
        <v>0.50329999999999997</v>
      </c>
      <c r="AL1473" s="16">
        <v>1.6426000000000001</v>
      </c>
      <c r="AM1473" s="16">
        <v>1.8394999999999999</v>
      </c>
      <c r="AN1473" s="16">
        <v>1.1145</v>
      </c>
      <c r="AO1473" s="16">
        <v>2.0537000000000001</v>
      </c>
      <c r="AP1473" s="16">
        <v>1.8537999999999999</v>
      </c>
      <c r="AR1473" s="16">
        <f t="shared" si="75"/>
        <v>1</v>
      </c>
      <c r="AS1473" s="5">
        <f t="shared" si="74"/>
        <v>-7.2609999999997399E-3</v>
      </c>
    </row>
    <row r="1474" spans="1:45" x14ac:dyDescent="0.25">
      <c r="A1474" s="16" t="s">
        <v>409</v>
      </c>
      <c r="B1474" s="16" t="s">
        <v>64</v>
      </c>
      <c r="C1474" s="16" t="s">
        <v>280</v>
      </c>
      <c r="D1474" s="16">
        <v>1985</v>
      </c>
      <c r="E1474" s="16" t="s">
        <v>2100</v>
      </c>
      <c r="F1474" s="16" t="s">
        <v>592</v>
      </c>
      <c r="G1474" s="10">
        <v>1531.54</v>
      </c>
      <c r="H1474" s="73">
        <v>7.3340319999999997</v>
      </c>
      <c r="I1474" s="16" t="s">
        <v>6700</v>
      </c>
      <c r="K1474" s="71">
        <v>1.101</v>
      </c>
      <c r="L1474" s="16">
        <v>-1.6730290000000001</v>
      </c>
      <c r="M1474" s="16">
        <v>-0.66116529999999996</v>
      </c>
      <c r="N1474" s="16">
        <v>-0.89676299999999998</v>
      </c>
      <c r="O1474" s="16">
        <v>-0.92908760000000001</v>
      </c>
      <c r="P1474" s="16">
        <v>-0.83247930000000003</v>
      </c>
      <c r="Q1474" s="16">
        <v>-0.39722469999999999</v>
      </c>
      <c r="R1474" s="16">
        <v>4.1700000000000001E-2</v>
      </c>
      <c r="S1474" s="16">
        <v>1E-3</v>
      </c>
      <c r="T1474" s="16">
        <v>1E-4</v>
      </c>
      <c r="U1474" s="16">
        <v>2.0041500000000001</v>
      </c>
      <c r="V1474" s="16">
        <v>7.6</v>
      </c>
      <c r="W1474" s="16">
        <v>2.1800000000000002</v>
      </c>
      <c r="X1474" s="16">
        <v>404.79500000000002</v>
      </c>
      <c r="Y1474" s="16">
        <v>31.7637</v>
      </c>
      <c r="Z1474" s="16">
        <v>0.17599999999999999</v>
      </c>
      <c r="AA1474" s="16">
        <v>1.3182290000000001</v>
      </c>
      <c r="AB1474" s="16">
        <v>1.49</v>
      </c>
      <c r="AC1474" s="16">
        <v>23.11</v>
      </c>
      <c r="AD1474" s="16">
        <v>41.79</v>
      </c>
      <c r="AE1474" s="16">
        <v>1.0832999999999999</v>
      </c>
      <c r="AF1474" s="16">
        <v>0</v>
      </c>
      <c r="AG1474" s="16">
        <v>32920.9</v>
      </c>
      <c r="AH1474" s="16">
        <v>5.6099999999999997E-2</v>
      </c>
      <c r="AI1474" s="16">
        <v>41.700499999999998</v>
      </c>
      <c r="AJ1474" s="16">
        <v>69.750799999999998</v>
      </c>
      <c r="AK1474" s="16">
        <v>4.8000000000000001E-2</v>
      </c>
      <c r="AL1474" s="16">
        <v>-1.0317000000000001</v>
      </c>
      <c r="AM1474" s="16">
        <v>-0.55810000000000004</v>
      </c>
      <c r="AN1474" s="16">
        <v>-0.12520000000000001</v>
      </c>
      <c r="AO1474" s="16">
        <v>-0.4259</v>
      </c>
      <c r="AP1474" s="16">
        <v>-0.85260000000000002</v>
      </c>
      <c r="AR1474" s="16">
        <f t="shared" si="75"/>
        <v>1</v>
      </c>
      <c r="AS1474" s="5">
        <f t="shared" si="74"/>
        <v>0</v>
      </c>
    </row>
    <row r="1475" spans="1:45" x14ac:dyDescent="0.25">
      <c r="A1475" s="16" t="s">
        <v>409</v>
      </c>
      <c r="B1475" s="16" t="s">
        <v>64</v>
      </c>
      <c r="C1475" s="16" t="s">
        <v>280</v>
      </c>
      <c r="D1475" s="16">
        <v>1986</v>
      </c>
      <c r="E1475" s="16" t="s">
        <v>2106</v>
      </c>
      <c r="F1475" s="16" t="s">
        <v>592</v>
      </c>
      <c r="G1475" s="10">
        <v>1497.5</v>
      </c>
      <c r="H1475" s="73">
        <v>7.311553</v>
      </c>
      <c r="I1475" s="16" t="s">
        <v>6700</v>
      </c>
      <c r="J1475" s="71">
        <v>-4.0000000000000001E-3</v>
      </c>
      <c r="K1475" s="71">
        <v>1.097</v>
      </c>
      <c r="L1475" s="16">
        <v>-1.609977</v>
      </c>
      <c r="M1475" s="16">
        <v>-0.66003080000000003</v>
      </c>
      <c r="N1475" s="16">
        <v>-0.79427809999999999</v>
      </c>
      <c r="O1475" s="16">
        <v>-0.90682379999999996</v>
      </c>
      <c r="P1475" s="16">
        <v>-0.81392489999999995</v>
      </c>
      <c r="Q1475" s="16">
        <v>-0.40178429999999998</v>
      </c>
      <c r="R1475" s="16">
        <v>4.1700000000000001E-2</v>
      </c>
      <c r="S1475" s="16">
        <v>1.2999999999999999E-3</v>
      </c>
      <c r="T1475" s="16">
        <v>1E-4</v>
      </c>
      <c r="U1475" s="16">
        <v>2.8833500000000001</v>
      </c>
      <c r="V1475" s="16">
        <v>7.9859999999999998</v>
      </c>
      <c r="W1475" s="16">
        <v>2.2400000000000002</v>
      </c>
      <c r="X1475" s="16">
        <v>404.49900000000002</v>
      </c>
      <c r="Y1475" s="16">
        <v>32.701999999999998</v>
      </c>
      <c r="Z1475" s="16">
        <v>0.17710000000000001</v>
      </c>
      <c r="AA1475" s="16">
        <v>1.3182290000000001</v>
      </c>
      <c r="AB1475" s="16">
        <v>1.49</v>
      </c>
      <c r="AC1475" s="16">
        <v>23.11</v>
      </c>
      <c r="AD1475" s="16">
        <v>41.79</v>
      </c>
      <c r="AE1475" s="16">
        <v>1.1479999999999999</v>
      </c>
      <c r="AF1475" s="16">
        <v>0</v>
      </c>
      <c r="AG1475" s="16">
        <v>33734.9</v>
      </c>
      <c r="AH1475" s="16">
        <v>5.5399999999999998E-2</v>
      </c>
      <c r="AI1475" s="16">
        <v>43.120899999999999</v>
      </c>
      <c r="AJ1475" s="16">
        <v>70.479100000000003</v>
      </c>
      <c r="AK1475" s="16">
        <v>2.9899999999999999E-2</v>
      </c>
      <c r="AL1475" s="16">
        <v>-1.0227999999999999</v>
      </c>
      <c r="AM1475" s="16">
        <v>-0.5625</v>
      </c>
      <c r="AN1475" s="16">
        <v>-0.13919999999999999</v>
      </c>
      <c r="AO1475" s="16">
        <v>-0.42059999999999997</v>
      </c>
      <c r="AP1475" s="16">
        <v>-0.85729999999999995</v>
      </c>
      <c r="AR1475" s="16">
        <f t="shared" si="75"/>
        <v>1</v>
      </c>
      <c r="AS1475" s="5">
        <f t="shared" si="74"/>
        <v>6.3052000000000108E-2</v>
      </c>
    </row>
    <row r="1476" spans="1:45" x14ac:dyDescent="0.25">
      <c r="A1476" s="16" t="s">
        <v>409</v>
      </c>
      <c r="B1476" s="16" t="s">
        <v>64</v>
      </c>
      <c r="C1476" s="16" t="s">
        <v>280</v>
      </c>
      <c r="D1476" s="16">
        <v>1987</v>
      </c>
      <c r="E1476" s="16" t="s">
        <v>2117</v>
      </c>
      <c r="F1476" s="16" t="s">
        <v>592</v>
      </c>
      <c r="G1476" s="10">
        <v>1541.8</v>
      </c>
      <c r="H1476" s="73">
        <v>7.3407039999999997</v>
      </c>
      <c r="I1476" s="16" t="s">
        <v>6700</v>
      </c>
      <c r="J1476" s="71">
        <v>0.04</v>
      </c>
      <c r="K1476" s="71">
        <v>1.1419999999999999</v>
      </c>
      <c r="L1476" s="16">
        <v>-1.581086</v>
      </c>
      <c r="M1476" s="16">
        <v>-0.65982819999999998</v>
      </c>
      <c r="N1476" s="16">
        <v>-0.78603409999999996</v>
      </c>
      <c r="O1476" s="16">
        <v>-0.8696625</v>
      </c>
      <c r="P1476" s="16">
        <v>-0.79273910000000003</v>
      </c>
      <c r="Q1476" s="16">
        <v>-0.40631129999999999</v>
      </c>
      <c r="R1476" s="16">
        <v>4.1700000000000001E-2</v>
      </c>
      <c r="S1476" s="16">
        <v>1.6000000000000001E-3</v>
      </c>
      <c r="T1476" s="16">
        <v>0</v>
      </c>
      <c r="U1476" s="16">
        <v>2.9490500000000002</v>
      </c>
      <c r="V1476" s="16">
        <v>8.3719999999999999</v>
      </c>
      <c r="W1476" s="16">
        <v>2.2999999999999998</v>
      </c>
      <c r="X1476" s="16">
        <v>402.84100000000001</v>
      </c>
      <c r="Y1476" s="16">
        <v>33.640300000000003</v>
      </c>
      <c r="Z1476" s="16">
        <v>0.18609999999999999</v>
      </c>
      <c r="AA1476" s="16">
        <v>1.317841</v>
      </c>
      <c r="AB1476" s="16">
        <v>1.49</v>
      </c>
      <c r="AC1476" s="16">
        <v>23.11</v>
      </c>
      <c r="AD1476" s="16">
        <v>41.8</v>
      </c>
      <c r="AE1476" s="16">
        <v>1.2062999999999999</v>
      </c>
      <c r="AF1476" s="16">
        <v>0</v>
      </c>
      <c r="AG1476" s="16">
        <v>39952.199999999997</v>
      </c>
      <c r="AH1476" s="16">
        <v>5.4600000000000003E-2</v>
      </c>
      <c r="AI1476" s="16">
        <v>44.5413</v>
      </c>
      <c r="AJ1476" s="16">
        <v>71.207400000000007</v>
      </c>
      <c r="AK1476" s="16">
        <v>1.18E-2</v>
      </c>
      <c r="AL1476" s="16">
        <v>-1.0138</v>
      </c>
      <c r="AM1476" s="16">
        <v>-0.56689999999999996</v>
      </c>
      <c r="AN1476" s="16">
        <v>-0.15310000000000001</v>
      </c>
      <c r="AO1476" s="16">
        <v>-0.4153</v>
      </c>
      <c r="AP1476" s="16">
        <v>-0.86199999999999999</v>
      </c>
      <c r="AR1476" s="16">
        <f t="shared" si="75"/>
        <v>1</v>
      </c>
      <c r="AS1476" s="5">
        <f t="shared" ref="AS1476:AS1539" si="76">IF(D1476=1985, 0, L1476-L1475)</f>
        <v>2.8891E-2</v>
      </c>
    </row>
    <row r="1477" spans="1:45" x14ac:dyDescent="0.25">
      <c r="A1477" s="16" t="s">
        <v>409</v>
      </c>
      <c r="B1477" s="16" t="s">
        <v>64</v>
      </c>
      <c r="C1477" s="16" t="s">
        <v>280</v>
      </c>
      <c r="D1477" s="16">
        <v>1988</v>
      </c>
      <c r="E1477" s="16" t="s">
        <v>2116</v>
      </c>
      <c r="F1477" s="16" t="s">
        <v>592</v>
      </c>
      <c r="G1477" s="10">
        <v>1566.46</v>
      </c>
      <c r="H1477" s="73">
        <v>7.3565750000000003</v>
      </c>
      <c r="I1477" s="16" t="s">
        <v>6700</v>
      </c>
      <c r="J1477" s="71">
        <v>1.7999999999999999E-2</v>
      </c>
      <c r="K1477" s="71">
        <v>1.163</v>
      </c>
      <c r="L1477" s="16">
        <v>-1.564622</v>
      </c>
      <c r="M1477" s="16">
        <v>-0.65907190000000004</v>
      </c>
      <c r="N1477" s="16">
        <v>-0.76542319999999997</v>
      </c>
      <c r="O1477" s="16">
        <v>-0.87193790000000004</v>
      </c>
      <c r="P1477" s="16">
        <v>-0.77134729999999996</v>
      </c>
      <c r="Q1477" s="16">
        <v>-0.41083720000000001</v>
      </c>
      <c r="R1477" s="16">
        <v>4.1700000000000001E-2</v>
      </c>
      <c r="S1477" s="16">
        <v>1.8E-3</v>
      </c>
      <c r="T1477" s="16">
        <v>0</v>
      </c>
      <c r="U1477" s="16">
        <v>3.0146500000000001</v>
      </c>
      <c r="V1477" s="16">
        <v>8.7579999999999991</v>
      </c>
      <c r="W1477" s="16">
        <v>2.36</v>
      </c>
      <c r="X1477" s="16">
        <v>403.12200000000001</v>
      </c>
      <c r="Y1477" s="16">
        <v>34.578600000000002</v>
      </c>
      <c r="Z1477" s="16">
        <v>0.17399999999999999</v>
      </c>
      <c r="AA1477" s="16">
        <v>1.3174520000000001</v>
      </c>
      <c r="AB1477" s="16">
        <v>1.49</v>
      </c>
      <c r="AC1477" s="16">
        <v>23.11</v>
      </c>
      <c r="AD1477" s="16">
        <v>41.81</v>
      </c>
      <c r="AE1477" s="16">
        <v>1.4353</v>
      </c>
      <c r="AF1477" s="16">
        <v>0</v>
      </c>
      <c r="AG1477" s="16">
        <v>42189.4</v>
      </c>
      <c r="AH1477" s="16">
        <v>5.3900000000000003E-2</v>
      </c>
      <c r="AI1477" s="16">
        <v>45.9617</v>
      </c>
      <c r="AJ1477" s="16">
        <v>71.935699999999997</v>
      </c>
      <c r="AK1477" s="16">
        <v>-6.3E-3</v>
      </c>
      <c r="AL1477" s="16">
        <v>-1.0048999999999999</v>
      </c>
      <c r="AM1477" s="16">
        <v>-0.57130000000000003</v>
      </c>
      <c r="AN1477" s="16">
        <v>-0.16700000000000001</v>
      </c>
      <c r="AO1477" s="16">
        <v>-0.41</v>
      </c>
      <c r="AP1477" s="16">
        <v>-0.86660000000000004</v>
      </c>
      <c r="AR1477" s="16">
        <f t="shared" ref="AR1477:AR1540" si="77">IF(OR(AND(I1477&lt;&gt;"", I1477&gt;=10000000, AQ1477&lt;=32.5), AND(A1477="Middle East &amp; North Africa", I1477&lt;&gt;"", I1477&gt;=9000000, AQ1477&lt;&gt;"", AQ1477&lt;=32.5)), 0, 1)</f>
        <v>1</v>
      </c>
      <c r="AS1477" s="5">
        <f t="shared" si="76"/>
        <v>1.6464000000000034E-2</v>
      </c>
    </row>
    <row r="1478" spans="1:45" x14ac:dyDescent="0.25">
      <c r="A1478" s="16" t="s">
        <v>409</v>
      </c>
      <c r="B1478" s="16" t="s">
        <v>64</v>
      </c>
      <c r="C1478" s="16" t="s">
        <v>280</v>
      </c>
      <c r="D1478" s="16">
        <v>1989</v>
      </c>
      <c r="E1478" s="16" t="s">
        <v>2115</v>
      </c>
      <c r="F1478" s="16" t="s">
        <v>592</v>
      </c>
      <c r="G1478" s="10">
        <v>1587.46</v>
      </c>
      <c r="H1478" s="73">
        <v>7.3698880000000004</v>
      </c>
      <c r="I1478" s="16" t="s">
        <v>6700</v>
      </c>
      <c r="J1478" s="71">
        <v>1E-3</v>
      </c>
      <c r="K1478" s="71">
        <v>1.1639999999999999</v>
      </c>
      <c r="L1478" s="16">
        <v>-1.542373</v>
      </c>
      <c r="M1478" s="16">
        <v>-0.65700530000000001</v>
      </c>
      <c r="N1478" s="16">
        <v>-0.75040799999999996</v>
      </c>
      <c r="O1478" s="16">
        <v>-0.85658959999999995</v>
      </c>
      <c r="P1478" s="16">
        <v>-0.75092950000000003</v>
      </c>
      <c r="Q1478" s="16">
        <v>-0.41536410000000001</v>
      </c>
      <c r="R1478" s="16">
        <v>4.1700000000000001E-2</v>
      </c>
      <c r="S1478" s="16">
        <v>2.0999999999999999E-3</v>
      </c>
      <c r="T1478" s="16">
        <v>1E-4</v>
      </c>
      <c r="U1478" s="16">
        <v>3.0803500000000001</v>
      </c>
      <c r="V1478" s="16">
        <v>9.1440000000000001</v>
      </c>
      <c r="W1478" s="16">
        <v>2.42</v>
      </c>
      <c r="X1478" s="16">
        <v>402.52499999999998</v>
      </c>
      <c r="Y1478" s="16">
        <v>35.5169</v>
      </c>
      <c r="Z1478" s="16">
        <v>0.1714</v>
      </c>
      <c r="AA1478" s="16">
        <v>1.3174520000000001</v>
      </c>
      <c r="AB1478" s="16">
        <v>1.49</v>
      </c>
      <c r="AC1478" s="16">
        <v>23.11</v>
      </c>
      <c r="AD1478" s="16">
        <v>41.81</v>
      </c>
      <c r="AE1478" s="16">
        <v>1.6507000000000001</v>
      </c>
      <c r="AF1478" s="16">
        <v>0</v>
      </c>
      <c r="AG1478" s="16">
        <v>42858.9</v>
      </c>
      <c r="AH1478" s="16">
        <v>5.3199999999999997E-2</v>
      </c>
      <c r="AI1478" s="16">
        <v>47.382199999999997</v>
      </c>
      <c r="AJ1478" s="16">
        <v>72.664000000000001</v>
      </c>
      <c r="AK1478" s="16">
        <v>-2.4400000000000002E-2</v>
      </c>
      <c r="AL1478" s="16">
        <v>-0.99590000000000001</v>
      </c>
      <c r="AM1478" s="16">
        <v>-0.57569999999999999</v>
      </c>
      <c r="AN1478" s="16">
        <v>-0.18090000000000001</v>
      </c>
      <c r="AO1478" s="16">
        <v>-0.4047</v>
      </c>
      <c r="AP1478" s="16">
        <v>-0.87129999999999996</v>
      </c>
      <c r="AR1478" s="16">
        <f t="shared" si="77"/>
        <v>1</v>
      </c>
      <c r="AS1478" s="5">
        <f t="shared" si="76"/>
        <v>2.2248999999999963E-2</v>
      </c>
    </row>
    <row r="1479" spans="1:45" x14ac:dyDescent="0.25">
      <c r="A1479" s="16" t="s">
        <v>409</v>
      </c>
      <c r="B1479" s="16" t="s">
        <v>64</v>
      </c>
      <c r="C1479" s="16" t="s">
        <v>280</v>
      </c>
      <c r="D1479" s="16">
        <v>1990</v>
      </c>
      <c r="E1479" s="16" t="s">
        <v>2121</v>
      </c>
      <c r="F1479" s="16" t="s">
        <v>592</v>
      </c>
      <c r="G1479" s="10">
        <v>1543.72</v>
      </c>
      <c r="H1479" s="73">
        <v>7.3419499999999998</v>
      </c>
      <c r="I1479" s="16" t="s">
        <v>6700</v>
      </c>
      <c r="J1479" s="71">
        <v>7.0000000000000007E-2</v>
      </c>
      <c r="K1479" s="71">
        <v>1.248</v>
      </c>
      <c r="L1479" s="16">
        <v>-1.5867830000000001</v>
      </c>
      <c r="M1479" s="16">
        <v>-0.65965260000000003</v>
      </c>
      <c r="N1479" s="16">
        <v>-0.83983479999999999</v>
      </c>
      <c r="O1479" s="16">
        <v>-0.87263670000000004</v>
      </c>
      <c r="P1479" s="16">
        <v>-0.73834699999999998</v>
      </c>
      <c r="Q1479" s="16">
        <v>-0.41989009999999999</v>
      </c>
      <c r="R1479" s="16">
        <v>4.1700000000000001E-2</v>
      </c>
      <c r="S1479" s="16">
        <v>1.4E-3</v>
      </c>
      <c r="T1479" s="16">
        <v>1E-4</v>
      </c>
      <c r="U1479" s="16">
        <v>2.1651500000000001</v>
      </c>
      <c r="V1479" s="16">
        <v>9.5299999999999994</v>
      </c>
      <c r="W1479" s="16">
        <v>2.48</v>
      </c>
      <c r="X1479" s="16">
        <v>401.726</v>
      </c>
      <c r="Y1479" s="16">
        <v>36.455199999999998</v>
      </c>
      <c r="Z1479" s="16">
        <v>0.15490000000000001</v>
      </c>
      <c r="AA1479" s="16">
        <v>1.3333759999999999</v>
      </c>
      <c r="AB1479" s="16">
        <v>1.49</v>
      </c>
      <c r="AC1479" s="16">
        <v>23.11</v>
      </c>
      <c r="AD1479" s="16">
        <v>41.4</v>
      </c>
      <c r="AE1479" s="16">
        <v>1.7952999999999999</v>
      </c>
      <c r="AF1479" s="16">
        <v>0</v>
      </c>
      <c r="AG1479" s="16">
        <v>47294.1</v>
      </c>
      <c r="AH1479" s="16">
        <v>4.8899999999999999E-2</v>
      </c>
      <c r="AI1479" s="16">
        <v>48.2</v>
      </c>
      <c r="AJ1479" s="16">
        <v>73.099999999999994</v>
      </c>
      <c r="AK1479" s="16">
        <v>-4.2500000000000003E-2</v>
      </c>
      <c r="AL1479" s="16">
        <v>-0.98699999999999999</v>
      </c>
      <c r="AM1479" s="16">
        <v>-0.58009999999999995</v>
      </c>
      <c r="AN1479" s="16">
        <v>-0.1948</v>
      </c>
      <c r="AO1479" s="16">
        <v>-0.39929999999999999</v>
      </c>
      <c r="AP1479" s="16">
        <v>-0.876</v>
      </c>
      <c r="AR1479" s="16">
        <f t="shared" si="77"/>
        <v>1</v>
      </c>
      <c r="AS1479" s="5">
        <f t="shared" si="76"/>
        <v>-4.4410000000000061E-2</v>
      </c>
    </row>
    <row r="1480" spans="1:45" x14ac:dyDescent="0.25">
      <c r="A1480" s="16" t="s">
        <v>409</v>
      </c>
      <c r="B1480" s="16" t="s">
        <v>64</v>
      </c>
      <c r="C1480" s="16" t="s">
        <v>280</v>
      </c>
      <c r="D1480" s="16">
        <v>1991</v>
      </c>
      <c r="E1480" s="16" t="s">
        <v>2111</v>
      </c>
      <c r="F1480" s="16" t="s">
        <v>592</v>
      </c>
      <c r="G1480" s="10">
        <v>1548.72</v>
      </c>
      <c r="H1480" s="73">
        <v>7.3451849999999999</v>
      </c>
      <c r="I1480" s="16" t="s">
        <v>6700</v>
      </c>
      <c r="J1480" s="71">
        <v>-0.115</v>
      </c>
      <c r="K1480" s="71">
        <v>1.113</v>
      </c>
      <c r="L1480" s="16">
        <v>-1.531874</v>
      </c>
      <c r="M1480" s="16">
        <v>-0.65418229999999999</v>
      </c>
      <c r="N1480" s="16">
        <v>-0.72435669999999996</v>
      </c>
      <c r="O1480" s="16">
        <v>-0.88594399999999995</v>
      </c>
      <c r="P1480" s="16">
        <v>-0.71837759999999995</v>
      </c>
      <c r="Q1480" s="16">
        <v>-0.42441449999999997</v>
      </c>
      <c r="R1480" s="16">
        <v>4.1700000000000001E-2</v>
      </c>
      <c r="S1480" s="16">
        <v>2.5999999999999999E-3</v>
      </c>
      <c r="T1480" s="16">
        <v>2.0000000000000001E-4</v>
      </c>
      <c r="U1480" s="16">
        <v>3.2116500000000001</v>
      </c>
      <c r="V1480" s="16">
        <v>9.7959999999999994</v>
      </c>
      <c r="W1480" s="16">
        <v>2.5339999999999998</v>
      </c>
      <c r="X1480" s="16">
        <v>401.17</v>
      </c>
      <c r="Y1480" s="16">
        <v>37.393500000000003</v>
      </c>
      <c r="Z1480" s="16">
        <v>0.13400000000000001</v>
      </c>
      <c r="AA1480" s="16">
        <v>1.317064</v>
      </c>
      <c r="AB1480" s="16">
        <v>1.49</v>
      </c>
      <c r="AC1480" s="16">
        <v>23.11</v>
      </c>
      <c r="AD1480" s="16">
        <v>41.82</v>
      </c>
      <c r="AE1480" s="16">
        <v>1.873</v>
      </c>
      <c r="AF1480" s="16">
        <v>0</v>
      </c>
      <c r="AG1480" s="16">
        <v>46537.9</v>
      </c>
      <c r="AH1480" s="16">
        <v>4.99E-2</v>
      </c>
      <c r="AI1480" s="16">
        <v>49.7</v>
      </c>
      <c r="AJ1480" s="16">
        <v>73.900000000000006</v>
      </c>
      <c r="AK1480" s="16">
        <v>-6.0600000000000001E-2</v>
      </c>
      <c r="AL1480" s="16">
        <v>-0.97799999999999998</v>
      </c>
      <c r="AM1480" s="16">
        <v>-0.58450000000000002</v>
      </c>
      <c r="AN1480" s="16">
        <v>-0.20880000000000001</v>
      </c>
      <c r="AO1480" s="16">
        <v>-0.39400000000000002</v>
      </c>
      <c r="AP1480" s="16">
        <v>-0.88060000000000005</v>
      </c>
      <c r="AR1480" s="16">
        <f t="shared" si="77"/>
        <v>1</v>
      </c>
      <c r="AS1480" s="5">
        <f t="shared" si="76"/>
        <v>5.4909000000000097E-2</v>
      </c>
    </row>
    <row r="1481" spans="1:45" x14ac:dyDescent="0.25">
      <c r="A1481" s="16" t="s">
        <v>409</v>
      </c>
      <c r="B1481" s="16" t="s">
        <v>64</v>
      </c>
      <c r="C1481" s="16" t="s">
        <v>280</v>
      </c>
      <c r="D1481" s="16">
        <v>1992</v>
      </c>
      <c r="E1481" s="16" t="s">
        <v>2101</v>
      </c>
      <c r="F1481" s="16" t="s">
        <v>592</v>
      </c>
      <c r="G1481" s="10">
        <v>1589.73</v>
      </c>
      <c r="H1481" s="73">
        <v>7.3713179999999996</v>
      </c>
      <c r="I1481" s="16" t="s">
        <v>6700</v>
      </c>
      <c r="J1481" s="71">
        <v>-1.4999999999999999E-2</v>
      </c>
      <c r="K1481" s="71">
        <v>1.097</v>
      </c>
      <c r="L1481" s="16">
        <v>-1.5123500000000001</v>
      </c>
      <c r="M1481" s="16">
        <v>-0.65813980000000005</v>
      </c>
      <c r="N1481" s="16">
        <v>-0.72739290000000001</v>
      </c>
      <c r="O1481" s="16">
        <v>-0.85491200000000001</v>
      </c>
      <c r="P1481" s="16">
        <v>-0.69656070000000003</v>
      </c>
      <c r="Q1481" s="16">
        <v>-0.42895850000000002</v>
      </c>
      <c r="R1481" s="16">
        <v>4.1700000000000001E-2</v>
      </c>
      <c r="S1481" s="16">
        <v>1.8E-3</v>
      </c>
      <c r="T1481" s="16">
        <v>1E-4</v>
      </c>
      <c r="U1481" s="16">
        <v>3.0622500000000001</v>
      </c>
      <c r="V1481" s="16">
        <v>10.061999999999999</v>
      </c>
      <c r="W1481" s="16">
        <v>2.5880000000000001</v>
      </c>
      <c r="X1481" s="16">
        <v>401.75099999999998</v>
      </c>
      <c r="Y1481" s="16">
        <v>38.331800000000001</v>
      </c>
      <c r="Z1481" s="16">
        <v>0.14699999999999999</v>
      </c>
      <c r="AA1481" s="16">
        <v>1.3566780000000001</v>
      </c>
      <c r="AB1481" s="16">
        <v>1.49</v>
      </c>
      <c r="AC1481" s="16">
        <v>23.11</v>
      </c>
      <c r="AD1481" s="16">
        <v>40.799999999999997</v>
      </c>
      <c r="AE1481" s="16">
        <v>2.0219</v>
      </c>
      <c r="AF1481" s="16">
        <v>0</v>
      </c>
      <c r="AG1481" s="16">
        <v>45235.5</v>
      </c>
      <c r="AH1481" s="16">
        <v>5.21E-2</v>
      </c>
      <c r="AI1481" s="16">
        <v>51.3</v>
      </c>
      <c r="AJ1481" s="16">
        <v>74.7</v>
      </c>
      <c r="AK1481" s="16">
        <v>-7.8700000000000006E-2</v>
      </c>
      <c r="AL1481" s="16">
        <v>-0.96909999999999996</v>
      </c>
      <c r="AM1481" s="16">
        <v>-0.58889999999999998</v>
      </c>
      <c r="AN1481" s="16">
        <v>-0.22270000000000001</v>
      </c>
      <c r="AO1481" s="16">
        <v>-0.38869999999999999</v>
      </c>
      <c r="AP1481" s="16">
        <v>-0.88529999999999998</v>
      </c>
      <c r="AR1481" s="16">
        <f t="shared" si="77"/>
        <v>1</v>
      </c>
      <c r="AS1481" s="5">
        <f t="shared" si="76"/>
        <v>1.9523999999999875E-2</v>
      </c>
    </row>
    <row r="1482" spans="1:45" x14ac:dyDescent="0.25">
      <c r="A1482" s="16" t="s">
        <v>409</v>
      </c>
      <c r="B1482" s="16" t="s">
        <v>64</v>
      </c>
      <c r="C1482" s="16" t="s">
        <v>280</v>
      </c>
      <c r="D1482" s="16">
        <v>1993</v>
      </c>
      <c r="E1482" s="16" t="s">
        <v>2118</v>
      </c>
      <c r="F1482" s="16" t="s">
        <v>592</v>
      </c>
      <c r="G1482" s="10">
        <v>1641.55</v>
      </c>
      <c r="H1482" s="73">
        <v>7.4033930000000003</v>
      </c>
      <c r="I1482" s="16" t="s">
        <v>6700</v>
      </c>
      <c r="J1482" s="71">
        <v>5.0000000000000001E-3</v>
      </c>
      <c r="K1482" s="71">
        <v>1.1020000000000001</v>
      </c>
      <c r="L1482" s="16">
        <v>-1.473352</v>
      </c>
      <c r="M1482" s="16">
        <v>-0.65322340000000001</v>
      </c>
      <c r="N1482" s="16">
        <v>-0.68639850000000002</v>
      </c>
      <c r="O1482" s="16">
        <v>-0.83367610000000003</v>
      </c>
      <c r="P1482" s="16">
        <v>-0.67348090000000005</v>
      </c>
      <c r="Q1482" s="16">
        <v>-0.43348550000000002</v>
      </c>
      <c r="R1482" s="16">
        <v>4.1700000000000001E-2</v>
      </c>
      <c r="S1482" s="16">
        <v>3.0999999999999999E-3</v>
      </c>
      <c r="T1482" s="16">
        <v>1E-4</v>
      </c>
      <c r="U1482" s="16">
        <v>3.3430499999999999</v>
      </c>
      <c r="V1482" s="16">
        <v>10.327999999999999</v>
      </c>
      <c r="W1482" s="16">
        <v>2.6419999999999999</v>
      </c>
      <c r="X1482" s="16">
        <v>402.142</v>
      </c>
      <c r="Y1482" s="16">
        <v>39.270099999999999</v>
      </c>
      <c r="Z1482" s="16">
        <v>0.14019999999999999</v>
      </c>
      <c r="AA1482" s="16">
        <v>1.316287</v>
      </c>
      <c r="AB1482" s="16">
        <v>1.49</v>
      </c>
      <c r="AC1482" s="16">
        <v>23.11</v>
      </c>
      <c r="AD1482" s="16">
        <v>41.84</v>
      </c>
      <c r="AE1482" s="16">
        <v>2.2016</v>
      </c>
      <c r="AF1482" s="16">
        <v>0</v>
      </c>
      <c r="AG1482" s="16">
        <v>48175.6</v>
      </c>
      <c r="AH1482" s="16">
        <v>5.2900000000000003E-2</v>
      </c>
      <c r="AI1482" s="16">
        <v>52.8</v>
      </c>
      <c r="AJ1482" s="16">
        <v>75.5</v>
      </c>
      <c r="AK1482" s="16">
        <v>-9.6799999999999997E-2</v>
      </c>
      <c r="AL1482" s="16">
        <v>-0.96009999999999995</v>
      </c>
      <c r="AM1482" s="16">
        <v>-0.59330000000000005</v>
      </c>
      <c r="AN1482" s="16">
        <v>-0.2366</v>
      </c>
      <c r="AO1482" s="16">
        <v>-0.38340000000000002</v>
      </c>
      <c r="AP1482" s="16">
        <v>-0.89</v>
      </c>
      <c r="AR1482" s="16">
        <f t="shared" si="77"/>
        <v>1</v>
      </c>
      <c r="AS1482" s="5">
        <f t="shared" si="76"/>
        <v>3.8998000000000088E-2</v>
      </c>
    </row>
    <row r="1483" spans="1:45" x14ac:dyDescent="0.25">
      <c r="A1483" s="16" t="s">
        <v>409</v>
      </c>
      <c r="B1483" s="16" t="s">
        <v>64</v>
      </c>
      <c r="C1483" s="16" t="s">
        <v>280</v>
      </c>
      <c r="D1483" s="16">
        <v>1994</v>
      </c>
      <c r="E1483" s="16" t="s">
        <v>2122</v>
      </c>
      <c r="F1483" s="16" t="s">
        <v>592</v>
      </c>
      <c r="G1483" s="10">
        <v>1575.27</v>
      </c>
      <c r="H1483" s="73">
        <v>7.3621819999999998</v>
      </c>
      <c r="I1483" s="16" t="s">
        <v>6700</v>
      </c>
      <c r="J1483" s="71">
        <v>-6.7000000000000004E-2</v>
      </c>
      <c r="K1483" s="71">
        <v>1.03</v>
      </c>
      <c r="L1483" s="16">
        <v>-1.456887</v>
      </c>
      <c r="M1483" s="16">
        <v>-0.65208889999999997</v>
      </c>
      <c r="N1483" s="16">
        <v>-0.67069990000000002</v>
      </c>
      <c r="O1483" s="16">
        <v>-0.82823369999999996</v>
      </c>
      <c r="P1483" s="16">
        <v>-0.65542080000000003</v>
      </c>
      <c r="Q1483" s="16">
        <v>-0.4380114</v>
      </c>
      <c r="R1483" s="16">
        <v>4.1700000000000001E-2</v>
      </c>
      <c r="S1483" s="16">
        <v>3.3999999999999998E-3</v>
      </c>
      <c r="T1483" s="16">
        <v>1E-4</v>
      </c>
      <c r="U1483" s="16">
        <v>3.3984000000000001</v>
      </c>
      <c r="V1483" s="16">
        <v>10.593999999999999</v>
      </c>
      <c r="W1483" s="16">
        <v>2.6960000000000002</v>
      </c>
      <c r="X1483" s="16">
        <v>402.28300000000002</v>
      </c>
      <c r="Y1483" s="16">
        <v>40.208399999999997</v>
      </c>
      <c r="Z1483" s="16">
        <v>0.1323</v>
      </c>
      <c r="AA1483" s="16">
        <v>1.316287</v>
      </c>
      <c r="AB1483" s="16">
        <v>1.49</v>
      </c>
      <c r="AC1483" s="16">
        <v>23.11</v>
      </c>
      <c r="AD1483" s="16">
        <v>41.84</v>
      </c>
      <c r="AE1483" s="16">
        <v>2.4037000000000002</v>
      </c>
      <c r="AF1483" s="16">
        <v>0</v>
      </c>
      <c r="AG1483" s="16">
        <v>42801</v>
      </c>
      <c r="AH1483" s="16">
        <v>5.3699999999999998E-2</v>
      </c>
      <c r="AI1483" s="16">
        <v>54.3</v>
      </c>
      <c r="AJ1483" s="16">
        <v>76.2</v>
      </c>
      <c r="AK1483" s="16">
        <v>-0.1149</v>
      </c>
      <c r="AL1483" s="16">
        <v>-0.95120000000000005</v>
      </c>
      <c r="AM1483" s="16">
        <v>-0.59770000000000001</v>
      </c>
      <c r="AN1483" s="16">
        <v>-0.2505</v>
      </c>
      <c r="AO1483" s="16">
        <v>-0.37809999999999999</v>
      </c>
      <c r="AP1483" s="16">
        <v>-0.89459999999999995</v>
      </c>
      <c r="AR1483" s="16">
        <f t="shared" si="77"/>
        <v>1</v>
      </c>
      <c r="AS1483" s="5">
        <f t="shared" si="76"/>
        <v>1.6464999999999952E-2</v>
      </c>
    </row>
    <row r="1484" spans="1:45" x14ac:dyDescent="0.25">
      <c r="A1484" s="16" t="s">
        <v>409</v>
      </c>
      <c r="B1484" s="16" t="s">
        <v>64</v>
      </c>
      <c r="C1484" s="16" t="s">
        <v>280</v>
      </c>
      <c r="D1484" s="16">
        <v>1995</v>
      </c>
      <c r="E1484" s="16" t="s">
        <v>2124</v>
      </c>
      <c r="F1484" s="16" t="s">
        <v>592</v>
      </c>
      <c r="G1484" s="10">
        <v>1594.36</v>
      </c>
      <c r="H1484" s="73">
        <v>7.3742260000000002</v>
      </c>
      <c r="I1484" s="16" t="s">
        <v>6700</v>
      </c>
      <c r="J1484" s="71">
        <v>0</v>
      </c>
      <c r="K1484" s="71">
        <v>1.03</v>
      </c>
      <c r="L1484" s="16">
        <v>-1.428077</v>
      </c>
      <c r="M1484" s="16">
        <v>-0.65549250000000003</v>
      </c>
      <c r="N1484" s="16">
        <v>-0.64261429999999997</v>
      </c>
      <c r="O1484" s="16">
        <v>-0.81275319999999995</v>
      </c>
      <c r="P1484" s="16">
        <v>-0.62844610000000001</v>
      </c>
      <c r="Q1484" s="16">
        <v>-0.4425384</v>
      </c>
      <c r="R1484" s="16">
        <v>4.1700000000000001E-2</v>
      </c>
      <c r="S1484" s="16">
        <v>2.5000000000000001E-3</v>
      </c>
      <c r="T1484" s="16">
        <v>1E-4</v>
      </c>
      <c r="U1484" s="16">
        <v>3.5787</v>
      </c>
      <c r="V1484" s="16">
        <v>10.86</v>
      </c>
      <c r="W1484" s="16">
        <v>2.75</v>
      </c>
      <c r="X1484" s="16">
        <v>402.30700000000002</v>
      </c>
      <c r="Y1484" s="16">
        <v>41.146700000000003</v>
      </c>
      <c r="Z1484" s="16">
        <v>0.12970000000000001</v>
      </c>
      <c r="AA1484" s="16">
        <v>1.3158989999999999</v>
      </c>
      <c r="AB1484" s="16">
        <v>1.49</v>
      </c>
      <c r="AC1484" s="16">
        <v>23.11</v>
      </c>
      <c r="AD1484" s="16">
        <v>41.85</v>
      </c>
      <c r="AE1484" s="16">
        <v>2.8759000000000001</v>
      </c>
      <c r="AF1484" s="16">
        <v>0</v>
      </c>
      <c r="AG1484" s="16">
        <v>48791.5</v>
      </c>
      <c r="AH1484" s="16">
        <v>4.9599999999999998E-2</v>
      </c>
      <c r="AI1484" s="16">
        <v>55.9</v>
      </c>
      <c r="AJ1484" s="16">
        <v>77</v>
      </c>
      <c r="AK1484" s="16">
        <v>-0.13300000000000001</v>
      </c>
      <c r="AL1484" s="16">
        <v>-0.94220000000000004</v>
      </c>
      <c r="AM1484" s="16">
        <v>-0.60209999999999997</v>
      </c>
      <c r="AN1484" s="16">
        <v>-0.26440000000000002</v>
      </c>
      <c r="AO1484" s="16">
        <v>-0.37280000000000002</v>
      </c>
      <c r="AP1484" s="16">
        <v>-0.89929999999999999</v>
      </c>
      <c r="AR1484" s="16">
        <f t="shared" si="77"/>
        <v>1</v>
      </c>
      <c r="AS1484" s="5">
        <f t="shared" si="76"/>
        <v>2.8810000000000002E-2</v>
      </c>
    </row>
    <row r="1485" spans="1:45" x14ac:dyDescent="0.25">
      <c r="A1485" s="16" t="s">
        <v>409</v>
      </c>
      <c r="B1485" s="16" t="s">
        <v>64</v>
      </c>
      <c r="C1485" s="16" t="s">
        <v>280</v>
      </c>
      <c r="D1485" s="16">
        <v>1996</v>
      </c>
      <c r="E1485" s="16" t="s">
        <v>2108</v>
      </c>
      <c r="F1485" s="16" t="s">
        <v>592</v>
      </c>
      <c r="G1485" s="10">
        <v>1606.98</v>
      </c>
      <c r="H1485" s="73">
        <v>7.3821120000000002</v>
      </c>
      <c r="I1485" s="16" t="s">
        <v>6700</v>
      </c>
      <c r="J1485" s="71">
        <v>-2.9000000000000001E-2</v>
      </c>
      <c r="K1485" s="71">
        <v>1.0009999999999999</v>
      </c>
      <c r="L1485" s="16">
        <v>-1.4604630000000001</v>
      </c>
      <c r="M1485" s="16">
        <v>-0.63960870000000003</v>
      </c>
      <c r="N1485" s="16">
        <v>-0.63816119999999998</v>
      </c>
      <c r="O1485" s="16">
        <v>-0.74955649999999996</v>
      </c>
      <c r="P1485" s="16">
        <v>-0.60167789999999999</v>
      </c>
      <c r="Q1485" s="16">
        <v>-0.63610109999999997</v>
      </c>
      <c r="R1485" s="16">
        <v>4.1700000000000001E-2</v>
      </c>
      <c r="S1485" s="16">
        <v>6.7000000000000002E-3</v>
      </c>
      <c r="T1485" s="16">
        <v>1E-4</v>
      </c>
      <c r="U1485" s="16">
        <v>3.54</v>
      </c>
      <c r="V1485" s="16">
        <v>10.981999999999999</v>
      </c>
      <c r="W1485" s="16">
        <v>2.8239999999999998</v>
      </c>
      <c r="X1485" s="16">
        <v>402.53300000000002</v>
      </c>
      <c r="Y1485" s="16">
        <v>42.085000000000001</v>
      </c>
      <c r="Z1485" s="16">
        <v>0.1474</v>
      </c>
      <c r="AA1485" s="16">
        <v>1.2867710000000001</v>
      </c>
      <c r="AB1485" s="16">
        <v>1.49</v>
      </c>
      <c r="AC1485" s="16">
        <v>23.11</v>
      </c>
      <c r="AD1485" s="16">
        <v>42.6</v>
      </c>
      <c r="AE1485" s="16">
        <v>3.3237000000000001</v>
      </c>
      <c r="AF1485" s="16">
        <v>4.0399999999999998E-2</v>
      </c>
      <c r="AG1485" s="16">
        <v>53575.9</v>
      </c>
      <c r="AH1485" s="16">
        <v>4.8500000000000001E-2</v>
      </c>
      <c r="AI1485" s="16">
        <v>57.4</v>
      </c>
      <c r="AJ1485" s="16">
        <v>77.8</v>
      </c>
      <c r="AK1485" s="16">
        <v>-0.35099999999999998</v>
      </c>
      <c r="AL1485" s="16">
        <v>-1.0337000000000001</v>
      </c>
      <c r="AM1485" s="16">
        <v>-0.86170000000000002</v>
      </c>
      <c r="AN1485" s="16">
        <v>-0.5726</v>
      </c>
      <c r="AO1485" s="16">
        <v>-0.57930000000000004</v>
      </c>
      <c r="AP1485" s="16">
        <v>-0.9395</v>
      </c>
      <c r="AR1485" s="16">
        <f t="shared" si="77"/>
        <v>1</v>
      </c>
      <c r="AS1485" s="5">
        <f t="shared" si="76"/>
        <v>-3.2386000000000026E-2</v>
      </c>
    </row>
    <row r="1486" spans="1:45" x14ac:dyDescent="0.25">
      <c r="A1486" s="16" t="s">
        <v>409</v>
      </c>
      <c r="B1486" s="16" t="s">
        <v>64</v>
      </c>
      <c r="C1486" s="16" t="s">
        <v>280</v>
      </c>
      <c r="D1486" s="16">
        <v>1997</v>
      </c>
      <c r="E1486" s="16" t="s">
        <v>2107</v>
      </c>
      <c r="F1486" s="16" t="s">
        <v>592</v>
      </c>
      <c r="G1486" s="10">
        <v>1642.16</v>
      </c>
      <c r="H1486" s="73">
        <v>7.4037689999999996</v>
      </c>
      <c r="I1486" s="16" t="s">
        <v>6700</v>
      </c>
      <c r="J1486" s="71">
        <v>-7.0000000000000001E-3</v>
      </c>
      <c r="K1486" s="71">
        <v>0.99399999999999999</v>
      </c>
      <c r="L1486" s="16">
        <v>-1.3772800000000001</v>
      </c>
      <c r="M1486" s="16">
        <v>-0.64813140000000002</v>
      </c>
      <c r="N1486" s="16">
        <v>-0.62621150000000003</v>
      </c>
      <c r="O1486" s="16">
        <v>-0.73226360000000001</v>
      </c>
      <c r="P1486" s="16">
        <v>-0.57403939999999998</v>
      </c>
      <c r="Q1486" s="16">
        <v>-0.49456</v>
      </c>
      <c r="R1486" s="16">
        <v>4.1700000000000001E-2</v>
      </c>
      <c r="S1486" s="16">
        <v>4.1999999999999997E-3</v>
      </c>
      <c r="T1486" s="16">
        <v>2.0000000000000001E-4</v>
      </c>
      <c r="U1486" s="16">
        <v>3.5428999999999999</v>
      </c>
      <c r="V1486" s="16">
        <v>11.103999999999999</v>
      </c>
      <c r="W1486" s="16">
        <v>2.8980000000000001</v>
      </c>
      <c r="X1486" s="16">
        <v>403.24799999999999</v>
      </c>
      <c r="Y1486" s="16">
        <v>43.023299999999999</v>
      </c>
      <c r="Z1486" s="16">
        <v>0.1416</v>
      </c>
      <c r="AA1486" s="16">
        <v>1.263468</v>
      </c>
      <c r="AB1486" s="16">
        <v>1.49</v>
      </c>
      <c r="AC1486" s="16">
        <v>23.11</v>
      </c>
      <c r="AD1486" s="16">
        <v>43.2</v>
      </c>
      <c r="AE1486" s="16">
        <v>3.9912000000000001</v>
      </c>
      <c r="AF1486" s="16">
        <v>0.2465</v>
      </c>
      <c r="AG1486" s="16">
        <v>53552.4</v>
      </c>
      <c r="AH1486" s="16">
        <v>4.7399999999999998E-2</v>
      </c>
      <c r="AI1486" s="16">
        <v>58.9</v>
      </c>
      <c r="AJ1486" s="16">
        <v>78.599999999999994</v>
      </c>
      <c r="AK1486" s="16">
        <v>-0.24099999999999999</v>
      </c>
      <c r="AL1486" s="16">
        <v>-0.95150000000000001</v>
      </c>
      <c r="AM1486" s="16">
        <v>-0.71120000000000005</v>
      </c>
      <c r="AN1486" s="16">
        <v>-0.31709999999999999</v>
      </c>
      <c r="AO1486" s="16">
        <v>-0.33629999999999999</v>
      </c>
      <c r="AP1486" s="16">
        <v>-0.95450000000000002</v>
      </c>
      <c r="AR1486" s="16">
        <f t="shared" si="77"/>
        <v>1</v>
      </c>
      <c r="AS1486" s="5">
        <f t="shared" si="76"/>
        <v>8.3183000000000007E-2</v>
      </c>
    </row>
    <row r="1487" spans="1:45" x14ac:dyDescent="0.25">
      <c r="A1487" s="16" t="s">
        <v>409</v>
      </c>
      <c r="B1487" s="16" t="s">
        <v>64</v>
      </c>
      <c r="C1487" s="16" t="s">
        <v>280</v>
      </c>
      <c r="D1487" s="16">
        <v>1998</v>
      </c>
      <c r="E1487" s="16" t="s">
        <v>2128</v>
      </c>
      <c r="F1487" s="16" t="s">
        <v>592</v>
      </c>
      <c r="G1487" s="10">
        <v>1645.29</v>
      </c>
      <c r="H1487" s="73">
        <v>7.4056709999999999</v>
      </c>
      <c r="I1487" s="16" t="s">
        <v>6700</v>
      </c>
      <c r="J1487" s="71">
        <v>-1.7999999999999999E-2</v>
      </c>
      <c r="K1487" s="71">
        <v>0.97599999999999998</v>
      </c>
      <c r="L1487" s="16">
        <v>-1.3462069999999999</v>
      </c>
      <c r="M1487" s="16">
        <v>-0.66212420000000005</v>
      </c>
      <c r="N1487" s="16">
        <v>-0.71725360000000005</v>
      </c>
      <c r="O1487" s="16">
        <v>-0.7177635</v>
      </c>
      <c r="P1487" s="16">
        <v>-0.55217579999999999</v>
      </c>
      <c r="Q1487" s="16">
        <v>-0.35295009999999999</v>
      </c>
      <c r="R1487" s="16">
        <v>4.1700000000000001E-2</v>
      </c>
      <c r="S1487" s="16">
        <v>5.0000000000000001E-4</v>
      </c>
      <c r="T1487" s="16">
        <v>2.0000000000000001E-4</v>
      </c>
      <c r="U1487" s="16">
        <v>2.5688</v>
      </c>
      <c r="V1487" s="16">
        <v>11.226000000000001</v>
      </c>
      <c r="W1487" s="16">
        <v>2.972</v>
      </c>
      <c r="X1487" s="16">
        <v>403.92399999999998</v>
      </c>
      <c r="Y1487" s="16">
        <v>43.961599999999997</v>
      </c>
      <c r="Z1487" s="16">
        <v>0.14419999999999999</v>
      </c>
      <c r="AA1487" s="16">
        <v>1.294538</v>
      </c>
      <c r="AB1487" s="16">
        <v>1.49</v>
      </c>
      <c r="AC1487" s="16">
        <v>23.11</v>
      </c>
      <c r="AD1487" s="16">
        <v>42.4</v>
      </c>
      <c r="AE1487" s="16">
        <v>4.1721000000000004</v>
      </c>
      <c r="AF1487" s="16">
        <v>0.58350000000000002</v>
      </c>
      <c r="AG1487" s="16">
        <v>57052.9</v>
      </c>
      <c r="AH1487" s="16">
        <v>4.6399999999999997E-2</v>
      </c>
      <c r="AI1487" s="16">
        <v>60.3</v>
      </c>
      <c r="AJ1487" s="16">
        <v>79.3</v>
      </c>
      <c r="AK1487" s="16">
        <v>-0.13100000000000001</v>
      </c>
      <c r="AL1487" s="16">
        <v>-0.86919999999999997</v>
      </c>
      <c r="AM1487" s="16">
        <v>-0.56069999999999998</v>
      </c>
      <c r="AN1487" s="16">
        <v>-6.1499999999999999E-2</v>
      </c>
      <c r="AO1487" s="16">
        <v>-9.3200000000000005E-2</v>
      </c>
      <c r="AP1487" s="16">
        <v>-0.96940000000000004</v>
      </c>
      <c r="AR1487" s="16">
        <f t="shared" si="77"/>
        <v>1</v>
      </c>
      <c r="AS1487" s="5">
        <f t="shared" si="76"/>
        <v>3.1073000000000128E-2</v>
      </c>
    </row>
    <row r="1488" spans="1:45" x14ac:dyDescent="0.25">
      <c r="A1488" s="16" t="s">
        <v>409</v>
      </c>
      <c r="B1488" s="16" t="s">
        <v>64</v>
      </c>
      <c r="C1488" s="16" t="s">
        <v>280</v>
      </c>
      <c r="D1488" s="16">
        <v>1999</v>
      </c>
      <c r="E1488" s="16" t="s">
        <v>2102</v>
      </c>
      <c r="F1488" s="16" t="s">
        <v>592</v>
      </c>
      <c r="G1488" s="10">
        <v>1572.25</v>
      </c>
      <c r="H1488" s="73">
        <v>7.3602660000000002</v>
      </c>
      <c r="I1488" s="16" t="s">
        <v>6700</v>
      </c>
      <c r="J1488" s="71">
        <v>-8.5000000000000006E-2</v>
      </c>
      <c r="K1488" s="71">
        <v>0.89600000000000002</v>
      </c>
      <c r="L1488" s="16">
        <v>-1.2997179999999999</v>
      </c>
      <c r="M1488" s="16">
        <v>-0.63905489999999998</v>
      </c>
      <c r="N1488" s="16">
        <v>-0.65165379999999995</v>
      </c>
      <c r="O1488" s="16">
        <v>-0.69494120000000004</v>
      </c>
      <c r="P1488" s="16">
        <v>-0.52685550000000003</v>
      </c>
      <c r="Q1488" s="16">
        <v>-0.38799040000000001</v>
      </c>
      <c r="R1488" s="16">
        <v>4.1700000000000001E-2</v>
      </c>
      <c r="S1488" s="16">
        <v>6.6E-3</v>
      </c>
      <c r="T1488" s="16">
        <v>2.0000000000000001E-4</v>
      </c>
      <c r="U1488" s="16">
        <v>3.1469</v>
      </c>
      <c r="V1488" s="16">
        <v>11.348000000000001</v>
      </c>
      <c r="W1488" s="16">
        <v>3.0459999999999998</v>
      </c>
      <c r="X1488" s="16">
        <v>403.56700000000001</v>
      </c>
      <c r="Y1488" s="16">
        <v>44.899799999999999</v>
      </c>
      <c r="Z1488" s="16">
        <v>0.14560000000000001</v>
      </c>
      <c r="AA1488" s="16">
        <v>1.294538</v>
      </c>
      <c r="AB1488" s="16">
        <v>1.49</v>
      </c>
      <c r="AC1488" s="16">
        <v>23.11</v>
      </c>
      <c r="AD1488" s="16">
        <v>42.4</v>
      </c>
      <c r="AE1488" s="16">
        <v>4.5715000000000003</v>
      </c>
      <c r="AF1488" s="16">
        <v>1.2867999999999999</v>
      </c>
      <c r="AG1488" s="16">
        <v>56210.3</v>
      </c>
      <c r="AH1488" s="16">
        <v>4.5400000000000003E-2</v>
      </c>
      <c r="AI1488" s="16">
        <v>61.8</v>
      </c>
      <c r="AJ1488" s="16">
        <v>80.099999999999994</v>
      </c>
      <c r="AK1488" s="16">
        <v>-0.1583</v>
      </c>
      <c r="AL1488" s="16">
        <v>-0.878</v>
      </c>
      <c r="AM1488" s="16">
        <v>-0.55130000000000001</v>
      </c>
      <c r="AN1488" s="16">
        <v>-0.1225</v>
      </c>
      <c r="AO1488" s="16">
        <v>-0.19520000000000001</v>
      </c>
      <c r="AP1488" s="16">
        <v>-0.98309999999999997</v>
      </c>
      <c r="AR1488" s="16">
        <f t="shared" si="77"/>
        <v>1</v>
      </c>
      <c r="AS1488" s="5">
        <f t="shared" si="76"/>
        <v>4.6489000000000003E-2</v>
      </c>
    </row>
    <row r="1489" spans="1:45" x14ac:dyDescent="0.25">
      <c r="A1489" s="16" t="s">
        <v>409</v>
      </c>
      <c r="B1489" s="16" t="s">
        <v>64</v>
      </c>
      <c r="C1489" s="16" t="s">
        <v>280</v>
      </c>
      <c r="D1489" s="16">
        <v>2000</v>
      </c>
      <c r="E1489" s="16" t="s">
        <v>2123</v>
      </c>
      <c r="F1489" s="16" t="s">
        <v>592</v>
      </c>
      <c r="G1489" s="10">
        <v>1620.06</v>
      </c>
      <c r="H1489" s="73">
        <v>7.3902159999999997</v>
      </c>
      <c r="I1489" s="16">
        <v>6524283</v>
      </c>
      <c r="J1489" s="71">
        <v>3.6999999999999998E-2</v>
      </c>
      <c r="K1489" s="71">
        <v>0.93100000000000005</v>
      </c>
      <c r="L1489" s="16">
        <v>-1.29372</v>
      </c>
      <c r="M1489" s="16">
        <v>-0.64017420000000003</v>
      </c>
      <c r="N1489" s="16">
        <v>-0.6329612</v>
      </c>
      <c r="O1489" s="16">
        <v>-0.69132110000000002</v>
      </c>
      <c r="P1489" s="16">
        <v>-0.50215699999999996</v>
      </c>
      <c r="Q1489" s="16">
        <v>-0.423012</v>
      </c>
      <c r="R1489" s="16">
        <v>4.4499999999999998E-2</v>
      </c>
      <c r="S1489" s="16">
        <v>5.8999999999999999E-3</v>
      </c>
      <c r="T1489" s="16">
        <v>2.0000000000000001E-4</v>
      </c>
      <c r="U1489" s="16">
        <v>3.2248000000000001</v>
      </c>
      <c r="V1489" s="16">
        <v>11.47</v>
      </c>
      <c r="W1489" s="16">
        <v>3.12</v>
      </c>
      <c r="X1489" s="16">
        <v>404.10300000000001</v>
      </c>
      <c r="Y1489" s="16">
        <v>45.838099999999997</v>
      </c>
      <c r="Z1489" s="16">
        <v>0.1404</v>
      </c>
      <c r="AA1489" s="16">
        <v>1.3147340000000001</v>
      </c>
      <c r="AB1489" s="16">
        <v>1.49</v>
      </c>
      <c r="AC1489" s="16">
        <v>23.11</v>
      </c>
      <c r="AD1489" s="16">
        <v>41.88</v>
      </c>
      <c r="AE1489" s="16">
        <v>4.7904999999999998</v>
      </c>
      <c r="AF1489" s="16">
        <v>2.4901</v>
      </c>
      <c r="AG1489" s="16">
        <v>58496.800000000003</v>
      </c>
      <c r="AH1489" s="16">
        <v>4.36E-2</v>
      </c>
      <c r="AI1489" s="16">
        <v>63.3</v>
      </c>
      <c r="AJ1489" s="16">
        <v>80.8</v>
      </c>
      <c r="AK1489" s="16">
        <v>-0.1855</v>
      </c>
      <c r="AL1489" s="16">
        <v>-0.88690000000000002</v>
      </c>
      <c r="AM1489" s="16">
        <v>-0.54179999999999995</v>
      </c>
      <c r="AN1489" s="16">
        <v>-0.1835</v>
      </c>
      <c r="AO1489" s="16">
        <v>-0.29720000000000002</v>
      </c>
      <c r="AP1489" s="16">
        <v>-0.99680000000000002</v>
      </c>
      <c r="AR1489" s="16">
        <f t="shared" si="77"/>
        <v>1</v>
      </c>
      <c r="AS1489" s="5">
        <f t="shared" si="76"/>
        <v>5.9979999999999478E-3</v>
      </c>
    </row>
    <row r="1490" spans="1:45" x14ac:dyDescent="0.25">
      <c r="A1490" s="16" t="s">
        <v>409</v>
      </c>
      <c r="B1490" s="16" t="s">
        <v>64</v>
      </c>
      <c r="C1490" s="16" t="s">
        <v>280</v>
      </c>
      <c r="D1490" s="16">
        <v>2001</v>
      </c>
      <c r="E1490" s="16" t="s">
        <v>2119</v>
      </c>
      <c r="F1490" s="16" t="s">
        <v>592</v>
      </c>
      <c r="G1490" s="10">
        <v>1622.21</v>
      </c>
      <c r="H1490" s="73">
        <v>7.3915430000000004</v>
      </c>
      <c r="I1490" s="16">
        <v>6693061</v>
      </c>
      <c r="J1490" s="71">
        <v>1.4E-2</v>
      </c>
      <c r="K1490" s="71">
        <v>0.94399999999999995</v>
      </c>
      <c r="L1490" s="16">
        <v>-1.2481340000000001</v>
      </c>
      <c r="M1490" s="16">
        <v>-0.64108600000000004</v>
      </c>
      <c r="N1490" s="16">
        <v>-0.58689809999999998</v>
      </c>
      <c r="O1490" s="16">
        <v>-0.63551159999999995</v>
      </c>
      <c r="P1490" s="16">
        <v>-0.47853790000000002</v>
      </c>
      <c r="Q1490" s="16">
        <v>-0.44947749999999997</v>
      </c>
      <c r="R1490" s="16">
        <v>3.8300000000000001E-2</v>
      </c>
      <c r="S1490" s="16">
        <v>6.7999999999999996E-3</v>
      </c>
      <c r="T1490" s="16">
        <v>1E-4</v>
      </c>
      <c r="U1490" s="16">
        <v>3.5545</v>
      </c>
      <c r="V1490" s="16">
        <v>11.747999999999999</v>
      </c>
      <c r="W1490" s="16">
        <v>3.1880000000000002</v>
      </c>
      <c r="X1490" s="16">
        <v>404.31</v>
      </c>
      <c r="Y1490" s="16">
        <v>46.776400000000002</v>
      </c>
      <c r="Z1490" s="16">
        <v>0.15859999999999999</v>
      </c>
      <c r="AA1490" s="16">
        <v>1.310073</v>
      </c>
      <c r="AB1490" s="16">
        <v>1.49</v>
      </c>
      <c r="AC1490" s="16">
        <v>23.11</v>
      </c>
      <c r="AD1490" s="16">
        <v>42</v>
      </c>
      <c r="AE1490" s="16">
        <v>4.8657000000000004</v>
      </c>
      <c r="AF1490" s="16">
        <v>3.7332999999999998</v>
      </c>
      <c r="AG1490" s="16">
        <v>60960.800000000003</v>
      </c>
      <c r="AH1490" s="16">
        <v>4.4699999999999997E-2</v>
      </c>
      <c r="AI1490" s="16">
        <v>64.7</v>
      </c>
      <c r="AJ1490" s="16">
        <v>81.5</v>
      </c>
      <c r="AK1490" s="16">
        <v>-0.19370000000000001</v>
      </c>
      <c r="AL1490" s="16">
        <v>-0.92359999999999998</v>
      </c>
      <c r="AM1490" s="16">
        <v>-0.58460000000000001</v>
      </c>
      <c r="AN1490" s="16">
        <v>-0.2586</v>
      </c>
      <c r="AO1490" s="16">
        <v>-0.3513</v>
      </c>
      <c r="AP1490" s="16">
        <v>-0.93940000000000001</v>
      </c>
      <c r="AR1490" s="16">
        <f t="shared" si="77"/>
        <v>1</v>
      </c>
      <c r="AS1490" s="5">
        <f t="shared" si="76"/>
        <v>4.5585999999999904E-2</v>
      </c>
    </row>
    <row r="1491" spans="1:45" x14ac:dyDescent="0.25">
      <c r="A1491" s="16" t="s">
        <v>409</v>
      </c>
      <c r="B1491" s="16" t="s">
        <v>64</v>
      </c>
      <c r="C1491" s="16" t="s">
        <v>280</v>
      </c>
      <c r="D1491" s="16">
        <v>2002</v>
      </c>
      <c r="E1491" s="16" t="s">
        <v>2113</v>
      </c>
      <c r="F1491" s="16" t="s">
        <v>592</v>
      </c>
      <c r="G1491" s="10">
        <v>1641.4</v>
      </c>
      <c r="H1491" s="73">
        <v>7.4033030000000002</v>
      </c>
      <c r="I1491" s="16">
        <v>6863157</v>
      </c>
      <c r="J1491" s="71">
        <v>2.1000000000000001E-2</v>
      </c>
      <c r="K1491" s="71">
        <v>0.96399999999999997</v>
      </c>
      <c r="L1491" s="16">
        <v>-1.261798</v>
      </c>
      <c r="M1491" s="16">
        <v>-0.63710940000000005</v>
      </c>
      <c r="N1491" s="16">
        <v>-0.62144270000000001</v>
      </c>
      <c r="O1491" s="16">
        <v>-0.63618859999999999</v>
      </c>
      <c r="P1491" s="16">
        <v>-0.45360549999999999</v>
      </c>
      <c r="Q1491" s="16">
        <v>-0.47591050000000001</v>
      </c>
      <c r="R1491" s="16">
        <v>4.1799999999999997E-2</v>
      </c>
      <c r="S1491" s="16">
        <v>7.1000000000000004E-3</v>
      </c>
      <c r="T1491" s="16">
        <v>2.0000000000000001E-4</v>
      </c>
      <c r="U1491" s="16">
        <v>3.0937000000000001</v>
      </c>
      <c r="V1491" s="16">
        <v>12.026</v>
      </c>
      <c r="W1491" s="16">
        <v>3.2559999999999998</v>
      </c>
      <c r="X1491" s="16">
        <v>404.911</v>
      </c>
      <c r="Y1491" s="16">
        <v>47.714700000000001</v>
      </c>
      <c r="Z1491" s="16">
        <v>0.1552</v>
      </c>
      <c r="AA1491" s="16">
        <v>1.352795</v>
      </c>
      <c r="AB1491" s="16">
        <v>1.49</v>
      </c>
      <c r="AC1491" s="16">
        <v>23.11</v>
      </c>
      <c r="AD1491" s="16">
        <v>40.9</v>
      </c>
      <c r="AE1491" s="16">
        <v>4.9646999999999997</v>
      </c>
      <c r="AF1491" s="16">
        <v>5.0263999999999998</v>
      </c>
      <c r="AG1491" s="16">
        <v>63178.9</v>
      </c>
      <c r="AH1491" s="16">
        <v>4.3999999999999997E-2</v>
      </c>
      <c r="AI1491" s="16">
        <v>66.2</v>
      </c>
      <c r="AJ1491" s="16">
        <v>82.3</v>
      </c>
      <c r="AK1491" s="16">
        <v>-0.2019</v>
      </c>
      <c r="AL1491" s="16">
        <v>-0.96020000000000005</v>
      </c>
      <c r="AM1491" s="16">
        <v>-0.62729999999999997</v>
      </c>
      <c r="AN1491" s="16">
        <v>-0.33360000000000001</v>
      </c>
      <c r="AO1491" s="16">
        <v>-0.40539999999999998</v>
      </c>
      <c r="AP1491" s="16">
        <v>-0.8821</v>
      </c>
      <c r="AR1491" s="16">
        <f t="shared" si="77"/>
        <v>1</v>
      </c>
      <c r="AS1491" s="5">
        <f t="shared" si="76"/>
        <v>-1.3663999999999898E-2</v>
      </c>
    </row>
    <row r="1492" spans="1:45" x14ac:dyDescent="0.25">
      <c r="A1492" s="16" t="s">
        <v>409</v>
      </c>
      <c r="B1492" s="16" t="s">
        <v>64</v>
      </c>
      <c r="C1492" s="16" t="s">
        <v>280</v>
      </c>
      <c r="D1492" s="16">
        <v>2003</v>
      </c>
      <c r="E1492" s="16" t="s">
        <v>2110</v>
      </c>
      <c r="F1492" s="16" t="s">
        <v>592</v>
      </c>
      <c r="G1492" s="10">
        <v>1674.4</v>
      </c>
      <c r="H1492" s="73">
        <v>7.4232069999999997</v>
      </c>
      <c r="I1492" s="16">
        <v>7033821</v>
      </c>
      <c r="J1492" s="71">
        <v>2.4E-2</v>
      </c>
      <c r="K1492" s="71">
        <v>0.98799999999999999</v>
      </c>
      <c r="L1492" s="16">
        <v>-1.2357009999999999</v>
      </c>
      <c r="M1492" s="16">
        <v>-0.64224029999999999</v>
      </c>
      <c r="N1492" s="16">
        <v>-0.61317679999999997</v>
      </c>
      <c r="O1492" s="16">
        <v>-0.60312209999999999</v>
      </c>
      <c r="P1492" s="16">
        <v>-0.4309539</v>
      </c>
      <c r="Q1492" s="16">
        <v>-0.47876449999999998</v>
      </c>
      <c r="R1492" s="16">
        <v>4.2099999999999999E-2</v>
      </c>
      <c r="S1492" s="16">
        <v>5.7000000000000002E-3</v>
      </c>
      <c r="T1492" s="16">
        <v>2.0000000000000001E-4</v>
      </c>
      <c r="U1492" s="16">
        <v>2.9823</v>
      </c>
      <c r="V1492" s="16">
        <v>12.304</v>
      </c>
      <c r="W1492" s="16">
        <v>3.3239999999999998</v>
      </c>
      <c r="X1492" s="16">
        <v>406.46499999999997</v>
      </c>
      <c r="Y1492" s="16">
        <v>48.652999999999999</v>
      </c>
      <c r="Z1492" s="16">
        <v>0.16420000000000001</v>
      </c>
      <c r="AA1492" s="16">
        <v>1.364446</v>
      </c>
      <c r="AB1492" s="16">
        <v>1.49</v>
      </c>
      <c r="AC1492" s="16">
        <v>23.11</v>
      </c>
      <c r="AD1492" s="16">
        <v>40.6</v>
      </c>
      <c r="AE1492" s="16">
        <v>5.0450999999999997</v>
      </c>
      <c r="AF1492" s="16">
        <v>5.7234999999999996</v>
      </c>
      <c r="AG1492" s="16">
        <v>68454.5</v>
      </c>
      <c r="AH1492" s="16">
        <v>4.3200000000000002E-2</v>
      </c>
      <c r="AI1492" s="16">
        <v>67.599999999999994</v>
      </c>
      <c r="AJ1492" s="16">
        <v>83</v>
      </c>
      <c r="AK1492" s="16">
        <v>-0.17749999999999999</v>
      </c>
      <c r="AL1492" s="16">
        <v>-0.83819999999999995</v>
      </c>
      <c r="AM1492" s="16">
        <v>-0.63800000000000001</v>
      </c>
      <c r="AN1492" s="16">
        <v>-0.40860000000000002</v>
      </c>
      <c r="AO1492" s="16">
        <v>-0.47339999999999999</v>
      </c>
      <c r="AP1492" s="16">
        <v>-0.89390000000000003</v>
      </c>
      <c r="AR1492" s="16">
        <f t="shared" si="77"/>
        <v>1</v>
      </c>
      <c r="AS1492" s="5">
        <f t="shared" si="76"/>
        <v>2.6097000000000037E-2</v>
      </c>
    </row>
    <row r="1493" spans="1:45" x14ac:dyDescent="0.25">
      <c r="A1493" s="16" t="s">
        <v>409</v>
      </c>
      <c r="B1493" s="16" t="s">
        <v>64</v>
      </c>
      <c r="C1493" s="16" t="s">
        <v>280</v>
      </c>
      <c r="D1493" s="16">
        <v>2004</v>
      </c>
      <c r="E1493" s="16" t="s">
        <v>2112</v>
      </c>
      <c r="F1493" s="16" t="s">
        <v>592</v>
      </c>
      <c r="G1493" s="10">
        <v>1736.69</v>
      </c>
      <c r="H1493" s="73">
        <v>7.4597379999999998</v>
      </c>
      <c r="I1493" s="16">
        <v>7204153</v>
      </c>
      <c r="J1493" s="71">
        <v>3.2000000000000001E-2</v>
      </c>
      <c r="K1493" s="71">
        <v>1.0189999999999999</v>
      </c>
      <c r="L1493" s="16">
        <v>-1.200736</v>
      </c>
      <c r="M1493" s="16">
        <v>-0.64143320000000004</v>
      </c>
      <c r="N1493" s="16">
        <v>-0.55007269999999997</v>
      </c>
      <c r="O1493" s="16">
        <v>-0.67268939999999999</v>
      </c>
      <c r="P1493" s="16">
        <v>-0.38753539999999997</v>
      </c>
      <c r="Q1493" s="16">
        <v>-0.43550499999999998</v>
      </c>
      <c r="R1493" s="16">
        <v>4.1500000000000002E-2</v>
      </c>
      <c r="S1493" s="16">
        <v>6.0000000000000001E-3</v>
      </c>
      <c r="T1493" s="16">
        <v>2.0000000000000001E-4</v>
      </c>
      <c r="U1493" s="16">
        <v>3.5632999999999999</v>
      </c>
      <c r="V1493" s="16">
        <v>12.582000000000001</v>
      </c>
      <c r="W1493" s="16">
        <v>3.3919999999999999</v>
      </c>
      <c r="X1493" s="16">
        <v>405.2</v>
      </c>
      <c r="Y1493" s="16">
        <v>44.7348</v>
      </c>
      <c r="Z1493" s="16">
        <v>0.15870000000000001</v>
      </c>
      <c r="AA1493" s="16">
        <v>1.290654</v>
      </c>
      <c r="AB1493" s="16">
        <v>1.49</v>
      </c>
      <c r="AC1493" s="16">
        <v>23.11</v>
      </c>
      <c r="AD1493" s="16">
        <v>42.5</v>
      </c>
      <c r="AE1493" s="16">
        <v>5.7274000000000003</v>
      </c>
      <c r="AF1493" s="16">
        <v>10.457800000000001</v>
      </c>
      <c r="AG1493" s="16">
        <v>71845.8</v>
      </c>
      <c r="AH1493" s="16">
        <v>4.2500000000000003E-2</v>
      </c>
      <c r="AI1493" s="16">
        <v>69.099999999999994</v>
      </c>
      <c r="AJ1493" s="16">
        <v>83.8</v>
      </c>
      <c r="AK1493" s="16">
        <v>-0.32069999999999999</v>
      </c>
      <c r="AL1493" s="16">
        <v>-0.81010000000000004</v>
      </c>
      <c r="AM1493" s="16">
        <v>-0.56389999999999996</v>
      </c>
      <c r="AN1493" s="16">
        <v>-0.42449999999999999</v>
      </c>
      <c r="AO1493" s="16">
        <v>-0.32740000000000002</v>
      </c>
      <c r="AP1493" s="16">
        <v>-0.74680000000000002</v>
      </c>
      <c r="AR1493" s="16">
        <f t="shared" si="77"/>
        <v>1</v>
      </c>
      <c r="AS1493" s="5">
        <f t="shared" si="76"/>
        <v>3.4964999999999913E-2</v>
      </c>
    </row>
    <row r="1494" spans="1:45" x14ac:dyDescent="0.25">
      <c r="A1494" s="16" t="s">
        <v>409</v>
      </c>
      <c r="B1494" s="16" t="s">
        <v>64</v>
      </c>
      <c r="C1494" s="16" t="s">
        <v>280</v>
      </c>
      <c r="D1494" s="16">
        <v>2005</v>
      </c>
      <c r="E1494" s="16" t="s">
        <v>2129</v>
      </c>
      <c r="F1494" s="16" t="s">
        <v>592</v>
      </c>
      <c r="G1494" s="10">
        <v>1799.49</v>
      </c>
      <c r="H1494" s="73">
        <v>7.4952589999999999</v>
      </c>
      <c r="I1494" s="16">
        <v>7373430</v>
      </c>
      <c r="J1494" s="71">
        <v>2.1999999999999999E-2</v>
      </c>
      <c r="K1494" s="71">
        <v>1.042</v>
      </c>
      <c r="L1494" s="16">
        <v>-1.1459410000000001</v>
      </c>
      <c r="M1494" s="16">
        <v>-0.64018949999999997</v>
      </c>
      <c r="N1494" s="16">
        <v>-0.53781619999999997</v>
      </c>
      <c r="O1494" s="16">
        <v>-0.55944649999999996</v>
      </c>
      <c r="P1494" s="16">
        <v>-0.32290619999999998</v>
      </c>
      <c r="Q1494" s="16">
        <v>-0.51421839999999996</v>
      </c>
      <c r="R1494" s="16">
        <v>4.1700000000000001E-2</v>
      </c>
      <c r="S1494" s="16">
        <v>6.3E-3</v>
      </c>
      <c r="T1494" s="16">
        <v>2.0000000000000001E-4</v>
      </c>
      <c r="U1494" s="16">
        <v>3.5661999999999998</v>
      </c>
      <c r="V1494" s="16">
        <v>12.86</v>
      </c>
      <c r="W1494" s="16">
        <v>3.46</v>
      </c>
      <c r="X1494" s="16">
        <v>405.49400000000003</v>
      </c>
      <c r="Y1494" s="16">
        <v>49.590899999999998</v>
      </c>
      <c r="Z1494" s="16">
        <v>0.1704</v>
      </c>
      <c r="AA1494" s="16">
        <v>1.3294919999999999</v>
      </c>
      <c r="AB1494" s="16">
        <v>1.49</v>
      </c>
      <c r="AC1494" s="16">
        <v>23.11</v>
      </c>
      <c r="AD1494" s="16">
        <v>41.5</v>
      </c>
      <c r="AE1494" s="16">
        <v>7.1559999999999997</v>
      </c>
      <c r="AF1494" s="16">
        <v>18.575099999999999</v>
      </c>
      <c r="AG1494" s="16">
        <v>81436.800000000003</v>
      </c>
      <c r="AH1494" s="16">
        <v>4.1799999999999997E-2</v>
      </c>
      <c r="AI1494" s="16">
        <v>70.5</v>
      </c>
      <c r="AJ1494" s="16">
        <v>84.5</v>
      </c>
      <c r="AK1494" s="16">
        <v>-0.31269999999999998</v>
      </c>
      <c r="AL1494" s="16">
        <v>-0.73899999999999999</v>
      </c>
      <c r="AM1494" s="16">
        <v>-0.63819999999999999</v>
      </c>
      <c r="AN1494" s="16">
        <v>-0.6482</v>
      </c>
      <c r="AO1494" s="16">
        <v>-0.5484</v>
      </c>
      <c r="AP1494" s="16">
        <v>-0.77</v>
      </c>
      <c r="AR1494" s="16">
        <f t="shared" si="77"/>
        <v>1</v>
      </c>
      <c r="AS1494" s="5">
        <f t="shared" si="76"/>
        <v>5.4794999999999927E-2</v>
      </c>
    </row>
    <row r="1495" spans="1:45" x14ac:dyDescent="0.25">
      <c r="A1495" s="16" t="s">
        <v>409</v>
      </c>
      <c r="B1495" s="16" t="s">
        <v>64</v>
      </c>
      <c r="C1495" s="16" t="s">
        <v>280</v>
      </c>
      <c r="D1495" s="16">
        <v>2006</v>
      </c>
      <c r="E1495" s="16" t="s">
        <v>2103</v>
      </c>
      <c r="F1495" s="16" t="s">
        <v>592</v>
      </c>
      <c r="G1495" s="10">
        <v>1874.95</v>
      </c>
      <c r="H1495" s="73">
        <v>7.5363389999999999</v>
      </c>
      <c r="I1495" s="16">
        <v>7541406</v>
      </c>
      <c r="J1495" s="71">
        <v>-3.0000000000000001E-3</v>
      </c>
      <c r="K1495" s="71">
        <v>1.0389999999999999</v>
      </c>
      <c r="L1495" s="16">
        <v>-1.0762799999999999</v>
      </c>
      <c r="M1495" s="16">
        <v>-0.63943309999999998</v>
      </c>
      <c r="N1495" s="16">
        <v>-0.55804920000000002</v>
      </c>
      <c r="O1495" s="16">
        <v>-0.48748819999999998</v>
      </c>
      <c r="P1495" s="16">
        <v>-0.22529469999999999</v>
      </c>
      <c r="Q1495" s="16">
        <v>-0.51531729999999998</v>
      </c>
      <c r="R1495" s="16">
        <v>4.1700000000000001E-2</v>
      </c>
      <c r="S1495" s="16">
        <v>6.4999999999999997E-3</v>
      </c>
      <c r="T1495" s="16">
        <v>2.0000000000000001E-4</v>
      </c>
      <c r="U1495" s="16">
        <v>3.5691000000000002</v>
      </c>
      <c r="V1495" s="16">
        <v>13.108000000000001</v>
      </c>
      <c r="W1495" s="16">
        <v>3.45</v>
      </c>
      <c r="X1495" s="16">
        <v>401.53300000000002</v>
      </c>
      <c r="Y1495" s="16">
        <v>51.444000000000003</v>
      </c>
      <c r="Z1495" s="16">
        <v>0.18260000000000001</v>
      </c>
      <c r="AA1495" s="16">
        <v>1.302306</v>
      </c>
      <c r="AB1495" s="16">
        <v>1.49</v>
      </c>
      <c r="AC1495" s="16">
        <v>23.11</v>
      </c>
      <c r="AD1495" s="16">
        <v>42.2</v>
      </c>
      <c r="AE1495" s="16">
        <v>10.1615</v>
      </c>
      <c r="AF1495" s="16">
        <v>31.840599999999998</v>
      </c>
      <c r="AG1495" s="16">
        <v>85485.6</v>
      </c>
      <c r="AH1495" s="16">
        <v>4.1099999999999998E-2</v>
      </c>
      <c r="AI1495" s="16">
        <v>71.900000000000006</v>
      </c>
      <c r="AJ1495" s="16">
        <v>85.2</v>
      </c>
      <c r="AK1495" s="16">
        <v>-0.17680000000000001</v>
      </c>
      <c r="AL1495" s="16">
        <v>-0.75180000000000002</v>
      </c>
      <c r="AM1495" s="16">
        <v>-0.61399999999999999</v>
      </c>
      <c r="AN1495" s="16">
        <v>-0.66539999999999999</v>
      </c>
      <c r="AO1495" s="16">
        <v>-0.45069999999999999</v>
      </c>
      <c r="AP1495" s="16">
        <v>-1.0038</v>
      </c>
      <c r="AR1495" s="16">
        <f t="shared" si="77"/>
        <v>1</v>
      </c>
      <c r="AS1495" s="5">
        <f t="shared" si="76"/>
        <v>6.9661000000000195E-2</v>
      </c>
    </row>
    <row r="1496" spans="1:45" x14ac:dyDescent="0.25">
      <c r="A1496" s="16" t="s">
        <v>409</v>
      </c>
      <c r="B1496" s="16" t="s">
        <v>64</v>
      </c>
      <c r="C1496" s="16" t="s">
        <v>280</v>
      </c>
      <c r="D1496" s="16">
        <v>2007</v>
      </c>
      <c r="E1496" s="16" t="s">
        <v>2120</v>
      </c>
      <c r="F1496" s="16" t="s">
        <v>592</v>
      </c>
      <c r="G1496" s="10">
        <v>1947.96</v>
      </c>
      <c r="H1496" s="73">
        <v>7.5745370000000003</v>
      </c>
      <c r="I1496" s="16">
        <v>7707972</v>
      </c>
      <c r="J1496" s="71">
        <v>5.0000000000000001E-3</v>
      </c>
      <c r="K1496" s="71">
        <v>1.044</v>
      </c>
      <c r="L1496" s="16">
        <v>-0.93880520000000001</v>
      </c>
      <c r="M1496" s="16">
        <v>-0.63829849999999999</v>
      </c>
      <c r="N1496" s="16">
        <v>-0.52602079999999996</v>
      </c>
      <c r="O1496" s="16">
        <v>-0.42392849999999999</v>
      </c>
      <c r="P1496" s="16">
        <v>-0.11040609999999999</v>
      </c>
      <c r="Q1496" s="16">
        <v>-0.42250409999999999</v>
      </c>
      <c r="R1496" s="16">
        <v>4.1700000000000001E-2</v>
      </c>
      <c r="S1496" s="16">
        <v>6.7999999999999996E-3</v>
      </c>
      <c r="T1496" s="16">
        <v>2.0000000000000001E-4</v>
      </c>
      <c r="U1496" s="16">
        <v>3.5720000000000001</v>
      </c>
      <c r="V1496" s="16">
        <v>13.356</v>
      </c>
      <c r="W1496" s="16">
        <v>3.44</v>
      </c>
      <c r="X1496" s="16">
        <v>405.76499999999999</v>
      </c>
      <c r="Y1496" s="16">
        <v>53.2254</v>
      </c>
      <c r="Z1496" s="16">
        <v>0.19819999999999999</v>
      </c>
      <c r="AA1496" s="16">
        <v>1.313957</v>
      </c>
      <c r="AB1496" s="16">
        <v>1.49</v>
      </c>
      <c r="AC1496" s="16">
        <v>23.11</v>
      </c>
      <c r="AD1496" s="16">
        <v>41.9</v>
      </c>
      <c r="AE1496" s="16">
        <v>11.4404</v>
      </c>
      <c r="AF1496" s="16">
        <v>58.2973</v>
      </c>
      <c r="AG1496" s="16">
        <v>88803.4</v>
      </c>
      <c r="AH1496" s="16">
        <v>4.0399999999999998E-2</v>
      </c>
      <c r="AI1496" s="16">
        <v>73.3</v>
      </c>
      <c r="AJ1496" s="16">
        <v>85.9</v>
      </c>
      <c r="AK1496" s="16">
        <v>-0.2366</v>
      </c>
      <c r="AL1496" s="16">
        <v>-0.69259999999999999</v>
      </c>
      <c r="AM1496" s="16">
        <v>-0.55159999999999998</v>
      </c>
      <c r="AN1496" s="16">
        <v>-0.44219999999999998</v>
      </c>
      <c r="AO1496" s="16">
        <v>-0.2671</v>
      </c>
      <c r="AP1496" s="16">
        <v>-0.92520000000000002</v>
      </c>
      <c r="AR1496" s="16">
        <f t="shared" si="77"/>
        <v>1</v>
      </c>
      <c r="AS1496" s="5">
        <f t="shared" si="76"/>
        <v>0.1374747999999999</v>
      </c>
    </row>
    <row r="1497" spans="1:45" x14ac:dyDescent="0.25">
      <c r="A1497" s="16" t="s">
        <v>409</v>
      </c>
      <c r="B1497" s="16" t="s">
        <v>64</v>
      </c>
      <c r="C1497" s="16" t="s">
        <v>280</v>
      </c>
      <c r="D1497" s="16">
        <v>2008</v>
      </c>
      <c r="E1497" s="16" t="s">
        <v>2114</v>
      </c>
      <c r="F1497" s="16" t="s">
        <v>592</v>
      </c>
      <c r="G1497" s="10">
        <v>1987.91</v>
      </c>
      <c r="H1497" s="73">
        <v>7.5948409999999997</v>
      </c>
      <c r="I1497" s="16">
        <v>7872658</v>
      </c>
      <c r="J1497" s="71">
        <v>8.0000000000000002E-3</v>
      </c>
      <c r="K1497" s="71">
        <v>1.0529999999999999</v>
      </c>
      <c r="L1497" s="16">
        <v>-0.87652969999999997</v>
      </c>
      <c r="M1497" s="16">
        <v>-0.6375421</v>
      </c>
      <c r="N1497" s="16">
        <v>-0.47726239999999998</v>
      </c>
      <c r="O1497" s="16">
        <v>-0.35448649999999998</v>
      </c>
      <c r="P1497" s="16">
        <v>-1.48264E-2</v>
      </c>
      <c r="Q1497" s="16">
        <v>-0.50746089999999999</v>
      </c>
      <c r="R1497" s="16">
        <v>4.1700000000000001E-2</v>
      </c>
      <c r="S1497" s="16">
        <v>7.0000000000000001E-3</v>
      </c>
      <c r="T1497" s="16">
        <v>2.0000000000000001E-4</v>
      </c>
      <c r="U1497" s="16">
        <v>3.9649000000000001</v>
      </c>
      <c r="V1497" s="16">
        <v>13.603999999999999</v>
      </c>
      <c r="W1497" s="16">
        <v>3.43</v>
      </c>
      <c r="X1497" s="16">
        <v>406.19</v>
      </c>
      <c r="Y1497" s="16">
        <v>56.073</v>
      </c>
      <c r="Z1497" s="16">
        <v>0.2024</v>
      </c>
      <c r="AA1497" s="16">
        <v>1.31318</v>
      </c>
      <c r="AB1497" s="16">
        <v>1.49</v>
      </c>
      <c r="AC1497" s="16">
        <v>23.11</v>
      </c>
      <c r="AD1497" s="16">
        <v>41.92</v>
      </c>
      <c r="AE1497" s="16">
        <v>11.2773</v>
      </c>
      <c r="AF1497" s="16">
        <v>84.818299999999994</v>
      </c>
      <c r="AG1497" s="16">
        <v>90213.2</v>
      </c>
      <c r="AH1497" s="16">
        <v>3.9699999999999999E-2</v>
      </c>
      <c r="AI1497" s="16">
        <v>74.7</v>
      </c>
      <c r="AJ1497" s="16">
        <v>86.6</v>
      </c>
      <c r="AK1497" s="16">
        <v>-0.34870000000000001</v>
      </c>
      <c r="AL1497" s="16">
        <v>-0.83940000000000003</v>
      </c>
      <c r="AM1497" s="16">
        <v>-0.61750000000000005</v>
      </c>
      <c r="AN1497" s="16">
        <v>-0.53769999999999996</v>
      </c>
      <c r="AO1497" s="16">
        <v>-0.29089999999999999</v>
      </c>
      <c r="AP1497" s="16">
        <v>-0.9748</v>
      </c>
      <c r="AR1497" s="16">
        <f t="shared" si="77"/>
        <v>1</v>
      </c>
      <c r="AS1497" s="5">
        <f t="shared" si="76"/>
        <v>6.2275500000000039E-2</v>
      </c>
    </row>
    <row r="1498" spans="1:45" x14ac:dyDescent="0.25">
      <c r="A1498" s="16" t="s">
        <v>409</v>
      </c>
      <c r="B1498" s="16" t="s">
        <v>64</v>
      </c>
      <c r="C1498" s="16" t="s">
        <v>280</v>
      </c>
      <c r="D1498" s="16">
        <v>2009</v>
      </c>
      <c r="E1498" s="16" t="s">
        <v>2105</v>
      </c>
      <c r="F1498" s="16" t="s">
        <v>592</v>
      </c>
      <c r="G1498" s="10">
        <v>1900.38</v>
      </c>
      <c r="H1498" s="73">
        <v>7.5498099999999999</v>
      </c>
      <c r="I1498" s="16">
        <v>8035021</v>
      </c>
      <c r="J1498" s="71">
        <v>-4.9000000000000002E-2</v>
      </c>
      <c r="K1498" s="71">
        <v>1.0029999999999999</v>
      </c>
      <c r="L1498" s="16">
        <v>-0.80966050000000001</v>
      </c>
      <c r="M1498" s="16">
        <v>-0.63640759999999996</v>
      </c>
      <c r="N1498" s="16">
        <v>-0.46220559999999999</v>
      </c>
      <c r="O1498" s="16">
        <v>-0.30482140000000002</v>
      </c>
      <c r="P1498" s="16">
        <v>6.2492399999999997E-2</v>
      </c>
      <c r="Q1498" s="16">
        <v>-0.50591549999999996</v>
      </c>
      <c r="R1498" s="16">
        <v>4.1700000000000001E-2</v>
      </c>
      <c r="S1498" s="16">
        <v>7.3000000000000001E-3</v>
      </c>
      <c r="T1498" s="16">
        <v>2.0000000000000001E-4</v>
      </c>
      <c r="U1498" s="16">
        <v>4.1927000000000003</v>
      </c>
      <c r="V1498" s="16">
        <v>13.852</v>
      </c>
      <c r="W1498" s="16">
        <v>3.42</v>
      </c>
      <c r="X1498" s="16">
        <v>404.05399999999997</v>
      </c>
      <c r="Y1498" s="16">
        <v>57.704700000000003</v>
      </c>
      <c r="Z1498" s="16">
        <v>0.21010000000000001</v>
      </c>
      <c r="AA1498" s="16">
        <v>1.312792</v>
      </c>
      <c r="AB1498" s="16">
        <v>1.49</v>
      </c>
      <c r="AC1498" s="16">
        <v>23.11</v>
      </c>
      <c r="AD1498" s="16">
        <v>41.93</v>
      </c>
      <c r="AE1498" s="16">
        <v>9.5897000000000006</v>
      </c>
      <c r="AF1498" s="16">
        <v>112.328</v>
      </c>
      <c r="AG1498" s="16">
        <v>89732</v>
      </c>
      <c r="AH1498" s="16">
        <v>3.9E-2</v>
      </c>
      <c r="AI1498" s="16">
        <v>76</v>
      </c>
      <c r="AJ1498" s="16">
        <v>87.3</v>
      </c>
      <c r="AK1498" s="16">
        <v>-0.55100000000000005</v>
      </c>
      <c r="AL1498" s="16">
        <v>-0.86970000000000003</v>
      </c>
      <c r="AM1498" s="16">
        <v>-0.66049999999999998</v>
      </c>
      <c r="AN1498" s="16">
        <v>-0.33040000000000003</v>
      </c>
      <c r="AO1498" s="16">
        <v>-0.26419999999999999</v>
      </c>
      <c r="AP1498" s="16">
        <v>-0.9012</v>
      </c>
      <c r="AR1498" s="16">
        <f t="shared" si="77"/>
        <v>1</v>
      </c>
      <c r="AS1498" s="5">
        <f t="shared" si="76"/>
        <v>6.6869199999999962E-2</v>
      </c>
    </row>
    <row r="1499" spans="1:45" x14ac:dyDescent="0.25">
      <c r="A1499" s="16" t="s">
        <v>409</v>
      </c>
      <c r="B1499" s="16" t="s">
        <v>64</v>
      </c>
      <c r="C1499" s="16" t="s">
        <v>280</v>
      </c>
      <c r="D1499" s="16">
        <v>2010</v>
      </c>
      <c r="E1499" s="16" t="s">
        <v>2126</v>
      </c>
      <c r="F1499" s="16" t="s">
        <v>592</v>
      </c>
      <c r="G1499" s="10">
        <v>1932.86</v>
      </c>
      <c r="H1499" s="73">
        <v>7.5667549999999997</v>
      </c>
      <c r="I1499" s="16">
        <v>8194778</v>
      </c>
      <c r="J1499" s="71">
        <v>1.0999999999999999E-2</v>
      </c>
      <c r="K1499" s="71">
        <v>1.014</v>
      </c>
      <c r="L1499" s="16">
        <v>-0.798647</v>
      </c>
      <c r="M1499" s="16">
        <v>-0.63434100000000004</v>
      </c>
      <c r="N1499" s="16">
        <v>-0.45697009999999999</v>
      </c>
      <c r="O1499" s="16">
        <v>-0.32594600000000001</v>
      </c>
      <c r="P1499" s="16">
        <v>0.10734249999999999</v>
      </c>
      <c r="Q1499" s="16">
        <v>-0.51367079999999998</v>
      </c>
      <c r="R1499" s="16">
        <v>4.1700000000000001E-2</v>
      </c>
      <c r="S1499" s="16">
        <v>7.6E-3</v>
      </c>
      <c r="T1499" s="16">
        <v>2.9999999999999997E-4</v>
      </c>
      <c r="U1499" s="16">
        <v>3.9908999999999999</v>
      </c>
      <c r="V1499" s="16">
        <v>14.1</v>
      </c>
      <c r="W1499" s="16">
        <v>3.41</v>
      </c>
      <c r="X1499" s="16">
        <v>407.46</v>
      </c>
      <c r="Y1499" s="16">
        <v>57.602899999999998</v>
      </c>
      <c r="Z1499" s="16">
        <v>0.19989999999999999</v>
      </c>
      <c r="AA1499" s="16">
        <v>1.312403</v>
      </c>
      <c r="AB1499" s="16">
        <v>1.49</v>
      </c>
      <c r="AC1499" s="16">
        <v>23.11</v>
      </c>
      <c r="AD1499" s="16">
        <v>41.94</v>
      </c>
      <c r="AE1499" s="16">
        <v>8.8359000000000005</v>
      </c>
      <c r="AF1499" s="16">
        <v>124.71899999999999</v>
      </c>
      <c r="AG1499" s="16">
        <v>90313.3</v>
      </c>
      <c r="AH1499" s="16">
        <v>3.8199999999999998E-2</v>
      </c>
      <c r="AI1499" s="16">
        <v>77.400000000000006</v>
      </c>
      <c r="AJ1499" s="16">
        <v>88</v>
      </c>
      <c r="AK1499" s="16">
        <v>-0.51670000000000005</v>
      </c>
      <c r="AL1499" s="16">
        <v>-0.8619</v>
      </c>
      <c r="AM1499" s="16">
        <v>-0.64680000000000004</v>
      </c>
      <c r="AN1499" s="16">
        <v>-0.53749999999999998</v>
      </c>
      <c r="AO1499" s="16">
        <v>-0.20480000000000001</v>
      </c>
      <c r="AP1499" s="16">
        <v>-0.88009999999999999</v>
      </c>
      <c r="AR1499" s="16">
        <f t="shared" si="77"/>
        <v>1</v>
      </c>
      <c r="AS1499" s="5">
        <f t="shared" si="76"/>
        <v>1.1013500000000009E-2</v>
      </c>
    </row>
    <row r="1500" spans="1:45" x14ac:dyDescent="0.25">
      <c r="A1500" s="16" t="s">
        <v>409</v>
      </c>
      <c r="B1500" s="16" t="s">
        <v>64</v>
      </c>
      <c r="C1500" s="16" t="s">
        <v>280</v>
      </c>
      <c r="D1500" s="16">
        <v>2011</v>
      </c>
      <c r="E1500" s="16" t="s">
        <v>2125</v>
      </c>
      <c r="F1500" s="16" t="s">
        <v>592</v>
      </c>
      <c r="G1500" s="10">
        <v>1969.31</v>
      </c>
      <c r="H1500" s="73">
        <v>7.585439</v>
      </c>
      <c r="I1500" s="16">
        <v>8351600</v>
      </c>
      <c r="J1500" s="71">
        <v>-1.4E-2</v>
      </c>
      <c r="K1500" s="71">
        <v>1</v>
      </c>
      <c r="L1500" s="16">
        <v>-0.80863399999999996</v>
      </c>
      <c r="M1500" s="16">
        <v>-0.63262580000000002</v>
      </c>
      <c r="N1500" s="16">
        <v>-0.46596120000000002</v>
      </c>
      <c r="O1500" s="16">
        <v>-0.34138099999999999</v>
      </c>
      <c r="P1500" s="16">
        <v>5.3068400000000002E-2</v>
      </c>
      <c r="Q1500" s="16">
        <v>-0.45370650000000001</v>
      </c>
      <c r="R1500" s="16">
        <v>4.1700000000000001E-2</v>
      </c>
      <c r="S1500" s="16">
        <v>8.3000000000000001E-3</v>
      </c>
      <c r="T1500" s="16">
        <v>2.0000000000000001E-4</v>
      </c>
      <c r="U1500" s="16">
        <v>3.6406999999999998</v>
      </c>
      <c r="V1500" s="16">
        <v>15.38</v>
      </c>
      <c r="W1500" s="16">
        <v>3.3079999999999998</v>
      </c>
      <c r="X1500" s="16">
        <v>408.47399999999999</v>
      </c>
      <c r="Y1500" s="16">
        <v>56.773400000000002</v>
      </c>
      <c r="Z1500" s="16">
        <v>0.20119999999999999</v>
      </c>
      <c r="AA1500" s="16">
        <v>1.312403</v>
      </c>
      <c r="AB1500" s="16">
        <v>1.49</v>
      </c>
      <c r="AC1500" s="16">
        <v>23.11</v>
      </c>
      <c r="AD1500" s="16">
        <v>41.94</v>
      </c>
      <c r="AE1500" s="16">
        <v>7.899</v>
      </c>
      <c r="AF1500" s="16">
        <v>103.672</v>
      </c>
      <c r="AG1500" s="16">
        <v>100414</v>
      </c>
      <c r="AH1500" s="16">
        <v>3.7499999999999999E-2</v>
      </c>
      <c r="AI1500" s="16">
        <v>78.7</v>
      </c>
      <c r="AJ1500" s="16">
        <v>88.7</v>
      </c>
      <c r="AK1500" s="16">
        <v>-0.48699999999999999</v>
      </c>
      <c r="AL1500" s="16">
        <v>-0.79669999999999996</v>
      </c>
      <c r="AM1500" s="16">
        <v>-0.54590000000000005</v>
      </c>
      <c r="AN1500" s="16">
        <v>-0.42609999999999998</v>
      </c>
      <c r="AO1500" s="16">
        <v>-0.1147</v>
      </c>
      <c r="AP1500" s="16">
        <v>-0.92530000000000001</v>
      </c>
      <c r="AR1500" s="16">
        <f t="shared" si="77"/>
        <v>1</v>
      </c>
      <c r="AS1500" s="5">
        <f t="shared" si="76"/>
        <v>-9.9869999999999681E-3</v>
      </c>
    </row>
    <row r="1501" spans="1:45" x14ac:dyDescent="0.25">
      <c r="A1501" s="16" t="s">
        <v>409</v>
      </c>
      <c r="B1501" s="16" t="s">
        <v>64</v>
      </c>
      <c r="C1501" s="16" t="s">
        <v>280</v>
      </c>
      <c r="D1501" s="16">
        <v>2012</v>
      </c>
      <c r="E1501" s="16" t="s">
        <v>2127</v>
      </c>
      <c r="F1501" s="16" t="s">
        <v>592</v>
      </c>
      <c r="G1501" s="10">
        <v>2013.48</v>
      </c>
      <c r="H1501" s="73">
        <v>7.6076189999999997</v>
      </c>
      <c r="I1501" s="16">
        <v>8505646</v>
      </c>
      <c r="J1501" s="71">
        <v>-4.0000000000000001E-3</v>
      </c>
      <c r="K1501" s="71">
        <v>0.996</v>
      </c>
      <c r="L1501" s="16">
        <v>-0.83465310000000004</v>
      </c>
      <c r="M1501" s="16">
        <v>-0.63434100000000004</v>
      </c>
      <c r="N1501" s="16">
        <v>-0.43483309999999997</v>
      </c>
      <c r="O1501" s="16">
        <v>-0.30603140000000001</v>
      </c>
      <c r="P1501" s="16">
        <v>3.2720899999999997E-2</v>
      </c>
      <c r="Q1501" s="16">
        <v>-0.56102790000000002</v>
      </c>
      <c r="R1501" s="16">
        <v>4.1700000000000001E-2</v>
      </c>
      <c r="S1501" s="16">
        <v>7.6E-3</v>
      </c>
      <c r="T1501" s="16">
        <v>2.9999999999999997E-4</v>
      </c>
      <c r="U1501" s="16">
        <v>3.8239000000000001</v>
      </c>
      <c r="V1501" s="16">
        <v>16.66</v>
      </c>
      <c r="W1501" s="16">
        <v>3.206</v>
      </c>
      <c r="X1501" s="16">
        <v>406.98399999999998</v>
      </c>
      <c r="Y1501" s="16">
        <v>57.575499999999998</v>
      </c>
      <c r="Z1501" s="16">
        <v>0.21079999999999999</v>
      </c>
      <c r="AA1501" s="16">
        <v>1.3120149999999999</v>
      </c>
      <c r="AB1501" s="16">
        <v>1.49</v>
      </c>
      <c r="AC1501" s="16">
        <v>23.11</v>
      </c>
      <c r="AD1501" s="16">
        <v>41.95</v>
      </c>
      <c r="AE1501" s="16">
        <v>7.6929999999999996</v>
      </c>
      <c r="AF1501" s="16">
        <v>92.870199999999997</v>
      </c>
      <c r="AG1501" s="16">
        <v>100050</v>
      </c>
      <c r="AH1501" s="16">
        <v>3.6799999999999999E-2</v>
      </c>
      <c r="AI1501" s="16">
        <v>80</v>
      </c>
      <c r="AJ1501" s="16">
        <v>89.3</v>
      </c>
      <c r="AK1501" s="16">
        <v>-0.48909999999999998</v>
      </c>
      <c r="AL1501" s="16">
        <v>-0.94879999999999998</v>
      </c>
      <c r="AM1501" s="16">
        <v>-0.70120000000000005</v>
      </c>
      <c r="AN1501" s="16">
        <v>-0.40679999999999999</v>
      </c>
      <c r="AO1501" s="16">
        <v>-0.1857</v>
      </c>
      <c r="AP1501" s="16">
        <v>-1.1637</v>
      </c>
      <c r="AR1501" s="16">
        <f t="shared" si="77"/>
        <v>1</v>
      </c>
      <c r="AS1501" s="5">
        <f t="shared" si="76"/>
        <v>-2.6019100000000073E-2</v>
      </c>
    </row>
    <row r="1502" spans="1:45" x14ac:dyDescent="0.25">
      <c r="A1502" s="16" t="s">
        <v>409</v>
      </c>
      <c r="B1502" s="16" t="s">
        <v>64</v>
      </c>
      <c r="C1502" s="16" t="s">
        <v>280</v>
      </c>
      <c r="D1502" s="16">
        <v>2013</v>
      </c>
      <c r="E1502" s="16" t="s">
        <v>2104</v>
      </c>
      <c r="F1502" s="16" t="s">
        <v>592</v>
      </c>
      <c r="G1502" s="10">
        <v>2033.32</v>
      </c>
      <c r="H1502" s="73">
        <v>7.6174239999999998</v>
      </c>
      <c r="I1502" s="16">
        <v>8657785</v>
      </c>
      <c r="J1502" s="71">
        <v>-1.7000000000000001E-2</v>
      </c>
      <c r="K1502" s="71">
        <v>0.97899999999999998</v>
      </c>
      <c r="L1502" s="16">
        <v>-0.71010119999999999</v>
      </c>
      <c r="M1502" s="16">
        <v>-0.63812290000000005</v>
      </c>
      <c r="N1502" s="16">
        <v>-0.17845620000000001</v>
      </c>
      <c r="O1502" s="16">
        <v>-0.28003080000000002</v>
      </c>
      <c r="P1502" s="16">
        <v>5.8923400000000001E-2</v>
      </c>
      <c r="Q1502" s="16">
        <v>-0.58911429999999998</v>
      </c>
      <c r="R1502" s="16">
        <v>4.1700000000000001E-2</v>
      </c>
      <c r="S1502" s="16">
        <v>6.6E-3</v>
      </c>
      <c r="T1502" s="16">
        <v>2.9999999999999997E-4</v>
      </c>
      <c r="U1502" s="16">
        <v>5.8749000000000002</v>
      </c>
      <c r="V1502" s="16">
        <v>17.940000000000001</v>
      </c>
      <c r="W1502" s="16">
        <v>3.1040000000000001</v>
      </c>
      <c r="X1502" s="16">
        <v>410.01400000000001</v>
      </c>
      <c r="Y1502" s="16">
        <v>58.21</v>
      </c>
      <c r="Z1502" s="16">
        <v>0.21740000000000001</v>
      </c>
      <c r="AA1502" s="16">
        <v>1.3120149999999999</v>
      </c>
      <c r="AB1502" s="16">
        <v>1.49</v>
      </c>
      <c r="AC1502" s="16">
        <v>23.11</v>
      </c>
      <c r="AD1502" s="16">
        <v>41.95</v>
      </c>
      <c r="AE1502" s="16">
        <v>7.6452999999999998</v>
      </c>
      <c r="AF1502" s="16">
        <v>95.919200000000004</v>
      </c>
      <c r="AG1502" s="16">
        <v>102866</v>
      </c>
      <c r="AH1502" s="16">
        <v>3.61E-2</v>
      </c>
      <c r="AI1502" s="16">
        <v>81.3</v>
      </c>
      <c r="AJ1502" s="16">
        <v>90</v>
      </c>
      <c r="AK1502" s="16">
        <v>-0.50160000000000005</v>
      </c>
      <c r="AL1502" s="16">
        <v>-0.95920000000000005</v>
      </c>
      <c r="AM1502" s="16">
        <v>-0.73099999999999998</v>
      </c>
      <c r="AN1502" s="16">
        <v>-0.48830000000000001</v>
      </c>
      <c r="AO1502" s="16">
        <v>-0.1827</v>
      </c>
      <c r="AP1502" s="16">
        <v>-1.2000999999999999</v>
      </c>
      <c r="AR1502" s="16">
        <f t="shared" si="77"/>
        <v>1</v>
      </c>
      <c r="AS1502" s="5">
        <f t="shared" si="76"/>
        <v>0.12455190000000005</v>
      </c>
    </row>
    <row r="1503" spans="1:45" x14ac:dyDescent="0.25">
      <c r="A1503" s="16" t="s">
        <v>409</v>
      </c>
      <c r="B1503" s="16" t="s">
        <v>64</v>
      </c>
      <c r="C1503" s="16" t="s">
        <v>280</v>
      </c>
      <c r="D1503" s="16">
        <v>2014</v>
      </c>
      <c r="E1503" s="16" t="s">
        <v>2109</v>
      </c>
      <c r="F1503" s="16" t="s">
        <v>592</v>
      </c>
      <c r="G1503" s="10">
        <v>2059.4699999999998</v>
      </c>
      <c r="H1503" s="73">
        <v>7.6302060000000003</v>
      </c>
      <c r="I1503" s="16">
        <v>8809216</v>
      </c>
      <c r="J1503" s="71">
        <v>-1.2E-2</v>
      </c>
      <c r="K1503" s="71">
        <v>0.96699999999999997</v>
      </c>
      <c r="L1503" s="16">
        <v>-0.71475160000000004</v>
      </c>
      <c r="M1503" s="16">
        <v>-0.63055910000000004</v>
      </c>
      <c r="N1503" s="16">
        <v>-0.20017560000000001</v>
      </c>
      <c r="O1503" s="16">
        <v>-0.29178480000000001</v>
      </c>
      <c r="P1503" s="16">
        <v>4.6970600000000001E-2</v>
      </c>
      <c r="Q1503" s="16">
        <v>-0.55938030000000005</v>
      </c>
      <c r="R1503" s="16">
        <v>4.1700000000000001E-2</v>
      </c>
      <c r="S1503" s="16">
        <v>8.6E-3</v>
      </c>
      <c r="T1503" s="16">
        <v>2.9999999999999997E-4</v>
      </c>
      <c r="U1503" s="16">
        <v>5.5036500000000004</v>
      </c>
      <c r="V1503" s="16">
        <v>19.22</v>
      </c>
      <c r="W1503" s="16">
        <v>3.0019999999999998</v>
      </c>
      <c r="X1503" s="16">
        <v>409.38</v>
      </c>
      <c r="Y1503" s="16">
        <v>57.979199999999999</v>
      </c>
      <c r="Z1503" s="16">
        <v>0.2137</v>
      </c>
      <c r="AA1503" s="16">
        <v>1.3116270000000001</v>
      </c>
      <c r="AB1503" s="16">
        <v>1.49</v>
      </c>
      <c r="AC1503" s="16">
        <v>23.11</v>
      </c>
      <c r="AD1503" s="16">
        <v>41.96</v>
      </c>
      <c r="AE1503" s="16">
        <v>6.3837000000000002</v>
      </c>
      <c r="AF1503" s="16">
        <v>93.515600000000006</v>
      </c>
      <c r="AG1503" s="16">
        <v>95831.9</v>
      </c>
      <c r="AH1503" s="16">
        <v>3.5400000000000001E-2</v>
      </c>
      <c r="AI1503" s="16">
        <v>82.6</v>
      </c>
      <c r="AJ1503" s="16">
        <v>90.6</v>
      </c>
      <c r="AK1503" s="16">
        <v>-0.42930000000000001</v>
      </c>
      <c r="AL1503" s="16">
        <v>-0.78739999999999999</v>
      </c>
      <c r="AM1503" s="16">
        <v>-0.79879999999999995</v>
      </c>
      <c r="AN1503" s="16">
        <v>-0.53690000000000004</v>
      </c>
      <c r="AO1503" s="16">
        <v>-0.377</v>
      </c>
      <c r="AP1503" s="16">
        <v>-0.96599999999999997</v>
      </c>
      <c r="AR1503" s="16">
        <f t="shared" si="77"/>
        <v>1</v>
      </c>
      <c r="AS1503" s="5">
        <f t="shared" si="76"/>
        <v>-4.6504000000000545E-3</v>
      </c>
    </row>
    <row r="1504" spans="1:45" x14ac:dyDescent="0.25">
      <c r="A1504" s="16" t="s">
        <v>405</v>
      </c>
      <c r="B1504" s="16" t="s">
        <v>65</v>
      </c>
      <c r="C1504" s="16" t="s">
        <v>247</v>
      </c>
      <c r="D1504" s="16">
        <v>1985</v>
      </c>
      <c r="E1504" s="16" t="s">
        <v>1500</v>
      </c>
      <c r="F1504" s="16" t="s">
        <v>594</v>
      </c>
      <c r="G1504" s="10"/>
      <c r="H1504" s="73"/>
      <c r="I1504" s="16" t="s">
        <v>6700</v>
      </c>
      <c r="K1504" s="71">
        <v>0</v>
      </c>
      <c r="L1504" s="16">
        <v>-0.19722990000000001</v>
      </c>
      <c r="M1504" s="16">
        <v>0.1936689</v>
      </c>
      <c r="N1504" s="16">
        <v>4.6044599999999998E-2</v>
      </c>
      <c r="O1504" s="16">
        <v>-0.51004830000000001</v>
      </c>
      <c r="P1504" s="16">
        <v>0.21890870000000001</v>
      </c>
      <c r="Q1504" s="16">
        <v>-0.39031539999999998</v>
      </c>
      <c r="R1504" s="16">
        <v>1.1579999999999999</v>
      </c>
      <c r="S1504" s="16">
        <v>6.6199999999999995E-2</v>
      </c>
      <c r="T1504" s="16">
        <v>0</v>
      </c>
      <c r="U1504" s="16">
        <v>4.1513999999999998</v>
      </c>
      <c r="V1504" s="16">
        <v>19.2</v>
      </c>
      <c r="W1504" s="16">
        <v>3.94</v>
      </c>
      <c r="X1504" s="16">
        <v>461.47899999999998</v>
      </c>
      <c r="Y1504" s="16">
        <v>33.940300000000001</v>
      </c>
      <c r="Z1504" s="16">
        <v>0</v>
      </c>
      <c r="AA1504" s="16">
        <v>-0.74319409999999997</v>
      </c>
      <c r="AB1504" s="16">
        <v>0.3</v>
      </c>
      <c r="AC1504" s="16">
        <v>7.22</v>
      </c>
      <c r="AD1504" s="16">
        <v>44.91</v>
      </c>
      <c r="AE1504" s="16">
        <v>12.688599999999999</v>
      </c>
      <c r="AF1504" s="16">
        <v>0</v>
      </c>
      <c r="AG1504" s="16">
        <v>167133</v>
      </c>
      <c r="AH1504" s="16">
        <v>0.40579999999999999</v>
      </c>
      <c r="AI1504" s="16">
        <v>97.420900000000003</v>
      </c>
      <c r="AJ1504" s="16">
        <v>97.582400000000007</v>
      </c>
      <c r="AK1504" s="16">
        <v>-0.27650000000000002</v>
      </c>
      <c r="AL1504" s="16">
        <v>-0.88070000000000004</v>
      </c>
      <c r="AM1504" s="16">
        <v>-0.24030000000000001</v>
      </c>
      <c r="AN1504" s="16">
        <v>-0.371</v>
      </c>
      <c r="AO1504" s="16">
        <v>-0.39539999999999997</v>
      </c>
      <c r="AP1504" s="16">
        <v>-0.77400000000000002</v>
      </c>
      <c r="AQ1504" s="16">
        <v>0.2707</v>
      </c>
      <c r="AR1504" s="16">
        <f t="shared" si="77"/>
        <v>1</v>
      </c>
      <c r="AS1504" s="5">
        <f t="shared" si="76"/>
        <v>0</v>
      </c>
    </row>
    <row r="1505" spans="1:45" x14ac:dyDescent="0.25">
      <c r="A1505" s="16" t="s">
        <v>405</v>
      </c>
      <c r="B1505" s="16" t="s">
        <v>65</v>
      </c>
      <c r="C1505" s="16" t="s">
        <v>247</v>
      </c>
      <c r="D1505" s="16">
        <v>1986</v>
      </c>
      <c r="E1505" s="16" t="s">
        <v>1518</v>
      </c>
      <c r="F1505" s="16" t="s">
        <v>594</v>
      </c>
      <c r="G1505" s="10"/>
      <c r="H1505" s="73"/>
      <c r="I1505" s="16" t="s">
        <v>6700</v>
      </c>
      <c r="J1505" s="71">
        <v>0</v>
      </c>
      <c r="K1505" s="71">
        <v>0</v>
      </c>
      <c r="L1505" s="16">
        <v>-0.1571901</v>
      </c>
      <c r="M1505" s="16">
        <v>0.17922150000000001</v>
      </c>
      <c r="N1505" s="16">
        <v>6.8537299999999995E-2</v>
      </c>
      <c r="O1505" s="16">
        <v>-0.48199530000000002</v>
      </c>
      <c r="P1505" s="16">
        <v>0.23494029999999999</v>
      </c>
      <c r="Q1505" s="16">
        <v>-0.35338389999999997</v>
      </c>
      <c r="R1505" s="16">
        <v>1.1439999999999999</v>
      </c>
      <c r="S1505" s="16">
        <v>6.4399999999999999E-2</v>
      </c>
      <c r="T1505" s="16">
        <v>0</v>
      </c>
      <c r="U1505" s="16">
        <v>4.1216999999999997</v>
      </c>
      <c r="V1505" s="16">
        <v>19.98</v>
      </c>
      <c r="W1505" s="16">
        <v>4.0119999999999996</v>
      </c>
      <c r="X1505" s="16">
        <v>462.18599999999998</v>
      </c>
      <c r="Y1505" s="16">
        <v>35.193800000000003</v>
      </c>
      <c r="Z1505" s="16">
        <v>0</v>
      </c>
      <c r="AA1505" s="16">
        <v>-0.7463012</v>
      </c>
      <c r="AB1505" s="16">
        <v>0.3</v>
      </c>
      <c r="AC1505" s="16">
        <v>7.22</v>
      </c>
      <c r="AD1505" s="16">
        <v>44.99</v>
      </c>
      <c r="AE1505" s="16">
        <v>13.4183</v>
      </c>
      <c r="AF1505" s="16">
        <v>0</v>
      </c>
      <c r="AG1505" s="16">
        <v>172101</v>
      </c>
      <c r="AH1505" s="16">
        <v>0.41399999999999998</v>
      </c>
      <c r="AI1505" s="16">
        <v>97.409300000000002</v>
      </c>
      <c r="AJ1505" s="16">
        <v>97.6447</v>
      </c>
      <c r="AK1505" s="16">
        <v>-0.2457</v>
      </c>
      <c r="AL1505" s="16">
        <v>-0.84199999999999997</v>
      </c>
      <c r="AM1505" s="16">
        <v>-0.2074</v>
      </c>
      <c r="AN1505" s="16">
        <v>-0.33300000000000002</v>
      </c>
      <c r="AO1505" s="16">
        <v>-0.36099999999999999</v>
      </c>
      <c r="AP1505" s="16">
        <v>-0.73640000000000005</v>
      </c>
      <c r="AQ1505" s="16">
        <v>0.2707</v>
      </c>
      <c r="AR1505" s="16">
        <f t="shared" si="77"/>
        <v>1</v>
      </c>
      <c r="AS1505" s="5">
        <f t="shared" si="76"/>
        <v>4.0039800000000014E-2</v>
      </c>
    </row>
    <row r="1506" spans="1:45" x14ac:dyDescent="0.25">
      <c r="A1506" s="16" t="s">
        <v>405</v>
      </c>
      <c r="B1506" s="16" t="s">
        <v>65</v>
      </c>
      <c r="C1506" s="16" t="s">
        <v>247</v>
      </c>
      <c r="D1506" s="16">
        <v>1987</v>
      </c>
      <c r="E1506" s="16" t="s">
        <v>1526</v>
      </c>
      <c r="F1506" s="16" t="s">
        <v>594</v>
      </c>
      <c r="G1506" s="10"/>
      <c r="H1506" s="73"/>
      <c r="I1506" s="16" t="s">
        <v>6700</v>
      </c>
      <c r="J1506" s="71">
        <v>0</v>
      </c>
      <c r="K1506" s="71">
        <v>0</v>
      </c>
      <c r="L1506" s="16">
        <v>-0.11676789999999999</v>
      </c>
      <c r="M1506" s="16">
        <v>0.16471949999999999</v>
      </c>
      <c r="N1506" s="16">
        <v>9.2205300000000004E-2</v>
      </c>
      <c r="O1506" s="16">
        <v>-0.45380819999999999</v>
      </c>
      <c r="P1506" s="16">
        <v>0.25058960000000002</v>
      </c>
      <c r="Q1506" s="16">
        <v>-0.3164535</v>
      </c>
      <c r="R1506" s="16">
        <v>1.1298999999999999</v>
      </c>
      <c r="S1506" s="16">
        <v>6.2600000000000003E-2</v>
      </c>
      <c r="T1506" s="16">
        <v>0</v>
      </c>
      <c r="U1506" s="16">
        <v>4.1247999999999996</v>
      </c>
      <c r="V1506" s="16">
        <v>20.76</v>
      </c>
      <c r="W1506" s="16">
        <v>4.0839999999999996</v>
      </c>
      <c r="X1506" s="16">
        <v>462.536</v>
      </c>
      <c r="Y1506" s="16">
        <v>36.447400000000002</v>
      </c>
      <c r="Z1506" s="16">
        <v>0</v>
      </c>
      <c r="AA1506" s="16">
        <v>-0.74979660000000004</v>
      </c>
      <c r="AB1506" s="16">
        <v>0.3</v>
      </c>
      <c r="AC1506" s="16">
        <v>7.22</v>
      </c>
      <c r="AD1506" s="16">
        <v>45.08</v>
      </c>
      <c r="AE1506" s="16">
        <v>14.1182</v>
      </c>
      <c r="AF1506" s="16">
        <v>0</v>
      </c>
      <c r="AG1506" s="16">
        <v>177069</v>
      </c>
      <c r="AH1506" s="16">
        <v>0.42220000000000002</v>
      </c>
      <c r="AI1506" s="16">
        <v>97.397800000000004</v>
      </c>
      <c r="AJ1506" s="16">
        <v>97.706999999999994</v>
      </c>
      <c r="AK1506" s="16">
        <v>-0.21490000000000001</v>
      </c>
      <c r="AL1506" s="16">
        <v>-0.80320000000000003</v>
      </c>
      <c r="AM1506" s="16">
        <v>-0.1744</v>
      </c>
      <c r="AN1506" s="16">
        <v>-0.29499999999999998</v>
      </c>
      <c r="AO1506" s="16">
        <v>-0.32669999999999999</v>
      </c>
      <c r="AP1506" s="16">
        <v>-0.69889999999999997</v>
      </c>
      <c r="AQ1506" s="16">
        <v>0.2707</v>
      </c>
      <c r="AR1506" s="16">
        <f t="shared" si="77"/>
        <v>1</v>
      </c>
      <c r="AS1506" s="5">
        <f t="shared" si="76"/>
        <v>4.0422200000000005E-2</v>
      </c>
    </row>
    <row r="1507" spans="1:45" x14ac:dyDescent="0.25">
      <c r="A1507" s="16" t="s">
        <v>405</v>
      </c>
      <c r="B1507" s="16" t="s">
        <v>65</v>
      </c>
      <c r="C1507" s="16" t="s">
        <v>247</v>
      </c>
      <c r="D1507" s="16">
        <v>1988</v>
      </c>
      <c r="E1507" s="16" t="s">
        <v>1525</v>
      </c>
      <c r="F1507" s="16" t="s">
        <v>594</v>
      </c>
      <c r="G1507" s="10"/>
      <c r="H1507" s="73"/>
      <c r="I1507" s="16" t="s">
        <v>6700</v>
      </c>
      <c r="J1507" s="71">
        <v>0</v>
      </c>
      <c r="K1507" s="71">
        <v>0</v>
      </c>
      <c r="L1507" s="16">
        <v>-7.3572799999999994E-2</v>
      </c>
      <c r="M1507" s="16">
        <v>0.15027199999999999</v>
      </c>
      <c r="N1507" s="16">
        <v>0.1209992</v>
      </c>
      <c r="O1507" s="16">
        <v>-0.4257552</v>
      </c>
      <c r="P1507" s="16">
        <v>0.2673644</v>
      </c>
      <c r="Q1507" s="16">
        <v>-0.27950429999999998</v>
      </c>
      <c r="R1507" s="16">
        <v>1.1158999999999999</v>
      </c>
      <c r="S1507" s="16">
        <v>6.08E-2</v>
      </c>
      <c r="T1507" s="16">
        <v>0</v>
      </c>
      <c r="U1507" s="16">
        <v>4.1527000000000003</v>
      </c>
      <c r="V1507" s="16">
        <v>21.54</v>
      </c>
      <c r="W1507" s="16">
        <v>4.1559999999999997</v>
      </c>
      <c r="X1507" s="16">
        <v>463.28100000000001</v>
      </c>
      <c r="Y1507" s="16">
        <v>37.700899999999997</v>
      </c>
      <c r="Z1507" s="16">
        <v>0</v>
      </c>
      <c r="AA1507" s="16">
        <v>-0.75290349999999995</v>
      </c>
      <c r="AB1507" s="16">
        <v>0.3</v>
      </c>
      <c r="AC1507" s="16">
        <v>7.22</v>
      </c>
      <c r="AD1507" s="16">
        <v>45.16</v>
      </c>
      <c r="AE1507" s="16">
        <v>14.9056</v>
      </c>
      <c r="AF1507" s="16">
        <v>0</v>
      </c>
      <c r="AG1507" s="16">
        <v>182037</v>
      </c>
      <c r="AH1507" s="16">
        <v>0.4304</v>
      </c>
      <c r="AI1507" s="16">
        <v>97.386300000000006</v>
      </c>
      <c r="AJ1507" s="16">
        <v>97.769400000000005</v>
      </c>
      <c r="AK1507" s="16">
        <v>-0.184</v>
      </c>
      <c r="AL1507" s="16">
        <v>-0.76449999999999996</v>
      </c>
      <c r="AM1507" s="16">
        <v>-0.1414</v>
      </c>
      <c r="AN1507" s="16">
        <v>-0.25700000000000001</v>
      </c>
      <c r="AO1507" s="16">
        <v>-0.29239999999999999</v>
      </c>
      <c r="AP1507" s="16">
        <v>-0.6613</v>
      </c>
      <c r="AQ1507" s="16">
        <v>0.2707</v>
      </c>
      <c r="AR1507" s="16">
        <f t="shared" si="77"/>
        <v>1</v>
      </c>
      <c r="AS1507" s="5">
        <f t="shared" si="76"/>
        <v>4.31951E-2</v>
      </c>
    </row>
    <row r="1508" spans="1:45" x14ac:dyDescent="0.25">
      <c r="A1508" s="16" t="s">
        <v>405</v>
      </c>
      <c r="B1508" s="16" t="s">
        <v>65</v>
      </c>
      <c r="C1508" s="16" t="s">
        <v>247</v>
      </c>
      <c r="D1508" s="16">
        <v>1989</v>
      </c>
      <c r="E1508" s="16" t="s">
        <v>1521</v>
      </c>
      <c r="F1508" s="16" t="s">
        <v>594</v>
      </c>
      <c r="G1508" s="10"/>
      <c r="H1508" s="73"/>
      <c r="I1508" s="16" t="s">
        <v>6700</v>
      </c>
      <c r="J1508" s="71">
        <v>0</v>
      </c>
      <c r="K1508" s="71">
        <v>0</v>
      </c>
      <c r="L1508" s="16">
        <v>-2.8300800000000001E-2</v>
      </c>
      <c r="M1508" s="16">
        <v>0.13582459999999999</v>
      </c>
      <c r="N1508" s="16">
        <v>0.15291940000000001</v>
      </c>
      <c r="O1508" s="16">
        <v>-0.39770230000000001</v>
      </c>
      <c r="P1508" s="16">
        <v>0.28563119999999997</v>
      </c>
      <c r="Q1508" s="16">
        <v>-0.24257390000000001</v>
      </c>
      <c r="R1508" s="16">
        <v>1.1019000000000001</v>
      </c>
      <c r="S1508" s="16">
        <v>5.8999999999999997E-2</v>
      </c>
      <c r="T1508" s="16">
        <v>0</v>
      </c>
      <c r="U1508" s="16">
        <v>4.1806000000000001</v>
      </c>
      <c r="V1508" s="16">
        <v>22.32</v>
      </c>
      <c r="W1508" s="16">
        <v>4.2279999999999998</v>
      </c>
      <c r="X1508" s="16">
        <v>464.517</v>
      </c>
      <c r="Y1508" s="16">
        <v>38.9544</v>
      </c>
      <c r="Z1508" s="16">
        <v>0</v>
      </c>
      <c r="AA1508" s="16">
        <v>-0.75601059999999998</v>
      </c>
      <c r="AB1508" s="16">
        <v>0.3</v>
      </c>
      <c r="AC1508" s="16">
        <v>7.22</v>
      </c>
      <c r="AD1508" s="16">
        <v>45.24</v>
      </c>
      <c r="AE1508" s="16">
        <v>15.809200000000001</v>
      </c>
      <c r="AF1508" s="16">
        <v>0</v>
      </c>
      <c r="AG1508" s="16">
        <v>187005</v>
      </c>
      <c r="AH1508" s="16">
        <v>0.43859999999999999</v>
      </c>
      <c r="AI1508" s="16">
        <v>97.374799999999993</v>
      </c>
      <c r="AJ1508" s="16">
        <v>97.831699999999998</v>
      </c>
      <c r="AK1508" s="16">
        <v>-0.1532</v>
      </c>
      <c r="AL1508" s="16">
        <v>-0.72570000000000001</v>
      </c>
      <c r="AM1508" s="16">
        <v>-0.1084</v>
      </c>
      <c r="AN1508" s="16">
        <v>-0.219</v>
      </c>
      <c r="AO1508" s="16">
        <v>-0.2581</v>
      </c>
      <c r="AP1508" s="16">
        <v>-0.62380000000000002</v>
      </c>
      <c r="AQ1508" s="16">
        <v>0.2707</v>
      </c>
      <c r="AR1508" s="16">
        <f t="shared" si="77"/>
        <v>1</v>
      </c>
      <c r="AS1508" s="5">
        <f t="shared" si="76"/>
        <v>4.5271999999999993E-2</v>
      </c>
    </row>
    <row r="1509" spans="1:45" x14ac:dyDescent="0.25">
      <c r="A1509" s="16" t="s">
        <v>405</v>
      </c>
      <c r="B1509" s="16" t="s">
        <v>65</v>
      </c>
      <c r="C1509" s="16" t="s">
        <v>247</v>
      </c>
      <c r="D1509" s="16">
        <v>1990</v>
      </c>
      <c r="E1509" s="16" t="s">
        <v>1515</v>
      </c>
      <c r="F1509" s="16" t="s">
        <v>594</v>
      </c>
      <c r="G1509" s="10"/>
      <c r="H1509" s="73"/>
      <c r="I1509" s="16" t="s">
        <v>6700</v>
      </c>
      <c r="J1509" s="71">
        <v>0</v>
      </c>
      <c r="K1509" s="71">
        <v>1.0109999999999999</v>
      </c>
      <c r="L1509" s="16">
        <v>1.9118E-2</v>
      </c>
      <c r="M1509" s="16">
        <v>0.1567393</v>
      </c>
      <c r="N1509" s="16">
        <v>0.1807203</v>
      </c>
      <c r="O1509" s="16">
        <v>-0.39765270000000003</v>
      </c>
      <c r="P1509" s="16">
        <v>0.30743330000000002</v>
      </c>
      <c r="Q1509" s="16">
        <v>-0.20564250000000001</v>
      </c>
      <c r="R1509" s="16">
        <v>1.0878000000000001</v>
      </c>
      <c r="S1509" s="16">
        <v>5.7200000000000001E-2</v>
      </c>
      <c r="T1509" s="16">
        <v>3.8E-3</v>
      </c>
      <c r="U1509" s="16">
        <v>4.2084999999999999</v>
      </c>
      <c r="V1509" s="16">
        <v>23.1</v>
      </c>
      <c r="W1509" s="16">
        <v>4.3</v>
      </c>
      <c r="X1509" s="16">
        <v>465.10599999999999</v>
      </c>
      <c r="Y1509" s="16">
        <v>40.207900000000002</v>
      </c>
      <c r="Z1509" s="16">
        <v>0</v>
      </c>
      <c r="AA1509" s="16">
        <v>-0.67678170000000004</v>
      </c>
      <c r="AB1509" s="16">
        <v>0.3</v>
      </c>
      <c r="AC1509" s="16">
        <v>7.22</v>
      </c>
      <c r="AD1509" s="16">
        <v>43.2</v>
      </c>
      <c r="AE1509" s="16">
        <v>17.168800000000001</v>
      </c>
      <c r="AF1509" s="16">
        <v>5.0000000000000001E-3</v>
      </c>
      <c r="AG1509" s="16">
        <v>181862</v>
      </c>
      <c r="AH1509" s="16">
        <v>0.44679999999999997</v>
      </c>
      <c r="AI1509" s="16">
        <v>97.3</v>
      </c>
      <c r="AJ1509" s="16">
        <v>98.2</v>
      </c>
      <c r="AK1509" s="16">
        <v>-0.12239999999999999</v>
      </c>
      <c r="AL1509" s="16">
        <v>-0.68700000000000006</v>
      </c>
      <c r="AM1509" s="16">
        <v>-7.5399999999999995E-2</v>
      </c>
      <c r="AN1509" s="16">
        <v>-0.18099999999999999</v>
      </c>
      <c r="AO1509" s="16">
        <v>-0.2238</v>
      </c>
      <c r="AP1509" s="16">
        <v>-0.58620000000000005</v>
      </c>
      <c r="AQ1509" s="16">
        <v>0.2707</v>
      </c>
      <c r="AR1509" s="16">
        <f t="shared" si="77"/>
        <v>1</v>
      </c>
      <c r="AS1509" s="5">
        <f t="shared" si="76"/>
        <v>4.7418799999999997E-2</v>
      </c>
    </row>
    <row r="1510" spans="1:45" x14ac:dyDescent="0.25">
      <c r="A1510" s="16" t="s">
        <v>405</v>
      </c>
      <c r="B1510" s="16" t="s">
        <v>65</v>
      </c>
      <c r="C1510" s="16" t="s">
        <v>247</v>
      </c>
      <c r="D1510" s="16">
        <v>1991</v>
      </c>
      <c r="E1510" s="16" t="s">
        <v>1519</v>
      </c>
      <c r="F1510" s="16" t="s">
        <v>594</v>
      </c>
      <c r="G1510" s="10"/>
      <c r="H1510" s="73"/>
      <c r="I1510" s="16" t="s">
        <v>6700</v>
      </c>
      <c r="J1510" s="71">
        <v>-0.17</v>
      </c>
      <c r="K1510" s="71">
        <v>0.85299999999999998</v>
      </c>
      <c r="L1510" s="16">
        <v>8.1112299999999998E-2</v>
      </c>
      <c r="M1510" s="16">
        <v>0.1795726</v>
      </c>
      <c r="N1510" s="16">
        <v>0.20075090000000001</v>
      </c>
      <c r="O1510" s="16">
        <v>-0.36272900000000002</v>
      </c>
      <c r="P1510" s="16">
        <v>0.33149420000000002</v>
      </c>
      <c r="Q1510" s="16">
        <v>-0.168711</v>
      </c>
      <c r="R1510" s="16">
        <v>1.0738000000000001</v>
      </c>
      <c r="S1510" s="16">
        <v>5.5399999999999998E-2</v>
      </c>
      <c r="T1510" s="16">
        <v>7.7999999999999996E-3</v>
      </c>
      <c r="U1510" s="16">
        <v>3.9735</v>
      </c>
      <c r="V1510" s="16">
        <v>24.282</v>
      </c>
      <c r="W1510" s="16">
        <v>4.476</v>
      </c>
      <c r="X1510" s="16">
        <v>466.47399999999999</v>
      </c>
      <c r="Y1510" s="16">
        <v>41.461500000000001</v>
      </c>
      <c r="Z1510" s="16">
        <v>0</v>
      </c>
      <c r="AA1510" s="16">
        <v>-0.70008420000000005</v>
      </c>
      <c r="AB1510" s="16">
        <v>0.3</v>
      </c>
      <c r="AC1510" s="16">
        <v>7.22</v>
      </c>
      <c r="AD1510" s="16">
        <v>43.8</v>
      </c>
      <c r="AE1510" s="16">
        <v>18.570599999999999</v>
      </c>
      <c r="AF1510" s="16">
        <v>4.2099999999999999E-2</v>
      </c>
      <c r="AG1510" s="16">
        <v>186563</v>
      </c>
      <c r="AH1510" s="16">
        <v>0.45500000000000002</v>
      </c>
      <c r="AI1510" s="16">
        <v>97.3</v>
      </c>
      <c r="AJ1510" s="16">
        <v>98.2</v>
      </c>
      <c r="AK1510" s="16">
        <v>-9.1600000000000001E-2</v>
      </c>
      <c r="AL1510" s="16">
        <v>-0.64829999999999999</v>
      </c>
      <c r="AM1510" s="16">
        <v>-4.2500000000000003E-2</v>
      </c>
      <c r="AN1510" s="16">
        <v>-0.14299999999999999</v>
      </c>
      <c r="AO1510" s="16">
        <v>-0.18940000000000001</v>
      </c>
      <c r="AP1510" s="16">
        <v>-0.54859999999999998</v>
      </c>
      <c r="AQ1510" s="16">
        <v>0.2707</v>
      </c>
      <c r="AR1510" s="16">
        <f t="shared" si="77"/>
        <v>1</v>
      </c>
      <c r="AS1510" s="5">
        <f t="shared" si="76"/>
        <v>6.1994300000000002E-2</v>
      </c>
    </row>
    <row r="1511" spans="1:45" x14ac:dyDescent="0.25">
      <c r="A1511" s="16" t="s">
        <v>405</v>
      </c>
      <c r="B1511" s="16" t="s">
        <v>65</v>
      </c>
      <c r="C1511" s="16" t="s">
        <v>247</v>
      </c>
      <c r="D1511" s="16">
        <v>1992</v>
      </c>
      <c r="E1511" s="16" t="s">
        <v>1501</v>
      </c>
      <c r="F1511" s="16" t="s">
        <v>594</v>
      </c>
      <c r="G1511" s="10"/>
      <c r="H1511" s="73"/>
      <c r="I1511" s="16" t="s">
        <v>6700</v>
      </c>
      <c r="J1511" s="71">
        <v>-4.3999999999999997E-2</v>
      </c>
      <c r="K1511" s="71">
        <v>0.81699999999999995</v>
      </c>
      <c r="L1511" s="16">
        <v>0.35553000000000001</v>
      </c>
      <c r="M1511" s="16">
        <v>0.16801099999999999</v>
      </c>
      <c r="N1511" s="16">
        <v>0.3413757</v>
      </c>
      <c r="O1511" s="16">
        <v>4.3621899999999998E-2</v>
      </c>
      <c r="P1511" s="16">
        <v>0.35921979999999998</v>
      </c>
      <c r="Q1511" s="16">
        <v>-0.1317806</v>
      </c>
      <c r="R1511" s="16">
        <v>1.0598000000000001</v>
      </c>
      <c r="S1511" s="16">
        <v>7.2599999999999998E-2</v>
      </c>
      <c r="T1511" s="16">
        <v>4.0000000000000002E-4</v>
      </c>
      <c r="U1511" s="16">
        <v>4.8441000000000001</v>
      </c>
      <c r="V1511" s="16">
        <v>25.463999999999999</v>
      </c>
      <c r="W1511" s="16">
        <v>4.6520000000000001</v>
      </c>
      <c r="X1511" s="16">
        <v>468.52100000000002</v>
      </c>
      <c r="Y1511" s="16">
        <v>42.715000000000003</v>
      </c>
      <c r="Z1511" s="16">
        <v>0.19589999999999999</v>
      </c>
      <c r="AA1511" s="16">
        <v>-0.73892190000000002</v>
      </c>
      <c r="AB1511" s="16">
        <v>0.3</v>
      </c>
      <c r="AC1511" s="16">
        <v>7.22</v>
      </c>
      <c r="AD1511" s="16">
        <v>44.8</v>
      </c>
      <c r="AE1511" s="16">
        <v>19.9392</v>
      </c>
      <c r="AF1511" s="16">
        <v>0.13200000000000001</v>
      </c>
      <c r="AG1511" s="16">
        <v>198971</v>
      </c>
      <c r="AH1511" s="16">
        <v>0.4632</v>
      </c>
      <c r="AI1511" s="16">
        <v>97.3</v>
      </c>
      <c r="AJ1511" s="16">
        <v>98.2</v>
      </c>
      <c r="AK1511" s="16">
        <v>-6.08E-2</v>
      </c>
      <c r="AL1511" s="16">
        <v>-0.60950000000000004</v>
      </c>
      <c r="AM1511" s="16">
        <v>-9.4999999999999998E-3</v>
      </c>
      <c r="AN1511" s="16">
        <v>-0.105</v>
      </c>
      <c r="AO1511" s="16">
        <v>-0.15509999999999999</v>
      </c>
      <c r="AP1511" s="16">
        <v>-0.5111</v>
      </c>
      <c r="AQ1511" s="16">
        <v>0.2707</v>
      </c>
      <c r="AR1511" s="16">
        <f t="shared" si="77"/>
        <v>1</v>
      </c>
      <c r="AS1511" s="5">
        <f t="shared" si="76"/>
        <v>0.27441769999999999</v>
      </c>
    </row>
    <row r="1512" spans="1:45" x14ac:dyDescent="0.25">
      <c r="A1512" s="16" t="s">
        <v>405</v>
      </c>
      <c r="B1512" s="16" t="s">
        <v>65</v>
      </c>
      <c r="C1512" s="16" t="s">
        <v>247</v>
      </c>
      <c r="D1512" s="16">
        <v>1993</v>
      </c>
      <c r="E1512" s="16" t="s">
        <v>1509</v>
      </c>
      <c r="F1512" s="16" t="s">
        <v>594</v>
      </c>
      <c r="G1512" s="10"/>
      <c r="H1512" s="73"/>
      <c r="I1512" s="16" t="s">
        <v>6700</v>
      </c>
      <c r="J1512" s="71">
        <v>-7.8E-2</v>
      </c>
      <c r="K1512" s="71">
        <v>0.755</v>
      </c>
      <c r="L1512" s="16">
        <v>0.43290869999999998</v>
      </c>
      <c r="M1512" s="16">
        <v>0.22072549999999999</v>
      </c>
      <c r="N1512" s="16">
        <v>0.29237819999999998</v>
      </c>
      <c r="O1512" s="16">
        <v>0.1479229</v>
      </c>
      <c r="P1512" s="16">
        <v>0.38547700000000001</v>
      </c>
      <c r="Q1512" s="16">
        <v>-9.4849100000000006E-2</v>
      </c>
      <c r="R1512" s="16">
        <v>1.0457000000000001</v>
      </c>
      <c r="S1512" s="16">
        <v>5.8999999999999997E-2</v>
      </c>
      <c r="T1512" s="16">
        <v>1.24E-2</v>
      </c>
      <c r="U1512" s="16">
        <v>4.0278999999999998</v>
      </c>
      <c r="V1512" s="16">
        <v>26.646000000000001</v>
      </c>
      <c r="W1512" s="16">
        <v>4.8280000000000003</v>
      </c>
      <c r="X1512" s="16">
        <v>468.649</v>
      </c>
      <c r="Y1512" s="16">
        <v>43.968499999999999</v>
      </c>
      <c r="Z1512" s="16">
        <v>0.23089999999999999</v>
      </c>
      <c r="AA1512" s="16">
        <v>-0.77387589999999995</v>
      </c>
      <c r="AB1512" s="16">
        <v>0.3</v>
      </c>
      <c r="AC1512" s="16">
        <v>7.22</v>
      </c>
      <c r="AD1512" s="16">
        <v>45.7</v>
      </c>
      <c r="AE1512" s="16">
        <v>21.573699999999999</v>
      </c>
      <c r="AF1512" s="16">
        <v>0.23899999999999999</v>
      </c>
      <c r="AG1512" s="16">
        <v>201703</v>
      </c>
      <c r="AH1512" s="16">
        <v>0.47139999999999999</v>
      </c>
      <c r="AI1512" s="16">
        <v>97.3</v>
      </c>
      <c r="AJ1512" s="16">
        <v>98.2</v>
      </c>
      <c r="AK1512" s="16">
        <v>-0.03</v>
      </c>
      <c r="AL1512" s="16">
        <v>-0.57079999999999997</v>
      </c>
      <c r="AM1512" s="16">
        <v>2.35E-2</v>
      </c>
      <c r="AN1512" s="16">
        <v>-6.7000000000000004E-2</v>
      </c>
      <c r="AO1512" s="16">
        <v>-0.1208</v>
      </c>
      <c r="AP1512" s="16">
        <v>-0.47349999999999998</v>
      </c>
      <c r="AQ1512" s="16">
        <v>0.2707</v>
      </c>
      <c r="AR1512" s="16">
        <f t="shared" si="77"/>
        <v>1</v>
      </c>
      <c r="AS1512" s="5">
        <f t="shared" si="76"/>
        <v>7.7378699999999967E-2</v>
      </c>
    </row>
    <row r="1513" spans="1:45" x14ac:dyDescent="0.25">
      <c r="A1513" s="16" t="s">
        <v>405</v>
      </c>
      <c r="B1513" s="16" t="s">
        <v>65</v>
      </c>
      <c r="C1513" s="16" t="s">
        <v>247</v>
      </c>
      <c r="D1513" s="16">
        <v>1994</v>
      </c>
      <c r="E1513" s="16" t="s">
        <v>1507</v>
      </c>
      <c r="F1513" s="16" t="s">
        <v>594</v>
      </c>
      <c r="G1513" s="10"/>
      <c r="H1513" s="73"/>
      <c r="I1513" s="16" t="s">
        <v>6700</v>
      </c>
      <c r="J1513" s="71">
        <v>7.0999999999999994E-2</v>
      </c>
      <c r="K1513" s="71">
        <v>0.81100000000000005</v>
      </c>
      <c r="L1513" s="16">
        <v>0.44507180000000002</v>
      </c>
      <c r="M1513" s="16">
        <v>0.12989709999999999</v>
      </c>
      <c r="N1513" s="16">
        <v>0.39728530000000001</v>
      </c>
      <c r="O1513" s="16">
        <v>8.1557199999999996E-2</v>
      </c>
      <c r="P1513" s="16">
        <v>0.42778450000000001</v>
      </c>
      <c r="Q1513" s="16">
        <v>-5.7918699999999997E-2</v>
      </c>
      <c r="R1513" s="16">
        <v>1.0317000000000001</v>
      </c>
      <c r="S1513" s="16">
        <v>4.07E-2</v>
      </c>
      <c r="T1513" s="16">
        <v>1.09E-2</v>
      </c>
      <c r="U1513" s="16">
        <v>4.3201999999999998</v>
      </c>
      <c r="V1513" s="16">
        <v>27.827999999999999</v>
      </c>
      <c r="W1513" s="16">
        <v>5.0039999999999996</v>
      </c>
      <c r="X1513" s="16">
        <v>474.63</v>
      </c>
      <c r="Y1513" s="16">
        <v>45.222099999999998</v>
      </c>
      <c r="Z1513" s="16">
        <v>0.17599999999999999</v>
      </c>
      <c r="AA1513" s="16">
        <v>-0.8010623</v>
      </c>
      <c r="AB1513" s="16">
        <v>0.3</v>
      </c>
      <c r="AC1513" s="16">
        <v>7.22</v>
      </c>
      <c r="AD1513" s="16">
        <v>46.4</v>
      </c>
      <c r="AE1513" s="16">
        <v>25.488199999999999</v>
      </c>
      <c r="AF1513" s="16">
        <v>0.4582</v>
      </c>
      <c r="AG1513" s="16">
        <v>177806</v>
      </c>
      <c r="AH1513" s="16">
        <v>0.47960000000000003</v>
      </c>
      <c r="AI1513" s="16">
        <v>97.3</v>
      </c>
      <c r="AJ1513" s="16">
        <v>98.2</v>
      </c>
      <c r="AK1513" s="16">
        <v>8.0000000000000004E-4</v>
      </c>
      <c r="AL1513" s="16">
        <v>-0.53200000000000003</v>
      </c>
      <c r="AM1513" s="16">
        <v>5.6500000000000002E-2</v>
      </c>
      <c r="AN1513" s="16">
        <v>-2.9000000000000001E-2</v>
      </c>
      <c r="AO1513" s="16">
        <v>-8.6499999999999994E-2</v>
      </c>
      <c r="AP1513" s="16">
        <v>-0.436</v>
      </c>
      <c r="AQ1513" s="16">
        <v>0.2707</v>
      </c>
      <c r="AR1513" s="16">
        <f t="shared" si="77"/>
        <v>1</v>
      </c>
      <c r="AS1513" s="5">
        <f t="shared" si="76"/>
        <v>1.2163100000000038E-2</v>
      </c>
    </row>
    <row r="1514" spans="1:45" x14ac:dyDescent="0.25">
      <c r="A1514" s="16" t="s">
        <v>405</v>
      </c>
      <c r="B1514" s="16" t="s">
        <v>65</v>
      </c>
      <c r="C1514" s="16" t="s">
        <v>247</v>
      </c>
      <c r="D1514" s="16">
        <v>1995</v>
      </c>
      <c r="E1514" s="16" t="s">
        <v>1524</v>
      </c>
      <c r="F1514" s="16" t="s">
        <v>594</v>
      </c>
      <c r="G1514" s="10">
        <v>8475.14</v>
      </c>
      <c r="H1514" s="73">
        <v>9.0448920000000008</v>
      </c>
      <c r="I1514" s="16" t="s">
        <v>6700</v>
      </c>
      <c r="J1514" s="71">
        <v>6.4000000000000001E-2</v>
      </c>
      <c r="K1514" s="71">
        <v>0.86499999999999999</v>
      </c>
      <c r="L1514" s="16">
        <v>0.48983640000000001</v>
      </c>
      <c r="M1514" s="16">
        <v>9.4380500000000006E-2</v>
      </c>
      <c r="N1514" s="16">
        <v>0.4160027</v>
      </c>
      <c r="O1514" s="16">
        <v>0.123531</v>
      </c>
      <c r="P1514" s="16">
        <v>0.463285</v>
      </c>
      <c r="Q1514" s="16">
        <v>-2.0987200000000001E-2</v>
      </c>
      <c r="R1514" s="16">
        <v>1.0177</v>
      </c>
      <c r="S1514" s="16">
        <v>2.8400000000000002E-2</v>
      </c>
      <c r="T1514" s="16">
        <v>1.29E-2</v>
      </c>
      <c r="U1514" s="16">
        <v>4.1235999999999997</v>
      </c>
      <c r="V1514" s="16">
        <v>29.01</v>
      </c>
      <c r="W1514" s="16">
        <v>5.18</v>
      </c>
      <c r="X1514" s="16">
        <v>475.15899999999999</v>
      </c>
      <c r="Y1514" s="16">
        <v>46.4756</v>
      </c>
      <c r="Z1514" s="16">
        <v>0.18260000000000001</v>
      </c>
      <c r="AA1514" s="16">
        <v>-0.80882969999999998</v>
      </c>
      <c r="AB1514" s="16">
        <v>0.3</v>
      </c>
      <c r="AC1514" s="16">
        <v>7.22</v>
      </c>
      <c r="AD1514" s="16">
        <v>46.6</v>
      </c>
      <c r="AE1514" s="16">
        <v>27.441500000000001</v>
      </c>
      <c r="AF1514" s="16">
        <v>0.71830000000000005</v>
      </c>
      <c r="AG1514" s="16">
        <v>189719</v>
      </c>
      <c r="AH1514" s="16">
        <v>0.48780000000000001</v>
      </c>
      <c r="AI1514" s="16">
        <v>97.3</v>
      </c>
      <c r="AJ1514" s="16">
        <v>98.2</v>
      </c>
      <c r="AK1514" s="16">
        <v>3.1600000000000003E-2</v>
      </c>
      <c r="AL1514" s="16">
        <v>-0.49330000000000002</v>
      </c>
      <c r="AM1514" s="16">
        <v>8.9399999999999993E-2</v>
      </c>
      <c r="AN1514" s="16">
        <v>8.9999999999999993E-3</v>
      </c>
      <c r="AO1514" s="16">
        <v>-5.21E-2</v>
      </c>
      <c r="AP1514" s="16">
        <v>-0.39839999999999998</v>
      </c>
      <c r="AQ1514" s="16">
        <v>0.2707</v>
      </c>
      <c r="AR1514" s="16">
        <f t="shared" si="77"/>
        <v>1</v>
      </c>
      <c r="AS1514" s="5">
        <f t="shared" si="76"/>
        <v>4.4764599999999988E-2</v>
      </c>
    </row>
    <row r="1515" spans="1:45" x14ac:dyDescent="0.25">
      <c r="A1515" s="16" t="s">
        <v>405</v>
      </c>
      <c r="B1515" s="16" t="s">
        <v>65</v>
      </c>
      <c r="C1515" s="16" t="s">
        <v>247</v>
      </c>
      <c r="D1515" s="16">
        <v>1996</v>
      </c>
      <c r="E1515" s="16" t="s">
        <v>1520</v>
      </c>
      <c r="F1515" s="16" t="s">
        <v>594</v>
      </c>
      <c r="G1515" s="10">
        <v>9322.35</v>
      </c>
      <c r="H1515" s="73">
        <v>9.1401699999999995</v>
      </c>
      <c r="I1515" s="16" t="s">
        <v>6700</v>
      </c>
      <c r="J1515" s="71">
        <v>4.8000000000000001E-2</v>
      </c>
      <c r="K1515" s="71">
        <v>0.90700000000000003</v>
      </c>
      <c r="L1515" s="16">
        <v>0.48339130000000002</v>
      </c>
      <c r="M1515" s="16">
        <v>0.1063659</v>
      </c>
      <c r="N1515" s="16">
        <v>0.46050560000000001</v>
      </c>
      <c r="O1515" s="16">
        <v>0.16362299999999999</v>
      </c>
      <c r="P1515" s="16">
        <v>0.52229999999999999</v>
      </c>
      <c r="Q1515" s="16">
        <v>-0.20173179999999999</v>
      </c>
      <c r="R1515" s="16">
        <v>1.0036</v>
      </c>
      <c r="S1515" s="16">
        <v>3.04E-2</v>
      </c>
      <c r="T1515" s="16">
        <v>1.4200000000000001E-2</v>
      </c>
      <c r="U1515" s="16">
        <v>3.9140999999999999</v>
      </c>
      <c r="V1515" s="16">
        <v>30.44</v>
      </c>
      <c r="W1515" s="16">
        <v>5.4939999999999998</v>
      </c>
      <c r="X1515" s="16">
        <v>477.80399999999997</v>
      </c>
      <c r="Y1515" s="16">
        <v>47.729100000000003</v>
      </c>
      <c r="Z1515" s="16">
        <v>0.18890000000000001</v>
      </c>
      <c r="AA1515" s="16">
        <v>-0.81271360000000004</v>
      </c>
      <c r="AB1515" s="16">
        <v>0.3</v>
      </c>
      <c r="AC1515" s="16">
        <v>7.22</v>
      </c>
      <c r="AD1515" s="16">
        <v>46.7</v>
      </c>
      <c r="AE1515" s="16">
        <v>29.885400000000001</v>
      </c>
      <c r="AF1515" s="16">
        <v>1.3973</v>
      </c>
      <c r="AG1515" s="16">
        <v>234490</v>
      </c>
      <c r="AH1515" s="16">
        <v>0.49409999999999998</v>
      </c>
      <c r="AI1515" s="16">
        <v>97.3</v>
      </c>
      <c r="AJ1515" s="16">
        <v>98.2</v>
      </c>
      <c r="AK1515" s="16">
        <v>-0.1623</v>
      </c>
      <c r="AL1515" s="16">
        <v>-0.81950000000000001</v>
      </c>
      <c r="AM1515" s="16">
        <v>6.83E-2</v>
      </c>
      <c r="AN1515" s="16">
        <v>-0.17649999999999999</v>
      </c>
      <c r="AO1515" s="16">
        <v>-0.16070000000000001</v>
      </c>
      <c r="AP1515" s="16">
        <v>-0.61029999999999995</v>
      </c>
      <c r="AQ1515" s="16">
        <v>0.2707</v>
      </c>
      <c r="AR1515" s="16">
        <f t="shared" si="77"/>
        <v>1</v>
      </c>
      <c r="AS1515" s="5">
        <f t="shared" si="76"/>
        <v>-6.4450999999999814E-3</v>
      </c>
    </row>
    <row r="1516" spans="1:45" x14ac:dyDescent="0.25">
      <c r="A1516" s="16" t="s">
        <v>405</v>
      </c>
      <c r="B1516" s="16" t="s">
        <v>65</v>
      </c>
      <c r="C1516" s="16" t="s">
        <v>247</v>
      </c>
      <c r="D1516" s="16">
        <v>1997</v>
      </c>
      <c r="E1516" s="16" t="s">
        <v>1514</v>
      </c>
      <c r="F1516" s="16" t="s">
        <v>594</v>
      </c>
      <c r="G1516" s="10">
        <v>9772.26</v>
      </c>
      <c r="H1516" s="73">
        <v>9.187303</v>
      </c>
      <c r="I1516" s="16" t="s">
        <v>6700</v>
      </c>
      <c r="J1516" s="71">
        <v>0.14299999999999999</v>
      </c>
      <c r="K1516" s="71">
        <v>1.0469999999999999</v>
      </c>
      <c r="L1516" s="16">
        <v>0.57602249999999999</v>
      </c>
      <c r="M1516" s="16">
        <v>0.1010074</v>
      </c>
      <c r="N1516" s="16">
        <v>0.53689609999999999</v>
      </c>
      <c r="O1516" s="16">
        <v>0.23849409999999999</v>
      </c>
      <c r="P1516" s="16">
        <v>0.54779610000000001</v>
      </c>
      <c r="Q1516" s="16">
        <v>-0.1680429</v>
      </c>
      <c r="R1516" s="16">
        <v>0.98960000000000004</v>
      </c>
      <c r="S1516" s="16">
        <v>3.4700000000000002E-2</v>
      </c>
      <c r="T1516" s="16">
        <v>1.2699999999999999E-2</v>
      </c>
      <c r="U1516" s="16">
        <v>4.4039000000000001</v>
      </c>
      <c r="V1516" s="16">
        <v>31.87</v>
      </c>
      <c r="W1516" s="16">
        <v>5.8079999999999998</v>
      </c>
      <c r="X1516" s="16">
        <v>473.91800000000001</v>
      </c>
      <c r="Y1516" s="16">
        <v>48.982700000000001</v>
      </c>
      <c r="Z1516" s="16">
        <v>0.21310000000000001</v>
      </c>
      <c r="AA1516" s="16">
        <v>-0.82048109999999996</v>
      </c>
      <c r="AB1516" s="16">
        <v>0.3</v>
      </c>
      <c r="AC1516" s="16">
        <v>7.22</v>
      </c>
      <c r="AD1516" s="16">
        <v>46.9</v>
      </c>
      <c r="AE1516" s="16">
        <v>32.338000000000001</v>
      </c>
      <c r="AF1516" s="16">
        <v>2.6168999999999998</v>
      </c>
      <c r="AG1516" s="16">
        <v>211527</v>
      </c>
      <c r="AH1516" s="16">
        <v>0.49630000000000002</v>
      </c>
      <c r="AI1516" s="16">
        <v>97.3</v>
      </c>
      <c r="AJ1516" s="16">
        <v>98.3</v>
      </c>
      <c r="AK1516" s="16">
        <v>-0.25230000000000002</v>
      </c>
      <c r="AL1516" s="16">
        <v>-0.76770000000000005</v>
      </c>
      <c r="AM1516" s="16">
        <v>6.4600000000000005E-2</v>
      </c>
      <c r="AN1516" s="16">
        <v>-0.1062</v>
      </c>
      <c r="AO1516" s="16">
        <v>-0.12809999999999999</v>
      </c>
      <c r="AP1516" s="16">
        <v>-0.47410000000000002</v>
      </c>
      <c r="AQ1516" s="16">
        <v>0.2707</v>
      </c>
      <c r="AR1516" s="16">
        <f t="shared" si="77"/>
        <v>1</v>
      </c>
      <c r="AS1516" s="5">
        <f t="shared" si="76"/>
        <v>9.2631199999999969E-2</v>
      </c>
    </row>
    <row r="1517" spans="1:45" x14ac:dyDescent="0.25">
      <c r="A1517" s="16" t="s">
        <v>405</v>
      </c>
      <c r="B1517" s="16" t="s">
        <v>65</v>
      </c>
      <c r="C1517" s="16" t="s">
        <v>247</v>
      </c>
      <c r="D1517" s="16">
        <v>1998</v>
      </c>
      <c r="E1517" s="16" t="s">
        <v>1505</v>
      </c>
      <c r="F1517" s="16" t="s">
        <v>594</v>
      </c>
      <c r="G1517" s="10">
        <v>10111.200000000001</v>
      </c>
      <c r="H1517" s="73">
        <v>9.2214010000000002</v>
      </c>
      <c r="I1517" s="16" t="s">
        <v>6700</v>
      </c>
      <c r="J1517" s="71">
        <v>-6.4000000000000001E-2</v>
      </c>
      <c r="K1517" s="71">
        <v>0.98199999999999998</v>
      </c>
      <c r="L1517" s="16">
        <v>0.62126859999999995</v>
      </c>
      <c r="M1517" s="16">
        <v>8.9802300000000002E-2</v>
      </c>
      <c r="N1517" s="16">
        <v>0.53846989999999995</v>
      </c>
      <c r="O1517" s="16">
        <v>0.25886229999999999</v>
      </c>
      <c r="P1517" s="16">
        <v>0.60257150000000004</v>
      </c>
      <c r="Q1517" s="16">
        <v>-0.1343549</v>
      </c>
      <c r="R1517" s="16">
        <v>0.97560000000000002</v>
      </c>
      <c r="S1517" s="16">
        <v>3.0800000000000001E-2</v>
      </c>
      <c r="T1517" s="16">
        <v>1.3899999999999999E-2</v>
      </c>
      <c r="U1517" s="16">
        <v>3.9767000000000001</v>
      </c>
      <c r="V1517" s="16">
        <v>33.299999999999997</v>
      </c>
      <c r="W1517" s="16">
        <v>6.1219999999999999</v>
      </c>
      <c r="X1517" s="16">
        <v>473.42200000000003</v>
      </c>
      <c r="Y1517" s="16">
        <v>50.236199999999997</v>
      </c>
      <c r="Z1517" s="16">
        <v>0.2039</v>
      </c>
      <c r="AA1517" s="16">
        <v>-0.85155119999999995</v>
      </c>
      <c r="AB1517" s="16">
        <v>0.3</v>
      </c>
      <c r="AC1517" s="16">
        <v>7.22</v>
      </c>
      <c r="AD1517" s="16">
        <v>47.7</v>
      </c>
      <c r="AE1517" s="16">
        <v>34.2044</v>
      </c>
      <c r="AF1517" s="16">
        <v>4.0067000000000004</v>
      </c>
      <c r="AG1517" s="16">
        <v>241924</v>
      </c>
      <c r="AH1517" s="16">
        <v>0.52200000000000002</v>
      </c>
      <c r="AI1517" s="16">
        <v>97.3</v>
      </c>
      <c r="AJ1517" s="16">
        <v>98.3</v>
      </c>
      <c r="AK1517" s="16">
        <v>-0.34229999999999999</v>
      </c>
      <c r="AL1517" s="16">
        <v>-0.71579999999999999</v>
      </c>
      <c r="AM1517" s="16">
        <v>6.08E-2</v>
      </c>
      <c r="AN1517" s="16">
        <v>-3.5900000000000001E-2</v>
      </c>
      <c r="AO1517" s="16">
        <v>-9.5500000000000002E-2</v>
      </c>
      <c r="AP1517" s="16">
        <v>-0.33789999999999998</v>
      </c>
      <c r="AQ1517" s="16">
        <v>0.2707</v>
      </c>
      <c r="AR1517" s="16">
        <f t="shared" si="77"/>
        <v>1</v>
      </c>
      <c r="AS1517" s="5">
        <f t="shared" si="76"/>
        <v>4.5246099999999956E-2</v>
      </c>
    </row>
    <row r="1518" spans="1:45" x14ac:dyDescent="0.25">
      <c r="A1518" s="16" t="s">
        <v>405</v>
      </c>
      <c r="B1518" s="16" t="s">
        <v>65</v>
      </c>
      <c r="C1518" s="16" t="s">
        <v>247</v>
      </c>
      <c r="D1518" s="16">
        <v>1999</v>
      </c>
      <c r="E1518" s="16" t="s">
        <v>1502</v>
      </c>
      <c r="F1518" s="16" t="s">
        <v>594</v>
      </c>
      <c r="G1518" s="10">
        <v>9900.06</v>
      </c>
      <c r="H1518" s="73">
        <v>9.2002959999999998</v>
      </c>
      <c r="I1518" s="16" t="s">
        <v>6700</v>
      </c>
      <c r="J1518" s="71">
        <v>-1.2E-2</v>
      </c>
      <c r="K1518" s="71">
        <v>0.97099999999999997</v>
      </c>
      <c r="L1518" s="16">
        <v>0.72770040000000003</v>
      </c>
      <c r="M1518" s="16">
        <v>-2.5052700000000001E-2</v>
      </c>
      <c r="N1518" s="16">
        <v>0.60363610000000001</v>
      </c>
      <c r="O1518" s="16">
        <v>0.31127759999999999</v>
      </c>
      <c r="P1518" s="16">
        <v>0.64891430000000005</v>
      </c>
      <c r="Q1518" s="16">
        <v>5.5266900000000001E-2</v>
      </c>
      <c r="R1518" s="16">
        <v>0.84040000000000004</v>
      </c>
      <c r="S1518" s="16">
        <v>1.9199999999999998E-2</v>
      </c>
      <c r="T1518" s="16">
        <v>1.4200000000000001E-2</v>
      </c>
      <c r="U1518" s="16">
        <v>4.1306000000000003</v>
      </c>
      <c r="V1518" s="16">
        <v>34.729999999999997</v>
      </c>
      <c r="W1518" s="16">
        <v>6.4359999999999999</v>
      </c>
      <c r="X1518" s="16">
        <v>473.31400000000002</v>
      </c>
      <c r="Y1518" s="16">
        <v>51.489699999999999</v>
      </c>
      <c r="Z1518" s="16">
        <v>0.2175</v>
      </c>
      <c r="AA1518" s="16">
        <v>-0.85155119999999995</v>
      </c>
      <c r="AB1518" s="16">
        <v>0.3</v>
      </c>
      <c r="AC1518" s="16">
        <v>7.22</v>
      </c>
      <c r="AD1518" s="16">
        <v>47.7</v>
      </c>
      <c r="AE1518" s="16">
        <v>36.206800000000001</v>
      </c>
      <c r="AF1518" s="16">
        <v>6.5385</v>
      </c>
      <c r="AG1518" s="16">
        <v>268775</v>
      </c>
      <c r="AH1518" s="16">
        <v>0.52029999999999998</v>
      </c>
      <c r="AI1518" s="16">
        <v>97.3</v>
      </c>
      <c r="AJ1518" s="16">
        <v>98.3</v>
      </c>
      <c r="AK1518" s="16">
        <v>6.5100000000000005E-2</v>
      </c>
      <c r="AL1518" s="16">
        <v>-0.4617</v>
      </c>
      <c r="AM1518" s="16">
        <v>0.187</v>
      </c>
      <c r="AN1518" s="16">
        <v>5.8099999999999999E-2</v>
      </c>
      <c r="AO1518" s="16">
        <v>-6.7299999999999999E-2</v>
      </c>
      <c r="AP1518" s="16">
        <v>-0.16420000000000001</v>
      </c>
      <c r="AQ1518" s="16">
        <v>0.2707</v>
      </c>
      <c r="AR1518" s="16">
        <f t="shared" si="77"/>
        <v>1</v>
      </c>
      <c r="AS1518" s="5">
        <f t="shared" si="76"/>
        <v>0.10643180000000008</v>
      </c>
    </row>
    <row r="1519" spans="1:45" x14ac:dyDescent="0.25">
      <c r="A1519" s="16" t="s">
        <v>405</v>
      </c>
      <c r="B1519" s="16" t="s">
        <v>65</v>
      </c>
      <c r="C1519" s="16" t="s">
        <v>247</v>
      </c>
      <c r="D1519" s="16">
        <v>2000</v>
      </c>
      <c r="E1519" s="16" t="s">
        <v>1506</v>
      </c>
      <c r="F1519" s="16" t="s">
        <v>594</v>
      </c>
      <c r="G1519" s="10">
        <v>10570.1</v>
      </c>
      <c r="H1519" s="73">
        <v>9.2657880000000006</v>
      </c>
      <c r="I1519" s="16">
        <v>4426000</v>
      </c>
      <c r="J1519" s="71">
        <v>3.4000000000000002E-2</v>
      </c>
      <c r="K1519" s="71">
        <v>1.0049999999999999</v>
      </c>
      <c r="L1519" s="16">
        <v>1.0806260000000001</v>
      </c>
      <c r="M1519" s="16">
        <v>0.41331089999999998</v>
      </c>
      <c r="N1519" s="16">
        <v>0.65394560000000002</v>
      </c>
      <c r="O1519" s="16">
        <v>0.37108079999999999</v>
      </c>
      <c r="P1519" s="16">
        <v>0.71751909999999997</v>
      </c>
      <c r="Q1519" s="16">
        <v>0.24488550000000001</v>
      </c>
      <c r="R1519" s="16">
        <v>1.0441</v>
      </c>
      <c r="S1519" s="16">
        <v>4.4600000000000001E-2</v>
      </c>
      <c r="T1519" s="16">
        <v>3.9E-2</v>
      </c>
      <c r="U1519" s="16">
        <v>3.9325000000000001</v>
      </c>
      <c r="V1519" s="16">
        <v>36.159999999999997</v>
      </c>
      <c r="W1519" s="16">
        <v>6.75</v>
      </c>
      <c r="X1519" s="16">
        <v>476.68099999999998</v>
      </c>
      <c r="Y1519" s="16">
        <v>52.743200000000002</v>
      </c>
      <c r="Z1519" s="16">
        <v>0.24</v>
      </c>
      <c r="AA1519" s="16">
        <v>-0.82436480000000001</v>
      </c>
      <c r="AB1519" s="16">
        <v>0.3</v>
      </c>
      <c r="AC1519" s="16">
        <v>7.22</v>
      </c>
      <c r="AD1519" s="16">
        <v>47</v>
      </c>
      <c r="AE1519" s="16">
        <v>38.459499999999998</v>
      </c>
      <c r="AF1519" s="16">
        <v>23.082799999999999</v>
      </c>
      <c r="AG1519" s="16">
        <v>241392</v>
      </c>
      <c r="AH1519" s="16">
        <v>0.52880000000000005</v>
      </c>
      <c r="AI1519" s="16">
        <v>97.3</v>
      </c>
      <c r="AJ1519" s="16">
        <v>98.3</v>
      </c>
      <c r="AK1519" s="16">
        <v>0.47239999999999999</v>
      </c>
      <c r="AL1519" s="16">
        <v>-0.20749999999999999</v>
      </c>
      <c r="AM1519" s="16">
        <v>0.31309999999999999</v>
      </c>
      <c r="AN1519" s="16">
        <v>0.1522</v>
      </c>
      <c r="AO1519" s="16">
        <v>-3.9100000000000003E-2</v>
      </c>
      <c r="AP1519" s="16">
        <v>9.4999999999999998E-3</v>
      </c>
      <c r="AQ1519" s="16">
        <v>0.2707</v>
      </c>
      <c r="AR1519" s="16">
        <f t="shared" si="77"/>
        <v>1</v>
      </c>
      <c r="AS1519" s="5">
        <f t="shared" si="76"/>
        <v>0.35292560000000006</v>
      </c>
    </row>
    <row r="1520" spans="1:45" x14ac:dyDescent="0.25">
      <c r="A1520" s="16" t="s">
        <v>405</v>
      </c>
      <c r="B1520" s="16" t="s">
        <v>65</v>
      </c>
      <c r="C1520" s="16" t="s">
        <v>247</v>
      </c>
      <c r="D1520" s="16">
        <v>2001</v>
      </c>
      <c r="E1520" s="16" t="s">
        <v>1527</v>
      </c>
      <c r="F1520" s="16" t="s">
        <v>594</v>
      </c>
      <c r="G1520" s="10">
        <v>10898.7</v>
      </c>
      <c r="H1520" s="73">
        <v>9.2963970000000007</v>
      </c>
      <c r="I1520" s="16">
        <v>4440000</v>
      </c>
      <c r="J1520" s="71">
        <v>3.3000000000000002E-2</v>
      </c>
      <c r="K1520" s="71">
        <v>1.038</v>
      </c>
      <c r="L1520" s="16">
        <v>1.202366</v>
      </c>
      <c r="M1520" s="16">
        <v>0.36605710000000002</v>
      </c>
      <c r="N1520" s="16">
        <v>0.73268840000000002</v>
      </c>
      <c r="O1520" s="16">
        <v>0.4318459</v>
      </c>
      <c r="P1520" s="16">
        <v>0.80729890000000004</v>
      </c>
      <c r="Q1520" s="16">
        <v>0.33168199999999998</v>
      </c>
      <c r="R1520" s="16">
        <v>0.91639999999999999</v>
      </c>
      <c r="S1520" s="16">
        <v>4.9299999999999997E-2</v>
      </c>
      <c r="T1520" s="16">
        <v>3.95E-2</v>
      </c>
      <c r="U1520" s="16">
        <v>4.0006000000000004</v>
      </c>
      <c r="V1520" s="16">
        <v>37.677999999999997</v>
      </c>
      <c r="W1520" s="16">
        <v>7.2380000000000004</v>
      </c>
      <c r="X1520" s="16">
        <v>478.17599999999999</v>
      </c>
      <c r="Y1520" s="16">
        <v>53.9968</v>
      </c>
      <c r="Z1520" s="16">
        <v>0.2616</v>
      </c>
      <c r="AA1520" s="16">
        <v>-0.80494600000000005</v>
      </c>
      <c r="AB1520" s="16">
        <v>0.3</v>
      </c>
      <c r="AC1520" s="16">
        <v>7.22</v>
      </c>
      <c r="AD1520" s="16">
        <v>46.5</v>
      </c>
      <c r="AE1520" s="16">
        <v>40.051400000000001</v>
      </c>
      <c r="AF1520" s="16">
        <v>39.466700000000003</v>
      </c>
      <c r="AG1520" s="16">
        <v>273356</v>
      </c>
      <c r="AH1520" s="16">
        <v>0.53700000000000003</v>
      </c>
      <c r="AI1520" s="16">
        <v>97.3</v>
      </c>
      <c r="AJ1520" s="16">
        <v>98.3</v>
      </c>
      <c r="AK1520" s="16">
        <v>0.48859999999999998</v>
      </c>
      <c r="AL1520" s="16">
        <v>2.0500000000000001E-2</v>
      </c>
      <c r="AM1520" s="16">
        <v>0.32500000000000001</v>
      </c>
      <c r="AN1520" s="16">
        <v>0.33850000000000002</v>
      </c>
      <c r="AO1520" s="16">
        <v>0.1293</v>
      </c>
      <c r="AP1520" s="16">
        <v>-8.1500000000000003E-2</v>
      </c>
      <c r="AQ1520" s="16">
        <v>0.2707</v>
      </c>
      <c r="AR1520" s="16">
        <f t="shared" si="77"/>
        <v>1</v>
      </c>
      <c r="AS1520" s="5">
        <f t="shared" si="76"/>
        <v>0.12173999999999996</v>
      </c>
    </row>
    <row r="1521" spans="1:45" x14ac:dyDescent="0.25">
      <c r="A1521" s="16" t="s">
        <v>405</v>
      </c>
      <c r="B1521" s="16" t="s">
        <v>65</v>
      </c>
      <c r="C1521" s="16" t="s">
        <v>247</v>
      </c>
      <c r="D1521" s="16">
        <v>2002</v>
      </c>
      <c r="E1521" s="16" t="s">
        <v>1517</v>
      </c>
      <c r="F1521" s="16" t="s">
        <v>594</v>
      </c>
      <c r="G1521" s="10">
        <v>11470.5</v>
      </c>
      <c r="H1521" s="73">
        <v>9.3475319999999993</v>
      </c>
      <c r="I1521" s="16">
        <v>4440000</v>
      </c>
      <c r="J1521" s="71">
        <v>4.3999999999999997E-2</v>
      </c>
      <c r="K1521" s="71">
        <v>1.085</v>
      </c>
      <c r="L1521" s="16">
        <v>1.34754</v>
      </c>
      <c r="M1521" s="16">
        <v>0.44284269999999998</v>
      </c>
      <c r="N1521" s="16">
        <v>0.78109919999999999</v>
      </c>
      <c r="O1521" s="16">
        <v>0.48707729999999999</v>
      </c>
      <c r="P1521" s="16">
        <v>0.86662510000000004</v>
      </c>
      <c r="Q1521" s="16">
        <v>0.41851339999999998</v>
      </c>
      <c r="R1521" s="16">
        <v>0.94810000000000005</v>
      </c>
      <c r="S1521" s="16">
        <v>5.3199999999999997E-2</v>
      </c>
      <c r="T1521" s="16">
        <v>4.4299999999999999E-2</v>
      </c>
      <c r="U1521" s="16">
        <v>3.8109000000000002</v>
      </c>
      <c r="V1521" s="16">
        <v>39.195999999999998</v>
      </c>
      <c r="W1521" s="16">
        <v>7.726</v>
      </c>
      <c r="X1521" s="16">
        <v>479.166</v>
      </c>
      <c r="Y1521" s="16">
        <v>55.250300000000003</v>
      </c>
      <c r="Z1521" s="16">
        <v>0.27600000000000002</v>
      </c>
      <c r="AA1521" s="16">
        <v>-0.80882969999999998</v>
      </c>
      <c r="AB1521" s="16">
        <v>0.3</v>
      </c>
      <c r="AC1521" s="16">
        <v>7.22</v>
      </c>
      <c r="AD1521" s="16">
        <v>46.6</v>
      </c>
      <c r="AE1521" s="16">
        <v>41.232700000000001</v>
      </c>
      <c r="AF1521" s="16">
        <v>52.249200000000002</v>
      </c>
      <c r="AG1521" s="16">
        <v>275203</v>
      </c>
      <c r="AH1521" s="16">
        <v>0.54520000000000002</v>
      </c>
      <c r="AI1521" s="16">
        <v>97.3</v>
      </c>
      <c r="AJ1521" s="16">
        <v>98.4</v>
      </c>
      <c r="AK1521" s="16">
        <v>0.50490000000000002</v>
      </c>
      <c r="AL1521" s="16">
        <v>0.24859999999999999</v>
      </c>
      <c r="AM1521" s="16">
        <v>0.33689999999999998</v>
      </c>
      <c r="AN1521" s="16">
        <v>0.52480000000000004</v>
      </c>
      <c r="AO1521" s="16">
        <v>0.29759999999999998</v>
      </c>
      <c r="AP1521" s="16">
        <v>-0.1724</v>
      </c>
      <c r="AQ1521" s="16">
        <v>0.2707</v>
      </c>
      <c r="AR1521" s="16">
        <f t="shared" si="77"/>
        <v>1</v>
      </c>
      <c r="AS1521" s="5">
        <f t="shared" si="76"/>
        <v>0.14517399999999991</v>
      </c>
    </row>
    <row r="1522" spans="1:45" x14ac:dyDescent="0.25">
      <c r="A1522" s="16" t="s">
        <v>405</v>
      </c>
      <c r="B1522" s="16" t="s">
        <v>65</v>
      </c>
      <c r="C1522" s="16" t="s">
        <v>247</v>
      </c>
      <c r="D1522" s="16">
        <v>2003</v>
      </c>
      <c r="E1522" s="16" t="s">
        <v>1511</v>
      </c>
      <c r="F1522" s="16" t="s">
        <v>594</v>
      </c>
      <c r="G1522" s="10">
        <v>12108</v>
      </c>
      <c r="H1522" s="73">
        <v>9.4016219999999997</v>
      </c>
      <c r="I1522" s="16">
        <v>4440000</v>
      </c>
      <c r="J1522" s="71">
        <v>0.02</v>
      </c>
      <c r="K1522" s="71">
        <v>1.1080000000000001</v>
      </c>
      <c r="L1522" s="16">
        <v>1.481393</v>
      </c>
      <c r="M1522" s="16">
        <v>0.50771880000000003</v>
      </c>
      <c r="N1522" s="16">
        <v>0.8643961</v>
      </c>
      <c r="O1522" s="16">
        <v>0.53773479999999996</v>
      </c>
      <c r="P1522" s="16">
        <v>0.9068851</v>
      </c>
      <c r="Q1522" s="16">
        <v>0.48043639999999999</v>
      </c>
      <c r="R1522" s="16">
        <v>0.9506</v>
      </c>
      <c r="S1522" s="16">
        <v>5.57E-2</v>
      </c>
      <c r="T1522" s="16">
        <v>5.0099999999999999E-2</v>
      </c>
      <c r="U1522" s="16">
        <v>3.8675000000000002</v>
      </c>
      <c r="V1522" s="16">
        <v>40.713999999999999</v>
      </c>
      <c r="W1522" s="16">
        <v>8.2140000000000004</v>
      </c>
      <c r="X1522" s="16">
        <v>481.565</v>
      </c>
      <c r="Y1522" s="16">
        <v>56.503799999999998</v>
      </c>
      <c r="Z1522" s="16">
        <v>0.29289999999999999</v>
      </c>
      <c r="AA1522" s="16">
        <v>-0.78552719999999998</v>
      </c>
      <c r="AB1522" s="16">
        <v>0.3</v>
      </c>
      <c r="AC1522" s="16">
        <v>7.22</v>
      </c>
      <c r="AD1522" s="16">
        <v>46</v>
      </c>
      <c r="AE1522" s="16">
        <v>42.419899999999998</v>
      </c>
      <c r="AF1522" s="16">
        <v>57.517299999999999</v>
      </c>
      <c r="AG1522" s="16">
        <v>284009</v>
      </c>
      <c r="AH1522" s="16">
        <v>0.5534</v>
      </c>
      <c r="AI1522" s="16">
        <v>97.3</v>
      </c>
      <c r="AJ1522" s="16">
        <v>98.5</v>
      </c>
      <c r="AK1522" s="16">
        <v>0.58360000000000001</v>
      </c>
      <c r="AL1522" s="16">
        <v>0.16339999999999999</v>
      </c>
      <c r="AM1522" s="16">
        <v>0.37840000000000001</v>
      </c>
      <c r="AN1522" s="16">
        <v>0.51849999999999996</v>
      </c>
      <c r="AO1522" s="16">
        <v>0.48089999999999999</v>
      </c>
      <c r="AP1522" s="16">
        <v>-4.6100000000000002E-2</v>
      </c>
      <c r="AQ1522" s="16">
        <v>0.2707</v>
      </c>
      <c r="AR1522" s="16">
        <f t="shared" si="77"/>
        <v>1</v>
      </c>
      <c r="AS1522" s="5">
        <f t="shared" si="76"/>
        <v>0.133853</v>
      </c>
    </row>
    <row r="1523" spans="1:45" x14ac:dyDescent="0.25">
      <c r="A1523" s="16" t="s">
        <v>405</v>
      </c>
      <c r="B1523" s="16" t="s">
        <v>65</v>
      </c>
      <c r="C1523" s="16" t="s">
        <v>247</v>
      </c>
      <c r="D1523" s="16">
        <v>2004</v>
      </c>
      <c r="E1523" s="16" t="s">
        <v>1529</v>
      </c>
      <c r="F1523" s="16" t="s">
        <v>594</v>
      </c>
      <c r="G1523" s="10">
        <v>12605.2</v>
      </c>
      <c r="H1523" s="73">
        <v>9.4418640000000007</v>
      </c>
      <c r="I1523" s="16">
        <v>4439000</v>
      </c>
      <c r="J1523" s="71">
        <v>0.01</v>
      </c>
      <c r="K1523" s="71">
        <v>1.119</v>
      </c>
      <c r="L1523" s="16">
        <v>1.7474369999999999</v>
      </c>
      <c r="M1523" s="16">
        <v>0.63379920000000001</v>
      </c>
      <c r="N1523" s="16">
        <v>0.91880260000000002</v>
      </c>
      <c r="O1523" s="16">
        <v>0.82836929999999998</v>
      </c>
      <c r="P1523" s="16">
        <v>0.94506469999999998</v>
      </c>
      <c r="Q1523" s="16">
        <v>0.5619866</v>
      </c>
      <c r="R1523" s="16">
        <v>1.0307999999999999</v>
      </c>
      <c r="S1523" s="16">
        <v>6.1199999999999997E-2</v>
      </c>
      <c r="T1523" s="16">
        <v>5.67E-2</v>
      </c>
      <c r="U1523" s="16">
        <v>3.8209</v>
      </c>
      <c r="V1523" s="16">
        <v>42.231999999999999</v>
      </c>
      <c r="W1523" s="16">
        <v>8.702</v>
      </c>
      <c r="X1523" s="16">
        <v>481.13600000000002</v>
      </c>
      <c r="Y1523" s="16">
        <v>67.745199999999997</v>
      </c>
      <c r="Z1523" s="16">
        <v>0.32240000000000002</v>
      </c>
      <c r="AA1523" s="16">
        <v>-0.76610829999999996</v>
      </c>
      <c r="AB1523" s="16">
        <v>0.3</v>
      </c>
      <c r="AC1523" s="16">
        <v>7.22</v>
      </c>
      <c r="AD1523" s="16">
        <v>45.5</v>
      </c>
      <c r="AE1523" s="16">
        <v>42.902900000000002</v>
      </c>
      <c r="AF1523" s="16">
        <v>64.447500000000005</v>
      </c>
      <c r="AG1523" s="16">
        <v>297995</v>
      </c>
      <c r="AH1523" s="16">
        <v>0.56159999999999999</v>
      </c>
      <c r="AI1523" s="16">
        <v>97.2</v>
      </c>
      <c r="AJ1523" s="16">
        <v>98.6</v>
      </c>
      <c r="AK1523" s="16">
        <v>0.64239999999999997</v>
      </c>
      <c r="AL1523" s="16">
        <v>0.19969999999999999</v>
      </c>
      <c r="AM1523" s="16">
        <v>0.47310000000000002</v>
      </c>
      <c r="AN1523" s="16">
        <v>0.64229999999999998</v>
      </c>
      <c r="AO1523" s="16">
        <v>0.54079999999999995</v>
      </c>
      <c r="AP1523" s="16">
        <v>5.21E-2</v>
      </c>
      <c r="AQ1523" s="16">
        <v>0.2707</v>
      </c>
      <c r="AR1523" s="16">
        <f t="shared" si="77"/>
        <v>1</v>
      </c>
      <c r="AS1523" s="5">
        <f t="shared" si="76"/>
        <v>0.26604399999999995</v>
      </c>
    </row>
    <row r="1524" spans="1:45" x14ac:dyDescent="0.25">
      <c r="A1524" s="16" t="s">
        <v>405</v>
      </c>
      <c r="B1524" s="16" t="s">
        <v>65</v>
      </c>
      <c r="C1524" s="16" t="s">
        <v>247</v>
      </c>
      <c r="D1524" s="16">
        <v>2005</v>
      </c>
      <c r="E1524" s="16" t="s">
        <v>1508</v>
      </c>
      <c r="F1524" s="16" t="s">
        <v>594</v>
      </c>
      <c r="G1524" s="10">
        <v>13121.2</v>
      </c>
      <c r="H1524" s="73">
        <v>9.4819829999999996</v>
      </c>
      <c r="I1524" s="16">
        <v>4442000</v>
      </c>
      <c r="J1524" s="71">
        <v>1.7999999999999999E-2</v>
      </c>
      <c r="K1524" s="71">
        <v>1.139</v>
      </c>
      <c r="L1524" s="16">
        <v>1.6277140000000001</v>
      </c>
      <c r="M1524" s="16">
        <v>0.60062329999999997</v>
      </c>
      <c r="N1524" s="16">
        <v>1.0172490000000001</v>
      </c>
      <c r="O1524" s="16">
        <v>0.52846850000000001</v>
      </c>
      <c r="P1524" s="16">
        <v>0.99883279999999997</v>
      </c>
      <c r="Q1524" s="16">
        <v>0.47956569999999998</v>
      </c>
      <c r="R1524" s="16">
        <v>0.85560000000000003</v>
      </c>
      <c r="S1524" s="16">
        <v>5.0599999999999999E-2</v>
      </c>
      <c r="T1524" s="16">
        <v>6.7699999999999996E-2</v>
      </c>
      <c r="U1524" s="16">
        <v>4.0987499999999999</v>
      </c>
      <c r="V1524" s="16">
        <v>43.75</v>
      </c>
      <c r="W1524" s="16">
        <v>9.19</v>
      </c>
      <c r="X1524" s="16">
        <v>482.262</v>
      </c>
      <c r="Y1524" s="16">
        <v>53.470599999999997</v>
      </c>
      <c r="Z1524" s="16">
        <v>0.3236</v>
      </c>
      <c r="AA1524" s="16">
        <v>-0.78164350000000005</v>
      </c>
      <c r="AB1524" s="16">
        <v>0.3</v>
      </c>
      <c r="AC1524" s="16">
        <v>7.22</v>
      </c>
      <c r="AD1524" s="16">
        <v>45.9</v>
      </c>
      <c r="AE1524" s="16">
        <v>42.892699999999998</v>
      </c>
      <c r="AF1524" s="16">
        <v>83.158299999999997</v>
      </c>
      <c r="AG1524" s="16">
        <v>278118</v>
      </c>
      <c r="AH1524" s="16">
        <v>0.5766</v>
      </c>
      <c r="AI1524" s="16">
        <v>97.2</v>
      </c>
      <c r="AJ1524" s="16">
        <v>98.7</v>
      </c>
      <c r="AK1524" s="16">
        <v>0.43020000000000003</v>
      </c>
      <c r="AL1524" s="16">
        <v>0.14080000000000001</v>
      </c>
      <c r="AM1524" s="16">
        <v>0.47889999999999999</v>
      </c>
      <c r="AN1524" s="16">
        <v>0.42609999999999998</v>
      </c>
      <c r="AO1524" s="16">
        <v>0.48799999999999999</v>
      </c>
      <c r="AP1524" s="16">
        <v>9.2999999999999999E-2</v>
      </c>
      <c r="AQ1524" s="16">
        <v>0.2707</v>
      </c>
      <c r="AR1524" s="16">
        <f t="shared" si="77"/>
        <v>1</v>
      </c>
      <c r="AS1524" s="5">
        <f t="shared" si="76"/>
        <v>-0.1197229999999998</v>
      </c>
    </row>
    <row r="1525" spans="1:45" x14ac:dyDescent="0.25">
      <c r="A1525" s="16" t="s">
        <v>405</v>
      </c>
      <c r="B1525" s="16" t="s">
        <v>65</v>
      </c>
      <c r="C1525" s="16" t="s">
        <v>247</v>
      </c>
      <c r="D1525" s="16">
        <v>2006</v>
      </c>
      <c r="E1525" s="16" t="s">
        <v>1503</v>
      </c>
      <c r="F1525" s="16" t="s">
        <v>594</v>
      </c>
      <c r="G1525" s="10">
        <v>13755.2</v>
      </c>
      <c r="H1525" s="73">
        <v>9.5291750000000004</v>
      </c>
      <c r="I1525" s="16">
        <v>4440000</v>
      </c>
      <c r="J1525" s="71">
        <v>0</v>
      </c>
      <c r="K1525" s="71">
        <v>1.139</v>
      </c>
      <c r="L1525" s="16">
        <v>1.701848</v>
      </c>
      <c r="M1525" s="16">
        <v>0.41358699999999998</v>
      </c>
      <c r="N1525" s="16">
        <v>1.0891580000000001</v>
      </c>
      <c r="O1525" s="16">
        <v>0.75827109999999998</v>
      </c>
      <c r="P1525" s="16">
        <v>1.037695</v>
      </c>
      <c r="Q1525" s="16">
        <v>0.47620430000000002</v>
      </c>
      <c r="R1525" s="16">
        <v>0.74009999999999998</v>
      </c>
      <c r="S1525" s="16">
        <v>2.1999999999999999E-2</v>
      </c>
      <c r="T1525" s="16">
        <v>6.6000000000000003E-2</v>
      </c>
      <c r="U1525" s="16">
        <v>4.2350000000000003</v>
      </c>
      <c r="V1525" s="16">
        <v>45.481999999999999</v>
      </c>
      <c r="W1525" s="16">
        <v>9.8439999999999994</v>
      </c>
      <c r="X1525" s="16">
        <v>479.27199999999999</v>
      </c>
      <c r="Y1525" s="16">
        <v>56.715000000000003</v>
      </c>
      <c r="Z1525" s="16">
        <v>0.40210000000000001</v>
      </c>
      <c r="AA1525" s="16">
        <v>-0.82048109999999996</v>
      </c>
      <c r="AB1525" s="16">
        <v>0.3</v>
      </c>
      <c r="AC1525" s="16">
        <v>7.22</v>
      </c>
      <c r="AD1525" s="16">
        <v>46.9</v>
      </c>
      <c r="AE1525" s="16">
        <v>41.818199999999997</v>
      </c>
      <c r="AF1525" s="16">
        <v>100.379</v>
      </c>
      <c r="AG1525" s="16">
        <v>277162</v>
      </c>
      <c r="AH1525" s="16">
        <v>0.57679999999999998</v>
      </c>
      <c r="AI1525" s="16">
        <v>97.2</v>
      </c>
      <c r="AJ1525" s="16">
        <v>98.8</v>
      </c>
      <c r="AK1525" s="16">
        <v>0.44280000000000003</v>
      </c>
      <c r="AL1525" s="16">
        <v>9.2799999999999994E-2</v>
      </c>
      <c r="AM1525" s="16">
        <v>0.56879999999999997</v>
      </c>
      <c r="AN1525" s="16">
        <v>0.54210000000000003</v>
      </c>
      <c r="AO1525" s="16">
        <v>0.41510000000000002</v>
      </c>
      <c r="AP1525" s="16">
        <v>-8.8999999999999999E-3</v>
      </c>
      <c r="AQ1525" s="16">
        <v>0.2707</v>
      </c>
      <c r="AR1525" s="16">
        <f t="shared" si="77"/>
        <v>1</v>
      </c>
      <c r="AS1525" s="5">
        <f t="shared" si="76"/>
        <v>7.4133999999999922E-2</v>
      </c>
    </row>
    <row r="1526" spans="1:45" x14ac:dyDescent="0.25">
      <c r="A1526" s="16" t="s">
        <v>405</v>
      </c>
      <c r="B1526" s="16" t="s">
        <v>65</v>
      </c>
      <c r="C1526" s="16" t="s">
        <v>247</v>
      </c>
      <c r="D1526" s="16">
        <v>2007</v>
      </c>
      <c r="E1526" s="16" t="s">
        <v>1523</v>
      </c>
      <c r="F1526" s="16" t="s">
        <v>594</v>
      </c>
      <c r="G1526" s="10">
        <v>14476.7</v>
      </c>
      <c r="H1526" s="73">
        <v>9.5802940000000003</v>
      </c>
      <c r="I1526" s="16">
        <v>4436000</v>
      </c>
      <c r="J1526" s="71">
        <v>-2.9000000000000001E-2</v>
      </c>
      <c r="K1526" s="71">
        <v>1.107</v>
      </c>
      <c r="L1526" s="16">
        <v>1.8705369999999999</v>
      </c>
      <c r="M1526" s="16">
        <v>0.55814339999999996</v>
      </c>
      <c r="N1526" s="16">
        <v>1.1268849999999999</v>
      </c>
      <c r="O1526" s="16">
        <v>0.87498969999999998</v>
      </c>
      <c r="P1526" s="16">
        <v>1.0897650000000001</v>
      </c>
      <c r="Q1526" s="16">
        <v>0.50205359999999999</v>
      </c>
      <c r="R1526" s="16">
        <v>0.79220000000000002</v>
      </c>
      <c r="S1526" s="16">
        <v>2.1899999999999999E-2</v>
      </c>
      <c r="T1526" s="16">
        <v>7.85E-2</v>
      </c>
      <c r="U1526" s="16">
        <v>3.9710999999999999</v>
      </c>
      <c r="V1526" s="16">
        <v>47.213999999999999</v>
      </c>
      <c r="W1526" s="16">
        <v>10.497999999999999</v>
      </c>
      <c r="X1526" s="16">
        <v>477.52</v>
      </c>
      <c r="Y1526" s="16">
        <v>58.418500000000002</v>
      </c>
      <c r="Z1526" s="16">
        <v>0.45340000000000003</v>
      </c>
      <c r="AA1526" s="16">
        <v>-0.77387589999999995</v>
      </c>
      <c r="AB1526" s="16">
        <v>0.3</v>
      </c>
      <c r="AC1526" s="16">
        <v>7.22</v>
      </c>
      <c r="AD1526" s="16">
        <v>45.7</v>
      </c>
      <c r="AE1526" s="16">
        <v>42.265000000000001</v>
      </c>
      <c r="AF1526" s="16">
        <v>115.22499999999999</v>
      </c>
      <c r="AG1526" s="16">
        <v>272340</v>
      </c>
      <c r="AH1526" s="16">
        <v>0.58350000000000002</v>
      </c>
      <c r="AI1526" s="16">
        <v>97.2</v>
      </c>
      <c r="AJ1526" s="16">
        <v>98.9</v>
      </c>
      <c r="AK1526" s="16">
        <v>0.4834</v>
      </c>
      <c r="AL1526" s="16">
        <v>8.3000000000000004E-2</v>
      </c>
      <c r="AM1526" s="16">
        <v>0.47799999999999998</v>
      </c>
      <c r="AN1526" s="16">
        <v>0.58650000000000002</v>
      </c>
      <c r="AO1526" s="16">
        <v>0.49419999999999997</v>
      </c>
      <c r="AP1526" s="16">
        <v>7.6499999999999999E-2</v>
      </c>
      <c r="AQ1526" s="16">
        <v>0.2707</v>
      </c>
      <c r="AR1526" s="16">
        <f t="shared" si="77"/>
        <v>1</v>
      </c>
      <c r="AS1526" s="5">
        <f t="shared" si="76"/>
        <v>0.16868899999999987</v>
      </c>
    </row>
    <row r="1527" spans="1:45" x14ac:dyDescent="0.25">
      <c r="A1527" s="16" t="s">
        <v>405</v>
      </c>
      <c r="B1527" s="16" t="s">
        <v>65</v>
      </c>
      <c r="C1527" s="16" t="s">
        <v>247</v>
      </c>
      <c r="D1527" s="16">
        <v>2008</v>
      </c>
      <c r="E1527" s="16" t="s">
        <v>1522</v>
      </c>
      <c r="F1527" s="16" t="s">
        <v>594</v>
      </c>
      <c r="G1527" s="10">
        <v>14778.9</v>
      </c>
      <c r="H1527" s="73">
        <v>9.600956</v>
      </c>
      <c r="I1527" s="16">
        <v>4434508</v>
      </c>
      <c r="J1527" s="71">
        <v>-2.3E-2</v>
      </c>
      <c r="K1527" s="71">
        <v>1.081</v>
      </c>
      <c r="L1527" s="16">
        <v>1.913888</v>
      </c>
      <c r="M1527" s="16">
        <v>0.6736316</v>
      </c>
      <c r="N1527" s="16">
        <v>1.2238070000000001</v>
      </c>
      <c r="O1527" s="16">
        <v>0.79905919999999997</v>
      </c>
      <c r="P1527" s="16">
        <v>1.075286</v>
      </c>
      <c r="Q1527" s="16">
        <v>0.48387770000000002</v>
      </c>
      <c r="R1527" s="16">
        <v>0.8841</v>
      </c>
      <c r="S1527" s="16">
        <v>2.0199999999999999E-2</v>
      </c>
      <c r="T1527" s="16">
        <v>8.6199999999999999E-2</v>
      </c>
      <c r="U1527" s="16">
        <v>4.2701000000000002</v>
      </c>
      <c r="V1527" s="16">
        <v>48.945999999999998</v>
      </c>
      <c r="W1527" s="16">
        <v>11.151999999999999</v>
      </c>
      <c r="X1527" s="16">
        <v>475.76900000000001</v>
      </c>
      <c r="Y1527" s="16">
        <v>61.479199999999999</v>
      </c>
      <c r="Z1527" s="16">
        <v>0.37680000000000002</v>
      </c>
      <c r="AA1527" s="16">
        <v>-0.7777596</v>
      </c>
      <c r="AB1527" s="16">
        <v>0.3</v>
      </c>
      <c r="AC1527" s="16">
        <v>7.22</v>
      </c>
      <c r="AD1527" s="16">
        <v>45.8</v>
      </c>
      <c r="AE1527" s="16">
        <v>43.073999999999998</v>
      </c>
      <c r="AF1527" s="16">
        <v>104.464</v>
      </c>
      <c r="AG1527" s="16">
        <v>275476</v>
      </c>
      <c r="AH1527" s="16">
        <v>0.59660000000000002</v>
      </c>
      <c r="AI1527" s="16">
        <v>97.1</v>
      </c>
      <c r="AJ1527" s="16">
        <v>99</v>
      </c>
      <c r="AK1527" s="16">
        <v>0.4259</v>
      </c>
      <c r="AL1527" s="16">
        <v>-4.3400000000000001E-2</v>
      </c>
      <c r="AM1527" s="16">
        <v>0.56950000000000001</v>
      </c>
      <c r="AN1527" s="16">
        <v>0.55149999999999999</v>
      </c>
      <c r="AO1527" s="16">
        <v>0.50690000000000002</v>
      </c>
      <c r="AP1527" s="16">
        <v>7.8E-2</v>
      </c>
      <c r="AQ1527" s="16">
        <v>0.2707</v>
      </c>
      <c r="AR1527" s="16">
        <f t="shared" si="77"/>
        <v>1</v>
      </c>
      <c r="AS1527" s="5">
        <f t="shared" si="76"/>
        <v>4.3351000000000139E-2</v>
      </c>
    </row>
    <row r="1528" spans="1:45" x14ac:dyDescent="0.25">
      <c r="A1528" s="16" t="s">
        <v>405</v>
      </c>
      <c r="B1528" s="16" t="s">
        <v>65</v>
      </c>
      <c r="C1528" s="16" t="s">
        <v>247</v>
      </c>
      <c r="D1528" s="16">
        <v>2009</v>
      </c>
      <c r="E1528" s="16" t="s">
        <v>1513</v>
      </c>
      <c r="F1528" s="16" t="s">
        <v>594</v>
      </c>
      <c r="G1528" s="10">
        <v>13704.4</v>
      </c>
      <c r="H1528" s="73">
        <v>9.5254759999999994</v>
      </c>
      <c r="I1528" s="16">
        <v>4429078</v>
      </c>
      <c r="J1528" s="71">
        <v>-7.5999999999999998E-2</v>
      </c>
      <c r="K1528" s="71">
        <v>1.002</v>
      </c>
      <c r="L1528" s="16">
        <v>2.0224289999999998</v>
      </c>
      <c r="M1528" s="16">
        <v>0.71189990000000003</v>
      </c>
      <c r="N1528" s="16">
        <v>1.3018099999999999</v>
      </c>
      <c r="O1528" s="16">
        <v>0.88534380000000001</v>
      </c>
      <c r="P1528" s="16">
        <v>1.0881369999999999</v>
      </c>
      <c r="Q1528" s="16">
        <v>0.51040039999999998</v>
      </c>
      <c r="R1528" s="16">
        <v>0.84430000000000005</v>
      </c>
      <c r="S1528" s="16">
        <v>1.61E-2</v>
      </c>
      <c r="T1528" s="16">
        <v>9.4299999999999995E-2</v>
      </c>
      <c r="U1528" s="16">
        <v>4.3891999999999998</v>
      </c>
      <c r="V1528" s="16">
        <v>50.677999999999997</v>
      </c>
      <c r="W1528" s="16">
        <v>11.805999999999999</v>
      </c>
      <c r="X1528" s="16">
        <v>474.017</v>
      </c>
      <c r="Y1528" s="16">
        <v>62.987299999999998</v>
      </c>
      <c r="Z1528" s="16">
        <v>0.39639999999999997</v>
      </c>
      <c r="AA1528" s="16">
        <v>-0.8282486</v>
      </c>
      <c r="AB1528" s="16">
        <v>0.3</v>
      </c>
      <c r="AC1528" s="16">
        <v>7.22</v>
      </c>
      <c r="AD1528" s="16">
        <v>47.1</v>
      </c>
      <c r="AE1528" s="16">
        <v>42.740699999999997</v>
      </c>
      <c r="AF1528" s="16">
        <v>107.473</v>
      </c>
      <c r="AG1528" s="16">
        <v>286538</v>
      </c>
      <c r="AH1528" s="16">
        <v>0.59970000000000001</v>
      </c>
      <c r="AI1528" s="16">
        <v>97.1</v>
      </c>
      <c r="AJ1528" s="16">
        <v>99.1</v>
      </c>
      <c r="AK1528" s="16">
        <v>0.4425</v>
      </c>
      <c r="AL1528" s="16">
        <v>-0.1004</v>
      </c>
      <c r="AM1528" s="16">
        <v>0.6129</v>
      </c>
      <c r="AN1528" s="16">
        <v>0.58530000000000004</v>
      </c>
      <c r="AO1528" s="16">
        <v>0.55610000000000004</v>
      </c>
      <c r="AP1528" s="16">
        <v>0.1406</v>
      </c>
      <c r="AQ1528" s="16">
        <v>0.2707</v>
      </c>
      <c r="AR1528" s="16">
        <f t="shared" si="77"/>
        <v>1</v>
      </c>
      <c r="AS1528" s="5">
        <f t="shared" si="76"/>
        <v>0.10854099999999978</v>
      </c>
    </row>
    <row r="1529" spans="1:45" x14ac:dyDescent="0.25">
      <c r="A1529" s="16" t="s">
        <v>405</v>
      </c>
      <c r="B1529" s="16" t="s">
        <v>65</v>
      </c>
      <c r="C1529" s="16" t="s">
        <v>247</v>
      </c>
      <c r="D1529" s="16">
        <v>2010</v>
      </c>
      <c r="E1529" s="16" t="s">
        <v>1516</v>
      </c>
      <c r="F1529" s="16" t="s">
        <v>594</v>
      </c>
      <c r="G1529" s="10">
        <v>13505.7</v>
      </c>
      <c r="H1529" s="73">
        <v>9.5108709999999999</v>
      </c>
      <c r="I1529" s="16">
        <v>4417781</v>
      </c>
      <c r="J1529" s="71">
        <v>-7.0000000000000001E-3</v>
      </c>
      <c r="K1529" s="71">
        <v>0.995</v>
      </c>
      <c r="L1529" s="16">
        <v>2.1148090000000002</v>
      </c>
      <c r="M1529" s="16">
        <v>0.66658300000000004</v>
      </c>
      <c r="N1529" s="16">
        <v>1.3817740000000001</v>
      </c>
      <c r="O1529" s="16">
        <v>0.9937956</v>
      </c>
      <c r="P1529" s="16">
        <v>1.1278170000000001</v>
      </c>
      <c r="Q1529" s="16">
        <v>0.52842960000000005</v>
      </c>
      <c r="R1529" s="16">
        <v>0.74470000000000003</v>
      </c>
      <c r="S1529" s="16">
        <v>1.43E-2</v>
      </c>
      <c r="T1529" s="16">
        <v>9.6000000000000002E-2</v>
      </c>
      <c r="U1529" s="16">
        <v>4.2522000000000002</v>
      </c>
      <c r="V1529" s="16">
        <v>52.41</v>
      </c>
      <c r="W1529" s="16">
        <v>12.46</v>
      </c>
      <c r="X1529" s="16">
        <v>476.79500000000002</v>
      </c>
      <c r="Y1529" s="16">
        <v>67.407399999999996</v>
      </c>
      <c r="Z1529" s="16">
        <v>0.4042</v>
      </c>
      <c r="AA1529" s="16">
        <v>-0.82436480000000001</v>
      </c>
      <c r="AB1529" s="16">
        <v>0.3</v>
      </c>
      <c r="AC1529" s="16">
        <v>7.22</v>
      </c>
      <c r="AD1529" s="16">
        <v>47</v>
      </c>
      <c r="AE1529" s="16">
        <v>43.008699999999997</v>
      </c>
      <c r="AF1529" s="16">
        <v>113.608</v>
      </c>
      <c r="AG1529" s="16">
        <v>316879</v>
      </c>
      <c r="AH1529" s="16">
        <v>0.60240000000000005</v>
      </c>
      <c r="AI1529" s="16">
        <v>97.1</v>
      </c>
      <c r="AJ1529" s="16">
        <v>99.2</v>
      </c>
      <c r="AK1529" s="16">
        <v>0.42780000000000001</v>
      </c>
      <c r="AL1529" s="16">
        <v>-2.87E-2</v>
      </c>
      <c r="AM1529" s="16">
        <v>0.62880000000000003</v>
      </c>
      <c r="AN1529" s="16">
        <v>0.5776</v>
      </c>
      <c r="AO1529" s="16">
        <v>0.55969999999999998</v>
      </c>
      <c r="AP1529" s="16">
        <v>0.17419999999999999</v>
      </c>
      <c r="AQ1529" s="16">
        <v>0.2707</v>
      </c>
      <c r="AR1529" s="16">
        <f t="shared" si="77"/>
        <v>1</v>
      </c>
      <c r="AS1529" s="5">
        <f t="shared" si="76"/>
        <v>9.2380000000000351E-2</v>
      </c>
    </row>
    <row r="1530" spans="1:45" x14ac:dyDescent="0.25">
      <c r="A1530" s="16" t="s">
        <v>405</v>
      </c>
      <c r="B1530" s="16" t="s">
        <v>65</v>
      </c>
      <c r="C1530" s="16" t="s">
        <v>247</v>
      </c>
      <c r="D1530" s="16">
        <v>2011</v>
      </c>
      <c r="E1530" s="16" t="s">
        <v>1512</v>
      </c>
      <c r="F1530" s="16" t="s">
        <v>594</v>
      </c>
      <c r="G1530" s="10">
        <v>13899.3</v>
      </c>
      <c r="H1530" s="73">
        <v>9.539593</v>
      </c>
      <c r="I1530" s="16">
        <v>4280622</v>
      </c>
      <c r="J1530" s="71">
        <v>5.0000000000000001E-3</v>
      </c>
      <c r="K1530" s="71">
        <v>1</v>
      </c>
      <c r="L1530" s="16">
        <v>2.1872910000000001</v>
      </c>
      <c r="M1530" s="16">
        <v>0.78892209999999996</v>
      </c>
      <c r="N1530" s="16">
        <v>1.4448099999999999</v>
      </c>
      <c r="O1530" s="16">
        <v>0.98601760000000005</v>
      </c>
      <c r="P1530" s="16">
        <v>1.115502</v>
      </c>
      <c r="Q1530" s="16">
        <v>0.53047480000000002</v>
      </c>
      <c r="R1530" s="16">
        <v>0.75239999999999996</v>
      </c>
      <c r="S1530" s="16">
        <v>1.35E-2</v>
      </c>
      <c r="T1530" s="16">
        <v>0.109</v>
      </c>
      <c r="U1530" s="16">
        <v>4.1578999999999997</v>
      </c>
      <c r="V1530" s="16">
        <v>54.228000000000002</v>
      </c>
      <c r="W1530" s="16">
        <v>12.728</v>
      </c>
      <c r="X1530" s="16">
        <v>479.57299999999998</v>
      </c>
      <c r="Y1530" s="16">
        <v>67.768900000000002</v>
      </c>
      <c r="Z1530" s="16">
        <v>0.3987</v>
      </c>
      <c r="AA1530" s="16">
        <v>-0.80882969999999998</v>
      </c>
      <c r="AB1530" s="16">
        <v>0.3</v>
      </c>
      <c r="AC1530" s="16">
        <v>7.22</v>
      </c>
      <c r="AD1530" s="16">
        <v>46.6</v>
      </c>
      <c r="AE1530" s="16">
        <v>42.740699999999997</v>
      </c>
      <c r="AF1530" s="16">
        <v>118.301</v>
      </c>
      <c r="AG1530" s="16">
        <v>250010</v>
      </c>
      <c r="AH1530" s="16">
        <v>0.62560000000000004</v>
      </c>
      <c r="AI1530" s="16">
        <v>97.1</v>
      </c>
      <c r="AJ1530" s="16">
        <v>99.3</v>
      </c>
      <c r="AK1530" s="16">
        <v>0.48039999999999999</v>
      </c>
      <c r="AL1530" s="16">
        <v>9.4000000000000004E-3</v>
      </c>
      <c r="AM1530" s="16">
        <v>0.56120000000000003</v>
      </c>
      <c r="AN1530" s="16">
        <v>0.59860000000000002</v>
      </c>
      <c r="AO1530" s="16">
        <v>0.52400000000000002</v>
      </c>
      <c r="AP1530" s="16">
        <v>0.18279999999999999</v>
      </c>
      <c r="AQ1530" s="16">
        <v>0.2707</v>
      </c>
      <c r="AR1530" s="16">
        <f t="shared" si="77"/>
        <v>1</v>
      </c>
      <c r="AS1530" s="5">
        <f t="shared" si="76"/>
        <v>7.2481999999999935E-2</v>
      </c>
    </row>
    <row r="1531" spans="1:45" x14ac:dyDescent="0.25">
      <c r="A1531" s="16" t="s">
        <v>405</v>
      </c>
      <c r="B1531" s="16" t="s">
        <v>65</v>
      </c>
      <c r="C1531" s="16" t="s">
        <v>247</v>
      </c>
      <c r="D1531" s="16">
        <v>2012</v>
      </c>
      <c r="E1531" s="16" t="s">
        <v>1510</v>
      </c>
      <c r="F1531" s="16" t="s">
        <v>594</v>
      </c>
      <c r="G1531" s="10">
        <v>13636.9</v>
      </c>
      <c r="H1531" s="73">
        <v>9.5205330000000004</v>
      </c>
      <c r="I1531" s="16">
        <v>4267558</v>
      </c>
      <c r="J1531" s="71">
        <v>-8.0000000000000002E-3</v>
      </c>
      <c r="K1531" s="71">
        <v>0.99199999999999999</v>
      </c>
      <c r="L1531" s="16">
        <v>2.2149049999999999</v>
      </c>
      <c r="M1531" s="16">
        <v>0.75055369999999999</v>
      </c>
      <c r="N1531" s="16">
        <v>1.524389</v>
      </c>
      <c r="O1531" s="16">
        <v>1.0335449999999999</v>
      </c>
      <c r="P1531" s="16">
        <v>1.0761750000000001</v>
      </c>
      <c r="Q1531" s="16">
        <v>0.54248759999999996</v>
      </c>
      <c r="R1531" s="16">
        <v>0.75109999999999999</v>
      </c>
      <c r="S1531" s="16">
        <v>1.34E-2</v>
      </c>
      <c r="T1531" s="16">
        <v>0.105</v>
      </c>
      <c r="U1531" s="16">
        <v>4.2209000000000003</v>
      </c>
      <c r="V1531" s="16">
        <v>56.045999999999999</v>
      </c>
      <c r="W1531" s="16">
        <v>12.996</v>
      </c>
      <c r="X1531" s="16">
        <v>482.351</v>
      </c>
      <c r="Y1531" s="16">
        <v>68.906499999999994</v>
      </c>
      <c r="Z1531" s="16">
        <v>0.40889999999999999</v>
      </c>
      <c r="AA1531" s="16">
        <v>-0.82048109999999996</v>
      </c>
      <c r="AB1531" s="16">
        <v>0.3</v>
      </c>
      <c r="AC1531" s="16">
        <v>7.22</v>
      </c>
      <c r="AD1531" s="16">
        <v>46.9</v>
      </c>
      <c r="AE1531" s="16">
        <v>40.477600000000002</v>
      </c>
      <c r="AF1531" s="16">
        <v>115.414</v>
      </c>
      <c r="AG1531" s="16">
        <v>243582</v>
      </c>
      <c r="AH1531" s="16">
        <v>0.62719999999999998</v>
      </c>
      <c r="AI1531" s="16">
        <v>97.1</v>
      </c>
      <c r="AJ1531" s="16">
        <v>99.4</v>
      </c>
      <c r="AK1531" s="16">
        <v>0.50780000000000003</v>
      </c>
      <c r="AL1531" s="16">
        <v>-3.9600000000000003E-2</v>
      </c>
      <c r="AM1531" s="16">
        <v>0.70569999999999999</v>
      </c>
      <c r="AN1531" s="16">
        <v>0.57620000000000005</v>
      </c>
      <c r="AO1531" s="16">
        <v>0.44640000000000002</v>
      </c>
      <c r="AP1531" s="16">
        <v>0.2213</v>
      </c>
      <c r="AQ1531" s="16">
        <v>0.2707</v>
      </c>
      <c r="AR1531" s="16">
        <f t="shared" si="77"/>
        <v>1</v>
      </c>
      <c r="AS1531" s="5">
        <f t="shared" si="76"/>
        <v>2.7613999999999805E-2</v>
      </c>
    </row>
    <row r="1532" spans="1:45" x14ac:dyDescent="0.25">
      <c r="A1532" s="16" t="s">
        <v>405</v>
      </c>
      <c r="B1532" s="16" t="s">
        <v>65</v>
      </c>
      <c r="C1532" s="16" t="s">
        <v>247</v>
      </c>
      <c r="D1532" s="16">
        <v>2013</v>
      </c>
      <c r="E1532" s="16" t="s">
        <v>1504</v>
      </c>
      <c r="F1532" s="16" t="s">
        <v>594</v>
      </c>
      <c r="G1532" s="10">
        <v>13529.4</v>
      </c>
      <c r="H1532" s="73">
        <v>9.5126220000000004</v>
      </c>
      <c r="I1532" s="16">
        <v>4255689</v>
      </c>
      <c r="J1532" s="71">
        <v>-6.0000000000000001E-3</v>
      </c>
      <c r="K1532" s="71">
        <v>0.98599999999999999</v>
      </c>
      <c r="L1532" s="16">
        <v>2.2662520000000002</v>
      </c>
      <c r="M1532" s="16">
        <v>0.76265479999999997</v>
      </c>
      <c r="N1532" s="16">
        <v>1.5922160000000001</v>
      </c>
      <c r="O1532" s="16">
        <v>1.031908</v>
      </c>
      <c r="P1532" s="16">
        <v>1.0796779999999999</v>
      </c>
      <c r="Q1532" s="16">
        <v>0.5776772</v>
      </c>
      <c r="R1532" s="16">
        <v>0.81559999999999999</v>
      </c>
      <c r="S1532" s="16">
        <v>1.37E-2</v>
      </c>
      <c r="T1532" s="16">
        <v>0.1024</v>
      </c>
      <c r="U1532" s="16">
        <v>4.48055</v>
      </c>
      <c r="V1532" s="16">
        <v>57.863999999999997</v>
      </c>
      <c r="W1532" s="16">
        <v>13.263999999999999</v>
      </c>
      <c r="X1532" s="16">
        <v>480.04399999999998</v>
      </c>
      <c r="Y1532" s="16">
        <v>68.564300000000003</v>
      </c>
      <c r="Z1532" s="16">
        <v>0.40489999999999998</v>
      </c>
      <c r="AA1532" s="16">
        <v>-0.85931880000000005</v>
      </c>
      <c r="AB1532" s="16">
        <v>0.3</v>
      </c>
      <c r="AC1532" s="16">
        <v>7.22</v>
      </c>
      <c r="AD1532" s="16">
        <v>47.9</v>
      </c>
      <c r="AE1532" s="16">
        <v>38.889899999999997</v>
      </c>
      <c r="AF1532" s="16">
        <v>110.054</v>
      </c>
      <c r="AG1532" s="16">
        <v>313134</v>
      </c>
      <c r="AH1532" s="16">
        <v>0.63539999999999996</v>
      </c>
      <c r="AI1532" s="16">
        <v>97.1</v>
      </c>
      <c r="AJ1532" s="16">
        <v>99.5</v>
      </c>
      <c r="AK1532" s="16">
        <v>0.48099999999999998</v>
      </c>
      <c r="AL1532" s="16">
        <v>0.10979999999999999</v>
      </c>
      <c r="AM1532" s="16">
        <v>0.70020000000000004</v>
      </c>
      <c r="AN1532" s="16">
        <v>0.61099999999999999</v>
      </c>
      <c r="AO1532" s="16">
        <v>0.4496</v>
      </c>
      <c r="AP1532" s="16">
        <v>0.27350000000000002</v>
      </c>
      <c r="AQ1532" s="16">
        <v>0.2707</v>
      </c>
      <c r="AR1532" s="16">
        <f t="shared" si="77"/>
        <v>1</v>
      </c>
      <c r="AS1532" s="5">
        <f t="shared" si="76"/>
        <v>5.1347000000000254E-2</v>
      </c>
    </row>
    <row r="1533" spans="1:45" x14ac:dyDescent="0.25">
      <c r="A1533" s="16" t="s">
        <v>405</v>
      </c>
      <c r="B1533" s="16" t="s">
        <v>65</v>
      </c>
      <c r="C1533" s="16" t="s">
        <v>247</v>
      </c>
      <c r="D1533" s="16">
        <v>2014</v>
      </c>
      <c r="E1533" s="16" t="s">
        <v>1528</v>
      </c>
      <c r="F1533" s="16" t="s">
        <v>594</v>
      </c>
      <c r="G1533" s="10">
        <v>13517.8</v>
      </c>
      <c r="H1533" s="73">
        <v>9.5117650000000005</v>
      </c>
      <c r="I1533" s="16">
        <v>4238389</v>
      </c>
      <c r="J1533" s="71">
        <v>-3.4000000000000002E-2</v>
      </c>
      <c r="K1533" s="71">
        <v>0.95199999999999996</v>
      </c>
      <c r="L1533" s="16">
        <v>2.260138</v>
      </c>
      <c r="M1533" s="16">
        <v>0.72373670000000001</v>
      </c>
      <c r="N1533" s="16">
        <v>1.629205</v>
      </c>
      <c r="O1533" s="16">
        <v>1.0520080000000001</v>
      </c>
      <c r="P1533" s="16">
        <v>1.038519</v>
      </c>
      <c r="Q1533" s="16">
        <v>0.58735349999999997</v>
      </c>
      <c r="R1533" s="16">
        <v>0.79</v>
      </c>
      <c r="S1533" s="16">
        <v>1.0800000000000001E-2</v>
      </c>
      <c r="T1533" s="16">
        <v>0.1009</v>
      </c>
      <c r="U1533" s="16">
        <v>4.4469500000000002</v>
      </c>
      <c r="V1533" s="16">
        <v>59.682000000000002</v>
      </c>
      <c r="W1533" s="16">
        <v>13.532</v>
      </c>
      <c r="X1533" s="16">
        <v>477.738</v>
      </c>
      <c r="Y1533" s="16">
        <v>69.8125</v>
      </c>
      <c r="Z1533" s="16">
        <v>0.40529999999999999</v>
      </c>
      <c r="AA1533" s="16">
        <v>-0.83718130000000002</v>
      </c>
      <c r="AB1533" s="16">
        <v>0.3</v>
      </c>
      <c r="AC1533" s="16">
        <v>7.22</v>
      </c>
      <c r="AD1533" s="16">
        <v>47.33</v>
      </c>
      <c r="AE1533" s="16">
        <v>36.726700000000001</v>
      </c>
      <c r="AF1533" s="16">
        <v>104.431</v>
      </c>
      <c r="AG1533" s="16">
        <v>311206</v>
      </c>
      <c r="AH1533" s="16">
        <v>0.64359999999999995</v>
      </c>
      <c r="AI1533" s="16">
        <v>97.1</v>
      </c>
      <c r="AJ1533" s="16">
        <v>99.6</v>
      </c>
      <c r="AK1533" s="16">
        <v>0.4788</v>
      </c>
      <c r="AL1533" s="16">
        <v>0.18540000000000001</v>
      </c>
      <c r="AM1533" s="16">
        <v>0.69359999999999999</v>
      </c>
      <c r="AN1533" s="16">
        <v>0.61129999999999995</v>
      </c>
      <c r="AO1533" s="16">
        <v>0.40300000000000002</v>
      </c>
      <c r="AP1533" s="16">
        <v>0.31059999999999999</v>
      </c>
      <c r="AQ1533" s="16">
        <v>0.2707</v>
      </c>
      <c r="AR1533" s="16">
        <f t="shared" si="77"/>
        <v>1</v>
      </c>
      <c r="AS1533" s="5">
        <f t="shared" si="76"/>
        <v>-6.1140000000001749E-3</v>
      </c>
    </row>
    <row r="1534" spans="1:45" x14ac:dyDescent="0.25">
      <c r="A1534" s="16" t="s">
        <v>409</v>
      </c>
      <c r="B1534" s="16" t="s">
        <v>66</v>
      </c>
      <c r="C1534" s="16" t="s">
        <v>279</v>
      </c>
      <c r="D1534" s="16">
        <v>1985</v>
      </c>
      <c r="E1534" s="16" t="s">
        <v>2070</v>
      </c>
      <c r="F1534" s="16" t="s">
        <v>591</v>
      </c>
      <c r="G1534" s="10"/>
      <c r="H1534" s="73"/>
      <c r="I1534" s="16" t="s">
        <v>6700</v>
      </c>
      <c r="J1534" s="71">
        <v>0</v>
      </c>
      <c r="K1534" s="71">
        <v>1</v>
      </c>
      <c r="L1534" s="16">
        <v>-2.4853320000000001</v>
      </c>
      <c r="M1534" s="16">
        <v>-0.52527590000000002</v>
      </c>
      <c r="N1534" s="16">
        <v>-1.307857</v>
      </c>
      <c r="O1534" s="16">
        <v>-1.2971189999999999</v>
      </c>
      <c r="P1534" s="16">
        <v>-1.119408</v>
      </c>
      <c r="Q1534" s="16">
        <v>-1.293582</v>
      </c>
      <c r="R1534" s="16">
        <v>0.29899999999999999</v>
      </c>
      <c r="S1534" s="16">
        <v>5.0000000000000002E-5</v>
      </c>
      <c r="T1534" s="16">
        <v>0</v>
      </c>
      <c r="U1534" s="16">
        <v>1.0709</v>
      </c>
      <c r="V1534" s="16">
        <v>5.24</v>
      </c>
      <c r="W1534" s="16">
        <v>0.55000000000000004</v>
      </c>
      <c r="X1534" s="16">
        <v>379.08699999999999</v>
      </c>
      <c r="Y1534" s="16">
        <v>7.3121</v>
      </c>
      <c r="Z1534" s="16">
        <v>9.2899999999999996E-2</v>
      </c>
      <c r="AA1534" s="16">
        <v>0.39532030000000001</v>
      </c>
      <c r="AB1534" s="16">
        <v>1.49</v>
      </c>
      <c r="AC1534" s="16">
        <v>0</v>
      </c>
      <c r="AD1534" s="16">
        <v>43.42</v>
      </c>
      <c r="AE1534" s="16">
        <v>0.48520000000000002</v>
      </c>
      <c r="AF1534" s="16">
        <v>0</v>
      </c>
      <c r="AG1534" s="16">
        <v>6907.68</v>
      </c>
      <c r="AH1534" s="16">
        <v>1.17E-2</v>
      </c>
      <c r="AI1534" s="16">
        <v>15.010400000000001</v>
      </c>
      <c r="AJ1534" s="16">
        <v>63.96</v>
      </c>
      <c r="AK1534" s="16">
        <v>-1.1173999999999999</v>
      </c>
      <c r="AL1534" s="16">
        <v>-1.5130999999999999</v>
      </c>
      <c r="AM1534" s="16">
        <v>-0.99109999999999998</v>
      </c>
      <c r="AN1534" s="16">
        <v>-1.3879999999999999</v>
      </c>
      <c r="AO1534" s="16">
        <v>-0.99070000000000003</v>
      </c>
      <c r="AP1534" s="16">
        <v>-2.1269999999999998</v>
      </c>
      <c r="AR1534" s="16">
        <f t="shared" si="77"/>
        <v>1</v>
      </c>
      <c r="AS1534" s="5">
        <f t="shared" si="76"/>
        <v>0</v>
      </c>
    </row>
    <row r="1535" spans="1:45" x14ac:dyDescent="0.25">
      <c r="A1535" s="16" t="s">
        <v>409</v>
      </c>
      <c r="B1535" s="16" t="s">
        <v>66</v>
      </c>
      <c r="C1535" s="16" t="s">
        <v>279</v>
      </c>
      <c r="D1535" s="16">
        <v>1986</v>
      </c>
      <c r="E1535" s="16" t="s">
        <v>2080</v>
      </c>
      <c r="F1535" s="16" t="s">
        <v>591</v>
      </c>
      <c r="G1535" s="10"/>
      <c r="H1535" s="73"/>
      <c r="I1535" s="16" t="s">
        <v>6700</v>
      </c>
      <c r="J1535" s="71">
        <v>0</v>
      </c>
      <c r="K1535" s="71">
        <v>1</v>
      </c>
      <c r="L1535" s="16">
        <v>-2.4829089999999998</v>
      </c>
      <c r="M1535" s="16">
        <v>-0.52434380000000003</v>
      </c>
      <c r="N1535" s="16">
        <v>-1.326227</v>
      </c>
      <c r="O1535" s="16">
        <v>-1.282165</v>
      </c>
      <c r="P1535" s="16">
        <v>-1.1181030000000001</v>
      </c>
      <c r="Q1535" s="16">
        <v>-1.2873889999999999</v>
      </c>
      <c r="R1535" s="16">
        <v>0.29899999999999999</v>
      </c>
      <c r="S1535" s="16">
        <v>5.0000000000000002E-5</v>
      </c>
      <c r="T1535" s="16">
        <v>1E-4</v>
      </c>
      <c r="U1535" s="16">
        <v>0.83609999999999995</v>
      </c>
      <c r="V1535" s="16">
        <v>5.7320000000000002</v>
      </c>
      <c r="W1535" s="16">
        <v>0.55200000000000005</v>
      </c>
      <c r="X1535" s="16">
        <v>378.40100000000001</v>
      </c>
      <c r="Y1535" s="16">
        <v>8.3960000000000008</v>
      </c>
      <c r="Z1535" s="16">
        <v>8.4099999999999994E-2</v>
      </c>
      <c r="AA1535" s="16">
        <v>0.3716293</v>
      </c>
      <c r="AB1535" s="16">
        <v>1.49</v>
      </c>
      <c r="AC1535" s="16">
        <v>0</v>
      </c>
      <c r="AD1535" s="16">
        <v>44.03</v>
      </c>
      <c r="AE1535" s="16">
        <v>0.52039999999999997</v>
      </c>
      <c r="AF1535" s="16">
        <v>0</v>
      </c>
      <c r="AG1535" s="16">
        <v>6786.63</v>
      </c>
      <c r="AH1535" s="16">
        <v>1.17E-2</v>
      </c>
      <c r="AI1535" s="16">
        <v>15.439299999999999</v>
      </c>
      <c r="AJ1535" s="16">
        <v>63.766500000000001</v>
      </c>
      <c r="AK1535" s="16">
        <v>-1.1067</v>
      </c>
      <c r="AL1535" s="16">
        <v>-1.5042</v>
      </c>
      <c r="AM1535" s="16">
        <v>-1.0168999999999999</v>
      </c>
      <c r="AN1535" s="16">
        <v>-1.3742000000000001</v>
      </c>
      <c r="AO1535" s="16">
        <v>-0.99109999999999998</v>
      </c>
      <c r="AP1535" s="16">
        <v>-2.0975000000000001</v>
      </c>
      <c r="AR1535" s="16">
        <f t="shared" si="77"/>
        <v>1</v>
      </c>
      <c r="AS1535" s="5">
        <f t="shared" si="76"/>
        <v>2.423000000000286E-3</v>
      </c>
    </row>
    <row r="1536" spans="1:45" x14ac:dyDescent="0.25">
      <c r="A1536" s="16" t="s">
        <v>409</v>
      </c>
      <c r="B1536" s="16" t="s">
        <v>66</v>
      </c>
      <c r="C1536" s="16" t="s">
        <v>279</v>
      </c>
      <c r="D1536" s="16">
        <v>1987</v>
      </c>
      <c r="E1536" s="16" t="s">
        <v>2075</v>
      </c>
      <c r="F1536" s="16" t="s">
        <v>591</v>
      </c>
      <c r="G1536" s="10"/>
      <c r="H1536" s="73"/>
      <c r="I1536" s="16" t="s">
        <v>6700</v>
      </c>
      <c r="J1536" s="71">
        <v>0</v>
      </c>
      <c r="K1536" s="71">
        <v>1</v>
      </c>
      <c r="L1536" s="16">
        <v>-2.4557609999999999</v>
      </c>
      <c r="M1536" s="16">
        <v>-0.52527590000000002</v>
      </c>
      <c r="N1536" s="16">
        <v>-1.302675</v>
      </c>
      <c r="O1536" s="16">
        <v>-1.2526349999999999</v>
      </c>
      <c r="P1536" s="16">
        <v>-1.1164419999999999</v>
      </c>
      <c r="Q1536" s="16">
        <v>-1.2812479999999999</v>
      </c>
      <c r="R1536" s="16">
        <v>0.29899999999999999</v>
      </c>
      <c r="S1536" s="16">
        <v>5.0000000000000002E-5</v>
      </c>
      <c r="T1536" s="16">
        <v>0</v>
      </c>
      <c r="U1536" s="16">
        <v>0.96530000000000005</v>
      </c>
      <c r="V1536" s="16">
        <v>6.2240000000000002</v>
      </c>
      <c r="W1536" s="16">
        <v>0.55400000000000005</v>
      </c>
      <c r="X1536" s="16">
        <v>378.28699999999998</v>
      </c>
      <c r="Y1536" s="16">
        <v>9.4797999999999991</v>
      </c>
      <c r="Z1536" s="16">
        <v>8.3099999999999993E-2</v>
      </c>
      <c r="AA1536" s="16">
        <v>0.34793819999999998</v>
      </c>
      <c r="AB1536" s="16">
        <v>1.49</v>
      </c>
      <c r="AC1536" s="16">
        <v>0</v>
      </c>
      <c r="AD1536" s="16">
        <v>44.64</v>
      </c>
      <c r="AE1536" s="16">
        <v>0.55410000000000004</v>
      </c>
      <c r="AF1536" s="16">
        <v>0</v>
      </c>
      <c r="AG1536" s="16">
        <v>7405.67</v>
      </c>
      <c r="AH1536" s="16">
        <v>1.17E-2</v>
      </c>
      <c r="AI1536" s="16">
        <v>15.8681</v>
      </c>
      <c r="AJ1536" s="16">
        <v>63.572899999999997</v>
      </c>
      <c r="AK1536" s="16">
        <v>-1.0959000000000001</v>
      </c>
      <c r="AL1536" s="16">
        <v>-1.4954000000000001</v>
      </c>
      <c r="AM1536" s="16">
        <v>-1.0427</v>
      </c>
      <c r="AN1536" s="16">
        <v>-1.3605</v>
      </c>
      <c r="AO1536" s="16">
        <v>-0.99160000000000004</v>
      </c>
      <c r="AP1536" s="16">
        <v>-2.0680999999999998</v>
      </c>
      <c r="AR1536" s="16">
        <f t="shared" si="77"/>
        <v>1</v>
      </c>
      <c r="AS1536" s="5">
        <f t="shared" si="76"/>
        <v>2.714799999999995E-2</v>
      </c>
    </row>
    <row r="1537" spans="1:45" x14ac:dyDescent="0.25">
      <c r="A1537" s="16" t="s">
        <v>409</v>
      </c>
      <c r="B1537" s="16" t="s">
        <v>66</v>
      </c>
      <c r="C1537" s="16" t="s">
        <v>279</v>
      </c>
      <c r="D1537" s="16">
        <v>1988</v>
      </c>
      <c r="E1537" s="16" t="s">
        <v>2092</v>
      </c>
      <c r="F1537" s="16" t="s">
        <v>591</v>
      </c>
      <c r="G1537" s="10"/>
      <c r="H1537" s="73"/>
      <c r="I1537" s="16" t="s">
        <v>6700</v>
      </c>
      <c r="J1537" s="71">
        <v>0</v>
      </c>
      <c r="K1537" s="71">
        <v>1</v>
      </c>
      <c r="L1537" s="16">
        <v>-2.414631</v>
      </c>
      <c r="M1537" s="16">
        <v>-0.52434380000000003</v>
      </c>
      <c r="N1537" s="16">
        <v>-1.2806029999999999</v>
      </c>
      <c r="O1537" s="16">
        <v>-1.193211</v>
      </c>
      <c r="P1537" s="16">
        <v>-1.114841</v>
      </c>
      <c r="Q1537" s="16">
        <v>-1.275056</v>
      </c>
      <c r="R1537" s="16">
        <v>0.29899999999999999</v>
      </c>
      <c r="S1537" s="16">
        <v>5.0000000000000002E-5</v>
      </c>
      <c r="T1537" s="16">
        <v>1E-4</v>
      </c>
      <c r="U1537" s="16">
        <v>1.1067</v>
      </c>
      <c r="V1537" s="16">
        <v>6.7160000000000002</v>
      </c>
      <c r="W1537" s="16">
        <v>0.55600000000000005</v>
      </c>
      <c r="X1537" s="16">
        <v>377.73899999999998</v>
      </c>
      <c r="Y1537" s="16">
        <v>10.563700000000001</v>
      </c>
      <c r="Z1537" s="16">
        <v>9.8799999999999999E-2</v>
      </c>
      <c r="AA1537" s="16">
        <v>0.32813110000000001</v>
      </c>
      <c r="AB1537" s="16">
        <v>1.49</v>
      </c>
      <c r="AC1537" s="16">
        <v>0</v>
      </c>
      <c r="AD1537" s="16">
        <v>45.15</v>
      </c>
      <c r="AE1537" s="16">
        <v>0.58640000000000003</v>
      </c>
      <c r="AF1537" s="16">
        <v>0</v>
      </c>
      <c r="AG1537" s="16">
        <v>7852.24</v>
      </c>
      <c r="AH1537" s="16">
        <v>1.18E-2</v>
      </c>
      <c r="AI1537" s="16">
        <v>16.297000000000001</v>
      </c>
      <c r="AJ1537" s="16">
        <v>63.379399999999997</v>
      </c>
      <c r="AK1537" s="16">
        <v>-1.0851</v>
      </c>
      <c r="AL1537" s="16">
        <v>-1.4864999999999999</v>
      </c>
      <c r="AM1537" s="16">
        <v>-1.0685</v>
      </c>
      <c r="AN1537" s="16">
        <v>-1.3467</v>
      </c>
      <c r="AO1537" s="16">
        <v>-0.99199999999999999</v>
      </c>
      <c r="AP1537" s="16">
        <v>-2.0387</v>
      </c>
      <c r="AR1537" s="16">
        <f t="shared" si="77"/>
        <v>1</v>
      </c>
      <c r="AS1537" s="5">
        <f t="shared" si="76"/>
        <v>4.1129999999999889E-2</v>
      </c>
    </row>
    <row r="1538" spans="1:45" x14ac:dyDescent="0.25">
      <c r="A1538" s="16" t="s">
        <v>409</v>
      </c>
      <c r="B1538" s="16" t="s">
        <v>66</v>
      </c>
      <c r="C1538" s="16" t="s">
        <v>279</v>
      </c>
      <c r="D1538" s="16">
        <v>1989</v>
      </c>
      <c r="E1538" s="16" t="s">
        <v>2083</v>
      </c>
      <c r="F1538" s="16" t="s">
        <v>591</v>
      </c>
      <c r="G1538" s="10"/>
      <c r="H1538" s="73"/>
      <c r="I1538" s="16" t="s">
        <v>6700</v>
      </c>
      <c r="J1538" s="71">
        <v>0</v>
      </c>
      <c r="K1538" s="71">
        <v>1</v>
      </c>
      <c r="L1538" s="16">
        <v>-2.3985629999999998</v>
      </c>
      <c r="M1538" s="16">
        <v>-0.52527590000000002</v>
      </c>
      <c r="N1538" s="16">
        <v>-1.289938</v>
      </c>
      <c r="O1538" s="16">
        <v>-1.1557440000000001</v>
      </c>
      <c r="P1538" s="16">
        <v>-1.113467</v>
      </c>
      <c r="Q1538" s="16">
        <v>-1.268915</v>
      </c>
      <c r="R1538" s="16">
        <v>0.29899999999999999</v>
      </c>
      <c r="S1538" s="16">
        <v>5.0000000000000002E-5</v>
      </c>
      <c r="T1538" s="16">
        <v>0</v>
      </c>
      <c r="U1538" s="16">
        <v>1.1186</v>
      </c>
      <c r="V1538" s="16">
        <v>7.2080000000000002</v>
      </c>
      <c r="W1538" s="16">
        <v>0.55800000000000005</v>
      </c>
      <c r="X1538" s="16">
        <v>374.40199999999999</v>
      </c>
      <c r="Y1538" s="16">
        <v>11.647600000000001</v>
      </c>
      <c r="Z1538" s="16">
        <v>0.1036</v>
      </c>
      <c r="AA1538" s="16">
        <v>0.3129844</v>
      </c>
      <c r="AB1538" s="16">
        <v>1.49</v>
      </c>
      <c r="AC1538" s="16">
        <v>0</v>
      </c>
      <c r="AD1538" s="16">
        <v>45.54</v>
      </c>
      <c r="AE1538" s="16">
        <v>0.60589999999999999</v>
      </c>
      <c r="AF1538" s="16">
        <v>0</v>
      </c>
      <c r="AG1538" s="16">
        <v>8265.89</v>
      </c>
      <c r="AH1538" s="16">
        <v>1.18E-2</v>
      </c>
      <c r="AI1538" s="16">
        <v>16.7258</v>
      </c>
      <c r="AJ1538" s="16">
        <v>63.1858</v>
      </c>
      <c r="AK1538" s="16">
        <v>-1.0744</v>
      </c>
      <c r="AL1538" s="16">
        <v>-1.4777</v>
      </c>
      <c r="AM1538" s="16">
        <v>-1.0944</v>
      </c>
      <c r="AN1538" s="16">
        <v>-1.333</v>
      </c>
      <c r="AO1538" s="16">
        <v>-0.99239999999999995</v>
      </c>
      <c r="AP1538" s="16">
        <v>-2.0091999999999999</v>
      </c>
      <c r="AR1538" s="16">
        <f t="shared" si="77"/>
        <v>1</v>
      </c>
      <c r="AS1538" s="5">
        <f t="shared" si="76"/>
        <v>1.6068000000000193E-2</v>
      </c>
    </row>
    <row r="1539" spans="1:45" x14ac:dyDescent="0.25">
      <c r="A1539" s="16" t="s">
        <v>409</v>
      </c>
      <c r="B1539" s="16" t="s">
        <v>66</v>
      </c>
      <c r="C1539" s="16" t="s">
        <v>279</v>
      </c>
      <c r="D1539" s="16">
        <v>1990</v>
      </c>
      <c r="E1539" s="16" t="s">
        <v>2077</v>
      </c>
      <c r="F1539" s="16" t="s">
        <v>591</v>
      </c>
      <c r="G1539" s="10"/>
      <c r="H1539" s="73"/>
      <c r="I1539" s="16" t="s">
        <v>6700</v>
      </c>
      <c r="J1539" s="71">
        <v>0</v>
      </c>
      <c r="K1539" s="71">
        <v>1</v>
      </c>
      <c r="L1539" s="16">
        <v>-2.3797229999999998</v>
      </c>
      <c r="M1539" s="16">
        <v>-0.52339840000000004</v>
      </c>
      <c r="N1539" s="16">
        <v>-1.271585</v>
      </c>
      <c r="O1539" s="16">
        <v>-1.132719</v>
      </c>
      <c r="P1539" s="16">
        <v>-1.120849</v>
      </c>
      <c r="Q1539" s="16">
        <v>-1.2627409999999999</v>
      </c>
      <c r="R1539" s="16">
        <v>0.29899999999999999</v>
      </c>
      <c r="S1539" s="16">
        <v>2.9999999999999997E-4</v>
      </c>
      <c r="T1539" s="16">
        <v>1E-4</v>
      </c>
      <c r="U1539" s="16">
        <v>1.2098</v>
      </c>
      <c r="V1539" s="16">
        <v>7.7</v>
      </c>
      <c r="W1539" s="16">
        <v>0.56000000000000005</v>
      </c>
      <c r="X1539" s="16">
        <v>374.09899999999999</v>
      </c>
      <c r="Y1539" s="16">
        <v>12.7315</v>
      </c>
      <c r="Z1539" s="16">
        <v>0.1129</v>
      </c>
      <c r="AA1539" s="16">
        <v>0.36502689999999999</v>
      </c>
      <c r="AB1539" s="16">
        <v>1.49</v>
      </c>
      <c r="AC1539" s="16">
        <v>0</v>
      </c>
      <c r="AD1539" s="16">
        <v>44.2</v>
      </c>
      <c r="AE1539" s="16">
        <v>0.63290000000000002</v>
      </c>
      <c r="AF1539" s="16">
        <v>0</v>
      </c>
      <c r="AG1539" s="16">
        <v>8408.77</v>
      </c>
      <c r="AH1539" s="16">
        <v>1.14E-2</v>
      </c>
      <c r="AI1539" s="16">
        <v>17.600000000000001</v>
      </c>
      <c r="AJ1539" s="16">
        <v>61.9</v>
      </c>
      <c r="AK1539" s="16">
        <v>-1.0636000000000001</v>
      </c>
      <c r="AL1539" s="16">
        <v>-1.4688000000000001</v>
      </c>
      <c r="AM1539" s="16">
        <v>-1.1202000000000001</v>
      </c>
      <c r="AN1539" s="16">
        <v>-1.3191999999999999</v>
      </c>
      <c r="AO1539" s="16">
        <v>-0.9929</v>
      </c>
      <c r="AP1539" s="16">
        <v>-1.9798</v>
      </c>
      <c r="AR1539" s="16">
        <f t="shared" si="77"/>
        <v>1</v>
      </c>
      <c r="AS1539" s="5">
        <f t="shared" si="76"/>
        <v>1.8839999999999968E-2</v>
      </c>
    </row>
    <row r="1540" spans="1:45" x14ac:dyDescent="0.25">
      <c r="A1540" s="16" t="s">
        <v>409</v>
      </c>
      <c r="B1540" s="16" t="s">
        <v>66</v>
      </c>
      <c r="C1540" s="16" t="s">
        <v>279</v>
      </c>
      <c r="D1540" s="16">
        <v>1991</v>
      </c>
      <c r="E1540" s="16" t="s">
        <v>2076</v>
      </c>
      <c r="F1540" s="16" t="s">
        <v>591</v>
      </c>
      <c r="G1540" s="10"/>
      <c r="H1540" s="73"/>
      <c r="I1540" s="16" t="s">
        <v>6700</v>
      </c>
      <c r="J1540" s="71">
        <v>0</v>
      </c>
      <c r="K1540" s="71">
        <v>1</v>
      </c>
      <c r="L1540" s="16">
        <v>-2.3564590000000001</v>
      </c>
      <c r="M1540" s="16">
        <v>-0.52339840000000004</v>
      </c>
      <c r="N1540" s="16">
        <v>-1.2571969999999999</v>
      </c>
      <c r="O1540" s="16">
        <v>-1.1084449999999999</v>
      </c>
      <c r="P1540" s="16">
        <v>-1.114468</v>
      </c>
      <c r="Q1540" s="16">
        <v>-1.256548</v>
      </c>
      <c r="R1540" s="16">
        <v>0.29899999999999999</v>
      </c>
      <c r="S1540" s="16">
        <v>2.9999999999999997E-4</v>
      </c>
      <c r="T1540" s="16">
        <v>1E-4</v>
      </c>
      <c r="U1540" s="16">
        <v>1.0740000000000001</v>
      </c>
      <c r="V1540" s="16">
        <v>8.27</v>
      </c>
      <c r="W1540" s="16">
        <v>0.57399999999999995</v>
      </c>
      <c r="X1540" s="16">
        <v>376.54</v>
      </c>
      <c r="Y1540" s="16">
        <v>13.815300000000001</v>
      </c>
      <c r="Z1540" s="16">
        <v>0.10929999999999999</v>
      </c>
      <c r="AA1540" s="16">
        <v>0.34250120000000001</v>
      </c>
      <c r="AB1540" s="16">
        <v>1.49</v>
      </c>
      <c r="AC1540" s="16">
        <v>0</v>
      </c>
      <c r="AD1540" s="16">
        <v>44.78</v>
      </c>
      <c r="AE1540" s="16">
        <v>0.62039999999999995</v>
      </c>
      <c r="AF1540" s="16">
        <v>0</v>
      </c>
      <c r="AG1540" s="16">
        <v>6461.06</v>
      </c>
      <c r="AH1540" s="16">
        <v>1.17E-2</v>
      </c>
      <c r="AI1540" s="16">
        <v>17.899999999999999</v>
      </c>
      <c r="AJ1540" s="16">
        <v>62.4</v>
      </c>
      <c r="AK1540" s="16">
        <v>-1.0528</v>
      </c>
      <c r="AL1540" s="16">
        <v>-1.46</v>
      </c>
      <c r="AM1540" s="16">
        <v>-1.1459999999999999</v>
      </c>
      <c r="AN1540" s="16">
        <v>-1.3053999999999999</v>
      </c>
      <c r="AO1540" s="16">
        <v>-0.99329999999999996</v>
      </c>
      <c r="AP1540" s="16">
        <v>-1.9502999999999999</v>
      </c>
      <c r="AR1540" s="16">
        <f t="shared" si="77"/>
        <v>1</v>
      </c>
      <c r="AS1540" s="5">
        <f t="shared" ref="AS1540:AS1603" si="78">IF(D1540=1985, 0, L1540-L1539)</f>
        <v>2.3263999999999729E-2</v>
      </c>
    </row>
    <row r="1541" spans="1:45" x14ac:dyDescent="0.25">
      <c r="A1541" s="16" t="s">
        <v>409</v>
      </c>
      <c r="B1541" s="16" t="s">
        <v>66</v>
      </c>
      <c r="C1541" s="16" t="s">
        <v>279</v>
      </c>
      <c r="D1541" s="16">
        <v>1992</v>
      </c>
      <c r="E1541" s="16" t="s">
        <v>2071</v>
      </c>
      <c r="F1541" s="16" t="s">
        <v>591</v>
      </c>
      <c r="G1541" s="10"/>
      <c r="H1541" s="73"/>
      <c r="I1541" s="16" t="s">
        <v>6700</v>
      </c>
      <c r="J1541" s="71">
        <v>0</v>
      </c>
      <c r="K1541" s="71">
        <v>1</v>
      </c>
      <c r="L1541" s="16">
        <v>-2.3246820000000001</v>
      </c>
      <c r="M1541" s="16">
        <v>-0.52527590000000002</v>
      </c>
      <c r="N1541" s="16">
        <v>-1.2198260000000001</v>
      </c>
      <c r="O1541" s="16">
        <v>-1.0848800000000001</v>
      </c>
      <c r="P1541" s="16">
        <v>-1.1092649999999999</v>
      </c>
      <c r="Q1541" s="16">
        <v>-1.250389</v>
      </c>
      <c r="R1541" s="16">
        <v>0.29899999999999999</v>
      </c>
      <c r="S1541" s="16">
        <v>5.0000000000000002E-5</v>
      </c>
      <c r="T1541" s="16">
        <v>0</v>
      </c>
      <c r="U1541" s="16">
        <v>1.1544000000000001</v>
      </c>
      <c r="V1541" s="16">
        <v>8.84</v>
      </c>
      <c r="W1541" s="16">
        <v>0.58799999999999997</v>
      </c>
      <c r="X1541" s="16">
        <v>379.02</v>
      </c>
      <c r="Y1541" s="16">
        <v>14.8992</v>
      </c>
      <c r="Z1541" s="16">
        <v>0.1138</v>
      </c>
      <c r="AA1541" s="16">
        <v>0.36658049999999998</v>
      </c>
      <c r="AB1541" s="16">
        <v>1.49</v>
      </c>
      <c r="AC1541" s="16">
        <v>0</v>
      </c>
      <c r="AD1541" s="16">
        <v>44.16</v>
      </c>
      <c r="AE1541" s="16">
        <v>0.60829999999999995</v>
      </c>
      <c r="AF1541" s="16">
        <v>0</v>
      </c>
      <c r="AG1541" s="16">
        <v>5726.3</v>
      </c>
      <c r="AH1541" s="16">
        <v>1.1900000000000001E-2</v>
      </c>
      <c r="AI1541" s="16">
        <v>18.100000000000001</v>
      </c>
      <c r="AJ1541" s="16">
        <v>62.8</v>
      </c>
      <c r="AK1541" s="16">
        <v>-1.0421</v>
      </c>
      <c r="AL1541" s="16">
        <v>-1.4511000000000001</v>
      </c>
      <c r="AM1541" s="16">
        <v>-1.1718</v>
      </c>
      <c r="AN1541" s="16">
        <v>-1.2917000000000001</v>
      </c>
      <c r="AO1541" s="16">
        <v>-0.99370000000000003</v>
      </c>
      <c r="AP1541" s="16">
        <v>-1.9209000000000001</v>
      </c>
      <c r="AR1541" s="16">
        <f t="shared" ref="AR1541:AR1604" si="79">IF(OR(AND(I1541&lt;&gt;"", I1541&gt;=10000000, AQ1541&lt;=32.5), AND(A1541="Middle East &amp; North Africa", I1541&lt;&gt;"", I1541&gt;=9000000, AQ1541&lt;&gt;"", AQ1541&lt;=32.5)), 0, 1)</f>
        <v>1</v>
      </c>
      <c r="AS1541" s="5">
        <f t="shared" si="78"/>
        <v>3.1776999999999944E-2</v>
      </c>
    </row>
    <row r="1542" spans="1:45" x14ac:dyDescent="0.25">
      <c r="A1542" s="16" t="s">
        <v>409</v>
      </c>
      <c r="B1542" s="16" t="s">
        <v>66</v>
      </c>
      <c r="C1542" s="16" t="s">
        <v>279</v>
      </c>
      <c r="D1542" s="16">
        <v>1993</v>
      </c>
      <c r="E1542" s="16" t="s">
        <v>2086</v>
      </c>
      <c r="F1542" s="16" t="s">
        <v>591</v>
      </c>
      <c r="G1542" s="10"/>
      <c r="H1542" s="73"/>
      <c r="I1542" s="16" t="s">
        <v>6700</v>
      </c>
      <c r="J1542" s="71">
        <v>0</v>
      </c>
      <c r="K1542" s="71">
        <v>1</v>
      </c>
      <c r="L1542" s="16">
        <v>-2.3000729999999998</v>
      </c>
      <c r="M1542" s="16">
        <v>-0.52414130000000003</v>
      </c>
      <c r="N1542" s="16">
        <v>-1.21167</v>
      </c>
      <c r="O1542" s="16">
        <v>-1.046449</v>
      </c>
      <c r="P1542" s="16">
        <v>-1.10914</v>
      </c>
      <c r="Q1542" s="16">
        <v>-1.244232</v>
      </c>
      <c r="R1542" s="16">
        <v>0.29899999999999999</v>
      </c>
      <c r="S1542" s="16">
        <v>3.5E-4</v>
      </c>
      <c r="T1542" s="16">
        <v>0</v>
      </c>
      <c r="U1542" s="16">
        <v>1.1445000000000001</v>
      </c>
      <c r="V1542" s="16">
        <v>9.41</v>
      </c>
      <c r="W1542" s="16">
        <v>0.60199999999999998</v>
      </c>
      <c r="X1542" s="16">
        <v>378.40899999999999</v>
      </c>
      <c r="Y1542" s="16">
        <v>15.9831</v>
      </c>
      <c r="Z1542" s="16">
        <v>0.10589999999999999</v>
      </c>
      <c r="AA1542" s="16">
        <v>0.27880739999999998</v>
      </c>
      <c r="AB1542" s="16">
        <v>1.49</v>
      </c>
      <c r="AC1542" s="16">
        <v>0</v>
      </c>
      <c r="AD1542" s="16">
        <v>46.42</v>
      </c>
      <c r="AE1542" s="16">
        <v>0.59660000000000002</v>
      </c>
      <c r="AF1542" s="16">
        <v>0</v>
      </c>
      <c r="AG1542" s="16">
        <v>4833.55</v>
      </c>
      <c r="AH1542" s="16">
        <v>1.21E-2</v>
      </c>
      <c r="AI1542" s="16">
        <v>18.5</v>
      </c>
      <c r="AJ1542" s="16">
        <v>62.6</v>
      </c>
      <c r="AK1542" s="16">
        <v>-1.0313000000000001</v>
      </c>
      <c r="AL1542" s="16">
        <v>-1.4422999999999999</v>
      </c>
      <c r="AM1542" s="16">
        <v>-1.1976</v>
      </c>
      <c r="AN1542" s="16">
        <v>-1.2779</v>
      </c>
      <c r="AO1542" s="16">
        <v>-0.99419999999999997</v>
      </c>
      <c r="AP1542" s="16">
        <v>-1.8915</v>
      </c>
      <c r="AR1542" s="16">
        <f t="shared" si="79"/>
        <v>1</v>
      </c>
      <c r="AS1542" s="5">
        <f t="shared" si="78"/>
        <v>2.4609000000000325E-2</v>
      </c>
    </row>
    <row r="1543" spans="1:45" x14ac:dyDescent="0.25">
      <c r="A1543" s="16" t="s">
        <v>409</v>
      </c>
      <c r="B1543" s="16" t="s">
        <v>66</v>
      </c>
      <c r="C1543" s="16" t="s">
        <v>279</v>
      </c>
      <c r="D1543" s="16">
        <v>1994</v>
      </c>
      <c r="E1543" s="16" t="s">
        <v>2089</v>
      </c>
      <c r="F1543" s="16" t="s">
        <v>591</v>
      </c>
      <c r="G1543" s="10"/>
      <c r="H1543" s="73"/>
      <c r="I1543" s="16" t="s">
        <v>6700</v>
      </c>
      <c r="J1543" s="71">
        <v>0</v>
      </c>
      <c r="K1543" s="71">
        <v>1</v>
      </c>
      <c r="L1543" s="16">
        <v>-2.2896679999999998</v>
      </c>
      <c r="M1543" s="16">
        <v>-0.52414130000000003</v>
      </c>
      <c r="N1543" s="16">
        <v>-1.1934750000000001</v>
      </c>
      <c r="O1543" s="16">
        <v>-1.048035</v>
      </c>
      <c r="P1543" s="16">
        <v>-1.108276</v>
      </c>
      <c r="Q1543" s="16">
        <v>-1.238056</v>
      </c>
      <c r="R1543" s="16">
        <v>0.29899999999999999</v>
      </c>
      <c r="S1543" s="16">
        <v>3.5E-4</v>
      </c>
      <c r="T1543" s="16">
        <v>0</v>
      </c>
      <c r="U1543" s="16">
        <v>1.1782999999999999</v>
      </c>
      <c r="V1543" s="16">
        <v>9.98</v>
      </c>
      <c r="W1543" s="16">
        <v>0.61599999999999999</v>
      </c>
      <c r="X1543" s="16">
        <v>378.65100000000001</v>
      </c>
      <c r="Y1543" s="16">
        <v>17.067</v>
      </c>
      <c r="Z1543" s="16">
        <v>8.9700000000000002E-2</v>
      </c>
      <c r="AA1543" s="16">
        <v>0.26307819999999998</v>
      </c>
      <c r="AB1543" s="16">
        <v>1.49</v>
      </c>
      <c r="AC1543" s="16">
        <v>0</v>
      </c>
      <c r="AD1543" s="16">
        <v>46.825000000000003</v>
      </c>
      <c r="AE1543" s="16">
        <v>0.65010000000000001</v>
      </c>
      <c r="AF1543" s="16">
        <v>0</v>
      </c>
      <c r="AG1543" s="16">
        <v>3661.28</v>
      </c>
      <c r="AH1543" s="16">
        <v>1.24E-2</v>
      </c>
      <c r="AI1543" s="16">
        <v>18.899999999999999</v>
      </c>
      <c r="AJ1543" s="16">
        <v>62.4</v>
      </c>
      <c r="AK1543" s="16">
        <v>-1.0205</v>
      </c>
      <c r="AL1543" s="16">
        <v>-1.4334</v>
      </c>
      <c r="AM1543" s="16">
        <v>-1.2235</v>
      </c>
      <c r="AN1543" s="16">
        <v>-1.2642</v>
      </c>
      <c r="AO1543" s="16">
        <v>-0.99460000000000004</v>
      </c>
      <c r="AP1543" s="16">
        <v>-1.8620000000000001</v>
      </c>
      <c r="AR1543" s="16">
        <f t="shared" si="79"/>
        <v>1</v>
      </c>
      <c r="AS1543" s="5">
        <f t="shared" si="78"/>
        <v>1.0404999999999998E-2</v>
      </c>
    </row>
    <row r="1544" spans="1:45" x14ac:dyDescent="0.25">
      <c r="A1544" s="16" t="s">
        <v>409</v>
      </c>
      <c r="B1544" s="16" t="s">
        <v>66</v>
      </c>
      <c r="C1544" s="16" t="s">
        <v>279</v>
      </c>
      <c r="D1544" s="16">
        <v>1995</v>
      </c>
      <c r="E1544" s="16" t="s">
        <v>2093</v>
      </c>
      <c r="F1544" s="16" t="s">
        <v>591</v>
      </c>
      <c r="G1544" s="10"/>
      <c r="H1544" s="73"/>
      <c r="I1544" s="16" t="s">
        <v>6700</v>
      </c>
      <c r="J1544" s="71">
        <v>0</v>
      </c>
      <c r="K1544" s="71">
        <v>1</v>
      </c>
      <c r="L1544" s="16">
        <v>-2.2526449999999998</v>
      </c>
      <c r="M1544" s="16">
        <v>-0.52357410000000004</v>
      </c>
      <c r="N1544" s="16">
        <v>-1.194458</v>
      </c>
      <c r="O1544" s="16">
        <v>-0.97626290000000004</v>
      </c>
      <c r="P1544" s="16">
        <v>-1.105394</v>
      </c>
      <c r="Q1544" s="16">
        <v>-1.2318990000000001</v>
      </c>
      <c r="R1544" s="16">
        <v>0.29899999999999999</v>
      </c>
      <c r="S1544" s="16">
        <v>5.0000000000000001E-4</v>
      </c>
      <c r="T1544" s="16">
        <v>0</v>
      </c>
      <c r="U1544" s="16">
        <v>1.0269999999999999</v>
      </c>
      <c r="V1544" s="16">
        <v>10.55</v>
      </c>
      <c r="W1544" s="16">
        <v>0.63</v>
      </c>
      <c r="X1544" s="16">
        <v>378.93799999999999</v>
      </c>
      <c r="Y1544" s="16">
        <v>18.1508</v>
      </c>
      <c r="Z1544" s="16">
        <v>0.11070000000000001</v>
      </c>
      <c r="AA1544" s="16">
        <v>0.23608599999999999</v>
      </c>
      <c r="AB1544" s="16">
        <v>1.49</v>
      </c>
      <c r="AC1544" s="16">
        <v>0</v>
      </c>
      <c r="AD1544" s="16">
        <v>47.52</v>
      </c>
      <c r="AE1544" s="16">
        <v>0.76549999999999996</v>
      </c>
      <c r="AF1544" s="16">
        <v>0</v>
      </c>
      <c r="AG1544" s="16">
        <v>6330.08</v>
      </c>
      <c r="AH1544" s="16">
        <v>1.26E-2</v>
      </c>
      <c r="AI1544" s="16">
        <v>19.2</v>
      </c>
      <c r="AJ1544" s="16">
        <v>62.2</v>
      </c>
      <c r="AK1544" s="16">
        <v>-1.0098</v>
      </c>
      <c r="AL1544" s="16">
        <v>-1.4246000000000001</v>
      </c>
      <c r="AM1544" s="16">
        <v>-1.2493000000000001</v>
      </c>
      <c r="AN1544" s="16">
        <v>-1.2504</v>
      </c>
      <c r="AO1544" s="16">
        <v>-0.995</v>
      </c>
      <c r="AP1544" s="16">
        <v>-1.8326</v>
      </c>
      <c r="AR1544" s="16">
        <f t="shared" si="79"/>
        <v>1</v>
      </c>
      <c r="AS1544" s="5">
        <f t="shared" si="78"/>
        <v>3.7023000000000028E-2</v>
      </c>
    </row>
    <row r="1545" spans="1:45" x14ac:dyDescent="0.25">
      <c r="A1545" s="16" t="s">
        <v>409</v>
      </c>
      <c r="B1545" s="16" t="s">
        <v>66</v>
      </c>
      <c r="C1545" s="16" t="s">
        <v>279</v>
      </c>
      <c r="D1545" s="16">
        <v>1996</v>
      </c>
      <c r="E1545" s="16" t="s">
        <v>2081</v>
      </c>
      <c r="F1545" s="16" t="s">
        <v>591</v>
      </c>
      <c r="G1545" s="10">
        <v>757.05799999999999</v>
      </c>
      <c r="H1545" s="73">
        <v>6.6294389999999996</v>
      </c>
      <c r="I1545" s="16" t="s">
        <v>6700</v>
      </c>
      <c r="J1545" s="71">
        <v>0</v>
      </c>
      <c r="K1545" s="71">
        <v>1</v>
      </c>
      <c r="L1545" s="16">
        <v>-2.1821790000000001</v>
      </c>
      <c r="M1545" s="16">
        <v>-0.52433039999999997</v>
      </c>
      <c r="N1545" s="16">
        <v>-1.180928</v>
      </c>
      <c r="O1545" s="16">
        <v>-0.99110220000000004</v>
      </c>
      <c r="P1545" s="16">
        <v>-1.10531</v>
      </c>
      <c r="Q1545" s="16">
        <v>-1.064838</v>
      </c>
      <c r="R1545" s="16">
        <v>0.29899999999999999</v>
      </c>
      <c r="S1545" s="16">
        <v>2.9999999999999997E-4</v>
      </c>
      <c r="T1545" s="16">
        <v>0</v>
      </c>
      <c r="U1545" s="16">
        <v>1.0266</v>
      </c>
      <c r="V1545" s="16">
        <v>11.234</v>
      </c>
      <c r="W1545" s="16">
        <v>0.64400000000000002</v>
      </c>
      <c r="X1545" s="16">
        <v>378.62799999999999</v>
      </c>
      <c r="Y1545" s="16">
        <v>19.2347</v>
      </c>
      <c r="Z1545" s="16">
        <v>8.0199999999999994E-2</v>
      </c>
      <c r="AA1545" s="16">
        <v>0.18074229999999999</v>
      </c>
      <c r="AB1545" s="16">
        <v>1.49</v>
      </c>
      <c r="AC1545" s="16">
        <v>0</v>
      </c>
      <c r="AD1545" s="16">
        <v>48.945</v>
      </c>
      <c r="AE1545" s="16">
        <v>0.75119999999999998</v>
      </c>
      <c r="AF1545" s="16">
        <v>0</v>
      </c>
      <c r="AG1545" s="16">
        <v>7595.21</v>
      </c>
      <c r="AH1545" s="16">
        <v>1.2699999999999999E-2</v>
      </c>
      <c r="AI1545" s="16">
        <v>19.600000000000001</v>
      </c>
      <c r="AJ1545" s="16">
        <v>61.9</v>
      </c>
      <c r="AK1545" s="16">
        <v>-0.83960000000000001</v>
      </c>
      <c r="AL1545" s="16">
        <v>-1.1052</v>
      </c>
      <c r="AM1545" s="16">
        <v>-1.21</v>
      </c>
      <c r="AN1545" s="16">
        <v>-0.88580000000000003</v>
      </c>
      <c r="AO1545" s="16">
        <v>-1.0522</v>
      </c>
      <c r="AP1545" s="16">
        <v>-1.6731</v>
      </c>
      <c r="AR1545" s="16">
        <f t="shared" si="79"/>
        <v>1</v>
      </c>
      <c r="AS1545" s="5">
        <f t="shared" si="78"/>
        <v>7.0465999999999696E-2</v>
      </c>
    </row>
    <row r="1546" spans="1:45" x14ac:dyDescent="0.25">
      <c r="A1546" s="16" t="s">
        <v>409</v>
      </c>
      <c r="B1546" s="16" t="s">
        <v>66</v>
      </c>
      <c r="C1546" s="16" t="s">
        <v>279</v>
      </c>
      <c r="D1546" s="16">
        <v>1997</v>
      </c>
      <c r="E1546" s="16" t="s">
        <v>2090</v>
      </c>
      <c r="F1546" s="16" t="s">
        <v>591</v>
      </c>
      <c r="G1546" s="10">
        <v>763.50199999999995</v>
      </c>
      <c r="H1546" s="73">
        <v>6.6379149999999996</v>
      </c>
      <c r="I1546" s="16" t="s">
        <v>6700</v>
      </c>
      <c r="J1546" s="71">
        <v>0</v>
      </c>
      <c r="K1546" s="71">
        <v>1</v>
      </c>
      <c r="L1546" s="16">
        <v>-2.1458629999999999</v>
      </c>
      <c r="M1546" s="16">
        <v>-0.52338499999999999</v>
      </c>
      <c r="N1546" s="16">
        <v>-1.1739980000000001</v>
      </c>
      <c r="O1546" s="16">
        <v>-0.9075896</v>
      </c>
      <c r="P1546" s="16">
        <v>-1.1049990000000001</v>
      </c>
      <c r="Q1546" s="16">
        <v>-1.078805</v>
      </c>
      <c r="R1546" s="16">
        <v>0.29899999999999999</v>
      </c>
      <c r="S1546" s="16">
        <v>5.5000000000000003E-4</v>
      </c>
      <c r="T1546" s="16">
        <v>0</v>
      </c>
      <c r="U1546" s="16">
        <v>1.0263</v>
      </c>
      <c r="V1546" s="16">
        <v>11.917999999999999</v>
      </c>
      <c r="W1546" s="16">
        <v>0.65800000000000003</v>
      </c>
      <c r="X1546" s="16">
        <v>377.28199999999998</v>
      </c>
      <c r="Y1546" s="16">
        <v>20.3186</v>
      </c>
      <c r="Z1546" s="16">
        <v>9.4299999999999995E-2</v>
      </c>
      <c r="AA1546" s="16">
        <v>8.1317799999999996E-2</v>
      </c>
      <c r="AB1546" s="16">
        <v>1.49</v>
      </c>
      <c r="AC1546" s="16">
        <v>0</v>
      </c>
      <c r="AD1546" s="16">
        <v>51.505000000000003</v>
      </c>
      <c r="AE1546" s="16">
        <v>0.73740000000000006</v>
      </c>
      <c r="AF1546" s="16">
        <v>0</v>
      </c>
      <c r="AG1546" s="16">
        <v>7458.13</v>
      </c>
      <c r="AH1546" s="16">
        <v>1.2500000000000001E-2</v>
      </c>
      <c r="AI1546" s="16">
        <v>20</v>
      </c>
      <c r="AJ1546" s="16">
        <v>61.7</v>
      </c>
      <c r="AK1546" s="16">
        <v>-0.80449999999999999</v>
      </c>
      <c r="AL1546" s="16">
        <v>-1.206</v>
      </c>
      <c r="AM1546" s="16">
        <v>-1.2687999999999999</v>
      </c>
      <c r="AN1546" s="16">
        <v>-0.97419999999999995</v>
      </c>
      <c r="AO1546" s="16">
        <v>-0.96809999999999996</v>
      </c>
      <c r="AP1546" s="16">
        <v>-1.6392</v>
      </c>
      <c r="AR1546" s="16">
        <f t="shared" si="79"/>
        <v>1</v>
      </c>
      <c r="AS1546" s="5">
        <f t="shared" si="78"/>
        <v>3.6316000000000237E-2</v>
      </c>
    </row>
    <row r="1547" spans="1:45" x14ac:dyDescent="0.25">
      <c r="A1547" s="16" t="s">
        <v>409</v>
      </c>
      <c r="B1547" s="16" t="s">
        <v>66</v>
      </c>
      <c r="C1547" s="16" t="s">
        <v>279</v>
      </c>
      <c r="D1547" s="16">
        <v>1998</v>
      </c>
      <c r="E1547" s="16" t="s">
        <v>2096</v>
      </c>
      <c r="F1547" s="16" t="s">
        <v>591</v>
      </c>
      <c r="G1547" s="10">
        <v>766.31700000000001</v>
      </c>
      <c r="H1547" s="73">
        <v>6.6415959999999998</v>
      </c>
      <c r="I1547" s="16" t="s">
        <v>6700</v>
      </c>
      <c r="J1547" s="71">
        <v>0</v>
      </c>
      <c r="K1547" s="71">
        <v>1</v>
      </c>
      <c r="L1547" s="16">
        <v>-2.1517529999999998</v>
      </c>
      <c r="M1547" s="16">
        <v>-0.52414130000000003</v>
      </c>
      <c r="N1547" s="16">
        <v>-1.164792</v>
      </c>
      <c r="O1547" s="16">
        <v>-0.91551360000000004</v>
      </c>
      <c r="P1547" s="16">
        <v>-1.1049819999999999</v>
      </c>
      <c r="Q1547" s="16">
        <v>-1.0927899999999999</v>
      </c>
      <c r="R1547" s="16">
        <v>0.29899999999999999</v>
      </c>
      <c r="S1547" s="16">
        <v>3.5E-4</v>
      </c>
      <c r="T1547" s="16">
        <v>0</v>
      </c>
      <c r="U1547" s="16">
        <v>1.026</v>
      </c>
      <c r="V1547" s="16">
        <v>12.602</v>
      </c>
      <c r="W1547" s="16">
        <v>0.67200000000000004</v>
      </c>
      <c r="X1547" s="16">
        <v>376.29300000000001</v>
      </c>
      <c r="Y1547" s="16">
        <v>21.4025</v>
      </c>
      <c r="Z1547" s="16">
        <v>9.69E-2</v>
      </c>
      <c r="AA1547" s="16">
        <v>0.18753890000000001</v>
      </c>
      <c r="AB1547" s="16">
        <v>1.49</v>
      </c>
      <c r="AC1547" s="16">
        <v>0</v>
      </c>
      <c r="AD1547" s="16">
        <v>48.77</v>
      </c>
      <c r="AE1547" s="16">
        <v>0.78449999999999998</v>
      </c>
      <c r="AF1547" s="16">
        <v>0.1207</v>
      </c>
      <c r="AG1547" s="16">
        <v>8028.11</v>
      </c>
      <c r="AH1547" s="16">
        <v>1.2200000000000001E-2</v>
      </c>
      <c r="AI1547" s="16">
        <v>20.3</v>
      </c>
      <c r="AJ1547" s="16">
        <v>61.4</v>
      </c>
      <c r="AK1547" s="16">
        <v>-0.76939999999999997</v>
      </c>
      <c r="AL1547" s="16">
        <v>-1.3068</v>
      </c>
      <c r="AM1547" s="16">
        <v>-1.3277000000000001</v>
      </c>
      <c r="AN1547" s="16">
        <v>-1.0626</v>
      </c>
      <c r="AO1547" s="16">
        <v>-0.8841</v>
      </c>
      <c r="AP1547" s="16">
        <v>-1.6052</v>
      </c>
      <c r="AR1547" s="16">
        <f t="shared" si="79"/>
        <v>1</v>
      </c>
      <c r="AS1547" s="5">
        <f t="shared" si="78"/>
        <v>-5.8899999999999508E-3</v>
      </c>
    </row>
    <row r="1548" spans="1:45" x14ac:dyDescent="0.25">
      <c r="A1548" s="16" t="s">
        <v>409</v>
      </c>
      <c r="B1548" s="16" t="s">
        <v>66</v>
      </c>
      <c r="C1548" s="16" t="s">
        <v>279</v>
      </c>
      <c r="D1548" s="16">
        <v>1999</v>
      </c>
      <c r="E1548" s="16" t="s">
        <v>2072</v>
      </c>
      <c r="F1548" s="16" t="s">
        <v>591</v>
      </c>
      <c r="G1548" s="10">
        <v>773.42100000000005</v>
      </c>
      <c r="H1548" s="73">
        <v>6.6508240000000001</v>
      </c>
      <c r="I1548" s="16" t="s">
        <v>6700</v>
      </c>
      <c r="J1548" s="71">
        <v>0</v>
      </c>
      <c r="K1548" s="71">
        <v>1</v>
      </c>
      <c r="L1548" s="16">
        <v>-2.1506249999999998</v>
      </c>
      <c r="M1548" s="16">
        <v>-0.52470859999999997</v>
      </c>
      <c r="N1548" s="16">
        <v>-1.1480399999999999</v>
      </c>
      <c r="O1548" s="16">
        <v>-0.92561040000000006</v>
      </c>
      <c r="P1548" s="16">
        <v>-1.104231</v>
      </c>
      <c r="Q1548" s="16">
        <v>-1.09687</v>
      </c>
      <c r="R1548" s="16">
        <v>0.29899999999999999</v>
      </c>
      <c r="S1548" s="16">
        <v>2.0000000000000001E-4</v>
      </c>
      <c r="T1548" s="16">
        <v>0</v>
      </c>
      <c r="U1548" s="16">
        <v>1.0687</v>
      </c>
      <c r="V1548" s="16">
        <v>13.286</v>
      </c>
      <c r="W1548" s="16">
        <v>0.68600000000000005</v>
      </c>
      <c r="X1548" s="16">
        <v>375.77699999999999</v>
      </c>
      <c r="Y1548" s="16">
        <v>22.4863</v>
      </c>
      <c r="Z1548" s="16">
        <v>5.6500000000000002E-2</v>
      </c>
      <c r="AA1548" s="16">
        <v>6.3840999999999995E-2</v>
      </c>
      <c r="AB1548" s="16">
        <v>1.49</v>
      </c>
      <c r="AC1548" s="16">
        <v>0</v>
      </c>
      <c r="AD1548" s="16">
        <v>51.954999999999998</v>
      </c>
      <c r="AE1548" s="16">
        <v>0.83</v>
      </c>
      <c r="AF1548" s="16">
        <v>0.2964</v>
      </c>
      <c r="AG1548" s="16">
        <v>8305.18</v>
      </c>
      <c r="AH1548" s="16">
        <v>1.2E-2</v>
      </c>
      <c r="AI1548" s="16">
        <v>20.7</v>
      </c>
      <c r="AJ1548" s="16">
        <v>61.1</v>
      </c>
      <c r="AK1548" s="16">
        <v>-0.82199999999999995</v>
      </c>
      <c r="AL1548" s="16">
        <v>-1.302</v>
      </c>
      <c r="AM1548" s="16">
        <v>-1.3943000000000001</v>
      </c>
      <c r="AN1548" s="16">
        <v>-0.90690000000000004</v>
      </c>
      <c r="AO1548" s="16">
        <v>-0.92169999999999996</v>
      </c>
      <c r="AP1548" s="16">
        <v>-1.6106</v>
      </c>
      <c r="AR1548" s="16">
        <f t="shared" si="79"/>
        <v>1</v>
      </c>
      <c r="AS1548" s="5">
        <f t="shared" si="78"/>
        <v>1.1280000000000179E-3</v>
      </c>
    </row>
    <row r="1549" spans="1:45" x14ac:dyDescent="0.25">
      <c r="A1549" s="16" t="s">
        <v>409</v>
      </c>
      <c r="B1549" s="16" t="s">
        <v>66</v>
      </c>
      <c r="C1549" s="16" t="s">
        <v>279</v>
      </c>
      <c r="D1549" s="16">
        <v>2000</v>
      </c>
      <c r="E1549" s="16" t="s">
        <v>2087</v>
      </c>
      <c r="F1549" s="16" t="s">
        <v>591</v>
      </c>
      <c r="G1549" s="10">
        <v>766.93700000000001</v>
      </c>
      <c r="H1549" s="73">
        <v>6.642404</v>
      </c>
      <c r="I1549" s="16">
        <v>8549200</v>
      </c>
      <c r="J1549" s="71">
        <v>0</v>
      </c>
      <c r="K1549" s="71">
        <v>1</v>
      </c>
      <c r="L1549" s="16">
        <v>-2.1185290000000001</v>
      </c>
      <c r="M1549" s="16">
        <v>-0.5227366</v>
      </c>
      <c r="N1549" s="16">
        <v>-1.147016</v>
      </c>
      <c r="O1549" s="16">
        <v>-0.85433859999999995</v>
      </c>
      <c r="P1549" s="16">
        <v>-1.1052109999999999</v>
      </c>
      <c r="Q1549" s="16">
        <v>-1.1009679999999999</v>
      </c>
      <c r="R1549" s="16">
        <v>0.29899999999999999</v>
      </c>
      <c r="S1549" s="16">
        <v>4.75E-4</v>
      </c>
      <c r="T1549" s="16">
        <v>1E-4</v>
      </c>
      <c r="U1549" s="16">
        <v>0.89139999999999997</v>
      </c>
      <c r="V1549" s="16">
        <v>13.97</v>
      </c>
      <c r="W1549" s="16">
        <v>0.7</v>
      </c>
      <c r="X1549" s="16">
        <v>376.42399999999998</v>
      </c>
      <c r="Y1549" s="16">
        <v>23.5702</v>
      </c>
      <c r="Z1549" s="16">
        <v>8.0500000000000002E-2</v>
      </c>
      <c r="AA1549" s="16">
        <v>5.4811199999999997E-2</v>
      </c>
      <c r="AB1549" s="16">
        <v>1.49</v>
      </c>
      <c r="AC1549" s="16">
        <v>0</v>
      </c>
      <c r="AD1549" s="16">
        <v>52.1875</v>
      </c>
      <c r="AE1549" s="16">
        <v>0.84519999999999995</v>
      </c>
      <c r="AF1549" s="16">
        <v>0.64119999999999999</v>
      </c>
      <c r="AG1549" s="16">
        <v>6398.26</v>
      </c>
      <c r="AH1549" s="16">
        <v>1.17E-2</v>
      </c>
      <c r="AI1549" s="16">
        <v>21</v>
      </c>
      <c r="AJ1549" s="16">
        <v>60.8</v>
      </c>
      <c r="AK1549" s="16">
        <v>-0.87460000000000004</v>
      </c>
      <c r="AL1549" s="16">
        <v>-1.2972999999999999</v>
      </c>
      <c r="AM1549" s="16">
        <v>-1.4610000000000001</v>
      </c>
      <c r="AN1549" s="16">
        <v>-0.75119999999999998</v>
      </c>
      <c r="AO1549" s="16">
        <v>-0.95930000000000004</v>
      </c>
      <c r="AP1549" s="16">
        <v>-1.6158999999999999</v>
      </c>
      <c r="AR1549" s="16">
        <f t="shared" si="79"/>
        <v>1</v>
      </c>
      <c r="AS1549" s="5">
        <f t="shared" si="78"/>
        <v>3.209599999999968E-2</v>
      </c>
    </row>
    <row r="1550" spans="1:45" x14ac:dyDescent="0.25">
      <c r="A1550" s="16" t="s">
        <v>409</v>
      </c>
      <c r="B1550" s="16" t="s">
        <v>66</v>
      </c>
      <c r="C1550" s="16" t="s">
        <v>279</v>
      </c>
      <c r="D1550" s="16">
        <v>2001</v>
      </c>
      <c r="E1550" s="16" t="s">
        <v>2079</v>
      </c>
      <c r="F1550" s="16" t="s">
        <v>591</v>
      </c>
      <c r="G1550" s="10">
        <v>746.41</v>
      </c>
      <c r="H1550" s="73">
        <v>6.6152749999999996</v>
      </c>
      <c r="I1550" s="16">
        <v>8692567</v>
      </c>
      <c r="J1550" s="71">
        <v>0</v>
      </c>
      <c r="K1550" s="71">
        <v>1</v>
      </c>
      <c r="L1550" s="16">
        <v>-2.2072259999999999</v>
      </c>
      <c r="M1550" s="16">
        <v>-0.52385769999999998</v>
      </c>
      <c r="N1550" s="16">
        <v>-1.0967020000000001</v>
      </c>
      <c r="O1550" s="16">
        <v>-0.93246070000000003</v>
      </c>
      <c r="P1550" s="16">
        <v>-1.098365</v>
      </c>
      <c r="Q1550" s="16">
        <v>-1.281998</v>
      </c>
      <c r="R1550" s="16">
        <v>0.29899999999999999</v>
      </c>
      <c r="S1550" s="16">
        <v>4.2499999999999998E-4</v>
      </c>
      <c r="T1550" s="16">
        <v>0</v>
      </c>
      <c r="U1550" s="16">
        <v>1.1617</v>
      </c>
      <c r="V1550" s="16">
        <v>14.736000000000001</v>
      </c>
      <c r="W1550" s="16">
        <v>0.71199999999999997</v>
      </c>
      <c r="X1550" s="16">
        <v>377.16</v>
      </c>
      <c r="Y1550" s="16">
        <v>24.6541</v>
      </c>
      <c r="Z1550" s="16">
        <v>5.9799999999999999E-2</v>
      </c>
      <c r="AA1550" s="16">
        <v>0.2393873</v>
      </c>
      <c r="AB1550" s="16">
        <v>1.49</v>
      </c>
      <c r="AC1550" s="16">
        <v>0</v>
      </c>
      <c r="AD1550" s="16">
        <v>47.435000000000002</v>
      </c>
      <c r="AE1550" s="16">
        <v>0.91739999999999999</v>
      </c>
      <c r="AF1550" s="16">
        <v>1.0492999999999999</v>
      </c>
      <c r="AG1550" s="16">
        <v>6833.43</v>
      </c>
      <c r="AH1550" s="16">
        <v>1.24E-2</v>
      </c>
      <c r="AI1550" s="16">
        <v>21.6</v>
      </c>
      <c r="AJ1550" s="16">
        <v>60.8</v>
      </c>
      <c r="AK1550" s="16">
        <v>-1.1003000000000001</v>
      </c>
      <c r="AL1550" s="16">
        <v>-1.544</v>
      </c>
      <c r="AM1550" s="16">
        <v>-1.5475000000000001</v>
      </c>
      <c r="AN1550" s="16">
        <v>-1.0536000000000001</v>
      </c>
      <c r="AO1550" s="16">
        <v>-1.0125</v>
      </c>
      <c r="AP1550" s="16">
        <v>-1.7629999999999999</v>
      </c>
      <c r="AR1550" s="16">
        <f t="shared" si="79"/>
        <v>1</v>
      </c>
      <c r="AS1550" s="5">
        <f t="shared" si="78"/>
        <v>-8.8696999999999804E-2</v>
      </c>
    </row>
    <row r="1551" spans="1:45" x14ac:dyDescent="0.25">
      <c r="A1551" s="16" t="s">
        <v>409</v>
      </c>
      <c r="B1551" s="16" t="s">
        <v>66</v>
      </c>
      <c r="C1551" s="16" t="s">
        <v>279</v>
      </c>
      <c r="D1551" s="16">
        <v>2002</v>
      </c>
      <c r="E1551" s="16" t="s">
        <v>2095</v>
      </c>
      <c r="F1551" s="16" t="s">
        <v>591</v>
      </c>
      <c r="G1551" s="10">
        <v>732.55200000000002</v>
      </c>
      <c r="H1551" s="73">
        <v>6.5965350000000003</v>
      </c>
      <c r="I1551" s="16">
        <v>8834733</v>
      </c>
      <c r="J1551" s="71">
        <v>0</v>
      </c>
      <c r="K1551" s="71">
        <v>1</v>
      </c>
      <c r="L1551" s="16">
        <v>-2.2504620000000002</v>
      </c>
      <c r="M1551" s="16">
        <v>-0.5207098</v>
      </c>
      <c r="N1551" s="16">
        <v>-1.055037</v>
      </c>
      <c r="O1551" s="16">
        <v>-0.91306259999999995</v>
      </c>
      <c r="P1551" s="16">
        <v>-1.0865549999999999</v>
      </c>
      <c r="Q1551" s="16">
        <v>-1.463044</v>
      </c>
      <c r="R1551" s="16">
        <v>0.30409999999999998</v>
      </c>
      <c r="S1551" s="16">
        <v>2.7500000000000002E-4</v>
      </c>
      <c r="T1551" s="16">
        <v>1E-4</v>
      </c>
      <c r="U1551" s="16">
        <v>1.3796999999999999</v>
      </c>
      <c r="V1551" s="16">
        <v>15.502000000000001</v>
      </c>
      <c r="W1551" s="16">
        <v>0.72399999999999998</v>
      </c>
      <c r="X1551" s="16">
        <v>377.40300000000002</v>
      </c>
      <c r="Y1551" s="16">
        <v>25.7379</v>
      </c>
      <c r="Z1551" s="16">
        <v>5.6099999999999997E-2</v>
      </c>
      <c r="AA1551" s="16">
        <v>0.23064879999999999</v>
      </c>
      <c r="AB1551" s="16">
        <v>1.49</v>
      </c>
      <c r="AC1551" s="16">
        <v>0</v>
      </c>
      <c r="AD1551" s="16">
        <v>47.66</v>
      </c>
      <c r="AE1551" s="16">
        <v>1.4673</v>
      </c>
      <c r="AF1551" s="16">
        <v>1.5802</v>
      </c>
      <c r="AG1551" s="16">
        <v>6191.47</v>
      </c>
      <c r="AH1551" s="16">
        <v>1.24E-2</v>
      </c>
      <c r="AI1551" s="16">
        <v>22.1</v>
      </c>
      <c r="AJ1551" s="16">
        <v>60.8</v>
      </c>
      <c r="AK1551" s="16">
        <v>-1.3260000000000001</v>
      </c>
      <c r="AL1551" s="16">
        <v>-1.7907</v>
      </c>
      <c r="AM1551" s="16">
        <v>-1.6338999999999999</v>
      </c>
      <c r="AN1551" s="16">
        <v>-1.3561000000000001</v>
      </c>
      <c r="AO1551" s="16">
        <v>-1.0657000000000001</v>
      </c>
      <c r="AP1551" s="16">
        <v>-1.9101999999999999</v>
      </c>
      <c r="AR1551" s="16">
        <f t="shared" si="79"/>
        <v>1</v>
      </c>
      <c r="AS1551" s="5">
        <f t="shared" si="78"/>
        <v>-4.3236000000000274E-2</v>
      </c>
    </row>
    <row r="1552" spans="1:45" x14ac:dyDescent="0.25">
      <c r="A1552" s="16" t="s">
        <v>409</v>
      </c>
      <c r="B1552" s="16" t="s">
        <v>66</v>
      </c>
      <c r="C1552" s="16" t="s">
        <v>279</v>
      </c>
      <c r="D1552" s="16">
        <v>2003</v>
      </c>
      <c r="E1552" s="16" t="s">
        <v>2094</v>
      </c>
      <c r="F1552" s="16" t="s">
        <v>591</v>
      </c>
      <c r="G1552" s="10">
        <v>723.60199999999998</v>
      </c>
      <c r="H1552" s="73">
        <v>6.5842409999999996</v>
      </c>
      <c r="I1552" s="16">
        <v>8976552</v>
      </c>
      <c r="J1552" s="71">
        <v>0</v>
      </c>
      <c r="K1552" s="71">
        <v>1</v>
      </c>
      <c r="L1552" s="16">
        <v>-2.1754129999999998</v>
      </c>
      <c r="M1552" s="16">
        <v>-0.52368210000000004</v>
      </c>
      <c r="N1552" s="16">
        <v>-1.0238510000000001</v>
      </c>
      <c r="O1552" s="16">
        <v>-0.81290609999999996</v>
      </c>
      <c r="P1552" s="16">
        <v>-1.076049</v>
      </c>
      <c r="Q1552" s="16">
        <v>-1.4369160000000001</v>
      </c>
      <c r="R1552" s="16">
        <v>0.29899999999999999</v>
      </c>
      <c r="S1552" s="16">
        <v>2.2499999999999999E-4</v>
      </c>
      <c r="T1552" s="16">
        <v>1E-4</v>
      </c>
      <c r="U1552" s="16">
        <v>1.4368000000000001</v>
      </c>
      <c r="V1552" s="16">
        <v>16.268000000000001</v>
      </c>
      <c r="W1552" s="16">
        <v>0.73599999999999999</v>
      </c>
      <c r="X1552" s="16">
        <v>378.65600000000001</v>
      </c>
      <c r="Y1552" s="16">
        <v>26.8218</v>
      </c>
      <c r="Z1552" s="16">
        <v>6.0199999999999997E-2</v>
      </c>
      <c r="AA1552" s="16">
        <v>2.73336E-2</v>
      </c>
      <c r="AB1552" s="16">
        <v>1.49</v>
      </c>
      <c r="AC1552" s="16">
        <v>0</v>
      </c>
      <c r="AD1552" s="16">
        <v>52.895000000000003</v>
      </c>
      <c r="AE1552" s="16">
        <v>1.5562</v>
      </c>
      <c r="AF1552" s="16">
        <v>3.5569999999999999</v>
      </c>
      <c r="AG1552" s="16">
        <v>5959.97</v>
      </c>
      <c r="AH1552" s="16">
        <v>1.2500000000000001E-2</v>
      </c>
      <c r="AI1552" s="16">
        <v>22.6</v>
      </c>
      <c r="AJ1552" s="16">
        <v>60.8</v>
      </c>
      <c r="AK1552" s="16">
        <v>-1.2853000000000001</v>
      </c>
      <c r="AL1552" s="16">
        <v>-1.8159000000000001</v>
      </c>
      <c r="AM1552" s="16">
        <v>-1.5533999999999999</v>
      </c>
      <c r="AN1552" s="16">
        <v>-1.353</v>
      </c>
      <c r="AO1552" s="16">
        <v>-1.0530999999999999</v>
      </c>
      <c r="AP1552" s="16">
        <v>-1.8774</v>
      </c>
      <c r="AR1552" s="16">
        <f t="shared" si="79"/>
        <v>1</v>
      </c>
      <c r="AS1552" s="5">
        <f t="shared" si="78"/>
        <v>7.5049000000000365E-2</v>
      </c>
    </row>
    <row r="1553" spans="1:45" x14ac:dyDescent="0.25">
      <c r="A1553" s="16" t="s">
        <v>409</v>
      </c>
      <c r="B1553" s="16" t="s">
        <v>66</v>
      </c>
      <c r="C1553" s="16" t="s">
        <v>279</v>
      </c>
      <c r="D1553" s="16">
        <v>2004</v>
      </c>
      <c r="E1553" s="16" t="s">
        <v>2097</v>
      </c>
      <c r="F1553" s="16" t="s">
        <v>591</v>
      </c>
      <c r="G1553" s="10">
        <v>687.19100000000003</v>
      </c>
      <c r="H1553" s="73">
        <v>6.5326129999999996</v>
      </c>
      <c r="I1553" s="16">
        <v>9119178</v>
      </c>
      <c r="J1553" s="71">
        <v>0</v>
      </c>
      <c r="K1553" s="71">
        <v>1</v>
      </c>
      <c r="L1553" s="16">
        <v>-2.226372</v>
      </c>
      <c r="M1553" s="16">
        <v>-0.53985760000000005</v>
      </c>
      <c r="N1553" s="16">
        <v>-1.006089</v>
      </c>
      <c r="O1553" s="16">
        <v>-0.81547510000000001</v>
      </c>
      <c r="P1553" s="16">
        <v>-1.0707359999999999</v>
      </c>
      <c r="Q1553" s="16">
        <v>-1.560899</v>
      </c>
      <c r="R1553" s="16">
        <v>0.26779999999999998</v>
      </c>
      <c r="S1553" s="16">
        <v>4.4999999999999999E-4</v>
      </c>
      <c r="T1553" s="16">
        <v>1E-4</v>
      </c>
      <c r="U1553" s="16">
        <v>1.4958</v>
      </c>
      <c r="V1553" s="16">
        <v>17.033999999999999</v>
      </c>
      <c r="W1553" s="16">
        <v>0.748</v>
      </c>
      <c r="X1553" s="16">
        <v>377.77300000000002</v>
      </c>
      <c r="Y1553" s="16">
        <v>26.857199999999999</v>
      </c>
      <c r="Z1553" s="16">
        <v>4.87E-2</v>
      </c>
      <c r="AA1553" s="16">
        <v>-2.6068299999999999E-2</v>
      </c>
      <c r="AB1553" s="16">
        <v>1.49</v>
      </c>
      <c r="AC1553" s="16">
        <v>0</v>
      </c>
      <c r="AD1553" s="16">
        <v>54.27</v>
      </c>
      <c r="AE1553" s="16">
        <v>1.5334000000000001</v>
      </c>
      <c r="AF1553" s="16">
        <v>4.3811999999999998</v>
      </c>
      <c r="AG1553" s="16">
        <v>5998.35</v>
      </c>
      <c r="AH1553" s="16">
        <v>1.2500000000000001E-2</v>
      </c>
      <c r="AI1553" s="16">
        <v>23.2</v>
      </c>
      <c r="AJ1553" s="16">
        <v>60.7</v>
      </c>
      <c r="AK1553" s="16">
        <v>-1.3698999999999999</v>
      </c>
      <c r="AL1553" s="16">
        <v>-1.5242</v>
      </c>
      <c r="AM1553" s="16">
        <v>-1.6766000000000001</v>
      </c>
      <c r="AN1553" s="16">
        <v>-2.0013999999999998</v>
      </c>
      <c r="AO1553" s="16">
        <v>-1.3413999999999999</v>
      </c>
      <c r="AP1553" s="16">
        <v>-1.7874000000000001</v>
      </c>
      <c r="AR1553" s="16">
        <f t="shared" si="79"/>
        <v>1</v>
      </c>
      <c r="AS1553" s="5">
        <f t="shared" si="78"/>
        <v>-5.0959000000000199E-2</v>
      </c>
    </row>
    <row r="1554" spans="1:45" x14ac:dyDescent="0.25">
      <c r="A1554" s="16" t="s">
        <v>409</v>
      </c>
      <c r="B1554" s="16" t="s">
        <v>66</v>
      </c>
      <c r="C1554" s="16" t="s">
        <v>279</v>
      </c>
      <c r="D1554" s="16">
        <v>2005</v>
      </c>
      <c r="E1554" s="16" t="s">
        <v>2099</v>
      </c>
      <c r="F1554" s="16" t="s">
        <v>591</v>
      </c>
      <c r="G1554" s="10">
        <v>688.70299999999997</v>
      </c>
      <c r="H1554" s="73">
        <v>6.5348100000000002</v>
      </c>
      <c r="I1554" s="16">
        <v>9263404</v>
      </c>
      <c r="J1554" s="71">
        <v>0</v>
      </c>
      <c r="K1554" s="71">
        <v>1</v>
      </c>
      <c r="L1554" s="16">
        <v>-2.1718660000000001</v>
      </c>
      <c r="M1554" s="16">
        <v>-0.56639430000000002</v>
      </c>
      <c r="N1554" s="16">
        <v>-0.97752490000000003</v>
      </c>
      <c r="O1554" s="16">
        <v>-0.85281940000000001</v>
      </c>
      <c r="P1554" s="16">
        <v>-1.0647500000000001</v>
      </c>
      <c r="Q1554" s="16">
        <v>-1.4027540000000001</v>
      </c>
      <c r="R1554" s="16">
        <v>0.219</v>
      </c>
      <c r="S1554" s="16">
        <v>4.75E-4</v>
      </c>
      <c r="T1554" s="16">
        <v>1E-4</v>
      </c>
      <c r="U1554" s="16">
        <v>1.6186</v>
      </c>
      <c r="V1554" s="16">
        <v>17.8</v>
      </c>
      <c r="W1554" s="16">
        <v>0.76</v>
      </c>
      <c r="X1554" s="16">
        <v>377.53199999999998</v>
      </c>
      <c r="Y1554" s="16">
        <v>24.131599999999999</v>
      </c>
      <c r="Z1554" s="16">
        <v>5.79E-2</v>
      </c>
      <c r="AA1554" s="16">
        <v>-3.8302099999999999E-2</v>
      </c>
      <c r="AB1554" s="16">
        <v>1.49</v>
      </c>
      <c r="AC1554" s="16">
        <v>0</v>
      </c>
      <c r="AD1554" s="16">
        <v>54.585000000000001</v>
      </c>
      <c r="AE1554" s="16">
        <v>1.569</v>
      </c>
      <c r="AF1554" s="16">
        <v>5.4012000000000002</v>
      </c>
      <c r="AG1554" s="16">
        <v>6002.11</v>
      </c>
      <c r="AH1554" s="16">
        <v>1.26E-2</v>
      </c>
      <c r="AI1554" s="16">
        <v>23.7</v>
      </c>
      <c r="AJ1554" s="16">
        <v>60.6</v>
      </c>
      <c r="AK1554" s="16">
        <v>-1.2472000000000001</v>
      </c>
      <c r="AL1554" s="16">
        <v>-1.4429000000000001</v>
      </c>
      <c r="AM1554" s="16">
        <v>-1.3714</v>
      </c>
      <c r="AN1554" s="16">
        <v>-1.8176000000000001</v>
      </c>
      <c r="AO1554" s="16">
        <v>-1.2298</v>
      </c>
      <c r="AP1554" s="16">
        <v>-1.6837</v>
      </c>
      <c r="AR1554" s="16">
        <f t="shared" si="79"/>
        <v>1</v>
      </c>
      <c r="AS1554" s="5">
        <f t="shared" si="78"/>
        <v>5.4505999999999943E-2</v>
      </c>
    </row>
    <row r="1555" spans="1:45" x14ac:dyDescent="0.25">
      <c r="A1555" s="16" t="s">
        <v>409</v>
      </c>
      <c r="B1555" s="16" t="s">
        <v>66</v>
      </c>
      <c r="C1555" s="16" t="s">
        <v>279</v>
      </c>
      <c r="D1555" s="16">
        <v>2006</v>
      </c>
      <c r="E1555" s="16" t="s">
        <v>2073</v>
      </c>
      <c r="F1555" s="16" t="s">
        <v>591</v>
      </c>
      <c r="G1555" s="10">
        <v>693.26300000000003</v>
      </c>
      <c r="H1555" s="73">
        <v>6.5414089999999998</v>
      </c>
      <c r="I1555" s="16">
        <v>9409457</v>
      </c>
      <c r="J1555" s="71">
        <v>0</v>
      </c>
      <c r="K1555" s="71">
        <v>1</v>
      </c>
      <c r="L1555" s="16">
        <v>-1.9618119999999999</v>
      </c>
      <c r="M1555" s="16">
        <v>-0.52227730000000006</v>
      </c>
      <c r="N1555" s="16">
        <v>-1.0029969999999999</v>
      </c>
      <c r="O1555" s="16">
        <v>-0.70778909999999995</v>
      </c>
      <c r="P1555" s="16">
        <v>-1.040727</v>
      </c>
      <c r="Q1555" s="16">
        <v>-1.1135930000000001</v>
      </c>
      <c r="R1555" s="16">
        <v>0.29899999999999999</v>
      </c>
      <c r="S1555" s="16">
        <v>3.5E-4</v>
      </c>
      <c r="T1555" s="16">
        <v>2.0000000000000001E-4</v>
      </c>
      <c r="U1555" s="16">
        <v>1.4911000000000001</v>
      </c>
      <c r="V1555" s="16">
        <v>18.616</v>
      </c>
      <c r="W1555" s="16">
        <v>0.77200000000000002</v>
      </c>
      <c r="X1555" s="16">
        <v>372.77699999999999</v>
      </c>
      <c r="Y1555" s="16">
        <v>31.450399999999998</v>
      </c>
      <c r="Z1555" s="16">
        <v>5.7700000000000001E-2</v>
      </c>
      <c r="AA1555" s="16">
        <v>-2.3773000000000002E-3</v>
      </c>
      <c r="AB1555" s="16">
        <v>1.49</v>
      </c>
      <c r="AC1555" s="16">
        <v>0</v>
      </c>
      <c r="AD1555" s="16">
        <v>53.66</v>
      </c>
      <c r="AE1555" s="16">
        <v>1.5976999999999999</v>
      </c>
      <c r="AF1555" s="16">
        <v>12.7814</v>
      </c>
      <c r="AG1555" s="16">
        <v>6057.72</v>
      </c>
      <c r="AH1555" s="16">
        <v>1.26E-2</v>
      </c>
      <c r="AI1555" s="16">
        <v>24.2</v>
      </c>
      <c r="AJ1555" s="16">
        <v>60.4</v>
      </c>
      <c r="AK1555" s="16">
        <v>-0.76060000000000005</v>
      </c>
      <c r="AL1555" s="16">
        <v>-1.3331</v>
      </c>
      <c r="AM1555" s="16">
        <v>-1.3132999999999999</v>
      </c>
      <c r="AN1555" s="16">
        <v>-1.3887</v>
      </c>
      <c r="AO1555" s="16">
        <v>-0.87009999999999998</v>
      </c>
      <c r="AP1555" s="16">
        <v>-1.4523999999999999</v>
      </c>
      <c r="AR1555" s="16">
        <f t="shared" si="79"/>
        <v>1</v>
      </c>
      <c r="AS1555" s="5">
        <f t="shared" si="78"/>
        <v>0.21005400000000019</v>
      </c>
    </row>
    <row r="1556" spans="1:45" x14ac:dyDescent="0.25">
      <c r="A1556" s="16" t="s">
        <v>409</v>
      </c>
      <c r="B1556" s="16" t="s">
        <v>66</v>
      </c>
      <c r="C1556" s="16" t="s">
        <v>279</v>
      </c>
      <c r="D1556" s="16">
        <v>2007</v>
      </c>
      <c r="E1556" s="16" t="s">
        <v>2084</v>
      </c>
      <c r="F1556" s="16" t="s">
        <v>591</v>
      </c>
      <c r="G1556" s="10">
        <v>705.38800000000003</v>
      </c>
      <c r="H1556" s="73">
        <v>6.5587479999999996</v>
      </c>
      <c r="I1556" s="16">
        <v>9556889</v>
      </c>
      <c r="J1556" s="71">
        <v>0</v>
      </c>
      <c r="K1556" s="71">
        <v>1</v>
      </c>
      <c r="L1556" s="16">
        <v>-1.9150830000000001</v>
      </c>
      <c r="M1556" s="16">
        <v>-0.55904549999999997</v>
      </c>
      <c r="N1556" s="16">
        <v>-0.96435649999999995</v>
      </c>
      <c r="O1556" s="16">
        <v>-0.68936929999999996</v>
      </c>
      <c r="P1556" s="16">
        <v>-1.0058130000000001</v>
      </c>
      <c r="Q1556" s="16">
        <v>-1.0653980000000001</v>
      </c>
      <c r="R1556" s="16">
        <v>0.2316</v>
      </c>
      <c r="S1556" s="16">
        <v>5.9999999999999995E-4</v>
      </c>
      <c r="T1556" s="16">
        <v>1E-4</v>
      </c>
      <c r="U1556" s="16">
        <v>1.4762</v>
      </c>
      <c r="V1556" s="16">
        <v>19.431999999999999</v>
      </c>
      <c r="W1556" s="16">
        <v>0.78400000000000003</v>
      </c>
      <c r="X1556" s="16">
        <v>376.21699999999998</v>
      </c>
      <c r="Y1556" s="16">
        <v>32.0535</v>
      </c>
      <c r="Z1556" s="16">
        <v>5.5800000000000002E-2</v>
      </c>
      <c r="AA1556" s="16">
        <v>-2.8786900000000001E-2</v>
      </c>
      <c r="AB1556" s="16">
        <v>1.49</v>
      </c>
      <c r="AC1556" s="16">
        <v>0</v>
      </c>
      <c r="AD1556" s="16">
        <v>54.34</v>
      </c>
      <c r="AE1556" s="16">
        <v>1.1388</v>
      </c>
      <c r="AF1556" s="16">
        <v>26.277899999999999</v>
      </c>
      <c r="AG1556" s="16">
        <v>4896.96</v>
      </c>
      <c r="AH1556" s="16">
        <v>1.26E-2</v>
      </c>
      <c r="AI1556" s="16">
        <v>24.6</v>
      </c>
      <c r="AJ1556" s="16">
        <v>60.2</v>
      </c>
      <c r="AK1556" s="16">
        <v>-0.65910000000000002</v>
      </c>
      <c r="AL1556" s="16">
        <v>-1.3075000000000001</v>
      </c>
      <c r="AM1556" s="16">
        <v>-1.3174999999999999</v>
      </c>
      <c r="AN1556" s="16">
        <v>-1.3214999999999999</v>
      </c>
      <c r="AO1556" s="16">
        <v>-0.8407</v>
      </c>
      <c r="AP1556" s="16">
        <v>-1.3928</v>
      </c>
      <c r="AR1556" s="16">
        <f t="shared" si="79"/>
        <v>1</v>
      </c>
      <c r="AS1556" s="5">
        <f t="shared" si="78"/>
        <v>4.6728999999999798E-2</v>
      </c>
    </row>
    <row r="1557" spans="1:45" x14ac:dyDescent="0.25">
      <c r="A1557" s="16" t="s">
        <v>409</v>
      </c>
      <c r="B1557" s="16" t="s">
        <v>66</v>
      </c>
      <c r="C1557" s="16" t="s">
        <v>279</v>
      </c>
      <c r="D1557" s="16">
        <v>2008</v>
      </c>
      <c r="E1557" s="16" t="s">
        <v>2088</v>
      </c>
      <c r="F1557" s="16" t="s">
        <v>591</v>
      </c>
      <c r="G1557" s="10">
        <v>700.48299999999995</v>
      </c>
      <c r="H1557" s="73">
        <v>6.5517709999999996</v>
      </c>
      <c r="I1557" s="16">
        <v>9705029</v>
      </c>
      <c r="J1557" s="71">
        <v>0</v>
      </c>
      <c r="K1557" s="71">
        <v>1</v>
      </c>
      <c r="L1557" s="16">
        <v>-1.8303849999999999</v>
      </c>
      <c r="M1557" s="16">
        <v>-0.5336149</v>
      </c>
      <c r="N1557" s="16">
        <v>-0.91490910000000003</v>
      </c>
      <c r="O1557" s="16">
        <v>-0.63701390000000002</v>
      </c>
      <c r="P1557" s="16">
        <v>-0.98476750000000002</v>
      </c>
      <c r="Q1557" s="16">
        <v>-1.024184</v>
      </c>
      <c r="R1557" s="16">
        <v>0.2782</v>
      </c>
      <c r="S1557" s="16">
        <v>5.9999999999999995E-4</v>
      </c>
      <c r="T1557" s="16">
        <v>1E-4</v>
      </c>
      <c r="U1557" s="16">
        <v>1.7941</v>
      </c>
      <c r="V1557" s="16">
        <v>20.248000000000001</v>
      </c>
      <c r="W1557" s="16">
        <v>0.79600000000000004</v>
      </c>
      <c r="X1557" s="16">
        <v>375.86500000000001</v>
      </c>
      <c r="Y1557" s="16">
        <v>33.147799999999997</v>
      </c>
      <c r="Z1557" s="16">
        <v>5.9400000000000001E-2</v>
      </c>
      <c r="AA1557" s="16">
        <v>-9.3645800000000001E-2</v>
      </c>
      <c r="AB1557" s="16">
        <v>1.49</v>
      </c>
      <c r="AC1557" s="16">
        <v>0</v>
      </c>
      <c r="AD1557" s="16">
        <v>56.01</v>
      </c>
      <c r="AE1557" s="16">
        <v>1.1205000000000001</v>
      </c>
      <c r="AF1557" s="16">
        <v>33.201000000000001</v>
      </c>
      <c r="AG1557" s="16">
        <v>5007.66</v>
      </c>
      <c r="AH1557" s="16">
        <v>1.2699999999999999E-2</v>
      </c>
      <c r="AI1557" s="16">
        <v>25.1</v>
      </c>
      <c r="AJ1557" s="16">
        <v>59.9</v>
      </c>
      <c r="AK1557" s="16">
        <v>-0.62809999999999999</v>
      </c>
      <c r="AL1557" s="16">
        <v>-1.2161999999999999</v>
      </c>
      <c r="AM1557" s="16">
        <v>-1.3023</v>
      </c>
      <c r="AN1557" s="16">
        <v>-1.3887</v>
      </c>
      <c r="AO1557" s="16">
        <v>-0.76119999999999999</v>
      </c>
      <c r="AP1557" s="16">
        <v>-1.3184</v>
      </c>
      <c r="AR1557" s="16">
        <f t="shared" si="79"/>
        <v>1</v>
      </c>
      <c r="AS1557" s="5">
        <f t="shared" si="78"/>
        <v>8.4698000000000162E-2</v>
      </c>
    </row>
    <row r="1558" spans="1:45" x14ac:dyDescent="0.25">
      <c r="A1558" s="16" t="s">
        <v>409</v>
      </c>
      <c r="B1558" s="16" t="s">
        <v>66</v>
      </c>
      <c r="C1558" s="16" t="s">
        <v>279</v>
      </c>
      <c r="D1558" s="16">
        <v>2009</v>
      </c>
      <c r="E1558" s="16" t="s">
        <v>2082</v>
      </c>
      <c r="F1558" s="16" t="s">
        <v>591</v>
      </c>
      <c r="G1558" s="10">
        <v>711.24599999999998</v>
      </c>
      <c r="H1558" s="73">
        <v>6.5670190000000002</v>
      </c>
      <c r="I1558" s="16">
        <v>9852870</v>
      </c>
      <c r="J1558" s="71">
        <v>0</v>
      </c>
      <c r="K1558" s="71">
        <v>1</v>
      </c>
      <c r="L1558" s="16">
        <v>-1.8001640000000001</v>
      </c>
      <c r="M1558" s="16">
        <v>-0.52330390000000004</v>
      </c>
      <c r="N1558" s="16">
        <v>-0.89303739999999998</v>
      </c>
      <c r="O1558" s="16">
        <v>-0.61539509999999997</v>
      </c>
      <c r="P1558" s="16">
        <v>-0.97177619999999998</v>
      </c>
      <c r="Q1558" s="16">
        <v>-1.0242450000000001</v>
      </c>
      <c r="R1558" s="16">
        <v>0.29899999999999999</v>
      </c>
      <c r="S1558" s="16">
        <v>3.2499999999999999E-4</v>
      </c>
      <c r="T1558" s="16">
        <v>1E-4</v>
      </c>
      <c r="U1558" s="16">
        <v>2.0861000000000001</v>
      </c>
      <c r="V1558" s="16">
        <v>21.064</v>
      </c>
      <c r="W1558" s="16">
        <v>0.80800000000000005</v>
      </c>
      <c r="X1558" s="16">
        <v>371.61599999999999</v>
      </c>
      <c r="Y1558" s="16">
        <v>33.878300000000003</v>
      </c>
      <c r="Z1558" s="16">
        <v>6.5500000000000003E-2</v>
      </c>
      <c r="AA1558" s="16">
        <v>-7.7431100000000003E-2</v>
      </c>
      <c r="AB1558" s="16">
        <v>1.49</v>
      </c>
      <c r="AC1558" s="16">
        <v>0</v>
      </c>
      <c r="AD1558" s="16">
        <v>55.592500000000001</v>
      </c>
      <c r="AE1558" s="16">
        <v>1.0956999999999999</v>
      </c>
      <c r="AF1558" s="16">
        <v>37.357300000000002</v>
      </c>
      <c r="AG1558" s="16">
        <v>7317.6</v>
      </c>
      <c r="AH1558" s="16">
        <v>1.2699999999999999E-2</v>
      </c>
      <c r="AI1558" s="16">
        <v>25.5</v>
      </c>
      <c r="AJ1558" s="16">
        <v>59.6</v>
      </c>
      <c r="AK1558" s="16">
        <v>-0.67779999999999996</v>
      </c>
      <c r="AL1558" s="16">
        <v>-1.1008</v>
      </c>
      <c r="AM1558" s="16">
        <v>-1.5066999999999999</v>
      </c>
      <c r="AN1558" s="16">
        <v>-0.99950000000000006</v>
      </c>
      <c r="AO1558" s="16">
        <v>-0.92269999999999996</v>
      </c>
      <c r="AP1558" s="16">
        <v>-1.3485</v>
      </c>
      <c r="AR1558" s="16">
        <f t="shared" si="79"/>
        <v>1</v>
      </c>
      <c r="AS1558" s="5">
        <f t="shared" si="78"/>
        <v>3.0220999999999831E-2</v>
      </c>
    </row>
    <row r="1559" spans="1:45" x14ac:dyDescent="0.25">
      <c r="A1559" s="16" t="s">
        <v>409</v>
      </c>
      <c r="B1559" s="16" t="s">
        <v>66</v>
      </c>
      <c r="C1559" s="16" t="s">
        <v>279</v>
      </c>
      <c r="D1559" s="16">
        <v>2010</v>
      </c>
      <c r="E1559" s="16" t="s">
        <v>2085</v>
      </c>
      <c r="F1559" s="16" t="s">
        <v>591</v>
      </c>
      <c r="G1559" s="10">
        <v>662.279</v>
      </c>
      <c r="H1559" s="73">
        <v>6.4956870000000002</v>
      </c>
      <c r="I1559" s="16">
        <v>9999617</v>
      </c>
      <c r="J1559" s="71">
        <v>0</v>
      </c>
      <c r="K1559" s="71">
        <v>1</v>
      </c>
      <c r="L1559" s="16">
        <v>-1.806934</v>
      </c>
      <c r="M1559" s="16">
        <v>-0.54841779999999996</v>
      </c>
      <c r="N1559" s="16">
        <v>-0.88234840000000003</v>
      </c>
      <c r="O1559" s="16">
        <v>-0.54991869999999998</v>
      </c>
      <c r="P1559" s="16">
        <v>-0.97123440000000005</v>
      </c>
      <c r="Q1559" s="16">
        <v>-1.0970979999999999</v>
      </c>
      <c r="R1559" s="16">
        <v>0.2535</v>
      </c>
      <c r="S1559" s="16">
        <v>2.5000000000000001E-4</v>
      </c>
      <c r="T1559" s="16">
        <v>1E-4</v>
      </c>
      <c r="U1559" s="16">
        <v>1.8423</v>
      </c>
      <c r="V1559" s="16">
        <v>21.88</v>
      </c>
      <c r="W1559" s="16">
        <v>0.82</v>
      </c>
      <c r="X1559" s="16">
        <v>374.44799999999998</v>
      </c>
      <c r="Y1559" s="16">
        <v>37.808599999999998</v>
      </c>
      <c r="Z1559" s="16">
        <v>6.7699999999999996E-2</v>
      </c>
      <c r="AA1559" s="16">
        <v>-8.9796000000000008E-3</v>
      </c>
      <c r="AB1559" s="16">
        <v>1.49</v>
      </c>
      <c r="AC1559" s="16">
        <v>0</v>
      </c>
      <c r="AD1559" s="16">
        <v>53.83</v>
      </c>
      <c r="AE1559" s="16">
        <v>0.50519999999999998</v>
      </c>
      <c r="AF1559" s="16">
        <v>40.418700000000001</v>
      </c>
      <c r="AG1559" s="16">
        <v>5870.22</v>
      </c>
      <c r="AH1559" s="16">
        <v>1.2800000000000001E-2</v>
      </c>
      <c r="AI1559" s="16">
        <v>25.9</v>
      </c>
      <c r="AJ1559" s="16">
        <v>59.3</v>
      </c>
      <c r="AK1559" s="16">
        <v>-0.73160000000000003</v>
      </c>
      <c r="AL1559" s="16">
        <v>-1.206</v>
      </c>
      <c r="AM1559" s="16">
        <v>-1.6329</v>
      </c>
      <c r="AN1559" s="16">
        <v>-0.99209999999999998</v>
      </c>
      <c r="AO1559" s="16">
        <v>-1.0135000000000001</v>
      </c>
      <c r="AP1559" s="16">
        <v>-1.3892</v>
      </c>
      <c r="AR1559" s="16">
        <f t="shared" si="79"/>
        <v>1</v>
      </c>
      <c r="AS1559" s="5">
        <f t="shared" si="78"/>
        <v>-6.7699999999999427E-3</v>
      </c>
    </row>
    <row r="1560" spans="1:45" x14ac:dyDescent="0.25">
      <c r="A1560" s="16" t="s">
        <v>409</v>
      </c>
      <c r="B1560" s="16" t="s">
        <v>66</v>
      </c>
      <c r="C1560" s="16" t="s">
        <v>279</v>
      </c>
      <c r="D1560" s="16">
        <v>2011</v>
      </c>
      <c r="E1560" s="16" t="s">
        <v>2091</v>
      </c>
      <c r="F1560" s="16" t="s">
        <v>591</v>
      </c>
      <c r="G1560" s="10">
        <v>688.84299999999996</v>
      </c>
      <c r="H1560" s="73">
        <v>6.5350140000000003</v>
      </c>
      <c r="I1560" s="16">
        <v>10145054</v>
      </c>
      <c r="J1560" s="71">
        <v>0</v>
      </c>
      <c r="K1560" s="71">
        <v>1</v>
      </c>
      <c r="L1560" s="16">
        <v>-1.7687870000000001</v>
      </c>
      <c r="M1560" s="16">
        <v>-0.5224664</v>
      </c>
      <c r="N1560" s="16">
        <v>-0.86903609999999998</v>
      </c>
      <c r="O1560" s="16">
        <v>-0.4827996</v>
      </c>
      <c r="P1560" s="16">
        <v>-0.96669970000000005</v>
      </c>
      <c r="Q1560" s="16">
        <v>-1.125532</v>
      </c>
      <c r="R1560" s="16">
        <v>0.29899999999999999</v>
      </c>
      <c r="S1560" s="16">
        <v>2.9999999999999997E-4</v>
      </c>
      <c r="T1560" s="16">
        <v>2.0000000000000001E-4</v>
      </c>
      <c r="U1560" s="16">
        <v>1.9229000000000001</v>
      </c>
      <c r="V1560" s="16">
        <v>22.004000000000001</v>
      </c>
      <c r="W1560" s="16">
        <v>0.83599999999999997</v>
      </c>
      <c r="X1560" s="16">
        <v>374.637</v>
      </c>
      <c r="Y1560" s="16">
        <v>37.943600000000004</v>
      </c>
      <c r="Z1560" s="16">
        <v>8.0500000000000002E-2</v>
      </c>
      <c r="AA1560" s="16">
        <v>-0.12743470000000001</v>
      </c>
      <c r="AB1560" s="16">
        <v>1.49</v>
      </c>
      <c r="AC1560" s="16">
        <v>0</v>
      </c>
      <c r="AD1560" s="16">
        <v>56.88</v>
      </c>
      <c r="AE1560" s="16">
        <v>0.49840000000000001</v>
      </c>
      <c r="AF1560" s="16">
        <v>41.862400000000001</v>
      </c>
      <c r="AG1560" s="16">
        <v>9295.32</v>
      </c>
      <c r="AH1560" s="16">
        <v>1.2800000000000001E-2</v>
      </c>
      <c r="AI1560" s="16">
        <v>26.3</v>
      </c>
      <c r="AJ1560" s="16">
        <v>58.9</v>
      </c>
      <c r="AK1560" s="16">
        <v>-0.7772</v>
      </c>
      <c r="AL1560" s="16">
        <v>-1.2242999999999999</v>
      </c>
      <c r="AM1560" s="16">
        <v>-1.6565000000000001</v>
      </c>
      <c r="AN1560" s="16">
        <v>-1.0286</v>
      </c>
      <c r="AO1560" s="16">
        <v>-1.036</v>
      </c>
      <c r="AP1560" s="16">
        <v>-1.407</v>
      </c>
      <c r="AR1560" s="16">
        <f t="shared" si="79"/>
        <v>0</v>
      </c>
      <c r="AS1560" s="5">
        <f t="shared" si="78"/>
        <v>3.8146999999999931E-2</v>
      </c>
    </row>
    <row r="1561" spans="1:45" x14ac:dyDescent="0.25">
      <c r="A1561" s="16" t="s">
        <v>409</v>
      </c>
      <c r="B1561" s="16" t="s">
        <v>66</v>
      </c>
      <c r="C1561" s="16" t="s">
        <v>279</v>
      </c>
      <c r="D1561" s="16">
        <v>2012</v>
      </c>
      <c r="E1561" s="16" t="s">
        <v>2078</v>
      </c>
      <c r="F1561" s="16" t="s">
        <v>591</v>
      </c>
      <c r="G1561" s="10">
        <v>698.78800000000001</v>
      </c>
      <c r="H1561" s="73">
        <v>6.549347</v>
      </c>
      <c r="I1561" s="16">
        <v>10289210</v>
      </c>
      <c r="J1561" s="71">
        <v>0</v>
      </c>
      <c r="K1561" s="71">
        <v>1</v>
      </c>
      <c r="L1561" s="16">
        <v>-1.7192730000000001</v>
      </c>
      <c r="M1561" s="16">
        <v>-0.54757339999999999</v>
      </c>
      <c r="N1561" s="16">
        <v>-0.85230600000000001</v>
      </c>
      <c r="O1561" s="16">
        <v>-0.47956280000000001</v>
      </c>
      <c r="P1561" s="16">
        <v>-0.91278269999999995</v>
      </c>
      <c r="Q1561" s="16">
        <v>-1.0641389999999999</v>
      </c>
      <c r="R1561" s="16">
        <v>0.25230000000000002</v>
      </c>
      <c r="S1561" s="16">
        <v>4.0000000000000002E-4</v>
      </c>
      <c r="T1561" s="16">
        <v>2.0000000000000001E-4</v>
      </c>
      <c r="U1561" s="16">
        <v>2.1745999999999999</v>
      </c>
      <c r="V1561" s="16">
        <v>22.128</v>
      </c>
      <c r="W1561" s="16">
        <v>0.85199999999999998</v>
      </c>
      <c r="X1561" s="16">
        <v>372.541</v>
      </c>
      <c r="Y1561" s="16">
        <v>37.511400000000002</v>
      </c>
      <c r="Z1561" s="16">
        <v>8.6999999999999994E-2</v>
      </c>
      <c r="AA1561" s="16">
        <v>-0.12859970000000001</v>
      </c>
      <c r="AB1561" s="16">
        <v>1.49</v>
      </c>
      <c r="AC1561" s="16">
        <v>0</v>
      </c>
      <c r="AD1561" s="16">
        <v>56.91</v>
      </c>
      <c r="AE1561" s="16">
        <v>0.49149999999999999</v>
      </c>
      <c r="AF1561" s="16">
        <v>59.9084</v>
      </c>
      <c r="AG1561" s="16">
        <v>11157.7</v>
      </c>
      <c r="AH1561" s="16">
        <v>1.29E-2</v>
      </c>
      <c r="AI1561" s="16">
        <v>26.7</v>
      </c>
      <c r="AJ1561" s="16">
        <v>58.5</v>
      </c>
      <c r="AK1561" s="16">
        <v>-0.79049999999999998</v>
      </c>
      <c r="AL1561" s="16">
        <v>-1.2406999999999999</v>
      </c>
      <c r="AM1561" s="16">
        <v>-1.6371</v>
      </c>
      <c r="AN1561" s="16">
        <v>-0.81920000000000004</v>
      </c>
      <c r="AO1561" s="16">
        <v>-0.93530000000000002</v>
      </c>
      <c r="AP1561" s="16">
        <v>-1.339</v>
      </c>
      <c r="AR1561" s="16">
        <f t="shared" si="79"/>
        <v>0</v>
      </c>
      <c r="AS1561" s="5">
        <f t="shared" si="78"/>
        <v>4.9514000000000058E-2</v>
      </c>
    </row>
    <row r="1562" spans="1:45" x14ac:dyDescent="0.25">
      <c r="A1562" s="16" t="s">
        <v>409</v>
      </c>
      <c r="B1562" s="16" t="s">
        <v>66</v>
      </c>
      <c r="C1562" s="16" t="s">
        <v>279</v>
      </c>
      <c r="D1562" s="16">
        <v>2013</v>
      </c>
      <c r="E1562" s="16" t="s">
        <v>2074</v>
      </c>
      <c r="F1562" s="16" t="s">
        <v>591</v>
      </c>
      <c r="G1562" s="10">
        <v>718.42</v>
      </c>
      <c r="H1562" s="73">
        <v>6.5770549999999997</v>
      </c>
      <c r="I1562" s="16">
        <v>10431776</v>
      </c>
      <c r="J1562" s="71">
        <v>0</v>
      </c>
      <c r="K1562" s="71">
        <v>1</v>
      </c>
      <c r="L1562" s="16">
        <v>-1.694585</v>
      </c>
      <c r="M1562" s="16">
        <v>-0.51912939999999996</v>
      </c>
      <c r="N1562" s="16">
        <v>-0.91067399999999998</v>
      </c>
      <c r="O1562" s="16">
        <v>-0.47887639999999998</v>
      </c>
      <c r="P1562" s="16">
        <v>-0.8881696</v>
      </c>
      <c r="Q1562" s="16">
        <v>-1.0022059999999999</v>
      </c>
      <c r="R1562" s="16">
        <v>0.30409999999999998</v>
      </c>
      <c r="S1562" s="16">
        <v>2.0000000000000001E-4</v>
      </c>
      <c r="T1562" s="16">
        <v>2.9999999999999997E-4</v>
      </c>
      <c r="U1562" s="16">
        <v>1.4399</v>
      </c>
      <c r="V1562" s="16">
        <v>22.251999999999999</v>
      </c>
      <c r="W1562" s="16">
        <v>0.86799999999999999</v>
      </c>
      <c r="X1562" s="16">
        <v>374.93400000000003</v>
      </c>
      <c r="Y1562" s="16">
        <v>37.624899999999997</v>
      </c>
      <c r="Z1562" s="16">
        <v>8.5599999999999996E-2</v>
      </c>
      <c r="AA1562" s="16">
        <v>-0.13112409999999999</v>
      </c>
      <c r="AB1562" s="16">
        <v>1.49</v>
      </c>
      <c r="AC1562" s="16">
        <v>0</v>
      </c>
      <c r="AD1562" s="16">
        <v>56.975000000000001</v>
      </c>
      <c r="AE1562" s="16">
        <v>0.39739999999999998</v>
      </c>
      <c r="AF1562" s="16">
        <v>69.398899999999998</v>
      </c>
      <c r="AG1562" s="16">
        <v>10593.2</v>
      </c>
      <c r="AH1562" s="16">
        <v>1.29E-2</v>
      </c>
      <c r="AI1562" s="16">
        <v>27.1</v>
      </c>
      <c r="AJ1562" s="16">
        <v>58</v>
      </c>
      <c r="AK1562" s="16">
        <v>-0.78749999999999998</v>
      </c>
      <c r="AL1562" s="16">
        <v>-1.1597</v>
      </c>
      <c r="AM1562" s="16">
        <v>-1.5639000000000001</v>
      </c>
      <c r="AN1562" s="16">
        <v>-0.65339999999999998</v>
      </c>
      <c r="AO1562" s="16">
        <v>-0.92779999999999996</v>
      </c>
      <c r="AP1562" s="16">
        <v>-1.2988999999999999</v>
      </c>
      <c r="AR1562" s="16">
        <f t="shared" si="79"/>
        <v>0</v>
      </c>
      <c r="AS1562" s="5">
        <f t="shared" si="78"/>
        <v>2.4688000000000043E-2</v>
      </c>
    </row>
    <row r="1563" spans="1:45" x14ac:dyDescent="0.25">
      <c r="A1563" s="16" t="s">
        <v>409</v>
      </c>
      <c r="B1563" s="16" t="s">
        <v>66</v>
      </c>
      <c r="C1563" s="16" t="s">
        <v>279</v>
      </c>
      <c r="D1563" s="16">
        <v>2014</v>
      </c>
      <c r="E1563" s="16" t="s">
        <v>2098</v>
      </c>
      <c r="F1563" s="16" t="s">
        <v>591</v>
      </c>
      <c r="G1563" s="10">
        <v>728.78</v>
      </c>
      <c r="H1563" s="73">
        <v>6.5913719999999998</v>
      </c>
      <c r="I1563" s="16">
        <v>10572466</v>
      </c>
      <c r="J1563" s="71">
        <v>0</v>
      </c>
      <c r="K1563" s="71">
        <v>1</v>
      </c>
      <c r="L1563" s="16">
        <v>-1.690931</v>
      </c>
      <c r="M1563" s="16">
        <v>-0.52264200000000005</v>
      </c>
      <c r="N1563" s="16">
        <v>-0.81005439999999995</v>
      </c>
      <c r="O1563" s="16">
        <v>-0.44565759999999999</v>
      </c>
      <c r="P1563" s="16">
        <v>-0.90674469999999996</v>
      </c>
      <c r="Q1563" s="16">
        <v>-1.110188</v>
      </c>
      <c r="R1563" s="16">
        <v>0.29899999999999999</v>
      </c>
      <c r="S1563" s="16">
        <v>5.0000000000000001E-4</v>
      </c>
      <c r="T1563" s="16">
        <v>1E-4</v>
      </c>
      <c r="U1563" s="16">
        <v>2.3357000000000001</v>
      </c>
      <c r="V1563" s="16">
        <v>22.376000000000001</v>
      </c>
      <c r="W1563" s="16">
        <v>0.88400000000000001</v>
      </c>
      <c r="X1563" s="16">
        <v>375.37099999999998</v>
      </c>
      <c r="Y1563" s="16">
        <v>37.777200000000001</v>
      </c>
      <c r="Z1563" s="16">
        <v>9.1300000000000006E-2</v>
      </c>
      <c r="AA1563" s="16">
        <v>-0.18782699999999999</v>
      </c>
      <c r="AB1563" s="16">
        <v>1.49</v>
      </c>
      <c r="AC1563" s="16">
        <v>0</v>
      </c>
      <c r="AD1563" s="16">
        <v>58.435000000000002</v>
      </c>
      <c r="AE1563" s="16">
        <v>0.39190000000000003</v>
      </c>
      <c r="AF1563" s="16">
        <v>64.707499999999996</v>
      </c>
      <c r="AG1563" s="16">
        <v>8366.91</v>
      </c>
      <c r="AH1563" s="16">
        <v>1.2999999999999999E-2</v>
      </c>
      <c r="AI1563" s="16">
        <v>27.4</v>
      </c>
      <c r="AJ1563" s="16">
        <v>57.5</v>
      </c>
      <c r="AK1563" s="16">
        <v>-0.84660000000000002</v>
      </c>
      <c r="AL1563" s="16">
        <v>-1.2512000000000001</v>
      </c>
      <c r="AM1563" s="16">
        <v>-2.0306999999999999</v>
      </c>
      <c r="AN1563" s="16">
        <v>-0.63570000000000004</v>
      </c>
      <c r="AO1563" s="16">
        <v>-1.0377000000000001</v>
      </c>
      <c r="AP1563" s="16">
        <v>-1.1924999999999999</v>
      </c>
      <c r="AR1563" s="16">
        <f t="shared" si="79"/>
        <v>0</v>
      </c>
      <c r="AS1563" s="5">
        <f t="shared" si="78"/>
        <v>3.6540000000000461E-3</v>
      </c>
    </row>
    <row r="1564" spans="1:45" x14ac:dyDescent="0.25">
      <c r="A1564" s="16" t="s">
        <v>405</v>
      </c>
      <c r="B1564" s="16" t="s">
        <v>67</v>
      </c>
      <c r="C1564" s="16" t="s">
        <v>282</v>
      </c>
      <c r="D1564" s="16">
        <v>1985</v>
      </c>
      <c r="E1564" s="16" t="s">
        <v>2160</v>
      </c>
      <c r="F1564" s="16" t="s">
        <v>594</v>
      </c>
      <c r="G1564" s="10"/>
      <c r="H1564" s="73"/>
      <c r="I1564" s="16" t="s">
        <v>6700</v>
      </c>
      <c r="K1564" s="71">
        <v>0.90100000000000002</v>
      </c>
      <c r="L1564" s="16">
        <v>1.136776</v>
      </c>
      <c r="M1564" s="16">
        <v>-4.5722999999999996E-3</v>
      </c>
      <c r="N1564" s="16">
        <v>0.4696496</v>
      </c>
      <c r="O1564" s="16">
        <v>0.4183019</v>
      </c>
      <c r="P1564" s="16">
        <v>0.26422440000000003</v>
      </c>
      <c r="Q1564" s="16">
        <v>1.430455</v>
      </c>
      <c r="R1564" s="16">
        <v>0.18479999999999999</v>
      </c>
      <c r="S1564" s="16">
        <v>0.1101</v>
      </c>
      <c r="T1564" s="16">
        <v>1.7899999999999999E-2</v>
      </c>
      <c r="U1564" s="16">
        <v>5.7209000000000003</v>
      </c>
      <c r="V1564" s="16">
        <v>15.5</v>
      </c>
      <c r="W1564" s="16">
        <v>8.35</v>
      </c>
      <c r="X1564" s="16">
        <v>472.81200000000001</v>
      </c>
      <c r="Y1564" s="16">
        <v>43.556199999999997</v>
      </c>
      <c r="Z1564" s="16">
        <v>0.36009999999999998</v>
      </c>
      <c r="AA1564" s="16">
        <v>-0.88495170000000001</v>
      </c>
      <c r="AB1564" s="16">
        <v>0.3</v>
      </c>
      <c r="AC1564" s="16">
        <v>7.22</v>
      </c>
      <c r="AD1564" s="16">
        <v>48.56</v>
      </c>
      <c r="AE1564" s="16">
        <v>6.9875999999999996</v>
      </c>
      <c r="AF1564" s="16">
        <v>0</v>
      </c>
      <c r="AG1564" s="16">
        <v>251636</v>
      </c>
      <c r="AH1564" s="16">
        <v>0.624</v>
      </c>
      <c r="AI1564" s="16">
        <v>98</v>
      </c>
      <c r="AJ1564" s="16">
        <v>95.452500000000001</v>
      </c>
      <c r="AK1564" s="16">
        <v>1.5341</v>
      </c>
      <c r="AL1564" s="16">
        <v>1.0542</v>
      </c>
      <c r="AM1564" s="16">
        <v>1.2757000000000001</v>
      </c>
      <c r="AN1564" s="16">
        <v>1.2997000000000001</v>
      </c>
      <c r="AO1564" s="16">
        <v>1.2132000000000001</v>
      </c>
      <c r="AP1564" s="16">
        <v>1.1344000000000001</v>
      </c>
      <c r="AQ1564" s="16">
        <v>0.1772</v>
      </c>
      <c r="AR1564" s="16">
        <f t="shared" si="79"/>
        <v>1</v>
      </c>
      <c r="AS1564" s="5">
        <f t="shared" si="78"/>
        <v>0</v>
      </c>
    </row>
    <row r="1565" spans="1:45" x14ac:dyDescent="0.25">
      <c r="A1565" s="16" t="s">
        <v>405</v>
      </c>
      <c r="B1565" s="16" t="s">
        <v>67</v>
      </c>
      <c r="C1565" s="16" t="s">
        <v>282</v>
      </c>
      <c r="D1565" s="16">
        <v>1986</v>
      </c>
      <c r="E1565" s="16" t="s">
        <v>2180</v>
      </c>
      <c r="F1565" s="16" t="s">
        <v>594</v>
      </c>
      <c r="G1565" s="10"/>
      <c r="H1565" s="73"/>
      <c r="I1565" s="16" t="s">
        <v>6700</v>
      </c>
      <c r="J1565" s="71">
        <v>8.0000000000000002E-3</v>
      </c>
      <c r="K1565" s="71">
        <v>0.90800000000000003</v>
      </c>
      <c r="L1565" s="16">
        <v>1.1324099999999999</v>
      </c>
      <c r="M1565" s="16">
        <v>6.7457999999999997E-3</v>
      </c>
      <c r="N1565" s="16">
        <v>0.4933824</v>
      </c>
      <c r="O1565" s="16">
        <v>0.38116519999999998</v>
      </c>
      <c r="P1565" s="16">
        <v>0.27876519999999999</v>
      </c>
      <c r="Q1565" s="16">
        <v>1.408542</v>
      </c>
      <c r="R1565" s="16">
        <v>0.2243</v>
      </c>
      <c r="S1565" s="16">
        <v>0.1069</v>
      </c>
      <c r="T1565" s="16">
        <v>1.8100000000000002E-2</v>
      </c>
      <c r="U1565" s="16">
        <v>5.6872999999999996</v>
      </c>
      <c r="V1565" s="16">
        <v>15.795999999999999</v>
      </c>
      <c r="W1565" s="16">
        <v>8.6219999999999999</v>
      </c>
      <c r="X1565" s="16">
        <v>473.51900000000001</v>
      </c>
      <c r="Y1565" s="16">
        <v>44.548200000000001</v>
      </c>
      <c r="Z1565" s="16">
        <v>0.32879999999999998</v>
      </c>
      <c r="AA1565" s="16">
        <v>-0.88495170000000001</v>
      </c>
      <c r="AB1565" s="16">
        <v>0.3</v>
      </c>
      <c r="AC1565" s="16">
        <v>7.22</v>
      </c>
      <c r="AD1565" s="16">
        <v>48.56</v>
      </c>
      <c r="AE1565" s="16">
        <v>7.3158000000000003</v>
      </c>
      <c r="AF1565" s="16">
        <v>0</v>
      </c>
      <c r="AG1565" s="16">
        <v>263994</v>
      </c>
      <c r="AH1565" s="16">
        <v>0.629</v>
      </c>
      <c r="AI1565" s="16">
        <v>98</v>
      </c>
      <c r="AJ1565" s="16">
        <v>95.627300000000005</v>
      </c>
      <c r="AK1565" s="16">
        <v>1.5065</v>
      </c>
      <c r="AL1565" s="16">
        <v>1.0259</v>
      </c>
      <c r="AM1565" s="16">
        <v>1.2522</v>
      </c>
      <c r="AN1565" s="16">
        <v>1.2779</v>
      </c>
      <c r="AO1565" s="16">
        <v>1.2052</v>
      </c>
      <c r="AP1565" s="16">
        <v>1.1172</v>
      </c>
      <c r="AQ1565" s="16">
        <v>0.1772</v>
      </c>
      <c r="AR1565" s="16">
        <f t="shared" si="79"/>
        <v>1</v>
      </c>
      <c r="AS1565" s="5">
        <f t="shared" si="78"/>
        <v>-4.366000000000092E-3</v>
      </c>
    </row>
    <row r="1566" spans="1:45" x14ac:dyDescent="0.25">
      <c r="A1566" s="16" t="s">
        <v>405</v>
      </c>
      <c r="B1566" s="16" t="s">
        <v>67</v>
      </c>
      <c r="C1566" s="16" t="s">
        <v>282</v>
      </c>
      <c r="D1566" s="16">
        <v>1987</v>
      </c>
      <c r="E1566" s="16" t="s">
        <v>2166</v>
      </c>
      <c r="F1566" s="16" t="s">
        <v>594</v>
      </c>
      <c r="G1566" s="10"/>
      <c r="H1566" s="73"/>
      <c r="I1566" s="16" t="s">
        <v>6700</v>
      </c>
      <c r="J1566" s="71">
        <v>1.4E-2</v>
      </c>
      <c r="K1566" s="71">
        <v>0.92</v>
      </c>
      <c r="L1566" s="16">
        <v>1.149826</v>
      </c>
      <c r="M1566" s="16">
        <v>4.4616999999999999E-3</v>
      </c>
      <c r="N1566" s="16">
        <v>0.51483080000000003</v>
      </c>
      <c r="O1566" s="16">
        <v>0.40252949999999998</v>
      </c>
      <c r="P1566" s="16">
        <v>0.29672870000000001</v>
      </c>
      <c r="Q1566" s="16">
        <v>1.3866259999999999</v>
      </c>
      <c r="R1566" s="16">
        <v>0.26379999999999998</v>
      </c>
      <c r="S1566" s="16">
        <v>0.1038</v>
      </c>
      <c r="T1566" s="16">
        <v>1.6799999999999999E-2</v>
      </c>
      <c r="U1566" s="16">
        <v>5.6536</v>
      </c>
      <c r="V1566" s="16">
        <v>16.091999999999999</v>
      </c>
      <c r="W1566" s="16">
        <v>8.8940000000000001</v>
      </c>
      <c r="X1566" s="16">
        <v>473.86900000000003</v>
      </c>
      <c r="Y1566" s="16">
        <v>45.540199999999999</v>
      </c>
      <c r="Z1566" s="16">
        <v>0.32879999999999998</v>
      </c>
      <c r="AA1566" s="16">
        <v>-0.88495170000000001</v>
      </c>
      <c r="AB1566" s="16">
        <v>0.3</v>
      </c>
      <c r="AC1566" s="16">
        <v>7.22</v>
      </c>
      <c r="AD1566" s="16">
        <v>48.56</v>
      </c>
      <c r="AE1566" s="16">
        <v>7.7530000000000001</v>
      </c>
      <c r="AF1566" s="16">
        <v>0</v>
      </c>
      <c r="AG1566" s="16">
        <v>280314</v>
      </c>
      <c r="AH1566" s="16">
        <v>0.63400000000000001</v>
      </c>
      <c r="AI1566" s="16">
        <v>98</v>
      </c>
      <c r="AJ1566" s="16">
        <v>95.802099999999996</v>
      </c>
      <c r="AK1566" s="16">
        <v>1.4787999999999999</v>
      </c>
      <c r="AL1566" s="16">
        <v>0.99760000000000004</v>
      </c>
      <c r="AM1566" s="16">
        <v>1.2286999999999999</v>
      </c>
      <c r="AN1566" s="16">
        <v>1.2562</v>
      </c>
      <c r="AO1566" s="16">
        <v>1.1972</v>
      </c>
      <c r="AP1566" s="16">
        <v>1.1000000000000001</v>
      </c>
      <c r="AQ1566" s="16">
        <v>0.1772</v>
      </c>
      <c r="AR1566" s="16">
        <f t="shared" si="79"/>
        <v>1</v>
      </c>
      <c r="AS1566" s="5">
        <f t="shared" si="78"/>
        <v>1.7416000000000098E-2</v>
      </c>
    </row>
    <row r="1567" spans="1:45" x14ac:dyDescent="0.25">
      <c r="A1567" s="16" t="s">
        <v>405</v>
      </c>
      <c r="B1567" s="16" t="s">
        <v>67</v>
      </c>
      <c r="C1567" s="16" t="s">
        <v>282</v>
      </c>
      <c r="D1567" s="16">
        <v>1988</v>
      </c>
      <c r="E1567" s="16" t="s">
        <v>2177</v>
      </c>
      <c r="F1567" s="16" t="s">
        <v>594</v>
      </c>
      <c r="G1567" s="10"/>
      <c r="H1567" s="73"/>
      <c r="I1567" s="16" t="s">
        <v>6700</v>
      </c>
      <c r="J1567" s="71">
        <v>-1.6E-2</v>
      </c>
      <c r="K1567" s="71">
        <v>0.90500000000000003</v>
      </c>
      <c r="L1567" s="16">
        <v>1.13717</v>
      </c>
      <c r="M1567" s="16">
        <v>8.7019000000000003E-3</v>
      </c>
      <c r="N1567" s="16">
        <v>0.5388077</v>
      </c>
      <c r="O1567" s="16">
        <v>0.36072019999999999</v>
      </c>
      <c r="P1567" s="16">
        <v>0.3044598</v>
      </c>
      <c r="Q1567" s="16">
        <v>1.3647130000000001</v>
      </c>
      <c r="R1567" s="16">
        <v>0.30330000000000001</v>
      </c>
      <c r="S1567" s="16">
        <v>0.1007</v>
      </c>
      <c r="T1567" s="16">
        <v>1.6199999999999999E-2</v>
      </c>
      <c r="U1567" s="16">
        <v>5.62</v>
      </c>
      <c r="V1567" s="16">
        <v>16.388000000000002</v>
      </c>
      <c r="W1567" s="16">
        <v>9.1660000000000004</v>
      </c>
      <c r="X1567" s="16">
        <v>474.61399999999998</v>
      </c>
      <c r="Y1567" s="16">
        <v>46.532200000000003</v>
      </c>
      <c r="Z1567" s="16">
        <v>0.29499999999999998</v>
      </c>
      <c r="AA1567" s="16">
        <v>-0.88495170000000001</v>
      </c>
      <c r="AB1567" s="16">
        <v>0.3</v>
      </c>
      <c r="AC1567" s="16">
        <v>7.22</v>
      </c>
      <c r="AD1567" s="16">
        <v>48.56</v>
      </c>
      <c r="AE1567" s="16">
        <v>8.2181999999999995</v>
      </c>
      <c r="AF1567" s="16">
        <v>0</v>
      </c>
      <c r="AG1567" s="16">
        <v>275874</v>
      </c>
      <c r="AH1567" s="16">
        <v>0.63900000000000001</v>
      </c>
      <c r="AI1567" s="16">
        <v>98</v>
      </c>
      <c r="AJ1567" s="16">
        <v>95.976900000000001</v>
      </c>
      <c r="AK1567" s="16">
        <v>1.4512</v>
      </c>
      <c r="AL1567" s="16">
        <v>0.96930000000000005</v>
      </c>
      <c r="AM1567" s="16">
        <v>1.2052</v>
      </c>
      <c r="AN1567" s="16">
        <v>1.2343999999999999</v>
      </c>
      <c r="AO1567" s="16">
        <v>1.1892</v>
      </c>
      <c r="AP1567" s="16">
        <v>1.0828</v>
      </c>
      <c r="AQ1567" s="16">
        <v>0.1772</v>
      </c>
      <c r="AR1567" s="16">
        <f t="shared" si="79"/>
        <v>1</v>
      </c>
      <c r="AS1567" s="5">
        <f t="shared" si="78"/>
        <v>-1.2656000000000001E-2</v>
      </c>
    </row>
    <row r="1568" spans="1:45" x14ac:dyDescent="0.25">
      <c r="A1568" s="16" t="s">
        <v>405</v>
      </c>
      <c r="B1568" s="16" t="s">
        <v>67</v>
      </c>
      <c r="C1568" s="16" t="s">
        <v>282</v>
      </c>
      <c r="D1568" s="16">
        <v>1989</v>
      </c>
      <c r="E1568" s="16" t="s">
        <v>2172</v>
      </c>
      <c r="F1568" s="16" t="s">
        <v>594</v>
      </c>
      <c r="G1568" s="10"/>
      <c r="H1568" s="73"/>
      <c r="I1568" s="16" t="s">
        <v>6700</v>
      </c>
      <c r="J1568" s="71">
        <v>4.0000000000000001E-3</v>
      </c>
      <c r="K1568" s="71">
        <v>0.90800000000000003</v>
      </c>
      <c r="L1568" s="16">
        <v>1.1688160000000001</v>
      </c>
      <c r="M1568" s="16">
        <v>3.1204200000000001E-2</v>
      </c>
      <c r="N1568" s="16">
        <v>0.56591089999999999</v>
      </c>
      <c r="O1568" s="16">
        <v>0.38750489999999999</v>
      </c>
      <c r="P1568" s="16">
        <v>0.31916889999999998</v>
      </c>
      <c r="Q1568" s="16">
        <v>1.3428</v>
      </c>
      <c r="R1568" s="16">
        <v>0.34279999999999999</v>
      </c>
      <c r="S1568" s="16">
        <v>9.7500000000000003E-2</v>
      </c>
      <c r="T1568" s="16">
        <v>1.7600000000000001E-2</v>
      </c>
      <c r="U1568" s="16">
        <v>5.5864000000000003</v>
      </c>
      <c r="V1568" s="16">
        <v>16.684000000000001</v>
      </c>
      <c r="W1568" s="16">
        <v>9.4380000000000006</v>
      </c>
      <c r="X1568" s="16">
        <v>475.85</v>
      </c>
      <c r="Y1568" s="16">
        <v>47.5242</v>
      </c>
      <c r="Z1568" s="16">
        <v>0.2979</v>
      </c>
      <c r="AA1568" s="16">
        <v>-0.88495170000000001</v>
      </c>
      <c r="AB1568" s="16">
        <v>0.3</v>
      </c>
      <c r="AC1568" s="16">
        <v>7.22</v>
      </c>
      <c r="AD1568" s="16">
        <v>48.56</v>
      </c>
      <c r="AE1568" s="16">
        <v>8.7984000000000009</v>
      </c>
      <c r="AF1568" s="16">
        <v>0</v>
      </c>
      <c r="AG1568" s="16">
        <v>282215</v>
      </c>
      <c r="AH1568" s="16">
        <v>0.64400000000000002</v>
      </c>
      <c r="AI1568" s="16">
        <v>98</v>
      </c>
      <c r="AJ1568" s="16">
        <v>96.151700000000005</v>
      </c>
      <c r="AK1568" s="16">
        <v>1.4235</v>
      </c>
      <c r="AL1568" s="16">
        <v>0.94099999999999995</v>
      </c>
      <c r="AM1568" s="16">
        <v>1.1818</v>
      </c>
      <c r="AN1568" s="16">
        <v>1.2125999999999999</v>
      </c>
      <c r="AO1568" s="16">
        <v>1.1812</v>
      </c>
      <c r="AP1568" s="16">
        <v>1.0656000000000001</v>
      </c>
      <c r="AQ1568" s="16">
        <v>0.1772</v>
      </c>
      <c r="AR1568" s="16">
        <f t="shared" si="79"/>
        <v>1</v>
      </c>
      <c r="AS1568" s="5">
        <f t="shared" si="78"/>
        <v>3.1646000000000063E-2</v>
      </c>
    </row>
    <row r="1569" spans="1:45" x14ac:dyDescent="0.25">
      <c r="A1569" s="16" t="s">
        <v>405</v>
      </c>
      <c r="B1569" s="16" t="s">
        <v>67</v>
      </c>
      <c r="C1569" s="16" t="s">
        <v>282</v>
      </c>
      <c r="D1569" s="16">
        <v>1990</v>
      </c>
      <c r="E1569" s="16" t="s">
        <v>2173</v>
      </c>
      <c r="F1569" s="16" t="s">
        <v>594</v>
      </c>
      <c r="G1569" s="10"/>
      <c r="H1569" s="73"/>
      <c r="I1569" s="16" t="s">
        <v>6700</v>
      </c>
      <c r="J1569" s="71">
        <v>-2.4E-2</v>
      </c>
      <c r="K1569" s="71">
        <v>0.88700000000000001</v>
      </c>
      <c r="L1569" s="16">
        <v>1.1968080000000001</v>
      </c>
      <c r="M1569" s="16">
        <v>4.6843700000000002E-2</v>
      </c>
      <c r="N1569" s="16">
        <v>0.58888419999999997</v>
      </c>
      <c r="O1569" s="16">
        <v>0.42382160000000002</v>
      </c>
      <c r="P1569" s="16">
        <v>0.32687630000000001</v>
      </c>
      <c r="Q1569" s="16">
        <v>1.3208869999999999</v>
      </c>
      <c r="R1569" s="16">
        <v>0.38229999999999997</v>
      </c>
      <c r="S1569" s="16">
        <v>9.8400000000000001E-2</v>
      </c>
      <c r="T1569" s="16">
        <v>1.66E-2</v>
      </c>
      <c r="U1569" s="16">
        <v>5.5526999999999997</v>
      </c>
      <c r="V1569" s="16">
        <v>16.98</v>
      </c>
      <c r="W1569" s="16">
        <v>9.7100000000000009</v>
      </c>
      <c r="X1569" s="16">
        <v>476.43900000000002</v>
      </c>
      <c r="Y1569" s="16">
        <v>48.516199999999998</v>
      </c>
      <c r="Z1569" s="16">
        <v>0.30590000000000001</v>
      </c>
      <c r="AA1569" s="16">
        <v>-0.88495170000000001</v>
      </c>
      <c r="AB1569" s="16">
        <v>0.3</v>
      </c>
      <c r="AC1569" s="16">
        <v>7.22</v>
      </c>
      <c r="AD1569" s="16">
        <v>48.56</v>
      </c>
      <c r="AE1569" s="16">
        <v>9.5891000000000002</v>
      </c>
      <c r="AF1569" s="16">
        <v>2.5499999999999998E-2</v>
      </c>
      <c r="AG1569" s="16">
        <v>274109</v>
      </c>
      <c r="AH1569" s="16">
        <v>0.64900000000000002</v>
      </c>
      <c r="AI1569" s="16">
        <v>98</v>
      </c>
      <c r="AJ1569" s="16">
        <v>96.1</v>
      </c>
      <c r="AK1569" s="16">
        <v>1.3958999999999999</v>
      </c>
      <c r="AL1569" s="16">
        <v>0.91269999999999996</v>
      </c>
      <c r="AM1569" s="16">
        <v>1.1583000000000001</v>
      </c>
      <c r="AN1569" s="16">
        <v>1.1908000000000001</v>
      </c>
      <c r="AO1569" s="16">
        <v>1.1732</v>
      </c>
      <c r="AP1569" s="16">
        <v>1.0484</v>
      </c>
      <c r="AQ1569" s="16">
        <v>0.1772</v>
      </c>
      <c r="AR1569" s="16">
        <f t="shared" si="79"/>
        <v>1</v>
      </c>
      <c r="AS1569" s="5">
        <f t="shared" si="78"/>
        <v>2.7992000000000017E-2</v>
      </c>
    </row>
    <row r="1570" spans="1:45" x14ac:dyDescent="0.25">
      <c r="A1570" s="16" t="s">
        <v>405</v>
      </c>
      <c r="B1570" s="16" t="s">
        <v>67</v>
      </c>
      <c r="C1570" s="16" t="s">
        <v>282</v>
      </c>
      <c r="D1570" s="16">
        <v>1991</v>
      </c>
      <c r="E1570" s="16" t="s">
        <v>2171</v>
      </c>
      <c r="F1570" s="16" t="s">
        <v>594</v>
      </c>
      <c r="G1570" s="10">
        <v>8813.61</v>
      </c>
      <c r="H1570" s="73">
        <v>9.0840530000000008</v>
      </c>
      <c r="I1570" s="16" t="s">
        <v>6700</v>
      </c>
      <c r="J1570" s="71">
        <v>-8.5000000000000006E-2</v>
      </c>
      <c r="K1570" s="71">
        <v>0.81399999999999995</v>
      </c>
      <c r="L1570" s="16">
        <v>1.2230190000000001</v>
      </c>
      <c r="M1570" s="16">
        <v>4.1440999999999999E-2</v>
      </c>
      <c r="N1570" s="16">
        <v>0.70887960000000005</v>
      </c>
      <c r="O1570" s="16">
        <v>0.3618267</v>
      </c>
      <c r="P1570" s="16">
        <v>0.35542010000000002</v>
      </c>
      <c r="Q1570" s="16">
        <v>1.2989729999999999</v>
      </c>
      <c r="R1570" s="16">
        <v>0.42180000000000001</v>
      </c>
      <c r="S1570" s="16">
        <v>8.9300000000000004E-2</v>
      </c>
      <c r="T1570" s="16">
        <v>1.7399999999999999E-2</v>
      </c>
      <c r="U1570" s="16">
        <v>5.9123999999999999</v>
      </c>
      <c r="V1570" s="16">
        <v>20.032</v>
      </c>
      <c r="W1570" s="16">
        <v>9.84</v>
      </c>
      <c r="X1570" s="16">
        <v>477.80700000000002</v>
      </c>
      <c r="Y1570" s="16">
        <v>49.508200000000002</v>
      </c>
      <c r="Z1570" s="16">
        <v>0.26129999999999998</v>
      </c>
      <c r="AA1570" s="16">
        <v>-0.88495170000000001</v>
      </c>
      <c r="AB1570" s="16">
        <v>0.3</v>
      </c>
      <c r="AC1570" s="16">
        <v>7.22</v>
      </c>
      <c r="AD1570" s="16">
        <v>48.56</v>
      </c>
      <c r="AE1570" s="16">
        <v>10.878500000000001</v>
      </c>
      <c r="AF1570" s="16">
        <v>8.1699999999999995E-2</v>
      </c>
      <c r="AG1570" s="16">
        <v>288845</v>
      </c>
      <c r="AH1570" s="16">
        <v>0.65400000000000003</v>
      </c>
      <c r="AI1570" s="16">
        <v>98</v>
      </c>
      <c r="AJ1570" s="16">
        <v>96.3</v>
      </c>
      <c r="AK1570" s="16">
        <v>1.3683000000000001</v>
      </c>
      <c r="AL1570" s="16">
        <v>0.88449999999999995</v>
      </c>
      <c r="AM1570" s="16">
        <v>1.1348</v>
      </c>
      <c r="AN1570" s="16">
        <v>1.169</v>
      </c>
      <c r="AO1570" s="16">
        <v>1.1652</v>
      </c>
      <c r="AP1570" s="16">
        <v>1.0310999999999999</v>
      </c>
      <c r="AQ1570" s="16">
        <v>0.1772</v>
      </c>
      <c r="AR1570" s="16">
        <f t="shared" si="79"/>
        <v>1</v>
      </c>
      <c r="AS1570" s="5">
        <f t="shared" si="78"/>
        <v>2.6210999999999984E-2</v>
      </c>
    </row>
    <row r="1571" spans="1:45" x14ac:dyDescent="0.25">
      <c r="A1571" s="16" t="s">
        <v>405</v>
      </c>
      <c r="B1571" s="16" t="s">
        <v>67</v>
      </c>
      <c r="C1571" s="16" t="s">
        <v>282</v>
      </c>
      <c r="D1571" s="16">
        <v>1992</v>
      </c>
      <c r="E1571" s="16" t="s">
        <v>2161</v>
      </c>
      <c r="F1571" s="16" t="s">
        <v>594</v>
      </c>
      <c r="G1571" s="10">
        <v>8546.89</v>
      </c>
      <c r="H1571" s="73">
        <v>9.0533230000000007</v>
      </c>
      <c r="I1571" s="16" t="s">
        <v>6700</v>
      </c>
      <c r="J1571" s="71">
        <v>3.4000000000000002E-2</v>
      </c>
      <c r="K1571" s="71">
        <v>0.84199999999999997</v>
      </c>
      <c r="L1571" s="16">
        <v>1.2348699999999999</v>
      </c>
      <c r="M1571" s="16">
        <v>-1.1532499999999999E-2</v>
      </c>
      <c r="N1571" s="16">
        <v>0.81654709999999997</v>
      </c>
      <c r="O1571" s="16">
        <v>0.31314500000000001</v>
      </c>
      <c r="P1571" s="16">
        <v>0.39585609999999999</v>
      </c>
      <c r="Q1571" s="16">
        <v>1.277042</v>
      </c>
      <c r="R1571" s="16">
        <v>0.46129999999999999</v>
      </c>
      <c r="S1571" s="16">
        <v>6.9099999999999995E-2</v>
      </c>
      <c r="T1571" s="16">
        <v>1.7600000000000001E-2</v>
      </c>
      <c r="U1571" s="16">
        <v>6.1136999999999997</v>
      </c>
      <c r="V1571" s="16">
        <v>23.084</v>
      </c>
      <c r="W1571" s="16">
        <v>9.9700000000000006</v>
      </c>
      <c r="X1571" s="16">
        <v>479.85399999999998</v>
      </c>
      <c r="Y1571" s="16">
        <v>50.5002</v>
      </c>
      <c r="Z1571" s="16">
        <v>0.21929999999999999</v>
      </c>
      <c r="AA1571" s="16">
        <v>-0.9098077</v>
      </c>
      <c r="AB1571" s="16">
        <v>0.3</v>
      </c>
      <c r="AC1571" s="16">
        <v>7.22</v>
      </c>
      <c r="AD1571" s="16">
        <v>49.2</v>
      </c>
      <c r="AE1571" s="16">
        <v>12.457100000000001</v>
      </c>
      <c r="AF1571" s="16">
        <v>0.22470000000000001</v>
      </c>
      <c r="AG1571" s="16">
        <v>305564</v>
      </c>
      <c r="AH1571" s="16">
        <v>0.67500000000000004</v>
      </c>
      <c r="AI1571" s="16">
        <v>98</v>
      </c>
      <c r="AJ1571" s="16">
        <v>96.5</v>
      </c>
      <c r="AK1571" s="16">
        <v>1.3406</v>
      </c>
      <c r="AL1571" s="16">
        <v>0.85619999999999996</v>
      </c>
      <c r="AM1571" s="16">
        <v>1.1113</v>
      </c>
      <c r="AN1571" s="16">
        <v>1.1472</v>
      </c>
      <c r="AO1571" s="16">
        <v>1.1572</v>
      </c>
      <c r="AP1571" s="16">
        <v>1.0139</v>
      </c>
      <c r="AQ1571" s="16">
        <v>0.1772</v>
      </c>
      <c r="AR1571" s="16">
        <f t="shared" si="79"/>
        <v>1</v>
      </c>
      <c r="AS1571" s="5">
        <f t="shared" si="78"/>
        <v>1.1850999999999834E-2</v>
      </c>
    </row>
    <row r="1572" spans="1:45" x14ac:dyDescent="0.25">
      <c r="A1572" s="16" t="s">
        <v>405</v>
      </c>
      <c r="B1572" s="16" t="s">
        <v>67</v>
      </c>
      <c r="C1572" s="16" t="s">
        <v>282</v>
      </c>
      <c r="D1572" s="16">
        <v>1993</v>
      </c>
      <c r="E1572" s="16" t="s">
        <v>2169</v>
      </c>
      <c r="F1572" s="16" t="s">
        <v>594</v>
      </c>
      <c r="G1572" s="10">
        <v>8507.35</v>
      </c>
      <c r="H1572" s="73">
        <v>9.048686</v>
      </c>
      <c r="I1572" s="16" t="s">
        <v>6700</v>
      </c>
      <c r="J1572" s="71">
        <v>2.5999999999999999E-2</v>
      </c>
      <c r="K1572" s="71">
        <v>0.86399999999999999</v>
      </c>
      <c r="L1572" s="16">
        <v>1.2843150000000001</v>
      </c>
      <c r="M1572" s="16">
        <v>-4.7704499999999997E-2</v>
      </c>
      <c r="N1572" s="16">
        <v>0.87388710000000003</v>
      </c>
      <c r="O1572" s="16">
        <v>0.38406420000000002</v>
      </c>
      <c r="P1572" s="16">
        <v>0.43052950000000001</v>
      </c>
      <c r="Q1572" s="16">
        <v>1.2551289999999999</v>
      </c>
      <c r="R1572" s="16">
        <v>0.50080000000000002</v>
      </c>
      <c r="S1572" s="16">
        <v>5.6300000000000003E-2</v>
      </c>
      <c r="T1572" s="16">
        <v>1.66E-2</v>
      </c>
      <c r="U1572" s="16">
        <v>5.9527999999999999</v>
      </c>
      <c r="V1572" s="16">
        <v>26.135999999999999</v>
      </c>
      <c r="W1572" s="16">
        <v>10.1</v>
      </c>
      <c r="X1572" s="16">
        <v>479.98200000000003</v>
      </c>
      <c r="Y1572" s="16">
        <v>51.492199999999997</v>
      </c>
      <c r="Z1572" s="16">
        <v>0.24440000000000001</v>
      </c>
      <c r="AA1572" s="16">
        <v>-0.91757529999999998</v>
      </c>
      <c r="AB1572" s="16">
        <v>0.3</v>
      </c>
      <c r="AC1572" s="16">
        <v>7.22</v>
      </c>
      <c r="AD1572" s="16">
        <v>49.4</v>
      </c>
      <c r="AE1572" s="16">
        <v>14.450100000000001</v>
      </c>
      <c r="AF1572" s="16">
        <v>0.44109999999999999</v>
      </c>
      <c r="AG1572" s="16">
        <v>317788</v>
      </c>
      <c r="AH1572" s="16">
        <v>0.67510000000000003</v>
      </c>
      <c r="AI1572" s="16">
        <v>98</v>
      </c>
      <c r="AJ1572" s="16">
        <v>96.7</v>
      </c>
      <c r="AK1572" s="16">
        <v>1.3129999999999999</v>
      </c>
      <c r="AL1572" s="16">
        <v>0.82789999999999997</v>
      </c>
      <c r="AM1572" s="16">
        <v>1.0878000000000001</v>
      </c>
      <c r="AN1572" s="16">
        <v>1.1254</v>
      </c>
      <c r="AO1572" s="16">
        <v>1.1492</v>
      </c>
      <c r="AP1572" s="16">
        <v>0.99670000000000003</v>
      </c>
      <c r="AQ1572" s="16">
        <v>0.1772</v>
      </c>
      <c r="AR1572" s="16">
        <f t="shared" si="79"/>
        <v>1</v>
      </c>
      <c r="AS1572" s="5">
        <f t="shared" si="78"/>
        <v>4.9445000000000183E-2</v>
      </c>
    </row>
    <row r="1573" spans="1:45" x14ac:dyDescent="0.25">
      <c r="A1573" s="16" t="s">
        <v>405</v>
      </c>
      <c r="B1573" s="16" t="s">
        <v>67</v>
      </c>
      <c r="C1573" s="16" t="s">
        <v>282</v>
      </c>
      <c r="D1573" s="16">
        <v>1994</v>
      </c>
      <c r="E1573" s="16" t="s">
        <v>2185</v>
      </c>
      <c r="F1573" s="16" t="s">
        <v>594</v>
      </c>
      <c r="G1573" s="10">
        <v>8770.07</v>
      </c>
      <c r="H1573" s="73">
        <v>9.0791000000000004</v>
      </c>
      <c r="I1573" s="16" t="s">
        <v>6700</v>
      </c>
      <c r="J1573" s="71">
        <v>-1.4999999999999999E-2</v>
      </c>
      <c r="K1573" s="71">
        <v>0.85099999999999998</v>
      </c>
      <c r="L1573" s="16">
        <v>1.3915630000000001</v>
      </c>
      <c r="M1573" s="16">
        <v>-1.1479899999999999E-2</v>
      </c>
      <c r="N1573" s="16">
        <v>0.97653310000000004</v>
      </c>
      <c r="O1573" s="16">
        <v>0.46031549999999999</v>
      </c>
      <c r="P1573" s="16">
        <v>0.47353620000000002</v>
      </c>
      <c r="Q1573" s="16">
        <v>1.233198</v>
      </c>
      <c r="R1573" s="16">
        <v>0.5403</v>
      </c>
      <c r="S1573" s="16">
        <v>5.8700000000000002E-2</v>
      </c>
      <c r="T1573" s="16">
        <v>1.72E-2</v>
      </c>
      <c r="U1573" s="16">
        <v>5.8677000000000001</v>
      </c>
      <c r="V1573" s="16">
        <v>29.187999999999999</v>
      </c>
      <c r="W1573" s="16">
        <v>10.23</v>
      </c>
      <c r="X1573" s="16">
        <v>485.96300000000002</v>
      </c>
      <c r="Y1573" s="16">
        <v>52.484200000000001</v>
      </c>
      <c r="Z1573" s="16">
        <v>0.27729999999999999</v>
      </c>
      <c r="AA1573" s="16">
        <v>-0.89815650000000002</v>
      </c>
      <c r="AB1573" s="16">
        <v>0.3</v>
      </c>
      <c r="AC1573" s="16">
        <v>7.22</v>
      </c>
      <c r="AD1573" s="16">
        <v>48.9</v>
      </c>
      <c r="AE1573" s="16">
        <v>17.122599999999998</v>
      </c>
      <c r="AF1573" s="16">
        <v>1.3802000000000001</v>
      </c>
      <c r="AG1573" s="16">
        <v>324024</v>
      </c>
      <c r="AH1573" s="16">
        <v>0.67630000000000001</v>
      </c>
      <c r="AI1573" s="16">
        <v>98</v>
      </c>
      <c r="AJ1573" s="16">
        <v>96.9</v>
      </c>
      <c r="AK1573" s="16">
        <v>1.2853000000000001</v>
      </c>
      <c r="AL1573" s="16">
        <v>0.79959999999999998</v>
      </c>
      <c r="AM1573" s="16">
        <v>1.0643</v>
      </c>
      <c r="AN1573" s="16">
        <v>1.1035999999999999</v>
      </c>
      <c r="AO1573" s="16">
        <v>1.1412</v>
      </c>
      <c r="AP1573" s="16">
        <v>0.97950000000000004</v>
      </c>
      <c r="AQ1573" s="16">
        <v>0.1772</v>
      </c>
      <c r="AR1573" s="16">
        <f t="shared" si="79"/>
        <v>1</v>
      </c>
      <c r="AS1573" s="5">
        <f t="shared" si="78"/>
        <v>0.10724800000000001</v>
      </c>
    </row>
    <row r="1574" spans="1:45" x14ac:dyDescent="0.25">
      <c r="A1574" s="16" t="s">
        <v>405</v>
      </c>
      <c r="B1574" s="16" t="s">
        <v>67</v>
      </c>
      <c r="C1574" s="16" t="s">
        <v>282</v>
      </c>
      <c r="D1574" s="16">
        <v>1995</v>
      </c>
      <c r="E1574" s="16" t="s">
        <v>2189</v>
      </c>
      <c r="F1574" s="16" t="s">
        <v>594</v>
      </c>
      <c r="G1574" s="10">
        <v>8913.1</v>
      </c>
      <c r="H1574" s="73">
        <v>9.0952780000000004</v>
      </c>
      <c r="I1574" s="16" t="s">
        <v>6700</v>
      </c>
      <c r="J1574" s="71">
        <v>1.4999999999999999E-2</v>
      </c>
      <c r="K1574" s="71">
        <v>0.86399999999999999</v>
      </c>
      <c r="L1574" s="16">
        <v>1.4176709999999999</v>
      </c>
      <c r="M1574" s="16">
        <v>4.8853599999999997E-2</v>
      </c>
      <c r="N1574" s="16">
        <v>0.94892730000000003</v>
      </c>
      <c r="O1574" s="16">
        <v>0.45016669999999998</v>
      </c>
      <c r="P1574" s="16">
        <v>0.53012380000000003</v>
      </c>
      <c r="Q1574" s="16">
        <v>1.2113020000000001</v>
      </c>
      <c r="R1574" s="16">
        <v>0.57979999999999998</v>
      </c>
      <c r="S1574" s="16">
        <v>6.9199999999999998E-2</v>
      </c>
      <c r="T1574" s="16">
        <v>1.7100000000000001E-2</v>
      </c>
      <c r="U1574" s="16">
        <v>4.8746999999999998</v>
      </c>
      <c r="V1574" s="16">
        <v>32.24</v>
      </c>
      <c r="W1574" s="16">
        <v>10.36</v>
      </c>
      <c r="X1574" s="16">
        <v>486.49200000000002</v>
      </c>
      <c r="Y1574" s="16">
        <v>53.476199999999999</v>
      </c>
      <c r="Z1574" s="16">
        <v>0.26679999999999998</v>
      </c>
      <c r="AA1574" s="16">
        <v>-0.86320249999999998</v>
      </c>
      <c r="AB1574" s="16">
        <v>0.3</v>
      </c>
      <c r="AC1574" s="16">
        <v>7.22</v>
      </c>
      <c r="AD1574" s="16">
        <v>48</v>
      </c>
      <c r="AE1574" s="16">
        <v>20.8385</v>
      </c>
      <c r="AF1574" s="16">
        <v>2.5598999999999998</v>
      </c>
      <c r="AG1574" s="16">
        <v>329346</v>
      </c>
      <c r="AH1574" s="16">
        <v>0.67730000000000001</v>
      </c>
      <c r="AI1574" s="16">
        <v>98</v>
      </c>
      <c r="AJ1574" s="16">
        <v>97.1</v>
      </c>
      <c r="AK1574" s="16">
        <v>1.2577</v>
      </c>
      <c r="AL1574" s="16">
        <v>0.77129999999999999</v>
      </c>
      <c r="AM1574" s="16">
        <v>1.0407999999999999</v>
      </c>
      <c r="AN1574" s="16">
        <v>1.0818000000000001</v>
      </c>
      <c r="AO1574" s="16">
        <v>1.1333</v>
      </c>
      <c r="AP1574" s="16">
        <v>0.96230000000000004</v>
      </c>
      <c r="AQ1574" s="16">
        <v>0.1772</v>
      </c>
      <c r="AR1574" s="16">
        <f t="shared" si="79"/>
        <v>1</v>
      </c>
      <c r="AS1574" s="5">
        <f t="shared" si="78"/>
        <v>2.6107999999999798E-2</v>
      </c>
    </row>
    <row r="1575" spans="1:45" x14ac:dyDescent="0.25">
      <c r="A1575" s="16" t="s">
        <v>405</v>
      </c>
      <c r="B1575" s="16" t="s">
        <v>67</v>
      </c>
      <c r="C1575" s="16" t="s">
        <v>282</v>
      </c>
      <c r="D1575" s="16">
        <v>1996</v>
      </c>
      <c r="E1575" s="16" t="s">
        <v>2183</v>
      </c>
      <c r="F1575" s="16" t="s">
        <v>594</v>
      </c>
      <c r="G1575" s="10">
        <v>8928.92</v>
      </c>
      <c r="H1575" s="73">
        <v>9.0970519999999997</v>
      </c>
      <c r="I1575" s="16" t="s">
        <v>6700</v>
      </c>
      <c r="J1575" s="71">
        <v>-8.9999999999999993E-3</v>
      </c>
      <c r="K1575" s="71">
        <v>0.85699999999999998</v>
      </c>
      <c r="L1575" s="16">
        <v>1.390665</v>
      </c>
      <c r="M1575" s="16">
        <v>-2.81024E-2</v>
      </c>
      <c r="N1575" s="16">
        <v>0.97103349999999999</v>
      </c>
      <c r="O1575" s="16">
        <v>0.56816069999999996</v>
      </c>
      <c r="P1575" s="16">
        <v>0.5996823</v>
      </c>
      <c r="Q1575" s="16">
        <v>0.99996569999999996</v>
      </c>
      <c r="R1575" s="16">
        <v>0.63260000000000005</v>
      </c>
      <c r="S1575" s="16">
        <v>0.04</v>
      </c>
      <c r="T1575" s="16">
        <v>1.7600000000000001E-2</v>
      </c>
      <c r="U1575" s="16">
        <v>4.3543000000000003</v>
      </c>
      <c r="V1575" s="16">
        <v>34.277999999999999</v>
      </c>
      <c r="W1575" s="16">
        <v>10.628</v>
      </c>
      <c r="X1575" s="16">
        <v>489.137</v>
      </c>
      <c r="Y1575" s="16">
        <v>54.468200000000003</v>
      </c>
      <c r="Z1575" s="16">
        <v>0.31850000000000001</v>
      </c>
      <c r="AA1575" s="16">
        <v>-0.86320249999999998</v>
      </c>
      <c r="AB1575" s="16">
        <v>0.3</v>
      </c>
      <c r="AC1575" s="16">
        <v>7.22</v>
      </c>
      <c r="AD1575" s="16">
        <v>48</v>
      </c>
      <c r="AE1575" s="16">
        <v>25.653099999999998</v>
      </c>
      <c r="AF1575" s="16">
        <v>4.5777000000000001</v>
      </c>
      <c r="AG1575" s="16">
        <v>340308</v>
      </c>
      <c r="AH1575" s="16">
        <v>0.66310000000000002</v>
      </c>
      <c r="AI1575" s="16">
        <v>98</v>
      </c>
      <c r="AJ1575" s="16">
        <v>97.3</v>
      </c>
      <c r="AK1575" s="16">
        <v>1.0063</v>
      </c>
      <c r="AL1575" s="16">
        <v>0.57850000000000001</v>
      </c>
      <c r="AM1575" s="16">
        <v>0.83689999999999998</v>
      </c>
      <c r="AN1575" s="16">
        <v>0.91069999999999995</v>
      </c>
      <c r="AO1575" s="16">
        <v>0.87670000000000003</v>
      </c>
      <c r="AP1575" s="16">
        <v>0.82909999999999995</v>
      </c>
      <c r="AQ1575" s="16">
        <v>0.1772</v>
      </c>
      <c r="AR1575" s="16">
        <f t="shared" si="79"/>
        <v>1</v>
      </c>
      <c r="AS1575" s="5">
        <f t="shared" si="78"/>
        <v>-2.7005999999999863E-2</v>
      </c>
    </row>
    <row r="1576" spans="1:45" x14ac:dyDescent="0.25">
      <c r="A1576" s="16" t="s">
        <v>405</v>
      </c>
      <c r="B1576" s="16" t="s">
        <v>67</v>
      </c>
      <c r="C1576" s="16" t="s">
        <v>282</v>
      </c>
      <c r="D1576" s="16">
        <v>1997</v>
      </c>
      <c r="E1576" s="16" t="s">
        <v>2184</v>
      </c>
      <c r="F1576" s="16" t="s">
        <v>594</v>
      </c>
      <c r="G1576" s="10">
        <v>9242.7000000000007</v>
      </c>
      <c r="H1576" s="73">
        <v>9.1315899999999992</v>
      </c>
      <c r="I1576" s="16" t="s">
        <v>6700</v>
      </c>
      <c r="J1576" s="71">
        <v>1.2999999999999999E-2</v>
      </c>
      <c r="K1576" s="71">
        <v>0.86799999999999999</v>
      </c>
      <c r="L1576" s="16">
        <v>1.608012</v>
      </c>
      <c r="M1576" s="16">
        <v>2.58414E-2</v>
      </c>
      <c r="N1576" s="16">
        <v>1.107483</v>
      </c>
      <c r="O1576" s="16">
        <v>0.73599510000000001</v>
      </c>
      <c r="P1576" s="16">
        <v>0.6756008</v>
      </c>
      <c r="Q1576" s="16">
        <v>1.0472410000000001</v>
      </c>
      <c r="R1576" s="16">
        <v>0.70140000000000002</v>
      </c>
      <c r="S1576" s="16">
        <v>3.9899999999999998E-2</v>
      </c>
      <c r="T1576" s="16">
        <v>1.9400000000000001E-2</v>
      </c>
      <c r="U1576" s="16">
        <v>5.3173000000000004</v>
      </c>
      <c r="V1576" s="16">
        <v>36.316000000000003</v>
      </c>
      <c r="W1576" s="16">
        <v>10.896000000000001</v>
      </c>
      <c r="X1576" s="16">
        <v>485.25099999999998</v>
      </c>
      <c r="Y1576" s="16">
        <v>55.4602</v>
      </c>
      <c r="Z1576" s="16">
        <v>0.40039999999999998</v>
      </c>
      <c r="AA1576" s="16">
        <v>-0.84378370000000003</v>
      </c>
      <c r="AB1576" s="16">
        <v>0.3</v>
      </c>
      <c r="AC1576" s="16">
        <v>7.22</v>
      </c>
      <c r="AD1576" s="16">
        <v>47.5</v>
      </c>
      <c r="AE1576" s="16">
        <v>30.018699999999999</v>
      </c>
      <c r="AF1576" s="16">
        <v>6.8448000000000002</v>
      </c>
      <c r="AG1576" s="16">
        <v>343978</v>
      </c>
      <c r="AH1576" s="16">
        <v>0.68389999999999995</v>
      </c>
      <c r="AI1576" s="16">
        <v>98</v>
      </c>
      <c r="AJ1576" s="16">
        <v>97.5</v>
      </c>
      <c r="AK1576" s="16">
        <v>1.042</v>
      </c>
      <c r="AL1576" s="16">
        <v>0.61629999999999996</v>
      </c>
      <c r="AM1576" s="16">
        <v>0.88900000000000001</v>
      </c>
      <c r="AN1576" s="16">
        <v>1.0157</v>
      </c>
      <c r="AO1576" s="16">
        <v>0.94540000000000002</v>
      </c>
      <c r="AP1576" s="16">
        <v>0.80910000000000004</v>
      </c>
      <c r="AQ1576" s="16">
        <v>0.1772</v>
      </c>
      <c r="AR1576" s="16">
        <f t="shared" si="79"/>
        <v>1</v>
      </c>
      <c r="AS1576" s="5">
        <f t="shared" si="78"/>
        <v>0.21734699999999996</v>
      </c>
    </row>
    <row r="1577" spans="1:45" x14ac:dyDescent="0.25">
      <c r="A1577" s="16" t="s">
        <v>405</v>
      </c>
      <c r="B1577" s="16" t="s">
        <v>67</v>
      </c>
      <c r="C1577" s="16" t="s">
        <v>282</v>
      </c>
      <c r="D1577" s="16">
        <v>1998</v>
      </c>
      <c r="E1577" s="16" t="s">
        <v>2176</v>
      </c>
      <c r="F1577" s="16" t="s">
        <v>594</v>
      </c>
      <c r="G1577" s="10">
        <v>9655.09</v>
      </c>
      <c r="H1577" s="73">
        <v>9.1752409999999998</v>
      </c>
      <c r="I1577" s="16" t="s">
        <v>6700</v>
      </c>
      <c r="J1577" s="71">
        <v>1.7000000000000001E-2</v>
      </c>
      <c r="K1577" s="71">
        <v>0.88300000000000001</v>
      </c>
      <c r="L1577" s="16">
        <v>1.683354</v>
      </c>
      <c r="M1577" s="16">
        <v>1.86921E-2</v>
      </c>
      <c r="N1577" s="16">
        <v>1.069593</v>
      </c>
      <c r="O1577" s="16">
        <v>0.83892520000000004</v>
      </c>
      <c r="P1577" s="16">
        <v>0.73429920000000004</v>
      </c>
      <c r="Q1577" s="16">
        <v>1.0945309999999999</v>
      </c>
      <c r="R1577" s="16">
        <v>0.6583</v>
      </c>
      <c r="S1577" s="16">
        <v>3.9300000000000002E-2</v>
      </c>
      <c r="T1577" s="16">
        <v>2.1399999999999999E-2</v>
      </c>
      <c r="U1577" s="16">
        <v>4.4169</v>
      </c>
      <c r="V1577" s="16">
        <v>38.353999999999999</v>
      </c>
      <c r="W1577" s="16">
        <v>11.164</v>
      </c>
      <c r="X1577" s="16">
        <v>484.755</v>
      </c>
      <c r="Y1577" s="16">
        <v>56.452199999999998</v>
      </c>
      <c r="Z1577" s="16">
        <v>0.43980000000000002</v>
      </c>
      <c r="AA1577" s="16">
        <v>-0.86708620000000003</v>
      </c>
      <c r="AB1577" s="16">
        <v>0.3</v>
      </c>
      <c r="AC1577" s="16">
        <v>7.22</v>
      </c>
      <c r="AD1577" s="16">
        <v>48.1</v>
      </c>
      <c r="AE1577" s="16">
        <v>33.288200000000003</v>
      </c>
      <c r="AF1577" s="16">
        <v>10.4071</v>
      </c>
      <c r="AG1577" s="16">
        <v>362244</v>
      </c>
      <c r="AH1577" s="16">
        <v>0.67110000000000003</v>
      </c>
      <c r="AI1577" s="16">
        <v>98</v>
      </c>
      <c r="AJ1577" s="16">
        <v>97.7</v>
      </c>
      <c r="AK1577" s="16">
        <v>1.0777000000000001</v>
      </c>
      <c r="AL1577" s="16">
        <v>0.65410000000000001</v>
      </c>
      <c r="AM1577" s="16">
        <v>0.94099999999999995</v>
      </c>
      <c r="AN1577" s="16">
        <v>1.1208</v>
      </c>
      <c r="AO1577" s="16">
        <v>1.0142</v>
      </c>
      <c r="AP1577" s="16">
        <v>0.78910000000000002</v>
      </c>
      <c r="AQ1577" s="16">
        <v>0.1772</v>
      </c>
      <c r="AR1577" s="16">
        <f t="shared" si="79"/>
        <v>1</v>
      </c>
      <c r="AS1577" s="5">
        <f t="shared" si="78"/>
        <v>7.534200000000002E-2</v>
      </c>
    </row>
    <row r="1578" spans="1:45" x14ac:dyDescent="0.25">
      <c r="A1578" s="16" t="s">
        <v>405</v>
      </c>
      <c r="B1578" s="16" t="s">
        <v>67</v>
      </c>
      <c r="C1578" s="16" t="s">
        <v>282</v>
      </c>
      <c r="D1578" s="16">
        <v>1999</v>
      </c>
      <c r="E1578" s="16" t="s">
        <v>2162</v>
      </c>
      <c r="F1578" s="16" t="s">
        <v>594</v>
      </c>
      <c r="G1578" s="10">
        <v>9992.7900000000009</v>
      </c>
      <c r="H1578" s="73">
        <v>9.2096199999999993</v>
      </c>
      <c r="I1578" s="16" t="s">
        <v>6700</v>
      </c>
      <c r="J1578" s="71">
        <v>-6.0000000000000001E-3</v>
      </c>
      <c r="K1578" s="71">
        <v>0.878</v>
      </c>
      <c r="L1578" s="16">
        <v>1.8895569999999999</v>
      </c>
      <c r="M1578" s="16">
        <v>0.28940149999999998</v>
      </c>
      <c r="N1578" s="16">
        <v>1.1450560000000001</v>
      </c>
      <c r="O1578" s="16">
        <v>0.8870924</v>
      </c>
      <c r="P1578" s="16">
        <v>0.80676939999999997</v>
      </c>
      <c r="Q1578" s="16">
        <v>1.093324</v>
      </c>
      <c r="R1578" s="16">
        <v>0.6724</v>
      </c>
      <c r="S1578" s="16">
        <v>0.1086</v>
      </c>
      <c r="T1578" s="16">
        <v>2.1499999999999998E-2</v>
      </c>
      <c r="U1578" s="16">
        <v>4.5708000000000002</v>
      </c>
      <c r="V1578" s="16">
        <v>40.392000000000003</v>
      </c>
      <c r="W1578" s="16">
        <v>11.432</v>
      </c>
      <c r="X1578" s="16">
        <v>484.64800000000002</v>
      </c>
      <c r="Y1578" s="16">
        <v>57.444200000000002</v>
      </c>
      <c r="Z1578" s="16">
        <v>0.44990000000000002</v>
      </c>
      <c r="AA1578" s="16">
        <v>-0.89038890000000004</v>
      </c>
      <c r="AB1578" s="16">
        <v>0.3</v>
      </c>
      <c r="AC1578" s="16">
        <v>7.22</v>
      </c>
      <c r="AD1578" s="16">
        <v>48.7</v>
      </c>
      <c r="AE1578" s="16">
        <v>36.338000000000001</v>
      </c>
      <c r="AF1578" s="16">
        <v>15.8796</v>
      </c>
      <c r="AG1578" s="16">
        <v>369542</v>
      </c>
      <c r="AH1578" s="16">
        <v>0.69389999999999996</v>
      </c>
      <c r="AI1578" s="16">
        <v>98</v>
      </c>
      <c r="AJ1578" s="16">
        <v>98</v>
      </c>
      <c r="AK1578" s="16">
        <v>1.1187</v>
      </c>
      <c r="AL1578" s="16">
        <v>0.67100000000000004</v>
      </c>
      <c r="AM1578" s="16">
        <v>0.95089999999999997</v>
      </c>
      <c r="AN1578" s="16">
        <v>0.96889999999999998</v>
      </c>
      <c r="AO1578" s="16">
        <v>1.0401</v>
      </c>
      <c r="AP1578" s="16">
        <v>0.82099999999999995</v>
      </c>
      <c r="AQ1578" s="16">
        <v>0.1772</v>
      </c>
      <c r="AR1578" s="16">
        <f t="shared" si="79"/>
        <v>1</v>
      </c>
      <c r="AS1578" s="5">
        <f t="shared" si="78"/>
        <v>0.20620299999999991</v>
      </c>
    </row>
    <row r="1579" spans="1:45" x14ac:dyDescent="0.25">
      <c r="A1579" s="16" t="s">
        <v>405</v>
      </c>
      <c r="B1579" s="16" t="s">
        <v>67</v>
      </c>
      <c r="C1579" s="16" t="s">
        <v>282</v>
      </c>
      <c r="D1579" s="16">
        <v>2000</v>
      </c>
      <c r="E1579" s="16" t="s">
        <v>2186</v>
      </c>
      <c r="F1579" s="16" t="s">
        <v>594</v>
      </c>
      <c r="G1579" s="10">
        <v>10439.799999999999</v>
      </c>
      <c r="H1579" s="73">
        <v>9.2533820000000002</v>
      </c>
      <c r="I1579" s="16">
        <v>10210971</v>
      </c>
      <c r="J1579" s="71">
        <v>2.3E-2</v>
      </c>
      <c r="K1579" s="71">
        <v>0.89800000000000002</v>
      </c>
      <c r="L1579" s="16">
        <v>2.0914229999999998</v>
      </c>
      <c r="M1579" s="16">
        <v>0.55359179999999997</v>
      </c>
      <c r="N1579" s="16">
        <v>1.2583169999999999</v>
      </c>
      <c r="O1579" s="16">
        <v>0.92339649999999995</v>
      </c>
      <c r="P1579" s="16">
        <v>0.85169399999999995</v>
      </c>
      <c r="Q1579" s="16">
        <v>1.092133</v>
      </c>
      <c r="R1579" s="16">
        <v>0.79179999999999995</v>
      </c>
      <c r="S1579" s="16">
        <v>0.1181</v>
      </c>
      <c r="T1579" s="16">
        <v>3.9E-2</v>
      </c>
      <c r="U1579" s="16">
        <v>4.8734000000000002</v>
      </c>
      <c r="V1579" s="16">
        <v>42.43</v>
      </c>
      <c r="W1579" s="16">
        <v>11.7</v>
      </c>
      <c r="X1579" s="16">
        <v>488.01400000000001</v>
      </c>
      <c r="Y1579" s="16">
        <v>58.436199999999999</v>
      </c>
      <c r="Z1579" s="16">
        <v>0.45860000000000001</v>
      </c>
      <c r="AA1579" s="16">
        <v>-0.88650510000000005</v>
      </c>
      <c r="AB1579" s="16">
        <v>0.3</v>
      </c>
      <c r="AC1579" s="16">
        <v>7.22</v>
      </c>
      <c r="AD1579" s="16">
        <v>48.6</v>
      </c>
      <c r="AE1579" s="16">
        <v>37.15</v>
      </c>
      <c r="AF1579" s="16">
        <v>30.0885</v>
      </c>
      <c r="AG1579" s="16">
        <v>344639</v>
      </c>
      <c r="AH1579" s="16">
        <v>0.69889999999999997</v>
      </c>
      <c r="AI1579" s="16">
        <v>98</v>
      </c>
      <c r="AJ1579" s="16">
        <v>98.2</v>
      </c>
      <c r="AK1579" s="16">
        <v>1.1597999999999999</v>
      </c>
      <c r="AL1579" s="16">
        <v>0.68779999999999997</v>
      </c>
      <c r="AM1579" s="16">
        <v>0.9607</v>
      </c>
      <c r="AN1579" s="16">
        <v>0.81710000000000005</v>
      </c>
      <c r="AO1579" s="16">
        <v>1.0660000000000001</v>
      </c>
      <c r="AP1579" s="16">
        <v>0.85299999999999998</v>
      </c>
      <c r="AQ1579" s="16">
        <v>0.1772</v>
      </c>
      <c r="AR1579" s="16">
        <f t="shared" si="79"/>
        <v>0</v>
      </c>
      <c r="AS1579" s="5">
        <f t="shared" si="78"/>
        <v>0.20186599999999988</v>
      </c>
    </row>
    <row r="1580" spans="1:45" x14ac:dyDescent="0.25">
      <c r="A1580" s="16" t="s">
        <v>405</v>
      </c>
      <c r="B1580" s="16" t="s">
        <v>67</v>
      </c>
      <c r="C1580" s="16" t="s">
        <v>282</v>
      </c>
      <c r="D1580" s="16">
        <v>2001</v>
      </c>
      <c r="E1580" s="16" t="s">
        <v>2178</v>
      </c>
      <c r="F1580" s="16" t="s">
        <v>594</v>
      </c>
      <c r="G1580" s="10">
        <v>10858.7</v>
      </c>
      <c r="H1580" s="73">
        <v>9.2927219999999995</v>
      </c>
      <c r="I1580" s="16">
        <v>10187576</v>
      </c>
      <c r="J1580" s="71">
        <v>3.4000000000000002E-2</v>
      </c>
      <c r="K1580" s="71">
        <v>0.93</v>
      </c>
      <c r="L1580" s="16">
        <v>2.1687910000000001</v>
      </c>
      <c r="M1580" s="16">
        <v>0.66254460000000004</v>
      </c>
      <c r="N1580" s="16">
        <v>1.3410550000000001</v>
      </c>
      <c r="O1580" s="16">
        <v>0.80307479999999998</v>
      </c>
      <c r="P1580" s="16">
        <v>0.91301639999999995</v>
      </c>
      <c r="Q1580" s="16">
        <v>1.1401779999999999</v>
      </c>
      <c r="R1580" s="16">
        <v>0.91469999999999996</v>
      </c>
      <c r="S1580" s="16">
        <v>0.13089999999999999</v>
      </c>
      <c r="T1580" s="16">
        <v>3.8300000000000001E-2</v>
      </c>
      <c r="U1580" s="16">
        <v>4.9396000000000004</v>
      </c>
      <c r="V1580" s="16">
        <v>44.338000000000001</v>
      </c>
      <c r="W1580" s="16">
        <v>12.146000000000001</v>
      </c>
      <c r="X1580" s="16">
        <v>489.25</v>
      </c>
      <c r="Y1580" s="16">
        <v>59.428199999999997</v>
      </c>
      <c r="Z1580" s="16">
        <v>0.38350000000000001</v>
      </c>
      <c r="AA1580" s="16">
        <v>-0.88262130000000005</v>
      </c>
      <c r="AB1580" s="16">
        <v>0.3</v>
      </c>
      <c r="AC1580" s="16">
        <v>7.22</v>
      </c>
      <c r="AD1580" s="16">
        <v>48.5</v>
      </c>
      <c r="AE1580" s="16">
        <v>36.701700000000002</v>
      </c>
      <c r="AF1580" s="16">
        <v>48.718800000000002</v>
      </c>
      <c r="AG1580" s="16">
        <v>357445</v>
      </c>
      <c r="AH1580" s="16">
        <v>0.70389999999999997</v>
      </c>
      <c r="AI1580" s="16">
        <v>98</v>
      </c>
      <c r="AJ1580" s="16">
        <v>98.4</v>
      </c>
      <c r="AK1580" s="16">
        <v>1.1581999999999999</v>
      </c>
      <c r="AL1580" s="16">
        <v>0.60609999999999997</v>
      </c>
      <c r="AM1580" s="16">
        <v>0.99050000000000005</v>
      </c>
      <c r="AN1580" s="16">
        <v>0.99690000000000001</v>
      </c>
      <c r="AO1580" s="16">
        <v>1.1880999999999999</v>
      </c>
      <c r="AP1580" s="16">
        <v>0.8911</v>
      </c>
      <c r="AQ1580" s="16">
        <v>0.1772</v>
      </c>
      <c r="AR1580" s="16">
        <f t="shared" si="79"/>
        <v>0</v>
      </c>
      <c r="AS1580" s="5">
        <f t="shared" si="78"/>
        <v>7.7368000000000325E-2</v>
      </c>
    </row>
    <row r="1581" spans="1:45" x14ac:dyDescent="0.25">
      <c r="A1581" s="16" t="s">
        <v>405</v>
      </c>
      <c r="B1581" s="16" t="s">
        <v>67</v>
      </c>
      <c r="C1581" s="16" t="s">
        <v>282</v>
      </c>
      <c r="D1581" s="16">
        <v>2002</v>
      </c>
      <c r="E1581" s="16" t="s">
        <v>2181</v>
      </c>
      <c r="F1581" s="16" t="s">
        <v>594</v>
      </c>
      <c r="G1581" s="10">
        <v>11380</v>
      </c>
      <c r="H1581" s="73">
        <v>9.3396150000000002</v>
      </c>
      <c r="I1581" s="16">
        <v>10158608</v>
      </c>
      <c r="J1581" s="71">
        <v>2.3E-2</v>
      </c>
      <c r="K1581" s="71">
        <v>0.95199999999999996</v>
      </c>
      <c r="L1581" s="16">
        <v>2.3359580000000002</v>
      </c>
      <c r="M1581" s="16">
        <v>0.76575530000000003</v>
      </c>
      <c r="N1581" s="16">
        <v>1.4427749999999999</v>
      </c>
      <c r="O1581" s="16">
        <v>0.87227410000000005</v>
      </c>
      <c r="P1581" s="16">
        <v>0.96596680000000001</v>
      </c>
      <c r="Q1581" s="16">
        <v>1.188205</v>
      </c>
      <c r="R1581" s="16">
        <v>0.9849</v>
      </c>
      <c r="S1581" s="16">
        <v>0.1419</v>
      </c>
      <c r="T1581" s="16">
        <v>4.0800000000000003E-2</v>
      </c>
      <c r="U1581" s="16">
        <v>5.1863000000000001</v>
      </c>
      <c r="V1581" s="16">
        <v>46.246000000000002</v>
      </c>
      <c r="W1581" s="16">
        <v>12.592000000000001</v>
      </c>
      <c r="X1581" s="16">
        <v>490.48500000000001</v>
      </c>
      <c r="Y1581" s="16">
        <v>60.420200000000001</v>
      </c>
      <c r="Z1581" s="16">
        <v>0.4098</v>
      </c>
      <c r="AA1581" s="16">
        <v>-0.87873760000000001</v>
      </c>
      <c r="AB1581" s="16">
        <v>0.3</v>
      </c>
      <c r="AC1581" s="16">
        <v>7.22</v>
      </c>
      <c r="AD1581" s="16">
        <v>48.4</v>
      </c>
      <c r="AE1581" s="16">
        <v>36.0837</v>
      </c>
      <c r="AF1581" s="16">
        <v>67.719399999999993</v>
      </c>
      <c r="AG1581" s="16">
        <v>355925</v>
      </c>
      <c r="AH1581" s="16">
        <v>0.70889999999999997</v>
      </c>
      <c r="AI1581" s="16">
        <v>98</v>
      </c>
      <c r="AJ1581" s="16">
        <v>98.6</v>
      </c>
      <c r="AK1581" s="16">
        <v>1.1566000000000001</v>
      </c>
      <c r="AL1581" s="16">
        <v>0.52429999999999999</v>
      </c>
      <c r="AM1581" s="16">
        <v>1.0202</v>
      </c>
      <c r="AN1581" s="16">
        <v>1.1768000000000001</v>
      </c>
      <c r="AO1581" s="16">
        <v>1.3102</v>
      </c>
      <c r="AP1581" s="16">
        <v>0.92920000000000003</v>
      </c>
      <c r="AQ1581" s="16">
        <v>0.1772</v>
      </c>
      <c r="AR1581" s="16">
        <f t="shared" si="79"/>
        <v>0</v>
      </c>
      <c r="AS1581" s="5">
        <f t="shared" si="78"/>
        <v>0.16716700000000007</v>
      </c>
    </row>
    <row r="1582" spans="1:45" x14ac:dyDescent="0.25">
      <c r="A1582" s="16" t="s">
        <v>405</v>
      </c>
      <c r="B1582" s="16" t="s">
        <v>67</v>
      </c>
      <c r="C1582" s="16" t="s">
        <v>282</v>
      </c>
      <c r="D1582" s="16">
        <v>2003</v>
      </c>
      <c r="E1582" s="16" t="s">
        <v>2179</v>
      </c>
      <c r="F1582" s="16" t="s">
        <v>594</v>
      </c>
      <c r="G1582" s="10">
        <v>11849.5</v>
      </c>
      <c r="H1582" s="73">
        <v>9.3800419999999995</v>
      </c>
      <c r="I1582" s="16">
        <v>10129552</v>
      </c>
      <c r="J1582" s="71">
        <v>0.03</v>
      </c>
      <c r="K1582" s="71">
        <v>0.98</v>
      </c>
      <c r="L1582" s="16">
        <v>2.353024</v>
      </c>
      <c r="M1582" s="16">
        <v>0.62659050000000005</v>
      </c>
      <c r="N1582" s="16">
        <v>1.5843290000000001</v>
      </c>
      <c r="O1582" s="16">
        <v>0.94007879999999999</v>
      </c>
      <c r="P1582" s="16">
        <v>0.97915260000000004</v>
      </c>
      <c r="Q1582" s="16">
        <v>1.1340650000000001</v>
      </c>
      <c r="R1582" s="16">
        <v>0.92190000000000005</v>
      </c>
      <c r="S1582" s="16">
        <v>0.1137</v>
      </c>
      <c r="T1582" s="16">
        <v>4.1000000000000002E-2</v>
      </c>
      <c r="U1582" s="16">
        <v>5.8117999999999999</v>
      </c>
      <c r="V1582" s="16">
        <v>48.154000000000003</v>
      </c>
      <c r="W1582" s="16">
        <v>13.038</v>
      </c>
      <c r="X1582" s="16">
        <v>491.72</v>
      </c>
      <c r="Y1582" s="16">
        <v>61.412199999999999</v>
      </c>
      <c r="Z1582" s="16">
        <v>0.42970000000000003</v>
      </c>
      <c r="AA1582" s="16">
        <v>-0.9059239</v>
      </c>
      <c r="AB1582" s="16">
        <v>0.3</v>
      </c>
      <c r="AC1582" s="16">
        <v>7.22</v>
      </c>
      <c r="AD1582" s="16">
        <v>49.1</v>
      </c>
      <c r="AE1582" s="16">
        <v>35.523800000000001</v>
      </c>
      <c r="AF1582" s="16">
        <v>78.331599999999995</v>
      </c>
      <c r="AG1582" s="16">
        <v>337083</v>
      </c>
      <c r="AH1582" s="16">
        <v>0.69920000000000004</v>
      </c>
      <c r="AI1582" s="16">
        <v>98</v>
      </c>
      <c r="AJ1582" s="16">
        <v>98.8</v>
      </c>
      <c r="AK1582" s="16">
        <v>1.135</v>
      </c>
      <c r="AL1582" s="16">
        <v>0.60319999999999996</v>
      </c>
      <c r="AM1582" s="16">
        <v>0.96179999999999999</v>
      </c>
      <c r="AN1582" s="16">
        <v>1.1024</v>
      </c>
      <c r="AO1582" s="16">
        <v>1.1185</v>
      </c>
      <c r="AP1582" s="16">
        <v>0.89019999999999999</v>
      </c>
      <c r="AQ1582" s="16">
        <v>0.1772</v>
      </c>
      <c r="AR1582" s="16">
        <f t="shared" si="79"/>
        <v>0</v>
      </c>
      <c r="AS1582" s="5">
        <f t="shared" si="78"/>
        <v>1.7065999999999804E-2</v>
      </c>
    </row>
    <row r="1583" spans="1:45" x14ac:dyDescent="0.25">
      <c r="A1583" s="16" t="s">
        <v>405</v>
      </c>
      <c r="B1583" s="16" t="s">
        <v>67</v>
      </c>
      <c r="C1583" s="16" t="s">
        <v>282</v>
      </c>
      <c r="D1583" s="16">
        <v>2004</v>
      </c>
      <c r="E1583" s="16" t="s">
        <v>2168</v>
      </c>
      <c r="F1583" s="16" t="s">
        <v>594</v>
      </c>
      <c r="G1583" s="10">
        <v>12470.2</v>
      </c>
      <c r="H1583" s="73">
        <v>9.4310980000000004</v>
      </c>
      <c r="I1583" s="16">
        <v>10107146</v>
      </c>
      <c r="J1583" s="71">
        <v>3.4000000000000002E-2</v>
      </c>
      <c r="K1583" s="71">
        <v>1.014</v>
      </c>
      <c r="L1583" s="16">
        <v>2.3042959999999999</v>
      </c>
      <c r="M1583" s="16">
        <v>0.44476120000000002</v>
      </c>
      <c r="N1583" s="16">
        <v>1.6053820000000001</v>
      </c>
      <c r="O1583" s="16">
        <v>0.99425319999999995</v>
      </c>
      <c r="P1583" s="16">
        <v>1.0032540000000001</v>
      </c>
      <c r="Q1583" s="16">
        <v>1.0973269999999999</v>
      </c>
      <c r="R1583" s="16">
        <v>0.8639</v>
      </c>
      <c r="S1583" s="16">
        <v>6.2899999999999998E-2</v>
      </c>
      <c r="T1583" s="16">
        <v>4.5499999999999999E-2</v>
      </c>
      <c r="U1583" s="16">
        <v>5.3522999999999996</v>
      </c>
      <c r="V1583" s="16">
        <v>50.061999999999998</v>
      </c>
      <c r="W1583" s="16">
        <v>13.484</v>
      </c>
      <c r="X1583" s="16">
        <v>491.952</v>
      </c>
      <c r="Y1583" s="16">
        <v>63.251899999999999</v>
      </c>
      <c r="Z1583" s="16">
        <v>0.43890000000000001</v>
      </c>
      <c r="AA1583" s="16">
        <v>-0.89815650000000002</v>
      </c>
      <c r="AB1583" s="16">
        <v>0.3</v>
      </c>
      <c r="AC1583" s="16">
        <v>7.22</v>
      </c>
      <c r="AD1583" s="16">
        <v>48.9</v>
      </c>
      <c r="AE1583" s="16">
        <v>35.224800000000002</v>
      </c>
      <c r="AF1583" s="16">
        <v>86.255200000000002</v>
      </c>
      <c r="AG1583" s="16">
        <v>333507</v>
      </c>
      <c r="AH1583" s="16">
        <v>0.70779999999999998</v>
      </c>
      <c r="AI1583" s="16">
        <v>98</v>
      </c>
      <c r="AJ1583" s="16">
        <v>99</v>
      </c>
      <c r="AK1583" s="16">
        <v>1.1403000000000001</v>
      </c>
      <c r="AL1583" s="16">
        <v>0.65049999999999997</v>
      </c>
      <c r="AM1583" s="16">
        <v>0.89880000000000004</v>
      </c>
      <c r="AN1583" s="16">
        <v>0.81</v>
      </c>
      <c r="AO1583" s="16">
        <v>1.1786000000000001</v>
      </c>
      <c r="AP1583" s="16">
        <v>0.89129999999999998</v>
      </c>
      <c r="AQ1583" s="16">
        <v>0.1772</v>
      </c>
      <c r="AR1583" s="16">
        <f t="shared" si="79"/>
        <v>0</v>
      </c>
      <c r="AS1583" s="5">
        <f t="shared" si="78"/>
        <v>-4.8728000000000105E-2</v>
      </c>
    </row>
    <row r="1584" spans="1:45" x14ac:dyDescent="0.25">
      <c r="A1584" s="16" t="s">
        <v>405</v>
      </c>
      <c r="B1584" s="16" t="s">
        <v>67</v>
      </c>
      <c r="C1584" s="16" t="s">
        <v>282</v>
      </c>
      <c r="D1584" s="16">
        <v>2005</v>
      </c>
      <c r="E1584" s="16" t="s">
        <v>2188</v>
      </c>
      <c r="F1584" s="16" t="s">
        <v>594</v>
      </c>
      <c r="G1584" s="10">
        <v>13042.7</v>
      </c>
      <c r="H1584" s="73">
        <v>9.4759829999999994</v>
      </c>
      <c r="I1584" s="16">
        <v>10087065</v>
      </c>
      <c r="J1584" s="71">
        <v>2.7E-2</v>
      </c>
      <c r="K1584" s="71">
        <v>1.042</v>
      </c>
      <c r="L1584" s="16">
        <v>2.306883</v>
      </c>
      <c r="M1584" s="16">
        <v>0.41272409999999998</v>
      </c>
      <c r="N1584" s="16">
        <v>1.6747449999999999</v>
      </c>
      <c r="O1584" s="16">
        <v>0.96406769999999997</v>
      </c>
      <c r="P1584" s="16">
        <v>1.0198529999999999</v>
      </c>
      <c r="Q1584" s="16">
        <v>1.0783149999999999</v>
      </c>
      <c r="R1584" s="16">
        <v>0.92510000000000003</v>
      </c>
      <c r="S1584" s="16">
        <v>2.81E-2</v>
      </c>
      <c r="T1584" s="16">
        <v>5.2600000000000001E-2</v>
      </c>
      <c r="U1584" s="16">
        <v>5.3521999999999998</v>
      </c>
      <c r="V1584" s="16">
        <v>51.97</v>
      </c>
      <c r="W1584" s="16">
        <v>13.93</v>
      </c>
      <c r="X1584" s="16">
        <v>492.18299999999999</v>
      </c>
      <c r="Y1584" s="16">
        <v>56.575000000000003</v>
      </c>
      <c r="Z1584" s="16">
        <v>0.50109999999999999</v>
      </c>
      <c r="AA1584" s="16">
        <v>-0.89038890000000004</v>
      </c>
      <c r="AB1584" s="16">
        <v>0.3</v>
      </c>
      <c r="AC1584" s="16">
        <v>7.22</v>
      </c>
      <c r="AD1584" s="16">
        <v>48.7</v>
      </c>
      <c r="AE1584" s="16">
        <v>33.832500000000003</v>
      </c>
      <c r="AF1584" s="16">
        <v>92.314099999999996</v>
      </c>
      <c r="AG1584" s="16">
        <v>354474</v>
      </c>
      <c r="AH1584" s="16">
        <v>0.71560000000000001</v>
      </c>
      <c r="AI1584" s="16">
        <v>98</v>
      </c>
      <c r="AJ1584" s="16">
        <v>99.2</v>
      </c>
      <c r="AK1584" s="16">
        <v>1.157</v>
      </c>
      <c r="AL1584" s="16">
        <v>0.61599999999999999</v>
      </c>
      <c r="AM1584" s="16">
        <v>0.79530000000000001</v>
      </c>
      <c r="AN1584" s="16">
        <v>0.97929999999999995</v>
      </c>
      <c r="AO1584" s="16">
        <v>1.1124000000000001</v>
      </c>
      <c r="AP1584" s="16">
        <v>0.82609999999999995</v>
      </c>
      <c r="AQ1584" s="16">
        <v>0.1772</v>
      </c>
      <c r="AR1584" s="16">
        <f t="shared" si="79"/>
        <v>0</v>
      </c>
      <c r="AS1584" s="5">
        <f t="shared" si="78"/>
        <v>2.587000000000117E-3</v>
      </c>
    </row>
    <row r="1585" spans="1:45" x14ac:dyDescent="0.25">
      <c r="A1585" s="16" t="s">
        <v>405</v>
      </c>
      <c r="B1585" s="16" t="s">
        <v>67</v>
      </c>
      <c r="C1585" s="16" t="s">
        <v>282</v>
      </c>
      <c r="D1585" s="16">
        <v>2006</v>
      </c>
      <c r="E1585" s="16" t="s">
        <v>2163</v>
      </c>
      <c r="F1585" s="16" t="s">
        <v>594</v>
      </c>
      <c r="G1585" s="10">
        <v>13566.7</v>
      </c>
      <c r="H1585" s="73">
        <v>9.5153719999999993</v>
      </c>
      <c r="I1585" s="16">
        <v>10071370</v>
      </c>
      <c r="J1585" s="71">
        <v>1.9E-2</v>
      </c>
      <c r="K1585" s="71">
        <v>1.0620000000000001</v>
      </c>
      <c r="L1585" s="16">
        <v>2.4574889999999998</v>
      </c>
      <c r="M1585" s="16">
        <v>0.42368529999999999</v>
      </c>
      <c r="N1585" s="16">
        <v>1.72923</v>
      </c>
      <c r="O1585" s="16">
        <v>1.179451</v>
      </c>
      <c r="P1585" s="16">
        <v>1.04216</v>
      </c>
      <c r="Q1585" s="16">
        <v>1.105191</v>
      </c>
      <c r="R1585" s="16">
        <v>0.98580000000000001</v>
      </c>
      <c r="S1585" s="16">
        <v>2.1499999999999998E-2</v>
      </c>
      <c r="T1585" s="16">
        <v>5.2900000000000003E-2</v>
      </c>
      <c r="U1585" s="16">
        <v>5.335</v>
      </c>
      <c r="V1585" s="16">
        <v>52.433999999999997</v>
      </c>
      <c r="W1585" s="16">
        <v>14.673999999999999</v>
      </c>
      <c r="X1585" s="16">
        <v>492.41399999999999</v>
      </c>
      <c r="Y1585" s="16">
        <v>64.043999999999997</v>
      </c>
      <c r="Z1585" s="16">
        <v>0.53310000000000002</v>
      </c>
      <c r="AA1585" s="16">
        <v>-0.87485380000000001</v>
      </c>
      <c r="AB1585" s="16">
        <v>0.3</v>
      </c>
      <c r="AC1585" s="16">
        <v>7.22</v>
      </c>
      <c r="AD1585" s="16">
        <v>48.3</v>
      </c>
      <c r="AE1585" s="16">
        <v>33.346899999999998</v>
      </c>
      <c r="AF1585" s="16">
        <v>98.895499999999998</v>
      </c>
      <c r="AG1585" s="16">
        <v>356049</v>
      </c>
      <c r="AH1585" s="16">
        <v>0.72889999999999999</v>
      </c>
      <c r="AI1585" s="16">
        <v>98</v>
      </c>
      <c r="AJ1585" s="16">
        <v>99.4</v>
      </c>
      <c r="AK1585" s="16">
        <v>1.0170999999999999</v>
      </c>
      <c r="AL1585" s="16">
        <v>0.60970000000000002</v>
      </c>
      <c r="AM1585" s="16">
        <v>0.87629999999999997</v>
      </c>
      <c r="AN1585" s="16">
        <v>0.95489999999999997</v>
      </c>
      <c r="AO1585" s="16">
        <v>1.208</v>
      </c>
      <c r="AP1585" s="16">
        <v>0.96260000000000001</v>
      </c>
      <c r="AQ1585" s="16">
        <v>0.1772</v>
      </c>
      <c r="AR1585" s="16">
        <f t="shared" si="79"/>
        <v>0</v>
      </c>
      <c r="AS1585" s="5">
        <f t="shared" si="78"/>
        <v>0.1506059999999998</v>
      </c>
    </row>
    <row r="1586" spans="1:45" x14ac:dyDescent="0.25">
      <c r="A1586" s="16" t="s">
        <v>405</v>
      </c>
      <c r="B1586" s="16" t="s">
        <v>67</v>
      </c>
      <c r="C1586" s="16" t="s">
        <v>282</v>
      </c>
      <c r="D1586" s="16">
        <v>2007</v>
      </c>
      <c r="E1586" s="16" t="s">
        <v>2182</v>
      </c>
      <c r="F1586" s="16" t="s">
        <v>594</v>
      </c>
      <c r="G1586" s="10">
        <v>13648.6</v>
      </c>
      <c r="H1586" s="73">
        <v>9.5213959999999993</v>
      </c>
      <c r="I1586" s="16">
        <v>10055780</v>
      </c>
      <c r="J1586" s="71">
        <v>-1.2E-2</v>
      </c>
      <c r="K1586" s="71">
        <v>1.05</v>
      </c>
      <c r="L1586" s="16">
        <v>2.5407500000000001</v>
      </c>
      <c r="M1586" s="16">
        <v>0.43159399999999998</v>
      </c>
      <c r="N1586" s="16">
        <v>1.7742150000000001</v>
      </c>
      <c r="O1586" s="16">
        <v>1.337529</v>
      </c>
      <c r="P1586" s="16">
        <v>1.08779</v>
      </c>
      <c r="Q1586" s="16">
        <v>1.024438</v>
      </c>
      <c r="R1586" s="16">
        <v>0.96199999999999997</v>
      </c>
      <c r="S1586" s="16">
        <v>1.84E-2</v>
      </c>
      <c r="T1586" s="16">
        <v>5.6399999999999999E-2</v>
      </c>
      <c r="U1586" s="16">
        <v>5.1757999999999997</v>
      </c>
      <c r="V1586" s="16">
        <v>52.898000000000003</v>
      </c>
      <c r="W1586" s="16">
        <v>15.417999999999999</v>
      </c>
      <c r="X1586" s="16">
        <v>493.49799999999999</v>
      </c>
      <c r="Y1586" s="16">
        <v>67.532499999999999</v>
      </c>
      <c r="Z1586" s="16">
        <v>0.5796</v>
      </c>
      <c r="AA1586" s="16">
        <v>-0.86320249999999998</v>
      </c>
      <c r="AB1586" s="16">
        <v>0.3</v>
      </c>
      <c r="AC1586" s="16">
        <v>7.22</v>
      </c>
      <c r="AD1586" s="16">
        <v>48</v>
      </c>
      <c r="AE1586" s="16">
        <v>32.31</v>
      </c>
      <c r="AF1586" s="16">
        <v>109.633</v>
      </c>
      <c r="AG1586" s="16">
        <v>397383</v>
      </c>
      <c r="AH1586" s="16">
        <v>0.73409999999999997</v>
      </c>
      <c r="AI1586" s="16">
        <v>98</v>
      </c>
      <c r="AJ1586" s="16">
        <v>99.7</v>
      </c>
      <c r="AK1586" s="16">
        <v>1.0381</v>
      </c>
      <c r="AL1586" s="16">
        <v>0.55969999999999998</v>
      </c>
      <c r="AM1586" s="16">
        <v>0.71989999999999998</v>
      </c>
      <c r="AN1586" s="16">
        <v>0.72109999999999996</v>
      </c>
      <c r="AO1586" s="16">
        <v>1.1870000000000001</v>
      </c>
      <c r="AP1586" s="16">
        <v>0.9204</v>
      </c>
      <c r="AQ1586" s="16">
        <v>0.1772</v>
      </c>
      <c r="AR1586" s="16">
        <f t="shared" si="79"/>
        <v>0</v>
      </c>
      <c r="AS1586" s="5">
        <f t="shared" si="78"/>
        <v>8.3261000000000251E-2</v>
      </c>
    </row>
    <row r="1587" spans="1:45" x14ac:dyDescent="0.25">
      <c r="A1587" s="16" t="s">
        <v>405</v>
      </c>
      <c r="B1587" s="16" t="s">
        <v>67</v>
      </c>
      <c r="C1587" s="16" t="s">
        <v>282</v>
      </c>
      <c r="D1587" s="16">
        <v>2008</v>
      </c>
      <c r="E1587" s="16" t="s">
        <v>2174</v>
      </c>
      <c r="F1587" s="16" t="s">
        <v>594</v>
      </c>
      <c r="G1587" s="10">
        <v>13794.1</v>
      </c>
      <c r="H1587" s="73">
        <v>9.5319990000000008</v>
      </c>
      <c r="I1587" s="16">
        <v>10038188</v>
      </c>
      <c r="J1587" s="71">
        <v>4.0000000000000001E-3</v>
      </c>
      <c r="K1587" s="71">
        <v>1.054</v>
      </c>
      <c r="L1587" s="16">
        <v>2.547612</v>
      </c>
      <c r="M1587" s="16">
        <v>0.49251729999999999</v>
      </c>
      <c r="N1587" s="16">
        <v>1.818149</v>
      </c>
      <c r="O1587" s="16">
        <v>1.2766949999999999</v>
      </c>
      <c r="P1587" s="16">
        <v>1.1104959999999999</v>
      </c>
      <c r="Q1587" s="16">
        <v>0.97443009999999997</v>
      </c>
      <c r="R1587" s="16">
        <v>0.98519999999999996</v>
      </c>
      <c r="S1587" s="16">
        <v>1.8100000000000002E-2</v>
      </c>
      <c r="T1587" s="16">
        <v>6.1699999999999998E-2</v>
      </c>
      <c r="U1587" s="16">
        <v>5.0065999999999997</v>
      </c>
      <c r="V1587" s="16">
        <v>53.362000000000002</v>
      </c>
      <c r="W1587" s="16">
        <v>16.161999999999999</v>
      </c>
      <c r="X1587" s="16">
        <v>494.58100000000002</v>
      </c>
      <c r="Y1587" s="16">
        <v>68.350399999999993</v>
      </c>
      <c r="Z1587" s="16">
        <v>0.53480000000000005</v>
      </c>
      <c r="AA1587" s="16">
        <v>-0.87873760000000001</v>
      </c>
      <c r="AB1587" s="16">
        <v>0.3</v>
      </c>
      <c r="AC1587" s="16">
        <v>7.22</v>
      </c>
      <c r="AD1587" s="16">
        <v>48.4</v>
      </c>
      <c r="AE1587" s="16">
        <v>30.798100000000002</v>
      </c>
      <c r="AF1587" s="16">
        <v>121.681</v>
      </c>
      <c r="AG1587" s="16">
        <v>398727</v>
      </c>
      <c r="AH1587" s="16">
        <v>0.7409</v>
      </c>
      <c r="AI1587" s="16">
        <v>98</v>
      </c>
      <c r="AJ1587" s="16">
        <v>99.9</v>
      </c>
      <c r="AK1587" s="16">
        <v>0.95720000000000005</v>
      </c>
      <c r="AL1587" s="16">
        <v>0.38479999999999998</v>
      </c>
      <c r="AM1587" s="16">
        <v>0.71379999999999999</v>
      </c>
      <c r="AN1587" s="16">
        <v>0.71550000000000002</v>
      </c>
      <c r="AO1587" s="16">
        <v>1.1940999999999999</v>
      </c>
      <c r="AP1587" s="16">
        <v>0.89219999999999999</v>
      </c>
      <c r="AQ1587" s="16">
        <v>0.1772</v>
      </c>
      <c r="AR1587" s="16">
        <f t="shared" si="79"/>
        <v>0</v>
      </c>
      <c r="AS1587" s="5">
        <f t="shared" si="78"/>
        <v>6.8619999999999237E-3</v>
      </c>
    </row>
    <row r="1588" spans="1:45" x14ac:dyDescent="0.25">
      <c r="A1588" s="16" t="s">
        <v>405</v>
      </c>
      <c r="B1588" s="16" t="s">
        <v>67</v>
      </c>
      <c r="C1588" s="16" t="s">
        <v>282</v>
      </c>
      <c r="D1588" s="16">
        <v>2009</v>
      </c>
      <c r="E1588" s="16" t="s">
        <v>2175</v>
      </c>
      <c r="F1588" s="16" t="s">
        <v>594</v>
      </c>
      <c r="G1588" s="10">
        <v>12908.7</v>
      </c>
      <c r="H1588" s="73">
        <v>9.4656579999999995</v>
      </c>
      <c r="I1588" s="16">
        <v>10022650</v>
      </c>
      <c r="J1588" s="71">
        <v>-5.8999999999999997E-2</v>
      </c>
      <c r="K1588" s="71">
        <v>0.99299999999999999</v>
      </c>
      <c r="L1588" s="16">
        <v>2.6029390000000001</v>
      </c>
      <c r="M1588" s="16">
        <v>0.55071899999999996</v>
      </c>
      <c r="N1588" s="16">
        <v>1.8787290000000001</v>
      </c>
      <c r="O1588" s="16">
        <v>1.406814</v>
      </c>
      <c r="P1588" s="16">
        <v>1.078967</v>
      </c>
      <c r="Q1588" s="16">
        <v>0.87565479999999996</v>
      </c>
      <c r="R1588" s="16">
        <v>1.1393</v>
      </c>
      <c r="S1588" s="16">
        <v>1.84E-2</v>
      </c>
      <c r="T1588" s="16">
        <v>5.8799999999999998E-2</v>
      </c>
      <c r="U1588" s="16">
        <v>4.9957000000000003</v>
      </c>
      <c r="V1588" s="16">
        <v>53.826000000000001</v>
      </c>
      <c r="W1588" s="16">
        <v>16.905999999999999</v>
      </c>
      <c r="X1588" s="16">
        <v>495.66399999999999</v>
      </c>
      <c r="Y1588" s="16">
        <v>70.329499999999996</v>
      </c>
      <c r="Z1588" s="16">
        <v>0.58020000000000005</v>
      </c>
      <c r="AA1588" s="16">
        <v>-0.88650510000000005</v>
      </c>
      <c r="AB1588" s="16">
        <v>0.3</v>
      </c>
      <c r="AC1588" s="16">
        <v>7.22</v>
      </c>
      <c r="AD1588" s="16">
        <v>48.6</v>
      </c>
      <c r="AE1588" s="16">
        <v>30.591699999999999</v>
      </c>
      <c r="AF1588" s="16">
        <v>117.559</v>
      </c>
      <c r="AG1588" s="16">
        <v>358269</v>
      </c>
      <c r="AH1588" s="16">
        <v>0.74819999999999998</v>
      </c>
      <c r="AI1588" s="16">
        <v>98</v>
      </c>
      <c r="AJ1588" s="16">
        <v>100</v>
      </c>
      <c r="AK1588" s="16">
        <v>0.90290000000000004</v>
      </c>
      <c r="AL1588" s="16">
        <v>0.3412</v>
      </c>
      <c r="AM1588" s="16">
        <v>0.67689999999999995</v>
      </c>
      <c r="AN1588" s="16">
        <v>0.51719999999999999</v>
      </c>
      <c r="AO1588" s="16">
        <v>1.083</v>
      </c>
      <c r="AP1588" s="16">
        <v>0.75890000000000002</v>
      </c>
      <c r="AQ1588" s="16">
        <v>0.1772</v>
      </c>
      <c r="AR1588" s="16">
        <f t="shared" si="79"/>
        <v>0</v>
      </c>
      <c r="AS1588" s="5">
        <f t="shared" si="78"/>
        <v>5.5327000000000126E-2</v>
      </c>
    </row>
    <row r="1589" spans="1:45" x14ac:dyDescent="0.25">
      <c r="A1589" s="16" t="s">
        <v>405</v>
      </c>
      <c r="B1589" s="16" t="s">
        <v>67</v>
      </c>
      <c r="C1589" s="16" t="s">
        <v>282</v>
      </c>
      <c r="D1589" s="16">
        <v>2010</v>
      </c>
      <c r="E1589" s="16" t="s">
        <v>2167</v>
      </c>
      <c r="F1589" s="16" t="s">
        <v>594</v>
      </c>
      <c r="G1589" s="10">
        <v>13025.5</v>
      </c>
      <c r="H1589" s="73">
        <v>9.4746670000000002</v>
      </c>
      <c r="I1589" s="16">
        <v>10000023</v>
      </c>
      <c r="J1589" s="71">
        <v>1E-3</v>
      </c>
      <c r="K1589" s="71">
        <v>0.99399999999999999</v>
      </c>
      <c r="L1589" s="16">
        <v>2.5825610000000001</v>
      </c>
      <c r="M1589" s="16">
        <v>0.53114669999999997</v>
      </c>
      <c r="N1589" s="16">
        <v>1.8936390000000001</v>
      </c>
      <c r="O1589" s="16">
        <v>1.3642350000000001</v>
      </c>
      <c r="P1589" s="16">
        <v>1.08839</v>
      </c>
      <c r="Q1589" s="16">
        <v>0.86815209999999998</v>
      </c>
      <c r="R1589" s="16">
        <v>1.1467000000000001</v>
      </c>
      <c r="S1589" s="16">
        <v>1.61E-2</v>
      </c>
      <c r="T1589" s="16">
        <v>5.7200000000000001E-2</v>
      </c>
      <c r="U1589" s="16">
        <v>4.7994000000000003</v>
      </c>
      <c r="V1589" s="16">
        <v>54.29</v>
      </c>
      <c r="W1589" s="16">
        <v>17.649999999999999</v>
      </c>
      <c r="X1589" s="16">
        <v>492.64299999999997</v>
      </c>
      <c r="Y1589" s="16">
        <v>69.251499999999993</v>
      </c>
      <c r="Z1589" s="16">
        <v>0.56559999999999999</v>
      </c>
      <c r="AA1589" s="16">
        <v>-0.9098077</v>
      </c>
      <c r="AB1589" s="16">
        <v>0.3</v>
      </c>
      <c r="AC1589" s="16">
        <v>7.22</v>
      </c>
      <c r="AD1589" s="16">
        <v>49.2</v>
      </c>
      <c r="AE1589" s="16">
        <v>29.7288</v>
      </c>
      <c r="AF1589" s="16">
        <v>119.943</v>
      </c>
      <c r="AG1589" s="16">
        <v>373709</v>
      </c>
      <c r="AH1589" s="16">
        <v>0.76080000000000003</v>
      </c>
      <c r="AI1589" s="16">
        <v>98</v>
      </c>
      <c r="AJ1589" s="16">
        <v>100</v>
      </c>
      <c r="AK1589" s="16">
        <v>0.90039999999999998</v>
      </c>
      <c r="AL1589" s="16">
        <v>0.25240000000000001</v>
      </c>
      <c r="AM1589" s="16">
        <v>0.66510000000000002</v>
      </c>
      <c r="AN1589" s="16">
        <v>0.66800000000000004</v>
      </c>
      <c r="AO1589" s="16">
        <v>1.0210999999999999</v>
      </c>
      <c r="AP1589" s="16">
        <v>0.74760000000000004</v>
      </c>
      <c r="AQ1589" s="16">
        <v>0.1772</v>
      </c>
      <c r="AR1589" s="16">
        <f t="shared" si="79"/>
        <v>0</v>
      </c>
      <c r="AS1589" s="5">
        <f t="shared" si="78"/>
        <v>-2.0378000000000007E-2</v>
      </c>
    </row>
    <row r="1590" spans="1:45" x14ac:dyDescent="0.25">
      <c r="A1590" s="16" t="s">
        <v>405</v>
      </c>
      <c r="B1590" s="16" t="s">
        <v>67</v>
      </c>
      <c r="C1590" s="16" t="s">
        <v>282</v>
      </c>
      <c r="D1590" s="16">
        <v>2011</v>
      </c>
      <c r="E1590" s="16" t="s">
        <v>2187</v>
      </c>
      <c r="F1590" s="16" t="s">
        <v>594</v>
      </c>
      <c r="G1590" s="10">
        <v>13289.7</v>
      </c>
      <c r="H1590" s="73">
        <v>9.494745</v>
      </c>
      <c r="I1590" s="16">
        <v>9971727</v>
      </c>
      <c r="J1590" s="71">
        <v>6.0000000000000001E-3</v>
      </c>
      <c r="K1590" s="71">
        <v>1</v>
      </c>
      <c r="L1590" s="16">
        <v>2.5927039999999999</v>
      </c>
      <c r="M1590" s="16">
        <v>0.60942110000000005</v>
      </c>
      <c r="N1590" s="16">
        <v>1.8987909999999999</v>
      </c>
      <c r="O1590" s="16">
        <v>1.3120149999999999</v>
      </c>
      <c r="P1590" s="16">
        <v>1.069696</v>
      </c>
      <c r="Q1590" s="16">
        <v>0.88420960000000004</v>
      </c>
      <c r="R1590" s="16">
        <v>1.1961999999999999</v>
      </c>
      <c r="S1590" s="16">
        <v>1.61E-2</v>
      </c>
      <c r="T1590" s="16">
        <v>6.2700000000000006E-2</v>
      </c>
      <c r="U1590" s="16">
        <v>4.6288</v>
      </c>
      <c r="V1590" s="16">
        <v>55.951999999999998</v>
      </c>
      <c r="W1590" s="16">
        <v>17.760000000000002</v>
      </c>
      <c r="X1590" s="16">
        <v>489.62299999999999</v>
      </c>
      <c r="Y1590" s="16">
        <v>71.107600000000005</v>
      </c>
      <c r="Z1590" s="16">
        <v>0.51910000000000001</v>
      </c>
      <c r="AA1590" s="16">
        <v>-0.89427259999999997</v>
      </c>
      <c r="AB1590" s="16">
        <v>0.3</v>
      </c>
      <c r="AC1590" s="16">
        <v>7.22</v>
      </c>
      <c r="AD1590" s="16">
        <v>48.8</v>
      </c>
      <c r="AE1590" s="16">
        <v>29.344200000000001</v>
      </c>
      <c r="AF1590" s="16">
        <v>116.943</v>
      </c>
      <c r="AG1590" s="16">
        <v>361211</v>
      </c>
      <c r="AH1590" s="16">
        <v>0.76470000000000005</v>
      </c>
      <c r="AI1590" s="16">
        <v>98</v>
      </c>
      <c r="AJ1590" s="16">
        <v>100</v>
      </c>
      <c r="AK1590" s="16">
        <v>0.84719999999999995</v>
      </c>
      <c r="AL1590" s="16">
        <v>0.31950000000000001</v>
      </c>
      <c r="AM1590" s="16">
        <v>0.67490000000000006</v>
      </c>
      <c r="AN1590" s="16">
        <v>0.73209999999999997</v>
      </c>
      <c r="AO1590" s="16">
        <v>1.0367999999999999</v>
      </c>
      <c r="AP1590" s="16">
        <v>0.74480000000000002</v>
      </c>
      <c r="AQ1590" s="16">
        <v>0.1772</v>
      </c>
      <c r="AR1590" s="16">
        <f t="shared" si="79"/>
        <v>1</v>
      </c>
      <c r="AS1590" s="5">
        <f t="shared" si="78"/>
        <v>1.0142999999999791E-2</v>
      </c>
    </row>
    <row r="1591" spans="1:45" x14ac:dyDescent="0.25">
      <c r="A1591" s="16" t="s">
        <v>405</v>
      </c>
      <c r="B1591" s="16" t="s">
        <v>67</v>
      </c>
      <c r="C1591" s="16" t="s">
        <v>282</v>
      </c>
      <c r="D1591" s="16">
        <v>2012</v>
      </c>
      <c r="E1591" s="16" t="s">
        <v>2165</v>
      </c>
      <c r="F1591" s="16" t="s">
        <v>594</v>
      </c>
      <c r="G1591" s="10">
        <v>13144.4</v>
      </c>
      <c r="H1591" s="73">
        <v>9.4837539999999994</v>
      </c>
      <c r="I1591" s="16">
        <v>9920362</v>
      </c>
      <c r="J1591" s="71">
        <v>5.0000000000000001E-3</v>
      </c>
      <c r="K1591" s="71">
        <v>1.0049999999999999</v>
      </c>
      <c r="L1591" s="16">
        <v>2.5508820000000001</v>
      </c>
      <c r="M1591" s="16">
        <v>0.66563609999999995</v>
      </c>
      <c r="N1591" s="16">
        <v>1.9412320000000001</v>
      </c>
      <c r="O1591" s="16">
        <v>1.208458</v>
      </c>
      <c r="P1591" s="16">
        <v>1.062581</v>
      </c>
      <c r="Q1591" s="16">
        <v>0.80549040000000005</v>
      </c>
      <c r="R1591" s="16">
        <v>1.2704</v>
      </c>
      <c r="S1591" s="16">
        <v>1.7299999999999999E-2</v>
      </c>
      <c r="T1591" s="16">
        <v>6.3899999999999998E-2</v>
      </c>
      <c r="U1591" s="16">
        <v>4.8128000000000002</v>
      </c>
      <c r="V1591" s="16">
        <v>57.613999999999997</v>
      </c>
      <c r="W1591" s="16">
        <v>17.87</v>
      </c>
      <c r="X1591" s="16">
        <v>486.60300000000001</v>
      </c>
      <c r="Y1591" s="16">
        <v>71.011600000000001</v>
      </c>
      <c r="Z1591" s="16">
        <v>0.46479999999999999</v>
      </c>
      <c r="AA1591" s="16">
        <v>-0.89427259999999997</v>
      </c>
      <c r="AB1591" s="16">
        <v>0.3</v>
      </c>
      <c r="AC1591" s="16">
        <v>7.22</v>
      </c>
      <c r="AD1591" s="16">
        <v>48.8</v>
      </c>
      <c r="AE1591" s="16">
        <v>29.677</v>
      </c>
      <c r="AF1591" s="16">
        <v>116.071</v>
      </c>
      <c r="AG1591" s="16">
        <v>349040</v>
      </c>
      <c r="AH1591" s="16">
        <v>0.75880000000000003</v>
      </c>
      <c r="AI1591" s="16">
        <v>98</v>
      </c>
      <c r="AJ1591" s="16">
        <v>100</v>
      </c>
      <c r="AK1591" s="16">
        <v>0.74729999999999996</v>
      </c>
      <c r="AL1591" s="16">
        <v>0.28289999999999998</v>
      </c>
      <c r="AM1591" s="16">
        <v>0.62909999999999999</v>
      </c>
      <c r="AN1591" s="16">
        <v>0.6653</v>
      </c>
      <c r="AO1591" s="16">
        <v>0.9778</v>
      </c>
      <c r="AP1591" s="16">
        <v>0.60440000000000005</v>
      </c>
      <c r="AQ1591" s="16">
        <v>0.1772</v>
      </c>
      <c r="AR1591" s="16">
        <f t="shared" si="79"/>
        <v>1</v>
      </c>
      <c r="AS1591" s="5">
        <f t="shared" si="78"/>
        <v>-4.1821999999999804E-2</v>
      </c>
    </row>
    <row r="1592" spans="1:45" x14ac:dyDescent="0.25">
      <c r="A1592" s="16" t="s">
        <v>405</v>
      </c>
      <c r="B1592" s="16" t="s">
        <v>67</v>
      </c>
      <c r="C1592" s="16" t="s">
        <v>282</v>
      </c>
      <c r="D1592" s="16">
        <v>2013</v>
      </c>
      <c r="E1592" s="16" t="s">
        <v>2164</v>
      </c>
      <c r="F1592" s="16" t="s">
        <v>594</v>
      </c>
      <c r="G1592" s="10">
        <v>13459.7</v>
      </c>
      <c r="H1592" s="73">
        <v>9.5074590000000008</v>
      </c>
      <c r="I1592" s="16">
        <v>9893082</v>
      </c>
      <c r="J1592" s="71">
        <v>1.0999999999999999E-2</v>
      </c>
      <c r="K1592" s="71">
        <v>1.016</v>
      </c>
      <c r="L1592" s="16">
        <v>2.5676070000000002</v>
      </c>
      <c r="M1592" s="16">
        <v>0.72382579999999996</v>
      </c>
      <c r="N1592" s="16">
        <v>1.9540310000000001</v>
      </c>
      <c r="O1592" s="16">
        <v>1.1920580000000001</v>
      </c>
      <c r="P1592" s="16">
        <v>1.0469170000000001</v>
      </c>
      <c r="Q1592" s="16">
        <v>0.80725579999999997</v>
      </c>
      <c r="R1592" s="16">
        <v>1.3973</v>
      </c>
      <c r="S1592" s="16">
        <v>1.61E-2</v>
      </c>
      <c r="T1592" s="16">
        <v>6.3200000000000006E-2</v>
      </c>
      <c r="U1592" s="16">
        <v>4.7790999999999997</v>
      </c>
      <c r="V1592" s="16">
        <v>59.276000000000003</v>
      </c>
      <c r="W1592" s="16">
        <v>17.98</v>
      </c>
      <c r="X1592" s="16">
        <v>482.524</v>
      </c>
      <c r="Y1592" s="16">
        <v>71.008600000000001</v>
      </c>
      <c r="Z1592" s="16">
        <v>0.46029999999999999</v>
      </c>
      <c r="AA1592" s="16">
        <v>-0.87097009999999997</v>
      </c>
      <c r="AB1592" s="16">
        <v>0.3</v>
      </c>
      <c r="AC1592" s="16">
        <v>7.22</v>
      </c>
      <c r="AD1592" s="16">
        <v>48.2</v>
      </c>
      <c r="AE1592" s="16">
        <v>29.914999999999999</v>
      </c>
      <c r="AF1592" s="16">
        <v>116.428</v>
      </c>
      <c r="AG1592" s="16">
        <v>306002</v>
      </c>
      <c r="AH1592" s="16">
        <v>0.76380000000000003</v>
      </c>
      <c r="AI1592" s="16">
        <v>98</v>
      </c>
      <c r="AJ1592" s="16">
        <v>100</v>
      </c>
      <c r="AK1592" s="16">
        <v>0.73950000000000005</v>
      </c>
      <c r="AL1592" s="16">
        <v>0.29189999999999999</v>
      </c>
      <c r="AM1592" s="16">
        <v>0.65529999999999999</v>
      </c>
      <c r="AN1592" s="16">
        <v>0.77939999999999998</v>
      </c>
      <c r="AO1592" s="16">
        <v>0.89419999999999999</v>
      </c>
      <c r="AP1592" s="16">
        <v>0.57269999999999999</v>
      </c>
      <c r="AQ1592" s="16">
        <v>0.1772</v>
      </c>
      <c r="AR1592" s="16">
        <f t="shared" si="79"/>
        <v>1</v>
      </c>
      <c r="AS1592" s="5">
        <f t="shared" si="78"/>
        <v>1.6725000000000101E-2</v>
      </c>
    </row>
    <row r="1593" spans="1:45" x14ac:dyDescent="0.25">
      <c r="A1593" s="16" t="s">
        <v>405</v>
      </c>
      <c r="B1593" s="16" t="s">
        <v>67</v>
      </c>
      <c r="C1593" s="16" t="s">
        <v>282</v>
      </c>
      <c r="D1593" s="16">
        <v>2014</v>
      </c>
      <c r="E1593" s="16" t="s">
        <v>2170</v>
      </c>
      <c r="F1593" s="16" t="s">
        <v>594</v>
      </c>
      <c r="G1593" s="10">
        <v>14042.3</v>
      </c>
      <c r="H1593" s="73">
        <v>9.5498290000000008</v>
      </c>
      <c r="I1593" s="16">
        <v>9866468</v>
      </c>
      <c r="J1593" s="71">
        <v>1.7000000000000001E-2</v>
      </c>
      <c r="K1593" s="71">
        <v>1.0329999999999999</v>
      </c>
      <c r="L1593" s="16">
        <v>2.5032779999999999</v>
      </c>
      <c r="M1593" s="16">
        <v>0.70640590000000003</v>
      </c>
      <c r="N1593" s="16">
        <v>1.9668410000000001</v>
      </c>
      <c r="O1593" s="16">
        <v>1.178674</v>
      </c>
      <c r="P1593" s="16">
        <v>1.0544519999999999</v>
      </c>
      <c r="Q1593" s="16">
        <v>0.66774049999999996</v>
      </c>
      <c r="R1593" s="16">
        <v>1.3707</v>
      </c>
      <c r="S1593" s="16">
        <v>1.41E-2</v>
      </c>
      <c r="T1593" s="16">
        <v>6.3700000000000007E-2</v>
      </c>
      <c r="U1593" s="16">
        <v>4.7454999999999998</v>
      </c>
      <c r="V1593" s="16">
        <v>60.938000000000002</v>
      </c>
      <c r="W1593" s="16">
        <v>18.09</v>
      </c>
      <c r="X1593" s="16">
        <v>478.44600000000003</v>
      </c>
      <c r="Y1593" s="16">
        <v>70.999499999999998</v>
      </c>
      <c r="Z1593" s="16">
        <v>0.45069999999999999</v>
      </c>
      <c r="AA1593" s="16">
        <v>-0.88495170000000001</v>
      </c>
      <c r="AB1593" s="16">
        <v>0.3</v>
      </c>
      <c r="AC1593" s="16">
        <v>7.22</v>
      </c>
      <c r="AD1593" s="16">
        <v>48.56</v>
      </c>
      <c r="AE1593" s="16">
        <v>30.315100000000001</v>
      </c>
      <c r="AF1593" s="16">
        <v>118.054</v>
      </c>
      <c r="AG1593" s="16">
        <v>296844</v>
      </c>
      <c r="AH1593" s="16">
        <v>0.76880000000000004</v>
      </c>
      <c r="AI1593" s="16">
        <v>98</v>
      </c>
      <c r="AJ1593" s="16">
        <v>100</v>
      </c>
      <c r="AK1593" s="16">
        <v>0.53100000000000003</v>
      </c>
      <c r="AL1593" s="16">
        <v>0.13089999999999999</v>
      </c>
      <c r="AM1593" s="16">
        <v>0.53280000000000005</v>
      </c>
      <c r="AN1593" s="16">
        <v>0.67579999999999996</v>
      </c>
      <c r="AO1593" s="16">
        <v>0.76590000000000003</v>
      </c>
      <c r="AP1593" s="16">
        <v>0.49719999999999998</v>
      </c>
      <c r="AQ1593" s="16">
        <v>0.1772</v>
      </c>
      <c r="AR1593" s="16">
        <f t="shared" si="79"/>
        <v>1</v>
      </c>
      <c r="AS1593" s="5">
        <f t="shared" si="78"/>
        <v>-6.4329000000000303E-2</v>
      </c>
    </row>
    <row r="1594" spans="1:45" x14ac:dyDescent="0.25">
      <c r="A1594" s="16" t="s">
        <v>407</v>
      </c>
      <c r="B1594" s="16" t="s">
        <v>68</v>
      </c>
      <c r="C1594" s="16" t="s">
        <v>285</v>
      </c>
      <c r="D1594" s="16">
        <v>1985</v>
      </c>
      <c r="E1594" s="16" t="s">
        <v>2220</v>
      </c>
      <c r="F1594" s="16" t="s">
        <v>592</v>
      </c>
      <c r="G1594" s="10">
        <v>1386.48</v>
      </c>
      <c r="H1594" s="73">
        <v>7.2345259999999998</v>
      </c>
      <c r="I1594" s="16" t="s">
        <v>6700</v>
      </c>
      <c r="K1594" s="71">
        <v>1.002</v>
      </c>
      <c r="L1594" s="16">
        <v>-2.6734460000000002</v>
      </c>
      <c r="M1594" s="16">
        <v>-0.64238039999999996</v>
      </c>
      <c r="N1594" s="16">
        <v>-1.269253</v>
      </c>
      <c r="O1594" s="16">
        <v>-1.9634339999999999</v>
      </c>
      <c r="P1594" s="16">
        <v>-0.95721319999999999</v>
      </c>
      <c r="Q1594" s="16">
        <v>-1.110849</v>
      </c>
      <c r="R1594" s="16">
        <v>7.0900000000000005E-2</v>
      </c>
      <c r="S1594" s="16">
        <v>2E-3</v>
      </c>
      <c r="T1594" s="16">
        <v>0</v>
      </c>
      <c r="U1594" s="16">
        <v>1.4962</v>
      </c>
      <c r="V1594" s="16">
        <v>6.35</v>
      </c>
      <c r="W1594" s="16">
        <v>0.84</v>
      </c>
      <c r="X1594" s="16">
        <v>371.64600000000002</v>
      </c>
      <c r="Y1594" s="16">
        <v>0</v>
      </c>
      <c r="Z1594" s="16">
        <v>0.12039999999999999</v>
      </c>
      <c r="AA1594" s="16">
        <v>2.0425309999999999</v>
      </c>
      <c r="AB1594" s="16">
        <v>0.53</v>
      </c>
      <c r="AC1594" s="16">
        <v>57.78</v>
      </c>
      <c r="AD1594" s="16">
        <v>28.32</v>
      </c>
      <c r="AE1594" s="16">
        <v>0.37080000000000002</v>
      </c>
      <c r="AF1594" s="16">
        <v>1.1999999999999999E-3</v>
      </c>
      <c r="AG1594" s="16">
        <v>8543.61</v>
      </c>
      <c r="AH1594" s="16">
        <v>7.1099999999999997E-2</v>
      </c>
      <c r="AI1594" s="16">
        <v>30.715399999999999</v>
      </c>
      <c r="AJ1594" s="16">
        <v>66.613500000000002</v>
      </c>
      <c r="AK1594" s="16">
        <v>-1.4251</v>
      </c>
      <c r="AL1594" s="16">
        <v>-1.2058</v>
      </c>
      <c r="AM1594" s="16">
        <v>-0.70569999999999999</v>
      </c>
      <c r="AN1594" s="16">
        <v>-2.8308</v>
      </c>
      <c r="AO1594" s="16">
        <v>-0.25359999999999999</v>
      </c>
      <c r="AP1594" s="16">
        <v>-0.88700000000000001</v>
      </c>
      <c r="AQ1594" s="16">
        <v>3.4655</v>
      </c>
      <c r="AR1594" s="16">
        <f t="shared" si="79"/>
        <v>1</v>
      </c>
      <c r="AS1594" s="5">
        <f t="shared" si="78"/>
        <v>0</v>
      </c>
    </row>
    <row r="1595" spans="1:45" x14ac:dyDescent="0.25">
      <c r="A1595" s="16" t="s">
        <v>407</v>
      </c>
      <c r="B1595" s="16" t="s">
        <v>68</v>
      </c>
      <c r="C1595" s="16" t="s">
        <v>285</v>
      </c>
      <c r="D1595" s="16">
        <v>1986</v>
      </c>
      <c r="E1595" s="16" t="s">
        <v>2228</v>
      </c>
      <c r="F1595" s="16" t="s">
        <v>592</v>
      </c>
      <c r="G1595" s="10">
        <v>1438.39</v>
      </c>
      <c r="H1595" s="73">
        <v>7.27128</v>
      </c>
      <c r="I1595" s="16" t="s">
        <v>6700</v>
      </c>
      <c r="J1595" s="71">
        <v>-1.0999999999999999E-2</v>
      </c>
      <c r="K1595" s="71">
        <v>0.99099999999999999</v>
      </c>
      <c r="L1595" s="16">
        <v>-2.6185139999999998</v>
      </c>
      <c r="M1595" s="16">
        <v>-0.64200219999999997</v>
      </c>
      <c r="N1595" s="16">
        <v>-1.2266360000000001</v>
      </c>
      <c r="O1595" s="16">
        <v>-1.931603</v>
      </c>
      <c r="P1595" s="16">
        <v>-0.9395791</v>
      </c>
      <c r="Q1595" s="16">
        <v>-1.0808310000000001</v>
      </c>
      <c r="R1595" s="16">
        <v>7.0900000000000005E-2</v>
      </c>
      <c r="S1595" s="16">
        <v>2.0999999999999999E-3</v>
      </c>
      <c r="T1595" s="16">
        <v>0</v>
      </c>
      <c r="U1595" s="16">
        <v>1.5532999999999999</v>
      </c>
      <c r="V1595" s="16">
        <v>6.7720000000000002</v>
      </c>
      <c r="W1595" s="16">
        <v>0.97799999999999998</v>
      </c>
      <c r="X1595" s="16">
        <v>374.66</v>
      </c>
      <c r="Y1595" s="16">
        <v>0</v>
      </c>
      <c r="Z1595" s="16">
        <v>0.1363</v>
      </c>
      <c r="AA1595" s="16">
        <v>2.0363169999999999</v>
      </c>
      <c r="AB1595" s="16">
        <v>0.53</v>
      </c>
      <c r="AC1595" s="16">
        <v>57.78</v>
      </c>
      <c r="AD1595" s="16">
        <v>28.48</v>
      </c>
      <c r="AE1595" s="16">
        <v>0.40860000000000002</v>
      </c>
      <c r="AF1595" s="16">
        <v>2.7000000000000001E-3</v>
      </c>
      <c r="AG1595" s="16">
        <v>11583.6</v>
      </c>
      <c r="AH1595" s="16">
        <v>7.2700000000000001E-2</v>
      </c>
      <c r="AI1595" s="16">
        <v>31.764600000000002</v>
      </c>
      <c r="AJ1595" s="16">
        <v>67.329400000000007</v>
      </c>
      <c r="AK1595" s="16">
        <v>-1.3694</v>
      </c>
      <c r="AL1595" s="16">
        <v>-1.1852</v>
      </c>
      <c r="AM1595" s="16">
        <v>-0.68720000000000003</v>
      </c>
      <c r="AN1595" s="16">
        <v>-2.7545999999999999</v>
      </c>
      <c r="AO1595" s="16">
        <v>-0.25669999999999998</v>
      </c>
      <c r="AP1595" s="16">
        <v>-0.876</v>
      </c>
      <c r="AQ1595" s="16">
        <v>3.4655</v>
      </c>
      <c r="AR1595" s="16">
        <f t="shared" si="79"/>
        <v>1</v>
      </c>
      <c r="AS1595" s="5">
        <f t="shared" si="78"/>
        <v>5.4932000000000425E-2</v>
      </c>
    </row>
    <row r="1596" spans="1:45" x14ac:dyDescent="0.25">
      <c r="A1596" s="16" t="s">
        <v>407</v>
      </c>
      <c r="B1596" s="16" t="s">
        <v>68</v>
      </c>
      <c r="C1596" s="16" t="s">
        <v>285</v>
      </c>
      <c r="D1596" s="16">
        <v>1987</v>
      </c>
      <c r="E1596" s="16" t="s">
        <v>2234</v>
      </c>
      <c r="F1596" s="16" t="s">
        <v>592</v>
      </c>
      <c r="G1596" s="10">
        <v>1480.01</v>
      </c>
      <c r="H1596" s="73">
        <v>7.2998010000000004</v>
      </c>
      <c r="I1596" s="16" t="s">
        <v>6700</v>
      </c>
      <c r="J1596" s="71">
        <v>-1.2999999999999999E-2</v>
      </c>
      <c r="K1596" s="71">
        <v>0.97899999999999998</v>
      </c>
      <c r="L1596" s="16">
        <v>-2.556978</v>
      </c>
      <c r="M1596" s="16">
        <v>-0.64162399999999997</v>
      </c>
      <c r="N1596" s="16">
        <v>-1.1982919999999999</v>
      </c>
      <c r="O1596" s="16">
        <v>-1.871175</v>
      </c>
      <c r="P1596" s="16">
        <v>-0.92258910000000005</v>
      </c>
      <c r="Q1596" s="16">
        <v>-1.0507930000000001</v>
      </c>
      <c r="R1596" s="16">
        <v>7.0900000000000005E-2</v>
      </c>
      <c r="S1596" s="16">
        <v>2.2000000000000001E-3</v>
      </c>
      <c r="T1596" s="16">
        <v>0</v>
      </c>
      <c r="U1596" s="16">
        <v>1.6105</v>
      </c>
      <c r="V1596" s="16">
        <v>7.194</v>
      </c>
      <c r="W1596" s="16">
        <v>1.1160000000000001</v>
      </c>
      <c r="X1596" s="16">
        <v>375.435</v>
      </c>
      <c r="Y1596" s="16">
        <v>0</v>
      </c>
      <c r="Z1596" s="16">
        <v>0.16750000000000001</v>
      </c>
      <c r="AA1596" s="16">
        <v>2.030103</v>
      </c>
      <c r="AB1596" s="16">
        <v>0.53</v>
      </c>
      <c r="AC1596" s="16">
        <v>57.78</v>
      </c>
      <c r="AD1596" s="16">
        <v>28.64</v>
      </c>
      <c r="AE1596" s="16">
        <v>0.4491</v>
      </c>
      <c r="AF1596" s="16">
        <v>3.7000000000000002E-3</v>
      </c>
      <c r="AG1596" s="16">
        <v>13378.6</v>
      </c>
      <c r="AH1596" s="16">
        <v>7.4200000000000002E-2</v>
      </c>
      <c r="AI1596" s="16">
        <v>32.813800000000001</v>
      </c>
      <c r="AJ1596" s="16">
        <v>68.045400000000001</v>
      </c>
      <c r="AK1596" s="16">
        <v>-1.3137000000000001</v>
      </c>
      <c r="AL1596" s="16">
        <v>-1.1647000000000001</v>
      </c>
      <c r="AM1596" s="16">
        <v>-0.66869999999999996</v>
      </c>
      <c r="AN1596" s="16">
        <v>-2.6783999999999999</v>
      </c>
      <c r="AO1596" s="16">
        <v>-0.25969999999999999</v>
      </c>
      <c r="AP1596" s="16">
        <v>-0.8649</v>
      </c>
      <c r="AQ1596" s="16">
        <v>3.4655</v>
      </c>
      <c r="AR1596" s="16">
        <f t="shared" si="79"/>
        <v>1</v>
      </c>
      <c r="AS1596" s="5">
        <f t="shared" si="78"/>
        <v>6.1535999999999813E-2</v>
      </c>
    </row>
    <row r="1597" spans="1:45" x14ac:dyDescent="0.25">
      <c r="A1597" s="16" t="s">
        <v>407</v>
      </c>
      <c r="B1597" s="16" t="s">
        <v>68</v>
      </c>
      <c r="C1597" s="16" t="s">
        <v>285</v>
      </c>
      <c r="D1597" s="16">
        <v>1988</v>
      </c>
      <c r="E1597" s="16" t="s">
        <v>2247</v>
      </c>
      <c r="F1597" s="16" t="s">
        <v>592</v>
      </c>
      <c r="G1597" s="10">
        <v>1536.29</v>
      </c>
      <c r="H1597" s="73">
        <v>7.3371230000000001</v>
      </c>
      <c r="I1597" s="16" t="s">
        <v>6700</v>
      </c>
      <c r="J1597" s="71">
        <v>-0.01</v>
      </c>
      <c r="K1597" s="71">
        <v>0.96899999999999997</v>
      </c>
      <c r="L1597" s="16">
        <v>-2.4848110000000001</v>
      </c>
      <c r="M1597" s="16">
        <v>-0.64124579999999998</v>
      </c>
      <c r="N1597" s="16">
        <v>-1.1703399999999999</v>
      </c>
      <c r="O1597" s="16">
        <v>-1.786902</v>
      </c>
      <c r="P1597" s="16">
        <v>-0.90605849999999999</v>
      </c>
      <c r="Q1597" s="16">
        <v>-1.0208079999999999</v>
      </c>
      <c r="R1597" s="16">
        <v>7.0900000000000005E-2</v>
      </c>
      <c r="S1597" s="16">
        <v>2.3E-3</v>
      </c>
      <c r="T1597" s="16">
        <v>0</v>
      </c>
      <c r="U1597" s="16">
        <v>1.6676</v>
      </c>
      <c r="V1597" s="16">
        <v>7.6159999999999997</v>
      </c>
      <c r="W1597" s="16">
        <v>1.254</v>
      </c>
      <c r="X1597" s="16">
        <v>376.149</v>
      </c>
      <c r="Y1597" s="16">
        <v>1.6713</v>
      </c>
      <c r="Z1597" s="16">
        <v>0.19220000000000001</v>
      </c>
      <c r="AA1597" s="16">
        <v>2.023889</v>
      </c>
      <c r="AB1597" s="16">
        <v>0.53</v>
      </c>
      <c r="AC1597" s="16">
        <v>57.78</v>
      </c>
      <c r="AD1597" s="16">
        <v>28.8</v>
      </c>
      <c r="AE1597" s="16">
        <v>0.48110000000000003</v>
      </c>
      <c r="AF1597" s="16">
        <v>5.1999999999999998E-3</v>
      </c>
      <c r="AG1597" s="16">
        <v>14400.5</v>
      </c>
      <c r="AH1597" s="16">
        <v>7.5800000000000006E-2</v>
      </c>
      <c r="AI1597" s="16">
        <v>33.863100000000003</v>
      </c>
      <c r="AJ1597" s="16">
        <v>68.761300000000006</v>
      </c>
      <c r="AK1597" s="16">
        <v>-1.2581</v>
      </c>
      <c r="AL1597" s="16">
        <v>-1.1442000000000001</v>
      </c>
      <c r="AM1597" s="16">
        <v>-0.6502</v>
      </c>
      <c r="AN1597" s="16">
        <v>-2.6023000000000001</v>
      </c>
      <c r="AO1597" s="16">
        <v>-0.26269999999999999</v>
      </c>
      <c r="AP1597" s="16">
        <v>-0.85389999999999999</v>
      </c>
      <c r="AQ1597" s="16">
        <v>3.4655</v>
      </c>
      <c r="AR1597" s="16">
        <f t="shared" si="79"/>
        <v>1</v>
      </c>
      <c r="AS1597" s="5">
        <f t="shared" si="78"/>
        <v>7.216699999999987E-2</v>
      </c>
    </row>
    <row r="1598" spans="1:45" x14ac:dyDescent="0.25">
      <c r="A1598" s="16" t="s">
        <v>407</v>
      </c>
      <c r="B1598" s="16" t="s">
        <v>68</v>
      </c>
      <c r="C1598" s="16" t="s">
        <v>285</v>
      </c>
      <c r="D1598" s="16">
        <v>1989</v>
      </c>
      <c r="E1598" s="16" t="s">
        <v>2225</v>
      </c>
      <c r="F1598" s="16" t="s">
        <v>592</v>
      </c>
      <c r="G1598" s="10">
        <v>1620.9</v>
      </c>
      <c r="H1598" s="73">
        <v>7.3907379999999998</v>
      </c>
      <c r="I1598" s="16" t="s">
        <v>6700</v>
      </c>
      <c r="J1598" s="71">
        <v>2.1000000000000001E-2</v>
      </c>
      <c r="K1598" s="71">
        <v>0.98899999999999999</v>
      </c>
      <c r="L1598" s="16">
        <v>-2.4467180000000002</v>
      </c>
      <c r="M1598" s="16">
        <v>-0.64048950000000004</v>
      </c>
      <c r="N1598" s="16">
        <v>-1.23952</v>
      </c>
      <c r="O1598" s="16">
        <v>-1.6830940000000001</v>
      </c>
      <c r="P1598" s="16">
        <v>-0.8897716</v>
      </c>
      <c r="Q1598" s="16">
        <v>-0.99078929999999998</v>
      </c>
      <c r="R1598" s="16">
        <v>7.0900000000000005E-2</v>
      </c>
      <c r="S1598" s="16">
        <v>2.5000000000000001E-3</v>
      </c>
      <c r="T1598" s="16">
        <v>0</v>
      </c>
      <c r="U1598" s="16">
        <v>0.82740000000000002</v>
      </c>
      <c r="V1598" s="16">
        <v>8.0380000000000003</v>
      </c>
      <c r="W1598" s="16">
        <v>1.3919999999999999</v>
      </c>
      <c r="X1598" s="16">
        <v>376.42899999999997</v>
      </c>
      <c r="Y1598" s="16">
        <v>3.8765000000000001</v>
      </c>
      <c r="Z1598" s="16">
        <v>0.22120000000000001</v>
      </c>
      <c r="AA1598" s="16">
        <v>2.0176750000000001</v>
      </c>
      <c r="AB1598" s="16">
        <v>0.53</v>
      </c>
      <c r="AC1598" s="16">
        <v>57.78</v>
      </c>
      <c r="AD1598" s="16">
        <v>28.96</v>
      </c>
      <c r="AE1598" s="16">
        <v>0.49230000000000002</v>
      </c>
      <c r="AF1598" s="16">
        <v>7.4000000000000003E-3</v>
      </c>
      <c r="AG1598" s="16">
        <v>15550.4</v>
      </c>
      <c r="AH1598" s="16">
        <v>7.7299999999999994E-2</v>
      </c>
      <c r="AI1598" s="16">
        <v>34.912300000000002</v>
      </c>
      <c r="AJ1598" s="16">
        <v>69.477199999999996</v>
      </c>
      <c r="AK1598" s="16">
        <v>-1.2023999999999999</v>
      </c>
      <c r="AL1598" s="16">
        <v>-1.1235999999999999</v>
      </c>
      <c r="AM1598" s="16">
        <v>-0.63170000000000004</v>
      </c>
      <c r="AN1598" s="16">
        <v>-2.5261</v>
      </c>
      <c r="AO1598" s="16">
        <v>-0.26579999999999998</v>
      </c>
      <c r="AP1598" s="16">
        <v>-0.84289999999999998</v>
      </c>
      <c r="AQ1598" s="16">
        <v>3.4655</v>
      </c>
      <c r="AR1598" s="16">
        <f t="shared" si="79"/>
        <v>1</v>
      </c>
      <c r="AS1598" s="5">
        <f t="shared" si="78"/>
        <v>3.8092999999999932E-2</v>
      </c>
    </row>
    <row r="1599" spans="1:45" x14ac:dyDescent="0.25">
      <c r="A1599" s="16" t="s">
        <v>407</v>
      </c>
      <c r="B1599" s="16" t="s">
        <v>68</v>
      </c>
      <c r="C1599" s="16" t="s">
        <v>285</v>
      </c>
      <c r="D1599" s="16">
        <v>1990</v>
      </c>
      <c r="E1599" s="16" t="s">
        <v>2246</v>
      </c>
      <c r="F1599" s="16" t="s">
        <v>592</v>
      </c>
      <c r="G1599" s="10">
        <v>1707.6</v>
      </c>
      <c r="H1599" s="73">
        <v>7.4428429999999999</v>
      </c>
      <c r="I1599" s="16" t="s">
        <v>6700</v>
      </c>
      <c r="J1599" s="71">
        <v>2.1000000000000001E-2</v>
      </c>
      <c r="K1599" s="71">
        <v>1.0109999999999999</v>
      </c>
      <c r="L1599" s="16">
        <v>-2.302384</v>
      </c>
      <c r="M1599" s="16">
        <v>-0.63917930000000001</v>
      </c>
      <c r="N1599" s="16">
        <v>-1.130876</v>
      </c>
      <c r="O1599" s="16">
        <v>-1.507207</v>
      </c>
      <c r="P1599" s="16">
        <v>-0.88730109999999995</v>
      </c>
      <c r="Q1599" s="16">
        <v>-0.9607521</v>
      </c>
      <c r="R1599" s="16">
        <v>7.0900000000000005E-2</v>
      </c>
      <c r="S1599" s="16">
        <v>2.5999999999999999E-3</v>
      </c>
      <c r="T1599" s="16">
        <v>1E-4</v>
      </c>
      <c r="U1599" s="16">
        <v>1.7819</v>
      </c>
      <c r="V1599" s="16">
        <v>8.4600000000000009</v>
      </c>
      <c r="W1599" s="16">
        <v>1.53</v>
      </c>
      <c r="X1599" s="16">
        <v>374.99900000000002</v>
      </c>
      <c r="Y1599" s="16">
        <v>6.0815999999999999</v>
      </c>
      <c r="Z1599" s="16">
        <v>0.28820000000000001</v>
      </c>
      <c r="AA1599" s="16">
        <v>2.0083540000000002</v>
      </c>
      <c r="AB1599" s="16">
        <v>0.53</v>
      </c>
      <c r="AC1599" s="16">
        <v>57.78</v>
      </c>
      <c r="AD1599" s="16">
        <v>29.2</v>
      </c>
      <c r="AE1599" s="16">
        <v>0.59689999999999999</v>
      </c>
      <c r="AF1599" s="16">
        <v>1.01E-2</v>
      </c>
      <c r="AG1599" s="16">
        <v>18004.599999999999</v>
      </c>
      <c r="AH1599" s="16">
        <v>7.1800000000000003E-2</v>
      </c>
      <c r="AI1599" s="16">
        <v>35.200000000000003</v>
      </c>
      <c r="AJ1599" s="16">
        <v>69.5</v>
      </c>
      <c r="AK1599" s="16">
        <v>-1.1467000000000001</v>
      </c>
      <c r="AL1599" s="16">
        <v>-1.1031</v>
      </c>
      <c r="AM1599" s="16">
        <v>-0.61319999999999997</v>
      </c>
      <c r="AN1599" s="16">
        <v>-2.4499</v>
      </c>
      <c r="AO1599" s="16">
        <v>-0.26879999999999998</v>
      </c>
      <c r="AP1599" s="16">
        <v>-0.83179999999999998</v>
      </c>
      <c r="AQ1599" s="16">
        <v>3.4655</v>
      </c>
      <c r="AR1599" s="16">
        <f t="shared" si="79"/>
        <v>1</v>
      </c>
      <c r="AS1599" s="5">
        <f t="shared" si="78"/>
        <v>0.14433400000000018</v>
      </c>
    </row>
    <row r="1600" spans="1:45" x14ac:dyDescent="0.25">
      <c r="A1600" s="16" t="s">
        <v>407</v>
      </c>
      <c r="B1600" s="16" t="s">
        <v>68</v>
      </c>
      <c r="C1600" s="16" t="s">
        <v>285</v>
      </c>
      <c r="D1600" s="16">
        <v>1991</v>
      </c>
      <c r="E1600" s="16" t="s">
        <v>2244</v>
      </c>
      <c r="F1600" s="16" t="s">
        <v>592</v>
      </c>
      <c r="G1600" s="10">
        <v>1794.19</v>
      </c>
      <c r="H1600" s="73">
        <v>7.4923080000000004</v>
      </c>
      <c r="I1600" s="16" t="s">
        <v>6700</v>
      </c>
      <c r="J1600" s="71">
        <v>2.5999999999999999E-2</v>
      </c>
      <c r="K1600" s="71">
        <v>1.0369999999999999</v>
      </c>
      <c r="L1600" s="16">
        <v>-2.2936920000000001</v>
      </c>
      <c r="M1600" s="16">
        <v>-0.6435149</v>
      </c>
      <c r="N1600" s="16">
        <v>-1.112247</v>
      </c>
      <c r="O1600" s="16">
        <v>-1.5511839999999999</v>
      </c>
      <c r="P1600" s="16">
        <v>-0.86627960000000004</v>
      </c>
      <c r="Q1600" s="16">
        <v>-0.93076650000000005</v>
      </c>
      <c r="R1600" s="16">
        <v>7.0900000000000005E-2</v>
      </c>
      <c r="S1600" s="16">
        <v>1.6999999999999999E-3</v>
      </c>
      <c r="T1600" s="16">
        <v>0</v>
      </c>
      <c r="U1600" s="16">
        <v>1.839</v>
      </c>
      <c r="V1600" s="16">
        <v>8.84</v>
      </c>
      <c r="W1600" s="16">
        <v>1.538</v>
      </c>
      <c r="X1600" s="16">
        <v>375.62200000000001</v>
      </c>
      <c r="Y1600" s="16">
        <v>8.2867999999999995</v>
      </c>
      <c r="Z1600" s="16">
        <v>0.2329</v>
      </c>
      <c r="AA1600" s="16">
        <v>1.9734</v>
      </c>
      <c r="AB1600" s="16">
        <v>0.53</v>
      </c>
      <c r="AC1600" s="16">
        <v>57.78</v>
      </c>
      <c r="AD1600" s="16">
        <v>30.1</v>
      </c>
      <c r="AE1600" s="16">
        <v>0.71240000000000003</v>
      </c>
      <c r="AF1600" s="16">
        <v>1.35E-2</v>
      </c>
      <c r="AG1600" s="16">
        <v>20225.900000000001</v>
      </c>
      <c r="AH1600" s="16">
        <v>7.6999999999999999E-2</v>
      </c>
      <c r="AI1600" s="16">
        <v>36.299999999999997</v>
      </c>
      <c r="AJ1600" s="16">
        <v>70.3</v>
      </c>
      <c r="AK1600" s="16">
        <v>-1.091</v>
      </c>
      <c r="AL1600" s="16">
        <v>-1.0826</v>
      </c>
      <c r="AM1600" s="16">
        <v>-0.59470000000000001</v>
      </c>
      <c r="AN1600" s="16">
        <v>-2.3738000000000001</v>
      </c>
      <c r="AO1600" s="16">
        <v>-0.27189999999999998</v>
      </c>
      <c r="AP1600" s="16">
        <v>-0.82079999999999997</v>
      </c>
      <c r="AQ1600" s="16">
        <v>3.4655</v>
      </c>
      <c r="AR1600" s="16">
        <f t="shared" si="79"/>
        <v>1</v>
      </c>
      <c r="AS1600" s="5">
        <f t="shared" si="78"/>
        <v>8.691999999999922E-3</v>
      </c>
    </row>
    <row r="1601" spans="1:45" x14ac:dyDescent="0.25">
      <c r="A1601" s="16" t="s">
        <v>407</v>
      </c>
      <c r="B1601" s="16" t="s">
        <v>68</v>
      </c>
      <c r="C1601" s="16" t="s">
        <v>285</v>
      </c>
      <c r="D1601" s="16">
        <v>1992</v>
      </c>
      <c r="E1601" s="16" t="s">
        <v>2221</v>
      </c>
      <c r="F1601" s="16" t="s">
        <v>592</v>
      </c>
      <c r="G1601" s="10">
        <v>1878.71</v>
      </c>
      <c r="H1601" s="73">
        <v>7.538341</v>
      </c>
      <c r="I1601" s="16" t="s">
        <v>6700</v>
      </c>
      <c r="J1601" s="71">
        <v>1.7000000000000001E-2</v>
      </c>
      <c r="K1601" s="71">
        <v>1.054</v>
      </c>
      <c r="L1601" s="16">
        <v>-2.2165159999999999</v>
      </c>
      <c r="M1601" s="16">
        <v>-0.63103489999999995</v>
      </c>
      <c r="N1601" s="16">
        <v>-1.0935649999999999</v>
      </c>
      <c r="O1601" s="16">
        <v>-1.4694529999999999</v>
      </c>
      <c r="P1601" s="16">
        <v>-0.83889519999999995</v>
      </c>
      <c r="Q1601" s="16">
        <v>-0.90074710000000002</v>
      </c>
      <c r="R1601" s="16">
        <v>7.0900000000000005E-2</v>
      </c>
      <c r="S1601" s="16">
        <v>5.0000000000000001E-3</v>
      </c>
      <c r="T1601" s="16">
        <v>0</v>
      </c>
      <c r="U1601" s="16">
        <v>1.8960999999999999</v>
      </c>
      <c r="V1601" s="16">
        <v>9.2200000000000006</v>
      </c>
      <c r="W1601" s="16">
        <v>1.546</v>
      </c>
      <c r="X1601" s="16">
        <v>376.25299999999999</v>
      </c>
      <c r="Y1601" s="16">
        <v>10.491899999999999</v>
      </c>
      <c r="Z1601" s="16">
        <v>0.24909999999999999</v>
      </c>
      <c r="AA1601" s="16">
        <v>1.961749</v>
      </c>
      <c r="AB1601" s="16">
        <v>0.53</v>
      </c>
      <c r="AC1601" s="16">
        <v>57.78</v>
      </c>
      <c r="AD1601" s="16">
        <v>30.4</v>
      </c>
      <c r="AE1601" s="16">
        <v>0.89359999999999995</v>
      </c>
      <c r="AF1601" s="16">
        <v>1.9199999999999998E-2</v>
      </c>
      <c r="AG1601" s="16">
        <v>22109.4</v>
      </c>
      <c r="AH1601" s="16">
        <v>9.1300000000000006E-2</v>
      </c>
      <c r="AI1601" s="16">
        <v>37.5</v>
      </c>
      <c r="AJ1601" s="16">
        <v>71.2</v>
      </c>
      <c r="AK1601" s="16">
        <v>-1.0354000000000001</v>
      </c>
      <c r="AL1601" s="16">
        <v>-1.0621</v>
      </c>
      <c r="AM1601" s="16">
        <v>-0.57620000000000005</v>
      </c>
      <c r="AN1601" s="16">
        <v>-2.2976000000000001</v>
      </c>
      <c r="AO1601" s="16">
        <v>-0.27489999999999998</v>
      </c>
      <c r="AP1601" s="16">
        <v>-0.80969999999999998</v>
      </c>
      <c r="AQ1601" s="16">
        <v>3.4655</v>
      </c>
      <c r="AR1601" s="16">
        <f t="shared" si="79"/>
        <v>1</v>
      </c>
      <c r="AS1601" s="5">
        <f t="shared" si="78"/>
        <v>7.7176000000000133E-2</v>
      </c>
    </row>
    <row r="1602" spans="1:45" x14ac:dyDescent="0.25">
      <c r="A1602" s="16" t="s">
        <v>407</v>
      </c>
      <c r="B1602" s="16" t="s">
        <v>68</v>
      </c>
      <c r="C1602" s="16" t="s">
        <v>285</v>
      </c>
      <c r="D1602" s="16">
        <v>1993</v>
      </c>
      <c r="E1602" s="16" t="s">
        <v>2231</v>
      </c>
      <c r="F1602" s="16" t="s">
        <v>592</v>
      </c>
      <c r="G1602" s="10">
        <v>1968.12</v>
      </c>
      <c r="H1602" s="73">
        <v>7.5848360000000001</v>
      </c>
      <c r="I1602" s="16" t="s">
        <v>6700</v>
      </c>
      <c r="J1602" s="71">
        <v>1.4E-2</v>
      </c>
      <c r="K1602" s="71">
        <v>1.069</v>
      </c>
      <c r="L1602" s="16">
        <v>-2.154347</v>
      </c>
      <c r="M1602" s="16">
        <v>-0.6395575</v>
      </c>
      <c r="N1602" s="16">
        <v>-1.0719259999999999</v>
      </c>
      <c r="O1602" s="16">
        <v>-1.3974880000000001</v>
      </c>
      <c r="P1602" s="16">
        <v>-0.81736609999999998</v>
      </c>
      <c r="Q1602" s="16">
        <v>-0.87069280000000004</v>
      </c>
      <c r="R1602" s="16">
        <v>7.0900000000000005E-2</v>
      </c>
      <c r="S1602" s="16">
        <v>2.5000000000000001E-3</v>
      </c>
      <c r="T1602" s="16">
        <v>1E-4</v>
      </c>
      <c r="U1602" s="16">
        <v>1.9533</v>
      </c>
      <c r="V1602" s="16">
        <v>9.6</v>
      </c>
      <c r="W1602" s="16">
        <v>1.554</v>
      </c>
      <c r="X1602" s="16">
        <v>377.34699999999998</v>
      </c>
      <c r="Y1602" s="16">
        <v>12.697100000000001</v>
      </c>
      <c r="Z1602" s="16">
        <v>0.26290000000000002</v>
      </c>
      <c r="AA1602" s="16">
        <v>1.965632</v>
      </c>
      <c r="AB1602" s="16">
        <v>0.53</v>
      </c>
      <c r="AC1602" s="16">
        <v>57.78</v>
      </c>
      <c r="AD1602" s="16">
        <v>30.3</v>
      </c>
      <c r="AE1602" s="16">
        <v>0.99139999999999995</v>
      </c>
      <c r="AF1602" s="16">
        <v>2.8400000000000002E-2</v>
      </c>
      <c r="AG1602" s="16">
        <v>23785.4</v>
      </c>
      <c r="AH1602" s="16">
        <v>9.7199999999999995E-2</v>
      </c>
      <c r="AI1602" s="16">
        <v>38.700000000000003</v>
      </c>
      <c r="AJ1602" s="16">
        <v>72</v>
      </c>
      <c r="AK1602" s="16">
        <v>-0.97970000000000002</v>
      </c>
      <c r="AL1602" s="16">
        <v>-1.0415000000000001</v>
      </c>
      <c r="AM1602" s="16">
        <v>-0.55759999999999998</v>
      </c>
      <c r="AN1602" s="16">
        <v>-2.2214</v>
      </c>
      <c r="AO1602" s="16">
        <v>-0.27789999999999998</v>
      </c>
      <c r="AP1602" s="16">
        <v>-0.79869999999999997</v>
      </c>
      <c r="AQ1602" s="16">
        <v>3.4655</v>
      </c>
      <c r="AR1602" s="16">
        <f t="shared" si="79"/>
        <v>1</v>
      </c>
      <c r="AS1602" s="5">
        <f t="shared" si="78"/>
        <v>6.2168999999999919E-2</v>
      </c>
    </row>
    <row r="1603" spans="1:45" x14ac:dyDescent="0.25">
      <c r="A1603" s="16" t="s">
        <v>407</v>
      </c>
      <c r="B1603" s="16" t="s">
        <v>68</v>
      </c>
      <c r="C1603" s="16" t="s">
        <v>285</v>
      </c>
      <c r="D1603" s="16">
        <v>1994</v>
      </c>
      <c r="E1603" s="16" t="s">
        <v>2245</v>
      </c>
      <c r="F1603" s="16" t="s">
        <v>592</v>
      </c>
      <c r="G1603" s="10">
        <v>2083.06</v>
      </c>
      <c r="H1603" s="73">
        <v>7.6415949999999997</v>
      </c>
      <c r="I1603" s="16" t="s">
        <v>6700</v>
      </c>
      <c r="J1603" s="71">
        <v>2E-3</v>
      </c>
      <c r="K1603" s="71">
        <v>1.071</v>
      </c>
      <c r="L1603" s="16">
        <v>-2.1494049999999998</v>
      </c>
      <c r="M1603" s="16">
        <v>-0.63842290000000002</v>
      </c>
      <c r="N1603" s="16">
        <v>-1.1556489999999999</v>
      </c>
      <c r="O1603" s="16">
        <v>-1.358247</v>
      </c>
      <c r="P1603" s="16">
        <v>-0.79450940000000003</v>
      </c>
      <c r="Q1603" s="16">
        <v>-0.84070730000000005</v>
      </c>
      <c r="R1603" s="16">
        <v>7.0900000000000005E-2</v>
      </c>
      <c r="S1603" s="16">
        <v>2.8E-3</v>
      </c>
      <c r="T1603" s="16">
        <v>1E-4</v>
      </c>
      <c r="U1603" s="16">
        <v>0.99850000000000005</v>
      </c>
      <c r="V1603" s="16">
        <v>9.98</v>
      </c>
      <c r="W1603" s="16">
        <v>1.5620000000000001</v>
      </c>
      <c r="X1603" s="16">
        <v>378.60599999999999</v>
      </c>
      <c r="Y1603" s="16">
        <v>14.902200000000001</v>
      </c>
      <c r="Z1603" s="16">
        <v>0.25990000000000002</v>
      </c>
      <c r="AA1603" s="16">
        <v>1.9734</v>
      </c>
      <c r="AB1603" s="16">
        <v>0.53</v>
      </c>
      <c r="AC1603" s="16">
        <v>57.78</v>
      </c>
      <c r="AD1603" s="16">
        <v>30.1</v>
      </c>
      <c r="AE1603" s="16">
        <v>1.2888999999999999</v>
      </c>
      <c r="AF1603" s="16">
        <v>4.0800000000000003E-2</v>
      </c>
      <c r="AG1603" s="16">
        <v>26481.4</v>
      </c>
      <c r="AH1603" s="16">
        <v>9.9000000000000005E-2</v>
      </c>
      <c r="AI1603" s="16">
        <v>39.9</v>
      </c>
      <c r="AJ1603" s="16">
        <v>72.8</v>
      </c>
      <c r="AK1603" s="16">
        <v>-0.92400000000000004</v>
      </c>
      <c r="AL1603" s="16">
        <v>-1.0209999999999999</v>
      </c>
      <c r="AM1603" s="16">
        <v>-0.53910000000000002</v>
      </c>
      <c r="AN1603" s="16">
        <v>-2.1453000000000002</v>
      </c>
      <c r="AO1603" s="16">
        <v>-0.28100000000000003</v>
      </c>
      <c r="AP1603" s="16">
        <v>-0.78769999999999996</v>
      </c>
      <c r="AQ1603" s="16">
        <v>3.4655</v>
      </c>
      <c r="AR1603" s="16">
        <f t="shared" si="79"/>
        <v>1</v>
      </c>
      <c r="AS1603" s="5">
        <f t="shared" si="78"/>
        <v>4.942000000000224E-3</v>
      </c>
    </row>
    <row r="1604" spans="1:45" x14ac:dyDescent="0.25">
      <c r="A1604" s="16" t="s">
        <v>407</v>
      </c>
      <c r="B1604" s="16" t="s">
        <v>68</v>
      </c>
      <c r="C1604" s="16" t="s">
        <v>285</v>
      </c>
      <c r="D1604" s="16">
        <v>1995</v>
      </c>
      <c r="E1604" s="16" t="s">
        <v>2232</v>
      </c>
      <c r="F1604" s="16" t="s">
        <v>592</v>
      </c>
      <c r="G1604" s="10">
        <v>2219.81</v>
      </c>
      <c r="H1604" s="73">
        <v>7.7051769999999999</v>
      </c>
      <c r="I1604" s="16" t="s">
        <v>6700</v>
      </c>
      <c r="J1604" s="71">
        <v>0.03</v>
      </c>
      <c r="K1604" s="71">
        <v>1.1040000000000001</v>
      </c>
      <c r="L1604" s="16">
        <v>-2.1072739999999999</v>
      </c>
      <c r="M1604" s="16">
        <v>-0.63653190000000004</v>
      </c>
      <c r="N1604" s="16">
        <v>-1.1412150000000001</v>
      </c>
      <c r="O1604" s="16">
        <v>-1.3301430000000001</v>
      </c>
      <c r="P1604" s="16">
        <v>-0.77517780000000003</v>
      </c>
      <c r="Q1604" s="16">
        <v>-0.81067</v>
      </c>
      <c r="R1604" s="16">
        <v>7.0900000000000005E-2</v>
      </c>
      <c r="S1604" s="16">
        <v>3.3E-3</v>
      </c>
      <c r="T1604" s="16">
        <v>1E-4</v>
      </c>
      <c r="U1604" s="16">
        <v>1.0043</v>
      </c>
      <c r="V1604" s="16">
        <v>10.36</v>
      </c>
      <c r="W1604" s="16">
        <v>1.57</v>
      </c>
      <c r="X1604" s="16">
        <v>379.41699999999997</v>
      </c>
      <c r="Y1604" s="16">
        <v>17.107399999999998</v>
      </c>
      <c r="Z1604" s="16">
        <v>0.25729999999999997</v>
      </c>
      <c r="AA1604" s="16">
        <v>2.0161210000000001</v>
      </c>
      <c r="AB1604" s="16">
        <v>0.53</v>
      </c>
      <c r="AC1604" s="16">
        <v>57.78</v>
      </c>
      <c r="AD1604" s="16">
        <v>29</v>
      </c>
      <c r="AE1604" s="16">
        <v>1.6953</v>
      </c>
      <c r="AF1604" s="16">
        <v>0.1085</v>
      </c>
      <c r="AG1604" s="16">
        <v>30053.599999999999</v>
      </c>
      <c r="AH1604" s="16">
        <v>8.7099999999999997E-2</v>
      </c>
      <c r="AI1604" s="16">
        <v>41</v>
      </c>
      <c r="AJ1604" s="16">
        <v>73.7</v>
      </c>
      <c r="AK1604" s="16">
        <v>-0.86829999999999996</v>
      </c>
      <c r="AL1604" s="16">
        <v>-1.0004999999999999</v>
      </c>
      <c r="AM1604" s="16">
        <v>-0.52059999999999995</v>
      </c>
      <c r="AN1604" s="16">
        <v>-2.0691000000000002</v>
      </c>
      <c r="AO1604" s="16">
        <v>-0.28399999999999997</v>
      </c>
      <c r="AP1604" s="16">
        <v>-0.77659999999999996</v>
      </c>
      <c r="AQ1604" s="16">
        <v>3.4655</v>
      </c>
      <c r="AR1604" s="16">
        <f t="shared" si="79"/>
        <v>1</v>
      </c>
      <c r="AS1604" s="5">
        <f t="shared" ref="AS1604:AS1667" si="80">IF(D1604=1985, 0, L1604-L1603)</f>
        <v>4.2130999999999919E-2</v>
      </c>
    </row>
    <row r="1605" spans="1:45" x14ac:dyDescent="0.25">
      <c r="A1605" s="16" t="s">
        <v>407</v>
      </c>
      <c r="B1605" s="16" t="s">
        <v>68</v>
      </c>
      <c r="C1605" s="16" t="s">
        <v>285</v>
      </c>
      <c r="D1605" s="16">
        <v>1996</v>
      </c>
      <c r="E1605" s="16" t="s">
        <v>2239</v>
      </c>
      <c r="F1605" s="16" t="s">
        <v>592</v>
      </c>
      <c r="G1605" s="10">
        <v>2357.96</v>
      </c>
      <c r="H1605" s="73">
        <v>7.7655519999999996</v>
      </c>
      <c r="I1605" s="16" t="s">
        <v>6700</v>
      </c>
      <c r="J1605" s="71">
        <v>-0.01</v>
      </c>
      <c r="K1605" s="71">
        <v>1.093</v>
      </c>
      <c r="L1605" s="16">
        <v>-1.838757</v>
      </c>
      <c r="M1605" s="16">
        <v>-0.63237189999999999</v>
      </c>
      <c r="N1605" s="16">
        <v>-1.1429739999999999</v>
      </c>
      <c r="O1605" s="16">
        <v>-1.1487540000000001</v>
      </c>
      <c r="P1605" s="16">
        <v>-0.75361849999999997</v>
      </c>
      <c r="Q1605" s="16">
        <v>-0.40598790000000001</v>
      </c>
      <c r="R1605" s="16">
        <v>7.0900000000000005E-2</v>
      </c>
      <c r="S1605" s="16">
        <v>4.4000000000000003E-3</v>
      </c>
      <c r="T1605" s="16">
        <v>1E-4</v>
      </c>
      <c r="U1605" s="16">
        <v>1.0785</v>
      </c>
      <c r="V1605" s="16">
        <v>10.226000000000001</v>
      </c>
      <c r="W1605" s="16">
        <v>1.62</v>
      </c>
      <c r="X1605" s="16">
        <v>377.89699999999999</v>
      </c>
      <c r="Y1605" s="16">
        <v>19.3125</v>
      </c>
      <c r="Z1605" s="16">
        <v>0.32469999999999999</v>
      </c>
      <c r="AA1605" s="16">
        <v>1.9928189999999999</v>
      </c>
      <c r="AB1605" s="16">
        <v>0.53</v>
      </c>
      <c r="AC1605" s="16">
        <v>57.78</v>
      </c>
      <c r="AD1605" s="16">
        <v>29.6</v>
      </c>
      <c r="AE1605" s="16">
        <v>2.1238000000000001</v>
      </c>
      <c r="AF1605" s="16">
        <v>0.28539999999999999</v>
      </c>
      <c r="AG1605" s="16">
        <v>33874.400000000001</v>
      </c>
      <c r="AH1605" s="16">
        <v>7.7899999999999997E-2</v>
      </c>
      <c r="AI1605" s="16">
        <v>42.3</v>
      </c>
      <c r="AJ1605" s="16">
        <v>74.5</v>
      </c>
      <c r="AK1605" s="16">
        <v>-0.80510000000000004</v>
      </c>
      <c r="AL1605" s="16">
        <v>-0.56059999999999999</v>
      </c>
      <c r="AM1605" s="16">
        <v>-0.41699999999999998</v>
      </c>
      <c r="AN1605" s="16">
        <v>-1.1752</v>
      </c>
      <c r="AO1605" s="16">
        <v>0.1943</v>
      </c>
      <c r="AP1605" s="16">
        <v>-0.36599999999999999</v>
      </c>
      <c r="AQ1605" s="16">
        <v>3.4655</v>
      </c>
      <c r="AR1605" s="16">
        <f t="shared" ref="AR1605:AR1668" si="81">IF(OR(AND(I1605&lt;&gt;"", I1605&gt;=10000000, AQ1605&lt;=32.5), AND(A1605="Middle East &amp; North Africa", I1605&lt;&gt;"", I1605&gt;=9000000, AQ1605&lt;&gt;"", AQ1605&lt;=32.5)), 0, 1)</f>
        <v>1</v>
      </c>
      <c r="AS1605" s="5">
        <f t="shared" si="80"/>
        <v>0.26851699999999989</v>
      </c>
    </row>
    <row r="1606" spans="1:45" x14ac:dyDescent="0.25">
      <c r="A1606" s="16" t="s">
        <v>407</v>
      </c>
      <c r="B1606" s="16" t="s">
        <v>68</v>
      </c>
      <c r="C1606" s="16" t="s">
        <v>285</v>
      </c>
      <c r="D1606" s="16">
        <v>1997</v>
      </c>
      <c r="E1606" s="16" t="s">
        <v>2241</v>
      </c>
      <c r="F1606" s="16" t="s">
        <v>592</v>
      </c>
      <c r="G1606" s="10">
        <v>2433.34</v>
      </c>
      <c r="H1606" s="73">
        <v>7.7970199999999998</v>
      </c>
      <c r="I1606" s="16" t="s">
        <v>6700</v>
      </c>
      <c r="J1606" s="71">
        <v>-7.0000000000000007E-2</v>
      </c>
      <c r="K1606" s="71">
        <v>1.0189999999999999</v>
      </c>
      <c r="L1606" s="16">
        <v>-1.8713900000000001</v>
      </c>
      <c r="M1606" s="16">
        <v>-0.63237189999999999</v>
      </c>
      <c r="N1606" s="16">
        <v>-1.155362</v>
      </c>
      <c r="O1606" s="16">
        <v>-1.0539240000000001</v>
      </c>
      <c r="P1606" s="16">
        <v>-0.72165449999999998</v>
      </c>
      <c r="Q1606" s="16">
        <v>-0.60645130000000003</v>
      </c>
      <c r="R1606" s="16">
        <v>7.0900000000000005E-2</v>
      </c>
      <c r="S1606" s="16">
        <v>4.4000000000000003E-3</v>
      </c>
      <c r="T1606" s="16">
        <v>1E-4</v>
      </c>
      <c r="U1606" s="16">
        <v>1.0721000000000001</v>
      </c>
      <c r="V1606" s="16">
        <v>10.092000000000001</v>
      </c>
      <c r="W1606" s="16">
        <v>1.67</v>
      </c>
      <c r="X1606" s="16">
        <v>376.04</v>
      </c>
      <c r="Y1606" s="16">
        <v>21.517700000000001</v>
      </c>
      <c r="Z1606" s="16">
        <v>0.34720000000000001</v>
      </c>
      <c r="AA1606" s="16">
        <v>1.977284</v>
      </c>
      <c r="AB1606" s="16">
        <v>0.53</v>
      </c>
      <c r="AC1606" s="16">
        <v>57.78</v>
      </c>
      <c r="AD1606" s="16">
        <v>30</v>
      </c>
      <c r="AE1606" s="16">
        <v>2.4906000000000001</v>
      </c>
      <c r="AF1606" s="16">
        <v>0.45800000000000002</v>
      </c>
      <c r="AG1606" s="16">
        <v>36788.6</v>
      </c>
      <c r="AH1606" s="16">
        <v>9.4899999999999998E-2</v>
      </c>
      <c r="AI1606" s="16">
        <v>43.5</v>
      </c>
      <c r="AJ1606" s="16">
        <v>75.400000000000006</v>
      </c>
      <c r="AK1606" s="16">
        <v>-0.92069999999999996</v>
      </c>
      <c r="AL1606" s="16">
        <v>-0.82140000000000002</v>
      </c>
      <c r="AM1606" s="16">
        <v>-0.50649999999999995</v>
      </c>
      <c r="AN1606" s="16">
        <v>-1.4704999999999999</v>
      </c>
      <c r="AO1606" s="16">
        <v>-3.49E-2</v>
      </c>
      <c r="AP1606" s="16">
        <v>-0.54269999999999996</v>
      </c>
      <c r="AQ1606" s="16">
        <v>3.4655</v>
      </c>
      <c r="AR1606" s="16">
        <f t="shared" si="81"/>
        <v>1</v>
      </c>
      <c r="AS1606" s="5">
        <f t="shared" si="80"/>
        <v>-3.2633000000000134E-2</v>
      </c>
    </row>
    <row r="1607" spans="1:45" x14ac:dyDescent="0.25">
      <c r="A1607" s="16" t="s">
        <v>407</v>
      </c>
      <c r="B1607" s="16" t="s">
        <v>68</v>
      </c>
      <c r="C1607" s="16" t="s">
        <v>285</v>
      </c>
      <c r="D1607" s="16">
        <v>1998</v>
      </c>
      <c r="E1607" s="16" t="s">
        <v>2236</v>
      </c>
      <c r="F1607" s="16" t="s">
        <v>592</v>
      </c>
      <c r="G1607" s="10">
        <v>2084.23</v>
      </c>
      <c r="H1607" s="73">
        <v>7.6421570000000001</v>
      </c>
      <c r="I1607" s="16" t="s">
        <v>6700</v>
      </c>
      <c r="J1607" s="71">
        <v>-0.192</v>
      </c>
      <c r="K1607" s="71">
        <v>0.84099999999999997</v>
      </c>
      <c r="L1607" s="16">
        <v>-1.8697870000000001</v>
      </c>
      <c r="M1607" s="16">
        <v>-0.64144840000000003</v>
      </c>
      <c r="N1607" s="16">
        <v>-1.0365310000000001</v>
      </c>
      <c r="O1607" s="16">
        <v>-0.98683209999999999</v>
      </c>
      <c r="P1607" s="16">
        <v>-0.70538880000000004</v>
      </c>
      <c r="Q1607" s="16">
        <v>-0.80695150000000004</v>
      </c>
      <c r="R1607" s="16">
        <v>7.0900000000000005E-2</v>
      </c>
      <c r="S1607" s="16">
        <v>2E-3</v>
      </c>
      <c r="T1607" s="16">
        <v>1E-4</v>
      </c>
      <c r="U1607" s="16">
        <v>2.2389999999999999</v>
      </c>
      <c r="V1607" s="16">
        <v>9.9580000000000002</v>
      </c>
      <c r="W1607" s="16">
        <v>1.72</v>
      </c>
      <c r="X1607" s="16">
        <v>375.41</v>
      </c>
      <c r="Y1607" s="16">
        <v>23.722799999999999</v>
      </c>
      <c r="Z1607" s="16">
        <v>0.34849999999999998</v>
      </c>
      <c r="AA1607" s="16">
        <v>1.926795</v>
      </c>
      <c r="AB1607" s="16">
        <v>0.53</v>
      </c>
      <c r="AC1607" s="16">
        <v>57.78</v>
      </c>
      <c r="AD1607" s="16">
        <v>31.3</v>
      </c>
      <c r="AE1607" s="16">
        <v>2.7448000000000001</v>
      </c>
      <c r="AF1607" s="16">
        <v>0.52510000000000001</v>
      </c>
      <c r="AG1607" s="16">
        <v>37927.9</v>
      </c>
      <c r="AH1607" s="16">
        <v>8.1699999999999995E-2</v>
      </c>
      <c r="AI1607" s="16">
        <v>44.7</v>
      </c>
      <c r="AJ1607" s="16">
        <v>76.3</v>
      </c>
      <c r="AK1607" s="16">
        <v>-1.0364</v>
      </c>
      <c r="AL1607" s="16">
        <v>-1.0821000000000001</v>
      </c>
      <c r="AM1607" s="16">
        <v>-0.59609999999999996</v>
      </c>
      <c r="AN1607" s="16">
        <v>-1.7658</v>
      </c>
      <c r="AO1607" s="16">
        <v>-0.26419999999999999</v>
      </c>
      <c r="AP1607" s="16">
        <v>-0.71940000000000004</v>
      </c>
      <c r="AQ1607" s="16">
        <v>3.4655</v>
      </c>
      <c r="AR1607" s="16">
        <f t="shared" si="81"/>
        <v>1</v>
      </c>
      <c r="AS1607" s="5">
        <f t="shared" si="80"/>
        <v>1.6030000000000211E-3</v>
      </c>
    </row>
    <row r="1608" spans="1:45" x14ac:dyDescent="0.25">
      <c r="A1608" s="16" t="s">
        <v>407</v>
      </c>
      <c r="B1608" s="16" t="s">
        <v>68</v>
      </c>
      <c r="C1608" s="16" t="s">
        <v>285</v>
      </c>
      <c r="D1608" s="16">
        <v>1999</v>
      </c>
      <c r="E1608" s="16" t="s">
        <v>2222</v>
      </c>
      <c r="F1608" s="16" t="s">
        <v>592</v>
      </c>
      <c r="G1608" s="10">
        <v>2071.5500000000002</v>
      </c>
      <c r="H1608" s="73">
        <v>7.6360530000000004</v>
      </c>
      <c r="I1608" s="16" t="s">
        <v>6700</v>
      </c>
      <c r="J1608" s="71">
        <v>-1.7000000000000001E-2</v>
      </c>
      <c r="K1608" s="71">
        <v>0.82599999999999996</v>
      </c>
      <c r="L1608" s="16">
        <v>-1.8197700000000001</v>
      </c>
      <c r="M1608" s="16">
        <v>-0.63766650000000002</v>
      </c>
      <c r="N1608" s="16">
        <v>-1.0273829999999999</v>
      </c>
      <c r="O1608" s="16">
        <v>-0.98814670000000004</v>
      </c>
      <c r="P1608" s="16">
        <v>-0.6850079</v>
      </c>
      <c r="Q1608" s="16">
        <v>-0.72430479999999997</v>
      </c>
      <c r="R1608" s="16">
        <v>7.0900000000000005E-2</v>
      </c>
      <c r="S1608" s="16">
        <v>3.0000000000000001E-3</v>
      </c>
      <c r="T1608" s="16">
        <v>1E-4</v>
      </c>
      <c r="U1608" s="16">
        <v>2.2961</v>
      </c>
      <c r="V1608" s="16">
        <v>9.8239999999999998</v>
      </c>
      <c r="W1608" s="16">
        <v>1.77</v>
      </c>
      <c r="X1608" s="16">
        <v>375.88200000000001</v>
      </c>
      <c r="Y1608" s="16">
        <v>25.928000000000001</v>
      </c>
      <c r="Z1608" s="16">
        <v>0.32379999999999998</v>
      </c>
      <c r="AA1608" s="16">
        <v>1.9345619999999999</v>
      </c>
      <c r="AB1608" s="16">
        <v>0.53</v>
      </c>
      <c r="AC1608" s="16">
        <v>57.78</v>
      </c>
      <c r="AD1608" s="16">
        <v>31.1</v>
      </c>
      <c r="AE1608" s="16">
        <v>2.9523000000000001</v>
      </c>
      <c r="AF1608" s="16">
        <v>1.0784</v>
      </c>
      <c r="AG1608" s="16">
        <v>41177.800000000003</v>
      </c>
      <c r="AH1608" s="16">
        <v>7.5999999999999998E-2</v>
      </c>
      <c r="AI1608" s="16">
        <v>45.9</v>
      </c>
      <c r="AJ1608" s="16">
        <v>77.099999999999994</v>
      </c>
      <c r="AK1608" s="16">
        <v>-0.73939999999999995</v>
      </c>
      <c r="AL1608" s="16">
        <v>-0.9859</v>
      </c>
      <c r="AM1608" s="16">
        <v>-0.4345</v>
      </c>
      <c r="AN1608" s="16">
        <v>-1.8994</v>
      </c>
      <c r="AO1608" s="16">
        <v>-0.21970000000000001</v>
      </c>
      <c r="AP1608" s="16">
        <v>-0.73529999999999995</v>
      </c>
      <c r="AQ1608" s="16">
        <v>3.4655</v>
      </c>
      <c r="AR1608" s="16">
        <f t="shared" si="81"/>
        <v>1</v>
      </c>
      <c r="AS1608" s="5">
        <f t="shared" si="80"/>
        <v>5.0016999999999978E-2</v>
      </c>
    </row>
    <row r="1609" spans="1:45" x14ac:dyDescent="0.25">
      <c r="A1609" s="16" t="s">
        <v>407</v>
      </c>
      <c r="B1609" s="16" t="s">
        <v>68</v>
      </c>
      <c r="C1609" s="16" t="s">
        <v>285</v>
      </c>
      <c r="D1609" s="16">
        <v>2000</v>
      </c>
      <c r="E1609" s="16" t="s">
        <v>2249</v>
      </c>
      <c r="F1609" s="16" t="s">
        <v>592</v>
      </c>
      <c r="G1609" s="10">
        <v>2143.39</v>
      </c>
      <c r="H1609" s="73">
        <v>7.6701439999999996</v>
      </c>
      <c r="I1609" s="16">
        <v>211540429</v>
      </c>
      <c r="J1609" s="71">
        <v>1.7000000000000001E-2</v>
      </c>
      <c r="K1609" s="71">
        <v>0.84099999999999997</v>
      </c>
      <c r="L1609" s="16">
        <v>-1.7750619999999999</v>
      </c>
      <c r="M1609" s="16">
        <v>-0.63507709999999995</v>
      </c>
      <c r="N1609" s="16">
        <v>-1.0142230000000001</v>
      </c>
      <c r="O1609" s="16">
        <v>-1.015155</v>
      </c>
      <c r="P1609" s="16">
        <v>-0.65320959999999995</v>
      </c>
      <c r="Q1609" s="16">
        <v>-0.64165649999999996</v>
      </c>
      <c r="R1609" s="16">
        <v>6.7699999999999996E-2</v>
      </c>
      <c r="S1609" s="16">
        <v>3.8999999999999998E-3</v>
      </c>
      <c r="T1609" s="16">
        <v>2.0000000000000001E-4</v>
      </c>
      <c r="U1609" s="16">
        <v>2.3532999999999999</v>
      </c>
      <c r="V1609" s="16">
        <v>9.69</v>
      </c>
      <c r="W1609" s="16">
        <v>1.82</v>
      </c>
      <c r="X1609" s="16">
        <v>376.98200000000003</v>
      </c>
      <c r="Y1609" s="16">
        <v>28.133099999999999</v>
      </c>
      <c r="Z1609" s="16">
        <v>0.2797</v>
      </c>
      <c r="AA1609" s="16">
        <v>1.91126</v>
      </c>
      <c r="AB1609" s="16">
        <v>0.53</v>
      </c>
      <c r="AC1609" s="16">
        <v>57.78</v>
      </c>
      <c r="AD1609" s="16">
        <v>31.7</v>
      </c>
      <c r="AE1609" s="16">
        <v>3.1888000000000001</v>
      </c>
      <c r="AF1609" s="16">
        <v>1.7562</v>
      </c>
      <c r="AG1609" s="16">
        <v>44116.9</v>
      </c>
      <c r="AH1609" s="16">
        <v>9.5399999999999999E-2</v>
      </c>
      <c r="AI1609" s="16">
        <v>47.1</v>
      </c>
      <c r="AJ1609" s="16">
        <v>77.900000000000006</v>
      </c>
      <c r="AK1609" s="16">
        <v>-0.44240000000000002</v>
      </c>
      <c r="AL1609" s="16">
        <v>-0.88959999999999995</v>
      </c>
      <c r="AM1609" s="16">
        <v>-0.27300000000000002</v>
      </c>
      <c r="AN1609" s="16">
        <v>-2.0331000000000001</v>
      </c>
      <c r="AO1609" s="16">
        <v>-0.17519999999999999</v>
      </c>
      <c r="AP1609" s="16">
        <v>-0.75109999999999999</v>
      </c>
      <c r="AQ1609" s="16">
        <v>3.4655</v>
      </c>
      <c r="AR1609" s="16">
        <f t="shared" si="81"/>
        <v>0</v>
      </c>
      <c r="AS1609" s="5">
        <f t="shared" si="80"/>
        <v>4.4708000000000192E-2</v>
      </c>
    </row>
    <row r="1610" spans="1:45" x14ac:dyDescent="0.25">
      <c r="A1610" s="16" t="s">
        <v>407</v>
      </c>
      <c r="B1610" s="16" t="s">
        <v>68</v>
      </c>
      <c r="C1610" s="16" t="s">
        <v>285</v>
      </c>
      <c r="D1610" s="16">
        <v>2001</v>
      </c>
      <c r="E1610" s="16" t="s">
        <v>2226</v>
      </c>
      <c r="F1610" s="16" t="s">
        <v>592</v>
      </c>
      <c r="G1610" s="10">
        <v>2190.77</v>
      </c>
      <c r="H1610" s="73">
        <v>7.6920070000000003</v>
      </c>
      <c r="I1610" s="16">
        <v>214506502</v>
      </c>
      <c r="J1610" s="71">
        <v>6.0000000000000001E-3</v>
      </c>
      <c r="K1610" s="71">
        <v>0.84599999999999997</v>
      </c>
      <c r="L1610" s="16">
        <v>-1.7449319999999999</v>
      </c>
      <c r="M1610" s="16">
        <v>-0.6469781</v>
      </c>
      <c r="N1610" s="16">
        <v>-0.96711159999999996</v>
      </c>
      <c r="O1610" s="16">
        <v>-0.95339700000000005</v>
      </c>
      <c r="P1610" s="16">
        <v>-0.62904040000000006</v>
      </c>
      <c r="Q1610" s="16">
        <v>-0.70120079999999996</v>
      </c>
      <c r="R1610" s="16">
        <v>4.7600000000000003E-2</v>
      </c>
      <c r="S1610" s="16">
        <v>3.8999999999999998E-3</v>
      </c>
      <c r="T1610" s="16">
        <v>1E-4</v>
      </c>
      <c r="U1610" s="16">
        <v>2.46</v>
      </c>
      <c r="V1610" s="16">
        <v>10.55</v>
      </c>
      <c r="W1610" s="16">
        <v>2.04</v>
      </c>
      <c r="X1610" s="16">
        <v>377.63099999999997</v>
      </c>
      <c r="Y1610" s="16">
        <v>30.3383</v>
      </c>
      <c r="Z1610" s="16">
        <v>0.2944</v>
      </c>
      <c r="AA1610" s="16">
        <v>1.950097</v>
      </c>
      <c r="AB1610" s="16">
        <v>0.53</v>
      </c>
      <c r="AC1610" s="16">
        <v>57.78</v>
      </c>
      <c r="AD1610" s="16">
        <v>30.7</v>
      </c>
      <c r="AE1610" s="16">
        <v>3.4056000000000002</v>
      </c>
      <c r="AF1610" s="16">
        <v>3.0762999999999998</v>
      </c>
      <c r="AG1610" s="16">
        <v>47216</v>
      </c>
      <c r="AH1610" s="16">
        <v>9.8699999999999996E-2</v>
      </c>
      <c r="AI1610" s="16">
        <v>48.1</v>
      </c>
      <c r="AJ1610" s="16">
        <v>78.599999999999994</v>
      </c>
      <c r="AK1610" s="16">
        <v>-0.41649999999999998</v>
      </c>
      <c r="AL1610" s="16">
        <v>-1.0118</v>
      </c>
      <c r="AM1610" s="16">
        <v>-0.35020000000000001</v>
      </c>
      <c r="AN1610" s="16">
        <v>-1.8254999999999999</v>
      </c>
      <c r="AO1610" s="16">
        <v>-0.40910000000000002</v>
      </c>
      <c r="AP1610" s="16">
        <v>-0.85829999999999995</v>
      </c>
      <c r="AQ1610" s="16">
        <v>3.4655</v>
      </c>
      <c r="AR1610" s="16">
        <f t="shared" si="81"/>
        <v>0</v>
      </c>
      <c r="AS1610" s="5">
        <f t="shared" si="80"/>
        <v>3.012999999999999E-2</v>
      </c>
    </row>
    <row r="1611" spans="1:45" x14ac:dyDescent="0.25">
      <c r="A1611" s="16" t="s">
        <v>407</v>
      </c>
      <c r="B1611" s="16" t="s">
        <v>68</v>
      </c>
      <c r="C1611" s="16" t="s">
        <v>285</v>
      </c>
      <c r="D1611" s="16">
        <v>2002</v>
      </c>
      <c r="E1611" s="16" t="s">
        <v>2238</v>
      </c>
      <c r="F1611" s="16" t="s">
        <v>592</v>
      </c>
      <c r="G1611" s="10">
        <v>2257.75</v>
      </c>
      <c r="H1611" s="73">
        <v>7.7221229999999998</v>
      </c>
      <c r="I1611" s="16">
        <v>217508059</v>
      </c>
      <c r="J1611" s="71">
        <v>2.4E-2</v>
      </c>
      <c r="K1611" s="71">
        <v>0.86599999999999999</v>
      </c>
      <c r="L1611" s="16">
        <v>-1.6974100000000001</v>
      </c>
      <c r="M1611" s="16">
        <v>-0.63464109999999996</v>
      </c>
      <c r="N1611" s="16">
        <v>-0.91169180000000005</v>
      </c>
      <c r="O1611" s="16">
        <v>-0.88622060000000002</v>
      </c>
      <c r="P1611" s="16">
        <v>-0.60334189999999999</v>
      </c>
      <c r="Q1611" s="16">
        <v>-0.7607642</v>
      </c>
      <c r="R1611" s="16">
        <v>7.0900000000000005E-2</v>
      </c>
      <c r="S1611" s="16">
        <v>3.8E-3</v>
      </c>
      <c r="T1611" s="16">
        <v>1E-4</v>
      </c>
      <c r="U1611" s="16">
        <v>2.6457000000000002</v>
      </c>
      <c r="V1611" s="16">
        <v>11.41</v>
      </c>
      <c r="W1611" s="16">
        <v>2.2599999999999998</v>
      </c>
      <c r="X1611" s="16">
        <v>378.28100000000001</v>
      </c>
      <c r="Y1611" s="16">
        <v>32.543399999999998</v>
      </c>
      <c r="Z1611" s="16">
        <v>0.312</v>
      </c>
      <c r="AA1611" s="16">
        <v>1.9889349999999999</v>
      </c>
      <c r="AB1611" s="16">
        <v>0.53</v>
      </c>
      <c r="AC1611" s="16">
        <v>57.78</v>
      </c>
      <c r="AD1611" s="16">
        <v>29.7</v>
      </c>
      <c r="AE1611" s="16">
        <v>3.6040000000000001</v>
      </c>
      <c r="AF1611" s="16">
        <v>5.4409000000000001</v>
      </c>
      <c r="AG1611" s="16">
        <v>49784.9</v>
      </c>
      <c r="AH1611" s="16">
        <v>9.7799999999999998E-2</v>
      </c>
      <c r="AI1611" s="16">
        <v>49.2</v>
      </c>
      <c r="AJ1611" s="16">
        <v>79.3</v>
      </c>
      <c r="AK1611" s="16">
        <v>-0.3906</v>
      </c>
      <c r="AL1611" s="16">
        <v>-1.1338999999999999</v>
      </c>
      <c r="AM1611" s="16">
        <v>-0.4274</v>
      </c>
      <c r="AN1611" s="16">
        <v>-1.6178999999999999</v>
      </c>
      <c r="AO1611" s="16">
        <v>-0.6431</v>
      </c>
      <c r="AP1611" s="16">
        <v>-0.96560000000000001</v>
      </c>
      <c r="AQ1611" s="16">
        <v>3.4655</v>
      </c>
      <c r="AR1611" s="16">
        <f t="shared" si="81"/>
        <v>0</v>
      </c>
      <c r="AS1611" s="5">
        <f t="shared" si="80"/>
        <v>4.7521999999999842E-2</v>
      </c>
    </row>
    <row r="1612" spans="1:45" x14ac:dyDescent="0.25">
      <c r="A1612" s="16" t="s">
        <v>407</v>
      </c>
      <c r="B1612" s="16" t="s">
        <v>68</v>
      </c>
      <c r="C1612" s="16" t="s">
        <v>285</v>
      </c>
      <c r="D1612" s="16">
        <v>2003</v>
      </c>
      <c r="E1612" s="16" t="s">
        <v>2242</v>
      </c>
      <c r="F1612" s="16" t="s">
        <v>592</v>
      </c>
      <c r="G1612" s="10">
        <v>2333.1</v>
      </c>
      <c r="H1612" s="73">
        <v>7.7549520000000003</v>
      </c>
      <c r="I1612" s="16">
        <v>220545214</v>
      </c>
      <c r="J1612" s="71">
        <v>2.3E-2</v>
      </c>
      <c r="K1612" s="71">
        <v>0.88700000000000001</v>
      </c>
      <c r="L1612" s="16">
        <v>-1.668566</v>
      </c>
      <c r="M1612" s="16">
        <v>-0.63691010000000003</v>
      </c>
      <c r="N1612" s="16">
        <v>-0.81561810000000001</v>
      </c>
      <c r="O1612" s="16">
        <v>-0.88230169999999997</v>
      </c>
      <c r="P1612" s="16">
        <v>-0.57807459999999999</v>
      </c>
      <c r="Q1612" s="16">
        <v>-0.82252590000000003</v>
      </c>
      <c r="R1612" s="16">
        <v>7.0900000000000005E-2</v>
      </c>
      <c r="S1612" s="16">
        <v>3.2000000000000002E-3</v>
      </c>
      <c r="T1612" s="16">
        <v>1E-4</v>
      </c>
      <c r="U1612" s="16">
        <v>3.218</v>
      </c>
      <c r="V1612" s="16">
        <v>12.27</v>
      </c>
      <c r="W1612" s="16">
        <v>2.48</v>
      </c>
      <c r="X1612" s="16">
        <v>378.93099999999998</v>
      </c>
      <c r="Y1612" s="16">
        <v>34.748600000000003</v>
      </c>
      <c r="Z1612" s="16">
        <v>0.29010000000000002</v>
      </c>
      <c r="AA1612" s="16">
        <v>1.9967029999999999</v>
      </c>
      <c r="AB1612" s="16">
        <v>0.53</v>
      </c>
      <c r="AC1612" s="16">
        <v>57.78</v>
      </c>
      <c r="AD1612" s="16">
        <v>29.5</v>
      </c>
      <c r="AE1612" s="16">
        <v>3.6939000000000002</v>
      </c>
      <c r="AF1612" s="16">
        <v>8.4784000000000006</v>
      </c>
      <c r="AG1612" s="16">
        <v>51280.1</v>
      </c>
      <c r="AH1612" s="16">
        <v>9.7299999999999998E-2</v>
      </c>
      <c r="AI1612" s="16">
        <v>50.2</v>
      </c>
      <c r="AJ1612" s="16">
        <v>80</v>
      </c>
      <c r="AK1612" s="16">
        <v>-0.38179999999999997</v>
      </c>
      <c r="AL1612" s="16">
        <v>-0.96</v>
      </c>
      <c r="AM1612" s="16">
        <v>-0.45119999999999999</v>
      </c>
      <c r="AN1612" s="16">
        <v>-2.1143000000000001</v>
      </c>
      <c r="AO1612" s="16">
        <v>-0.78110000000000002</v>
      </c>
      <c r="AP1612" s="16">
        <v>-0.89180000000000004</v>
      </c>
      <c r="AQ1612" s="16">
        <v>3.4655</v>
      </c>
      <c r="AR1612" s="16">
        <f t="shared" si="81"/>
        <v>0</v>
      </c>
      <c r="AS1612" s="5">
        <f t="shared" si="80"/>
        <v>2.8844000000000092E-2</v>
      </c>
    </row>
    <row r="1613" spans="1:45" x14ac:dyDescent="0.25">
      <c r="A1613" s="16" t="s">
        <v>407</v>
      </c>
      <c r="B1613" s="16" t="s">
        <v>68</v>
      </c>
      <c r="C1613" s="16" t="s">
        <v>285</v>
      </c>
      <c r="D1613" s="16">
        <v>2004</v>
      </c>
      <c r="E1613" s="16" t="s">
        <v>2240</v>
      </c>
      <c r="F1613" s="16" t="s">
        <v>592</v>
      </c>
      <c r="G1613" s="10">
        <v>2416.84</v>
      </c>
      <c r="H1613" s="73">
        <v>7.7902149999999999</v>
      </c>
      <c r="I1613" s="16">
        <v>223614649</v>
      </c>
      <c r="J1613" s="71">
        <v>8.9999999999999993E-3</v>
      </c>
      <c r="K1613" s="71">
        <v>0.89500000000000002</v>
      </c>
      <c r="L1613" s="16">
        <v>-1.6382669999999999</v>
      </c>
      <c r="M1613" s="16">
        <v>-0.63484359999999995</v>
      </c>
      <c r="N1613" s="16">
        <v>-0.80444839999999995</v>
      </c>
      <c r="O1613" s="16">
        <v>-0.98383670000000001</v>
      </c>
      <c r="P1613" s="16">
        <v>-0.53702660000000002</v>
      </c>
      <c r="Q1613" s="16">
        <v>-0.70045219999999997</v>
      </c>
      <c r="R1613" s="16">
        <v>7.0900000000000005E-2</v>
      </c>
      <c r="S1613" s="16">
        <v>3.5000000000000001E-3</v>
      </c>
      <c r="T1613" s="16">
        <v>2.0000000000000001E-4</v>
      </c>
      <c r="U1613" s="16">
        <v>2.7484999999999999</v>
      </c>
      <c r="V1613" s="16">
        <v>13.13</v>
      </c>
      <c r="W1613" s="16">
        <v>2.7</v>
      </c>
      <c r="X1613" s="16">
        <v>383.44499999999999</v>
      </c>
      <c r="Y1613" s="16">
        <v>28.9956</v>
      </c>
      <c r="Z1613" s="16">
        <v>0.30559999999999998</v>
      </c>
      <c r="AA1613" s="16">
        <v>2.0161210000000001</v>
      </c>
      <c r="AB1613" s="16">
        <v>0.53</v>
      </c>
      <c r="AC1613" s="16">
        <v>57.78</v>
      </c>
      <c r="AD1613" s="16">
        <v>29</v>
      </c>
      <c r="AE1613" s="16">
        <v>4.6890000000000001</v>
      </c>
      <c r="AF1613" s="16">
        <v>13.7087</v>
      </c>
      <c r="AG1613" s="16">
        <v>53819.9</v>
      </c>
      <c r="AH1613" s="16">
        <v>9.2299999999999993E-2</v>
      </c>
      <c r="AI1613" s="16">
        <v>51.2</v>
      </c>
      <c r="AJ1613" s="16">
        <v>80.599999999999994</v>
      </c>
      <c r="AK1613" s="16">
        <v>-0.29149999999999998</v>
      </c>
      <c r="AL1613" s="16">
        <v>-0.89459999999999995</v>
      </c>
      <c r="AM1613" s="16">
        <v>-0.3755</v>
      </c>
      <c r="AN1613" s="16">
        <v>-1.869</v>
      </c>
      <c r="AO1613" s="16">
        <v>-0.66579999999999995</v>
      </c>
      <c r="AP1613" s="16">
        <v>-0.76880000000000004</v>
      </c>
      <c r="AQ1613" s="16">
        <v>3.4655</v>
      </c>
      <c r="AR1613" s="16">
        <f t="shared" si="81"/>
        <v>0</v>
      </c>
      <c r="AS1613" s="5">
        <f t="shared" si="80"/>
        <v>3.0299000000000076E-2</v>
      </c>
    </row>
    <row r="1614" spans="1:45" x14ac:dyDescent="0.25">
      <c r="A1614" s="16" t="s">
        <v>407</v>
      </c>
      <c r="B1614" s="16" t="s">
        <v>68</v>
      </c>
      <c r="C1614" s="16" t="s">
        <v>285</v>
      </c>
      <c r="D1614" s="16">
        <v>2005</v>
      </c>
      <c r="E1614" s="16" t="s">
        <v>2229</v>
      </c>
      <c r="F1614" s="16" t="s">
        <v>592</v>
      </c>
      <c r="G1614" s="10">
        <v>2519.5100000000002</v>
      </c>
      <c r="H1614" s="73">
        <v>7.8318199999999996</v>
      </c>
      <c r="I1614" s="16">
        <v>226712730</v>
      </c>
      <c r="J1614" s="71">
        <v>2.8000000000000001E-2</v>
      </c>
      <c r="K1614" s="71">
        <v>0.92</v>
      </c>
      <c r="L1614" s="16">
        <v>-1.4753320000000001</v>
      </c>
      <c r="M1614" s="16">
        <v>-0.63295259999999998</v>
      </c>
      <c r="N1614" s="16">
        <v>-0.73083520000000002</v>
      </c>
      <c r="O1614" s="16">
        <v>-0.84551259999999995</v>
      </c>
      <c r="P1614" s="16">
        <v>-0.4817419</v>
      </c>
      <c r="Q1614" s="16">
        <v>-0.60810850000000005</v>
      </c>
      <c r="R1614" s="16">
        <v>7.0900000000000005E-2</v>
      </c>
      <c r="S1614" s="16">
        <v>4.0000000000000001E-3</v>
      </c>
      <c r="T1614" s="16">
        <v>2.0000000000000001E-4</v>
      </c>
      <c r="U1614" s="16">
        <v>2.8727999999999998</v>
      </c>
      <c r="V1614" s="16">
        <v>13.99</v>
      </c>
      <c r="W1614" s="16">
        <v>2.92</v>
      </c>
      <c r="X1614" s="16">
        <v>387.959</v>
      </c>
      <c r="Y1614" s="16">
        <v>33.371299999999998</v>
      </c>
      <c r="Z1614" s="16">
        <v>0.32</v>
      </c>
      <c r="AA1614" s="16">
        <v>1.965632</v>
      </c>
      <c r="AB1614" s="16">
        <v>0.53</v>
      </c>
      <c r="AC1614" s="16">
        <v>57.78</v>
      </c>
      <c r="AD1614" s="16">
        <v>30.3</v>
      </c>
      <c r="AE1614" s="16">
        <v>6.0174000000000003</v>
      </c>
      <c r="AF1614" s="16">
        <v>20.897099999999998</v>
      </c>
      <c r="AG1614" s="16">
        <v>56364.800000000003</v>
      </c>
      <c r="AH1614" s="16">
        <v>9.5799999999999996E-2</v>
      </c>
      <c r="AI1614" s="16">
        <v>52.1</v>
      </c>
      <c r="AJ1614" s="16">
        <v>81.3</v>
      </c>
      <c r="AK1614" s="16">
        <v>-0.15809999999999999</v>
      </c>
      <c r="AL1614" s="16">
        <v>-0.85340000000000005</v>
      </c>
      <c r="AM1614" s="16">
        <v>-0.44159999999999999</v>
      </c>
      <c r="AN1614" s="16">
        <v>-1.4821</v>
      </c>
      <c r="AO1614" s="16">
        <v>-0.54110000000000003</v>
      </c>
      <c r="AP1614" s="16">
        <v>-0.81920000000000004</v>
      </c>
      <c r="AQ1614" s="16">
        <v>3.4655</v>
      </c>
      <c r="AR1614" s="16">
        <f t="shared" si="81"/>
        <v>0</v>
      </c>
      <c r="AS1614" s="5">
        <f t="shared" si="80"/>
        <v>0.16293499999999983</v>
      </c>
    </row>
    <row r="1615" spans="1:45" x14ac:dyDescent="0.25">
      <c r="A1615" s="16" t="s">
        <v>407</v>
      </c>
      <c r="B1615" s="16" t="s">
        <v>68</v>
      </c>
      <c r="C1615" s="16" t="s">
        <v>285</v>
      </c>
      <c r="D1615" s="16">
        <v>2006</v>
      </c>
      <c r="E1615" s="16" t="s">
        <v>2223</v>
      </c>
      <c r="F1615" s="16" t="s">
        <v>592</v>
      </c>
      <c r="G1615" s="10">
        <v>2621.96</v>
      </c>
      <c r="H1615" s="73">
        <v>7.871677</v>
      </c>
      <c r="I1615" s="16">
        <v>229838202</v>
      </c>
      <c r="J1615" s="71">
        <v>1.7000000000000001E-2</v>
      </c>
      <c r="K1615" s="71">
        <v>0.93600000000000005</v>
      </c>
      <c r="L1615" s="16">
        <v>-1.2836110000000001</v>
      </c>
      <c r="M1615" s="16">
        <v>-0.63219619999999999</v>
      </c>
      <c r="N1615" s="16">
        <v>-0.66776500000000005</v>
      </c>
      <c r="O1615" s="16">
        <v>-0.62515069999999995</v>
      </c>
      <c r="P1615" s="16">
        <v>-0.43904779999999999</v>
      </c>
      <c r="Q1615" s="16">
        <v>-0.51146100000000005</v>
      </c>
      <c r="R1615" s="16">
        <v>7.0900000000000005E-2</v>
      </c>
      <c r="S1615" s="16">
        <v>4.1999999999999997E-3</v>
      </c>
      <c r="T1615" s="16">
        <v>2.0000000000000001E-4</v>
      </c>
      <c r="U1615" s="16">
        <v>2.6960999999999999</v>
      </c>
      <c r="V1615" s="16">
        <v>15.26</v>
      </c>
      <c r="W1615" s="16">
        <v>3.3439999999999999</v>
      </c>
      <c r="X1615" s="16">
        <v>392.47399999999999</v>
      </c>
      <c r="Y1615" s="16">
        <v>43.475900000000003</v>
      </c>
      <c r="Z1615" s="16">
        <v>0.31440000000000001</v>
      </c>
      <c r="AA1615" s="16">
        <v>1.926795</v>
      </c>
      <c r="AB1615" s="16">
        <v>0.53</v>
      </c>
      <c r="AC1615" s="16">
        <v>57.78</v>
      </c>
      <c r="AD1615" s="16">
        <v>31.3</v>
      </c>
      <c r="AE1615" s="16">
        <v>6.5086000000000004</v>
      </c>
      <c r="AF1615" s="16">
        <v>28.019400000000001</v>
      </c>
      <c r="AG1615" s="16">
        <v>58043.1</v>
      </c>
      <c r="AH1615" s="16">
        <v>9.74E-2</v>
      </c>
      <c r="AI1615" s="16">
        <v>53.1</v>
      </c>
      <c r="AJ1615" s="16">
        <v>81.900000000000006</v>
      </c>
      <c r="AK1615" s="16">
        <v>-0.13900000000000001</v>
      </c>
      <c r="AL1615" s="16">
        <v>-0.81279999999999997</v>
      </c>
      <c r="AM1615" s="16">
        <v>-0.33579999999999999</v>
      </c>
      <c r="AN1615" s="16">
        <v>-1.3996999999999999</v>
      </c>
      <c r="AO1615" s="16">
        <v>-0.32969999999999999</v>
      </c>
      <c r="AP1615" s="16">
        <v>-0.72929999999999995</v>
      </c>
      <c r="AQ1615" s="16">
        <v>3.4655</v>
      </c>
      <c r="AR1615" s="16">
        <f t="shared" si="81"/>
        <v>0</v>
      </c>
      <c r="AS1615" s="5">
        <f t="shared" si="80"/>
        <v>0.19172100000000003</v>
      </c>
    </row>
    <row r="1616" spans="1:45" x14ac:dyDescent="0.25">
      <c r="A1616" s="16" t="s">
        <v>407</v>
      </c>
      <c r="B1616" s="16" t="s">
        <v>68</v>
      </c>
      <c r="C1616" s="16" t="s">
        <v>285</v>
      </c>
      <c r="D1616" s="16">
        <v>2007</v>
      </c>
      <c r="E1616" s="16" t="s">
        <v>2237</v>
      </c>
      <c r="F1616" s="16" t="s">
        <v>592</v>
      </c>
      <c r="G1616" s="10">
        <v>2750.61</v>
      </c>
      <c r="H1616" s="73">
        <v>7.9195799999999998</v>
      </c>
      <c r="I1616" s="16">
        <v>232989141</v>
      </c>
      <c r="J1616" s="71">
        <v>1E-3</v>
      </c>
      <c r="K1616" s="71">
        <v>0.93700000000000006</v>
      </c>
      <c r="L1616" s="16">
        <v>-1.119694</v>
      </c>
      <c r="M1616" s="16">
        <v>-0.63068349999999995</v>
      </c>
      <c r="N1616" s="16">
        <v>-0.59377429999999998</v>
      </c>
      <c r="O1616" s="16">
        <v>-0.52475229999999995</v>
      </c>
      <c r="P1616" s="16">
        <v>-0.35610530000000001</v>
      </c>
      <c r="Q1616" s="16">
        <v>-0.40593010000000002</v>
      </c>
      <c r="R1616" s="16">
        <v>7.0900000000000005E-2</v>
      </c>
      <c r="S1616" s="16">
        <v>4.5999999999999999E-3</v>
      </c>
      <c r="T1616" s="16">
        <v>2.0000000000000001E-4</v>
      </c>
      <c r="U1616" s="16">
        <v>3.0442999999999998</v>
      </c>
      <c r="V1616" s="16">
        <v>16.53</v>
      </c>
      <c r="W1616" s="16">
        <v>3.7679999999999998</v>
      </c>
      <c r="X1616" s="16">
        <v>390.04599999999999</v>
      </c>
      <c r="Y1616" s="16">
        <v>44.954999999999998</v>
      </c>
      <c r="Z1616" s="16">
        <v>0.35389999999999999</v>
      </c>
      <c r="AA1616" s="16">
        <v>1.9423299999999999</v>
      </c>
      <c r="AB1616" s="16">
        <v>0.53</v>
      </c>
      <c r="AC1616" s="16">
        <v>57.78</v>
      </c>
      <c r="AD1616" s="16">
        <v>30.9</v>
      </c>
      <c r="AE1616" s="16">
        <v>8.4552999999999994</v>
      </c>
      <c r="AF1616" s="16">
        <v>40.432000000000002</v>
      </c>
      <c r="AG1616" s="16">
        <v>61193.7</v>
      </c>
      <c r="AH1616" s="16">
        <v>0.1077</v>
      </c>
      <c r="AI1616" s="16">
        <v>54.1</v>
      </c>
      <c r="AJ1616" s="16">
        <v>82.6</v>
      </c>
      <c r="AK1616" s="16">
        <v>-7.2099999999999997E-2</v>
      </c>
      <c r="AL1616" s="16">
        <v>-0.58399999999999996</v>
      </c>
      <c r="AM1616" s="16">
        <v>-0.27710000000000001</v>
      </c>
      <c r="AN1616" s="16">
        <v>-1.1998</v>
      </c>
      <c r="AO1616" s="16">
        <v>-0.3115</v>
      </c>
      <c r="AP1616" s="16">
        <v>-0.67589999999999995</v>
      </c>
      <c r="AQ1616" s="16">
        <v>3.4655</v>
      </c>
      <c r="AR1616" s="16">
        <f t="shared" si="81"/>
        <v>0</v>
      </c>
      <c r="AS1616" s="5">
        <f t="shared" si="80"/>
        <v>0.16391700000000009</v>
      </c>
    </row>
    <row r="1617" spans="1:45" x14ac:dyDescent="0.25">
      <c r="A1617" s="16" t="s">
        <v>407</v>
      </c>
      <c r="B1617" s="16" t="s">
        <v>68</v>
      </c>
      <c r="C1617" s="16" t="s">
        <v>285</v>
      </c>
      <c r="D1617" s="16">
        <v>2008</v>
      </c>
      <c r="E1617" s="16" t="s">
        <v>2243</v>
      </c>
      <c r="F1617" s="16" t="s">
        <v>592</v>
      </c>
      <c r="G1617" s="10">
        <v>2876.89</v>
      </c>
      <c r="H1617" s="73">
        <v>7.9644630000000003</v>
      </c>
      <c r="I1617" s="16">
        <v>236159276</v>
      </c>
      <c r="J1617" s="71">
        <v>1.6E-2</v>
      </c>
      <c r="K1617" s="71">
        <v>0.95199999999999996</v>
      </c>
      <c r="L1617" s="16">
        <v>-0.97505149999999996</v>
      </c>
      <c r="M1617" s="16">
        <v>-0.63012970000000001</v>
      </c>
      <c r="N1617" s="16">
        <v>-0.5713741</v>
      </c>
      <c r="O1617" s="16">
        <v>-0.40010709999999999</v>
      </c>
      <c r="P1617" s="16">
        <v>-0.2235499</v>
      </c>
      <c r="Q1617" s="16">
        <v>-0.37101329999999999</v>
      </c>
      <c r="R1617" s="16">
        <v>7.0900000000000005E-2</v>
      </c>
      <c r="S1617" s="16">
        <v>4.4999999999999997E-3</v>
      </c>
      <c r="T1617" s="16">
        <v>2.9999999999999997E-4</v>
      </c>
      <c r="U1617" s="16">
        <v>2.9018999999999999</v>
      </c>
      <c r="V1617" s="16">
        <v>17.8</v>
      </c>
      <c r="W1617" s="16">
        <v>4.1920000000000002</v>
      </c>
      <c r="X1617" s="16">
        <v>387.61900000000003</v>
      </c>
      <c r="Y1617" s="16">
        <v>50.699100000000001</v>
      </c>
      <c r="Z1617" s="16">
        <v>0.34379999999999999</v>
      </c>
      <c r="AA1617" s="16">
        <v>1.8840730000000001</v>
      </c>
      <c r="AB1617" s="16">
        <v>0.53</v>
      </c>
      <c r="AC1617" s="16">
        <v>57.78</v>
      </c>
      <c r="AD1617" s="16">
        <v>32.4</v>
      </c>
      <c r="AE1617" s="16">
        <v>12.9686</v>
      </c>
      <c r="AF1617" s="16">
        <v>60.0137</v>
      </c>
      <c r="AG1617" s="16">
        <v>63445.599999999999</v>
      </c>
      <c r="AH1617" s="16">
        <v>0.1099</v>
      </c>
      <c r="AI1617" s="16">
        <v>55.1</v>
      </c>
      <c r="AJ1617" s="16">
        <v>83.2</v>
      </c>
      <c r="AK1617" s="16">
        <v>-6.4199999999999993E-2</v>
      </c>
      <c r="AL1617" s="16">
        <v>-0.56110000000000004</v>
      </c>
      <c r="AM1617" s="16">
        <v>-0.22770000000000001</v>
      </c>
      <c r="AN1617" s="16">
        <v>-1.0834999999999999</v>
      </c>
      <c r="AO1617" s="16">
        <v>-0.31530000000000002</v>
      </c>
      <c r="AP1617" s="16">
        <v>-0.65759999999999996</v>
      </c>
      <c r="AQ1617" s="16">
        <v>3.4655</v>
      </c>
      <c r="AR1617" s="16">
        <f t="shared" si="81"/>
        <v>0</v>
      </c>
      <c r="AS1617" s="5">
        <f t="shared" si="80"/>
        <v>0.14464250000000001</v>
      </c>
    </row>
    <row r="1618" spans="1:45" x14ac:dyDescent="0.25">
      <c r="A1618" s="16" t="s">
        <v>407</v>
      </c>
      <c r="B1618" s="16" t="s">
        <v>68</v>
      </c>
      <c r="C1618" s="16" t="s">
        <v>285</v>
      </c>
      <c r="D1618" s="16">
        <v>2009</v>
      </c>
      <c r="E1618" s="16" t="s">
        <v>2233</v>
      </c>
      <c r="F1618" s="16" t="s">
        <v>592</v>
      </c>
      <c r="G1618" s="10">
        <v>2970.04</v>
      </c>
      <c r="H1618" s="73">
        <v>7.9963319999999998</v>
      </c>
      <c r="I1618" s="16">
        <v>239340478</v>
      </c>
      <c r="J1618" s="71">
        <v>1E-3</v>
      </c>
      <c r="K1618" s="71">
        <v>0.95199999999999996</v>
      </c>
      <c r="L1618" s="16">
        <v>-0.8331615</v>
      </c>
      <c r="M1618" s="16">
        <v>-0.62469980000000003</v>
      </c>
      <c r="N1618" s="16">
        <v>-0.46846369999999998</v>
      </c>
      <c r="O1618" s="16">
        <v>-0.2723276</v>
      </c>
      <c r="P1618" s="16">
        <v>-0.1595056</v>
      </c>
      <c r="Q1618" s="16">
        <v>-0.35985420000000001</v>
      </c>
      <c r="R1618" s="16">
        <v>8.3299999999999999E-2</v>
      </c>
      <c r="S1618" s="16">
        <v>3.8999999999999998E-3</v>
      </c>
      <c r="T1618" s="16">
        <v>4.0000000000000002E-4</v>
      </c>
      <c r="U1618" s="16">
        <v>3.5251000000000001</v>
      </c>
      <c r="V1618" s="16">
        <v>19.07</v>
      </c>
      <c r="W1618" s="16">
        <v>4.6159999999999997</v>
      </c>
      <c r="X1618" s="16">
        <v>385.19200000000001</v>
      </c>
      <c r="Y1618" s="16">
        <v>52.720500000000001</v>
      </c>
      <c r="Z1618" s="16">
        <v>0.38109999999999999</v>
      </c>
      <c r="AA1618" s="16">
        <v>1.8413520000000001</v>
      </c>
      <c r="AB1618" s="16">
        <v>0.53</v>
      </c>
      <c r="AC1618" s="16">
        <v>57.78</v>
      </c>
      <c r="AD1618" s="16">
        <v>33.5</v>
      </c>
      <c r="AE1618" s="16">
        <v>14.657500000000001</v>
      </c>
      <c r="AF1618" s="16">
        <v>68.920400000000001</v>
      </c>
      <c r="AG1618" s="16">
        <v>65742.899999999994</v>
      </c>
      <c r="AH1618" s="16">
        <v>0.1137</v>
      </c>
      <c r="AI1618" s="16">
        <v>56</v>
      </c>
      <c r="AJ1618" s="16">
        <v>83.8</v>
      </c>
      <c r="AK1618" s="16">
        <v>-3.3700000000000001E-2</v>
      </c>
      <c r="AL1618" s="16">
        <v>-0.81589999999999996</v>
      </c>
      <c r="AM1618" s="16">
        <v>-0.27750000000000002</v>
      </c>
      <c r="AN1618" s="16">
        <v>-0.75849999999999995</v>
      </c>
      <c r="AO1618" s="16">
        <v>-0.33579999999999999</v>
      </c>
      <c r="AP1618" s="16">
        <v>-0.59489999999999998</v>
      </c>
      <c r="AQ1618" s="16">
        <v>3.4655</v>
      </c>
      <c r="AR1618" s="16">
        <f t="shared" si="81"/>
        <v>0</v>
      </c>
      <c r="AS1618" s="5">
        <f t="shared" si="80"/>
        <v>0.14188999999999996</v>
      </c>
    </row>
    <row r="1619" spans="1:45" x14ac:dyDescent="0.25">
      <c r="A1619" s="16" t="s">
        <v>407</v>
      </c>
      <c r="B1619" s="16" t="s">
        <v>68</v>
      </c>
      <c r="C1619" s="16" t="s">
        <v>285</v>
      </c>
      <c r="D1619" s="16">
        <v>2010</v>
      </c>
      <c r="E1619" s="16" t="s">
        <v>2227</v>
      </c>
      <c r="F1619" s="16" t="s">
        <v>592</v>
      </c>
      <c r="G1619" s="10">
        <v>3113.48</v>
      </c>
      <c r="H1619" s="73">
        <v>8.0434959999999993</v>
      </c>
      <c r="I1619" s="16">
        <v>242524123</v>
      </c>
      <c r="J1619" s="71">
        <v>1.4999999999999999E-2</v>
      </c>
      <c r="K1619" s="71">
        <v>0.96599999999999997</v>
      </c>
      <c r="L1619" s="16">
        <v>-0.83105649999999998</v>
      </c>
      <c r="M1619" s="16">
        <v>-0.62713110000000005</v>
      </c>
      <c r="N1619" s="16">
        <v>-0.49228699999999997</v>
      </c>
      <c r="O1619" s="16">
        <v>-0.33527230000000002</v>
      </c>
      <c r="P1619" s="16">
        <v>-5.5077099999999997E-2</v>
      </c>
      <c r="Q1619" s="16">
        <v>-0.37330170000000001</v>
      </c>
      <c r="R1619" s="16">
        <v>7.0900000000000005E-2</v>
      </c>
      <c r="S1619" s="16">
        <v>4.7999999999999996E-3</v>
      </c>
      <c r="T1619" s="16">
        <v>5.0000000000000001E-4</v>
      </c>
      <c r="U1619" s="16">
        <v>2.8123</v>
      </c>
      <c r="V1619" s="16">
        <v>20.34</v>
      </c>
      <c r="W1619" s="16">
        <v>5.04</v>
      </c>
      <c r="X1619" s="16">
        <v>384.92200000000003</v>
      </c>
      <c r="Y1619" s="16">
        <v>55.563800000000001</v>
      </c>
      <c r="Z1619" s="16">
        <v>0.31890000000000002</v>
      </c>
      <c r="AA1619" s="16">
        <v>1.864654</v>
      </c>
      <c r="AB1619" s="16">
        <v>0.53</v>
      </c>
      <c r="AC1619" s="16">
        <v>57.78</v>
      </c>
      <c r="AD1619" s="16">
        <v>32.9</v>
      </c>
      <c r="AE1619" s="16">
        <v>17.006699999999999</v>
      </c>
      <c r="AF1619" s="16">
        <v>87.790099999999995</v>
      </c>
      <c r="AG1619" s="16">
        <v>70258.2</v>
      </c>
      <c r="AH1619" s="16">
        <v>0.115</v>
      </c>
      <c r="AI1619" s="16">
        <v>57</v>
      </c>
      <c r="AJ1619" s="16">
        <v>84.5</v>
      </c>
      <c r="AK1619" s="16">
        <v>-7.1099999999999997E-2</v>
      </c>
      <c r="AL1619" s="16">
        <v>-0.74470000000000003</v>
      </c>
      <c r="AM1619" s="16">
        <v>-0.1968</v>
      </c>
      <c r="AN1619" s="16">
        <v>-0.8528</v>
      </c>
      <c r="AO1619" s="16">
        <v>-0.39460000000000001</v>
      </c>
      <c r="AP1619" s="16">
        <v>-0.64019999999999999</v>
      </c>
      <c r="AQ1619" s="16">
        <v>3.4655</v>
      </c>
      <c r="AR1619" s="16">
        <f t="shared" si="81"/>
        <v>0</v>
      </c>
      <c r="AS1619" s="5">
        <f t="shared" si="80"/>
        <v>2.1050000000000235E-3</v>
      </c>
    </row>
    <row r="1620" spans="1:45" x14ac:dyDescent="0.25">
      <c r="A1620" s="16" t="s">
        <v>407</v>
      </c>
      <c r="B1620" s="16" t="s">
        <v>68</v>
      </c>
      <c r="C1620" s="16" t="s">
        <v>285</v>
      </c>
      <c r="D1620" s="16">
        <v>2011</v>
      </c>
      <c r="E1620" s="16" t="s">
        <v>2248</v>
      </c>
      <c r="F1620" s="16" t="s">
        <v>592</v>
      </c>
      <c r="G1620" s="10">
        <v>3262.75</v>
      </c>
      <c r="H1620" s="73">
        <v>8.090325</v>
      </c>
      <c r="I1620" s="16">
        <v>245707511</v>
      </c>
      <c r="J1620" s="71">
        <v>3.4000000000000002E-2</v>
      </c>
      <c r="K1620" s="71">
        <v>1</v>
      </c>
      <c r="L1620" s="16">
        <v>-0.76936570000000004</v>
      </c>
      <c r="M1620" s="16">
        <v>-0.62488889999999997</v>
      </c>
      <c r="N1620" s="16">
        <v>-0.43050080000000002</v>
      </c>
      <c r="O1620" s="16">
        <v>-0.3441379</v>
      </c>
      <c r="P1620" s="16">
        <v>-1.05139E-2</v>
      </c>
      <c r="Q1620" s="16">
        <v>-0.33459050000000001</v>
      </c>
      <c r="R1620" s="16">
        <v>7.0900000000000005E-2</v>
      </c>
      <c r="S1620" s="16">
        <v>4.8999999999999998E-3</v>
      </c>
      <c r="T1620" s="16">
        <v>6.9999999999999999E-4</v>
      </c>
      <c r="U1620" s="16">
        <v>3.1894</v>
      </c>
      <c r="V1620" s="16">
        <v>21.472000000000001</v>
      </c>
      <c r="W1620" s="16">
        <v>5.032</v>
      </c>
      <c r="X1620" s="16">
        <v>384.65199999999999</v>
      </c>
      <c r="Y1620" s="16">
        <v>56.176000000000002</v>
      </c>
      <c r="Z1620" s="16">
        <v>0.31</v>
      </c>
      <c r="AA1620" s="16">
        <v>1.8805780000000001</v>
      </c>
      <c r="AB1620" s="16">
        <v>0.53</v>
      </c>
      <c r="AC1620" s="16">
        <v>57.78</v>
      </c>
      <c r="AD1620" s="16">
        <v>32.49</v>
      </c>
      <c r="AE1620" s="16">
        <v>15.839700000000001</v>
      </c>
      <c r="AF1620" s="16">
        <v>102.46299999999999</v>
      </c>
      <c r="AG1620" s="16">
        <v>74877.8</v>
      </c>
      <c r="AH1620" s="16">
        <v>0.11559999999999999</v>
      </c>
      <c r="AI1620" s="16">
        <v>57.9</v>
      </c>
      <c r="AJ1620" s="16">
        <v>85.1</v>
      </c>
      <c r="AK1620" s="16">
        <v>-3.6999999999999998E-2</v>
      </c>
      <c r="AL1620" s="16">
        <v>-0.67930000000000001</v>
      </c>
      <c r="AM1620" s="16">
        <v>-0.24909999999999999</v>
      </c>
      <c r="AN1620" s="16">
        <v>-0.76429999999999998</v>
      </c>
      <c r="AO1620" s="16">
        <v>-0.33200000000000002</v>
      </c>
      <c r="AP1620" s="16">
        <v>-0.6079</v>
      </c>
      <c r="AQ1620" s="16">
        <v>3.4655</v>
      </c>
      <c r="AR1620" s="16">
        <f t="shared" si="81"/>
        <v>0</v>
      </c>
      <c r="AS1620" s="5">
        <f t="shared" si="80"/>
        <v>6.1690799999999935E-2</v>
      </c>
    </row>
    <row r="1621" spans="1:45" x14ac:dyDescent="0.25">
      <c r="A1621" s="16" t="s">
        <v>407</v>
      </c>
      <c r="B1621" s="16" t="s">
        <v>68</v>
      </c>
      <c r="C1621" s="16" t="s">
        <v>285</v>
      </c>
      <c r="D1621" s="16">
        <v>2012</v>
      </c>
      <c r="E1621" s="16" t="s">
        <v>2230</v>
      </c>
      <c r="F1621" s="16" t="s">
        <v>592</v>
      </c>
      <c r="G1621" s="10">
        <v>3415.35</v>
      </c>
      <c r="H1621" s="73">
        <v>8.1360360000000007</v>
      </c>
      <c r="I1621" s="16">
        <v>248883232</v>
      </c>
      <c r="J1621" s="71">
        <v>0.03</v>
      </c>
      <c r="K1621" s="71">
        <v>1.03</v>
      </c>
      <c r="L1621" s="16">
        <v>-0.69096009999999997</v>
      </c>
      <c r="M1621" s="16">
        <v>-0.62320050000000005</v>
      </c>
      <c r="N1621" s="16">
        <v>-0.38543569999999999</v>
      </c>
      <c r="O1621" s="16">
        <v>-0.3189941</v>
      </c>
      <c r="P1621" s="16">
        <v>3.2104300000000002E-2</v>
      </c>
      <c r="Q1621" s="16">
        <v>-0.27360679999999998</v>
      </c>
      <c r="R1621" s="16">
        <v>7.0900000000000005E-2</v>
      </c>
      <c r="S1621" s="16">
        <v>5.1000000000000004E-3</v>
      </c>
      <c r="T1621" s="16">
        <v>8.0000000000000004E-4</v>
      </c>
      <c r="U1621" s="16">
        <v>3.4075000000000002</v>
      </c>
      <c r="V1621" s="16">
        <v>22.603999999999999</v>
      </c>
      <c r="W1621" s="16">
        <v>5.024</v>
      </c>
      <c r="X1621" s="16">
        <v>384.38200000000001</v>
      </c>
      <c r="Y1621" s="16">
        <v>57.126399999999997</v>
      </c>
      <c r="Z1621" s="16">
        <v>0.31130000000000002</v>
      </c>
      <c r="AA1621" s="16">
        <v>1.8739760000000001</v>
      </c>
      <c r="AB1621" s="16">
        <v>0.53</v>
      </c>
      <c r="AC1621" s="16">
        <v>57.78</v>
      </c>
      <c r="AD1621" s="16">
        <v>32.659999999999997</v>
      </c>
      <c r="AE1621" s="16">
        <v>15.386100000000001</v>
      </c>
      <c r="AF1621" s="16">
        <v>114.218</v>
      </c>
      <c r="AG1621" s="16">
        <v>77858.3</v>
      </c>
      <c r="AH1621" s="16">
        <v>0.1128</v>
      </c>
      <c r="AI1621" s="16">
        <v>58.8</v>
      </c>
      <c r="AJ1621" s="16">
        <v>85.7</v>
      </c>
      <c r="AK1621" s="16">
        <v>4.53E-2</v>
      </c>
      <c r="AL1621" s="16">
        <v>-0.65559999999999996</v>
      </c>
      <c r="AM1621" s="16">
        <v>-0.26629999999999998</v>
      </c>
      <c r="AN1621" s="16">
        <v>-0.57499999999999996</v>
      </c>
      <c r="AO1621" s="16">
        <v>-0.26400000000000001</v>
      </c>
      <c r="AP1621" s="16">
        <v>-0.58740000000000003</v>
      </c>
      <c r="AQ1621" s="16">
        <v>3.4655</v>
      </c>
      <c r="AR1621" s="16">
        <f t="shared" si="81"/>
        <v>0</v>
      </c>
      <c r="AS1621" s="5">
        <f t="shared" si="80"/>
        <v>7.8405600000000075E-2</v>
      </c>
    </row>
    <row r="1622" spans="1:45" x14ac:dyDescent="0.25">
      <c r="A1622" s="16" t="s">
        <v>407</v>
      </c>
      <c r="B1622" s="16" t="s">
        <v>68</v>
      </c>
      <c r="C1622" s="16" t="s">
        <v>285</v>
      </c>
      <c r="D1622" s="16">
        <v>2013</v>
      </c>
      <c r="E1622" s="16" t="s">
        <v>2224</v>
      </c>
      <c r="F1622" s="16" t="s">
        <v>592</v>
      </c>
      <c r="G1622" s="10">
        <v>3560.11</v>
      </c>
      <c r="H1622" s="73">
        <v>8.1775459999999995</v>
      </c>
      <c r="I1622" s="16">
        <v>252032263</v>
      </c>
      <c r="J1622" s="71">
        <v>1.2E-2</v>
      </c>
      <c r="K1622" s="71">
        <v>1.042</v>
      </c>
      <c r="L1622" s="16">
        <v>-0.61295120000000003</v>
      </c>
      <c r="M1622" s="16">
        <v>-0.60805050000000005</v>
      </c>
      <c r="N1622" s="16">
        <v>-0.34226820000000002</v>
      </c>
      <c r="O1622" s="16">
        <v>-0.2609147</v>
      </c>
      <c r="P1622" s="16">
        <v>4.2302899999999997E-2</v>
      </c>
      <c r="Q1622" s="16">
        <v>-0.22550210000000001</v>
      </c>
      <c r="R1622" s="16">
        <v>8.4900000000000003E-2</v>
      </c>
      <c r="S1622" s="16">
        <v>6.1000000000000004E-3</v>
      </c>
      <c r="T1622" s="16">
        <v>1.1999999999999999E-3</v>
      </c>
      <c r="U1622" s="16">
        <v>3.3666</v>
      </c>
      <c r="V1622" s="16">
        <v>23.736000000000001</v>
      </c>
      <c r="W1622" s="16">
        <v>5.016</v>
      </c>
      <c r="X1622" s="16">
        <v>388.08499999999998</v>
      </c>
      <c r="Y1622" s="16">
        <v>57.415399999999998</v>
      </c>
      <c r="Z1622" s="16">
        <v>0.32179999999999997</v>
      </c>
      <c r="AA1622" s="16">
        <v>1.779212</v>
      </c>
      <c r="AB1622" s="16">
        <v>0.53</v>
      </c>
      <c r="AC1622" s="16">
        <v>57.78</v>
      </c>
      <c r="AD1622" s="16">
        <v>35.1</v>
      </c>
      <c r="AE1622" s="16">
        <v>12.2957</v>
      </c>
      <c r="AF1622" s="16">
        <v>125.358</v>
      </c>
      <c r="AG1622" s="16">
        <v>85800.7</v>
      </c>
      <c r="AH1622" s="16">
        <v>0.1143</v>
      </c>
      <c r="AI1622" s="16">
        <v>59.7</v>
      </c>
      <c r="AJ1622" s="16">
        <v>86.2</v>
      </c>
      <c r="AK1622" s="16">
        <v>9.1000000000000004E-3</v>
      </c>
      <c r="AL1622" s="16">
        <v>-0.621</v>
      </c>
      <c r="AM1622" s="16">
        <v>-0.18709999999999999</v>
      </c>
      <c r="AN1622" s="16">
        <v>-0.49709999999999999</v>
      </c>
      <c r="AO1622" s="16">
        <v>-0.18429999999999999</v>
      </c>
      <c r="AP1622" s="16">
        <v>-0.54400000000000004</v>
      </c>
      <c r="AQ1622" s="16">
        <v>3.4655</v>
      </c>
      <c r="AR1622" s="16">
        <f t="shared" si="81"/>
        <v>0</v>
      </c>
      <c r="AS1622" s="5">
        <f t="shared" si="80"/>
        <v>7.8008899999999937E-2</v>
      </c>
    </row>
    <row r="1623" spans="1:45" x14ac:dyDescent="0.25">
      <c r="A1623" s="16" t="s">
        <v>407</v>
      </c>
      <c r="B1623" s="16" t="s">
        <v>68</v>
      </c>
      <c r="C1623" s="16" t="s">
        <v>285</v>
      </c>
      <c r="D1623" s="16">
        <v>2014</v>
      </c>
      <c r="E1623" s="16" t="s">
        <v>2235</v>
      </c>
      <c r="F1623" s="16" t="s">
        <v>592</v>
      </c>
      <c r="G1623" s="10">
        <v>3692.94</v>
      </c>
      <c r="H1623" s="73">
        <v>8.2141789999999997</v>
      </c>
      <c r="I1623" s="16">
        <v>255131116</v>
      </c>
      <c r="J1623" s="71">
        <v>3.1E-2</v>
      </c>
      <c r="K1623" s="71">
        <v>1.075</v>
      </c>
      <c r="L1623" s="16">
        <v>-0.56438820000000001</v>
      </c>
      <c r="M1623" s="16">
        <v>-0.61976989999999998</v>
      </c>
      <c r="N1623" s="16">
        <v>-0.30218129999999999</v>
      </c>
      <c r="O1623" s="16">
        <v>-0.2917496</v>
      </c>
      <c r="P1623" s="16">
        <v>3.4752600000000002E-2</v>
      </c>
      <c r="Q1623" s="16">
        <v>-0.1004433</v>
      </c>
      <c r="R1623" s="16">
        <v>7.0900000000000005E-2</v>
      </c>
      <c r="S1623" s="16">
        <v>6.4999999999999997E-3</v>
      </c>
      <c r="T1623" s="16">
        <v>5.9999999999999995E-4</v>
      </c>
      <c r="U1623" s="16">
        <v>3.2964000000000002</v>
      </c>
      <c r="V1623" s="16">
        <v>24.867999999999999</v>
      </c>
      <c r="W1623" s="16">
        <v>5.008</v>
      </c>
      <c r="X1623" s="16">
        <v>391.78699999999998</v>
      </c>
      <c r="Y1623" s="16">
        <v>55.886699999999998</v>
      </c>
      <c r="Z1623" s="16">
        <v>0.33789999999999998</v>
      </c>
      <c r="AA1623" s="16">
        <v>1.8615470000000001</v>
      </c>
      <c r="AB1623" s="16">
        <v>0.53</v>
      </c>
      <c r="AC1623" s="16">
        <v>57.78</v>
      </c>
      <c r="AD1623" s="16">
        <v>32.979999999999997</v>
      </c>
      <c r="AE1623" s="16">
        <v>10.3733</v>
      </c>
      <c r="AF1623" s="16">
        <v>128.78399999999999</v>
      </c>
      <c r="AG1623" s="16">
        <v>73025.100000000006</v>
      </c>
      <c r="AH1623" s="16">
        <v>0.1159</v>
      </c>
      <c r="AI1623" s="16">
        <v>60.6</v>
      </c>
      <c r="AJ1623" s="16">
        <v>86.8</v>
      </c>
      <c r="AK1623" s="16">
        <v>0.1275</v>
      </c>
      <c r="AL1623" s="16">
        <v>-0.57699999999999996</v>
      </c>
      <c r="AM1623" s="16">
        <v>-1.09E-2</v>
      </c>
      <c r="AN1623" s="16">
        <v>-0.40710000000000002</v>
      </c>
      <c r="AO1623" s="16">
        <v>-0.1017</v>
      </c>
      <c r="AP1623" s="16">
        <v>-0.34599999999999997</v>
      </c>
      <c r="AQ1623" s="16">
        <v>3.4655</v>
      </c>
      <c r="AR1623" s="16">
        <f t="shared" si="81"/>
        <v>0</v>
      </c>
      <c r="AS1623" s="5">
        <f t="shared" si="80"/>
        <v>4.8563000000000023E-2</v>
      </c>
    </row>
    <row r="1624" spans="1:45" x14ac:dyDescent="0.25">
      <c r="A1624" s="16" t="s">
        <v>404</v>
      </c>
      <c r="B1624" s="16" t="s">
        <v>69</v>
      </c>
      <c r="C1624" s="16" t="s">
        <v>284</v>
      </c>
      <c r="D1624" s="16">
        <v>1985</v>
      </c>
      <c r="E1624" s="16" t="s">
        <v>2190</v>
      </c>
      <c r="F1624" s="16" t="s">
        <v>591</v>
      </c>
      <c r="G1624" s="10">
        <v>447</v>
      </c>
      <c r="H1624" s="73">
        <v>6.1025580000000001</v>
      </c>
      <c r="I1624" s="16" t="s">
        <v>6700</v>
      </c>
      <c r="K1624" s="71">
        <v>0.68899999999999995</v>
      </c>
      <c r="L1624" s="16">
        <v>-1.866951</v>
      </c>
      <c r="M1624" s="16">
        <v>-0.38783699999999999</v>
      </c>
      <c r="N1624" s="16">
        <v>-1.144034</v>
      </c>
      <c r="O1624" s="16">
        <v>-1.458836</v>
      </c>
      <c r="P1624" s="16">
        <v>-1.0842860000000001</v>
      </c>
      <c r="Q1624" s="16">
        <v>-2.3047100000000001E-2</v>
      </c>
      <c r="R1624" s="16">
        <v>0.53069999999999995</v>
      </c>
      <c r="S1624" s="16">
        <v>0</v>
      </c>
      <c r="T1624" s="16">
        <v>1.1999999999999999E-3</v>
      </c>
      <c r="U1624" s="16">
        <v>3.6478000000000002</v>
      </c>
      <c r="V1624" s="16">
        <v>0.5</v>
      </c>
      <c r="W1624" s="16">
        <v>2.14</v>
      </c>
      <c r="X1624" s="16">
        <v>363.23599999999999</v>
      </c>
      <c r="Y1624" s="16">
        <v>0</v>
      </c>
      <c r="Z1624" s="16">
        <v>0.25</v>
      </c>
      <c r="AA1624" s="16">
        <v>1.2711079999999999</v>
      </c>
      <c r="AB1624" s="16">
        <v>0.78</v>
      </c>
      <c r="AC1624" s="16">
        <v>11.43</v>
      </c>
      <c r="AD1624" s="16">
        <v>11.09</v>
      </c>
      <c r="AE1624" s="16">
        <v>0.40489999999999998</v>
      </c>
      <c r="AF1624" s="16">
        <v>0</v>
      </c>
      <c r="AG1624" s="16">
        <v>23793.599999999999</v>
      </c>
      <c r="AH1624" s="16">
        <v>8.9599999999999999E-2</v>
      </c>
      <c r="AI1624" s="16">
        <v>11.1754</v>
      </c>
      <c r="AJ1624" s="16">
        <v>65.888400000000004</v>
      </c>
      <c r="AK1624" s="16">
        <v>0.24990000000000001</v>
      </c>
      <c r="AL1624" s="16">
        <v>-0.25080000000000002</v>
      </c>
      <c r="AM1624" s="16">
        <v>-0.13539999999999999</v>
      </c>
      <c r="AN1624" s="16">
        <v>-1.0567</v>
      </c>
      <c r="AO1624" s="16">
        <v>-0.28089999999999998</v>
      </c>
      <c r="AP1624" s="16">
        <v>0.51339999999999997</v>
      </c>
      <c r="AQ1624" s="16">
        <v>1.1424000000000001</v>
      </c>
      <c r="AR1624" s="16">
        <f t="shared" si="81"/>
        <v>1</v>
      </c>
      <c r="AS1624" s="5">
        <f t="shared" si="80"/>
        <v>0</v>
      </c>
    </row>
    <row r="1625" spans="1:45" x14ac:dyDescent="0.25">
      <c r="A1625" s="16" t="s">
        <v>404</v>
      </c>
      <c r="B1625" s="16" t="s">
        <v>69</v>
      </c>
      <c r="C1625" s="16" t="s">
        <v>284</v>
      </c>
      <c r="D1625" s="16">
        <v>1986</v>
      </c>
      <c r="E1625" s="16" t="s">
        <v>2216</v>
      </c>
      <c r="F1625" s="16" t="s">
        <v>591</v>
      </c>
      <c r="G1625" s="10">
        <v>458.08699999999999</v>
      </c>
      <c r="H1625" s="73">
        <v>6.127059</v>
      </c>
      <c r="I1625" s="16" t="s">
        <v>6700</v>
      </c>
      <c r="J1625" s="71">
        <v>-4.0000000000000001E-3</v>
      </c>
      <c r="K1625" s="71">
        <v>0.68700000000000006</v>
      </c>
      <c r="L1625" s="16">
        <v>-1.8388409999999999</v>
      </c>
      <c r="M1625" s="16">
        <v>-0.38128830000000002</v>
      </c>
      <c r="N1625" s="16">
        <v>-1.127712</v>
      </c>
      <c r="O1625" s="16">
        <v>-1.4357089999999999</v>
      </c>
      <c r="P1625" s="16">
        <v>-1.0641929999999999</v>
      </c>
      <c r="Q1625" s="16">
        <v>-2.78283E-2</v>
      </c>
      <c r="R1625" s="16">
        <v>0.54269999999999996</v>
      </c>
      <c r="S1625" s="16">
        <v>0</v>
      </c>
      <c r="T1625" s="16">
        <v>1.1999999999999999E-3</v>
      </c>
      <c r="U1625" s="16">
        <v>3.6404999999999998</v>
      </c>
      <c r="V1625" s="16">
        <v>0.50800000000000001</v>
      </c>
      <c r="W1625" s="16">
        <v>2.302</v>
      </c>
      <c r="X1625" s="16">
        <v>364.358</v>
      </c>
      <c r="Y1625" s="16">
        <v>0</v>
      </c>
      <c r="Z1625" s="16">
        <v>0.25990000000000002</v>
      </c>
      <c r="AA1625" s="16">
        <v>1.2575149999999999</v>
      </c>
      <c r="AB1625" s="16">
        <v>0.78</v>
      </c>
      <c r="AC1625" s="16">
        <v>11.43</v>
      </c>
      <c r="AD1625" s="16">
        <v>11.44</v>
      </c>
      <c r="AE1625" s="16">
        <v>0.43659999999999999</v>
      </c>
      <c r="AF1625" s="16">
        <v>0</v>
      </c>
      <c r="AG1625" s="16">
        <v>25508.9</v>
      </c>
      <c r="AH1625" s="16">
        <v>9.3600000000000003E-2</v>
      </c>
      <c r="AI1625" s="16">
        <v>12.1449</v>
      </c>
      <c r="AJ1625" s="16">
        <v>66.861099999999993</v>
      </c>
      <c r="AK1625" s="16">
        <v>0.25609999999999999</v>
      </c>
      <c r="AL1625" s="16">
        <v>-0.25929999999999997</v>
      </c>
      <c r="AM1625" s="16">
        <v>-0.13220000000000001</v>
      </c>
      <c r="AN1625" s="16">
        <v>-1.0606</v>
      </c>
      <c r="AO1625" s="16">
        <v>-0.2843</v>
      </c>
      <c r="AP1625" s="16">
        <v>0.49249999999999999</v>
      </c>
      <c r="AQ1625" s="16">
        <v>1.1424000000000001</v>
      </c>
      <c r="AR1625" s="16">
        <f t="shared" si="81"/>
        <v>1</v>
      </c>
      <c r="AS1625" s="5">
        <f t="shared" si="80"/>
        <v>2.8110000000000079E-2</v>
      </c>
    </row>
    <row r="1626" spans="1:45" x14ac:dyDescent="0.25">
      <c r="A1626" s="16" t="s">
        <v>404</v>
      </c>
      <c r="B1626" s="16" t="s">
        <v>69</v>
      </c>
      <c r="C1626" s="16" t="s">
        <v>284</v>
      </c>
      <c r="D1626" s="16">
        <v>1987</v>
      </c>
      <c r="E1626" s="16" t="s">
        <v>2200</v>
      </c>
      <c r="F1626" s="16" t="s">
        <v>591</v>
      </c>
      <c r="G1626" s="10">
        <v>465.983</v>
      </c>
      <c r="H1626" s="73">
        <v>6.1441480000000004</v>
      </c>
      <c r="I1626" s="16" t="s">
        <v>6700</v>
      </c>
      <c r="J1626" s="71">
        <v>1E-3</v>
      </c>
      <c r="K1626" s="71">
        <v>0.68700000000000006</v>
      </c>
      <c r="L1626" s="16">
        <v>-1.8241769999999999</v>
      </c>
      <c r="M1626" s="16">
        <v>-0.37572630000000001</v>
      </c>
      <c r="N1626" s="16">
        <v>-1.114805</v>
      </c>
      <c r="O1626" s="16">
        <v>-1.437441</v>
      </c>
      <c r="P1626" s="16">
        <v>-1.0441279999999999</v>
      </c>
      <c r="Q1626" s="16">
        <v>-3.2558999999999998E-2</v>
      </c>
      <c r="R1626" s="16">
        <v>0.55459999999999998</v>
      </c>
      <c r="S1626" s="16">
        <v>0</v>
      </c>
      <c r="T1626" s="16">
        <v>1.1000000000000001E-3</v>
      </c>
      <c r="U1626" s="16">
        <v>3.6333000000000002</v>
      </c>
      <c r="V1626" s="16">
        <v>0.51600000000000001</v>
      </c>
      <c r="W1626" s="16">
        <v>2.464</v>
      </c>
      <c r="X1626" s="16">
        <v>364.94200000000001</v>
      </c>
      <c r="Y1626" s="16">
        <v>0</v>
      </c>
      <c r="Z1626" s="16">
        <v>0.25650000000000001</v>
      </c>
      <c r="AA1626" s="16">
        <v>1.243922</v>
      </c>
      <c r="AB1626" s="16">
        <v>0.78</v>
      </c>
      <c r="AC1626" s="16">
        <v>11.43</v>
      </c>
      <c r="AD1626" s="16">
        <v>11.79</v>
      </c>
      <c r="AE1626" s="16">
        <v>0.46560000000000001</v>
      </c>
      <c r="AF1626" s="16">
        <v>0</v>
      </c>
      <c r="AG1626" s="16">
        <v>27150.9</v>
      </c>
      <c r="AH1626" s="16">
        <v>9.7699999999999995E-2</v>
      </c>
      <c r="AI1626" s="16">
        <v>13.1145</v>
      </c>
      <c r="AJ1626" s="16">
        <v>67.8339</v>
      </c>
      <c r="AK1626" s="16">
        <v>0.26240000000000002</v>
      </c>
      <c r="AL1626" s="16">
        <v>-0.26769999999999999</v>
      </c>
      <c r="AM1626" s="16">
        <v>-0.129</v>
      </c>
      <c r="AN1626" s="16">
        <v>-1.0644</v>
      </c>
      <c r="AO1626" s="16">
        <v>-0.2878</v>
      </c>
      <c r="AP1626" s="16">
        <v>0.47170000000000001</v>
      </c>
      <c r="AQ1626" s="16">
        <v>1.1424000000000001</v>
      </c>
      <c r="AR1626" s="16">
        <f t="shared" si="81"/>
        <v>1</v>
      </c>
      <c r="AS1626" s="5">
        <f t="shared" si="80"/>
        <v>1.466400000000001E-2</v>
      </c>
    </row>
    <row r="1627" spans="1:45" x14ac:dyDescent="0.25">
      <c r="A1627" s="16" t="s">
        <v>404</v>
      </c>
      <c r="B1627" s="16" t="s">
        <v>69</v>
      </c>
      <c r="C1627" s="16" t="s">
        <v>284</v>
      </c>
      <c r="D1627" s="16">
        <v>1988</v>
      </c>
      <c r="E1627" s="16" t="s">
        <v>2201</v>
      </c>
      <c r="F1627" s="16" t="s">
        <v>591</v>
      </c>
      <c r="G1627" s="10">
        <v>500.01299999999998</v>
      </c>
      <c r="H1627" s="73">
        <v>6.2146350000000004</v>
      </c>
      <c r="I1627" s="16" t="s">
        <v>6700</v>
      </c>
      <c r="J1627" s="71">
        <v>4.9000000000000002E-2</v>
      </c>
      <c r="K1627" s="71">
        <v>0.72199999999999998</v>
      </c>
      <c r="L1627" s="16">
        <v>-1.801947</v>
      </c>
      <c r="M1627" s="16">
        <v>-0.36923220000000001</v>
      </c>
      <c r="N1627" s="16">
        <v>-1.0983959999999999</v>
      </c>
      <c r="O1627" s="16">
        <v>-1.4272910000000001</v>
      </c>
      <c r="P1627" s="16">
        <v>-1.0237909999999999</v>
      </c>
      <c r="Q1627" s="16">
        <v>-3.7340100000000001E-2</v>
      </c>
      <c r="R1627" s="16">
        <v>0.5665</v>
      </c>
      <c r="S1627" s="16">
        <v>0</v>
      </c>
      <c r="T1627" s="16">
        <v>1.1000000000000001E-3</v>
      </c>
      <c r="U1627" s="16">
        <v>3.6259999999999999</v>
      </c>
      <c r="V1627" s="16">
        <v>0.52400000000000002</v>
      </c>
      <c r="W1627" s="16">
        <v>2.6259999999999999</v>
      </c>
      <c r="X1627" s="16">
        <v>366.077</v>
      </c>
      <c r="Y1627" s="16">
        <v>1.5149999999999999</v>
      </c>
      <c r="Z1627" s="16">
        <v>0.24199999999999999</v>
      </c>
      <c r="AA1627" s="16">
        <v>1.230329</v>
      </c>
      <c r="AB1627" s="16">
        <v>0.78</v>
      </c>
      <c r="AC1627" s="16">
        <v>11.43</v>
      </c>
      <c r="AD1627" s="16">
        <v>12.14</v>
      </c>
      <c r="AE1627" s="16">
        <v>0.50060000000000004</v>
      </c>
      <c r="AF1627" s="16">
        <v>0</v>
      </c>
      <c r="AG1627" s="16">
        <v>29261.8</v>
      </c>
      <c r="AH1627" s="16">
        <v>0.1017</v>
      </c>
      <c r="AI1627" s="16">
        <v>14.084</v>
      </c>
      <c r="AJ1627" s="16">
        <v>68.806600000000003</v>
      </c>
      <c r="AK1627" s="16">
        <v>0.26860000000000001</v>
      </c>
      <c r="AL1627" s="16">
        <v>-0.2762</v>
      </c>
      <c r="AM1627" s="16">
        <v>-0.1258</v>
      </c>
      <c r="AN1627" s="16">
        <v>-1.0683</v>
      </c>
      <c r="AO1627" s="16">
        <v>-0.29120000000000001</v>
      </c>
      <c r="AP1627" s="16">
        <v>0.45079999999999998</v>
      </c>
      <c r="AQ1627" s="16">
        <v>1.1424000000000001</v>
      </c>
      <c r="AR1627" s="16">
        <f t="shared" si="81"/>
        <v>1</v>
      </c>
      <c r="AS1627" s="5">
        <f t="shared" si="80"/>
        <v>2.2229999999999972E-2</v>
      </c>
    </row>
    <row r="1628" spans="1:45" x14ac:dyDescent="0.25">
      <c r="A1628" s="16" t="s">
        <v>404</v>
      </c>
      <c r="B1628" s="16" t="s">
        <v>69</v>
      </c>
      <c r="C1628" s="16" t="s">
        <v>284</v>
      </c>
      <c r="D1628" s="16">
        <v>1989</v>
      </c>
      <c r="E1628" s="16" t="s">
        <v>2219</v>
      </c>
      <c r="F1628" s="16" t="s">
        <v>591</v>
      </c>
      <c r="G1628" s="10">
        <v>518.69899999999996</v>
      </c>
      <c r="H1628" s="73">
        <v>6.2513230000000002</v>
      </c>
      <c r="I1628" s="16" t="s">
        <v>6700</v>
      </c>
      <c r="J1628" s="71">
        <v>1.4999999999999999E-2</v>
      </c>
      <c r="K1628" s="71">
        <v>0.73299999999999998</v>
      </c>
      <c r="L1628" s="16">
        <v>-1.7445269999999999</v>
      </c>
      <c r="M1628" s="16">
        <v>-0.36273810000000001</v>
      </c>
      <c r="N1628" s="16">
        <v>-1.086419</v>
      </c>
      <c r="O1628" s="16">
        <v>-1.3371869999999999</v>
      </c>
      <c r="P1628" s="16">
        <v>-1.003153</v>
      </c>
      <c r="Q1628" s="16">
        <v>-4.2124799999999997E-2</v>
      </c>
      <c r="R1628" s="16">
        <v>0.57840000000000003</v>
      </c>
      <c r="S1628" s="16">
        <v>0</v>
      </c>
      <c r="T1628" s="16">
        <v>1.1000000000000001E-3</v>
      </c>
      <c r="U1628" s="16">
        <v>3.6187999999999998</v>
      </c>
      <c r="V1628" s="16">
        <v>0.53200000000000003</v>
      </c>
      <c r="W1628" s="16">
        <v>2.7879999999999998</v>
      </c>
      <c r="X1628" s="16">
        <v>366.51600000000002</v>
      </c>
      <c r="Y1628" s="16">
        <v>3.4967000000000001</v>
      </c>
      <c r="Z1628" s="16">
        <v>0.26490000000000002</v>
      </c>
      <c r="AA1628" s="16">
        <v>1.2167349999999999</v>
      </c>
      <c r="AB1628" s="16">
        <v>0.78</v>
      </c>
      <c r="AC1628" s="16">
        <v>11.43</v>
      </c>
      <c r="AD1628" s="16">
        <v>12.49</v>
      </c>
      <c r="AE1628" s="16">
        <v>0.53900000000000003</v>
      </c>
      <c r="AF1628" s="16">
        <v>0</v>
      </c>
      <c r="AG1628" s="16">
        <v>31876</v>
      </c>
      <c r="AH1628" s="16">
        <v>0.1057</v>
      </c>
      <c r="AI1628" s="16">
        <v>15.0535</v>
      </c>
      <c r="AJ1628" s="16">
        <v>69.779399999999995</v>
      </c>
      <c r="AK1628" s="16">
        <v>0.27479999999999999</v>
      </c>
      <c r="AL1628" s="16">
        <v>-0.28460000000000002</v>
      </c>
      <c r="AM1628" s="16">
        <v>-0.1227</v>
      </c>
      <c r="AN1628" s="16">
        <v>-1.0721000000000001</v>
      </c>
      <c r="AO1628" s="16">
        <v>-0.29470000000000002</v>
      </c>
      <c r="AP1628" s="16">
        <v>0.4299</v>
      </c>
      <c r="AQ1628" s="16">
        <v>1.1424000000000001</v>
      </c>
      <c r="AR1628" s="16">
        <f t="shared" si="81"/>
        <v>1</v>
      </c>
      <c r="AS1628" s="5">
        <f t="shared" si="80"/>
        <v>5.7420000000000027E-2</v>
      </c>
    </row>
    <row r="1629" spans="1:45" x14ac:dyDescent="0.25">
      <c r="A1629" s="16" t="s">
        <v>404</v>
      </c>
      <c r="B1629" s="16" t="s">
        <v>69</v>
      </c>
      <c r="C1629" s="16" t="s">
        <v>284</v>
      </c>
      <c r="D1629" s="16">
        <v>1990</v>
      </c>
      <c r="E1629" s="16" t="s">
        <v>2196</v>
      </c>
      <c r="F1629" s="16" t="s">
        <v>591</v>
      </c>
      <c r="G1629" s="10">
        <v>536.16300000000001</v>
      </c>
      <c r="H1629" s="73">
        <v>6.2844379999999997</v>
      </c>
      <c r="I1629" s="16" t="s">
        <v>6700</v>
      </c>
      <c r="J1629" s="71">
        <v>7.0000000000000001E-3</v>
      </c>
      <c r="K1629" s="71">
        <v>0.73799999999999999</v>
      </c>
      <c r="L1629" s="16">
        <v>-1.7022809999999999</v>
      </c>
      <c r="M1629" s="16">
        <v>-0.35170580000000001</v>
      </c>
      <c r="N1629" s="16">
        <v>-1.070954</v>
      </c>
      <c r="O1629" s="16">
        <v>-1.2898670000000001</v>
      </c>
      <c r="P1629" s="16">
        <v>-0.9801242</v>
      </c>
      <c r="Q1629" s="16">
        <v>-4.6888100000000002E-2</v>
      </c>
      <c r="R1629" s="16">
        <v>0.59030000000000005</v>
      </c>
      <c r="S1629" s="16">
        <v>1.1999999999999999E-3</v>
      </c>
      <c r="T1629" s="16">
        <v>1.1000000000000001E-3</v>
      </c>
      <c r="U1629" s="16">
        <v>3.6114999999999999</v>
      </c>
      <c r="V1629" s="16">
        <v>0.54</v>
      </c>
      <c r="W1629" s="16">
        <v>2.95</v>
      </c>
      <c r="X1629" s="16">
        <v>367.50299999999999</v>
      </c>
      <c r="Y1629" s="16">
        <v>5.4782999999999999</v>
      </c>
      <c r="Z1629" s="16">
        <v>0.26590000000000003</v>
      </c>
      <c r="AA1629" s="16">
        <v>1.2085790000000001</v>
      </c>
      <c r="AB1629" s="16">
        <v>0.78</v>
      </c>
      <c r="AC1629" s="16">
        <v>11.43</v>
      </c>
      <c r="AD1629" s="16">
        <v>12.7</v>
      </c>
      <c r="AE1629" s="16">
        <v>0.58399999999999996</v>
      </c>
      <c r="AF1629" s="16">
        <v>0</v>
      </c>
      <c r="AG1629" s="16">
        <v>33624.1</v>
      </c>
      <c r="AH1629" s="16">
        <v>0.10979999999999999</v>
      </c>
      <c r="AI1629" s="16">
        <v>16.8</v>
      </c>
      <c r="AJ1629" s="16">
        <v>70.5</v>
      </c>
      <c r="AK1629" s="16">
        <v>0.28110000000000002</v>
      </c>
      <c r="AL1629" s="16">
        <v>-0.29310000000000003</v>
      </c>
      <c r="AM1629" s="16">
        <v>-0.1195</v>
      </c>
      <c r="AN1629" s="16">
        <v>-1.0760000000000001</v>
      </c>
      <c r="AO1629" s="16">
        <v>-0.29809999999999998</v>
      </c>
      <c r="AP1629" s="16">
        <v>0.40899999999999997</v>
      </c>
      <c r="AQ1629" s="16">
        <v>1.1424000000000001</v>
      </c>
      <c r="AR1629" s="16">
        <f t="shared" si="81"/>
        <v>1</v>
      </c>
      <c r="AS1629" s="5">
        <f t="shared" si="80"/>
        <v>4.2246000000000006E-2</v>
      </c>
    </row>
    <row r="1630" spans="1:45" x14ac:dyDescent="0.25">
      <c r="A1630" s="16" t="s">
        <v>404</v>
      </c>
      <c r="B1630" s="16" t="s">
        <v>69</v>
      </c>
      <c r="C1630" s="16" t="s">
        <v>284</v>
      </c>
      <c r="D1630" s="16">
        <v>1991</v>
      </c>
      <c r="E1630" s="16" t="s">
        <v>2206</v>
      </c>
      <c r="F1630" s="16" t="s">
        <v>591</v>
      </c>
      <c r="G1630" s="10">
        <v>530.89499999999998</v>
      </c>
      <c r="H1630" s="73">
        <v>6.2745639999999998</v>
      </c>
      <c r="I1630" s="16" t="s">
        <v>6700</v>
      </c>
      <c r="J1630" s="71">
        <v>-5.0999999999999997E-2</v>
      </c>
      <c r="K1630" s="71">
        <v>0.70099999999999996</v>
      </c>
      <c r="L1630" s="16">
        <v>-1.665252</v>
      </c>
      <c r="M1630" s="16">
        <v>-0.34558990000000001</v>
      </c>
      <c r="N1630" s="16">
        <v>-1.033488</v>
      </c>
      <c r="O1630" s="16">
        <v>-1.267336</v>
      </c>
      <c r="P1630" s="16">
        <v>-0.96008439999999995</v>
      </c>
      <c r="Q1630" s="16">
        <v>-5.1654699999999998E-2</v>
      </c>
      <c r="R1630" s="16">
        <v>0.60219999999999996</v>
      </c>
      <c r="S1630" s="16">
        <v>1.1000000000000001E-3</v>
      </c>
      <c r="T1630" s="16">
        <v>1.1000000000000001E-3</v>
      </c>
      <c r="U1630" s="16">
        <v>3.6042999999999998</v>
      </c>
      <c r="V1630" s="16">
        <v>1.6140000000000001</v>
      </c>
      <c r="W1630" s="16">
        <v>3.1320000000000001</v>
      </c>
      <c r="X1630" s="16">
        <v>368.15600000000001</v>
      </c>
      <c r="Y1630" s="16">
        <v>7.46</v>
      </c>
      <c r="Z1630" s="16">
        <v>0.253</v>
      </c>
      <c r="AA1630" s="16">
        <v>1.196928</v>
      </c>
      <c r="AB1630" s="16">
        <v>0.78</v>
      </c>
      <c r="AC1630" s="16">
        <v>11.43</v>
      </c>
      <c r="AD1630" s="16">
        <v>13</v>
      </c>
      <c r="AE1630" s="16">
        <v>0.65549999999999997</v>
      </c>
      <c r="AF1630" s="16">
        <v>0</v>
      </c>
      <c r="AG1630" s="16">
        <v>35931.5</v>
      </c>
      <c r="AH1630" s="16">
        <v>0.12509999999999999</v>
      </c>
      <c r="AI1630" s="16">
        <v>16.899999999999999</v>
      </c>
      <c r="AJ1630" s="16">
        <v>71.5</v>
      </c>
      <c r="AK1630" s="16">
        <v>0.2873</v>
      </c>
      <c r="AL1630" s="16">
        <v>-0.30149999999999999</v>
      </c>
      <c r="AM1630" s="16">
        <v>-0.1163</v>
      </c>
      <c r="AN1630" s="16">
        <v>-1.0798000000000001</v>
      </c>
      <c r="AO1630" s="16">
        <v>-0.30159999999999998</v>
      </c>
      <c r="AP1630" s="16">
        <v>0.3881</v>
      </c>
      <c r="AQ1630" s="16">
        <v>1.1424000000000001</v>
      </c>
      <c r="AR1630" s="16">
        <f t="shared" si="81"/>
        <v>1</v>
      </c>
      <c r="AS1630" s="5">
        <f t="shared" si="80"/>
        <v>3.7028999999999979E-2</v>
      </c>
    </row>
    <row r="1631" spans="1:45" x14ac:dyDescent="0.25">
      <c r="A1631" s="16" t="s">
        <v>404</v>
      </c>
      <c r="B1631" s="16" t="s">
        <v>69</v>
      </c>
      <c r="C1631" s="16" t="s">
        <v>284</v>
      </c>
      <c r="D1631" s="16">
        <v>1992</v>
      </c>
      <c r="E1631" s="16" t="s">
        <v>2191</v>
      </c>
      <c r="F1631" s="16" t="s">
        <v>591</v>
      </c>
      <c r="G1631" s="10">
        <v>548.89599999999996</v>
      </c>
      <c r="H1631" s="73">
        <v>6.3079090000000004</v>
      </c>
      <c r="I1631" s="16" t="s">
        <v>6700</v>
      </c>
      <c r="J1631" s="71">
        <v>1.6E-2</v>
      </c>
      <c r="K1631" s="71">
        <v>0.71199999999999997</v>
      </c>
      <c r="L1631" s="16">
        <v>-1.6560079999999999</v>
      </c>
      <c r="M1631" s="16">
        <v>-0.339474</v>
      </c>
      <c r="N1631" s="16">
        <v>-0.99583080000000002</v>
      </c>
      <c r="O1631" s="16">
        <v>-1.300689</v>
      </c>
      <c r="P1631" s="16">
        <v>-0.94429370000000001</v>
      </c>
      <c r="Q1631" s="16">
        <v>-5.6453900000000001E-2</v>
      </c>
      <c r="R1631" s="16">
        <v>0.61409999999999998</v>
      </c>
      <c r="S1631" s="16">
        <v>1E-3</v>
      </c>
      <c r="T1631" s="16">
        <v>1.1000000000000001E-3</v>
      </c>
      <c r="U1631" s="16">
        <v>3.5971000000000002</v>
      </c>
      <c r="V1631" s="16">
        <v>2.6880000000000002</v>
      </c>
      <c r="W1631" s="16">
        <v>3.3140000000000001</v>
      </c>
      <c r="X1631" s="16">
        <v>368.839</v>
      </c>
      <c r="Y1631" s="16">
        <v>9.4417000000000009</v>
      </c>
      <c r="Z1631" s="16">
        <v>0.2102</v>
      </c>
      <c r="AA1631" s="16">
        <v>1.1852769999999999</v>
      </c>
      <c r="AB1631" s="16">
        <v>0.78</v>
      </c>
      <c r="AC1631" s="16">
        <v>11.43</v>
      </c>
      <c r="AD1631" s="16">
        <v>13.3</v>
      </c>
      <c r="AE1631" s="16">
        <v>0.75209999999999999</v>
      </c>
      <c r="AF1631" s="16">
        <v>0</v>
      </c>
      <c r="AG1631" s="16">
        <v>37197.5</v>
      </c>
      <c r="AH1631" s="16">
        <v>0.1157</v>
      </c>
      <c r="AI1631" s="16">
        <v>17.8</v>
      </c>
      <c r="AJ1631" s="16">
        <v>72.599999999999994</v>
      </c>
      <c r="AK1631" s="16">
        <v>0.29349999999999998</v>
      </c>
      <c r="AL1631" s="16">
        <v>-0.31</v>
      </c>
      <c r="AM1631" s="16">
        <v>-0.1132</v>
      </c>
      <c r="AN1631" s="16">
        <v>-1.0837000000000001</v>
      </c>
      <c r="AO1631" s="16">
        <v>-0.30499999999999999</v>
      </c>
      <c r="AP1631" s="16">
        <v>0.36720000000000003</v>
      </c>
      <c r="AQ1631" s="16">
        <v>1.1424000000000001</v>
      </c>
      <c r="AR1631" s="16">
        <f t="shared" si="81"/>
        <v>1</v>
      </c>
      <c r="AS1631" s="5">
        <f t="shared" si="80"/>
        <v>9.24400000000003E-3</v>
      </c>
    </row>
    <row r="1632" spans="1:45" x14ac:dyDescent="0.25">
      <c r="A1632" s="16" t="s">
        <v>404</v>
      </c>
      <c r="B1632" s="16" t="s">
        <v>69</v>
      </c>
      <c r="C1632" s="16" t="s">
        <v>284</v>
      </c>
      <c r="D1632" s="16">
        <v>1993</v>
      </c>
      <c r="E1632" s="16" t="s">
        <v>2204</v>
      </c>
      <c r="F1632" s="16" t="s">
        <v>591</v>
      </c>
      <c r="G1632" s="10">
        <v>563.75</v>
      </c>
      <c r="H1632" s="73">
        <v>6.3346099999999996</v>
      </c>
      <c r="I1632" s="16" t="s">
        <v>6700</v>
      </c>
      <c r="J1632" s="71">
        <v>8.9999999999999993E-3</v>
      </c>
      <c r="K1632" s="71">
        <v>0.71899999999999997</v>
      </c>
      <c r="L1632" s="16">
        <v>-1.594425</v>
      </c>
      <c r="M1632" s="16">
        <v>-0.3326017</v>
      </c>
      <c r="N1632" s="16">
        <v>-0.95223279999999999</v>
      </c>
      <c r="O1632" s="16">
        <v>-1.2355309999999999</v>
      </c>
      <c r="P1632" s="16">
        <v>-0.92048589999999997</v>
      </c>
      <c r="Q1632" s="16">
        <v>-6.1202699999999999E-2</v>
      </c>
      <c r="R1632" s="16">
        <v>0.626</v>
      </c>
      <c r="S1632" s="16">
        <v>1.1000000000000001E-3</v>
      </c>
      <c r="T1632" s="16">
        <v>1.1000000000000001E-3</v>
      </c>
      <c r="U1632" s="16">
        <v>3.5897999999999999</v>
      </c>
      <c r="V1632" s="16">
        <v>3.762</v>
      </c>
      <c r="W1632" s="16">
        <v>3.496</v>
      </c>
      <c r="X1632" s="16">
        <v>370.45600000000002</v>
      </c>
      <c r="Y1632" s="16">
        <v>11.423400000000001</v>
      </c>
      <c r="Z1632" s="16">
        <v>0.21940000000000001</v>
      </c>
      <c r="AA1632" s="16">
        <v>1.1697420000000001</v>
      </c>
      <c r="AB1632" s="16">
        <v>0.78</v>
      </c>
      <c r="AC1632" s="16">
        <v>11.43</v>
      </c>
      <c r="AD1632" s="16">
        <v>13.7</v>
      </c>
      <c r="AE1632" s="16">
        <v>0.87129999999999996</v>
      </c>
      <c r="AF1632" s="16">
        <v>0</v>
      </c>
      <c r="AG1632" s="16">
        <v>39032.400000000001</v>
      </c>
      <c r="AH1632" s="16">
        <v>0.1244</v>
      </c>
      <c r="AI1632" s="16">
        <v>18.8</v>
      </c>
      <c r="AJ1632" s="16">
        <v>73.599999999999994</v>
      </c>
      <c r="AK1632" s="16">
        <v>0.29980000000000001</v>
      </c>
      <c r="AL1632" s="16">
        <v>-0.31840000000000002</v>
      </c>
      <c r="AM1632" s="16">
        <v>-0.11</v>
      </c>
      <c r="AN1632" s="16">
        <v>-1.0874999999999999</v>
      </c>
      <c r="AO1632" s="16">
        <v>-0.3085</v>
      </c>
      <c r="AP1632" s="16">
        <v>0.3463</v>
      </c>
      <c r="AQ1632" s="16">
        <v>1.1424000000000001</v>
      </c>
      <c r="AR1632" s="16">
        <f t="shared" si="81"/>
        <v>1</v>
      </c>
      <c r="AS1632" s="5">
        <f t="shared" si="80"/>
        <v>6.1582999999999943E-2</v>
      </c>
    </row>
    <row r="1633" spans="1:45" x14ac:dyDescent="0.25">
      <c r="A1633" s="16" t="s">
        <v>404</v>
      </c>
      <c r="B1633" s="16" t="s">
        <v>69</v>
      </c>
      <c r="C1633" s="16" t="s">
        <v>284</v>
      </c>
      <c r="D1633" s="16">
        <v>1994</v>
      </c>
      <c r="E1633" s="16" t="s">
        <v>2203</v>
      </c>
      <c r="F1633" s="16" t="s">
        <v>591</v>
      </c>
      <c r="G1633" s="10">
        <v>589.70899999999995</v>
      </c>
      <c r="H1633" s="73">
        <v>6.3796290000000004</v>
      </c>
      <c r="I1633" s="16" t="s">
        <v>6700</v>
      </c>
      <c r="J1633" s="71">
        <v>7.5999999999999998E-2</v>
      </c>
      <c r="K1633" s="71">
        <v>0.77500000000000002</v>
      </c>
      <c r="L1633" s="16">
        <v>-1.5421260000000001</v>
      </c>
      <c r="M1633" s="16">
        <v>-0.32535130000000001</v>
      </c>
      <c r="N1633" s="16">
        <v>-0.91391659999999997</v>
      </c>
      <c r="O1633" s="16">
        <v>-1.183082</v>
      </c>
      <c r="P1633" s="16">
        <v>-0.89927069999999998</v>
      </c>
      <c r="Q1633" s="16">
        <v>-6.5965700000000002E-2</v>
      </c>
      <c r="R1633" s="16">
        <v>0.63790000000000002</v>
      </c>
      <c r="S1633" s="16">
        <v>1.2999999999999999E-3</v>
      </c>
      <c r="T1633" s="16">
        <v>1.1000000000000001E-3</v>
      </c>
      <c r="U1633" s="16">
        <v>3.5825999999999998</v>
      </c>
      <c r="V1633" s="16">
        <v>4.8360000000000003</v>
      </c>
      <c r="W1633" s="16">
        <v>3.6779999999999999</v>
      </c>
      <c r="X1633" s="16">
        <v>371.24200000000002</v>
      </c>
      <c r="Y1633" s="16">
        <v>13.405099999999999</v>
      </c>
      <c r="Z1633" s="16">
        <v>0.2218</v>
      </c>
      <c r="AA1633" s="16">
        <v>1.154207</v>
      </c>
      <c r="AB1633" s="16">
        <v>0.78</v>
      </c>
      <c r="AC1633" s="16">
        <v>11.43</v>
      </c>
      <c r="AD1633" s="16">
        <v>14.1</v>
      </c>
      <c r="AE1633" s="16">
        <v>1.0438000000000001</v>
      </c>
      <c r="AF1633" s="16">
        <v>0</v>
      </c>
      <c r="AG1633" s="16">
        <v>41461</v>
      </c>
      <c r="AH1633" s="16">
        <v>0.12479999999999999</v>
      </c>
      <c r="AI1633" s="16">
        <v>19.8</v>
      </c>
      <c r="AJ1633" s="16">
        <v>74.599999999999994</v>
      </c>
      <c r="AK1633" s="16">
        <v>0.30599999999999999</v>
      </c>
      <c r="AL1633" s="16">
        <v>-0.32690000000000002</v>
      </c>
      <c r="AM1633" s="16">
        <v>-0.10680000000000001</v>
      </c>
      <c r="AN1633" s="16">
        <v>-1.0913999999999999</v>
      </c>
      <c r="AO1633" s="16">
        <v>-0.31190000000000001</v>
      </c>
      <c r="AP1633" s="16">
        <v>0.32550000000000001</v>
      </c>
      <c r="AQ1633" s="16">
        <v>1.1424000000000001</v>
      </c>
      <c r="AR1633" s="16">
        <f t="shared" si="81"/>
        <v>1</v>
      </c>
      <c r="AS1633" s="5">
        <f t="shared" si="80"/>
        <v>5.2298999999999873E-2</v>
      </c>
    </row>
    <row r="1634" spans="1:45" x14ac:dyDescent="0.25">
      <c r="A1634" s="16" t="s">
        <v>404</v>
      </c>
      <c r="B1634" s="16" t="s">
        <v>69</v>
      </c>
      <c r="C1634" s="16" t="s">
        <v>284</v>
      </c>
      <c r="D1634" s="16">
        <v>1995</v>
      </c>
      <c r="E1634" s="16" t="s">
        <v>2212</v>
      </c>
      <c r="F1634" s="16" t="s">
        <v>591</v>
      </c>
      <c r="G1634" s="10">
        <v>622.30399999999997</v>
      </c>
      <c r="H1634" s="73">
        <v>6.4334280000000001</v>
      </c>
      <c r="I1634" s="16" t="s">
        <v>6700</v>
      </c>
      <c r="J1634" s="71">
        <v>1.9E-2</v>
      </c>
      <c r="K1634" s="71">
        <v>0.79</v>
      </c>
      <c r="L1634" s="16">
        <v>-1.5119959999999999</v>
      </c>
      <c r="M1634" s="16">
        <v>-0.31789820000000002</v>
      </c>
      <c r="N1634" s="16">
        <v>-0.87627460000000001</v>
      </c>
      <c r="O1634" s="16">
        <v>-1.1786829999999999</v>
      </c>
      <c r="P1634" s="16">
        <v>-0.87741119999999995</v>
      </c>
      <c r="Q1634" s="16">
        <v>-7.0750300000000002E-2</v>
      </c>
      <c r="R1634" s="16">
        <v>0.64980000000000004</v>
      </c>
      <c r="S1634" s="16">
        <v>1.8E-3</v>
      </c>
      <c r="T1634" s="16">
        <v>1E-3</v>
      </c>
      <c r="U1634" s="16">
        <v>3.5752999999999999</v>
      </c>
      <c r="V1634" s="16">
        <v>5.91</v>
      </c>
      <c r="W1634" s="16">
        <v>3.86</v>
      </c>
      <c r="X1634" s="16">
        <v>371.92399999999998</v>
      </c>
      <c r="Y1634" s="16">
        <v>15.386699999999999</v>
      </c>
      <c r="Z1634" s="16">
        <v>0.19919999999999999</v>
      </c>
      <c r="AA1634" s="16">
        <v>1.142555</v>
      </c>
      <c r="AB1634" s="16">
        <v>0.78</v>
      </c>
      <c r="AC1634" s="16">
        <v>11.43</v>
      </c>
      <c r="AD1634" s="16">
        <v>14.4</v>
      </c>
      <c r="AE1634" s="16">
        <v>1.2532000000000001</v>
      </c>
      <c r="AF1634" s="16">
        <v>8.0000000000000002E-3</v>
      </c>
      <c r="AG1634" s="16">
        <v>44091.1</v>
      </c>
      <c r="AH1634" s="16">
        <v>0.12529999999999999</v>
      </c>
      <c r="AI1634" s="16">
        <v>20.8</v>
      </c>
      <c r="AJ1634" s="16">
        <v>75.599999999999994</v>
      </c>
      <c r="AK1634" s="16">
        <v>0.31219999999999998</v>
      </c>
      <c r="AL1634" s="16">
        <v>-0.33529999999999999</v>
      </c>
      <c r="AM1634" s="16">
        <v>-0.1037</v>
      </c>
      <c r="AN1634" s="16">
        <v>-1.0952</v>
      </c>
      <c r="AO1634" s="16">
        <v>-0.31540000000000001</v>
      </c>
      <c r="AP1634" s="16">
        <v>0.30459999999999998</v>
      </c>
      <c r="AQ1634" s="16">
        <v>1.1424000000000001</v>
      </c>
      <c r="AR1634" s="16">
        <f t="shared" si="81"/>
        <v>1</v>
      </c>
      <c r="AS1634" s="5">
        <f t="shared" si="80"/>
        <v>3.0130000000000212E-2</v>
      </c>
    </row>
    <row r="1635" spans="1:45" x14ac:dyDescent="0.25">
      <c r="A1635" s="16" t="s">
        <v>404</v>
      </c>
      <c r="B1635" s="16" t="s">
        <v>69</v>
      </c>
      <c r="C1635" s="16" t="s">
        <v>284</v>
      </c>
      <c r="D1635" s="16">
        <v>1996</v>
      </c>
      <c r="E1635" s="16" t="s">
        <v>2195</v>
      </c>
      <c r="F1635" s="16" t="s">
        <v>591</v>
      </c>
      <c r="G1635" s="10">
        <v>656.697</v>
      </c>
      <c r="H1635" s="73">
        <v>6.4872230000000002</v>
      </c>
      <c r="I1635" s="16" t="s">
        <v>6700</v>
      </c>
      <c r="J1635" s="71">
        <v>6.0000000000000001E-3</v>
      </c>
      <c r="K1635" s="71">
        <v>0.79500000000000004</v>
      </c>
      <c r="L1635" s="16">
        <v>-1.3558840000000001</v>
      </c>
      <c r="M1635" s="16">
        <v>-0.32790399999999997</v>
      </c>
      <c r="N1635" s="16">
        <v>-0.81225290000000006</v>
      </c>
      <c r="O1635" s="16">
        <v>-0.92343070000000005</v>
      </c>
      <c r="P1635" s="16">
        <v>-0.85377820000000004</v>
      </c>
      <c r="Q1635" s="16">
        <v>-6.4271499999999995E-2</v>
      </c>
      <c r="R1635" s="16">
        <v>0.628</v>
      </c>
      <c r="S1635" s="16">
        <v>2.3E-3</v>
      </c>
      <c r="T1635" s="16">
        <v>1E-3</v>
      </c>
      <c r="U1635" s="16">
        <v>3.5680999999999998</v>
      </c>
      <c r="V1635" s="16">
        <v>8.0779999999999994</v>
      </c>
      <c r="W1635" s="16">
        <v>4.1440000000000001</v>
      </c>
      <c r="X1635" s="16">
        <v>372.09</v>
      </c>
      <c r="Y1635" s="16">
        <v>17.368400000000001</v>
      </c>
      <c r="Z1635" s="16">
        <v>0.30940000000000001</v>
      </c>
      <c r="AA1635" s="16">
        <v>1.1231370000000001</v>
      </c>
      <c r="AB1635" s="16">
        <v>0.78</v>
      </c>
      <c r="AC1635" s="16">
        <v>11.43</v>
      </c>
      <c r="AD1635" s="16">
        <v>14.9</v>
      </c>
      <c r="AE1635" s="16">
        <v>1.4944</v>
      </c>
      <c r="AF1635" s="16">
        <v>3.3700000000000001E-2</v>
      </c>
      <c r="AG1635" s="16">
        <v>45240</v>
      </c>
      <c r="AH1635" s="16">
        <v>0.13220000000000001</v>
      </c>
      <c r="AI1635" s="16">
        <v>21.7</v>
      </c>
      <c r="AJ1635" s="16">
        <v>76.599999999999994</v>
      </c>
      <c r="AK1635" s="16">
        <v>0.40360000000000001</v>
      </c>
      <c r="AL1635" s="16">
        <v>-0.40250000000000002</v>
      </c>
      <c r="AM1635" s="16">
        <v>-8.1699999999999995E-2</v>
      </c>
      <c r="AN1635" s="16">
        <v>-0.91120000000000001</v>
      </c>
      <c r="AO1635" s="16">
        <v>-0.44069999999999998</v>
      </c>
      <c r="AP1635" s="16">
        <v>0.25919999999999999</v>
      </c>
      <c r="AQ1635" s="16">
        <v>1.1424000000000001</v>
      </c>
      <c r="AR1635" s="16">
        <f t="shared" si="81"/>
        <v>1</v>
      </c>
      <c r="AS1635" s="5">
        <f t="shared" si="80"/>
        <v>0.15611199999999981</v>
      </c>
    </row>
    <row r="1636" spans="1:45" x14ac:dyDescent="0.25">
      <c r="A1636" s="16" t="s">
        <v>404</v>
      </c>
      <c r="B1636" s="16" t="s">
        <v>69</v>
      </c>
      <c r="C1636" s="16" t="s">
        <v>284</v>
      </c>
      <c r="D1636" s="16">
        <v>1997</v>
      </c>
      <c r="E1636" s="16" t="s">
        <v>2210</v>
      </c>
      <c r="F1636" s="16" t="s">
        <v>591</v>
      </c>
      <c r="G1636" s="10">
        <v>670.61</v>
      </c>
      <c r="H1636" s="73">
        <v>6.5081879999999996</v>
      </c>
      <c r="I1636" s="16" t="s">
        <v>6700</v>
      </c>
      <c r="J1636" s="71">
        <v>5.0000000000000001E-3</v>
      </c>
      <c r="K1636" s="71">
        <v>0.79900000000000004</v>
      </c>
      <c r="L1636" s="16">
        <v>-1.266532</v>
      </c>
      <c r="M1636" s="16">
        <v>-0.30122969999999999</v>
      </c>
      <c r="N1636" s="16">
        <v>-0.81899279999999997</v>
      </c>
      <c r="O1636" s="16">
        <v>-0.76180479999999995</v>
      </c>
      <c r="P1636" s="16">
        <v>-0.82785249999999999</v>
      </c>
      <c r="Q1636" s="16">
        <v>-7.8519199999999997E-2</v>
      </c>
      <c r="R1636" s="16">
        <v>0.67479999999999996</v>
      </c>
      <c r="S1636" s="16">
        <v>2.5999999999999999E-3</v>
      </c>
      <c r="T1636" s="16">
        <v>1E-3</v>
      </c>
      <c r="U1636" s="16">
        <v>2.8279000000000001</v>
      </c>
      <c r="V1636" s="16">
        <v>10.246</v>
      </c>
      <c r="W1636" s="16">
        <v>4.4279999999999999</v>
      </c>
      <c r="X1636" s="16">
        <v>373.24700000000001</v>
      </c>
      <c r="Y1636" s="16">
        <v>19.350100000000001</v>
      </c>
      <c r="Z1636" s="16">
        <v>0.36880000000000002</v>
      </c>
      <c r="AA1636" s="16">
        <v>1.099834</v>
      </c>
      <c r="AB1636" s="16">
        <v>0.78</v>
      </c>
      <c r="AC1636" s="16">
        <v>11.43</v>
      </c>
      <c r="AD1636" s="16">
        <v>15.5</v>
      </c>
      <c r="AE1636" s="16">
        <v>1.7972999999999999</v>
      </c>
      <c r="AF1636" s="16">
        <v>8.8999999999999996E-2</v>
      </c>
      <c r="AG1636" s="16">
        <v>47371.199999999997</v>
      </c>
      <c r="AH1636" s="16">
        <v>0.1396</v>
      </c>
      <c r="AI1636" s="16">
        <v>22.7</v>
      </c>
      <c r="AJ1636" s="16">
        <v>77.599999999999994</v>
      </c>
      <c r="AK1636" s="16">
        <v>0.33989999999999998</v>
      </c>
      <c r="AL1636" s="16">
        <v>-0.34279999999999999</v>
      </c>
      <c r="AM1636" s="16">
        <v>-8.6199999999999999E-2</v>
      </c>
      <c r="AN1636" s="16">
        <v>-1.026</v>
      </c>
      <c r="AO1636" s="16">
        <v>-0.42530000000000001</v>
      </c>
      <c r="AP1636" s="16">
        <v>0.27439999999999998</v>
      </c>
      <c r="AQ1636" s="16">
        <v>1.1424000000000001</v>
      </c>
      <c r="AR1636" s="16">
        <f t="shared" si="81"/>
        <v>1</v>
      </c>
      <c r="AS1636" s="5">
        <f t="shared" si="80"/>
        <v>8.9352000000000098E-2</v>
      </c>
    </row>
    <row r="1637" spans="1:45" x14ac:dyDescent="0.25">
      <c r="A1637" s="16" t="s">
        <v>404</v>
      </c>
      <c r="B1637" s="16" t="s">
        <v>69</v>
      </c>
      <c r="C1637" s="16" t="s">
        <v>284</v>
      </c>
      <c r="D1637" s="16">
        <v>1998</v>
      </c>
      <c r="E1637" s="16" t="s">
        <v>2207</v>
      </c>
      <c r="F1637" s="16" t="s">
        <v>591</v>
      </c>
      <c r="G1637" s="10">
        <v>699.06899999999996</v>
      </c>
      <c r="H1637" s="73">
        <v>6.5497490000000003</v>
      </c>
      <c r="I1637" s="16" t="s">
        <v>6700</v>
      </c>
      <c r="J1637" s="71">
        <v>3.0000000000000001E-3</v>
      </c>
      <c r="K1637" s="71">
        <v>0.80100000000000005</v>
      </c>
      <c r="L1637" s="16">
        <v>-1.1866049999999999</v>
      </c>
      <c r="M1637" s="16">
        <v>-0.2931416</v>
      </c>
      <c r="N1637" s="16">
        <v>-0.68178369999999999</v>
      </c>
      <c r="O1637" s="16">
        <v>-0.73794009999999999</v>
      </c>
      <c r="P1637" s="16">
        <v>-0.80539510000000003</v>
      </c>
      <c r="Q1637" s="16">
        <v>-9.2715900000000004E-2</v>
      </c>
      <c r="R1637" s="16">
        <v>0.69169999999999998</v>
      </c>
      <c r="S1637" s="16">
        <v>2.3E-3</v>
      </c>
      <c r="T1637" s="16">
        <v>1E-3</v>
      </c>
      <c r="U1637" s="16">
        <v>3.5110000000000001</v>
      </c>
      <c r="V1637" s="16">
        <v>12.414</v>
      </c>
      <c r="W1637" s="16">
        <v>4.7119999999999997</v>
      </c>
      <c r="X1637" s="16">
        <v>373.50599999999997</v>
      </c>
      <c r="Y1637" s="16">
        <v>21.331800000000001</v>
      </c>
      <c r="Z1637" s="16">
        <v>0.35520000000000002</v>
      </c>
      <c r="AA1637" s="16">
        <v>1.0804149999999999</v>
      </c>
      <c r="AB1637" s="16">
        <v>0.78</v>
      </c>
      <c r="AC1637" s="16">
        <v>11.43</v>
      </c>
      <c r="AD1637" s="16">
        <v>16</v>
      </c>
      <c r="AE1637" s="16">
        <v>2.1427999999999998</v>
      </c>
      <c r="AF1637" s="16">
        <v>0.1186</v>
      </c>
      <c r="AG1637" s="16">
        <v>49562.1</v>
      </c>
      <c r="AH1637" s="16">
        <v>0.13780000000000001</v>
      </c>
      <c r="AI1637" s="16">
        <v>23.7</v>
      </c>
      <c r="AJ1637" s="16">
        <v>78.599999999999994</v>
      </c>
      <c r="AK1637" s="16">
        <v>0.27610000000000001</v>
      </c>
      <c r="AL1637" s="16">
        <v>-0.28299999999999997</v>
      </c>
      <c r="AM1637" s="16">
        <v>-9.06E-2</v>
      </c>
      <c r="AN1637" s="16">
        <v>-1.1407</v>
      </c>
      <c r="AO1637" s="16">
        <v>-0.4098</v>
      </c>
      <c r="AP1637" s="16">
        <v>0.28960000000000002</v>
      </c>
      <c r="AQ1637" s="16">
        <v>1.1424000000000001</v>
      </c>
      <c r="AR1637" s="16">
        <f t="shared" si="81"/>
        <v>1</v>
      </c>
      <c r="AS1637" s="5">
        <f t="shared" si="80"/>
        <v>7.9927000000000081E-2</v>
      </c>
    </row>
    <row r="1638" spans="1:45" x14ac:dyDescent="0.25">
      <c r="A1638" s="16" t="s">
        <v>404</v>
      </c>
      <c r="B1638" s="16" t="s">
        <v>69</v>
      </c>
      <c r="C1638" s="16" t="s">
        <v>284</v>
      </c>
      <c r="D1638" s="16">
        <v>1999</v>
      </c>
      <c r="E1638" s="16" t="s">
        <v>2192</v>
      </c>
      <c r="F1638" s="16" t="s">
        <v>591</v>
      </c>
      <c r="G1638" s="10">
        <v>747.25199999999995</v>
      </c>
      <c r="H1638" s="73">
        <v>6.616403</v>
      </c>
      <c r="I1638" s="16" t="s">
        <v>6700</v>
      </c>
      <c r="J1638" s="71">
        <v>2.3E-2</v>
      </c>
      <c r="K1638" s="71">
        <v>0.82</v>
      </c>
      <c r="L1638" s="16">
        <v>-1.039696</v>
      </c>
      <c r="M1638" s="16">
        <v>-0.28638720000000001</v>
      </c>
      <c r="N1638" s="16">
        <v>-0.52582249999999997</v>
      </c>
      <c r="O1638" s="16">
        <v>-0.62494709999999998</v>
      </c>
      <c r="P1638" s="16">
        <v>-0.77628520000000001</v>
      </c>
      <c r="Q1638" s="16">
        <v>-7.2262199999999999E-2</v>
      </c>
      <c r="R1638" s="16">
        <v>0.7117</v>
      </c>
      <c r="S1638" s="16">
        <v>1.1999999999999999E-3</v>
      </c>
      <c r="T1638" s="16">
        <v>1E-3</v>
      </c>
      <c r="U1638" s="16">
        <v>4.3392999999999997</v>
      </c>
      <c r="V1638" s="16">
        <v>14.582000000000001</v>
      </c>
      <c r="W1638" s="16">
        <v>4.9960000000000004</v>
      </c>
      <c r="X1638" s="16">
        <v>374.31099999999998</v>
      </c>
      <c r="Y1638" s="16">
        <v>23.313500000000001</v>
      </c>
      <c r="Z1638" s="16">
        <v>0.39069999999999999</v>
      </c>
      <c r="AA1638" s="16">
        <v>1.068764</v>
      </c>
      <c r="AB1638" s="16">
        <v>0.78</v>
      </c>
      <c r="AC1638" s="16">
        <v>11.43</v>
      </c>
      <c r="AD1638" s="16">
        <v>16.3</v>
      </c>
      <c r="AE1638" s="16">
        <v>2.5863999999999998</v>
      </c>
      <c r="AF1638" s="16">
        <v>0.18379999999999999</v>
      </c>
      <c r="AG1638" s="16">
        <v>52732.6</v>
      </c>
      <c r="AH1638" s="16">
        <v>0.1487</v>
      </c>
      <c r="AI1638" s="16">
        <v>24.6</v>
      </c>
      <c r="AJ1638" s="16">
        <v>79.599999999999994</v>
      </c>
      <c r="AK1638" s="16">
        <v>0.26669999999999999</v>
      </c>
      <c r="AL1638" s="16">
        <v>-0.3241</v>
      </c>
      <c r="AM1638" s="16">
        <v>-0.1149</v>
      </c>
      <c r="AN1638" s="16">
        <v>-1.0652999999999999</v>
      </c>
      <c r="AO1638" s="16">
        <v>-0.28410000000000002</v>
      </c>
      <c r="AP1638" s="16">
        <v>0.28460000000000002</v>
      </c>
      <c r="AQ1638" s="16">
        <v>1.1424000000000001</v>
      </c>
      <c r="AR1638" s="16">
        <f t="shared" si="81"/>
        <v>1</v>
      </c>
      <c r="AS1638" s="5">
        <f t="shared" si="80"/>
        <v>0.14690899999999996</v>
      </c>
    </row>
    <row r="1639" spans="1:45" x14ac:dyDescent="0.25">
      <c r="A1639" s="16" t="s">
        <v>404</v>
      </c>
      <c r="B1639" s="16" t="s">
        <v>69</v>
      </c>
      <c r="C1639" s="16" t="s">
        <v>284</v>
      </c>
      <c r="D1639" s="16">
        <v>2000</v>
      </c>
      <c r="E1639" s="16" t="s">
        <v>2217</v>
      </c>
      <c r="F1639" s="16" t="s">
        <v>591</v>
      </c>
      <c r="G1639" s="10">
        <v>762.31299999999999</v>
      </c>
      <c r="H1639" s="73">
        <v>6.6363580000000004</v>
      </c>
      <c r="I1639" s="16">
        <v>1053050912</v>
      </c>
      <c r="J1639" s="71">
        <v>-1.2E-2</v>
      </c>
      <c r="K1639" s="71">
        <v>0.81</v>
      </c>
      <c r="L1639" s="16">
        <v>-0.94815919999999998</v>
      </c>
      <c r="M1639" s="16">
        <v>-0.2560365</v>
      </c>
      <c r="N1639" s="16">
        <v>-0.46441979999999999</v>
      </c>
      <c r="O1639" s="16">
        <v>-0.5590562</v>
      </c>
      <c r="P1639" s="16">
        <v>-0.7509053</v>
      </c>
      <c r="Q1639" s="16">
        <v>-5.1790299999999997E-2</v>
      </c>
      <c r="R1639" s="16">
        <v>0.74399999999999999</v>
      </c>
      <c r="S1639" s="16">
        <v>2.0999999999999999E-3</v>
      </c>
      <c r="T1639" s="16">
        <v>2E-3</v>
      </c>
      <c r="U1639" s="16">
        <v>4.2503000000000002</v>
      </c>
      <c r="V1639" s="16">
        <v>16.75</v>
      </c>
      <c r="W1639" s="16">
        <v>5.28</v>
      </c>
      <c r="X1639" s="16">
        <v>375.41399999999999</v>
      </c>
      <c r="Y1639" s="16">
        <v>25.295100000000001</v>
      </c>
      <c r="Z1639" s="16">
        <v>0.40100000000000002</v>
      </c>
      <c r="AA1639" s="16">
        <v>1.0571120000000001</v>
      </c>
      <c r="AB1639" s="16">
        <v>0.78</v>
      </c>
      <c r="AC1639" s="16">
        <v>11.43</v>
      </c>
      <c r="AD1639" s="16">
        <v>16.600000000000001</v>
      </c>
      <c r="AE1639" s="16">
        <v>3.1120999999999999</v>
      </c>
      <c r="AF1639" s="16">
        <v>0.34320000000000001</v>
      </c>
      <c r="AG1639" s="16">
        <v>54076.7</v>
      </c>
      <c r="AH1639" s="16">
        <v>0.1484</v>
      </c>
      <c r="AI1639" s="16">
        <v>25.6</v>
      </c>
      <c r="AJ1639" s="16">
        <v>80.599999999999994</v>
      </c>
      <c r="AK1639" s="16">
        <v>0.25729999999999997</v>
      </c>
      <c r="AL1639" s="16">
        <v>-0.36520000000000002</v>
      </c>
      <c r="AM1639" s="16">
        <v>-0.13919999999999999</v>
      </c>
      <c r="AN1639" s="16">
        <v>-0.9899</v>
      </c>
      <c r="AO1639" s="16">
        <v>-0.15840000000000001</v>
      </c>
      <c r="AP1639" s="16">
        <v>0.2797</v>
      </c>
      <c r="AQ1639" s="16">
        <v>1.1424000000000001</v>
      </c>
      <c r="AR1639" s="16">
        <f t="shared" si="81"/>
        <v>0</v>
      </c>
      <c r="AS1639" s="5">
        <f t="shared" si="80"/>
        <v>9.1536799999999974E-2</v>
      </c>
    </row>
    <row r="1640" spans="1:45" x14ac:dyDescent="0.25">
      <c r="A1640" s="16" t="s">
        <v>404</v>
      </c>
      <c r="B1640" s="16" t="s">
        <v>69</v>
      </c>
      <c r="C1640" s="16" t="s">
        <v>284</v>
      </c>
      <c r="D1640" s="16">
        <v>2001</v>
      </c>
      <c r="E1640" s="16" t="s">
        <v>2215</v>
      </c>
      <c r="F1640" s="16" t="s">
        <v>591</v>
      </c>
      <c r="G1640" s="10">
        <v>785.34500000000003</v>
      </c>
      <c r="H1640" s="73">
        <v>6.6661219999999997</v>
      </c>
      <c r="I1640" s="16">
        <v>1071477855</v>
      </c>
      <c r="J1640" s="71">
        <v>-3.0000000000000001E-3</v>
      </c>
      <c r="K1640" s="71">
        <v>0.80800000000000005</v>
      </c>
      <c r="L1640" s="16">
        <v>-0.9925117</v>
      </c>
      <c r="M1640" s="16">
        <v>-0.26587480000000002</v>
      </c>
      <c r="N1640" s="16">
        <v>-0.52266509999999999</v>
      </c>
      <c r="O1640" s="16">
        <v>-0.55242440000000004</v>
      </c>
      <c r="P1640" s="16">
        <v>-0.72390010000000005</v>
      </c>
      <c r="Q1640" s="16">
        <v>-0.1214412</v>
      </c>
      <c r="R1640" s="16">
        <v>0.72319999999999995</v>
      </c>
      <c r="S1640" s="16">
        <v>2.5000000000000001E-3</v>
      </c>
      <c r="T1640" s="16">
        <v>2E-3</v>
      </c>
      <c r="U1640" s="16">
        <v>3.5318999999999998</v>
      </c>
      <c r="V1640" s="16">
        <v>16.989999999999998</v>
      </c>
      <c r="W1640" s="16">
        <v>5.3659999999999997</v>
      </c>
      <c r="X1640" s="16">
        <v>376.505</v>
      </c>
      <c r="Y1640" s="16">
        <v>27.276800000000001</v>
      </c>
      <c r="Z1640" s="16">
        <v>0.38030000000000003</v>
      </c>
      <c r="AA1640" s="16">
        <v>1.049345</v>
      </c>
      <c r="AB1640" s="16">
        <v>0.78</v>
      </c>
      <c r="AC1640" s="16">
        <v>11.43</v>
      </c>
      <c r="AD1640" s="16">
        <v>16.8</v>
      </c>
      <c r="AE1640" s="16">
        <v>3.6372</v>
      </c>
      <c r="AF1640" s="16">
        <v>0.61729999999999996</v>
      </c>
      <c r="AG1640" s="16">
        <v>54872.4</v>
      </c>
      <c r="AH1640" s="16">
        <v>0.1542</v>
      </c>
      <c r="AI1640" s="16">
        <v>26.6</v>
      </c>
      <c r="AJ1640" s="16">
        <v>81.5</v>
      </c>
      <c r="AK1640" s="16">
        <v>0.30819999999999997</v>
      </c>
      <c r="AL1640" s="16">
        <v>-0.43130000000000002</v>
      </c>
      <c r="AM1640" s="16">
        <v>-0.13500000000000001</v>
      </c>
      <c r="AN1640" s="16">
        <v>-1.1162000000000001</v>
      </c>
      <c r="AO1640" s="16">
        <v>-0.26889999999999997</v>
      </c>
      <c r="AP1640" s="16">
        <v>0.122</v>
      </c>
      <c r="AQ1640" s="16">
        <v>1.1424000000000001</v>
      </c>
      <c r="AR1640" s="16">
        <f t="shared" si="81"/>
        <v>0</v>
      </c>
      <c r="AS1640" s="5">
        <f t="shared" si="80"/>
        <v>-4.4352500000000017E-2</v>
      </c>
    </row>
    <row r="1641" spans="1:45" x14ac:dyDescent="0.25">
      <c r="A1641" s="16" t="s">
        <v>404</v>
      </c>
      <c r="B1641" s="16" t="s">
        <v>69</v>
      </c>
      <c r="C1641" s="16" t="s">
        <v>284</v>
      </c>
      <c r="D1641" s="16">
        <v>2002</v>
      </c>
      <c r="E1641" s="16" t="s">
        <v>2208</v>
      </c>
      <c r="F1641" s="16" t="s">
        <v>591</v>
      </c>
      <c r="G1641" s="10">
        <v>801.50800000000004</v>
      </c>
      <c r="H1641" s="73">
        <v>6.6864949999999999</v>
      </c>
      <c r="I1641" s="16">
        <v>1089807112</v>
      </c>
      <c r="J1641" s="71">
        <v>-1.0999999999999999E-2</v>
      </c>
      <c r="K1641" s="71">
        <v>0.79900000000000004</v>
      </c>
      <c r="L1641" s="16">
        <v>-0.97002180000000005</v>
      </c>
      <c r="M1641" s="16">
        <v>-0.26871159999999999</v>
      </c>
      <c r="N1641" s="16">
        <v>-0.51250850000000003</v>
      </c>
      <c r="O1641" s="16">
        <v>-0.47099299999999999</v>
      </c>
      <c r="P1641" s="16">
        <v>-0.69953580000000004</v>
      </c>
      <c r="Q1641" s="16">
        <v>-0.19109209999999999</v>
      </c>
      <c r="R1641" s="16">
        <v>0.71319999999999995</v>
      </c>
      <c r="S1641" s="16">
        <v>2.7000000000000001E-3</v>
      </c>
      <c r="T1641" s="16">
        <v>2.2000000000000001E-3</v>
      </c>
      <c r="U1641" s="16">
        <v>3.5246</v>
      </c>
      <c r="V1641" s="16">
        <v>17.23</v>
      </c>
      <c r="W1641" s="16">
        <v>5.452</v>
      </c>
      <c r="X1641" s="16">
        <v>376.596</v>
      </c>
      <c r="Y1641" s="16">
        <v>29.258500000000002</v>
      </c>
      <c r="Z1641" s="16">
        <v>0.39750000000000002</v>
      </c>
      <c r="AA1641" s="16">
        <v>1.0299259999999999</v>
      </c>
      <c r="AB1641" s="16">
        <v>0.78</v>
      </c>
      <c r="AC1641" s="16">
        <v>11.43</v>
      </c>
      <c r="AD1641" s="16">
        <v>17.3</v>
      </c>
      <c r="AE1641" s="16">
        <v>3.8469000000000002</v>
      </c>
      <c r="AF1641" s="16">
        <v>1.2074</v>
      </c>
      <c r="AG1641" s="16">
        <v>55999.6</v>
      </c>
      <c r="AH1641" s="16">
        <v>0.15820000000000001</v>
      </c>
      <c r="AI1641" s="16">
        <v>27.6</v>
      </c>
      <c r="AJ1641" s="16">
        <v>82.5</v>
      </c>
      <c r="AK1641" s="16">
        <v>0.35909999999999997</v>
      </c>
      <c r="AL1641" s="16">
        <v>-0.49740000000000001</v>
      </c>
      <c r="AM1641" s="16">
        <v>-0.13089999999999999</v>
      </c>
      <c r="AN1641" s="16">
        <v>-1.2424999999999999</v>
      </c>
      <c r="AO1641" s="16">
        <v>-0.37930000000000003</v>
      </c>
      <c r="AP1641" s="16">
        <v>-3.5700000000000003E-2</v>
      </c>
      <c r="AQ1641" s="16">
        <v>1.1424000000000001</v>
      </c>
      <c r="AR1641" s="16">
        <f t="shared" si="81"/>
        <v>0</v>
      </c>
      <c r="AS1641" s="5">
        <f t="shared" si="80"/>
        <v>2.2489899999999952E-2</v>
      </c>
    </row>
    <row r="1642" spans="1:45" x14ac:dyDescent="0.25">
      <c r="A1642" s="16" t="s">
        <v>404</v>
      </c>
      <c r="B1642" s="16" t="s">
        <v>69</v>
      </c>
      <c r="C1642" s="16" t="s">
        <v>284</v>
      </c>
      <c r="D1642" s="16">
        <v>2003</v>
      </c>
      <c r="E1642" s="16" t="s">
        <v>2218</v>
      </c>
      <c r="F1642" s="16" t="s">
        <v>591</v>
      </c>
      <c r="G1642" s="10">
        <v>850.29300000000001</v>
      </c>
      <c r="H1642" s="73">
        <v>6.7455809999999996</v>
      </c>
      <c r="I1642" s="16">
        <v>1108027848</v>
      </c>
      <c r="J1642" s="71">
        <v>2.7E-2</v>
      </c>
      <c r="K1642" s="71">
        <v>0.82099999999999995</v>
      </c>
      <c r="L1642" s="16">
        <v>-0.90758749999999999</v>
      </c>
      <c r="M1642" s="16">
        <v>-0.26952920000000002</v>
      </c>
      <c r="N1642" s="16">
        <v>-0.48817379999999999</v>
      </c>
      <c r="O1642" s="16">
        <v>-0.39463330000000002</v>
      </c>
      <c r="P1642" s="16">
        <v>-0.67326980000000003</v>
      </c>
      <c r="Q1642" s="16">
        <v>-0.1808872</v>
      </c>
      <c r="R1642" s="16">
        <v>0.70689999999999997</v>
      </c>
      <c r="S1642" s="16">
        <v>2.8999999999999998E-3</v>
      </c>
      <c r="T1642" s="16">
        <v>2.3999999999999998E-3</v>
      </c>
      <c r="U1642" s="16">
        <v>3.5510999999999999</v>
      </c>
      <c r="V1642" s="16">
        <v>17.47</v>
      </c>
      <c r="W1642" s="16">
        <v>5.5380000000000003</v>
      </c>
      <c r="X1642" s="16">
        <v>378.35300000000001</v>
      </c>
      <c r="Y1642" s="16">
        <v>31.240200000000002</v>
      </c>
      <c r="Z1642" s="16">
        <v>0.41339999999999999</v>
      </c>
      <c r="AA1642" s="16">
        <v>1.018275</v>
      </c>
      <c r="AB1642" s="16">
        <v>0.78</v>
      </c>
      <c r="AC1642" s="16">
        <v>11.43</v>
      </c>
      <c r="AD1642" s="16">
        <v>17.600000000000001</v>
      </c>
      <c r="AE1642" s="16">
        <v>3.8399000000000001</v>
      </c>
      <c r="AF1642" s="16">
        <v>3.0800999999999998</v>
      </c>
      <c r="AG1642" s="16">
        <v>58720.2</v>
      </c>
      <c r="AH1642" s="16">
        <v>0.16220000000000001</v>
      </c>
      <c r="AI1642" s="16">
        <v>28.6</v>
      </c>
      <c r="AJ1642" s="16">
        <v>83.5</v>
      </c>
      <c r="AK1642" s="16">
        <v>0.39140000000000003</v>
      </c>
      <c r="AL1642" s="16">
        <v>-0.43559999999999999</v>
      </c>
      <c r="AM1642" s="16">
        <v>-7.0800000000000002E-2</v>
      </c>
      <c r="AN1642" s="16">
        <v>-1.5244</v>
      </c>
      <c r="AO1642" s="16">
        <v>-0.36480000000000001</v>
      </c>
      <c r="AP1642" s="16">
        <v>9.8400000000000001E-2</v>
      </c>
      <c r="AQ1642" s="16">
        <v>1.1424000000000001</v>
      </c>
      <c r="AR1642" s="16">
        <f t="shared" si="81"/>
        <v>0</v>
      </c>
      <c r="AS1642" s="5">
        <f t="shared" si="80"/>
        <v>6.2434300000000054E-2</v>
      </c>
    </row>
    <row r="1643" spans="1:45" x14ac:dyDescent="0.25">
      <c r="A1643" s="16" t="s">
        <v>404</v>
      </c>
      <c r="B1643" s="16" t="s">
        <v>69</v>
      </c>
      <c r="C1643" s="16" t="s">
        <v>284</v>
      </c>
      <c r="D1643" s="16">
        <v>2004</v>
      </c>
      <c r="E1643" s="16" t="s">
        <v>2209</v>
      </c>
      <c r="F1643" s="16" t="s">
        <v>591</v>
      </c>
      <c r="G1643" s="10">
        <v>902.90599999999995</v>
      </c>
      <c r="H1643" s="73">
        <v>6.8056179999999999</v>
      </c>
      <c r="I1643" s="16">
        <v>1126135777</v>
      </c>
      <c r="J1643" s="71">
        <v>6.0000000000000001E-3</v>
      </c>
      <c r="K1643" s="71">
        <v>0.82599999999999996</v>
      </c>
      <c r="L1643" s="16">
        <v>-0.88781900000000002</v>
      </c>
      <c r="M1643" s="16">
        <v>-0.24412439999999999</v>
      </c>
      <c r="N1643" s="16">
        <v>-0.50487720000000003</v>
      </c>
      <c r="O1643" s="16">
        <v>-0.40854620000000003</v>
      </c>
      <c r="P1643" s="16">
        <v>-0.64820049999999996</v>
      </c>
      <c r="Q1643" s="16">
        <v>-0.15530369999999999</v>
      </c>
      <c r="R1643" s="16">
        <v>0.74380000000000002</v>
      </c>
      <c r="S1643" s="16">
        <v>3.8E-3</v>
      </c>
      <c r="T1643" s="16">
        <v>2.5999999999999999E-3</v>
      </c>
      <c r="U1643" s="16">
        <v>3.2948</v>
      </c>
      <c r="V1643" s="16">
        <v>17.71</v>
      </c>
      <c r="W1643" s="16">
        <v>5.6239999999999997</v>
      </c>
      <c r="X1643" s="16">
        <v>378.33800000000002</v>
      </c>
      <c r="Y1643" s="16">
        <v>29.802700000000002</v>
      </c>
      <c r="Z1643" s="16">
        <v>0.4204</v>
      </c>
      <c r="AA1643" s="16">
        <v>1.006624</v>
      </c>
      <c r="AB1643" s="16">
        <v>0.78</v>
      </c>
      <c r="AC1643" s="16">
        <v>11.43</v>
      </c>
      <c r="AD1643" s="16">
        <v>17.899999999999999</v>
      </c>
      <c r="AE1643" s="16">
        <v>4.1596000000000002</v>
      </c>
      <c r="AF1643" s="16">
        <v>4.7019000000000002</v>
      </c>
      <c r="AG1643" s="16">
        <v>60722.6</v>
      </c>
      <c r="AH1643" s="16">
        <v>0.15629999999999999</v>
      </c>
      <c r="AI1643" s="16">
        <v>29.6</v>
      </c>
      <c r="AJ1643" s="16">
        <v>84.5</v>
      </c>
      <c r="AK1643" s="16">
        <v>0.38100000000000001</v>
      </c>
      <c r="AL1643" s="16">
        <v>-0.41399999999999998</v>
      </c>
      <c r="AM1643" s="16">
        <v>-0.1043</v>
      </c>
      <c r="AN1643" s="16">
        <v>-1.2191000000000001</v>
      </c>
      <c r="AO1643" s="16">
        <v>-0.40229999999999999</v>
      </c>
      <c r="AP1643" s="16">
        <v>3.8199999999999998E-2</v>
      </c>
      <c r="AQ1643" s="16">
        <v>1.1424000000000001</v>
      </c>
      <c r="AR1643" s="16">
        <f t="shared" si="81"/>
        <v>0</v>
      </c>
      <c r="AS1643" s="5">
        <f t="shared" si="80"/>
        <v>1.9768499999999967E-2</v>
      </c>
    </row>
    <row r="1644" spans="1:45" x14ac:dyDescent="0.25">
      <c r="A1644" s="16" t="s">
        <v>404</v>
      </c>
      <c r="B1644" s="16" t="s">
        <v>69</v>
      </c>
      <c r="C1644" s="16" t="s">
        <v>284</v>
      </c>
      <c r="D1644" s="16">
        <v>2005</v>
      </c>
      <c r="E1644" s="16" t="s">
        <v>2202</v>
      </c>
      <c r="F1644" s="16" t="s">
        <v>591</v>
      </c>
      <c r="G1644" s="10">
        <v>971.23</v>
      </c>
      <c r="H1644" s="73">
        <v>6.8785629999999998</v>
      </c>
      <c r="I1644" s="16">
        <v>1144118674</v>
      </c>
      <c r="J1644" s="71">
        <v>0.04</v>
      </c>
      <c r="K1644" s="71">
        <v>0.86</v>
      </c>
      <c r="L1644" s="16">
        <v>-0.79560039999999999</v>
      </c>
      <c r="M1644" s="16">
        <v>-0.19968859999999999</v>
      </c>
      <c r="N1644" s="16">
        <v>-0.50790840000000004</v>
      </c>
      <c r="O1644" s="16">
        <v>-0.3746874</v>
      </c>
      <c r="P1644" s="16">
        <v>-0.60994230000000005</v>
      </c>
      <c r="Q1644" s="16">
        <v>-6.0025099999999998E-2</v>
      </c>
      <c r="R1644" s="16">
        <v>0.81040000000000001</v>
      </c>
      <c r="S1644" s="16">
        <v>5.1999999999999998E-3</v>
      </c>
      <c r="T1644" s="16">
        <v>2.8999999999999998E-3</v>
      </c>
      <c r="U1644" s="16">
        <v>3.1337999999999999</v>
      </c>
      <c r="V1644" s="16">
        <v>17.95</v>
      </c>
      <c r="W1644" s="16">
        <v>5.71</v>
      </c>
      <c r="X1644" s="16">
        <v>378.89600000000002</v>
      </c>
      <c r="Y1644" s="16">
        <v>31.6861</v>
      </c>
      <c r="Z1644" s="16">
        <v>0.41539999999999999</v>
      </c>
      <c r="AA1644" s="16">
        <v>0.99885590000000002</v>
      </c>
      <c r="AB1644" s="16">
        <v>0.78</v>
      </c>
      <c r="AC1644" s="16">
        <v>11.43</v>
      </c>
      <c r="AD1644" s="16">
        <v>18.100000000000001</v>
      </c>
      <c r="AE1644" s="16">
        <v>4.4516999999999998</v>
      </c>
      <c r="AF1644" s="16">
        <v>7.9972000000000003</v>
      </c>
      <c r="AG1644" s="16">
        <v>62539.5</v>
      </c>
      <c r="AH1644" s="16">
        <v>0.17030000000000001</v>
      </c>
      <c r="AI1644" s="16">
        <v>30.6</v>
      </c>
      <c r="AJ1644" s="16">
        <v>85.5</v>
      </c>
      <c r="AK1644" s="16">
        <v>0.39379999999999998</v>
      </c>
      <c r="AL1644" s="16">
        <v>-0.3962</v>
      </c>
      <c r="AM1644" s="16">
        <v>-8.3900000000000002E-2</v>
      </c>
      <c r="AN1644" s="16">
        <v>-0.98939999999999995</v>
      </c>
      <c r="AO1644" s="16">
        <v>-0.24390000000000001</v>
      </c>
      <c r="AP1644" s="16">
        <v>0.1595</v>
      </c>
      <c r="AQ1644" s="16">
        <v>1.1424000000000001</v>
      </c>
      <c r="AR1644" s="16">
        <f t="shared" si="81"/>
        <v>0</v>
      </c>
      <c r="AS1644" s="5">
        <f t="shared" si="80"/>
        <v>9.2218600000000039E-2</v>
      </c>
    </row>
    <row r="1645" spans="1:45" x14ac:dyDescent="0.25">
      <c r="A1645" s="16" t="s">
        <v>404</v>
      </c>
      <c r="B1645" s="16" t="s">
        <v>69</v>
      </c>
      <c r="C1645" s="16" t="s">
        <v>284</v>
      </c>
      <c r="D1645" s="16">
        <v>2006</v>
      </c>
      <c r="E1645" s="16" t="s">
        <v>2193</v>
      </c>
      <c r="F1645" s="16" t="s">
        <v>591</v>
      </c>
      <c r="G1645" s="10">
        <v>1044.8900000000001</v>
      </c>
      <c r="H1645" s="73">
        <v>6.9516710000000002</v>
      </c>
      <c r="I1645" s="16">
        <v>1161977719</v>
      </c>
      <c r="J1645" s="71">
        <v>0.04</v>
      </c>
      <c r="K1645" s="71">
        <v>0.89500000000000002</v>
      </c>
      <c r="L1645" s="16">
        <v>-0.69704650000000001</v>
      </c>
      <c r="M1645" s="16">
        <v>-0.19938220000000001</v>
      </c>
      <c r="N1645" s="16">
        <v>-0.51852140000000002</v>
      </c>
      <c r="O1645" s="16">
        <v>-0.20686270000000001</v>
      </c>
      <c r="P1645" s="16">
        <v>-0.58023630000000004</v>
      </c>
      <c r="Q1645" s="16">
        <v>-3.2984300000000001E-2</v>
      </c>
      <c r="R1645" s="16">
        <v>0.79720000000000002</v>
      </c>
      <c r="S1645" s="16">
        <v>6.1999999999999998E-3</v>
      </c>
      <c r="T1645" s="16">
        <v>3.3E-3</v>
      </c>
      <c r="U1645" s="16">
        <v>3.0907</v>
      </c>
      <c r="V1645" s="16">
        <v>18.512</v>
      </c>
      <c r="W1645" s="16">
        <v>5.7880000000000003</v>
      </c>
      <c r="X1645" s="16">
        <v>375.31200000000001</v>
      </c>
      <c r="Y1645" s="16">
        <v>37.529299999999999</v>
      </c>
      <c r="Z1645" s="16">
        <v>0.43559999999999999</v>
      </c>
      <c r="AA1645" s="16">
        <v>0.98642790000000002</v>
      </c>
      <c r="AB1645" s="16">
        <v>0.78</v>
      </c>
      <c r="AC1645" s="16">
        <v>11.43</v>
      </c>
      <c r="AD1645" s="16">
        <v>18.420000000000002</v>
      </c>
      <c r="AE1645" s="16">
        <v>3.5659999999999998</v>
      </c>
      <c r="AF1645" s="16">
        <v>14.523899999999999</v>
      </c>
      <c r="AG1645" s="16">
        <v>66585.600000000006</v>
      </c>
      <c r="AH1645" s="16">
        <v>0.17430000000000001</v>
      </c>
      <c r="AI1645" s="16">
        <v>31.6</v>
      </c>
      <c r="AJ1645" s="16">
        <v>86.5</v>
      </c>
      <c r="AK1645" s="16">
        <v>0.41649999999999998</v>
      </c>
      <c r="AL1645" s="16">
        <v>-0.28520000000000001</v>
      </c>
      <c r="AM1645" s="16">
        <v>-3.5700000000000003E-2</v>
      </c>
      <c r="AN1645" s="16">
        <v>-1.0568</v>
      </c>
      <c r="AO1645" s="16">
        <v>-0.23710000000000001</v>
      </c>
      <c r="AP1645" s="16">
        <v>0.18509999999999999</v>
      </c>
      <c r="AQ1645" s="16">
        <v>1.1424000000000001</v>
      </c>
      <c r="AR1645" s="16">
        <f t="shared" si="81"/>
        <v>0</v>
      </c>
      <c r="AS1645" s="5">
        <f t="shared" si="80"/>
        <v>9.8553899999999972E-2</v>
      </c>
    </row>
    <row r="1646" spans="1:45" x14ac:dyDescent="0.25">
      <c r="A1646" s="16" t="s">
        <v>404</v>
      </c>
      <c r="B1646" s="16" t="s">
        <v>69</v>
      </c>
      <c r="C1646" s="16" t="s">
        <v>284</v>
      </c>
      <c r="D1646" s="16">
        <v>2007</v>
      </c>
      <c r="E1646" s="16" t="s">
        <v>2197</v>
      </c>
      <c r="F1646" s="16" t="s">
        <v>591</v>
      </c>
      <c r="G1646" s="10">
        <v>1130.0899999999999</v>
      </c>
      <c r="H1646" s="73">
        <v>7.0300529999999997</v>
      </c>
      <c r="I1646" s="16">
        <v>1179681239</v>
      </c>
      <c r="J1646" s="71">
        <v>3.5999999999999997E-2</v>
      </c>
      <c r="K1646" s="71">
        <v>0.92800000000000005</v>
      </c>
      <c r="L1646" s="16">
        <v>-0.61226590000000003</v>
      </c>
      <c r="M1646" s="16">
        <v>-0.1942304</v>
      </c>
      <c r="N1646" s="16">
        <v>-0.43173410000000001</v>
      </c>
      <c r="O1646" s="16">
        <v>-0.1227032</v>
      </c>
      <c r="P1646" s="16">
        <v>-0.54560189999999997</v>
      </c>
      <c r="Q1646" s="16">
        <v>-5.8966900000000003E-2</v>
      </c>
      <c r="R1646" s="16">
        <v>0.79079999999999995</v>
      </c>
      <c r="S1646" s="16">
        <v>7.4999999999999997E-3</v>
      </c>
      <c r="T1646" s="16">
        <v>3.7000000000000002E-3</v>
      </c>
      <c r="U1646" s="16">
        <v>3.4883999999999999</v>
      </c>
      <c r="V1646" s="16">
        <v>19.074000000000002</v>
      </c>
      <c r="W1646" s="16">
        <v>5.8659999999999997</v>
      </c>
      <c r="X1646" s="16">
        <v>379.73</v>
      </c>
      <c r="Y1646" s="16">
        <v>41.491399999999999</v>
      </c>
      <c r="Z1646" s="16">
        <v>0.4325</v>
      </c>
      <c r="AA1646" s="16">
        <v>0.97283470000000005</v>
      </c>
      <c r="AB1646" s="16">
        <v>0.78</v>
      </c>
      <c r="AC1646" s="16">
        <v>11.43</v>
      </c>
      <c r="AD1646" s="16">
        <v>18.77</v>
      </c>
      <c r="AE1646" s="16">
        <v>3.3862999999999999</v>
      </c>
      <c r="AF1646" s="16">
        <v>20.1554</v>
      </c>
      <c r="AG1646" s="16">
        <v>69812.100000000006</v>
      </c>
      <c r="AH1646" s="16">
        <v>0.1784</v>
      </c>
      <c r="AI1646" s="16">
        <v>32.6</v>
      </c>
      <c r="AJ1646" s="16">
        <v>87.4</v>
      </c>
      <c r="AK1646" s="16">
        <v>0.43070000000000003</v>
      </c>
      <c r="AL1646" s="16">
        <v>-0.41909999999999997</v>
      </c>
      <c r="AM1646" s="16">
        <v>0.1236</v>
      </c>
      <c r="AN1646" s="16">
        <v>-1.1451</v>
      </c>
      <c r="AO1646" s="16">
        <v>-0.27229999999999999</v>
      </c>
      <c r="AP1646" s="16">
        <v>0.10639999999999999</v>
      </c>
      <c r="AQ1646" s="16">
        <v>1.1424000000000001</v>
      </c>
      <c r="AR1646" s="16">
        <f t="shared" si="81"/>
        <v>0</v>
      </c>
      <c r="AS1646" s="5">
        <f t="shared" si="80"/>
        <v>8.4780599999999984E-2</v>
      </c>
    </row>
    <row r="1647" spans="1:45" x14ac:dyDescent="0.25">
      <c r="A1647" s="16" t="s">
        <v>404</v>
      </c>
      <c r="B1647" s="16" t="s">
        <v>69</v>
      </c>
      <c r="C1647" s="16" t="s">
        <v>284</v>
      </c>
      <c r="D1647" s="16">
        <v>2008</v>
      </c>
      <c r="E1647" s="16" t="s">
        <v>2211</v>
      </c>
      <c r="F1647" s="16" t="s">
        <v>591</v>
      </c>
      <c r="G1647" s="10">
        <v>1156.93</v>
      </c>
      <c r="H1647" s="73">
        <v>7.0535269999999999</v>
      </c>
      <c r="I1647" s="16">
        <v>1197146906</v>
      </c>
      <c r="J1647" s="71">
        <v>-0.01</v>
      </c>
      <c r="K1647" s="71">
        <v>0.91800000000000004</v>
      </c>
      <c r="L1647" s="16">
        <v>-0.58194380000000001</v>
      </c>
      <c r="M1647" s="16">
        <v>-0.1619179</v>
      </c>
      <c r="N1647" s="16">
        <v>-0.40789900000000001</v>
      </c>
      <c r="O1647" s="16">
        <v>-0.12787609999999999</v>
      </c>
      <c r="P1647" s="16">
        <v>-0.50479560000000001</v>
      </c>
      <c r="Q1647" s="16">
        <v>-8.4325499999999998E-2</v>
      </c>
      <c r="R1647" s="16">
        <v>0.84109999999999996</v>
      </c>
      <c r="S1647" s="16">
        <v>7.7999999999999996E-3</v>
      </c>
      <c r="T1647" s="16">
        <v>4.1000000000000003E-3</v>
      </c>
      <c r="U1647" s="16">
        <v>3.4811000000000001</v>
      </c>
      <c r="V1647" s="16">
        <v>19.635999999999999</v>
      </c>
      <c r="W1647" s="16">
        <v>5.944</v>
      </c>
      <c r="X1647" s="16">
        <v>380.95600000000002</v>
      </c>
      <c r="Y1647" s="16">
        <v>43.588000000000001</v>
      </c>
      <c r="Z1647" s="16">
        <v>0.40310000000000001</v>
      </c>
      <c r="AA1647" s="16">
        <v>0.95924149999999997</v>
      </c>
      <c r="AB1647" s="16">
        <v>0.78</v>
      </c>
      <c r="AC1647" s="16">
        <v>11.43</v>
      </c>
      <c r="AD1647" s="16">
        <v>19.12</v>
      </c>
      <c r="AE1647" s="16">
        <v>3.2265000000000001</v>
      </c>
      <c r="AF1647" s="16">
        <v>29.530999999999999</v>
      </c>
      <c r="AG1647" s="16">
        <v>70869.3</v>
      </c>
      <c r="AH1647" s="16">
        <v>0.1701</v>
      </c>
      <c r="AI1647" s="16">
        <v>33.6</v>
      </c>
      <c r="AJ1647" s="16">
        <v>88.4</v>
      </c>
      <c r="AK1647" s="16">
        <v>0.43880000000000002</v>
      </c>
      <c r="AL1647" s="16">
        <v>-0.35830000000000001</v>
      </c>
      <c r="AM1647" s="16">
        <v>-1.6799999999999999E-2</v>
      </c>
      <c r="AN1647" s="16">
        <v>-1.0992999999999999</v>
      </c>
      <c r="AO1647" s="16">
        <v>-0.36170000000000002</v>
      </c>
      <c r="AP1647" s="16">
        <v>9.06E-2</v>
      </c>
      <c r="AQ1647" s="16">
        <v>1.1424000000000001</v>
      </c>
      <c r="AR1647" s="16">
        <f t="shared" si="81"/>
        <v>0</v>
      </c>
      <c r="AS1647" s="5">
        <f t="shared" si="80"/>
        <v>3.0322100000000018E-2</v>
      </c>
    </row>
    <row r="1648" spans="1:45" x14ac:dyDescent="0.25">
      <c r="A1648" s="16" t="s">
        <v>404</v>
      </c>
      <c r="B1648" s="16" t="s">
        <v>69</v>
      </c>
      <c r="C1648" s="16" t="s">
        <v>284</v>
      </c>
      <c r="D1648" s="16">
        <v>2009</v>
      </c>
      <c r="E1648" s="16" t="s">
        <v>2198</v>
      </c>
      <c r="F1648" s="16" t="s">
        <v>591</v>
      </c>
      <c r="G1648" s="10">
        <v>1237.3399999999999</v>
      </c>
      <c r="H1648" s="73">
        <v>7.1207190000000002</v>
      </c>
      <c r="I1648" s="16">
        <v>1214270132</v>
      </c>
      <c r="J1648" s="71">
        <v>3.2000000000000001E-2</v>
      </c>
      <c r="K1648" s="71">
        <v>0.94799999999999995</v>
      </c>
      <c r="L1648" s="16">
        <v>-0.51475079999999995</v>
      </c>
      <c r="M1648" s="16">
        <v>-0.17131840000000001</v>
      </c>
      <c r="N1648" s="16">
        <v>-0.42709950000000002</v>
      </c>
      <c r="O1648" s="16">
        <v>2.2462200000000002E-2</v>
      </c>
      <c r="P1648" s="16">
        <v>-0.43302170000000001</v>
      </c>
      <c r="Q1648" s="16">
        <v>-0.1385837</v>
      </c>
      <c r="R1648" s="16">
        <v>0.81879999999999997</v>
      </c>
      <c r="S1648" s="16">
        <v>7.3000000000000001E-3</v>
      </c>
      <c r="T1648" s="16">
        <v>4.5999999999999999E-3</v>
      </c>
      <c r="U1648" s="16">
        <v>3.2107999999999999</v>
      </c>
      <c r="V1648" s="16">
        <v>20.198</v>
      </c>
      <c r="W1648" s="16">
        <v>6.0220000000000002</v>
      </c>
      <c r="X1648" s="16">
        <v>379.77100000000002</v>
      </c>
      <c r="Y1648" s="16">
        <v>44.202199999999998</v>
      </c>
      <c r="Z1648" s="16">
        <v>0.47660000000000002</v>
      </c>
      <c r="AA1648" s="16">
        <v>0.96001829999999999</v>
      </c>
      <c r="AB1648" s="16">
        <v>0.78</v>
      </c>
      <c r="AC1648" s="16">
        <v>11.43</v>
      </c>
      <c r="AD1648" s="16">
        <v>19.100000000000001</v>
      </c>
      <c r="AE1648" s="16">
        <v>3.1139000000000001</v>
      </c>
      <c r="AF1648" s="16">
        <v>44.120100000000001</v>
      </c>
      <c r="AG1648" s="16">
        <v>75549</v>
      </c>
      <c r="AH1648" s="16">
        <v>0.19139999999999999</v>
      </c>
      <c r="AI1648" s="16">
        <v>34.6</v>
      </c>
      <c r="AJ1648" s="16">
        <v>89.4</v>
      </c>
      <c r="AK1648" s="16">
        <v>0.45029999999999998</v>
      </c>
      <c r="AL1648" s="16">
        <v>-0.47699999999999998</v>
      </c>
      <c r="AM1648" s="16">
        <v>-5.5999999999999999E-3</v>
      </c>
      <c r="AN1648" s="16">
        <v>-1.3283</v>
      </c>
      <c r="AO1648" s="16">
        <v>-0.30759999999999998</v>
      </c>
      <c r="AP1648" s="16">
        <v>2.3099999999999999E-2</v>
      </c>
      <c r="AQ1648" s="16">
        <v>1.1424000000000001</v>
      </c>
      <c r="AR1648" s="16">
        <f t="shared" si="81"/>
        <v>0</v>
      </c>
      <c r="AS1648" s="5">
        <f t="shared" si="80"/>
        <v>6.7193000000000058E-2</v>
      </c>
    </row>
    <row r="1649" spans="1:45" x14ac:dyDescent="0.25">
      <c r="A1649" s="16" t="s">
        <v>404</v>
      </c>
      <c r="B1649" s="16" t="s">
        <v>69</v>
      </c>
      <c r="C1649" s="16" t="s">
        <v>284</v>
      </c>
      <c r="D1649" s="16">
        <v>2010</v>
      </c>
      <c r="E1649" s="16" t="s">
        <v>2214</v>
      </c>
      <c r="F1649" s="16" t="s">
        <v>591</v>
      </c>
      <c r="G1649" s="10">
        <v>1345.77</v>
      </c>
      <c r="H1649" s="73">
        <v>7.2047220000000003</v>
      </c>
      <c r="I1649" s="16">
        <v>1230980691</v>
      </c>
      <c r="J1649" s="71">
        <v>4.4999999999999998E-2</v>
      </c>
      <c r="K1649" s="71">
        <v>0.99099999999999999</v>
      </c>
      <c r="L1649" s="16">
        <v>-0.45530759999999998</v>
      </c>
      <c r="M1649" s="16">
        <v>-0.17148969999999999</v>
      </c>
      <c r="N1649" s="16">
        <v>-0.36967169999999999</v>
      </c>
      <c r="O1649" s="16">
        <v>3.4873500000000002E-2</v>
      </c>
      <c r="P1649" s="16">
        <v>-0.35991010000000001</v>
      </c>
      <c r="Q1649" s="16">
        <v>-0.15217549999999999</v>
      </c>
      <c r="R1649" s="16">
        <v>0.79720000000000002</v>
      </c>
      <c r="S1649" s="16">
        <v>8.3999999999999995E-3</v>
      </c>
      <c r="T1649" s="16">
        <v>5.4000000000000003E-3</v>
      </c>
      <c r="U1649" s="16">
        <v>3.3195999999999999</v>
      </c>
      <c r="V1649" s="16">
        <v>20.76</v>
      </c>
      <c r="W1649" s="16">
        <v>6.1</v>
      </c>
      <c r="X1649" s="16">
        <v>384.35</v>
      </c>
      <c r="Y1649" s="16">
        <v>47.641199999999998</v>
      </c>
      <c r="Z1649" s="16">
        <v>0.44219999999999998</v>
      </c>
      <c r="AA1649" s="16">
        <v>0.95225079999999995</v>
      </c>
      <c r="AB1649" s="16">
        <v>0.78</v>
      </c>
      <c r="AC1649" s="16">
        <v>11.43</v>
      </c>
      <c r="AD1649" s="16">
        <v>19.3</v>
      </c>
      <c r="AE1649" s="16">
        <v>2.9104999999999999</v>
      </c>
      <c r="AF1649" s="16">
        <v>62.390099999999997</v>
      </c>
      <c r="AG1649" s="16">
        <v>79563.600000000006</v>
      </c>
      <c r="AH1649" s="16">
        <v>0.1976</v>
      </c>
      <c r="AI1649" s="16">
        <v>35.5</v>
      </c>
      <c r="AJ1649" s="16">
        <v>90.3</v>
      </c>
      <c r="AK1649" s="16">
        <v>0.42809999999999998</v>
      </c>
      <c r="AL1649" s="16">
        <v>-0.51249999999999996</v>
      </c>
      <c r="AM1649" s="16">
        <v>1.7999999999999999E-2</v>
      </c>
      <c r="AN1649" s="16">
        <v>-1.2313000000000001</v>
      </c>
      <c r="AO1649" s="16">
        <v>-0.37</v>
      </c>
      <c r="AP1649" s="16">
        <v>-4.1200000000000001E-2</v>
      </c>
      <c r="AQ1649" s="16">
        <v>1.1424000000000001</v>
      </c>
      <c r="AR1649" s="16">
        <f t="shared" si="81"/>
        <v>0</v>
      </c>
      <c r="AS1649" s="5">
        <f t="shared" si="80"/>
        <v>5.9443199999999974E-2</v>
      </c>
    </row>
    <row r="1650" spans="1:45" x14ac:dyDescent="0.25">
      <c r="A1650" s="16" t="s">
        <v>404</v>
      </c>
      <c r="B1650" s="16" t="s">
        <v>69</v>
      </c>
      <c r="C1650" s="16" t="s">
        <v>284</v>
      </c>
      <c r="D1650" s="16">
        <v>2011</v>
      </c>
      <c r="E1650" s="16" t="s">
        <v>2213</v>
      </c>
      <c r="F1650" s="16" t="s">
        <v>591</v>
      </c>
      <c r="G1650" s="10">
        <v>1416.4</v>
      </c>
      <c r="H1650" s="73">
        <v>7.2558759999999998</v>
      </c>
      <c r="I1650" s="16">
        <v>1247236029</v>
      </c>
      <c r="J1650" s="71">
        <v>8.9999999999999993E-3</v>
      </c>
      <c r="K1650" s="71">
        <v>1</v>
      </c>
      <c r="L1650" s="16">
        <v>-0.4379228</v>
      </c>
      <c r="M1650" s="16">
        <v>-0.14570350000000001</v>
      </c>
      <c r="N1650" s="16">
        <v>-0.290794</v>
      </c>
      <c r="O1650" s="16">
        <v>-5.1272699999999997E-2</v>
      </c>
      <c r="P1650" s="16">
        <v>-0.30710609999999999</v>
      </c>
      <c r="Q1650" s="16">
        <v>-0.1837915</v>
      </c>
      <c r="R1650" s="16">
        <v>0.82220000000000004</v>
      </c>
      <c r="S1650" s="16">
        <v>8.8999999999999999E-3</v>
      </c>
      <c r="T1650" s="16">
        <v>6.4999999999999997E-3</v>
      </c>
      <c r="U1650" s="16">
        <v>3.7231999999999998</v>
      </c>
      <c r="V1650" s="16">
        <v>21.808</v>
      </c>
      <c r="W1650" s="16">
        <v>6.16</v>
      </c>
      <c r="X1650" s="16">
        <v>385.96300000000002</v>
      </c>
      <c r="Y1650" s="16">
        <v>48.9482</v>
      </c>
      <c r="Z1650" s="16">
        <v>0.37490000000000001</v>
      </c>
      <c r="AA1650" s="16">
        <v>0.918462</v>
      </c>
      <c r="AB1650" s="16">
        <v>0.78</v>
      </c>
      <c r="AC1650" s="16">
        <v>11.43</v>
      </c>
      <c r="AD1650" s="16">
        <v>20.170000000000002</v>
      </c>
      <c r="AE1650" s="16">
        <v>2.6888999999999998</v>
      </c>
      <c r="AF1650" s="16">
        <v>73.197999999999993</v>
      </c>
      <c r="AG1650" s="16">
        <v>86138.9</v>
      </c>
      <c r="AH1650" s="16">
        <v>0.2024</v>
      </c>
      <c r="AI1650" s="16">
        <v>36.5</v>
      </c>
      <c r="AJ1650" s="16">
        <v>91.3</v>
      </c>
      <c r="AK1650" s="16">
        <v>0.42209999999999998</v>
      </c>
      <c r="AL1650" s="16">
        <v>-0.57220000000000004</v>
      </c>
      <c r="AM1650" s="16">
        <v>-4.8999999999999998E-3</v>
      </c>
      <c r="AN1650" s="16">
        <v>-1.294</v>
      </c>
      <c r="AO1650" s="16">
        <v>-0.33660000000000001</v>
      </c>
      <c r="AP1650" s="16">
        <v>-0.1103</v>
      </c>
      <c r="AQ1650" s="16">
        <v>1.1424000000000001</v>
      </c>
      <c r="AR1650" s="16">
        <f t="shared" si="81"/>
        <v>0</v>
      </c>
      <c r="AS1650" s="5">
        <f t="shared" si="80"/>
        <v>1.7384799999999978E-2</v>
      </c>
    </row>
    <row r="1651" spans="1:45" x14ac:dyDescent="0.25">
      <c r="A1651" s="16" t="s">
        <v>404</v>
      </c>
      <c r="B1651" s="16" t="s">
        <v>69</v>
      </c>
      <c r="C1651" s="16" t="s">
        <v>284</v>
      </c>
      <c r="D1651" s="16">
        <v>2012</v>
      </c>
      <c r="E1651" s="16" t="s">
        <v>2199</v>
      </c>
      <c r="F1651" s="16" t="s">
        <v>591</v>
      </c>
      <c r="G1651" s="10">
        <v>1474.97</v>
      </c>
      <c r="H1651" s="73">
        <v>7.2963909999999998</v>
      </c>
      <c r="I1651" s="16">
        <v>1263065852</v>
      </c>
      <c r="J1651" s="71">
        <v>2E-3</v>
      </c>
      <c r="K1651" s="71">
        <v>1.002</v>
      </c>
      <c r="L1651" s="16">
        <v>-0.39824910000000002</v>
      </c>
      <c r="M1651" s="16">
        <v>-0.1235918</v>
      </c>
      <c r="N1651" s="16">
        <v>-0.26080560000000003</v>
      </c>
      <c r="O1651" s="16">
        <v>2.48916E-2</v>
      </c>
      <c r="P1651" s="16">
        <v>-0.30312099999999997</v>
      </c>
      <c r="Q1651" s="16">
        <v>-0.23125799999999999</v>
      </c>
      <c r="R1651" s="16">
        <v>0.85209999999999997</v>
      </c>
      <c r="S1651" s="16">
        <v>9.1999999999999998E-3</v>
      </c>
      <c r="T1651" s="16">
        <v>7.0000000000000001E-3</v>
      </c>
      <c r="U1651" s="16">
        <v>3.8256000000000001</v>
      </c>
      <c r="V1651" s="16">
        <v>22.856000000000002</v>
      </c>
      <c r="W1651" s="16">
        <v>6.22</v>
      </c>
      <c r="X1651" s="16">
        <v>384.87700000000001</v>
      </c>
      <c r="Y1651" s="16">
        <v>50.994300000000003</v>
      </c>
      <c r="Z1651" s="16">
        <v>0.3896</v>
      </c>
      <c r="AA1651" s="16">
        <v>0.90486880000000003</v>
      </c>
      <c r="AB1651" s="16">
        <v>0.78</v>
      </c>
      <c r="AC1651" s="16">
        <v>11.43</v>
      </c>
      <c r="AD1651" s="16">
        <v>20.52</v>
      </c>
      <c r="AE1651" s="16">
        <v>2.5019</v>
      </c>
      <c r="AF1651" s="16">
        <v>69.922399999999996</v>
      </c>
      <c r="AG1651" s="16">
        <v>88877.7</v>
      </c>
      <c r="AH1651" s="16">
        <v>0.1986</v>
      </c>
      <c r="AI1651" s="16">
        <v>37.5</v>
      </c>
      <c r="AJ1651" s="16">
        <v>92.2</v>
      </c>
      <c r="AK1651" s="16">
        <v>0.38700000000000001</v>
      </c>
      <c r="AL1651" s="16">
        <v>-0.56269999999999998</v>
      </c>
      <c r="AM1651" s="16">
        <v>-0.17080000000000001</v>
      </c>
      <c r="AN1651" s="16">
        <v>-1.252</v>
      </c>
      <c r="AO1651" s="16">
        <v>-0.4637</v>
      </c>
      <c r="AP1651" s="16">
        <v>-9.1300000000000006E-2</v>
      </c>
      <c r="AQ1651" s="16">
        <v>1.1424000000000001</v>
      </c>
      <c r="AR1651" s="16">
        <f t="shared" si="81"/>
        <v>0</v>
      </c>
      <c r="AS1651" s="5">
        <f t="shared" si="80"/>
        <v>3.9673699999999978E-2</v>
      </c>
    </row>
    <row r="1652" spans="1:45" x14ac:dyDescent="0.25">
      <c r="A1652" s="16" t="s">
        <v>404</v>
      </c>
      <c r="B1652" s="16" t="s">
        <v>69</v>
      </c>
      <c r="C1652" s="16" t="s">
        <v>284</v>
      </c>
      <c r="D1652" s="16">
        <v>2013</v>
      </c>
      <c r="E1652" s="16" t="s">
        <v>2194</v>
      </c>
      <c r="F1652" s="16" t="s">
        <v>591</v>
      </c>
      <c r="G1652" s="10">
        <v>1550.14</v>
      </c>
      <c r="H1652" s="73">
        <v>7.3461020000000001</v>
      </c>
      <c r="I1652" s="16">
        <v>1278562207</v>
      </c>
      <c r="J1652" s="71">
        <v>1.9E-2</v>
      </c>
      <c r="K1652" s="71">
        <v>1.022</v>
      </c>
      <c r="L1652" s="16">
        <v>-0.3634212</v>
      </c>
      <c r="M1652" s="16">
        <v>-0.1158144</v>
      </c>
      <c r="N1652" s="16">
        <v>-0.25633719999999999</v>
      </c>
      <c r="O1652" s="16">
        <v>5.01266E-2</v>
      </c>
      <c r="P1652" s="16">
        <v>-0.28238340000000001</v>
      </c>
      <c r="Q1652" s="16">
        <v>-0.21229110000000001</v>
      </c>
      <c r="R1652" s="16">
        <v>0.86399999999999999</v>
      </c>
      <c r="S1652" s="16">
        <v>8.8000000000000005E-3</v>
      </c>
      <c r="T1652" s="16">
        <v>7.3000000000000001E-3</v>
      </c>
      <c r="U1652" s="16">
        <v>3.4449000000000001</v>
      </c>
      <c r="V1652" s="16">
        <v>23.904</v>
      </c>
      <c r="W1652" s="16">
        <v>6.28</v>
      </c>
      <c r="X1652" s="16">
        <v>387.755</v>
      </c>
      <c r="Y1652" s="16">
        <v>51.491399999999999</v>
      </c>
      <c r="Z1652" s="16">
        <v>0.39489999999999997</v>
      </c>
      <c r="AA1652" s="16">
        <v>0.89127559999999995</v>
      </c>
      <c r="AB1652" s="16">
        <v>0.78</v>
      </c>
      <c r="AC1652" s="16">
        <v>11.43</v>
      </c>
      <c r="AD1652" s="16">
        <v>20.87</v>
      </c>
      <c r="AE1652" s="16">
        <v>2.3187000000000002</v>
      </c>
      <c r="AF1652" s="16">
        <v>70.783199999999994</v>
      </c>
      <c r="AG1652" s="16">
        <v>93277.1</v>
      </c>
      <c r="AH1652" s="16">
        <v>0.2026</v>
      </c>
      <c r="AI1652" s="16">
        <v>38.5</v>
      </c>
      <c r="AJ1652" s="16">
        <v>93.1</v>
      </c>
      <c r="AK1652" s="16">
        <v>0.42020000000000002</v>
      </c>
      <c r="AL1652" s="16">
        <v>-0.55710000000000004</v>
      </c>
      <c r="AM1652" s="16">
        <v>-0.1736</v>
      </c>
      <c r="AN1652" s="16">
        <v>-1.1826000000000001</v>
      </c>
      <c r="AO1652" s="16">
        <v>-0.46429999999999999</v>
      </c>
      <c r="AP1652" s="16">
        <v>-8.0600000000000005E-2</v>
      </c>
      <c r="AQ1652" s="16">
        <v>1.1424000000000001</v>
      </c>
      <c r="AR1652" s="16">
        <f t="shared" si="81"/>
        <v>0</v>
      </c>
      <c r="AS1652" s="5">
        <f t="shared" si="80"/>
        <v>3.4827900000000023E-2</v>
      </c>
    </row>
    <row r="1653" spans="1:45" x14ac:dyDescent="0.25">
      <c r="A1653" s="16" t="s">
        <v>404</v>
      </c>
      <c r="B1653" s="16" t="s">
        <v>69</v>
      </c>
      <c r="C1653" s="16" t="s">
        <v>284</v>
      </c>
      <c r="D1653" s="16">
        <v>2014</v>
      </c>
      <c r="E1653" s="16" t="s">
        <v>2205</v>
      </c>
      <c r="F1653" s="16" t="s">
        <v>591</v>
      </c>
      <c r="G1653" s="10">
        <v>1646.78</v>
      </c>
      <c r="H1653" s="73">
        <v>7.4065779999999997</v>
      </c>
      <c r="I1653" s="16">
        <v>1293859294</v>
      </c>
      <c r="J1653" s="71">
        <v>2.4E-2</v>
      </c>
      <c r="K1653" s="71">
        <v>1.0469999999999999</v>
      </c>
      <c r="L1653" s="16">
        <v>-0.32047949999999997</v>
      </c>
      <c r="M1653" s="16">
        <v>-0.12964909999999999</v>
      </c>
      <c r="N1653" s="16">
        <v>-0.22413720000000001</v>
      </c>
      <c r="O1653" s="16">
        <v>6.6801399999999997E-2</v>
      </c>
      <c r="P1653" s="16">
        <v>-0.2599805</v>
      </c>
      <c r="Q1653" s="16">
        <v>-0.17391100000000001</v>
      </c>
      <c r="R1653" s="16">
        <v>0.87590000000000001</v>
      </c>
      <c r="S1653" s="16">
        <v>8.6E-3</v>
      </c>
      <c r="T1653" s="16">
        <v>5.1999999999999998E-3</v>
      </c>
      <c r="U1653" s="16">
        <v>3.4377</v>
      </c>
      <c r="V1653" s="16">
        <v>24.952000000000002</v>
      </c>
      <c r="W1653" s="16">
        <v>6.34</v>
      </c>
      <c r="X1653" s="16">
        <v>388.82299999999998</v>
      </c>
      <c r="Y1653" s="16">
        <v>51.643099999999997</v>
      </c>
      <c r="Z1653" s="16">
        <v>0.39960000000000001</v>
      </c>
      <c r="AA1653" s="16">
        <v>0.87768239999999997</v>
      </c>
      <c r="AB1653" s="16">
        <v>0.78</v>
      </c>
      <c r="AC1653" s="16">
        <v>11.43</v>
      </c>
      <c r="AD1653" s="16">
        <v>21.22</v>
      </c>
      <c r="AE1653" s="16">
        <v>2.1303999999999998</v>
      </c>
      <c r="AF1653" s="16">
        <v>74.483800000000002</v>
      </c>
      <c r="AG1653" s="16">
        <v>82173.100000000006</v>
      </c>
      <c r="AH1653" s="16">
        <v>0.20660000000000001</v>
      </c>
      <c r="AI1653" s="16">
        <v>39.5</v>
      </c>
      <c r="AJ1653" s="16">
        <v>94.1</v>
      </c>
      <c r="AK1653" s="16">
        <v>0.3926</v>
      </c>
      <c r="AL1653" s="16">
        <v>-0.46379999999999999</v>
      </c>
      <c r="AM1653" s="16">
        <v>-0.20430000000000001</v>
      </c>
      <c r="AN1653" s="16">
        <v>-0.97760000000000002</v>
      </c>
      <c r="AO1653" s="16">
        <v>-0.45</v>
      </c>
      <c r="AP1653" s="16">
        <v>-8.9200000000000002E-2</v>
      </c>
      <c r="AQ1653" s="16">
        <v>1.1424000000000001</v>
      </c>
      <c r="AR1653" s="16">
        <f t="shared" si="81"/>
        <v>0</v>
      </c>
      <c r="AS1653" s="5">
        <f t="shared" si="80"/>
        <v>4.2941700000000027E-2</v>
      </c>
    </row>
    <row r="1654" spans="1:45" x14ac:dyDescent="0.25">
      <c r="A1654" s="16" t="s">
        <v>414</v>
      </c>
      <c r="B1654" s="16" t="s">
        <v>70</v>
      </c>
      <c r="C1654" s="16" t="s">
        <v>288</v>
      </c>
      <c r="D1654" s="16">
        <v>1985</v>
      </c>
      <c r="E1654" s="16" t="s">
        <v>2280</v>
      </c>
      <c r="F1654" s="16" t="s">
        <v>414</v>
      </c>
      <c r="G1654" s="10">
        <v>18554</v>
      </c>
      <c r="H1654" s="73">
        <v>9.828443</v>
      </c>
      <c r="I1654" s="16" t="s">
        <v>6700</v>
      </c>
      <c r="K1654" s="71">
        <v>0.64500000000000002</v>
      </c>
      <c r="L1654" s="16">
        <v>2.6364649999999998</v>
      </c>
      <c r="M1654" s="16">
        <v>0.72715280000000004</v>
      </c>
      <c r="N1654" s="16">
        <v>0.73760599999999998</v>
      </c>
      <c r="O1654" s="16">
        <v>1.359256</v>
      </c>
      <c r="P1654" s="16">
        <v>1.268961</v>
      </c>
      <c r="Q1654" s="16">
        <v>1.8041959999999999</v>
      </c>
      <c r="R1654" s="16">
        <v>0.7621</v>
      </c>
      <c r="S1654" s="16">
        <v>0.21879999999999999</v>
      </c>
      <c r="T1654" s="16">
        <v>1.8499999999999999E-2</v>
      </c>
      <c r="U1654" s="16">
        <v>5.2535999999999996</v>
      </c>
      <c r="V1654" s="16">
        <v>21.59</v>
      </c>
      <c r="W1654" s="16">
        <v>7.86</v>
      </c>
      <c r="X1654" s="16">
        <v>506.63099999999997</v>
      </c>
      <c r="Y1654" s="16">
        <v>69.118200000000002</v>
      </c>
      <c r="Z1654" s="16">
        <v>0.66990000000000005</v>
      </c>
      <c r="AA1654" s="16">
        <v>-0.3304396</v>
      </c>
      <c r="AB1654" s="16">
        <v>0.37</v>
      </c>
      <c r="AC1654" s="16">
        <v>10.67</v>
      </c>
      <c r="AD1654" s="16">
        <v>39.630000000000003</v>
      </c>
      <c r="AE1654" s="16">
        <v>19.892099999999999</v>
      </c>
      <c r="AF1654" s="16">
        <v>8.5000000000000006E-3</v>
      </c>
      <c r="AG1654" s="16">
        <v>331846</v>
      </c>
      <c r="AH1654" s="16">
        <v>2.6175999999999999</v>
      </c>
      <c r="AI1654" s="16">
        <v>88.726699999999994</v>
      </c>
      <c r="AJ1654" s="16">
        <v>95.670400000000001</v>
      </c>
      <c r="AK1654" s="16">
        <v>1.4325000000000001</v>
      </c>
      <c r="AL1654" s="16">
        <v>1.5305</v>
      </c>
      <c r="AM1654" s="16">
        <v>1.9007000000000001</v>
      </c>
      <c r="AN1654" s="16">
        <v>1.8306</v>
      </c>
      <c r="AO1654" s="16">
        <v>1.6984999999999999</v>
      </c>
      <c r="AP1654" s="16">
        <v>1.2878000000000001</v>
      </c>
      <c r="AR1654" s="16">
        <f t="shared" si="81"/>
        <v>1</v>
      </c>
      <c r="AS1654" s="5">
        <f t="shared" si="80"/>
        <v>0</v>
      </c>
    </row>
    <row r="1655" spans="1:45" x14ac:dyDescent="0.25">
      <c r="A1655" s="16" t="s">
        <v>414</v>
      </c>
      <c r="B1655" s="16" t="s">
        <v>70</v>
      </c>
      <c r="C1655" s="16" t="s">
        <v>288</v>
      </c>
      <c r="D1655" s="16">
        <v>1986</v>
      </c>
      <c r="E1655" s="16" t="s">
        <v>2306</v>
      </c>
      <c r="F1655" s="16" t="s">
        <v>414</v>
      </c>
      <c r="G1655" s="10">
        <v>18466.2</v>
      </c>
      <c r="H1655" s="73">
        <v>9.8236950000000007</v>
      </c>
      <c r="I1655" s="16" t="s">
        <v>6700</v>
      </c>
      <c r="J1655" s="71">
        <v>-8.0000000000000002E-3</v>
      </c>
      <c r="K1655" s="71">
        <v>0.64</v>
      </c>
      <c r="L1655" s="16">
        <v>2.6597659999999999</v>
      </c>
      <c r="M1655" s="16">
        <v>0.74224109999999999</v>
      </c>
      <c r="N1655" s="16">
        <v>0.77024360000000003</v>
      </c>
      <c r="O1655" s="16">
        <v>1.3488439999999999</v>
      </c>
      <c r="P1655" s="16">
        <v>1.2882480000000001</v>
      </c>
      <c r="Q1655" s="16">
        <v>1.7997609999999999</v>
      </c>
      <c r="R1655" s="16">
        <v>0.78920000000000001</v>
      </c>
      <c r="S1655" s="16">
        <v>0.21049999999999999</v>
      </c>
      <c r="T1655" s="16">
        <v>2.1899999999999999E-2</v>
      </c>
      <c r="U1655" s="16">
        <v>5.3064999999999998</v>
      </c>
      <c r="V1655" s="16">
        <v>21.707999999999998</v>
      </c>
      <c r="W1655" s="16">
        <v>8.2479999999999993</v>
      </c>
      <c r="X1655" s="16">
        <v>506.81200000000001</v>
      </c>
      <c r="Y1655" s="16">
        <v>69.406300000000002</v>
      </c>
      <c r="Z1655" s="16">
        <v>0.65790000000000004</v>
      </c>
      <c r="AA1655" s="16">
        <v>-0.34752810000000001</v>
      </c>
      <c r="AB1655" s="16">
        <v>0.37</v>
      </c>
      <c r="AC1655" s="16">
        <v>10.67</v>
      </c>
      <c r="AD1655" s="16">
        <v>40.07</v>
      </c>
      <c r="AE1655" s="16">
        <v>21.218299999999999</v>
      </c>
      <c r="AF1655" s="16">
        <v>4.24E-2</v>
      </c>
      <c r="AG1655" s="16">
        <v>347686</v>
      </c>
      <c r="AH1655" s="16">
        <v>2.6013000000000002</v>
      </c>
      <c r="AI1655" s="16">
        <v>88.780299999999997</v>
      </c>
      <c r="AJ1655" s="16">
        <v>95.738100000000003</v>
      </c>
      <c r="AK1655" s="16">
        <v>1.43</v>
      </c>
      <c r="AL1655" s="16">
        <v>1.5331999999999999</v>
      </c>
      <c r="AM1655" s="16">
        <v>1.8853</v>
      </c>
      <c r="AN1655" s="16">
        <v>1.7994000000000001</v>
      </c>
      <c r="AO1655" s="16">
        <v>1.6987000000000001</v>
      </c>
      <c r="AP1655" s="16">
        <v>1.3050999999999999</v>
      </c>
      <c r="AR1655" s="16">
        <f t="shared" si="81"/>
        <v>1</v>
      </c>
      <c r="AS1655" s="5">
        <f t="shared" si="80"/>
        <v>2.3301000000000016E-2</v>
      </c>
    </row>
    <row r="1656" spans="1:45" x14ac:dyDescent="0.25">
      <c r="A1656" s="16" t="s">
        <v>414</v>
      </c>
      <c r="B1656" s="16" t="s">
        <v>70</v>
      </c>
      <c r="C1656" s="16" t="s">
        <v>288</v>
      </c>
      <c r="D1656" s="16">
        <v>1987</v>
      </c>
      <c r="E1656" s="16" t="s">
        <v>2299</v>
      </c>
      <c r="F1656" s="16" t="s">
        <v>414</v>
      </c>
      <c r="G1656" s="10">
        <v>19325.3</v>
      </c>
      <c r="H1656" s="73">
        <v>9.8691680000000002</v>
      </c>
      <c r="I1656" s="16" t="s">
        <v>6700</v>
      </c>
      <c r="J1656" s="71">
        <v>2.7E-2</v>
      </c>
      <c r="K1656" s="71">
        <v>0.65700000000000003</v>
      </c>
      <c r="L1656" s="16">
        <v>2.702467</v>
      </c>
      <c r="M1656" s="16">
        <v>0.71384809999999999</v>
      </c>
      <c r="N1656" s="16">
        <v>0.82304820000000001</v>
      </c>
      <c r="O1656" s="16">
        <v>1.4055299999999999</v>
      </c>
      <c r="P1656" s="16">
        <v>1.303647</v>
      </c>
      <c r="Q1656" s="16">
        <v>1.7952920000000001</v>
      </c>
      <c r="R1656" s="16">
        <v>0.81620000000000004</v>
      </c>
      <c r="S1656" s="16">
        <v>0.20230000000000001</v>
      </c>
      <c r="T1656" s="16">
        <v>2.06E-2</v>
      </c>
      <c r="U1656" s="16">
        <v>5.5343</v>
      </c>
      <c r="V1656" s="16">
        <v>21.826000000000001</v>
      </c>
      <c r="W1656" s="16">
        <v>8.6359999999999992</v>
      </c>
      <c r="X1656" s="16">
        <v>507.27100000000002</v>
      </c>
      <c r="Y1656" s="16">
        <v>69.694400000000002</v>
      </c>
      <c r="Z1656" s="16">
        <v>0.68179999999999996</v>
      </c>
      <c r="AA1656" s="16">
        <v>-0.36461660000000001</v>
      </c>
      <c r="AB1656" s="16">
        <v>0.37</v>
      </c>
      <c r="AC1656" s="16">
        <v>10.67</v>
      </c>
      <c r="AD1656" s="16">
        <v>40.51</v>
      </c>
      <c r="AE1656" s="16">
        <v>22.509399999999999</v>
      </c>
      <c r="AF1656" s="16">
        <v>9.8199999999999996E-2</v>
      </c>
      <c r="AG1656" s="16">
        <v>356746</v>
      </c>
      <c r="AH1656" s="16">
        <v>2.5849000000000002</v>
      </c>
      <c r="AI1656" s="16">
        <v>88.8339</v>
      </c>
      <c r="AJ1656" s="16">
        <v>95.805700000000002</v>
      </c>
      <c r="AK1656" s="16">
        <v>1.4275</v>
      </c>
      <c r="AL1656" s="16">
        <v>1.5359</v>
      </c>
      <c r="AM1656" s="16">
        <v>1.8698999999999999</v>
      </c>
      <c r="AN1656" s="16">
        <v>1.7681</v>
      </c>
      <c r="AO1656" s="16">
        <v>1.6989000000000001</v>
      </c>
      <c r="AP1656" s="16">
        <v>1.3223</v>
      </c>
      <c r="AR1656" s="16">
        <f t="shared" si="81"/>
        <v>1</v>
      </c>
      <c r="AS1656" s="5">
        <f t="shared" si="80"/>
        <v>4.27010000000001E-2</v>
      </c>
    </row>
    <row r="1657" spans="1:45" x14ac:dyDescent="0.25">
      <c r="A1657" s="16" t="s">
        <v>414</v>
      </c>
      <c r="B1657" s="16" t="s">
        <v>70</v>
      </c>
      <c r="C1657" s="16" t="s">
        <v>288</v>
      </c>
      <c r="D1657" s="16">
        <v>1988</v>
      </c>
      <c r="E1657" s="16" t="s">
        <v>2302</v>
      </c>
      <c r="F1657" s="16" t="s">
        <v>414</v>
      </c>
      <c r="G1657" s="10">
        <v>20420.7</v>
      </c>
      <c r="H1657" s="73">
        <v>9.9243030000000001</v>
      </c>
      <c r="I1657" s="16" t="s">
        <v>6700</v>
      </c>
      <c r="J1657" s="71">
        <v>1.4E-2</v>
      </c>
      <c r="K1657" s="71">
        <v>0.66600000000000004</v>
      </c>
      <c r="L1657" s="16">
        <v>2.7217980000000002</v>
      </c>
      <c r="M1657" s="16">
        <v>0.71440230000000005</v>
      </c>
      <c r="N1657" s="16">
        <v>0.79588999999999999</v>
      </c>
      <c r="O1657" s="16">
        <v>1.4607220000000001</v>
      </c>
      <c r="P1657" s="16">
        <v>1.319815</v>
      </c>
      <c r="Q1657" s="16">
        <v>1.7908059999999999</v>
      </c>
      <c r="R1657" s="16">
        <v>0.84330000000000005</v>
      </c>
      <c r="S1657" s="16">
        <v>0.19409999999999999</v>
      </c>
      <c r="T1657" s="16">
        <v>2.24E-2</v>
      </c>
      <c r="U1657" s="16">
        <v>5.0212000000000003</v>
      </c>
      <c r="V1657" s="16">
        <v>21.943999999999999</v>
      </c>
      <c r="W1657" s="16">
        <v>9.0239999999999991</v>
      </c>
      <c r="X1657" s="16">
        <v>507.40800000000002</v>
      </c>
      <c r="Y1657" s="16">
        <v>69.982500000000002</v>
      </c>
      <c r="Z1657" s="16">
        <v>0.70489999999999997</v>
      </c>
      <c r="AA1657" s="16">
        <v>-0.38170530000000003</v>
      </c>
      <c r="AB1657" s="16">
        <v>0.37</v>
      </c>
      <c r="AC1657" s="16">
        <v>10.67</v>
      </c>
      <c r="AD1657" s="16">
        <v>40.950000000000003</v>
      </c>
      <c r="AE1657" s="16">
        <v>23.8506</v>
      </c>
      <c r="AF1657" s="16">
        <v>0.17829999999999999</v>
      </c>
      <c r="AG1657" s="16">
        <v>365821</v>
      </c>
      <c r="AH1657" s="16">
        <v>2.5686</v>
      </c>
      <c r="AI1657" s="16">
        <v>88.887600000000006</v>
      </c>
      <c r="AJ1657" s="16">
        <v>95.8733</v>
      </c>
      <c r="AK1657" s="16">
        <v>1.425</v>
      </c>
      <c r="AL1657" s="16">
        <v>1.5385</v>
      </c>
      <c r="AM1657" s="16">
        <v>1.8545</v>
      </c>
      <c r="AN1657" s="16">
        <v>1.7367999999999999</v>
      </c>
      <c r="AO1657" s="16">
        <v>1.6991000000000001</v>
      </c>
      <c r="AP1657" s="16">
        <v>1.3394999999999999</v>
      </c>
      <c r="AR1657" s="16">
        <f t="shared" si="81"/>
        <v>1</v>
      </c>
      <c r="AS1657" s="5">
        <f t="shared" si="80"/>
        <v>1.9331000000000209E-2</v>
      </c>
    </row>
    <row r="1658" spans="1:45" x14ac:dyDescent="0.25">
      <c r="A1658" s="16" t="s">
        <v>414</v>
      </c>
      <c r="B1658" s="16" t="s">
        <v>70</v>
      </c>
      <c r="C1658" s="16" t="s">
        <v>288</v>
      </c>
      <c r="D1658" s="16">
        <v>1989</v>
      </c>
      <c r="E1658" s="16" t="s">
        <v>2307</v>
      </c>
      <c r="F1658" s="16" t="s">
        <v>414</v>
      </c>
      <c r="G1658" s="10">
        <v>21693.7</v>
      </c>
      <c r="H1658" s="73">
        <v>9.9847769999999993</v>
      </c>
      <c r="I1658" s="16" t="s">
        <v>6700</v>
      </c>
      <c r="J1658" s="71">
        <v>3.4000000000000002E-2</v>
      </c>
      <c r="K1658" s="71">
        <v>0.68899999999999995</v>
      </c>
      <c r="L1658" s="16">
        <v>2.7417069999999999</v>
      </c>
      <c r="M1658" s="16">
        <v>0.70837779999999995</v>
      </c>
      <c r="N1658" s="16">
        <v>0.79406089999999996</v>
      </c>
      <c r="O1658" s="16">
        <v>1.483392</v>
      </c>
      <c r="P1658" s="16">
        <v>1.351432</v>
      </c>
      <c r="Q1658" s="16">
        <v>1.7863709999999999</v>
      </c>
      <c r="R1658" s="16">
        <v>0.87029999999999996</v>
      </c>
      <c r="S1658" s="16">
        <v>0.18590000000000001</v>
      </c>
      <c r="T1658" s="16">
        <v>2.35E-2</v>
      </c>
      <c r="U1658" s="16">
        <v>4.7176999999999998</v>
      </c>
      <c r="V1658" s="16">
        <v>22.062000000000001</v>
      </c>
      <c r="W1658" s="16">
        <v>9.4120000000000008</v>
      </c>
      <c r="X1658" s="16">
        <v>508.06099999999998</v>
      </c>
      <c r="Y1658" s="16">
        <v>70.270600000000002</v>
      </c>
      <c r="Z1658" s="16">
        <v>0.71060000000000001</v>
      </c>
      <c r="AA1658" s="16">
        <v>-0.39879379999999998</v>
      </c>
      <c r="AB1658" s="16">
        <v>0.37</v>
      </c>
      <c r="AC1658" s="16">
        <v>10.67</v>
      </c>
      <c r="AD1658" s="16">
        <v>41.39</v>
      </c>
      <c r="AE1658" s="16">
        <v>25.947900000000001</v>
      </c>
      <c r="AF1658" s="16">
        <v>0.38469999999999999</v>
      </c>
      <c r="AG1658" s="16">
        <v>385473</v>
      </c>
      <c r="AH1658" s="16">
        <v>2.5522</v>
      </c>
      <c r="AI1658" s="16">
        <v>88.941199999999995</v>
      </c>
      <c r="AJ1658" s="16">
        <v>95.940899999999999</v>
      </c>
      <c r="AK1658" s="16">
        <v>1.4225000000000001</v>
      </c>
      <c r="AL1658" s="16">
        <v>1.5411999999999999</v>
      </c>
      <c r="AM1658" s="16">
        <v>1.8391999999999999</v>
      </c>
      <c r="AN1658" s="16">
        <v>1.7056</v>
      </c>
      <c r="AO1658" s="16">
        <v>1.6993</v>
      </c>
      <c r="AP1658" s="16">
        <v>1.3567</v>
      </c>
      <c r="AR1658" s="16">
        <f t="shared" si="81"/>
        <v>1</v>
      </c>
      <c r="AS1658" s="5">
        <f t="shared" si="80"/>
        <v>1.9908999999999732E-2</v>
      </c>
    </row>
    <row r="1659" spans="1:45" x14ac:dyDescent="0.25">
      <c r="A1659" s="16" t="s">
        <v>414</v>
      </c>
      <c r="B1659" s="16" t="s">
        <v>70</v>
      </c>
      <c r="C1659" s="16" t="s">
        <v>288</v>
      </c>
      <c r="D1659" s="16">
        <v>1990</v>
      </c>
      <c r="E1659" s="16" t="s">
        <v>2292</v>
      </c>
      <c r="F1659" s="16" t="s">
        <v>414</v>
      </c>
      <c r="G1659" s="10">
        <v>23510.6</v>
      </c>
      <c r="H1659" s="73">
        <v>10.06521</v>
      </c>
      <c r="I1659" s="16" t="s">
        <v>6700</v>
      </c>
      <c r="J1659" s="71">
        <v>3.4000000000000002E-2</v>
      </c>
      <c r="K1659" s="71">
        <v>0.71299999999999997</v>
      </c>
      <c r="L1659" s="16">
        <v>3.0133420000000002</v>
      </c>
      <c r="M1659" s="16">
        <v>1.3722160000000001</v>
      </c>
      <c r="N1659" s="16">
        <v>0.81109390000000003</v>
      </c>
      <c r="O1659" s="16">
        <v>1.4308920000000001</v>
      </c>
      <c r="P1659" s="16">
        <v>1.35815</v>
      </c>
      <c r="Q1659" s="16">
        <v>1.7819020000000001</v>
      </c>
      <c r="R1659" s="16">
        <v>0.89739999999999998</v>
      </c>
      <c r="S1659" s="16">
        <v>0.35210000000000002</v>
      </c>
      <c r="T1659" s="16">
        <v>2.5700000000000001E-2</v>
      </c>
      <c r="U1659" s="16">
        <v>4.6052</v>
      </c>
      <c r="V1659" s="16">
        <v>22.18</v>
      </c>
      <c r="W1659" s="16">
        <v>9.8000000000000007</v>
      </c>
      <c r="X1659" s="16">
        <v>508.52199999999999</v>
      </c>
      <c r="Y1659" s="16">
        <v>70.558700000000002</v>
      </c>
      <c r="Z1659" s="16">
        <v>0.67700000000000005</v>
      </c>
      <c r="AA1659" s="16">
        <v>-0.41083360000000002</v>
      </c>
      <c r="AB1659" s="16">
        <v>0.37</v>
      </c>
      <c r="AC1659" s="16">
        <v>10.67</v>
      </c>
      <c r="AD1659" s="16">
        <v>41.7</v>
      </c>
      <c r="AE1659" s="16">
        <v>27.837700000000002</v>
      </c>
      <c r="AF1659" s="16">
        <v>0.70799999999999996</v>
      </c>
      <c r="AG1659" s="16">
        <v>404926</v>
      </c>
      <c r="AH1659" s="16">
        <v>2.4691000000000001</v>
      </c>
      <c r="AI1659" s="16">
        <v>89.3</v>
      </c>
      <c r="AJ1659" s="16">
        <v>96.4</v>
      </c>
      <c r="AK1659" s="16">
        <v>1.42</v>
      </c>
      <c r="AL1659" s="16">
        <v>1.5439000000000001</v>
      </c>
      <c r="AM1659" s="16">
        <v>1.8238000000000001</v>
      </c>
      <c r="AN1659" s="16">
        <v>1.6742999999999999</v>
      </c>
      <c r="AO1659" s="16">
        <v>1.6995</v>
      </c>
      <c r="AP1659" s="16">
        <v>1.3738999999999999</v>
      </c>
      <c r="AR1659" s="16">
        <f t="shared" si="81"/>
        <v>1</v>
      </c>
      <c r="AS1659" s="5">
        <f t="shared" si="80"/>
        <v>0.27163500000000029</v>
      </c>
    </row>
    <row r="1660" spans="1:45" x14ac:dyDescent="0.25">
      <c r="A1660" s="16" t="s">
        <v>414</v>
      </c>
      <c r="B1660" s="16" t="s">
        <v>70</v>
      </c>
      <c r="C1660" s="16" t="s">
        <v>288</v>
      </c>
      <c r="D1660" s="16">
        <v>1991</v>
      </c>
      <c r="E1660" s="16" t="s">
        <v>2297</v>
      </c>
      <c r="F1660" s="16" t="s">
        <v>414</v>
      </c>
      <c r="G1660" s="10">
        <v>23826.9</v>
      </c>
      <c r="H1660" s="73">
        <v>10.078569999999999</v>
      </c>
      <c r="I1660" s="16" t="s">
        <v>6700</v>
      </c>
      <c r="J1660" s="71">
        <v>1.2999999999999999E-2</v>
      </c>
      <c r="K1660" s="71">
        <v>0.72199999999999998</v>
      </c>
      <c r="L1660" s="16">
        <v>3.021217</v>
      </c>
      <c r="M1660" s="16">
        <v>1.3177700000000001</v>
      </c>
      <c r="N1660" s="16">
        <v>0.8808859</v>
      </c>
      <c r="O1660" s="16">
        <v>1.4090240000000001</v>
      </c>
      <c r="P1660" s="16">
        <v>1.3848180000000001</v>
      </c>
      <c r="Q1660" s="16">
        <v>1.7774669999999999</v>
      </c>
      <c r="R1660" s="16">
        <v>0.92449999999999999</v>
      </c>
      <c r="S1660" s="16">
        <v>0.33329999999999999</v>
      </c>
      <c r="T1660" s="16">
        <v>2.5899999999999999E-2</v>
      </c>
      <c r="U1660" s="16">
        <v>4.7873999999999999</v>
      </c>
      <c r="V1660" s="16">
        <v>22.616</v>
      </c>
      <c r="W1660" s="16">
        <v>10.414</v>
      </c>
      <c r="X1660" s="16">
        <v>509.18900000000002</v>
      </c>
      <c r="Y1660" s="16">
        <v>70.846800000000002</v>
      </c>
      <c r="Z1660" s="16">
        <v>0.66410000000000002</v>
      </c>
      <c r="AA1660" s="16">
        <v>-0.39918229999999999</v>
      </c>
      <c r="AB1660" s="16">
        <v>0.37</v>
      </c>
      <c r="AC1660" s="16">
        <v>10.67</v>
      </c>
      <c r="AD1660" s="16">
        <v>41.4</v>
      </c>
      <c r="AE1660" s="16">
        <v>29.624700000000001</v>
      </c>
      <c r="AF1660" s="16">
        <v>0.90459999999999996</v>
      </c>
      <c r="AG1660" s="16">
        <v>422439</v>
      </c>
      <c r="AH1660" s="16">
        <v>2.4556</v>
      </c>
      <c r="AI1660" s="16">
        <v>89.3</v>
      </c>
      <c r="AJ1660" s="16">
        <v>96.4</v>
      </c>
      <c r="AK1660" s="16">
        <v>1.4175</v>
      </c>
      <c r="AL1660" s="16">
        <v>1.5466</v>
      </c>
      <c r="AM1660" s="16">
        <v>1.8084</v>
      </c>
      <c r="AN1660" s="16">
        <v>1.6431</v>
      </c>
      <c r="AO1660" s="16">
        <v>1.6997</v>
      </c>
      <c r="AP1660" s="16">
        <v>1.3912</v>
      </c>
      <c r="AR1660" s="16">
        <f t="shared" si="81"/>
        <v>1</v>
      </c>
      <c r="AS1660" s="5">
        <f t="shared" si="80"/>
        <v>7.8749999999998543E-3</v>
      </c>
    </row>
    <row r="1661" spans="1:45" x14ac:dyDescent="0.25">
      <c r="A1661" s="16" t="s">
        <v>414</v>
      </c>
      <c r="B1661" s="16" t="s">
        <v>70</v>
      </c>
      <c r="C1661" s="16" t="s">
        <v>288</v>
      </c>
      <c r="D1661" s="16">
        <v>1992</v>
      </c>
      <c r="E1661" s="16" t="s">
        <v>2281</v>
      </c>
      <c r="F1661" s="16" t="s">
        <v>414</v>
      </c>
      <c r="G1661" s="10">
        <v>24456</v>
      </c>
      <c r="H1661" s="73">
        <v>10.10463</v>
      </c>
      <c r="I1661" s="16" t="s">
        <v>6700</v>
      </c>
      <c r="J1661" s="71">
        <v>3.2000000000000001E-2</v>
      </c>
      <c r="K1661" s="71">
        <v>0.745</v>
      </c>
      <c r="L1661" s="16">
        <v>2.8515619999999999</v>
      </c>
      <c r="M1661" s="16">
        <v>0.89428229999999997</v>
      </c>
      <c r="N1661" s="16">
        <v>0.95661320000000005</v>
      </c>
      <c r="O1661" s="16">
        <v>1.3426990000000001</v>
      </c>
      <c r="P1661" s="16">
        <v>1.411629</v>
      </c>
      <c r="Q1661" s="16">
        <v>1.772999</v>
      </c>
      <c r="R1661" s="16">
        <v>0.95150000000000001</v>
      </c>
      <c r="S1661" s="16">
        <v>0.2157</v>
      </c>
      <c r="T1661" s="16">
        <v>2.6599999999999999E-2</v>
      </c>
      <c r="U1661" s="16">
        <v>5.0106000000000002</v>
      </c>
      <c r="V1661" s="16">
        <v>23.052</v>
      </c>
      <c r="W1661" s="16">
        <v>11.028</v>
      </c>
      <c r="X1661" s="16">
        <v>510.11</v>
      </c>
      <c r="Y1661" s="16">
        <v>71.134900000000002</v>
      </c>
      <c r="Z1661" s="16">
        <v>0.61539999999999995</v>
      </c>
      <c r="AA1661" s="16">
        <v>-0.45355489999999998</v>
      </c>
      <c r="AB1661" s="16">
        <v>0.37</v>
      </c>
      <c r="AC1661" s="16">
        <v>10.67</v>
      </c>
      <c r="AD1661" s="16">
        <v>42.8</v>
      </c>
      <c r="AE1661" s="16">
        <v>31.358599999999999</v>
      </c>
      <c r="AF1661" s="16">
        <v>1.2397</v>
      </c>
      <c r="AG1661" s="16">
        <v>443454</v>
      </c>
      <c r="AH1661" s="16">
        <v>2.4388999999999998</v>
      </c>
      <c r="AI1661" s="16">
        <v>89.3</v>
      </c>
      <c r="AJ1661" s="16">
        <v>96.4</v>
      </c>
      <c r="AK1661" s="16">
        <v>1.415</v>
      </c>
      <c r="AL1661" s="16">
        <v>1.5491999999999999</v>
      </c>
      <c r="AM1661" s="16">
        <v>1.7930999999999999</v>
      </c>
      <c r="AN1661" s="16">
        <v>1.6117999999999999</v>
      </c>
      <c r="AO1661" s="16">
        <v>1.6999</v>
      </c>
      <c r="AP1661" s="16">
        <v>1.4084000000000001</v>
      </c>
      <c r="AR1661" s="16">
        <f t="shared" si="81"/>
        <v>1</v>
      </c>
      <c r="AS1661" s="5">
        <f t="shared" si="80"/>
        <v>-0.16965500000000011</v>
      </c>
    </row>
    <row r="1662" spans="1:45" x14ac:dyDescent="0.25">
      <c r="A1662" s="16" t="s">
        <v>414</v>
      </c>
      <c r="B1662" s="16" t="s">
        <v>70</v>
      </c>
      <c r="C1662" s="16" t="s">
        <v>288</v>
      </c>
      <c r="D1662" s="16">
        <v>1993</v>
      </c>
      <c r="E1662" s="16" t="s">
        <v>2295</v>
      </c>
      <c r="F1662" s="16" t="s">
        <v>414</v>
      </c>
      <c r="G1662" s="10">
        <v>24989.3</v>
      </c>
      <c r="H1662" s="73">
        <v>10.126200000000001</v>
      </c>
      <c r="I1662" s="16" t="s">
        <v>6700</v>
      </c>
      <c r="J1662" s="71">
        <v>0.01</v>
      </c>
      <c r="K1662" s="71">
        <v>0.753</v>
      </c>
      <c r="L1662" s="16">
        <v>2.7350850000000002</v>
      </c>
      <c r="M1662" s="16">
        <v>0.380936</v>
      </c>
      <c r="N1662" s="16">
        <v>1.021104</v>
      </c>
      <c r="O1662" s="16">
        <v>1.4936430000000001</v>
      </c>
      <c r="P1662" s="16">
        <v>1.4308080000000001</v>
      </c>
      <c r="Q1662" s="16">
        <v>1.7685299999999999</v>
      </c>
      <c r="R1662" s="16">
        <v>0.97860000000000003</v>
      </c>
      <c r="S1662" s="16">
        <v>7.2599999999999998E-2</v>
      </c>
      <c r="T1662" s="16">
        <v>2.8000000000000001E-2</v>
      </c>
      <c r="U1662" s="16">
        <v>5.1207000000000003</v>
      </c>
      <c r="V1662" s="16">
        <v>23.488</v>
      </c>
      <c r="W1662" s="16">
        <v>11.641999999999999</v>
      </c>
      <c r="X1662" s="16">
        <v>511.13400000000001</v>
      </c>
      <c r="Y1662" s="16">
        <v>71.423000000000002</v>
      </c>
      <c r="Z1662" s="16">
        <v>0.68859999999999999</v>
      </c>
      <c r="AA1662" s="16">
        <v>-0.47685759999999999</v>
      </c>
      <c r="AB1662" s="16">
        <v>0.37</v>
      </c>
      <c r="AC1662" s="16">
        <v>10.67</v>
      </c>
      <c r="AD1662" s="16">
        <v>43.4</v>
      </c>
      <c r="AE1662" s="16">
        <v>32.810699999999997</v>
      </c>
      <c r="AF1662" s="16">
        <v>1.7134</v>
      </c>
      <c r="AG1662" s="16">
        <v>451561</v>
      </c>
      <c r="AH1662" s="16">
        <v>2.4272</v>
      </c>
      <c r="AI1662" s="16">
        <v>89.3</v>
      </c>
      <c r="AJ1662" s="16">
        <v>96.4</v>
      </c>
      <c r="AK1662" s="16">
        <v>1.4125000000000001</v>
      </c>
      <c r="AL1662" s="16">
        <v>1.5519000000000001</v>
      </c>
      <c r="AM1662" s="16">
        <v>1.7777000000000001</v>
      </c>
      <c r="AN1662" s="16">
        <v>1.5805</v>
      </c>
      <c r="AO1662" s="16">
        <v>1.7000999999999999</v>
      </c>
      <c r="AP1662" s="16">
        <v>1.4256</v>
      </c>
      <c r="AR1662" s="16">
        <f t="shared" si="81"/>
        <v>1</v>
      </c>
      <c r="AS1662" s="5">
        <f t="shared" si="80"/>
        <v>-0.11647699999999972</v>
      </c>
    </row>
    <row r="1663" spans="1:45" x14ac:dyDescent="0.25">
      <c r="A1663" s="16" t="s">
        <v>414</v>
      </c>
      <c r="B1663" s="16" t="s">
        <v>70</v>
      </c>
      <c r="C1663" s="16" t="s">
        <v>288</v>
      </c>
      <c r="D1663" s="16">
        <v>1994</v>
      </c>
      <c r="E1663" s="16" t="s">
        <v>2308</v>
      </c>
      <c r="F1663" s="16" t="s">
        <v>414</v>
      </c>
      <c r="G1663" s="10">
        <v>26323.7</v>
      </c>
      <c r="H1663" s="73">
        <v>10.17822</v>
      </c>
      <c r="I1663" s="16" t="s">
        <v>6700</v>
      </c>
      <c r="J1663" s="71">
        <v>2.5999999999999999E-2</v>
      </c>
      <c r="K1663" s="71">
        <v>0.77300000000000002</v>
      </c>
      <c r="L1663" s="16">
        <v>2.7814009999999998</v>
      </c>
      <c r="M1663" s="16">
        <v>0.4281567</v>
      </c>
      <c r="N1663" s="16">
        <v>1.0813299999999999</v>
      </c>
      <c r="O1663" s="16">
        <v>1.4644090000000001</v>
      </c>
      <c r="P1663" s="16">
        <v>1.462054</v>
      </c>
      <c r="Q1663" s="16">
        <v>1.7640769999999999</v>
      </c>
      <c r="R1663" s="16">
        <v>1.0056</v>
      </c>
      <c r="S1663" s="16">
        <v>7.0099999999999996E-2</v>
      </c>
      <c r="T1663" s="16">
        <v>3.2500000000000001E-2</v>
      </c>
      <c r="U1663" s="16">
        <v>5.1939000000000002</v>
      </c>
      <c r="V1663" s="16">
        <v>23.923999999999999</v>
      </c>
      <c r="W1663" s="16">
        <v>12.256</v>
      </c>
      <c r="X1663" s="16">
        <v>512.09799999999996</v>
      </c>
      <c r="Y1663" s="16">
        <v>71.710999999999999</v>
      </c>
      <c r="Z1663" s="16">
        <v>0.66539999999999999</v>
      </c>
      <c r="AA1663" s="16">
        <v>-0.50016020000000005</v>
      </c>
      <c r="AB1663" s="16">
        <v>0.37</v>
      </c>
      <c r="AC1663" s="16">
        <v>10.67</v>
      </c>
      <c r="AD1663" s="16">
        <v>44</v>
      </c>
      <c r="AE1663" s="16">
        <v>34.572699999999998</v>
      </c>
      <c r="AF1663" s="16">
        <v>2.4535</v>
      </c>
      <c r="AG1663" s="16">
        <v>468696</v>
      </c>
      <c r="AH1663" s="16">
        <v>2.4217</v>
      </c>
      <c r="AI1663" s="16">
        <v>89.3</v>
      </c>
      <c r="AJ1663" s="16">
        <v>96.4</v>
      </c>
      <c r="AK1663" s="16">
        <v>1.41</v>
      </c>
      <c r="AL1663" s="16">
        <v>1.5546</v>
      </c>
      <c r="AM1663" s="16">
        <v>1.7623</v>
      </c>
      <c r="AN1663" s="16">
        <v>1.5492999999999999</v>
      </c>
      <c r="AO1663" s="16">
        <v>1.7002999999999999</v>
      </c>
      <c r="AP1663" s="16">
        <v>1.4428000000000001</v>
      </c>
      <c r="AR1663" s="16">
        <f t="shared" si="81"/>
        <v>1</v>
      </c>
      <c r="AS1663" s="5">
        <f t="shared" si="80"/>
        <v>4.631599999999958E-2</v>
      </c>
    </row>
    <row r="1664" spans="1:45" x14ac:dyDescent="0.25">
      <c r="A1664" s="16" t="s">
        <v>414</v>
      </c>
      <c r="B1664" s="16" t="s">
        <v>70</v>
      </c>
      <c r="C1664" s="16" t="s">
        <v>288</v>
      </c>
      <c r="D1664" s="16">
        <v>1995</v>
      </c>
      <c r="E1664" s="16" t="s">
        <v>2298</v>
      </c>
      <c r="F1664" s="16" t="s">
        <v>414</v>
      </c>
      <c r="G1664" s="10">
        <v>28712.2</v>
      </c>
      <c r="H1664" s="73">
        <v>10.265079999999999</v>
      </c>
      <c r="I1664" s="16" t="s">
        <v>6700</v>
      </c>
      <c r="J1664" s="71">
        <v>4.5999999999999999E-2</v>
      </c>
      <c r="K1664" s="71">
        <v>0.80900000000000005</v>
      </c>
      <c r="L1664" s="16">
        <v>2.8241550000000002</v>
      </c>
      <c r="M1664" s="16">
        <v>0.4446753</v>
      </c>
      <c r="N1664" s="16">
        <v>1.09924</v>
      </c>
      <c r="O1664" s="16">
        <v>1.4958959999999999</v>
      </c>
      <c r="P1664" s="16">
        <v>1.4942260000000001</v>
      </c>
      <c r="Q1664" s="16">
        <v>1.7595909999999999</v>
      </c>
      <c r="R1664" s="16">
        <v>1.0327</v>
      </c>
      <c r="S1664" s="16">
        <v>6.7599999999999993E-2</v>
      </c>
      <c r="T1664" s="16">
        <v>3.3700000000000001E-2</v>
      </c>
      <c r="U1664" s="16">
        <v>4.8765000000000001</v>
      </c>
      <c r="V1664" s="16">
        <v>24.36</v>
      </c>
      <c r="W1664" s="16">
        <v>12.87</v>
      </c>
      <c r="X1664" s="16">
        <v>512.86699999999996</v>
      </c>
      <c r="Y1664" s="16">
        <v>71.999099999999999</v>
      </c>
      <c r="Z1664" s="16">
        <v>0.67610000000000003</v>
      </c>
      <c r="AA1664" s="16">
        <v>-0.51569529999999997</v>
      </c>
      <c r="AB1664" s="16">
        <v>0.37</v>
      </c>
      <c r="AC1664" s="16">
        <v>10.67</v>
      </c>
      <c r="AD1664" s="16">
        <v>44.4</v>
      </c>
      <c r="AE1664" s="16">
        <v>36.2789</v>
      </c>
      <c r="AF1664" s="16">
        <v>4.3756000000000004</v>
      </c>
      <c r="AG1664" s="16">
        <v>487802</v>
      </c>
      <c r="AH1664" s="16">
        <v>2.4094000000000002</v>
      </c>
      <c r="AI1664" s="16">
        <v>89.3</v>
      </c>
      <c r="AJ1664" s="16">
        <v>96.4</v>
      </c>
      <c r="AK1664" s="16">
        <v>1.4075</v>
      </c>
      <c r="AL1664" s="16">
        <v>1.5571999999999999</v>
      </c>
      <c r="AM1664" s="16">
        <v>1.7468999999999999</v>
      </c>
      <c r="AN1664" s="16">
        <v>1.518</v>
      </c>
      <c r="AO1664" s="16">
        <v>1.7004999999999999</v>
      </c>
      <c r="AP1664" s="16">
        <v>1.46</v>
      </c>
      <c r="AR1664" s="16">
        <f t="shared" si="81"/>
        <v>1</v>
      </c>
      <c r="AS1664" s="5">
        <f t="shared" si="80"/>
        <v>4.2754000000000403E-2</v>
      </c>
    </row>
    <row r="1665" spans="1:45" x14ac:dyDescent="0.25">
      <c r="A1665" s="16" t="s">
        <v>414</v>
      </c>
      <c r="B1665" s="16" t="s">
        <v>70</v>
      </c>
      <c r="C1665" s="16" t="s">
        <v>288</v>
      </c>
      <c r="D1665" s="16">
        <v>1996</v>
      </c>
      <c r="E1665" s="16" t="s">
        <v>2296</v>
      </c>
      <c r="F1665" s="16" t="s">
        <v>414</v>
      </c>
      <c r="G1665" s="10">
        <v>31075.8</v>
      </c>
      <c r="H1665" s="73">
        <v>10.344189999999999</v>
      </c>
      <c r="I1665" s="16" t="s">
        <v>6700</v>
      </c>
      <c r="J1665" s="71">
        <v>4.2000000000000003E-2</v>
      </c>
      <c r="K1665" s="71">
        <v>0.84399999999999997</v>
      </c>
      <c r="L1665" s="16">
        <v>2.9414340000000001</v>
      </c>
      <c r="M1665" s="16">
        <v>0.5577548</v>
      </c>
      <c r="N1665" s="16">
        <v>1.1432979999999999</v>
      </c>
      <c r="O1665" s="16">
        <v>1.580265</v>
      </c>
      <c r="P1665" s="16">
        <v>1.539077</v>
      </c>
      <c r="Q1665" s="16">
        <v>1.7334959999999999</v>
      </c>
      <c r="R1665" s="16">
        <v>1.2706</v>
      </c>
      <c r="S1665" s="16">
        <v>6.1199999999999997E-2</v>
      </c>
      <c r="T1665" s="16">
        <v>3.4500000000000003E-2</v>
      </c>
      <c r="U1665" s="16">
        <v>4.7599</v>
      </c>
      <c r="V1665" s="16">
        <v>24.556000000000001</v>
      </c>
      <c r="W1665" s="16">
        <v>13.714</v>
      </c>
      <c r="X1665" s="16">
        <v>513.06100000000004</v>
      </c>
      <c r="Y1665" s="16">
        <v>72.287199999999999</v>
      </c>
      <c r="Z1665" s="16">
        <v>0.71579999999999999</v>
      </c>
      <c r="AA1665" s="16">
        <v>-0.5273466</v>
      </c>
      <c r="AB1665" s="16">
        <v>0.37</v>
      </c>
      <c r="AC1665" s="16">
        <v>10.67</v>
      </c>
      <c r="AD1665" s="16">
        <v>44.7</v>
      </c>
      <c r="AE1665" s="16">
        <v>38.203499999999998</v>
      </c>
      <c r="AF1665" s="16">
        <v>7.9320000000000004</v>
      </c>
      <c r="AG1665" s="16">
        <v>520136</v>
      </c>
      <c r="AH1665" s="16">
        <v>2.3929</v>
      </c>
      <c r="AI1665" s="16">
        <v>89.3</v>
      </c>
      <c r="AJ1665" s="16">
        <v>96.4</v>
      </c>
      <c r="AK1665" s="16">
        <v>1.403</v>
      </c>
      <c r="AL1665" s="16">
        <v>1.7932999999999999</v>
      </c>
      <c r="AM1665" s="16">
        <v>1.7102999999999999</v>
      </c>
      <c r="AN1665" s="16">
        <v>1.2771999999999999</v>
      </c>
      <c r="AO1665" s="16">
        <v>1.5744</v>
      </c>
      <c r="AP1665" s="16">
        <v>1.4666999999999999</v>
      </c>
      <c r="AR1665" s="16">
        <f t="shared" si="81"/>
        <v>1</v>
      </c>
      <c r="AS1665" s="5">
        <f t="shared" si="80"/>
        <v>0.11727899999999991</v>
      </c>
    </row>
    <row r="1666" spans="1:45" x14ac:dyDescent="0.25">
      <c r="A1666" s="16" t="s">
        <v>414</v>
      </c>
      <c r="B1666" s="16" t="s">
        <v>70</v>
      </c>
      <c r="C1666" s="16" t="s">
        <v>288</v>
      </c>
      <c r="D1666" s="16">
        <v>1997</v>
      </c>
      <c r="E1666" s="16" t="s">
        <v>2301</v>
      </c>
      <c r="F1666" s="16" t="s">
        <v>414</v>
      </c>
      <c r="G1666" s="10">
        <v>34072.199999999997</v>
      </c>
      <c r="H1666" s="73">
        <v>10.43624</v>
      </c>
      <c r="I1666" s="16" t="s">
        <v>6700</v>
      </c>
      <c r="J1666" s="71">
        <v>6.3E-2</v>
      </c>
      <c r="K1666" s="71">
        <v>0.89800000000000002</v>
      </c>
      <c r="L1666" s="16">
        <v>3.0537749999999999</v>
      </c>
      <c r="M1666" s="16">
        <v>0.55605360000000004</v>
      </c>
      <c r="N1666" s="16">
        <v>1.222307</v>
      </c>
      <c r="O1666" s="16">
        <v>1.658677</v>
      </c>
      <c r="P1666" s="16">
        <v>1.611253</v>
      </c>
      <c r="Q1666" s="16">
        <v>1.752192</v>
      </c>
      <c r="R1666" s="16">
        <v>1.2433000000000001</v>
      </c>
      <c r="S1666" s="16">
        <v>6.0499999999999998E-2</v>
      </c>
      <c r="T1666" s="16">
        <v>3.6200000000000003E-2</v>
      </c>
      <c r="U1666" s="16">
        <v>4.9675000000000002</v>
      </c>
      <c r="V1666" s="16">
        <v>24.751999999999999</v>
      </c>
      <c r="W1666" s="16">
        <v>14.558</v>
      </c>
      <c r="X1666" s="16">
        <v>513.38900000000001</v>
      </c>
      <c r="Y1666" s="16">
        <v>72.575299999999999</v>
      </c>
      <c r="Z1666" s="16">
        <v>0.75090000000000001</v>
      </c>
      <c r="AA1666" s="16">
        <v>-0.54676539999999996</v>
      </c>
      <c r="AB1666" s="16">
        <v>0.37</v>
      </c>
      <c r="AC1666" s="16">
        <v>10.67</v>
      </c>
      <c r="AD1666" s="16">
        <v>45.2</v>
      </c>
      <c r="AE1666" s="16">
        <v>42.454599999999999</v>
      </c>
      <c r="AF1666" s="16">
        <v>14.850899999999999</v>
      </c>
      <c r="AG1666" s="16">
        <v>535876</v>
      </c>
      <c r="AH1666" s="16">
        <v>2.3690000000000002</v>
      </c>
      <c r="AI1666" s="16">
        <v>89.3</v>
      </c>
      <c r="AJ1666" s="16">
        <v>96.3</v>
      </c>
      <c r="AK1666" s="16">
        <v>1.3874</v>
      </c>
      <c r="AL1666" s="16">
        <v>1.6879</v>
      </c>
      <c r="AM1666" s="16">
        <v>1.7437</v>
      </c>
      <c r="AN1666" s="16">
        <v>1.3546</v>
      </c>
      <c r="AO1666" s="16">
        <v>1.6315</v>
      </c>
      <c r="AP1666" s="16">
        <v>1.5279</v>
      </c>
      <c r="AR1666" s="16">
        <f t="shared" si="81"/>
        <v>1</v>
      </c>
      <c r="AS1666" s="5">
        <f t="shared" si="80"/>
        <v>0.1123409999999998</v>
      </c>
    </row>
    <row r="1667" spans="1:45" x14ac:dyDescent="0.25">
      <c r="A1667" s="16" t="s">
        <v>414</v>
      </c>
      <c r="B1667" s="16" t="s">
        <v>70</v>
      </c>
      <c r="C1667" s="16" t="s">
        <v>288</v>
      </c>
      <c r="D1667" s="16">
        <v>1998</v>
      </c>
      <c r="E1667" s="16" t="s">
        <v>2289</v>
      </c>
      <c r="F1667" s="16" t="s">
        <v>414</v>
      </c>
      <c r="G1667" s="10">
        <v>36493</v>
      </c>
      <c r="H1667" s="73">
        <v>10.50488</v>
      </c>
      <c r="I1667" s="16" t="s">
        <v>6700</v>
      </c>
      <c r="J1667" s="71">
        <v>3.4000000000000002E-2</v>
      </c>
      <c r="K1667" s="71">
        <v>0.92900000000000005</v>
      </c>
      <c r="L1667" s="16">
        <v>3.2471890000000001</v>
      </c>
      <c r="M1667" s="16">
        <v>0.61044010000000004</v>
      </c>
      <c r="N1667" s="16">
        <v>1.2035549999999999</v>
      </c>
      <c r="O1667" s="16">
        <v>1.8688579999999999</v>
      </c>
      <c r="P1667" s="16">
        <v>1.7676769999999999</v>
      </c>
      <c r="Q1667" s="16">
        <v>1.770904</v>
      </c>
      <c r="R1667" s="16">
        <v>1.2097</v>
      </c>
      <c r="S1667" s="16">
        <v>6.7900000000000002E-2</v>
      </c>
      <c r="T1667" s="16">
        <v>4.1000000000000002E-2</v>
      </c>
      <c r="U1667" s="16">
        <v>4.2934999999999999</v>
      </c>
      <c r="V1667" s="16">
        <v>24.948</v>
      </c>
      <c r="W1667" s="16">
        <v>15.401999999999999</v>
      </c>
      <c r="X1667" s="16">
        <v>512.92499999999995</v>
      </c>
      <c r="Y1667" s="16">
        <v>72.863399999999999</v>
      </c>
      <c r="Z1667" s="16">
        <v>0.85650000000000004</v>
      </c>
      <c r="AA1667" s="16">
        <v>-0.56618429999999997</v>
      </c>
      <c r="AB1667" s="16">
        <v>0.37</v>
      </c>
      <c r="AC1667" s="16">
        <v>10.67</v>
      </c>
      <c r="AD1667" s="16">
        <v>45.7</v>
      </c>
      <c r="AE1667" s="16">
        <v>44.056399999999996</v>
      </c>
      <c r="AF1667" s="16">
        <v>25.521899999999999</v>
      </c>
      <c r="AG1667" s="16">
        <v>562341</v>
      </c>
      <c r="AH1667" s="16">
        <v>2.5779000000000001</v>
      </c>
      <c r="AI1667" s="16">
        <v>89.3</v>
      </c>
      <c r="AJ1667" s="16">
        <v>96.3</v>
      </c>
      <c r="AK1667" s="16">
        <v>1.3716999999999999</v>
      </c>
      <c r="AL1667" s="16">
        <v>1.5824</v>
      </c>
      <c r="AM1667" s="16">
        <v>1.7771999999999999</v>
      </c>
      <c r="AN1667" s="16">
        <v>1.4320999999999999</v>
      </c>
      <c r="AO1667" s="16">
        <v>1.6886000000000001</v>
      </c>
      <c r="AP1667" s="16">
        <v>1.5891999999999999</v>
      </c>
      <c r="AR1667" s="16">
        <f t="shared" si="81"/>
        <v>1</v>
      </c>
      <c r="AS1667" s="5">
        <f t="shared" si="80"/>
        <v>0.1934140000000002</v>
      </c>
    </row>
    <row r="1668" spans="1:45" x14ac:dyDescent="0.25">
      <c r="A1668" s="16" t="s">
        <v>414</v>
      </c>
      <c r="B1668" s="16" t="s">
        <v>70</v>
      </c>
      <c r="C1668" s="16" t="s">
        <v>288</v>
      </c>
      <c r="D1668" s="16">
        <v>1999</v>
      </c>
      <c r="E1668" s="16" t="s">
        <v>2282</v>
      </c>
      <c r="F1668" s="16" t="s">
        <v>414</v>
      </c>
      <c r="G1668" s="10">
        <v>40003.699999999997</v>
      </c>
      <c r="H1668" s="73">
        <v>10.596730000000001</v>
      </c>
      <c r="I1668" s="16" t="s">
        <v>6700</v>
      </c>
      <c r="J1668" s="71">
        <v>3.6999999999999998E-2</v>
      </c>
      <c r="K1668" s="71">
        <v>0.96499999999999997</v>
      </c>
      <c r="L1668" s="16">
        <v>3.2764660000000001</v>
      </c>
      <c r="M1668" s="16">
        <v>0.55031070000000004</v>
      </c>
      <c r="N1668" s="16">
        <v>1.247736</v>
      </c>
      <c r="O1668" s="16">
        <v>1.867076</v>
      </c>
      <c r="P1668" s="16">
        <v>1.8500730000000001</v>
      </c>
      <c r="Q1668" s="16">
        <v>1.766421</v>
      </c>
      <c r="R1668" s="16">
        <v>1.1534</v>
      </c>
      <c r="S1668" s="16">
        <v>6.5299999999999997E-2</v>
      </c>
      <c r="T1668" s="16">
        <v>3.8899999999999997E-2</v>
      </c>
      <c r="U1668" s="16">
        <v>4.141</v>
      </c>
      <c r="V1668" s="16">
        <v>25.143999999999998</v>
      </c>
      <c r="W1668" s="16">
        <v>16.245999999999999</v>
      </c>
      <c r="X1668" s="16">
        <v>513.73</v>
      </c>
      <c r="Y1668" s="16">
        <v>73.151499999999999</v>
      </c>
      <c r="Z1668" s="16">
        <v>0.84940000000000004</v>
      </c>
      <c r="AA1668" s="16">
        <v>-0.58171919999999999</v>
      </c>
      <c r="AB1668" s="16">
        <v>0.37</v>
      </c>
      <c r="AC1668" s="16">
        <v>10.67</v>
      </c>
      <c r="AD1668" s="16">
        <v>46.1</v>
      </c>
      <c r="AE1668" s="16">
        <v>46.309100000000001</v>
      </c>
      <c r="AF1668" s="16">
        <v>44.709499999999998</v>
      </c>
      <c r="AG1668" s="16">
        <v>579660</v>
      </c>
      <c r="AH1668" s="16">
        <v>2.5486</v>
      </c>
      <c r="AI1668" s="16">
        <v>89.2</v>
      </c>
      <c r="AJ1668" s="16">
        <v>96.3</v>
      </c>
      <c r="AK1668" s="16">
        <v>1.4055</v>
      </c>
      <c r="AL1668" s="16">
        <v>1.5137</v>
      </c>
      <c r="AM1668" s="16">
        <v>1.7236</v>
      </c>
      <c r="AN1668" s="16">
        <v>1.4619</v>
      </c>
      <c r="AO1668" s="16">
        <v>1.7629999999999999</v>
      </c>
      <c r="AP1668" s="16">
        <v>1.5496000000000001</v>
      </c>
      <c r="AR1668" s="16">
        <f t="shared" si="81"/>
        <v>1</v>
      </c>
      <c r="AS1668" s="5">
        <f t="shared" ref="AS1668:AS1731" si="82">IF(D1668=1985, 0, L1668-L1667)</f>
        <v>2.9276999999999997E-2</v>
      </c>
    </row>
    <row r="1669" spans="1:45" x14ac:dyDescent="0.25">
      <c r="A1669" s="16" t="s">
        <v>414</v>
      </c>
      <c r="B1669" s="16" t="s">
        <v>70</v>
      </c>
      <c r="C1669" s="16" t="s">
        <v>288</v>
      </c>
      <c r="D1669" s="16">
        <v>2000</v>
      </c>
      <c r="E1669" s="16" t="s">
        <v>2304</v>
      </c>
      <c r="F1669" s="16" t="s">
        <v>414</v>
      </c>
      <c r="G1669" s="10">
        <v>43386.8</v>
      </c>
      <c r="H1669" s="73">
        <v>10.677910000000001</v>
      </c>
      <c r="I1669" s="16">
        <v>3805174</v>
      </c>
      <c r="J1669" s="71">
        <v>4.2000000000000003E-2</v>
      </c>
      <c r="K1669" s="71">
        <v>1.006</v>
      </c>
      <c r="L1669" s="16">
        <v>3.3459349999999999</v>
      </c>
      <c r="M1669" s="16">
        <v>0.73804800000000004</v>
      </c>
      <c r="N1669" s="16">
        <v>1.306368</v>
      </c>
      <c r="O1669" s="16">
        <v>1.6987369999999999</v>
      </c>
      <c r="P1669" s="16">
        <v>1.9403600000000001</v>
      </c>
      <c r="Q1669" s="16">
        <v>1.761919</v>
      </c>
      <c r="R1669" s="16">
        <v>1.0851999999999999</v>
      </c>
      <c r="S1669" s="16">
        <v>6.1199999999999997E-2</v>
      </c>
      <c r="T1669" s="16">
        <v>6.4699999999999994E-2</v>
      </c>
      <c r="U1669" s="16">
        <v>4.1374000000000004</v>
      </c>
      <c r="V1669" s="16">
        <v>25.34</v>
      </c>
      <c r="W1669" s="16">
        <v>17.09</v>
      </c>
      <c r="X1669" s="16">
        <v>514.346</v>
      </c>
      <c r="Y1669" s="16">
        <v>73.439599999999999</v>
      </c>
      <c r="Z1669" s="16">
        <v>0.75460000000000005</v>
      </c>
      <c r="AA1669" s="16">
        <v>-0.58948679999999998</v>
      </c>
      <c r="AB1669" s="16">
        <v>0.37</v>
      </c>
      <c r="AC1669" s="16">
        <v>10.67</v>
      </c>
      <c r="AD1669" s="16">
        <v>46.3</v>
      </c>
      <c r="AE1669" s="16">
        <v>48.1631</v>
      </c>
      <c r="AF1669" s="16">
        <v>64.6995</v>
      </c>
      <c r="AG1669" s="16">
        <v>622127</v>
      </c>
      <c r="AH1669" s="16">
        <v>2.5125000000000002</v>
      </c>
      <c r="AI1669" s="16">
        <v>89.2</v>
      </c>
      <c r="AJ1669" s="16">
        <v>96.3</v>
      </c>
      <c r="AK1669" s="16">
        <v>1.4392</v>
      </c>
      <c r="AL1669" s="16">
        <v>1.4449000000000001</v>
      </c>
      <c r="AM1669" s="16">
        <v>1.67</v>
      </c>
      <c r="AN1669" s="16">
        <v>1.4918</v>
      </c>
      <c r="AO1669" s="16">
        <v>1.8374999999999999</v>
      </c>
      <c r="AP1669" s="16">
        <v>1.5099</v>
      </c>
      <c r="AR1669" s="16">
        <f t="shared" ref="AR1669:AR1732" si="83">IF(OR(AND(I1669&lt;&gt;"", I1669&gt;=10000000, AQ1669&lt;=32.5), AND(A1669="Middle East &amp; North Africa", I1669&lt;&gt;"", I1669&gt;=9000000, AQ1669&lt;&gt;"", AQ1669&lt;=32.5)), 0, 1)</f>
        <v>1</v>
      </c>
      <c r="AS1669" s="5">
        <f t="shared" si="82"/>
        <v>6.9468999999999781E-2</v>
      </c>
    </row>
    <row r="1670" spans="1:45" x14ac:dyDescent="0.25">
      <c r="A1670" s="16" t="s">
        <v>414</v>
      </c>
      <c r="B1670" s="16" t="s">
        <v>70</v>
      </c>
      <c r="C1670" s="16" t="s">
        <v>288</v>
      </c>
      <c r="D1670" s="16">
        <v>2001</v>
      </c>
      <c r="E1670" s="16" t="s">
        <v>2303</v>
      </c>
      <c r="F1670" s="16" t="s">
        <v>414</v>
      </c>
      <c r="G1670" s="10">
        <v>45285.7</v>
      </c>
      <c r="H1670" s="73">
        <v>10.720750000000001</v>
      </c>
      <c r="I1670" s="16">
        <v>3866243</v>
      </c>
      <c r="J1670" s="71">
        <v>7.0000000000000001E-3</v>
      </c>
      <c r="K1670" s="71">
        <v>1.0129999999999999</v>
      </c>
      <c r="L1670" s="16">
        <v>3.3926440000000002</v>
      </c>
      <c r="M1670" s="16">
        <v>0.75789399999999996</v>
      </c>
      <c r="N1670" s="16">
        <v>1.353335</v>
      </c>
      <c r="O1670" s="16">
        <v>1.733376</v>
      </c>
      <c r="P1670" s="16">
        <v>1.9687110000000001</v>
      </c>
      <c r="Q1670" s="16">
        <v>1.7339119999999999</v>
      </c>
      <c r="R1670" s="16">
        <v>1.0536000000000001</v>
      </c>
      <c r="S1670" s="16">
        <v>6.4600000000000005E-2</v>
      </c>
      <c r="T1670" s="16">
        <v>6.7299999999999999E-2</v>
      </c>
      <c r="U1670" s="16">
        <v>4.0941000000000001</v>
      </c>
      <c r="V1670" s="16">
        <v>25.8</v>
      </c>
      <c r="W1670" s="16">
        <v>18.007999999999999</v>
      </c>
      <c r="X1670" s="16">
        <v>512.19799999999998</v>
      </c>
      <c r="Y1670" s="16">
        <v>73.727699999999999</v>
      </c>
      <c r="Z1670" s="16">
        <v>0.76839999999999997</v>
      </c>
      <c r="AA1670" s="16">
        <v>-0.59725439999999996</v>
      </c>
      <c r="AB1670" s="16">
        <v>0.37</v>
      </c>
      <c r="AC1670" s="16">
        <v>10.67</v>
      </c>
      <c r="AD1670" s="16">
        <v>46.5</v>
      </c>
      <c r="AE1670" s="16">
        <v>48.113700000000001</v>
      </c>
      <c r="AF1670" s="16">
        <v>76.826800000000006</v>
      </c>
      <c r="AG1670" s="16">
        <v>637104</v>
      </c>
      <c r="AH1670" s="16">
        <v>2.4729999999999999</v>
      </c>
      <c r="AI1670" s="16">
        <v>89.3</v>
      </c>
      <c r="AJ1670" s="16">
        <v>96.4</v>
      </c>
      <c r="AK1670" s="16">
        <v>1.3513999999999999</v>
      </c>
      <c r="AL1670" s="16">
        <v>1.4246000000000001</v>
      </c>
      <c r="AM1670" s="16">
        <v>1.6505000000000001</v>
      </c>
      <c r="AN1670" s="16">
        <v>1.4535</v>
      </c>
      <c r="AO1670" s="16">
        <v>1.7999000000000001</v>
      </c>
      <c r="AP1670" s="16">
        <v>1.5502</v>
      </c>
      <c r="AR1670" s="16">
        <f t="shared" si="83"/>
        <v>1</v>
      </c>
      <c r="AS1670" s="5">
        <f t="shared" si="82"/>
        <v>4.6709000000000334E-2</v>
      </c>
    </row>
    <row r="1671" spans="1:45" x14ac:dyDescent="0.25">
      <c r="A1671" s="16" t="s">
        <v>414</v>
      </c>
      <c r="B1671" s="16" t="s">
        <v>70</v>
      </c>
      <c r="C1671" s="16" t="s">
        <v>288</v>
      </c>
      <c r="D1671" s="16">
        <v>2002</v>
      </c>
      <c r="E1671" s="16" t="s">
        <v>2291</v>
      </c>
      <c r="F1671" s="16" t="s">
        <v>414</v>
      </c>
      <c r="G1671" s="10">
        <v>47012.3</v>
      </c>
      <c r="H1671" s="73">
        <v>10.75817</v>
      </c>
      <c r="I1671" s="16">
        <v>3931947</v>
      </c>
      <c r="J1671" s="71">
        <v>1.7999999999999999E-2</v>
      </c>
      <c r="K1671" s="71">
        <v>1.032</v>
      </c>
      <c r="L1671" s="16">
        <v>3.4319280000000001</v>
      </c>
      <c r="M1671" s="16">
        <v>0.75004919999999997</v>
      </c>
      <c r="N1671" s="16">
        <v>1.4061600000000001</v>
      </c>
      <c r="O1671" s="16">
        <v>1.793722</v>
      </c>
      <c r="P1671" s="16">
        <v>1.9756990000000001</v>
      </c>
      <c r="Q1671" s="16">
        <v>1.7059059999999999</v>
      </c>
      <c r="R1671" s="16">
        <v>1.0561</v>
      </c>
      <c r="S1671" s="16">
        <v>5.28E-2</v>
      </c>
      <c r="T1671" s="16">
        <v>7.1099999999999997E-2</v>
      </c>
      <c r="U1671" s="16">
        <v>4.1064999999999996</v>
      </c>
      <c r="V1671" s="16">
        <v>26.26</v>
      </c>
      <c r="W1671" s="16">
        <v>18.925999999999998</v>
      </c>
      <c r="X1671" s="16">
        <v>510.05</v>
      </c>
      <c r="Y1671" s="16">
        <v>74.015799999999999</v>
      </c>
      <c r="Z1671" s="16">
        <v>0.7903</v>
      </c>
      <c r="AA1671" s="16">
        <v>-0.63609210000000005</v>
      </c>
      <c r="AB1671" s="16">
        <v>0.37</v>
      </c>
      <c r="AC1671" s="16">
        <v>10.67</v>
      </c>
      <c r="AD1671" s="16">
        <v>47.5</v>
      </c>
      <c r="AE1671" s="16">
        <v>50.179400000000001</v>
      </c>
      <c r="AF1671" s="16">
        <v>76.221900000000005</v>
      </c>
      <c r="AG1671" s="16">
        <v>631824</v>
      </c>
      <c r="AH1671" s="16">
        <v>2.4316</v>
      </c>
      <c r="AI1671" s="16">
        <v>89.4</v>
      </c>
      <c r="AJ1671" s="16">
        <v>96.6</v>
      </c>
      <c r="AK1671" s="16">
        <v>1.2637</v>
      </c>
      <c r="AL1671" s="16">
        <v>1.4041999999999999</v>
      </c>
      <c r="AM1671" s="16">
        <v>1.6311</v>
      </c>
      <c r="AN1671" s="16">
        <v>1.4152</v>
      </c>
      <c r="AO1671" s="16">
        <v>1.7623</v>
      </c>
      <c r="AP1671" s="16">
        <v>1.5904</v>
      </c>
      <c r="AR1671" s="16">
        <f t="shared" si="83"/>
        <v>1</v>
      </c>
      <c r="AS1671" s="5">
        <f t="shared" si="82"/>
        <v>3.9283999999999875E-2</v>
      </c>
    </row>
    <row r="1672" spans="1:45" x14ac:dyDescent="0.25">
      <c r="A1672" s="16" t="s">
        <v>414</v>
      </c>
      <c r="B1672" s="16" t="s">
        <v>70</v>
      </c>
      <c r="C1672" s="16" t="s">
        <v>288</v>
      </c>
      <c r="D1672" s="16">
        <v>2003</v>
      </c>
      <c r="E1672" s="16" t="s">
        <v>2286</v>
      </c>
      <c r="F1672" s="16" t="s">
        <v>414</v>
      </c>
      <c r="G1672" s="10">
        <v>47951.6</v>
      </c>
      <c r="H1672" s="73">
        <v>10.777950000000001</v>
      </c>
      <c r="I1672" s="16">
        <v>3996521</v>
      </c>
      <c r="J1672" s="71">
        <v>-4.0000000000000001E-3</v>
      </c>
      <c r="K1672" s="71">
        <v>1.0269999999999999</v>
      </c>
      <c r="L1672" s="16">
        <v>3.487336</v>
      </c>
      <c r="M1672" s="16">
        <v>0.78850290000000001</v>
      </c>
      <c r="N1672" s="16">
        <v>1.467419</v>
      </c>
      <c r="O1672" s="16">
        <v>1.8789750000000001</v>
      </c>
      <c r="P1672" s="16">
        <v>1.9726539999999999</v>
      </c>
      <c r="Q1672" s="16">
        <v>1.6440459999999999</v>
      </c>
      <c r="R1672" s="16">
        <v>1.1228</v>
      </c>
      <c r="S1672" s="16">
        <v>4.9399999999999999E-2</v>
      </c>
      <c r="T1672" s="16">
        <v>7.2700000000000001E-2</v>
      </c>
      <c r="U1672" s="16">
        <v>4.1990999999999996</v>
      </c>
      <c r="V1672" s="16">
        <v>26.72</v>
      </c>
      <c r="W1672" s="16">
        <v>19.844000000000001</v>
      </c>
      <c r="X1672" s="16">
        <v>507.90300000000002</v>
      </c>
      <c r="Y1672" s="16">
        <v>74.303899999999999</v>
      </c>
      <c r="Z1672" s="16">
        <v>0.83330000000000004</v>
      </c>
      <c r="AA1672" s="16">
        <v>-0.63220829999999995</v>
      </c>
      <c r="AB1672" s="16">
        <v>0.37</v>
      </c>
      <c r="AC1672" s="16">
        <v>10.67</v>
      </c>
      <c r="AD1672" s="16">
        <v>47.4</v>
      </c>
      <c r="AE1672" s="16">
        <v>48.745199999999997</v>
      </c>
      <c r="AF1672" s="16">
        <v>87.267600000000002</v>
      </c>
      <c r="AG1672" s="16">
        <v>622066</v>
      </c>
      <c r="AH1672" s="16">
        <v>2.3974000000000002</v>
      </c>
      <c r="AI1672" s="16">
        <v>89.5</v>
      </c>
      <c r="AJ1672" s="16">
        <v>96.7</v>
      </c>
      <c r="AK1672" s="16">
        <v>1.2248000000000001</v>
      </c>
      <c r="AL1672" s="16">
        <v>1.4861</v>
      </c>
      <c r="AM1672" s="16">
        <v>1.5760000000000001</v>
      </c>
      <c r="AN1672" s="16">
        <v>1.3265</v>
      </c>
      <c r="AO1672" s="16">
        <v>1.6186</v>
      </c>
      <c r="AP1672" s="16">
        <v>1.4841</v>
      </c>
      <c r="AR1672" s="16">
        <f t="shared" si="83"/>
        <v>1</v>
      </c>
      <c r="AS1672" s="5">
        <f t="shared" si="82"/>
        <v>5.5407999999999902E-2</v>
      </c>
    </row>
    <row r="1673" spans="1:45" x14ac:dyDescent="0.25">
      <c r="A1673" s="16" t="s">
        <v>414</v>
      </c>
      <c r="B1673" s="16" t="s">
        <v>70</v>
      </c>
      <c r="C1673" s="16" t="s">
        <v>288</v>
      </c>
      <c r="D1673" s="16">
        <v>2004</v>
      </c>
      <c r="E1673" s="16" t="s">
        <v>2294</v>
      </c>
      <c r="F1673" s="16" t="s">
        <v>414</v>
      </c>
      <c r="G1673" s="10">
        <v>50249.2</v>
      </c>
      <c r="H1673" s="73">
        <v>10.82475</v>
      </c>
      <c r="I1673" s="16">
        <v>4070262</v>
      </c>
      <c r="J1673" s="71">
        <v>-6.0000000000000001E-3</v>
      </c>
      <c r="K1673" s="71">
        <v>1.0209999999999999</v>
      </c>
      <c r="L1673" s="16">
        <v>3.6266560000000001</v>
      </c>
      <c r="M1673" s="16">
        <v>0.96595719999999996</v>
      </c>
      <c r="N1673" s="16">
        <v>1.5651600000000001</v>
      </c>
      <c r="O1673" s="16">
        <v>1.9081980000000001</v>
      </c>
      <c r="P1673" s="16">
        <v>1.990912</v>
      </c>
      <c r="Q1673" s="16">
        <v>1.637203</v>
      </c>
      <c r="R1673" s="16">
        <v>1.1783999999999999</v>
      </c>
      <c r="S1673" s="16">
        <v>4.3200000000000002E-2</v>
      </c>
      <c r="T1673" s="16">
        <v>9.0999999999999998E-2</v>
      </c>
      <c r="U1673" s="16">
        <v>4.4854000000000003</v>
      </c>
      <c r="V1673" s="16">
        <v>27.18</v>
      </c>
      <c r="W1673" s="16">
        <v>20.762</v>
      </c>
      <c r="X1673" s="16">
        <v>508.28100000000001</v>
      </c>
      <c r="Y1673" s="16">
        <v>76.345799999999997</v>
      </c>
      <c r="Z1673" s="16">
        <v>0.82469999999999999</v>
      </c>
      <c r="AA1673" s="16">
        <v>-0.63609210000000005</v>
      </c>
      <c r="AB1673" s="16">
        <v>0.37</v>
      </c>
      <c r="AC1673" s="16">
        <v>10.67</v>
      </c>
      <c r="AD1673" s="16">
        <v>47.5</v>
      </c>
      <c r="AE1673" s="16">
        <v>49.317300000000003</v>
      </c>
      <c r="AF1673" s="16">
        <v>94.473799999999997</v>
      </c>
      <c r="AG1673" s="16">
        <v>619493</v>
      </c>
      <c r="AH1673" s="16">
        <v>2.3712</v>
      </c>
      <c r="AI1673" s="16">
        <v>89.6</v>
      </c>
      <c r="AJ1673" s="16">
        <v>96.8</v>
      </c>
      <c r="AK1673" s="16">
        <v>1.4919</v>
      </c>
      <c r="AL1673" s="16">
        <v>1.2967</v>
      </c>
      <c r="AM1673" s="16">
        <v>1.5639000000000001</v>
      </c>
      <c r="AN1673" s="16">
        <v>1.1686000000000001</v>
      </c>
      <c r="AO1673" s="16">
        <v>1.5985</v>
      </c>
      <c r="AP1673" s="16">
        <v>1.5304</v>
      </c>
      <c r="AR1673" s="16">
        <f t="shared" si="83"/>
        <v>1</v>
      </c>
      <c r="AS1673" s="5">
        <f t="shared" si="82"/>
        <v>0.13932000000000011</v>
      </c>
    </row>
    <row r="1674" spans="1:45" x14ac:dyDescent="0.25">
      <c r="A1674" s="16" t="s">
        <v>414</v>
      </c>
      <c r="B1674" s="16" t="s">
        <v>70</v>
      </c>
      <c r="C1674" s="16" t="s">
        <v>288</v>
      </c>
      <c r="D1674" s="16">
        <v>2005</v>
      </c>
      <c r="E1674" s="16" t="s">
        <v>2305</v>
      </c>
      <c r="F1674" s="16" t="s">
        <v>414</v>
      </c>
      <c r="G1674" s="10">
        <v>52001.2</v>
      </c>
      <c r="H1674" s="73">
        <v>10.859019999999999</v>
      </c>
      <c r="I1674" s="16">
        <v>4159914</v>
      </c>
      <c r="J1674" s="71">
        <v>-2E-3</v>
      </c>
      <c r="K1674" s="71">
        <v>1.0189999999999999</v>
      </c>
      <c r="L1674" s="16">
        <v>3.7604129999999998</v>
      </c>
      <c r="M1674" s="16">
        <v>1.149219</v>
      </c>
      <c r="N1674" s="16">
        <v>1.6372420000000001</v>
      </c>
      <c r="O1674" s="16">
        <v>1.8467340000000001</v>
      </c>
      <c r="P1674" s="16">
        <v>1.994021</v>
      </c>
      <c r="Q1674" s="16">
        <v>1.752561</v>
      </c>
      <c r="R1674" s="16">
        <v>1.1942999999999999</v>
      </c>
      <c r="S1674" s="16">
        <v>4.1799999999999997E-2</v>
      </c>
      <c r="T1674" s="16">
        <v>0.1103</v>
      </c>
      <c r="U1674" s="16">
        <v>4.5277000000000003</v>
      </c>
      <c r="V1674" s="16">
        <v>27.64</v>
      </c>
      <c r="W1674" s="16">
        <v>21.68</v>
      </c>
      <c r="X1674" s="16">
        <v>508.66</v>
      </c>
      <c r="Y1674" s="16">
        <v>71.607500000000002</v>
      </c>
      <c r="Z1674" s="16">
        <v>0.84499999999999997</v>
      </c>
      <c r="AA1674" s="16">
        <v>-0.64385959999999998</v>
      </c>
      <c r="AB1674" s="16">
        <v>0.37</v>
      </c>
      <c r="AC1674" s="16">
        <v>10.67</v>
      </c>
      <c r="AD1674" s="16">
        <v>47.7</v>
      </c>
      <c r="AE1674" s="16">
        <v>49.3506</v>
      </c>
      <c r="AF1674" s="16">
        <v>102.694</v>
      </c>
      <c r="AG1674" s="16">
        <v>616022</v>
      </c>
      <c r="AH1674" s="16">
        <v>2.3199000000000001</v>
      </c>
      <c r="AI1674" s="16">
        <v>89.7</v>
      </c>
      <c r="AJ1674" s="16">
        <v>96.9</v>
      </c>
      <c r="AK1674" s="16">
        <v>1.6147</v>
      </c>
      <c r="AL1674" s="16">
        <v>1.5741000000000001</v>
      </c>
      <c r="AM1674" s="16">
        <v>1.7336</v>
      </c>
      <c r="AN1674" s="16">
        <v>1.2848999999999999</v>
      </c>
      <c r="AO1674" s="16">
        <v>1.5350999999999999</v>
      </c>
      <c r="AP1674" s="16">
        <v>1.5802</v>
      </c>
      <c r="AR1674" s="16">
        <f t="shared" si="83"/>
        <v>1</v>
      </c>
      <c r="AS1674" s="5">
        <f t="shared" si="82"/>
        <v>0.13375699999999968</v>
      </c>
    </row>
    <row r="1675" spans="1:45" x14ac:dyDescent="0.25">
      <c r="A1675" s="16" t="s">
        <v>414</v>
      </c>
      <c r="B1675" s="16" t="s">
        <v>70</v>
      </c>
      <c r="C1675" s="16" t="s">
        <v>288</v>
      </c>
      <c r="D1675" s="16">
        <v>2006</v>
      </c>
      <c r="E1675" s="16" t="s">
        <v>2283</v>
      </c>
      <c r="F1675" s="16" t="s">
        <v>414</v>
      </c>
      <c r="G1675" s="10">
        <v>53587.3</v>
      </c>
      <c r="H1675" s="73">
        <v>10.88907</v>
      </c>
      <c r="I1675" s="16">
        <v>4273591</v>
      </c>
      <c r="J1675" s="71">
        <v>2E-3</v>
      </c>
      <c r="K1675" s="71">
        <v>1.0209999999999999</v>
      </c>
      <c r="L1675" s="16">
        <v>3.889211</v>
      </c>
      <c r="M1675" s="16">
        <v>1.155308</v>
      </c>
      <c r="N1675" s="16">
        <v>1.722426</v>
      </c>
      <c r="O1675" s="16">
        <v>1.9834750000000001</v>
      </c>
      <c r="P1675" s="16">
        <v>2.031428</v>
      </c>
      <c r="Q1675" s="16">
        <v>1.7701709999999999</v>
      </c>
      <c r="R1675" s="16">
        <v>1.1988000000000001</v>
      </c>
      <c r="S1675" s="16">
        <v>4.3499999999999997E-2</v>
      </c>
      <c r="T1675" s="16">
        <v>0.11</v>
      </c>
      <c r="U1675" s="16">
        <v>4.5472000000000001</v>
      </c>
      <c r="V1675" s="16">
        <v>26.577999999999999</v>
      </c>
      <c r="W1675" s="16">
        <v>23.398</v>
      </c>
      <c r="X1675" s="16">
        <v>509.03800000000001</v>
      </c>
      <c r="Y1675" s="16">
        <v>76.022000000000006</v>
      </c>
      <c r="Z1675" s="16">
        <v>0.86799999999999999</v>
      </c>
      <c r="AA1675" s="16">
        <v>-0.63997570000000004</v>
      </c>
      <c r="AB1675" s="16">
        <v>0.37</v>
      </c>
      <c r="AC1675" s="16">
        <v>10.67</v>
      </c>
      <c r="AD1675" s="16">
        <v>47.6</v>
      </c>
      <c r="AE1675" s="16">
        <v>51.504800000000003</v>
      </c>
      <c r="AF1675" s="16">
        <v>110.98</v>
      </c>
      <c r="AG1675" s="16">
        <v>634502</v>
      </c>
      <c r="AH1675" s="16">
        <v>2.2585000000000002</v>
      </c>
      <c r="AI1675" s="16">
        <v>89.8</v>
      </c>
      <c r="AJ1675" s="16">
        <v>97</v>
      </c>
      <c r="AK1675" s="16">
        <v>1.419</v>
      </c>
      <c r="AL1675" s="16">
        <v>1.7163999999999999</v>
      </c>
      <c r="AM1675" s="16">
        <v>1.5871</v>
      </c>
      <c r="AN1675" s="16">
        <v>1.1323000000000001</v>
      </c>
      <c r="AO1675" s="16">
        <v>1.8505</v>
      </c>
      <c r="AP1675" s="16">
        <v>1.6974</v>
      </c>
      <c r="AR1675" s="16">
        <f t="shared" si="83"/>
        <v>1</v>
      </c>
      <c r="AS1675" s="5">
        <f t="shared" si="82"/>
        <v>0.12879800000000019</v>
      </c>
    </row>
    <row r="1676" spans="1:45" x14ac:dyDescent="0.25">
      <c r="A1676" s="16" t="s">
        <v>414</v>
      </c>
      <c r="B1676" s="16" t="s">
        <v>70</v>
      </c>
      <c r="C1676" s="16" t="s">
        <v>288</v>
      </c>
      <c r="D1676" s="16">
        <v>2007</v>
      </c>
      <c r="E1676" s="16" t="s">
        <v>2309</v>
      </c>
      <c r="F1676" s="16" t="s">
        <v>414</v>
      </c>
      <c r="G1676" s="10">
        <v>54036.800000000003</v>
      </c>
      <c r="H1676" s="73">
        <v>10.89742</v>
      </c>
      <c r="I1676" s="16">
        <v>4398942</v>
      </c>
      <c r="J1676" s="71">
        <v>3.0000000000000001E-3</v>
      </c>
      <c r="K1676" s="71">
        <v>1.024</v>
      </c>
      <c r="L1676" s="16">
        <v>4.0259510000000001</v>
      </c>
      <c r="M1676" s="16">
        <v>1.269585</v>
      </c>
      <c r="N1676" s="16">
        <v>1.7951109999999999</v>
      </c>
      <c r="O1676" s="16">
        <v>2.0964369999999999</v>
      </c>
      <c r="P1676" s="16">
        <v>2.0290949999999999</v>
      </c>
      <c r="Q1676" s="16">
        <v>1.77898</v>
      </c>
      <c r="R1676" s="16">
        <v>1.2342</v>
      </c>
      <c r="S1676" s="16">
        <v>4.1500000000000002E-2</v>
      </c>
      <c r="T1676" s="16">
        <v>0.121</v>
      </c>
      <c r="U1676" s="16">
        <v>4.7157999999999998</v>
      </c>
      <c r="V1676" s="16">
        <v>25.515999999999998</v>
      </c>
      <c r="W1676" s="16">
        <v>25.116</v>
      </c>
      <c r="X1676" s="16">
        <v>504.99900000000002</v>
      </c>
      <c r="Y1676" s="16">
        <v>76.454599999999999</v>
      </c>
      <c r="Z1676" s="16">
        <v>0.91779999999999995</v>
      </c>
      <c r="AA1676" s="16">
        <v>-0.67104600000000003</v>
      </c>
      <c r="AB1676" s="16">
        <v>0.37</v>
      </c>
      <c r="AC1676" s="16">
        <v>10.67</v>
      </c>
      <c r="AD1676" s="16">
        <v>48.4</v>
      </c>
      <c r="AE1676" s="16">
        <v>52.642000000000003</v>
      </c>
      <c r="AF1676" s="16">
        <v>115.85299999999999</v>
      </c>
      <c r="AG1676" s="16">
        <v>633084</v>
      </c>
      <c r="AH1676" s="16">
        <v>2.1827000000000001</v>
      </c>
      <c r="AI1676" s="16">
        <v>89.9</v>
      </c>
      <c r="AJ1676" s="16">
        <v>97.1</v>
      </c>
      <c r="AK1676" s="16">
        <v>1.4204000000000001</v>
      </c>
      <c r="AL1676" s="16">
        <v>1.7541</v>
      </c>
      <c r="AM1676" s="16">
        <v>1.5688</v>
      </c>
      <c r="AN1676" s="16">
        <v>1.1526000000000001</v>
      </c>
      <c r="AO1676" s="16">
        <v>1.8483000000000001</v>
      </c>
      <c r="AP1676" s="16">
        <v>1.7121</v>
      </c>
      <c r="AR1676" s="16">
        <f t="shared" si="83"/>
        <v>1</v>
      </c>
      <c r="AS1676" s="5">
        <f t="shared" si="82"/>
        <v>0.13674000000000008</v>
      </c>
    </row>
    <row r="1677" spans="1:45" x14ac:dyDescent="0.25">
      <c r="A1677" s="16" t="s">
        <v>414</v>
      </c>
      <c r="B1677" s="16" t="s">
        <v>70</v>
      </c>
      <c r="C1677" s="16" t="s">
        <v>288</v>
      </c>
      <c r="D1677" s="16">
        <v>2008</v>
      </c>
      <c r="E1677" s="16" t="s">
        <v>2290</v>
      </c>
      <c r="F1677" s="16" t="s">
        <v>414</v>
      </c>
      <c r="G1677" s="10">
        <v>50630.8</v>
      </c>
      <c r="H1677" s="73">
        <v>10.83231</v>
      </c>
      <c r="I1677" s="16">
        <v>4489544</v>
      </c>
      <c r="J1677" s="71">
        <v>-3.7999999999999999E-2</v>
      </c>
      <c r="K1677" s="71">
        <v>0.98499999999999999</v>
      </c>
      <c r="L1677" s="16">
        <v>4.0266780000000004</v>
      </c>
      <c r="M1677" s="16">
        <v>1.404541</v>
      </c>
      <c r="N1677" s="16">
        <v>1.927338</v>
      </c>
      <c r="O1677" s="16">
        <v>1.8645370000000001</v>
      </c>
      <c r="P1677" s="16">
        <v>2.0091329999999998</v>
      </c>
      <c r="Q1677" s="16">
        <v>1.779542</v>
      </c>
      <c r="R1677" s="16">
        <v>1.3893</v>
      </c>
      <c r="S1677" s="16">
        <v>4.4699999999999997E-2</v>
      </c>
      <c r="T1677" s="16">
        <v>0.12509999999999999</v>
      </c>
      <c r="U1677" s="16">
        <v>5.4505999999999997</v>
      </c>
      <c r="V1677" s="16">
        <v>24.454000000000001</v>
      </c>
      <c r="W1677" s="16">
        <v>26.834</v>
      </c>
      <c r="X1677" s="16">
        <v>500.959</v>
      </c>
      <c r="Y1677" s="16">
        <v>76.643100000000004</v>
      </c>
      <c r="Z1677" s="16">
        <v>0.78590000000000004</v>
      </c>
      <c r="AA1677" s="16">
        <v>-0.70211610000000002</v>
      </c>
      <c r="AB1677" s="16">
        <v>0.37</v>
      </c>
      <c r="AC1677" s="16">
        <v>10.67</v>
      </c>
      <c r="AD1677" s="16">
        <v>49.2</v>
      </c>
      <c r="AE1677" s="16">
        <v>51.076000000000001</v>
      </c>
      <c r="AF1677" s="16">
        <v>116.005</v>
      </c>
      <c r="AG1677" s="16">
        <v>666170</v>
      </c>
      <c r="AH1677" s="16">
        <v>2.1387999999999998</v>
      </c>
      <c r="AI1677" s="16">
        <v>90</v>
      </c>
      <c r="AJ1677" s="16">
        <v>97.2</v>
      </c>
      <c r="AK1677" s="16">
        <v>1.4507000000000001</v>
      </c>
      <c r="AL1677" s="16">
        <v>1.7592000000000001</v>
      </c>
      <c r="AM1677" s="16">
        <v>1.4954000000000001</v>
      </c>
      <c r="AN1677" s="16">
        <v>1.1434</v>
      </c>
      <c r="AO1677" s="16">
        <v>1.9187000000000001</v>
      </c>
      <c r="AP1677" s="16">
        <v>1.6914</v>
      </c>
      <c r="AR1677" s="16">
        <f t="shared" si="83"/>
        <v>1</v>
      </c>
      <c r="AS1677" s="5">
        <f t="shared" si="82"/>
        <v>7.2700000000036624E-4</v>
      </c>
    </row>
    <row r="1678" spans="1:45" x14ac:dyDescent="0.25">
      <c r="A1678" s="16" t="s">
        <v>414</v>
      </c>
      <c r="B1678" s="16" t="s">
        <v>70</v>
      </c>
      <c r="C1678" s="16" t="s">
        <v>288</v>
      </c>
      <c r="D1678" s="16">
        <v>2009</v>
      </c>
      <c r="E1678" s="16" t="s">
        <v>2300</v>
      </c>
      <c r="F1678" s="16" t="s">
        <v>414</v>
      </c>
      <c r="G1678" s="10">
        <v>47831.1</v>
      </c>
      <c r="H1678" s="73">
        <v>10.77543</v>
      </c>
      <c r="I1678" s="16">
        <v>4535375</v>
      </c>
      <c r="J1678" s="71">
        <v>-2.5000000000000001E-2</v>
      </c>
      <c r="K1678" s="71">
        <v>0.96099999999999997</v>
      </c>
      <c r="L1678" s="16">
        <v>4.1211089999999997</v>
      </c>
      <c r="M1678" s="16">
        <v>1.643103</v>
      </c>
      <c r="N1678" s="16">
        <v>2.0568200000000001</v>
      </c>
      <c r="O1678" s="16">
        <v>1.9023099999999999</v>
      </c>
      <c r="P1678" s="16">
        <v>1.9122129999999999</v>
      </c>
      <c r="Q1678" s="16">
        <v>1.6893530000000001</v>
      </c>
      <c r="R1678" s="16">
        <v>1.6145</v>
      </c>
      <c r="S1678" s="16">
        <v>4.2999999999999997E-2</v>
      </c>
      <c r="T1678" s="16">
        <v>0.13819999999999999</v>
      </c>
      <c r="U1678" s="16">
        <v>6.1593</v>
      </c>
      <c r="V1678" s="16">
        <v>23.391999999999999</v>
      </c>
      <c r="W1678" s="16">
        <v>28.552</v>
      </c>
      <c r="X1678" s="16">
        <v>496.92</v>
      </c>
      <c r="Y1678" s="16">
        <v>76.760099999999994</v>
      </c>
      <c r="Z1678" s="16">
        <v>0.78779999999999994</v>
      </c>
      <c r="AA1678" s="16">
        <v>-0.79532650000000005</v>
      </c>
      <c r="AB1678" s="16">
        <v>0.37</v>
      </c>
      <c r="AC1678" s="16">
        <v>10.67</v>
      </c>
      <c r="AD1678" s="16">
        <v>51.6</v>
      </c>
      <c r="AE1678" s="16">
        <v>48.337800000000001</v>
      </c>
      <c r="AF1678" s="16">
        <v>106.66800000000001</v>
      </c>
      <c r="AG1678" s="16">
        <v>616443</v>
      </c>
      <c r="AH1678" s="16">
        <v>2.1173999999999999</v>
      </c>
      <c r="AI1678" s="16">
        <v>90</v>
      </c>
      <c r="AJ1678" s="16">
        <v>97.3</v>
      </c>
      <c r="AK1678" s="16">
        <v>1.3724000000000001</v>
      </c>
      <c r="AL1678" s="16">
        <v>1.7684</v>
      </c>
      <c r="AM1678" s="16">
        <v>1.3374999999999999</v>
      </c>
      <c r="AN1678" s="16">
        <v>1.0224</v>
      </c>
      <c r="AO1678" s="16">
        <v>1.6984999999999999</v>
      </c>
      <c r="AP1678" s="16">
        <v>1.7419</v>
      </c>
      <c r="AR1678" s="16">
        <f t="shared" si="83"/>
        <v>1</v>
      </c>
      <c r="AS1678" s="5">
        <f t="shared" si="82"/>
        <v>9.4430999999999266E-2</v>
      </c>
    </row>
    <row r="1679" spans="1:45" x14ac:dyDescent="0.25">
      <c r="A1679" s="16" t="s">
        <v>414</v>
      </c>
      <c r="B1679" s="16" t="s">
        <v>70</v>
      </c>
      <c r="C1679" s="16" t="s">
        <v>288</v>
      </c>
      <c r="D1679" s="16">
        <v>2010</v>
      </c>
      <c r="E1679" s="16" t="s">
        <v>2293</v>
      </c>
      <c r="F1679" s="16" t="s">
        <v>414</v>
      </c>
      <c r="G1679" s="10">
        <v>48538.6</v>
      </c>
      <c r="H1679" s="73">
        <v>10.79011</v>
      </c>
      <c r="I1679" s="16">
        <v>4560155</v>
      </c>
      <c r="J1679" s="71">
        <v>1.4999999999999999E-2</v>
      </c>
      <c r="K1679" s="71">
        <v>0.97599999999999998</v>
      </c>
      <c r="L1679" s="16">
        <v>4.150048</v>
      </c>
      <c r="M1679" s="16">
        <v>1.721366</v>
      </c>
      <c r="N1679" s="16">
        <v>2.170439</v>
      </c>
      <c r="O1679" s="16">
        <v>1.84307</v>
      </c>
      <c r="P1679" s="16">
        <v>1.884447</v>
      </c>
      <c r="Q1679" s="16">
        <v>1.654217</v>
      </c>
      <c r="R1679" s="16">
        <v>1.6066</v>
      </c>
      <c r="S1679" s="16">
        <v>3.5999999999999997E-2</v>
      </c>
      <c r="T1679" s="16">
        <v>0.14990000000000001</v>
      </c>
      <c r="U1679" s="16">
        <v>6.0952999999999999</v>
      </c>
      <c r="V1679" s="16">
        <v>22.33</v>
      </c>
      <c r="W1679" s="16">
        <v>30.27</v>
      </c>
      <c r="X1679" s="16">
        <v>503.13299999999998</v>
      </c>
      <c r="Y1679" s="16">
        <v>76.282600000000002</v>
      </c>
      <c r="Z1679" s="16">
        <v>0.76090000000000002</v>
      </c>
      <c r="AA1679" s="16">
        <v>-0.79921030000000004</v>
      </c>
      <c r="AB1679" s="16">
        <v>0.37</v>
      </c>
      <c r="AC1679" s="16">
        <v>10.67</v>
      </c>
      <c r="AD1679" s="16">
        <v>51.7</v>
      </c>
      <c r="AE1679" s="16">
        <v>46.512599999999999</v>
      </c>
      <c r="AF1679" s="16">
        <v>105.236</v>
      </c>
      <c r="AG1679" s="16">
        <v>623334</v>
      </c>
      <c r="AH1679" s="16">
        <v>2.1052</v>
      </c>
      <c r="AI1679" s="16">
        <v>90.1</v>
      </c>
      <c r="AJ1679" s="16">
        <v>97.4</v>
      </c>
      <c r="AK1679" s="16">
        <v>1.3429</v>
      </c>
      <c r="AL1679" s="16">
        <v>1.6983999999999999</v>
      </c>
      <c r="AM1679" s="16">
        <v>1.3357000000000001</v>
      </c>
      <c r="AN1679" s="16">
        <v>0.97589999999999999</v>
      </c>
      <c r="AO1679" s="16">
        <v>1.6143000000000001</v>
      </c>
      <c r="AP1679" s="16">
        <v>1.7684</v>
      </c>
      <c r="AR1679" s="16">
        <f t="shared" si="83"/>
        <v>1</v>
      </c>
      <c r="AS1679" s="5">
        <f t="shared" si="82"/>
        <v>2.893900000000027E-2</v>
      </c>
    </row>
    <row r="1680" spans="1:45" x14ac:dyDescent="0.25">
      <c r="A1680" s="16" t="s">
        <v>414</v>
      </c>
      <c r="B1680" s="16" t="s">
        <v>70</v>
      </c>
      <c r="C1680" s="16" t="s">
        <v>288</v>
      </c>
      <c r="D1680" s="16">
        <v>2011</v>
      </c>
      <c r="E1680" s="16" t="s">
        <v>2288</v>
      </c>
      <c r="F1680" s="16" t="s">
        <v>414</v>
      </c>
      <c r="G1680" s="10">
        <v>48342.5</v>
      </c>
      <c r="H1680" s="73">
        <v>10.78607</v>
      </c>
      <c r="I1680" s="16">
        <v>4576794</v>
      </c>
      <c r="J1680" s="71">
        <v>2.4E-2</v>
      </c>
      <c r="K1680" s="71">
        <v>1</v>
      </c>
      <c r="L1680" s="16">
        <v>4.1213309999999996</v>
      </c>
      <c r="M1680" s="16">
        <v>1.7091350000000001</v>
      </c>
      <c r="N1680" s="16">
        <v>2.2475000000000001</v>
      </c>
      <c r="O1680" s="16">
        <v>1.717827</v>
      </c>
      <c r="P1680" s="16">
        <v>1.9056070000000001</v>
      </c>
      <c r="Q1680" s="16">
        <v>1.631928</v>
      </c>
      <c r="R1680" s="16">
        <v>1.5326</v>
      </c>
      <c r="S1680" s="16">
        <v>2.5700000000000001E-2</v>
      </c>
      <c r="T1680" s="16">
        <v>0.15709999999999999</v>
      </c>
      <c r="U1680" s="16">
        <v>5.7534000000000001</v>
      </c>
      <c r="V1680" s="16">
        <v>23.484000000000002</v>
      </c>
      <c r="W1680" s="16">
        <v>31.076000000000001</v>
      </c>
      <c r="X1680" s="16">
        <v>509.34500000000003</v>
      </c>
      <c r="Y1680" s="16">
        <v>75.6477</v>
      </c>
      <c r="Z1680" s="16">
        <v>0.70050000000000001</v>
      </c>
      <c r="AA1680" s="16">
        <v>-0.80309399999999997</v>
      </c>
      <c r="AB1680" s="16">
        <v>0.37</v>
      </c>
      <c r="AC1680" s="16">
        <v>10.67</v>
      </c>
      <c r="AD1680" s="16">
        <v>51.8</v>
      </c>
      <c r="AE1680" s="16">
        <v>45.249600000000001</v>
      </c>
      <c r="AF1680" s="16">
        <v>108.479</v>
      </c>
      <c r="AG1680" s="16">
        <v>600246</v>
      </c>
      <c r="AH1680" s="16">
        <v>2.1924000000000001</v>
      </c>
      <c r="AI1680" s="16">
        <v>90.2</v>
      </c>
      <c r="AJ1680" s="16">
        <v>97.5</v>
      </c>
      <c r="AK1680" s="16">
        <v>1.32</v>
      </c>
      <c r="AL1680" s="16">
        <v>1.5407999999999999</v>
      </c>
      <c r="AM1680" s="16">
        <v>1.4510000000000001</v>
      </c>
      <c r="AN1680" s="16">
        <v>0.92830000000000001</v>
      </c>
      <c r="AO1680" s="16">
        <v>1.5911</v>
      </c>
      <c r="AP1680" s="16">
        <v>1.7656000000000001</v>
      </c>
      <c r="AR1680" s="16">
        <f t="shared" si="83"/>
        <v>1</v>
      </c>
      <c r="AS1680" s="5">
        <f t="shared" si="82"/>
        <v>-2.8717000000000326E-2</v>
      </c>
    </row>
    <row r="1681" spans="1:45" x14ac:dyDescent="0.25">
      <c r="A1681" s="16" t="s">
        <v>414</v>
      </c>
      <c r="B1681" s="16" t="s">
        <v>70</v>
      </c>
      <c r="C1681" s="16" t="s">
        <v>288</v>
      </c>
      <c r="D1681" s="16">
        <v>2012</v>
      </c>
      <c r="E1681" s="16" t="s">
        <v>2287</v>
      </c>
      <c r="F1681" s="16" t="s">
        <v>414</v>
      </c>
      <c r="G1681" s="10">
        <v>47704</v>
      </c>
      <c r="H1681" s="73">
        <v>10.77277</v>
      </c>
      <c r="I1681" s="16">
        <v>4586897</v>
      </c>
      <c r="J1681" s="71">
        <v>-7.0000000000000001E-3</v>
      </c>
      <c r="K1681" s="71">
        <v>0.99299999999999999</v>
      </c>
      <c r="L1681" s="16">
        <v>4.1424750000000001</v>
      </c>
      <c r="M1681" s="16">
        <v>1.668442</v>
      </c>
      <c r="N1681" s="16">
        <v>2.3627560000000001</v>
      </c>
      <c r="O1681" s="16">
        <v>1.7170700000000001</v>
      </c>
      <c r="P1681" s="16">
        <v>1.8853880000000001</v>
      </c>
      <c r="Q1681" s="16">
        <v>1.6255759999999999</v>
      </c>
      <c r="R1681" s="16">
        <v>1.5636000000000001</v>
      </c>
      <c r="S1681" s="16">
        <v>2.5499999999999998E-2</v>
      </c>
      <c r="T1681" s="16">
        <v>0.151</v>
      </c>
      <c r="U1681" s="16">
        <v>5.7747000000000002</v>
      </c>
      <c r="V1681" s="16">
        <v>24.638000000000002</v>
      </c>
      <c r="W1681" s="16">
        <v>31.882000000000001</v>
      </c>
      <c r="X1681" s="16">
        <v>515.55799999999999</v>
      </c>
      <c r="Y1681" s="16">
        <v>75.258499999999998</v>
      </c>
      <c r="Z1681" s="16">
        <v>0.70669999999999999</v>
      </c>
      <c r="AA1681" s="16">
        <v>-0.7914428</v>
      </c>
      <c r="AB1681" s="16">
        <v>0.37</v>
      </c>
      <c r="AC1681" s="16">
        <v>10.67</v>
      </c>
      <c r="AD1681" s="16">
        <v>51.5</v>
      </c>
      <c r="AE1681" s="16">
        <v>43.876600000000003</v>
      </c>
      <c r="AF1681" s="16">
        <v>109.56699999999999</v>
      </c>
      <c r="AG1681" s="16">
        <v>597005</v>
      </c>
      <c r="AH1681" s="16">
        <v>2.1760999999999999</v>
      </c>
      <c r="AI1681" s="16">
        <v>90.3</v>
      </c>
      <c r="AJ1681" s="16">
        <v>97.7</v>
      </c>
      <c r="AK1681" s="16">
        <v>1.3286</v>
      </c>
      <c r="AL1681" s="16">
        <v>1.4563999999999999</v>
      </c>
      <c r="AM1681" s="16">
        <v>1.5419</v>
      </c>
      <c r="AN1681" s="16">
        <v>0.92220000000000002</v>
      </c>
      <c r="AO1681" s="16">
        <v>1.5669999999999999</v>
      </c>
      <c r="AP1681" s="16">
        <v>1.7404999999999999</v>
      </c>
      <c r="AR1681" s="16">
        <f t="shared" si="83"/>
        <v>1</v>
      </c>
      <c r="AS1681" s="5">
        <f t="shared" si="82"/>
        <v>2.1144000000000496E-2</v>
      </c>
    </row>
    <row r="1682" spans="1:45" x14ac:dyDescent="0.25">
      <c r="A1682" s="16" t="s">
        <v>414</v>
      </c>
      <c r="B1682" s="16" t="s">
        <v>70</v>
      </c>
      <c r="C1682" s="16" t="s">
        <v>288</v>
      </c>
      <c r="D1682" s="16">
        <v>2013</v>
      </c>
      <c r="E1682" s="16" t="s">
        <v>2284</v>
      </c>
      <c r="F1682" s="16" t="s">
        <v>414</v>
      </c>
      <c r="G1682" s="10">
        <v>48108.7</v>
      </c>
      <c r="H1682" s="73">
        <v>10.781219999999999</v>
      </c>
      <c r="I1682" s="16">
        <v>4598294</v>
      </c>
      <c r="J1682" s="71">
        <v>-4.0000000000000001E-3</v>
      </c>
      <c r="K1682" s="71">
        <v>0.98899999999999999</v>
      </c>
      <c r="L1682" s="16">
        <v>4.1106179999999997</v>
      </c>
      <c r="M1682" s="16">
        <v>1.6106579999999999</v>
      </c>
      <c r="N1682" s="16">
        <v>2.342705</v>
      </c>
      <c r="O1682" s="16">
        <v>1.759174</v>
      </c>
      <c r="P1682" s="16">
        <v>1.85032</v>
      </c>
      <c r="Q1682" s="16">
        <v>1.6230059999999999</v>
      </c>
      <c r="R1682" s="16">
        <v>1.536</v>
      </c>
      <c r="S1682" s="16">
        <v>1.7899999999999999E-2</v>
      </c>
      <c r="T1682" s="16">
        <v>0.14949999999999999</v>
      </c>
      <c r="U1682" s="16">
        <v>5.0179999999999998</v>
      </c>
      <c r="V1682" s="16">
        <v>25.792000000000002</v>
      </c>
      <c r="W1682" s="16">
        <v>32.688000000000002</v>
      </c>
      <c r="X1682" s="16">
        <v>513.38499999999999</v>
      </c>
      <c r="Y1682" s="16">
        <v>76.154700000000005</v>
      </c>
      <c r="Z1682" s="16">
        <v>0.71889999999999998</v>
      </c>
      <c r="AA1682" s="16">
        <v>-0.7914428</v>
      </c>
      <c r="AB1682" s="16">
        <v>0.37</v>
      </c>
      <c r="AC1682" s="16">
        <v>10.67</v>
      </c>
      <c r="AD1682" s="16">
        <v>51.5</v>
      </c>
      <c r="AE1682" s="16">
        <v>43.9679</v>
      </c>
      <c r="AF1682" s="16">
        <v>105.48099999999999</v>
      </c>
      <c r="AG1682" s="16">
        <v>560577</v>
      </c>
      <c r="AH1682" s="16">
        <v>2.1597</v>
      </c>
      <c r="AI1682" s="16">
        <v>90.4</v>
      </c>
      <c r="AJ1682" s="16">
        <v>97.8</v>
      </c>
      <c r="AK1682" s="16">
        <v>1.3220000000000001</v>
      </c>
      <c r="AL1682" s="16">
        <v>1.5497000000000001</v>
      </c>
      <c r="AM1682" s="16">
        <v>1.4766999999999999</v>
      </c>
      <c r="AN1682" s="16">
        <v>0.87719999999999998</v>
      </c>
      <c r="AO1682" s="16">
        <v>1.5833999999999999</v>
      </c>
      <c r="AP1682" s="16">
        <v>1.732</v>
      </c>
      <c r="AR1682" s="16">
        <f t="shared" si="83"/>
        <v>1</v>
      </c>
      <c r="AS1682" s="5">
        <f t="shared" si="82"/>
        <v>-3.1857000000000468E-2</v>
      </c>
    </row>
    <row r="1683" spans="1:45" x14ac:dyDescent="0.25">
      <c r="A1683" s="16" t="s">
        <v>414</v>
      </c>
      <c r="B1683" s="16" t="s">
        <v>70</v>
      </c>
      <c r="C1683" s="16" t="s">
        <v>288</v>
      </c>
      <c r="D1683" s="16">
        <v>2014</v>
      </c>
      <c r="E1683" s="16" t="s">
        <v>2285</v>
      </c>
      <c r="F1683" s="16" t="s">
        <v>414</v>
      </c>
      <c r="G1683" s="10">
        <v>51965.9</v>
      </c>
      <c r="H1683" s="73">
        <v>10.85834</v>
      </c>
      <c r="I1683" s="16">
        <v>4617225</v>
      </c>
      <c r="J1683" s="71">
        <v>3.3000000000000002E-2</v>
      </c>
      <c r="K1683" s="71">
        <v>1.022</v>
      </c>
      <c r="L1683" s="16">
        <v>4.0785939999999998</v>
      </c>
      <c r="M1683" s="16">
        <v>1.566856</v>
      </c>
      <c r="N1683" s="16">
        <v>2.4025639999999999</v>
      </c>
      <c r="O1683" s="16">
        <v>1.588519</v>
      </c>
      <c r="P1683" s="16">
        <v>1.8354269999999999</v>
      </c>
      <c r="Q1683" s="16">
        <v>1.730945</v>
      </c>
      <c r="R1683" s="16">
        <v>1.5188999999999999</v>
      </c>
      <c r="S1683" s="16">
        <v>1.47E-2</v>
      </c>
      <c r="T1683" s="16">
        <v>0.14710000000000001</v>
      </c>
      <c r="U1683" s="16">
        <v>5.0212000000000003</v>
      </c>
      <c r="V1683" s="16">
        <v>26.946000000000002</v>
      </c>
      <c r="W1683" s="16">
        <v>33.494</v>
      </c>
      <c r="X1683" s="16">
        <v>511.21100000000001</v>
      </c>
      <c r="Y1683" s="16">
        <v>76.784999999999997</v>
      </c>
      <c r="Z1683" s="16">
        <v>0.6139</v>
      </c>
      <c r="AA1683" s="16">
        <v>-0.82678499999999999</v>
      </c>
      <c r="AB1683" s="16">
        <v>0.37</v>
      </c>
      <c r="AC1683" s="16">
        <v>10.67</v>
      </c>
      <c r="AD1683" s="16">
        <v>52.41</v>
      </c>
      <c r="AE1683" s="16">
        <v>43.240900000000003</v>
      </c>
      <c r="AF1683" s="16">
        <v>105.068</v>
      </c>
      <c r="AG1683" s="16">
        <v>562481</v>
      </c>
      <c r="AH1683" s="16">
        <v>2.1434000000000002</v>
      </c>
      <c r="AI1683" s="16">
        <v>90.5</v>
      </c>
      <c r="AJ1683" s="16">
        <v>97.9</v>
      </c>
      <c r="AK1683" s="16">
        <v>1.3443000000000001</v>
      </c>
      <c r="AL1683" s="16">
        <v>1.6194999999999999</v>
      </c>
      <c r="AM1683" s="16">
        <v>1.5999000000000001</v>
      </c>
      <c r="AN1683" s="16">
        <v>1.0471999999999999</v>
      </c>
      <c r="AO1683" s="16">
        <v>1.7548999999999999</v>
      </c>
      <c r="AP1683" s="16">
        <v>1.8008999999999999</v>
      </c>
      <c r="AR1683" s="16">
        <f t="shared" si="83"/>
        <v>1</v>
      </c>
      <c r="AS1683" s="5">
        <f t="shared" si="82"/>
        <v>-3.202399999999983E-2</v>
      </c>
    </row>
    <row r="1684" spans="1:45" x14ac:dyDescent="0.25">
      <c r="A1684" s="16" t="s">
        <v>406</v>
      </c>
      <c r="B1684" s="16" t="s">
        <v>71</v>
      </c>
      <c r="C1684" s="16" t="s">
        <v>286</v>
      </c>
      <c r="D1684" s="16">
        <v>1985</v>
      </c>
      <c r="E1684" s="16" t="s">
        <v>2250</v>
      </c>
      <c r="F1684" s="16" t="s">
        <v>593</v>
      </c>
      <c r="G1684" s="10">
        <v>4256.9799999999996</v>
      </c>
      <c r="H1684" s="73">
        <v>8.3563159999999996</v>
      </c>
      <c r="I1684" s="16" t="s">
        <v>6700</v>
      </c>
      <c r="K1684" s="71">
        <v>1.0780000000000001</v>
      </c>
      <c r="L1684" s="16">
        <v>-1.151867</v>
      </c>
      <c r="M1684" s="16">
        <v>-0.16326950000000001</v>
      </c>
      <c r="N1684" s="16">
        <v>-0.45947719999999997</v>
      </c>
      <c r="O1684" s="16">
        <v>-1.0578959999999999</v>
      </c>
      <c r="P1684" s="16">
        <v>-0.37894810000000001</v>
      </c>
      <c r="Q1684" s="16">
        <v>-0.49123289999999997</v>
      </c>
      <c r="R1684" s="16">
        <v>0.9627</v>
      </c>
      <c r="S1684" s="16">
        <v>0</v>
      </c>
      <c r="T1684" s="16">
        <v>0</v>
      </c>
      <c r="U1684" s="16">
        <v>3.6684000000000001</v>
      </c>
      <c r="V1684" s="16">
        <v>11.69</v>
      </c>
      <c r="W1684" s="16">
        <v>3</v>
      </c>
      <c r="X1684" s="16">
        <v>424.38</v>
      </c>
      <c r="Y1684" s="16">
        <v>33.486499999999999</v>
      </c>
      <c r="Z1684" s="16">
        <v>0.1004</v>
      </c>
      <c r="AA1684" s="16">
        <v>1.3905940000000001</v>
      </c>
      <c r="AB1684" s="16">
        <v>0.47</v>
      </c>
      <c r="AC1684" s="16">
        <v>23.11</v>
      </c>
      <c r="AD1684" s="16">
        <v>10.15</v>
      </c>
      <c r="AE1684" s="16">
        <v>2.7742</v>
      </c>
      <c r="AF1684" s="16">
        <v>0</v>
      </c>
      <c r="AG1684" s="16">
        <v>82933.7</v>
      </c>
      <c r="AH1684" s="16">
        <v>7.7799999999999994E-2</v>
      </c>
      <c r="AI1684" s="16">
        <v>65.764099999999999</v>
      </c>
      <c r="AJ1684" s="16">
        <v>91.346699999999998</v>
      </c>
      <c r="AK1684" s="16">
        <v>-0.3367</v>
      </c>
      <c r="AL1684" s="16">
        <v>-0.40550000000000003</v>
      </c>
      <c r="AM1684" s="16">
        <v>-0.54330000000000001</v>
      </c>
      <c r="AN1684" s="16">
        <v>-0.14910000000000001</v>
      </c>
      <c r="AO1684" s="16">
        <v>-1.6936</v>
      </c>
      <c r="AP1684" s="16">
        <v>-0.31509999999999999</v>
      </c>
      <c r="AQ1684" s="16">
        <v>24.678899999999999</v>
      </c>
      <c r="AR1684" s="16">
        <f t="shared" si="83"/>
        <v>1</v>
      </c>
      <c r="AS1684" s="5">
        <f t="shared" si="82"/>
        <v>0</v>
      </c>
    </row>
    <row r="1685" spans="1:45" x14ac:dyDescent="0.25">
      <c r="A1685" s="16" t="s">
        <v>406</v>
      </c>
      <c r="B1685" s="16" t="s">
        <v>71</v>
      </c>
      <c r="C1685" s="16" t="s">
        <v>286</v>
      </c>
      <c r="D1685" s="16">
        <v>1986</v>
      </c>
      <c r="E1685" s="16" t="s">
        <v>2272</v>
      </c>
      <c r="F1685" s="16" t="s">
        <v>593</v>
      </c>
      <c r="G1685" s="10">
        <v>3691.2</v>
      </c>
      <c r="H1685" s="73">
        <v>8.2137069999999994</v>
      </c>
      <c r="I1685" s="16" t="s">
        <v>6700</v>
      </c>
      <c r="J1685" s="71">
        <v>-0.13700000000000001</v>
      </c>
      <c r="K1685" s="71">
        <v>0.94</v>
      </c>
      <c r="L1685" s="16">
        <v>-1.120714</v>
      </c>
      <c r="M1685" s="16">
        <v>-0.1737387</v>
      </c>
      <c r="N1685" s="16">
        <v>-0.428929</v>
      </c>
      <c r="O1685" s="16">
        <v>-1.006907</v>
      </c>
      <c r="P1685" s="16">
        <v>-0.36518430000000002</v>
      </c>
      <c r="Q1685" s="16">
        <v>-0.50971489999999997</v>
      </c>
      <c r="R1685" s="16">
        <v>0.94010000000000005</v>
      </c>
      <c r="S1685" s="16">
        <v>0</v>
      </c>
      <c r="T1685" s="16">
        <v>2.0000000000000001E-4</v>
      </c>
      <c r="U1685" s="16">
        <v>3.7688000000000001</v>
      </c>
      <c r="V1685" s="16">
        <v>12.526</v>
      </c>
      <c r="W1685" s="16">
        <v>3.1840000000000002</v>
      </c>
      <c r="X1685" s="16">
        <v>422.95800000000003</v>
      </c>
      <c r="Y1685" s="16">
        <v>34.238700000000001</v>
      </c>
      <c r="Z1685" s="16">
        <v>0.1176</v>
      </c>
      <c r="AA1685" s="16">
        <v>1.3828260000000001</v>
      </c>
      <c r="AB1685" s="16">
        <v>0.47</v>
      </c>
      <c r="AC1685" s="16">
        <v>23.11</v>
      </c>
      <c r="AD1685" s="16">
        <v>10.35</v>
      </c>
      <c r="AE1685" s="16">
        <v>2.9940000000000002</v>
      </c>
      <c r="AF1685" s="16">
        <v>0</v>
      </c>
      <c r="AG1685" s="16">
        <v>84484.3</v>
      </c>
      <c r="AH1685" s="16">
        <v>8.2900000000000001E-2</v>
      </c>
      <c r="AI1685" s="16">
        <v>66.64</v>
      </c>
      <c r="AJ1685" s="16">
        <v>91.522499999999994</v>
      </c>
      <c r="AK1685" s="16">
        <v>-0.38340000000000002</v>
      </c>
      <c r="AL1685" s="16">
        <v>-0.41570000000000001</v>
      </c>
      <c r="AM1685" s="16">
        <v>-0.5413</v>
      </c>
      <c r="AN1685" s="16">
        <v>-0.18870000000000001</v>
      </c>
      <c r="AO1685" s="16">
        <v>-1.6849000000000001</v>
      </c>
      <c r="AP1685" s="16">
        <v>-0.33839999999999998</v>
      </c>
      <c r="AQ1685" s="16">
        <v>24.678899999999999</v>
      </c>
      <c r="AR1685" s="16">
        <f t="shared" si="83"/>
        <v>1</v>
      </c>
      <c r="AS1685" s="5">
        <f t="shared" si="82"/>
        <v>3.1152999999999986E-2</v>
      </c>
    </row>
    <row r="1686" spans="1:45" x14ac:dyDescent="0.25">
      <c r="A1686" s="16" t="s">
        <v>406</v>
      </c>
      <c r="B1686" s="16" t="s">
        <v>71</v>
      </c>
      <c r="C1686" s="16" t="s">
        <v>286</v>
      </c>
      <c r="D1686" s="16">
        <v>1987</v>
      </c>
      <c r="E1686" s="16" t="s">
        <v>2264</v>
      </c>
      <c r="F1686" s="16" t="s">
        <v>593</v>
      </c>
      <c r="G1686" s="10">
        <v>3545.17</v>
      </c>
      <c r="H1686" s="73">
        <v>8.1733419999999999</v>
      </c>
      <c r="I1686" s="16" t="s">
        <v>6700</v>
      </c>
      <c r="J1686" s="71">
        <v>-0.03</v>
      </c>
      <c r="K1686" s="71">
        <v>0.91200000000000003</v>
      </c>
      <c r="L1686" s="16">
        <v>-1.0749740000000001</v>
      </c>
      <c r="M1686" s="16">
        <v>-0.1860175</v>
      </c>
      <c r="N1686" s="16">
        <v>-0.31996859999999999</v>
      </c>
      <c r="O1686" s="16">
        <v>-1.0004550000000001</v>
      </c>
      <c r="P1686" s="16">
        <v>-0.3489428</v>
      </c>
      <c r="Q1686" s="16">
        <v>-0.5282481</v>
      </c>
      <c r="R1686" s="16">
        <v>0.91759999999999997</v>
      </c>
      <c r="S1686" s="16">
        <v>0</v>
      </c>
      <c r="T1686" s="16">
        <v>2.0000000000000001E-4</v>
      </c>
      <c r="U1686" s="16">
        <v>4.3559000000000001</v>
      </c>
      <c r="V1686" s="16">
        <v>13.362</v>
      </c>
      <c r="W1686" s="16">
        <v>3.3679999999999999</v>
      </c>
      <c r="X1686" s="16">
        <v>425.80500000000001</v>
      </c>
      <c r="Y1686" s="16">
        <v>34.990900000000003</v>
      </c>
      <c r="Z1686" s="16">
        <v>0.1109</v>
      </c>
      <c r="AA1686" s="16">
        <v>1.3746700000000001</v>
      </c>
      <c r="AB1686" s="16">
        <v>0.47</v>
      </c>
      <c r="AC1686" s="16">
        <v>23.11</v>
      </c>
      <c r="AD1686" s="16">
        <v>10.56</v>
      </c>
      <c r="AE1686" s="16">
        <v>3.2334000000000001</v>
      </c>
      <c r="AF1686" s="16">
        <v>0</v>
      </c>
      <c r="AG1686" s="16">
        <v>90313</v>
      </c>
      <c r="AH1686" s="16">
        <v>8.8099999999999998E-2</v>
      </c>
      <c r="AI1686" s="16">
        <v>67.515900000000002</v>
      </c>
      <c r="AJ1686" s="16">
        <v>91.698300000000003</v>
      </c>
      <c r="AK1686" s="16">
        <v>-0.43020000000000003</v>
      </c>
      <c r="AL1686" s="16">
        <v>-0.4259</v>
      </c>
      <c r="AM1686" s="16">
        <v>-0.53939999999999999</v>
      </c>
      <c r="AN1686" s="16">
        <v>-0.22839999999999999</v>
      </c>
      <c r="AO1686" s="16">
        <v>-1.6762999999999999</v>
      </c>
      <c r="AP1686" s="16">
        <v>-0.36159999999999998</v>
      </c>
      <c r="AQ1686" s="16">
        <v>24.678899999999999</v>
      </c>
      <c r="AR1686" s="16">
        <f t="shared" si="83"/>
        <v>1</v>
      </c>
      <c r="AS1686" s="5">
        <f t="shared" si="82"/>
        <v>4.5739999999999892E-2</v>
      </c>
    </row>
    <row r="1687" spans="1:45" x14ac:dyDescent="0.25">
      <c r="A1687" s="16" t="s">
        <v>406</v>
      </c>
      <c r="B1687" s="16" t="s">
        <v>71</v>
      </c>
      <c r="C1687" s="16" t="s">
        <v>286</v>
      </c>
      <c r="D1687" s="16">
        <v>1988</v>
      </c>
      <c r="E1687" s="16" t="s">
        <v>2275</v>
      </c>
      <c r="F1687" s="16" t="s">
        <v>593</v>
      </c>
      <c r="G1687" s="10">
        <v>3211.74</v>
      </c>
      <c r="H1687" s="73">
        <v>8.074567</v>
      </c>
      <c r="I1687" s="16" t="s">
        <v>6700</v>
      </c>
      <c r="J1687" s="71">
        <v>-8.5999999999999993E-2</v>
      </c>
      <c r="K1687" s="71">
        <v>0.83699999999999997</v>
      </c>
      <c r="L1687" s="16">
        <v>-1.0799399999999999</v>
      </c>
      <c r="M1687" s="16">
        <v>-0.19835079999999999</v>
      </c>
      <c r="N1687" s="16">
        <v>-0.33540510000000001</v>
      </c>
      <c r="O1687" s="16">
        <v>-0.98148170000000001</v>
      </c>
      <c r="P1687" s="16">
        <v>-0.33522839999999998</v>
      </c>
      <c r="Q1687" s="16">
        <v>-0.54678179999999998</v>
      </c>
      <c r="R1687" s="16">
        <v>0.89500000000000002</v>
      </c>
      <c r="S1687" s="16">
        <v>0</v>
      </c>
      <c r="T1687" s="16">
        <v>2.0000000000000001E-4</v>
      </c>
      <c r="U1687" s="16">
        <v>3.8586</v>
      </c>
      <c r="V1687" s="16">
        <v>14.198</v>
      </c>
      <c r="W1687" s="16">
        <v>3.552</v>
      </c>
      <c r="X1687" s="16">
        <v>427.02800000000002</v>
      </c>
      <c r="Y1687" s="16">
        <v>35.743099999999998</v>
      </c>
      <c r="Z1687" s="16">
        <v>0.1109</v>
      </c>
      <c r="AA1687" s="16">
        <v>1.366514</v>
      </c>
      <c r="AB1687" s="16">
        <v>0.47</v>
      </c>
      <c r="AC1687" s="16">
        <v>23.11</v>
      </c>
      <c r="AD1687" s="16">
        <v>10.77</v>
      </c>
      <c r="AE1687" s="16">
        <v>3.5299</v>
      </c>
      <c r="AF1687" s="16">
        <v>0</v>
      </c>
      <c r="AG1687" s="16">
        <v>89750.5</v>
      </c>
      <c r="AH1687" s="16">
        <v>9.3299999999999994E-2</v>
      </c>
      <c r="AI1687" s="16">
        <v>68.391800000000003</v>
      </c>
      <c r="AJ1687" s="16">
        <v>91.874099999999999</v>
      </c>
      <c r="AK1687" s="16">
        <v>-0.47689999999999999</v>
      </c>
      <c r="AL1687" s="16">
        <v>-0.43609999999999999</v>
      </c>
      <c r="AM1687" s="16">
        <v>-0.53749999999999998</v>
      </c>
      <c r="AN1687" s="16">
        <v>-0.2681</v>
      </c>
      <c r="AO1687" s="16">
        <v>-1.6677</v>
      </c>
      <c r="AP1687" s="16">
        <v>-0.38490000000000002</v>
      </c>
      <c r="AQ1687" s="16">
        <v>24.678899999999999</v>
      </c>
      <c r="AR1687" s="16">
        <f t="shared" si="83"/>
        <v>1</v>
      </c>
      <c r="AS1687" s="5">
        <f t="shared" si="82"/>
        <v>-4.9659999999998039E-3</v>
      </c>
    </row>
    <row r="1688" spans="1:45" x14ac:dyDescent="0.25">
      <c r="A1688" s="16" t="s">
        <v>406</v>
      </c>
      <c r="B1688" s="16" t="s">
        <v>71</v>
      </c>
      <c r="C1688" s="16" t="s">
        <v>286</v>
      </c>
      <c r="D1688" s="16">
        <v>1989</v>
      </c>
      <c r="E1688" s="16" t="s">
        <v>2276</v>
      </c>
      <c r="F1688" s="16" t="s">
        <v>593</v>
      </c>
      <c r="G1688" s="10">
        <v>3302.8</v>
      </c>
      <c r="H1688" s="73">
        <v>8.1025270000000003</v>
      </c>
      <c r="I1688" s="16" t="s">
        <v>6700</v>
      </c>
      <c r="J1688" s="71">
        <v>3.5000000000000003E-2</v>
      </c>
      <c r="K1688" s="71">
        <v>0.86699999999999999</v>
      </c>
      <c r="L1688" s="16">
        <v>-1.0447850000000001</v>
      </c>
      <c r="M1688" s="16">
        <v>-0.2106295</v>
      </c>
      <c r="N1688" s="16">
        <v>-0.27572720000000001</v>
      </c>
      <c r="O1688" s="16">
        <v>-0.94993050000000001</v>
      </c>
      <c r="P1688" s="16">
        <v>-0.31963809999999998</v>
      </c>
      <c r="Q1688" s="16">
        <v>-0.56529980000000002</v>
      </c>
      <c r="R1688" s="16">
        <v>0.87250000000000005</v>
      </c>
      <c r="S1688" s="16">
        <v>0</v>
      </c>
      <c r="T1688" s="16">
        <v>2.0000000000000001E-4</v>
      </c>
      <c r="U1688" s="16">
        <v>4.2293000000000003</v>
      </c>
      <c r="V1688" s="16">
        <v>15.034000000000001</v>
      </c>
      <c r="W1688" s="16">
        <v>3.7360000000000002</v>
      </c>
      <c r="X1688" s="16">
        <v>425.71600000000001</v>
      </c>
      <c r="Y1688" s="16">
        <v>36.4953</v>
      </c>
      <c r="Z1688" s="16">
        <v>0.1177</v>
      </c>
      <c r="AA1688" s="16">
        <v>1.3587469999999999</v>
      </c>
      <c r="AB1688" s="16">
        <v>0.47</v>
      </c>
      <c r="AC1688" s="16">
        <v>23.11</v>
      </c>
      <c r="AD1688" s="16">
        <v>10.97</v>
      </c>
      <c r="AE1688" s="16">
        <v>3.6932999999999998</v>
      </c>
      <c r="AF1688" s="16">
        <v>0</v>
      </c>
      <c r="AG1688" s="16">
        <v>96303.6</v>
      </c>
      <c r="AH1688" s="16">
        <v>9.8400000000000001E-2</v>
      </c>
      <c r="AI1688" s="16">
        <v>69.267700000000005</v>
      </c>
      <c r="AJ1688" s="16">
        <v>92.049800000000005</v>
      </c>
      <c r="AK1688" s="16">
        <v>-0.52359999999999995</v>
      </c>
      <c r="AL1688" s="16">
        <v>-0.44629999999999997</v>
      </c>
      <c r="AM1688" s="16">
        <v>-0.53559999999999997</v>
      </c>
      <c r="AN1688" s="16">
        <v>-0.30769999999999997</v>
      </c>
      <c r="AO1688" s="16">
        <v>-1.6591</v>
      </c>
      <c r="AP1688" s="16">
        <v>-0.40820000000000001</v>
      </c>
      <c r="AQ1688" s="16">
        <v>24.678899999999999</v>
      </c>
      <c r="AR1688" s="16">
        <f t="shared" si="83"/>
        <v>1</v>
      </c>
      <c r="AS1688" s="5">
        <f t="shared" si="82"/>
        <v>3.5154999999999825E-2</v>
      </c>
    </row>
    <row r="1689" spans="1:45" x14ac:dyDescent="0.25">
      <c r="A1689" s="16" t="s">
        <v>406</v>
      </c>
      <c r="B1689" s="16" t="s">
        <v>71</v>
      </c>
      <c r="C1689" s="16" t="s">
        <v>286</v>
      </c>
      <c r="D1689" s="16">
        <v>1990</v>
      </c>
      <c r="E1689" s="16" t="s">
        <v>2269</v>
      </c>
      <c r="F1689" s="16" t="s">
        <v>593</v>
      </c>
      <c r="G1689" s="10">
        <v>3655.12</v>
      </c>
      <c r="H1689" s="73">
        <v>8.2038849999999996</v>
      </c>
      <c r="I1689" s="16" t="s">
        <v>6700</v>
      </c>
      <c r="J1689" s="71">
        <v>0.108</v>
      </c>
      <c r="K1689" s="71">
        <v>0.96599999999999997</v>
      </c>
      <c r="L1689" s="16">
        <v>-1.0334019999999999</v>
      </c>
      <c r="M1689" s="16">
        <v>-0.21350820000000001</v>
      </c>
      <c r="N1689" s="16">
        <v>-0.27337699999999998</v>
      </c>
      <c r="O1689" s="16">
        <v>-0.93377109999999997</v>
      </c>
      <c r="P1689" s="16">
        <v>-0.2937708</v>
      </c>
      <c r="Q1689" s="16">
        <v>-0.58385120000000001</v>
      </c>
      <c r="R1689" s="16">
        <v>0.84989999999999999</v>
      </c>
      <c r="S1689" s="16">
        <v>2.5000000000000001E-3</v>
      </c>
      <c r="T1689" s="16">
        <v>2.0000000000000001E-4</v>
      </c>
      <c r="U1689" s="16">
        <v>3.9889000000000001</v>
      </c>
      <c r="V1689" s="16">
        <v>15.87</v>
      </c>
      <c r="W1689" s="16">
        <v>3.92</v>
      </c>
      <c r="X1689" s="16">
        <v>425.49200000000002</v>
      </c>
      <c r="Y1689" s="16">
        <v>37.247500000000002</v>
      </c>
      <c r="Z1689" s="16">
        <v>0.121</v>
      </c>
      <c r="AA1689" s="16">
        <v>1.3770009999999999</v>
      </c>
      <c r="AB1689" s="16">
        <v>0.47</v>
      </c>
      <c r="AC1689" s="16">
        <v>23.11</v>
      </c>
      <c r="AD1689" s="16">
        <v>10.5</v>
      </c>
      <c r="AE1689" s="16">
        <v>3.9020999999999999</v>
      </c>
      <c r="AF1689" s="16">
        <v>0</v>
      </c>
      <c r="AG1689" s="16">
        <v>105221</v>
      </c>
      <c r="AH1689" s="16">
        <v>0.1036</v>
      </c>
      <c r="AI1689" s="16">
        <v>71.400000000000006</v>
      </c>
      <c r="AJ1689" s="16">
        <v>92.2</v>
      </c>
      <c r="AK1689" s="16">
        <v>-0.57040000000000002</v>
      </c>
      <c r="AL1689" s="16">
        <v>-0.45650000000000002</v>
      </c>
      <c r="AM1689" s="16">
        <v>-0.53369999999999995</v>
      </c>
      <c r="AN1689" s="16">
        <v>-0.34739999999999999</v>
      </c>
      <c r="AO1689" s="16">
        <v>-1.6505000000000001</v>
      </c>
      <c r="AP1689" s="16">
        <v>-0.43149999999999999</v>
      </c>
      <c r="AQ1689" s="16">
        <v>24.678899999999999</v>
      </c>
      <c r="AR1689" s="16">
        <f t="shared" si="83"/>
        <v>1</v>
      </c>
      <c r="AS1689" s="5">
        <f t="shared" si="82"/>
        <v>1.1383000000000143E-2</v>
      </c>
    </row>
    <row r="1690" spans="1:45" x14ac:dyDescent="0.25">
      <c r="A1690" s="16" t="s">
        <v>406</v>
      </c>
      <c r="B1690" s="16" t="s">
        <v>71</v>
      </c>
      <c r="C1690" s="16" t="s">
        <v>286</v>
      </c>
      <c r="D1690" s="16">
        <v>1991</v>
      </c>
      <c r="E1690" s="16" t="s">
        <v>2271</v>
      </c>
      <c r="F1690" s="16" t="s">
        <v>593</v>
      </c>
      <c r="G1690" s="10">
        <v>4037.38</v>
      </c>
      <c r="H1690" s="73">
        <v>8.3033509999999993</v>
      </c>
      <c r="I1690" s="16" t="s">
        <v>6700</v>
      </c>
      <c r="J1690" s="71">
        <v>8.6999999999999994E-2</v>
      </c>
      <c r="K1690" s="71">
        <v>1.054</v>
      </c>
      <c r="L1690" s="16">
        <v>-1.0154669999999999</v>
      </c>
      <c r="M1690" s="16">
        <v>-0.22389600000000001</v>
      </c>
      <c r="N1690" s="16">
        <v>-0.23325770000000001</v>
      </c>
      <c r="O1690" s="16">
        <v>-0.91790729999999998</v>
      </c>
      <c r="P1690" s="16">
        <v>-0.28262789999999999</v>
      </c>
      <c r="Q1690" s="16">
        <v>-0.60238480000000005</v>
      </c>
      <c r="R1690" s="16">
        <v>0.82740000000000002</v>
      </c>
      <c r="S1690" s="16">
        <v>3.0000000000000001E-3</v>
      </c>
      <c r="T1690" s="16">
        <v>2.0000000000000001E-4</v>
      </c>
      <c r="U1690" s="16">
        <v>4.0266999999999999</v>
      </c>
      <c r="V1690" s="16">
        <v>16.64</v>
      </c>
      <c r="W1690" s="16">
        <v>4.5</v>
      </c>
      <c r="X1690" s="16">
        <v>423.08300000000003</v>
      </c>
      <c r="Y1690" s="16">
        <v>37.999699999999997</v>
      </c>
      <c r="Z1690" s="16">
        <v>0.1187</v>
      </c>
      <c r="AA1690" s="16">
        <v>1.3653489999999999</v>
      </c>
      <c r="AB1690" s="16">
        <v>0.47</v>
      </c>
      <c r="AC1690" s="16">
        <v>23.11</v>
      </c>
      <c r="AD1690" s="16">
        <v>10.8</v>
      </c>
      <c r="AE1690" s="16">
        <v>4.2740999999999998</v>
      </c>
      <c r="AF1690" s="16">
        <v>0</v>
      </c>
      <c r="AG1690" s="16">
        <v>111936</v>
      </c>
      <c r="AH1690" s="16">
        <v>0.10879999999999999</v>
      </c>
      <c r="AI1690" s="16">
        <v>71.5</v>
      </c>
      <c r="AJ1690" s="16">
        <v>92.2</v>
      </c>
      <c r="AK1690" s="16">
        <v>-0.61709999999999998</v>
      </c>
      <c r="AL1690" s="16">
        <v>-0.4667</v>
      </c>
      <c r="AM1690" s="16">
        <v>-0.53180000000000005</v>
      </c>
      <c r="AN1690" s="16">
        <v>-0.3871</v>
      </c>
      <c r="AO1690" s="16">
        <v>-1.6418999999999999</v>
      </c>
      <c r="AP1690" s="16">
        <v>-0.45479999999999998</v>
      </c>
      <c r="AQ1690" s="16">
        <v>24.678899999999999</v>
      </c>
      <c r="AR1690" s="16">
        <f t="shared" si="83"/>
        <v>1</v>
      </c>
      <c r="AS1690" s="5">
        <f t="shared" si="82"/>
        <v>1.7935000000000034E-2</v>
      </c>
    </row>
    <row r="1691" spans="1:45" x14ac:dyDescent="0.25">
      <c r="A1691" s="16" t="s">
        <v>406</v>
      </c>
      <c r="B1691" s="16" t="s">
        <v>71</v>
      </c>
      <c r="C1691" s="16" t="s">
        <v>286</v>
      </c>
      <c r="D1691" s="16">
        <v>1992</v>
      </c>
      <c r="E1691" s="16" t="s">
        <v>2251</v>
      </c>
      <c r="F1691" s="16" t="s">
        <v>593</v>
      </c>
      <c r="G1691" s="10">
        <v>4107.17</v>
      </c>
      <c r="H1691" s="73">
        <v>8.3204890000000002</v>
      </c>
      <c r="I1691" s="16" t="s">
        <v>6700</v>
      </c>
      <c r="J1691" s="71">
        <v>7.0000000000000001E-3</v>
      </c>
      <c r="K1691" s="71">
        <v>1.0620000000000001</v>
      </c>
      <c r="L1691" s="16">
        <v>-0.98443860000000005</v>
      </c>
      <c r="M1691" s="16">
        <v>-0.2364319</v>
      </c>
      <c r="N1691" s="16">
        <v>-0.19843949999999999</v>
      </c>
      <c r="O1691" s="16">
        <v>-0.87492970000000003</v>
      </c>
      <c r="P1691" s="16">
        <v>-0.26329190000000002</v>
      </c>
      <c r="Q1691" s="16">
        <v>-0.62090259999999997</v>
      </c>
      <c r="R1691" s="16">
        <v>0.80479999999999996</v>
      </c>
      <c r="S1691" s="16">
        <v>2.7000000000000001E-3</v>
      </c>
      <c r="T1691" s="16">
        <v>2.9999999999999997E-4</v>
      </c>
      <c r="U1691" s="16">
        <v>3.9340999999999999</v>
      </c>
      <c r="V1691" s="16">
        <v>17.41</v>
      </c>
      <c r="W1691" s="16">
        <v>5.08</v>
      </c>
      <c r="X1691" s="16">
        <v>421.99200000000002</v>
      </c>
      <c r="Y1691" s="16">
        <v>38.751899999999999</v>
      </c>
      <c r="Z1691" s="16">
        <v>0.13020000000000001</v>
      </c>
      <c r="AA1691" s="16">
        <v>1.3498140000000001</v>
      </c>
      <c r="AB1691" s="16">
        <v>0.47</v>
      </c>
      <c r="AC1691" s="16">
        <v>23.11</v>
      </c>
      <c r="AD1691" s="16">
        <v>11.2</v>
      </c>
      <c r="AE1691" s="16">
        <v>5.1414999999999997</v>
      </c>
      <c r="AF1691" s="16">
        <v>0</v>
      </c>
      <c r="AG1691" s="16">
        <v>118142</v>
      </c>
      <c r="AH1691" s="16">
        <v>0.1139</v>
      </c>
      <c r="AI1691" s="16">
        <v>71.599999999999994</v>
      </c>
      <c r="AJ1691" s="16">
        <v>92.4</v>
      </c>
      <c r="AK1691" s="16">
        <v>-0.66390000000000005</v>
      </c>
      <c r="AL1691" s="16">
        <v>-0.47689999999999999</v>
      </c>
      <c r="AM1691" s="16">
        <v>-0.52990000000000004</v>
      </c>
      <c r="AN1691" s="16">
        <v>-0.42670000000000002</v>
      </c>
      <c r="AO1691" s="16">
        <v>-1.6332</v>
      </c>
      <c r="AP1691" s="16">
        <v>-0.47810000000000002</v>
      </c>
      <c r="AQ1691" s="16">
        <v>24.678899999999999</v>
      </c>
      <c r="AR1691" s="16">
        <f t="shared" si="83"/>
        <v>1</v>
      </c>
      <c r="AS1691" s="5">
        <f t="shared" si="82"/>
        <v>3.1028399999999845E-2</v>
      </c>
    </row>
    <row r="1692" spans="1:45" x14ac:dyDescent="0.25">
      <c r="A1692" s="16" t="s">
        <v>406</v>
      </c>
      <c r="B1692" s="16" t="s">
        <v>71</v>
      </c>
      <c r="C1692" s="16" t="s">
        <v>286</v>
      </c>
      <c r="D1692" s="16">
        <v>1993</v>
      </c>
      <c r="E1692" s="16" t="s">
        <v>2266</v>
      </c>
      <c r="F1692" s="16" t="s">
        <v>593</v>
      </c>
      <c r="G1692" s="10">
        <v>3996.64</v>
      </c>
      <c r="H1692" s="73">
        <v>8.2932100000000002</v>
      </c>
      <c r="I1692" s="16" t="s">
        <v>6700</v>
      </c>
      <c r="J1692" s="71">
        <v>-4.2999999999999997E-2</v>
      </c>
      <c r="K1692" s="71">
        <v>1.0169999999999999</v>
      </c>
      <c r="L1692" s="16">
        <v>-0.94967420000000002</v>
      </c>
      <c r="M1692" s="16">
        <v>-0.24763060000000001</v>
      </c>
      <c r="N1692" s="16">
        <v>-7.3218199999999997E-2</v>
      </c>
      <c r="O1692" s="16">
        <v>-0.91475079999999998</v>
      </c>
      <c r="P1692" s="16">
        <v>-0.24114140000000001</v>
      </c>
      <c r="Q1692" s="16">
        <v>-0.63943620000000001</v>
      </c>
      <c r="R1692" s="16">
        <v>0.78220000000000001</v>
      </c>
      <c r="S1692" s="16">
        <v>3.0000000000000001E-3</v>
      </c>
      <c r="T1692" s="16">
        <v>2.9999999999999997E-4</v>
      </c>
      <c r="U1692" s="16">
        <v>4.6656000000000004</v>
      </c>
      <c r="V1692" s="16">
        <v>18.18</v>
      </c>
      <c r="W1692" s="16">
        <v>5.66</v>
      </c>
      <c r="X1692" s="16">
        <v>421.488</v>
      </c>
      <c r="Y1692" s="16">
        <v>39.504100000000001</v>
      </c>
      <c r="Z1692" s="16">
        <v>9.74E-2</v>
      </c>
      <c r="AA1692" s="16">
        <v>1.334279</v>
      </c>
      <c r="AB1692" s="16">
        <v>0.47</v>
      </c>
      <c r="AC1692" s="16">
        <v>23.11</v>
      </c>
      <c r="AD1692" s="16">
        <v>11.6</v>
      </c>
      <c r="AE1692" s="16">
        <v>6.1</v>
      </c>
      <c r="AF1692" s="16">
        <v>0</v>
      </c>
      <c r="AG1692" s="16">
        <v>129573</v>
      </c>
      <c r="AH1692" s="16">
        <v>0.1191</v>
      </c>
      <c r="AI1692" s="16">
        <v>71.7</v>
      </c>
      <c r="AJ1692" s="16">
        <v>92.5</v>
      </c>
      <c r="AK1692" s="16">
        <v>-0.71060000000000001</v>
      </c>
      <c r="AL1692" s="16">
        <v>-0.48709999999999998</v>
      </c>
      <c r="AM1692" s="16">
        <v>-0.52800000000000002</v>
      </c>
      <c r="AN1692" s="16">
        <v>-0.46639999999999998</v>
      </c>
      <c r="AO1692" s="16">
        <v>-1.6246</v>
      </c>
      <c r="AP1692" s="16">
        <v>-0.50139999999999996</v>
      </c>
      <c r="AQ1692" s="16">
        <v>24.678899999999999</v>
      </c>
      <c r="AR1692" s="16">
        <f t="shared" si="83"/>
        <v>1</v>
      </c>
      <c r="AS1692" s="5">
        <f t="shared" si="82"/>
        <v>3.4764400000000029E-2</v>
      </c>
    </row>
    <row r="1693" spans="1:45" x14ac:dyDescent="0.25">
      <c r="A1693" s="16" t="s">
        <v>406</v>
      </c>
      <c r="B1693" s="16" t="s">
        <v>71</v>
      </c>
      <c r="C1693" s="16" t="s">
        <v>286</v>
      </c>
      <c r="D1693" s="16">
        <v>1994</v>
      </c>
      <c r="E1693" s="16" t="s">
        <v>2265</v>
      </c>
      <c r="F1693" s="16" t="s">
        <v>593</v>
      </c>
      <c r="G1693" s="10">
        <v>3880.49</v>
      </c>
      <c r="H1693" s="73">
        <v>8.2637169999999998</v>
      </c>
      <c r="I1693" s="16" t="s">
        <v>6700</v>
      </c>
      <c r="J1693" s="71">
        <v>-4.1000000000000002E-2</v>
      </c>
      <c r="K1693" s="71">
        <v>0.97599999999999998</v>
      </c>
      <c r="L1693" s="16">
        <v>-0.91515579999999996</v>
      </c>
      <c r="M1693" s="16">
        <v>-0.26011190000000001</v>
      </c>
      <c r="N1693" s="16">
        <v>-9.3590900000000005E-2</v>
      </c>
      <c r="O1693" s="16">
        <v>-0.82224359999999996</v>
      </c>
      <c r="P1693" s="16">
        <v>-0.2109106</v>
      </c>
      <c r="Q1693" s="16">
        <v>-0.65796949999999998</v>
      </c>
      <c r="R1693" s="16">
        <v>0.75970000000000004</v>
      </c>
      <c r="S1693" s="16">
        <v>2.7000000000000001E-3</v>
      </c>
      <c r="T1693" s="16">
        <v>4.0000000000000002E-4</v>
      </c>
      <c r="U1693" s="16">
        <v>4.0712999999999999</v>
      </c>
      <c r="V1693" s="16">
        <v>18.95</v>
      </c>
      <c r="W1693" s="16">
        <v>6.24</v>
      </c>
      <c r="X1693" s="16">
        <v>420.017</v>
      </c>
      <c r="Y1693" s="16">
        <v>40.256300000000003</v>
      </c>
      <c r="Z1693" s="16">
        <v>0.13539999999999999</v>
      </c>
      <c r="AA1693" s="16">
        <v>1.3187439999999999</v>
      </c>
      <c r="AB1693" s="16">
        <v>0.47</v>
      </c>
      <c r="AC1693" s="16">
        <v>23.11</v>
      </c>
      <c r="AD1693" s="16">
        <v>12</v>
      </c>
      <c r="AE1693" s="16">
        <v>7.2404999999999999</v>
      </c>
      <c r="AF1693" s="16">
        <v>1.54E-2</v>
      </c>
      <c r="AG1693" s="16">
        <v>137607</v>
      </c>
      <c r="AH1693" s="16">
        <v>0.1205</v>
      </c>
      <c r="AI1693" s="16">
        <v>72.8</v>
      </c>
      <c r="AJ1693" s="16">
        <v>92.8</v>
      </c>
      <c r="AK1693" s="16">
        <v>-0.75739999999999996</v>
      </c>
      <c r="AL1693" s="16">
        <v>-0.49730000000000002</v>
      </c>
      <c r="AM1693" s="16">
        <v>-0.52600000000000002</v>
      </c>
      <c r="AN1693" s="16">
        <v>-0.50609999999999999</v>
      </c>
      <c r="AO1693" s="16">
        <v>-1.6160000000000001</v>
      </c>
      <c r="AP1693" s="16">
        <v>-0.52470000000000006</v>
      </c>
      <c r="AQ1693" s="16">
        <v>24.678899999999999</v>
      </c>
      <c r="AR1693" s="16">
        <f t="shared" si="83"/>
        <v>1</v>
      </c>
      <c r="AS1693" s="5">
        <f t="shared" si="82"/>
        <v>3.451840000000006E-2</v>
      </c>
    </row>
    <row r="1694" spans="1:45" x14ac:dyDescent="0.25">
      <c r="A1694" s="16" t="s">
        <v>406</v>
      </c>
      <c r="B1694" s="16" t="s">
        <v>71</v>
      </c>
      <c r="C1694" s="16" t="s">
        <v>286</v>
      </c>
      <c r="D1694" s="16">
        <v>1995</v>
      </c>
      <c r="E1694" s="16" t="s">
        <v>2255</v>
      </c>
      <c r="F1694" s="16" t="s">
        <v>593</v>
      </c>
      <c r="G1694" s="10">
        <v>3917.87</v>
      </c>
      <c r="H1694" s="73">
        <v>8.2733039999999995</v>
      </c>
      <c r="I1694" s="16" t="s">
        <v>6700</v>
      </c>
      <c r="J1694" s="71">
        <v>-2E-3</v>
      </c>
      <c r="K1694" s="71">
        <v>0.97399999999999998</v>
      </c>
      <c r="L1694" s="16">
        <v>-0.86143800000000004</v>
      </c>
      <c r="M1694" s="16">
        <v>-0.27151320000000001</v>
      </c>
      <c r="N1694" s="16">
        <v>3.6476E-3</v>
      </c>
      <c r="O1694" s="16">
        <v>-0.8017746</v>
      </c>
      <c r="P1694" s="16">
        <v>-0.1811219</v>
      </c>
      <c r="Q1694" s="16">
        <v>-0.67648759999999997</v>
      </c>
      <c r="R1694" s="16">
        <v>0.73709999999999998</v>
      </c>
      <c r="S1694" s="16">
        <v>2.7000000000000001E-3</v>
      </c>
      <c r="T1694" s="16">
        <v>5.0000000000000001E-4</v>
      </c>
      <c r="U1694" s="16">
        <v>4.3684000000000003</v>
      </c>
      <c r="V1694" s="16">
        <v>19.72</v>
      </c>
      <c r="W1694" s="16">
        <v>6.82</v>
      </c>
      <c r="X1694" s="16">
        <v>422.28800000000001</v>
      </c>
      <c r="Y1694" s="16">
        <v>41.008499999999998</v>
      </c>
      <c r="Z1694" s="16">
        <v>0.13619999999999999</v>
      </c>
      <c r="AA1694" s="16">
        <v>1.3105880000000001</v>
      </c>
      <c r="AB1694" s="16">
        <v>0.47</v>
      </c>
      <c r="AC1694" s="16">
        <v>23.11</v>
      </c>
      <c r="AD1694" s="16">
        <v>12.21</v>
      </c>
      <c r="AE1694" s="16">
        <v>8.4182000000000006</v>
      </c>
      <c r="AF1694" s="16">
        <v>2.63E-2</v>
      </c>
      <c r="AG1694" s="16">
        <v>140887</v>
      </c>
      <c r="AH1694" s="16">
        <v>0.1295</v>
      </c>
      <c r="AI1694" s="16">
        <v>73.8</v>
      </c>
      <c r="AJ1694" s="16">
        <v>93</v>
      </c>
      <c r="AK1694" s="16">
        <v>-0.80410000000000004</v>
      </c>
      <c r="AL1694" s="16">
        <v>-0.50749999999999995</v>
      </c>
      <c r="AM1694" s="16">
        <v>-0.52410000000000001</v>
      </c>
      <c r="AN1694" s="16">
        <v>-0.54569999999999996</v>
      </c>
      <c r="AO1694" s="16">
        <v>-1.6073999999999999</v>
      </c>
      <c r="AP1694" s="16">
        <v>-0.54800000000000004</v>
      </c>
      <c r="AQ1694" s="16">
        <v>24.678899999999999</v>
      </c>
      <c r="AR1694" s="16">
        <f t="shared" si="83"/>
        <v>1</v>
      </c>
      <c r="AS1694" s="5">
        <f t="shared" si="82"/>
        <v>5.3717799999999927E-2</v>
      </c>
    </row>
    <row r="1695" spans="1:45" x14ac:dyDescent="0.25">
      <c r="A1695" s="16" t="s">
        <v>406</v>
      </c>
      <c r="B1695" s="16" t="s">
        <v>71</v>
      </c>
      <c r="C1695" s="16" t="s">
        <v>286</v>
      </c>
      <c r="D1695" s="16">
        <v>1996</v>
      </c>
      <c r="E1695" s="16" t="s">
        <v>2277</v>
      </c>
      <c r="F1695" s="16" t="s">
        <v>593</v>
      </c>
      <c r="G1695" s="10">
        <v>4098.51</v>
      </c>
      <c r="H1695" s="73">
        <v>8.3183790000000002</v>
      </c>
      <c r="I1695" s="16" t="s">
        <v>6700</v>
      </c>
      <c r="J1695" s="71">
        <v>3.1E-2</v>
      </c>
      <c r="K1695" s="71">
        <v>1.0049999999999999</v>
      </c>
      <c r="L1695" s="16">
        <v>-0.86510719999999997</v>
      </c>
      <c r="M1695" s="16">
        <v>-0.28152280000000002</v>
      </c>
      <c r="N1695" s="16">
        <v>-1.24405E-2</v>
      </c>
      <c r="O1695" s="16">
        <v>-0.75476520000000002</v>
      </c>
      <c r="P1695" s="16">
        <v>-0.14911240000000001</v>
      </c>
      <c r="Q1695" s="16">
        <v>-0.74383489999999997</v>
      </c>
      <c r="R1695" s="16">
        <v>0.71460000000000001</v>
      </c>
      <c r="S1695" s="16">
        <v>3.3E-3</v>
      </c>
      <c r="T1695" s="16">
        <v>5.0000000000000001E-4</v>
      </c>
      <c r="U1695" s="16">
        <v>3.7555000000000001</v>
      </c>
      <c r="V1695" s="16">
        <v>19.722000000000001</v>
      </c>
      <c r="W1695" s="16">
        <v>7.32</v>
      </c>
      <c r="X1695" s="16">
        <v>425.13799999999998</v>
      </c>
      <c r="Y1695" s="16">
        <v>41.7607</v>
      </c>
      <c r="Z1695" s="16">
        <v>0.1512</v>
      </c>
      <c r="AA1695" s="16">
        <v>1.302432</v>
      </c>
      <c r="AB1695" s="16">
        <v>0.47</v>
      </c>
      <c r="AC1695" s="16">
        <v>23.11</v>
      </c>
      <c r="AD1695" s="16">
        <v>12.42</v>
      </c>
      <c r="AE1695" s="16">
        <v>9.4806000000000008</v>
      </c>
      <c r="AF1695" s="16">
        <v>9.7600000000000006E-2</v>
      </c>
      <c r="AG1695" s="16">
        <v>148217</v>
      </c>
      <c r="AH1695" s="16">
        <v>0.1394</v>
      </c>
      <c r="AI1695" s="16">
        <v>74.8</v>
      </c>
      <c r="AJ1695" s="16">
        <v>93.3</v>
      </c>
      <c r="AK1695" s="16">
        <v>-0.87390000000000001</v>
      </c>
      <c r="AL1695" s="16">
        <v>-0.64649999999999996</v>
      </c>
      <c r="AM1695" s="16">
        <v>-0.55810000000000004</v>
      </c>
      <c r="AN1695" s="16">
        <v>-0.3735</v>
      </c>
      <c r="AO1695" s="16">
        <v>-1.5953999999999999</v>
      </c>
      <c r="AP1695" s="16">
        <v>-0.84619999999999995</v>
      </c>
      <c r="AQ1695" s="16">
        <v>24.678899999999999</v>
      </c>
      <c r="AR1695" s="16">
        <f t="shared" si="83"/>
        <v>1</v>
      </c>
      <c r="AS1695" s="5">
        <f t="shared" si="82"/>
        <v>-3.6691999999999281E-3</v>
      </c>
    </row>
    <row r="1696" spans="1:45" x14ac:dyDescent="0.25">
      <c r="A1696" s="16" t="s">
        <v>406</v>
      </c>
      <c r="B1696" s="16" t="s">
        <v>71</v>
      </c>
      <c r="C1696" s="16" t="s">
        <v>286</v>
      </c>
      <c r="D1696" s="16">
        <v>1997</v>
      </c>
      <c r="E1696" s="16" t="s">
        <v>2273</v>
      </c>
      <c r="F1696" s="16" t="s">
        <v>593</v>
      </c>
      <c r="G1696" s="10">
        <v>4079.18</v>
      </c>
      <c r="H1696" s="73">
        <v>8.3136500000000009</v>
      </c>
      <c r="I1696" s="16" t="s">
        <v>6700</v>
      </c>
      <c r="J1696" s="71">
        <v>-2.9000000000000001E-2</v>
      </c>
      <c r="K1696" s="71">
        <v>0.97599999999999998</v>
      </c>
      <c r="L1696" s="16">
        <v>-0.83443869999999998</v>
      </c>
      <c r="M1696" s="16">
        <v>-0.29632779999999997</v>
      </c>
      <c r="N1696" s="16">
        <v>5.3093399999999999E-2</v>
      </c>
      <c r="O1696" s="16">
        <v>-0.75179770000000001</v>
      </c>
      <c r="P1696" s="16">
        <v>-0.1174988</v>
      </c>
      <c r="Q1696" s="16">
        <v>-0.76288590000000001</v>
      </c>
      <c r="R1696" s="16">
        <v>0.69199999999999995</v>
      </c>
      <c r="S1696" s="16">
        <v>2.3999999999999998E-3</v>
      </c>
      <c r="T1696" s="16">
        <v>5.9999999999999995E-4</v>
      </c>
      <c r="U1696" s="16">
        <v>4.0618999999999996</v>
      </c>
      <c r="V1696" s="16">
        <v>19.724</v>
      </c>
      <c r="W1696" s="16">
        <v>7.82</v>
      </c>
      <c r="X1696" s="16">
        <v>425.63</v>
      </c>
      <c r="Y1696" s="16">
        <v>42.512900000000002</v>
      </c>
      <c r="Z1696" s="16">
        <v>0.1273</v>
      </c>
      <c r="AA1696" s="16">
        <v>1.209999</v>
      </c>
      <c r="AB1696" s="16">
        <v>0.47</v>
      </c>
      <c r="AC1696" s="16">
        <v>23.11</v>
      </c>
      <c r="AD1696" s="16">
        <v>14.8</v>
      </c>
      <c r="AE1696" s="16">
        <v>10.3985</v>
      </c>
      <c r="AF1696" s="16">
        <v>0.38200000000000001</v>
      </c>
      <c r="AG1696" s="16">
        <v>156609</v>
      </c>
      <c r="AH1696" s="16">
        <v>0.15079999999999999</v>
      </c>
      <c r="AI1696" s="16">
        <v>75.900000000000006</v>
      </c>
      <c r="AJ1696" s="16">
        <v>93.5</v>
      </c>
      <c r="AK1696" s="16">
        <v>-0.86360000000000003</v>
      </c>
      <c r="AL1696" s="16">
        <v>-0.70979999999999999</v>
      </c>
      <c r="AM1696" s="16">
        <v>-0.50819999999999999</v>
      </c>
      <c r="AN1696" s="16">
        <v>-0.55659999999999998</v>
      </c>
      <c r="AO1696" s="16">
        <v>-1.6614</v>
      </c>
      <c r="AP1696" s="16">
        <v>-0.72860000000000003</v>
      </c>
      <c r="AQ1696" s="16">
        <v>24.678899999999999</v>
      </c>
      <c r="AR1696" s="16">
        <f t="shared" si="83"/>
        <v>1</v>
      </c>
      <c r="AS1696" s="5">
        <f t="shared" si="82"/>
        <v>3.0668499999999987E-2</v>
      </c>
    </row>
    <row r="1697" spans="1:45" x14ac:dyDescent="0.25">
      <c r="A1697" s="16" t="s">
        <v>406</v>
      </c>
      <c r="B1697" s="16" t="s">
        <v>71</v>
      </c>
      <c r="C1697" s="16" t="s">
        <v>286</v>
      </c>
      <c r="D1697" s="16">
        <v>1998</v>
      </c>
      <c r="E1697" s="16" t="s">
        <v>2263</v>
      </c>
      <c r="F1697" s="16" t="s">
        <v>593</v>
      </c>
      <c r="G1697" s="10">
        <v>4086.47</v>
      </c>
      <c r="H1697" s="73">
        <v>8.3154380000000003</v>
      </c>
      <c r="I1697" s="16" t="s">
        <v>6700</v>
      </c>
      <c r="J1697" s="71">
        <v>-2.4E-2</v>
      </c>
      <c r="K1697" s="71">
        <v>0.95299999999999996</v>
      </c>
      <c r="L1697" s="16">
        <v>-0.79946340000000005</v>
      </c>
      <c r="M1697" s="16">
        <v>-0.30391950000000001</v>
      </c>
      <c r="N1697" s="16">
        <v>7.7960000000000002E-2</v>
      </c>
      <c r="O1697" s="16">
        <v>-0.70187949999999999</v>
      </c>
      <c r="P1697" s="16">
        <v>-9.1193700000000003E-2</v>
      </c>
      <c r="Q1697" s="16">
        <v>-0.78193610000000002</v>
      </c>
      <c r="R1697" s="16">
        <v>0.66949999999999998</v>
      </c>
      <c r="S1697" s="16">
        <v>2.8999999999999998E-3</v>
      </c>
      <c r="T1697" s="16">
        <v>8.9999999999999998E-4</v>
      </c>
      <c r="U1697" s="16">
        <v>4.0587999999999997</v>
      </c>
      <c r="V1697" s="16">
        <v>19.725999999999999</v>
      </c>
      <c r="W1697" s="16">
        <v>8.32</v>
      </c>
      <c r="X1697" s="16">
        <v>424.84800000000001</v>
      </c>
      <c r="Y1697" s="16">
        <v>43.265099999999997</v>
      </c>
      <c r="Z1697" s="16">
        <v>0.1411</v>
      </c>
      <c r="AA1697" s="16">
        <v>1.186696</v>
      </c>
      <c r="AB1697" s="16">
        <v>0.47</v>
      </c>
      <c r="AC1697" s="16">
        <v>23.11</v>
      </c>
      <c r="AD1697" s="16">
        <v>15.4</v>
      </c>
      <c r="AE1697" s="16">
        <v>11.543900000000001</v>
      </c>
      <c r="AF1697" s="16">
        <v>0.61209999999999998</v>
      </c>
      <c r="AG1697" s="16">
        <v>162638</v>
      </c>
      <c r="AH1697" s="16">
        <v>0.1479</v>
      </c>
      <c r="AI1697" s="16">
        <v>76.900000000000006</v>
      </c>
      <c r="AJ1697" s="16">
        <v>93.7</v>
      </c>
      <c r="AK1697" s="16">
        <v>-0.85319999999999996</v>
      </c>
      <c r="AL1697" s="16">
        <v>-0.7732</v>
      </c>
      <c r="AM1697" s="16">
        <v>-0.45829999999999999</v>
      </c>
      <c r="AN1697" s="16">
        <v>-0.73970000000000002</v>
      </c>
      <c r="AO1697" s="16">
        <v>-1.7274</v>
      </c>
      <c r="AP1697" s="16">
        <v>-0.61099999999999999</v>
      </c>
      <c r="AQ1697" s="16">
        <v>24.678899999999999</v>
      </c>
      <c r="AR1697" s="16">
        <f t="shared" si="83"/>
        <v>1</v>
      </c>
      <c r="AS1697" s="5">
        <f t="shared" si="82"/>
        <v>3.4975299999999931E-2</v>
      </c>
    </row>
    <row r="1698" spans="1:45" x14ac:dyDescent="0.25">
      <c r="A1698" s="16" t="s">
        <v>406</v>
      </c>
      <c r="B1698" s="16" t="s">
        <v>71</v>
      </c>
      <c r="C1698" s="16" t="s">
        <v>286</v>
      </c>
      <c r="D1698" s="16">
        <v>1999</v>
      </c>
      <c r="E1698" s="16" t="s">
        <v>2252</v>
      </c>
      <c r="F1698" s="16" t="s">
        <v>593</v>
      </c>
      <c r="G1698" s="10">
        <v>4093.87</v>
      </c>
      <c r="H1698" s="73">
        <v>8.3172449999999998</v>
      </c>
      <c r="I1698" s="16" t="s">
        <v>6700</v>
      </c>
      <c r="J1698" s="71">
        <v>-2.4E-2</v>
      </c>
      <c r="K1698" s="71">
        <v>0.93</v>
      </c>
      <c r="L1698" s="16">
        <v>-0.74594450000000001</v>
      </c>
      <c r="M1698" s="16">
        <v>-0.31494260000000002</v>
      </c>
      <c r="N1698" s="16">
        <v>0.1197414</v>
      </c>
      <c r="O1698" s="16">
        <v>-0.67593510000000001</v>
      </c>
      <c r="P1698" s="16">
        <v>-5.7500099999999998E-2</v>
      </c>
      <c r="Q1698" s="16">
        <v>-0.75394110000000003</v>
      </c>
      <c r="R1698" s="16">
        <v>0.64690000000000003</v>
      </c>
      <c r="S1698" s="16">
        <v>3.0000000000000001E-3</v>
      </c>
      <c r="T1698" s="16">
        <v>1E-3</v>
      </c>
      <c r="U1698" s="16">
        <v>4.2203999999999997</v>
      </c>
      <c r="V1698" s="16">
        <v>19.728000000000002</v>
      </c>
      <c r="W1698" s="16">
        <v>8.82</v>
      </c>
      <c r="X1698" s="16">
        <v>424.00200000000001</v>
      </c>
      <c r="Y1698" s="16">
        <v>44.017400000000002</v>
      </c>
      <c r="Z1698" s="16">
        <v>0.1555</v>
      </c>
      <c r="AA1698" s="16">
        <v>1.237185</v>
      </c>
      <c r="AB1698" s="16">
        <v>0.47</v>
      </c>
      <c r="AC1698" s="16">
        <v>23.11</v>
      </c>
      <c r="AD1698" s="16">
        <v>14.1</v>
      </c>
      <c r="AE1698" s="16">
        <v>12.9068</v>
      </c>
      <c r="AF1698" s="16">
        <v>0.75619999999999998</v>
      </c>
      <c r="AG1698" s="16">
        <v>173868</v>
      </c>
      <c r="AH1698" s="16">
        <v>0.15010000000000001</v>
      </c>
      <c r="AI1698" s="16">
        <v>77.900000000000006</v>
      </c>
      <c r="AJ1698" s="16">
        <v>93.9</v>
      </c>
      <c r="AK1698" s="16">
        <v>-0.88870000000000005</v>
      </c>
      <c r="AL1698" s="16">
        <v>-0.67310000000000003</v>
      </c>
      <c r="AM1698" s="16">
        <v>-0.45569999999999999</v>
      </c>
      <c r="AN1698" s="16">
        <v>-0.75060000000000004</v>
      </c>
      <c r="AO1698" s="16">
        <v>-1.7212000000000001</v>
      </c>
      <c r="AP1698" s="16">
        <v>-0.51539999999999997</v>
      </c>
      <c r="AQ1698" s="16">
        <v>24.678899999999999</v>
      </c>
      <c r="AR1698" s="16">
        <f t="shared" si="83"/>
        <v>1</v>
      </c>
      <c r="AS1698" s="5">
        <f t="shared" si="82"/>
        <v>5.3518900000000036E-2</v>
      </c>
    </row>
    <row r="1699" spans="1:45" x14ac:dyDescent="0.25">
      <c r="A1699" s="16" t="s">
        <v>406</v>
      </c>
      <c r="B1699" s="16" t="s">
        <v>71</v>
      </c>
      <c r="C1699" s="16" t="s">
        <v>286</v>
      </c>
      <c r="D1699" s="16">
        <v>2000</v>
      </c>
      <c r="E1699" s="16" t="s">
        <v>2278</v>
      </c>
      <c r="F1699" s="16" t="s">
        <v>593</v>
      </c>
      <c r="G1699" s="10">
        <v>4263.12</v>
      </c>
      <c r="H1699" s="73">
        <v>8.3577560000000002</v>
      </c>
      <c r="I1699" s="16">
        <v>66131854</v>
      </c>
      <c r="J1699" s="71">
        <v>0.02</v>
      </c>
      <c r="K1699" s="71">
        <v>0.94899999999999995</v>
      </c>
      <c r="L1699" s="16">
        <v>-0.70036419999999999</v>
      </c>
      <c r="M1699" s="16">
        <v>-0.31490249999999997</v>
      </c>
      <c r="N1699" s="16">
        <v>0.13171469999999999</v>
      </c>
      <c r="O1699" s="16">
        <v>-0.65082680000000004</v>
      </c>
      <c r="P1699" s="16">
        <v>-2.1843899999999999E-2</v>
      </c>
      <c r="Q1699" s="16">
        <v>-0.72594519999999996</v>
      </c>
      <c r="R1699" s="16">
        <v>0.62439999999999996</v>
      </c>
      <c r="S1699" s="16">
        <v>3.3E-3</v>
      </c>
      <c r="T1699" s="16">
        <v>2.2000000000000001E-3</v>
      </c>
      <c r="U1699" s="16">
        <v>4.0305999999999997</v>
      </c>
      <c r="V1699" s="16">
        <v>19.73</v>
      </c>
      <c r="W1699" s="16">
        <v>9.32</v>
      </c>
      <c r="X1699" s="16">
        <v>424.27699999999999</v>
      </c>
      <c r="Y1699" s="16">
        <v>44.769599999999997</v>
      </c>
      <c r="Z1699" s="16">
        <v>0.1638</v>
      </c>
      <c r="AA1699" s="16">
        <v>1.2566040000000001</v>
      </c>
      <c r="AB1699" s="16">
        <v>0.47</v>
      </c>
      <c r="AC1699" s="16">
        <v>23.11</v>
      </c>
      <c r="AD1699" s="16">
        <v>13.6</v>
      </c>
      <c r="AE1699" s="16">
        <v>14.3925</v>
      </c>
      <c r="AF1699" s="16">
        <v>1.4603999999999999</v>
      </c>
      <c r="AG1699" s="16">
        <v>184311</v>
      </c>
      <c r="AH1699" s="16">
        <v>0.1502</v>
      </c>
      <c r="AI1699" s="16">
        <v>78.900000000000006</v>
      </c>
      <c r="AJ1699" s="16">
        <v>94.1</v>
      </c>
      <c r="AK1699" s="16">
        <v>-0.92410000000000003</v>
      </c>
      <c r="AL1699" s="16">
        <v>-0.57310000000000005</v>
      </c>
      <c r="AM1699" s="16">
        <v>-0.45319999999999999</v>
      </c>
      <c r="AN1699" s="16">
        <v>-0.76149999999999995</v>
      </c>
      <c r="AO1699" s="16">
        <v>-1.7150000000000001</v>
      </c>
      <c r="AP1699" s="16">
        <v>-0.41970000000000002</v>
      </c>
      <c r="AQ1699" s="16">
        <v>24.678899999999999</v>
      </c>
      <c r="AR1699" s="16">
        <f t="shared" si="83"/>
        <v>0</v>
      </c>
      <c r="AS1699" s="5">
        <f t="shared" si="82"/>
        <v>4.5580300000000018E-2</v>
      </c>
    </row>
    <row r="1700" spans="1:45" x14ac:dyDescent="0.25">
      <c r="A1700" s="16" t="s">
        <v>406</v>
      </c>
      <c r="B1700" s="16" t="s">
        <v>71</v>
      </c>
      <c r="C1700" s="16" t="s">
        <v>286</v>
      </c>
      <c r="D1700" s="16">
        <v>2001</v>
      </c>
      <c r="E1700" s="16" t="s">
        <v>2268</v>
      </c>
      <c r="F1700" s="16" t="s">
        <v>593</v>
      </c>
      <c r="G1700" s="10">
        <v>4302.3500000000004</v>
      </c>
      <c r="H1700" s="73">
        <v>8.3669170000000008</v>
      </c>
      <c r="I1700" s="16">
        <v>67096414</v>
      </c>
      <c r="J1700" s="71">
        <v>-2.9000000000000001E-2</v>
      </c>
      <c r="K1700" s="71">
        <v>0.92200000000000004</v>
      </c>
      <c r="L1700" s="16">
        <v>-0.66183780000000003</v>
      </c>
      <c r="M1700" s="16">
        <v>-0.37050050000000001</v>
      </c>
      <c r="N1700" s="16">
        <v>0.16448070000000001</v>
      </c>
      <c r="O1700" s="16">
        <v>-0.60740360000000004</v>
      </c>
      <c r="P1700" s="16">
        <v>2.71921E-2</v>
      </c>
      <c r="Q1700" s="16">
        <v>-0.71415090000000003</v>
      </c>
      <c r="R1700" s="16">
        <v>0.50219999999999998</v>
      </c>
      <c r="S1700" s="16">
        <v>5.0000000000000001E-3</v>
      </c>
      <c r="T1700" s="16">
        <v>2.7000000000000001E-3</v>
      </c>
      <c r="U1700" s="16">
        <v>4.0716999999999999</v>
      </c>
      <c r="V1700" s="16">
        <v>19.923999999999999</v>
      </c>
      <c r="W1700" s="16">
        <v>9.5860000000000003</v>
      </c>
      <c r="X1700" s="16">
        <v>425.56900000000002</v>
      </c>
      <c r="Y1700" s="16">
        <v>45.521799999999999</v>
      </c>
      <c r="Z1700" s="16">
        <v>0.1925</v>
      </c>
      <c r="AA1700" s="16">
        <v>1.334279</v>
      </c>
      <c r="AB1700" s="16">
        <v>0.47</v>
      </c>
      <c r="AC1700" s="16">
        <v>23.11</v>
      </c>
      <c r="AD1700" s="16">
        <v>11.6</v>
      </c>
      <c r="AE1700" s="16">
        <v>16.298200000000001</v>
      </c>
      <c r="AF1700" s="16">
        <v>3.1221000000000001</v>
      </c>
      <c r="AG1700" s="16">
        <v>194842</v>
      </c>
      <c r="AH1700" s="16">
        <v>0.16200000000000001</v>
      </c>
      <c r="AI1700" s="16">
        <v>79.900000000000006</v>
      </c>
      <c r="AJ1700" s="16">
        <v>94.3</v>
      </c>
      <c r="AK1700" s="16">
        <v>-1.016</v>
      </c>
      <c r="AL1700" s="16">
        <v>-0.39839999999999998</v>
      </c>
      <c r="AM1700" s="16">
        <v>-0.48609999999999998</v>
      </c>
      <c r="AN1700" s="16">
        <v>-0.78890000000000005</v>
      </c>
      <c r="AO1700" s="16">
        <v>-1.5170999999999999</v>
      </c>
      <c r="AP1700" s="16">
        <v>-0.56999999999999995</v>
      </c>
      <c r="AQ1700" s="16">
        <v>24.678899999999999</v>
      </c>
      <c r="AR1700" s="16">
        <f t="shared" si="83"/>
        <v>0</v>
      </c>
      <c r="AS1700" s="5">
        <f t="shared" si="82"/>
        <v>3.8526399999999961E-2</v>
      </c>
    </row>
    <row r="1701" spans="1:45" x14ac:dyDescent="0.25">
      <c r="A1701" s="16" t="s">
        <v>406</v>
      </c>
      <c r="B1701" s="16" t="s">
        <v>71</v>
      </c>
      <c r="C1701" s="16" t="s">
        <v>286</v>
      </c>
      <c r="D1701" s="16">
        <v>2002</v>
      </c>
      <c r="E1701" s="16" t="s">
        <v>2257</v>
      </c>
      <c r="F1701" s="16" t="s">
        <v>593</v>
      </c>
      <c r="G1701" s="10">
        <v>4589.26</v>
      </c>
      <c r="H1701" s="73">
        <v>8.4314750000000007</v>
      </c>
      <c r="I1701" s="16">
        <v>67983330</v>
      </c>
      <c r="J1701" s="71">
        <v>2.9000000000000001E-2</v>
      </c>
      <c r="K1701" s="71">
        <v>0.94899999999999995</v>
      </c>
      <c r="L1701" s="16">
        <v>-0.56723520000000005</v>
      </c>
      <c r="M1701" s="16">
        <v>-0.36213479999999998</v>
      </c>
      <c r="N1701" s="16">
        <v>0.2272711</v>
      </c>
      <c r="O1701" s="16">
        <v>-0.53582980000000002</v>
      </c>
      <c r="P1701" s="16">
        <v>8.0606300000000006E-2</v>
      </c>
      <c r="Q1701" s="16">
        <v>-0.70239240000000003</v>
      </c>
      <c r="R1701" s="16">
        <v>0.49559999999999998</v>
      </c>
      <c r="S1701" s="16">
        <v>5.7000000000000002E-3</v>
      </c>
      <c r="T1701" s="16">
        <v>3.7000000000000002E-3</v>
      </c>
      <c r="U1701" s="16">
        <v>4.4848999999999997</v>
      </c>
      <c r="V1701" s="16">
        <v>20.117999999999999</v>
      </c>
      <c r="W1701" s="16">
        <v>9.8520000000000003</v>
      </c>
      <c r="X1701" s="16">
        <v>425.43400000000003</v>
      </c>
      <c r="Y1701" s="16">
        <v>46.274000000000001</v>
      </c>
      <c r="Z1701" s="16">
        <v>0.21929999999999999</v>
      </c>
      <c r="AA1701" s="16">
        <v>1.3187439999999999</v>
      </c>
      <c r="AB1701" s="16">
        <v>0.47</v>
      </c>
      <c r="AC1701" s="16">
        <v>23.11</v>
      </c>
      <c r="AD1701" s="16">
        <v>12</v>
      </c>
      <c r="AE1701" s="16">
        <v>19.028600000000001</v>
      </c>
      <c r="AF1701" s="16">
        <v>3.3652000000000002</v>
      </c>
      <c r="AG1701" s="16">
        <v>208350</v>
      </c>
      <c r="AH1701" s="16">
        <v>0.16739999999999999</v>
      </c>
      <c r="AI1701" s="16">
        <v>80.8</v>
      </c>
      <c r="AJ1701" s="16">
        <v>94.5</v>
      </c>
      <c r="AK1701" s="16">
        <v>-1.1080000000000001</v>
      </c>
      <c r="AL1701" s="16">
        <v>-0.22370000000000001</v>
      </c>
      <c r="AM1701" s="16">
        <v>-0.51900000000000002</v>
      </c>
      <c r="AN1701" s="16">
        <v>-0.81630000000000003</v>
      </c>
      <c r="AO1701" s="16">
        <v>-1.3192999999999999</v>
      </c>
      <c r="AP1701" s="16">
        <v>-0.72030000000000005</v>
      </c>
      <c r="AQ1701" s="16">
        <v>24.678899999999999</v>
      </c>
      <c r="AR1701" s="16">
        <f t="shared" si="83"/>
        <v>0</v>
      </c>
      <c r="AS1701" s="5">
        <f t="shared" si="82"/>
        <v>9.4602599999999981E-2</v>
      </c>
    </row>
    <row r="1702" spans="1:45" x14ac:dyDescent="0.25">
      <c r="A1702" s="16" t="s">
        <v>406</v>
      </c>
      <c r="B1702" s="16" t="s">
        <v>71</v>
      </c>
      <c r="C1702" s="16" t="s">
        <v>286</v>
      </c>
      <c r="D1702" s="16">
        <v>2003</v>
      </c>
      <c r="E1702" s="16" t="s">
        <v>2267</v>
      </c>
      <c r="F1702" s="16" t="s">
        <v>593</v>
      </c>
      <c r="G1702" s="10">
        <v>4925.6499999999996</v>
      </c>
      <c r="H1702" s="73">
        <v>8.5022120000000001</v>
      </c>
      <c r="I1702" s="16">
        <v>68812713</v>
      </c>
      <c r="J1702" s="71">
        <v>3.1E-2</v>
      </c>
      <c r="K1702" s="71">
        <v>0.98</v>
      </c>
      <c r="L1702" s="16">
        <v>-0.44513789999999998</v>
      </c>
      <c r="M1702" s="16">
        <v>-0.28945369999999998</v>
      </c>
      <c r="N1702" s="16">
        <v>0.24232239999999999</v>
      </c>
      <c r="O1702" s="16">
        <v>-0.41700690000000001</v>
      </c>
      <c r="P1702" s="16">
        <v>0.14684120000000001</v>
      </c>
      <c r="Q1702" s="16">
        <v>-0.70685699999999996</v>
      </c>
      <c r="R1702" s="16">
        <v>0.5948</v>
      </c>
      <c r="S1702" s="16">
        <v>7.4000000000000003E-3</v>
      </c>
      <c r="T1702" s="16">
        <v>5.0000000000000001E-3</v>
      </c>
      <c r="U1702" s="16">
        <v>4.3632</v>
      </c>
      <c r="V1702" s="16">
        <v>20.312000000000001</v>
      </c>
      <c r="W1702" s="16">
        <v>10.118</v>
      </c>
      <c r="X1702" s="16">
        <v>426.63200000000001</v>
      </c>
      <c r="Y1702" s="16">
        <v>47.026200000000003</v>
      </c>
      <c r="Z1702" s="16">
        <v>0.27350000000000002</v>
      </c>
      <c r="AA1702" s="16">
        <v>1.3148599999999999</v>
      </c>
      <c r="AB1702" s="16">
        <v>0.47</v>
      </c>
      <c r="AC1702" s="16">
        <v>23.11</v>
      </c>
      <c r="AD1702" s="16">
        <v>12.1</v>
      </c>
      <c r="AE1702" s="16">
        <v>22.3812</v>
      </c>
      <c r="AF1702" s="16">
        <v>5.0331000000000001</v>
      </c>
      <c r="AG1702" s="16">
        <v>224567</v>
      </c>
      <c r="AH1702" s="16">
        <v>0.16919999999999999</v>
      </c>
      <c r="AI1702" s="16">
        <v>81.8</v>
      </c>
      <c r="AJ1702" s="16">
        <v>94.7</v>
      </c>
      <c r="AK1702" s="16">
        <v>-1.3222</v>
      </c>
      <c r="AL1702" s="16">
        <v>-0.29559999999999997</v>
      </c>
      <c r="AM1702" s="16">
        <v>-0.4551</v>
      </c>
      <c r="AN1702" s="16">
        <v>-0.83309999999999995</v>
      </c>
      <c r="AO1702" s="16">
        <v>-1.2274</v>
      </c>
      <c r="AP1702" s="16">
        <v>-0.60799999999999998</v>
      </c>
      <c r="AQ1702" s="16">
        <v>24.678899999999999</v>
      </c>
      <c r="AR1702" s="16">
        <f t="shared" si="83"/>
        <v>0</v>
      </c>
      <c r="AS1702" s="5">
        <f t="shared" si="82"/>
        <v>0.12209730000000008</v>
      </c>
    </row>
    <row r="1703" spans="1:45" x14ac:dyDescent="0.25">
      <c r="A1703" s="16" t="s">
        <v>406</v>
      </c>
      <c r="B1703" s="16" t="s">
        <v>71</v>
      </c>
      <c r="C1703" s="16" t="s">
        <v>286</v>
      </c>
      <c r="D1703" s="16">
        <v>2004</v>
      </c>
      <c r="E1703" s="16" t="s">
        <v>2261</v>
      </c>
      <c r="F1703" s="16" t="s">
        <v>593</v>
      </c>
      <c r="G1703" s="10">
        <v>5079.88</v>
      </c>
      <c r="H1703" s="73">
        <v>8.5330429999999993</v>
      </c>
      <c r="I1703" s="16">
        <v>69617100</v>
      </c>
      <c r="J1703" s="71">
        <v>-1.7999999999999999E-2</v>
      </c>
      <c r="K1703" s="71">
        <v>0.96199999999999997</v>
      </c>
      <c r="L1703" s="16">
        <v>-0.34305039999999998</v>
      </c>
      <c r="M1703" s="16">
        <v>-0.29352349999999999</v>
      </c>
      <c r="N1703" s="16">
        <v>0.24853310000000001</v>
      </c>
      <c r="O1703" s="16">
        <v>-0.23393659999999999</v>
      </c>
      <c r="P1703" s="16">
        <v>0.18676190000000001</v>
      </c>
      <c r="Q1703" s="16">
        <v>-0.71217699999999995</v>
      </c>
      <c r="R1703" s="16">
        <v>0.52200000000000002</v>
      </c>
      <c r="S1703" s="16">
        <v>1.1900000000000001E-2</v>
      </c>
      <c r="T1703" s="16">
        <v>7.0000000000000001E-3</v>
      </c>
      <c r="U1703" s="16">
        <v>4.2965999999999998</v>
      </c>
      <c r="V1703" s="16">
        <v>20.506</v>
      </c>
      <c r="W1703" s="16">
        <v>10.384</v>
      </c>
      <c r="X1703" s="16">
        <v>425.53699999999998</v>
      </c>
      <c r="Y1703" s="16">
        <v>53.447200000000002</v>
      </c>
      <c r="Z1703" s="16">
        <v>0.29110000000000003</v>
      </c>
      <c r="AA1703" s="16">
        <v>1.279906</v>
      </c>
      <c r="AB1703" s="16">
        <v>0.47</v>
      </c>
      <c r="AC1703" s="16">
        <v>23.11</v>
      </c>
      <c r="AD1703" s="16">
        <v>13</v>
      </c>
      <c r="AE1703" s="16">
        <v>23.567299999999999</v>
      </c>
      <c r="AF1703" s="16">
        <v>7.3197999999999999</v>
      </c>
      <c r="AG1703" s="16">
        <v>240787</v>
      </c>
      <c r="AH1703" s="16">
        <v>0.17019999999999999</v>
      </c>
      <c r="AI1703" s="16">
        <v>82.8</v>
      </c>
      <c r="AJ1703" s="16">
        <v>94.9</v>
      </c>
      <c r="AK1703" s="16">
        <v>-1.2313000000000001</v>
      </c>
      <c r="AL1703" s="16">
        <v>-0.41639999999999999</v>
      </c>
      <c r="AM1703" s="16">
        <v>-0.44550000000000001</v>
      </c>
      <c r="AN1703" s="16">
        <v>-0.78269999999999995</v>
      </c>
      <c r="AO1703" s="16">
        <v>-1.2622</v>
      </c>
      <c r="AP1703" s="16">
        <v>-0.63080000000000003</v>
      </c>
      <c r="AQ1703" s="16">
        <v>24.678899999999999</v>
      </c>
      <c r="AR1703" s="16">
        <f t="shared" si="83"/>
        <v>0</v>
      </c>
      <c r="AS1703" s="5">
        <f t="shared" si="82"/>
        <v>0.1020875</v>
      </c>
    </row>
    <row r="1704" spans="1:45" x14ac:dyDescent="0.25">
      <c r="A1704" s="16" t="s">
        <v>406</v>
      </c>
      <c r="B1704" s="16" t="s">
        <v>71</v>
      </c>
      <c r="C1704" s="16" t="s">
        <v>286</v>
      </c>
      <c r="D1704" s="16">
        <v>2005</v>
      </c>
      <c r="E1704" s="16" t="s">
        <v>2260</v>
      </c>
      <c r="F1704" s="16" t="s">
        <v>593</v>
      </c>
      <c r="G1704" s="10">
        <v>5233.1899999999996</v>
      </c>
      <c r="H1704" s="73">
        <v>8.5627759999999995</v>
      </c>
      <c r="I1704" s="16">
        <v>70421811</v>
      </c>
      <c r="J1704" s="71">
        <v>-5.0000000000000001E-3</v>
      </c>
      <c r="K1704" s="71">
        <v>0.95699999999999996</v>
      </c>
      <c r="L1704" s="16">
        <v>-0.2953287</v>
      </c>
      <c r="M1704" s="16">
        <v>-0.1774009</v>
      </c>
      <c r="N1704" s="16">
        <v>0.26562629999999998</v>
      </c>
      <c r="O1704" s="16">
        <v>-0.28530359999999999</v>
      </c>
      <c r="P1704" s="16">
        <v>0.28943089999999999</v>
      </c>
      <c r="Q1704" s="16">
        <v>-0.79187439999999998</v>
      </c>
      <c r="R1704" s="16">
        <v>0.64159999999999995</v>
      </c>
      <c r="S1704" s="16">
        <v>1.8200000000000001E-2</v>
      </c>
      <c r="T1704" s="16">
        <v>9.9000000000000008E-3</v>
      </c>
      <c r="U1704" s="16">
        <v>4.1966000000000001</v>
      </c>
      <c r="V1704" s="16">
        <v>20.7</v>
      </c>
      <c r="W1704" s="16">
        <v>10.65</v>
      </c>
      <c r="X1704" s="16">
        <v>426.69799999999998</v>
      </c>
      <c r="Y1704" s="16">
        <v>51.200200000000002</v>
      </c>
      <c r="Z1704" s="16">
        <v>0.2676</v>
      </c>
      <c r="AA1704" s="16">
        <v>1.15951</v>
      </c>
      <c r="AB1704" s="16">
        <v>0.47</v>
      </c>
      <c r="AC1704" s="16">
        <v>23.11</v>
      </c>
      <c r="AD1704" s="16">
        <v>16.100000000000001</v>
      </c>
      <c r="AE1704" s="16">
        <v>28.992599999999999</v>
      </c>
      <c r="AF1704" s="16">
        <v>12.131500000000001</v>
      </c>
      <c r="AG1704" s="16">
        <v>253968</v>
      </c>
      <c r="AH1704" s="16">
        <v>0.17630000000000001</v>
      </c>
      <c r="AI1704" s="16">
        <v>83.8</v>
      </c>
      <c r="AJ1704" s="16">
        <v>95.1</v>
      </c>
      <c r="AK1704" s="16">
        <v>-1.2954000000000001</v>
      </c>
      <c r="AL1704" s="16">
        <v>-0.43530000000000002</v>
      </c>
      <c r="AM1704" s="16">
        <v>-0.62</v>
      </c>
      <c r="AN1704" s="16">
        <v>-0.81359999999999999</v>
      </c>
      <c r="AO1704" s="16">
        <v>-1.2813000000000001</v>
      </c>
      <c r="AP1704" s="16">
        <v>-0.77100000000000002</v>
      </c>
      <c r="AQ1704" s="16">
        <v>24.678899999999999</v>
      </c>
      <c r="AR1704" s="16">
        <f t="shared" si="83"/>
        <v>0</v>
      </c>
      <c r="AS1704" s="5">
        <f t="shared" si="82"/>
        <v>4.7721699999999978E-2</v>
      </c>
    </row>
    <row r="1705" spans="1:45" x14ac:dyDescent="0.25">
      <c r="A1705" s="16" t="s">
        <v>406</v>
      </c>
      <c r="B1705" s="16" t="s">
        <v>71</v>
      </c>
      <c r="C1705" s="16" t="s">
        <v>286</v>
      </c>
      <c r="D1705" s="16">
        <v>2006</v>
      </c>
      <c r="E1705" s="16" t="s">
        <v>2253</v>
      </c>
      <c r="F1705" s="16" t="s">
        <v>593</v>
      </c>
      <c r="G1705" s="10">
        <v>5469.1</v>
      </c>
      <c r="H1705" s="73">
        <v>8.6068689999999997</v>
      </c>
      <c r="I1705" s="16">
        <v>71227880</v>
      </c>
      <c r="J1705" s="71">
        <v>0.02</v>
      </c>
      <c r="K1705" s="71">
        <v>0.97599999999999998</v>
      </c>
      <c r="L1705" s="16">
        <v>-0.32919969999999998</v>
      </c>
      <c r="M1705" s="16">
        <v>-0.14413989999999999</v>
      </c>
      <c r="N1705" s="16">
        <v>0.33764840000000002</v>
      </c>
      <c r="O1705" s="16">
        <v>-0.42588549999999997</v>
      </c>
      <c r="P1705" s="16">
        <v>0.37277670000000002</v>
      </c>
      <c r="Q1705" s="16">
        <v>-0.91789609999999999</v>
      </c>
      <c r="R1705" s="16">
        <v>0.57569999999999999</v>
      </c>
      <c r="S1705" s="16">
        <v>2.64E-2</v>
      </c>
      <c r="T1705" s="16">
        <v>1.4E-2</v>
      </c>
      <c r="U1705" s="16">
        <v>4.4188999999999998</v>
      </c>
      <c r="V1705" s="16">
        <v>21.193999999999999</v>
      </c>
      <c r="W1705" s="16">
        <v>11.673999999999999</v>
      </c>
      <c r="X1705" s="16">
        <v>422.983</v>
      </c>
      <c r="Y1705" s="16">
        <v>45.761699999999998</v>
      </c>
      <c r="Z1705" s="16">
        <v>0.26650000000000001</v>
      </c>
      <c r="AA1705" s="16">
        <v>1.2224269999999999</v>
      </c>
      <c r="AB1705" s="16">
        <v>0.47</v>
      </c>
      <c r="AC1705" s="16">
        <v>23.11</v>
      </c>
      <c r="AD1705" s="16">
        <v>14.48</v>
      </c>
      <c r="AE1705" s="16">
        <v>31.8794</v>
      </c>
      <c r="AF1705" s="16">
        <v>21.676600000000001</v>
      </c>
      <c r="AG1705" s="16">
        <v>271677</v>
      </c>
      <c r="AH1705" s="16">
        <v>0.1772</v>
      </c>
      <c r="AI1705" s="16">
        <v>84.8</v>
      </c>
      <c r="AJ1705" s="16">
        <v>95.2</v>
      </c>
      <c r="AK1705" s="16">
        <v>-1.4744999999999999</v>
      </c>
      <c r="AL1705" s="16">
        <v>-0.44979999999999998</v>
      </c>
      <c r="AM1705" s="16">
        <v>-0.56489999999999996</v>
      </c>
      <c r="AN1705" s="16">
        <v>-1.0787</v>
      </c>
      <c r="AO1705" s="16">
        <v>-1.484</v>
      </c>
      <c r="AP1705" s="16">
        <v>-0.90259999999999996</v>
      </c>
      <c r="AQ1705" s="16">
        <v>24.678899999999999</v>
      </c>
      <c r="AR1705" s="16">
        <f t="shared" si="83"/>
        <v>0</v>
      </c>
      <c r="AS1705" s="5">
        <f t="shared" si="82"/>
        <v>-3.3870999999999984E-2</v>
      </c>
    </row>
    <row r="1706" spans="1:45" x14ac:dyDescent="0.25">
      <c r="A1706" s="16" t="s">
        <v>406</v>
      </c>
      <c r="B1706" s="16" t="s">
        <v>71</v>
      </c>
      <c r="C1706" s="16" t="s">
        <v>286</v>
      </c>
      <c r="D1706" s="16">
        <v>2007</v>
      </c>
      <c r="E1706" s="16" t="s">
        <v>2259</v>
      </c>
      <c r="F1706" s="16" t="s">
        <v>593</v>
      </c>
      <c r="G1706" s="10">
        <v>5901.13</v>
      </c>
      <c r="H1706" s="73">
        <v>8.6828990000000008</v>
      </c>
      <c r="I1706" s="16">
        <v>72031103</v>
      </c>
      <c r="J1706" s="71">
        <v>4.8000000000000001E-2</v>
      </c>
      <c r="K1706" s="71">
        <v>1.024</v>
      </c>
      <c r="L1706" s="16">
        <v>-0.17844579999999999</v>
      </c>
      <c r="M1706" s="16">
        <v>-9.1624899999999995E-2</v>
      </c>
      <c r="N1706" s="16">
        <v>0.48016920000000002</v>
      </c>
      <c r="O1706" s="16">
        <v>-0.34112900000000002</v>
      </c>
      <c r="P1706" s="16">
        <v>0.46498689999999998</v>
      </c>
      <c r="Q1706" s="16">
        <v>-0.95879939999999997</v>
      </c>
      <c r="R1706" s="16">
        <v>0.46650000000000003</v>
      </c>
      <c r="S1706" s="16">
        <v>4.5199999999999997E-2</v>
      </c>
      <c r="T1706" s="16">
        <v>1.84E-2</v>
      </c>
      <c r="U1706" s="16">
        <v>4.7328000000000001</v>
      </c>
      <c r="V1706" s="16">
        <v>21.687999999999999</v>
      </c>
      <c r="W1706" s="16">
        <v>12.698</v>
      </c>
      <c r="X1706" s="16">
        <v>428.81099999999998</v>
      </c>
      <c r="Y1706" s="16">
        <v>46.773899999999998</v>
      </c>
      <c r="Z1706" s="16">
        <v>0.29870000000000002</v>
      </c>
      <c r="AA1706" s="16">
        <v>1.2142710000000001</v>
      </c>
      <c r="AB1706" s="16">
        <v>0.47</v>
      </c>
      <c r="AC1706" s="16">
        <v>23.11</v>
      </c>
      <c r="AD1706" s="16">
        <v>14.69</v>
      </c>
      <c r="AE1706" s="16">
        <v>33.192100000000003</v>
      </c>
      <c r="AF1706" s="16">
        <v>41.457099999999997</v>
      </c>
      <c r="AG1706" s="16">
        <v>284417</v>
      </c>
      <c r="AH1706" s="16">
        <v>0.1789</v>
      </c>
      <c r="AI1706" s="16">
        <v>85.7</v>
      </c>
      <c r="AJ1706" s="16">
        <v>95.4</v>
      </c>
      <c r="AK1706" s="16">
        <v>-1.5316000000000001</v>
      </c>
      <c r="AL1706" s="16">
        <v>-0.49980000000000002</v>
      </c>
      <c r="AM1706" s="16">
        <v>-0.60609999999999997</v>
      </c>
      <c r="AN1706" s="16">
        <v>-0.98509999999999998</v>
      </c>
      <c r="AO1706" s="16">
        <v>-1.6161000000000001</v>
      </c>
      <c r="AP1706" s="16">
        <v>-0.93300000000000005</v>
      </c>
      <c r="AQ1706" s="16">
        <v>24.678899999999999</v>
      </c>
      <c r="AR1706" s="16">
        <f t="shared" si="83"/>
        <v>0</v>
      </c>
      <c r="AS1706" s="5">
        <f t="shared" si="82"/>
        <v>0.1507539</v>
      </c>
    </row>
    <row r="1707" spans="1:45" x14ac:dyDescent="0.25">
      <c r="A1707" s="16" t="s">
        <v>406</v>
      </c>
      <c r="B1707" s="16" t="s">
        <v>71</v>
      </c>
      <c r="C1707" s="16" t="s">
        <v>286</v>
      </c>
      <c r="D1707" s="16">
        <v>2008</v>
      </c>
      <c r="E1707" s="16" t="s">
        <v>2279</v>
      </c>
      <c r="F1707" s="16" t="s">
        <v>593</v>
      </c>
      <c r="G1707" s="10">
        <v>5889.05</v>
      </c>
      <c r="H1707" s="73">
        <v>8.6808490000000003</v>
      </c>
      <c r="I1707" s="16">
        <v>72845542</v>
      </c>
      <c r="J1707" s="71">
        <v>-2.1999999999999999E-2</v>
      </c>
      <c r="K1707" s="71">
        <v>1.002</v>
      </c>
      <c r="L1707" s="16">
        <v>-3.1871E-3</v>
      </c>
      <c r="M1707" s="16">
        <v>0.15204690000000001</v>
      </c>
      <c r="N1707" s="16">
        <v>0.49444769999999999</v>
      </c>
      <c r="O1707" s="16">
        <v>-0.25483420000000001</v>
      </c>
      <c r="P1707" s="16">
        <v>0.54928940000000004</v>
      </c>
      <c r="Q1707" s="16">
        <v>-0.99549969999999999</v>
      </c>
      <c r="R1707" s="16">
        <v>0.67110000000000003</v>
      </c>
      <c r="S1707" s="16">
        <v>6.6799999999999998E-2</v>
      </c>
      <c r="T1707" s="16">
        <v>2.3800000000000002E-2</v>
      </c>
      <c r="U1707" s="16">
        <v>4.0576999999999996</v>
      </c>
      <c r="V1707" s="16">
        <v>22.181999999999999</v>
      </c>
      <c r="W1707" s="16">
        <v>13.722</v>
      </c>
      <c r="X1707" s="16">
        <v>430.83800000000002</v>
      </c>
      <c r="Y1707" s="16">
        <v>46.961100000000002</v>
      </c>
      <c r="Z1707" s="16">
        <v>0.34129999999999999</v>
      </c>
      <c r="AA1707" s="16">
        <v>1.2065030000000001</v>
      </c>
      <c r="AB1707" s="16">
        <v>0.47</v>
      </c>
      <c r="AC1707" s="16">
        <v>23.11</v>
      </c>
      <c r="AD1707" s="16">
        <v>14.89</v>
      </c>
      <c r="AE1707" s="16">
        <v>34.1312</v>
      </c>
      <c r="AF1707" s="16">
        <v>59.179000000000002</v>
      </c>
      <c r="AG1707" s="16">
        <v>295778</v>
      </c>
      <c r="AH1707" s="16">
        <v>0.1903</v>
      </c>
      <c r="AI1707" s="16">
        <v>86.7</v>
      </c>
      <c r="AJ1707" s="16">
        <v>95.5</v>
      </c>
      <c r="AK1707" s="16">
        <v>-1.5390999999999999</v>
      </c>
      <c r="AL1707" s="16">
        <v>-0.74280000000000002</v>
      </c>
      <c r="AM1707" s="16">
        <v>-0.628</v>
      </c>
      <c r="AN1707" s="16">
        <v>-0.97889999999999999</v>
      </c>
      <c r="AO1707" s="16">
        <v>-1.6315</v>
      </c>
      <c r="AP1707" s="16">
        <v>-0.86760000000000004</v>
      </c>
      <c r="AQ1707" s="16">
        <v>24.678899999999999</v>
      </c>
      <c r="AR1707" s="16">
        <f t="shared" si="83"/>
        <v>0</v>
      </c>
      <c r="AS1707" s="5">
        <f t="shared" si="82"/>
        <v>0.17525869999999999</v>
      </c>
    </row>
    <row r="1708" spans="1:45" x14ac:dyDescent="0.25">
      <c r="A1708" s="16" t="s">
        <v>406</v>
      </c>
      <c r="B1708" s="16" t="s">
        <v>71</v>
      </c>
      <c r="C1708" s="16" t="s">
        <v>286</v>
      </c>
      <c r="D1708" s="16">
        <v>2009</v>
      </c>
      <c r="E1708" s="16" t="s">
        <v>2262</v>
      </c>
      <c r="F1708" s="16" t="s">
        <v>593</v>
      </c>
      <c r="G1708" s="10">
        <v>5956.51</v>
      </c>
      <c r="H1708" s="73">
        <v>8.69224</v>
      </c>
      <c r="I1708" s="16">
        <v>73687565</v>
      </c>
      <c r="J1708" s="71">
        <v>-1.2999999999999999E-2</v>
      </c>
      <c r="K1708" s="71">
        <v>0.98899999999999999</v>
      </c>
      <c r="L1708" s="16">
        <v>-8.3817299999999997E-2</v>
      </c>
      <c r="M1708" s="16">
        <v>-6.8677799999999997E-2</v>
      </c>
      <c r="N1708" s="16">
        <v>0.54753850000000004</v>
      </c>
      <c r="O1708" s="16">
        <v>-0.21632209999999999</v>
      </c>
      <c r="P1708" s="16">
        <v>0.61521320000000002</v>
      </c>
      <c r="Q1708" s="16">
        <v>-1.1291819999999999</v>
      </c>
      <c r="R1708" s="16">
        <v>0.28449999999999998</v>
      </c>
      <c r="S1708" s="16">
        <v>5.1900000000000002E-2</v>
      </c>
      <c r="T1708" s="16">
        <v>2.8799999999999999E-2</v>
      </c>
      <c r="U1708" s="16">
        <v>3.9889999999999999</v>
      </c>
      <c r="V1708" s="16">
        <v>22.675999999999998</v>
      </c>
      <c r="W1708" s="16">
        <v>14.746</v>
      </c>
      <c r="X1708" s="16">
        <v>428.95299999999997</v>
      </c>
      <c r="Y1708" s="16">
        <v>47.994500000000002</v>
      </c>
      <c r="Z1708" s="16">
        <v>0.34710000000000002</v>
      </c>
      <c r="AA1708" s="16">
        <v>1.19058</v>
      </c>
      <c r="AB1708" s="16">
        <v>0.47</v>
      </c>
      <c r="AC1708" s="16">
        <v>23.11</v>
      </c>
      <c r="AD1708" s="16">
        <v>15.3</v>
      </c>
      <c r="AE1708" s="16">
        <v>35.0871</v>
      </c>
      <c r="AF1708" s="16">
        <v>71.461600000000004</v>
      </c>
      <c r="AG1708" s="16">
        <v>301713</v>
      </c>
      <c r="AH1708" s="16">
        <v>0.20469999999999999</v>
      </c>
      <c r="AI1708" s="16">
        <v>87.6</v>
      </c>
      <c r="AJ1708" s="16">
        <v>95.6</v>
      </c>
      <c r="AK1708" s="16">
        <v>-1.5532999999999999</v>
      </c>
      <c r="AL1708" s="16">
        <v>-0.86109999999999998</v>
      </c>
      <c r="AM1708" s="16">
        <v>-0.5736</v>
      </c>
      <c r="AN1708" s="16">
        <v>-1.5522</v>
      </c>
      <c r="AO1708" s="16">
        <v>-1.7302999999999999</v>
      </c>
      <c r="AP1708" s="16">
        <v>-0.94379999999999997</v>
      </c>
      <c r="AQ1708" s="16">
        <v>24.678899999999999</v>
      </c>
      <c r="AR1708" s="16">
        <f t="shared" si="83"/>
        <v>0</v>
      </c>
      <c r="AS1708" s="5">
        <f t="shared" si="82"/>
        <v>-8.0630199999999999E-2</v>
      </c>
    </row>
    <row r="1709" spans="1:45" x14ac:dyDescent="0.25">
      <c r="A1709" s="16" t="s">
        <v>406</v>
      </c>
      <c r="B1709" s="16" t="s">
        <v>71</v>
      </c>
      <c r="C1709" s="16" t="s">
        <v>286</v>
      </c>
      <c r="D1709" s="16">
        <v>2010</v>
      </c>
      <c r="E1709" s="16" t="s">
        <v>2256</v>
      </c>
      <c r="F1709" s="16" t="s">
        <v>593</v>
      </c>
      <c r="G1709" s="10">
        <v>6273.38</v>
      </c>
      <c r="H1709" s="73">
        <v>8.7440700000000007</v>
      </c>
      <c r="I1709" s="16">
        <v>74567511</v>
      </c>
      <c r="J1709" s="71">
        <v>2.1999999999999999E-2</v>
      </c>
      <c r="K1709" s="71">
        <v>1.01</v>
      </c>
      <c r="L1709" s="16">
        <v>1.9347099999999999E-2</v>
      </c>
      <c r="M1709" s="16">
        <v>-3.91863E-2</v>
      </c>
      <c r="N1709" s="16">
        <v>0.63057609999999997</v>
      </c>
      <c r="O1709" s="16">
        <v>-0.1010621</v>
      </c>
      <c r="P1709" s="16">
        <v>0.63331919999999997</v>
      </c>
      <c r="Q1709" s="16">
        <v>-1.1485780000000001</v>
      </c>
      <c r="R1709" s="16">
        <v>0.27760000000000001</v>
      </c>
      <c r="S1709" s="16">
        <v>4.6399999999999997E-2</v>
      </c>
      <c r="T1709" s="16">
        <v>3.4599999999999999E-2</v>
      </c>
      <c r="U1709" s="16">
        <v>3.8711000000000002</v>
      </c>
      <c r="V1709" s="16">
        <v>23.17</v>
      </c>
      <c r="W1709" s="16">
        <v>15.77</v>
      </c>
      <c r="X1709" s="16">
        <v>432.57400000000001</v>
      </c>
      <c r="Y1709" s="16">
        <v>54.0319</v>
      </c>
      <c r="Z1709" s="16">
        <v>0.3392</v>
      </c>
      <c r="AA1709" s="16">
        <v>1.19058</v>
      </c>
      <c r="AB1709" s="16">
        <v>0.47</v>
      </c>
      <c r="AC1709" s="16">
        <v>23.11</v>
      </c>
      <c r="AD1709" s="16">
        <v>15.3</v>
      </c>
      <c r="AE1709" s="16">
        <v>34.668799999999997</v>
      </c>
      <c r="AF1709" s="16">
        <v>72.589399999999998</v>
      </c>
      <c r="AG1709" s="16">
        <v>313735</v>
      </c>
      <c r="AH1709" s="16">
        <v>0.216</v>
      </c>
      <c r="AI1709" s="16">
        <v>88.6</v>
      </c>
      <c r="AJ1709" s="16">
        <v>95.8</v>
      </c>
      <c r="AK1709" s="16">
        <v>-1.5748</v>
      </c>
      <c r="AL1709" s="16">
        <v>-0.99129999999999996</v>
      </c>
      <c r="AM1709" s="16">
        <v>-0.47510000000000002</v>
      </c>
      <c r="AN1709" s="16">
        <v>-1.6173999999999999</v>
      </c>
      <c r="AO1709" s="16">
        <v>-1.6954</v>
      </c>
      <c r="AP1709" s="16">
        <v>-0.9839</v>
      </c>
      <c r="AQ1709" s="16">
        <v>24.678899999999999</v>
      </c>
      <c r="AR1709" s="16">
        <f t="shared" si="83"/>
        <v>0</v>
      </c>
      <c r="AS1709" s="5">
        <f t="shared" si="82"/>
        <v>0.10316439999999999</v>
      </c>
    </row>
    <row r="1710" spans="1:45" x14ac:dyDescent="0.25">
      <c r="A1710" s="16" t="s">
        <v>406</v>
      </c>
      <c r="B1710" s="16" t="s">
        <v>71</v>
      </c>
      <c r="C1710" s="16" t="s">
        <v>286</v>
      </c>
      <c r="D1710" s="16">
        <v>2011</v>
      </c>
      <c r="E1710" s="16" t="s">
        <v>2274</v>
      </c>
      <c r="F1710" s="16" t="s">
        <v>593</v>
      </c>
      <c r="G1710" s="10">
        <v>6428.94</v>
      </c>
      <c r="H1710" s="73">
        <v>8.7685650000000006</v>
      </c>
      <c r="I1710" s="16">
        <v>75491582</v>
      </c>
      <c r="J1710" s="71">
        <v>-0.01</v>
      </c>
      <c r="K1710" s="71">
        <v>1</v>
      </c>
      <c r="L1710" s="16">
        <v>0.17653579999999999</v>
      </c>
      <c r="M1710" s="16">
        <v>0.10319059999999999</v>
      </c>
      <c r="N1710" s="16">
        <v>0.68863019999999997</v>
      </c>
      <c r="O1710" s="16">
        <v>-8.3785200000000004E-2</v>
      </c>
      <c r="P1710" s="16">
        <v>0.679261</v>
      </c>
      <c r="Q1710" s="16">
        <v>-1.0543629999999999</v>
      </c>
      <c r="R1710" s="16">
        <v>0.37619999999999998</v>
      </c>
      <c r="S1710" s="16">
        <v>4.6899999999999997E-2</v>
      </c>
      <c r="T1710" s="16">
        <v>4.3900000000000002E-2</v>
      </c>
      <c r="U1710" s="16">
        <v>3.6585999999999999</v>
      </c>
      <c r="V1710" s="16">
        <v>23.664000000000001</v>
      </c>
      <c r="W1710" s="16">
        <v>16.794</v>
      </c>
      <c r="X1710" s="16">
        <v>433.83800000000002</v>
      </c>
      <c r="Y1710" s="16">
        <v>54.184600000000003</v>
      </c>
      <c r="Z1710" s="16">
        <v>0.34520000000000001</v>
      </c>
      <c r="AA1710" s="16">
        <v>1.1824239999999999</v>
      </c>
      <c r="AB1710" s="16">
        <v>0.47</v>
      </c>
      <c r="AC1710" s="16">
        <v>23.11</v>
      </c>
      <c r="AD1710" s="16">
        <v>15.51</v>
      </c>
      <c r="AE1710" s="16">
        <v>36.814300000000003</v>
      </c>
      <c r="AF1710" s="16">
        <v>74.303700000000006</v>
      </c>
      <c r="AG1710" s="16">
        <v>319285</v>
      </c>
      <c r="AH1710" s="16">
        <v>0.2263</v>
      </c>
      <c r="AI1710" s="16">
        <v>89.3</v>
      </c>
      <c r="AJ1710" s="16">
        <v>95.9</v>
      </c>
      <c r="AK1710" s="16">
        <v>-1.5508999999999999</v>
      </c>
      <c r="AL1710" s="16">
        <v>-0.92410000000000003</v>
      </c>
      <c r="AM1710" s="16">
        <v>-0.441</v>
      </c>
      <c r="AN1710" s="16">
        <v>-1.4204000000000001</v>
      </c>
      <c r="AO1710" s="16">
        <v>-1.5068999999999999</v>
      </c>
      <c r="AP1710" s="16">
        <v>-0.94140000000000001</v>
      </c>
      <c r="AQ1710" s="16">
        <v>24.678899999999999</v>
      </c>
      <c r="AR1710" s="16">
        <f t="shared" si="83"/>
        <v>0</v>
      </c>
      <c r="AS1710" s="5">
        <f t="shared" si="82"/>
        <v>0.15718869999999999</v>
      </c>
    </row>
    <row r="1711" spans="1:45" x14ac:dyDescent="0.25">
      <c r="A1711" s="16" t="s">
        <v>406</v>
      </c>
      <c r="B1711" s="16" t="s">
        <v>71</v>
      </c>
      <c r="C1711" s="16" t="s">
        <v>286</v>
      </c>
      <c r="D1711" s="16">
        <v>2012</v>
      </c>
      <c r="E1711" s="16" t="s">
        <v>2270</v>
      </c>
      <c r="F1711" s="16" t="s">
        <v>593</v>
      </c>
      <c r="G1711" s="10">
        <v>5928.52</v>
      </c>
      <c r="H1711" s="73">
        <v>8.6875309999999999</v>
      </c>
      <c r="I1711" s="16">
        <v>76453574</v>
      </c>
      <c r="J1711" s="71">
        <v>-9.1999999999999998E-2</v>
      </c>
      <c r="K1711" s="71">
        <v>0.91200000000000003</v>
      </c>
      <c r="L1711" s="16">
        <v>0.20552909999999999</v>
      </c>
      <c r="M1711" s="16">
        <v>6.1635799999999998E-2</v>
      </c>
      <c r="N1711" s="16">
        <v>0.71269150000000003</v>
      </c>
      <c r="O1711" s="16">
        <v>-6.0840400000000003E-2</v>
      </c>
      <c r="P1711" s="16">
        <v>0.7018297</v>
      </c>
      <c r="Q1711" s="16">
        <v>-1.019061</v>
      </c>
      <c r="R1711" s="16">
        <v>0.3251</v>
      </c>
      <c r="S1711" s="16">
        <v>4.2299999999999997E-2</v>
      </c>
      <c r="T1711" s="16">
        <v>4.4299999999999999E-2</v>
      </c>
      <c r="U1711" s="16">
        <v>3.2246000000000001</v>
      </c>
      <c r="V1711" s="16">
        <v>24.158000000000001</v>
      </c>
      <c r="W1711" s="16">
        <v>17.818000000000001</v>
      </c>
      <c r="X1711" s="16">
        <v>433.42399999999998</v>
      </c>
      <c r="Y1711" s="16">
        <v>54.270699999999998</v>
      </c>
      <c r="Z1711" s="16">
        <v>0.35499999999999998</v>
      </c>
      <c r="AA1711" s="16">
        <v>1.1742680000000001</v>
      </c>
      <c r="AB1711" s="16">
        <v>0.47</v>
      </c>
      <c r="AC1711" s="16">
        <v>23.11</v>
      </c>
      <c r="AD1711" s="16">
        <v>15.72</v>
      </c>
      <c r="AE1711" s="16">
        <v>37.629899999999999</v>
      </c>
      <c r="AF1711" s="16">
        <v>76.098100000000002</v>
      </c>
      <c r="AG1711" s="16">
        <v>333884</v>
      </c>
      <c r="AH1711" s="16">
        <v>0.2172</v>
      </c>
      <c r="AI1711" s="16">
        <v>89.6</v>
      </c>
      <c r="AJ1711" s="16">
        <v>96</v>
      </c>
      <c r="AK1711" s="16">
        <v>-1.5848</v>
      </c>
      <c r="AL1711" s="16">
        <v>-0.81699999999999995</v>
      </c>
      <c r="AM1711" s="16">
        <v>-0.53380000000000005</v>
      </c>
      <c r="AN1711" s="16">
        <v>-1.3278000000000001</v>
      </c>
      <c r="AO1711" s="16">
        <v>-1.4146000000000001</v>
      </c>
      <c r="AP1711" s="16">
        <v>-0.89339999999999997</v>
      </c>
      <c r="AQ1711" s="16">
        <v>24.678899999999999</v>
      </c>
      <c r="AR1711" s="16">
        <f t="shared" si="83"/>
        <v>0</v>
      </c>
      <c r="AS1711" s="5">
        <f t="shared" si="82"/>
        <v>2.89933E-2</v>
      </c>
    </row>
    <row r="1712" spans="1:45" x14ac:dyDescent="0.25">
      <c r="A1712" s="16" t="s">
        <v>406</v>
      </c>
      <c r="B1712" s="16" t="s">
        <v>71</v>
      </c>
      <c r="C1712" s="16" t="s">
        <v>286</v>
      </c>
      <c r="D1712" s="16">
        <v>2013</v>
      </c>
      <c r="E1712" s="16" t="s">
        <v>2254</v>
      </c>
      <c r="F1712" s="16" t="s">
        <v>593</v>
      </c>
      <c r="G1712" s="10">
        <v>5741.47</v>
      </c>
      <c r="H1712" s="73">
        <v>8.6554699999999993</v>
      </c>
      <c r="I1712" s="16">
        <v>77435384</v>
      </c>
      <c r="J1712" s="71">
        <v>-0.04</v>
      </c>
      <c r="K1712" s="71">
        <v>0.877</v>
      </c>
      <c r="L1712" s="16">
        <v>0.27245000000000003</v>
      </c>
      <c r="M1712" s="16">
        <v>5.5292399999999998E-2</v>
      </c>
      <c r="N1712" s="16">
        <v>0.79340259999999996</v>
      </c>
      <c r="O1712" s="16">
        <v>-1.28007E-2</v>
      </c>
      <c r="P1712" s="16">
        <v>0.74931740000000002</v>
      </c>
      <c r="Q1712" s="16">
        <v>-1.0437609999999999</v>
      </c>
      <c r="R1712" s="16">
        <v>0.33110000000000001</v>
      </c>
      <c r="S1712" s="16">
        <v>4.3700000000000003E-2</v>
      </c>
      <c r="T1712" s="16">
        <v>4.2700000000000002E-2</v>
      </c>
      <c r="U1712" s="16">
        <v>3.1505000000000001</v>
      </c>
      <c r="V1712" s="16">
        <v>24.652000000000001</v>
      </c>
      <c r="W1712" s="16">
        <v>18.841999999999999</v>
      </c>
      <c r="X1712" s="16">
        <v>435.95800000000003</v>
      </c>
      <c r="Y1712" s="16">
        <v>55.608800000000002</v>
      </c>
      <c r="Z1712" s="16">
        <v>0.36380000000000001</v>
      </c>
      <c r="AA1712" s="16">
        <v>1.166112</v>
      </c>
      <c r="AB1712" s="16">
        <v>0.47</v>
      </c>
      <c r="AC1712" s="16">
        <v>23.11</v>
      </c>
      <c r="AD1712" s="16">
        <v>15.93</v>
      </c>
      <c r="AE1712" s="16">
        <v>38.3339</v>
      </c>
      <c r="AF1712" s="16">
        <v>84.246099999999998</v>
      </c>
      <c r="AG1712" s="16">
        <v>350437</v>
      </c>
      <c r="AH1712" s="16">
        <v>0.22239999999999999</v>
      </c>
      <c r="AI1712" s="16">
        <v>89.9</v>
      </c>
      <c r="AJ1712" s="16">
        <v>96.1</v>
      </c>
      <c r="AK1712" s="16">
        <v>-1.6028</v>
      </c>
      <c r="AL1712" s="16">
        <v>-0.68020000000000003</v>
      </c>
      <c r="AM1712" s="16">
        <v>-0.68689999999999996</v>
      </c>
      <c r="AN1712" s="16">
        <v>-1.2569999999999999</v>
      </c>
      <c r="AO1712" s="16">
        <v>-1.4883</v>
      </c>
      <c r="AP1712" s="16">
        <v>-0.97599999999999998</v>
      </c>
      <c r="AQ1712" s="16">
        <v>24.678899999999999</v>
      </c>
      <c r="AR1712" s="16">
        <f t="shared" si="83"/>
        <v>0</v>
      </c>
      <c r="AS1712" s="5">
        <f t="shared" si="82"/>
        <v>6.6920900000000033E-2</v>
      </c>
    </row>
    <row r="1713" spans="1:45" x14ac:dyDescent="0.25">
      <c r="A1713" s="16" t="s">
        <v>406</v>
      </c>
      <c r="B1713" s="16" t="s">
        <v>71</v>
      </c>
      <c r="C1713" s="16" t="s">
        <v>286</v>
      </c>
      <c r="D1713" s="16">
        <v>2014</v>
      </c>
      <c r="E1713" s="16" t="s">
        <v>2258</v>
      </c>
      <c r="F1713" s="16" t="s">
        <v>593</v>
      </c>
      <c r="G1713" s="10">
        <v>5916.29</v>
      </c>
      <c r="H1713" s="73">
        <v>8.6854650000000007</v>
      </c>
      <c r="I1713" s="16">
        <v>78411092</v>
      </c>
      <c r="J1713" s="71">
        <v>0.02</v>
      </c>
      <c r="K1713" s="71">
        <v>0.89400000000000002</v>
      </c>
      <c r="L1713" s="16">
        <v>0.31247180000000002</v>
      </c>
      <c r="M1713" s="16">
        <v>-2.5755E-2</v>
      </c>
      <c r="N1713" s="16">
        <v>0.84725519999999999</v>
      </c>
      <c r="O1713" s="16">
        <v>1.1475000000000001E-3</v>
      </c>
      <c r="P1713" s="16">
        <v>0.73222799999999999</v>
      </c>
      <c r="Q1713" s="16">
        <v>-0.92094869999999995</v>
      </c>
      <c r="R1713" s="16">
        <v>0.30859999999999999</v>
      </c>
      <c r="S1713" s="16">
        <v>5.0900000000000001E-2</v>
      </c>
      <c r="T1713" s="16">
        <v>3.2399999999999998E-2</v>
      </c>
      <c r="U1713" s="16">
        <v>2.9548999999999999</v>
      </c>
      <c r="V1713" s="16">
        <v>25.146000000000001</v>
      </c>
      <c r="W1713" s="16">
        <v>19.866</v>
      </c>
      <c r="X1713" s="16">
        <v>436.28500000000003</v>
      </c>
      <c r="Y1713" s="16">
        <v>55.725900000000003</v>
      </c>
      <c r="Z1713" s="16">
        <v>0.36849999999999999</v>
      </c>
      <c r="AA1713" s="16">
        <v>1.158345</v>
      </c>
      <c r="AB1713" s="16">
        <v>0.47</v>
      </c>
      <c r="AC1713" s="16">
        <v>23.11</v>
      </c>
      <c r="AD1713" s="16">
        <v>16.13</v>
      </c>
      <c r="AE1713" s="16">
        <v>37.436</v>
      </c>
      <c r="AF1713" s="16">
        <v>87.792699999999996</v>
      </c>
      <c r="AG1713" s="16">
        <v>312081</v>
      </c>
      <c r="AH1713" s="16">
        <v>0.2276</v>
      </c>
      <c r="AI1713" s="16">
        <v>89.9</v>
      </c>
      <c r="AJ1713" s="16">
        <v>96.2</v>
      </c>
      <c r="AK1713" s="16">
        <v>-1.5723</v>
      </c>
      <c r="AL1713" s="16">
        <v>-0.57040000000000002</v>
      </c>
      <c r="AM1713" s="16">
        <v>-0.4108</v>
      </c>
      <c r="AN1713" s="16">
        <v>-0.90569999999999995</v>
      </c>
      <c r="AO1713" s="16">
        <v>-1.4625999999999999</v>
      </c>
      <c r="AP1713" s="16">
        <v>-1.0328999999999999</v>
      </c>
      <c r="AQ1713" s="16">
        <v>24.678899999999999</v>
      </c>
      <c r="AR1713" s="16">
        <f t="shared" si="83"/>
        <v>0</v>
      </c>
      <c r="AS1713" s="5">
        <f t="shared" si="82"/>
        <v>4.0021799999999996E-2</v>
      </c>
    </row>
    <row r="1714" spans="1:45" x14ac:dyDescent="0.25">
      <c r="A1714" s="16" t="s">
        <v>406</v>
      </c>
      <c r="B1714" s="16" t="s">
        <v>74</v>
      </c>
      <c r="C1714" s="16" t="s">
        <v>289</v>
      </c>
      <c r="D1714" s="16">
        <v>1985</v>
      </c>
      <c r="E1714" s="16" t="s">
        <v>2310</v>
      </c>
      <c r="F1714" s="16" t="s">
        <v>594</v>
      </c>
      <c r="G1714" s="10">
        <v>18247</v>
      </c>
      <c r="H1714" s="73">
        <v>9.8117579999999993</v>
      </c>
      <c r="I1714" s="16" t="s">
        <v>6700</v>
      </c>
      <c r="K1714" s="71">
        <v>0.85199999999999998</v>
      </c>
      <c r="L1714" s="16">
        <v>2.3686820000000002</v>
      </c>
      <c r="M1714" s="16">
        <v>2.4216950000000002</v>
      </c>
      <c r="N1714" s="16">
        <v>1.4018379999999999</v>
      </c>
      <c r="O1714" s="16">
        <v>0.23535890000000001</v>
      </c>
      <c r="P1714" s="16">
        <v>0.51868999999999998</v>
      </c>
      <c r="Q1714" s="16">
        <v>0.81009200000000003</v>
      </c>
      <c r="R1714" s="16">
        <v>2.5078999999999998</v>
      </c>
      <c r="S1714" s="16">
        <v>0.21410000000000001</v>
      </c>
      <c r="T1714" s="16">
        <v>0.1</v>
      </c>
      <c r="U1714" s="16">
        <v>8.9779999999999998</v>
      </c>
      <c r="V1714" s="16">
        <v>28.68</v>
      </c>
      <c r="W1714" s="16">
        <v>16.48</v>
      </c>
      <c r="X1714" s="16">
        <v>444.01600000000002</v>
      </c>
      <c r="Y1714" s="16">
        <v>52.790900000000001</v>
      </c>
      <c r="Z1714" s="16">
        <v>0.3054</v>
      </c>
      <c r="AA1714" s="16">
        <v>-6.2895300000000001E-2</v>
      </c>
      <c r="AB1714" s="16">
        <v>0.28999999999999998</v>
      </c>
      <c r="AC1714" s="16">
        <v>23.11</v>
      </c>
      <c r="AD1714" s="16">
        <v>42.32</v>
      </c>
      <c r="AE1714" s="16">
        <v>28.901900000000001</v>
      </c>
      <c r="AF1714" s="16">
        <v>0</v>
      </c>
      <c r="AG1714" s="16">
        <v>364564</v>
      </c>
      <c r="AH1714" s="16">
        <v>0.28310000000000002</v>
      </c>
      <c r="AI1714" s="16">
        <v>100</v>
      </c>
      <c r="AJ1714" s="16">
        <v>100</v>
      </c>
      <c r="AK1714" s="16">
        <v>0.5262</v>
      </c>
      <c r="AL1714" s="16">
        <v>1.6665000000000001</v>
      </c>
      <c r="AM1714" s="16">
        <v>0.93279999999999996</v>
      </c>
      <c r="AN1714" s="16">
        <v>-1.3582000000000001</v>
      </c>
      <c r="AO1714" s="16">
        <v>0.88990000000000002</v>
      </c>
      <c r="AP1714" s="16">
        <v>1.0652999999999999</v>
      </c>
      <c r="AQ1714" s="16">
        <v>1.1999999999999999E-3</v>
      </c>
      <c r="AR1714" s="16">
        <f t="shared" si="83"/>
        <v>1</v>
      </c>
      <c r="AS1714" s="5">
        <f t="shared" si="82"/>
        <v>0</v>
      </c>
    </row>
    <row r="1715" spans="1:45" x14ac:dyDescent="0.25">
      <c r="A1715" s="16" t="s">
        <v>406</v>
      </c>
      <c r="B1715" s="16" t="s">
        <v>74</v>
      </c>
      <c r="C1715" s="16" t="s">
        <v>289</v>
      </c>
      <c r="D1715" s="16">
        <v>1986</v>
      </c>
      <c r="E1715" s="16" t="s">
        <v>2322</v>
      </c>
      <c r="F1715" s="16" t="s">
        <v>594</v>
      </c>
      <c r="G1715" s="10">
        <v>18827.8</v>
      </c>
      <c r="H1715" s="73">
        <v>9.8430879999999998</v>
      </c>
      <c r="I1715" s="16" t="s">
        <v>6700</v>
      </c>
      <c r="J1715" s="71">
        <v>0.02</v>
      </c>
      <c r="K1715" s="71">
        <v>0.86899999999999999</v>
      </c>
      <c r="L1715" s="16">
        <v>2.3776670000000002</v>
      </c>
      <c r="M1715" s="16">
        <v>2.6092300000000002</v>
      </c>
      <c r="N1715" s="16">
        <v>1.2250620000000001</v>
      </c>
      <c r="O1715" s="16">
        <v>0.2200162</v>
      </c>
      <c r="P1715" s="16">
        <v>0.5482842</v>
      </c>
      <c r="Q1715" s="16">
        <v>0.80955089999999996</v>
      </c>
      <c r="R1715" s="16">
        <v>2.5745</v>
      </c>
      <c r="S1715" s="16">
        <v>0.21440000000000001</v>
      </c>
      <c r="T1715" s="16">
        <v>0.11609999999999999</v>
      </c>
      <c r="U1715" s="16">
        <v>6.9874000000000001</v>
      </c>
      <c r="V1715" s="16">
        <v>28.992000000000001</v>
      </c>
      <c r="W1715" s="16">
        <v>16.904</v>
      </c>
      <c r="X1715" s="16">
        <v>444.06200000000001</v>
      </c>
      <c r="Y1715" s="16">
        <v>53.427</v>
      </c>
      <c r="Z1715" s="16">
        <v>0.28760000000000002</v>
      </c>
      <c r="AA1715" s="16">
        <v>-7.5323399999999999E-2</v>
      </c>
      <c r="AB1715" s="16">
        <v>0.28999999999999998</v>
      </c>
      <c r="AC1715" s="16">
        <v>23.11</v>
      </c>
      <c r="AD1715" s="16">
        <v>42.64</v>
      </c>
      <c r="AE1715" s="16">
        <v>30.924900000000001</v>
      </c>
      <c r="AF1715" s="16">
        <v>0</v>
      </c>
      <c r="AG1715" s="16">
        <v>372970</v>
      </c>
      <c r="AH1715" s="16">
        <v>0.28149999999999997</v>
      </c>
      <c r="AI1715" s="16">
        <v>100</v>
      </c>
      <c r="AJ1715" s="16">
        <v>100</v>
      </c>
      <c r="AK1715" s="16">
        <v>0.53139999999999998</v>
      </c>
      <c r="AL1715" s="16">
        <v>1.6334</v>
      </c>
      <c r="AM1715" s="16">
        <v>0.94620000000000004</v>
      </c>
      <c r="AN1715" s="16">
        <v>-1.3532999999999999</v>
      </c>
      <c r="AO1715" s="16">
        <v>0.90010000000000001</v>
      </c>
      <c r="AP1715" s="16">
        <v>1.0607</v>
      </c>
      <c r="AQ1715" s="16">
        <v>1.1999999999999999E-3</v>
      </c>
      <c r="AR1715" s="16">
        <f t="shared" si="83"/>
        <v>1</v>
      </c>
      <c r="AS1715" s="5">
        <f t="shared" si="82"/>
        <v>8.9850000000000207E-3</v>
      </c>
    </row>
    <row r="1716" spans="1:45" x14ac:dyDescent="0.25">
      <c r="A1716" s="16" t="s">
        <v>406</v>
      </c>
      <c r="B1716" s="16" t="s">
        <v>74</v>
      </c>
      <c r="C1716" s="16" t="s">
        <v>289</v>
      </c>
      <c r="D1716" s="16">
        <v>1987</v>
      </c>
      <c r="E1716" s="16" t="s">
        <v>2333</v>
      </c>
      <c r="F1716" s="16" t="s">
        <v>594</v>
      </c>
      <c r="G1716" s="10">
        <v>19857.7</v>
      </c>
      <c r="H1716" s="73">
        <v>9.8963479999999997</v>
      </c>
      <c r="I1716" s="16" t="s">
        <v>6700</v>
      </c>
      <c r="J1716" s="71">
        <v>3.6999999999999998E-2</v>
      </c>
      <c r="K1716" s="71">
        <v>0.90200000000000002</v>
      </c>
      <c r="L1716" s="16">
        <v>2.399635</v>
      </c>
      <c r="M1716" s="16">
        <v>2.6140889999999999</v>
      </c>
      <c r="N1716" s="16">
        <v>1.177449</v>
      </c>
      <c r="O1716" s="16">
        <v>0.26616519999999999</v>
      </c>
      <c r="P1716" s="16">
        <v>0.59098890000000004</v>
      </c>
      <c r="Q1716" s="16">
        <v>0.80901000000000001</v>
      </c>
      <c r="R1716" s="16">
        <v>2.6410999999999998</v>
      </c>
      <c r="S1716" s="16">
        <v>0.2147</v>
      </c>
      <c r="T1716" s="16">
        <v>0.11260000000000001</v>
      </c>
      <c r="U1716" s="16">
        <v>6.3407</v>
      </c>
      <c r="V1716" s="16">
        <v>29.303999999999998</v>
      </c>
      <c r="W1716" s="16">
        <v>17.327999999999999</v>
      </c>
      <c r="X1716" s="16">
        <v>442.20100000000002</v>
      </c>
      <c r="Y1716" s="16">
        <v>54.063099999999999</v>
      </c>
      <c r="Z1716" s="16">
        <v>0.30270000000000002</v>
      </c>
      <c r="AA1716" s="16">
        <v>-8.7751399999999993E-2</v>
      </c>
      <c r="AB1716" s="16">
        <v>0.28999999999999998</v>
      </c>
      <c r="AC1716" s="16">
        <v>23.11</v>
      </c>
      <c r="AD1716" s="16">
        <v>42.96</v>
      </c>
      <c r="AE1716" s="16">
        <v>33.042700000000004</v>
      </c>
      <c r="AF1716" s="16">
        <v>0</v>
      </c>
      <c r="AG1716" s="16">
        <v>404601</v>
      </c>
      <c r="AH1716" s="16">
        <v>0.28000000000000003</v>
      </c>
      <c r="AI1716" s="16">
        <v>100</v>
      </c>
      <c r="AJ1716" s="16">
        <v>100</v>
      </c>
      <c r="AK1716" s="16">
        <v>0.53649999999999998</v>
      </c>
      <c r="AL1716" s="16">
        <v>1.6003000000000001</v>
      </c>
      <c r="AM1716" s="16">
        <v>0.95960000000000001</v>
      </c>
      <c r="AN1716" s="16">
        <v>-1.3484</v>
      </c>
      <c r="AO1716" s="16">
        <v>0.91039999999999999</v>
      </c>
      <c r="AP1716" s="16">
        <v>1.0561</v>
      </c>
      <c r="AQ1716" s="16">
        <v>1.1999999999999999E-3</v>
      </c>
      <c r="AR1716" s="16">
        <f t="shared" si="83"/>
        <v>1</v>
      </c>
      <c r="AS1716" s="5">
        <f t="shared" si="82"/>
        <v>2.1967999999999765E-2</v>
      </c>
    </row>
    <row r="1717" spans="1:45" x14ac:dyDescent="0.25">
      <c r="A1717" s="16" t="s">
        <v>406</v>
      </c>
      <c r="B1717" s="16" t="s">
        <v>74</v>
      </c>
      <c r="C1717" s="16" t="s">
        <v>289</v>
      </c>
      <c r="D1717" s="16">
        <v>1988</v>
      </c>
      <c r="E1717" s="16" t="s">
        <v>2338</v>
      </c>
      <c r="F1717" s="16" t="s">
        <v>594</v>
      </c>
      <c r="G1717" s="10">
        <v>19926.7</v>
      </c>
      <c r="H1717" s="73">
        <v>9.8998170000000005</v>
      </c>
      <c r="I1717" s="16" t="s">
        <v>6700</v>
      </c>
      <c r="J1717" s="71">
        <v>4.0000000000000001E-3</v>
      </c>
      <c r="K1717" s="71">
        <v>0.90600000000000003</v>
      </c>
      <c r="L1717" s="16">
        <v>2.3863479999999999</v>
      </c>
      <c r="M1717" s="16">
        <v>2.633915</v>
      </c>
      <c r="N1717" s="16">
        <v>1.076443</v>
      </c>
      <c r="O1717" s="16">
        <v>0.28483710000000001</v>
      </c>
      <c r="P1717" s="16">
        <v>0.62238470000000001</v>
      </c>
      <c r="Q1717" s="16">
        <v>0.80846879999999999</v>
      </c>
      <c r="R1717" s="16">
        <v>2.7078000000000002</v>
      </c>
      <c r="S1717" s="16">
        <v>0.215</v>
      </c>
      <c r="T1717" s="16">
        <v>0.11070000000000001</v>
      </c>
      <c r="U1717" s="16">
        <v>5.1467000000000001</v>
      </c>
      <c r="V1717" s="16">
        <v>29.616</v>
      </c>
      <c r="W1717" s="16">
        <v>17.751999999999999</v>
      </c>
      <c r="X1717" s="16">
        <v>440.99200000000002</v>
      </c>
      <c r="Y1717" s="16">
        <v>54.699100000000001</v>
      </c>
      <c r="Z1717" s="16">
        <v>0.30309999999999998</v>
      </c>
      <c r="AA1717" s="16">
        <v>-0.1001794</v>
      </c>
      <c r="AB1717" s="16">
        <v>0.28999999999999998</v>
      </c>
      <c r="AC1717" s="16">
        <v>23.11</v>
      </c>
      <c r="AD1717" s="16">
        <v>43.28</v>
      </c>
      <c r="AE1717" s="16">
        <v>34.303100000000001</v>
      </c>
      <c r="AF1717" s="16">
        <v>0</v>
      </c>
      <c r="AG1717" s="16">
        <v>435660</v>
      </c>
      <c r="AH1717" s="16">
        <v>0.27850000000000003</v>
      </c>
      <c r="AI1717" s="16">
        <v>100</v>
      </c>
      <c r="AJ1717" s="16">
        <v>100</v>
      </c>
      <c r="AK1717" s="16">
        <v>0.54169999999999996</v>
      </c>
      <c r="AL1717" s="16">
        <v>1.5671999999999999</v>
      </c>
      <c r="AM1717" s="16">
        <v>0.97309999999999997</v>
      </c>
      <c r="AN1717" s="16">
        <v>-1.3434999999999999</v>
      </c>
      <c r="AO1717" s="16">
        <v>0.92059999999999997</v>
      </c>
      <c r="AP1717" s="16">
        <v>1.0513999999999999</v>
      </c>
      <c r="AQ1717" s="16">
        <v>1.1999999999999999E-3</v>
      </c>
      <c r="AR1717" s="16">
        <f t="shared" si="83"/>
        <v>1</v>
      </c>
      <c r="AS1717" s="5">
        <f t="shared" si="82"/>
        <v>-1.3287000000000049E-2</v>
      </c>
    </row>
    <row r="1718" spans="1:45" x14ac:dyDescent="0.25">
      <c r="A1718" s="16" t="s">
        <v>406</v>
      </c>
      <c r="B1718" s="16" t="s">
        <v>74</v>
      </c>
      <c r="C1718" s="16" t="s">
        <v>289</v>
      </c>
      <c r="D1718" s="16">
        <v>1989</v>
      </c>
      <c r="E1718" s="16" t="s">
        <v>2329</v>
      </c>
      <c r="F1718" s="16" t="s">
        <v>594</v>
      </c>
      <c r="G1718" s="10">
        <v>19761.8</v>
      </c>
      <c r="H1718" s="73">
        <v>9.8915050000000004</v>
      </c>
      <c r="I1718" s="16" t="s">
        <v>6700</v>
      </c>
      <c r="J1718" s="71">
        <v>-2.5000000000000001E-2</v>
      </c>
      <c r="K1718" s="71">
        <v>0.88300000000000001</v>
      </c>
      <c r="L1718" s="16">
        <v>2.539714</v>
      </c>
      <c r="M1718" s="16">
        <v>2.698423</v>
      </c>
      <c r="N1718" s="16">
        <v>1.2375849999999999</v>
      </c>
      <c r="O1718" s="16">
        <v>0.38468239999999998</v>
      </c>
      <c r="P1718" s="16">
        <v>0.63917179999999996</v>
      </c>
      <c r="Q1718" s="16">
        <v>0.80792770000000003</v>
      </c>
      <c r="R1718" s="16">
        <v>2.7744</v>
      </c>
      <c r="S1718" s="16">
        <v>0.21529999999999999</v>
      </c>
      <c r="T1718" s="16">
        <v>0.11360000000000001</v>
      </c>
      <c r="U1718" s="16">
        <v>6.3857999999999997</v>
      </c>
      <c r="V1718" s="16">
        <v>29.928000000000001</v>
      </c>
      <c r="W1718" s="16">
        <v>18.175999999999998</v>
      </c>
      <c r="X1718" s="16">
        <v>440.76900000000001</v>
      </c>
      <c r="Y1718" s="16">
        <v>55.3352</v>
      </c>
      <c r="Z1718" s="16">
        <v>0.34699999999999998</v>
      </c>
      <c r="AA1718" s="16">
        <v>-0.11221920000000001</v>
      </c>
      <c r="AB1718" s="16">
        <v>0.28999999999999998</v>
      </c>
      <c r="AC1718" s="16">
        <v>23.11</v>
      </c>
      <c r="AD1718" s="16">
        <v>43.59</v>
      </c>
      <c r="AE1718" s="16">
        <v>34.986600000000003</v>
      </c>
      <c r="AF1718" s="16">
        <v>0</v>
      </c>
      <c r="AG1718" s="16">
        <v>452700</v>
      </c>
      <c r="AH1718" s="16">
        <v>0.27689999999999998</v>
      </c>
      <c r="AI1718" s="16">
        <v>100</v>
      </c>
      <c r="AJ1718" s="16">
        <v>100</v>
      </c>
      <c r="AK1718" s="16">
        <v>0.54690000000000005</v>
      </c>
      <c r="AL1718" s="16">
        <v>1.5341</v>
      </c>
      <c r="AM1718" s="16">
        <v>0.98650000000000004</v>
      </c>
      <c r="AN1718" s="16">
        <v>-1.3386</v>
      </c>
      <c r="AO1718" s="16">
        <v>0.93079999999999996</v>
      </c>
      <c r="AP1718" s="16">
        <v>1.0468</v>
      </c>
      <c r="AQ1718" s="16">
        <v>1.1999999999999999E-3</v>
      </c>
      <c r="AR1718" s="16">
        <f t="shared" si="83"/>
        <v>1</v>
      </c>
      <c r="AS1718" s="5">
        <f t="shared" si="82"/>
        <v>0.15336600000000011</v>
      </c>
    </row>
    <row r="1719" spans="1:45" x14ac:dyDescent="0.25">
      <c r="A1719" s="16" t="s">
        <v>406</v>
      </c>
      <c r="B1719" s="16" t="s">
        <v>74</v>
      </c>
      <c r="C1719" s="16" t="s">
        <v>289</v>
      </c>
      <c r="D1719" s="16">
        <v>1990</v>
      </c>
      <c r="E1719" s="16" t="s">
        <v>2332</v>
      </c>
      <c r="F1719" s="16" t="s">
        <v>594</v>
      </c>
      <c r="G1719" s="10">
        <v>20469.3</v>
      </c>
      <c r="H1719" s="73">
        <v>9.9266799999999993</v>
      </c>
      <c r="I1719" s="16" t="s">
        <v>6700</v>
      </c>
      <c r="J1719" s="71">
        <v>0.04</v>
      </c>
      <c r="K1719" s="71">
        <v>0.91900000000000004</v>
      </c>
      <c r="L1719" s="16">
        <v>2.6498849999999998</v>
      </c>
      <c r="M1719" s="16">
        <v>2.7459199999999999</v>
      </c>
      <c r="N1719" s="16">
        <v>1.232667</v>
      </c>
      <c r="O1719" s="16">
        <v>0.56683919999999999</v>
      </c>
      <c r="P1719" s="16">
        <v>0.65569699999999997</v>
      </c>
      <c r="Q1719" s="16">
        <v>0.80738650000000001</v>
      </c>
      <c r="R1719" s="16">
        <v>2.8410000000000002</v>
      </c>
      <c r="S1719" s="16">
        <v>0.23549999999999999</v>
      </c>
      <c r="T1719" s="16">
        <v>0.1066</v>
      </c>
      <c r="U1719" s="16">
        <v>6.0964999999999998</v>
      </c>
      <c r="V1719" s="16">
        <v>30.24</v>
      </c>
      <c r="W1719" s="16">
        <v>18.600000000000001</v>
      </c>
      <c r="X1719" s="16">
        <v>439.71</v>
      </c>
      <c r="Y1719" s="16">
        <v>55.971299999999999</v>
      </c>
      <c r="Z1719" s="16">
        <v>0.44130000000000003</v>
      </c>
      <c r="AA1719" s="16">
        <v>-8.9304900000000006E-2</v>
      </c>
      <c r="AB1719" s="16">
        <v>0.28999999999999998</v>
      </c>
      <c r="AC1719" s="16">
        <v>23.11</v>
      </c>
      <c r="AD1719" s="16">
        <v>43</v>
      </c>
      <c r="AE1719" s="16">
        <v>36.150100000000002</v>
      </c>
      <c r="AF1719" s="16">
        <v>0.3387</v>
      </c>
      <c r="AG1719" s="16">
        <v>448455</v>
      </c>
      <c r="AH1719" s="16">
        <v>0.28320000000000001</v>
      </c>
      <c r="AI1719" s="16">
        <v>100</v>
      </c>
      <c r="AJ1719" s="16">
        <v>100</v>
      </c>
      <c r="AK1719" s="16">
        <v>0.55210000000000004</v>
      </c>
      <c r="AL1719" s="16">
        <v>1.5009999999999999</v>
      </c>
      <c r="AM1719" s="16">
        <v>0.99990000000000001</v>
      </c>
      <c r="AN1719" s="16">
        <v>-1.3337000000000001</v>
      </c>
      <c r="AO1719" s="16">
        <v>0.94099999999999995</v>
      </c>
      <c r="AP1719" s="16">
        <v>1.0422</v>
      </c>
      <c r="AQ1719" s="16">
        <v>1.1999999999999999E-3</v>
      </c>
      <c r="AR1719" s="16">
        <f t="shared" si="83"/>
        <v>1</v>
      </c>
      <c r="AS1719" s="5">
        <f t="shared" si="82"/>
        <v>0.1101709999999998</v>
      </c>
    </row>
    <row r="1720" spans="1:45" x14ac:dyDescent="0.25">
      <c r="A1720" s="16" t="s">
        <v>406</v>
      </c>
      <c r="B1720" s="16" t="s">
        <v>74</v>
      </c>
      <c r="C1720" s="16" t="s">
        <v>289</v>
      </c>
      <c r="D1720" s="16">
        <v>1991</v>
      </c>
      <c r="E1720" s="16" t="s">
        <v>2334</v>
      </c>
      <c r="F1720" s="16" t="s">
        <v>594</v>
      </c>
      <c r="G1720" s="10">
        <v>20757.900000000001</v>
      </c>
      <c r="H1720" s="73">
        <v>9.9406829999999999</v>
      </c>
      <c r="I1720" s="16" t="s">
        <v>6700</v>
      </c>
      <c r="J1720" s="71">
        <v>1.4999999999999999E-2</v>
      </c>
      <c r="K1720" s="71">
        <v>0.93200000000000005</v>
      </c>
      <c r="L1720" s="16">
        <v>2.608203</v>
      </c>
      <c r="M1720" s="16">
        <v>2.607742</v>
      </c>
      <c r="N1720" s="16">
        <v>1.2529600000000001</v>
      </c>
      <c r="O1720" s="16">
        <v>0.59173819999999999</v>
      </c>
      <c r="P1720" s="16">
        <v>0.65091739999999998</v>
      </c>
      <c r="Q1720" s="16">
        <v>0.80684279999999997</v>
      </c>
      <c r="R1720" s="16">
        <v>2.9077000000000002</v>
      </c>
      <c r="S1720" s="16">
        <v>0.20930000000000001</v>
      </c>
      <c r="T1720" s="16">
        <v>9.8500000000000004E-2</v>
      </c>
      <c r="U1720" s="16">
        <v>6.2058999999999997</v>
      </c>
      <c r="V1720" s="16">
        <v>30.184000000000001</v>
      </c>
      <c r="W1720" s="16">
        <v>19.05</v>
      </c>
      <c r="X1720" s="16">
        <v>437.024</v>
      </c>
      <c r="Y1720" s="16">
        <v>56.607300000000002</v>
      </c>
      <c r="Z1720" s="16">
        <v>0.44800000000000001</v>
      </c>
      <c r="AA1720" s="16">
        <v>-8.5421200000000003E-2</v>
      </c>
      <c r="AB1720" s="16">
        <v>0.28999999999999998</v>
      </c>
      <c r="AC1720" s="16">
        <v>23.11</v>
      </c>
      <c r="AD1720" s="16">
        <v>42.9</v>
      </c>
      <c r="AE1720" s="16">
        <v>36.699800000000003</v>
      </c>
      <c r="AF1720" s="16">
        <v>0.4955</v>
      </c>
      <c r="AG1720" s="16">
        <v>434714</v>
      </c>
      <c r="AH1720" s="16">
        <v>0.27089999999999997</v>
      </c>
      <c r="AI1720" s="16">
        <v>100</v>
      </c>
      <c r="AJ1720" s="16">
        <v>100</v>
      </c>
      <c r="AK1720" s="16">
        <v>0.55730000000000002</v>
      </c>
      <c r="AL1720" s="16">
        <v>1.4679</v>
      </c>
      <c r="AM1720" s="16">
        <v>1.0133000000000001</v>
      </c>
      <c r="AN1720" s="16">
        <v>-1.3287</v>
      </c>
      <c r="AO1720" s="16">
        <v>0.95120000000000005</v>
      </c>
      <c r="AP1720" s="16">
        <v>1.0375000000000001</v>
      </c>
      <c r="AQ1720" s="16">
        <v>1.1999999999999999E-3</v>
      </c>
      <c r="AR1720" s="16">
        <f t="shared" si="83"/>
        <v>1</v>
      </c>
      <c r="AS1720" s="5">
        <f t="shared" si="82"/>
        <v>-4.1681999999999775E-2</v>
      </c>
    </row>
    <row r="1721" spans="1:45" x14ac:dyDescent="0.25">
      <c r="A1721" s="16" t="s">
        <v>406</v>
      </c>
      <c r="B1721" s="16" t="s">
        <v>74</v>
      </c>
      <c r="C1721" s="16" t="s">
        <v>289</v>
      </c>
      <c r="D1721" s="16">
        <v>1992</v>
      </c>
      <c r="E1721" s="16" t="s">
        <v>2311</v>
      </c>
      <c r="F1721" s="16" t="s">
        <v>594</v>
      </c>
      <c r="G1721" s="10">
        <v>21181.4</v>
      </c>
      <c r="H1721" s="73">
        <v>9.9608790000000003</v>
      </c>
      <c r="I1721" s="16" t="s">
        <v>6700</v>
      </c>
      <c r="J1721" s="71">
        <v>4.0000000000000001E-3</v>
      </c>
      <c r="K1721" s="71">
        <v>0.93600000000000005</v>
      </c>
      <c r="L1721" s="16">
        <v>2.6978230000000001</v>
      </c>
      <c r="M1721" s="16">
        <v>2.6456689999999998</v>
      </c>
      <c r="N1721" s="16">
        <v>1.303347</v>
      </c>
      <c r="O1721" s="16">
        <v>0.66383990000000004</v>
      </c>
      <c r="P1721" s="16">
        <v>0.6888031</v>
      </c>
      <c r="Q1721" s="16">
        <v>0.8063188</v>
      </c>
      <c r="R1721" s="16">
        <v>2.9742999999999999</v>
      </c>
      <c r="S1721" s="16">
        <v>0.2006</v>
      </c>
      <c r="T1721" s="16">
        <v>0.1022</v>
      </c>
      <c r="U1721" s="16">
        <v>6.4141000000000004</v>
      </c>
      <c r="V1721" s="16">
        <v>30.128</v>
      </c>
      <c r="W1721" s="16">
        <v>19.5</v>
      </c>
      <c r="X1721" s="16">
        <v>437.42700000000002</v>
      </c>
      <c r="Y1721" s="16">
        <v>57.243400000000001</v>
      </c>
      <c r="Z1721" s="16">
        <v>0.4743</v>
      </c>
      <c r="AA1721" s="16">
        <v>-0.1126075</v>
      </c>
      <c r="AB1721" s="16">
        <v>0.28999999999999998</v>
      </c>
      <c r="AC1721" s="16">
        <v>23.11</v>
      </c>
      <c r="AD1721" s="16">
        <v>43.6</v>
      </c>
      <c r="AE1721" s="16">
        <v>37.528700000000001</v>
      </c>
      <c r="AF1721" s="16">
        <v>0.75109999999999999</v>
      </c>
      <c r="AG1721" s="16">
        <v>490806</v>
      </c>
      <c r="AH1721" s="16">
        <v>0.26590000000000003</v>
      </c>
      <c r="AI1721" s="16">
        <v>100</v>
      </c>
      <c r="AJ1721" s="16">
        <v>100</v>
      </c>
      <c r="AK1721" s="16">
        <v>0.5625</v>
      </c>
      <c r="AL1721" s="16">
        <v>1.4349000000000001</v>
      </c>
      <c r="AM1721" s="16">
        <v>1.0266999999999999</v>
      </c>
      <c r="AN1721" s="16">
        <v>-1.3238000000000001</v>
      </c>
      <c r="AO1721" s="16">
        <v>0.96140000000000003</v>
      </c>
      <c r="AP1721" s="16">
        <v>1.0328999999999999</v>
      </c>
      <c r="AQ1721" s="16">
        <v>1.1999999999999999E-3</v>
      </c>
      <c r="AR1721" s="16">
        <f t="shared" si="83"/>
        <v>1</v>
      </c>
      <c r="AS1721" s="5">
        <f t="shared" si="82"/>
        <v>8.9620000000000033E-2</v>
      </c>
    </row>
    <row r="1722" spans="1:45" x14ac:dyDescent="0.25">
      <c r="A1722" s="16" t="s">
        <v>406</v>
      </c>
      <c r="B1722" s="16" t="s">
        <v>74</v>
      </c>
      <c r="C1722" s="16" t="s">
        <v>289</v>
      </c>
      <c r="D1722" s="16">
        <v>1993</v>
      </c>
      <c r="E1722" s="16" t="s">
        <v>2324</v>
      </c>
      <c r="F1722" s="16" t="s">
        <v>594</v>
      </c>
      <c r="G1722" s="10">
        <v>21772</v>
      </c>
      <c r="H1722" s="73">
        <v>9.9883790000000001</v>
      </c>
      <c r="I1722" s="16" t="s">
        <v>6700</v>
      </c>
      <c r="J1722" s="71">
        <v>-2.5000000000000001E-2</v>
      </c>
      <c r="K1722" s="71">
        <v>0.91400000000000003</v>
      </c>
      <c r="L1722" s="16">
        <v>2.8418070000000002</v>
      </c>
      <c r="M1722" s="16">
        <v>2.7234820000000002</v>
      </c>
      <c r="N1722" s="16">
        <v>1.369081</v>
      </c>
      <c r="O1722" s="16">
        <v>0.81385549999999995</v>
      </c>
      <c r="P1722" s="16">
        <v>0.71428049999999998</v>
      </c>
      <c r="Q1722" s="16">
        <v>0.80577750000000004</v>
      </c>
      <c r="R1722" s="16">
        <v>3.0409000000000002</v>
      </c>
      <c r="S1722" s="16">
        <v>0.20219999999999999</v>
      </c>
      <c r="T1722" s="16">
        <v>0.106</v>
      </c>
      <c r="U1722" s="16">
        <v>6.8642000000000003</v>
      </c>
      <c r="V1722" s="16">
        <v>30.071999999999999</v>
      </c>
      <c r="W1722" s="16">
        <v>19.95</v>
      </c>
      <c r="X1722" s="16">
        <v>436.24900000000002</v>
      </c>
      <c r="Y1722" s="16">
        <v>57.8795</v>
      </c>
      <c r="Z1722" s="16">
        <v>0.54369999999999996</v>
      </c>
      <c r="AA1722" s="16">
        <v>-0.13202630000000001</v>
      </c>
      <c r="AB1722" s="16">
        <v>0.28999999999999998</v>
      </c>
      <c r="AC1722" s="16">
        <v>23.11</v>
      </c>
      <c r="AD1722" s="16">
        <v>44.1</v>
      </c>
      <c r="AE1722" s="16">
        <v>39.274700000000003</v>
      </c>
      <c r="AF1722" s="16">
        <v>1.2934000000000001</v>
      </c>
      <c r="AG1722" s="16">
        <v>494488</v>
      </c>
      <c r="AH1722" s="16">
        <v>0.26479999999999998</v>
      </c>
      <c r="AI1722" s="16">
        <v>100</v>
      </c>
      <c r="AJ1722" s="16">
        <v>100</v>
      </c>
      <c r="AK1722" s="16">
        <v>0.56769999999999998</v>
      </c>
      <c r="AL1722" s="16">
        <v>1.4017999999999999</v>
      </c>
      <c r="AM1722" s="16">
        <v>1.0402</v>
      </c>
      <c r="AN1722" s="16">
        <v>-1.3189</v>
      </c>
      <c r="AO1722" s="16">
        <v>0.97160000000000002</v>
      </c>
      <c r="AP1722" s="16">
        <v>1.0282</v>
      </c>
      <c r="AQ1722" s="16">
        <v>1.1999999999999999E-3</v>
      </c>
      <c r="AR1722" s="16">
        <f t="shared" si="83"/>
        <v>1</v>
      </c>
      <c r="AS1722" s="5">
        <f t="shared" si="82"/>
        <v>0.14398400000000011</v>
      </c>
    </row>
    <row r="1723" spans="1:45" x14ac:dyDescent="0.25">
      <c r="A1723" s="16" t="s">
        <v>406</v>
      </c>
      <c r="B1723" s="16" t="s">
        <v>74</v>
      </c>
      <c r="C1723" s="16" t="s">
        <v>289</v>
      </c>
      <c r="D1723" s="16">
        <v>1994</v>
      </c>
      <c r="E1723" s="16" t="s">
        <v>2331</v>
      </c>
      <c r="F1723" s="16" t="s">
        <v>594</v>
      </c>
      <c r="G1723" s="10">
        <v>22686.1</v>
      </c>
      <c r="H1723" s="73">
        <v>10.02951</v>
      </c>
      <c r="I1723" s="16" t="s">
        <v>6700</v>
      </c>
      <c r="J1723" s="71">
        <v>-1.0999999999999999E-2</v>
      </c>
      <c r="K1723" s="71">
        <v>0.90300000000000002</v>
      </c>
      <c r="L1723" s="16">
        <v>2.859483</v>
      </c>
      <c r="M1723" s="16">
        <v>2.7009099999999999</v>
      </c>
      <c r="N1723" s="16">
        <v>1.460529</v>
      </c>
      <c r="O1723" s="16">
        <v>0.73718139999999999</v>
      </c>
      <c r="P1723" s="16">
        <v>0.76259209999999999</v>
      </c>
      <c r="Q1723" s="16">
        <v>0.80525440000000004</v>
      </c>
      <c r="R1723" s="16">
        <v>3.1076000000000001</v>
      </c>
      <c r="S1723" s="16">
        <v>0.19400000000000001</v>
      </c>
      <c r="T1723" s="16">
        <v>0.10299999999999999</v>
      </c>
      <c r="U1723" s="16">
        <v>7.4444999999999997</v>
      </c>
      <c r="V1723" s="16">
        <v>30.015999999999998</v>
      </c>
      <c r="W1723" s="16">
        <v>20.399999999999999</v>
      </c>
      <c r="X1723" s="16">
        <v>436.95499999999998</v>
      </c>
      <c r="Y1723" s="16">
        <v>58.515599999999999</v>
      </c>
      <c r="Z1723" s="16">
        <v>0.4904</v>
      </c>
      <c r="AA1723" s="16">
        <v>-0.15921270000000001</v>
      </c>
      <c r="AB1723" s="16">
        <v>0.28999999999999998</v>
      </c>
      <c r="AC1723" s="16">
        <v>23.11</v>
      </c>
      <c r="AD1723" s="16">
        <v>44.8</v>
      </c>
      <c r="AE1723" s="16">
        <v>41.4009</v>
      </c>
      <c r="AF1723" s="16">
        <v>2.5838000000000001</v>
      </c>
      <c r="AG1723" s="16">
        <v>526468</v>
      </c>
      <c r="AH1723" s="16">
        <v>0.2666</v>
      </c>
      <c r="AI1723" s="16">
        <v>100</v>
      </c>
      <c r="AJ1723" s="16">
        <v>100</v>
      </c>
      <c r="AK1723" s="16">
        <v>0.57289999999999996</v>
      </c>
      <c r="AL1723" s="16">
        <v>1.3687</v>
      </c>
      <c r="AM1723" s="16">
        <v>1.0536000000000001</v>
      </c>
      <c r="AN1723" s="16">
        <v>-1.3140000000000001</v>
      </c>
      <c r="AO1723" s="16">
        <v>0.9819</v>
      </c>
      <c r="AP1723" s="16">
        <v>1.0236000000000001</v>
      </c>
      <c r="AQ1723" s="16">
        <v>1.1999999999999999E-3</v>
      </c>
      <c r="AR1723" s="16">
        <f t="shared" si="83"/>
        <v>1</v>
      </c>
      <c r="AS1723" s="5">
        <f t="shared" si="82"/>
        <v>1.7675999999999803E-2</v>
      </c>
    </row>
    <row r="1724" spans="1:45" x14ac:dyDescent="0.25">
      <c r="A1724" s="16" t="s">
        <v>406</v>
      </c>
      <c r="B1724" s="16" t="s">
        <v>74</v>
      </c>
      <c r="C1724" s="16" t="s">
        <v>289</v>
      </c>
      <c r="D1724" s="16">
        <v>1995</v>
      </c>
      <c r="E1724" s="16" t="s">
        <v>2323</v>
      </c>
      <c r="F1724" s="16" t="s">
        <v>594</v>
      </c>
      <c r="G1724" s="10">
        <v>23546.6</v>
      </c>
      <c r="H1724" s="73">
        <v>10.066739999999999</v>
      </c>
      <c r="I1724" s="16" t="s">
        <v>6700</v>
      </c>
      <c r="J1724" s="71">
        <v>4.0000000000000001E-3</v>
      </c>
      <c r="K1724" s="71">
        <v>0.90700000000000003</v>
      </c>
      <c r="L1724" s="16">
        <v>2.8371270000000002</v>
      </c>
      <c r="M1724" s="16">
        <v>2.7956180000000002</v>
      </c>
      <c r="N1724" s="16">
        <v>1.4014040000000001</v>
      </c>
      <c r="O1724" s="16">
        <v>0.59621009999999997</v>
      </c>
      <c r="P1724" s="16">
        <v>0.82370529999999997</v>
      </c>
      <c r="Q1724" s="16">
        <v>0.80469550000000001</v>
      </c>
      <c r="R1724" s="16">
        <v>3.1741999999999999</v>
      </c>
      <c r="S1724" s="16">
        <v>0.2082</v>
      </c>
      <c r="T1724" s="16">
        <v>0.10349999999999999</v>
      </c>
      <c r="U1724" s="16">
        <v>6.5090000000000003</v>
      </c>
      <c r="V1724" s="16">
        <v>29.96</v>
      </c>
      <c r="W1724" s="16">
        <v>20.85</v>
      </c>
      <c r="X1724" s="16">
        <v>439.04500000000002</v>
      </c>
      <c r="Y1724" s="16">
        <v>59.151600000000002</v>
      </c>
      <c r="Z1724" s="16">
        <v>0.4027</v>
      </c>
      <c r="AA1724" s="16">
        <v>-0.18639910000000001</v>
      </c>
      <c r="AB1724" s="16">
        <v>0.28999999999999998</v>
      </c>
      <c r="AC1724" s="16">
        <v>23.11</v>
      </c>
      <c r="AD1724" s="16">
        <v>45.5</v>
      </c>
      <c r="AE1724" s="16">
        <v>43.938200000000002</v>
      </c>
      <c r="AF1724" s="16">
        <v>8.3550000000000004</v>
      </c>
      <c r="AG1724" s="16">
        <v>548693</v>
      </c>
      <c r="AH1724" s="16">
        <v>0.26600000000000001</v>
      </c>
      <c r="AI1724" s="16">
        <v>100</v>
      </c>
      <c r="AJ1724" s="16">
        <v>100</v>
      </c>
      <c r="AK1724" s="16">
        <v>0.57799999999999996</v>
      </c>
      <c r="AL1724" s="16">
        <v>1.3355999999999999</v>
      </c>
      <c r="AM1724" s="16">
        <v>1.0669999999999999</v>
      </c>
      <c r="AN1724" s="16">
        <v>-1.3090999999999999</v>
      </c>
      <c r="AO1724" s="16">
        <v>0.99209999999999998</v>
      </c>
      <c r="AP1724" s="16">
        <v>1.0189999999999999</v>
      </c>
      <c r="AQ1724" s="16">
        <v>1.1999999999999999E-3</v>
      </c>
      <c r="AR1724" s="16">
        <f t="shared" si="83"/>
        <v>1</v>
      </c>
      <c r="AS1724" s="5">
        <f t="shared" si="82"/>
        <v>-2.235599999999982E-2</v>
      </c>
    </row>
    <row r="1725" spans="1:45" x14ac:dyDescent="0.25">
      <c r="A1725" s="16" t="s">
        <v>406</v>
      </c>
      <c r="B1725" s="16" t="s">
        <v>74</v>
      </c>
      <c r="C1725" s="16" t="s">
        <v>289</v>
      </c>
      <c r="D1725" s="16">
        <v>1996</v>
      </c>
      <c r="E1725" s="16" t="s">
        <v>2320</v>
      </c>
      <c r="F1725" s="16" t="s">
        <v>594</v>
      </c>
      <c r="G1725" s="10">
        <v>24350.9</v>
      </c>
      <c r="H1725" s="73">
        <v>10.10033</v>
      </c>
      <c r="I1725" s="16" t="s">
        <v>6700</v>
      </c>
      <c r="J1725" s="71">
        <v>5.0000000000000001E-3</v>
      </c>
      <c r="K1725" s="71">
        <v>0.91100000000000003</v>
      </c>
      <c r="L1725" s="16">
        <v>2.6880380000000001</v>
      </c>
      <c r="M1725" s="16">
        <v>2.247913</v>
      </c>
      <c r="N1725" s="16">
        <v>1.4244680000000001</v>
      </c>
      <c r="O1725" s="16">
        <v>0.60194809999999999</v>
      </c>
      <c r="P1725" s="16">
        <v>0.89794309999999999</v>
      </c>
      <c r="Q1725" s="16">
        <v>0.89878659999999999</v>
      </c>
      <c r="R1725" s="16">
        <v>2.5958000000000001</v>
      </c>
      <c r="S1725" s="16">
        <v>0.153</v>
      </c>
      <c r="T1725" s="16">
        <v>0.10100000000000001</v>
      </c>
      <c r="U1725" s="16">
        <v>6.4550000000000001</v>
      </c>
      <c r="V1725" s="16">
        <v>29.774000000000001</v>
      </c>
      <c r="W1725" s="16">
        <v>21.446000000000002</v>
      </c>
      <c r="X1725" s="16">
        <v>438.54599999999999</v>
      </c>
      <c r="Y1725" s="16">
        <v>59.787700000000001</v>
      </c>
      <c r="Z1725" s="16">
        <v>0.39419999999999999</v>
      </c>
      <c r="AA1725" s="16">
        <v>-0.20970169999999999</v>
      </c>
      <c r="AB1725" s="16">
        <v>0.28999999999999998</v>
      </c>
      <c r="AC1725" s="16">
        <v>23.11</v>
      </c>
      <c r="AD1725" s="16">
        <v>46.1</v>
      </c>
      <c r="AE1725" s="16">
        <v>46.281700000000001</v>
      </c>
      <c r="AF1725" s="16">
        <v>19.094799999999999</v>
      </c>
      <c r="AG1725" s="16">
        <v>571521</v>
      </c>
      <c r="AH1725" s="16">
        <v>0.2661</v>
      </c>
      <c r="AI1725" s="16">
        <v>100</v>
      </c>
      <c r="AJ1725" s="16">
        <v>100</v>
      </c>
      <c r="AK1725" s="16">
        <v>0.64829999999999999</v>
      </c>
      <c r="AL1725" s="16">
        <v>1.4729000000000001</v>
      </c>
      <c r="AM1725" s="16">
        <v>0.97440000000000004</v>
      </c>
      <c r="AN1725" s="16">
        <v>-1.2351000000000001</v>
      </c>
      <c r="AO1725" s="16">
        <v>1.1148</v>
      </c>
      <c r="AP1725" s="16">
        <v>1.2463</v>
      </c>
      <c r="AQ1725" s="16">
        <v>1.1999999999999999E-3</v>
      </c>
      <c r="AR1725" s="16">
        <f t="shared" si="83"/>
        <v>1</v>
      </c>
      <c r="AS1725" s="5">
        <f t="shared" si="82"/>
        <v>-0.14908900000000003</v>
      </c>
    </row>
    <row r="1726" spans="1:45" x14ac:dyDescent="0.25">
      <c r="A1726" s="16" t="s">
        <v>406</v>
      </c>
      <c r="B1726" s="16" t="s">
        <v>74</v>
      </c>
      <c r="C1726" s="16" t="s">
        <v>289</v>
      </c>
      <c r="D1726" s="16">
        <v>1997</v>
      </c>
      <c r="E1726" s="16" t="s">
        <v>2337</v>
      </c>
      <c r="F1726" s="16" t="s">
        <v>594</v>
      </c>
      <c r="G1726" s="10">
        <v>24719.599999999999</v>
      </c>
      <c r="H1726" s="73">
        <v>10.115349999999999</v>
      </c>
      <c r="I1726" s="16" t="s">
        <v>6700</v>
      </c>
      <c r="J1726" s="71">
        <v>-1E-3</v>
      </c>
      <c r="K1726" s="71">
        <v>0.91</v>
      </c>
      <c r="L1726" s="16">
        <v>2.7892709999999998</v>
      </c>
      <c r="M1726" s="16">
        <v>2.3029799999999998</v>
      </c>
      <c r="N1726" s="16">
        <v>1.4503219999999999</v>
      </c>
      <c r="O1726" s="16">
        <v>0.71009719999999998</v>
      </c>
      <c r="P1726" s="16">
        <v>0.96145899999999995</v>
      </c>
      <c r="Q1726" s="16">
        <v>0.86670460000000005</v>
      </c>
      <c r="R1726" s="16">
        <v>2.8109999999999999</v>
      </c>
      <c r="S1726" s="16">
        <v>0.13009999999999999</v>
      </c>
      <c r="T1726" s="16">
        <v>0.1036</v>
      </c>
      <c r="U1726" s="16">
        <v>6.4010999999999996</v>
      </c>
      <c r="V1726" s="16">
        <v>29.588000000000001</v>
      </c>
      <c r="W1726" s="16">
        <v>22.042000000000002</v>
      </c>
      <c r="X1726" s="16">
        <v>438.483</v>
      </c>
      <c r="Y1726" s="16">
        <v>60.4238</v>
      </c>
      <c r="Z1726" s="16">
        <v>0.44119999999999998</v>
      </c>
      <c r="AA1726" s="16">
        <v>-0.2291205</v>
      </c>
      <c r="AB1726" s="16">
        <v>0.28999999999999998</v>
      </c>
      <c r="AC1726" s="16">
        <v>23.11</v>
      </c>
      <c r="AD1726" s="16">
        <v>46.6</v>
      </c>
      <c r="AE1726" s="16">
        <v>47.512799999999999</v>
      </c>
      <c r="AF1726" s="16">
        <v>29.705500000000001</v>
      </c>
      <c r="AG1726" s="16">
        <v>601439</v>
      </c>
      <c r="AH1726" s="16">
        <v>0.26700000000000002</v>
      </c>
      <c r="AI1726" s="16">
        <v>100</v>
      </c>
      <c r="AJ1726" s="16">
        <v>100</v>
      </c>
      <c r="AK1726" s="16">
        <v>0.59760000000000002</v>
      </c>
      <c r="AL1726" s="16">
        <v>1.3829</v>
      </c>
      <c r="AM1726" s="16">
        <v>1.0528999999999999</v>
      </c>
      <c r="AN1726" s="16">
        <v>-1.2185999999999999</v>
      </c>
      <c r="AO1726" s="16">
        <v>1.1031</v>
      </c>
      <c r="AP1726" s="16">
        <v>1.1232</v>
      </c>
      <c r="AQ1726" s="16">
        <v>1.1999999999999999E-3</v>
      </c>
      <c r="AR1726" s="16">
        <f t="shared" si="83"/>
        <v>1</v>
      </c>
      <c r="AS1726" s="5">
        <f t="shared" si="82"/>
        <v>0.10123299999999968</v>
      </c>
    </row>
    <row r="1727" spans="1:45" x14ac:dyDescent="0.25">
      <c r="A1727" s="16" t="s">
        <v>406</v>
      </c>
      <c r="B1727" s="16" t="s">
        <v>74</v>
      </c>
      <c r="C1727" s="16" t="s">
        <v>289</v>
      </c>
      <c r="D1727" s="16">
        <v>1998</v>
      </c>
      <c r="E1727" s="16" t="s">
        <v>2330</v>
      </c>
      <c r="F1727" s="16" t="s">
        <v>594</v>
      </c>
      <c r="G1727" s="10">
        <v>25188</v>
      </c>
      <c r="H1727" s="73">
        <v>10.134119999999999</v>
      </c>
      <c r="I1727" s="16" t="s">
        <v>6700</v>
      </c>
      <c r="J1727" s="71">
        <v>1.2999999999999999E-2</v>
      </c>
      <c r="K1727" s="71">
        <v>0.92100000000000004</v>
      </c>
      <c r="L1727" s="16">
        <v>3.0114860000000001</v>
      </c>
      <c r="M1727" s="16">
        <v>2.6839279999999999</v>
      </c>
      <c r="N1727" s="16">
        <v>1.5080309999999999</v>
      </c>
      <c r="O1727" s="16">
        <v>0.75231939999999997</v>
      </c>
      <c r="P1727" s="16">
        <v>1.017171</v>
      </c>
      <c r="Q1727" s="16">
        <v>0.83465809999999996</v>
      </c>
      <c r="R1727" s="16">
        <v>2.9214000000000002</v>
      </c>
      <c r="S1727" s="16">
        <v>0.2218</v>
      </c>
      <c r="T1727" s="16">
        <v>0.1008</v>
      </c>
      <c r="U1727" s="16">
        <v>6.6604000000000001</v>
      </c>
      <c r="V1727" s="16">
        <v>29.402000000000001</v>
      </c>
      <c r="W1727" s="16">
        <v>22.638000000000002</v>
      </c>
      <c r="X1727" s="16">
        <v>438.25</v>
      </c>
      <c r="Y1727" s="16">
        <v>61.059899999999999</v>
      </c>
      <c r="Z1727" s="16">
        <v>0.4501</v>
      </c>
      <c r="AA1727" s="16">
        <v>-0.26407449999999999</v>
      </c>
      <c r="AB1727" s="16">
        <v>0.28999999999999998</v>
      </c>
      <c r="AC1727" s="16">
        <v>23.11</v>
      </c>
      <c r="AD1727" s="16">
        <v>47.5</v>
      </c>
      <c r="AE1727" s="16">
        <v>48.697200000000002</v>
      </c>
      <c r="AF1727" s="16">
        <v>37.247199999999999</v>
      </c>
      <c r="AG1727" s="16">
        <v>635656</v>
      </c>
      <c r="AH1727" s="16">
        <v>0.2676</v>
      </c>
      <c r="AI1727" s="16">
        <v>100</v>
      </c>
      <c r="AJ1727" s="16">
        <v>100</v>
      </c>
      <c r="AK1727" s="16">
        <v>0.54679999999999995</v>
      </c>
      <c r="AL1727" s="16">
        <v>1.2929999999999999</v>
      </c>
      <c r="AM1727" s="16">
        <v>1.1314</v>
      </c>
      <c r="AN1727" s="16">
        <v>-1.2020999999999999</v>
      </c>
      <c r="AO1727" s="16">
        <v>1.0914999999999999</v>
      </c>
      <c r="AP1727" s="16">
        <v>1.0002</v>
      </c>
      <c r="AQ1727" s="16">
        <v>1.1999999999999999E-3</v>
      </c>
      <c r="AR1727" s="16">
        <f t="shared" si="83"/>
        <v>1</v>
      </c>
      <c r="AS1727" s="5">
        <f t="shared" si="82"/>
        <v>0.22221500000000027</v>
      </c>
    </row>
    <row r="1728" spans="1:45" x14ac:dyDescent="0.25">
      <c r="A1728" s="16" t="s">
        <v>406</v>
      </c>
      <c r="B1728" s="16" t="s">
        <v>74</v>
      </c>
      <c r="C1728" s="16" t="s">
        <v>289</v>
      </c>
      <c r="D1728" s="16">
        <v>1999</v>
      </c>
      <c r="E1728" s="16" t="s">
        <v>2312</v>
      </c>
      <c r="F1728" s="16" t="s">
        <v>594</v>
      </c>
      <c r="G1728" s="10">
        <v>25472.3</v>
      </c>
      <c r="H1728" s="73">
        <v>10.145350000000001</v>
      </c>
      <c r="I1728" s="16" t="s">
        <v>6700</v>
      </c>
      <c r="J1728" s="71">
        <v>-5.0000000000000001E-3</v>
      </c>
      <c r="K1728" s="71">
        <v>0.91700000000000004</v>
      </c>
      <c r="L1728" s="16">
        <v>3.1831960000000001</v>
      </c>
      <c r="M1728" s="16">
        <v>2.981935</v>
      </c>
      <c r="N1728" s="16">
        <v>1.51942</v>
      </c>
      <c r="O1728" s="16">
        <v>0.79747959999999996</v>
      </c>
      <c r="P1728" s="16">
        <v>1.0547519999999999</v>
      </c>
      <c r="Q1728" s="16">
        <v>0.83306199999999997</v>
      </c>
      <c r="R1728" s="16">
        <v>3.3271999999999999</v>
      </c>
      <c r="S1728" s="16">
        <v>0.25190000000000001</v>
      </c>
      <c r="T1728" s="16">
        <v>9.6799999999999997E-2</v>
      </c>
      <c r="U1728" s="16">
        <v>6.4179000000000004</v>
      </c>
      <c r="V1728" s="16">
        <v>29.216000000000001</v>
      </c>
      <c r="W1728" s="16">
        <v>23.234000000000002</v>
      </c>
      <c r="X1728" s="16">
        <v>439.029</v>
      </c>
      <c r="Y1728" s="16">
        <v>61.695900000000002</v>
      </c>
      <c r="Z1728" s="16">
        <v>0.46339999999999998</v>
      </c>
      <c r="AA1728" s="16">
        <v>-0.2834933</v>
      </c>
      <c r="AB1728" s="16">
        <v>0.28999999999999998</v>
      </c>
      <c r="AC1728" s="16">
        <v>23.11</v>
      </c>
      <c r="AD1728" s="16">
        <v>48</v>
      </c>
      <c r="AE1728" s="16">
        <v>48.851999999999997</v>
      </c>
      <c r="AF1728" s="16">
        <v>48.886000000000003</v>
      </c>
      <c r="AG1728" s="16">
        <v>640245</v>
      </c>
      <c r="AH1728" s="16">
        <v>0.26319999999999999</v>
      </c>
      <c r="AI1728" s="16">
        <v>100</v>
      </c>
      <c r="AJ1728" s="16">
        <v>100</v>
      </c>
      <c r="AK1728" s="16">
        <v>0.59470000000000001</v>
      </c>
      <c r="AL1728" s="16">
        <v>1.1525000000000001</v>
      </c>
      <c r="AM1728" s="16">
        <v>1.1415999999999999</v>
      </c>
      <c r="AN1728" s="16">
        <v>-1.1329</v>
      </c>
      <c r="AO1728" s="16">
        <v>1.1089</v>
      </c>
      <c r="AP1728" s="16">
        <v>0.9899</v>
      </c>
      <c r="AQ1728" s="16">
        <v>1.1999999999999999E-3</v>
      </c>
      <c r="AR1728" s="16">
        <f t="shared" si="83"/>
        <v>1</v>
      </c>
      <c r="AS1728" s="5">
        <f t="shared" si="82"/>
        <v>0.17171000000000003</v>
      </c>
    </row>
    <row r="1729" spans="1:45" x14ac:dyDescent="0.25">
      <c r="A1729" s="16" t="s">
        <v>406</v>
      </c>
      <c r="B1729" s="16" t="s">
        <v>74</v>
      </c>
      <c r="C1729" s="16" t="s">
        <v>289</v>
      </c>
      <c r="D1729" s="16">
        <v>2000</v>
      </c>
      <c r="E1729" s="16" t="s">
        <v>2325</v>
      </c>
      <c r="F1729" s="16" t="s">
        <v>594</v>
      </c>
      <c r="G1729" s="10">
        <v>27026.400000000001</v>
      </c>
      <c r="H1729" s="73">
        <v>10.20457</v>
      </c>
      <c r="I1729" s="16">
        <v>6289000</v>
      </c>
      <c r="J1729" s="71">
        <v>4.3999999999999997E-2</v>
      </c>
      <c r="K1729" s="71">
        <v>0.95799999999999996</v>
      </c>
      <c r="L1729" s="16">
        <v>3.5998450000000002</v>
      </c>
      <c r="M1729" s="16">
        <v>3.7721269999999998</v>
      </c>
      <c r="N1729" s="16">
        <v>1.524278</v>
      </c>
      <c r="O1729" s="16">
        <v>0.85551319999999997</v>
      </c>
      <c r="P1729" s="16">
        <v>1.1545559999999999</v>
      </c>
      <c r="Q1729" s="16">
        <v>0.83143</v>
      </c>
      <c r="R1729" s="16">
        <v>3.9317000000000002</v>
      </c>
      <c r="S1729" s="16">
        <v>0.27750000000000002</v>
      </c>
      <c r="T1729" s="16">
        <v>0.1358</v>
      </c>
      <c r="U1729" s="16">
        <v>6.1155999999999997</v>
      </c>
      <c r="V1729" s="16">
        <v>29.03</v>
      </c>
      <c r="W1729" s="16">
        <v>23.83</v>
      </c>
      <c r="X1729" s="16">
        <v>439.77</v>
      </c>
      <c r="Y1729" s="16">
        <v>62.332000000000001</v>
      </c>
      <c r="Z1729" s="16">
        <v>0.48499999999999999</v>
      </c>
      <c r="AA1729" s="16">
        <v>-0.29514459999999998</v>
      </c>
      <c r="AB1729" s="16">
        <v>0.28999999999999998</v>
      </c>
      <c r="AC1729" s="16">
        <v>23.11</v>
      </c>
      <c r="AD1729" s="16">
        <v>48.3</v>
      </c>
      <c r="AE1729" s="16">
        <v>49.453699999999998</v>
      </c>
      <c r="AF1729" s="16">
        <v>73.1661</v>
      </c>
      <c r="AG1729" s="16">
        <v>678343</v>
      </c>
      <c r="AH1729" s="16">
        <v>0.2616</v>
      </c>
      <c r="AI1729" s="16">
        <v>100</v>
      </c>
      <c r="AJ1729" s="16">
        <v>100</v>
      </c>
      <c r="AK1729" s="16">
        <v>0.64249999999999996</v>
      </c>
      <c r="AL1729" s="16">
        <v>1.012</v>
      </c>
      <c r="AM1729" s="16">
        <v>1.1516999999999999</v>
      </c>
      <c r="AN1729" s="16">
        <v>-1.0637000000000001</v>
      </c>
      <c r="AO1729" s="16">
        <v>1.1263000000000001</v>
      </c>
      <c r="AP1729" s="16">
        <v>0.97960000000000003</v>
      </c>
      <c r="AQ1729" s="16">
        <v>1.1999999999999999E-3</v>
      </c>
      <c r="AR1729" s="16">
        <f t="shared" si="83"/>
        <v>1</v>
      </c>
      <c r="AS1729" s="5">
        <f t="shared" si="82"/>
        <v>0.41664900000000005</v>
      </c>
    </row>
    <row r="1730" spans="1:45" x14ac:dyDescent="0.25">
      <c r="A1730" s="16" t="s">
        <v>406</v>
      </c>
      <c r="B1730" s="16" t="s">
        <v>74</v>
      </c>
      <c r="C1730" s="16" t="s">
        <v>289</v>
      </c>
      <c r="D1730" s="16">
        <v>2001</v>
      </c>
      <c r="E1730" s="16" t="s">
        <v>2326</v>
      </c>
      <c r="F1730" s="16" t="s">
        <v>594</v>
      </c>
      <c r="G1730" s="10">
        <v>26460.6</v>
      </c>
      <c r="H1730" s="73">
        <v>10.18341</v>
      </c>
      <c r="I1730" s="16">
        <v>6439000</v>
      </c>
      <c r="J1730" s="71">
        <v>-1.0999999999999999E-2</v>
      </c>
      <c r="K1730" s="71">
        <v>0.94799999999999995</v>
      </c>
      <c r="L1730" s="16">
        <v>3.701724</v>
      </c>
      <c r="M1730" s="16">
        <v>3.8498070000000002</v>
      </c>
      <c r="N1730" s="16">
        <v>1.588206</v>
      </c>
      <c r="O1730" s="16">
        <v>0.91912859999999996</v>
      </c>
      <c r="P1730" s="16">
        <v>1.2059960000000001</v>
      </c>
      <c r="Q1730" s="16">
        <v>0.7997763</v>
      </c>
      <c r="R1730" s="16">
        <v>4.1852</v>
      </c>
      <c r="S1730" s="16">
        <v>0.26910000000000001</v>
      </c>
      <c r="T1730" s="16">
        <v>0.13270000000000001</v>
      </c>
      <c r="U1730" s="16">
        <v>6.3771000000000004</v>
      </c>
      <c r="V1730" s="16">
        <v>28.692</v>
      </c>
      <c r="W1730" s="16">
        <v>24.466000000000001</v>
      </c>
      <c r="X1730" s="16">
        <v>440.61</v>
      </c>
      <c r="Y1730" s="16">
        <v>62.9681</v>
      </c>
      <c r="Z1730" s="16">
        <v>0.51100000000000001</v>
      </c>
      <c r="AA1730" s="16">
        <v>-0.29902849999999997</v>
      </c>
      <c r="AB1730" s="16">
        <v>0.28999999999999998</v>
      </c>
      <c r="AC1730" s="16">
        <v>23.11</v>
      </c>
      <c r="AD1730" s="16">
        <v>48.4</v>
      </c>
      <c r="AE1730" s="16">
        <v>49.481299999999997</v>
      </c>
      <c r="AF1730" s="16">
        <v>89.738799999999998</v>
      </c>
      <c r="AG1730" s="16">
        <v>682575</v>
      </c>
      <c r="AH1730" s="16">
        <v>0.25900000000000001</v>
      </c>
      <c r="AI1730" s="16">
        <v>100</v>
      </c>
      <c r="AJ1730" s="16">
        <v>100</v>
      </c>
      <c r="AK1730" s="16">
        <v>0.58399999999999996</v>
      </c>
      <c r="AL1730" s="16">
        <v>1.1524000000000001</v>
      </c>
      <c r="AM1730" s="16">
        <v>1.1372</v>
      </c>
      <c r="AN1730" s="16">
        <v>-1.2870999999999999</v>
      </c>
      <c r="AO1730" s="16">
        <v>1.0402</v>
      </c>
      <c r="AP1730" s="16">
        <v>1.0219</v>
      </c>
      <c r="AQ1730" s="16">
        <v>1.1999999999999999E-3</v>
      </c>
      <c r="AR1730" s="16">
        <f t="shared" si="83"/>
        <v>1</v>
      </c>
      <c r="AS1730" s="5">
        <f t="shared" si="82"/>
        <v>0.10187899999999983</v>
      </c>
    </row>
    <row r="1731" spans="1:45" x14ac:dyDescent="0.25">
      <c r="A1731" s="16" t="s">
        <v>406</v>
      </c>
      <c r="B1731" s="16" t="s">
        <v>74</v>
      </c>
      <c r="C1731" s="16" t="s">
        <v>289</v>
      </c>
      <c r="D1731" s="16">
        <v>2002</v>
      </c>
      <c r="E1731" s="16" t="s">
        <v>2316</v>
      </c>
      <c r="F1731" s="16" t="s">
        <v>594</v>
      </c>
      <c r="G1731" s="10">
        <v>25915.3</v>
      </c>
      <c r="H1731" s="73">
        <v>10.16259</v>
      </c>
      <c r="I1731" s="16">
        <v>6570000</v>
      </c>
      <c r="J1731" s="71">
        <v>-2.4E-2</v>
      </c>
      <c r="K1731" s="71">
        <v>0.92500000000000004</v>
      </c>
      <c r="L1731" s="16">
        <v>3.7839700000000001</v>
      </c>
      <c r="M1731" s="16">
        <v>3.7817419999999999</v>
      </c>
      <c r="N1731" s="16">
        <v>1.634193</v>
      </c>
      <c r="O1731" s="16">
        <v>1.123319</v>
      </c>
      <c r="P1731" s="16">
        <v>1.228016</v>
      </c>
      <c r="Q1731" s="16">
        <v>0.76813969999999998</v>
      </c>
      <c r="R1731" s="16">
        <v>4.1317000000000004</v>
      </c>
      <c r="S1731" s="16">
        <v>0.2465</v>
      </c>
      <c r="T1731" s="16">
        <v>0.13769999999999999</v>
      </c>
      <c r="U1731" s="16">
        <v>6.468</v>
      </c>
      <c r="V1731" s="16">
        <v>28.353999999999999</v>
      </c>
      <c r="W1731" s="16">
        <v>25.102</v>
      </c>
      <c r="X1731" s="16">
        <v>441.45</v>
      </c>
      <c r="Y1731" s="16">
        <v>63.604100000000003</v>
      </c>
      <c r="Z1731" s="16">
        <v>0.61080000000000001</v>
      </c>
      <c r="AA1731" s="16">
        <v>-0.3106797</v>
      </c>
      <c r="AB1731" s="16">
        <v>0.28999999999999998</v>
      </c>
      <c r="AC1731" s="16">
        <v>23.11</v>
      </c>
      <c r="AD1731" s="16">
        <v>48.7</v>
      </c>
      <c r="AE1731" s="16">
        <v>48.181100000000001</v>
      </c>
      <c r="AF1731" s="16">
        <v>100.979</v>
      </c>
      <c r="AG1731" s="16">
        <v>692542</v>
      </c>
      <c r="AH1731" s="16">
        <v>0.25829999999999997</v>
      </c>
      <c r="AI1731" s="16">
        <v>100</v>
      </c>
      <c r="AJ1731" s="16">
        <v>100</v>
      </c>
      <c r="AK1731" s="16">
        <v>0.52549999999999997</v>
      </c>
      <c r="AL1731" s="16">
        <v>1.2928999999999999</v>
      </c>
      <c r="AM1731" s="16">
        <v>1.1227</v>
      </c>
      <c r="AN1731" s="16">
        <v>-1.5105</v>
      </c>
      <c r="AO1731" s="16">
        <v>0.95409999999999995</v>
      </c>
      <c r="AP1731" s="16">
        <v>1.0642</v>
      </c>
      <c r="AQ1731" s="16">
        <v>1.1999999999999999E-3</v>
      </c>
      <c r="AR1731" s="16">
        <f t="shared" si="83"/>
        <v>1</v>
      </c>
      <c r="AS1731" s="5">
        <f t="shared" si="82"/>
        <v>8.2246000000000041E-2</v>
      </c>
    </row>
    <row r="1732" spans="1:45" x14ac:dyDescent="0.25">
      <c r="A1732" s="16" t="s">
        <v>406</v>
      </c>
      <c r="B1732" s="16" t="s">
        <v>74</v>
      </c>
      <c r="C1732" s="16" t="s">
        <v>289</v>
      </c>
      <c r="D1732" s="16">
        <v>2003</v>
      </c>
      <c r="E1732" s="16" t="s">
        <v>2339</v>
      </c>
      <c r="F1732" s="16" t="s">
        <v>594</v>
      </c>
      <c r="G1732" s="10">
        <v>25751.200000000001</v>
      </c>
      <c r="H1732" s="73">
        <v>10.15624</v>
      </c>
      <c r="I1732" s="16">
        <v>6689700</v>
      </c>
      <c r="J1732" s="71">
        <v>-2E-3</v>
      </c>
      <c r="K1732" s="71">
        <v>0.92400000000000004</v>
      </c>
      <c r="L1732" s="16">
        <v>3.6614580000000001</v>
      </c>
      <c r="M1732" s="16">
        <v>3.5814569999999999</v>
      </c>
      <c r="N1732" s="16">
        <v>1.6593059999999999</v>
      </c>
      <c r="O1732" s="16">
        <v>1.0800380000000001</v>
      </c>
      <c r="P1732" s="16">
        <v>1.2136089999999999</v>
      </c>
      <c r="Q1732" s="16">
        <v>0.72081609999999996</v>
      </c>
      <c r="R1732" s="16">
        <v>3.8997000000000002</v>
      </c>
      <c r="S1732" s="16">
        <v>0.2248</v>
      </c>
      <c r="T1732" s="16">
        <v>0.1386</v>
      </c>
      <c r="U1732" s="16">
        <v>6.3604000000000003</v>
      </c>
      <c r="V1732" s="16">
        <v>28.015999999999998</v>
      </c>
      <c r="W1732" s="16">
        <v>25.738</v>
      </c>
      <c r="X1732" s="16">
        <v>442.291</v>
      </c>
      <c r="Y1732" s="16">
        <v>64.240200000000002</v>
      </c>
      <c r="Z1732" s="16">
        <v>0.57889999999999997</v>
      </c>
      <c r="AA1732" s="16">
        <v>-0.31844729999999999</v>
      </c>
      <c r="AB1732" s="16">
        <v>0.28999999999999998</v>
      </c>
      <c r="AC1732" s="16">
        <v>23.11</v>
      </c>
      <c r="AD1732" s="16">
        <v>48.9</v>
      </c>
      <c r="AE1732" s="16">
        <v>45.882800000000003</v>
      </c>
      <c r="AF1732" s="16">
        <v>104.246</v>
      </c>
      <c r="AG1732" s="16">
        <v>703186</v>
      </c>
      <c r="AH1732" s="16">
        <v>0.25790000000000002</v>
      </c>
      <c r="AI1732" s="16">
        <v>100</v>
      </c>
      <c r="AJ1732" s="16">
        <v>100</v>
      </c>
      <c r="AK1732" s="16">
        <v>0.58330000000000004</v>
      </c>
      <c r="AL1732" s="16">
        <v>1.0738000000000001</v>
      </c>
      <c r="AM1732" s="16">
        <v>1.2458</v>
      </c>
      <c r="AN1732" s="16">
        <v>-1.5549999999999999</v>
      </c>
      <c r="AO1732" s="16">
        <v>0.93479999999999996</v>
      </c>
      <c r="AP1732" s="16">
        <v>0.88780000000000003</v>
      </c>
      <c r="AQ1732" s="16">
        <v>1.1999999999999999E-3</v>
      </c>
      <c r="AR1732" s="16">
        <f t="shared" si="83"/>
        <v>1</v>
      </c>
      <c r="AS1732" s="5">
        <f t="shared" ref="AS1732:AS1795" si="84">IF(D1732=1985, 0, L1732-L1731)</f>
        <v>-0.12251199999999995</v>
      </c>
    </row>
    <row r="1733" spans="1:45" x14ac:dyDescent="0.25">
      <c r="A1733" s="16" t="s">
        <v>406</v>
      </c>
      <c r="B1733" s="16" t="s">
        <v>74</v>
      </c>
      <c r="C1733" s="16" t="s">
        <v>289</v>
      </c>
      <c r="D1733" s="16">
        <v>2004</v>
      </c>
      <c r="E1733" s="16" t="s">
        <v>2321</v>
      </c>
      <c r="F1733" s="16" t="s">
        <v>594</v>
      </c>
      <c r="G1733" s="10">
        <v>26593.9</v>
      </c>
      <c r="H1733" s="73">
        <v>10.18844</v>
      </c>
      <c r="I1733" s="16">
        <v>6809000</v>
      </c>
      <c r="J1733" s="71">
        <v>3.5999999999999997E-2</v>
      </c>
      <c r="K1733" s="71">
        <v>0.95699999999999996</v>
      </c>
      <c r="L1733" s="16">
        <v>3.7220149999999999</v>
      </c>
      <c r="M1733" s="16">
        <v>3.6921089999999999</v>
      </c>
      <c r="N1733" s="16">
        <v>1.652261</v>
      </c>
      <c r="O1733" s="16">
        <v>1.1009340000000001</v>
      </c>
      <c r="P1733" s="16">
        <v>1.2164569999999999</v>
      </c>
      <c r="Q1733" s="16">
        <v>0.7320622</v>
      </c>
      <c r="R1733" s="16">
        <v>3.8751000000000002</v>
      </c>
      <c r="S1733" s="16">
        <v>0.2374</v>
      </c>
      <c r="T1733" s="16">
        <v>0.14680000000000001</v>
      </c>
      <c r="U1733" s="16">
        <v>5.9470000000000001</v>
      </c>
      <c r="V1733" s="16">
        <v>27.678000000000001</v>
      </c>
      <c r="W1733" s="16">
        <v>26.373999999999999</v>
      </c>
      <c r="X1733" s="16">
        <v>443.13099999999997</v>
      </c>
      <c r="Y1733" s="16">
        <v>67.155600000000007</v>
      </c>
      <c r="Z1733" s="16">
        <v>0.55789999999999995</v>
      </c>
      <c r="AA1733" s="16">
        <v>-0.3106797</v>
      </c>
      <c r="AB1733" s="16">
        <v>0.28999999999999998</v>
      </c>
      <c r="AC1733" s="16">
        <v>23.11</v>
      </c>
      <c r="AD1733" s="16">
        <v>48.7</v>
      </c>
      <c r="AE1733" s="16">
        <v>44.771799999999999</v>
      </c>
      <c r="AF1733" s="16">
        <v>111.651</v>
      </c>
      <c r="AG1733" s="16">
        <v>694360</v>
      </c>
      <c r="AH1733" s="16">
        <v>0.25619999999999998</v>
      </c>
      <c r="AI1733" s="16">
        <v>100</v>
      </c>
      <c r="AJ1733" s="16">
        <v>100</v>
      </c>
      <c r="AK1733" s="16">
        <v>0.62739999999999996</v>
      </c>
      <c r="AL1733" s="16">
        <v>0.93</v>
      </c>
      <c r="AM1733" s="16">
        <v>1.3104</v>
      </c>
      <c r="AN1733" s="16">
        <v>-1.333</v>
      </c>
      <c r="AO1733" s="16">
        <v>0.85229999999999995</v>
      </c>
      <c r="AP1733" s="16">
        <v>0.86960000000000004</v>
      </c>
      <c r="AQ1733" s="16">
        <v>1.1999999999999999E-3</v>
      </c>
      <c r="AR1733" s="16">
        <f t="shared" ref="AR1733:AR1796" si="85">IF(OR(AND(I1733&lt;&gt;"", I1733&gt;=10000000, AQ1733&lt;=32.5), AND(A1733="Middle East &amp; North Africa", I1733&lt;&gt;"", I1733&gt;=9000000, AQ1733&lt;&gt;"", AQ1733&lt;=32.5)), 0, 1)</f>
        <v>1</v>
      </c>
      <c r="AS1733" s="5">
        <f t="shared" si="84"/>
        <v>6.055699999999975E-2</v>
      </c>
    </row>
    <row r="1734" spans="1:45" x14ac:dyDescent="0.25">
      <c r="A1734" s="16" t="s">
        <v>406</v>
      </c>
      <c r="B1734" s="16" t="s">
        <v>74</v>
      </c>
      <c r="C1734" s="16" t="s">
        <v>289</v>
      </c>
      <c r="D1734" s="16">
        <v>2005</v>
      </c>
      <c r="E1734" s="16" t="s">
        <v>2317</v>
      </c>
      <c r="F1734" s="16" t="s">
        <v>594</v>
      </c>
      <c r="G1734" s="10">
        <v>27276.2</v>
      </c>
      <c r="H1734" s="73">
        <v>10.21377</v>
      </c>
      <c r="I1734" s="16">
        <v>6930100</v>
      </c>
      <c r="J1734" s="71">
        <v>1.4E-2</v>
      </c>
      <c r="K1734" s="71">
        <v>0.97</v>
      </c>
      <c r="L1734" s="16">
        <v>3.7169729999999999</v>
      </c>
      <c r="M1734" s="16">
        <v>3.8242229999999999</v>
      </c>
      <c r="N1734" s="16">
        <v>1.6676880000000001</v>
      </c>
      <c r="O1734" s="16">
        <v>0.99238709999999997</v>
      </c>
      <c r="P1734" s="16">
        <v>1.2325820000000001</v>
      </c>
      <c r="Q1734" s="16">
        <v>0.67070129999999994</v>
      </c>
      <c r="R1734" s="16">
        <v>4.0393999999999997</v>
      </c>
      <c r="S1734" s="16">
        <v>0.24690000000000001</v>
      </c>
      <c r="T1734" s="16">
        <v>0.14749999999999999</v>
      </c>
      <c r="U1734" s="16">
        <v>5.7473000000000001</v>
      </c>
      <c r="V1734" s="16">
        <v>27.34</v>
      </c>
      <c r="W1734" s="16">
        <v>27.01</v>
      </c>
      <c r="X1734" s="16">
        <v>443.971</v>
      </c>
      <c r="Y1734" s="16">
        <v>59.812199999999997</v>
      </c>
      <c r="Z1734" s="16">
        <v>0.58020000000000005</v>
      </c>
      <c r="AA1734" s="16">
        <v>-0.33398230000000001</v>
      </c>
      <c r="AB1734" s="16">
        <v>0.28999999999999998</v>
      </c>
      <c r="AC1734" s="16">
        <v>23.11</v>
      </c>
      <c r="AD1734" s="16">
        <v>49.3</v>
      </c>
      <c r="AE1734" s="16">
        <v>44.464500000000001</v>
      </c>
      <c r="AF1734" s="16">
        <v>117.465</v>
      </c>
      <c r="AG1734" s="16">
        <v>701317</v>
      </c>
      <c r="AH1734" s="16">
        <v>0.25380000000000003</v>
      </c>
      <c r="AI1734" s="16">
        <v>100</v>
      </c>
      <c r="AJ1734" s="16">
        <v>100</v>
      </c>
      <c r="AK1734" s="16">
        <v>0.61360000000000003</v>
      </c>
      <c r="AL1734" s="16">
        <v>0.8085</v>
      </c>
      <c r="AM1734" s="16">
        <v>1.0831999999999999</v>
      </c>
      <c r="AN1734" s="16">
        <v>-1.2846</v>
      </c>
      <c r="AO1734" s="16">
        <v>0.88200000000000001</v>
      </c>
      <c r="AP1734" s="16">
        <v>0.81359999999999999</v>
      </c>
      <c r="AQ1734" s="16">
        <v>1.1999999999999999E-3</v>
      </c>
      <c r="AR1734" s="16">
        <f t="shared" si="85"/>
        <v>1</v>
      </c>
      <c r="AS1734" s="5">
        <f t="shared" si="84"/>
        <v>-5.0419999999999909E-3</v>
      </c>
    </row>
    <row r="1735" spans="1:45" x14ac:dyDescent="0.25">
      <c r="A1735" s="16" t="s">
        <v>406</v>
      </c>
      <c r="B1735" s="16" t="s">
        <v>74</v>
      </c>
      <c r="C1735" s="16" t="s">
        <v>289</v>
      </c>
      <c r="D1735" s="16">
        <v>2006</v>
      </c>
      <c r="E1735" s="16" t="s">
        <v>2313</v>
      </c>
      <c r="F1735" s="16" t="s">
        <v>594</v>
      </c>
      <c r="G1735" s="10">
        <v>28353</v>
      </c>
      <c r="H1735" s="73">
        <v>10.25249</v>
      </c>
      <c r="I1735" s="16">
        <v>7053700</v>
      </c>
      <c r="J1735" s="71">
        <v>2.3E-2</v>
      </c>
      <c r="K1735" s="71">
        <v>0.99299999999999999</v>
      </c>
      <c r="L1735" s="16">
        <v>3.9874360000000002</v>
      </c>
      <c r="M1735" s="16">
        <v>3.9971770000000002</v>
      </c>
      <c r="N1735" s="16">
        <v>1.7220690000000001</v>
      </c>
      <c r="O1735" s="16">
        <v>1.2151940000000001</v>
      </c>
      <c r="P1735" s="16">
        <v>1.259984</v>
      </c>
      <c r="Q1735" s="16">
        <v>0.8002669</v>
      </c>
      <c r="R1735" s="16">
        <v>4.1281999999999996</v>
      </c>
      <c r="S1735" s="16">
        <v>0.26379999999999998</v>
      </c>
      <c r="T1735" s="16">
        <v>0.154</v>
      </c>
      <c r="U1735" s="16">
        <v>5.7427000000000001</v>
      </c>
      <c r="V1735" s="16">
        <v>28.74</v>
      </c>
      <c r="W1735" s="16">
        <v>27.332000000000001</v>
      </c>
      <c r="X1735" s="16">
        <v>444.81200000000001</v>
      </c>
      <c r="Y1735" s="16">
        <v>67.399699999999996</v>
      </c>
      <c r="Z1735" s="16">
        <v>0.61409999999999998</v>
      </c>
      <c r="AA1735" s="16">
        <v>-0.32233099999999998</v>
      </c>
      <c r="AB1735" s="16">
        <v>0.28999999999999998</v>
      </c>
      <c r="AC1735" s="16">
        <v>23.11</v>
      </c>
      <c r="AD1735" s="16">
        <v>49</v>
      </c>
      <c r="AE1735" s="16">
        <v>44.4557</v>
      </c>
      <c r="AF1735" s="16">
        <v>124.339</v>
      </c>
      <c r="AG1735" s="16">
        <v>716759</v>
      </c>
      <c r="AH1735" s="16">
        <v>0.25119999999999998</v>
      </c>
      <c r="AI1735" s="16">
        <v>100</v>
      </c>
      <c r="AJ1735" s="16">
        <v>100</v>
      </c>
      <c r="AK1735" s="16">
        <v>0.76449999999999996</v>
      </c>
      <c r="AL1735" s="16">
        <v>1.0026999999999999</v>
      </c>
      <c r="AM1735" s="16">
        <v>1.2463</v>
      </c>
      <c r="AN1735" s="16">
        <v>-1.2744</v>
      </c>
      <c r="AO1735" s="16">
        <v>1.0214000000000001</v>
      </c>
      <c r="AP1735" s="16">
        <v>0.8881</v>
      </c>
      <c r="AQ1735" s="16">
        <v>1.1999999999999999E-3</v>
      </c>
      <c r="AR1735" s="16">
        <f t="shared" si="85"/>
        <v>1</v>
      </c>
      <c r="AS1735" s="5">
        <f t="shared" si="84"/>
        <v>0.27046300000000034</v>
      </c>
    </row>
    <row r="1736" spans="1:45" x14ac:dyDescent="0.25">
      <c r="A1736" s="16" t="s">
        <v>406</v>
      </c>
      <c r="B1736" s="16" t="s">
        <v>74</v>
      </c>
      <c r="C1736" s="16" t="s">
        <v>289</v>
      </c>
      <c r="D1736" s="16">
        <v>2007</v>
      </c>
      <c r="E1736" s="16" t="s">
        <v>2335</v>
      </c>
      <c r="F1736" s="16" t="s">
        <v>594</v>
      </c>
      <c r="G1736" s="10">
        <v>29562.7</v>
      </c>
      <c r="H1736" s="73">
        <v>10.294269999999999</v>
      </c>
      <c r="I1736" s="16">
        <v>7180100</v>
      </c>
      <c r="J1736" s="71">
        <v>8.0000000000000002E-3</v>
      </c>
      <c r="K1736" s="71">
        <v>1.0009999999999999</v>
      </c>
      <c r="L1736" s="16">
        <v>4.096552</v>
      </c>
      <c r="M1736" s="16">
        <v>4.1852679999999998</v>
      </c>
      <c r="N1736" s="16">
        <v>1.773574</v>
      </c>
      <c r="O1736" s="16">
        <v>1.2319469999999999</v>
      </c>
      <c r="P1736" s="16">
        <v>1.286813</v>
      </c>
      <c r="Q1736" s="16">
        <v>0.76433430000000002</v>
      </c>
      <c r="R1736" s="16">
        <v>4.4074</v>
      </c>
      <c r="S1736" s="16">
        <v>0.27300000000000002</v>
      </c>
      <c r="T1736" s="16">
        <v>0.15409999999999999</v>
      </c>
      <c r="U1736" s="16">
        <v>5.4836</v>
      </c>
      <c r="V1736" s="16">
        <v>30.14</v>
      </c>
      <c r="W1736" s="16">
        <v>27.654</v>
      </c>
      <c r="X1736" s="16">
        <v>449.39699999999999</v>
      </c>
      <c r="Y1736" s="16">
        <v>67.596100000000007</v>
      </c>
      <c r="Z1736" s="16">
        <v>0.62080000000000002</v>
      </c>
      <c r="AA1736" s="16">
        <v>-0.32233099999999998</v>
      </c>
      <c r="AB1736" s="16">
        <v>0.28999999999999998</v>
      </c>
      <c r="AC1736" s="16">
        <v>23.11</v>
      </c>
      <c r="AD1736" s="16">
        <v>49</v>
      </c>
      <c r="AE1736" s="16">
        <v>44.366100000000003</v>
      </c>
      <c r="AF1736" s="16">
        <v>128.45500000000001</v>
      </c>
      <c r="AG1736" s="16">
        <v>749182</v>
      </c>
      <c r="AH1736" s="16">
        <v>0.24890000000000001</v>
      </c>
      <c r="AI1736" s="16">
        <v>100</v>
      </c>
      <c r="AJ1736" s="16">
        <v>100</v>
      </c>
      <c r="AK1736" s="16">
        <v>0.72360000000000002</v>
      </c>
      <c r="AL1736" s="16">
        <v>0.81389999999999996</v>
      </c>
      <c r="AM1736" s="16">
        <v>1.2432000000000001</v>
      </c>
      <c r="AN1736" s="16">
        <v>-1.2637</v>
      </c>
      <c r="AO1736" s="16">
        <v>1.1120000000000001</v>
      </c>
      <c r="AP1736" s="16">
        <v>0.81130000000000002</v>
      </c>
      <c r="AQ1736" s="16">
        <v>1.1999999999999999E-3</v>
      </c>
      <c r="AR1736" s="16">
        <f t="shared" si="85"/>
        <v>1</v>
      </c>
      <c r="AS1736" s="5">
        <f t="shared" si="84"/>
        <v>0.10911599999999977</v>
      </c>
    </row>
    <row r="1737" spans="1:45" x14ac:dyDescent="0.25">
      <c r="A1737" s="16" t="s">
        <v>406</v>
      </c>
      <c r="B1737" s="16" t="s">
        <v>74</v>
      </c>
      <c r="C1737" s="16" t="s">
        <v>289</v>
      </c>
      <c r="D1737" s="16">
        <v>2008</v>
      </c>
      <c r="E1737" s="16" t="s">
        <v>2327</v>
      </c>
      <c r="F1737" s="16" t="s">
        <v>594</v>
      </c>
      <c r="G1737" s="10">
        <v>29930.7</v>
      </c>
      <c r="H1737" s="73">
        <v>10.30664</v>
      </c>
      <c r="I1737" s="16">
        <v>7308800</v>
      </c>
      <c r="J1737" s="71">
        <v>-1.0999999999999999E-2</v>
      </c>
      <c r="K1737" s="71">
        <v>0.98899999999999999</v>
      </c>
      <c r="L1737" s="16">
        <v>4.1062479999999999</v>
      </c>
      <c r="M1737" s="16">
        <v>4.0761120000000002</v>
      </c>
      <c r="N1737" s="16">
        <v>1.856017</v>
      </c>
      <c r="O1737" s="16">
        <v>1.234232</v>
      </c>
      <c r="P1737" s="16">
        <v>1.3085580000000001</v>
      </c>
      <c r="Q1737" s="16">
        <v>0.78549749999999996</v>
      </c>
      <c r="R1737" s="16">
        <v>4.3291000000000004</v>
      </c>
      <c r="S1737" s="16">
        <v>0.25790000000000002</v>
      </c>
      <c r="T1737" s="16">
        <v>0.15310000000000001</v>
      </c>
      <c r="U1737" s="16">
        <v>5.5186999999999999</v>
      </c>
      <c r="V1737" s="16">
        <v>31.54</v>
      </c>
      <c r="W1737" s="16">
        <v>27.975999999999999</v>
      </c>
      <c r="X1737" s="16">
        <v>453.983</v>
      </c>
      <c r="Y1737" s="16">
        <v>67.847999999999999</v>
      </c>
      <c r="Z1737" s="16">
        <v>0.61699999999999999</v>
      </c>
      <c r="AA1737" s="16">
        <v>-0.33398230000000001</v>
      </c>
      <c r="AB1737" s="16">
        <v>0.28999999999999998</v>
      </c>
      <c r="AC1737" s="16">
        <v>23.11</v>
      </c>
      <c r="AD1737" s="16">
        <v>49.3</v>
      </c>
      <c r="AE1737" s="16">
        <v>45.364800000000002</v>
      </c>
      <c r="AF1737" s="16">
        <v>126.38500000000001</v>
      </c>
      <c r="AG1737" s="16">
        <v>779909</v>
      </c>
      <c r="AH1737" s="16">
        <v>0.2477</v>
      </c>
      <c r="AI1737" s="16">
        <v>100</v>
      </c>
      <c r="AJ1737" s="16">
        <v>100</v>
      </c>
      <c r="AK1737" s="16">
        <v>0.70099999999999996</v>
      </c>
      <c r="AL1737" s="16">
        <v>0.83919999999999995</v>
      </c>
      <c r="AM1737" s="16">
        <v>1.3345</v>
      </c>
      <c r="AN1737" s="16">
        <v>-1.3334999999999999</v>
      </c>
      <c r="AO1737" s="16">
        <v>1.1805000000000001</v>
      </c>
      <c r="AP1737" s="16">
        <v>0.82730000000000004</v>
      </c>
      <c r="AQ1737" s="16">
        <v>1.1999999999999999E-3</v>
      </c>
      <c r="AR1737" s="16">
        <f t="shared" si="85"/>
        <v>1</v>
      </c>
      <c r="AS1737" s="5">
        <f t="shared" si="84"/>
        <v>9.6959999999999269E-3</v>
      </c>
    </row>
    <row r="1738" spans="1:45" x14ac:dyDescent="0.25">
      <c r="A1738" s="16" t="s">
        <v>406</v>
      </c>
      <c r="B1738" s="16" t="s">
        <v>74</v>
      </c>
      <c r="C1738" s="16" t="s">
        <v>289</v>
      </c>
      <c r="D1738" s="16">
        <v>2009</v>
      </c>
      <c r="E1738" s="16" t="s">
        <v>2318</v>
      </c>
      <c r="F1738" s="16" t="s">
        <v>594</v>
      </c>
      <c r="G1738" s="10">
        <v>29594.5</v>
      </c>
      <c r="H1738" s="73">
        <v>10.295339999999999</v>
      </c>
      <c r="I1738" s="16">
        <v>7485600</v>
      </c>
      <c r="J1738" s="71">
        <v>-1.7999999999999999E-2</v>
      </c>
      <c r="K1738" s="71">
        <v>0.97099999999999997</v>
      </c>
      <c r="L1738" s="16">
        <v>3.9908039999999998</v>
      </c>
      <c r="M1738" s="16">
        <v>3.7665899999999999</v>
      </c>
      <c r="N1738" s="16">
        <v>1.930563</v>
      </c>
      <c r="O1738" s="16">
        <v>1.336651</v>
      </c>
      <c r="P1738" s="16">
        <v>1.2800450000000001</v>
      </c>
      <c r="Q1738" s="16">
        <v>0.67157630000000001</v>
      </c>
      <c r="R1738" s="16">
        <v>4.1210000000000004</v>
      </c>
      <c r="S1738" s="16">
        <v>0.21890000000000001</v>
      </c>
      <c r="T1738" s="16">
        <v>0.1479</v>
      </c>
      <c r="U1738" s="16">
        <v>5.4786999999999999</v>
      </c>
      <c r="V1738" s="16">
        <v>32.94</v>
      </c>
      <c r="W1738" s="16">
        <v>28.297999999999998</v>
      </c>
      <c r="X1738" s="16">
        <v>458.56799999999998</v>
      </c>
      <c r="Y1738" s="16">
        <v>68.625900000000001</v>
      </c>
      <c r="Z1738" s="16">
        <v>0.6593</v>
      </c>
      <c r="AA1738" s="16">
        <v>-0.35340110000000002</v>
      </c>
      <c r="AB1738" s="16">
        <v>0.28999999999999998</v>
      </c>
      <c r="AC1738" s="16">
        <v>23.11</v>
      </c>
      <c r="AD1738" s="16">
        <v>49.8</v>
      </c>
      <c r="AE1738" s="16">
        <v>45.588299999999997</v>
      </c>
      <c r="AF1738" s="16">
        <v>124.03400000000001</v>
      </c>
      <c r="AG1738" s="16">
        <v>734851</v>
      </c>
      <c r="AH1738" s="16">
        <v>0.2447</v>
      </c>
      <c r="AI1738" s="16">
        <v>100</v>
      </c>
      <c r="AJ1738" s="16">
        <v>100</v>
      </c>
      <c r="AK1738" s="16">
        <v>0.54859999999999998</v>
      </c>
      <c r="AL1738" s="16">
        <v>0.74950000000000006</v>
      </c>
      <c r="AM1738" s="16">
        <v>1.2601</v>
      </c>
      <c r="AN1738" s="16">
        <v>-1.623</v>
      </c>
      <c r="AO1738" s="16">
        <v>1.1122000000000001</v>
      </c>
      <c r="AP1738" s="16">
        <v>0.82279999999999998</v>
      </c>
      <c r="AQ1738" s="16">
        <v>1.1999999999999999E-3</v>
      </c>
      <c r="AR1738" s="16">
        <f t="shared" si="85"/>
        <v>1</v>
      </c>
      <c r="AS1738" s="5">
        <f t="shared" si="84"/>
        <v>-0.1154440000000001</v>
      </c>
    </row>
    <row r="1739" spans="1:45" x14ac:dyDescent="0.25">
      <c r="A1739" s="16" t="s">
        <v>406</v>
      </c>
      <c r="B1739" s="16" t="s">
        <v>74</v>
      </c>
      <c r="C1739" s="16" t="s">
        <v>289</v>
      </c>
      <c r="D1739" s="16">
        <v>2010</v>
      </c>
      <c r="E1739" s="16" t="s">
        <v>2328</v>
      </c>
      <c r="F1739" s="16" t="s">
        <v>594</v>
      </c>
      <c r="G1739" s="10">
        <v>30662</v>
      </c>
      <c r="H1739" s="73">
        <v>10.330780000000001</v>
      </c>
      <c r="I1739" s="16">
        <v>7623600</v>
      </c>
      <c r="J1739" s="71">
        <v>1.7999999999999999E-2</v>
      </c>
      <c r="K1739" s="71">
        <v>0.98899999999999999</v>
      </c>
      <c r="L1739" s="16">
        <v>4.0433500000000002</v>
      </c>
      <c r="M1739" s="16">
        <v>3.6377290000000002</v>
      </c>
      <c r="N1739" s="16">
        <v>2.0182730000000002</v>
      </c>
      <c r="O1739" s="16">
        <v>1.3868849999999999</v>
      </c>
      <c r="P1739" s="16">
        <v>1.2968299999999999</v>
      </c>
      <c r="Q1739" s="16">
        <v>0.76072510000000004</v>
      </c>
      <c r="R1739" s="16">
        <v>3.9298999999999999</v>
      </c>
      <c r="S1739" s="16">
        <v>0.22989999999999999</v>
      </c>
      <c r="T1739" s="16">
        <v>0.14080000000000001</v>
      </c>
      <c r="U1739" s="16">
        <v>5.5275999999999996</v>
      </c>
      <c r="V1739" s="16">
        <v>34.340000000000003</v>
      </c>
      <c r="W1739" s="16">
        <v>28.62</v>
      </c>
      <c r="X1739" s="16">
        <v>463.75200000000001</v>
      </c>
      <c r="Y1739" s="16">
        <v>69.395099999999999</v>
      </c>
      <c r="Z1739" s="16">
        <v>0.67589999999999995</v>
      </c>
      <c r="AA1739" s="16">
        <v>-0.36116870000000001</v>
      </c>
      <c r="AB1739" s="16">
        <v>0.28999999999999998</v>
      </c>
      <c r="AC1739" s="16">
        <v>23.11</v>
      </c>
      <c r="AD1739" s="16">
        <v>50</v>
      </c>
      <c r="AE1739" s="16">
        <v>45.927599999999998</v>
      </c>
      <c r="AF1739" s="16">
        <v>122.78400000000001</v>
      </c>
      <c r="AG1739" s="16">
        <v>768548</v>
      </c>
      <c r="AH1739" s="16">
        <v>0.2424</v>
      </c>
      <c r="AI1739" s="16">
        <v>100</v>
      </c>
      <c r="AJ1739" s="16">
        <v>100</v>
      </c>
      <c r="AK1739" s="16">
        <v>0.56279999999999997</v>
      </c>
      <c r="AL1739" s="16">
        <v>0.66800000000000004</v>
      </c>
      <c r="AM1739" s="16">
        <v>1.3673</v>
      </c>
      <c r="AN1739" s="16">
        <v>-1.32</v>
      </c>
      <c r="AO1739" s="16">
        <v>1.2250000000000001</v>
      </c>
      <c r="AP1739" s="16">
        <v>0.89870000000000005</v>
      </c>
      <c r="AQ1739" s="16">
        <v>1.1999999999999999E-3</v>
      </c>
      <c r="AR1739" s="16">
        <f t="shared" si="85"/>
        <v>1</v>
      </c>
      <c r="AS1739" s="5">
        <f t="shared" si="84"/>
        <v>5.2546000000000426E-2</v>
      </c>
    </row>
    <row r="1740" spans="1:45" x14ac:dyDescent="0.25">
      <c r="A1740" s="16" t="s">
        <v>406</v>
      </c>
      <c r="B1740" s="16" t="s">
        <v>74</v>
      </c>
      <c r="C1740" s="16" t="s">
        <v>289</v>
      </c>
      <c r="D1740" s="16">
        <v>2011</v>
      </c>
      <c r="E1740" s="16" t="s">
        <v>2336</v>
      </c>
      <c r="F1740" s="16" t="s">
        <v>594</v>
      </c>
      <c r="G1740" s="10">
        <v>31624.3</v>
      </c>
      <c r="H1740" s="73">
        <v>10.36168</v>
      </c>
      <c r="I1740" s="16">
        <v>7765800</v>
      </c>
      <c r="J1740" s="71">
        <v>1.0999999999999999E-2</v>
      </c>
      <c r="K1740" s="71">
        <v>1</v>
      </c>
      <c r="L1740" s="16">
        <v>4.0535180000000004</v>
      </c>
      <c r="M1740" s="16">
        <v>3.627192</v>
      </c>
      <c r="N1740" s="16">
        <v>2.055803</v>
      </c>
      <c r="O1740" s="16">
        <v>1.31386</v>
      </c>
      <c r="P1740" s="16">
        <v>1.2990740000000001</v>
      </c>
      <c r="Q1740" s="16">
        <v>0.83259989999999995</v>
      </c>
      <c r="R1740" s="16">
        <v>4.0110000000000001</v>
      </c>
      <c r="S1740" s="16">
        <v>0.2127</v>
      </c>
      <c r="T1740" s="16">
        <v>0.1419</v>
      </c>
      <c r="U1740" s="16">
        <v>5.5606</v>
      </c>
      <c r="V1740" s="16">
        <v>36.192</v>
      </c>
      <c r="W1740" s="16">
        <v>27.975999999999999</v>
      </c>
      <c r="X1740" s="16">
        <v>468.935</v>
      </c>
      <c r="Y1740" s="16">
        <v>69.947299999999998</v>
      </c>
      <c r="Z1740" s="16">
        <v>0.63400000000000001</v>
      </c>
      <c r="AA1740" s="16">
        <v>-0.34174979999999999</v>
      </c>
      <c r="AB1740" s="16">
        <v>0.28999999999999998</v>
      </c>
      <c r="AC1740" s="16">
        <v>23.11</v>
      </c>
      <c r="AD1740" s="16">
        <v>49.5</v>
      </c>
      <c r="AE1740" s="16">
        <v>46.404800000000002</v>
      </c>
      <c r="AF1740" s="16">
        <v>121.97799999999999</v>
      </c>
      <c r="AG1740" s="16">
        <v>768485</v>
      </c>
      <c r="AH1740" s="16">
        <v>0.23910000000000001</v>
      </c>
      <c r="AI1740" s="16">
        <v>100</v>
      </c>
      <c r="AJ1740" s="16">
        <v>100</v>
      </c>
      <c r="AK1740" s="16">
        <v>0.64529999999999998</v>
      </c>
      <c r="AL1740" s="16">
        <v>0.71260000000000001</v>
      </c>
      <c r="AM1740" s="16">
        <v>1.3299000000000001</v>
      </c>
      <c r="AN1740" s="16">
        <v>-1.1904999999999999</v>
      </c>
      <c r="AO1740" s="16">
        <v>1.3247</v>
      </c>
      <c r="AP1740" s="16">
        <v>0.99919999999999998</v>
      </c>
      <c r="AQ1740" s="16">
        <v>1.1999999999999999E-3</v>
      </c>
      <c r="AR1740" s="16">
        <f t="shared" si="85"/>
        <v>1</v>
      </c>
      <c r="AS1740" s="5">
        <f t="shared" si="84"/>
        <v>1.0168000000000177E-2</v>
      </c>
    </row>
    <row r="1741" spans="1:45" x14ac:dyDescent="0.25">
      <c r="A1741" s="16" t="s">
        <v>406</v>
      </c>
      <c r="B1741" s="16" t="s">
        <v>74</v>
      </c>
      <c r="C1741" s="16" t="s">
        <v>289</v>
      </c>
      <c r="D1741" s="16">
        <v>2012</v>
      </c>
      <c r="E1741" s="16" t="s">
        <v>2315</v>
      </c>
      <c r="F1741" s="16" t="s">
        <v>594</v>
      </c>
      <c r="G1741" s="10">
        <v>31785.3</v>
      </c>
      <c r="H1741" s="73">
        <v>10.366759999999999</v>
      </c>
      <c r="I1741" s="16">
        <v>7910500</v>
      </c>
      <c r="J1741" s="71">
        <v>-8.9999999999999993E-3</v>
      </c>
      <c r="K1741" s="71">
        <v>0.99099999999999999</v>
      </c>
      <c r="L1741" s="16">
        <v>4.0465559999999998</v>
      </c>
      <c r="M1741" s="16">
        <v>3.6248779999999998</v>
      </c>
      <c r="N1741" s="16">
        <v>2.0931850000000001</v>
      </c>
      <c r="O1741" s="16">
        <v>1.260767</v>
      </c>
      <c r="P1741" s="16">
        <v>1.3183469999999999</v>
      </c>
      <c r="Q1741" s="16">
        <v>0.81632110000000002</v>
      </c>
      <c r="R1741" s="16">
        <v>4.1285999999999996</v>
      </c>
      <c r="S1741" s="16">
        <v>0.186</v>
      </c>
      <c r="T1741" s="16">
        <v>0.14560000000000001</v>
      </c>
      <c r="U1741" s="16">
        <v>5.5922000000000001</v>
      </c>
      <c r="V1741" s="16">
        <v>38.043999999999997</v>
      </c>
      <c r="W1741" s="16">
        <v>27.332000000000001</v>
      </c>
      <c r="X1741" s="16">
        <v>474.11900000000003</v>
      </c>
      <c r="Y1741" s="16">
        <v>69.897000000000006</v>
      </c>
      <c r="Z1741" s="16">
        <v>0.60899999999999999</v>
      </c>
      <c r="AA1741" s="16">
        <v>-0.32621470000000002</v>
      </c>
      <c r="AB1741" s="16">
        <v>0.28999999999999998</v>
      </c>
      <c r="AC1741" s="16">
        <v>23.11</v>
      </c>
      <c r="AD1741" s="16">
        <v>49.1</v>
      </c>
      <c r="AE1741" s="16">
        <v>47.017899999999997</v>
      </c>
      <c r="AF1741" s="16">
        <v>120.684</v>
      </c>
      <c r="AG1741" s="16">
        <v>796448</v>
      </c>
      <c r="AH1741" s="16">
        <v>0.24149999999999999</v>
      </c>
      <c r="AI1741" s="16">
        <v>100</v>
      </c>
      <c r="AJ1741" s="16">
        <v>100</v>
      </c>
      <c r="AK1741" s="16">
        <v>0.63139999999999996</v>
      </c>
      <c r="AL1741" s="16">
        <v>0.83720000000000006</v>
      </c>
      <c r="AM1741" s="16">
        <v>1.2632000000000001</v>
      </c>
      <c r="AN1741" s="16">
        <v>-1.0688</v>
      </c>
      <c r="AO1741" s="16">
        <v>1.1651</v>
      </c>
      <c r="AP1741" s="16">
        <v>0.92659999999999998</v>
      </c>
      <c r="AQ1741" s="16">
        <v>1.1999999999999999E-3</v>
      </c>
      <c r="AR1741" s="16">
        <f t="shared" si="85"/>
        <v>1</v>
      </c>
      <c r="AS1741" s="5">
        <f t="shared" si="84"/>
        <v>-6.9620000000005788E-3</v>
      </c>
    </row>
    <row r="1742" spans="1:45" x14ac:dyDescent="0.25">
      <c r="A1742" s="16" t="s">
        <v>406</v>
      </c>
      <c r="B1742" s="16" t="s">
        <v>74</v>
      </c>
      <c r="C1742" s="16" t="s">
        <v>289</v>
      </c>
      <c r="D1742" s="16">
        <v>2013</v>
      </c>
      <c r="E1742" s="16" t="s">
        <v>2314</v>
      </c>
      <c r="F1742" s="16" t="s">
        <v>594</v>
      </c>
      <c r="G1742" s="10">
        <v>32562.9</v>
      </c>
      <c r="H1742" s="73">
        <v>10.390930000000001</v>
      </c>
      <c r="I1742" s="16">
        <v>8059500</v>
      </c>
      <c r="J1742" s="71">
        <v>-2E-3</v>
      </c>
      <c r="K1742" s="71">
        <v>0.98899999999999999</v>
      </c>
      <c r="L1742" s="16">
        <v>3.9865930000000001</v>
      </c>
      <c r="M1742" s="16">
        <v>3.4817809999999998</v>
      </c>
      <c r="N1742" s="16">
        <v>2.1172469999999999</v>
      </c>
      <c r="O1742" s="16">
        <v>1.3033129999999999</v>
      </c>
      <c r="P1742" s="16">
        <v>1.2579180000000001</v>
      </c>
      <c r="Q1742" s="16">
        <v>0.81561110000000003</v>
      </c>
      <c r="R1742" s="16">
        <v>4.0881999999999996</v>
      </c>
      <c r="S1742" s="16">
        <v>0.1673</v>
      </c>
      <c r="T1742" s="16">
        <v>0.14019999999999999</v>
      </c>
      <c r="U1742" s="16">
        <v>5.8598999999999997</v>
      </c>
      <c r="V1742" s="16">
        <v>39.896000000000001</v>
      </c>
      <c r="W1742" s="16">
        <v>26.687999999999999</v>
      </c>
      <c r="X1742" s="16">
        <v>473.322</v>
      </c>
      <c r="Y1742" s="16">
        <v>70.931100000000001</v>
      </c>
      <c r="Z1742" s="16">
        <v>0.60429999999999995</v>
      </c>
      <c r="AA1742" s="16">
        <v>-0.41165760000000001</v>
      </c>
      <c r="AB1742" s="16">
        <v>0.28999999999999998</v>
      </c>
      <c r="AC1742" s="16">
        <v>23.11</v>
      </c>
      <c r="AD1742" s="16">
        <v>51.3</v>
      </c>
      <c r="AE1742" s="16">
        <v>43.953699999999998</v>
      </c>
      <c r="AF1742" s="16">
        <v>122.848</v>
      </c>
      <c r="AG1742" s="16">
        <v>743731</v>
      </c>
      <c r="AH1742" s="16">
        <v>0.2399</v>
      </c>
      <c r="AI1742" s="16">
        <v>100</v>
      </c>
      <c r="AJ1742" s="16">
        <v>100</v>
      </c>
      <c r="AK1742" s="16">
        <v>0.63770000000000004</v>
      </c>
      <c r="AL1742" s="16">
        <v>0.85</v>
      </c>
      <c r="AM1742" s="16">
        <v>1.2290000000000001</v>
      </c>
      <c r="AN1742" s="16">
        <v>-1.0892999999999999</v>
      </c>
      <c r="AO1742" s="16">
        <v>1.1587000000000001</v>
      </c>
      <c r="AP1742" s="16">
        <v>0.96240000000000003</v>
      </c>
      <c r="AQ1742" s="16">
        <v>1.1999999999999999E-3</v>
      </c>
      <c r="AR1742" s="16">
        <f t="shared" si="85"/>
        <v>1</v>
      </c>
      <c r="AS1742" s="5">
        <f t="shared" si="84"/>
        <v>-5.9962999999999766E-2</v>
      </c>
    </row>
    <row r="1743" spans="1:45" x14ac:dyDescent="0.25">
      <c r="A1743" s="16" t="s">
        <v>406</v>
      </c>
      <c r="B1743" s="16" t="s">
        <v>74</v>
      </c>
      <c r="C1743" s="16" t="s">
        <v>289</v>
      </c>
      <c r="D1743" s="16">
        <v>2014</v>
      </c>
      <c r="E1743" s="16" t="s">
        <v>2319</v>
      </c>
      <c r="F1743" s="16" t="s">
        <v>594</v>
      </c>
      <c r="G1743" s="10">
        <v>32954.199999999997</v>
      </c>
      <c r="H1743" s="73">
        <v>10.40287</v>
      </c>
      <c r="I1743" s="16">
        <v>8215700</v>
      </c>
      <c r="J1743" s="71">
        <v>-8.0000000000000002E-3</v>
      </c>
      <c r="K1743" s="71">
        <v>0.98099999999999998</v>
      </c>
      <c r="L1743" s="16">
        <v>4.0430400000000004</v>
      </c>
      <c r="M1743" s="16">
        <v>3.6150350000000002</v>
      </c>
      <c r="N1743" s="16">
        <v>2.073671</v>
      </c>
      <c r="O1743" s="16">
        <v>1.336689</v>
      </c>
      <c r="P1743" s="16">
        <v>1.226227</v>
      </c>
      <c r="Q1743" s="16">
        <v>0.85641350000000005</v>
      </c>
      <c r="R1743" s="16">
        <v>4.1086</v>
      </c>
      <c r="S1743" s="16">
        <v>0.1678</v>
      </c>
      <c r="T1743" s="16">
        <v>0.15310000000000001</v>
      </c>
      <c r="U1743" s="16">
        <v>5.4843999999999999</v>
      </c>
      <c r="V1743" s="16">
        <v>41.747999999999998</v>
      </c>
      <c r="W1743" s="16">
        <v>26.044</v>
      </c>
      <c r="X1743" s="16">
        <v>472.52499999999998</v>
      </c>
      <c r="Y1743" s="16">
        <v>71.495400000000004</v>
      </c>
      <c r="Z1743" s="16">
        <v>0.61409999999999998</v>
      </c>
      <c r="AA1743" s="16">
        <v>-0.42020200000000002</v>
      </c>
      <c r="AB1743" s="16">
        <v>0.28999999999999998</v>
      </c>
      <c r="AC1743" s="16">
        <v>23.11</v>
      </c>
      <c r="AD1743" s="16">
        <v>51.52</v>
      </c>
      <c r="AE1743" s="16">
        <v>43.811700000000002</v>
      </c>
      <c r="AF1743" s="16">
        <v>121.45099999999999</v>
      </c>
      <c r="AG1743" s="16">
        <v>694731</v>
      </c>
      <c r="AH1743" s="16">
        <v>0.2384</v>
      </c>
      <c r="AI1743" s="16">
        <v>100</v>
      </c>
      <c r="AJ1743" s="16">
        <v>100</v>
      </c>
      <c r="AK1743" s="16">
        <v>0.72799999999999998</v>
      </c>
      <c r="AL1743" s="16">
        <v>0.82469999999999999</v>
      </c>
      <c r="AM1743" s="16">
        <v>1.1585000000000001</v>
      </c>
      <c r="AN1743" s="16">
        <v>-1.0449999999999999</v>
      </c>
      <c r="AO1743" s="16">
        <v>1.2087000000000001</v>
      </c>
      <c r="AP1743" s="16">
        <v>1.1051</v>
      </c>
      <c r="AQ1743" s="16">
        <v>1.1999999999999999E-3</v>
      </c>
      <c r="AR1743" s="16">
        <f t="shared" si="85"/>
        <v>1</v>
      </c>
      <c r="AS1743" s="5">
        <f t="shared" si="84"/>
        <v>5.6447000000000358E-2</v>
      </c>
    </row>
    <row r="1744" spans="1:45" x14ac:dyDescent="0.25">
      <c r="A1744" s="16" t="s">
        <v>414</v>
      </c>
      <c r="B1744" s="16" t="s">
        <v>75</v>
      </c>
      <c r="C1744" s="16" t="s">
        <v>290</v>
      </c>
      <c r="D1744" s="16">
        <v>1985</v>
      </c>
      <c r="E1744" s="16" t="s">
        <v>2340</v>
      </c>
      <c r="F1744" s="16" t="s">
        <v>414</v>
      </c>
      <c r="G1744" s="10">
        <v>26504.7</v>
      </c>
      <c r="H1744" s="73">
        <v>10.185079999999999</v>
      </c>
      <c r="I1744" s="16" t="s">
        <v>6700</v>
      </c>
      <c r="K1744" s="71">
        <v>1.0580000000000001</v>
      </c>
      <c r="L1744" s="16">
        <v>1.0817289999999999</v>
      </c>
      <c r="M1744" s="16">
        <v>-6.2231999999999999E-3</v>
      </c>
      <c r="N1744" s="16">
        <v>-7.4021E-3</v>
      </c>
      <c r="O1744" s="16">
        <v>0.29128209999999999</v>
      </c>
      <c r="P1744" s="16">
        <v>0.81400380000000006</v>
      </c>
      <c r="Q1744" s="16">
        <v>1.3380780000000001</v>
      </c>
      <c r="R1744" s="16">
        <v>0.72650000000000003</v>
      </c>
      <c r="S1744" s="16">
        <v>3.4700000000000002E-2</v>
      </c>
      <c r="T1744" s="16">
        <v>1.66E-2</v>
      </c>
      <c r="U1744" s="16">
        <v>4.7035999999999998</v>
      </c>
      <c r="V1744" s="16">
        <v>14.85</v>
      </c>
      <c r="W1744" s="16">
        <v>3.13</v>
      </c>
      <c r="X1744" s="16">
        <v>466.31</v>
      </c>
      <c r="Y1744" s="16">
        <v>43.162300000000002</v>
      </c>
      <c r="Z1744" s="16">
        <v>0.3896</v>
      </c>
      <c r="AA1744" s="16">
        <v>-0.37431569999999997</v>
      </c>
      <c r="AB1744" s="16">
        <v>0.47</v>
      </c>
      <c r="AC1744" s="16">
        <v>0</v>
      </c>
      <c r="AD1744" s="16">
        <v>33.46</v>
      </c>
      <c r="AE1744" s="16">
        <v>30.642199999999999</v>
      </c>
      <c r="AF1744" s="16">
        <v>1.1299999999999999E-2</v>
      </c>
      <c r="AG1744" s="16">
        <v>322013</v>
      </c>
      <c r="AH1744" s="16">
        <v>0.97414999999999996</v>
      </c>
      <c r="AI1744" s="16">
        <v>99.5</v>
      </c>
      <c r="AJ1744" s="16">
        <v>100</v>
      </c>
      <c r="AK1744" s="16">
        <v>1.153</v>
      </c>
      <c r="AL1744" s="16">
        <v>1.0920000000000001</v>
      </c>
      <c r="AM1744" s="16">
        <v>1.2020999999999999</v>
      </c>
      <c r="AN1744" s="16">
        <v>1.3532999999999999</v>
      </c>
      <c r="AO1744" s="16">
        <v>0.94289999999999996</v>
      </c>
      <c r="AP1744" s="16">
        <v>1.2589999999999999</v>
      </c>
      <c r="AQ1744" s="16">
        <v>6.7900000000000002E-2</v>
      </c>
      <c r="AR1744" s="16">
        <f t="shared" si="85"/>
        <v>1</v>
      </c>
      <c r="AS1744" s="5">
        <f t="shared" si="84"/>
        <v>0</v>
      </c>
    </row>
    <row r="1745" spans="1:45" x14ac:dyDescent="0.25">
      <c r="A1745" s="16" t="s">
        <v>414</v>
      </c>
      <c r="B1745" s="16" t="s">
        <v>75</v>
      </c>
      <c r="C1745" s="16" t="s">
        <v>290</v>
      </c>
      <c r="D1745" s="16">
        <v>1986</v>
      </c>
      <c r="E1745" s="16" t="s">
        <v>2367</v>
      </c>
      <c r="F1745" s="16" t="s">
        <v>414</v>
      </c>
      <c r="G1745" s="10">
        <v>27261.3</v>
      </c>
      <c r="H1745" s="73">
        <v>10.21322</v>
      </c>
      <c r="I1745" s="16" t="s">
        <v>6700</v>
      </c>
      <c r="J1745" s="71">
        <v>3.0000000000000001E-3</v>
      </c>
      <c r="K1745" s="71">
        <v>1.0609999999999999</v>
      </c>
      <c r="L1745" s="16">
        <v>1.11782</v>
      </c>
      <c r="M1745" s="16">
        <v>1.7127300000000002E-2</v>
      </c>
      <c r="N1745" s="16">
        <v>1.40635E-2</v>
      </c>
      <c r="O1745" s="16">
        <v>0.3264841</v>
      </c>
      <c r="P1745" s="16">
        <v>0.83801639999999999</v>
      </c>
      <c r="Q1745" s="16">
        <v>1.312319</v>
      </c>
      <c r="R1745" s="16">
        <v>0.74570000000000003</v>
      </c>
      <c r="S1745" s="16">
        <v>3.49E-2</v>
      </c>
      <c r="T1745" s="16">
        <v>1.7899999999999999E-2</v>
      </c>
      <c r="U1745" s="16">
        <v>4.6685999999999996</v>
      </c>
      <c r="V1745" s="16">
        <v>15.54</v>
      </c>
      <c r="W1745" s="16">
        <v>3.282</v>
      </c>
      <c r="X1745" s="16">
        <v>466.49099999999999</v>
      </c>
      <c r="Y1745" s="16">
        <v>44.145099999999999</v>
      </c>
      <c r="Z1745" s="16">
        <v>0.39400000000000002</v>
      </c>
      <c r="AA1745" s="16">
        <v>-0.39140439999999999</v>
      </c>
      <c r="AB1745" s="16">
        <v>0.47</v>
      </c>
      <c r="AC1745" s="16">
        <v>0</v>
      </c>
      <c r="AD1745" s="16">
        <v>33.9</v>
      </c>
      <c r="AE1745" s="16">
        <v>32.130699999999997</v>
      </c>
      <c r="AF1745" s="16">
        <v>1.5900000000000001E-2</v>
      </c>
      <c r="AG1745" s="16">
        <v>333759</v>
      </c>
      <c r="AH1745" s="16">
        <v>0.97155000000000002</v>
      </c>
      <c r="AI1745" s="16">
        <v>99.5</v>
      </c>
      <c r="AJ1745" s="16">
        <v>100</v>
      </c>
      <c r="AK1745" s="16">
        <v>1.1465000000000001</v>
      </c>
      <c r="AL1745" s="16">
        <v>1.0537000000000001</v>
      </c>
      <c r="AM1745" s="16">
        <v>1.1717</v>
      </c>
      <c r="AN1745" s="16">
        <v>1.3174999999999999</v>
      </c>
      <c r="AO1745" s="16">
        <v>0.93859999999999999</v>
      </c>
      <c r="AP1745" s="16">
        <v>1.2244999999999999</v>
      </c>
      <c r="AQ1745" s="16">
        <v>6.7900000000000002E-2</v>
      </c>
      <c r="AR1745" s="16">
        <f t="shared" si="85"/>
        <v>1</v>
      </c>
      <c r="AS1745" s="5">
        <f t="shared" si="84"/>
        <v>3.6091000000000095E-2</v>
      </c>
    </row>
    <row r="1746" spans="1:45" x14ac:dyDescent="0.25">
      <c r="A1746" s="16" t="s">
        <v>414</v>
      </c>
      <c r="B1746" s="16" t="s">
        <v>75</v>
      </c>
      <c r="C1746" s="16" t="s">
        <v>290</v>
      </c>
      <c r="D1746" s="16">
        <v>1987</v>
      </c>
      <c r="E1746" s="16" t="s">
        <v>2362</v>
      </c>
      <c r="F1746" s="16" t="s">
        <v>414</v>
      </c>
      <c r="G1746" s="10">
        <v>28128.6</v>
      </c>
      <c r="H1746" s="73">
        <v>10.244540000000001</v>
      </c>
      <c r="I1746" s="16" t="s">
        <v>6700</v>
      </c>
      <c r="J1746" s="71">
        <v>5.0000000000000001E-3</v>
      </c>
      <c r="K1746" s="71">
        <v>1.0669999999999999</v>
      </c>
      <c r="L1746" s="16">
        <v>1.1344050000000001</v>
      </c>
      <c r="M1746" s="16">
        <v>2.89699E-2</v>
      </c>
      <c r="N1746" s="16">
        <v>-1.0260099999999999E-2</v>
      </c>
      <c r="O1746" s="16">
        <v>0.37172630000000001</v>
      </c>
      <c r="P1746" s="16">
        <v>0.86454580000000003</v>
      </c>
      <c r="Q1746" s="16">
        <v>1.2865789999999999</v>
      </c>
      <c r="R1746" s="16">
        <v>0.76500000000000001</v>
      </c>
      <c r="S1746" s="16">
        <v>3.5000000000000003E-2</v>
      </c>
      <c r="T1746" s="16">
        <v>1.7999999999999999E-2</v>
      </c>
      <c r="U1746" s="16">
        <v>4.1813000000000002</v>
      </c>
      <c r="V1746" s="16">
        <v>16.23</v>
      </c>
      <c r="W1746" s="16">
        <v>3.4340000000000002</v>
      </c>
      <c r="X1746" s="16">
        <v>466.95</v>
      </c>
      <c r="Y1746" s="16">
        <v>45.128</v>
      </c>
      <c r="Z1746" s="16">
        <v>0.4037</v>
      </c>
      <c r="AA1746" s="16">
        <v>-0.4088812</v>
      </c>
      <c r="AB1746" s="16">
        <v>0.47</v>
      </c>
      <c r="AC1746" s="16">
        <v>0</v>
      </c>
      <c r="AD1746" s="16">
        <v>34.35</v>
      </c>
      <c r="AE1746" s="16">
        <v>33.621600000000001</v>
      </c>
      <c r="AF1746" s="16">
        <v>2.9100000000000001E-2</v>
      </c>
      <c r="AG1746" s="16">
        <v>350327</v>
      </c>
      <c r="AH1746" s="16">
        <v>0.96894999999999998</v>
      </c>
      <c r="AI1746" s="16">
        <v>99.5</v>
      </c>
      <c r="AJ1746" s="16">
        <v>100</v>
      </c>
      <c r="AK1746" s="16">
        <v>1.1398999999999999</v>
      </c>
      <c r="AL1746" s="16">
        <v>1.0154000000000001</v>
      </c>
      <c r="AM1746" s="16">
        <v>1.1414</v>
      </c>
      <c r="AN1746" s="16">
        <v>1.2817000000000001</v>
      </c>
      <c r="AO1746" s="16">
        <v>0.93440000000000001</v>
      </c>
      <c r="AP1746" s="16">
        <v>1.19</v>
      </c>
      <c r="AQ1746" s="16">
        <v>6.7900000000000002E-2</v>
      </c>
      <c r="AR1746" s="16">
        <f t="shared" si="85"/>
        <v>1</v>
      </c>
      <c r="AS1746" s="5">
        <f t="shared" si="84"/>
        <v>1.6585000000000072E-2</v>
      </c>
    </row>
    <row r="1747" spans="1:45" x14ac:dyDescent="0.25">
      <c r="A1747" s="16" t="s">
        <v>414</v>
      </c>
      <c r="B1747" s="16" t="s">
        <v>75</v>
      </c>
      <c r="C1747" s="16" t="s">
        <v>290</v>
      </c>
      <c r="D1747" s="16">
        <v>1988</v>
      </c>
      <c r="E1747" s="16" t="s">
        <v>2356</v>
      </c>
      <c r="F1747" s="16" t="s">
        <v>414</v>
      </c>
      <c r="G1747" s="10">
        <v>29294.2</v>
      </c>
      <c r="H1747" s="73">
        <v>10.28515</v>
      </c>
      <c r="I1747" s="16" t="s">
        <v>6700</v>
      </c>
      <c r="J1747" s="71">
        <v>1.4E-2</v>
      </c>
      <c r="K1747" s="71">
        <v>1.0820000000000001</v>
      </c>
      <c r="L1747" s="16">
        <v>1.1937759999999999</v>
      </c>
      <c r="M1747" s="16">
        <v>5.6602399999999997E-2</v>
      </c>
      <c r="N1747" s="16">
        <v>5.9303599999999998E-2</v>
      </c>
      <c r="O1747" s="16">
        <v>0.40767819999999999</v>
      </c>
      <c r="P1747" s="16">
        <v>0.88789249999999997</v>
      </c>
      <c r="Q1747" s="16">
        <v>1.2608410000000001</v>
      </c>
      <c r="R1747" s="16">
        <v>0.78420000000000001</v>
      </c>
      <c r="S1747" s="16">
        <v>3.5099999999999999E-2</v>
      </c>
      <c r="T1747" s="16">
        <v>1.9800000000000002E-2</v>
      </c>
      <c r="U1747" s="16">
        <v>4.6063000000000001</v>
      </c>
      <c r="V1747" s="16">
        <v>16.920000000000002</v>
      </c>
      <c r="W1747" s="16">
        <v>3.5859999999999999</v>
      </c>
      <c r="X1747" s="16">
        <v>467.08699999999999</v>
      </c>
      <c r="Y1747" s="16">
        <v>46.110900000000001</v>
      </c>
      <c r="Z1747" s="16">
        <v>0.40849999999999997</v>
      </c>
      <c r="AA1747" s="16">
        <v>-0.42596990000000001</v>
      </c>
      <c r="AB1747" s="16">
        <v>0.47</v>
      </c>
      <c r="AC1747" s="16">
        <v>0</v>
      </c>
      <c r="AD1747" s="16">
        <v>34.79</v>
      </c>
      <c r="AE1747" s="16">
        <v>35.357300000000002</v>
      </c>
      <c r="AF1747" s="16">
        <v>5.91E-2</v>
      </c>
      <c r="AG1747" s="16">
        <v>354393</v>
      </c>
      <c r="AH1747" s="16">
        <v>0.96635000000000004</v>
      </c>
      <c r="AI1747" s="16">
        <v>99.5</v>
      </c>
      <c r="AJ1747" s="16">
        <v>100</v>
      </c>
      <c r="AK1747" s="16">
        <v>1.1334</v>
      </c>
      <c r="AL1747" s="16">
        <v>0.97709999999999997</v>
      </c>
      <c r="AM1747" s="16">
        <v>1.1111</v>
      </c>
      <c r="AN1747" s="16">
        <v>1.2458</v>
      </c>
      <c r="AO1747" s="16">
        <v>0.93020000000000003</v>
      </c>
      <c r="AP1747" s="16">
        <v>1.1555</v>
      </c>
      <c r="AQ1747" s="16">
        <v>6.7900000000000002E-2</v>
      </c>
      <c r="AR1747" s="16">
        <f t="shared" si="85"/>
        <v>1</v>
      </c>
      <c r="AS1747" s="5">
        <f t="shared" si="84"/>
        <v>5.9370999999999841E-2</v>
      </c>
    </row>
    <row r="1748" spans="1:45" x14ac:dyDescent="0.25">
      <c r="A1748" s="16" t="s">
        <v>414</v>
      </c>
      <c r="B1748" s="16" t="s">
        <v>75</v>
      </c>
      <c r="C1748" s="16" t="s">
        <v>290</v>
      </c>
      <c r="D1748" s="16">
        <v>1989</v>
      </c>
      <c r="E1748" s="16" t="s">
        <v>2366</v>
      </c>
      <c r="F1748" s="16" t="s">
        <v>414</v>
      </c>
      <c r="G1748" s="10">
        <v>30264.1</v>
      </c>
      <c r="H1748" s="73">
        <v>10.31772</v>
      </c>
      <c r="I1748" s="16" t="s">
        <v>6700</v>
      </c>
      <c r="J1748" s="71">
        <v>1.4999999999999999E-2</v>
      </c>
      <c r="K1748" s="71">
        <v>1.099</v>
      </c>
      <c r="L1748" s="16">
        <v>1.2300549999999999</v>
      </c>
      <c r="M1748" s="16">
        <v>8.9327599999999993E-2</v>
      </c>
      <c r="N1748" s="16">
        <v>4.6544500000000003E-2</v>
      </c>
      <c r="O1748" s="16">
        <v>0.46007759999999998</v>
      </c>
      <c r="P1748" s="16">
        <v>0.91913900000000004</v>
      </c>
      <c r="Q1748" s="16">
        <v>1.2351179999999999</v>
      </c>
      <c r="R1748" s="16">
        <v>0.80349999999999999</v>
      </c>
      <c r="S1748" s="16">
        <v>3.5299999999999998E-2</v>
      </c>
      <c r="T1748" s="16">
        <v>2.2100000000000002E-2</v>
      </c>
      <c r="U1748" s="16">
        <v>4.2172000000000001</v>
      </c>
      <c r="V1748" s="16">
        <v>17.61</v>
      </c>
      <c r="W1748" s="16">
        <v>3.738</v>
      </c>
      <c r="X1748" s="16">
        <v>467.74</v>
      </c>
      <c r="Y1748" s="16">
        <v>47.093800000000002</v>
      </c>
      <c r="Z1748" s="16">
        <v>0.42209999999999998</v>
      </c>
      <c r="AA1748" s="16">
        <v>-0.44305840000000002</v>
      </c>
      <c r="AB1748" s="16">
        <v>0.47</v>
      </c>
      <c r="AC1748" s="16">
        <v>0</v>
      </c>
      <c r="AD1748" s="16">
        <v>35.229999999999997</v>
      </c>
      <c r="AE1748" s="16">
        <v>37.423200000000001</v>
      </c>
      <c r="AF1748" s="16">
        <v>0.1163</v>
      </c>
      <c r="AG1748" s="16">
        <v>365464</v>
      </c>
      <c r="AH1748" s="16">
        <v>0.96375</v>
      </c>
      <c r="AI1748" s="16">
        <v>99.5</v>
      </c>
      <c r="AJ1748" s="16">
        <v>100</v>
      </c>
      <c r="AK1748" s="16">
        <v>1.1269</v>
      </c>
      <c r="AL1748" s="16">
        <v>0.93879999999999997</v>
      </c>
      <c r="AM1748" s="16">
        <v>1.0808</v>
      </c>
      <c r="AN1748" s="16">
        <v>1.21</v>
      </c>
      <c r="AO1748" s="16">
        <v>0.92600000000000005</v>
      </c>
      <c r="AP1748" s="16">
        <v>1.121</v>
      </c>
      <c r="AQ1748" s="16">
        <v>6.7900000000000002E-2</v>
      </c>
      <c r="AR1748" s="16">
        <f t="shared" si="85"/>
        <v>1</v>
      </c>
      <c r="AS1748" s="5">
        <f t="shared" si="84"/>
        <v>3.627899999999995E-2</v>
      </c>
    </row>
    <row r="1749" spans="1:45" x14ac:dyDescent="0.25">
      <c r="A1749" s="16" t="s">
        <v>414</v>
      </c>
      <c r="B1749" s="16" t="s">
        <v>75</v>
      </c>
      <c r="C1749" s="16" t="s">
        <v>290</v>
      </c>
      <c r="D1749" s="16">
        <v>1990</v>
      </c>
      <c r="E1749" s="16" t="s">
        <v>2365</v>
      </c>
      <c r="F1749" s="16" t="s">
        <v>414</v>
      </c>
      <c r="G1749" s="10">
        <v>30839.3</v>
      </c>
      <c r="H1749" s="73">
        <v>10.336539999999999</v>
      </c>
      <c r="I1749" s="16" t="s">
        <v>6700</v>
      </c>
      <c r="J1749" s="71">
        <v>-5.0000000000000001E-3</v>
      </c>
      <c r="K1749" s="71">
        <v>1.093</v>
      </c>
      <c r="L1749" s="16">
        <v>1.2048019999999999</v>
      </c>
      <c r="M1749" s="16">
        <v>0.1085718</v>
      </c>
      <c r="N1749" s="16">
        <v>7.5361800000000007E-2</v>
      </c>
      <c r="O1749" s="16">
        <v>0.45402350000000002</v>
      </c>
      <c r="P1749" s="16">
        <v>0.84929049999999995</v>
      </c>
      <c r="Q1749" s="16">
        <v>1.20936</v>
      </c>
      <c r="R1749" s="16">
        <v>0.82269999999999999</v>
      </c>
      <c r="S1749" s="16">
        <v>3.5400000000000001E-2</v>
      </c>
      <c r="T1749" s="16">
        <v>2.3E-2</v>
      </c>
      <c r="U1749" s="16">
        <v>4.2351000000000001</v>
      </c>
      <c r="V1749" s="16">
        <v>18.3</v>
      </c>
      <c r="W1749" s="16">
        <v>3.89</v>
      </c>
      <c r="X1749" s="16">
        <v>468.20100000000002</v>
      </c>
      <c r="Y1749" s="16">
        <v>48.076700000000002</v>
      </c>
      <c r="Z1749" s="16">
        <v>0.40279999999999999</v>
      </c>
      <c r="AA1749" s="16">
        <v>-0.46907979999999999</v>
      </c>
      <c r="AB1749" s="16">
        <v>0.47</v>
      </c>
      <c r="AC1749" s="16">
        <v>0</v>
      </c>
      <c r="AD1749" s="16">
        <v>35.9</v>
      </c>
      <c r="AE1749" s="16">
        <v>39.326500000000003</v>
      </c>
      <c r="AF1749" s="16">
        <v>0.46800000000000003</v>
      </c>
      <c r="AG1749" s="16">
        <v>375793</v>
      </c>
      <c r="AH1749" s="16">
        <v>0.73045000000000004</v>
      </c>
      <c r="AI1749" s="16">
        <v>99.5</v>
      </c>
      <c r="AJ1749" s="16">
        <v>100</v>
      </c>
      <c r="AK1749" s="16">
        <v>1.1204000000000001</v>
      </c>
      <c r="AL1749" s="16">
        <v>0.90039999999999998</v>
      </c>
      <c r="AM1749" s="16">
        <v>1.0505</v>
      </c>
      <c r="AN1749" s="16">
        <v>1.1741999999999999</v>
      </c>
      <c r="AO1749" s="16">
        <v>0.92169999999999996</v>
      </c>
      <c r="AP1749" s="16">
        <v>1.0865</v>
      </c>
      <c r="AQ1749" s="16">
        <v>6.7900000000000002E-2</v>
      </c>
      <c r="AR1749" s="16">
        <f t="shared" si="85"/>
        <v>1</v>
      </c>
      <c r="AS1749" s="5">
        <f t="shared" si="84"/>
        <v>-2.525299999999997E-2</v>
      </c>
    </row>
    <row r="1750" spans="1:45" x14ac:dyDescent="0.25">
      <c r="A1750" s="16" t="s">
        <v>414</v>
      </c>
      <c r="B1750" s="16" t="s">
        <v>75</v>
      </c>
      <c r="C1750" s="16" t="s">
        <v>290</v>
      </c>
      <c r="D1750" s="16">
        <v>1991</v>
      </c>
      <c r="E1750" s="16" t="s">
        <v>2353</v>
      </c>
      <c r="F1750" s="16" t="s">
        <v>414</v>
      </c>
      <c r="G1750" s="10">
        <v>31292.1</v>
      </c>
      <c r="H1750" s="73">
        <v>10.35112</v>
      </c>
      <c r="I1750" s="16" t="s">
        <v>6700</v>
      </c>
      <c r="J1750" s="71">
        <v>-1.0999999999999999E-2</v>
      </c>
      <c r="K1750" s="71">
        <v>1.081</v>
      </c>
      <c r="L1750" s="16">
        <v>1.2438640000000001</v>
      </c>
      <c r="M1750" s="16">
        <v>0.13197690000000001</v>
      </c>
      <c r="N1750" s="16">
        <v>0.1089895</v>
      </c>
      <c r="O1750" s="16">
        <v>0.49071759999999998</v>
      </c>
      <c r="P1750" s="16">
        <v>0.86652280000000004</v>
      </c>
      <c r="Q1750" s="16">
        <v>1.183622</v>
      </c>
      <c r="R1750" s="16">
        <v>0.84199999999999997</v>
      </c>
      <c r="S1750" s="16">
        <v>3.56E-2</v>
      </c>
      <c r="T1750" s="16">
        <v>2.4299999999999999E-2</v>
      </c>
      <c r="U1750" s="16">
        <v>4.2530999999999999</v>
      </c>
      <c r="V1750" s="16">
        <v>18.928000000000001</v>
      </c>
      <c r="W1750" s="16">
        <v>4.1219999999999999</v>
      </c>
      <c r="X1750" s="16">
        <v>468.86700000000002</v>
      </c>
      <c r="Y1750" s="16">
        <v>49.059600000000003</v>
      </c>
      <c r="Z1750" s="16">
        <v>0.41039999999999999</v>
      </c>
      <c r="AA1750" s="16">
        <v>-0.47296349999999998</v>
      </c>
      <c r="AB1750" s="16">
        <v>0.47</v>
      </c>
      <c r="AC1750" s="16">
        <v>0</v>
      </c>
      <c r="AD1750" s="16">
        <v>36</v>
      </c>
      <c r="AE1750" s="16">
        <v>40.578299999999999</v>
      </c>
      <c r="AF1750" s="16">
        <v>0.999</v>
      </c>
      <c r="AG1750" s="16">
        <v>384874</v>
      </c>
      <c r="AH1750" s="16">
        <v>0.71865000000000001</v>
      </c>
      <c r="AI1750" s="16">
        <v>99.5</v>
      </c>
      <c r="AJ1750" s="16">
        <v>100</v>
      </c>
      <c r="AK1750" s="16">
        <v>1.1138999999999999</v>
      </c>
      <c r="AL1750" s="16">
        <v>0.86209999999999998</v>
      </c>
      <c r="AM1750" s="16">
        <v>1.0202</v>
      </c>
      <c r="AN1750" s="16">
        <v>1.1383000000000001</v>
      </c>
      <c r="AO1750" s="16">
        <v>0.91749999999999998</v>
      </c>
      <c r="AP1750" s="16">
        <v>1.052</v>
      </c>
      <c r="AQ1750" s="16">
        <v>6.7900000000000002E-2</v>
      </c>
      <c r="AR1750" s="16">
        <f t="shared" si="85"/>
        <v>1</v>
      </c>
      <c r="AS1750" s="5">
        <f t="shared" si="84"/>
        <v>3.9062000000000152E-2</v>
      </c>
    </row>
    <row r="1751" spans="1:45" x14ac:dyDescent="0.25">
      <c r="A1751" s="16" t="s">
        <v>414</v>
      </c>
      <c r="B1751" s="16" t="s">
        <v>75</v>
      </c>
      <c r="C1751" s="16" t="s">
        <v>290</v>
      </c>
      <c r="D1751" s="16">
        <v>1992</v>
      </c>
      <c r="E1751" s="16" t="s">
        <v>2341</v>
      </c>
      <c r="F1751" s="16" t="s">
        <v>414</v>
      </c>
      <c r="G1751" s="10">
        <v>31531.7</v>
      </c>
      <c r="H1751" s="73">
        <v>10.358750000000001</v>
      </c>
      <c r="I1751" s="16" t="s">
        <v>6700</v>
      </c>
      <c r="J1751" s="71">
        <v>-2E-3</v>
      </c>
      <c r="K1751" s="71">
        <v>1.079</v>
      </c>
      <c r="L1751" s="16">
        <v>1.294208</v>
      </c>
      <c r="M1751" s="16">
        <v>0.16613420000000001</v>
      </c>
      <c r="N1751" s="16">
        <v>0.14423040000000001</v>
      </c>
      <c r="O1751" s="16">
        <v>0.53847460000000003</v>
      </c>
      <c r="P1751" s="16">
        <v>0.88545750000000001</v>
      </c>
      <c r="Q1751" s="16">
        <v>1.1578809999999999</v>
      </c>
      <c r="R1751" s="16">
        <v>0.86129999999999995</v>
      </c>
      <c r="S1751" s="16">
        <v>3.4700000000000002E-2</v>
      </c>
      <c r="T1751" s="16">
        <v>2.7199999999999998E-2</v>
      </c>
      <c r="U1751" s="16">
        <v>4.2709999999999999</v>
      </c>
      <c r="V1751" s="16">
        <v>19.556000000000001</v>
      </c>
      <c r="W1751" s="16">
        <v>4.3540000000000001</v>
      </c>
      <c r="X1751" s="16">
        <v>469.78899999999999</v>
      </c>
      <c r="Y1751" s="16">
        <v>50.042400000000001</v>
      </c>
      <c r="Z1751" s="16">
        <v>0.42180000000000001</v>
      </c>
      <c r="AA1751" s="16">
        <v>-0.48849860000000001</v>
      </c>
      <c r="AB1751" s="16">
        <v>0.47</v>
      </c>
      <c r="AC1751" s="16">
        <v>0</v>
      </c>
      <c r="AD1751" s="16">
        <v>36.4</v>
      </c>
      <c r="AE1751" s="16">
        <v>41.671900000000001</v>
      </c>
      <c r="AF1751" s="16">
        <v>1.3762000000000001</v>
      </c>
      <c r="AG1751" s="16">
        <v>392041</v>
      </c>
      <c r="AH1751" s="16">
        <v>0.71884999999999999</v>
      </c>
      <c r="AI1751" s="16">
        <v>99.5</v>
      </c>
      <c r="AJ1751" s="16">
        <v>100</v>
      </c>
      <c r="AK1751" s="16">
        <v>1.1073999999999999</v>
      </c>
      <c r="AL1751" s="16">
        <v>0.82379999999999998</v>
      </c>
      <c r="AM1751" s="16">
        <v>0.98980000000000001</v>
      </c>
      <c r="AN1751" s="16">
        <v>1.1025</v>
      </c>
      <c r="AO1751" s="16">
        <v>0.9133</v>
      </c>
      <c r="AP1751" s="16">
        <v>1.0175000000000001</v>
      </c>
      <c r="AQ1751" s="16">
        <v>6.7900000000000002E-2</v>
      </c>
      <c r="AR1751" s="16">
        <f t="shared" si="85"/>
        <v>1</v>
      </c>
      <c r="AS1751" s="5">
        <f t="shared" si="84"/>
        <v>5.0343999999999944E-2</v>
      </c>
    </row>
    <row r="1752" spans="1:45" x14ac:dyDescent="0.25">
      <c r="A1752" s="16" t="s">
        <v>414</v>
      </c>
      <c r="B1752" s="16" t="s">
        <v>75</v>
      </c>
      <c r="C1752" s="16" t="s">
        <v>290</v>
      </c>
      <c r="D1752" s="16">
        <v>1993</v>
      </c>
      <c r="E1752" s="16" t="s">
        <v>2350</v>
      </c>
      <c r="F1752" s="16" t="s">
        <v>414</v>
      </c>
      <c r="G1752" s="10">
        <v>31243.7</v>
      </c>
      <c r="H1752" s="73">
        <v>10.34957</v>
      </c>
      <c r="I1752" s="16" t="s">
        <v>6700</v>
      </c>
      <c r="J1752" s="71">
        <v>-3.0000000000000001E-3</v>
      </c>
      <c r="K1752" s="71">
        <v>1.0760000000000001</v>
      </c>
      <c r="L1752" s="16">
        <v>1.4135329999999999</v>
      </c>
      <c r="M1752" s="16">
        <v>0.17305970000000001</v>
      </c>
      <c r="N1752" s="16">
        <v>0.22838620000000001</v>
      </c>
      <c r="O1752" s="16">
        <v>0.67087609999999998</v>
      </c>
      <c r="P1752" s="16">
        <v>0.9469632</v>
      </c>
      <c r="Q1752" s="16">
        <v>1.132107</v>
      </c>
      <c r="R1752" s="16">
        <v>0.88049999999999995</v>
      </c>
      <c r="S1752" s="16">
        <v>3.4500000000000003E-2</v>
      </c>
      <c r="T1752" s="16">
        <v>2.69E-2</v>
      </c>
      <c r="U1752" s="16">
        <v>4.7477999999999998</v>
      </c>
      <c r="V1752" s="16">
        <v>20.184000000000001</v>
      </c>
      <c r="W1752" s="16">
        <v>4.5860000000000003</v>
      </c>
      <c r="X1752" s="16">
        <v>470.81299999999999</v>
      </c>
      <c r="Y1752" s="16">
        <v>51.025300000000001</v>
      </c>
      <c r="Z1752" s="16">
        <v>0.47989999999999999</v>
      </c>
      <c r="AA1752" s="16">
        <v>-0.49626599999999998</v>
      </c>
      <c r="AB1752" s="16">
        <v>0.47</v>
      </c>
      <c r="AC1752" s="16">
        <v>0</v>
      </c>
      <c r="AD1752" s="16">
        <v>36.6</v>
      </c>
      <c r="AE1752" s="16">
        <v>42.445399999999999</v>
      </c>
      <c r="AF1752" s="16">
        <v>2.1202000000000001</v>
      </c>
      <c r="AG1752" s="16">
        <v>386658</v>
      </c>
      <c r="AH1752" s="16">
        <v>0.83955000000000002</v>
      </c>
      <c r="AI1752" s="16">
        <v>99.5</v>
      </c>
      <c r="AJ1752" s="16">
        <v>100</v>
      </c>
      <c r="AK1752" s="16">
        <v>1.1009</v>
      </c>
      <c r="AL1752" s="16">
        <v>0.78549999999999998</v>
      </c>
      <c r="AM1752" s="16">
        <v>0.95950000000000002</v>
      </c>
      <c r="AN1752" s="16">
        <v>1.0666</v>
      </c>
      <c r="AO1752" s="16">
        <v>0.90900000000000003</v>
      </c>
      <c r="AP1752" s="16">
        <v>0.9829</v>
      </c>
      <c r="AQ1752" s="16">
        <v>6.7900000000000002E-2</v>
      </c>
      <c r="AR1752" s="16">
        <f t="shared" si="85"/>
        <v>1</v>
      </c>
      <c r="AS1752" s="5">
        <f t="shared" si="84"/>
        <v>0.1193249999999999</v>
      </c>
    </row>
    <row r="1753" spans="1:45" x14ac:dyDescent="0.25">
      <c r="A1753" s="16" t="s">
        <v>414</v>
      </c>
      <c r="B1753" s="16" t="s">
        <v>75</v>
      </c>
      <c r="C1753" s="16" t="s">
        <v>290</v>
      </c>
      <c r="D1753" s="16">
        <v>1994</v>
      </c>
      <c r="E1753" s="16" t="s">
        <v>2364</v>
      </c>
      <c r="F1753" s="16" t="s">
        <v>414</v>
      </c>
      <c r="G1753" s="10">
        <v>31909.200000000001</v>
      </c>
      <c r="H1753" s="73">
        <v>10.370649999999999</v>
      </c>
      <c r="I1753" s="16" t="s">
        <v>6700</v>
      </c>
      <c r="J1753" s="71">
        <v>2.1999999999999999E-2</v>
      </c>
      <c r="K1753" s="71">
        <v>1.1000000000000001</v>
      </c>
      <c r="L1753" s="16">
        <v>1.481676</v>
      </c>
      <c r="M1753" s="16">
        <v>0.21836</v>
      </c>
      <c r="N1753" s="16">
        <v>0.23032250000000001</v>
      </c>
      <c r="O1753" s="16">
        <v>0.83005549999999995</v>
      </c>
      <c r="P1753" s="16">
        <v>0.91478709999999996</v>
      </c>
      <c r="Q1753" s="16">
        <v>1.106385</v>
      </c>
      <c r="R1753" s="16">
        <v>0.89980000000000004</v>
      </c>
      <c r="S1753" s="16">
        <v>3.6299999999999999E-2</v>
      </c>
      <c r="T1753" s="16">
        <v>2.9899999999999999E-2</v>
      </c>
      <c r="U1753" s="16">
        <v>4.4463999999999997</v>
      </c>
      <c r="V1753" s="16">
        <v>20.812000000000001</v>
      </c>
      <c r="W1753" s="16">
        <v>4.8179999999999996</v>
      </c>
      <c r="X1753" s="16">
        <v>471.77600000000001</v>
      </c>
      <c r="Y1753" s="16">
        <v>52.008200000000002</v>
      </c>
      <c r="Z1753" s="16">
        <v>0.54949999999999999</v>
      </c>
      <c r="AA1753" s="16">
        <v>-0.51956869999999999</v>
      </c>
      <c r="AB1753" s="16">
        <v>0.47</v>
      </c>
      <c r="AC1753" s="16">
        <v>0</v>
      </c>
      <c r="AD1753" s="16">
        <v>37.200000000000003</v>
      </c>
      <c r="AE1753" s="16">
        <v>43.083199999999998</v>
      </c>
      <c r="AF1753" s="16">
        <v>3.9323000000000001</v>
      </c>
      <c r="AG1753" s="16">
        <v>402404</v>
      </c>
      <c r="AH1753" s="16">
        <v>0.71465000000000001</v>
      </c>
      <c r="AI1753" s="16">
        <v>99.5</v>
      </c>
      <c r="AJ1753" s="16">
        <v>100</v>
      </c>
      <c r="AK1753" s="16">
        <v>1.0944</v>
      </c>
      <c r="AL1753" s="16">
        <v>0.74719999999999998</v>
      </c>
      <c r="AM1753" s="16">
        <v>0.92920000000000003</v>
      </c>
      <c r="AN1753" s="16">
        <v>1.0307999999999999</v>
      </c>
      <c r="AO1753" s="16">
        <v>0.90480000000000005</v>
      </c>
      <c r="AP1753" s="16">
        <v>0.94840000000000002</v>
      </c>
      <c r="AQ1753" s="16">
        <v>6.7900000000000002E-2</v>
      </c>
      <c r="AR1753" s="16">
        <f t="shared" si="85"/>
        <v>1</v>
      </c>
      <c r="AS1753" s="5">
        <f t="shared" si="84"/>
        <v>6.8143000000000065E-2</v>
      </c>
    </row>
    <row r="1754" spans="1:45" x14ac:dyDescent="0.25">
      <c r="A1754" s="16" t="s">
        <v>414</v>
      </c>
      <c r="B1754" s="16" t="s">
        <v>75</v>
      </c>
      <c r="C1754" s="16" t="s">
        <v>290</v>
      </c>
      <c r="D1754" s="16">
        <v>1995</v>
      </c>
      <c r="E1754" s="16" t="s">
        <v>2352</v>
      </c>
      <c r="F1754" s="16" t="s">
        <v>414</v>
      </c>
      <c r="G1754" s="10">
        <v>32829.9</v>
      </c>
      <c r="H1754" s="73">
        <v>10.399089999999999</v>
      </c>
      <c r="I1754" s="16" t="s">
        <v>6700</v>
      </c>
      <c r="J1754" s="71">
        <v>1.6E-2</v>
      </c>
      <c r="K1754" s="71">
        <v>1.1180000000000001</v>
      </c>
      <c r="L1754" s="16">
        <v>1.475948</v>
      </c>
      <c r="M1754" s="16">
        <v>0.24299390000000001</v>
      </c>
      <c r="N1754" s="16">
        <v>0.25061889999999998</v>
      </c>
      <c r="O1754" s="16">
        <v>0.76978389999999997</v>
      </c>
      <c r="P1754" s="16">
        <v>0.94381680000000001</v>
      </c>
      <c r="Q1754" s="16">
        <v>1.080662</v>
      </c>
      <c r="R1754" s="16">
        <v>0.91900000000000004</v>
      </c>
      <c r="S1754" s="16">
        <v>3.61E-2</v>
      </c>
      <c r="T1754" s="16">
        <v>3.15E-2</v>
      </c>
      <c r="U1754" s="16">
        <v>4.3314000000000004</v>
      </c>
      <c r="V1754" s="16">
        <v>21.44</v>
      </c>
      <c r="W1754" s="16">
        <v>5.05</v>
      </c>
      <c r="X1754" s="16">
        <v>472.54599999999999</v>
      </c>
      <c r="Y1754" s="16">
        <v>52.991100000000003</v>
      </c>
      <c r="Z1754" s="16">
        <v>0.50309999999999999</v>
      </c>
      <c r="AA1754" s="16">
        <v>-0.53510369999999996</v>
      </c>
      <c r="AB1754" s="16">
        <v>0.47</v>
      </c>
      <c r="AC1754" s="16">
        <v>0</v>
      </c>
      <c r="AD1754" s="16">
        <v>37.6</v>
      </c>
      <c r="AE1754" s="16">
        <v>43.612900000000003</v>
      </c>
      <c r="AF1754" s="16">
        <v>6.8864000000000001</v>
      </c>
      <c r="AG1754" s="16">
        <v>417569</v>
      </c>
      <c r="AH1754" s="16">
        <v>0.72755000000000003</v>
      </c>
      <c r="AI1754" s="16">
        <v>99.5</v>
      </c>
      <c r="AJ1754" s="16">
        <v>100</v>
      </c>
      <c r="AK1754" s="16">
        <v>1.0879000000000001</v>
      </c>
      <c r="AL1754" s="16">
        <v>0.70889999999999997</v>
      </c>
      <c r="AM1754" s="16">
        <v>0.89890000000000003</v>
      </c>
      <c r="AN1754" s="16">
        <v>0.995</v>
      </c>
      <c r="AO1754" s="16">
        <v>0.90059999999999996</v>
      </c>
      <c r="AP1754" s="16">
        <v>0.91390000000000005</v>
      </c>
      <c r="AQ1754" s="16">
        <v>6.7900000000000002E-2</v>
      </c>
      <c r="AR1754" s="16">
        <f t="shared" si="85"/>
        <v>1</v>
      </c>
      <c r="AS1754" s="5">
        <f t="shared" si="84"/>
        <v>-5.7279999999999553E-3</v>
      </c>
    </row>
    <row r="1755" spans="1:45" x14ac:dyDescent="0.25">
      <c r="A1755" s="16" t="s">
        <v>414</v>
      </c>
      <c r="B1755" s="16" t="s">
        <v>75</v>
      </c>
      <c r="C1755" s="16" t="s">
        <v>290</v>
      </c>
      <c r="D1755" s="16">
        <v>1996</v>
      </c>
      <c r="E1755" s="16" t="s">
        <v>2347</v>
      </c>
      <c r="F1755" s="16" t="s">
        <v>414</v>
      </c>
      <c r="G1755" s="10">
        <v>33242.9</v>
      </c>
      <c r="H1755" s="73">
        <v>10.4116</v>
      </c>
      <c r="I1755" s="16" t="s">
        <v>6700</v>
      </c>
      <c r="J1755" s="71">
        <v>-6.0000000000000001E-3</v>
      </c>
      <c r="K1755" s="71">
        <v>1.111</v>
      </c>
      <c r="L1755" s="16">
        <v>1.5445310000000001</v>
      </c>
      <c r="M1755" s="16">
        <v>0.28749629999999998</v>
      </c>
      <c r="N1755" s="16">
        <v>0.29821130000000001</v>
      </c>
      <c r="O1755" s="16">
        <v>0.81310769999999999</v>
      </c>
      <c r="P1755" s="16">
        <v>1.017422</v>
      </c>
      <c r="Q1755" s="16">
        <v>1.019582</v>
      </c>
      <c r="R1755" s="16">
        <v>0.94810000000000005</v>
      </c>
      <c r="S1755" s="16">
        <v>3.7999999999999999E-2</v>
      </c>
      <c r="T1755" s="16">
        <v>3.3799999999999997E-2</v>
      </c>
      <c r="U1755" s="16">
        <v>4.4579000000000004</v>
      </c>
      <c r="V1755" s="16">
        <v>22.372</v>
      </c>
      <c r="W1755" s="16">
        <v>5.266</v>
      </c>
      <c r="X1755" s="16">
        <v>472.73899999999998</v>
      </c>
      <c r="Y1755" s="16">
        <v>53.973999999999997</v>
      </c>
      <c r="Z1755" s="16">
        <v>0.50929999999999997</v>
      </c>
      <c r="AA1755" s="16">
        <v>-0.56617399999999996</v>
      </c>
      <c r="AB1755" s="16">
        <v>0.47</v>
      </c>
      <c r="AC1755" s="16">
        <v>0</v>
      </c>
      <c r="AD1755" s="16">
        <v>38.4</v>
      </c>
      <c r="AE1755" s="16">
        <v>44.3628</v>
      </c>
      <c r="AF1755" s="16">
        <v>11.2791</v>
      </c>
      <c r="AG1755" s="16">
        <v>421029</v>
      </c>
      <c r="AH1755" s="16">
        <v>0.84099999999999997</v>
      </c>
      <c r="AI1755" s="16">
        <v>99.5</v>
      </c>
      <c r="AJ1755" s="16">
        <v>100</v>
      </c>
      <c r="AK1755" s="16">
        <v>1.1294999999999999</v>
      </c>
      <c r="AL1755" s="16">
        <v>0.3594</v>
      </c>
      <c r="AM1755" s="16">
        <v>0.82269999999999999</v>
      </c>
      <c r="AN1755" s="16">
        <v>1.0338000000000001</v>
      </c>
      <c r="AO1755" s="16">
        <v>0.82569999999999999</v>
      </c>
      <c r="AP1755" s="16">
        <v>0.98219999999999996</v>
      </c>
      <c r="AQ1755" s="16">
        <v>6.7900000000000002E-2</v>
      </c>
      <c r="AR1755" s="16">
        <f t="shared" si="85"/>
        <v>1</v>
      </c>
      <c r="AS1755" s="5">
        <f t="shared" si="84"/>
        <v>6.8583000000000061E-2</v>
      </c>
    </row>
    <row r="1756" spans="1:45" x14ac:dyDescent="0.25">
      <c r="A1756" s="16" t="s">
        <v>414</v>
      </c>
      <c r="B1756" s="16" t="s">
        <v>75</v>
      </c>
      <c r="C1756" s="16" t="s">
        <v>290</v>
      </c>
      <c r="D1756" s="16">
        <v>1997</v>
      </c>
      <c r="E1756" s="16" t="s">
        <v>2349</v>
      </c>
      <c r="F1756" s="16" t="s">
        <v>414</v>
      </c>
      <c r="G1756" s="10">
        <v>33835.1</v>
      </c>
      <c r="H1756" s="73">
        <v>10.42925</v>
      </c>
      <c r="I1756" s="16" t="s">
        <v>6700</v>
      </c>
      <c r="J1756" s="71">
        <v>6.0000000000000001E-3</v>
      </c>
      <c r="K1756" s="71">
        <v>1.1180000000000001</v>
      </c>
      <c r="L1756" s="16">
        <v>1.656601</v>
      </c>
      <c r="M1756" s="16">
        <v>0.30688890000000002</v>
      </c>
      <c r="N1756" s="16">
        <v>0.32313750000000002</v>
      </c>
      <c r="O1756" s="16">
        <v>0.97840439999999995</v>
      </c>
      <c r="P1756" s="16">
        <v>1.0622400000000001</v>
      </c>
      <c r="Q1756" s="16">
        <v>1.008338</v>
      </c>
      <c r="R1756" s="16">
        <v>0.98960000000000004</v>
      </c>
      <c r="S1756" s="16">
        <v>3.6400000000000002E-2</v>
      </c>
      <c r="T1756" s="16">
        <v>3.4099999999999998E-2</v>
      </c>
      <c r="U1756" s="16">
        <v>4.3606999999999996</v>
      </c>
      <c r="V1756" s="16">
        <v>23.303999999999998</v>
      </c>
      <c r="W1756" s="16">
        <v>5.4820000000000002</v>
      </c>
      <c r="X1756" s="16">
        <v>473.06799999999998</v>
      </c>
      <c r="Y1756" s="16">
        <v>54.956899999999997</v>
      </c>
      <c r="Z1756" s="16">
        <v>0.58499999999999996</v>
      </c>
      <c r="AA1756" s="16">
        <v>-0.57394129999999999</v>
      </c>
      <c r="AB1756" s="16">
        <v>0.47</v>
      </c>
      <c r="AC1756" s="16">
        <v>0</v>
      </c>
      <c r="AD1756" s="16">
        <v>38.6</v>
      </c>
      <c r="AE1756" s="16">
        <v>45.173699999999997</v>
      </c>
      <c r="AF1756" s="16">
        <v>20.633700000000001</v>
      </c>
      <c r="AG1756" s="16">
        <v>433332</v>
      </c>
      <c r="AH1756" s="16">
        <v>0.8407</v>
      </c>
      <c r="AI1756" s="16">
        <v>99.5</v>
      </c>
      <c r="AJ1756" s="16">
        <v>100</v>
      </c>
      <c r="AK1756" s="16">
        <v>1.0861000000000001</v>
      </c>
      <c r="AL1756" s="16">
        <v>0.43969999999999998</v>
      </c>
      <c r="AM1756" s="16">
        <v>0.84570000000000001</v>
      </c>
      <c r="AN1756" s="16">
        <v>1.0782</v>
      </c>
      <c r="AO1756" s="16">
        <v>0.78239999999999998</v>
      </c>
      <c r="AP1756" s="16">
        <v>0.86929999999999996</v>
      </c>
      <c r="AQ1756" s="16">
        <v>6.7900000000000002E-2</v>
      </c>
      <c r="AR1756" s="16">
        <f t="shared" si="85"/>
        <v>1</v>
      </c>
      <c r="AS1756" s="5">
        <f t="shared" si="84"/>
        <v>0.11206999999999989</v>
      </c>
    </row>
    <row r="1757" spans="1:45" x14ac:dyDescent="0.25">
      <c r="A1757" s="16" t="s">
        <v>414</v>
      </c>
      <c r="B1757" s="16" t="s">
        <v>75</v>
      </c>
      <c r="C1757" s="16" t="s">
        <v>290</v>
      </c>
      <c r="D1757" s="16">
        <v>1998</v>
      </c>
      <c r="E1757" s="16" t="s">
        <v>2361</v>
      </c>
      <c r="F1757" s="16" t="s">
        <v>414</v>
      </c>
      <c r="G1757" s="10">
        <v>34372</v>
      </c>
      <c r="H1757" s="73">
        <v>10.445</v>
      </c>
      <c r="I1757" s="16" t="s">
        <v>6700</v>
      </c>
      <c r="J1757" s="71">
        <v>-6.0000000000000001E-3</v>
      </c>
      <c r="K1757" s="71">
        <v>1.111</v>
      </c>
      <c r="L1757" s="16">
        <v>1.8279000000000001</v>
      </c>
      <c r="M1757" s="16">
        <v>0.32728770000000001</v>
      </c>
      <c r="N1757" s="16">
        <v>0.36386469999999999</v>
      </c>
      <c r="O1757" s="16">
        <v>1.239619</v>
      </c>
      <c r="P1757" s="16">
        <v>1.1228480000000001</v>
      </c>
      <c r="Q1757" s="16">
        <v>0.99709429999999999</v>
      </c>
      <c r="R1757" s="16">
        <v>1.0075000000000001</v>
      </c>
      <c r="S1757" s="16">
        <v>3.6499999999999998E-2</v>
      </c>
      <c r="T1757" s="16">
        <v>3.5200000000000002E-2</v>
      </c>
      <c r="U1757" s="16">
        <v>4.4618000000000002</v>
      </c>
      <c r="V1757" s="16">
        <v>24.236000000000001</v>
      </c>
      <c r="W1757" s="16">
        <v>5.6980000000000004</v>
      </c>
      <c r="X1757" s="16">
        <v>472.60399999999998</v>
      </c>
      <c r="Y1757" s="16">
        <v>55.939700000000002</v>
      </c>
      <c r="Z1757" s="16">
        <v>0.70989999999999998</v>
      </c>
      <c r="AA1757" s="16">
        <v>-0.5933602</v>
      </c>
      <c r="AB1757" s="16">
        <v>0.47</v>
      </c>
      <c r="AC1757" s="16">
        <v>0</v>
      </c>
      <c r="AD1757" s="16">
        <v>39.1</v>
      </c>
      <c r="AE1757" s="16">
        <v>45.709699999999998</v>
      </c>
      <c r="AF1757" s="16">
        <v>36.040300000000002</v>
      </c>
      <c r="AG1757" s="16">
        <v>445738</v>
      </c>
      <c r="AH1757" s="16">
        <v>0.8427</v>
      </c>
      <c r="AI1757" s="16">
        <v>99.5</v>
      </c>
      <c r="AJ1757" s="16">
        <v>100</v>
      </c>
      <c r="AK1757" s="16">
        <v>1.0427</v>
      </c>
      <c r="AL1757" s="16">
        <v>0.52</v>
      </c>
      <c r="AM1757" s="16">
        <v>0.86870000000000003</v>
      </c>
      <c r="AN1757" s="16">
        <v>1.1226</v>
      </c>
      <c r="AO1757" s="16">
        <v>0.73909999999999998</v>
      </c>
      <c r="AP1757" s="16">
        <v>0.75639999999999996</v>
      </c>
      <c r="AQ1757" s="16">
        <v>6.7900000000000002E-2</v>
      </c>
      <c r="AR1757" s="16">
        <f t="shared" si="85"/>
        <v>1</v>
      </c>
      <c r="AS1757" s="5">
        <f t="shared" si="84"/>
        <v>0.17129900000000009</v>
      </c>
    </row>
    <row r="1758" spans="1:45" x14ac:dyDescent="0.25">
      <c r="A1758" s="16" t="s">
        <v>414</v>
      </c>
      <c r="B1758" s="16" t="s">
        <v>75</v>
      </c>
      <c r="C1758" s="16" t="s">
        <v>290</v>
      </c>
      <c r="D1758" s="16">
        <v>1999</v>
      </c>
      <c r="E1758" s="16" t="s">
        <v>2342</v>
      </c>
      <c r="F1758" s="16" t="s">
        <v>414</v>
      </c>
      <c r="G1758" s="10">
        <v>34902.300000000003</v>
      </c>
      <c r="H1758" s="73">
        <v>10.46031</v>
      </c>
      <c r="I1758" s="16" t="s">
        <v>6700</v>
      </c>
      <c r="J1758" s="71">
        <v>-3.0000000000000001E-3</v>
      </c>
      <c r="K1758" s="71">
        <v>1.1080000000000001</v>
      </c>
      <c r="L1758" s="16">
        <v>1.8969</v>
      </c>
      <c r="M1758" s="16">
        <v>0.30193740000000002</v>
      </c>
      <c r="N1758" s="16">
        <v>0.40834150000000002</v>
      </c>
      <c r="O1758" s="16">
        <v>1.3047599999999999</v>
      </c>
      <c r="P1758" s="16">
        <v>1.1913290000000001</v>
      </c>
      <c r="Q1758" s="16">
        <v>0.9927127</v>
      </c>
      <c r="R1758" s="16">
        <v>0.98299999999999998</v>
      </c>
      <c r="S1758" s="16">
        <v>3.2099999999999997E-2</v>
      </c>
      <c r="T1758" s="16">
        <v>3.5700000000000003E-2</v>
      </c>
      <c r="U1758" s="16">
        <v>4.5216000000000003</v>
      </c>
      <c r="V1758" s="16">
        <v>25.167999999999999</v>
      </c>
      <c r="W1758" s="16">
        <v>5.9139999999999997</v>
      </c>
      <c r="X1758" s="16">
        <v>473.40899999999999</v>
      </c>
      <c r="Y1758" s="16">
        <v>56.922600000000003</v>
      </c>
      <c r="Z1758" s="16">
        <v>0.73060000000000003</v>
      </c>
      <c r="AA1758" s="16">
        <v>-0.60889530000000003</v>
      </c>
      <c r="AB1758" s="16">
        <v>0.47</v>
      </c>
      <c r="AC1758" s="16">
        <v>0</v>
      </c>
      <c r="AD1758" s="16">
        <v>39.5</v>
      </c>
      <c r="AE1758" s="16">
        <v>46.598799999999997</v>
      </c>
      <c r="AF1758" s="16">
        <v>53.269799999999996</v>
      </c>
      <c r="AG1758" s="16">
        <v>455502</v>
      </c>
      <c r="AH1758" s="16">
        <v>0.84279999999999999</v>
      </c>
      <c r="AI1758" s="16">
        <v>99.5</v>
      </c>
      <c r="AJ1758" s="16">
        <v>100</v>
      </c>
      <c r="AK1758" s="16">
        <v>1.0304</v>
      </c>
      <c r="AL1758" s="16">
        <v>0.62039999999999995</v>
      </c>
      <c r="AM1758" s="16">
        <v>0.81840000000000002</v>
      </c>
      <c r="AN1758" s="16">
        <v>0.98640000000000005</v>
      </c>
      <c r="AO1758" s="16">
        <v>0.7762</v>
      </c>
      <c r="AP1758" s="16">
        <v>0.77959999999999996</v>
      </c>
      <c r="AQ1758" s="16">
        <v>6.7900000000000002E-2</v>
      </c>
      <c r="AR1758" s="16">
        <f t="shared" si="85"/>
        <v>1</v>
      </c>
      <c r="AS1758" s="5">
        <f t="shared" si="84"/>
        <v>6.899999999999995E-2</v>
      </c>
    </row>
    <row r="1759" spans="1:45" x14ac:dyDescent="0.25">
      <c r="A1759" s="16" t="s">
        <v>414</v>
      </c>
      <c r="B1759" s="16" t="s">
        <v>75</v>
      </c>
      <c r="C1759" s="16" t="s">
        <v>290</v>
      </c>
      <c r="D1759" s="16">
        <v>2000</v>
      </c>
      <c r="E1759" s="16" t="s">
        <v>2355</v>
      </c>
      <c r="F1759" s="16" t="s">
        <v>414</v>
      </c>
      <c r="G1759" s="10">
        <v>36180.800000000003</v>
      </c>
      <c r="H1759" s="73">
        <v>10.49628</v>
      </c>
      <c r="I1759" s="16">
        <v>56942108</v>
      </c>
      <c r="J1759" s="71">
        <v>1.6E-2</v>
      </c>
      <c r="K1759" s="71">
        <v>1.1259999999999999</v>
      </c>
      <c r="L1759" s="16">
        <v>2.1158830000000002</v>
      </c>
      <c r="M1759" s="16">
        <v>0.55879299999999998</v>
      </c>
      <c r="N1759" s="16">
        <v>0.42172349999999997</v>
      </c>
      <c r="O1759" s="16">
        <v>1.4426570000000001</v>
      </c>
      <c r="P1759" s="16">
        <v>1.277123</v>
      </c>
      <c r="Q1759" s="16">
        <v>0.98827960000000004</v>
      </c>
      <c r="R1759" s="16">
        <v>1.0051000000000001</v>
      </c>
      <c r="S1759" s="16">
        <v>3.9899999999999998E-2</v>
      </c>
      <c r="T1759" s="16">
        <v>5.8799999999999998E-2</v>
      </c>
      <c r="U1759" s="16">
        <v>4.2972000000000001</v>
      </c>
      <c r="V1759" s="16">
        <v>26.1</v>
      </c>
      <c r="W1759" s="16">
        <v>6.13</v>
      </c>
      <c r="X1759" s="16">
        <v>474.024</v>
      </c>
      <c r="Y1759" s="16">
        <v>57.905500000000004</v>
      </c>
      <c r="Z1759" s="16">
        <v>0.78739999999999999</v>
      </c>
      <c r="AA1759" s="16">
        <v>-0.63996540000000002</v>
      </c>
      <c r="AB1759" s="16">
        <v>0.47</v>
      </c>
      <c r="AC1759" s="16">
        <v>0</v>
      </c>
      <c r="AD1759" s="16">
        <v>40.299999999999997</v>
      </c>
      <c r="AE1759" s="16">
        <v>47.648499999999999</v>
      </c>
      <c r="AF1759" s="16">
        <v>74.133899999999997</v>
      </c>
      <c r="AG1759" s="16">
        <v>474062</v>
      </c>
      <c r="AH1759" s="16">
        <v>0.84240000000000004</v>
      </c>
      <c r="AI1759" s="16">
        <v>99.5</v>
      </c>
      <c r="AJ1759" s="16">
        <v>100</v>
      </c>
      <c r="AK1759" s="16">
        <v>1.018</v>
      </c>
      <c r="AL1759" s="16">
        <v>0.7208</v>
      </c>
      <c r="AM1759" s="16">
        <v>0.76800000000000002</v>
      </c>
      <c r="AN1759" s="16">
        <v>0.85009999999999997</v>
      </c>
      <c r="AO1759" s="16">
        <v>0.81340000000000001</v>
      </c>
      <c r="AP1759" s="16">
        <v>0.80269999999999997</v>
      </c>
      <c r="AQ1759" s="16">
        <v>6.7900000000000002E-2</v>
      </c>
      <c r="AR1759" s="16">
        <f t="shared" si="85"/>
        <v>0</v>
      </c>
      <c r="AS1759" s="5">
        <f t="shared" si="84"/>
        <v>0.21898300000000015</v>
      </c>
    </row>
    <row r="1760" spans="1:45" x14ac:dyDescent="0.25">
      <c r="A1760" s="16" t="s">
        <v>414</v>
      </c>
      <c r="B1760" s="16" t="s">
        <v>75</v>
      </c>
      <c r="C1760" s="16" t="s">
        <v>290</v>
      </c>
      <c r="D1760" s="16">
        <v>2001</v>
      </c>
      <c r="E1760" s="16" t="s">
        <v>2363</v>
      </c>
      <c r="F1760" s="16" t="s">
        <v>414</v>
      </c>
      <c r="G1760" s="10">
        <v>36801.300000000003</v>
      </c>
      <c r="H1760" s="73">
        <v>10.51329</v>
      </c>
      <c r="I1760" s="16">
        <v>56974100</v>
      </c>
      <c r="J1760" s="71">
        <v>-5.0000000000000001E-3</v>
      </c>
      <c r="K1760" s="71">
        <v>1.121</v>
      </c>
      <c r="L1760" s="16">
        <v>2.1580710000000001</v>
      </c>
      <c r="M1760" s="16">
        <v>0.58852130000000002</v>
      </c>
      <c r="N1760" s="16">
        <v>0.48934260000000002</v>
      </c>
      <c r="O1760" s="16">
        <v>1.405238</v>
      </c>
      <c r="P1760" s="16">
        <v>1.3295330000000001</v>
      </c>
      <c r="Q1760" s="16">
        <v>0.97001789999999999</v>
      </c>
      <c r="R1760" s="16">
        <v>1.0445</v>
      </c>
      <c r="S1760" s="16">
        <v>3.6900000000000002E-2</v>
      </c>
      <c r="T1760" s="16">
        <v>6.0900000000000003E-2</v>
      </c>
      <c r="U1760" s="16">
        <v>4.6669999999999998</v>
      </c>
      <c r="V1760" s="16">
        <v>26.968</v>
      </c>
      <c r="W1760" s="16">
        <v>6.23</v>
      </c>
      <c r="X1760" s="16">
        <v>474.65800000000002</v>
      </c>
      <c r="Y1760" s="16">
        <v>58.888399999999997</v>
      </c>
      <c r="Z1760" s="16">
        <v>0.75039999999999996</v>
      </c>
      <c r="AA1760" s="16">
        <v>-0.67103550000000001</v>
      </c>
      <c r="AB1760" s="16">
        <v>0.47</v>
      </c>
      <c r="AC1760" s="16">
        <v>0</v>
      </c>
      <c r="AD1760" s="16">
        <v>41.1</v>
      </c>
      <c r="AE1760" s="16">
        <v>47.819699999999997</v>
      </c>
      <c r="AF1760" s="16">
        <v>89.590500000000006</v>
      </c>
      <c r="AG1760" s="16">
        <v>477224</v>
      </c>
      <c r="AH1760" s="16">
        <v>0.84684999999999999</v>
      </c>
      <c r="AI1760" s="16">
        <v>99.5</v>
      </c>
      <c r="AJ1760" s="16">
        <v>100</v>
      </c>
      <c r="AK1760" s="16">
        <v>1.0215000000000001</v>
      </c>
      <c r="AL1760" s="16">
        <v>0.62860000000000005</v>
      </c>
      <c r="AM1760" s="16">
        <v>0.7843</v>
      </c>
      <c r="AN1760" s="16">
        <v>0.80279999999999996</v>
      </c>
      <c r="AO1760" s="16">
        <v>0.87119999999999997</v>
      </c>
      <c r="AP1760" s="16">
        <v>0.75209999999999999</v>
      </c>
      <c r="AQ1760" s="16">
        <v>6.7900000000000002E-2</v>
      </c>
      <c r="AR1760" s="16">
        <f t="shared" si="85"/>
        <v>0</v>
      </c>
      <c r="AS1760" s="5">
        <f t="shared" si="84"/>
        <v>4.2187999999999892E-2</v>
      </c>
    </row>
    <row r="1761" spans="1:45" x14ac:dyDescent="0.25">
      <c r="A1761" s="16" t="s">
        <v>414</v>
      </c>
      <c r="B1761" s="16" t="s">
        <v>75</v>
      </c>
      <c r="C1761" s="16" t="s">
        <v>290</v>
      </c>
      <c r="D1761" s="16">
        <v>2002</v>
      </c>
      <c r="E1761" s="16" t="s">
        <v>2346</v>
      </c>
      <c r="F1761" s="16" t="s">
        <v>414</v>
      </c>
      <c r="G1761" s="10">
        <v>36837.9</v>
      </c>
      <c r="H1761" s="73">
        <v>10.514279999999999</v>
      </c>
      <c r="I1761" s="16">
        <v>57059007</v>
      </c>
      <c r="J1761" s="71">
        <v>-0.02</v>
      </c>
      <c r="K1761" s="71">
        <v>1.0980000000000001</v>
      </c>
      <c r="L1761" s="16">
        <v>2.2111369999999999</v>
      </c>
      <c r="M1761" s="16">
        <v>0.63621660000000002</v>
      </c>
      <c r="N1761" s="16">
        <v>0.49474990000000002</v>
      </c>
      <c r="O1761" s="16">
        <v>1.4750270000000001</v>
      </c>
      <c r="P1761" s="16">
        <v>1.3414330000000001</v>
      </c>
      <c r="Q1761" s="16">
        <v>0.95175620000000005</v>
      </c>
      <c r="R1761" s="16">
        <v>1.0844</v>
      </c>
      <c r="S1761" s="16">
        <v>3.7100000000000001E-2</v>
      </c>
      <c r="T1761" s="16">
        <v>6.3600000000000004E-2</v>
      </c>
      <c r="U1761" s="16">
        <v>4.4451999999999998</v>
      </c>
      <c r="V1761" s="16">
        <v>27.835999999999999</v>
      </c>
      <c r="W1761" s="16">
        <v>6.33</v>
      </c>
      <c r="X1761" s="16">
        <v>475.29300000000001</v>
      </c>
      <c r="Y1761" s="16">
        <v>59.871299999999998</v>
      </c>
      <c r="Z1761" s="16">
        <v>0.77500000000000002</v>
      </c>
      <c r="AA1761" s="16">
        <v>-0.67880309999999999</v>
      </c>
      <c r="AB1761" s="16">
        <v>0.47</v>
      </c>
      <c r="AC1761" s="16">
        <v>0</v>
      </c>
      <c r="AD1761" s="16">
        <v>41.3</v>
      </c>
      <c r="AE1761" s="16">
        <v>47.202300000000001</v>
      </c>
      <c r="AF1761" s="16">
        <v>94.258499999999998</v>
      </c>
      <c r="AG1761" s="16">
        <v>486395</v>
      </c>
      <c r="AH1761" s="16">
        <v>0.84930000000000005</v>
      </c>
      <c r="AI1761" s="16">
        <v>99.5</v>
      </c>
      <c r="AJ1761" s="16">
        <v>100</v>
      </c>
      <c r="AK1761" s="16">
        <v>1.0249999999999999</v>
      </c>
      <c r="AL1761" s="16">
        <v>0.53639999999999999</v>
      </c>
      <c r="AM1761" s="16">
        <v>0.80059999999999998</v>
      </c>
      <c r="AN1761" s="16">
        <v>0.75549999999999995</v>
      </c>
      <c r="AO1761" s="16">
        <v>0.92900000000000005</v>
      </c>
      <c r="AP1761" s="16">
        <v>0.70150000000000001</v>
      </c>
      <c r="AQ1761" s="16">
        <v>6.7900000000000002E-2</v>
      </c>
      <c r="AR1761" s="16">
        <f t="shared" si="85"/>
        <v>0</v>
      </c>
      <c r="AS1761" s="5">
        <f t="shared" si="84"/>
        <v>5.3065999999999836E-2</v>
      </c>
    </row>
    <row r="1762" spans="1:45" x14ac:dyDescent="0.25">
      <c r="A1762" s="16" t="s">
        <v>414</v>
      </c>
      <c r="B1762" s="16" t="s">
        <v>75</v>
      </c>
      <c r="C1762" s="16" t="s">
        <v>290</v>
      </c>
      <c r="D1762" s="16">
        <v>2003</v>
      </c>
      <c r="E1762" s="16" t="s">
        <v>2357</v>
      </c>
      <c r="F1762" s="16" t="s">
        <v>414</v>
      </c>
      <c r="G1762" s="10">
        <v>36730</v>
      </c>
      <c r="H1762" s="73">
        <v>10.51135</v>
      </c>
      <c r="I1762" s="16">
        <v>57313203</v>
      </c>
      <c r="J1762" s="71">
        <v>-1.9E-2</v>
      </c>
      <c r="K1762" s="71">
        <v>1.0780000000000001</v>
      </c>
      <c r="L1762" s="16">
        <v>2.2380580000000001</v>
      </c>
      <c r="M1762" s="16">
        <v>0.66697059999999997</v>
      </c>
      <c r="N1762" s="16">
        <v>0.53479620000000005</v>
      </c>
      <c r="O1762" s="16">
        <v>1.5154970000000001</v>
      </c>
      <c r="P1762" s="16">
        <v>1.3422080000000001</v>
      </c>
      <c r="Q1762" s="16">
        <v>0.8974335</v>
      </c>
      <c r="R1762" s="16">
        <v>1.0615000000000001</v>
      </c>
      <c r="S1762" s="16">
        <v>3.7199999999999997E-2</v>
      </c>
      <c r="T1762" s="16">
        <v>6.8199999999999997E-2</v>
      </c>
      <c r="U1762" s="16">
        <v>4.5528000000000004</v>
      </c>
      <c r="V1762" s="16">
        <v>28.704000000000001</v>
      </c>
      <c r="W1762" s="16">
        <v>6.43</v>
      </c>
      <c r="X1762" s="16">
        <v>475.92700000000002</v>
      </c>
      <c r="Y1762" s="16">
        <v>60.854199999999999</v>
      </c>
      <c r="Z1762" s="16">
        <v>0.78249999999999997</v>
      </c>
      <c r="AA1762" s="16">
        <v>-0.69433829999999996</v>
      </c>
      <c r="AB1762" s="16">
        <v>0.47</v>
      </c>
      <c r="AC1762" s="16">
        <v>0</v>
      </c>
      <c r="AD1762" s="16">
        <v>41.7</v>
      </c>
      <c r="AE1762" s="16">
        <v>45.959800000000001</v>
      </c>
      <c r="AF1762" s="16">
        <v>98.102500000000006</v>
      </c>
      <c r="AG1762" s="16">
        <v>499497</v>
      </c>
      <c r="AH1762" s="16">
        <v>0.84570000000000001</v>
      </c>
      <c r="AI1762" s="16">
        <v>99.5</v>
      </c>
      <c r="AJ1762" s="16">
        <v>100</v>
      </c>
      <c r="AK1762" s="16">
        <v>0.95120000000000005</v>
      </c>
      <c r="AL1762" s="16">
        <v>0.53090000000000004</v>
      </c>
      <c r="AM1762" s="16">
        <v>0.79610000000000003</v>
      </c>
      <c r="AN1762" s="16">
        <v>0.40620000000000001</v>
      </c>
      <c r="AO1762" s="16">
        <v>1.0513999999999999</v>
      </c>
      <c r="AP1762" s="16">
        <v>0.66139999999999999</v>
      </c>
      <c r="AQ1762" s="16">
        <v>6.7900000000000002E-2</v>
      </c>
      <c r="AR1762" s="16">
        <f t="shared" si="85"/>
        <v>0</v>
      </c>
      <c r="AS1762" s="5">
        <f t="shared" si="84"/>
        <v>2.6921000000000195E-2</v>
      </c>
    </row>
    <row r="1763" spans="1:45" x14ac:dyDescent="0.25">
      <c r="A1763" s="16" t="s">
        <v>414</v>
      </c>
      <c r="B1763" s="16" t="s">
        <v>75</v>
      </c>
      <c r="C1763" s="16" t="s">
        <v>290</v>
      </c>
      <c r="D1763" s="16">
        <v>2004</v>
      </c>
      <c r="E1763" s="16" t="s">
        <v>2354</v>
      </c>
      <c r="F1763" s="16" t="s">
        <v>414</v>
      </c>
      <c r="G1763" s="10">
        <v>37070.300000000003</v>
      </c>
      <c r="H1763" s="73">
        <v>10.520569999999999</v>
      </c>
      <c r="I1763" s="16">
        <v>57685327</v>
      </c>
      <c r="J1763" s="71">
        <v>-2E-3</v>
      </c>
      <c r="K1763" s="71">
        <v>1.0760000000000001</v>
      </c>
      <c r="L1763" s="16">
        <v>2.1853449999999999</v>
      </c>
      <c r="M1763" s="16">
        <v>0.71188890000000005</v>
      </c>
      <c r="N1763" s="16">
        <v>0.527196</v>
      </c>
      <c r="O1763" s="16">
        <v>1.3792359999999999</v>
      </c>
      <c r="P1763" s="16">
        <v>1.3664799999999999</v>
      </c>
      <c r="Q1763" s="16">
        <v>0.85781759999999996</v>
      </c>
      <c r="R1763" s="16">
        <v>1.0526</v>
      </c>
      <c r="S1763" s="16">
        <v>3.73E-2</v>
      </c>
      <c r="T1763" s="16">
        <v>7.3499999999999996E-2</v>
      </c>
      <c r="U1763" s="16">
        <v>4.3952</v>
      </c>
      <c r="V1763" s="16">
        <v>29.571999999999999</v>
      </c>
      <c r="W1763" s="16">
        <v>6.53</v>
      </c>
      <c r="X1763" s="16">
        <v>473.46300000000002</v>
      </c>
      <c r="Y1763" s="16">
        <v>53.429099999999998</v>
      </c>
      <c r="Z1763" s="16">
        <v>0.78949999999999998</v>
      </c>
      <c r="AA1763" s="16">
        <v>-0.72540839999999995</v>
      </c>
      <c r="AB1763" s="16">
        <v>0.47</v>
      </c>
      <c r="AC1763" s="16">
        <v>0</v>
      </c>
      <c r="AD1763" s="16">
        <v>42.5</v>
      </c>
      <c r="AE1763" s="16">
        <v>44.548299999999998</v>
      </c>
      <c r="AF1763" s="16">
        <v>107.694</v>
      </c>
      <c r="AG1763" s="16">
        <v>512742</v>
      </c>
      <c r="AH1763" s="16">
        <v>0.86119999999999997</v>
      </c>
      <c r="AI1763" s="16">
        <v>99.5</v>
      </c>
      <c r="AJ1763" s="16">
        <v>100</v>
      </c>
      <c r="AK1763" s="16">
        <v>1.1555</v>
      </c>
      <c r="AL1763" s="16">
        <v>0.37819999999999998</v>
      </c>
      <c r="AM1763" s="16">
        <v>0.67469999999999997</v>
      </c>
      <c r="AN1763" s="16">
        <v>0.27500000000000002</v>
      </c>
      <c r="AO1763" s="16">
        <v>1.0925</v>
      </c>
      <c r="AP1763" s="16">
        <v>0.5786</v>
      </c>
      <c r="AQ1763" s="16">
        <v>6.7900000000000002E-2</v>
      </c>
      <c r="AR1763" s="16">
        <f t="shared" si="85"/>
        <v>0</v>
      </c>
      <c r="AS1763" s="5">
        <f t="shared" si="84"/>
        <v>-5.2713000000000232E-2</v>
      </c>
    </row>
    <row r="1764" spans="1:45" x14ac:dyDescent="0.25">
      <c r="A1764" s="16" t="s">
        <v>414</v>
      </c>
      <c r="B1764" s="16" t="s">
        <v>75</v>
      </c>
      <c r="C1764" s="16" t="s">
        <v>290</v>
      </c>
      <c r="D1764" s="16">
        <v>2005</v>
      </c>
      <c r="E1764" s="16" t="s">
        <v>2368</v>
      </c>
      <c r="F1764" s="16" t="s">
        <v>414</v>
      </c>
      <c r="G1764" s="10">
        <v>37238.9</v>
      </c>
      <c r="H1764" s="73">
        <v>10.52511</v>
      </c>
      <c r="I1764" s="16">
        <v>57969484</v>
      </c>
      <c r="J1764" s="71">
        <v>-7.0000000000000001E-3</v>
      </c>
      <c r="K1764" s="71">
        <v>1.0680000000000001</v>
      </c>
      <c r="L1764" s="16">
        <v>2.2997459999999998</v>
      </c>
      <c r="M1764" s="16">
        <v>0.7680882</v>
      </c>
      <c r="N1764" s="16">
        <v>0.52063749999999998</v>
      </c>
      <c r="O1764" s="16">
        <v>1.6152869999999999</v>
      </c>
      <c r="P1764" s="16">
        <v>1.3782110000000001</v>
      </c>
      <c r="Q1764" s="16">
        <v>0.80705709999999997</v>
      </c>
      <c r="R1764" s="16">
        <v>1.0466</v>
      </c>
      <c r="S1764" s="16">
        <v>3.7499999999999999E-2</v>
      </c>
      <c r="T1764" s="16">
        <v>7.9799999999999996E-2</v>
      </c>
      <c r="U1764" s="16">
        <v>4.2474999999999996</v>
      </c>
      <c r="V1764" s="16">
        <v>30.44</v>
      </c>
      <c r="W1764" s="16">
        <v>6.63</v>
      </c>
      <c r="X1764" s="16">
        <v>471</v>
      </c>
      <c r="Y1764" s="16">
        <v>64.944400000000002</v>
      </c>
      <c r="Z1764" s="16">
        <v>0.78239999999999998</v>
      </c>
      <c r="AA1764" s="16">
        <v>-0.72929200000000005</v>
      </c>
      <c r="AB1764" s="16">
        <v>0.47</v>
      </c>
      <c r="AC1764" s="16">
        <v>0</v>
      </c>
      <c r="AD1764" s="16">
        <v>42.6</v>
      </c>
      <c r="AE1764" s="16">
        <v>42.693399999999997</v>
      </c>
      <c r="AF1764" s="16">
        <v>121.864</v>
      </c>
      <c r="AG1764" s="16">
        <v>512063</v>
      </c>
      <c r="AH1764" s="16">
        <v>0.84524999999999995</v>
      </c>
      <c r="AI1764" s="16">
        <v>99.5</v>
      </c>
      <c r="AJ1764" s="16">
        <v>100</v>
      </c>
      <c r="AK1764" s="16">
        <v>1.0242</v>
      </c>
      <c r="AL1764" s="16">
        <v>0.39750000000000002</v>
      </c>
      <c r="AM1764" s="16">
        <v>0.57720000000000005</v>
      </c>
      <c r="AN1764" s="16">
        <v>0.4667</v>
      </c>
      <c r="AO1764" s="16">
        <v>0.96499999999999997</v>
      </c>
      <c r="AP1764" s="16">
        <v>0.46850000000000003</v>
      </c>
      <c r="AQ1764" s="16">
        <v>6.7900000000000002E-2</v>
      </c>
      <c r="AR1764" s="16">
        <f t="shared" si="85"/>
        <v>0</v>
      </c>
      <c r="AS1764" s="5">
        <f t="shared" si="84"/>
        <v>0.11440099999999997</v>
      </c>
    </row>
    <row r="1765" spans="1:45" x14ac:dyDescent="0.25">
      <c r="A1765" s="16" t="s">
        <v>414</v>
      </c>
      <c r="B1765" s="16" t="s">
        <v>75</v>
      </c>
      <c r="C1765" s="16" t="s">
        <v>290</v>
      </c>
      <c r="D1765" s="16">
        <v>2006</v>
      </c>
      <c r="E1765" s="16" t="s">
        <v>2343</v>
      </c>
      <c r="F1765" s="16" t="s">
        <v>414</v>
      </c>
      <c r="G1765" s="10">
        <v>37872.199999999997</v>
      </c>
      <c r="H1765" s="73">
        <v>10.541969999999999</v>
      </c>
      <c r="I1765" s="16">
        <v>58143979</v>
      </c>
      <c r="J1765" s="71">
        <v>-6.0000000000000001E-3</v>
      </c>
      <c r="K1765" s="71">
        <v>1.0620000000000001</v>
      </c>
      <c r="L1765" s="16">
        <v>2.4213909999999998</v>
      </c>
      <c r="M1765" s="16">
        <v>0.83590969999999998</v>
      </c>
      <c r="N1765" s="16">
        <v>0.56482520000000003</v>
      </c>
      <c r="O1765" s="16">
        <v>1.7187300000000001</v>
      </c>
      <c r="P1765" s="16">
        <v>1.4652229999999999</v>
      </c>
      <c r="Q1765" s="16">
        <v>0.77025180000000004</v>
      </c>
      <c r="R1765" s="16">
        <v>1.0865</v>
      </c>
      <c r="S1765" s="16">
        <v>3.7600000000000001E-2</v>
      </c>
      <c r="T1765" s="16">
        <v>8.4699999999999998E-2</v>
      </c>
      <c r="U1765" s="16">
        <v>4.5357000000000003</v>
      </c>
      <c r="V1765" s="16">
        <v>31.026</v>
      </c>
      <c r="W1765" s="16">
        <v>6.9119999999999999</v>
      </c>
      <c r="X1765" s="16">
        <v>468.536</v>
      </c>
      <c r="Y1765" s="16">
        <v>67.264300000000006</v>
      </c>
      <c r="Z1765" s="16">
        <v>0.80959999999999999</v>
      </c>
      <c r="AA1765" s="16">
        <v>-0.73705969999999998</v>
      </c>
      <c r="AB1765" s="16">
        <v>0.47</v>
      </c>
      <c r="AC1765" s="16">
        <v>0</v>
      </c>
      <c r="AD1765" s="16">
        <v>42.8</v>
      </c>
      <c r="AE1765" s="16">
        <v>45.516500000000001</v>
      </c>
      <c r="AF1765" s="16">
        <v>136.12100000000001</v>
      </c>
      <c r="AG1765" s="16">
        <v>529188</v>
      </c>
      <c r="AH1765" s="16">
        <v>0.84279999999999999</v>
      </c>
      <c r="AI1765" s="16">
        <v>99.5</v>
      </c>
      <c r="AJ1765" s="16">
        <v>100</v>
      </c>
      <c r="AK1765" s="16">
        <v>1.0527</v>
      </c>
      <c r="AL1765" s="16">
        <v>0.46010000000000001</v>
      </c>
      <c r="AM1765" s="16">
        <v>0.38840000000000002</v>
      </c>
      <c r="AN1765" s="16">
        <v>0.50029999999999997</v>
      </c>
      <c r="AO1765" s="16">
        <v>0.95089999999999997</v>
      </c>
      <c r="AP1765" s="16">
        <v>0.35139999999999999</v>
      </c>
      <c r="AQ1765" s="16">
        <v>6.7900000000000002E-2</v>
      </c>
      <c r="AR1765" s="16">
        <f t="shared" si="85"/>
        <v>0</v>
      </c>
      <c r="AS1765" s="5">
        <f t="shared" si="84"/>
        <v>0.121645</v>
      </c>
    </row>
    <row r="1766" spans="1:45" x14ac:dyDescent="0.25">
      <c r="A1766" s="16" t="s">
        <v>414</v>
      </c>
      <c r="B1766" s="16" t="s">
        <v>75</v>
      </c>
      <c r="C1766" s="16" t="s">
        <v>290</v>
      </c>
      <c r="D1766" s="16">
        <v>2007</v>
      </c>
      <c r="E1766" s="16" t="s">
        <v>2345</v>
      </c>
      <c r="F1766" s="16" t="s">
        <v>414</v>
      </c>
      <c r="G1766" s="10">
        <v>38236.800000000003</v>
      </c>
      <c r="H1766" s="73">
        <v>10.551550000000001</v>
      </c>
      <c r="I1766" s="16">
        <v>58438310</v>
      </c>
      <c r="J1766" s="71">
        <v>-7.0000000000000001E-3</v>
      </c>
      <c r="K1766" s="71">
        <v>1.0549999999999999</v>
      </c>
      <c r="L1766" s="16">
        <v>2.4309699999999999</v>
      </c>
      <c r="M1766" s="16">
        <v>0.92889920000000004</v>
      </c>
      <c r="N1766" s="16">
        <v>0.58732960000000001</v>
      </c>
      <c r="O1766" s="16">
        <v>1.735851</v>
      </c>
      <c r="P1766" s="16">
        <v>1.406053</v>
      </c>
      <c r="Q1766" s="16">
        <v>0.72124259999999996</v>
      </c>
      <c r="R1766" s="16">
        <v>1.1322000000000001</v>
      </c>
      <c r="S1766" s="16">
        <v>4.1300000000000003E-2</v>
      </c>
      <c r="T1766" s="16">
        <v>9.0499999999999997E-2</v>
      </c>
      <c r="U1766" s="16">
        <v>4.1166</v>
      </c>
      <c r="V1766" s="16">
        <v>31.611999999999998</v>
      </c>
      <c r="W1766" s="16">
        <v>7.194</v>
      </c>
      <c r="X1766" s="16">
        <v>474.334</v>
      </c>
      <c r="Y1766" s="16">
        <v>67.086100000000002</v>
      </c>
      <c r="Z1766" s="16">
        <v>0.81940000000000002</v>
      </c>
      <c r="AA1766" s="16">
        <v>-0.74482720000000002</v>
      </c>
      <c r="AB1766" s="16">
        <v>0.47</v>
      </c>
      <c r="AC1766" s="16">
        <v>0</v>
      </c>
      <c r="AD1766" s="16">
        <v>43</v>
      </c>
      <c r="AE1766" s="16">
        <v>37.684800000000003</v>
      </c>
      <c r="AF1766" s="16">
        <v>150.96299999999999</v>
      </c>
      <c r="AG1766" s="16">
        <v>527431</v>
      </c>
      <c r="AH1766" s="16">
        <v>0.83709999999999996</v>
      </c>
      <c r="AI1766" s="16">
        <v>99.5</v>
      </c>
      <c r="AJ1766" s="16">
        <v>100</v>
      </c>
      <c r="AK1766" s="16">
        <v>1.1035999999999999</v>
      </c>
      <c r="AL1766" s="16">
        <v>0.30620000000000003</v>
      </c>
      <c r="AM1766" s="16">
        <v>0.21360000000000001</v>
      </c>
      <c r="AN1766" s="16">
        <v>0.43440000000000001</v>
      </c>
      <c r="AO1766" s="16">
        <v>0.92169999999999996</v>
      </c>
      <c r="AP1766" s="16">
        <v>0.43530000000000002</v>
      </c>
      <c r="AQ1766" s="16">
        <v>6.7900000000000002E-2</v>
      </c>
      <c r="AR1766" s="16">
        <f t="shared" si="85"/>
        <v>0</v>
      </c>
      <c r="AS1766" s="5">
        <f t="shared" si="84"/>
        <v>9.5790000000000042E-3</v>
      </c>
    </row>
    <row r="1767" spans="1:45" x14ac:dyDescent="0.25">
      <c r="A1767" s="16" t="s">
        <v>414</v>
      </c>
      <c r="B1767" s="16" t="s">
        <v>75</v>
      </c>
      <c r="C1767" s="16" t="s">
        <v>290</v>
      </c>
      <c r="D1767" s="16">
        <v>2008</v>
      </c>
      <c r="E1767" s="16" t="s">
        <v>2360</v>
      </c>
      <c r="F1767" s="16" t="s">
        <v>414</v>
      </c>
      <c r="G1767" s="10">
        <v>37585.300000000003</v>
      </c>
      <c r="H1767" s="73">
        <v>10.534369999999999</v>
      </c>
      <c r="I1767" s="16">
        <v>58826731</v>
      </c>
      <c r="J1767" s="71">
        <v>-1.9E-2</v>
      </c>
      <c r="K1767" s="71">
        <v>1.0349999999999999</v>
      </c>
      <c r="L1767" s="16">
        <v>2.4122530000000002</v>
      </c>
      <c r="M1767" s="16">
        <v>0.95602849999999995</v>
      </c>
      <c r="N1767" s="16">
        <v>0.68379279999999998</v>
      </c>
      <c r="O1767" s="16">
        <v>1.580622</v>
      </c>
      <c r="P1767" s="16">
        <v>1.396744</v>
      </c>
      <c r="Q1767" s="16">
        <v>0.72794809999999999</v>
      </c>
      <c r="R1767" s="16">
        <v>1.1631</v>
      </c>
      <c r="S1767" s="16">
        <v>3.8100000000000002E-2</v>
      </c>
      <c r="T1767" s="16">
        <v>9.2899999999999996E-2</v>
      </c>
      <c r="U1767" s="16">
        <v>4.4008000000000003</v>
      </c>
      <c r="V1767" s="16">
        <v>32.198</v>
      </c>
      <c r="W1767" s="16">
        <v>7.476</v>
      </c>
      <c r="X1767" s="16">
        <v>480.13200000000001</v>
      </c>
      <c r="Y1767" s="16">
        <v>66.931100000000001</v>
      </c>
      <c r="Z1767" s="16">
        <v>0.73460000000000003</v>
      </c>
      <c r="AA1767" s="16">
        <v>-0.76424599999999998</v>
      </c>
      <c r="AB1767" s="16">
        <v>0.47</v>
      </c>
      <c r="AC1767" s="16">
        <v>0</v>
      </c>
      <c r="AD1767" s="16">
        <v>43.5</v>
      </c>
      <c r="AE1767" s="16">
        <v>36.809100000000001</v>
      </c>
      <c r="AF1767" s="16">
        <v>150.886</v>
      </c>
      <c r="AG1767" s="16">
        <v>532967</v>
      </c>
      <c r="AH1767" s="16">
        <v>0.83560000000000001</v>
      </c>
      <c r="AI1767" s="16">
        <v>99.5</v>
      </c>
      <c r="AJ1767" s="16">
        <v>100</v>
      </c>
      <c r="AK1767" s="16">
        <v>1.0230999999999999</v>
      </c>
      <c r="AL1767" s="16">
        <v>0.25040000000000001</v>
      </c>
      <c r="AM1767" s="16">
        <v>0.29020000000000001</v>
      </c>
      <c r="AN1767" s="16">
        <v>0.52710000000000001</v>
      </c>
      <c r="AO1767" s="16">
        <v>0.95250000000000001</v>
      </c>
      <c r="AP1767" s="16">
        <v>0.41739999999999999</v>
      </c>
      <c r="AQ1767" s="16">
        <v>6.7900000000000002E-2</v>
      </c>
      <c r="AR1767" s="16">
        <f t="shared" si="85"/>
        <v>0</v>
      </c>
      <c r="AS1767" s="5">
        <f t="shared" si="84"/>
        <v>-1.8716999999999651E-2</v>
      </c>
    </row>
    <row r="1768" spans="1:45" x14ac:dyDescent="0.25">
      <c r="A1768" s="16" t="s">
        <v>414</v>
      </c>
      <c r="B1768" s="16" t="s">
        <v>75</v>
      </c>
      <c r="C1768" s="16" t="s">
        <v>290</v>
      </c>
      <c r="D1768" s="16">
        <v>2009</v>
      </c>
      <c r="E1768" s="16" t="s">
        <v>2358</v>
      </c>
      <c r="F1768" s="16" t="s">
        <v>414</v>
      </c>
      <c r="G1768" s="10">
        <v>35363.4</v>
      </c>
      <c r="H1768" s="73">
        <v>10.47343</v>
      </c>
      <c r="I1768" s="16">
        <v>59095365</v>
      </c>
      <c r="J1768" s="71">
        <v>-4.5999999999999999E-2</v>
      </c>
      <c r="K1768" s="71">
        <v>0.98899999999999999</v>
      </c>
      <c r="L1768" s="16">
        <v>2.499403</v>
      </c>
      <c r="M1768" s="16">
        <v>1.0352509999999999</v>
      </c>
      <c r="N1768" s="16">
        <v>0.76438729999999999</v>
      </c>
      <c r="O1768" s="16">
        <v>1.6833750000000001</v>
      </c>
      <c r="P1768" s="16">
        <v>1.367801</v>
      </c>
      <c r="Q1768" s="16">
        <v>0.68819039999999998</v>
      </c>
      <c r="R1768" s="16">
        <v>1.2206999999999999</v>
      </c>
      <c r="S1768" s="16">
        <v>3.9399999999999998E-2</v>
      </c>
      <c r="T1768" s="16">
        <v>9.7500000000000003E-2</v>
      </c>
      <c r="U1768" s="16">
        <v>4.5340999999999996</v>
      </c>
      <c r="V1768" s="16">
        <v>32.783999999999999</v>
      </c>
      <c r="W1768" s="16">
        <v>7.758</v>
      </c>
      <c r="X1768" s="16">
        <v>485.93</v>
      </c>
      <c r="Y1768" s="16">
        <v>67.152299999999997</v>
      </c>
      <c r="Z1768" s="16">
        <v>0.78420000000000001</v>
      </c>
      <c r="AA1768" s="16">
        <v>-0.77978119999999995</v>
      </c>
      <c r="AB1768" s="16">
        <v>0.47</v>
      </c>
      <c r="AC1768" s="16">
        <v>0</v>
      </c>
      <c r="AD1768" s="16">
        <v>43.9</v>
      </c>
      <c r="AE1768" s="16">
        <v>37.599699999999999</v>
      </c>
      <c r="AF1768" s="16">
        <v>149.506</v>
      </c>
      <c r="AG1768" s="16">
        <v>487915</v>
      </c>
      <c r="AH1768" s="16">
        <v>0.80789999999999995</v>
      </c>
      <c r="AI1768" s="16">
        <v>99.5</v>
      </c>
      <c r="AJ1768" s="16">
        <v>100</v>
      </c>
      <c r="AK1768" s="16">
        <v>1.0249999999999999</v>
      </c>
      <c r="AL1768" s="16">
        <v>0.12509999999999999</v>
      </c>
      <c r="AM1768" s="16">
        <v>0.42470000000000002</v>
      </c>
      <c r="AN1768" s="16">
        <v>0.34050000000000002</v>
      </c>
      <c r="AO1768" s="16">
        <v>0.94179999999999997</v>
      </c>
      <c r="AP1768" s="16">
        <v>0.35120000000000001</v>
      </c>
      <c r="AQ1768" s="16">
        <v>6.7900000000000002E-2</v>
      </c>
      <c r="AR1768" s="16">
        <f t="shared" si="85"/>
        <v>0</v>
      </c>
      <c r="AS1768" s="5">
        <f t="shared" si="84"/>
        <v>8.7149999999999839E-2</v>
      </c>
    </row>
    <row r="1769" spans="1:45" x14ac:dyDescent="0.25">
      <c r="A1769" s="16" t="s">
        <v>414</v>
      </c>
      <c r="B1769" s="16" t="s">
        <v>75</v>
      </c>
      <c r="C1769" s="16" t="s">
        <v>290</v>
      </c>
      <c r="D1769" s="16">
        <v>2010</v>
      </c>
      <c r="E1769" s="16" t="s">
        <v>2359</v>
      </c>
      <c r="F1769" s="16" t="s">
        <v>414</v>
      </c>
      <c r="G1769" s="10">
        <v>35849.4</v>
      </c>
      <c r="H1769" s="73">
        <v>10.487080000000001</v>
      </c>
      <c r="I1769" s="16">
        <v>59277417</v>
      </c>
      <c r="J1769" s="71">
        <v>1.2E-2</v>
      </c>
      <c r="K1769" s="71">
        <v>1.0009999999999999</v>
      </c>
      <c r="L1769" s="16">
        <v>2.5295510000000001</v>
      </c>
      <c r="M1769" s="16">
        <v>1.0303020000000001</v>
      </c>
      <c r="N1769" s="16">
        <v>0.78221019999999997</v>
      </c>
      <c r="O1769" s="16">
        <v>1.7145589999999999</v>
      </c>
      <c r="P1769" s="16">
        <v>1.4035709999999999</v>
      </c>
      <c r="Q1769" s="16">
        <v>0.67246629999999996</v>
      </c>
      <c r="R1769" s="16">
        <v>1.2222</v>
      </c>
      <c r="S1769" s="16">
        <v>3.9600000000000003E-2</v>
      </c>
      <c r="T1769" s="16">
        <v>9.6799999999999997E-2</v>
      </c>
      <c r="U1769" s="16">
        <v>4.3491999999999997</v>
      </c>
      <c r="V1769" s="16">
        <v>33.369999999999997</v>
      </c>
      <c r="W1769" s="16">
        <v>8.0399999999999991</v>
      </c>
      <c r="X1769" s="16">
        <v>487.13299999999998</v>
      </c>
      <c r="Y1769" s="16">
        <v>69.092600000000004</v>
      </c>
      <c r="Z1769" s="16">
        <v>0.77569999999999995</v>
      </c>
      <c r="AA1769" s="16">
        <v>-0.79531620000000003</v>
      </c>
      <c r="AB1769" s="16">
        <v>0.47</v>
      </c>
      <c r="AC1769" s="16">
        <v>0</v>
      </c>
      <c r="AD1769" s="16">
        <v>44.3</v>
      </c>
      <c r="AE1769" s="16">
        <v>37.244700000000002</v>
      </c>
      <c r="AF1769" s="16">
        <v>154.797</v>
      </c>
      <c r="AG1769" s="16">
        <v>504025</v>
      </c>
      <c r="AH1769" s="16">
        <v>0.84530000000000005</v>
      </c>
      <c r="AI1769" s="16">
        <v>99.5</v>
      </c>
      <c r="AJ1769" s="16">
        <v>100</v>
      </c>
      <c r="AK1769" s="16">
        <v>0.9516</v>
      </c>
      <c r="AL1769" s="16">
        <v>-5.0000000000000001E-3</v>
      </c>
      <c r="AM1769" s="16">
        <v>0.44590000000000002</v>
      </c>
      <c r="AN1769" s="16">
        <v>0.47210000000000002</v>
      </c>
      <c r="AO1769" s="16">
        <v>0.88819999999999999</v>
      </c>
      <c r="AP1769" s="16">
        <v>0.37830000000000003</v>
      </c>
      <c r="AQ1769" s="16">
        <v>6.7900000000000002E-2</v>
      </c>
      <c r="AR1769" s="16">
        <f t="shared" si="85"/>
        <v>0</v>
      </c>
      <c r="AS1769" s="5">
        <f t="shared" si="84"/>
        <v>3.0148000000000064E-2</v>
      </c>
    </row>
    <row r="1770" spans="1:45" x14ac:dyDescent="0.25">
      <c r="A1770" s="16" t="s">
        <v>414</v>
      </c>
      <c r="B1770" s="16" t="s">
        <v>75</v>
      </c>
      <c r="C1770" s="16" t="s">
        <v>290</v>
      </c>
      <c r="D1770" s="16">
        <v>2011</v>
      </c>
      <c r="E1770" s="16" t="s">
        <v>2369</v>
      </c>
      <c r="F1770" s="16" t="s">
        <v>414</v>
      </c>
      <c r="G1770" s="10">
        <v>35994.1</v>
      </c>
      <c r="H1770" s="73">
        <v>10.491110000000001</v>
      </c>
      <c r="I1770" s="16">
        <v>59379449</v>
      </c>
      <c r="J1770" s="71">
        <v>-1E-3</v>
      </c>
      <c r="K1770" s="71">
        <v>1</v>
      </c>
      <c r="L1770" s="16">
        <v>2.5533389999999998</v>
      </c>
      <c r="M1770" s="16">
        <v>1.0462899999999999</v>
      </c>
      <c r="N1770" s="16">
        <v>0.8203802</v>
      </c>
      <c r="O1770" s="16">
        <v>1.734856</v>
      </c>
      <c r="P1770" s="16">
        <v>1.4080550000000001</v>
      </c>
      <c r="Q1770" s="16">
        <v>0.64544020000000002</v>
      </c>
      <c r="R1770" s="16">
        <v>1.2088000000000001</v>
      </c>
      <c r="S1770" s="16">
        <v>3.9600000000000003E-2</v>
      </c>
      <c r="T1770" s="16">
        <v>9.9299999999999999E-2</v>
      </c>
      <c r="U1770" s="16">
        <v>4.1405000000000003</v>
      </c>
      <c r="V1770" s="16">
        <v>35.776000000000003</v>
      </c>
      <c r="W1770" s="16">
        <v>8.0519999999999996</v>
      </c>
      <c r="X1770" s="16">
        <v>488.33600000000001</v>
      </c>
      <c r="Y1770" s="16">
        <v>69.477900000000005</v>
      </c>
      <c r="Z1770" s="16">
        <v>0.78</v>
      </c>
      <c r="AA1770" s="16">
        <v>-0.8069674</v>
      </c>
      <c r="AB1770" s="16">
        <v>0.47</v>
      </c>
      <c r="AC1770" s="16">
        <v>0</v>
      </c>
      <c r="AD1770" s="16">
        <v>44.6</v>
      </c>
      <c r="AE1770" s="16">
        <v>36.4</v>
      </c>
      <c r="AF1770" s="16">
        <v>158.14599999999999</v>
      </c>
      <c r="AG1770" s="16">
        <v>506317</v>
      </c>
      <c r="AH1770" s="16">
        <v>0.85470000000000002</v>
      </c>
      <c r="AI1770" s="16">
        <v>99.5</v>
      </c>
      <c r="AJ1770" s="16">
        <v>100</v>
      </c>
      <c r="AK1770" s="16">
        <v>0.89849999999999997</v>
      </c>
      <c r="AL1770" s="16">
        <v>8.2000000000000003E-2</v>
      </c>
      <c r="AM1770" s="16">
        <v>0.37880000000000003</v>
      </c>
      <c r="AN1770" s="16">
        <v>0.50370000000000004</v>
      </c>
      <c r="AO1770" s="16">
        <v>0.70609999999999995</v>
      </c>
      <c r="AP1770" s="16">
        <v>0.42030000000000001</v>
      </c>
      <c r="AQ1770" s="16">
        <v>6.7900000000000002E-2</v>
      </c>
      <c r="AR1770" s="16">
        <f t="shared" si="85"/>
        <v>0</v>
      </c>
      <c r="AS1770" s="5">
        <f t="shared" si="84"/>
        <v>2.3787999999999698E-2</v>
      </c>
    </row>
    <row r="1771" spans="1:45" x14ac:dyDescent="0.25">
      <c r="A1771" s="16" t="s">
        <v>414</v>
      </c>
      <c r="B1771" s="16" t="s">
        <v>75</v>
      </c>
      <c r="C1771" s="16" t="s">
        <v>290</v>
      </c>
      <c r="D1771" s="16">
        <v>2012</v>
      </c>
      <c r="E1771" s="16" t="s">
        <v>2348</v>
      </c>
      <c r="F1771" s="16" t="s">
        <v>414</v>
      </c>
      <c r="G1771" s="10">
        <v>34885.300000000003</v>
      </c>
      <c r="H1771" s="73">
        <v>10.459820000000001</v>
      </c>
      <c r="I1771" s="16">
        <v>59539717</v>
      </c>
      <c r="J1771" s="71">
        <v>-1.9E-2</v>
      </c>
      <c r="K1771" s="71">
        <v>0.98099999999999998</v>
      </c>
      <c r="L1771" s="16">
        <v>2.6468780000000001</v>
      </c>
      <c r="M1771" s="16">
        <v>1.1353660000000001</v>
      </c>
      <c r="N1771" s="16">
        <v>0.93195190000000006</v>
      </c>
      <c r="O1771" s="16">
        <v>1.794632</v>
      </c>
      <c r="P1771" s="16">
        <v>1.370781</v>
      </c>
      <c r="Q1771" s="16">
        <v>0.63399709999999998</v>
      </c>
      <c r="R1771" s="16">
        <v>1.2698</v>
      </c>
      <c r="S1771" s="16">
        <v>3.7100000000000001E-2</v>
      </c>
      <c r="T1771" s="16">
        <v>0.10630000000000001</v>
      </c>
      <c r="U1771" s="16">
        <v>4.6298000000000004</v>
      </c>
      <c r="V1771" s="16">
        <v>38.182000000000002</v>
      </c>
      <c r="W1771" s="16">
        <v>8.0640000000000001</v>
      </c>
      <c r="X1771" s="16">
        <v>489.53899999999999</v>
      </c>
      <c r="Y1771" s="16">
        <v>69.854100000000003</v>
      </c>
      <c r="Z1771" s="16">
        <v>0.80269999999999997</v>
      </c>
      <c r="AA1771" s="16">
        <v>-0.83415379999999995</v>
      </c>
      <c r="AB1771" s="16">
        <v>0.47</v>
      </c>
      <c r="AC1771" s="16">
        <v>0</v>
      </c>
      <c r="AD1771" s="16">
        <v>45.3</v>
      </c>
      <c r="AE1771" s="16">
        <v>35.721400000000003</v>
      </c>
      <c r="AF1771" s="16">
        <v>159.62799999999999</v>
      </c>
      <c r="AG1771" s="16">
        <v>499327</v>
      </c>
      <c r="AH1771" s="16">
        <v>0.78639999999999999</v>
      </c>
      <c r="AI1771" s="16">
        <v>99.5</v>
      </c>
      <c r="AJ1771" s="16">
        <v>100</v>
      </c>
      <c r="AK1771" s="16">
        <v>0.89980000000000004</v>
      </c>
      <c r="AL1771" s="16">
        <v>-2.4E-2</v>
      </c>
      <c r="AM1771" s="16">
        <v>0.41980000000000001</v>
      </c>
      <c r="AN1771" s="16">
        <v>0.51370000000000005</v>
      </c>
      <c r="AO1771" s="16">
        <v>0.7429</v>
      </c>
      <c r="AP1771" s="16">
        <v>0.36969999999999997</v>
      </c>
      <c r="AQ1771" s="16">
        <v>6.7900000000000002E-2</v>
      </c>
      <c r="AR1771" s="16">
        <f t="shared" si="85"/>
        <v>0</v>
      </c>
      <c r="AS1771" s="5">
        <f t="shared" si="84"/>
        <v>9.3539000000000261E-2</v>
      </c>
    </row>
    <row r="1772" spans="1:45" x14ac:dyDescent="0.25">
      <c r="A1772" s="16" t="s">
        <v>414</v>
      </c>
      <c r="B1772" s="16" t="s">
        <v>75</v>
      </c>
      <c r="C1772" s="16" t="s">
        <v>290</v>
      </c>
      <c r="D1772" s="16">
        <v>2013</v>
      </c>
      <c r="E1772" s="16" t="s">
        <v>2344</v>
      </c>
      <c r="F1772" s="16" t="s">
        <v>414</v>
      </c>
      <c r="G1772" s="10">
        <v>33887.300000000003</v>
      </c>
      <c r="H1772" s="73">
        <v>10.4308</v>
      </c>
      <c r="I1772" s="16">
        <v>60233948</v>
      </c>
      <c r="J1772" s="71">
        <v>-0.01</v>
      </c>
      <c r="K1772" s="71">
        <v>0.97099999999999997</v>
      </c>
      <c r="L1772" s="16">
        <v>2.6717110000000002</v>
      </c>
      <c r="M1772" s="16">
        <v>1.187025</v>
      </c>
      <c r="N1772" s="16">
        <v>0.97666200000000003</v>
      </c>
      <c r="O1772" s="16">
        <v>1.775423</v>
      </c>
      <c r="P1772" s="16">
        <v>1.336511</v>
      </c>
      <c r="Q1772" s="16">
        <v>0.65142670000000003</v>
      </c>
      <c r="R1772" s="16">
        <v>1.3058000000000001</v>
      </c>
      <c r="S1772" s="16">
        <v>3.6200000000000003E-2</v>
      </c>
      <c r="T1772" s="16">
        <v>0.1101</v>
      </c>
      <c r="U1772" s="16">
        <v>4.6478000000000002</v>
      </c>
      <c r="V1772" s="16">
        <v>40.588000000000001</v>
      </c>
      <c r="W1772" s="16">
        <v>8.0760000000000005</v>
      </c>
      <c r="X1772" s="16">
        <v>488.03</v>
      </c>
      <c r="Y1772" s="16">
        <v>70.461799999999997</v>
      </c>
      <c r="Z1772" s="16">
        <v>0.7833</v>
      </c>
      <c r="AA1772" s="16">
        <v>-0.84580509999999998</v>
      </c>
      <c r="AB1772" s="16">
        <v>0.47</v>
      </c>
      <c r="AC1772" s="16">
        <v>0</v>
      </c>
      <c r="AD1772" s="16">
        <v>45.6</v>
      </c>
      <c r="AE1772" s="16">
        <v>34.592500000000001</v>
      </c>
      <c r="AF1772" s="16">
        <v>158.81700000000001</v>
      </c>
      <c r="AG1772" s="16">
        <v>477985</v>
      </c>
      <c r="AH1772" s="16">
        <v>0.77149999999999996</v>
      </c>
      <c r="AI1772" s="16">
        <v>99.5</v>
      </c>
      <c r="AJ1772" s="16">
        <v>100</v>
      </c>
      <c r="AK1772" s="16">
        <v>0.94320000000000004</v>
      </c>
      <c r="AL1772" s="16">
        <v>-3.61E-2</v>
      </c>
      <c r="AM1772" s="16">
        <v>0.46229999999999999</v>
      </c>
      <c r="AN1772" s="16">
        <v>0.49930000000000002</v>
      </c>
      <c r="AO1772" s="16">
        <v>0.78200000000000003</v>
      </c>
      <c r="AP1772" s="16">
        <v>0.3659</v>
      </c>
      <c r="AQ1772" s="16">
        <v>6.7900000000000002E-2</v>
      </c>
      <c r="AR1772" s="16">
        <f t="shared" si="85"/>
        <v>0</v>
      </c>
      <c r="AS1772" s="5">
        <f t="shared" si="84"/>
        <v>2.4833000000000105E-2</v>
      </c>
    </row>
    <row r="1773" spans="1:45" x14ac:dyDescent="0.25">
      <c r="A1773" s="16" t="s">
        <v>414</v>
      </c>
      <c r="B1773" s="16" t="s">
        <v>75</v>
      </c>
      <c r="C1773" s="16" t="s">
        <v>290</v>
      </c>
      <c r="D1773" s="16">
        <v>2014</v>
      </c>
      <c r="E1773" s="16" t="s">
        <v>2351</v>
      </c>
      <c r="F1773" s="16" t="s">
        <v>414</v>
      </c>
      <c r="G1773" s="10">
        <v>33616</v>
      </c>
      <c r="H1773" s="73">
        <v>10.42276</v>
      </c>
      <c r="I1773" s="16">
        <v>60789140</v>
      </c>
      <c r="J1773" s="71">
        <v>-8.0000000000000002E-3</v>
      </c>
      <c r="K1773" s="71">
        <v>0.96399999999999997</v>
      </c>
      <c r="L1773" s="16">
        <v>2.6506699999999999</v>
      </c>
      <c r="M1773" s="16">
        <v>1.1523570000000001</v>
      </c>
      <c r="N1773" s="16">
        <v>1.0213620000000001</v>
      </c>
      <c r="O1773" s="16">
        <v>1.810945</v>
      </c>
      <c r="P1773" s="16">
        <v>1.2929580000000001</v>
      </c>
      <c r="Q1773" s="16">
        <v>0.59993459999999998</v>
      </c>
      <c r="R1773" s="16">
        <v>1.2869999999999999</v>
      </c>
      <c r="S1773" s="16">
        <v>3.6400000000000002E-2</v>
      </c>
      <c r="T1773" s="16">
        <v>0.1074</v>
      </c>
      <c r="U1773" s="16">
        <v>4.6657000000000002</v>
      </c>
      <c r="V1773" s="16">
        <v>42.994</v>
      </c>
      <c r="W1773" s="16">
        <v>8.0879999999999992</v>
      </c>
      <c r="X1773" s="16">
        <v>486.52100000000002</v>
      </c>
      <c r="Y1773" s="16">
        <v>71.2898</v>
      </c>
      <c r="Z1773" s="16">
        <v>0.78810000000000002</v>
      </c>
      <c r="AA1773" s="16">
        <v>-0.87143800000000005</v>
      </c>
      <c r="AB1773" s="16">
        <v>0.47</v>
      </c>
      <c r="AC1773" s="16">
        <v>0</v>
      </c>
      <c r="AD1773" s="16">
        <v>46.26</v>
      </c>
      <c r="AE1773" s="16">
        <v>33.7012</v>
      </c>
      <c r="AF1773" s="16">
        <v>154.292</v>
      </c>
      <c r="AG1773" s="16">
        <v>454369</v>
      </c>
      <c r="AH1773" s="16">
        <v>0.75670000000000004</v>
      </c>
      <c r="AI1773" s="16">
        <v>99.5</v>
      </c>
      <c r="AJ1773" s="16">
        <v>100</v>
      </c>
      <c r="AK1773" s="16">
        <v>0.99639999999999995</v>
      </c>
      <c r="AL1773" s="16">
        <v>-0.11</v>
      </c>
      <c r="AM1773" s="16">
        <v>0.37630000000000002</v>
      </c>
      <c r="AN1773" s="16">
        <v>0.46179999999999999</v>
      </c>
      <c r="AO1773" s="16">
        <v>0.66139999999999999</v>
      </c>
      <c r="AP1773" s="16">
        <v>0.33700000000000002</v>
      </c>
      <c r="AQ1773" s="16">
        <v>6.7900000000000002E-2</v>
      </c>
      <c r="AR1773" s="16">
        <f t="shared" si="85"/>
        <v>0</v>
      </c>
      <c r="AS1773" s="5">
        <f t="shared" si="84"/>
        <v>-2.1041000000000309E-2</v>
      </c>
    </row>
    <row r="1774" spans="1:45" x14ac:dyDescent="0.25">
      <c r="A1774" s="16" t="s">
        <v>409</v>
      </c>
      <c r="B1774" s="16" t="s">
        <v>76</v>
      </c>
      <c r="C1774" s="16" t="s">
        <v>291</v>
      </c>
      <c r="D1774" s="16">
        <v>1985</v>
      </c>
      <c r="E1774" s="16" t="s">
        <v>2370</v>
      </c>
      <c r="F1774" s="16" t="s">
        <v>593</v>
      </c>
      <c r="G1774" s="10">
        <v>3466.63</v>
      </c>
      <c r="H1774" s="73">
        <v>8.150938</v>
      </c>
      <c r="I1774" s="16" t="s">
        <v>6700</v>
      </c>
      <c r="K1774" s="71">
        <v>0.94799999999999995</v>
      </c>
      <c r="L1774" s="16">
        <v>-0.43376979999999998</v>
      </c>
      <c r="M1774" s="16">
        <v>-0.63479300000000005</v>
      </c>
      <c r="N1774" s="16">
        <v>-0.39662150000000002</v>
      </c>
      <c r="O1774" s="16">
        <v>8.4562000000000005E-3</v>
      </c>
      <c r="P1774" s="16">
        <v>-0.11480460000000001</v>
      </c>
      <c r="Q1774" s="16">
        <v>0.15567339999999999</v>
      </c>
      <c r="R1774" s="16">
        <v>5.5300000000000002E-2</v>
      </c>
      <c r="S1774" s="16">
        <v>3.3E-3</v>
      </c>
      <c r="T1774" s="16">
        <v>1.1999999999999999E-3</v>
      </c>
      <c r="U1774" s="16">
        <v>5.3918999999999997</v>
      </c>
      <c r="V1774" s="16">
        <v>10.58</v>
      </c>
      <c r="W1774" s="16">
        <v>1.61</v>
      </c>
      <c r="X1774" s="16">
        <v>422.69600000000003</v>
      </c>
      <c r="Y1774" s="16">
        <v>36.997199999999999</v>
      </c>
      <c r="Z1774" s="16">
        <v>0.255</v>
      </c>
      <c r="AA1774" s="16">
        <v>-0.67281469999999999</v>
      </c>
      <c r="AB1774" s="16">
        <v>0.35</v>
      </c>
      <c r="AC1774" s="16">
        <v>10</v>
      </c>
      <c r="AD1774" s="16">
        <v>47.22</v>
      </c>
      <c r="AE1774" s="16">
        <v>3.3378000000000001</v>
      </c>
      <c r="AF1774" s="16">
        <v>0</v>
      </c>
      <c r="AG1774" s="16">
        <v>70788.800000000003</v>
      </c>
      <c r="AH1774" s="16">
        <v>0.42670000000000002</v>
      </c>
      <c r="AI1774" s="16">
        <v>79.424999999999997</v>
      </c>
      <c r="AJ1774" s="16">
        <v>93.020899999999997</v>
      </c>
      <c r="AK1774" s="16">
        <v>0.7369</v>
      </c>
      <c r="AL1774" s="16">
        <v>-0.2382</v>
      </c>
      <c r="AM1774" s="16">
        <v>5.5800000000000002E-2</v>
      </c>
      <c r="AN1774" s="16">
        <v>-0.14499999999999999</v>
      </c>
      <c r="AO1774" s="16">
        <v>0.23130000000000001</v>
      </c>
      <c r="AP1774" s="16">
        <v>-0.4718</v>
      </c>
      <c r="AR1774" s="16">
        <f t="shared" si="85"/>
        <v>1</v>
      </c>
      <c r="AS1774" s="5">
        <f t="shared" si="84"/>
        <v>0</v>
      </c>
    </row>
    <row r="1775" spans="1:45" x14ac:dyDescent="0.25">
      <c r="A1775" s="16" t="s">
        <v>409</v>
      </c>
      <c r="B1775" s="16" t="s">
        <v>76</v>
      </c>
      <c r="C1775" s="16" t="s">
        <v>291</v>
      </c>
      <c r="D1775" s="16">
        <v>1986</v>
      </c>
      <c r="E1775" s="16" t="s">
        <v>2395</v>
      </c>
      <c r="F1775" s="16" t="s">
        <v>593</v>
      </c>
      <c r="G1775" s="10">
        <v>3497.37</v>
      </c>
      <c r="H1775" s="73">
        <v>8.1597679999999997</v>
      </c>
      <c r="I1775" s="16" t="s">
        <v>6700</v>
      </c>
      <c r="J1775" s="71">
        <v>-1.0999999999999999E-2</v>
      </c>
      <c r="K1775" s="71">
        <v>0.93700000000000006</v>
      </c>
      <c r="L1775" s="16">
        <v>-0.4786473</v>
      </c>
      <c r="M1775" s="16">
        <v>-0.62247419999999998</v>
      </c>
      <c r="N1775" s="16">
        <v>-0.4492139</v>
      </c>
      <c r="O1775" s="16">
        <v>-5.6366699999999999E-2</v>
      </c>
      <c r="P1775" s="16">
        <v>-0.106768</v>
      </c>
      <c r="Q1775" s="16">
        <v>0.1543795</v>
      </c>
      <c r="R1775" s="16">
        <v>5.5300000000000002E-2</v>
      </c>
      <c r="S1775" s="16">
        <v>3.5999999999999999E-3</v>
      </c>
      <c r="T1775" s="16">
        <v>2.3999999999999998E-3</v>
      </c>
      <c r="U1775" s="16">
        <v>4.6040000000000001</v>
      </c>
      <c r="V1775" s="16">
        <v>11.506</v>
      </c>
      <c r="W1775" s="16">
        <v>1.728</v>
      </c>
      <c r="X1775" s="16">
        <v>423.20499999999998</v>
      </c>
      <c r="Y1775" s="16">
        <v>37.832900000000002</v>
      </c>
      <c r="Z1775" s="16">
        <v>0.2109</v>
      </c>
      <c r="AA1775" s="16">
        <v>-0.67164950000000001</v>
      </c>
      <c r="AB1775" s="16">
        <v>0.35</v>
      </c>
      <c r="AC1775" s="16">
        <v>10</v>
      </c>
      <c r="AD1775" s="16">
        <v>47.19</v>
      </c>
      <c r="AE1775" s="16">
        <v>3.5093000000000001</v>
      </c>
      <c r="AF1775" s="16">
        <v>0</v>
      </c>
      <c r="AG1775" s="16">
        <v>73722.100000000006</v>
      </c>
      <c r="AH1775" s="16">
        <v>0.43469999999999998</v>
      </c>
      <c r="AI1775" s="16">
        <v>79.509</v>
      </c>
      <c r="AJ1775" s="16">
        <v>93.049300000000002</v>
      </c>
      <c r="AK1775" s="16">
        <v>0.72789999999999999</v>
      </c>
      <c r="AL1775" s="16">
        <v>-0.24460000000000001</v>
      </c>
      <c r="AM1775" s="16">
        <v>5.96E-2</v>
      </c>
      <c r="AN1775" s="16">
        <v>-0.14380000000000001</v>
      </c>
      <c r="AO1775" s="16">
        <v>0.23139999999999999</v>
      </c>
      <c r="AP1775" s="16">
        <v>-0.46899999999999997</v>
      </c>
      <c r="AR1775" s="16">
        <f t="shared" si="85"/>
        <v>1</v>
      </c>
      <c r="AS1775" s="5">
        <f t="shared" si="84"/>
        <v>-4.4877500000000015E-2</v>
      </c>
    </row>
    <row r="1776" spans="1:45" x14ac:dyDescent="0.25">
      <c r="A1776" s="16" t="s">
        <v>409</v>
      </c>
      <c r="B1776" s="16" t="s">
        <v>76</v>
      </c>
      <c r="C1776" s="16" t="s">
        <v>291</v>
      </c>
      <c r="D1776" s="16">
        <v>1987</v>
      </c>
      <c r="E1776" s="16" t="s">
        <v>2393</v>
      </c>
      <c r="F1776" s="16" t="s">
        <v>593</v>
      </c>
      <c r="G1776" s="10">
        <v>3744.09</v>
      </c>
      <c r="H1776" s="73">
        <v>8.2279350000000004</v>
      </c>
      <c r="I1776" s="16" t="s">
        <v>6700</v>
      </c>
      <c r="J1776" s="71">
        <v>4.3999999999999997E-2</v>
      </c>
      <c r="K1776" s="71">
        <v>0.98</v>
      </c>
      <c r="L1776" s="16">
        <v>-0.44704139999999998</v>
      </c>
      <c r="M1776" s="16">
        <v>-0.60866960000000003</v>
      </c>
      <c r="N1776" s="16">
        <v>-0.41342709999999999</v>
      </c>
      <c r="O1776" s="16">
        <v>-4.1141799999999999E-2</v>
      </c>
      <c r="P1776" s="16">
        <v>-9.9839300000000006E-2</v>
      </c>
      <c r="Q1776" s="16">
        <v>0.15308840000000001</v>
      </c>
      <c r="R1776" s="16">
        <v>5.5300000000000002E-2</v>
      </c>
      <c r="S1776" s="16">
        <v>3.8E-3</v>
      </c>
      <c r="T1776" s="16">
        <v>3.8E-3</v>
      </c>
      <c r="U1776" s="16">
        <v>4.7069000000000001</v>
      </c>
      <c r="V1776" s="16">
        <v>12.432</v>
      </c>
      <c r="W1776" s="16">
        <v>1.8460000000000001</v>
      </c>
      <c r="X1776" s="16">
        <v>422.88299999999998</v>
      </c>
      <c r="Y1776" s="16">
        <v>38.668500000000002</v>
      </c>
      <c r="Z1776" s="16">
        <v>0.2097</v>
      </c>
      <c r="AA1776" s="16">
        <v>-0.67009600000000002</v>
      </c>
      <c r="AB1776" s="16">
        <v>0.35</v>
      </c>
      <c r="AC1776" s="16">
        <v>10</v>
      </c>
      <c r="AD1776" s="16">
        <v>47.15</v>
      </c>
      <c r="AE1776" s="16">
        <v>3.5047000000000001</v>
      </c>
      <c r="AF1776" s="16">
        <v>0</v>
      </c>
      <c r="AG1776" s="16">
        <v>78916</v>
      </c>
      <c r="AH1776" s="16">
        <v>0.44269999999999998</v>
      </c>
      <c r="AI1776" s="16">
        <v>79.593100000000007</v>
      </c>
      <c r="AJ1776" s="16">
        <v>93.077799999999996</v>
      </c>
      <c r="AK1776" s="16">
        <v>0.71879999999999999</v>
      </c>
      <c r="AL1776" s="16">
        <v>-0.251</v>
      </c>
      <c r="AM1776" s="16">
        <v>6.3500000000000001E-2</v>
      </c>
      <c r="AN1776" s="16">
        <v>-0.14269999999999999</v>
      </c>
      <c r="AO1776" s="16">
        <v>0.2316</v>
      </c>
      <c r="AP1776" s="16">
        <v>-0.4662</v>
      </c>
      <c r="AR1776" s="16">
        <f t="shared" si="85"/>
        <v>1</v>
      </c>
      <c r="AS1776" s="5">
        <f t="shared" si="84"/>
        <v>3.160590000000002E-2</v>
      </c>
    </row>
    <row r="1777" spans="1:45" x14ac:dyDescent="0.25">
      <c r="A1777" s="16" t="s">
        <v>409</v>
      </c>
      <c r="B1777" s="16" t="s">
        <v>76</v>
      </c>
      <c r="C1777" s="16" t="s">
        <v>291</v>
      </c>
      <c r="D1777" s="16">
        <v>1988</v>
      </c>
      <c r="E1777" s="16" t="s">
        <v>2387</v>
      </c>
      <c r="F1777" s="16" t="s">
        <v>593</v>
      </c>
      <c r="G1777" s="10">
        <v>3869.71</v>
      </c>
      <c r="H1777" s="73">
        <v>8.2609349999999999</v>
      </c>
      <c r="I1777" s="16" t="s">
        <v>6700</v>
      </c>
      <c r="J1777" s="71">
        <v>-3.0000000000000001E-3</v>
      </c>
      <c r="K1777" s="71">
        <v>0.97599999999999998</v>
      </c>
      <c r="L1777" s="16">
        <v>-0.446716</v>
      </c>
      <c r="M1777" s="16">
        <v>-0.61312710000000004</v>
      </c>
      <c r="N1777" s="16">
        <v>-0.46830650000000001</v>
      </c>
      <c r="O1777" s="16">
        <v>1.22115E-2</v>
      </c>
      <c r="P1777" s="16">
        <v>-9.4422699999999998E-2</v>
      </c>
      <c r="Q1777" s="16">
        <v>0.15174409999999999</v>
      </c>
      <c r="R1777" s="16">
        <v>5.5300000000000002E-2</v>
      </c>
      <c r="S1777" s="16">
        <v>4.1000000000000003E-3</v>
      </c>
      <c r="T1777" s="16">
        <v>3.2000000000000002E-3</v>
      </c>
      <c r="U1777" s="16">
        <v>3.9409000000000001</v>
      </c>
      <c r="V1777" s="16">
        <v>13.358000000000001</v>
      </c>
      <c r="W1777" s="16">
        <v>1.964</v>
      </c>
      <c r="X1777" s="16">
        <v>422.67200000000003</v>
      </c>
      <c r="Y1777" s="16">
        <v>39.504100000000001</v>
      </c>
      <c r="Z1777" s="16">
        <v>0.22889999999999999</v>
      </c>
      <c r="AA1777" s="16">
        <v>-0.66854250000000004</v>
      </c>
      <c r="AB1777" s="16">
        <v>0.35</v>
      </c>
      <c r="AC1777" s="16">
        <v>10</v>
      </c>
      <c r="AD1777" s="16">
        <v>47.11</v>
      </c>
      <c r="AE1777" s="16">
        <v>3.6368</v>
      </c>
      <c r="AF1777" s="16">
        <v>0</v>
      </c>
      <c r="AG1777" s="16">
        <v>77703.3</v>
      </c>
      <c r="AH1777" s="16">
        <v>0.45069999999999999</v>
      </c>
      <c r="AI1777" s="16">
        <v>79.677199999999999</v>
      </c>
      <c r="AJ1777" s="16">
        <v>93.106300000000005</v>
      </c>
      <c r="AK1777" s="16">
        <v>0.7097</v>
      </c>
      <c r="AL1777" s="16">
        <v>-0.25750000000000001</v>
      </c>
      <c r="AM1777" s="16">
        <v>6.7299999999999999E-2</v>
      </c>
      <c r="AN1777" s="16">
        <v>-0.1416</v>
      </c>
      <c r="AO1777" s="16">
        <v>0.23169999999999999</v>
      </c>
      <c r="AP1777" s="16">
        <v>-0.46339999999999998</v>
      </c>
      <c r="AR1777" s="16">
        <f t="shared" si="85"/>
        <v>1</v>
      </c>
      <c r="AS1777" s="5">
        <f t="shared" si="84"/>
        <v>3.2539999999997571E-4</v>
      </c>
    </row>
    <row r="1778" spans="1:45" x14ac:dyDescent="0.25">
      <c r="A1778" s="16" t="s">
        <v>409</v>
      </c>
      <c r="B1778" s="16" t="s">
        <v>76</v>
      </c>
      <c r="C1778" s="16" t="s">
        <v>291</v>
      </c>
      <c r="D1778" s="16">
        <v>1989</v>
      </c>
      <c r="E1778" s="16" t="s">
        <v>2389</v>
      </c>
      <c r="F1778" s="16" t="s">
        <v>593</v>
      </c>
      <c r="G1778" s="10">
        <v>4122.8599999999997</v>
      </c>
      <c r="H1778" s="73">
        <v>8.3243030000000005</v>
      </c>
      <c r="I1778" s="16" t="s">
        <v>6700</v>
      </c>
      <c r="J1778" s="71">
        <v>3.1E-2</v>
      </c>
      <c r="K1778" s="71">
        <v>1.0069999999999999</v>
      </c>
      <c r="L1778" s="16">
        <v>-0.35686469999999998</v>
      </c>
      <c r="M1778" s="16">
        <v>-0.61796280000000003</v>
      </c>
      <c r="N1778" s="16">
        <v>-0.3122664</v>
      </c>
      <c r="O1778" s="16">
        <v>5.6780200000000003E-2</v>
      </c>
      <c r="P1778" s="16">
        <v>-8.9065900000000003E-2</v>
      </c>
      <c r="Q1778" s="16">
        <v>0.15043490000000001</v>
      </c>
      <c r="R1778" s="16">
        <v>5.5300000000000002E-2</v>
      </c>
      <c r="S1778" s="16">
        <v>4.3E-3</v>
      </c>
      <c r="T1778" s="16">
        <v>2.5999999999999999E-3</v>
      </c>
      <c r="U1778" s="16">
        <v>5.1840000000000002</v>
      </c>
      <c r="V1778" s="16">
        <v>14.284000000000001</v>
      </c>
      <c r="W1778" s="16">
        <v>2.0819999999999999</v>
      </c>
      <c r="X1778" s="16">
        <v>422.40499999999997</v>
      </c>
      <c r="Y1778" s="16">
        <v>40.339700000000001</v>
      </c>
      <c r="Z1778" s="16">
        <v>0.24340000000000001</v>
      </c>
      <c r="AA1778" s="16">
        <v>-0.66698900000000005</v>
      </c>
      <c r="AB1778" s="16">
        <v>0.35</v>
      </c>
      <c r="AC1778" s="16">
        <v>10</v>
      </c>
      <c r="AD1778" s="16">
        <v>47.07</v>
      </c>
      <c r="AE1778" s="16">
        <v>3.7869999999999999</v>
      </c>
      <c r="AF1778" s="16">
        <v>0</v>
      </c>
      <c r="AG1778" s="16">
        <v>75919</v>
      </c>
      <c r="AH1778" s="16">
        <v>0.4587</v>
      </c>
      <c r="AI1778" s="16">
        <v>79.761200000000002</v>
      </c>
      <c r="AJ1778" s="16">
        <v>93.134799999999998</v>
      </c>
      <c r="AK1778" s="16">
        <v>0.7006</v>
      </c>
      <c r="AL1778" s="16">
        <v>-0.26390000000000002</v>
      </c>
      <c r="AM1778" s="16">
        <v>7.1199999999999999E-2</v>
      </c>
      <c r="AN1778" s="16">
        <v>-0.14050000000000001</v>
      </c>
      <c r="AO1778" s="16">
        <v>0.23180000000000001</v>
      </c>
      <c r="AP1778" s="16">
        <v>-0.46060000000000001</v>
      </c>
      <c r="AR1778" s="16">
        <f t="shared" si="85"/>
        <v>1</v>
      </c>
      <c r="AS1778" s="5">
        <f t="shared" si="84"/>
        <v>8.9851300000000023E-2</v>
      </c>
    </row>
    <row r="1779" spans="1:45" x14ac:dyDescent="0.25">
      <c r="A1779" s="16" t="s">
        <v>409</v>
      </c>
      <c r="B1779" s="16" t="s">
        <v>76</v>
      </c>
      <c r="C1779" s="16" t="s">
        <v>291</v>
      </c>
      <c r="D1779" s="16">
        <v>1990</v>
      </c>
      <c r="E1779" s="16" t="s">
        <v>2391</v>
      </c>
      <c r="F1779" s="16" t="s">
        <v>593</v>
      </c>
      <c r="G1779" s="10">
        <v>4266.76</v>
      </c>
      <c r="H1779" s="73">
        <v>8.3586109999999998</v>
      </c>
      <c r="I1779" s="16" t="s">
        <v>6700</v>
      </c>
      <c r="J1779" s="71">
        <v>3.7999999999999999E-2</v>
      </c>
      <c r="K1779" s="71">
        <v>1.046</v>
      </c>
      <c r="L1779" s="16">
        <v>-0.33359</v>
      </c>
      <c r="M1779" s="16">
        <v>-0.61016970000000004</v>
      </c>
      <c r="N1779" s="16">
        <v>-0.32575369999999998</v>
      </c>
      <c r="O1779" s="16">
        <v>9.4261999999999999E-2</v>
      </c>
      <c r="P1779" s="16">
        <v>-6.9523000000000001E-2</v>
      </c>
      <c r="Q1779" s="16">
        <v>0.1491258</v>
      </c>
      <c r="R1779" s="16">
        <v>5.5300000000000002E-2</v>
      </c>
      <c r="S1779" s="16">
        <v>7.1000000000000004E-3</v>
      </c>
      <c r="T1779" s="16">
        <v>2.3E-3</v>
      </c>
      <c r="U1779" s="16">
        <v>4.7792000000000003</v>
      </c>
      <c r="V1779" s="16">
        <v>15.21</v>
      </c>
      <c r="W1779" s="16">
        <v>2.2000000000000002</v>
      </c>
      <c r="X1779" s="16">
        <v>422.72800000000001</v>
      </c>
      <c r="Y1779" s="16">
        <v>41.1753</v>
      </c>
      <c r="Z1779" s="16">
        <v>0.25219999999999998</v>
      </c>
      <c r="AA1779" s="16">
        <v>-0.67592160000000001</v>
      </c>
      <c r="AB1779" s="16">
        <v>0.35</v>
      </c>
      <c r="AC1779" s="16">
        <v>10</v>
      </c>
      <c r="AD1779" s="16">
        <v>47.3</v>
      </c>
      <c r="AE1779" s="16">
        <v>4.4513999999999996</v>
      </c>
      <c r="AF1779" s="16">
        <v>0</v>
      </c>
      <c r="AG1779" s="16">
        <v>102845</v>
      </c>
      <c r="AH1779" s="16">
        <v>0.4526</v>
      </c>
      <c r="AI1779" s="16">
        <v>79.8</v>
      </c>
      <c r="AJ1779" s="16">
        <v>93.1</v>
      </c>
      <c r="AK1779" s="16">
        <v>0.6915</v>
      </c>
      <c r="AL1779" s="16">
        <v>-0.27029999999999998</v>
      </c>
      <c r="AM1779" s="16">
        <v>7.4999999999999997E-2</v>
      </c>
      <c r="AN1779" s="16">
        <v>-0.1394</v>
      </c>
      <c r="AO1779" s="16">
        <v>0.23200000000000001</v>
      </c>
      <c r="AP1779" s="16">
        <v>-0.45779999999999998</v>
      </c>
      <c r="AR1779" s="16">
        <f t="shared" si="85"/>
        <v>1</v>
      </c>
      <c r="AS1779" s="5">
        <f t="shared" si="84"/>
        <v>2.3274699999999982E-2</v>
      </c>
    </row>
    <row r="1780" spans="1:45" x14ac:dyDescent="0.25">
      <c r="A1780" s="16" t="s">
        <v>409</v>
      </c>
      <c r="B1780" s="16" t="s">
        <v>76</v>
      </c>
      <c r="C1780" s="16" t="s">
        <v>291</v>
      </c>
      <c r="D1780" s="16">
        <v>1991</v>
      </c>
      <c r="E1780" s="16" t="s">
        <v>2396</v>
      </c>
      <c r="F1780" s="16" t="s">
        <v>593</v>
      </c>
      <c r="G1780" s="10">
        <v>4437.6000000000004</v>
      </c>
      <c r="H1780" s="73">
        <v>8.3978699999999993</v>
      </c>
      <c r="I1780" s="16" t="s">
        <v>6700</v>
      </c>
      <c r="J1780" s="71">
        <v>-0.01</v>
      </c>
      <c r="K1780" s="71">
        <v>1.036</v>
      </c>
      <c r="L1780" s="16">
        <v>-0.31276779999999998</v>
      </c>
      <c r="M1780" s="16">
        <v>-0.62209599999999998</v>
      </c>
      <c r="N1780" s="16">
        <v>-0.30849320000000002</v>
      </c>
      <c r="O1780" s="16">
        <v>0.1206583</v>
      </c>
      <c r="P1780" s="16">
        <v>-5.5274499999999997E-2</v>
      </c>
      <c r="Q1780" s="16">
        <v>0.1478343</v>
      </c>
      <c r="R1780" s="16">
        <v>5.5300000000000002E-2</v>
      </c>
      <c r="S1780" s="16">
        <v>3.7000000000000002E-3</v>
      </c>
      <c r="T1780" s="16">
        <v>2.3999999999999998E-3</v>
      </c>
      <c r="U1780" s="16">
        <v>4.3830999999999998</v>
      </c>
      <c r="V1780" s="16">
        <v>16.346</v>
      </c>
      <c r="W1780" s="16">
        <v>2.7040000000000002</v>
      </c>
      <c r="X1780" s="16">
        <v>423.37400000000002</v>
      </c>
      <c r="Y1780" s="16">
        <v>42.011000000000003</v>
      </c>
      <c r="Z1780" s="16">
        <v>0.25740000000000002</v>
      </c>
      <c r="AA1780" s="16">
        <v>-0.67203789999999997</v>
      </c>
      <c r="AB1780" s="16">
        <v>0.35</v>
      </c>
      <c r="AC1780" s="16">
        <v>10</v>
      </c>
      <c r="AD1780" s="16">
        <v>47.2</v>
      </c>
      <c r="AE1780" s="16">
        <v>5.5260999999999996</v>
      </c>
      <c r="AF1780" s="16">
        <v>0.1028</v>
      </c>
      <c r="AG1780" s="16">
        <v>88236.2</v>
      </c>
      <c r="AH1780" s="16">
        <v>0.46610000000000001</v>
      </c>
      <c r="AI1780" s="16">
        <v>79.900000000000006</v>
      </c>
      <c r="AJ1780" s="16">
        <v>93.2</v>
      </c>
      <c r="AK1780" s="16">
        <v>0.6825</v>
      </c>
      <c r="AL1780" s="16">
        <v>-0.2767</v>
      </c>
      <c r="AM1780" s="16">
        <v>7.8899999999999998E-2</v>
      </c>
      <c r="AN1780" s="16">
        <v>-0.13830000000000001</v>
      </c>
      <c r="AO1780" s="16">
        <v>0.2321</v>
      </c>
      <c r="AP1780" s="16">
        <v>-0.45500000000000002</v>
      </c>
      <c r="AR1780" s="16">
        <f t="shared" si="85"/>
        <v>1</v>
      </c>
      <c r="AS1780" s="5">
        <f t="shared" si="84"/>
        <v>2.0822200000000013E-2</v>
      </c>
    </row>
    <row r="1781" spans="1:45" x14ac:dyDescent="0.25">
      <c r="A1781" s="16" t="s">
        <v>409</v>
      </c>
      <c r="B1781" s="16" t="s">
        <v>76</v>
      </c>
      <c r="C1781" s="16" t="s">
        <v>291</v>
      </c>
      <c r="D1781" s="16">
        <v>1992</v>
      </c>
      <c r="E1781" s="16" t="s">
        <v>2371</v>
      </c>
      <c r="F1781" s="16" t="s">
        <v>593</v>
      </c>
      <c r="G1781" s="10">
        <v>4484.6099999999997</v>
      </c>
      <c r="H1781" s="73">
        <v>8.4084059999999994</v>
      </c>
      <c r="I1781" s="16" t="s">
        <v>6700</v>
      </c>
      <c r="J1781" s="71">
        <v>7.4999999999999997E-2</v>
      </c>
      <c r="K1781" s="71">
        <v>1.1160000000000001</v>
      </c>
      <c r="L1781" s="16">
        <v>-0.27205220000000002</v>
      </c>
      <c r="M1781" s="16">
        <v>-0.61994879999999997</v>
      </c>
      <c r="N1781" s="16">
        <v>-0.35878549999999998</v>
      </c>
      <c r="O1781" s="16">
        <v>0.19046450000000001</v>
      </c>
      <c r="P1781" s="16">
        <v>9.9701000000000008E-3</v>
      </c>
      <c r="Q1781" s="16">
        <v>0.14648900000000001</v>
      </c>
      <c r="R1781" s="16">
        <v>5.5300000000000002E-2</v>
      </c>
      <c r="S1781" s="16">
        <v>5.4999999999999997E-3</v>
      </c>
      <c r="T1781" s="16">
        <v>1.9E-3</v>
      </c>
      <c r="U1781" s="16">
        <v>3.3367</v>
      </c>
      <c r="V1781" s="16">
        <v>17.481999999999999</v>
      </c>
      <c r="W1781" s="16">
        <v>3.2080000000000002</v>
      </c>
      <c r="X1781" s="16">
        <v>424.15</v>
      </c>
      <c r="Y1781" s="16">
        <v>42.846600000000002</v>
      </c>
      <c r="Z1781" s="16">
        <v>0.28299999999999997</v>
      </c>
      <c r="AA1781" s="16">
        <v>-0.6836892</v>
      </c>
      <c r="AB1781" s="16">
        <v>0.35</v>
      </c>
      <c r="AC1781" s="16">
        <v>10</v>
      </c>
      <c r="AD1781" s="16">
        <v>47.5</v>
      </c>
      <c r="AE1781" s="16">
        <v>6.9726999999999997</v>
      </c>
      <c r="AF1781" s="16">
        <v>0.318</v>
      </c>
      <c r="AG1781" s="16">
        <v>165040</v>
      </c>
      <c r="AH1781" s="16">
        <v>0.4803</v>
      </c>
      <c r="AI1781" s="16">
        <v>80</v>
      </c>
      <c r="AJ1781" s="16">
        <v>93.2</v>
      </c>
      <c r="AK1781" s="16">
        <v>0.6734</v>
      </c>
      <c r="AL1781" s="16">
        <v>-0.28310000000000002</v>
      </c>
      <c r="AM1781" s="16">
        <v>8.2699999999999996E-2</v>
      </c>
      <c r="AN1781" s="16">
        <v>-0.13719999999999999</v>
      </c>
      <c r="AO1781" s="16">
        <v>0.23219999999999999</v>
      </c>
      <c r="AP1781" s="16">
        <v>-0.45229999999999998</v>
      </c>
      <c r="AR1781" s="16">
        <f t="shared" si="85"/>
        <v>1</v>
      </c>
      <c r="AS1781" s="5">
        <f t="shared" si="84"/>
        <v>4.0715599999999963E-2</v>
      </c>
    </row>
    <row r="1782" spans="1:45" x14ac:dyDescent="0.25">
      <c r="A1782" s="16" t="s">
        <v>409</v>
      </c>
      <c r="B1782" s="16" t="s">
        <v>76</v>
      </c>
      <c r="C1782" s="16" t="s">
        <v>291</v>
      </c>
      <c r="D1782" s="16">
        <v>1993</v>
      </c>
      <c r="E1782" s="16" t="s">
        <v>2392</v>
      </c>
      <c r="F1782" s="16" t="s">
        <v>593</v>
      </c>
      <c r="G1782" s="10">
        <v>4860.75</v>
      </c>
      <c r="H1782" s="73">
        <v>8.4889489999999999</v>
      </c>
      <c r="I1782" s="16" t="s">
        <v>6700</v>
      </c>
      <c r="J1782" s="71">
        <v>8.0000000000000002E-3</v>
      </c>
      <c r="K1782" s="71">
        <v>1.125</v>
      </c>
      <c r="L1782" s="16">
        <v>-0.2669649</v>
      </c>
      <c r="M1782" s="16">
        <v>-0.61488359999999997</v>
      </c>
      <c r="N1782" s="16">
        <v>-0.31944990000000001</v>
      </c>
      <c r="O1782" s="16">
        <v>0.13455980000000001</v>
      </c>
      <c r="P1782" s="16">
        <v>3.5396900000000002E-2</v>
      </c>
      <c r="Q1782" s="16">
        <v>0.14519789999999999</v>
      </c>
      <c r="R1782" s="16">
        <v>5.5300000000000002E-2</v>
      </c>
      <c r="S1782" s="16">
        <v>6.1000000000000004E-3</v>
      </c>
      <c r="T1782" s="16">
        <v>2.2000000000000001E-3</v>
      </c>
      <c r="U1782" s="16">
        <v>3.214</v>
      </c>
      <c r="V1782" s="16">
        <v>18.617999999999999</v>
      </c>
      <c r="W1782" s="16">
        <v>3.7120000000000002</v>
      </c>
      <c r="X1782" s="16">
        <v>423.74799999999999</v>
      </c>
      <c r="Y1782" s="16">
        <v>43.682200000000002</v>
      </c>
      <c r="Z1782" s="16">
        <v>0.23710000000000001</v>
      </c>
      <c r="AA1782" s="16">
        <v>-0.71864309999999998</v>
      </c>
      <c r="AB1782" s="16">
        <v>0.35</v>
      </c>
      <c r="AC1782" s="16">
        <v>10</v>
      </c>
      <c r="AD1782" s="16">
        <v>48.4</v>
      </c>
      <c r="AE1782" s="16">
        <v>8.6201000000000008</v>
      </c>
      <c r="AF1782" s="16">
        <v>0.62929999999999997</v>
      </c>
      <c r="AG1782" s="16">
        <v>155304</v>
      </c>
      <c r="AH1782" s="16">
        <v>0.49790000000000001</v>
      </c>
      <c r="AI1782" s="16">
        <v>80.099999999999994</v>
      </c>
      <c r="AJ1782" s="16">
        <v>93.2</v>
      </c>
      <c r="AK1782" s="16">
        <v>0.6643</v>
      </c>
      <c r="AL1782" s="16">
        <v>-0.28949999999999998</v>
      </c>
      <c r="AM1782" s="16">
        <v>8.6599999999999996E-2</v>
      </c>
      <c r="AN1782" s="16">
        <v>-0.1361</v>
      </c>
      <c r="AO1782" s="16">
        <v>0.2324</v>
      </c>
      <c r="AP1782" s="16">
        <v>-0.44950000000000001</v>
      </c>
      <c r="AR1782" s="16">
        <f t="shared" si="85"/>
        <v>1</v>
      </c>
      <c r="AS1782" s="5">
        <f t="shared" si="84"/>
        <v>5.0873000000000168E-3</v>
      </c>
    </row>
    <row r="1783" spans="1:45" x14ac:dyDescent="0.25">
      <c r="A1783" s="16" t="s">
        <v>409</v>
      </c>
      <c r="B1783" s="16" t="s">
        <v>76</v>
      </c>
      <c r="C1783" s="16" t="s">
        <v>291</v>
      </c>
      <c r="D1783" s="16">
        <v>1994</v>
      </c>
      <c r="E1783" s="16" t="s">
        <v>2379</v>
      </c>
      <c r="F1783" s="16" t="s">
        <v>593</v>
      </c>
      <c r="G1783" s="10">
        <v>4880.41</v>
      </c>
      <c r="H1783" s="73">
        <v>8.4929849999999991</v>
      </c>
      <c r="I1783" s="16" t="s">
        <v>6700</v>
      </c>
      <c r="J1783" s="71">
        <v>-1.4999999999999999E-2</v>
      </c>
      <c r="K1783" s="71">
        <v>1.1080000000000001</v>
      </c>
      <c r="L1783" s="16">
        <v>-0.15978519999999999</v>
      </c>
      <c r="M1783" s="16">
        <v>-0.61435660000000003</v>
      </c>
      <c r="N1783" s="16">
        <v>-0.1220251</v>
      </c>
      <c r="O1783" s="16">
        <v>0.12675040000000001</v>
      </c>
      <c r="P1783" s="16">
        <v>8.5545399999999994E-2</v>
      </c>
      <c r="Q1783" s="16">
        <v>0.14387069999999999</v>
      </c>
      <c r="R1783" s="16">
        <v>5.5300000000000002E-2</v>
      </c>
      <c r="S1783" s="16">
        <v>5.4999999999999997E-3</v>
      </c>
      <c r="T1783" s="16">
        <v>2.5000000000000001E-3</v>
      </c>
      <c r="U1783" s="16">
        <v>4.5202</v>
      </c>
      <c r="V1783" s="16">
        <v>19.754000000000001</v>
      </c>
      <c r="W1783" s="16">
        <v>4.2160000000000002</v>
      </c>
      <c r="X1783" s="16">
        <v>424.57400000000001</v>
      </c>
      <c r="Y1783" s="16">
        <v>44.517800000000001</v>
      </c>
      <c r="Z1783" s="16">
        <v>0.224</v>
      </c>
      <c r="AA1783" s="16">
        <v>-0.71475929999999999</v>
      </c>
      <c r="AB1783" s="16">
        <v>0.35</v>
      </c>
      <c r="AC1783" s="16">
        <v>10</v>
      </c>
      <c r="AD1783" s="16">
        <v>48.3</v>
      </c>
      <c r="AE1783" s="16">
        <v>10.2683</v>
      </c>
      <c r="AF1783" s="16">
        <v>1.07</v>
      </c>
      <c r="AG1783" s="16">
        <v>194106</v>
      </c>
      <c r="AH1783" s="16">
        <v>0.51200000000000001</v>
      </c>
      <c r="AI1783" s="16">
        <v>80.2</v>
      </c>
      <c r="AJ1783" s="16">
        <v>93.3</v>
      </c>
      <c r="AK1783" s="16">
        <v>0.6552</v>
      </c>
      <c r="AL1783" s="16">
        <v>-0.2959</v>
      </c>
      <c r="AM1783" s="16">
        <v>9.0399999999999994E-2</v>
      </c>
      <c r="AN1783" s="16">
        <v>-0.13500000000000001</v>
      </c>
      <c r="AO1783" s="16">
        <v>0.23250000000000001</v>
      </c>
      <c r="AP1783" s="16">
        <v>-0.44669999999999999</v>
      </c>
      <c r="AR1783" s="16">
        <f t="shared" si="85"/>
        <v>1</v>
      </c>
      <c r="AS1783" s="5">
        <f t="shared" si="84"/>
        <v>0.10717970000000002</v>
      </c>
    </row>
    <row r="1784" spans="1:45" x14ac:dyDescent="0.25">
      <c r="A1784" s="16" t="s">
        <v>409</v>
      </c>
      <c r="B1784" s="16" t="s">
        <v>76</v>
      </c>
      <c r="C1784" s="16" t="s">
        <v>291</v>
      </c>
      <c r="D1784" s="16">
        <v>1995</v>
      </c>
      <c r="E1784" s="16" t="s">
        <v>2390</v>
      </c>
      <c r="F1784" s="16" t="s">
        <v>593</v>
      </c>
      <c r="G1784" s="10">
        <v>4947.08</v>
      </c>
      <c r="H1784" s="73">
        <v>8.5065539999999995</v>
      </c>
      <c r="I1784" s="16" t="s">
        <v>6700</v>
      </c>
      <c r="J1784" s="71">
        <v>-1.9E-2</v>
      </c>
      <c r="K1784" s="71">
        <v>1.0860000000000001</v>
      </c>
      <c r="L1784" s="16">
        <v>-0.147623</v>
      </c>
      <c r="M1784" s="16">
        <v>-0.61307330000000004</v>
      </c>
      <c r="N1784" s="16">
        <v>-0.14160159999999999</v>
      </c>
      <c r="O1784" s="16">
        <v>0.1205099</v>
      </c>
      <c r="P1784" s="16">
        <v>0.1365248</v>
      </c>
      <c r="Q1784" s="16">
        <v>0.1425795</v>
      </c>
      <c r="R1784" s="16">
        <v>5.5300000000000002E-2</v>
      </c>
      <c r="S1784" s="16">
        <v>5.1000000000000004E-3</v>
      </c>
      <c r="T1784" s="16">
        <v>2.8E-3</v>
      </c>
      <c r="U1784" s="16">
        <v>3.7421000000000002</v>
      </c>
      <c r="V1784" s="16">
        <v>20.89</v>
      </c>
      <c r="W1784" s="16">
        <v>4.72</v>
      </c>
      <c r="X1784" s="16">
        <v>425.74200000000002</v>
      </c>
      <c r="Y1784" s="16">
        <v>45.353400000000001</v>
      </c>
      <c r="Z1784" s="16">
        <v>0.21809999999999999</v>
      </c>
      <c r="AA1784" s="16">
        <v>-0.67592160000000001</v>
      </c>
      <c r="AB1784" s="16">
        <v>0.35</v>
      </c>
      <c r="AC1784" s="16">
        <v>10</v>
      </c>
      <c r="AD1784" s="16">
        <v>47.3</v>
      </c>
      <c r="AE1784" s="16">
        <v>11.789400000000001</v>
      </c>
      <c r="AF1784" s="16">
        <v>1.8332999999999999</v>
      </c>
      <c r="AG1784" s="16">
        <v>235040</v>
      </c>
      <c r="AH1784" s="16">
        <v>0.52949999999999997</v>
      </c>
      <c r="AI1784" s="16">
        <v>80.3</v>
      </c>
      <c r="AJ1784" s="16">
        <v>93.3</v>
      </c>
      <c r="AK1784" s="16">
        <v>0.64610000000000001</v>
      </c>
      <c r="AL1784" s="16">
        <v>-0.30230000000000001</v>
      </c>
      <c r="AM1784" s="16">
        <v>9.4299999999999995E-2</v>
      </c>
      <c r="AN1784" s="16">
        <v>-0.13389999999999999</v>
      </c>
      <c r="AO1784" s="16">
        <v>0.23269999999999999</v>
      </c>
      <c r="AP1784" s="16">
        <v>-0.44390000000000002</v>
      </c>
      <c r="AR1784" s="16">
        <f t="shared" si="85"/>
        <v>1</v>
      </c>
      <c r="AS1784" s="5">
        <f t="shared" si="84"/>
        <v>1.2162199999999984E-2</v>
      </c>
    </row>
    <row r="1785" spans="1:45" x14ac:dyDescent="0.25">
      <c r="A1785" s="16" t="s">
        <v>409</v>
      </c>
      <c r="B1785" s="16" t="s">
        <v>76</v>
      </c>
      <c r="C1785" s="16" t="s">
        <v>291</v>
      </c>
      <c r="D1785" s="16">
        <v>1996</v>
      </c>
      <c r="E1785" s="16" t="s">
        <v>2398</v>
      </c>
      <c r="F1785" s="16" t="s">
        <v>593</v>
      </c>
      <c r="G1785" s="10">
        <v>4894.1000000000004</v>
      </c>
      <c r="H1785" s="73">
        <v>8.4957860000000007</v>
      </c>
      <c r="I1785" s="16" t="s">
        <v>6700</v>
      </c>
      <c r="J1785" s="71">
        <v>-0.01</v>
      </c>
      <c r="K1785" s="71">
        <v>1.075</v>
      </c>
      <c r="L1785" s="16">
        <v>-0.10252029999999999</v>
      </c>
      <c r="M1785" s="16">
        <v>-0.61206070000000001</v>
      </c>
      <c r="N1785" s="16">
        <v>-3.4760800000000001E-2</v>
      </c>
      <c r="O1785" s="16">
        <v>3.5847299999999999E-2</v>
      </c>
      <c r="P1785" s="16">
        <v>0.17613529999999999</v>
      </c>
      <c r="Q1785" s="16">
        <v>0.1843639</v>
      </c>
      <c r="R1785" s="16">
        <v>5.5300000000000002E-2</v>
      </c>
      <c r="S1785" s="16">
        <v>6.6E-3</v>
      </c>
      <c r="T1785" s="16">
        <v>2.3E-3</v>
      </c>
      <c r="U1785" s="16">
        <v>4.1611000000000002</v>
      </c>
      <c r="V1785" s="16">
        <v>21.876000000000001</v>
      </c>
      <c r="W1785" s="16">
        <v>5.47</v>
      </c>
      <c r="X1785" s="16">
        <v>425.17399999999998</v>
      </c>
      <c r="Y1785" s="16">
        <v>46.189100000000003</v>
      </c>
      <c r="Z1785" s="16">
        <v>0.16600000000000001</v>
      </c>
      <c r="AA1785" s="16">
        <v>-0.66038660000000005</v>
      </c>
      <c r="AB1785" s="16">
        <v>0.35</v>
      </c>
      <c r="AC1785" s="16">
        <v>10</v>
      </c>
      <c r="AD1785" s="16">
        <v>46.9</v>
      </c>
      <c r="AE1785" s="16">
        <v>14.375400000000001</v>
      </c>
      <c r="AF1785" s="16">
        <v>2.1985999999999999</v>
      </c>
      <c r="AG1785" s="16">
        <v>240565</v>
      </c>
      <c r="AH1785" s="16">
        <v>0.53520000000000001</v>
      </c>
      <c r="AI1785" s="16">
        <v>80.3</v>
      </c>
      <c r="AJ1785" s="16">
        <v>93.3</v>
      </c>
      <c r="AK1785" s="16">
        <v>0.55900000000000005</v>
      </c>
      <c r="AL1785" s="16">
        <v>-0.22140000000000001</v>
      </c>
      <c r="AM1785" s="16">
        <v>0.1623</v>
      </c>
      <c r="AN1785" s="16">
        <v>1.3599999999999999E-2</v>
      </c>
      <c r="AO1785" s="16">
        <v>0.27250000000000002</v>
      </c>
      <c r="AP1785" s="16">
        <v>-0.43790000000000001</v>
      </c>
      <c r="AR1785" s="16">
        <f t="shared" si="85"/>
        <v>1</v>
      </c>
      <c r="AS1785" s="5">
        <f t="shared" si="84"/>
        <v>4.5102700000000009E-2</v>
      </c>
    </row>
    <row r="1786" spans="1:45" x14ac:dyDescent="0.25">
      <c r="A1786" s="16" t="s">
        <v>409</v>
      </c>
      <c r="B1786" s="16" t="s">
        <v>76</v>
      </c>
      <c r="C1786" s="16" t="s">
        <v>291</v>
      </c>
      <c r="D1786" s="16">
        <v>1997</v>
      </c>
      <c r="E1786" s="16" t="s">
        <v>2377</v>
      </c>
      <c r="F1786" s="16" t="s">
        <v>593</v>
      </c>
      <c r="G1786" s="10">
        <v>4791.84</v>
      </c>
      <c r="H1786" s="73">
        <v>8.4746690000000005</v>
      </c>
      <c r="I1786" s="16" t="s">
        <v>6700</v>
      </c>
      <c r="J1786" s="71">
        <v>-1.6E-2</v>
      </c>
      <c r="K1786" s="71">
        <v>1.0580000000000001</v>
      </c>
      <c r="L1786" s="16">
        <v>4.6587E-3</v>
      </c>
      <c r="M1786" s="16">
        <v>-0.61508609999999997</v>
      </c>
      <c r="N1786" s="16">
        <v>0.1189196</v>
      </c>
      <c r="O1786" s="16">
        <v>7.2258799999999998E-2</v>
      </c>
      <c r="P1786" s="16">
        <v>0.2051433</v>
      </c>
      <c r="Q1786" s="16">
        <v>0.2072021</v>
      </c>
      <c r="R1786" s="16">
        <v>5.5300000000000002E-2</v>
      </c>
      <c r="S1786" s="16">
        <v>5.7999999999999996E-3</v>
      </c>
      <c r="T1786" s="16">
        <v>2.3E-3</v>
      </c>
      <c r="U1786" s="16">
        <v>4.9610000000000003</v>
      </c>
      <c r="V1786" s="16">
        <v>22.861999999999998</v>
      </c>
      <c r="W1786" s="16">
        <v>6.22</v>
      </c>
      <c r="X1786" s="16">
        <v>425.67</v>
      </c>
      <c r="Y1786" s="16">
        <v>47.024700000000003</v>
      </c>
      <c r="Z1786" s="16">
        <v>0.18079999999999999</v>
      </c>
      <c r="AA1786" s="16">
        <v>-0.63320019999999999</v>
      </c>
      <c r="AB1786" s="16">
        <v>0.35</v>
      </c>
      <c r="AC1786" s="16">
        <v>10</v>
      </c>
      <c r="AD1786" s="16">
        <v>46.2</v>
      </c>
      <c r="AE1786" s="16">
        <v>16.561900000000001</v>
      </c>
      <c r="AF1786" s="16">
        <v>2.6299000000000001</v>
      </c>
      <c r="AG1786" s="16">
        <v>246836</v>
      </c>
      <c r="AH1786" s="16">
        <v>0.52280000000000004</v>
      </c>
      <c r="AI1786" s="16">
        <v>80.400000000000006</v>
      </c>
      <c r="AJ1786" s="16">
        <v>93.4</v>
      </c>
      <c r="AK1786" s="16">
        <v>0.6331</v>
      </c>
      <c r="AL1786" s="16">
        <v>-0.19769999999999999</v>
      </c>
      <c r="AM1786" s="16">
        <v>0.1726</v>
      </c>
      <c r="AN1786" s="16">
        <v>9.4000000000000004E-3</v>
      </c>
      <c r="AO1786" s="16">
        <v>0.23089999999999999</v>
      </c>
      <c r="AP1786" s="16">
        <v>-0.372</v>
      </c>
      <c r="AR1786" s="16">
        <f t="shared" si="85"/>
        <v>1</v>
      </c>
      <c r="AS1786" s="5">
        <f t="shared" si="84"/>
        <v>0.107179</v>
      </c>
    </row>
    <row r="1787" spans="1:45" x14ac:dyDescent="0.25">
      <c r="A1787" s="16" t="s">
        <v>409</v>
      </c>
      <c r="B1787" s="16" t="s">
        <v>76</v>
      </c>
      <c r="C1787" s="16" t="s">
        <v>291</v>
      </c>
      <c r="D1787" s="16">
        <v>1998</v>
      </c>
      <c r="E1787" s="16" t="s">
        <v>2382</v>
      </c>
      <c r="F1787" s="16" t="s">
        <v>593</v>
      </c>
      <c r="G1787" s="10">
        <v>4635.99</v>
      </c>
      <c r="H1787" s="73">
        <v>8.4416049999999991</v>
      </c>
      <c r="I1787" s="16" t="s">
        <v>6700</v>
      </c>
      <c r="J1787" s="71">
        <v>-2.8000000000000001E-2</v>
      </c>
      <c r="K1787" s="71">
        <v>1.0289999999999999</v>
      </c>
      <c r="L1787" s="16">
        <v>5.5215100000000003E-2</v>
      </c>
      <c r="M1787" s="16">
        <v>-0.61634250000000002</v>
      </c>
      <c r="N1787" s="16">
        <v>0.1964021</v>
      </c>
      <c r="O1787" s="16">
        <v>6.3951599999999997E-2</v>
      </c>
      <c r="P1787" s="16">
        <v>0.2281456</v>
      </c>
      <c r="Q1787" s="16">
        <v>0.23002230000000001</v>
      </c>
      <c r="R1787" s="16">
        <v>5.5300000000000002E-2</v>
      </c>
      <c r="S1787" s="16">
        <v>6.7000000000000002E-3</v>
      </c>
      <c r="T1787" s="16">
        <v>1.8E-3</v>
      </c>
      <c r="U1787" s="16">
        <v>5.0641999999999996</v>
      </c>
      <c r="V1787" s="16">
        <v>23.847999999999999</v>
      </c>
      <c r="W1787" s="16">
        <v>6.97</v>
      </c>
      <c r="X1787" s="16">
        <v>425.70600000000002</v>
      </c>
      <c r="Y1787" s="16">
        <v>47.860300000000002</v>
      </c>
      <c r="Z1787" s="16">
        <v>0.16389999999999999</v>
      </c>
      <c r="AA1787" s="16">
        <v>-0.64873519999999996</v>
      </c>
      <c r="AB1787" s="16">
        <v>0.35</v>
      </c>
      <c r="AC1787" s="16">
        <v>10</v>
      </c>
      <c r="AD1787" s="16">
        <v>46.6</v>
      </c>
      <c r="AE1787" s="16">
        <v>18.2636</v>
      </c>
      <c r="AF1787" s="16">
        <v>3.1025999999999998</v>
      </c>
      <c r="AG1787" s="16">
        <v>253444</v>
      </c>
      <c r="AH1787" s="16">
        <v>0.51270000000000004</v>
      </c>
      <c r="AI1787" s="16">
        <v>80.5</v>
      </c>
      <c r="AJ1787" s="16">
        <v>93.4</v>
      </c>
      <c r="AK1787" s="16">
        <v>0.70720000000000005</v>
      </c>
      <c r="AL1787" s="16">
        <v>-0.17399999999999999</v>
      </c>
      <c r="AM1787" s="16">
        <v>0.18290000000000001</v>
      </c>
      <c r="AN1787" s="16">
        <v>5.1999999999999998E-3</v>
      </c>
      <c r="AO1787" s="16">
        <v>0.18920000000000001</v>
      </c>
      <c r="AP1787" s="16">
        <v>-0.30609999999999998</v>
      </c>
      <c r="AR1787" s="16">
        <f t="shared" si="85"/>
        <v>1</v>
      </c>
      <c r="AS1787" s="5">
        <f t="shared" si="84"/>
        <v>5.0556400000000001E-2</v>
      </c>
    </row>
    <row r="1788" spans="1:45" x14ac:dyDescent="0.25">
      <c r="A1788" s="16" t="s">
        <v>409</v>
      </c>
      <c r="B1788" s="16" t="s">
        <v>76</v>
      </c>
      <c r="C1788" s="16" t="s">
        <v>291</v>
      </c>
      <c r="D1788" s="16">
        <v>1999</v>
      </c>
      <c r="E1788" s="16" t="s">
        <v>2372</v>
      </c>
      <c r="F1788" s="16" t="s">
        <v>593</v>
      </c>
      <c r="G1788" s="10">
        <v>4642.75</v>
      </c>
      <c r="H1788" s="73">
        <v>8.4430630000000004</v>
      </c>
      <c r="I1788" s="16" t="s">
        <v>6700</v>
      </c>
      <c r="J1788" s="71">
        <v>1.9E-2</v>
      </c>
      <c r="K1788" s="71">
        <v>1.0489999999999999</v>
      </c>
      <c r="L1788" s="16">
        <v>8.5819999999999994E-2</v>
      </c>
      <c r="M1788" s="16">
        <v>-0.61465420000000004</v>
      </c>
      <c r="N1788" s="16">
        <v>0.2716191</v>
      </c>
      <c r="O1788" s="16">
        <v>6.6445299999999999E-2</v>
      </c>
      <c r="P1788" s="16">
        <v>0.24674209999999999</v>
      </c>
      <c r="Q1788" s="16">
        <v>0.1987968</v>
      </c>
      <c r="R1788" s="16">
        <v>5.5300000000000002E-2</v>
      </c>
      <c r="S1788" s="16">
        <v>6.8999999999999999E-3</v>
      </c>
      <c r="T1788" s="16">
        <v>1.9E-3</v>
      </c>
      <c r="U1788" s="16">
        <v>5.0967000000000002</v>
      </c>
      <c r="V1788" s="16">
        <v>24.834</v>
      </c>
      <c r="W1788" s="16">
        <v>7.72</v>
      </c>
      <c r="X1788" s="16">
        <v>426.55200000000002</v>
      </c>
      <c r="Y1788" s="16">
        <v>48.695900000000002</v>
      </c>
      <c r="Z1788" s="16">
        <v>0.16550000000000001</v>
      </c>
      <c r="AA1788" s="16">
        <v>-0.59436259999999996</v>
      </c>
      <c r="AB1788" s="16">
        <v>0.35</v>
      </c>
      <c r="AC1788" s="16">
        <v>10</v>
      </c>
      <c r="AD1788" s="16">
        <v>45.2</v>
      </c>
      <c r="AE1788" s="16">
        <v>19.046700000000001</v>
      </c>
      <c r="AF1788" s="16">
        <v>5.6433</v>
      </c>
      <c r="AG1788" s="16">
        <v>256731</v>
      </c>
      <c r="AH1788" s="16">
        <v>0.50919999999999999</v>
      </c>
      <c r="AI1788" s="16">
        <v>80.599999999999994</v>
      </c>
      <c r="AJ1788" s="16">
        <v>93.4</v>
      </c>
      <c r="AK1788" s="16">
        <v>0.68640000000000001</v>
      </c>
      <c r="AL1788" s="16">
        <v>-0.17399999999999999</v>
      </c>
      <c r="AM1788" s="16">
        <v>9.6199999999999994E-2</v>
      </c>
      <c r="AN1788" s="16">
        <v>4.1500000000000002E-2</v>
      </c>
      <c r="AO1788" s="16">
        <v>0.1862</v>
      </c>
      <c r="AP1788" s="16">
        <v>-0.4</v>
      </c>
      <c r="AR1788" s="16">
        <f t="shared" si="85"/>
        <v>1</v>
      </c>
      <c r="AS1788" s="5">
        <f t="shared" si="84"/>
        <v>3.060489999999999E-2</v>
      </c>
    </row>
    <row r="1789" spans="1:45" x14ac:dyDescent="0.25">
      <c r="A1789" s="16" t="s">
        <v>409</v>
      </c>
      <c r="B1789" s="16" t="s">
        <v>76</v>
      </c>
      <c r="C1789" s="16" t="s">
        <v>291</v>
      </c>
      <c r="D1789" s="16">
        <v>2000</v>
      </c>
      <c r="E1789" s="16" t="s">
        <v>2384</v>
      </c>
      <c r="F1789" s="16" t="s">
        <v>593</v>
      </c>
      <c r="G1789" s="10">
        <v>4644.8</v>
      </c>
      <c r="H1789" s="73">
        <v>8.4435029999999998</v>
      </c>
      <c r="I1789" s="16">
        <v>2656864</v>
      </c>
      <c r="J1789" s="71">
        <v>6.0000000000000001E-3</v>
      </c>
      <c r="K1789" s="71">
        <v>1.056</v>
      </c>
      <c r="L1789" s="16">
        <v>0.1720274</v>
      </c>
      <c r="M1789" s="16">
        <v>-0.58903079999999997</v>
      </c>
      <c r="N1789" s="16">
        <v>0.33070450000000001</v>
      </c>
      <c r="O1789" s="16">
        <v>0.1567482</v>
      </c>
      <c r="P1789" s="16">
        <v>0.29061439999999999</v>
      </c>
      <c r="Q1789" s="16">
        <v>0.16753789999999999</v>
      </c>
      <c r="R1789" s="16">
        <v>5.5300000000000002E-2</v>
      </c>
      <c r="S1789" s="16">
        <v>8.5000000000000006E-3</v>
      </c>
      <c r="T1789" s="16">
        <v>4.0000000000000001E-3</v>
      </c>
      <c r="U1789" s="16">
        <v>5.0151000000000003</v>
      </c>
      <c r="V1789" s="16">
        <v>25.82</v>
      </c>
      <c r="W1789" s="16">
        <v>8.4700000000000006</v>
      </c>
      <c r="X1789" s="16">
        <v>426.75099999999998</v>
      </c>
      <c r="Y1789" s="16">
        <v>49.531500000000001</v>
      </c>
      <c r="Z1789" s="16">
        <v>0.2056</v>
      </c>
      <c r="AA1789" s="16">
        <v>-0.58659499999999998</v>
      </c>
      <c r="AB1789" s="16">
        <v>0.35</v>
      </c>
      <c r="AC1789" s="16">
        <v>10</v>
      </c>
      <c r="AD1789" s="16">
        <v>45</v>
      </c>
      <c r="AE1789" s="16">
        <v>19.112400000000001</v>
      </c>
      <c r="AF1789" s="16">
        <v>14.210699999999999</v>
      </c>
      <c r="AG1789" s="16">
        <v>255118</v>
      </c>
      <c r="AH1789" s="16">
        <v>0.54679999999999995</v>
      </c>
      <c r="AI1789" s="16">
        <v>80.7</v>
      </c>
      <c r="AJ1789" s="16">
        <v>93.5</v>
      </c>
      <c r="AK1789" s="16">
        <v>0.66549999999999998</v>
      </c>
      <c r="AL1789" s="16">
        <v>-0.17399999999999999</v>
      </c>
      <c r="AM1789" s="16">
        <v>9.5999999999999992E-3</v>
      </c>
      <c r="AN1789" s="16">
        <v>7.7700000000000005E-2</v>
      </c>
      <c r="AO1789" s="16">
        <v>0.18310000000000001</v>
      </c>
      <c r="AP1789" s="16">
        <v>-0.49390000000000001</v>
      </c>
      <c r="AR1789" s="16">
        <f t="shared" si="85"/>
        <v>1</v>
      </c>
      <c r="AS1789" s="5">
        <f t="shared" si="84"/>
        <v>8.6207400000000003E-2</v>
      </c>
    </row>
    <row r="1790" spans="1:45" x14ac:dyDescent="0.25">
      <c r="A1790" s="16" t="s">
        <v>409</v>
      </c>
      <c r="B1790" s="16" t="s">
        <v>76</v>
      </c>
      <c r="C1790" s="16" t="s">
        <v>291</v>
      </c>
      <c r="D1790" s="16">
        <v>2001</v>
      </c>
      <c r="E1790" s="16" t="s">
        <v>2381</v>
      </c>
      <c r="F1790" s="16" t="s">
        <v>593</v>
      </c>
      <c r="G1790" s="10">
        <v>4671.84</v>
      </c>
      <c r="H1790" s="73">
        <v>8.4493080000000003</v>
      </c>
      <c r="I1790" s="16">
        <v>2677011</v>
      </c>
      <c r="J1790" s="71">
        <v>1E-3</v>
      </c>
      <c r="K1790" s="71">
        <v>1.056</v>
      </c>
      <c r="L1790" s="16">
        <v>0.19858509999999999</v>
      </c>
      <c r="M1790" s="16">
        <v>-0.58889910000000001</v>
      </c>
      <c r="N1790" s="16">
        <v>0.39537800000000001</v>
      </c>
      <c r="O1790" s="16">
        <v>0.18202299999999999</v>
      </c>
      <c r="P1790" s="16">
        <v>0.32799149999999999</v>
      </c>
      <c r="Q1790" s="16">
        <v>9.4354199999999999E-2</v>
      </c>
      <c r="R1790" s="16">
        <v>4.9599999999999998E-2</v>
      </c>
      <c r="S1790" s="16">
        <v>6.4000000000000003E-3</v>
      </c>
      <c r="T1790" s="16">
        <v>5.1999999999999998E-3</v>
      </c>
      <c r="U1790" s="16">
        <v>5.4147999999999996</v>
      </c>
      <c r="V1790" s="16">
        <v>26.442</v>
      </c>
      <c r="W1790" s="16">
        <v>8.6</v>
      </c>
      <c r="X1790" s="16">
        <v>426.976</v>
      </c>
      <c r="Y1790" s="16">
        <v>50.367199999999997</v>
      </c>
      <c r="Z1790" s="16">
        <v>0.2102</v>
      </c>
      <c r="AA1790" s="16">
        <v>-0.58271130000000004</v>
      </c>
      <c r="AB1790" s="16">
        <v>0.35</v>
      </c>
      <c r="AC1790" s="16">
        <v>10</v>
      </c>
      <c r="AD1790" s="16">
        <v>44.9</v>
      </c>
      <c r="AE1790" s="16">
        <v>19.6281</v>
      </c>
      <c r="AF1790" s="16">
        <v>22.9497</v>
      </c>
      <c r="AG1790" s="16">
        <v>255454</v>
      </c>
      <c r="AH1790" s="16">
        <v>0.55489999999999995</v>
      </c>
      <c r="AI1790" s="16">
        <v>80.8</v>
      </c>
      <c r="AJ1790" s="16">
        <v>93.5</v>
      </c>
      <c r="AK1790" s="16">
        <v>0.62029999999999996</v>
      </c>
      <c r="AL1790" s="16">
        <v>-0.45779999999999998</v>
      </c>
      <c r="AM1790" s="16">
        <v>-6.1999999999999998E-3</v>
      </c>
      <c r="AN1790" s="16">
        <v>-0.104</v>
      </c>
      <c r="AO1790" s="16">
        <v>0.20549999999999999</v>
      </c>
      <c r="AP1790" s="16">
        <v>-0.437</v>
      </c>
      <c r="AR1790" s="16">
        <f t="shared" si="85"/>
        <v>1</v>
      </c>
      <c r="AS1790" s="5">
        <f t="shared" si="84"/>
        <v>2.655769999999999E-2</v>
      </c>
    </row>
    <row r="1791" spans="1:45" x14ac:dyDescent="0.25">
      <c r="A1791" s="16" t="s">
        <v>409</v>
      </c>
      <c r="B1791" s="16" t="s">
        <v>76</v>
      </c>
      <c r="C1791" s="16" t="s">
        <v>291</v>
      </c>
      <c r="D1791" s="16">
        <v>2002</v>
      </c>
      <c r="E1791" s="16" t="s">
        <v>2383</v>
      </c>
      <c r="F1791" s="16" t="s">
        <v>593</v>
      </c>
      <c r="G1791" s="10">
        <v>4732.5600000000004</v>
      </c>
      <c r="H1791" s="73">
        <v>8.4622209999999995</v>
      </c>
      <c r="I1791" s="16">
        <v>2695446</v>
      </c>
      <c r="J1791" s="71">
        <v>-3.6999999999999998E-2</v>
      </c>
      <c r="K1791" s="71">
        <v>1.018</v>
      </c>
      <c r="L1791" s="16">
        <v>0.22971459999999999</v>
      </c>
      <c r="M1791" s="16">
        <v>-0.58587900000000004</v>
      </c>
      <c r="N1791" s="16">
        <v>0.4192147</v>
      </c>
      <c r="O1791" s="16">
        <v>0.2476564</v>
      </c>
      <c r="P1791" s="16">
        <v>0.37137599999999998</v>
      </c>
      <c r="Q1791" s="16">
        <v>2.1149999999999999E-2</v>
      </c>
      <c r="R1791" s="16">
        <v>6.0999999999999999E-2</v>
      </c>
      <c r="S1791" s="16">
        <v>5.7999999999999996E-3</v>
      </c>
      <c r="T1791" s="16">
        <v>5.1000000000000004E-3</v>
      </c>
      <c r="U1791" s="16">
        <v>5.4284999999999997</v>
      </c>
      <c r="V1791" s="16">
        <v>27.064</v>
      </c>
      <c r="W1791" s="16">
        <v>8.73</v>
      </c>
      <c r="X1791" s="16">
        <v>427.16199999999998</v>
      </c>
      <c r="Y1791" s="16">
        <v>51.202800000000003</v>
      </c>
      <c r="Z1791" s="16">
        <v>0.22650000000000001</v>
      </c>
      <c r="AA1791" s="16">
        <v>-0.63320019999999999</v>
      </c>
      <c r="AB1791" s="16">
        <v>0.35</v>
      </c>
      <c r="AC1791" s="16">
        <v>10</v>
      </c>
      <c r="AD1791" s="16">
        <v>46.2</v>
      </c>
      <c r="AE1791" s="16">
        <v>16.5519</v>
      </c>
      <c r="AF1791" s="16">
        <v>47.396700000000003</v>
      </c>
      <c r="AG1791" s="16">
        <v>265137</v>
      </c>
      <c r="AH1791" s="16">
        <v>0.56289999999999996</v>
      </c>
      <c r="AI1791" s="16">
        <v>80.900000000000006</v>
      </c>
      <c r="AJ1791" s="16">
        <v>93.5</v>
      </c>
      <c r="AK1791" s="16">
        <v>0.57509999999999994</v>
      </c>
      <c r="AL1791" s="16">
        <v>-0.74160000000000004</v>
      </c>
      <c r="AM1791" s="16">
        <v>-2.2100000000000002E-2</v>
      </c>
      <c r="AN1791" s="16">
        <v>-0.28560000000000002</v>
      </c>
      <c r="AO1791" s="16">
        <v>0.2278</v>
      </c>
      <c r="AP1791" s="16">
        <v>-0.38009999999999999</v>
      </c>
      <c r="AR1791" s="16">
        <f t="shared" si="85"/>
        <v>1</v>
      </c>
      <c r="AS1791" s="5">
        <f t="shared" si="84"/>
        <v>3.1129500000000004E-2</v>
      </c>
    </row>
    <row r="1792" spans="1:45" x14ac:dyDescent="0.25">
      <c r="A1792" s="16" t="s">
        <v>409</v>
      </c>
      <c r="B1792" s="16" t="s">
        <v>76</v>
      </c>
      <c r="C1792" s="16" t="s">
        <v>291</v>
      </c>
      <c r="D1792" s="16">
        <v>2003</v>
      </c>
      <c r="E1792" s="16" t="s">
        <v>2386</v>
      </c>
      <c r="F1792" s="16" t="s">
        <v>593</v>
      </c>
      <c r="G1792" s="10">
        <v>4875.2</v>
      </c>
      <c r="H1792" s="73">
        <v>8.4919180000000001</v>
      </c>
      <c r="I1792" s="16">
        <v>2712511</v>
      </c>
      <c r="J1792" s="71">
        <v>8.0000000000000002E-3</v>
      </c>
      <c r="K1792" s="71">
        <v>1.026</v>
      </c>
      <c r="L1792" s="16">
        <v>0.2283954</v>
      </c>
      <c r="M1792" s="16">
        <v>-0.59224449999999995</v>
      </c>
      <c r="N1792" s="16">
        <v>0.3226272</v>
      </c>
      <c r="O1792" s="16">
        <v>0.2819256</v>
      </c>
      <c r="P1792" s="16">
        <v>0.433141</v>
      </c>
      <c r="Q1792" s="16">
        <v>2.0516599999999999E-2</v>
      </c>
      <c r="R1792" s="16">
        <v>5.5300000000000002E-2</v>
      </c>
      <c r="S1792" s="16">
        <v>4.1999999999999997E-3</v>
      </c>
      <c r="T1792" s="16">
        <v>5.4000000000000003E-3</v>
      </c>
      <c r="U1792" s="16">
        <v>4.2568000000000001</v>
      </c>
      <c r="V1792" s="16">
        <v>27.686</v>
      </c>
      <c r="W1792" s="16">
        <v>8.86</v>
      </c>
      <c r="X1792" s="16">
        <v>428.012</v>
      </c>
      <c r="Y1792" s="16">
        <v>52.038400000000003</v>
      </c>
      <c r="Z1792" s="16">
        <v>0.23449999999999999</v>
      </c>
      <c r="AA1792" s="16">
        <v>-0.63708390000000004</v>
      </c>
      <c r="AB1792" s="16">
        <v>0.35</v>
      </c>
      <c r="AC1792" s="16">
        <v>10</v>
      </c>
      <c r="AD1792" s="16">
        <v>46.3</v>
      </c>
      <c r="AE1792" s="16">
        <v>17.327300000000001</v>
      </c>
      <c r="AF1792" s="16">
        <v>59.5501</v>
      </c>
      <c r="AG1792" s="16">
        <v>272260</v>
      </c>
      <c r="AH1792" s="16">
        <v>0.58540000000000003</v>
      </c>
      <c r="AI1792" s="16">
        <v>81</v>
      </c>
      <c r="AJ1792" s="16">
        <v>93.6</v>
      </c>
      <c r="AK1792" s="16">
        <v>0.5302</v>
      </c>
      <c r="AL1792" s="16">
        <v>-0.5403</v>
      </c>
      <c r="AM1792" s="16">
        <v>6.08E-2</v>
      </c>
      <c r="AN1792" s="16">
        <v>-0.4037</v>
      </c>
      <c r="AO1792" s="16">
        <v>0.24790000000000001</v>
      </c>
      <c r="AP1792" s="16">
        <v>-0.5302</v>
      </c>
      <c r="AR1792" s="16">
        <f t="shared" si="85"/>
        <v>1</v>
      </c>
      <c r="AS1792" s="5">
        <f t="shared" si="84"/>
        <v>-1.3191999999999926E-3</v>
      </c>
    </row>
    <row r="1793" spans="1:45" x14ac:dyDescent="0.25">
      <c r="A1793" s="16" t="s">
        <v>409</v>
      </c>
      <c r="B1793" s="16" t="s">
        <v>76</v>
      </c>
      <c r="C1793" s="16" t="s">
        <v>291</v>
      </c>
      <c r="D1793" s="16">
        <v>2004</v>
      </c>
      <c r="E1793" s="16" t="s">
        <v>2388</v>
      </c>
      <c r="F1793" s="16" t="s">
        <v>593</v>
      </c>
      <c r="G1793" s="10">
        <v>4910.29</v>
      </c>
      <c r="H1793" s="73">
        <v>8.4990889999999997</v>
      </c>
      <c r="I1793" s="16">
        <v>2728777</v>
      </c>
      <c r="J1793" s="71">
        <v>0.01</v>
      </c>
      <c r="K1793" s="71">
        <v>1.036</v>
      </c>
      <c r="L1793" s="16">
        <v>0.35428890000000002</v>
      </c>
      <c r="M1793" s="16">
        <v>-0.58077699999999999</v>
      </c>
      <c r="N1793" s="16">
        <v>0.29510960000000003</v>
      </c>
      <c r="O1793" s="16">
        <v>0.51140549999999996</v>
      </c>
      <c r="P1793" s="16">
        <v>0.44080520000000001</v>
      </c>
      <c r="Q1793" s="16">
        <v>7.4967099999999995E-2</v>
      </c>
      <c r="R1793" s="16">
        <v>5.5300000000000002E-2</v>
      </c>
      <c r="S1793" s="16">
        <v>6.0000000000000001E-3</v>
      </c>
      <c r="T1793" s="16">
        <v>5.8999999999999999E-3</v>
      </c>
      <c r="U1793" s="16">
        <v>3.9125000000000001</v>
      </c>
      <c r="V1793" s="16">
        <v>28.308</v>
      </c>
      <c r="W1793" s="16">
        <v>8.99</v>
      </c>
      <c r="X1793" s="16">
        <v>426.05</v>
      </c>
      <c r="Y1793" s="16">
        <v>62.917099999999998</v>
      </c>
      <c r="Z1793" s="16">
        <v>0.2397</v>
      </c>
      <c r="AA1793" s="16">
        <v>-0.59436259999999996</v>
      </c>
      <c r="AB1793" s="16">
        <v>0.35</v>
      </c>
      <c r="AC1793" s="16">
        <v>10</v>
      </c>
      <c r="AD1793" s="16">
        <v>45.2</v>
      </c>
      <c r="AE1793" s="16">
        <v>15.868399999999999</v>
      </c>
      <c r="AF1793" s="16">
        <v>68.933700000000002</v>
      </c>
      <c r="AG1793" s="16">
        <v>273979</v>
      </c>
      <c r="AH1793" s="16">
        <v>0.57889999999999997</v>
      </c>
      <c r="AI1793" s="16">
        <v>81</v>
      </c>
      <c r="AJ1793" s="16">
        <v>93.6</v>
      </c>
      <c r="AK1793" s="16">
        <v>0.43980000000000002</v>
      </c>
      <c r="AL1793" s="16">
        <v>-0.44890000000000002</v>
      </c>
      <c r="AM1793" s="16">
        <v>0.20730000000000001</v>
      </c>
      <c r="AN1793" s="16">
        <v>-0.33250000000000002</v>
      </c>
      <c r="AO1793" s="16">
        <v>0.2145</v>
      </c>
      <c r="AP1793" s="16">
        <v>-0.40060000000000001</v>
      </c>
      <c r="AR1793" s="16">
        <f t="shared" si="85"/>
        <v>1</v>
      </c>
      <c r="AS1793" s="5">
        <f t="shared" si="84"/>
        <v>0.12589350000000002</v>
      </c>
    </row>
    <row r="1794" spans="1:45" x14ac:dyDescent="0.25">
      <c r="A1794" s="16" t="s">
        <v>409</v>
      </c>
      <c r="B1794" s="16" t="s">
        <v>76</v>
      </c>
      <c r="C1794" s="16" t="s">
        <v>291</v>
      </c>
      <c r="D1794" s="16">
        <v>2005</v>
      </c>
      <c r="E1794" s="16" t="s">
        <v>2376</v>
      </c>
      <c r="F1794" s="16" t="s">
        <v>593</v>
      </c>
      <c r="G1794" s="10">
        <v>4925.49</v>
      </c>
      <c r="H1794" s="73">
        <v>8.5021789999999999</v>
      </c>
      <c r="I1794" s="16">
        <v>2744673</v>
      </c>
      <c r="J1794" s="71">
        <v>-1.4999999999999999E-2</v>
      </c>
      <c r="K1794" s="71">
        <v>1.0209999999999999</v>
      </c>
      <c r="L1794" s="16">
        <v>0.2691405</v>
      </c>
      <c r="M1794" s="16">
        <v>-0.58974590000000005</v>
      </c>
      <c r="N1794" s="16">
        <v>0.3942331</v>
      </c>
      <c r="O1794" s="16">
        <v>0.31273990000000002</v>
      </c>
      <c r="P1794" s="16">
        <v>0.4101399</v>
      </c>
      <c r="Q1794" s="16">
        <v>3.0499800000000001E-2</v>
      </c>
      <c r="R1794" s="16">
        <v>5.5300000000000002E-2</v>
      </c>
      <c r="S1794" s="16">
        <v>5.5999999999999999E-3</v>
      </c>
      <c r="T1794" s="16">
        <v>5.1000000000000004E-3</v>
      </c>
      <c r="U1794" s="16">
        <v>4.6163999999999996</v>
      </c>
      <c r="V1794" s="16">
        <v>28.93</v>
      </c>
      <c r="W1794" s="16">
        <v>9.1199999999999992</v>
      </c>
      <c r="X1794" s="16">
        <v>426.66</v>
      </c>
      <c r="Y1794" s="16">
        <v>51.893799999999999</v>
      </c>
      <c r="Z1794" s="16">
        <v>0.2576</v>
      </c>
      <c r="AA1794" s="16">
        <v>-0.60989749999999998</v>
      </c>
      <c r="AB1794" s="16">
        <v>0.35</v>
      </c>
      <c r="AC1794" s="16">
        <v>10</v>
      </c>
      <c r="AD1794" s="16">
        <v>45.6</v>
      </c>
      <c r="AE1794" s="16">
        <v>11.8934</v>
      </c>
      <c r="AF1794" s="16">
        <v>73.876000000000005</v>
      </c>
      <c r="AG1794" s="16">
        <v>280753</v>
      </c>
      <c r="AH1794" s="16">
        <v>0.58199999999999996</v>
      </c>
      <c r="AI1794" s="16">
        <v>81.099999999999994</v>
      </c>
      <c r="AJ1794" s="16">
        <v>93.6</v>
      </c>
      <c r="AK1794" s="16">
        <v>0.45579999999999998</v>
      </c>
      <c r="AL1794" s="16">
        <v>-0.39550000000000002</v>
      </c>
      <c r="AM1794" s="16">
        <v>-8.4099999999999994E-2</v>
      </c>
      <c r="AN1794" s="16">
        <v>-0.28060000000000002</v>
      </c>
      <c r="AO1794" s="16">
        <v>0.2311</v>
      </c>
      <c r="AP1794" s="16">
        <v>-0.4834</v>
      </c>
      <c r="AR1794" s="16">
        <f t="shared" si="85"/>
        <v>1</v>
      </c>
      <c r="AS1794" s="5">
        <f t="shared" si="84"/>
        <v>-8.5148400000000013E-2</v>
      </c>
    </row>
    <row r="1795" spans="1:45" x14ac:dyDescent="0.25">
      <c r="A1795" s="16" t="s">
        <v>409</v>
      </c>
      <c r="B1795" s="16" t="s">
        <v>76</v>
      </c>
      <c r="C1795" s="16" t="s">
        <v>291</v>
      </c>
      <c r="D1795" s="16">
        <v>2006</v>
      </c>
      <c r="E1795" s="16" t="s">
        <v>2373</v>
      </c>
      <c r="F1795" s="16" t="s">
        <v>593</v>
      </c>
      <c r="G1795" s="10">
        <v>5039.63</v>
      </c>
      <c r="H1795" s="73">
        <v>8.5250880000000002</v>
      </c>
      <c r="I1795" s="16">
        <v>2760279</v>
      </c>
      <c r="J1795" s="71">
        <v>-1E-3</v>
      </c>
      <c r="K1795" s="71">
        <v>1.02</v>
      </c>
      <c r="L1795" s="16">
        <v>0.42221750000000002</v>
      </c>
      <c r="M1795" s="16">
        <v>-0.56254349999999997</v>
      </c>
      <c r="N1795" s="16">
        <v>0.47049180000000002</v>
      </c>
      <c r="O1795" s="16">
        <v>0.4062557</v>
      </c>
      <c r="P1795" s="16">
        <v>0.45903739999999998</v>
      </c>
      <c r="Q1795" s="16">
        <v>0.12690409999999999</v>
      </c>
      <c r="R1795" s="16">
        <v>5.5300000000000002E-2</v>
      </c>
      <c r="S1795" s="16">
        <v>1.23E-2</v>
      </c>
      <c r="T1795" s="16">
        <v>5.3E-3</v>
      </c>
      <c r="U1795" s="16">
        <v>5.3239999999999998</v>
      </c>
      <c r="V1795" s="16">
        <v>29.696000000000002</v>
      </c>
      <c r="W1795" s="16">
        <v>9.2859999999999996</v>
      </c>
      <c r="X1795" s="16">
        <v>422.8</v>
      </c>
      <c r="Y1795" s="16">
        <v>52.251399999999997</v>
      </c>
      <c r="Z1795" s="16">
        <v>0.30209999999999998</v>
      </c>
      <c r="AA1795" s="16">
        <v>-0.61766509999999997</v>
      </c>
      <c r="AB1795" s="16">
        <v>0.35</v>
      </c>
      <c r="AC1795" s="16">
        <v>10</v>
      </c>
      <c r="AD1795" s="16">
        <v>45.8</v>
      </c>
      <c r="AE1795" s="16">
        <v>12.710100000000001</v>
      </c>
      <c r="AF1795" s="16">
        <v>84.364199999999997</v>
      </c>
      <c r="AG1795" s="16">
        <v>281677</v>
      </c>
      <c r="AH1795" s="16">
        <v>0.59489999999999998</v>
      </c>
      <c r="AI1795" s="16">
        <v>81.2</v>
      </c>
      <c r="AJ1795" s="16">
        <v>93.6</v>
      </c>
      <c r="AK1795" s="16">
        <v>0.58899999999999997</v>
      </c>
      <c r="AL1795" s="16">
        <v>-0.40360000000000001</v>
      </c>
      <c r="AM1795" s="16">
        <v>0.28170000000000001</v>
      </c>
      <c r="AN1795" s="16">
        <v>-0.2918</v>
      </c>
      <c r="AO1795" s="16">
        <v>0.27239999999999998</v>
      </c>
      <c r="AP1795" s="16">
        <v>-0.46939999999999998</v>
      </c>
      <c r="AR1795" s="16">
        <f t="shared" si="85"/>
        <v>1</v>
      </c>
      <c r="AS1795" s="5">
        <f t="shared" si="84"/>
        <v>0.15307700000000002</v>
      </c>
    </row>
    <row r="1796" spans="1:45" x14ac:dyDescent="0.25">
      <c r="A1796" s="16" t="s">
        <v>409</v>
      </c>
      <c r="B1796" s="16" t="s">
        <v>76</v>
      </c>
      <c r="C1796" s="16" t="s">
        <v>291</v>
      </c>
      <c r="D1796" s="16">
        <v>2007</v>
      </c>
      <c r="E1796" s="16" t="s">
        <v>2378</v>
      </c>
      <c r="F1796" s="16" t="s">
        <v>593</v>
      </c>
      <c r="G1796" s="10">
        <v>5083.82</v>
      </c>
      <c r="H1796" s="73">
        <v>8.5338189999999994</v>
      </c>
      <c r="I1796" s="16">
        <v>2775467</v>
      </c>
      <c r="J1796" s="71">
        <v>-1.4E-2</v>
      </c>
      <c r="K1796" s="71">
        <v>1.006</v>
      </c>
      <c r="L1796" s="16">
        <v>0.48656110000000002</v>
      </c>
      <c r="M1796" s="16">
        <v>-0.55188610000000005</v>
      </c>
      <c r="N1796" s="16">
        <v>0.54472469999999995</v>
      </c>
      <c r="O1796" s="16">
        <v>0.4125238</v>
      </c>
      <c r="P1796" s="16">
        <v>0.49207089999999998</v>
      </c>
      <c r="Q1796" s="16">
        <v>0.14658779999999999</v>
      </c>
      <c r="R1796" s="16">
        <v>5.5300000000000002E-2</v>
      </c>
      <c r="S1796" s="16">
        <v>1.29E-2</v>
      </c>
      <c r="T1796" s="16">
        <v>6.1999999999999998E-3</v>
      </c>
      <c r="U1796" s="16">
        <v>5.4901999999999997</v>
      </c>
      <c r="V1796" s="16">
        <v>30.462</v>
      </c>
      <c r="W1796" s="16">
        <v>9.452</v>
      </c>
      <c r="X1796" s="16">
        <v>427.548</v>
      </c>
      <c r="Y1796" s="16">
        <v>52.869300000000003</v>
      </c>
      <c r="Z1796" s="16">
        <v>0.29480000000000001</v>
      </c>
      <c r="AA1796" s="16">
        <v>-0.63708390000000004</v>
      </c>
      <c r="AB1796" s="16">
        <v>0.35</v>
      </c>
      <c r="AC1796" s="16">
        <v>10</v>
      </c>
      <c r="AD1796" s="16">
        <v>46.3</v>
      </c>
      <c r="AE1796" s="16">
        <v>13.649800000000001</v>
      </c>
      <c r="AF1796" s="16">
        <v>99.120400000000004</v>
      </c>
      <c r="AG1796" s="16">
        <v>225203</v>
      </c>
      <c r="AH1796" s="16">
        <v>0.60289999999999999</v>
      </c>
      <c r="AI1796" s="16">
        <v>81.3</v>
      </c>
      <c r="AJ1796" s="16">
        <v>93.7</v>
      </c>
      <c r="AK1796" s="16">
        <v>0.59799999999999998</v>
      </c>
      <c r="AL1796" s="16">
        <v>-0.46450000000000002</v>
      </c>
      <c r="AM1796" s="16">
        <v>0.30199999999999999</v>
      </c>
      <c r="AN1796" s="16">
        <v>-0.2031</v>
      </c>
      <c r="AO1796" s="16">
        <v>0.30819999999999997</v>
      </c>
      <c r="AP1796" s="16">
        <v>-0.44419999999999998</v>
      </c>
      <c r="AR1796" s="16">
        <f t="shared" si="85"/>
        <v>1</v>
      </c>
      <c r="AS1796" s="5">
        <f t="shared" ref="AS1796:AS1859" si="86">IF(D1796=1985, 0, L1796-L1795)</f>
        <v>6.4343600000000001E-2</v>
      </c>
    </row>
    <row r="1797" spans="1:45" x14ac:dyDescent="0.25">
      <c r="A1797" s="16" t="s">
        <v>409</v>
      </c>
      <c r="B1797" s="16" t="s">
        <v>76</v>
      </c>
      <c r="C1797" s="16" t="s">
        <v>291</v>
      </c>
      <c r="D1797" s="16">
        <v>2008</v>
      </c>
      <c r="E1797" s="16" t="s">
        <v>2380</v>
      </c>
      <c r="F1797" s="16" t="s">
        <v>593</v>
      </c>
      <c r="G1797" s="10">
        <v>5016.0200000000004</v>
      </c>
      <c r="H1797" s="73">
        <v>8.520391</v>
      </c>
      <c r="I1797" s="16">
        <v>2790122</v>
      </c>
      <c r="J1797" s="71">
        <v>-1.2999999999999999E-2</v>
      </c>
      <c r="K1797" s="71">
        <v>0.99299999999999999</v>
      </c>
      <c r="L1797" s="16">
        <v>0.50111380000000005</v>
      </c>
      <c r="M1797" s="16">
        <v>-0.54902200000000001</v>
      </c>
      <c r="N1797" s="16">
        <v>0.64601520000000001</v>
      </c>
      <c r="O1797" s="16">
        <v>0.41463329999999998</v>
      </c>
      <c r="P1797" s="16">
        <v>0.43956200000000001</v>
      </c>
      <c r="Q1797" s="16">
        <v>0.1273917</v>
      </c>
      <c r="R1797" s="16">
        <v>5.5300000000000002E-2</v>
      </c>
      <c r="S1797" s="16">
        <v>1.0699999999999999E-2</v>
      </c>
      <c r="T1797" s="16">
        <v>7.4000000000000003E-3</v>
      </c>
      <c r="U1797" s="16">
        <v>6.1913</v>
      </c>
      <c r="V1797" s="16">
        <v>31.228000000000002</v>
      </c>
      <c r="W1797" s="16">
        <v>9.6180000000000003</v>
      </c>
      <c r="X1797" s="16">
        <v>427.71899999999999</v>
      </c>
      <c r="Y1797" s="16">
        <v>53.094999999999999</v>
      </c>
      <c r="Z1797" s="16">
        <v>0.27989999999999998</v>
      </c>
      <c r="AA1797" s="16">
        <v>-0.71087560000000005</v>
      </c>
      <c r="AB1797" s="16">
        <v>0.35</v>
      </c>
      <c r="AC1797" s="16">
        <v>10</v>
      </c>
      <c r="AD1797" s="16">
        <v>48.2</v>
      </c>
      <c r="AE1797" s="16">
        <v>11.6442</v>
      </c>
      <c r="AF1797" s="16">
        <v>100.164</v>
      </c>
      <c r="AG1797" s="16">
        <v>158499</v>
      </c>
      <c r="AH1797" s="16">
        <v>0.6109</v>
      </c>
      <c r="AI1797" s="16">
        <v>81.400000000000006</v>
      </c>
      <c r="AJ1797" s="16">
        <v>93.7</v>
      </c>
      <c r="AK1797" s="16">
        <v>0.53100000000000003</v>
      </c>
      <c r="AL1797" s="16">
        <v>-0.4637</v>
      </c>
      <c r="AM1797" s="16">
        <v>0.28079999999999999</v>
      </c>
      <c r="AN1797" s="16">
        <v>-0.26490000000000002</v>
      </c>
      <c r="AO1797" s="16">
        <v>0.29339999999999999</v>
      </c>
      <c r="AP1797" s="16">
        <v>-0.39639999999999997</v>
      </c>
      <c r="AR1797" s="16">
        <f t="shared" ref="AR1797:AR1860" si="87">IF(OR(AND(I1797&lt;&gt;"", I1797&gt;=10000000, AQ1797&lt;=32.5), AND(A1797="Middle East &amp; North Africa", I1797&lt;&gt;"", I1797&gt;=9000000, AQ1797&lt;&gt;"", AQ1797&lt;=32.5)), 0, 1)</f>
        <v>1</v>
      </c>
      <c r="AS1797" s="5">
        <f t="shared" si="86"/>
        <v>1.455270000000003E-2</v>
      </c>
    </row>
    <row r="1798" spans="1:45" x14ac:dyDescent="0.25">
      <c r="A1798" s="16" t="s">
        <v>409</v>
      </c>
      <c r="B1798" s="16" t="s">
        <v>76</v>
      </c>
      <c r="C1798" s="16" t="s">
        <v>291</v>
      </c>
      <c r="D1798" s="16">
        <v>2009</v>
      </c>
      <c r="E1798" s="16" t="s">
        <v>2397</v>
      </c>
      <c r="F1798" s="16" t="s">
        <v>593</v>
      </c>
      <c r="G1798" s="10">
        <v>4774.79</v>
      </c>
      <c r="H1798" s="73">
        <v>8.4711060000000007</v>
      </c>
      <c r="I1798" s="16">
        <v>2804082</v>
      </c>
      <c r="J1798" s="71">
        <v>-3.0000000000000001E-3</v>
      </c>
      <c r="K1798" s="71">
        <v>0.98899999999999999</v>
      </c>
      <c r="L1798" s="16">
        <v>0.4959114</v>
      </c>
      <c r="M1798" s="16">
        <v>-0.54904889999999995</v>
      </c>
      <c r="N1798" s="16">
        <v>0.65929199999999999</v>
      </c>
      <c r="O1798" s="16">
        <v>0.40057759999999998</v>
      </c>
      <c r="P1798" s="16">
        <v>0.46382790000000002</v>
      </c>
      <c r="Q1798" s="16">
        <v>9.0317700000000001E-2</v>
      </c>
      <c r="R1798" s="16">
        <v>5.5300000000000002E-2</v>
      </c>
      <c r="S1798" s="16">
        <v>1.0200000000000001E-2</v>
      </c>
      <c r="T1798" s="16">
        <v>7.6E-3</v>
      </c>
      <c r="U1798" s="16">
        <v>6.1985000000000001</v>
      </c>
      <c r="V1798" s="16">
        <v>31.994</v>
      </c>
      <c r="W1798" s="16">
        <v>9.7840000000000007</v>
      </c>
      <c r="X1798" s="16">
        <v>425.53100000000001</v>
      </c>
      <c r="Y1798" s="16">
        <v>54.692500000000003</v>
      </c>
      <c r="Z1798" s="16">
        <v>0.26740000000000003</v>
      </c>
      <c r="AA1798" s="16">
        <v>-0.63708390000000004</v>
      </c>
      <c r="AB1798" s="16">
        <v>0.35</v>
      </c>
      <c r="AC1798" s="16">
        <v>10</v>
      </c>
      <c r="AD1798" s="16">
        <v>46.3</v>
      </c>
      <c r="AE1798" s="16">
        <v>11.0802</v>
      </c>
      <c r="AF1798" s="16">
        <v>108.294</v>
      </c>
      <c r="AG1798" s="16">
        <v>164020</v>
      </c>
      <c r="AH1798" s="16">
        <v>0.61890000000000001</v>
      </c>
      <c r="AI1798" s="16">
        <v>81.5</v>
      </c>
      <c r="AJ1798" s="16">
        <v>93.7</v>
      </c>
      <c r="AK1798" s="16">
        <v>0.54830000000000001</v>
      </c>
      <c r="AL1798" s="16">
        <v>-0.43559999999999999</v>
      </c>
      <c r="AM1798" s="16">
        <v>0.20780000000000001</v>
      </c>
      <c r="AN1798" s="16">
        <v>-0.34649999999999997</v>
      </c>
      <c r="AO1798" s="16">
        <v>0.27529999999999999</v>
      </c>
      <c r="AP1798" s="16">
        <v>-0.48380000000000001</v>
      </c>
      <c r="AR1798" s="16">
        <f t="shared" si="87"/>
        <v>1</v>
      </c>
      <c r="AS1798" s="5">
        <f t="shared" si="86"/>
        <v>-5.2024000000000514E-3</v>
      </c>
    </row>
    <row r="1799" spans="1:45" x14ac:dyDescent="0.25">
      <c r="A1799" s="16" t="s">
        <v>409</v>
      </c>
      <c r="B1799" s="16" t="s">
        <v>76</v>
      </c>
      <c r="C1799" s="16" t="s">
        <v>291</v>
      </c>
      <c r="D1799" s="16">
        <v>2010</v>
      </c>
      <c r="E1799" s="16" t="s">
        <v>2385</v>
      </c>
      <c r="F1799" s="16" t="s">
        <v>593</v>
      </c>
      <c r="G1799" s="10">
        <v>4682.7299999999996</v>
      </c>
      <c r="H1799" s="73">
        <v>8.4516360000000006</v>
      </c>
      <c r="I1799" s="16">
        <v>2817210</v>
      </c>
      <c r="J1799" s="71">
        <v>3.0000000000000001E-3</v>
      </c>
      <c r="K1799" s="71">
        <v>0.99199999999999999</v>
      </c>
      <c r="L1799" s="16">
        <v>0.54143889999999995</v>
      </c>
      <c r="M1799" s="16">
        <v>-0.55712700000000004</v>
      </c>
      <c r="N1799" s="16">
        <v>0.72715439999999998</v>
      </c>
      <c r="O1799" s="16">
        <v>0.4577119</v>
      </c>
      <c r="P1799" s="16">
        <v>0.4706399</v>
      </c>
      <c r="Q1799" s="16">
        <v>6.5175899999999995E-2</v>
      </c>
      <c r="R1799" s="16">
        <v>5.5300000000000002E-2</v>
      </c>
      <c r="S1799" s="16">
        <v>1.2500000000000001E-2</v>
      </c>
      <c r="T1799" s="16">
        <v>5.7999999999999996E-3</v>
      </c>
      <c r="U1799" s="16">
        <v>6.3712999999999997</v>
      </c>
      <c r="V1799" s="16">
        <v>32.76</v>
      </c>
      <c r="W1799" s="16">
        <v>9.9499999999999993</v>
      </c>
      <c r="X1799" s="16">
        <v>429.17200000000003</v>
      </c>
      <c r="Y1799" s="16">
        <v>57.294400000000003</v>
      </c>
      <c r="Z1799" s="16">
        <v>0.25879999999999997</v>
      </c>
      <c r="AA1799" s="16">
        <v>-0.68757290000000004</v>
      </c>
      <c r="AB1799" s="16">
        <v>0.35</v>
      </c>
      <c r="AC1799" s="16">
        <v>10</v>
      </c>
      <c r="AD1799" s="16">
        <v>47.6</v>
      </c>
      <c r="AE1799" s="16">
        <v>9.5952999999999999</v>
      </c>
      <c r="AF1799" s="16">
        <v>116.068</v>
      </c>
      <c r="AG1799" s="16">
        <v>160546</v>
      </c>
      <c r="AH1799" s="16">
        <v>0.627</v>
      </c>
      <c r="AI1799" s="16">
        <v>81.599999999999994</v>
      </c>
      <c r="AJ1799" s="16">
        <v>93.7</v>
      </c>
      <c r="AK1799" s="16">
        <v>0.41560000000000002</v>
      </c>
      <c r="AL1799" s="16">
        <v>-0.3745</v>
      </c>
      <c r="AM1799" s="16">
        <v>0.1983</v>
      </c>
      <c r="AN1799" s="16">
        <v>-0.40600000000000003</v>
      </c>
      <c r="AO1799" s="16">
        <v>0.28460000000000002</v>
      </c>
      <c r="AP1799" s="16">
        <v>-0.49880000000000002</v>
      </c>
      <c r="AR1799" s="16">
        <f t="shared" si="87"/>
        <v>1</v>
      </c>
      <c r="AS1799" s="5">
        <f t="shared" si="86"/>
        <v>4.5527499999999943E-2</v>
      </c>
    </row>
    <row r="1800" spans="1:45" x14ac:dyDescent="0.25">
      <c r="A1800" s="16" t="s">
        <v>409</v>
      </c>
      <c r="B1800" s="16" t="s">
        <v>76</v>
      </c>
      <c r="C1800" s="16" t="s">
        <v>291</v>
      </c>
      <c r="D1800" s="16">
        <v>2011</v>
      </c>
      <c r="E1800" s="16" t="s">
        <v>2399</v>
      </c>
      <c r="F1800" s="16" t="s">
        <v>593</v>
      </c>
      <c r="G1800" s="10">
        <v>4743.0200000000004</v>
      </c>
      <c r="H1800" s="73">
        <v>8.4644279999999998</v>
      </c>
      <c r="I1800" s="16">
        <v>2829493</v>
      </c>
      <c r="J1800" s="71">
        <v>8.0000000000000002E-3</v>
      </c>
      <c r="K1800" s="71">
        <v>1</v>
      </c>
      <c r="L1800" s="16">
        <v>0.59134600000000004</v>
      </c>
      <c r="M1800" s="16">
        <v>-0.55545120000000003</v>
      </c>
      <c r="N1800" s="16">
        <v>0.76969860000000001</v>
      </c>
      <c r="O1800" s="16">
        <v>0.46295629999999999</v>
      </c>
      <c r="P1800" s="16">
        <v>0.45081749999999998</v>
      </c>
      <c r="Q1800" s="16">
        <v>0.15167079999999999</v>
      </c>
      <c r="R1800" s="16">
        <v>5.5300000000000002E-2</v>
      </c>
      <c r="S1800" s="16">
        <v>8.9999999999999993E-3</v>
      </c>
      <c r="T1800" s="16">
        <v>7.4000000000000003E-3</v>
      </c>
      <c r="U1800" s="16">
        <v>6.2676999999999996</v>
      </c>
      <c r="V1800" s="16">
        <v>34.247999999999998</v>
      </c>
      <c r="W1800" s="16">
        <v>10.1</v>
      </c>
      <c r="X1800" s="16">
        <v>431.11700000000002</v>
      </c>
      <c r="Y1800" s="16">
        <v>58.1265</v>
      </c>
      <c r="Z1800" s="16">
        <v>0.26169999999999999</v>
      </c>
      <c r="AA1800" s="16">
        <v>-0.63436530000000002</v>
      </c>
      <c r="AB1800" s="16">
        <v>0.35</v>
      </c>
      <c r="AC1800" s="16">
        <v>10</v>
      </c>
      <c r="AD1800" s="16">
        <v>46.23</v>
      </c>
      <c r="AE1800" s="16">
        <v>9.8040000000000003</v>
      </c>
      <c r="AF1800" s="16">
        <v>106.92400000000001</v>
      </c>
      <c r="AG1800" s="16">
        <v>161713</v>
      </c>
      <c r="AH1800" s="16">
        <v>0.63500000000000001</v>
      </c>
      <c r="AI1800" s="16">
        <v>81.599999999999994</v>
      </c>
      <c r="AJ1800" s="16">
        <v>93.8</v>
      </c>
      <c r="AK1800" s="16">
        <v>0.42799999999999999</v>
      </c>
      <c r="AL1800" s="16">
        <v>-0.2944</v>
      </c>
      <c r="AM1800" s="16">
        <v>0.21709999999999999</v>
      </c>
      <c r="AN1800" s="16">
        <v>-7.8200000000000006E-2</v>
      </c>
      <c r="AO1800" s="16">
        <v>0.30199999999999999</v>
      </c>
      <c r="AP1800" s="16">
        <v>-0.42630000000000001</v>
      </c>
      <c r="AR1800" s="16">
        <f t="shared" si="87"/>
        <v>1</v>
      </c>
      <c r="AS1800" s="5">
        <f t="shared" si="86"/>
        <v>4.9907100000000093E-2</v>
      </c>
    </row>
    <row r="1801" spans="1:45" x14ac:dyDescent="0.25">
      <c r="A1801" s="16" t="s">
        <v>409</v>
      </c>
      <c r="B1801" s="16" t="s">
        <v>76</v>
      </c>
      <c r="C1801" s="16" t="s">
        <v>291</v>
      </c>
      <c r="D1801" s="16">
        <v>2012</v>
      </c>
      <c r="E1801" s="16" t="s">
        <v>2375</v>
      </c>
      <c r="F1801" s="16" t="s">
        <v>593</v>
      </c>
      <c r="G1801" s="10">
        <v>4694.4399999999996</v>
      </c>
      <c r="H1801" s="73">
        <v>8.4541339999999998</v>
      </c>
      <c r="I1801" s="16">
        <v>2840992</v>
      </c>
      <c r="J1801" s="71">
        <v>-5.0000000000000001E-3</v>
      </c>
      <c r="K1801" s="71">
        <v>0.995</v>
      </c>
      <c r="L1801" s="16">
        <v>0.58605300000000005</v>
      </c>
      <c r="M1801" s="16">
        <v>-0.55492419999999998</v>
      </c>
      <c r="N1801" s="16">
        <v>0.78574940000000004</v>
      </c>
      <c r="O1801" s="16">
        <v>0.49265819999999999</v>
      </c>
      <c r="P1801" s="16">
        <v>0.415516</v>
      </c>
      <c r="Q1801" s="16">
        <v>0.12843199999999999</v>
      </c>
      <c r="R1801" s="16">
        <v>5.5300000000000002E-2</v>
      </c>
      <c r="S1801" s="16">
        <v>8.3999999999999995E-3</v>
      </c>
      <c r="T1801" s="16">
        <v>7.7000000000000002E-3</v>
      </c>
      <c r="U1801" s="16">
        <v>6.1195000000000004</v>
      </c>
      <c r="V1801" s="16">
        <v>35.735999999999997</v>
      </c>
      <c r="W1801" s="16">
        <v>10.25</v>
      </c>
      <c r="X1801" s="16">
        <v>429.64499999999998</v>
      </c>
      <c r="Y1801" s="16">
        <v>58.284100000000002</v>
      </c>
      <c r="Z1801" s="16">
        <v>0.26679999999999998</v>
      </c>
      <c r="AA1801" s="16">
        <v>-0.6836892</v>
      </c>
      <c r="AB1801" s="16">
        <v>0.35</v>
      </c>
      <c r="AC1801" s="16">
        <v>10</v>
      </c>
      <c r="AD1801" s="16">
        <v>47.5</v>
      </c>
      <c r="AE1801" s="16">
        <v>9.1422000000000008</v>
      </c>
      <c r="AF1801" s="16">
        <v>98.049700000000001</v>
      </c>
      <c r="AG1801" s="16">
        <v>153593</v>
      </c>
      <c r="AH1801" s="16">
        <v>0.64300000000000002</v>
      </c>
      <c r="AI1801" s="16">
        <v>81.7</v>
      </c>
      <c r="AJ1801" s="16">
        <v>93.8</v>
      </c>
      <c r="AK1801" s="16">
        <v>0.44529999999999997</v>
      </c>
      <c r="AL1801" s="16">
        <v>-0.35360000000000003</v>
      </c>
      <c r="AM1801" s="16">
        <v>4.8999999999999998E-3</v>
      </c>
      <c r="AN1801" s="16">
        <v>0.1067</v>
      </c>
      <c r="AO1801" s="16">
        <v>0.2437</v>
      </c>
      <c r="AP1801" s="16">
        <v>-0.40539999999999998</v>
      </c>
      <c r="AR1801" s="16">
        <f t="shared" si="87"/>
        <v>1</v>
      </c>
      <c r="AS1801" s="5">
        <f t="shared" si="86"/>
        <v>-5.2929999999999922E-3</v>
      </c>
    </row>
    <row r="1802" spans="1:45" x14ac:dyDescent="0.25">
      <c r="A1802" s="16" t="s">
        <v>409</v>
      </c>
      <c r="B1802" s="16" t="s">
        <v>76</v>
      </c>
      <c r="C1802" s="16" t="s">
        <v>291</v>
      </c>
      <c r="D1802" s="16">
        <v>2013</v>
      </c>
      <c r="E1802" s="16" t="s">
        <v>2374</v>
      </c>
      <c r="F1802" s="16" t="s">
        <v>593</v>
      </c>
      <c r="G1802" s="10">
        <v>4700.1899999999996</v>
      </c>
      <c r="H1802" s="73">
        <v>8.4553580000000004</v>
      </c>
      <c r="I1802" s="16">
        <v>2851807</v>
      </c>
      <c r="J1802" s="71">
        <v>4.0000000000000001E-3</v>
      </c>
      <c r="K1802" s="71">
        <v>0.999</v>
      </c>
      <c r="L1802" s="16">
        <v>0.63717389999999996</v>
      </c>
      <c r="M1802" s="16">
        <v>-0.563083</v>
      </c>
      <c r="N1802" s="16">
        <v>0.86237819999999998</v>
      </c>
      <c r="O1802" s="16">
        <v>0.49501790000000001</v>
      </c>
      <c r="P1802" s="16">
        <v>0.43011270000000001</v>
      </c>
      <c r="Q1802" s="16">
        <v>0.15803449999999999</v>
      </c>
      <c r="R1802" s="16">
        <v>5.5300000000000002E-2</v>
      </c>
      <c r="S1802" s="16">
        <v>9.1999999999999998E-3</v>
      </c>
      <c r="T1802" s="16">
        <v>6.4999999999999997E-3</v>
      </c>
      <c r="U1802" s="16">
        <v>6.2599</v>
      </c>
      <c r="V1802" s="16">
        <v>37.223999999999997</v>
      </c>
      <c r="W1802" s="16">
        <v>10.4</v>
      </c>
      <c r="X1802" s="16">
        <v>432.911</v>
      </c>
      <c r="Y1802" s="16">
        <v>59.811799999999998</v>
      </c>
      <c r="Z1802" s="16">
        <v>0.26</v>
      </c>
      <c r="AA1802" s="16">
        <v>-0.6312584</v>
      </c>
      <c r="AB1802" s="16">
        <v>0.35</v>
      </c>
      <c r="AC1802" s="16">
        <v>10</v>
      </c>
      <c r="AD1802" s="16">
        <v>46.15</v>
      </c>
      <c r="AE1802" s="16">
        <v>8.9924999999999997</v>
      </c>
      <c r="AF1802" s="16">
        <v>102.238</v>
      </c>
      <c r="AG1802" s="16">
        <v>153057</v>
      </c>
      <c r="AH1802" s="16">
        <v>0.65100000000000002</v>
      </c>
      <c r="AI1802" s="16">
        <v>81.8</v>
      </c>
      <c r="AJ1802" s="16">
        <v>93.8</v>
      </c>
      <c r="AK1802" s="16">
        <v>0.50670000000000004</v>
      </c>
      <c r="AL1802" s="16">
        <v>-0.3629</v>
      </c>
      <c r="AM1802" s="16">
        <v>3.8300000000000001E-2</v>
      </c>
      <c r="AN1802" s="16">
        <v>0.1726</v>
      </c>
      <c r="AO1802" s="16">
        <v>0.24110000000000001</v>
      </c>
      <c r="AP1802" s="16">
        <v>-0.38059999999999999</v>
      </c>
      <c r="AR1802" s="16">
        <f t="shared" si="87"/>
        <v>1</v>
      </c>
      <c r="AS1802" s="5">
        <f t="shared" si="86"/>
        <v>5.1120899999999914E-2</v>
      </c>
    </row>
    <row r="1803" spans="1:45" x14ac:dyDescent="0.25">
      <c r="A1803" s="16" t="s">
        <v>409</v>
      </c>
      <c r="B1803" s="16" t="s">
        <v>76</v>
      </c>
      <c r="C1803" s="16" t="s">
        <v>291</v>
      </c>
      <c r="D1803" s="16">
        <v>2014</v>
      </c>
      <c r="E1803" s="16" t="s">
        <v>2394</v>
      </c>
      <c r="F1803" s="16" t="s">
        <v>593</v>
      </c>
      <c r="G1803" s="10">
        <v>4715.84</v>
      </c>
      <c r="H1803" s="73">
        <v>8.4586819999999996</v>
      </c>
      <c r="I1803" s="16">
        <v>2862087</v>
      </c>
      <c r="J1803" s="71">
        <v>-7.0000000000000001E-3</v>
      </c>
      <c r="K1803" s="71">
        <v>0.99199999999999999</v>
      </c>
      <c r="L1803" s="16">
        <v>0.69035709999999995</v>
      </c>
      <c r="M1803" s="16">
        <v>-0.54541580000000001</v>
      </c>
      <c r="N1803" s="16">
        <v>0.87969019999999998</v>
      </c>
      <c r="O1803" s="16">
        <v>0.51325200000000004</v>
      </c>
      <c r="P1803" s="16">
        <v>0.49824449999999998</v>
      </c>
      <c r="Q1803" s="16">
        <v>0.1525666</v>
      </c>
      <c r="R1803" s="16">
        <v>5.5300000000000002E-2</v>
      </c>
      <c r="S1803" s="16">
        <v>1.1900000000000001E-2</v>
      </c>
      <c r="T1803" s="16">
        <v>7.3000000000000001E-3</v>
      </c>
      <c r="U1803" s="16">
        <v>6.0260999999999996</v>
      </c>
      <c r="V1803" s="16">
        <v>38.712000000000003</v>
      </c>
      <c r="W1803" s="16">
        <v>10.55</v>
      </c>
      <c r="X1803" s="16">
        <v>433.048</v>
      </c>
      <c r="Y1803" s="16">
        <v>59.832500000000003</v>
      </c>
      <c r="Z1803" s="16">
        <v>0.26979999999999998</v>
      </c>
      <c r="AA1803" s="16">
        <v>-0.62970479999999995</v>
      </c>
      <c r="AB1803" s="16">
        <v>0.35</v>
      </c>
      <c r="AC1803" s="16">
        <v>10</v>
      </c>
      <c r="AD1803" s="16">
        <v>46.11</v>
      </c>
      <c r="AE1803" s="16">
        <v>9.0930999999999997</v>
      </c>
      <c r="AF1803" s="16">
        <v>107.383</v>
      </c>
      <c r="AG1803" s="16">
        <v>246840</v>
      </c>
      <c r="AH1803" s="16">
        <v>0.65900000000000003</v>
      </c>
      <c r="AI1803" s="16">
        <v>81.8</v>
      </c>
      <c r="AJ1803" s="16">
        <v>93.8</v>
      </c>
      <c r="AK1803" s="16">
        <v>0.53410000000000002</v>
      </c>
      <c r="AL1803" s="16">
        <v>-0.38869999999999999</v>
      </c>
      <c r="AM1803" s="16">
        <v>0.13719999999999999</v>
      </c>
      <c r="AN1803" s="16">
        <v>3.0599999999999999E-2</v>
      </c>
      <c r="AO1803" s="16">
        <v>0.1628</v>
      </c>
      <c r="AP1803" s="16">
        <v>-0.31180000000000002</v>
      </c>
      <c r="AR1803" s="16">
        <f t="shared" si="87"/>
        <v>1</v>
      </c>
      <c r="AS1803" s="5">
        <f t="shared" si="86"/>
        <v>5.3183199999999986E-2</v>
      </c>
    </row>
    <row r="1804" spans="1:45" x14ac:dyDescent="0.25">
      <c r="A1804" s="16" t="s">
        <v>406</v>
      </c>
      <c r="B1804" s="16" t="s">
        <v>77</v>
      </c>
      <c r="C1804" s="16" t="s">
        <v>293</v>
      </c>
      <c r="D1804" s="16">
        <v>1985</v>
      </c>
      <c r="E1804" s="16" t="s">
        <v>2430</v>
      </c>
      <c r="F1804" s="16" t="s">
        <v>592</v>
      </c>
      <c r="G1804" s="10">
        <v>3176.88</v>
      </c>
      <c r="H1804" s="73">
        <v>8.0636550000000007</v>
      </c>
      <c r="I1804" s="16" t="s">
        <v>6700</v>
      </c>
      <c r="K1804" s="71">
        <v>1.3859999999999999</v>
      </c>
      <c r="L1804" s="16">
        <v>-0.69109480000000001</v>
      </c>
      <c r="M1804" s="16">
        <v>-0.45086700000000002</v>
      </c>
      <c r="N1804" s="16">
        <v>-0.44884930000000001</v>
      </c>
      <c r="O1804" s="16">
        <v>-0.86266730000000003</v>
      </c>
      <c r="P1804" s="16">
        <v>-1.3250400000000001E-2</v>
      </c>
      <c r="Q1804" s="16">
        <v>0.25451760000000001</v>
      </c>
      <c r="R1804" s="16">
        <v>0.38579999999999998</v>
      </c>
      <c r="S1804" s="16">
        <v>7.1999999999999998E-3</v>
      </c>
      <c r="T1804" s="16">
        <v>0</v>
      </c>
      <c r="U1804" s="16">
        <v>4.6966000000000001</v>
      </c>
      <c r="V1804" s="16">
        <v>9.5299999999999994</v>
      </c>
      <c r="W1804" s="16">
        <v>4.79</v>
      </c>
      <c r="X1804" s="16">
        <v>399.46</v>
      </c>
      <c r="Y1804" s="16">
        <v>7.9804000000000004</v>
      </c>
      <c r="Z1804" s="16">
        <v>0.3337</v>
      </c>
      <c r="AA1804" s="16">
        <v>0.48354740000000002</v>
      </c>
      <c r="AB1804" s="16">
        <v>0.41</v>
      </c>
      <c r="AC1804" s="16">
        <v>0</v>
      </c>
      <c r="AD1804" s="16">
        <v>9.6199999999999992</v>
      </c>
      <c r="AE1804" s="16">
        <v>5.3136999999999999</v>
      </c>
      <c r="AF1804" s="16">
        <v>0</v>
      </c>
      <c r="AG1804" s="16">
        <v>89655.2</v>
      </c>
      <c r="AH1804" s="16">
        <v>0.21429999999999999</v>
      </c>
      <c r="AI1804" s="16">
        <v>96.996399999999994</v>
      </c>
      <c r="AJ1804" s="16">
        <v>96.426500000000004</v>
      </c>
      <c r="AK1804" s="16">
        <v>8.4400000000000003E-2</v>
      </c>
      <c r="AL1804" s="16">
        <v>-0.13250000000000001</v>
      </c>
      <c r="AM1804" s="16">
        <v>9.0700000000000003E-2</v>
      </c>
      <c r="AN1804" s="16">
        <v>0.20569999999999999</v>
      </c>
      <c r="AO1804" s="16">
        <v>0.27460000000000001</v>
      </c>
      <c r="AP1804" s="16">
        <v>0.23480000000000001</v>
      </c>
      <c r="AQ1804" s="16">
        <v>2.3999999999999998E-3</v>
      </c>
      <c r="AR1804" s="16">
        <f t="shared" si="87"/>
        <v>1</v>
      </c>
      <c r="AS1804" s="5">
        <f t="shared" si="86"/>
        <v>0</v>
      </c>
    </row>
    <row r="1805" spans="1:45" x14ac:dyDescent="0.25">
      <c r="A1805" s="16" t="s">
        <v>406</v>
      </c>
      <c r="B1805" s="16" t="s">
        <v>77</v>
      </c>
      <c r="C1805" s="16" t="s">
        <v>293</v>
      </c>
      <c r="D1805" s="16">
        <v>1986</v>
      </c>
      <c r="E1805" s="16" t="s">
        <v>2442</v>
      </c>
      <c r="F1805" s="16" t="s">
        <v>592</v>
      </c>
      <c r="G1805" s="10">
        <v>3269.52</v>
      </c>
      <c r="H1805" s="73">
        <v>8.0923990000000003</v>
      </c>
      <c r="I1805" s="16" t="s">
        <v>6700</v>
      </c>
      <c r="J1805" s="71">
        <v>8.0000000000000002E-3</v>
      </c>
      <c r="K1805" s="71">
        <v>1.397</v>
      </c>
      <c r="L1805" s="16">
        <v>-0.7159143</v>
      </c>
      <c r="M1805" s="16">
        <v>-0.41000690000000001</v>
      </c>
      <c r="N1805" s="16">
        <v>-0.56234530000000005</v>
      </c>
      <c r="O1805" s="16">
        <v>-0.84573180000000003</v>
      </c>
      <c r="P1805" s="16">
        <v>-6.5640000000000004E-3</v>
      </c>
      <c r="Q1805" s="16">
        <v>0.24753320000000001</v>
      </c>
      <c r="R1805" s="16">
        <v>0.38579999999999998</v>
      </c>
      <c r="S1805" s="16">
        <v>7.9000000000000008E-3</v>
      </c>
      <c r="T1805" s="16">
        <v>4.1000000000000003E-3</v>
      </c>
      <c r="U1805" s="16">
        <v>3.2844000000000002</v>
      </c>
      <c r="V1805" s="16">
        <v>10.486000000000001</v>
      </c>
      <c r="W1805" s="16">
        <v>5.0540000000000003</v>
      </c>
      <c r="X1805" s="16">
        <v>399.233</v>
      </c>
      <c r="Y1805" s="16">
        <v>9.7318999999999996</v>
      </c>
      <c r="Z1805" s="16">
        <v>0.3206</v>
      </c>
      <c r="AA1805" s="16">
        <v>0.4726728</v>
      </c>
      <c r="AB1805" s="16">
        <v>0.41</v>
      </c>
      <c r="AC1805" s="16">
        <v>0</v>
      </c>
      <c r="AD1805" s="16">
        <v>9.9</v>
      </c>
      <c r="AE1805" s="16">
        <v>5.4099000000000004</v>
      </c>
      <c r="AF1805" s="16">
        <v>0</v>
      </c>
      <c r="AG1805" s="16">
        <v>102460</v>
      </c>
      <c r="AH1805" s="16">
        <v>0.2104</v>
      </c>
      <c r="AI1805" s="16">
        <v>97.0535</v>
      </c>
      <c r="AJ1805" s="16">
        <v>96.445599999999999</v>
      </c>
      <c r="AK1805" s="16">
        <v>5.16E-2</v>
      </c>
      <c r="AL1805" s="16">
        <v>-0.1196</v>
      </c>
      <c r="AM1805" s="16">
        <v>9.1800000000000007E-2</v>
      </c>
      <c r="AN1805" s="16">
        <v>0.17929999999999999</v>
      </c>
      <c r="AO1805" s="16">
        <v>0.27189999999999998</v>
      </c>
      <c r="AP1805" s="16">
        <v>0.24049999999999999</v>
      </c>
      <c r="AQ1805" s="16">
        <v>2.3999999999999998E-3</v>
      </c>
      <c r="AR1805" s="16">
        <f t="shared" si="87"/>
        <v>1</v>
      </c>
      <c r="AS1805" s="5">
        <f t="shared" si="86"/>
        <v>-2.4819499999999994E-2</v>
      </c>
    </row>
    <row r="1806" spans="1:45" x14ac:dyDescent="0.25">
      <c r="A1806" s="16" t="s">
        <v>406</v>
      </c>
      <c r="B1806" s="16" t="s">
        <v>77</v>
      </c>
      <c r="C1806" s="16" t="s">
        <v>293</v>
      </c>
      <c r="D1806" s="16">
        <v>1987</v>
      </c>
      <c r="E1806" s="16" t="s">
        <v>2457</v>
      </c>
      <c r="F1806" s="16" t="s">
        <v>592</v>
      </c>
      <c r="G1806" s="10">
        <v>3238.77</v>
      </c>
      <c r="H1806" s="73">
        <v>8.0829489999999993</v>
      </c>
      <c r="I1806" s="16" t="s">
        <v>6700</v>
      </c>
      <c r="J1806" s="71">
        <v>-3.5999999999999997E-2</v>
      </c>
      <c r="K1806" s="71">
        <v>1.347</v>
      </c>
      <c r="L1806" s="16">
        <v>-0.66124190000000005</v>
      </c>
      <c r="M1806" s="16">
        <v>-0.40083540000000001</v>
      </c>
      <c r="N1806" s="16">
        <v>-0.52204870000000003</v>
      </c>
      <c r="O1806" s="16">
        <v>-0.7928579</v>
      </c>
      <c r="P1806" s="16">
        <v>1.76908E-2</v>
      </c>
      <c r="Q1806" s="16">
        <v>0.24055019999999999</v>
      </c>
      <c r="R1806" s="16">
        <v>0.38579999999999998</v>
      </c>
      <c r="S1806" s="16">
        <v>8.6E-3</v>
      </c>
      <c r="T1806" s="16">
        <v>4.7999999999999996E-3</v>
      </c>
      <c r="U1806" s="16">
        <v>3.2966000000000002</v>
      </c>
      <c r="V1806" s="16">
        <v>11.442</v>
      </c>
      <c r="W1806" s="16">
        <v>5.3179999999999996</v>
      </c>
      <c r="X1806" s="16">
        <v>399.63200000000001</v>
      </c>
      <c r="Y1806" s="16">
        <v>11.4833</v>
      </c>
      <c r="Z1806" s="16">
        <v>0.32679999999999998</v>
      </c>
      <c r="AA1806" s="16">
        <v>0.46218670000000001</v>
      </c>
      <c r="AB1806" s="16">
        <v>0.41</v>
      </c>
      <c r="AC1806" s="16">
        <v>0</v>
      </c>
      <c r="AD1806" s="16">
        <v>10.17</v>
      </c>
      <c r="AE1806" s="16">
        <v>6.8087</v>
      </c>
      <c r="AF1806" s="16">
        <v>0</v>
      </c>
      <c r="AG1806" s="16">
        <v>116888</v>
      </c>
      <c r="AH1806" s="16">
        <v>0.20649999999999999</v>
      </c>
      <c r="AI1806" s="16">
        <v>97.110699999999994</v>
      </c>
      <c r="AJ1806" s="16">
        <v>96.464799999999997</v>
      </c>
      <c r="AK1806" s="16">
        <v>1.8800000000000001E-2</v>
      </c>
      <c r="AL1806" s="16">
        <v>-0.1066</v>
      </c>
      <c r="AM1806" s="16">
        <v>9.2999999999999999E-2</v>
      </c>
      <c r="AN1806" s="16">
        <v>0.15279999999999999</v>
      </c>
      <c r="AO1806" s="16">
        <v>0.26910000000000001</v>
      </c>
      <c r="AP1806" s="16">
        <v>0.2462</v>
      </c>
      <c r="AQ1806" s="16">
        <v>2.3999999999999998E-3</v>
      </c>
      <c r="AR1806" s="16">
        <f t="shared" si="87"/>
        <v>1</v>
      </c>
      <c r="AS1806" s="5">
        <f t="shared" si="86"/>
        <v>5.4672399999999954E-2</v>
      </c>
    </row>
    <row r="1807" spans="1:45" x14ac:dyDescent="0.25">
      <c r="A1807" s="16" t="s">
        <v>406</v>
      </c>
      <c r="B1807" s="16" t="s">
        <v>77</v>
      </c>
      <c r="C1807" s="16" t="s">
        <v>293</v>
      </c>
      <c r="D1807" s="16">
        <v>1988</v>
      </c>
      <c r="E1807" s="16" t="s">
        <v>2445</v>
      </c>
      <c r="F1807" s="16" t="s">
        <v>592</v>
      </c>
      <c r="G1807" s="10">
        <v>3056.86</v>
      </c>
      <c r="H1807" s="73">
        <v>8.0251450000000002</v>
      </c>
      <c r="I1807" s="16" t="s">
        <v>6700</v>
      </c>
      <c r="J1807" s="71">
        <v>-5.2999999999999999E-2</v>
      </c>
      <c r="K1807" s="71">
        <v>1.2769999999999999</v>
      </c>
      <c r="L1807" s="16">
        <v>-0.5792621</v>
      </c>
      <c r="M1807" s="16">
        <v>-0.39445999999999998</v>
      </c>
      <c r="N1807" s="16">
        <v>-0.40599950000000001</v>
      </c>
      <c r="O1807" s="16">
        <v>-0.72521650000000004</v>
      </c>
      <c r="P1807" s="16">
        <v>1.62121E-2</v>
      </c>
      <c r="Q1807" s="16">
        <v>0.2335477</v>
      </c>
      <c r="R1807" s="16">
        <v>0.38579999999999998</v>
      </c>
      <c r="S1807" s="16">
        <v>9.2999999999999992E-3</v>
      </c>
      <c r="T1807" s="16">
        <v>5.1999999999999998E-3</v>
      </c>
      <c r="U1807" s="16">
        <v>4.0476000000000001</v>
      </c>
      <c r="V1807" s="16">
        <v>12.398</v>
      </c>
      <c r="W1807" s="16">
        <v>5.5819999999999999</v>
      </c>
      <c r="X1807" s="16">
        <v>399.72800000000001</v>
      </c>
      <c r="Y1807" s="16">
        <v>13.2348</v>
      </c>
      <c r="Z1807" s="16">
        <v>0.34089999999999998</v>
      </c>
      <c r="AA1807" s="16">
        <v>0.4517005</v>
      </c>
      <c r="AB1807" s="16">
        <v>0.41</v>
      </c>
      <c r="AC1807" s="16">
        <v>0</v>
      </c>
      <c r="AD1807" s="16">
        <v>10.44</v>
      </c>
      <c r="AE1807" s="16">
        <v>7.2215999999999996</v>
      </c>
      <c r="AF1807" s="16">
        <v>0</v>
      </c>
      <c r="AG1807" s="16">
        <v>105713</v>
      </c>
      <c r="AH1807" s="16">
        <v>0.2026</v>
      </c>
      <c r="AI1807" s="16">
        <v>97.1678</v>
      </c>
      <c r="AJ1807" s="16">
        <v>96.483900000000006</v>
      </c>
      <c r="AK1807" s="16">
        <v>-1.4E-2</v>
      </c>
      <c r="AL1807" s="16">
        <v>-9.3700000000000006E-2</v>
      </c>
      <c r="AM1807" s="16">
        <v>9.4100000000000003E-2</v>
      </c>
      <c r="AN1807" s="16">
        <v>0.12640000000000001</v>
      </c>
      <c r="AO1807" s="16">
        <v>0.26629999999999998</v>
      </c>
      <c r="AP1807" s="16">
        <v>0.25190000000000001</v>
      </c>
      <c r="AQ1807" s="16">
        <v>2.3999999999999998E-3</v>
      </c>
      <c r="AR1807" s="16">
        <f t="shared" si="87"/>
        <v>1</v>
      </c>
      <c r="AS1807" s="5">
        <f t="shared" si="86"/>
        <v>8.1979800000000047E-2</v>
      </c>
    </row>
    <row r="1808" spans="1:45" x14ac:dyDescent="0.25">
      <c r="A1808" s="16" t="s">
        <v>406</v>
      </c>
      <c r="B1808" s="16" t="s">
        <v>77</v>
      </c>
      <c r="C1808" s="16" t="s">
        <v>293</v>
      </c>
      <c r="D1808" s="16">
        <v>1989</v>
      </c>
      <c r="E1808" s="16" t="s">
        <v>2444</v>
      </c>
      <c r="F1808" s="16" t="s">
        <v>592</v>
      </c>
      <c r="G1808" s="10">
        <v>2534.7199999999998</v>
      </c>
      <c r="H1808" s="73">
        <v>7.8378379999999996</v>
      </c>
      <c r="I1808" s="16" t="s">
        <v>6700</v>
      </c>
      <c r="J1808" s="71">
        <v>-0.183</v>
      </c>
      <c r="K1808" s="71">
        <v>1.0640000000000001</v>
      </c>
      <c r="L1808" s="16">
        <v>-0.4204196</v>
      </c>
      <c r="M1808" s="16">
        <v>-0.38994869999999998</v>
      </c>
      <c r="N1808" s="16">
        <v>-0.1955807</v>
      </c>
      <c r="O1808" s="16">
        <v>-0.58417649999999999</v>
      </c>
      <c r="P1808" s="16">
        <v>1.83789E-2</v>
      </c>
      <c r="Q1808" s="16">
        <v>0.22661609999999999</v>
      </c>
      <c r="R1808" s="16">
        <v>0.38579999999999998</v>
      </c>
      <c r="S1808" s="16">
        <v>0.01</v>
      </c>
      <c r="T1808" s="16">
        <v>5.4000000000000003E-3</v>
      </c>
      <c r="U1808" s="16">
        <v>5.6439000000000004</v>
      </c>
      <c r="V1808" s="16">
        <v>13.353999999999999</v>
      </c>
      <c r="W1808" s="16">
        <v>5.8460000000000001</v>
      </c>
      <c r="X1808" s="16">
        <v>400.68299999999999</v>
      </c>
      <c r="Y1808" s="16">
        <v>14.9863</v>
      </c>
      <c r="Z1808" s="16">
        <v>0.39419999999999999</v>
      </c>
      <c r="AA1808" s="16">
        <v>0.44082589999999999</v>
      </c>
      <c r="AB1808" s="16">
        <v>0.41</v>
      </c>
      <c r="AC1808" s="16">
        <v>0</v>
      </c>
      <c r="AD1808" s="16">
        <v>10.72</v>
      </c>
      <c r="AE1808" s="16">
        <v>7.4246999999999996</v>
      </c>
      <c r="AF1808" s="16">
        <v>0</v>
      </c>
      <c r="AG1808" s="16">
        <v>106965</v>
      </c>
      <c r="AH1808" s="16">
        <v>0.19869999999999999</v>
      </c>
      <c r="AI1808" s="16">
        <v>97.224900000000005</v>
      </c>
      <c r="AJ1808" s="16">
        <v>96.503100000000003</v>
      </c>
      <c r="AK1808" s="16">
        <v>-4.6699999999999998E-2</v>
      </c>
      <c r="AL1808" s="16">
        <v>-8.0699999999999994E-2</v>
      </c>
      <c r="AM1808" s="16">
        <v>9.5299999999999996E-2</v>
      </c>
      <c r="AN1808" s="16">
        <v>0.1</v>
      </c>
      <c r="AO1808" s="16">
        <v>0.2636</v>
      </c>
      <c r="AP1808" s="16">
        <v>0.2576</v>
      </c>
      <c r="AQ1808" s="16">
        <v>2.3999999999999998E-3</v>
      </c>
      <c r="AR1808" s="16">
        <f t="shared" si="87"/>
        <v>1</v>
      </c>
      <c r="AS1808" s="5">
        <f t="shared" si="86"/>
        <v>0.1588425</v>
      </c>
    </row>
    <row r="1809" spans="1:45" x14ac:dyDescent="0.25">
      <c r="A1809" s="16" t="s">
        <v>406</v>
      </c>
      <c r="B1809" s="16" t="s">
        <v>77</v>
      </c>
      <c r="C1809" s="16" t="s">
        <v>293</v>
      </c>
      <c r="D1809" s="16">
        <v>1990</v>
      </c>
      <c r="E1809" s="16" t="s">
        <v>2459</v>
      </c>
      <c r="F1809" s="16" t="s">
        <v>592</v>
      </c>
      <c r="G1809" s="10">
        <v>2440.39</v>
      </c>
      <c r="H1809" s="73">
        <v>7.7999150000000004</v>
      </c>
      <c r="I1809" s="16" t="s">
        <v>6700</v>
      </c>
      <c r="J1809" s="71">
        <v>-4.1000000000000002E-2</v>
      </c>
      <c r="K1809" s="71">
        <v>1.0209999999999999</v>
      </c>
      <c r="L1809" s="16">
        <v>-0.4264693</v>
      </c>
      <c r="M1809" s="16">
        <v>-0.38916539999999999</v>
      </c>
      <c r="N1809" s="16">
        <v>-0.1960808</v>
      </c>
      <c r="O1809" s="16">
        <v>-0.5976515</v>
      </c>
      <c r="P1809" s="16">
        <v>2.49921E-2</v>
      </c>
      <c r="Q1809" s="16">
        <v>0.21959809999999999</v>
      </c>
      <c r="R1809" s="16">
        <v>0.38579999999999998</v>
      </c>
      <c r="S1809" s="16">
        <v>1.0699999999999999E-2</v>
      </c>
      <c r="T1809" s="16">
        <v>5.1999999999999998E-3</v>
      </c>
      <c r="U1809" s="16">
        <v>5.2367999999999997</v>
      </c>
      <c r="V1809" s="16">
        <v>14.31</v>
      </c>
      <c r="W1809" s="16">
        <v>6.11</v>
      </c>
      <c r="X1809" s="16">
        <v>401.6</v>
      </c>
      <c r="Y1809" s="16">
        <v>16.7378</v>
      </c>
      <c r="Z1809" s="16">
        <v>0.3649</v>
      </c>
      <c r="AA1809" s="16">
        <v>0.43033979999999999</v>
      </c>
      <c r="AB1809" s="16">
        <v>0.41</v>
      </c>
      <c r="AC1809" s="16">
        <v>0</v>
      </c>
      <c r="AD1809" s="16">
        <v>10.99</v>
      </c>
      <c r="AE1809" s="16">
        <v>7.3182999999999998</v>
      </c>
      <c r="AF1809" s="16">
        <v>4.2799999999999998E-2</v>
      </c>
      <c r="AG1809" s="16">
        <v>108324</v>
      </c>
      <c r="AH1809" s="16">
        <v>0.21909999999999999</v>
      </c>
      <c r="AI1809" s="16">
        <v>97.3</v>
      </c>
      <c r="AJ1809" s="16">
        <v>96.3</v>
      </c>
      <c r="AK1809" s="16">
        <v>-7.9500000000000001E-2</v>
      </c>
      <c r="AL1809" s="16">
        <v>-6.7799999999999999E-2</v>
      </c>
      <c r="AM1809" s="16">
        <v>9.64E-2</v>
      </c>
      <c r="AN1809" s="16">
        <v>7.3499999999999996E-2</v>
      </c>
      <c r="AO1809" s="16">
        <v>0.26079999999999998</v>
      </c>
      <c r="AP1809" s="16">
        <v>0.26329999999999998</v>
      </c>
      <c r="AQ1809" s="16">
        <v>2.3999999999999998E-3</v>
      </c>
      <c r="AR1809" s="16">
        <f t="shared" si="87"/>
        <v>1</v>
      </c>
      <c r="AS1809" s="5">
        <f t="shared" si="86"/>
        <v>-6.0496999999999912E-3</v>
      </c>
    </row>
    <row r="1810" spans="1:45" x14ac:dyDescent="0.25">
      <c r="A1810" s="16" t="s">
        <v>406</v>
      </c>
      <c r="B1810" s="16" t="s">
        <v>77</v>
      </c>
      <c r="C1810" s="16" t="s">
        <v>293</v>
      </c>
      <c r="D1810" s="16">
        <v>1991</v>
      </c>
      <c r="E1810" s="16" t="s">
        <v>2446</v>
      </c>
      <c r="F1810" s="16" t="s">
        <v>592</v>
      </c>
      <c r="G1810" s="10">
        <v>2357.23</v>
      </c>
      <c r="H1810" s="73">
        <v>7.7652429999999999</v>
      </c>
      <c r="I1810" s="16" t="s">
        <v>6700</v>
      </c>
      <c r="J1810" s="71">
        <v>-5.2999999999999999E-2</v>
      </c>
      <c r="K1810" s="71">
        <v>0.96799999999999997</v>
      </c>
      <c r="L1810" s="16">
        <v>-0.39853889999999997</v>
      </c>
      <c r="M1810" s="16">
        <v>-0.39583829999999998</v>
      </c>
      <c r="N1810" s="16">
        <v>-0.1487146</v>
      </c>
      <c r="O1810" s="16">
        <v>-0.56615280000000001</v>
      </c>
      <c r="P1810" s="16">
        <v>2.1060499999999999E-2</v>
      </c>
      <c r="Q1810" s="16">
        <v>0.21261360000000001</v>
      </c>
      <c r="R1810" s="16">
        <v>0.38579999999999998</v>
      </c>
      <c r="S1810" s="16">
        <v>1.14E-2</v>
      </c>
      <c r="T1810" s="16">
        <v>4.1999999999999997E-3</v>
      </c>
      <c r="U1810" s="16">
        <v>5.3448000000000002</v>
      </c>
      <c r="V1810" s="16">
        <v>15.997999999999999</v>
      </c>
      <c r="W1810" s="16">
        <v>6.0640000000000001</v>
      </c>
      <c r="X1810" s="16">
        <v>401.99099999999999</v>
      </c>
      <c r="Y1810" s="16">
        <v>18.4893</v>
      </c>
      <c r="Z1810" s="16">
        <v>0.36149999999999999</v>
      </c>
      <c r="AA1810" s="16">
        <v>0.42995139999999998</v>
      </c>
      <c r="AB1810" s="16">
        <v>0.41</v>
      </c>
      <c r="AC1810" s="16">
        <v>0</v>
      </c>
      <c r="AD1810" s="16">
        <v>11</v>
      </c>
      <c r="AE1810" s="16">
        <v>7.4951999999999996</v>
      </c>
      <c r="AF1810" s="16">
        <v>4.1300000000000003E-2</v>
      </c>
      <c r="AG1810" s="16">
        <v>105237</v>
      </c>
      <c r="AH1810" s="16">
        <v>0.20430000000000001</v>
      </c>
      <c r="AI1810" s="16">
        <v>97.4</v>
      </c>
      <c r="AJ1810" s="16">
        <v>96.4</v>
      </c>
      <c r="AK1810" s="16">
        <v>-0.1123</v>
      </c>
      <c r="AL1810" s="16">
        <v>-5.4899999999999997E-2</v>
      </c>
      <c r="AM1810" s="16">
        <v>9.7600000000000006E-2</v>
      </c>
      <c r="AN1810" s="16">
        <v>4.7100000000000003E-2</v>
      </c>
      <c r="AO1810" s="16">
        <v>0.25800000000000001</v>
      </c>
      <c r="AP1810" s="16">
        <v>0.26900000000000002</v>
      </c>
      <c r="AQ1810" s="16">
        <v>2.3999999999999998E-3</v>
      </c>
      <c r="AR1810" s="16">
        <f t="shared" si="87"/>
        <v>1</v>
      </c>
      <c r="AS1810" s="5">
        <f t="shared" si="86"/>
        <v>2.7930400000000022E-2</v>
      </c>
    </row>
    <row r="1811" spans="1:45" x14ac:dyDescent="0.25">
      <c r="A1811" s="16" t="s">
        <v>406</v>
      </c>
      <c r="B1811" s="16" t="s">
        <v>77</v>
      </c>
      <c r="C1811" s="16" t="s">
        <v>293</v>
      </c>
      <c r="D1811" s="16">
        <v>1992</v>
      </c>
      <c r="E1811" s="16" t="s">
        <v>2431</v>
      </c>
      <c r="F1811" s="16" t="s">
        <v>592</v>
      </c>
      <c r="G1811" s="10">
        <v>2645.81</v>
      </c>
      <c r="H1811" s="73">
        <v>7.8807340000000003</v>
      </c>
      <c r="I1811" s="16" t="s">
        <v>6700</v>
      </c>
      <c r="J1811" s="71">
        <v>6.6000000000000003E-2</v>
      </c>
      <c r="K1811" s="71">
        <v>1.0329999999999999</v>
      </c>
      <c r="L1811" s="16">
        <v>-0.31398189999999998</v>
      </c>
      <c r="M1811" s="16">
        <v>-0.3987831</v>
      </c>
      <c r="N1811" s="16">
        <v>-0.10226970000000001</v>
      </c>
      <c r="O1811" s="16">
        <v>-0.41943049999999998</v>
      </c>
      <c r="P1811" s="16">
        <v>2.1559600000000002E-2</v>
      </c>
      <c r="Q1811" s="16">
        <v>0.2056463</v>
      </c>
      <c r="R1811" s="16">
        <v>0.38579999999999998</v>
      </c>
      <c r="S1811" s="16">
        <v>1.21E-2</v>
      </c>
      <c r="T1811" s="16">
        <v>3.5999999999999999E-3</v>
      </c>
      <c r="U1811" s="16">
        <v>5.4528999999999996</v>
      </c>
      <c r="V1811" s="16">
        <v>17.686</v>
      </c>
      <c r="W1811" s="16">
        <v>6.0179999999999998</v>
      </c>
      <c r="X1811" s="16">
        <v>402.23599999999999</v>
      </c>
      <c r="Y1811" s="16">
        <v>20.2407</v>
      </c>
      <c r="Z1811" s="16">
        <v>0.41770000000000002</v>
      </c>
      <c r="AA1811" s="16">
        <v>0.41830010000000001</v>
      </c>
      <c r="AB1811" s="16">
        <v>0.41</v>
      </c>
      <c r="AC1811" s="16">
        <v>0</v>
      </c>
      <c r="AD1811" s="16">
        <v>11.3</v>
      </c>
      <c r="AE1811" s="16">
        <v>7.4340000000000002</v>
      </c>
      <c r="AF1811" s="16">
        <v>3.9100000000000003E-2</v>
      </c>
      <c r="AG1811" s="16">
        <v>118111</v>
      </c>
      <c r="AH1811" s="16">
        <v>0.18959999999999999</v>
      </c>
      <c r="AI1811" s="16">
        <v>97.4</v>
      </c>
      <c r="AJ1811" s="16">
        <v>96.5</v>
      </c>
      <c r="AK1811" s="16">
        <v>-0.14510000000000001</v>
      </c>
      <c r="AL1811" s="16">
        <v>-4.19E-2</v>
      </c>
      <c r="AM1811" s="16">
        <v>9.8699999999999996E-2</v>
      </c>
      <c r="AN1811" s="16">
        <v>2.07E-2</v>
      </c>
      <c r="AO1811" s="16">
        <v>0.25530000000000003</v>
      </c>
      <c r="AP1811" s="16">
        <v>0.2747</v>
      </c>
      <c r="AQ1811" s="16">
        <v>2.3999999999999998E-3</v>
      </c>
      <c r="AR1811" s="16">
        <f t="shared" si="87"/>
        <v>1</v>
      </c>
      <c r="AS1811" s="5">
        <f t="shared" si="86"/>
        <v>8.4556999999999993E-2</v>
      </c>
    </row>
    <row r="1812" spans="1:45" x14ac:dyDescent="0.25">
      <c r="A1812" s="16" t="s">
        <v>406</v>
      </c>
      <c r="B1812" s="16" t="s">
        <v>77</v>
      </c>
      <c r="C1812" s="16" t="s">
        <v>293</v>
      </c>
      <c r="D1812" s="16">
        <v>1993</v>
      </c>
      <c r="E1812" s="16" t="s">
        <v>2438</v>
      </c>
      <c r="F1812" s="16" t="s">
        <v>592</v>
      </c>
      <c r="G1812" s="10">
        <v>2622.15</v>
      </c>
      <c r="H1812" s="73">
        <v>7.8717499999999996</v>
      </c>
      <c r="I1812" s="16" t="s">
        <v>6700</v>
      </c>
      <c r="J1812" s="71">
        <v>-4.3999999999999997E-2</v>
      </c>
      <c r="K1812" s="71">
        <v>0.98899999999999999</v>
      </c>
      <c r="L1812" s="16">
        <v>-0.2748044</v>
      </c>
      <c r="M1812" s="16">
        <v>-0.39893190000000001</v>
      </c>
      <c r="N1812" s="16">
        <v>-5.0980999999999999E-2</v>
      </c>
      <c r="O1812" s="16">
        <v>-0.37327310000000002</v>
      </c>
      <c r="P1812" s="16">
        <v>1.7398E-2</v>
      </c>
      <c r="Q1812" s="16">
        <v>0.19866400000000001</v>
      </c>
      <c r="R1812" s="16">
        <v>0.38579999999999998</v>
      </c>
      <c r="S1812" s="16">
        <v>1.2800000000000001E-2</v>
      </c>
      <c r="T1812" s="16">
        <v>3.3E-3</v>
      </c>
      <c r="U1812" s="16">
        <v>5.5609000000000002</v>
      </c>
      <c r="V1812" s="16">
        <v>19.373999999999999</v>
      </c>
      <c r="W1812" s="16">
        <v>5.9720000000000004</v>
      </c>
      <c r="X1812" s="16">
        <v>403.24200000000002</v>
      </c>
      <c r="Y1812" s="16">
        <v>21.9922</v>
      </c>
      <c r="Z1812" s="16">
        <v>0.42080000000000001</v>
      </c>
      <c r="AA1812" s="16">
        <v>0.41053260000000003</v>
      </c>
      <c r="AB1812" s="16">
        <v>0.41</v>
      </c>
      <c r="AC1812" s="16">
        <v>0</v>
      </c>
      <c r="AD1812" s="16">
        <v>11.5</v>
      </c>
      <c r="AE1812" s="16">
        <v>7.3329000000000004</v>
      </c>
      <c r="AF1812" s="16">
        <v>3.6799999999999999E-2</v>
      </c>
      <c r="AG1812" s="16">
        <v>120312</v>
      </c>
      <c r="AH1812" s="16">
        <v>0.17630000000000001</v>
      </c>
      <c r="AI1812" s="16">
        <v>97.5</v>
      </c>
      <c r="AJ1812" s="16">
        <v>96.6</v>
      </c>
      <c r="AK1812" s="16">
        <v>-0.17780000000000001</v>
      </c>
      <c r="AL1812" s="16">
        <v>-2.9000000000000001E-2</v>
      </c>
      <c r="AM1812" s="16">
        <v>9.9900000000000003E-2</v>
      </c>
      <c r="AN1812" s="16">
        <v>-5.7999999999999996E-3</v>
      </c>
      <c r="AO1812" s="16">
        <v>0.2525</v>
      </c>
      <c r="AP1812" s="16">
        <v>0.28039999999999998</v>
      </c>
      <c r="AQ1812" s="16">
        <v>2.3999999999999998E-3</v>
      </c>
      <c r="AR1812" s="16">
        <f t="shared" si="87"/>
        <v>1</v>
      </c>
      <c r="AS1812" s="5">
        <f t="shared" si="86"/>
        <v>3.9177499999999976E-2</v>
      </c>
    </row>
    <row r="1813" spans="1:45" x14ac:dyDescent="0.25">
      <c r="A1813" s="16" t="s">
        <v>406</v>
      </c>
      <c r="B1813" s="16" t="s">
        <v>77</v>
      </c>
      <c r="C1813" s="16" t="s">
        <v>293</v>
      </c>
      <c r="D1813" s="16">
        <v>1994</v>
      </c>
      <c r="E1813" s="16" t="s">
        <v>2455</v>
      </c>
      <c r="F1813" s="16" t="s">
        <v>592</v>
      </c>
      <c r="G1813" s="10">
        <v>2623.57</v>
      </c>
      <c r="H1813" s="73">
        <v>7.8722919999999998</v>
      </c>
      <c r="I1813" s="16" t="s">
        <v>6700</v>
      </c>
      <c r="J1813" s="71">
        <v>-5.2999999999999999E-2</v>
      </c>
      <c r="K1813" s="71">
        <v>0.93700000000000006</v>
      </c>
      <c r="L1813" s="16">
        <v>-0.2887267</v>
      </c>
      <c r="M1813" s="16">
        <v>-0.39442060000000001</v>
      </c>
      <c r="N1813" s="16">
        <v>-5.7606000000000003E-3</v>
      </c>
      <c r="O1813" s="16">
        <v>-0.4443048</v>
      </c>
      <c r="P1813" s="16">
        <v>1.7180000000000001E-2</v>
      </c>
      <c r="Q1813" s="16">
        <v>0.19169659999999999</v>
      </c>
      <c r="R1813" s="16">
        <v>0.38579999999999998</v>
      </c>
      <c r="S1813" s="16">
        <v>1.35E-2</v>
      </c>
      <c r="T1813" s="16">
        <v>3.5000000000000001E-3</v>
      </c>
      <c r="U1813" s="16">
        <v>5.6689999999999996</v>
      </c>
      <c r="V1813" s="16">
        <v>21.062000000000001</v>
      </c>
      <c r="W1813" s="16">
        <v>5.9260000000000002</v>
      </c>
      <c r="X1813" s="16">
        <v>403.29500000000002</v>
      </c>
      <c r="Y1813" s="16">
        <v>23.7437</v>
      </c>
      <c r="Z1813" s="16">
        <v>0.36120000000000002</v>
      </c>
      <c r="AA1813" s="16">
        <v>0.40276499999999998</v>
      </c>
      <c r="AB1813" s="16">
        <v>0.41</v>
      </c>
      <c r="AC1813" s="16">
        <v>0</v>
      </c>
      <c r="AD1813" s="16">
        <v>11.7</v>
      </c>
      <c r="AE1813" s="16">
        <v>7.6219000000000001</v>
      </c>
      <c r="AF1813" s="16">
        <v>3.4799999999999998E-2</v>
      </c>
      <c r="AG1813" s="16">
        <v>122172</v>
      </c>
      <c r="AH1813" s="16">
        <v>0.16500000000000001</v>
      </c>
      <c r="AI1813" s="16">
        <v>97.5</v>
      </c>
      <c r="AJ1813" s="16">
        <v>96.6</v>
      </c>
      <c r="AK1813" s="16">
        <v>-0.21060000000000001</v>
      </c>
      <c r="AL1813" s="16">
        <v>-1.6E-2</v>
      </c>
      <c r="AM1813" s="16">
        <v>0.1011</v>
      </c>
      <c r="AN1813" s="16">
        <v>-3.2199999999999999E-2</v>
      </c>
      <c r="AO1813" s="16">
        <v>0.24970000000000001</v>
      </c>
      <c r="AP1813" s="16">
        <v>0.28610000000000002</v>
      </c>
      <c r="AQ1813" s="16">
        <v>2.3999999999999998E-3</v>
      </c>
      <c r="AR1813" s="16">
        <f t="shared" si="87"/>
        <v>1</v>
      </c>
      <c r="AS1813" s="5">
        <f t="shared" si="86"/>
        <v>-1.3922299999999999E-2</v>
      </c>
    </row>
    <row r="1814" spans="1:45" x14ac:dyDescent="0.25">
      <c r="A1814" s="16" t="s">
        <v>406</v>
      </c>
      <c r="B1814" s="16" t="s">
        <v>77</v>
      </c>
      <c r="C1814" s="16" t="s">
        <v>293</v>
      </c>
      <c r="D1814" s="16">
        <v>1995</v>
      </c>
      <c r="E1814" s="16" t="s">
        <v>2436</v>
      </c>
      <c r="F1814" s="16" t="s">
        <v>592</v>
      </c>
      <c r="G1814" s="10">
        <v>2678.07</v>
      </c>
      <c r="H1814" s="73">
        <v>7.8928529999999997</v>
      </c>
      <c r="I1814" s="16" t="s">
        <v>6700</v>
      </c>
      <c r="J1814" s="71">
        <v>-3.9E-2</v>
      </c>
      <c r="K1814" s="71">
        <v>0.90100000000000002</v>
      </c>
      <c r="L1814" s="16">
        <v>-0.25226979999999999</v>
      </c>
      <c r="M1814" s="16">
        <v>-0.3908412</v>
      </c>
      <c r="N1814" s="16">
        <v>4.5417899999999997E-2</v>
      </c>
      <c r="O1814" s="16">
        <v>-0.40990979999999999</v>
      </c>
      <c r="P1814" s="16">
        <v>1.5514099999999999E-2</v>
      </c>
      <c r="Q1814" s="16">
        <v>0.18471219999999999</v>
      </c>
      <c r="R1814" s="16">
        <v>0.38579999999999998</v>
      </c>
      <c r="S1814" s="16">
        <v>1.4200000000000001E-2</v>
      </c>
      <c r="T1814" s="16">
        <v>3.5999999999999999E-3</v>
      </c>
      <c r="U1814" s="16">
        <v>5.7770000000000001</v>
      </c>
      <c r="V1814" s="16">
        <v>22.75</v>
      </c>
      <c r="W1814" s="16">
        <v>5.88</v>
      </c>
      <c r="X1814" s="16">
        <v>404.28399999999999</v>
      </c>
      <c r="Y1814" s="16">
        <v>25.495200000000001</v>
      </c>
      <c r="Z1814" s="16">
        <v>0.35730000000000001</v>
      </c>
      <c r="AA1814" s="16">
        <v>0.39111370000000001</v>
      </c>
      <c r="AB1814" s="16">
        <v>0.41</v>
      </c>
      <c r="AC1814" s="16">
        <v>0</v>
      </c>
      <c r="AD1814" s="16">
        <v>12</v>
      </c>
      <c r="AE1814" s="16">
        <v>7.3379000000000003</v>
      </c>
      <c r="AF1814" s="16">
        <v>0.27410000000000001</v>
      </c>
      <c r="AG1814" s="16">
        <v>129995</v>
      </c>
      <c r="AH1814" s="16">
        <v>0.15620000000000001</v>
      </c>
      <c r="AI1814" s="16">
        <v>97.5</v>
      </c>
      <c r="AJ1814" s="16">
        <v>96.7</v>
      </c>
      <c r="AK1814" s="16">
        <v>-0.24340000000000001</v>
      </c>
      <c r="AL1814" s="16">
        <v>-3.0999999999999999E-3</v>
      </c>
      <c r="AM1814" s="16">
        <v>0.1022</v>
      </c>
      <c r="AN1814" s="16">
        <v>-5.8599999999999999E-2</v>
      </c>
      <c r="AO1814" s="16">
        <v>0.247</v>
      </c>
      <c r="AP1814" s="16">
        <v>0.2918</v>
      </c>
      <c r="AQ1814" s="16">
        <v>2.3999999999999998E-3</v>
      </c>
      <c r="AR1814" s="16">
        <f t="shared" si="87"/>
        <v>1</v>
      </c>
      <c r="AS1814" s="5">
        <f t="shared" si="86"/>
        <v>3.6456900000000014E-2</v>
      </c>
    </row>
    <row r="1815" spans="1:45" x14ac:dyDescent="0.25">
      <c r="A1815" s="16" t="s">
        <v>406</v>
      </c>
      <c r="B1815" s="16" t="s">
        <v>77</v>
      </c>
      <c r="C1815" s="16" t="s">
        <v>293</v>
      </c>
      <c r="D1815" s="16">
        <v>1996</v>
      </c>
      <c r="E1815" s="16" t="s">
        <v>2447</v>
      </c>
      <c r="F1815" s="16" t="s">
        <v>592</v>
      </c>
      <c r="G1815" s="10">
        <v>2650.81</v>
      </c>
      <c r="H1815" s="73">
        <v>7.8826200000000002</v>
      </c>
      <c r="I1815" s="16" t="s">
        <v>6700</v>
      </c>
      <c r="J1815" s="71">
        <v>-4.2000000000000003E-2</v>
      </c>
      <c r="K1815" s="71">
        <v>0.86499999999999999</v>
      </c>
      <c r="L1815" s="16">
        <v>-0.16772049999999999</v>
      </c>
      <c r="M1815" s="16">
        <v>-0.38726189999999999</v>
      </c>
      <c r="N1815" s="16">
        <v>0.25073800000000002</v>
      </c>
      <c r="O1815" s="16">
        <v>-0.38057609999999997</v>
      </c>
      <c r="P1815" s="16">
        <v>2.4909899999999999E-2</v>
      </c>
      <c r="Q1815" s="16">
        <v>0.1234971</v>
      </c>
      <c r="R1815" s="16">
        <v>0.38579999999999998</v>
      </c>
      <c r="S1815" s="16">
        <v>1.49E-2</v>
      </c>
      <c r="T1815" s="16">
        <v>3.7000000000000002E-3</v>
      </c>
      <c r="U1815" s="16">
        <v>7.476</v>
      </c>
      <c r="V1815" s="16">
        <v>23.978000000000002</v>
      </c>
      <c r="W1815" s="16">
        <v>5.782</v>
      </c>
      <c r="X1815" s="16">
        <v>405.25</v>
      </c>
      <c r="Y1815" s="16">
        <v>27.246600000000001</v>
      </c>
      <c r="Z1815" s="16">
        <v>0.35139999999999999</v>
      </c>
      <c r="AA1815" s="16">
        <v>0.38334620000000003</v>
      </c>
      <c r="AB1815" s="16">
        <v>0.41</v>
      </c>
      <c r="AC1815" s="16">
        <v>0</v>
      </c>
      <c r="AD1815" s="16">
        <v>12.2</v>
      </c>
      <c r="AE1815" s="16">
        <v>7.7632000000000003</v>
      </c>
      <c r="AF1815" s="16">
        <v>0.54179999999999995</v>
      </c>
      <c r="AG1815" s="16">
        <v>136193</v>
      </c>
      <c r="AH1815" s="16">
        <v>0.1545</v>
      </c>
      <c r="AI1815" s="16">
        <v>97.6</v>
      </c>
      <c r="AJ1815" s="16">
        <v>96.7</v>
      </c>
      <c r="AK1815" s="16">
        <v>-0.16839999999999999</v>
      </c>
      <c r="AL1815" s="16">
        <v>-0.1244</v>
      </c>
      <c r="AM1815" s="16">
        <v>0.1216</v>
      </c>
      <c r="AN1815" s="16">
        <v>-0.15310000000000001</v>
      </c>
      <c r="AO1815" s="16">
        <v>2.64E-2</v>
      </c>
      <c r="AP1815" s="16">
        <v>0.27629999999999999</v>
      </c>
      <c r="AQ1815" s="16">
        <v>2.3999999999999998E-3</v>
      </c>
      <c r="AR1815" s="16">
        <f t="shared" si="87"/>
        <v>1</v>
      </c>
      <c r="AS1815" s="5">
        <f t="shared" si="86"/>
        <v>8.4549299999999994E-2</v>
      </c>
    </row>
    <row r="1816" spans="1:45" x14ac:dyDescent="0.25">
      <c r="A1816" s="16" t="s">
        <v>406</v>
      </c>
      <c r="B1816" s="16" t="s">
        <v>77</v>
      </c>
      <c r="C1816" s="16" t="s">
        <v>293</v>
      </c>
      <c r="D1816" s="16">
        <v>1997</v>
      </c>
      <c r="E1816" s="16" t="s">
        <v>2443</v>
      </c>
      <c r="F1816" s="16" t="s">
        <v>592</v>
      </c>
      <c r="G1816" s="10">
        <v>2672.82</v>
      </c>
      <c r="H1816" s="73">
        <v>7.8908880000000003</v>
      </c>
      <c r="I1816" s="16" t="s">
        <v>6700</v>
      </c>
      <c r="J1816" s="71">
        <v>-0.02</v>
      </c>
      <c r="K1816" s="71">
        <v>0.84799999999999998</v>
      </c>
      <c r="L1816" s="16">
        <v>-0.1248537</v>
      </c>
      <c r="M1816" s="16">
        <v>-0.3780905</v>
      </c>
      <c r="N1816" s="16">
        <v>0.15581449999999999</v>
      </c>
      <c r="O1816" s="16">
        <v>-0.2637796</v>
      </c>
      <c r="P1816" s="16">
        <v>4.7082199999999998E-2</v>
      </c>
      <c r="Q1816" s="16">
        <v>0.16243179999999999</v>
      </c>
      <c r="R1816" s="16">
        <v>0.38579999999999998</v>
      </c>
      <c r="S1816" s="16">
        <v>1.5599999999999999E-2</v>
      </c>
      <c r="T1816" s="16">
        <v>4.4000000000000003E-3</v>
      </c>
      <c r="U1816" s="16">
        <v>6.3661000000000003</v>
      </c>
      <c r="V1816" s="16">
        <v>25.206</v>
      </c>
      <c r="W1816" s="16">
        <v>5.6840000000000002</v>
      </c>
      <c r="X1816" s="16">
        <v>405.45400000000001</v>
      </c>
      <c r="Y1816" s="16">
        <v>28.998100000000001</v>
      </c>
      <c r="Z1816" s="16">
        <v>0.38240000000000002</v>
      </c>
      <c r="AA1816" s="16">
        <v>0.32120589999999999</v>
      </c>
      <c r="AB1816" s="16">
        <v>0.41</v>
      </c>
      <c r="AC1816" s="16">
        <v>0</v>
      </c>
      <c r="AD1816" s="16">
        <v>13.8</v>
      </c>
      <c r="AE1816" s="16">
        <v>8.8826999999999998</v>
      </c>
      <c r="AF1816" s="16">
        <v>0.98939999999999995</v>
      </c>
      <c r="AG1816" s="16">
        <v>137814</v>
      </c>
      <c r="AH1816" s="16">
        <v>0.16750000000000001</v>
      </c>
      <c r="AI1816" s="16">
        <v>97.6</v>
      </c>
      <c r="AJ1816" s="16">
        <v>96.7</v>
      </c>
      <c r="AK1816" s="16">
        <v>-0.26</v>
      </c>
      <c r="AL1816" s="16">
        <v>-6.7199999999999996E-2</v>
      </c>
      <c r="AM1816" s="16">
        <v>0.1007</v>
      </c>
      <c r="AN1816" s="16">
        <v>-0.10249999999999999</v>
      </c>
      <c r="AO1816" s="16">
        <v>0.21440000000000001</v>
      </c>
      <c r="AP1816" s="16">
        <v>0.31709999999999999</v>
      </c>
      <c r="AQ1816" s="16">
        <v>2.3999999999999998E-3</v>
      </c>
      <c r="AR1816" s="16">
        <f t="shared" si="87"/>
        <v>1</v>
      </c>
      <c r="AS1816" s="5">
        <f t="shared" si="86"/>
        <v>4.2866799999999997E-2</v>
      </c>
    </row>
    <row r="1817" spans="1:45" x14ac:dyDescent="0.25">
      <c r="A1817" s="16" t="s">
        <v>406</v>
      </c>
      <c r="B1817" s="16" t="s">
        <v>77</v>
      </c>
      <c r="C1817" s="16" t="s">
        <v>293</v>
      </c>
      <c r="D1817" s="16">
        <v>1998</v>
      </c>
      <c r="E1817" s="16" t="s">
        <v>2456</v>
      </c>
      <c r="F1817" s="16" t="s">
        <v>592</v>
      </c>
      <c r="G1817" s="10">
        <v>2699.41</v>
      </c>
      <c r="H1817" s="73">
        <v>7.9007880000000004</v>
      </c>
      <c r="I1817" s="16" t="s">
        <v>6700</v>
      </c>
      <c r="J1817" s="71">
        <v>-1E-3</v>
      </c>
      <c r="K1817" s="71">
        <v>0.84699999999999998</v>
      </c>
      <c r="L1817" s="16">
        <v>-8.3648500000000001E-2</v>
      </c>
      <c r="M1817" s="16">
        <v>-0.37171510000000002</v>
      </c>
      <c r="N1817" s="16">
        <v>0.1462495</v>
      </c>
      <c r="O1817" s="16">
        <v>-0.24098539999999999</v>
      </c>
      <c r="P1817" s="16">
        <v>8.0254800000000001E-2</v>
      </c>
      <c r="Q1817" s="16">
        <v>0.20136589999999999</v>
      </c>
      <c r="R1817" s="16">
        <v>0.38579999999999998</v>
      </c>
      <c r="S1817" s="16">
        <v>1.6299999999999999E-2</v>
      </c>
      <c r="T1817" s="16">
        <v>4.7999999999999996E-3</v>
      </c>
      <c r="U1817" s="16">
        <v>6.1010999999999997</v>
      </c>
      <c r="V1817" s="16">
        <v>26.434000000000001</v>
      </c>
      <c r="W1817" s="16">
        <v>5.5860000000000003</v>
      </c>
      <c r="X1817" s="16">
        <v>405.11099999999999</v>
      </c>
      <c r="Y1817" s="16">
        <v>30.749600000000001</v>
      </c>
      <c r="Z1817" s="16">
        <v>0.373</v>
      </c>
      <c r="AA1817" s="16">
        <v>0.31343840000000001</v>
      </c>
      <c r="AB1817" s="16">
        <v>0.41</v>
      </c>
      <c r="AC1817" s="16">
        <v>0</v>
      </c>
      <c r="AD1817" s="16">
        <v>14</v>
      </c>
      <c r="AE1817" s="16">
        <v>11.0322</v>
      </c>
      <c r="AF1817" s="16">
        <v>1.78</v>
      </c>
      <c r="AG1817" s="16">
        <v>145954</v>
      </c>
      <c r="AH1817" s="16">
        <v>0.1636</v>
      </c>
      <c r="AI1817" s="16">
        <v>97.7</v>
      </c>
      <c r="AJ1817" s="16">
        <v>96.7</v>
      </c>
      <c r="AK1817" s="16">
        <v>-0.35170000000000001</v>
      </c>
      <c r="AL1817" s="16">
        <v>-9.9000000000000008E-3</v>
      </c>
      <c r="AM1817" s="16">
        <v>7.9799999999999996E-2</v>
      </c>
      <c r="AN1817" s="16">
        <v>-5.1900000000000002E-2</v>
      </c>
      <c r="AO1817" s="16">
        <v>0.40250000000000002</v>
      </c>
      <c r="AP1817" s="16">
        <v>0.35780000000000001</v>
      </c>
      <c r="AQ1817" s="16">
        <v>2.3999999999999998E-3</v>
      </c>
      <c r="AR1817" s="16">
        <f t="shared" si="87"/>
        <v>1</v>
      </c>
      <c r="AS1817" s="5">
        <f t="shared" si="86"/>
        <v>4.1205199999999997E-2</v>
      </c>
    </row>
    <row r="1818" spans="1:45" x14ac:dyDescent="0.25">
      <c r="A1818" s="16" t="s">
        <v>406</v>
      </c>
      <c r="B1818" s="16" t="s">
        <v>77</v>
      </c>
      <c r="C1818" s="16" t="s">
        <v>293</v>
      </c>
      <c r="D1818" s="16">
        <v>1999</v>
      </c>
      <c r="E1818" s="16" t="s">
        <v>2432</v>
      </c>
      <c r="F1818" s="16" t="s">
        <v>592</v>
      </c>
      <c r="G1818" s="10">
        <v>2743.03</v>
      </c>
      <c r="H1818" s="73">
        <v>7.916817</v>
      </c>
      <c r="I1818" s="16" t="s">
        <v>6700</v>
      </c>
      <c r="J1818" s="71">
        <v>-5.0000000000000001E-3</v>
      </c>
      <c r="K1818" s="71">
        <v>0.84199999999999997</v>
      </c>
      <c r="L1818" s="16">
        <v>-0.1227699</v>
      </c>
      <c r="M1818" s="16">
        <v>-0.36813580000000001</v>
      </c>
      <c r="N1818" s="16">
        <v>3.3974999999999998E-2</v>
      </c>
      <c r="O1818" s="16">
        <v>-0.23146130000000001</v>
      </c>
      <c r="P1818" s="16">
        <v>9.5240599999999995E-2</v>
      </c>
      <c r="Q1818" s="16">
        <v>0.19635610000000001</v>
      </c>
      <c r="R1818" s="16">
        <v>0.38579999999999998</v>
      </c>
      <c r="S1818" s="16">
        <v>1.7000000000000001E-2</v>
      </c>
      <c r="T1818" s="16">
        <v>4.8999999999999998E-3</v>
      </c>
      <c r="U1818" s="16">
        <v>4.9451000000000001</v>
      </c>
      <c r="V1818" s="16">
        <v>27.661999999999999</v>
      </c>
      <c r="W1818" s="16">
        <v>5.4880000000000004</v>
      </c>
      <c r="X1818" s="16">
        <v>403.35500000000002</v>
      </c>
      <c r="Y1818" s="16">
        <v>32.501100000000001</v>
      </c>
      <c r="Z1818" s="16">
        <v>0.35649999999999998</v>
      </c>
      <c r="AA1818" s="16">
        <v>0.30567090000000002</v>
      </c>
      <c r="AB1818" s="16">
        <v>0.41</v>
      </c>
      <c r="AC1818" s="16">
        <v>0</v>
      </c>
      <c r="AD1818" s="16">
        <v>14.2</v>
      </c>
      <c r="AE1818" s="16">
        <v>12.0289</v>
      </c>
      <c r="AF1818" s="16">
        <v>2.5198999999999998</v>
      </c>
      <c r="AG1818" s="16">
        <v>150936</v>
      </c>
      <c r="AH1818" s="16">
        <v>0.1535</v>
      </c>
      <c r="AI1818" s="16">
        <v>97.8</v>
      </c>
      <c r="AJ1818" s="16">
        <v>96.8</v>
      </c>
      <c r="AK1818" s="16">
        <v>-0.2707</v>
      </c>
      <c r="AL1818" s="16">
        <v>1.54E-2</v>
      </c>
      <c r="AM1818" s="16">
        <v>3.5799999999999998E-2</v>
      </c>
      <c r="AN1818" s="16">
        <v>-7.1599999999999997E-2</v>
      </c>
      <c r="AO1818" s="16">
        <v>0.32550000000000001</v>
      </c>
      <c r="AP1818" s="16">
        <v>0.36430000000000001</v>
      </c>
      <c r="AQ1818" s="16">
        <v>2.3999999999999998E-3</v>
      </c>
      <c r="AR1818" s="16">
        <f t="shared" si="87"/>
        <v>1</v>
      </c>
      <c r="AS1818" s="5">
        <f t="shared" si="86"/>
        <v>-3.9121400000000001E-2</v>
      </c>
    </row>
    <row r="1819" spans="1:45" x14ac:dyDescent="0.25">
      <c r="A1819" s="16" t="s">
        <v>406</v>
      </c>
      <c r="B1819" s="16" t="s">
        <v>77</v>
      </c>
      <c r="C1819" s="16" t="s">
        <v>293</v>
      </c>
      <c r="D1819" s="16">
        <v>2000</v>
      </c>
      <c r="E1819" s="16" t="s">
        <v>2435</v>
      </c>
      <c r="F1819" s="16" t="s">
        <v>592</v>
      </c>
      <c r="G1819" s="10">
        <v>2810.04</v>
      </c>
      <c r="H1819" s="73">
        <v>7.9409520000000002</v>
      </c>
      <c r="I1819" s="16">
        <v>5103130</v>
      </c>
      <c r="J1819" s="71">
        <v>1.6E-2</v>
      </c>
      <c r="K1819" s="71">
        <v>0.85599999999999998</v>
      </c>
      <c r="L1819" s="16">
        <v>-1.5927000000000001E-3</v>
      </c>
      <c r="M1819" s="16">
        <v>-0.31486189999999997</v>
      </c>
      <c r="N1819" s="16">
        <v>0.20314109999999999</v>
      </c>
      <c r="O1819" s="16">
        <v>-0.20997750000000001</v>
      </c>
      <c r="P1819" s="16">
        <v>0.12771830000000001</v>
      </c>
      <c r="Q1819" s="16">
        <v>0.19132830000000001</v>
      </c>
      <c r="R1819" s="16">
        <v>0.38579999999999998</v>
      </c>
      <c r="S1819" s="16">
        <v>1.6299999999999999E-2</v>
      </c>
      <c r="T1819" s="16">
        <v>1.09E-2</v>
      </c>
      <c r="U1819" s="16">
        <v>6.3171999999999997</v>
      </c>
      <c r="V1819" s="16">
        <v>28.89</v>
      </c>
      <c r="W1819" s="16">
        <v>5.39</v>
      </c>
      <c r="X1819" s="16">
        <v>404.04300000000001</v>
      </c>
      <c r="Y1819" s="16">
        <v>34.252499999999998</v>
      </c>
      <c r="Z1819" s="16">
        <v>0.34639999999999999</v>
      </c>
      <c r="AA1819" s="16">
        <v>0.29790329999999998</v>
      </c>
      <c r="AB1819" s="16">
        <v>0.41</v>
      </c>
      <c r="AC1819" s="16">
        <v>0</v>
      </c>
      <c r="AD1819" s="16">
        <v>14.4</v>
      </c>
      <c r="AE1819" s="16">
        <v>13.004799999999999</v>
      </c>
      <c r="AF1819" s="16">
        <v>8.1584000000000003</v>
      </c>
      <c r="AG1819" s="16">
        <v>154694</v>
      </c>
      <c r="AH1819" s="16">
        <v>0.15579999999999999</v>
      </c>
      <c r="AI1819" s="16">
        <v>97.8</v>
      </c>
      <c r="AJ1819" s="16">
        <v>96.8</v>
      </c>
      <c r="AK1819" s="16">
        <v>-0.18970000000000001</v>
      </c>
      <c r="AL1819" s="16">
        <v>4.07E-2</v>
      </c>
      <c r="AM1819" s="16">
        <v>-8.3000000000000001E-3</v>
      </c>
      <c r="AN1819" s="16">
        <v>-9.1300000000000006E-2</v>
      </c>
      <c r="AO1819" s="16">
        <v>0.2485</v>
      </c>
      <c r="AP1819" s="16">
        <v>0.37080000000000002</v>
      </c>
      <c r="AQ1819" s="16">
        <v>2.3999999999999998E-3</v>
      </c>
      <c r="AR1819" s="16">
        <f t="shared" si="87"/>
        <v>1</v>
      </c>
      <c r="AS1819" s="5">
        <f t="shared" si="86"/>
        <v>0.1211772</v>
      </c>
    </row>
    <row r="1820" spans="1:45" x14ac:dyDescent="0.25">
      <c r="A1820" s="16" t="s">
        <v>406</v>
      </c>
      <c r="B1820" s="16" t="s">
        <v>77</v>
      </c>
      <c r="C1820" s="16" t="s">
        <v>293</v>
      </c>
      <c r="D1820" s="16">
        <v>2001</v>
      </c>
      <c r="E1820" s="16" t="s">
        <v>2439</v>
      </c>
      <c r="F1820" s="16" t="s">
        <v>592</v>
      </c>
      <c r="G1820" s="10">
        <v>2906.62</v>
      </c>
      <c r="H1820" s="73">
        <v>7.9747469999999998</v>
      </c>
      <c r="I1820" s="16">
        <v>5193482</v>
      </c>
      <c r="J1820" s="71">
        <v>4.2999999999999997E-2</v>
      </c>
      <c r="K1820" s="71">
        <v>0.89400000000000002</v>
      </c>
      <c r="L1820" s="16">
        <v>6.9029E-3</v>
      </c>
      <c r="M1820" s="16">
        <v>-0.31934630000000003</v>
      </c>
      <c r="N1820" s="16">
        <v>0.21458150000000001</v>
      </c>
      <c r="O1820" s="16">
        <v>-0.11640929999999999</v>
      </c>
      <c r="P1820" s="16">
        <v>0.16493469999999999</v>
      </c>
      <c r="Q1820" s="16">
        <v>6.2280599999999998E-2</v>
      </c>
      <c r="R1820" s="16">
        <v>0.38579999999999998</v>
      </c>
      <c r="S1820" s="16">
        <v>1.61E-2</v>
      </c>
      <c r="T1820" s="16">
        <v>1.0500000000000001E-2</v>
      </c>
      <c r="U1820" s="16">
        <v>6.4253</v>
      </c>
      <c r="V1820" s="16">
        <v>29.154</v>
      </c>
      <c r="W1820" s="16">
        <v>5.35</v>
      </c>
      <c r="X1820" s="16">
        <v>403.54199999999997</v>
      </c>
      <c r="Y1820" s="16">
        <v>36.003999999999998</v>
      </c>
      <c r="Z1820" s="16">
        <v>0.37840000000000001</v>
      </c>
      <c r="AA1820" s="16">
        <v>0.30955460000000001</v>
      </c>
      <c r="AB1820" s="16">
        <v>0.41</v>
      </c>
      <c r="AC1820" s="16">
        <v>0</v>
      </c>
      <c r="AD1820" s="16">
        <v>14.1</v>
      </c>
      <c r="AE1820" s="16">
        <v>13.6502</v>
      </c>
      <c r="AF1820" s="16">
        <v>17.902999999999999</v>
      </c>
      <c r="AG1820" s="16">
        <v>155642</v>
      </c>
      <c r="AH1820" s="16">
        <v>0.15190000000000001</v>
      </c>
      <c r="AI1820" s="16">
        <v>97.9</v>
      </c>
      <c r="AJ1820" s="16">
        <v>96.8</v>
      </c>
      <c r="AK1820" s="16">
        <v>-0.4783</v>
      </c>
      <c r="AL1820" s="16">
        <v>-3.1600000000000003E-2</v>
      </c>
      <c r="AM1820" s="16">
        <v>5.7799999999999997E-2</v>
      </c>
      <c r="AN1820" s="16">
        <v>-0.32429999999999998</v>
      </c>
      <c r="AO1820" s="16">
        <v>0.1391</v>
      </c>
      <c r="AP1820" s="16">
        <v>0.25280000000000002</v>
      </c>
      <c r="AQ1820" s="16">
        <v>2.3999999999999998E-3</v>
      </c>
      <c r="AR1820" s="16">
        <f t="shared" si="87"/>
        <v>1</v>
      </c>
      <c r="AS1820" s="5">
        <f t="shared" si="86"/>
        <v>8.4956000000000007E-3</v>
      </c>
    </row>
    <row r="1821" spans="1:45" x14ac:dyDescent="0.25">
      <c r="A1821" s="16" t="s">
        <v>406</v>
      </c>
      <c r="B1821" s="16" t="s">
        <v>77</v>
      </c>
      <c r="C1821" s="16" t="s">
        <v>293</v>
      </c>
      <c r="D1821" s="16">
        <v>2002</v>
      </c>
      <c r="E1821" s="16" t="s">
        <v>2454</v>
      </c>
      <c r="F1821" s="16" t="s">
        <v>592</v>
      </c>
      <c r="G1821" s="10">
        <v>3020.09</v>
      </c>
      <c r="H1821" s="73">
        <v>8.0130409999999994</v>
      </c>
      <c r="I1821" s="16">
        <v>5287488</v>
      </c>
      <c r="J1821" s="71">
        <v>0.04</v>
      </c>
      <c r="K1821" s="71">
        <v>0.93100000000000005</v>
      </c>
      <c r="L1821" s="16">
        <v>-5.0680999999999999E-3</v>
      </c>
      <c r="M1821" s="16">
        <v>-0.35314879999999998</v>
      </c>
      <c r="N1821" s="16">
        <v>0.24325140000000001</v>
      </c>
      <c r="O1821" s="16">
        <v>-4.4944499999999998E-2</v>
      </c>
      <c r="P1821" s="16">
        <v>0.1909711</v>
      </c>
      <c r="Q1821" s="16">
        <v>-6.6768599999999997E-2</v>
      </c>
      <c r="R1821" s="16">
        <v>0.33700000000000002</v>
      </c>
      <c r="S1821" s="16">
        <v>1.0999999999999999E-2</v>
      </c>
      <c r="T1821" s="16">
        <v>1.18E-2</v>
      </c>
      <c r="U1821" s="16">
        <v>6.5332999999999997</v>
      </c>
      <c r="V1821" s="16">
        <v>29.417999999999999</v>
      </c>
      <c r="W1821" s="16">
        <v>5.31</v>
      </c>
      <c r="X1821" s="16">
        <v>405.745</v>
      </c>
      <c r="Y1821" s="16">
        <v>37.755499999999998</v>
      </c>
      <c r="Z1821" s="16">
        <v>0.39079999999999998</v>
      </c>
      <c r="AA1821" s="16">
        <v>0.27848450000000002</v>
      </c>
      <c r="AB1821" s="16">
        <v>0.41</v>
      </c>
      <c r="AC1821" s="16">
        <v>0</v>
      </c>
      <c r="AD1821" s="16">
        <v>14.9</v>
      </c>
      <c r="AE1821" s="16">
        <v>13.757199999999999</v>
      </c>
      <c r="AF1821" s="16">
        <v>24.874600000000001</v>
      </c>
      <c r="AG1821" s="16">
        <v>164651</v>
      </c>
      <c r="AH1821" s="16">
        <v>0.14799999999999999</v>
      </c>
      <c r="AI1821" s="16">
        <v>98</v>
      </c>
      <c r="AJ1821" s="16">
        <v>96.8</v>
      </c>
      <c r="AK1821" s="16">
        <v>-0.76690000000000003</v>
      </c>
      <c r="AL1821" s="16">
        <v>-0.104</v>
      </c>
      <c r="AM1821" s="16">
        <v>0.1239</v>
      </c>
      <c r="AN1821" s="16">
        <v>-0.55720000000000003</v>
      </c>
      <c r="AO1821" s="16">
        <v>2.9700000000000001E-2</v>
      </c>
      <c r="AP1821" s="16">
        <v>0.1348</v>
      </c>
      <c r="AQ1821" s="16">
        <v>2.3999999999999998E-3</v>
      </c>
      <c r="AR1821" s="16">
        <f t="shared" si="87"/>
        <v>1</v>
      </c>
      <c r="AS1821" s="5">
        <f t="shared" si="86"/>
        <v>-1.1970999999999999E-2</v>
      </c>
    </row>
    <row r="1822" spans="1:45" x14ac:dyDescent="0.25">
      <c r="A1822" s="16" t="s">
        <v>406</v>
      </c>
      <c r="B1822" s="16" t="s">
        <v>77</v>
      </c>
      <c r="C1822" s="16" t="s">
        <v>293</v>
      </c>
      <c r="D1822" s="16">
        <v>2003</v>
      </c>
      <c r="E1822" s="16" t="s">
        <v>2441</v>
      </c>
      <c r="F1822" s="16" t="s">
        <v>592</v>
      </c>
      <c r="G1822" s="10">
        <v>3082.05</v>
      </c>
      <c r="H1822" s="73">
        <v>8.0333520000000007</v>
      </c>
      <c r="I1822" s="16">
        <v>5396774</v>
      </c>
      <c r="J1822" s="71">
        <v>0.02</v>
      </c>
      <c r="K1822" s="71">
        <v>0.94899999999999995</v>
      </c>
      <c r="L1822" s="16">
        <v>0.18187719999999999</v>
      </c>
      <c r="M1822" s="16">
        <v>-0.30620310000000001</v>
      </c>
      <c r="N1822" s="16">
        <v>0.28502090000000002</v>
      </c>
      <c r="O1822" s="16">
        <v>5.6011699999999998E-2</v>
      </c>
      <c r="P1822" s="16">
        <v>0.17592859999999999</v>
      </c>
      <c r="Q1822" s="16">
        <v>0.1859603</v>
      </c>
      <c r="R1822" s="16">
        <v>0.38579999999999998</v>
      </c>
      <c r="S1822" s="16">
        <v>1.44E-2</v>
      </c>
      <c r="T1822" s="16">
        <v>1.26E-2</v>
      </c>
      <c r="U1822" s="16">
        <v>6.6414</v>
      </c>
      <c r="V1822" s="16">
        <v>29.681999999999999</v>
      </c>
      <c r="W1822" s="16">
        <v>5.27</v>
      </c>
      <c r="X1822" s="16">
        <v>409.99900000000002</v>
      </c>
      <c r="Y1822" s="16">
        <v>39.506999999999998</v>
      </c>
      <c r="Z1822" s="16">
        <v>0.43169999999999997</v>
      </c>
      <c r="AA1822" s="16">
        <v>0.3173222</v>
      </c>
      <c r="AB1822" s="16">
        <v>0.41</v>
      </c>
      <c r="AC1822" s="16">
        <v>0</v>
      </c>
      <c r="AD1822" s="16">
        <v>13.9</v>
      </c>
      <c r="AE1822" s="16">
        <v>12.492599999999999</v>
      </c>
      <c r="AF1822" s="16">
        <v>26.594000000000001</v>
      </c>
      <c r="AG1822" s="16">
        <v>158531</v>
      </c>
      <c r="AH1822" s="16">
        <v>0.14599999999999999</v>
      </c>
      <c r="AI1822" s="16">
        <v>98</v>
      </c>
      <c r="AJ1822" s="16">
        <v>96.8</v>
      </c>
      <c r="AK1822" s="16">
        <v>-0.67659999999999998</v>
      </c>
      <c r="AL1822" s="16">
        <v>0.31430000000000002</v>
      </c>
      <c r="AM1822" s="16">
        <v>0.2364</v>
      </c>
      <c r="AN1822" s="16">
        <v>-0.1176</v>
      </c>
      <c r="AO1822" s="16">
        <v>0.21360000000000001</v>
      </c>
      <c r="AP1822" s="16">
        <v>0.37490000000000001</v>
      </c>
      <c r="AQ1822" s="16">
        <v>2.3999999999999998E-3</v>
      </c>
      <c r="AR1822" s="16">
        <f t="shared" si="87"/>
        <v>1</v>
      </c>
      <c r="AS1822" s="5">
        <f t="shared" si="86"/>
        <v>0.18694529999999998</v>
      </c>
    </row>
    <row r="1823" spans="1:45" x14ac:dyDescent="0.25">
      <c r="A1823" s="16" t="s">
        <v>406</v>
      </c>
      <c r="B1823" s="16" t="s">
        <v>77</v>
      </c>
      <c r="C1823" s="16" t="s">
        <v>293</v>
      </c>
      <c r="D1823" s="16">
        <v>2004</v>
      </c>
      <c r="E1823" s="16" t="s">
        <v>2437</v>
      </c>
      <c r="F1823" s="16" t="s">
        <v>592</v>
      </c>
      <c r="G1823" s="10">
        <v>3262.19</v>
      </c>
      <c r="H1823" s="73">
        <v>8.0901549999999993</v>
      </c>
      <c r="I1823" s="16">
        <v>5535595</v>
      </c>
      <c r="J1823" s="71">
        <v>0.03</v>
      </c>
      <c r="K1823" s="71">
        <v>0.97799999999999998</v>
      </c>
      <c r="L1823" s="16">
        <v>0.2202172</v>
      </c>
      <c r="M1823" s="16">
        <v>-0.29018310000000003</v>
      </c>
      <c r="N1823" s="16">
        <v>0.30219600000000002</v>
      </c>
      <c r="O1823" s="16">
        <v>7.5421799999999997E-2</v>
      </c>
      <c r="P1823" s="16">
        <v>0.2001976</v>
      </c>
      <c r="Q1823" s="16">
        <v>0.194077</v>
      </c>
      <c r="R1823" s="16">
        <v>0.38579999999999998</v>
      </c>
      <c r="S1823" s="16">
        <v>1.4200000000000001E-2</v>
      </c>
      <c r="T1823" s="16">
        <v>1.44E-2</v>
      </c>
      <c r="U1823" s="16">
        <v>6.7493999999999996</v>
      </c>
      <c r="V1823" s="16">
        <v>29.946000000000002</v>
      </c>
      <c r="W1823" s="16">
        <v>5.23</v>
      </c>
      <c r="X1823" s="16">
        <v>410.4</v>
      </c>
      <c r="Y1823" s="16">
        <v>35.918799999999997</v>
      </c>
      <c r="Z1823" s="16">
        <v>0.47699999999999998</v>
      </c>
      <c r="AA1823" s="16">
        <v>0.2819798</v>
      </c>
      <c r="AB1823" s="16">
        <v>0.41</v>
      </c>
      <c r="AC1823" s="16">
        <v>0</v>
      </c>
      <c r="AD1823" s="16">
        <v>14.81</v>
      </c>
      <c r="AE1823" s="16">
        <v>12.5253</v>
      </c>
      <c r="AF1823" s="16">
        <v>31.894200000000001</v>
      </c>
      <c r="AG1823" s="16">
        <v>173388</v>
      </c>
      <c r="AH1823" s="16">
        <v>0.14499999999999999</v>
      </c>
      <c r="AI1823" s="16">
        <v>98.1</v>
      </c>
      <c r="AJ1823" s="16">
        <v>96.8</v>
      </c>
      <c r="AK1823" s="16">
        <v>-0.54300000000000004</v>
      </c>
      <c r="AL1823" s="16">
        <v>0.33960000000000001</v>
      </c>
      <c r="AM1823" s="16">
        <v>0.1244</v>
      </c>
      <c r="AN1823" s="16">
        <v>-0.2324</v>
      </c>
      <c r="AO1823" s="16">
        <v>0.31809999999999999</v>
      </c>
      <c r="AP1823" s="16">
        <v>0.37059999999999998</v>
      </c>
      <c r="AQ1823" s="16">
        <v>2.3999999999999998E-3</v>
      </c>
      <c r="AR1823" s="16">
        <f t="shared" si="87"/>
        <v>1</v>
      </c>
      <c r="AS1823" s="5">
        <f t="shared" si="86"/>
        <v>3.8340000000000013E-2</v>
      </c>
    </row>
    <row r="1824" spans="1:45" x14ac:dyDescent="0.25">
      <c r="A1824" s="16" t="s">
        <v>406</v>
      </c>
      <c r="B1824" s="16" t="s">
        <v>77</v>
      </c>
      <c r="C1824" s="16" t="s">
        <v>293</v>
      </c>
      <c r="D1824" s="16">
        <v>2005</v>
      </c>
      <c r="E1824" s="16" t="s">
        <v>2449</v>
      </c>
      <c r="F1824" s="16" t="s">
        <v>592</v>
      </c>
      <c r="G1824" s="10">
        <v>3417.73</v>
      </c>
      <c r="H1824" s="73">
        <v>8.1367320000000003</v>
      </c>
      <c r="I1824" s="16">
        <v>5714111</v>
      </c>
      <c r="J1824" s="71">
        <v>2.9000000000000001E-2</v>
      </c>
      <c r="K1824" s="71">
        <v>1.0069999999999999</v>
      </c>
      <c r="L1824" s="16">
        <v>0.36399989999999999</v>
      </c>
      <c r="M1824" s="16">
        <v>-0.27889130000000001</v>
      </c>
      <c r="N1824" s="16">
        <v>0.29579319999999998</v>
      </c>
      <c r="O1824" s="16">
        <v>0.30961290000000002</v>
      </c>
      <c r="P1824" s="16">
        <v>0.28131489999999998</v>
      </c>
      <c r="Q1824" s="16">
        <v>0.18360699999999999</v>
      </c>
      <c r="R1824" s="16">
        <v>0.38579999999999998</v>
      </c>
      <c r="S1824" s="16">
        <v>1.6199999999999999E-2</v>
      </c>
      <c r="T1824" s="16">
        <v>1.4800000000000001E-2</v>
      </c>
      <c r="U1824" s="16">
        <v>6.8574000000000002</v>
      </c>
      <c r="V1824" s="16">
        <v>30.21</v>
      </c>
      <c r="W1824" s="16">
        <v>5.19</v>
      </c>
      <c r="X1824" s="16">
        <v>407.10300000000001</v>
      </c>
      <c r="Y1824" s="16">
        <v>38.812600000000003</v>
      </c>
      <c r="Z1824" s="16">
        <v>0.57679999999999998</v>
      </c>
      <c r="AA1824" s="16">
        <v>0.32508969999999998</v>
      </c>
      <c r="AB1824" s="16">
        <v>0.41</v>
      </c>
      <c r="AC1824" s="16">
        <v>0</v>
      </c>
      <c r="AD1824" s="16">
        <v>13.7</v>
      </c>
      <c r="AE1824" s="16">
        <v>11.9861</v>
      </c>
      <c r="AF1824" s="16">
        <v>59.886400000000002</v>
      </c>
      <c r="AG1824" s="16">
        <v>181024</v>
      </c>
      <c r="AH1824" s="16">
        <v>0.14249999999999999</v>
      </c>
      <c r="AI1824" s="16">
        <v>98.2</v>
      </c>
      <c r="AJ1824" s="16">
        <v>96.8</v>
      </c>
      <c r="AK1824" s="16">
        <v>-0.51400000000000001</v>
      </c>
      <c r="AL1824" s="16">
        <v>0.32869999999999999</v>
      </c>
      <c r="AM1824" s="16">
        <v>7.5700000000000003E-2</v>
      </c>
      <c r="AN1824" s="16">
        <v>-0.1326</v>
      </c>
      <c r="AO1824" s="16">
        <v>0.16689999999999999</v>
      </c>
      <c r="AP1824" s="16">
        <v>0.40810000000000002</v>
      </c>
      <c r="AQ1824" s="16">
        <v>2.3999999999999998E-3</v>
      </c>
      <c r="AR1824" s="16">
        <f t="shared" si="87"/>
        <v>1</v>
      </c>
      <c r="AS1824" s="5">
        <f t="shared" si="86"/>
        <v>0.14378269999999999</v>
      </c>
    </row>
    <row r="1825" spans="1:45" x14ac:dyDescent="0.25">
      <c r="A1825" s="16" t="s">
        <v>406</v>
      </c>
      <c r="B1825" s="16" t="s">
        <v>77</v>
      </c>
      <c r="C1825" s="16" t="s">
        <v>293</v>
      </c>
      <c r="D1825" s="16">
        <v>2006</v>
      </c>
      <c r="E1825" s="16" t="s">
        <v>2433</v>
      </c>
      <c r="F1825" s="16" t="s">
        <v>592</v>
      </c>
      <c r="G1825" s="10">
        <v>3557.3</v>
      </c>
      <c r="H1825" s="73">
        <v>8.1767579999999995</v>
      </c>
      <c r="I1825" s="16">
        <v>5934232</v>
      </c>
      <c r="J1825" s="71">
        <v>2.7E-2</v>
      </c>
      <c r="K1825" s="71">
        <v>1.0349999999999999</v>
      </c>
      <c r="L1825" s="16">
        <v>0.43052760000000001</v>
      </c>
      <c r="M1825" s="16">
        <v>-0.18202019999999999</v>
      </c>
      <c r="N1825" s="16">
        <v>0.25949680000000003</v>
      </c>
      <c r="O1825" s="16">
        <v>0.41441620000000001</v>
      </c>
      <c r="P1825" s="16">
        <v>0.34319620000000001</v>
      </c>
      <c r="Q1825" s="16">
        <v>9.8223699999999997E-2</v>
      </c>
      <c r="R1825" s="16">
        <v>0.38579999999999998</v>
      </c>
      <c r="S1825" s="16">
        <v>3.5900000000000001E-2</v>
      </c>
      <c r="T1825" s="16">
        <v>1.72E-2</v>
      </c>
      <c r="U1825" s="16">
        <v>6.9654999999999996</v>
      </c>
      <c r="V1825" s="16">
        <v>29.202000000000002</v>
      </c>
      <c r="W1825" s="16">
        <v>5.2779999999999996</v>
      </c>
      <c r="X1825" s="16">
        <v>402.19600000000003</v>
      </c>
      <c r="Y1825" s="16">
        <v>46.384700000000002</v>
      </c>
      <c r="Z1825" s="16">
        <v>0.53290000000000004</v>
      </c>
      <c r="AA1825" s="16">
        <v>0.25518180000000001</v>
      </c>
      <c r="AB1825" s="16">
        <v>0.41</v>
      </c>
      <c r="AC1825" s="16">
        <v>0</v>
      </c>
      <c r="AD1825" s="16">
        <v>15.5</v>
      </c>
      <c r="AE1825" s="16">
        <v>11.309900000000001</v>
      </c>
      <c r="AF1825" s="16">
        <v>79.999700000000004</v>
      </c>
      <c r="AG1825" s="16">
        <v>201077</v>
      </c>
      <c r="AH1825" s="16">
        <v>0.1391</v>
      </c>
      <c r="AI1825" s="16">
        <v>98.2</v>
      </c>
      <c r="AJ1825" s="16">
        <v>96.9</v>
      </c>
      <c r="AK1825" s="16">
        <v>-0.68830000000000002</v>
      </c>
      <c r="AL1825" s="16">
        <v>0.31159999999999999</v>
      </c>
      <c r="AM1825" s="16">
        <v>0.1845</v>
      </c>
      <c r="AN1825" s="16">
        <v>-0.76839999999999997</v>
      </c>
      <c r="AO1825" s="16">
        <v>0.34870000000000001</v>
      </c>
      <c r="AP1825" s="16">
        <v>0.38</v>
      </c>
      <c r="AQ1825" s="16">
        <v>2.3999999999999998E-3</v>
      </c>
      <c r="AR1825" s="16">
        <f t="shared" si="87"/>
        <v>1</v>
      </c>
      <c r="AS1825" s="5">
        <f t="shared" si="86"/>
        <v>6.6527700000000023E-2</v>
      </c>
    </row>
    <row r="1826" spans="1:45" x14ac:dyDescent="0.25">
      <c r="A1826" s="16" t="s">
        <v>406</v>
      </c>
      <c r="B1826" s="16" t="s">
        <v>77</v>
      </c>
      <c r="C1826" s="16" t="s">
        <v>293</v>
      </c>
      <c r="D1826" s="16">
        <v>2007</v>
      </c>
      <c r="E1826" s="16" t="s">
        <v>2440</v>
      </c>
      <c r="F1826" s="16" t="s">
        <v>592</v>
      </c>
      <c r="G1826" s="10">
        <v>3687.23</v>
      </c>
      <c r="H1826" s="73">
        <v>8.2126319999999993</v>
      </c>
      <c r="I1826" s="16">
        <v>6193191</v>
      </c>
      <c r="J1826" s="71">
        <v>3.0000000000000001E-3</v>
      </c>
      <c r="K1826" s="71">
        <v>1.038</v>
      </c>
      <c r="L1826" s="16">
        <v>0.49241259999999998</v>
      </c>
      <c r="M1826" s="16">
        <v>-0.15249309999999999</v>
      </c>
      <c r="N1826" s="16">
        <v>0.25482369999999999</v>
      </c>
      <c r="O1826" s="16">
        <v>0.4322667</v>
      </c>
      <c r="P1826" s="16">
        <v>0.3495182</v>
      </c>
      <c r="Q1826" s="16">
        <v>0.19149150000000001</v>
      </c>
      <c r="R1826" s="16">
        <v>0.38579999999999998</v>
      </c>
      <c r="S1826" s="16">
        <v>3.73E-2</v>
      </c>
      <c r="T1826" s="16">
        <v>1.9800000000000002E-2</v>
      </c>
      <c r="U1826" s="16">
        <v>7.0735000000000001</v>
      </c>
      <c r="V1826" s="16">
        <v>28.193999999999999</v>
      </c>
      <c r="W1826" s="16">
        <v>5.3659999999999997</v>
      </c>
      <c r="X1826" s="16">
        <v>402.24900000000002</v>
      </c>
      <c r="Y1826" s="16">
        <v>47.932099999999998</v>
      </c>
      <c r="Z1826" s="16">
        <v>0.52249999999999996</v>
      </c>
      <c r="AA1826" s="16">
        <v>0.24353060000000001</v>
      </c>
      <c r="AB1826" s="16">
        <v>0.41</v>
      </c>
      <c r="AC1826" s="16">
        <v>0</v>
      </c>
      <c r="AD1826" s="16">
        <v>15.8</v>
      </c>
      <c r="AE1826" s="16">
        <v>9.8835999999999995</v>
      </c>
      <c r="AF1826" s="16">
        <v>84.366399999999999</v>
      </c>
      <c r="AG1826" s="16">
        <v>225734</v>
      </c>
      <c r="AH1826" s="16">
        <v>0.13489999999999999</v>
      </c>
      <c r="AI1826" s="16">
        <v>98.3</v>
      </c>
      <c r="AJ1826" s="16">
        <v>96.9</v>
      </c>
      <c r="AK1826" s="16">
        <v>-0.65429999999999999</v>
      </c>
      <c r="AL1826" s="16">
        <v>0.31690000000000002</v>
      </c>
      <c r="AM1826" s="16">
        <v>0.2238</v>
      </c>
      <c r="AN1826" s="16">
        <v>-0.31259999999999999</v>
      </c>
      <c r="AO1826" s="16">
        <v>0.32250000000000001</v>
      </c>
      <c r="AP1826" s="16">
        <v>0.45240000000000002</v>
      </c>
      <c r="AQ1826" s="16">
        <v>2.3999999999999998E-3</v>
      </c>
      <c r="AR1826" s="16">
        <f t="shared" si="87"/>
        <v>1</v>
      </c>
      <c r="AS1826" s="5">
        <f t="shared" si="86"/>
        <v>6.1884999999999968E-2</v>
      </c>
    </row>
    <row r="1827" spans="1:45" x14ac:dyDescent="0.25">
      <c r="A1827" s="16" t="s">
        <v>406</v>
      </c>
      <c r="B1827" s="16" t="s">
        <v>77</v>
      </c>
      <c r="C1827" s="16" t="s">
        <v>293</v>
      </c>
      <c r="D1827" s="16">
        <v>2008</v>
      </c>
      <c r="E1827" s="16" t="s">
        <v>2452</v>
      </c>
      <c r="F1827" s="16" t="s">
        <v>592</v>
      </c>
      <c r="G1827" s="10">
        <v>3773.19</v>
      </c>
      <c r="H1827" s="73">
        <v>8.2356759999999998</v>
      </c>
      <c r="I1827" s="16">
        <v>6489822</v>
      </c>
      <c r="J1827" s="71">
        <v>8.9999999999999993E-3</v>
      </c>
      <c r="K1827" s="71">
        <v>1.0469999999999999</v>
      </c>
      <c r="L1827" s="16">
        <v>0.5606409</v>
      </c>
      <c r="M1827" s="16">
        <v>-0.1086796</v>
      </c>
      <c r="N1827" s="16">
        <v>0.25016119999999997</v>
      </c>
      <c r="O1827" s="16">
        <v>0.53824590000000005</v>
      </c>
      <c r="P1827" s="16">
        <v>0.35220390000000001</v>
      </c>
      <c r="Q1827" s="16">
        <v>0.193885</v>
      </c>
      <c r="R1827" s="16">
        <v>0.43469999999999998</v>
      </c>
      <c r="S1827" s="16">
        <v>3.6900000000000002E-2</v>
      </c>
      <c r="T1827" s="16">
        <v>2.18E-2</v>
      </c>
      <c r="U1827" s="16">
        <v>7.1816000000000004</v>
      </c>
      <c r="V1827" s="16">
        <v>27.186</v>
      </c>
      <c r="W1827" s="16">
        <v>5.4539999999999997</v>
      </c>
      <c r="X1827" s="16">
        <v>402.30099999999999</v>
      </c>
      <c r="Y1827" s="16">
        <v>49.416899999999998</v>
      </c>
      <c r="Z1827" s="16">
        <v>0.56279999999999997</v>
      </c>
      <c r="AA1827" s="16">
        <v>0.2474143</v>
      </c>
      <c r="AB1827" s="16">
        <v>0.41</v>
      </c>
      <c r="AC1827" s="16">
        <v>0</v>
      </c>
      <c r="AD1827" s="16">
        <v>15.7</v>
      </c>
      <c r="AE1827" s="16">
        <v>8.7797999999999998</v>
      </c>
      <c r="AF1827" s="16">
        <v>89.889700000000005</v>
      </c>
      <c r="AG1827" s="16">
        <v>230248</v>
      </c>
      <c r="AH1827" s="16">
        <v>0.13</v>
      </c>
      <c r="AI1827" s="16">
        <v>98.3</v>
      </c>
      <c r="AJ1827" s="16">
        <v>96.9</v>
      </c>
      <c r="AK1827" s="16">
        <v>-0.71589999999999998</v>
      </c>
      <c r="AL1827" s="16">
        <v>0.41310000000000002</v>
      </c>
      <c r="AM1827" s="16">
        <v>0.23269999999999999</v>
      </c>
      <c r="AN1827" s="16">
        <v>-0.36459999999999998</v>
      </c>
      <c r="AO1827" s="16">
        <v>0.33279999999999998</v>
      </c>
      <c r="AP1827" s="16">
        <v>0.46089999999999998</v>
      </c>
      <c r="AQ1827" s="16">
        <v>2.3999999999999998E-3</v>
      </c>
      <c r="AR1827" s="16">
        <f t="shared" si="87"/>
        <v>1</v>
      </c>
      <c r="AS1827" s="5">
        <f t="shared" si="86"/>
        <v>6.8228300000000019E-2</v>
      </c>
    </row>
    <row r="1828" spans="1:45" x14ac:dyDescent="0.25">
      <c r="A1828" s="16" t="s">
        <v>406</v>
      </c>
      <c r="B1828" s="16" t="s">
        <v>77</v>
      </c>
      <c r="C1828" s="16" t="s">
        <v>293</v>
      </c>
      <c r="D1828" s="16">
        <v>2009</v>
      </c>
      <c r="E1828" s="16" t="s">
        <v>2458</v>
      </c>
      <c r="F1828" s="16" t="s">
        <v>592</v>
      </c>
      <c r="G1828" s="10">
        <v>3786.53</v>
      </c>
      <c r="H1828" s="73">
        <v>8.2392059999999994</v>
      </c>
      <c r="I1828" s="16">
        <v>6821116</v>
      </c>
      <c r="J1828" s="71">
        <v>-6.0000000000000001E-3</v>
      </c>
      <c r="K1828" s="71">
        <v>1.0409999999999999</v>
      </c>
      <c r="L1828" s="16">
        <v>0.48300280000000001</v>
      </c>
      <c r="M1828" s="16">
        <v>-0.1566245</v>
      </c>
      <c r="N1828" s="16">
        <v>0.24548800000000001</v>
      </c>
      <c r="O1828" s="16">
        <v>0.48526760000000002</v>
      </c>
      <c r="P1828" s="16">
        <v>0.36351719999999998</v>
      </c>
      <c r="Q1828" s="16">
        <v>0.1109221</v>
      </c>
      <c r="R1828" s="16">
        <v>0.38579999999999998</v>
      </c>
      <c r="S1828" s="16">
        <v>2.98E-2</v>
      </c>
      <c r="T1828" s="16">
        <v>2.24E-2</v>
      </c>
      <c r="U1828" s="16">
        <v>7.2896000000000001</v>
      </c>
      <c r="V1828" s="16">
        <v>26.178000000000001</v>
      </c>
      <c r="W1828" s="16">
        <v>5.5419999999999998</v>
      </c>
      <c r="X1828" s="16">
        <v>402.35399999999998</v>
      </c>
      <c r="Y1828" s="16">
        <v>52.008499999999998</v>
      </c>
      <c r="Z1828" s="16">
        <v>0.50119999999999998</v>
      </c>
      <c r="AA1828" s="16">
        <v>0.22877220000000001</v>
      </c>
      <c r="AB1828" s="16">
        <v>0.41</v>
      </c>
      <c r="AC1828" s="16">
        <v>0</v>
      </c>
      <c r="AD1828" s="16">
        <v>16.18</v>
      </c>
      <c r="AE1828" s="16">
        <v>8.1089000000000002</v>
      </c>
      <c r="AF1828" s="16">
        <v>97.299300000000002</v>
      </c>
      <c r="AG1828" s="16">
        <v>227737</v>
      </c>
      <c r="AH1828" s="16">
        <v>0.12570000000000001</v>
      </c>
      <c r="AI1828" s="16">
        <v>98.4</v>
      </c>
      <c r="AJ1828" s="16">
        <v>96.9</v>
      </c>
      <c r="AK1828" s="16">
        <v>-0.78049999999999997</v>
      </c>
      <c r="AL1828" s="16">
        <v>0.1832</v>
      </c>
      <c r="AM1828" s="16">
        <v>0.26029999999999998</v>
      </c>
      <c r="AN1828" s="16">
        <v>-0.35599999999999998</v>
      </c>
      <c r="AO1828" s="16">
        <v>0.2833</v>
      </c>
      <c r="AP1828" s="16">
        <v>0.2974</v>
      </c>
      <c r="AQ1828" s="16">
        <v>2.3999999999999998E-3</v>
      </c>
      <c r="AR1828" s="16">
        <f t="shared" si="87"/>
        <v>1</v>
      </c>
      <c r="AS1828" s="5">
        <f t="shared" si="86"/>
        <v>-7.7638099999999988E-2</v>
      </c>
    </row>
    <row r="1829" spans="1:45" x14ac:dyDescent="0.25">
      <c r="A1829" s="16" t="s">
        <v>406</v>
      </c>
      <c r="B1829" s="16" t="s">
        <v>77</v>
      </c>
      <c r="C1829" s="16" t="s">
        <v>293</v>
      </c>
      <c r="D1829" s="16">
        <v>2010</v>
      </c>
      <c r="E1829" s="16" t="s">
        <v>2451</v>
      </c>
      <c r="F1829" s="16" t="s">
        <v>592</v>
      </c>
      <c r="G1829" s="10">
        <v>3679.19</v>
      </c>
      <c r="H1829" s="73">
        <v>8.2104479999999995</v>
      </c>
      <c r="I1829" s="16">
        <v>7182390</v>
      </c>
      <c r="J1829" s="71">
        <v>-2.3E-2</v>
      </c>
      <c r="K1829" s="71">
        <v>1.016</v>
      </c>
      <c r="L1829" s="16">
        <v>0.46956569999999997</v>
      </c>
      <c r="M1829" s="16">
        <v>-0.15900120000000001</v>
      </c>
      <c r="N1829" s="16">
        <v>0.23123279999999999</v>
      </c>
      <c r="O1829" s="16">
        <v>0.53461840000000005</v>
      </c>
      <c r="P1829" s="16">
        <v>0.36480050000000003</v>
      </c>
      <c r="Q1829" s="16">
        <v>4.2053899999999998E-2</v>
      </c>
      <c r="R1829" s="16">
        <v>0.38579999999999998</v>
      </c>
      <c r="S1829" s="16">
        <v>2.7199999999999998E-2</v>
      </c>
      <c r="T1829" s="16">
        <v>2.3199999999999998E-2</v>
      </c>
      <c r="U1829" s="16">
        <v>7.3977000000000004</v>
      </c>
      <c r="V1829" s="16">
        <v>25.17</v>
      </c>
      <c r="W1829" s="16">
        <v>5.63</v>
      </c>
      <c r="X1829" s="16">
        <v>400.90199999999999</v>
      </c>
      <c r="Y1829" s="16">
        <v>56.781300000000002</v>
      </c>
      <c r="Z1829" s="16">
        <v>0.47070000000000001</v>
      </c>
      <c r="AA1829" s="16">
        <v>0.21828600000000001</v>
      </c>
      <c r="AB1829" s="16">
        <v>0.41</v>
      </c>
      <c r="AC1829" s="16">
        <v>0</v>
      </c>
      <c r="AD1829" s="16">
        <v>16.45</v>
      </c>
      <c r="AE1829" s="16">
        <v>7.5223000000000004</v>
      </c>
      <c r="AF1829" s="16">
        <v>102.563</v>
      </c>
      <c r="AG1829" s="16">
        <v>226714</v>
      </c>
      <c r="AH1829" s="16">
        <v>0.1089</v>
      </c>
      <c r="AI1829" s="16">
        <v>98.5</v>
      </c>
      <c r="AJ1829" s="16">
        <v>96.9</v>
      </c>
      <c r="AK1829" s="16">
        <v>-0.7984</v>
      </c>
      <c r="AL1829" s="16">
        <v>4.24E-2</v>
      </c>
      <c r="AM1829" s="16">
        <v>0.11609999999999999</v>
      </c>
      <c r="AN1829" s="16">
        <v>-0.31030000000000002</v>
      </c>
      <c r="AO1829" s="16">
        <v>0.23039999999999999</v>
      </c>
      <c r="AP1829" s="16">
        <v>0.2243</v>
      </c>
      <c r="AQ1829" s="16">
        <v>2.3999999999999998E-3</v>
      </c>
      <c r="AR1829" s="16">
        <f t="shared" si="87"/>
        <v>1</v>
      </c>
      <c r="AS1829" s="5">
        <f t="shared" si="86"/>
        <v>-1.3437100000000035E-2</v>
      </c>
    </row>
    <row r="1830" spans="1:45" x14ac:dyDescent="0.25">
      <c r="A1830" s="16" t="s">
        <v>406</v>
      </c>
      <c r="B1830" s="16" t="s">
        <v>77</v>
      </c>
      <c r="C1830" s="16" t="s">
        <v>293</v>
      </c>
      <c r="D1830" s="16">
        <v>2011</v>
      </c>
      <c r="E1830" s="16" t="s">
        <v>2453</v>
      </c>
      <c r="F1830" s="16" t="s">
        <v>592</v>
      </c>
      <c r="G1830" s="10">
        <v>3578.78</v>
      </c>
      <c r="H1830" s="73">
        <v>8.1827760000000005</v>
      </c>
      <c r="I1830" s="16">
        <v>7574943</v>
      </c>
      <c r="J1830" s="71">
        <v>-1.6E-2</v>
      </c>
      <c r="K1830" s="71">
        <v>1</v>
      </c>
      <c r="L1830" s="16">
        <v>0.44122220000000001</v>
      </c>
      <c r="M1830" s="16">
        <v>-0.18350259999999999</v>
      </c>
      <c r="N1830" s="16">
        <v>0.24262600000000001</v>
      </c>
      <c r="O1830" s="16">
        <v>0.47962949999999999</v>
      </c>
      <c r="P1830" s="16">
        <v>0.3768321</v>
      </c>
      <c r="Q1830" s="16">
        <v>3.5160900000000002E-2</v>
      </c>
      <c r="R1830" s="16">
        <v>0.38579999999999998</v>
      </c>
      <c r="S1830" s="16">
        <v>2.2200000000000001E-2</v>
      </c>
      <c r="T1830" s="16">
        <v>2.2599999999999999E-2</v>
      </c>
      <c r="U1830" s="16">
        <v>7.5057</v>
      </c>
      <c r="V1830" s="16">
        <v>26.236000000000001</v>
      </c>
      <c r="W1830" s="16">
        <v>5.4039999999999999</v>
      </c>
      <c r="X1830" s="16">
        <v>399.45100000000002</v>
      </c>
      <c r="Y1830" s="16">
        <v>57.212699999999998</v>
      </c>
      <c r="Z1830" s="16">
        <v>0.43440000000000001</v>
      </c>
      <c r="AA1830" s="16">
        <v>0.20779990000000001</v>
      </c>
      <c r="AB1830" s="16">
        <v>0.41</v>
      </c>
      <c r="AC1830" s="16">
        <v>0</v>
      </c>
      <c r="AD1830" s="16">
        <v>16.72</v>
      </c>
      <c r="AE1830" s="16">
        <v>6.9138999999999999</v>
      </c>
      <c r="AF1830" s="16">
        <v>111.163</v>
      </c>
      <c r="AG1830" s="16">
        <v>216660</v>
      </c>
      <c r="AH1830" s="16">
        <v>0.1066</v>
      </c>
      <c r="AI1830" s="16">
        <v>98.5</v>
      </c>
      <c r="AJ1830" s="16">
        <v>96.9</v>
      </c>
      <c r="AK1830" s="16">
        <v>-0.79559999999999997</v>
      </c>
      <c r="AL1830" s="16">
        <v>9.6000000000000002E-2</v>
      </c>
      <c r="AM1830" s="16">
        <v>9.4399999999999998E-2</v>
      </c>
      <c r="AN1830" s="16">
        <v>-0.51619999999999999</v>
      </c>
      <c r="AO1830" s="16">
        <v>0.30249999999999999</v>
      </c>
      <c r="AP1830" s="16">
        <v>0.25940000000000002</v>
      </c>
      <c r="AQ1830" s="16">
        <v>2.3999999999999998E-3</v>
      </c>
      <c r="AR1830" s="16">
        <f t="shared" si="87"/>
        <v>1</v>
      </c>
      <c r="AS1830" s="5">
        <f t="shared" si="86"/>
        <v>-2.8343499999999966E-2</v>
      </c>
    </row>
    <row r="1831" spans="1:45" x14ac:dyDescent="0.25">
      <c r="A1831" s="16" t="s">
        <v>406</v>
      </c>
      <c r="B1831" s="16" t="s">
        <v>77</v>
      </c>
      <c r="C1831" s="16" t="s">
        <v>293</v>
      </c>
      <c r="D1831" s="16">
        <v>2012</v>
      </c>
      <c r="E1831" s="16" t="s">
        <v>2448</v>
      </c>
      <c r="F1831" s="16" t="s">
        <v>592</v>
      </c>
      <c r="G1831" s="10">
        <v>3481.67</v>
      </c>
      <c r="H1831" s="73">
        <v>8.1552690000000005</v>
      </c>
      <c r="I1831" s="16">
        <v>7992573</v>
      </c>
      <c r="J1831" s="71">
        <v>-1.6E-2</v>
      </c>
      <c r="K1831" s="71">
        <v>0.98399999999999999</v>
      </c>
      <c r="L1831" s="16">
        <v>0.46252599999999999</v>
      </c>
      <c r="M1831" s="16">
        <v>-0.1958483</v>
      </c>
      <c r="N1831" s="16">
        <v>0.254029</v>
      </c>
      <c r="O1831" s="16">
        <v>0.47741479999999997</v>
      </c>
      <c r="P1831" s="16">
        <v>0.43124820000000003</v>
      </c>
      <c r="Q1831" s="16">
        <v>2.87351E-2</v>
      </c>
      <c r="R1831" s="16">
        <v>0.38579999999999998</v>
      </c>
      <c r="S1831" s="16">
        <v>2.1399999999999999E-2</v>
      </c>
      <c r="T1831" s="16">
        <v>2.1600000000000001E-2</v>
      </c>
      <c r="U1831" s="16">
        <v>7.6138000000000003</v>
      </c>
      <c r="V1831" s="16">
        <v>27.302</v>
      </c>
      <c r="W1831" s="16">
        <v>5.1779999999999999</v>
      </c>
      <c r="X1831" s="16">
        <v>397.99900000000002</v>
      </c>
      <c r="Y1831" s="16">
        <v>58.075000000000003</v>
      </c>
      <c r="Z1831" s="16">
        <v>0.42130000000000001</v>
      </c>
      <c r="AA1831" s="16">
        <v>0.1969253</v>
      </c>
      <c r="AB1831" s="16">
        <v>0.41</v>
      </c>
      <c r="AC1831" s="16">
        <v>0</v>
      </c>
      <c r="AD1831" s="16">
        <v>17</v>
      </c>
      <c r="AE1831" s="16">
        <v>6.1978999999999997</v>
      </c>
      <c r="AF1831" s="16">
        <v>128.173</v>
      </c>
      <c r="AG1831" s="16">
        <v>237274</v>
      </c>
      <c r="AH1831" s="16">
        <v>0.109</v>
      </c>
      <c r="AI1831" s="16">
        <v>98.6</v>
      </c>
      <c r="AJ1831" s="16">
        <v>96.9</v>
      </c>
      <c r="AK1831" s="16">
        <v>-0.73419999999999996</v>
      </c>
      <c r="AL1831" s="16">
        <v>8.0399999999999999E-2</v>
      </c>
      <c r="AM1831" s="16">
        <v>-4.0000000000000002E-4</v>
      </c>
      <c r="AN1831" s="16">
        <v>-0.52080000000000004</v>
      </c>
      <c r="AO1831" s="16">
        <v>0.19370000000000001</v>
      </c>
      <c r="AP1831" s="16">
        <v>0.38500000000000001</v>
      </c>
      <c r="AQ1831" s="16">
        <v>2.3999999999999998E-3</v>
      </c>
      <c r="AR1831" s="16">
        <f t="shared" si="87"/>
        <v>1</v>
      </c>
      <c r="AS1831" s="5">
        <f t="shared" si="86"/>
        <v>2.1303799999999984E-2</v>
      </c>
    </row>
    <row r="1832" spans="1:45" x14ac:dyDescent="0.25">
      <c r="A1832" s="16" t="s">
        <v>406</v>
      </c>
      <c r="B1832" s="16" t="s">
        <v>77</v>
      </c>
      <c r="C1832" s="16" t="s">
        <v>293</v>
      </c>
      <c r="D1832" s="16">
        <v>2013</v>
      </c>
      <c r="E1832" s="16" t="s">
        <v>2434</v>
      </c>
      <c r="F1832" s="16" t="s">
        <v>592</v>
      </c>
      <c r="G1832" s="10">
        <v>3401.08</v>
      </c>
      <c r="H1832" s="73">
        <v>8.1318470000000005</v>
      </c>
      <c r="I1832" s="16">
        <v>8413464</v>
      </c>
      <c r="J1832" s="71">
        <v>-0.02</v>
      </c>
      <c r="K1832" s="71">
        <v>0.96399999999999997</v>
      </c>
      <c r="L1832" s="16">
        <v>0.4634238</v>
      </c>
      <c r="M1832" s="16">
        <v>-0.20615430000000001</v>
      </c>
      <c r="N1832" s="16">
        <v>0.27682869999999998</v>
      </c>
      <c r="O1832" s="16">
        <v>0.47806670000000001</v>
      </c>
      <c r="P1832" s="16">
        <v>0.45893270000000003</v>
      </c>
      <c r="Q1832" s="16">
        <v>-1.32143E-2</v>
      </c>
      <c r="R1832" s="16">
        <v>0.38579999999999998</v>
      </c>
      <c r="S1832" s="16">
        <v>2.0400000000000001E-2</v>
      </c>
      <c r="T1832" s="16">
        <v>2.0899999999999998E-2</v>
      </c>
      <c r="U1832" s="16">
        <v>7.7218</v>
      </c>
      <c r="V1832" s="16">
        <v>28.367999999999999</v>
      </c>
      <c r="W1832" s="16">
        <v>4.952</v>
      </c>
      <c r="X1832" s="16">
        <v>398.33600000000001</v>
      </c>
      <c r="Y1832" s="16">
        <v>58.130600000000001</v>
      </c>
      <c r="Z1832" s="16">
        <v>0.41909999999999997</v>
      </c>
      <c r="AA1832" s="16">
        <v>0.1864392</v>
      </c>
      <c r="AB1832" s="16">
        <v>0.41</v>
      </c>
      <c r="AC1832" s="16">
        <v>0</v>
      </c>
      <c r="AD1832" s="16">
        <v>17.27</v>
      </c>
      <c r="AE1832" s="16">
        <v>5.2023999999999999</v>
      </c>
      <c r="AF1832" s="16">
        <v>141.79599999999999</v>
      </c>
      <c r="AG1832" s="16">
        <v>239271</v>
      </c>
      <c r="AH1832" s="16">
        <v>0.1051</v>
      </c>
      <c r="AI1832" s="16">
        <v>98.6</v>
      </c>
      <c r="AJ1832" s="16">
        <v>96.9</v>
      </c>
      <c r="AK1832" s="16">
        <v>-0.81569999999999998</v>
      </c>
      <c r="AL1832" s="16">
        <v>9.6699999999999994E-2</v>
      </c>
      <c r="AM1832" s="16">
        <v>-4.2500000000000003E-2</v>
      </c>
      <c r="AN1832" s="16">
        <v>-0.61609999999999998</v>
      </c>
      <c r="AO1832" s="16">
        <v>0.13150000000000001</v>
      </c>
      <c r="AP1832" s="16">
        <v>0.40360000000000001</v>
      </c>
      <c r="AQ1832" s="16">
        <v>2.3999999999999998E-3</v>
      </c>
      <c r="AR1832" s="16">
        <f t="shared" si="87"/>
        <v>1</v>
      </c>
      <c r="AS1832" s="5">
        <f t="shared" si="86"/>
        <v>8.9780000000000415E-4</v>
      </c>
    </row>
    <row r="1833" spans="1:45" x14ac:dyDescent="0.25">
      <c r="A1833" s="16" t="s">
        <v>406</v>
      </c>
      <c r="B1833" s="16" t="s">
        <v>77</v>
      </c>
      <c r="C1833" s="16" t="s">
        <v>293</v>
      </c>
      <c r="D1833" s="16">
        <v>2014</v>
      </c>
      <c r="E1833" s="16" t="s">
        <v>2450</v>
      </c>
      <c r="F1833" s="16" t="s">
        <v>592</v>
      </c>
      <c r="G1833" s="10">
        <v>3348.83</v>
      </c>
      <c r="H1833" s="73">
        <v>8.1163650000000001</v>
      </c>
      <c r="I1833" s="16">
        <v>8809306</v>
      </c>
      <c r="J1833" s="71">
        <v>-1.7000000000000001E-2</v>
      </c>
      <c r="K1833" s="71">
        <v>0.94799999999999995</v>
      </c>
      <c r="L1833" s="16">
        <v>0.51325129999999997</v>
      </c>
      <c r="M1833" s="16">
        <v>-0.19149830000000001</v>
      </c>
      <c r="N1833" s="16">
        <v>0.29962919999999998</v>
      </c>
      <c r="O1833" s="16">
        <v>0.47458519999999998</v>
      </c>
      <c r="P1833" s="16">
        <v>0.47375279999999997</v>
      </c>
      <c r="Q1833" s="16">
        <v>5.2242499999999997E-2</v>
      </c>
      <c r="R1833" s="16">
        <v>0.38579999999999998</v>
      </c>
      <c r="S1833" s="16">
        <v>1.9099999999999999E-2</v>
      </c>
      <c r="T1833" s="16">
        <v>2.3E-2</v>
      </c>
      <c r="U1833" s="16">
        <v>7.8297999999999996</v>
      </c>
      <c r="V1833" s="16">
        <v>29.434000000000001</v>
      </c>
      <c r="W1833" s="16">
        <v>4.726</v>
      </c>
      <c r="X1833" s="16">
        <v>398.673</v>
      </c>
      <c r="Y1833" s="16">
        <v>57.9422</v>
      </c>
      <c r="Z1833" s="16">
        <v>0.41749999999999998</v>
      </c>
      <c r="AA1833" s="16">
        <v>0.175953</v>
      </c>
      <c r="AB1833" s="16">
        <v>0.41</v>
      </c>
      <c r="AC1833" s="16">
        <v>0</v>
      </c>
      <c r="AD1833" s="16">
        <v>17.54</v>
      </c>
      <c r="AE1833" s="16">
        <v>5.0031999999999996</v>
      </c>
      <c r="AF1833" s="16">
        <v>147.804</v>
      </c>
      <c r="AG1833" s="16">
        <v>241073</v>
      </c>
      <c r="AH1833" s="16">
        <v>0.1012</v>
      </c>
      <c r="AI1833" s="16">
        <v>98.6</v>
      </c>
      <c r="AJ1833" s="16">
        <v>96.9</v>
      </c>
      <c r="AK1833" s="16">
        <v>-0.76990000000000003</v>
      </c>
      <c r="AL1833" s="16">
        <v>0.155</v>
      </c>
      <c r="AM1833" s="16">
        <v>0.13469999999999999</v>
      </c>
      <c r="AN1833" s="16">
        <v>-0.5474</v>
      </c>
      <c r="AO1833" s="16">
        <v>7.9799999999999996E-2</v>
      </c>
      <c r="AP1833" s="16">
        <v>0.48149999999999998</v>
      </c>
      <c r="AQ1833" s="16">
        <v>2.3999999999999998E-3</v>
      </c>
      <c r="AR1833" s="16">
        <f t="shared" si="87"/>
        <v>1</v>
      </c>
      <c r="AS1833" s="5">
        <f t="shared" si="86"/>
        <v>4.9827499999999969E-2</v>
      </c>
    </row>
    <row r="1834" spans="1:45" x14ac:dyDescent="0.25">
      <c r="A1834" s="16" t="s">
        <v>414</v>
      </c>
      <c r="B1834" s="16" t="s">
        <v>78</v>
      </c>
      <c r="C1834" s="16" t="s">
        <v>292</v>
      </c>
      <c r="D1834" s="16">
        <v>1985</v>
      </c>
      <c r="E1834" s="16" t="s">
        <v>2400</v>
      </c>
      <c r="F1834" s="16" t="s">
        <v>414</v>
      </c>
      <c r="G1834" s="10">
        <v>30391.5</v>
      </c>
      <c r="H1834" s="73">
        <v>10.32192</v>
      </c>
      <c r="I1834" s="16" t="s">
        <v>6700</v>
      </c>
      <c r="K1834" s="71">
        <v>1.0549999999999999</v>
      </c>
      <c r="L1834" s="16">
        <v>3.192672</v>
      </c>
      <c r="M1834" s="16">
        <v>3.1090499999999999</v>
      </c>
      <c r="N1834" s="16">
        <v>1.235768</v>
      </c>
      <c r="O1834" s="16">
        <v>1.2990820000000001</v>
      </c>
      <c r="P1834" s="16">
        <v>0.6576786</v>
      </c>
      <c r="Q1834" s="16">
        <v>0.91086679999999998</v>
      </c>
      <c r="R1834" s="16">
        <v>2.4401000000000002</v>
      </c>
      <c r="S1834" s="16">
        <v>0.5917</v>
      </c>
      <c r="T1834" s="16">
        <v>2.4500000000000001E-2</v>
      </c>
      <c r="U1834" s="16">
        <v>4.4321999999999999</v>
      </c>
      <c r="V1834" s="16">
        <v>29.59</v>
      </c>
      <c r="W1834" s="16">
        <v>11.65</v>
      </c>
      <c r="X1834" s="16">
        <v>535.49900000000002</v>
      </c>
      <c r="Y1834" s="16">
        <v>68.290899999999993</v>
      </c>
      <c r="Z1834" s="16">
        <v>0.57830000000000004</v>
      </c>
      <c r="AA1834" s="16">
        <v>-0.70927989999999996</v>
      </c>
      <c r="AB1834" s="16">
        <v>0.28999999999999998</v>
      </c>
      <c r="AC1834" s="16">
        <v>0</v>
      </c>
      <c r="AD1834" s="16">
        <v>36.83</v>
      </c>
      <c r="AE1834" s="16">
        <v>37.753399999999999</v>
      </c>
      <c r="AF1834" s="16">
        <v>5.1499999999999997E-2</v>
      </c>
      <c r="AG1834" s="16">
        <v>552314</v>
      </c>
      <c r="AH1834" s="16">
        <v>0.1192</v>
      </c>
      <c r="AI1834" s="16">
        <v>100</v>
      </c>
      <c r="AJ1834" s="16">
        <v>100</v>
      </c>
      <c r="AK1834" s="16">
        <v>0.87029999999999996</v>
      </c>
      <c r="AL1834" s="16">
        <v>0.45400000000000001</v>
      </c>
      <c r="AM1834" s="16">
        <v>0.55710000000000004</v>
      </c>
      <c r="AN1834" s="16">
        <v>1.2916000000000001</v>
      </c>
      <c r="AO1834" s="16">
        <v>0.2954</v>
      </c>
      <c r="AP1834" s="16">
        <v>1.1184000000000001</v>
      </c>
      <c r="AQ1834" s="16">
        <v>1.6000000000000001E-3</v>
      </c>
      <c r="AR1834" s="16">
        <f t="shared" si="87"/>
        <v>1</v>
      </c>
      <c r="AS1834" s="5">
        <f t="shared" si="86"/>
        <v>0</v>
      </c>
    </row>
    <row r="1835" spans="1:45" x14ac:dyDescent="0.25">
      <c r="A1835" s="16" t="s">
        <v>414</v>
      </c>
      <c r="B1835" s="16" t="s">
        <v>78</v>
      </c>
      <c r="C1835" s="16" t="s">
        <v>292</v>
      </c>
      <c r="D1835" s="16">
        <v>1986</v>
      </c>
      <c r="E1835" s="16" t="s">
        <v>2422</v>
      </c>
      <c r="F1835" s="16" t="s">
        <v>414</v>
      </c>
      <c r="G1835" s="10">
        <v>31062.1</v>
      </c>
      <c r="H1835" s="73">
        <v>10.34374</v>
      </c>
      <c r="I1835" s="16" t="s">
        <v>6700</v>
      </c>
      <c r="J1835" s="71">
        <v>-8.0000000000000002E-3</v>
      </c>
      <c r="K1835" s="71">
        <v>1.046</v>
      </c>
      <c r="L1835" s="16">
        <v>3.2036289999999998</v>
      </c>
      <c r="M1835" s="16">
        <v>3.142407</v>
      </c>
      <c r="N1835" s="16">
        <v>1.247903</v>
      </c>
      <c r="O1835" s="16">
        <v>1.24539</v>
      </c>
      <c r="P1835" s="16">
        <v>0.6729946</v>
      </c>
      <c r="Q1835" s="16">
        <v>0.93153079999999999</v>
      </c>
      <c r="R1835" s="16">
        <v>2.4788000000000001</v>
      </c>
      <c r="S1835" s="16">
        <v>0.59050000000000002</v>
      </c>
      <c r="T1835" s="16">
        <v>2.63E-2</v>
      </c>
      <c r="U1835" s="16">
        <v>4.3990999999999998</v>
      </c>
      <c r="V1835" s="16">
        <v>29.074000000000002</v>
      </c>
      <c r="W1835" s="16">
        <v>12.074</v>
      </c>
      <c r="X1835" s="16">
        <v>535.67899999999997</v>
      </c>
      <c r="Y1835" s="16">
        <v>68.526799999999994</v>
      </c>
      <c r="Z1835" s="16">
        <v>0.54530000000000001</v>
      </c>
      <c r="AA1835" s="16">
        <v>-0.71782400000000002</v>
      </c>
      <c r="AB1835" s="16">
        <v>0.28999999999999998</v>
      </c>
      <c r="AC1835" s="16">
        <v>0</v>
      </c>
      <c r="AD1835" s="16">
        <v>37.049999999999997</v>
      </c>
      <c r="AE1835" s="16">
        <v>38.798400000000001</v>
      </c>
      <c r="AF1835" s="16">
        <v>7.8899999999999998E-2</v>
      </c>
      <c r="AG1835" s="16">
        <v>552385</v>
      </c>
      <c r="AH1835" s="16">
        <v>0.12330000000000001</v>
      </c>
      <c r="AI1835" s="16">
        <v>100</v>
      </c>
      <c r="AJ1835" s="16">
        <v>100</v>
      </c>
      <c r="AK1835" s="16">
        <v>0.87649999999999995</v>
      </c>
      <c r="AL1835" s="16">
        <v>0.49469999999999997</v>
      </c>
      <c r="AM1835" s="16">
        <v>0.59599999999999997</v>
      </c>
      <c r="AN1835" s="16">
        <v>1.2783</v>
      </c>
      <c r="AO1835" s="16">
        <v>0.3281</v>
      </c>
      <c r="AP1835" s="16">
        <v>1.1282000000000001</v>
      </c>
      <c r="AQ1835" s="16">
        <v>1.6000000000000001E-3</v>
      </c>
      <c r="AR1835" s="16">
        <f t="shared" si="87"/>
        <v>1</v>
      </c>
      <c r="AS1835" s="5">
        <f t="shared" si="86"/>
        <v>1.0956999999999883E-2</v>
      </c>
    </row>
    <row r="1836" spans="1:45" x14ac:dyDescent="0.25">
      <c r="A1836" s="16" t="s">
        <v>414</v>
      </c>
      <c r="B1836" s="16" t="s">
        <v>78</v>
      </c>
      <c r="C1836" s="16" t="s">
        <v>292</v>
      </c>
      <c r="D1836" s="16">
        <v>1987</v>
      </c>
      <c r="E1836" s="16" t="s">
        <v>2409</v>
      </c>
      <c r="F1836" s="16" t="s">
        <v>414</v>
      </c>
      <c r="G1836" s="10">
        <v>32179.3</v>
      </c>
      <c r="H1836" s="73">
        <v>10.37908</v>
      </c>
      <c r="I1836" s="16" t="s">
        <v>6700</v>
      </c>
      <c r="J1836" s="71">
        <v>3.0000000000000001E-3</v>
      </c>
      <c r="K1836" s="71">
        <v>1.0489999999999999</v>
      </c>
      <c r="L1836" s="16">
        <v>3.3390049999999998</v>
      </c>
      <c r="M1836" s="16">
        <v>3.1496140000000001</v>
      </c>
      <c r="N1836" s="16">
        <v>1.399214</v>
      </c>
      <c r="O1836" s="16">
        <v>1.3327560000000001</v>
      </c>
      <c r="P1836" s="16">
        <v>0.70662670000000005</v>
      </c>
      <c r="Q1836" s="16">
        <v>0.95221290000000003</v>
      </c>
      <c r="R1836" s="16">
        <v>2.5173999999999999</v>
      </c>
      <c r="S1836" s="16">
        <v>0.58930000000000005</v>
      </c>
      <c r="T1836" s="16">
        <v>2.53E-2</v>
      </c>
      <c r="U1836" s="16">
        <v>5.6726000000000001</v>
      </c>
      <c r="V1836" s="16">
        <v>28.558</v>
      </c>
      <c r="W1836" s="16">
        <v>12.497999999999999</v>
      </c>
      <c r="X1836" s="16">
        <v>536.13800000000003</v>
      </c>
      <c r="Y1836" s="16">
        <v>68.762699999999995</v>
      </c>
      <c r="Z1836" s="16">
        <v>0.5877</v>
      </c>
      <c r="AA1836" s="16">
        <v>-0.72675670000000003</v>
      </c>
      <c r="AB1836" s="16">
        <v>0.28999999999999998</v>
      </c>
      <c r="AC1836" s="16">
        <v>0</v>
      </c>
      <c r="AD1836" s="16">
        <v>37.28</v>
      </c>
      <c r="AE1836" s="16">
        <v>40.008699999999997</v>
      </c>
      <c r="AF1836" s="16">
        <v>0.1246</v>
      </c>
      <c r="AG1836" s="16">
        <v>584000</v>
      </c>
      <c r="AH1836" s="16">
        <v>0.1275</v>
      </c>
      <c r="AI1836" s="16">
        <v>100</v>
      </c>
      <c r="AJ1836" s="16">
        <v>100</v>
      </c>
      <c r="AK1836" s="16">
        <v>0.88270000000000004</v>
      </c>
      <c r="AL1836" s="16">
        <v>0.53539999999999999</v>
      </c>
      <c r="AM1836" s="16">
        <v>0.63500000000000001</v>
      </c>
      <c r="AN1836" s="16">
        <v>1.2649999999999999</v>
      </c>
      <c r="AO1836" s="16">
        <v>0.36070000000000002</v>
      </c>
      <c r="AP1836" s="16">
        <v>1.1380999999999999</v>
      </c>
      <c r="AQ1836" s="16">
        <v>1.6000000000000001E-3</v>
      </c>
      <c r="AR1836" s="16">
        <f t="shared" si="87"/>
        <v>1</v>
      </c>
      <c r="AS1836" s="5">
        <f t="shared" si="86"/>
        <v>0.13537599999999994</v>
      </c>
    </row>
    <row r="1837" spans="1:45" x14ac:dyDescent="0.25">
      <c r="A1837" s="16" t="s">
        <v>414</v>
      </c>
      <c r="B1837" s="16" t="s">
        <v>78</v>
      </c>
      <c r="C1837" s="16" t="s">
        <v>292</v>
      </c>
      <c r="D1837" s="16">
        <v>1988</v>
      </c>
      <c r="E1837" s="16" t="s">
        <v>2417</v>
      </c>
      <c r="F1837" s="16" t="s">
        <v>414</v>
      </c>
      <c r="G1837" s="10">
        <v>34332.300000000003</v>
      </c>
      <c r="H1837" s="73">
        <v>10.44384</v>
      </c>
      <c r="I1837" s="16" t="s">
        <v>6700</v>
      </c>
      <c r="J1837" s="71">
        <v>0.02</v>
      </c>
      <c r="K1837" s="71">
        <v>1.071</v>
      </c>
      <c r="L1837" s="16">
        <v>3.3973610000000001</v>
      </c>
      <c r="M1837" s="16">
        <v>3.192237</v>
      </c>
      <c r="N1837" s="16">
        <v>1.4134819999999999</v>
      </c>
      <c r="O1837" s="16">
        <v>1.3519589999999999</v>
      </c>
      <c r="P1837" s="16">
        <v>0.74059439999999999</v>
      </c>
      <c r="Q1837" s="16">
        <v>0.97287679999999999</v>
      </c>
      <c r="R1837" s="16">
        <v>2.556</v>
      </c>
      <c r="S1837" s="16">
        <v>0.58809999999999996</v>
      </c>
      <c r="T1837" s="16">
        <v>2.81E-2</v>
      </c>
      <c r="U1837" s="16">
        <v>5.6623999999999999</v>
      </c>
      <c r="V1837" s="16">
        <v>28.042000000000002</v>
      </c>
      <c r="W1837" s="16">
        <v>12.922000000000001</v>
      </c>
      <c r="X1837" s="16">
        <v>536.27599999999995</v>
      </c>
      <c r="Y1837" s="16">
        <v>68.998699999999999</v>
      </c>
      <c r="Z1837" s="16">
        <v>0.59370000000000001</v>
      </c>
      <c r="AA1837" s="16">
        <v>-0.73530099999999998</v>
      </c>
      <c r="AB1837" s="16">
        <v>0.28999999999999998</v>
      </c>
      <c r="AC1837" s="16">
        <v>0</v>
      </c>
      <c r="AD1837" s="16">
        <v>37.5</v>
      </c>
      <c r="AE1837" s="16">
        <v>41.454700000000003</v>
      </c>
      <c r="AF1837" s="16">
        <v>0.2</v>
      </c>
      <c r="AG1837" s="16">
        <v>610160</v>
      </c>
      <c r="AH1837" s="16">
        <v>0.13170000000000001</v>
      </c>
      <c r="AI1837" s="16">
        <v>100</v>
      </c>
      <c r="AJ1837" s="16">
        <v>100</v>
      </c>
      <c r="AK1837" s="16">
        <v>0.88890000000000002</v>
      </c>
      <c r="AL1837" s="16">
        <v>0.57609999999999995</v>
      </c>
      <c r="AM1837" s="16">
        <v>0.67400000000000004</v>
      </c>
      <c r="AN1837" s="16">
        <v>1.2517</v>
      </c>
      <c r="AO1837" s="16">
        <v>0.39329999999999998</v>
      </c>
      <c r="AP1837" s="16">
        <v>1.1478999999999999</v>
      </c>
      <c r="AQ1837" s="16">
        <v>1.6000000000000001E-3</v>
      </c>
      <c r="AR1837" s="16">
        <f t="shared" si="87"/>
        <v>1</v>
      </c>
      <c r="AS1837" s="5">
        <f t="shared" si="86"/>
        <v>5.8356000000000297E-2</v>
      </c>
    </row>
    <row r="1838" spans="1:45" x14ac:dyDescent="0.25">
      <c r="A1838" s="16" t="s">
        <v>414</v>
      </c>
      <c r="B1838" s="16" t="s">
        <v>78</v>
      </c>
      <c r="C1838" s="16" t="s">
        <v>292</v>
      </c>
      <c r="D1838" s="16">
        <v>1989</v>
      </c>
      <c r="E1838" s="16" t="s">
        <v>2407</v>
      </c>
      <c r="F1838" s="16" t="s">
        <v>414</v>
      </c>
      <c r="G1838" s="10">
        <v>36028.199999999997</v>
      </c>
      <c r="H1838" s="73">
        <v>10.49206</v>
      </c>
      <c r="I1838" s="16" t="s">
        <v>6700</v>
      </c>
      <c r="J1838" s="71">
        <v>2E-3</v>
      </c>
      <c r="K1838" s="71">
        <v>1.0740000000000001</v>
      </c>
      <c r="L1838" s="16">
        <v>3.4666980000000001</v>
      </c>
      <c r="M1838" s="16">
        <v>3.2237300000000002</v>
      </c>
      <c r="N1838" s="16">
        <v>1.4115930000000001</v>
      </c>
      <c r="O1838" s="16">
        <v>1.414147</v>
      </c>
      <c r="P1838" s="16">
        <v>0.78117639999999999</v>
      </c>
      <c r="Q1838" s="16">
        <v>0.99352280000000004</v>
      </c>
      <c r="R1838" s="16">
        <v>2.5947</v>
      </c>
      <c r="S1838" s="16">
        <v>0.58689999999999998</v>
      </c>
      <c r="T1838" s="16">
        <v>2.9700000000000001E-2</v>
      </c>
      <c r="U1838" s="16">
        <v>5.4672999999999998</v>
      </c>
      <c r="V1838" s="16">
        <v>27.526</v>
      </c>
      <c r="W1838" s="16">
        <v>13.346</v>
      </c>
      <c r="X1838" s="16">
        <v>536.928</v>
      </c>
      <c r="Y1838" s="16">
        <v>69.2346</v>
      </c>
      <c r="Z1838" s="16">
        <v>0.62270000000000003</v>
      </c>
      <c r="AA1838" s="16">
        <v>-0.74384539999999999</v>
      </c>
      <c r="AB1838" s="16">
        <v>0.28999999999999998</v>
      </c>
      <c r="AC1838" s="16">
        <v>0</v>
      </c>
      <c r="AD1838" s="16">
        <v>37.72</v>
      </c>
      <c r="AE1838" s="16">
        <v>43.054400000000001</v>
      </c>
      <c r="AF1838" s="16">
        <v>0.40179999999999999</v>
      </c>
      <c r="AG1838" s="16">
        <v>644664</v>
      </c>
      <c r="AH1838" s="16">
        <v>0.13589999999999999</v>
      </c>
      <c r="AI1838" s="16">
        <v>100</v>
      </c>
      <c r="AJ1838" s="16">
        <v>100</v>
      </c>
      <c r="AK1838" s="16">
        <v>0.89510000000000001</v>
      </c>
      <c r="AL1838" s="16">
        <v>0.61680000000000001</v>
      </c>
      <c r="AM1838" s="16">
        <v>0.71289999999999998</v>
      </c>
      <c r="AN1838" s="16">
        <v>1.2383999999999999</v>
      </c>
      <c r="AO1838" s="16">
        <v>0.4259</v>
      </c>
      <c r="AP1838" s="16">
        <v>1.1577</v>
      </c>
      <c r="AQ1838" s="16">
        <v>1.6000000000000001E-3</v>
      </c>
      <c r="AR1838" s="16">
        <f t="shared" si="87"/>
        <v>1</v>
      </c>
      <c r="AS1838" s="5">
        <f t="shared" si="86"/>
        <v>6.9336999999999982E-2</v>
      </c>
    </row>
    <row r="1839" spans="1:45" x14ac:dyDescent="0.25">
      <c r="A1839" s="16" t="s">
        <v>414</v>
      </c>
      <c r="B1839" s="16" t="s">
        <v>78</v>
      </c>
      <c r="C1839" s="16" t="s">
        <v>292</v>
      </c>
      <c r="D1839" s="16">
        <v>1990</v>
      </c>
      <c r="E1839" s="16" t="s">
        <v>2411</v>
      </c>
      <c r="F1839" s="16" t="s">
        <v>414</v>
      </c>
      <c r="G1839" s="10">
        <v>37906.199999999997</v>
      </c>
      <c r="H1839" s="73">
        <v>10.542870000000001</v>
      </c>
      <c r="I1839" s="16" t="s">
        <v>6700</v>
      </c>
      <c r="J1839" s="71">
        <v>3.0000000000000001E-3</v>
      </c>
      <c r="K1839" s="71">
        <v>1.077</v>
      </c>
      <c r="L1839" s="16">
        <v>3.3894099999999998</v>
      </c>
      <c r="M1839" s="16">
        <v>3.1782219999999999</v>
      </c>
      <c r="N1839" s="16">
        <v>1.302711</v>
      </c>
      <c r="O1839" s="16">
        <v>1.336203</v>
      </c>
      <c r="P1839" s="16">
        <v>0.81985549999999996</v>
      </c>
      <c r="Q1839" s="16">
        <v>1.0142199999999999</v>
      </c>
      <c r="R1839" s="16">
        <v>2.6333000000000002</v>
      </c>
      <c r="S1839" s="16">
        <v>0.56559999999999999</v>
      </c>
      <c r="T1839" s="16">
        <v>3.1199999999999999E-2</v>
      </c>
      <c r="U1839" s="16">
        <v>4.2664</v>
      </c>
      <c r="V1839" s="16">
        <v>27.01</v>
      </c>
      <c r="W1839" s="16">
        <v>13.77</v>
      </c>
      <c r="X1839" s="16">
        <v>537.39</v>
      </c>
      <c r="Y1839" s="16">
        <v>69.470500000000001</v>
      </c>
      <c r="Z1839" s="16">
        <v>0.57630000000000003</v>
      </c>
      <c r="AA1839" s="16">
        <v>-0.7547199</v>
      </c>
      <c r="AB1839" s="16">
        <v>0.28999999999999998</v>
      </c>
      <c r="AC1839" s="16">
        <v>0</v>
      </c>
      <c r="AD1839" s="16">
        <v>38</v>
      </c>
      <c r="AE1839" s="16">
        <v>44.603900000000003</v>
      </c>
      <c r="AF1839" s="16">
        <v>0.71009999999999995</v>
      </c>
      <c r="AG1839" s="16">
        <v>676327</v>
      </c>
      <c r="AH1839" s="16">
        <v>0.13980000000000001</v>
      </c>
      <c r="AI1839" s="16">
        <v>100</v>
      </c>
      <c r="AJ1839" s="16">
        <v>100</v>
      </c>
      <c r="AK1839" s="16">
        <v>0.90129999999999999</v>
      </c>
      <c r="AL1839" s="16">
        <v>0.65749999999999997</v>
      </c>
      <c r="AM1839" s="16">
        <v>0.75190000000000001</v>
      </c>
      <c r="AN1839" s="16">
        <v>1.2252000000000001</v>
      </c>
      <c r="AO1839" s="16">
        <v>0.45860000000000001</v>
      </c>
      <c r="AP1839" s="16">
        <v>1.1675</v>
      </c>
      <c r="AQ1839" s="16">
        <v>1.6000000000000001E-3</v>
      </c>
      <c r="AR1839" s="16">
        <f t="shared" si="87"/>
        <v>1</v>
      </c>
      <c r="AS1839" s="5">
        <f t="shared" si="86"/>
        <v>-7.7288000000000245E-2</v>
      </c>
    </row>
    <row r="1840" spans="1:45" x14ac:dyDescent="0.25">
      <c r="A1840" s="16" t="s">
        <v>414</v>
      </c>
      <c r="B1840" s="16" t="s">
        <v>78</v>
      </c>
      <c r="C1840" s="16" t="s">
        <v>292</v>
      </c>
      <c r="D1840" s="16">
        <v>1991</v>
      </c>
      <c r="E1840" s="16" t="s">
        <v>2410</v>
      </c>
      <c r="F1840" s="16" t="s">
        <v>414</v>
      </c>
      <c r="G1840" s="10">
        <v>39044.9</v>
      </c>
      <c r="H1840" s="73">
        <v>10.572469999999999</v>
      </c>
      <c r="I1840" s="16" t="s">
        <v>6700</v>
      </c>
      <c r="J1840" s="71">
        <v>-1.9E-2</v>
      </c>
      <c r="K1840" s="71">
        <v>1.0569999999999999</v>
      </c>
      <c r="L1840" s="16">
        <v>3.4091420000000001</v>
      </c>
      <c r="M1840" s="16">
        <v>3.168749</v>
      </c>
      <c r="N1840" s="16">
        <v>1.3378479999999999</v>
      </c>
      <c r="O1840" s="16">
        <v>1.3050740000000001</v>
      </c>
      <c r="P1840" s="16">
        <v>0.84939659999999995</v>
      </c>
      <c r="Q1840" s="16">
        <v>1.0348850000000001</v>
      </c>
      <c r="R1840" s="16">
        <v>2.6718999999999999</v>
      </c>
      <c r="S1840" s="16">
        <v>0.55579999999999996</v>
      </c>
      <c r="T1840" s="16">
        <v>3.1899999999999998E-2</v>
      </c>
      <c r="U1840" s="16">
        <v>4.2332999999999998</v>
      </c>
      <c r="V1840" s="16">
        <v>27.818000000000001</v>
      </c>
      <c r="W1840" s="16">
        <v>14.052</v>
      </c>
      <c r="X1840" s="16">
        <v>538.05600000000004</v>
      </c>
      <c r="Y1840" s="16">
        <v>69.706400000000002</v>
      </c>
      <c r="Z1840" s="16">
        <v>0.55410000000000004</v>
      </c>
      <c r="AA1840" s="16">
        <v>-0.77025500000000002</v>
      </c>
      <c r="AB1840" s="16">
        <v>0.28999999999999998</v>
      </c>
      <c r="AC1840" s="16">
        <v>0</v>
      </c>
      <c r="AD1840" s="16">
        <v>38.4</v>
      </c>
      <c r="AE1840" s="16">
        <v>45.850700000000003</v>
      </c>
      <c r="AF1840" s="16">
        <v>1.1231</v>
      </c>
      <c r="AG1840" s="16">
        <v>696914</v>
      </c>
      <c r="AH1840" s="16">
        <v>0.1439</v>
      </c>
      <c r="AI1840" s="16">
        <v>100</v>
      </c>
      <c r="AJ1840" s="16">
        <v>100</v>
      </c>
      <c r="AK1840" s="16">
        <v>0.90739999999999998</v>
      </c>
      <c r="AL1840" s="16">
        <v>0.69820000000000004</v>
      </c>
      <c r="AM1840" s="16">
        <v>0.79090000000000005</v>
      </c>
      <c r="AN1840" s="16">
        <v>1.2119</v>
      </c>
      <c r="AO1840" s="16">
        <v>0.49120000000000003</v>
      </c>
      <c r="AP1840" s="16">
        <v>1.1774</v>
      </c>
      <c r="AQ1840" s="16">
        <v>1.6000000000000001E-3</v>
      </c>
      <c r="AR1840" s="16">
        <f t="shared" si="87"/>
        <v>1</v>
      </c>
      <c r="AS1840" s="5">
        <f t="shared" si="86"/>
        <v>1.9732000000000305E-2</v>
      </c>
    </row>
    <row r="1841" spans="1:45" x14ac:dyDescent="0.25">
      <c r="A1841" s="16" t="s">
        <v>414</v>
      </c>
      <c r="B1841" s="16" t="s">
        <v>78</v>
      </c>
      <c r="C1841" s="16" t="s">
        <v>292</v>
      </c>
      <c r="D1841" s="16">
        <v>1992</v>
      </c>
      <c r="E1841" s="16" t="s">
        <v>2401</v>
      </c>
      <c r="F1841" s="16" t="s">
        <v>414</v>
      </c>
      <c r="G1841" s="10">
        <v>39267.1</v>
      </c>
      <c r="H1841" s="73">
        <v>10.578139999999999</v>
      </c>
      <c r="I1841" s="16" t="s">
        <v>6700</v>
      </c>
      <c r="J1841" s="71">
        <v>-2.7E-2</v>
      </c>
      <c r="K1841" s="71">
        <v>1.028</v>
      </c>
      <c r="L1841" s="16">
        <v>3.4327830000000001</v>
      </c>
      <c r="M1841" s="16">
        <v>3.199541</v>
      </c>
      <c r="N1841" s="16">
        <v>1.374598</v>
      </c>
      <c r="O1841" s="16">
        <v>1.256167</v>
      </c>
      <c r="P1841" s="16">
        <v>0.86609040000000004</v>
      </c>
      <c r="Q1841" s="16">
        <v>1.055531</v>
      </c>
      <c r="R1841" s="16">
        <v>2.7105000000000001</v>
      </c>
      <c r="S1841" s="16">
        <v>0.54949999999999999</v>
      </c>
      <c r="T1841" s="16">
        <v>3.5499999999999997E-2</v>
      </c>
      <c r="U1841" s="16">
        <v>4.2000999999999999</v>
      </c>
      <c r="V1841" s="16">
        <v>28.626000000000001</v>
      </c>
      <c r="W1841" s="16">
        <v>14.334</v>
      </c>
      <c r="X1841" s="16">
        <v>538.97699999999998</v>
      </c>
      <c r="Y1841" s="16">
        <v>69.942400000000006</v>
      </c>
      <c r="Z1841" s="16">
        <v>0.52380000000000004</v>
      </c>
      <c r="AA1841" s="16">
        <v>-0.7780224</v>
      </c>
      <c r="AB1841" s="16">
        <v>0.28999999999999998</v>
      </c>
      <c r="AC1841" s="16">
        <v>0</v>
      </c>
      <c r="AD1841" s="16">
        <v>38.6</v>
      </c>
      <c r="AE1841" s="16">
        <v>46.8033</v>
      </c>
      <c r="AF1841" s="16">
        <v>1.3903000000000001</v>
      </c>
      <c r="AG1841" s="16">
        <v>700510</v>
      </c>
      <c r="AH1841" s="16">
        <v>0.14810000000000001</v>
      </c>
      <c r="AI1841" s="16">
        <v>100</v>
      </c>
      <c r="AJ1841" s="16">
        <v>100</v>
      </c>
      <c r="AK1841" s="16">
        <v>0.91359999999999997</v>
      </c>
      <c r="AL1841" s="16">
        <v>0.7389</v>
      </c>
      <c r="AM1841" s="16">
        <v>0.82979999999999998</v>
      </c>
      <c r="AN1841" s="16">
        <v>1.1986000000000001</v>
      </c>
      <c r="AO1841" s="16">
        <v>0.52380000000000004</v>
      </c>
      <c r="AP1841" s="16">
        <v>1.1872</v>
      </c>
      <c r="AQ1841" s="16">
        <v>1.6000000000000001E-3</v>
      </c>
      <c r="AR1841" s="16">
        <f t="shared" si="87"/>
        <v>1</v>
      </c>
      <c r="AS1841" s="5">
        <f t="shared" si="86"/>
        <v>2.3641000000000023E-2</v>
      </c>
    </row>
    <row r="1842" spans="1:45" x14ac:dyDescent="0.25">
      <c r="A1842" s="16" t="s">
        <v>414</v>
      </c>
      <c r="B1842" s="16" t="s">
        <v>78</v>
      </c>
      <c r="C1842" s="16" t="s">
        <v>292</v>
      </c>
      <c r="D1842" s="16">
        <v>1993</v>
      </c>
      <c r="E1842" s="16" t="s">
        <v>2414</v>
      </c>
      <c r="F1842" s="16" t="s">
        <v>414</v>
      </c>
      <c r="G1842" s="10">
        <v>39237.300000000003</v>
      </c>
      <c r="H1842" s="73">
        <v>10.57738</v>
      </c>
      <c r="I1842" s="16" t="s">
        <v>6700</v>
      </c>
      <c r="J1842" s="71">
        <v>-1.2E-2</v>
      </c>
      <c r="K1842" s="71">
        <v>1.016</v>
      </c>
      <c r="L1842" s="16">
        <v>3.4861010000000001</v>
      </c>
      <c r="M1842" s="16">
        <v>3.1664850000000002</v>
      </c>
      <c r="N1842" s="16">
        <v>1.339656</v>
      </c>
      <c r="O1842" s="16">
        <v>1.4010640000000001</v>
      </c>
      <c r="P1842" s="16">
        <v>0.88153210000000004</v>
      </c>
      <c r="Q1842" s="16">
        <v>1.0762130000000001</v>
      </c>
      <c r="R1842" s="16">
        <v>2.7492000000000001</v>
      </c>
      <c r="S1842" s="16">
        <v>0.53690000000000004</v>
      </c>
      <c r="T1842" s="16">
        <v>3.4799999999999998E-2</v>
      </c>
      <c r="U1842" s="16">
        <v>3.4788999999999999</v>
      </c>
      <c r="V1842" s="16">
        <v>29.434000000000001</v>
      </c>
      <c r="W1842" s="16">
        <v>14.616</v>
      </c>
      <c r="X1842" s="16">
        <v>540.00099999999998</v>
      </c>
      <c r="Y1842" s="16">
        <v>70.178299999999993</v>
      </c>
      <c r="Z1842" s="16">
        <v>0.59789999999999999</v>
      </c>
      <c r="AA1842" s="16">
        <v>-0.78190630000000005</v>
      </c>
      <c r="AB1842" s="16">
        <v>0.28999999999999998</v>
      </c>
      <c r="AC1842" s="16">
        <v>0</v>
      </c>
      <c r="AD1842" s="16">
        <v>38.700000000000003</v>
      </c>
      <c r="AE1842" s="16">
        <v>47.5745</v>
      </c>
      <c r="AF1842" s="16">
        <v>1.7236</v>
      </c>
      <c r="AG1842" s="16">
        <v>705236</v>
      </c>
      <c r="AH1842" s="16">
        <v>0.153</v>
      </c>
      <c r="AI1842" s="16">
        <v>100</v>
      </c>
      <c r="AJ1842" s="16">
        <v>100</v>
      </c>
      <c r="AK1842" s="16">
        <v>0.91979999999999995</v>
      </c>
      <c r="AL1842" s="16">
        <v>0.77959999999999996</v>
      </c>
      <c r="AM1842" s="16">
        <v>0.86880000000000002</v>
      </c>
      <c r="AN1842" s="16">
        <v>1.1853</v>
      </c>
      <c r="AO1842" s="16">
        <v>0.55649999999999999</v>
      </c>
      <c r="AP1842" s="16">
        <v>1.1970000000000001</v>
      </c>
      <c r="AQ1842" s="16">
        <v>1.6000000000000001E-3</v>
      </c>
      <c r="AR1842" s="16">
        <f t="shared" si="87"/>
        <v>1</v>
      </c>
      <c r="AS1842" s="5">
        <f t="shared" si="86"/>
        <v>5.3317999999999977E-2</v>
      </c>
    </row>
    <row r="1843" spans="1:45" x14ac:dyDescent="0.25">
      <c r="A1843" s="16" t="s">
        <v>414</v>
      </c>
      <c r="B1843" s="16" t="s">
        <v>78</v>
      </c>
      <c r="C1843" s="16" t="s">
        <v>292</v>
      </c>
      <c r="D1843" s="16">
        <v>1994</v>
      </c>
      <c r="E1843" s="16" t="s">
        <v>2420</v>
      </c>
      <c r="F1843" s="16" t="s">
        <v>414</v>
      </c>
      <c r="G1843" s="10">
        <v>39441.599999999999</v>
      </c>
      <c r="H1843" s="73">
        <v>10.58258</v>
      </c>
      <c r="I1843" s="16" t="s">
        <v>6700</v>
      </c>
      <c r="J1843" s="71">
        <v>-1.4E-2</v>
      </c>
      <c r="K1843" s="71">
        <v>1.002</v>
      </c>
      <c r="L1843" s="16">
        <v>3.5283699999999998</v>
      </c>
      <c r="M1843" s="16">
        <v>3.1206390000000002</v>
      </c>
      <c r="N1843" s="16">
        <v>1.4000459999999999</v>
      </c>
      <c r="O1843" s="16">
        <v>1.41103</v>
      </c>
      <c r="P1843" s="16">
        <v>0.92827859999999995</v>
      </c>
      <c r="Q1843" s="16">
        <v>1.0968770000000001</v>
      </c>
      <c r="R1843" s="16">
        <v>2.7877999999999998</v>
      </c>
      <c r="S1843" s="16">
        <v>0.51280000000000003</v>
      </c>
      <c r="T1843" s="16">
        <v>3.7400000000000003E-2</v>
      </c>
      <c r="U1843" s="16">
        <v>3.6678999999999999</v>
      </c>
      <c r="V1843" s="16">
        <v>30.242000000000001</v>
      </c>
      <c r="W1843" s="16">
        <v>14.898</v>
      </c>
      <c r="X1843" s="16">
        <v>540.96500000000003</v>
      </c>
      <c r="Y1843" s="16">
        <v>70.414199999999994</v>
      </c>
      <c r="Z1843" s="16">
        <v>0.59909999999999997</v>
      </c>
      <c r="AA1843" s="16">
        <v>-0.78967390000000004</v>
      </c>
      <c r="AB1843" s="16">
        <v>0.28999999999999998</v>
      </c>
      <c r="AC1843" s="16">
        <v>0</v>
      </c>
      <c r="AD1843" s="16">
        <v>38.9</v>
      </c>
      <c r="AE1843" s="16">
        <v>48.903500000000001</v>
      </c>
      <c r="AF1843" s="16">
        <v>3.4902000000000002</v>
      </c>
      <c r="AG1843" s="16">
        <v>749125</v>
      </c>
      <c r="AH1843" s="16">
        <v>0.1575</v>
      </c>
      <c r="AI1843" s="16">
        <v>100</v>
      </c>
      <c r="AJ1843" s="16">
        <v>100</v>
      </c>
      <c r="AK1843" s="16">
        <v>0.92600000000000005</v>
      </c>
      <c r="AL1843" s="16">
        <v>0.82030000000000003</v>
      </c>
      <c r="AM1843" s="16">
        <v>0.90780000000000005</v>
      </c>
      <c r="AN1843" s="16">
        <v>1.1719999999999999</v>
      </c>
      <c r="AO1843" s="16">
        <v>0.58909999999999996</v>
      </c>
      <c r="AP1843" s="16">
        <v>1.2068000000000001</v>
      </c>
      <c r="AQ1843" s="16">
        <v>1.6000000000000001E-3</v>
      </c>
      <c r="AR1843" s="16">
        <f t="shared" si="87"/>
        <v>1</v>
      </c>
      <c r="AS1843" s="5">
        <f t="shared" si="86"/>
        <v>4.2268999999999668E-2</v>
      </c>
    </row>
    <row r="1844" spans="1:45" x14ac:dyDescent="0.25">
      <c r="A1844" s="16" t="s">
        <v>414</v>
      </c>
      <c r="B1844" s="16" t="s">
        <v>78</v>
      </c>
      <c r="C1844" s="16" t="s">
        <v>292</v>
      </c>
      <c r="D1844" s="16">
        <v>1995</v>
      </c>
      <c r="E1844" s="16" t="s">
        <v>2415</v>
      </c>
      <c r="F1844" s="16" t="s">
        <v>414</v>
      </c>
      <c r="G1844" s="10">
        <v>40368.699999999997</v>
      </c>
      <c r="H1844" s="73">
        <v>10.60581</v>
      </c>
      <c r="I1844" s="16" t="s">
        <v>6700</v>
      </c>
      <c r="J1844" s="71">
        <v>-1E-3</v>
      </c>
      <c r="K1844" s="71">
        <v>1.0009999999999999</v>
      </c>
      <c r="L1844" s="16">
        <v>3.6308639999999999</v>
      </c>
      <c r="M1844" s="16">
        <v>3.2889940000000002</v>
      </c>
      <c r="N1844" s="16">
        <v>1.4223140000000001</v>
      </c>
      <c r="O1844" s="16">
        <v>1.391815</v>
      </c>
      <c r="P1844" s="16">
        <v>0.97077449999999998</v>
      </c>
      <c r="Q1844" s="16">
        <v>1.117559</v>
      </c>
      <c r="R1844" s="16">
        <v>2.8264</v>
      </c>
      <c r="S1844" s="16">
        <v>0.55149999999999999</v>
      </c>
      <c r="T1844" s="16">
        <v>3.7499999999999999E-2</v>
      </c>
      <c r="U1844" s="16">
        <v>3.5062000000000002</v>
      </c>
      <c r="V1844" s="16">
        <v>31.05</v>
      </c>
      <c r="W1844" s="16">
        <v>15.18</v>
      </c>
      <c r="X1844" s="16">
        <v>541.73400000000004</v>
      </c>
      <c r="Y1844" s="16">
        <v>70.650199999999998</v>
      </c>
      <c r="Z1844" s="16">
        <v>0.58609999999999995</v>
      </c>
      <c r="AA1844" s="16">
        <v>-0.78967390000000004</v>
      </c>
      <c r="AB1844" s="16">
        <v>0.28999999999999998</v>
      </c>
      <c r="AC1844" s="16">
        <v>0</v>
      </c>
      <c r="AD1844" s="16">
        <v>38.9</v>
      </c>
      <c r="AE1844" s="16">
        <v>50.040399999999998</v>
      </c>
      <c r="AF1844" s="16">
        <v>9.4085999999999999</v>
      </c>
      <c r="AG1844" s="16">
        <v>765539</v>
      </c>
      <c r="AH1844" s="16">
        <v>0.1613</v>
      </c>
      <c r="AI1844" s="16">
        <v>100</v>
      </c>
      <c r="AJ1844" s="16">
        <v>100</v>
      </c>
      <c r="AK1844" s="16">
        <v>0.93220000000000003</v>
      </c>
      <c r="AL1844" s="16">
        <v>0.86099999999999999</v>
      </c>
      <c r="AM1844" s="16">
        <v>0.94679999999999997</v>
      </c>
      <c r="AN1844" s="16">
        <v>1.1587000000000001</v>
      </c>
      <c r="AO1844" s="16">
        <v>0.62170000000000003</v>
      </c>
      <c r="AP1844" s="16">
        <v>1.2166999999999999</v>
      </c>
      <c r="AQ1844" s="16">
        <v>1.6000000000000001E-3</v>
      </c>
      <c r="AR1844" s="16">
        <f t="shared" si="87"/>
        <v>1</v>
      </c>
      <c r="AS1844" s="5">
        <f t="shared" si="86"/>
        <v>0.10249400000000009</v>
      </c>
    </row>
    <row r="1845" spans="1:45" x14ac:dyDescent="0.25">
      <c r="A1845" s="16" t="s">
        <v>414</v>
      </c>
      <c r="B1845" s="16" t="s">
        <v>78</v>
      </c>
      <c r="C1845" s="16" t="s">
        <v>292</v>
      </c>
      <c r="D1845" s="16">
        <v>1996</v>
      </c>
      <c r="E1845" s="16" t="s">
        <v>2429</v>
      </c>
      <c r="F1845" s="16" t="s">
        <v>414</v>
      </c>
      <c r="G1845" s="10">
        <v>41514.9</v>
      </c>
      <c r="H1845" s="73">
        <v>10.63381</v>
      </c>
      <c r="I1845" s="16" t="s">
        <v>6700</v>
      </c>
      <c r="J1845" s="71">
        <v>0</v>
      </c>
      <c r="K1845" s="71">
        <v>1.0009999999999999</v>
      </c>
      <c r="L1845" s="16">
        <v>3.7797450000000001</v>
      </c>
      <c r="M1845" s="16">
        <v>3.3060170000000002</v>
      </c>
      <c r="N1845" s="16">
        <v>1.5237019999999999</v>
      </c>
      <c r="O1845" s="16">
        <v>1.466275</v>
      </c>
      <c r="P1845" s="16">
        <v>1.0331159999999999</v>
      </c>
      <c r="Q1845" s="16">
        <v>1.194353</v>
      </c>
      <c r="R1845" s="16">
        <v>2.7650000000000001</v>
      </c>
      <c r="S1845" s="16">
        <v>0.55869999999999997</v>
      </c>
      <c r="T1845" s="16">
        <v>0.04</v>
      </c>
      <c r="U1845" s="16">
        <v>4.0674999999999999</v>
      </c>
      <c r="V1845" s="16">
        <v>31.835999999999999</v>
      </c>
      <c r="W1845" s="16">
        <v>15.582000000000001</v>
      </c>
      <c r="X1845" s="16">
        <v>541.928</v>
      </c>
      <c r="Y1845" s="16">
        <v>70.886099999999999</v>
      </c>
      <c r="Z1845" s="16">
        <v>0.62109999999999999</v>
      </c>
      <c r="AA1845" s="16">
        <v>-0.80132510000000001</v>
      </c>
      <c r="AB1845" s="16">
        <v>0.28999999999999998</v>
      </c>
      <c r="AC1845" s="16">
        <v>0</v>
      </c>
      <c r="AD1845" s="16">
        <v>39.200000000000003</v>
      </c>
      <c r="AE1845" s="16">
        <v>51.313800000000001</v>
      </c>
      <c r="AF1845" s="16">
        <v>21.560600000000001</v>
      </c>
      <c r="AG1845" s="16">
        <v>780262</v>
      </c>
      <c r="AH1845" s="16">
        <v>0.16539999999999999</v>
      </c>
      <c r="AI1845" s="16">
        <v>100</v>
      </c>
      <c r="AJ1845" s="16">
        <v>100</v>
      </c>
      <c r="AK1845" s="16">
        <v>1.0508</v>
      </c>
      <c r="AL1845" s="16">
        <v>1.0468</v>
      </c>
      <c r="AM1845" s="16">
        <v>0.95660000000000001</v>
      </c>
      <c r="AN1845" s="16">
        <v>1.1082000000000001</v>
      </c>
      <c r="AO1845" s="16">
        <v>0.6865</v>
      </c>
      <c r="AP1845" s="16">
        <v>1.3183</v>
      </c>
      <c r="AQ1845" s="16">
        <v>1.6000000000000001E-3</v>
      </c>
      <c r="AR1845" s="16">
        <f t="shared" si="87"/>
        <v>1</v>
      </c>
      <c r="AS1845" s="5">
        <f t="shared" si="86"/>
        <v>0.14888100000000026</v>
      </c>
    </row>
    <row r="1846" spans="1:45" x14ac:dyDescent="0.25">
      <c r="A1846" s="16" t="s">
        <v>414</v>
      </c>
      <c r="B1846" s="16" t="s">
        <v>78</v>
      </c>
      <c r="C1846" s="16" t="s">
        <v>292</v>
      </c>
      <c r="D1846" s="16">
        <v>1997</v>
      </c>
      <c r="E1846" s="16" t="s">
        <v>2418</v>
      </c>
      <c r="F1846" s="16" t="s">
        <v>414</v>
      </c>
      <c r="G1846" s="10">
        <v>41861.9</v>
      </c>
      <c r="H1846" s="73">
        <v>10.64213</v>
      </c>
      <c r="I1846" s="16" t="s">
        <v>6700</v>
      </c>
      <c r="J1846" s="71">
        <v>0</v>
      </c>
      <c r="K1846" s="71">
        <v>1.0009999999999999</v>
      </c>
      <c r="L1846" s="16">
        <v>3.9073519999999999</v>
      </c>
      <c r="M1846" s="16">
        <v>3.470545</v>
      </c>
      <c r="N1846" s="16">
        <v>1.563442</v>
      </c>
      <c r="O1846" s="16">
        <v>1.513072</v>
      </c>
      <c r="P1846" s="16">
        <v>1.0865260000000001</v>
      </c>
      <c r="Q1846" s="16">
        <v>1.176191</v>
      </c>
      <c r="R1846" s="16">
        <v>2.8275999999999999</v>
      </c>
      <c r="S1846" s="16">
        <v>0.59119999999999995</v>
      </c>
      <c r="T1846" s="16">
        <v>4.0800000000000003E-2</v>
      </c>
      <c r="U1846" s="16">
        <v>4.0343999999999998</v>
      </c>
      <c r="V1846" s="16">
        <v>32.622</v>
      </c>
      <c r="W1846" s="16">
        <v>15.984</v>
      </c>
      <c r="X1846" s="16">
        <v>542.25599999999997</v>
      </c>
      <c r="Y1846" s="16">
        <v>71.122</v>
      </c>
      <c r="Z1846" s="16">
        <v>0.64129999999999998</v>
      </c>
      <c r="AA1846" s="16">
        <v>-0.81297640000000004</v>
      </c>
      <c r="AB1846" s="16">
        <v>0.28999999999999998</v>
      </c>
      <c r="AC1846" s="16">
        <v>0</v>
      </c>
      <c r="AD1846" s="16">
        <v>39.5</v>
      </c>
      <c r="AE1846" s="16">
        <v>52.567500000000003</v>
      </c>
      <c r="AF1846" s="16">
        <v>30.591200000000001</v>
      </c>
      <c r="AG1846" s="16">
        <v>796788</v>
      </c>
      <c r="AH1846" s="16">
        <v>0.1691</v>
      </c>
      <c r="AI1846" s="16">
        <v>100</v>
      </c>
      <c r="AJ1846" s="16">
        <v>100</v>
      </c>
      <c r="AK1846" s="16">
        <v>0.9698</v>
      </c>
      <c r="AL1846" s="16">
        <v>0.98850000000000005</v>
      </c>
      <c r="AM1846" s="16">
        <v>1.0147999999999999</v>
      </c>
      <c r="AN1846" s="16">
        <v>1.147</v>
      </c>
      <c r="AO1846" s="16">
        <v>0.62239999999999995</v>
      </c>
      <c r="AP1846" s="16">
        <v>1.3250999999999999</v>
      </c>
      <c r="AQ1846" s="16">
        <v>1.6000000000000001E-3</v>
      </c>
      <c r="AR1846" s="16">
        <f t="shared" si="87"/>
        <v>1</v>
      </c>
      <c r="AS1846" s="5">
        <f t="shared" si="86"/>
        <v>0.1276069999999998</v>
      </c>
    </row>
    <row r="1847" spans="1:45" x14ac:dyDescent="0.25">
      <c r="A1847" s="16" t="s">
        <v>414</v>
      </c>
      <c r="B1847" s="16" t="s">
        <v>78</v>
      </c>
      <c r="C1847" s="16" t="s">
        <v>292</v>
      </c>
      <c r="D1847" s="16">
        <v>1998</v>
      </c>
      <c r="E1847" s="16" t="s">
        <v>2424</v>
      </c>
      <c r="F1847" s="16" t="s">
        <v>414</v>
      </c>
      <c r="G1847" s="10">
        <v>41277.1</v>
      </c>
      <c r="H1847" s="73">
        <v>10.62806</v>
      </c>
      <c r="I1847" s="16" t="s">
        <v>6700</v>
      </c>
      <c r="J1847" s="71">
        <v>-2.1000000000000001E-2</v>
      </c>
      <c r="K1847" s="71">
        <v>0.98</v>
      </c>
      <c r="L1847" s="16">
        <v>3.9270860000000001</v>
      </c>
      <c r="M1847" s="16">
        <v>3.5593059999999999</v>
      </c>
      <c r="N1847" s="16">
        <v>1.5376510000000001</v>
      </c>
      <c r="O1847" s="16">
        <v>1.5245200000000001</v>
      </c>
      <c r="P1847" s="16">
        <v>1.0763659999999999</v>
      </c>
      <c r="Q1847" s="16">
        <v>1.158083</v>
      </c>
      <c r="R1847" s="16">
        <v>2.9601999999999999</v>
      </c>
      <c r="S1847" s="16">
        <v>0.59109999999999996</v>
      </c>
      <c r="T1847" s="16">
        <v>4.2599999999999999E-2</v>
      </c>
      <c r="U1847" s="16">
        <v>3.4262000000000001</v>
      </c>
      <c r="V1847" s="16">
        <v>33.408000000000001</v>
      </c>
      <c r="W1847" s="16">
        <v>16.385999999999999</v>
      </c>
      <c r="X1847" s="16">
        <v>541.79200000000003</v>
      </c>
      <c r="Y1847" s="16">
        <v>71.357900000000001</v>
      </c>
      <c r="Z1847" s="16">
        <v>0.64400000000000002</v>
      </c>
      <c r="AA1847" s="16">
        <v>-0.81686009999999998</v>
      </c>
      <c r="AB1847" s="16">
        <v>0.28999999999999998</v>
      </c>
      <c r="AC1847" s="16">
        <v>0</v>
      </c>
      <c r="AD1847" s="16">
        <v>39.6</v>
      </c>
      <c r="AE1847" s="16">
        <v>49.824300000000001</v>
      </c>
      <c r="AF1847" s="16">
        <v>37.765500000000003</v>
      </c>
      <c r="AG1847" s="16">
        <v>799188</v>
      </c>
      <c r="AH1847" s="16">
        <v>0.17419999999999999</v>
      </c>
      <c r="AI1847" s="16">
        <v>100</v>
      </c>
      <c r="AJ1847" s="16">
        <v>100</v>
      </c>
      <c r="AK1847" s="16">
        <v>0.88880000000000003</v>
      </c>
      <c r="AL1847" s="16">
        <v>0.93030000000000002</v>
      </c>
      <c r="AM1847" s="16">
        <v>1.073</v>
      </c>
      <c r="AN1847" s="16">
        <v>1.1858</v>
      </c>
      <c r="AO1847" s="16">
        <v>0.55840000000000001</v>
      </c>
      <c r="AP1847" s="16">
        <v>1.3320000000000001</v>
      </c>
      <c r="AQ1847" s="16">
        <v>1.6000000000000001E-3</v>
      </c>
      <c r="AR1847" s="16">
        <f t="shared" si="87"/>
        <v>1</v>
      </c>
      <c r="AS1847" s="5">
        <f t="shared" si="86"/>
        <v>1.973400000000014E-2</v>
      </c>
    </row>
    <row r="1848" spans="1:45" x14ac:dyDescent="0.25">
      <c r="A1848" s="16" t="s">
        <v>414</v>
      </c>
      <c r="B1848" s="16" t="s">
        <v>78</v>
      </c>
      <c r="C1848" s="16" t="s">
        <v>292</v>
      </c>
      <c r="D1848" s="16">
        <v>1999</v>
      </c>
      <c r="E1848" s="16" t="s">
        <v>2402</v>
      </c>
      <c r="F1848" s="16" t="s">
        <v>414</v>
      </c>
      <c r="G1848" s="10">
        <v>41098</v>
      </c>
      <c r="H1848" s="73">
        <v>10.623710000000001</v>
      </c>
      <c r="I1848" s="16" t="s">
        <v>6700</v>
      </c>
      <c r="J1848" s="71">
        <v>3.0000000000000001E-3</v>
      </c>
      <c r="K1848" s="71">
        <v>0.98299999999999998</v>
      </c>
      <c r="L1848" s="16">
        <v>4.0641470000000002</v>
      </c>
      <c r="M1848" s="16">
        <v>3.5980020000000001</v>
      </c>
      <c r="N1848" s="16">
        <v>1.595532</v>
      </c>
      <c r="O1848" s="16">
        <v>1.6529720000000001</v>
      </c>
      <c r="P1848" s="16">
        <v>1.101955</v>
      </c>
      <c r="Q1848" s="16">
        <v>1.2121839999999999</v>
      </c>
      <c r="R1848" s="16">
        <v>2.9773000000000001</v>
      </c>
      <c r="S1848" s="16">
        <v>0.59640000000000004</v>
      </c>
      <c r="T1848" s="16">
        <v>4.36E-2</v>
      </c>
      <c r="U1848" s="16">
        <v>3.5367000000000002</v>
      </c>
      <c r="V1848" s="16">
        <v>34.194000000000003</v>
      </c>
      <c r="W1848" s="16">
        <v>16.788</v>
      </c>
      <c r="X1848" s="16">
        <v>542.59699999999998</v>
      </c>
      <c r="Y1848" s="16">
        <v>71.593900000000005</v>
      </c>
      <c r="Z1848" s="16">
        <v>0.70930000000000004</v>
      </c>
      <c r="AA1848" s="16">
        <v>-0.82074400000000003</v>
      </c>
      <c r="AB1848" s="16">
        <v>0.28999999999999998</v>
      </c>
      <c r="AC1848" s="16">
        <v>0</v>
      </c>
      <c r="AD1848" s="16">
        <v>39.700000000000003</v>
      </c>
      <c r="AE1848" s="16">
        <v>49.452399999999997</v>
      </c>
      <c r="AF1848" s="16">
        <v>45.302</v>
      </c>
      <c r="AG1848" s="16">
        <v>811899</v>
      </c>
      <c r="AH1848" s="16">
        <v>0.17680000000000001</v>
      </c>
      <c r="AI1848" s="16">
        <v>100</v>
      </c>
      <c r="AJ1848" s="16">
        <v>100</v>
      </c>
      <c r="AK1848" s="16">
        <v>0.90569999999999995</v>
      </c>
      <c r="AL1848" s="16">
        <v>1.0786</v>
      </c>
      <c r="AM1848" s="16">
        <v>1.1338999999999999</v>
      </c>
      <c r="AN1848" s="16">
        <v>1.1549</v>
      </c>
      <c r="AO1848" s="16">
        <v>0.68620000000000003</v>
      </c>
      <c r="AP1848" s="16">
        <v>1.3129999999999999</v>
      </c>
      <c r="AQ1848" s="16">
        <v>1.6000000000000001E-3</v>
      </c>
      <c r="AR1848" s="16">
        <f t="shared" si="87"/>
        <v>1</v>
      </c>
      <c r="AS1848" s="5">
        <f t="shared" si="86"/>
        <v>0.1370610000000001</v>
      </c>
    </row>
    <row r="1849" spans="1:45" x14ac:dyDescent="0.25">
      <c r="A1849" s="16" t="s">
        <v>414</v>
      </c>
      <c r="B1849" s="16" t="s">
        <v>78</v>
      </c>
      <c r="C1849" s="16" t="s">
        <v>292</v>
      </c>
      <c r="D1849" s="16">
        <v>2000</v>
      </c>
      <c r="E1849" s="16" t="s">
        <v>2426</v>
      </c>
      <c r="F1849" s="16" t="s">
        <v>414</v>
      </c>
      <c r="G1849" s="10">
        <v>42169.7</v>
      </c>
      <c r="H1849" s="73">
        <v>10.649459999999999</v>
      </c>
      <c r="I1849" s="16">
        <v>126843000</v>
      </c>
      <c r="J1849" s="71">
        <v>8.0000000000000002E-3</v>
      </c>
      <c r="K1849" s="71">
        <v>0.99099999999999999</v>
      </c>
      <c r="L1849" s="16">
        <v>4.2694520000000002</v>
      </c>
      <c r="M1849" s="16">
        <v>3.9313859999999998</v>
      </c>
      <c r="N1849" s="16">
        <v>1.6492279999999999</v>
      </c>
      <c r="O1849" s="16">
        <v>1.6517360000000001</v>
      </c>
      <c r="P1849" s="16">
        <v>1.1333120000000001</v>
      </c>
      <c r="Q1849" s="16">
        <v>1.266265</v>
      </c>
      <c r="R1849" s="16">
        <v>3.0017</v>
      </c>
      <c r="S1849" s="16">
        <v>0.62090000000000001</v>
      </c>
      <c r="T1849" s="16">
        <v>6.8000000000000005E-2</v>
      </c>
      <c r="U1849" s="16">
        <v>3.6189</v>
      </c>
      <c r="V1849" s="16">
        <v>34.979999999999997</v>
      </c>
      <c r="W1849" s="16">
        <v>17.190000000000001</v>
      </c>
      <c r="X1849" s="16">
        <v>543.21299999999997</v>
      </c>
      <c r="Y1849" s="16">
        <v>71.829800000000006</v>
      </c>
      <c r="Z1849" s="16">
        <v>0.70379999999999998</v>
      </c>
      <c r="AA1849" s="16">
        <v>-0.83239529999999995</v>
      </c>
      <c r="AB1849" s="16">
        <v>0.28999999999999998</v>
      </c>
      <c r="AC1849" s="16">
        <v>0</v>
      </c>
      <c r="AD1849" s="16">
        <v>40</v>
      </c>
      <c r="AE1849" s="16">
        <v>49.283900000000003</v>
      </c>
      <c r="AF1849" s="16">
        <v>53.123800000000003</v>
      </c>
      <c r="AG1849" s="16">
        <v>826994</v>
      </c>
      <c r="AH1849" s="16">
        <v>0.18190000000000001</v>
      </c>
      <c r="AI1849" s="16">
        <v>100</v>
      </c>
      <c r="AJ1849" s="16">
        <v>100</v>
      </c>
      <c r="AK1849" s="16">
        <v>0.92249999999999999</v>
      </c>
      <c r="AL1849" s="16">
        <v>1.2269000000000001</v>
      </c>
      <c r="AM1849" s="16">
        <v>1.1947000000000001</v>
      </c>
      <c r="AN1849" s="16">
        <v>1.1241000000000001</v>
      </c>
      <c r="AO1849" s="16">
        <v>0.81410000000000005</v>
      </c>
      <c r="AP1849" s="16">
        <v>1.2939000000000001</v>
      </c>
      <c r="AQ1849" s="16">
        <v>1.6000000000000001E-3</v>
      </c>
      <c r="AR1849" s="16">
        <f t="shared" si="87"/>
        <v>0</v>
      </c>
      <c r="AS1849" s="5">
        <f t="shared" si="86"/>
        <v>0.20530500000000007</v>
      </c>
    </row>
    <row r="1850" spans="1:45" x14ac:dyDescent="0.25">
      <c r="A1850" s="16" t="s">
        <v>414</v>
      </c>
      <c r="B1850" s="16" t="s">
        <v>78</v>
      </c>
      <c r="C1850" s="16" t="s">
        <v>292</v>
      </c>
      <c r="D1850" s="16">
        <v>2001</v>
      </c>
      <c r="E1850" s="16" t="s">
        <v>2405</v>
      </c>
      <c r="F1850" s="16" t="s">
        <v>414</v>
      </c>
      <c r="G1850" s="10">
        <v>42239.1</v>
      </c>
      <c r="H1850" s="73">
        <v>10.6511</v>
      </c>
      <c r="I1850" s="16">
        <v>127149000</v>
      </c>
      <c r="J1850" s="71">
        <v>-3.0000000000000001E-3</v>
      </c>
      <c r="K1850" s="71">
        <v>0.98799999999999999</v>
      </c>
      <c r="L1850" s="16">
        <v>4.2774369999999999</v>
      </c>
      <c r="M1850" s="16">
        <v>4.0760329999999998</v>
      </c>
      <c r="N1850" s="16">
        <v>1.6454139999999999</v>
      </c>
      <c r="O1850" s="16">
        <v>1.6093930000000001</v>
      </c>
      <c r="P1850" s="16">
        <v>1.137802</v>
      </c>
      <c r="Q1850" s="16">
        <v>1.183738</v>
      </c>
      <c r="R1850" s="16">
        <v>3.0745</v>
      </c>
      <c r="S1850" s="16">
        <v>0.65159999999999996</v>
      </c>
      <c r="T1850" s="16">
        <v>6.6799999999999998E-2</v>
      </c>
      <c r="U1850" s="16">
        <v>3.5712999999999999</v>
      </c>
      <c r="V1850" s="16">
        <v>35.56</v>
      </c>
      <c r="W1850" s="16">
        <v>17.588000000000001</v>
      </c>
      <c r="X1850" s="16">
        <v>537.68399999999997</v>
      </c>
      <c r="Y1850" s="16">
        <v>72.065700000000007</v>
      </c>
      <c r="Z1850" s="16">
        <v>0.67559999999999998</v>
      </c>
      <c r="AA1850" s="16">
        <v>-0.84793039999999997</v>
      </c>
      <c r="AB1850" s="16">
        <v>0.28999999999999998</v>
      </c>
      <c r="AC1850" s="16">
        <v>0</v>
      </c>
      <c r="AD1850" s="16">
        <v>40.4</v>
      </c>
      <c r="AE1850" s="16">
        <v>48.6813</v>
      </c>
      <c r="AF1850" s="16">
        <v>59.392600000000002</v>
      </c>
      <c r="AG1850" s="16">
        <v>810315</v>
      </c>
      <c r="AH1850" s="16">
        <v>0.18609999999999999</v>
      </c>
      <c r="AI1850" s="16">
        <v>100</v>
      </c>
      <c r="AJ1850" s="16">
        <v>100</v>
      </c>
      <c r="AK1850" s="16">
        <v>0.95650000000000002</v>
      </c>
      <c r="AL1850" s="16">
        <v>1.0419</v>
      </c>
      <c r="AM1850" s="16">
        <v>1.1328</v>
      </c>
      <c r="AN1850" s="16">
        <v>1.1129</v>
      </c>
      <c r="AO1850" s="16">
        <v>0.64910000000000001</v>
      </c>
      <c r="AP1850" s="16">
        <v>1.2149000000000001</v>
      </c>
      <c r="AQ1850" s="16">
        <v>1.6000000000000001E-3</v>
      </c>
      <c r="AR1850" s="16">
        <f t="shared" si="87"/>
        <v>0</v>
      </c>
      <c r="AS1850" s="5">
        <f t="shared" si="86"/>
        <v>7.9849999999996868E-3</v>
      </c>
    </row>
    <row r="1851" spans="1:45" x14ac:dyDescent="0.25">
      <c r="A1851" s="16" t="s">
        <v>414</v>
      </c>
      <c r="B1851" s="16" t="s">
        <v>78</v>
      </c>
      <c r="C1851" s="16" t="s">
        <v>292</v>
      </c>
      <c r="D1851" s="16">
        <v>2002</v>
      </c>
      <c r="E1851" s="16" t="s">
        <v>2406</v>
      </c>
      <c r="F1851" s="16" t="s">
        <v>414</v>
      </c>
      <c r="G1851" s="10">
        <v>42190.8</v>
      </c>
      <c r="H1851" s="73">
        <v>10.64996</v>
      </c>
      <c r="I1851" s="16">
        <v>127445000</v>
      </c>
      <c r="J1851" s="71">
        <v>3.0000000000000001E-3</v>
      </c>
      <c r="K1851" s="71">
        <v>0.99</v>
      </c>
      <c r="L1851" s="16">
        <v>4.2381669999999998</v>
      </c>
      <c r="M1851" s="16">
        <v>4.0155859999999999</v>
      </c>
      <c r="N1851" s="16">
        <v>1.648058</v>
      </c>
      <c r="O1851" s="16">
        <v>1.638798</v>
      </c>
      <c r="P1851" s="16">
        <v>1.1538170000000001</v>
      </c>
      <c r="Q1851" s="16">
        <v>1.1012109999999999</v>
      </c>
      <c r="R1851" s="16">
        <v>3.1156000000000001</v>
      </c>
      <c r="S1851" s="16">
        <v>0.62870000000000004</v>
      </c>
      <c r="T1851" s="16">
        <v>6.7199999999999996E-2</v>
      </c>
      <c r="U1851" s="16">
        <v>3.5851000000000002</v>
      </c>
      <c r="V1851" s="16">
        <v>36.14</v>
      </c>
      <c r="W1851" s="16">
        <v>17.986000000000001</v>
      </c>
      <c r="X1851" s="16">
        <v>532.15499999999997</v>
      </c>
      <c r="Y1851" s="16">
        <v>72.301699999999997</v>
      </c>
      <c r="Z1851" s="16">
        <v>0.68720000000000003</v>
      </c>
      <c r="AA1851" s="16">
        <v>-0.85569779999999995</v>
      </c>
      <c r="AB1851" s="16">
        <v>0.28999999999999998</v>
      </c>
      <c r="AC1851" s="16">
        <v>0</v>
      </c>
      <c r="AD1851" s="16">
        <v>40.6</v>
      </c>
      <c r="AE1851" s="16">
        <v>48.136899999999997</v>
      </c>
      <c r="AF1851" s="16">
        <v>64.252600000000001</v>
      </c>
      <c r="AG1851" s="16">
        <v>823098</v>
      </c>
      <c r="AH1851" s="16">
        <v>0.1903</v>
      </c>
      <c r="AI1851" s="16">
        <v>100</v>
      </c>
      <c r="AJ1851" s="16">
        <v>100</v>
      </c>
      <c r="AK1851" s="16">
        <v>0.99060000000000004</v>
      </c>
      <c r="AL1851" s="16">
        <v>0.8569</v>
      </c>
      <c r="AM1851" s="16">
        <v>1.0708</v>
      </c>
      <c r="AN1851" s="16">
        <v>1.1016999999999999</v>
      </c>
      <c r="AO1851" s="16">
        <v>0.48409999999999997</v>
      </c>
      <c r="AP1851" s="16">
        <v>1.1358999999999999</v>
      </c>
      <c r="AQ1851" s="16">
        <v>1.6000000000000001E-3</v>
      </c>
      <c r="AR1851" s="16">
        <f t="shared" si="87"/>
        <v>0</v>
      </c>
      <c r="AS1851" s="5">
        <f t="shared" si="86"/>
        <v>-3.9270000000000138E-2</v>
      </c>
    </row>
    <row r="1852" spans="1:45" x14ac:dyDescent="0.25">
      <c r="A1852" s="16" t="s">
        <v>414</v>
      </c>
      <c r="B1852" s="16" t="s">
        <v>78</v>
      </c>
      <c r="C1852" s="16" t="s">
        <v>292</v>
      </c>
      <c r="D1852" s="16">
        <v>2003</v>
      </c>
      <c r="E1852" s="16" t="s">
        <v>2425</v>
      </c>
      <c r="F1852" s="16" t="s">
        <v>414</v>
      </c>
      <c r="G1852" s="10">
        <v>42744</v>
      </c>
      <c r="H1852" s="73">
        <v>10.662979999999999</v>
      </c>
      <c r="I1852" s="16">
        <v>127718000</v>
      </c>
      <c r="J1852" s="71">
        <v>4.0000000000000001E-3</v>
      </c>
      <c r="K1852" s="71">
        <v>0.99399999999999999</v>
      </c>
      <c r="L1852" s="16">
        <v>4.3734460000000004</v>
      </c>
      <c r="M1852" s="16">
        <v>3.998723</v>
      </c>
      <c r="N1852" s="16">
        <v>1.6552960000000001</v>
      </c>
      <c r="O1852" s="16">
        <v>1.7652049999999999</v>
      </c>
      <c r="P1852" s="16">
        <v>1.1563349999999999</v>
      </c>
      <c r="Q1852" s="16">
        <v>1.2870330000000001</v>
      </c>
      <c r="R1852" s="16">
        <v>3.1438999999999999</v>
      </c>
      <c r="S1852" s="16">
        <v>0.61719999999999997</v>
      </c>
      <c r="T1852" s="16">
        <v>6.8400000000000002E-2</v>
      </c>
      <c r="U1852" s="16">
        <v>3.6425999999999998</v>
      </c>
      <c r="V1852" s="16">
        <v>36.72</v>
      </c>
      <c r="W1852" s="16">
        <v>18.384</v>
      </c>
      <c r="X1852" s="16">
        <v>526.62699999999995</v>
      </c>
      <c r="Y1852" s="16">
        <v>72.537599999999998</v>
      </c>
      <c r="Z1852" s="16">
        <v>0.75070000000000003</v>
      </c>
      <c r="AA1852" s="16">
        <v>-0.86346540000000005</v>
      </c>
      <c r="AB1852" s="16">
        <v>0.28999999999999998</v>
      </c>
      <c r="AC1852" s="16">
        <v>0</v>
      </c>
      <c r="AD1852" s="16">
        <v>40.799999999999997</v>
      </c>
      <c r="AE1852" s="16">
        <v>47.595100000000002</v>
      </c>
      <c r="AF1852" s="16">
        <v>68.489199999999997</v>
      </c>
      <c r="AG1852" s="16">
        <v>813051</v>
      </c>
      <c r="AH1852" s="16">
        <v>0.19450000000000001</v>
      </c>
      <c r="AI1852" s="16">
        <v>100</v>
      </c>
      <c r="AJ1852" s="16">
        <v>100</v>
      </c>
      <c r="AK1852" s="16">
        <v>1.0297000000000001</v>
      </c>
      <c r="AL1852" s="16">
        <v>1.1798</v>
      </c>
      <c r="AM1852" s="16">
        <v>1.2246999999999999</v>
      </c>
      <c r="AN1852" s="16">
        <v>0.99890000000000001</v>
      </c>
      <c r="AO1852" s="16">
        <v>1.0643</v>
      </c>
      <c r="AP1852" s="16">
        <v>1.1760999999999999</v>
      </c>
      <c r="AQ1852" s="16">
        <v>1.6000000000000001E-3</v>
      </c>
      <c r="AR1852" s="16">
        <f t="shared" si="87"/>
        <v>0</v>
      </c>
      <c r="AS1852" s="5">
        <f t="shared" si="86"/>
        <v>0.13527900000000059</v>
      </c>
    </row>
    <row r="1853" spans="1:45" x14ac:dyDescent="0.25">
      <c r="A1853" s="16" t="s">
        <v>414</v>
      </c>
      <c r="B1853" s="16" t="s">
        <v>78</v>
      </c>
      <c r="C1853" s="16" t="s">
        <v>292</v>
      </c>
      <c r="D1853" s="16">
        <v>2004</v>
      </c>
      <c r="E1853" s="16" t="s">
        <v>2419</v>
      </c>
      <c r="F1853" s="16" t="s">
        <v>414</v>
      </c>
      <c r="G1853" s="10">
        <v>43671.7</v>
      </c>
      <c r="H1853" s="73">
        <v>10.68445</v>
      </c>
      <c r="I1853" s="16">
        <v>127761000</v>
      </c>
      <c r="J1853" s="71">
        <v>1.2E-2</v>
      </c>
      <c r="K1853" s="71">
        <v>1.0069999999999999</v>
      </c>
      <c r="L1853" s="16">
        <v>4.5252739999999996</v>
      </c>
      <c r="M1853" s="16">
        <v>4.1073550000000001</v>
      </c>
      <c r="N1853" s="16">
        <v>1.6676839999999999</v>
      </c>
      <c r="O1853" s="16">
        <v>1.8929819999999999</v>
      </c>
      <c r="P1853" s="16">
        <v>1.173638</v>
      </c>
      <c r="Q1853" s="16">
        <v>1.3619239999999999</v>
      </c>
      <c r="R1853" s="16">
        <v>3.1332</v>
      </c>
      <c r="S1853" s="16">
        <v>0.63490000000000002</v>
      </c>
      <c r="T1853" s="16">
        <v>7.3499999999999996E-2</v>
      </c>
      <c r="U1853" s="16">
        <v>3.5985999999999998</v>
      </c>
      <c r="V1853" s="16">
        <v>37.299999999999997</v>
      </c>
      <c r="W1853" s="16">
        <v>18.782</v>
      </c>
      <c r="X1853" s="16">
        <v>523.57899999999995</v>
      </c>
      <c r="Y1853" s="16">
        <v>75.804000000000002</v>
      </c>
      <c r="Z1853" s="16">
        <v>0.77859999999999996</v>
      </c>
      <c r="AA1853" s="16">
        <v>-0.87900049999999996</v>
      </c>
      <c r="AB1853" s="16">
        <v>0.28999999999999998</v>
      </c>
      <c r="AC1853" s="16">
        <v>0</v>
      </c>
      <c r="AD1853" s="16">
        <v>41.2</v>
      </c>
      <c r="AE1853" s="16">
        <v>47.019500000000001</v>
      </c>
      <c r="AF1853" s="16">
        <v>72.155799999999999</v>
      </c>
      <c r="AG1853" s="16">
        <v>836207</v>
      </c>
      <c r="AH1853" s="16">
        <v>0.19869999999999999</v>
      </c>
      <c r="AI1853" s="16">
        <v>100</v>
      </c>
      <c r="AJ1853" s="16">
        <v>100</v>
      </c>
      <c r="AK1853" s="16">
        <v>1.0267999999999999</v>
      </c>
      <c r="AL1853" s="16">
        <v>1.2339</v>
      </c>
      <c r="AM1853" s="16">
        <v>1.4247000000000001</v>
      </c>
      <c r="AN1853" s="16">
        <v>0.98750000000000004</v>
      </c>
      <c r="AO1853" s="16">
        <v>1.1520999999999999</v>
      </c>
      <c r="AP1853" s="16">
        <v>1.2647999999999999</v>
      </c>
      <c r="AQ1853" s="16">
        <v>1.6000000000000001E-3</v>
      </c>
      <c r="AR1853" s="16">
        <f t="shared" si="87"/>
        <v>0</v>
      </c>
      <c r="AS1853" s="5">
        <f t="shared" si="86"/>
        <v>0.15182799999999919</v>
      </c>
    </row>
    <row r="1854" spans="1:45" x14ac:dyDescent="0.25">
      <c r="A1854" s="16" t="s">
        <v>414</v>
      </c>
      <c r="B1854" s="16" t="s">
        <v>78</v>
      </c>
      <c r="C1854" s="16" t="s">
        <v>292</v>
      </c>
      <c r="D1854" s="16">
        <v>2005</v>
      </c>
      <c r="E1854" s="16" t="s">
        <v>2408</v>
      </c>
      <c r="F1854" s="16" t="s">
        <v>414</v>
      </c>
      <c r="G1854" s="10">
        <v>44393.7</v>
      </c>
      <c r="H1854" s="73">
        <v>10.700850000000001</v>
      </c>
      <c r="I1854" s="16">
        <v>127773000</v>
      </c>
      <c r="J1854" s="71">
        <v>1E-3</v>
      </c>
      <c r="K1854" s="71">
        <v>1.008</v>
      </c>
      <c r="L1854" s="16">
        <v>4.6026899999999999</v>
      </c>
      <c r="M1854" s="16">
        <v>4.2985179999999996</v>
      </c>
      <c r="N1854" s="16">
        <v>1.6726380000000001</v>
      </c>
      <c r="O1854" s="16">
        <v>1.883365</v>
      </c>
      <c r="P1854" s="16">
        <v>1.1788240000000001</v>
      </c>
      <c r="Q1854" s="16">
        <v>1.3492310000000001</v>
      </c>
      <c r="R1854" s="16">
        <v>3.3087</v>
      </c>
      <c r="S1854" s="16">
        <v>0.64090000000000003</v>
      </c>
      <c r="T1854" s="16">
        <v>8.1299999999999997E-2</v>
      </c>
      <c r="U1854" s="16">
        <v>3.4839000000000002</v>
      </c>
      <c r="V1854" s="16">
        <v>37.880000000000003</v>
      </c>
      <c r="W1854" s="16">
        <v>19.18</v>
      </c>
      <c r="X1854" s="16">
        <v>520.53099999999995</v>
      </c>
      <c r="Y1854" s="16">
        <v>71.069699999999997</v>
      </c>
      <c r="Z1854" s="16">
        <v>0.82730000000000004</v>
      </c>
      <c r="AA1854" s="16">
        <v>-0.88288420000000001</v>
      </c>
      <c r="AB1854" s="16">
        <v>0.28999999999999998</v>
      </c>
      <c r="AC1854" s="16">
        <v>0</v>
      </c>
      <c r="AD1854" s="16">
        <v>41.3</v>
      </c>
      <c r="AE1854" s="16">
        <v>45.718699999999998</v>
      </c>
      <c r="AF1854" s="16">
        <v>75.984399999999994</v>
      </c>
      <c r="AG1854" s="16">
        <v>853005</v>
      </c>
      <c r="AH1854" s="16">
        <v>0.20280000000000001</v>
      </c>
      <c r="AI1854" s="16">
        <v>100</v>
      </c>
      <c r="AJ1854" s="16">
        <v>100</v>
      </c>
      <c r="AK1854" s="16">
        <v>0.99660000000000004</v>
      </c>
      <c r="AL1854" s="16">
        <v>1.21</v>
      </c>
      <c r="AM1854" s="16">
        <v>1.3454999999999999</v>
      </c>
      <c r="AN1854" s="16">
        <v>0.98409999999999997</v>
      </c>
      <c r="AO1854" s="16">
        <v>1.2404999999999999</v>
      </c>
      <c r="AP1854" s="16">
        <v>1.2403999999999999</v>
      </c>
      <c r="AQ1854" s="16">
        <v>1.6000000000000001E-3</v>
      </c>
      <c r="AR1854" s="16">
        <f t="shared" si="87"/>
        <v>0</v>
      </c>
      <c r="AS1854" s="5">
        <f t="shared" si="86"/>
        <v>7.7416000000000373E-2</v>
      </c>
    </row>
    <row r="1855" spans="1:45" x14ac:dyDescent="0.25">
      <c r="A1855" s="16" t="s">
        <v>414</v>
      </c>
      <c r="B1855" s="16" t="s">
        <v>78</v>
      </c>
      <c r="C1855" s="16" t="s">
        <v>292</v>
      </c>
      <c r="D1855" s="16">
        <v>2006</v>
      </c>
      <c r="E1855" s="16" t="s">
        <v>2403</v>
      </c>
      <c r="F1855" s="16" t="s">
        <v>414</v>
      </c>
      <c r="G1855" s="10">
        <v>44995.5</v>
      </c>
      <c r="H1855" s="73">
        <v>10.714320000000001</v>
      </c>
      <c r="I1855" s="16">
        <v>127854000</v>
      </c>
      <c r="J1855" s="71">
        <v>-1E-3</v>
      </c>
      <c r="K1855" s="71">
        <v>1.0069999999999999</v>
      </c>
      <c r="L1855" s="16">
        <v>4.6556839999999999</v>
      </c>
      <c r="M1855" s="16">
        <v>4.2565609999999996</v>
      </c>
      <c r="N1855" s="16">
        <v>1.670275</v>
      </c>
      <c r="O1855" s="16">
        <v>1.970499</v>
      </c>
      <c r="P1855" s="16">
        <v>1.168771</v>
      </c>
      <c r="Q1855" s="16">
        <v>1.4344589999999999</v>
      </c>
      <c r="R1855" s="16">
        <v>3.4091</v>
      </c>
      <c r="S1855" s="16">
        <v>0.61309999999999998</v>
      </c>
      <c r="T1855" s="16">
        <v>8.2199999999999995E-2</v>
      </c>
      <c r="U1855" s="16">
        <v>3.4626999999999999</v>
      </c>
      <c r="V1855" s="16">
        <v>38.351999999999997</v>
      </c>
      <c r="W1855" s="16">
        <v>19.332000000000001</v>
      </c>
      <c r="X1855" s="16">
        <v>517.48299999999995</v>
      </c>
      <c r="Y1855" s="16">
        <v>72.345399999999998</v>
      </c>
      <c r="Z1855" s="16">
        <v>0.85709999999999997</v>
      </c>
      <c r="AA1855" s="16">
        <v>-0.89453550000000004</v>
      </c>
      <c r="AB1855" s="16">
        <v>0.28999999999999998</v>
      </c>
      <c r="AC1855" s="16">
        <v>0</v>
      </c>
      <c r="AD1855" s="16">
        <v>41.6</v>
      </c>
      <c r="AE1855" s="16">
        <v>44.070099999999996</v>
      </c>
      <c r="AF1855" s="16">
        <v>78.519099999999995</v>
      </c>
      <c r="AG1855" s="16">
        <v>856268</v>
      </c>
      <c r="AH1855" s="16">
        <v>0.20699999999999999</v>
      </c>
      <c r="AI1855" s="16">
        <v>100</v>
      </c>
      <c r="AJ1855" s="16">
        <v>100</v>
      </c>
      <c r="AK1855" s="16">
        <v>0.93559999999999999</v>
      </c>
      <c r="AL1855" s="16">
        <v>1.3192999999999999</v>
      </c>
      <c r="AM1855" s="16">
        <v>1.5583</v>
      </c>
      <c r="AN1855" s="16">
        <v>1.0822000000000001</v>
      </c>
      <c r="AO1855" s="16">
        <v>1.2596000000000001</v>
      </c>
      <c r="AP1855" s="16">
        <v>1.3529</v>
      </c>
      <c r="AQ1855" s="16">
        <v>1.6000000000000001E-3</v>
      </c>
      <c r="AR1855" s="16">
        <f t="shared" si="87"/>
        <v>0</v>
      </c>
      <c r="AS1855" s="5">
        <f t="shared" si="86"/>
        <v>5.2993999999999986E-2</v>
      </c>
    </row>
    <row r="1856" spans="1:45" x14ac:dyDescent="0.25">
      <c r="A1856" s="16" t="s">
        <v>414</v>
      </c>
      <c r="B1856" s="16" t="s">
        <v>78</v>
      </c>
      <c r="C1856" s="16" t="s">
        <v>292</v>
      </c>
      <c r="D1856" s="16">
        <v>2007</v>
      </c>
      <c r="E1856" s="16" t="s">
        <v>2413</v>
      </c>
      <c r="F1856" s="16" t="s">
        <v>414</v>
      </c>
      <c r="G1856" s="10">
        <v>45687.3</v>
      </c>
      <c r="H1856" s="73">
        <v>10.72958</v>
      </c>
      <c r="I1856" s="16">
        <v>128001000</v>
      </c>
      <c r="J1856" s="71">
        <v>8.0000000000000002E-3</v>
      </c>
      <c r="K1856" s="71">
        <v>1.016</v>
      </c>
      <c r="L1856" s="16">
        <v>4.6278670000000002</v>
      </c>
      <c r="M1856" s="16">
        <v>4.1898390000000001</v>
      </c>
      <c r="N1856" s="16">
        <v>1.7150840000000001</v>
      </c>
      <c r="O1856" s="16">
        <v>2.0230419999999998</v>
      </c>
      <c r="P1856" s="16">
        <v>1.151033</v>
      </c>
      <c r="Q1856" s="16">
        <v>1.352946</v>
      </c>
      <c r="R1856" s="16">
        <v>3.4613999999999998</v>
      </c>
      <c r="S1856" s="16">
        <v>0.59209999999999996</v>
      </c>
      <c r="T1856" s="16">
        <v>8.0500000000000002E-2</v>
      </c>
      <c r="U1856" s="16">
        <v>3.4636999999999998</v>
      </c>
      <c r="V1856" s="16">
        <v>38.823999999999998</v>
      </c>
      <c r="W1856" s="16">
        <v>19.484000000000002</v>
      </c>
      <c r="X1856" s="16">
        <v>521.46400000000006</v>
      </c>
      <c r="Y1856" s="16">
        <v>73.422600000000003</v>
      </c>
      <c r="Z1856" s="16">
        <v>0.87280000000000002</v>
      </c>
      <c r="AA1856" s="16">
        <v>-0.89453550000000004</v>
      </c>
      <c r="AB1856" s="16">
        <v>0.28999999999999998</v>
      </c>
      <c r="AC1856" s="16">
        <v>0</v>
      </c>
      <c r="AD1856" s="16">
        <v>41.6</v>
      </c>
      <c r="AE1856" s="16">
        <v>40.263599999999997</v>
      </c>
      <c r="AF1856" s="16">
        <v>84.3536</v>
      </c>
      <c r="AG1856" s="16">
        <v>879285</v>
      </c>
      <c r="AH1856" s="16">
        <v>0.2112</v>
      </c>
      <c r="AI1856" s="16">
        <v>100</v>
      </c>
      <c r="AJ1856" s="16">
        <v>100</v>
      </c>
      <c r="AK1856" s="16">
        <v>0.95069999999999999</v>
      </c>
      <c r="AL1856" s="16">
        <v>1.2089000000000001</v>
      </c>
      <c r="AM1856" s="16">
        <v>1.4517</v>
      </c>
      <c r="AN1856" s="16">
        <v>0.95240000000000002</v>
      </c>
      <c r="AO1856" s="16">
        <v>1.1411</v>
      </c>
      <c r="AP1856" s="16">
        <v>1.3275999999999999</v>
      </c>
      <c r="AQ1856" s="16">
        <v>1.6000000000000001E-3</v>
      </c>
      <c r="AR1856" s="16">
        <f t="shared" si="87"/>
        <v>0</v>
      </c>
      <c r="AS1856" s="5">
        <f t="shared" si="86"/>
        <v>-2.7816999999999759E-2</v>
      </c>
    </row>
    <row r="1857" spans="1:45" x14ac:dyDescent="0.25">
      <c r="A1857" s="16" t="s">
        <v>414</v>
      </c>
      <c r="B1857" s="16" t="s">
        <v>78</v>
      </c>
      <c r="C1857" s="16" t="s">
        <v>292</v>
      </c>
      <c r="D1857" s="16">
        <v>2008</v>
      </c>
      <c r="E1857" s="16" t="s">
        <v>2428</v>
      </c>
      <c r="F1857" s="16" t="s">
        <v>414</v>
      </c>
      <c r="G1857" s="10">
        <v>45165.9</v>
      </c>
      <c r="H1857" s="73">
        <v>10.7181</v>
      </c>
      <c r="I1857" s="16">
        <v>128063000</v>
      </c>
      <c r="J1857" s="71">
        <v>-1.2E-2</v>
      </c>
      <c r="K1857" s="71">
        <v>1.004</v>
      </c>
      <c r="L1857" s="16">
        <v>4.575418</v>
      </c>
      <c r="M1857" s="16">
        <v>4.1635049999999998</v>
      </c>
      <c r="N1857" s="16">
        <v>1.757317</v>
      </c>
      <c r="O1857" s="16">
        <v>1.93882</v>
      </c>
      <c r="P1857" s="16">
        <v>1.1111869999999999</v>
      </c>
      <c r="Q1857" s="16">
        <v>1.3476509999999999</v>
      </c>
      <c r="R1857" s="16">
        <v>3.4670999999999998</v>
      </c>
      <c r="S1857" s="16">
        <v>0.58530000000000004</v>
      </c>
      <c r="T1857" s="16">
        <v>8.0100000000000005E-2</v>
      </c>
      <c r="U1857" s="16">
        <v>3.4401999999999999</v>
      </c>
      <c r="V1857" s="16">
        <v>39.295999999999999</v>
      </c>
      <c r="W1857" s="16">
        <v>19.635999999999999</v>
      </c>
      <c r="X1857" s="16">
        <v>525.44600000000003</v>
      </c>
      <c r="Y1857" s="16">
        <v>73.155699999999996</v>
      </c>
      <c r="Z1857" s="16">
        <v>0.82940000000000003</v>
      </c>
      <c r="AA1857" s="16">
        <v>-0.90230299999999997</v>
      </c>
      <c r="AB1857" s="16">
        <v>0.28999999999999998</v>
      </c>
      <c r="AC1857" s="16">
        <v>0</v>
      </c>
      <c r="AD1857" s="16">
        <v>41.8</v>
      </c>
      <c r="AE1857" s="16">
        <v>38.035699999999999</v>
      </c>
      <c r="AF1857" s="16">
        <v>86.707099999999997</v>
      </c>
      <c r="AG1857" s="16">
        <v>839816</v>
      </c>
      <c r="AH1857" s="16">
        <v>0.21540000000000001</v>
      </c>
      <c r="AI1857" s="16">
        <v>100</v>
      </c>
      <c r="AJ1857" s="16">
        <v>100</v>
      </c>
      <c r="AK1857" s="16">
        <v>0.92430000000000001</v>
      </c>
      <c r="AL1857" s="16">
        <v>1.3092999999999999</v>
      </c>
      <c r="AM1857" s="16">
        <v>1.4594</v>
      </c>
      <c r="AN1857" s="16">
        <v>0.83360000000000001</v>
      </c>
      <c r="AO1857" s="16">
        <v>1.1456</v>
      </c>
      <c r="AP1857" s="16">
        <v>1.3194999999999999</v>
      </c>
      <c r="AQ1857" s="16">
        <v>1.6000000000000001E-3</v>
      </c>
      <c r="AR1857" s="16">
        <f t="shared" si="87"/>
        <v>0</v>
      </c>
      <c r="AS1857" s="5">
        <f t="shared" si="86"/>
        <v>-5.244900000000019E-2</v>
      </c>
    </row>
    <row r="1858" spans="1:45" x14ac:dyDescent="0.25">
      <c r="A1858" s="16" t="s">
        <v>414</v>
      </c>
      <c r="B1858" s="16" t="s">
        <v>78</v>
      </c>
      <c r="C1858" s="16" t="s">
        <v>292</v>
      </c>
      <c r="D1858" s="16">
        <v>2009</v>
      </c>
      <c r="E1858" s="16" t="s">
        <v>2412</v>
      </c>
      <c r="F1858" s="16" t="s">
        <v>414</v>
      </c>
      <c r="G1858" s="10">
        <v>42724.5</v>
      </c>
      <c r="H1858" s="73">
        <v>10.66253</v>
      </c>
      <c r="I1858" s="16">
        <v>128047000</v>
      </c>
      <c r="J1858" s="71">
        <v>-3.4000000000000002E-2</v>
      </c>
      <c r="K1858" s="71">
        <v>0.97099999999999997</v>
      </c>
      <c r="L1858" s="16">
        <v>4.5908660000000001</v>
      </c>
      <c r="M1858" s="16">
        <v>3.8872230000000001</v>
      </c>
      <c r="N1858" s="16">
        <v>1.8226640000000001</v>
      </c>
      <c r="O1858" s="16">
        <v>1.949195</v>
      </c>
      <c r="P1858" s="16">
        <v>1.2993809999999999</v>
      </c>
      <c r="Q1858" s="16">
        <v>1.378951</v>
      </c>
      <c r="R1858" s="16">
        <v>3.3573</v>
      </c>
      <c r="S1858" s="16">
        <v>0.52390000000000003</v>
      </c>
      <c r="T1858" s="16">
        <v>8.1799999999999998E-2</v>
      </c>
      <c r="U1858" s="16">
        <v>3.6364999999999998</v>
      </c>
      <c r="V1858" s="16">
        <v>39.768000000000001</v>
      </c>
      <c r="W1858" s="16">
        <v>19.788</v>
      </c>
      <c r="X1858" s="16">
        <v>529.42700000000002</v>
      </c>
      <c r="Y1858" s="16">
        <v>72.836100000000002</v>
      </c>
      <c r="Z1858" s="16">
        <v>0.83509999999999995</v>
      </c>
      <c r="AA1858" s="16">
        <v>-0.92172189999999998</v>
      </c>
      <c r="AB1858" s="16">
        <v>0.28999999999999998</v>
      </c>
      <c r="AC1858" s="16">
        <v>0</v>
      </c>
      <c r="AD1858" s="16">
        <v>42.3</v>
      </c>
      <c r="AE1858" s="16">
        <v>52.4482</v>
      </c>
      <c r="AF1858" s="16">
        <v>91.317400000000006</v>
      </c>
      <c r="AG1858" s="16">
        <v>814849</v>
      </c>
      <c r="AH1858" s="16">
        <v>0.21959999999999999</v>
      </c>
      <c r="AI1858" s="16">
        <v>100</v>
      </c>
      <c r="AJ1858" s="16">
        <v>100</v>
      </c>
      <c r="AK1858" s="16">
        <v>1.0176000000000001</v>
      </c>
      <c r="AL1858" s="16">
        <v>1.3718999999999999</v>
      </c>
      <c r="AM1858" s="16">
        <v>1.4609000000000001</v>
      </c>
      <c r="AN1858" s="16">
        <v>0.93630000000000002</v>
      </c>
      <c r="AO1858" s="16">
        <v>1.1006</v>
      </c>
      <c r="AP1858" s="16">
        <v>1.2970999999999999</v>
      </c>
      <c r="AQ1858" s="16">
        <v>1.6000000000000001E-3</v>
      </c>
      <c r="AR1858" s="16">
        <f t="shared" si="87"/>
        <v>0</v>
      </c>
      <c r="AS1858" s="5">
        <f t="shared" si="86"/>
        <v>1.5448000000000128E-2</v>
      </c>
    </row>
    <row r="1859" spans="1:45" x14ac:dyDescent="0.25">
      <c r="A1859" s="16" t="s">
        <v>414</v>
      </c>
      <c r="B1859" s="16" t="s">
        <v>78</v>
      </c>
      <c r="C1859" s="16" t="s">
        <v>292</v>
      </c>
      <c r="D1859" s="16">
        <v>2010</v>
      </c>
      <c r="E1859" s="16" t="s">
        <v>2416</v>
      </c>
      <c r="F1859" s="16" t="s">
        <v>414</v>
      </c>
      <c r="G1859" s="10">
        <v>44507.7</v>
      </c>
      <c r="H1859" s="73">
        <v>10.703419999999999</v>
      </c>
      <c r="I1859" s="16">
        <v>128070000</v>
      </c>
      <c r="J1859" s="71">
        <v>3.5999999999999997E-2</v>
      </c>
      <c r="K1859" s="71">
        <v>1.006</v>
      </c>
      <c r="L1859" s="16">
        <v>4.6303669999999997</v>
      </c>
      <c r="M1859" s="16">
        <v>3.7964609999999999</v>
      </c>
      <c r="N1859" s="16">
        <v>1.880525</v>
      </c>
      <c r="O1859" s="16">
        <v>2.0052620000000001</v>
      </c>
      <c r="P1859" s="16">
        <v>1.3318380000000001</v>
      </c>
      <c r="Q1859" s="16">
        <v>1.4068400000000001</v>
      </c>
      <c r="R1859" s="16">
        <v>3.2538999999999998</v>
      </c>
      <c r="S1859" s="16">
        <v>0.51629999999999998</v>
      </c>
      <c r="T1859" s="16">
        <v>8.1199999999999994E-2</v>
      </c>
      <c r="U1859" s="16">
        <v>3.7812999999999999</v>
      </c>
      <c r="V1859" s="16">
        <v>40.24</v>
      </c>
      <c r="W1859" s="16">
        <v>19.940000000000001</v>
      </c>
      <c r="X1859" s="16">
        <v>533.08399999999995</v>
      </c>
      <c r="Y1859" s="16">
        <v>74.639300000000006</v>
      </c>
      <c r="Z1859" s="16">
        <v>0.84219999999999995</v>
      </c>
      <c r="AA1859" s="16">
        <v>-0.93337320000000001</v>
      </c>
      <c r="AB1859" s="16">
        <v>0.28999999999999998</v>
      </c>
      <c r="AC1859" s="16">
        <v>0</v>
      </c>
      <c r="AD1859" s="16">
        <v>42.6</v>
      </c>
      <c r="AE1859" s="16">
        <v>51.525199999999998</v>
      </c>
      <c r="AF1859" s="16">
        <v>96.807500000000005</v>
      </c>
      <c r="AG1859" s="16">
        <v>865662</v>
      </c>
      <c r="AH1859" s="16">
        <v>0.2238</v>
      </c>
      <c r="AI1859" s="16">
        <v>100</v>
      </c>
      <c r="AJ1859" s="16">
        <v>100</v>
      </c>
      <c r="AK1859" s="16">
        <v>1.0367</v>
      </c>
      <c r="AL1859" s="16">
        <v>1.573</v>
      </c>
      <c r="AM1859" s="16">
        <v>1.5215000000000001</v>
      </c>
      <c r="AN1859" s="16">
        <v>0.85150000000000003</v>
      </c>
      <c r="AO1859" s="16">
        <v>1.03</v>
      </c>
      <c r="AP1859" s="16">
        <v>1.3258000000000001</v>
      </c>
      <c r="AQ1859" s="16">
        <v>1.6000000000000001E-3</v>
      </c>
      <c r="AR1859" s="16">
        <f t="shared" si="87"/>
        <v>0</v>
      </c>
      <c r="AS1859" s="5">
        <f t="shared" si="86"/>
        <v>3.9500999999999564E-2</v>
      </c>
    </row>
    <row r="1860" spans="1:45" x14ac:dyDescent="0.25">
      <c r="A1860" s="16" t="s">
        <v>414</v>
      </c>
      <c r="B1860" s="16" t="s">
        <v>78</v>
      </c>
      <c r="C1860" s="16" t="s">
        <v>292</v>
      </c>
      <c r="D1860" s="16">
        <v>2011</v>
      </c>
      <c r="E1860" s="16" t="s">
        <v>2427</v>
      </c>
      <c r="F1860" s="16" t="s">
        <v>414</v>
      </c>
      <c r="G1860" s="10">
        <v>44538.7</v>
      </c>
      <c r="H1860" s="73">
        <v>10.70411</v>
      </c>
      <c r="I1860" s="16">
        <v>127833000</v>
      </c>
      <c r="J1860" s="71">
        <v>-6.0000000000000001E-3</v>
      </c>
      <c r="K1860" s="71">
        <v>1</v>
      </c>
      <c r="L1860" s="16">
        <v>4.7027530000000004</v>
      </c>
      <c r="M1860" s="16">
        <v>3.89825</v>
      </c>
      <c r="N1860" s="16">
        <v>1.9689970000000001</v>
      </c>
      <c r="O1860" s="16">
        <v>1.9731510000000001</v>
      </c>
      <c r="P1860" s="16">
        <v>1.321313</v>
      </c>
      <c r="Q1860" s="16">
        <v>1.4273579999999999</v>
      </c>
      <c r="R1860" s="16">
        <v>3.3831000000000002</v>
      </c>
      <c r="S1860" s="16">
        <v>0.52259999999999995</v>
      </c>
      <c r="T1860" s="16">
        <v>8.2000000000000003E-2</v>
      </c>
      <c r="U1860" s="16">
        <v>3.7783000000000002</v>
      </c>
      <c r="V1860" s="16">
        <v>40.671999999999997</v>
      </c>
      <c r="W1860" s="16">
        <v>20.872</v>
      </c>
      <c r="X1860" s="16">
        <v>536.74099999999999</v>
      </c>
      <c r="Y1860" s="16">
        <v>74.397400000000005</v>
      </c>
      <c r="Z1860" s="16">
        <v>0.82709999999999995</v>
      </c>
      <c r="AA1860" s="16">
        <v>-0.93725700000000001</v>
      </c>
      <c r="AB1860" s="16">
        <v>0.28999999999999998</v>
      </c>
      <c r="AC1860" s="16">
        <v>0</v>
      </c>
      <c r="AD1860" s="16">
        <v>42.7</v>
      </c>
      <c r="AE1860" s="16">
        <v>50.792400000000001</v>
      </c>
      <c r="AF1860" s="16">
        <v>104.274</v>
      </c>
      <c r="AG1860" s="16">
        <v>815828</v>
      </c>
      <c r="AH1860" s="16">
        <v>0.22789999999999999</v>
      </c>
      <c r="AI1860" s="16">
        <v>100</v>
      </c>
      <c r="AJ1860" s="16">
        <v>100</v>
      </c>
      <c r="AK1860" s="16">
        <v>1.0702</v>
      </c>
      <c r="AL1860" s="16">
        <v>1.5679000000000001</v>
      </c>
      <c r="AM1860" s="16">
        <v>1.4696</v>
      </c>
      <c r="AN1860" s="16">
        <v>0.98109999999999997</v>
      </c>
      <c r="AO1860" s="16">
        <v>1.0861000000000001</v>
      </c>
      <c r="AP1860" s="16">
        <v>1.2955000000000001</v>
      </c>
      <c r="AQ1860" s="16">
        <v>1.6000000000000001E-3</v>
      </c>
      <c r="AR1860" s="16">
        <f t="shared" si="87"/>
        <v>0</v>
      </c>
      <c r="AS1860" s="5">
        <f t="shared" ref="AS1860:AS1923" si="88">IF(D1860=1985, 0, L1860-L1859)</f>
        <v>7.2386000000000728E-2</v>
      </c>
    </row>
    <row r="1861" spans="1:45" x14ac:dyDescent="0.25">
      <c r="A1861" s="16" t="s">
        <v>414</v>
      </c>
      <c r="B1861" s="16" t="s">
        <v>78</v>
      </c>
      <c r="C1861" s="16" t="s">
        <v>292</v>
      </c>
      <c r="D1861" s="16">
        <v>2012</v>
      </c>
      <c r="E1861" s="16" t="s">
        <v>2421</v>
      </c>
      <c r="F1861" s="16" t="s">
        <v>414</v>
      </c>
      <c r="G1861" s="10">
        <v>45276.800000000003</v>
      </c>
      <c r="H1861" s="73">
        <v>10.720549999999999</v>
      </c>
      <c r="I1861" s="16">
        <v>127629000</v>
      </c>
      <c r="J1861" s="71">
        <v>6.0000000000000001E-3</v>
      </c>
      <c r="K1861" s="71">
        <v>1.006</v>
      </c>
      <c r="L1861" s="16">
        <v>4.7548849999999998</v>
      </c>
      <c r="M1861" s="16">
        <v>3.8843899999999998</v>
      </c>
      <c r="N1861" s="16">
        <v>2.0652919999999999</v>
      </c>
      <c r="O1861" s="16">
        <v>1.9846649999999999</v>
      </c>
      <c r="P1861" s="16">
        <v>1.3332310000000001</v>
      </c>
      <c r="Q1861" s="16">
        <v>1.4376990000000001</v>
      </c>
      <c r="R1861" s="16">
        <v>3.3431000000000002</v>
      </c>
      <c r="S1861" s="16">
        <v>0.5252</v>
      </c>
      <c r="T1861" s="16">
        <v>8.1799999999999998E-2</v>
      </c>
      <c r="U1861" s="16">
        <v>3.8496999999999999</v>
      </c>
      <c r="V1861" s="16">
        <v>41.103999999999999</v>
      </c>
      <c r="W1861" s="16">
        <v>21.803999999999998</v>
      </c>
      <c r="X1861" s="16">
        <v>540.39800000000002</v>
      </c>
      <c r="Y1861" s="16">
        <v>75.304599999999994</v>
      </c>
      <c r="Z1861" s="16">
        <v>0.82210000000000005</v>
      </c>
      <c r="AA1861" s="16">
        <v>-0.94114070000000005</v>
      </c>
      <c r="AB1861" s="16">
        <v>0.28999999999999998</v>
      </c>
      <c r="AC1861" s="16">
        <v>0</v>
      </c>
      <c r="AD1861" s="16">
        <v>42.8</v>
      </c>
      <c r="AE1861" s="16">
        <v>50.471800000000002</v>
      </c>
      <c r="AF1861" s="16">
        <v>110.907</v>
      </c>
      <c r="AG1861" s="16">
        <v>804451</v>
      </c>
      <c r="AH1861" s="16">
        <v>0.2321</v>
      </c>
      <c r="AI1861" s="16">
        <v>100</v>
      </c>
      <c r="AJ1861" s="16">
        <v>100</v>
      </c>
      <c r="AK1861" s="16">
        <v>1.0962000000000001</v>
      </c>
      <c r="AL1861" s="16">
        <v>1.6242000000000001</v>
      </c>
      <c r="AM1861" s="16">
        <v>1.4086000000000001</v>
      </c>
      <c r="AN1861" s="16">
        <v>0.92359999999999998</v>
      </c>
      <c r="AO1861" s="16">
        <v>1.137</v>
      </c>
      <c r="AP1861" s="16">
        <v>1.3332999999999999</v>
      </c>
      <c r="AQ1861" s="16">
        <v>1.6000000000000001E-3</v>
      </c>
      <c r="AR1861" s="16">
        <f t="shared" ref="AR1861:AR1924" si="89">IF(OR(AND(I1861&lt;&gt;"", I1861&gt;=10000000, AQ1861&lt;=32.5), AND(A1861="Middle East &amp; North Africa", I1861&lt;&gt;"", I1861&gt;=9000000, AQ1861&lt;&gt;"", AQ1861&lt;=32.5)), 0, 1)</f>
        <v>0</v>
      </c>
      <c r="AS1861" s="5">
        <f t="shared" si="88"/>
        <v>5.2131999999999401E-2</v>
      </c>
    </row>
    <row r="1862" spans="1:45" x14ac:dyDescent="0.25">
      <c r="A1862" s="16" t="s">
        <v>414</v>
      </c>
      <c r="B1862" s="16" t="s">
        <v>78</v>
      </c>
      <c r="C1862" s="16" t="s">
        <v>292</v>
      </c>
      <c r="D1862" s="16">
        <v>2013</v>
      </c>
      <c r="E1862" s="16" t="s">
        <v>2404</v>
      </c>
      <c r="F1862" s="16" t="s">
        <v>414</v>
      </c>
      <c r="G1862" s="10">
        <v>46249.3</v>
      </c>
      <c r="H1862" s="73">
        <v>10.7418</v>
      </c>
      <c r="I1862" s="16">
        <v>127445000</v>
      </c>
      <c r="J1862" s="71">
        <v>1.0999999999999999E-2</v>
      </c>
      <c r="K1862" s="71">
        <v>1.0169999999999999</v>
      </c>
      <c r="L1862" s="16">
        <v>4.7969280000000003</v>
      </c>
      <c r="M1862" s="16">
        <v>3.8587669999999998</v>
      </c>
      <c r="N1862" s="16">
        <v>2.1030920000000002</v>
      </c>
      <c r="O1862" s="16">
        <v>2.00976</v>
      </c>
      <c r="P1862" s="16">
        <v>1.3251599999999999</v>
      </c>
      <c r="Q1862" s="16">
        <v>1.5041</v>
      </c>
      <c r="R1862" s="16">
        <v>3.4741</v>
      </c>
      <c r="S1862" s="16">
        <v>0.501</v>
      </c>
      <c r="T1862" s="16">
        <v>8.1199999999999994E-2</v>
      </c>
      <c r="U1862" s="16">
        <v>3.8184999999999998</v>
      </c>
      <c r="V1862" s="16">
        <v>41.536000000000001</v>
      </c>
      <c r="W1862" s="16">
        <v>22.736000000000001</v>
      </c>
      <c r="X1862" s="16">
        <v>536.57600000000002</v>
      </c>
      <c r="Y1862" s="16">
        <v>75.2346</v>
      </c>
      <c r="Z1862" s="16">
        <v>0.83279999999999998</v>
      </c>
      <c r="AA1862" s="16">
        <v>-0.96055950000000001</v>
      </c>
      <c r="AB1862" s="16">
        <v>0.28999999999999998</v>
      </c>
      <c r="AC1862" s="16">
        <v>0</v>
      </c>
      <c r="AD1862" s="16">
        <v>43.3</v>
      </c>
      <c r="AE1862" s="16">
        <v>47.992199999999997</v>
      </c>
      <c r="AF1862" s="16">
        <v>116.315</v>
      </c>
      <c r="AG1862" s="16">
        <v>815519</v>
      </c>
      <c r="AH1862" s="16">
        <v>0.23630000000000001</v>
      </c>
      <c r="AI1862" s="16">
        <v>100</v>
      </c>
      <c r="AJ1862" s="16">
        <v>100</v>
      </c>
      <c r="AK1862" s="16">
        <v>1.1089</v>
      </c>
      <c r="AL1862" s="16">
        <v>1.6588000000000001</v>
      </c>
      <c r="AM1862" s="16">
        <v>1.607</v>
      </c>
      <c r="AN1862" s="16">
        <v>0.99299999999999999</v>
      </c>
      <c r="AO1862" s="16">
        <v>1.1148</v>
      </c>
      <c r="AP1862" s="16">
        <v>1.4200999999999999</v>
      </c>
      <c r="AQ1862" s="16">
        <v>1.6000000000000001E-3</v>
      </c>
      <c r="AR1862" s="16">
        <f t="shared" si="89"/>
        <v>0</v>
      </c>
      <c r="AS1862" s="5">
        <f t="shared" si="88"/>
        <v>4.2043000000000497E-2</v>
      </c>
    </row>
    <row r="1863" spans="1:45" x14ac:dyDescent="0.25">
      <c r="A1863" s="16" t="s">
        <v>414</v>
      </c>
      <c r="B1863" s="16" t="s">
        <v>78</v>
      </c>
      <c r="C1863" s="16" t="s">
        <v>292</v>
      </c>
      <c r="D1863" s="16">
        <v>2014</v>
      </c>
      <c r="E1863" s="16" t="s">
        <v>2423</v>
      </c>
      <c r="F1863" s="16" t="s">
        <v>414</v>
      </c>
      <c r="G1863" s="10">
        <v>46466.1</v>
      </c>
      <c r="H1863" s="73">
        <v>10.74648</v>
      </c>
      <c r="I1863" s="16">
        <v>127276000</v>
      </c>
      <c r="J1863" s="71">
        <v>-8.9999999999999993E-3</v>
      </c>
      <c r="K1863" s="71">
        <v>1.008</v>
      </c>
      <c r="L1863" s="16">
        <v>4.9264780000000004</v>
      </c>
      <c r="M1863" s="16">
        <v>4.012702</v>
      </c>
      <c r="N1863" s="16">
        <v>2.1383260000000002</v>
      </c>
      <c r="O1863" s="16">
        <v>2.0144820000000001</v>
      </c>
      <c r="P1863" s="16">
        <v>1.3589800000000001</v>
      </c>
      <c r="Q1863" s="16">
        <v>1.5725789999999999</v>
      </c>
      <c r="R1863" s="16">
        <v>3.5842000000000001</v>
      </c>
      <c r="S1863" s="16">
        <v>0.49919999999999998</v>
      </c>
      <c r="T1863" s="16">
        <v>9.1999999999999998E-2</v>
      </c>
      <c r="U1863" s="16">
        <v>3.7629000000000001</v>
      </c>
      <c r="V1863" s="16">
        <v>41.968000000000004</v>
      </c>
      <c r="W1863" s="16">
        <v>23.667999999999999</v>
      </c>
      <c r="X1863" s="16">
        <v>532.75300000000004</v>
      </c>
      <c r="Y1863" s="16">
        <v>75.4589</v>
      </c>
      <c r="Z1863" s="16">
        <v>0.83260000000000001</v>
      </c>
      <c r="AA1863" s="16">
        <v>-0.96133630000000003</v>
      </c>
      <c r="AB1863" s="16">
        <v>0.28999999999999998</v>
      </c>
      <c r="AC1863" s="16">
        <v>0</v>
      </c>
      <c r="AD1863" s="16">
        <v>43.32</v>
      </c>
      <c r="AE1863" s="16">
        <v>50.0869</v>
      </c>
      <c r="AF1863" s="16">
        <v>120.233</v>
      </c>
      <c r="AG1863" s="16">
        <v>802311</v>
      </c>
      <c r="AH1863" s="16">
        <v>0.24049999999999999</v>
      </c>
      <c r="AI1863" s="16">
        <v>100</v>
      </c>
      <c r="AJ1863" s="16">
        <v>100</v>
      </c>
      <c r="AK1863" s="16">
        <v>1.0449999999999999</v>
      </c>
      <c r="AL1863" s="16">
        <v>1.7302999999999999</v>
      </c>
      <c r="AM1863" s="16">
        <v>1.8189</v>
      </c>
      <c r="AN1863" s="16">
        <v>0.94899999999999995</v>
      </c>
      <c r="AO1863" s="16">
        <v>1.1367</v>
      </c>
      <c r="AP1863" s="16">
        <v>1.5986</v>
      </c>
      <c r="AQ1863" s="16">
        <v>1.6000000000000001E-3</v>
      </c>
      <c r="AR1863" s="16">
        <f t="shared" si="89"/>
        <v>0</v>
      </c>
      <c r="AS1863" s="5">
        <f t="shared" si="88"/>
        <v>0.12955000000000005</v>
      </c>
    </row>
    <row r="1864" spans="1:45" x14ac:dyDescent="0.25">
      <c r="A1864" s="16" t="s">
        <v>405</v>
      </c>
      <c r="B1864" s="16" t="s">
        <v>79</v>
      </c>
      <c r="C1864" s="16" t="s">
        <v>294</v>
      </c>
      <c r="D1864" s="16">
        <v>1985</v>
      </c>
      <c r="E1864" s="16" t="s">
        <v>2460</v>
      </c>
      <c r="F1864" s="16" t="s">
        <v>593</v>
      </c>
      <c r="G1864" s="10"/>
      <c r="H1864" s="73"/>
      <c r="I1864" s="16" t="s">
        <v>6700</v>
      </c>
      <c r="K1864" s="71">
        <v>0</v>
      </c>
      <c r="L1864" s="16">
        <v>-0.73034140000000003</v>
      </c>
      <c r="M1864" s="16">
        <v>-0.43602269999999999</v>
      </c>
      <c r="N1864" s="16">
        <v>0.29117929999999997</v>
      </c>
      <c r="O1864" s="16">
        <v>-0.84450890000000001</v>
      </c>
      <c r="P1864" s="16">
        <v>0.22422839999999999</v>
      </c>
      <c r="Q1864" s="16">
        <v>-0.89730480000000001</v>
      </c>
      <c r="R1864" s="16">
        <v>0.30420000000000003</v>
      </c>
      <c r="S1864" s="16">
        <v>2.29E-2</v>
      </c>
      <c r="T1864" s="16">
        <v>0</v>
      </c>
      <c r="U1864" s="16">
        <v>5.2812000000000001</v>
      </c>
      <c r="V1864" s="16">
        <v>34.32</v>
      </c>
      <c r="W1864" s="16">
        <v>7.72</v>
      </c>
      <c r="X1864" s="16">
        <v>394.608</v>
      </c>
      <c r="Y1864" s="16">
        <v>12.438800000000001</v>
      </c>
      <c r="Z1864" s="16">
        <v>0</v>
      </c>
      <c r="AA1864" s="16">
        <v>-1.1213340000000001</v>
      </c>
      <c r="AB1864" s="16">
        <v>0.1</v>
      </c>
      <c r="AC1864" s="16">
        <v>4.33</v>
      </c>
      <c r="AD1864" s="16">
        <v>46.04</v>
      </c>
      <c r="AE1864" s="16">
        <v>5.9036</v>
      </c>
      <c r="AF1864" s="16">
        <v>0</v>
      </c>
      <c r="AG1864" s="16">
        <v>387050</v>
      </c>
      <c r="AH1864" s="16">
        <v>0.45855000000000001</v>
      </c>
      <c r="AI1864" s="16">
        <v>96.019499999999994</v>
      </c>
      <c r="AJ1864" s="16">
        <v>94.508899999999997</v>
      </c>
      <c r="AK1864" s="16">
        <v>-0.73750000000000004</v>
      </c>
      <c r="AL1864" s="16">
        <v>-1.2263999999999999</v>
      </c>
      <c r="AM1864" s="16">
        <v>-1.4390000000000001</v>
      </c>
      <c r="AN1864" s="16">
        <v>6.4999999999999997E-3</v>
      </c>
      <c r="AO1864" s="16">
        <v>-0.65639999999999998</v>
      </c>
      <c r="AP1864" s="16">
        <v>-1.6668000000000001</v>
      </c>
      <c r="AQ1864" s="16">
        <v>16.307200000000002</v>
      </c>
      <c r="AR1864" s="16">
        <f t="shared" si="89"/>
        <v>1</v>
      </c>
      <c r="AS1864" s="5">
        <f t="shared" si="88"/>
        <v>0</v>
      </c>
    </row>
    <row r="1865" spans="1:45" x14ac:dyDescent="0.25">
      <c r="A1865" s="16" t="s">
        <v>405</v>
      </c>
      <c r="B1865" s="16" t="s">
        <v>79</v>
      </c>
      <c r="C1865" s="16" t="s">
        <v>294</v>
      </c>
      <c r="D1865" s="16">
        <v>1986</v>
      </c>
      <c r="E1865" s="16" t="s">
        <v>2475</v>
      </c>
      <c r="F1865" s="16" t="s">
        <v>593</v>
      </c>
      <c r="G1865" s="10"/>
      <c r="H1865" s="73"/>
      <c r="I1865" s="16" t="s">
        <v>6700</v>
      </c>
      <c r="J1865" s="71">
        <v>0</v>
      </c>
      <c r="K1865" s="71">
        <v>0</v>
      </c>
      <c r="L1865" s="16">
        <v>-0.68518599999999996</v>
      </c>
      <c r="M1865" s="16">
        <v>-0.43836930000000002</v>
      </c>
      <c r="N1865" s="16">
        <v>0.32756809999999997</v>
      </c>
      <c r="O1865" s="16">
        <v>-0.80161360000000004</v>
      </c>
      <c r="P1865" s="16">
        <v>0.2302699</v>
      </c>
      <c r="Q1865" s="16">
        <v>-0.88023669999999998</v>
      </c>
      <c r="R1865" s="16">
        <v>0.2999</v>
      </c>
      <c r="S1865" s="16">
        <v>2.29E-2</v>
      </c>
      <c r="T1865" s="16">
        <v>0</v>
      </c>
      <c r="U1865" s="16">
        <v>5.1599000000000004</v>
      </c>
      <c r="V1865" s="16">
        <v>35.908000000000001</v>
      </c>
      <c r="W1865" s="16">
        <v>7.8339999999999996</v>
      </c>
      <c r="X1865" s="16">
        <v>395.88299999999998</v>
      </c>
      <c r="Y1865" s="16">
        <v>14.3324</v>
      </c>
      <c r="Z1865" s="16">
        <v>0</v>
      </c>
      <c r="AA1865" s="16">
        <v>-1.127548</v>
      </c>
      <c r="AB1865" s="16">
        <v>0.1</v>
      </c>
      <c r="AC1865" s="16">
        <v>4.33</v>
      </c>
      <c r="AD1865" s="16">
        <v>46.2</v>
      </c>
      <c r="AE1865" s="16">
        <v>6.1555</v>
      </c>
      <c r="AF1865" s="16">
        <v>0</v>
      </c>
      <c r="AG1865" s="16">
        <v>390813</v>
      </c>
      <c r="AH1865" s="16">
        <v>0.46105000000000002</v>
      </c>
      <c r="AI1865" s="16">
        <v>96.072000000000003</v>
      </c>
      <c r="AJ1865" s="16">
        <v>94.456500000000005</v>
      </c>
      <c r="AK1865" s="16">
        <v>-0.75290000000000001</v>
      </c>
      <c r="AL1865" s="16">
        <v>-1.2133</v>
      </c>
      <c r="AM1865" s="16">
        <v>-1.3971</v>
      </c>
      <c r="AN1865" s="16">
        <v>1.04E-2</v>
      </c>
      <c r="AO1865" s="16">
        <v>-0.64329999999999998</v>
      </c>
      <c r="AP1865" s="16">
        <v>-1.6278999999999999</v>
      </c>
      <c r="AQ1865" s="16">
        <v>16.307200000000002</v>
      </c>
      <c r="AR1865" s="16">
        <f t="shared" si="89"/>
        <v>1</v>
      </c>
      <c r="AS1865" s="5">
        <f t="shared" si="88"/>
        <v>4.5155400000000068E-2</v>
      </c>
    </row>
    <row r="1866" spans="1:45" x14ac:dyDescent="0.25">
      <c r="A1866" s="16" t="s">
        <v>405</v>
      </c>
      <c r="B1866" s="16" t="s">
        <v>79</v>
      </c>
      <c r="C1866" s="16" t="s">
        <v>294</v>
      </c>
      <c r="D1866" s="16">
        <v>1987</v>
      </c>
      <c r="E1866" s="16" t="s">
        <v>2476</v>
      </c>
      <c r="F1866" s="16" t="s">
        <v>593</v>
      </c>
      <c r="G1866" s="10"/>
      <c r="H1866" s="73"/>
      <c r="I1866" s="16" t="s">
        <v>6700</v>
      </c>
      <c r="J1866" s="71">
        <v>0</v>
      </c>
      <c r="K1866" s="71">
        <v>0</v>
      </c>
      <c r="L1866" s="16">
        <v>-0.64182839999999997</v>
      </c>
      <c r="M1866" s="16">
        <v>-0.4411487</v>
      </c>
      <c r="N1866" s="16">
        <v>0.35948790000000003</v>
      </c>
      <c r="O1866" s="16">
        <v>-0.75885040000000004</v>
      </c>
      <c r="P1866" s="16">
        <v>0.23723279999999999</v>
      </c>
      <c r="Q1866" s="16">
        <v>-0.86314979999999997</v>
      </c>
      <c r="R1866" s="16">
        <v>0.29549999999999998</v>
      </c>
      <c r="S1866" s="16">
        <v>2.2800000000000001E-2</v>
      </c>
      <c r="T1866" s="16">
        <v>0</v>
      </c>
      <c r="U1866" s="16">
        <v>5.0385</v>
      </c>
      <c r="V1866" s="16">
        <v>37.496000000000002</v>
      </c>
      <c r="W1866" s="16">
        <v>7.9480000000000004</v>
      </c>
      <c r="X1866" s="16">
        <v>396.46</v>
      </c>
      <c r="Y1866" s="16">
        <v>16.225999999999999</v>
      </c>
      <c r="Z1866" s="16">
        <v>0</v>
      </c>
      <c r="AA1866" s="16">
        <v>-1.1333740000000001</v>
      </c>
      <c r="AB1866" s="16">
        <v>0.1</v>
      </c>
      <c r="AC1866" s="16">
        <v>4.33</v>
      </c>
      <c r="AD1866" s="16">
        <v>46.35</v>
      </c>
      <c r="AE1866" s="16">
        <v>6.4790999999999999</v>
      </c>
      <c r="AF1866" s="16">
        <v>0</v>
      </c>
      <c r="AG1866" s="16">
        <v>394576</v>
      </c>
      <c r="AH1866" s="16">
        <v>0.46355000000000002</v>
      </c>
      <c r="AI1866" s="16">
        <v>96.124499999999998</v>
      </c>
      <c r="AJ1866" s="16">
        <v>94.4041</v>
      </c>
      <c r="AK1866" s="16">
        <v>-0.76819999999999999</v>
      </c>
      <c r="AL1866" s="16">
        <v>-1.2002999999999999</v>
      </c>
      <c r="AM1866" s="16">
        <v>-1.3552</v>
      </c>
      <c r="AN1866" s="16">
        <v>1.43E-2</v>
      </c>
      <c r="AO1866" s="16">
        <v>-0.63019999999999998</v>
      </c>
      <c r="AP1866" s="16">
        <v>-1.5889</v>
      </c>
      <c r="AQ1866" s="16">
        <v>16.307200000000002</v>
      </c>
      <c r="AR1866" s="16">
        <f t="shared" si="89"/>
        <v>1</v>
      </c>
      <c r="AS1866" s="5">
        <f t="shared" si="88"/>
        <v>4.3357599999999996E-2</v>
      </c>
    </row>
    <row r="1867" spans="1:45" x14ac:dyDescent="0.25">
      <c r="A1867" s="16" t="s">
        <v>405</v>
      </c>
      <c r="B1867" s="16" t="s">
        <v>79</v>
      </c>
      <c r="C1867" s="16" t="s">
        <v>294</v>
      </c>
      <c r="D1867" s="16">
        <v>1988</v>
      </c>
      <c r="E1867" s="16" t="s">
        <v>2485</v>
      </c>
      <c r="F1867" s="16" t="s">
        <v>593</v>
      </c>
      <c r="G1867" s="10"/>
      <c r="H1867" s="73"/>
      <c r="I1867" s="16" t="s">
        <v>6700</v>
      </c>
      <c r="J1867" s="71">
        <v>0</v>
      </c>
      <c r="K1867" s="71">
        <v>0</v>
      </c>
      <c r="L1867" s="16">
        <v>-0.59628789999999998</v>
      </c>
      <c r="M1867" s="16">
        <v>-0.44387339999999997</v>
      </c>
      <c r="N1867" s="16">
        <v>0.39344980000000002</v>
      </c>
      <c r="O1867" s="16">
        <v>-0.71595509999999996</v>
      </c>
      <c r="P1867" s="16">
        <v>0.2467665</v>
      </c>
      <c r="Q1867" s="16">
        <v>-0.84608059999999996</v>
      </c>
      <c r="R1867" s="16">
        <v>0.29120000000000001</v>
      </c>
      <c r="S1867" s="16">
        <v>2.2700000000000001E-2</v>
      </c>
      <c r="T1867" s="16">
        <v>0</v>
      </c>
      <c r="U1867" s="16">
        <v>4.9172000000000002</v>
      </c>
      <c r="V1867" s="16">
        <v>39.084000000000003</v>
      </c>
      <c r="W1867" s="16">
        <v>8.0619999999999994</v>
      </c>
      <c r="X1867" s="16">
        <v>397.35500000000002</v>
      </c>
      <c r="Y1867" s="16">
        <v>18.119599999999998</v>
      </c>
      <c r="Z1867" s="16">
        <v>0</v>
      </c>
      <c r="AA1867" s="16">
        <v>-1.139588</v>
      </c>
      <c r="AB1867" s="16">
        <v>0.1</v>
      </c>
      <c r="AC1867" s="16">
        <v>4.33</v>
      </c>
      <c r="AD1867" s="16">
        <v>46.51</v>
      </c>
      <c r="AE1867" s="16">
        <v>7.0010000000000003</v>
      </c>
      <c r="AF1867" s="16">
        <v>0</v>
      </c>
      <c r="AG1867" s="16">
        <v>398340</v>
      </c>
      <c r="AH1867" s="16">
        <v>0.46610000000000001</v>
      </c>
      <c r="AI1867" s="16">
        <v>96.177000000000007</v>
      </c>
      <c r="AJ1867" s="16">
        <v>94.351799999999997</v>
      </c>
      <c r="AK1867" s="16">
        <v>-0.78359999999999996</v>
      </c>
      <c r="AL1867" s="16">
        <v>-1.1873</v>
      </c>
      <c r="AM1867" s="16">
        <v>-1.3133999999999999</v>
      </c>
      <c r="AN1867" s="16">
        <v>1.8200000000000001E-2</v>
      </c>
      <c r="AO1867" s="16">
        <v>-0.61699999999999999</v>
      </c>
      <c r="AP1867" s="16">
        <v>-1.5499000000000001</v>
      </c>
      <c r="AQ1867" s="16">
        <v>16.307200000000002</v>
      </c>
      <c r="AR1867" s="16">
        <f t="shared" si="89"/>
        <v>1</v>
      </c>
      <c r="AS1867" s="5">
        <f t="shared" si="88"/>
        <v>4.5540499999999984E-2</v>
      </c>
    </row>
    <row r="1868" spans="1:45" x14ac:dyDescent="0.25">
      <c r="A1868" s="16" t="s">
        <v>405</v>
      </c>
      <c r="B1868" s="16" t="s">
        <v>79</v>
      </c>
      <c r="C1868" s="16" t="s">
        <v>294</v>
      </c>
      <c r="D1868" s="16">
        <v>1989</v>
      </c>
      <c r="E1868" s="16" t="s">
        <v>2488</v>
      </c>
      <c r="F1868" s="16" t="s">
        <v>593</v>
      </c>
      <c r="G1868" s="10"/>
      <c r="H1868" s="73"/>
      <c r="I1868" s="16" t="s">
        <v>6700</v>
      </c>
      <c r="J1868" s="71">
        <v>0</v>
      </c>
      <c r="K1868" s="71">
        <v>0</v>
      </c>
      <c r="L1868" s="16">
        <v>-0.54992090000000005</v>
      </c>
      <c r="M1868" s="16">
        <v>-0.44572079999999997</v>
      </c>
      <c r="N1868" s="16">
        <v>0.42738029999999999</v>
      </c>
      <c r="O1868" s="16">
        <v>-0.67306200000000005</v>
      </c>
      <c r="P1868" s="16">
        <v>0.25732250000000001</v>
      </c>
      <c r="Q1868" s="16">
        <v>-0.82904509999999998</v>
      </c>
      <c r="R1868" s="16">
        <v>0.2868</v>
      </c>
      <c r="S1868" s="16">
        <v>2.2599999999999999E-2</v>
      </c>
      <c r="T1868" s="16">
        <v>1E-4</v>
      </c>
      <c r="U1868" s="16">
        <v>4.7958999999999996</v>
      </c>
      <c r="V1868" s="16">
        <v>40.671999999999997</v>
      </c>
      <c r="W1868" s="16">
        <v>8.1760000000000002</v>
      </c>
      <c r="X1868" s="16">
        <v>398.245</v>
      </c>
      <c r="Y1868" s="16">
        <v>20.013100000000001</v>
      </c>
      <c r="Z1868" s="16">
        <v>0</v>
      </c>
      <c r="AA1868" s="16">
        <v>-1.145802</v>
      </c>
      <c r="AB1868" s="16">
        <v>0.1</v>
      </c>
      <c r="AC1868" s="16">
        <v>4.33</v>
      </c>
      <c r="AD1868" s="16">
        <v>46.67</v>
      </c>
      <c r="AE1868" s="16">
        <v>7.6059000000000001</v>
      </c>
      <c r="AF1868" s="16">
        <v>0</v>
      </c>
      <c r="AG1868" s="16">
        <v>402103</v>
      </c>
      <c r="AH1868" s="16">
        <v>0.46855000000000002</v>
      </c>
      <c r="AI1868" s="16">
        <v>96.229500000000002</v>
      </c>
      <c r="AJ1868" s="16">
        <v>94.299400000000006</v>
      </c>
      <c r="AK1868" s="16">
        <v>-0.79900000000000004</v>
      </c>
      <c r="AL1868" s="16">
        <v>-1.1742999999999999</v>
      </c>
      <c r="AM1868" s="16">
        <v>-1.2715000000000001</v>
      </c>
      <c r="AN1868" s="16">
        <v>2.1999999999999999E-2</v>
      </c>
      <c r="AO1868" s="16">
        <v>-0.60389999999999999</v>
      </c>
      <c r="AP1868" s="16">
        <v>-1.5109999999999999</v>
      </c>
      <c r="AQ1868" s="16">
        <v>16.307200000000002</v>
      </c>
      <c r="AR1868" s="16">
        <f t="shared" si="89"/>
        <v>1</v>
      </c>
      <c r="AS1868" s="5">
        <f t="shared" si="88"/>
        <v>4.6366999999999936E-2</v>
      </c>
    </row>
    <row r="1869" spans="1:45" x14ac:dyDescent="0.25">
      <c r="A1869" s="16" t="s">
        <v>405</v>
      </c>
      <c r="B1869" s="16" t="s">
        <v>79</v>
      </c>
      <c r="C1869" s="16" t="s">
        <v>294</v>
      </c>
      <c r="D1869" s="16">
        <v>1990</v>
      </c>
      <c r="E1869" s="16" t="s">
        <v>2481</v>
      </c>
      <c r="F1869" s="16" t="s">
        <v>593</v>
      </c>
      <c r="G1869" s="10">
        <v>5890.28</v>
      </c>
      <c r="H1869" s="73">
        <v>8.6810580000000002</v>
      </c>
      <c r="I1869" s="16" t="s">
        <v>6700</v>
      </c>
      <c r="J1869" s="71">
        <v>0</v>
      </c>
      <c r="K1869" s="71">
        <v>0.86299999999999999</v>
      </c>
      <c r="L1869" s="16">
        <v>-0.46160250000000003</v>
      </c>
      <c r="M1869" s="16">
        <v>-0.44718999999999998</v>
      </c>
      <c r="N1869" s="16">
        <v>0.46047630000000001</v>
      </c>
      <c r="O1869" s="16">
        <v>-0.63016660000000002</v>
      </c>
      <c r="P1869" s="16">
        <v>0.35831089999999999</v>
      </c>
      <c r="Q1869" s="16">
        <v>-0.81195879999999998</v>
      </c>
      <c r="R1869" s="16">
        <v>0.28239999999999998</v>
      </c>
      <c r="S1869" s="16">
        <v>2.2599999999999999E-2</v>
      </c>
      <c r="T1869" s="16">
        <v>2.0000000000000001E-4</v>
      </c>
      <c r="U1869" s="16">
        <v>4.6745999999999999</v>
      </c>
      <c r="V1869" s="16">
        <v>42.26</v>
      </c>
      <c r="W1869" s="16">
        <v>8.2899999999999991</v>
      </c>
      <c r="X1869" s="16">
        <v>399.005</v>
      </c>
      <c r="Y1869" s="16">
        <v>21.906700000000001</v>
      </c>
      <c r="Z1869" s="16">
        <v>0</v>
      </c>
      <c r="AA1869" s="16">
        <v>-1.1520159999999999</v>
      </c>
      <c r="AB1869" s="16">
        <v>0.1</v>
      </c>
      <c r="AC1869" s="16">
        <v>4.33</v>
      </c>
      <c r="AD1869" s="16">
        <v>46.83</v>
      </c>
      <c r="AE1869" s="16">
        <v>8.2454999999999998</v>
      </c>
      <c r="AF1869" s="16">
        <v>0</v>
      </c>
      <c r="AG1869" s="16">
        <v>534494</v>
      </c>
      <c r="AH1869" s="16">
        <v>0.5292</v>
      </c>
      <c r="AI1869" s="16">
        <v>96.4</v>
      </c>
      <c r="AJ1869" s="16">
        <v>94.1</v>
      </c>
      <c r="AK1869" s="16">
        <v>-0.81440000000000001</v>
      </c>
      <c r="AL1869" s="16">
        <v>-1.1612</v>
      </c>
      <c r="AM1869" s="16">
        <v>-1.2296</v>
      </c>
      <c r="AN1869" s="16">
        <v>2.5899999999999999E-2</v>
      </c>
      <c r="AO1869" s="16">
        <v>-0.59079999999999999</v>
      </c>
      <c r="AP1869" s="16">
        <v>-1.472</v>
      </c>
      <c r="AQ1869" s="16">
        <v>16.307200000000002</v>
      </c>
      <c r="AR1869" s="16">
        <f t="shared" si="89"/>
        <v>1</v>
      </c>
      <c r="AS1869" s="5">
        <f t="shared" si="88"/>
        <v>8.8318400000000019E-2</v>
      </c>
    </row>
    <row r="1870" spans="1:45" x14ac:dyDescent="0.25">
      <c r="A1870" s="16" t="s">
        <v>405</v>
      </c>
      <c r="B1870" s="16" t="s">
        <v>79</v>
      </c>
      <c r="C1870" s="16" t="s">
        <v>294</v>
      </c>
      <c r="D1870" s="16">
        <v>1991</v>
      </c>
      <c r="E1870" s="16" t="s">
        <v>2474</v>
      </c>
      <c r="F1870" s="16" t="s">
        <v>593</v>
      </c>
      <c r="G1870" s="10">
        <v>5209.68</v>
      </c>
      <c r="H1870" s="73">
        <v>8.5582740000000008</v>
      </c>
      <c r="I1870" s="16" t="s">
        <v>6700</v>
      </c>
      <c r="J1870" s="71">
        <v>-0.14299999999999999</v>
      </c>
      <c r="K1870" s="71">
        <v>0.748</v>
      </c>
      <c r="L1870" s="16">
        <v>-0.41364840000000003</v>
      </c>
      <c r="M1870" s="16">
        <v>-0.44898270000000001</v>
      </c>
      <c r="N1870" s="16">
        <v>0.5175381</v>
      </c>
      <c r="O1870" s="16">
        <v>-0.58740349999999997</v>
      </c>
      <c r="P1870" s="16">
        <v>0.3502499</v>
      </c>
      <c r="Q1870" s="16">
        <v>-0.79488959999999997</v>
      </c>
      <c r="R1870" s="16">
        <v>0.27810000000000001</v>
      </c>
      <c r="S1870" s="16">
        <v>2.2499999999999999E-2</v>
      </c>
      <c r="T1870" s="16">
        <v>2.9999999999999997E-4</v>
      </c>
      <c r="U1870" s="16">
        <v>4.5532000000000004</v>
      </c>
      <c r="V1870" s="16">
        <v>44.606000000000002</v>
      </c>
      <c r="W1870" s="16">
        <v>8.4860000000000007</v>
      </c>
      <c r="X1870" s="16">
        <v>400.19400000000002</v>
      </c>
      <c r="Y1870" s="16">
        <v>23.8003</v>
      </c>
      <c r="Z1870" s="16">
        <v>0</v>
      </c>
      <c r="AA1870" s="16">
        <v>-1.157842</v>
      </c>
      <c r="AB1870" s="16">
        <v>0.1</v>
      </c>
      <c r="AC1870" s="16">
        <v>4.33</v>
      </c>
      <c r="AD1870" s="16">
        <v>46.98</v>
      </c>
      <c r="AE1870" s="16">
        <v>8.8223000000000003</v>
      </c>
      <c r="AF1870" s="16">
        <v>0</v>
      </c>
      <c r="AG1870" s="16">
        <v>522683</v>
      </c>
      <c r="AH1870" s="16">
        <v>0.50729999999999997</v>
      </c>
      <c r="AI1870" s="16">
        <v>96.4</v>
      </c>
      <c r="AJ1870" s="16">
        <v>94.1</v>
      </c>
      <c r="AK1870" s="16">
        <v>-0.82979999999999998</v>
      </c>
      <c r="AL1870" s="16">
        <v>-1.1482000000000001</v>
      </c>
      <c r="AM1870" s="16">
        <v>-1.1878</v>
      </c>
      <c r="AN1870" s="16">
        <v>2.98E-2</v>
      </c>
      <c r="AO1870" s="16">
        <v>-0.5776</v>
      </c>
      <c r="AP1870" s="16">
        <v>-1.4330000000000001</v>
      </c>
      <c r="AQ1870" s="16">
        <v>16.307200000000002</v>
      </c>
      <c r="AR1870" s="16">
        <f t="shared" si="89"/>
        <v>1</v>
      </c>
      <c r="AS1870" s="5">
        <f t="shared" si="88"/>
        <v>4.79541E-2</v>
      </c>
    </row>
    <row r="1871" spans="1:45" x14ac:dyDescent="0.25">
      <c r="A1871" s="16" t="s">
        <v>405</v>
      </c>
      <c r="B1871" s="16" t="s">
        <v>79</v>
      </c>
      <c r="C1871" s="16" t="s">
        <v>294</v>
      </c>
      <c r="D1871" s="16">
        <v>1992</v>
      </c>
      <c r="E1871" s="16" t="s">
        <v>2461</v>
      </c>
      <c r="F1871" s="16" t="s">
        <v>593</v>
      </c>
      <c r="G1871" s="10">
        <v>4936.99</v>
      </c>
      <c r="H1871" s="73">
        <v>8.5045120000000001</v>
      </c>
      <c r="I1871" s="16" t="s">
        <v>6700</v>
      </c>
      <c r="J1871" s="71">
        <v>-7.1999999999999995E-2</v>
      </c>
      <c r="K1871" s="71">
        <v>0.69599999999999995</v>
      </c>
      <c r="L1871" s="16">
        <v>-0.40664060000000002</v>
      </c>
      <c r="M1871" s="16">
        <v>-0.51716130000000005</v>
      </c>
      <c r="N1871" s="16">
        <v>0.54123239999999995</v>
      </c>
      <c r="O1871" s="16">
        <v>-0.54450829999999995</v>
      </c>
      <c r="P1871" s="16">
        <v>0.34764840000000002</v>
      </c>
      <c r="Q1871" s="16">
        <v>-0.77782079999999998</v>
      </c>
      <c r="R1871" s="16">
        <v>0.2737</v>
      </c>
      <c r="S1871" s="16">
        <v>5.5999999999999999E-3</v>
      </c>
      <c r="T1871" s="16">
        <v>1E-4</v>
      </c>
      <c r="U1871" s="16">
        <v>4.4318999999999997</v>
      </c>
      <c r="V1871" s="16">
        <v>46.951999999999998</v>
      </c>
      <c r="W1871" s="16">
        <v>8.6820000000000004</v>
      </c>
      <c r="X1871" s="16">
        <v>396.15</v>
      </c>
      <c r="Y1871" s="16">
        <v>25.693899999999999</v>
      </c>
      <c r="Z1871" s="16">
        <v>0</v>
      </c>
      <c r="AA1871" s="16">
        <v>-1.164056</v>
      </c>
      <c r="AB1871" s="16">
        <v>0.1</v>
      </c>
      <c r="AC1871" s="16">
        <v>4.33</v>
      </c>
      <c r="AD1871" s="16">
        <v>47.14</v>
      </c>
      <c r="AE1871" s="16">
        <v>9.2742000000000004</v>
      </c>
      <c r="AF1871" s="16">
        <v>0</v>
      </c>
      <c r="AG1871" s="16">
        <v>503075</v>
      </c>
      <c r="AH1871" s="16">
        <v>0.51100000000000001</v>
      </c>
      <c r="AI1871" s="16">
        <v>96.4</v>
      </c>
      <c r="AJ1871" s="16">
        <v>94.1</v>
      </c>
      <c r="AK1871" s="16">
        <v>-0.84509999999999996</v>
      </c>
      <c r="AL1871" s="16">
        <v>-1.1352</v>
      </c>
      <c r="AM1871" s="16">
        <v>-1.1458999999999999</v>
      </c>
      <c r="AN1871" s="16">
        <v>3.3700000000000001E-2</v>
      </c>
      <c r="AO1871" s="16">
        <v>-0.5645</v>
      </c>
      <c r="AP1871" s="16">
        <v>-1.3940999999999999</v>
      </c>
      <c r="AQ1871" s="16">
        <v>16.307200000000002</v>
      </c>
      <c r="AR1871" s="16">
        <f t="shared" si="89"/>
        <v>1</v>
      </c>
      <c r="AS1871" s="5">
        <f t="shared" si="88"/>
        <v>7.0078000000000085E-3</v>
      </c>
    </row>
    <row r="1872" spans="1:45" x14ac:dyDescent="0.25">
      <c r="A1872" s="16" t="s">
        <v>405</v>
      </c>
      <c r="B1872" s="16" t="s">
        <v>79</v>
      </c>
      <c r="C1872" s="16" t="s">
        <v>294</v>
      </c>
      <c r="D1872" s="16">
        <v>1993</v>
      </c>
      <c r="E1872" s="16" t="s">
        <v>2471</v>
      </c>
      <c r="F1872" s="16" t="s">
        <v>593</v>
      </c>
      <c r="G1872" s="10">
        <v>4512.62</v>
      </c>
      <c r="H1872" s="73">
        <v>8.4146330000000003</v>
      </c>
      <c r="I1872" s="16" t="s">
        <v>6700</v>
      </c>
      <c r="J1872" s="71">
        <v>-7.0000000000000007E-2</v>
      </c>
      <c r="K1872" s="71">
        <v>0.64900000000000002</v>
      </c>
      <c r="L1872" s="16">
        <v>-9.2514899999999997E-2</v>
      </c>
      <c r="M1872" s="16">
        <v>-0.31509769999999998</v>
      </c>
      <c r="N1872" s="16">
        <v>0.60737850000000004</v>
      </c>
      <c r="O1872" s="16">
        <v>-0.1606995</v>
      </c>
      <c r="P1872" s="16">
        <v>0.37400559999999999</v>
      </c>
      <c r="Q1872" s="16">
        <v>-0.76075170000000003</v>
      </c>
      <c r="R1872" s="16">
        <v>0.26939999999999997</v>
      </c>
      <c r="S1872" s="16">
        <v>5.62E-2</v>
      </c>
      <c r="T1872" s="16">
        <v>1.5E-3</v>
      </c>
      <c r="U1872" s="16">
        <v>4.3106</v>
      </c>
      <c r="V1872" s="16">
        <v>49.298000000000002</v>
      </c>
      <c r="W1872" s="16">
        <v>8.8780000000000001</v>
      </c>
      <c r="X1872" s="16">
        <v>398.76100000000002</v>
      </c>
      <c r="Y1872" s="16">
        <v>27.587499999999999</v>
      </c>
      <c r="Z1872" s="16">
        <v>0.18240000000000001</v>
      </c>
      <c r="AA1872" s="16">
        <v>-1.1702699999999999</v>
      </c>
      <c r="AB1872" s="16">
        <v>0.1</v>
      </c>
      <c r="AC1872" s="16">
        <v>4.33</v>
      </c>
      <c r="AD1872" s="16">
        <v>47.3</v>
      </c>
      <c r="AE1872" s="16">
        <v>12.403499999999999</v>
      </c>
      <c r="AF1872" s="16">
        <v>0</v>
      </c>
      <c r="AG1872" s="16">
        <v>474232</v>
      </c>
      <c r="AH1872" s="16">
        <v>0.51300000000000001</v>
      </c>
      <c r="AI1872" s="16">
        <v>96.4</v>
      </c>
      <c r="AJ1872" s="16">
        <v>94.1</v>
      </c>
      <c r="AK1872" s="16">
        <v>-0.86050000000000004</v>
      </c>
      <c r="AL1872" s="16">
        <v>-1.1222000000000001</v>
      </c>
      <c r="AM1872" s="16">
        <v>-1.1040000000000001</v>
      </c>
      <c r="AN1872" s="16">
        <v>3.7600000000000001E-2</v>
      </c>
      <c r="AO1872" s="16">
        <v>-0.5514</v>
      </c>
      <c r="AP1872" s="16">
        <v>-1.3551</v>
      </c>
      <c r="AQ1872" s="16">
        <v>16.307200000000002</v>
      </c>
      <c r="AR1872" s="16">
        <f t="shared" si="89"/>
        <v>1</v>
      </c>
      <c r="AS1872" s="5">
        <f t="shared" si="88"/>
        <v>0.31412570000000001</v>
      </c>
    </row>
    <row r="1873" spans="1:45" x14ac:dyDescent="0.25">
      <c r="A1873" s="16" t="s">
        <v>405</v>
      </c>
      <c r="B1873" s="16" t="s">
        <v>79</v>
      </c>
      <c r="C1873" s="16" t="s">
        <v>294</v>
      </c>
      <c r="D1873" s="16">
        <v>1994</v>
      </c>
      <c r="E1873" s="16" t="s">
        <v>2484</v>
      </c>
      <c r="F1873" s="16" t="s">
        <v>593</v>
      </c>
      <c r="G1873" s="10">
        <v>4001.67</v>
      </c>
      <c r="H1873" s="73">
        <v>8.2944669999999991</v>
      </c>
      <c r="I1873" s="16" t="s">
        <v>6700</v>
      </c>
      <c r="J1873" s="71">
        <v>-0.129</v>
      </c>
      <c r="K1873" s="71">
        <v>0.56999999999999995</v>
      </c>
      <c r="L1873" s="16">
        <v>-0.13663700000000001</v>
      </c>
      <c r="M1873" s="16">
        <v>-0.45644180000000001</v>
      </c>
      <c r="N1873" s="16">
        <v>0.64851820000000004</v>
      </c>
      <c r="O1873" s="16">
        <v>-0.13705539999999999</v>
      </c>
      <c r="P1873" s="16">
        <v>0.33206400000000003</v>
      </c>
      <c r="Q1873" s="16">
        <v>-0.74366529999999997</v>
      </c>
      <c r="R1873" s="16">
        <v>0.26500000000000001</v>
      </c>
      <c r="S1873" s="16">
        <v>2.0199999999999999E-2</v>
      </c>
      <c r="T1873" s="16">
        <v>1.1999999999999999E-3</v>
      </c>
      <c r="U1873" s="16">
        <v>4.1891999999999996</v>
      </c>
      <c r="V1873" s="16">
        <v>51.643999999999998</v>
      </c>
      <c r="W1873" s="16">
        <v>9.0739999999999998</v>
      </c>
      <c r="X1873" s="16">
        <v>397.45400000000001</v>
      </c>
      <c r="Y1873" s="16">
        <v>29.481100000000001</v>
      </c>
      <c r="Z1873" s="16">
        <v>0.1721</v>
      </c>
      <c r="AA1873" s="16">
        <v>-1.1764840000000001</v>
      </c>
      <c r="AB1873" s="16">
        <v>0.1</v>
      </c>
      <c r="AC1873" s="16">
        <v>4.33</v>
      </c>
      <c r="AD1873" s="16">
        <v>47.46</v>
      </c>
      <c r="AE1873" s="16">
        <v>12.6152</v>
      </c>
      <c r="AF1873" s="16">
        <v>2.5000000000000001E-3</v>
      </c>
      <c r="AG1873" s="16">
        <v>412527</v>
      </c>
      <c r="AH1873" s="16">
        <v>0.4849</v>
      </c>
      <c r="AI1873" s="16">
        <v>96.4</v>
      </c>
      <c r="AJ1873" s="16">
        <v>94</v>
      </c>
      <c r="AK1873" s="16">
        <v>-0.87590000000000001</v>
      </c>
      <c r="AL1873" s="16">
        <v>-1.1091</v>
      </c>
      <c r="AM1873" s="16">
        <v>-1.0622</v>
      </c>
      <c r="AN1873" s="16">
        <v>4.1500000000000002E-2</v>
      </c>
      <c r="AO1873" s="16">
        <v>-0.53820000000000001</v>
      </c>
      <c r="AP1873" s="16">
        <v>-1.3161</v>
      </c>
      <c r="AQ1873" s="16">
        <v>16.307200000000002</v>
      </c>
      <c r="AR1873" s="16">
        <f t="shared" si="89"/>
        <v>1</v>
      </c>
      <c r="AS1873" s="5">
        <f t="shared" si="88"/>
        <v>-4.4122100000000011E-2</v>
      </c>
    </row>
    <row r="1874" spans="1:45" x14ac:dyDescent="0.25">
      <c r="A1874" s="16" t="s">
        <v>405</v>
      </c>
      <c r="B1874" s="16" t="s">
        <v>79</v>
      </c>
      <c r="C1874" s="16" t="s">
        <v>294</v>
      </c>
      <c r="D1874" s="16">
        <v>1995</v>
      </c>
      <c r="E1874" s="16" t="s">
        <v>2469</v>
      </c>
      <c r="F1874" s="16" t="s">
        <v>593</v>
      </c>
      <c r="G1874" s="10">
        <v>3738.47</v>
      </c>
      <c r="H1874" s="73">
        <v>8.2264320000000009</v>
      </c>
      <c r="I1874" s="16" t="s">
        <v>6700</v>
      </c>
      <c r="J1874" s="71">
        <v>-0.1</v>
      </c>
      <c r="K1874" s="71">
        <v>0.51600000000000001</v>
      </c>
      <c r="L1874" s="16">
        <v>-9.0223600000000001E-2</v>
      </c>
      <c r="M1874" s="16">
        <v>-0.46978350000000002</v>
      </c>
      <c r="N1874" s="16">
        <v>0.71602690000000002</v>
      </c>
      <c r="O1874" s="16">
        <v>-0.11079459999999999</v>
      </c>
      <c r="P1874" s="16">
        <v>0.3378661</v>
      </c>
      <c r="Q1874" s="16">
        <v>-0.72661430000000005</v>
      </c>
      <c r="R1874" s="16">
        <v>0.2606</v>
      </c>
      <c r="S1874" s="16">
        <v>1.78E-2</v>
      </c>
      <c r="T1874" s="16">
        <v>1E-3</v>
      </c>
      <c r="U1874" s="16">
        <v>4.0345000000000004</v>
      </c>
      <c r="V1874" s="16">
        <v>53.99</v>
      </c>
      <c r="W1874" s="16">
        <v>9.27</v>
      </c>
      <c r="X1874" s="16">
        <v>400.83</v>
      </c>
      <c r="Y1874" s="16">
        <v>31.374700000000001</v>
      </c>
      <c r="Z1874" s="16">
        <v>0.16320000000000001</v>
      </c>
      <c r="AA1874" s="16">
        <v>-1.182698</v>
      </c>
      <c r="AB1874" s="16">
        <v>0.1</v>
      </c>
      <c r="AC1874" s="16">
        <v>4.33</v>
      </c>
      <c r="AD1874" s="16">
        <v>47.62</v>
      </c>
      <c r="AE1874" s="16">
        <v>12.623699999999999</v>
      </c>
      <c r="AF1874" s="16">
        <v>2.9600000000000001E-2</v>
      </c>
      <c r="AG1874" s="16">
        <v>421488</v>
      </c>
      <c r="AH1874" s="16">
        <v>0.48570000000000002</v>
      </c>
      <c r="AI1874" s="16">
        <v>96.5</v>
      </c>
      <c r="AJ1874" s="16">
        <v>94</v>
      </c>
      <c r="AK1874" s="16">
        <v>-0.89129999999999998</v>
      </c>
      <c r="AL1874" s="16">
        <v>-1.0961000000000001</v>
      </c>
      <c r="AM1874" s="16">
        <v>-1.0203</v>
      </c>
      <c r="AN1874" s="16">
        <v>4.5400000000000003E-2</v>
      </c>
      <c r="AO1874" s="16">
        <v>-0.52510000000000001</v>
      </c>
      <c r="AP1874" s="16">
        <v>-1.2771999999999999</v>
      </c>
      <c r="AQ1874" s="16">
        <v>16.307200000000002</v>
      </c>
      <c r="AR1874" s="16">
        <f t="shared" si="89"/>
        <v>1</v>
      </c>
      <c r="AS1874" s="5">
        <f t="shared" si="88"/>
        <v>4.6413400000000007E-2</v>
      </c>
    </row>
    <row r="1875" spans="1:45" x14ac:dyDescent="0.25">
      <c r="A1875" s="16" t="s">
        <v>405</v>
      </c>
      <c r="B1875" s="16" t="s">
        <v>79</v>
      </c>
      <c r="C1875" s="16" t="s">
        <v>294</v>
      </c>
      <c r="D1875" s="16">
        <v>1996</v>
      </c>
      <c r="E1875" s="16" t="s">
        <v>2479</v>
      </c>
      <c r="F1875" s="16" t="s">
        <v>593</v>
      </c>
      <c r="G1875" s="10">
        <v>3814.5</v>
      </c>
      <c r="H1875" s="73">
        <v>8.2465650000000004</v>
      </c>
      <c r="I1875" s="16" t="s">
        <v>6700</v>
      </c>
      <c r="J1875" s="71">
        <v>5.0000000000000001E-3</v>
      </c>
      <c r="K1875" s="71">
        <v>0.51900000000000002</v>
      </c>
      <c r="L1875" s="16">
        <v>-0.1214653</v>
      </c>
      <c r="M1875" s="16">
        <v>-0.47381849999999998</v>
      </c>
      <c r="N1875" s="16">
        <v>0.76178559999999995</v>
      </c>
      <c r="O1875" s="16">
        <v>-0.16895969999999999</v>
      </c>
      <c r="P1875" s="16">
        <v>0.3411671</v>
      </c>
      <c r="Q1875" s="16">
        <v>-0.7836436</v>
      </c>
      <c r="R1875" s="16">
        <v>0.25629999999999997</v>
      </c>
      <c r="S1875" s="16">
        <v>1.7600000000000001E-2</v>
      </c>
      <c r="T1875" s="16">
        <v>8.9999999999999998E-4</v>
      </c>
      <c r="U1875" s="16">
        <v>3.9237000000000002</v>
      </c>
      <c r="V1875" s="16">
        <v>56.12</v>
      </c>
      <c r="W1875" s="16">
        <v>9.6760000000000002</v>
      </c>
      <c r="X1875" s="16">
        <v>398.815</v>
      </c>
      <c r="Y1875" s="16">
        <v>33.268300000000004</v>
      </c>
      <c r="Z1875" s="16">
        <v>0.10920000000000001</v>
      </c>
      <c r="AA1875" s="16">
        <v>-1.1885239999999999</v>
      </c>
      <c r="AB1875" s="16">
        <v>0.1</v>
      </c>
      <c r="AC1875" s="16">
        <v>4.33</v>
      </c>
      <c r="AD1875" s="16">
        <v>47.77</v>
      </c>
      <c r="AE1875" s="16">
        <v>12.5054</v>
      </c>
      <c r="AF1875" s="16">
        <v>6.3899999999999998E-2</v>
      </c>
      <c r="AG1875" s="16">
        <v>378986</v>
      </c>
      <c r="AH1875" s="16">
        <v>0.54530000000000001</v>
      </c>
      <c r="AI1875" s="16">
        <v>96.6</v>
      </c>
      <c r="AJ1875" s="16">
        <v>94</v>
      </c>
      <c r="AK1875" s="16">
        <v>-1.0068999999999999</v>
      </c>
      <c r="AL1875" s="16">
        <v>-1.1093</v>
      </c>
      <c r="AM1875" s="16">
        <v>-1.0663</v>
      </c>
      <c r="AN1875" s="16">
        <v>-0.51600000000000001</v>
      </c>
      <c r="AO1875" s="16">
        <v>-0.27689999999999998</v>
      </c>
      <c r="AP1875" s="16">
        <v>-1.1861999999999999</v>
      </c>
      <c r="AQ1875" s="16">
        <v>16.307200000000002</v>
      </c>
      <c r="AR1875" s="16">
        <f t="shared" si="89"/>
        <v>1</v>
      </c>
      <c r="AS1875" s="5">
        <f t="shared" si="88"/>
        <v>-3.1241699999999997E-2</v>
      </c>
    </row>
    <row r="1876" spans="1:45" x14ac:dyDescent="0.25">
      <c r="A1876" s="16" t="s">
        <v>405</v>
      </c>
      <c r="B1876" s="16" t="s">
        <v>79</v>
      </c>
      <c r="C1876" s="16" t="s">
        <v>294</v>
      </c>
      <c r="D1876" s="16">
        <v>1997</v>
      </c>
      <c r="E1876" s="16" t="s">
        <v>2486</v>
      </c>
      <c r="F1876" s="16" t="s">
        <v>593</v>
      </c>
      <c r="G1876" s="10">
        <v>3941.12</v>
      </c>
      <c r="H1876" s="73">
        <v>8.2792220000000007</v>
      </c>
      <c r="I1876" s="16" t="s">
        <v>6700</v>
      </c>
      <c r="J1876" s="71">
        <v>1.2E-2</v>
      </c>
      <c r="K1876" s="71">
        <v>0.52500000000000002</v>
      </c>
      <c r="L1876" s="16">
        <v>-8.3458999999999998E-3</v>
      </c>
      <c r="M1876" s="16">
        <v>-0.44769680000000001</v>
      </c>
      <c r="N1876" s="16">
        <v>0.86742039999999998</v>
      </c>
      <c r="O1876" s="16">
        <v>-0.1221415</v>
      </c>
      <c r="P1876" s="16">
        <v>0.31395440000000002</v>
      </c>
      <c r="Q1876" s="16">
        <v>-0.67665949999999997</v>
      </c>
      <c r="R1876" s="16">
        <v>0.29339999999999999</v>
      </c>
      <c r="S1876" s="16">
        <v>1.9400000000000001E-2</v>
      </c>
      <c r="T1876" s="16">
        <v>8.0000000000000004E-4</v>
      </c>
      <c r="U1876" s="16">
        <v>4.3734000000000002</v>
      </c>
      <c r="V1876" s="16">
        <v>58.25</v>
      </c>
      <c r="W1876" s="16">
        <v>10.082000000000001</v>
      </c>
      <c r="X1876" s="16">
        <v>396.947</v>
      </c>
      <c r="Y1876" s="16">
        <v>35.161799999999999</v>
      </c>
      <c r="Z1876" s="16">
        <v>0.1113</v>
      </c>
      <c r="AA1876" s="16">
        <v>-1.1947380000000001</v>
      </c>
      <c r="AB1876" s="16">
        <v>0.1</v>
      </c>
      <c r="AC1876" s="16">
        <v>4.33</v>
      </c>
      <c r="AD1876" s="16">
        <v>47.93</v>
      </c>
      <c r="AE1876" s="16">
        <v>11.967000000000001</v>
      </c>
      <c r="AF1876" s="16">
        <v>7.4300000000000005E-2</v>
      </c>
      <c r="AG1876" s="16">
        <v>339122</v>
      </c>
      <c r="AH1876" s="16">
        <v>0.54779999999999995</v>
      </c>
      <c r="AI1876" s="16">
        <v>96.6</v>
      </c>
      <c r="AJ1876" s="16">
        <v>93.9</v>
      </c>
      <c r="AK1876" s="16">
        <v>-0.87160000000000004</v>
      </c>
      <c r="AL1876" s="16">
        <v>-1.0247999999999999</v>
      </c>
      <c r="AM1876" s="16">
        <v>-0.94359999999999999</v>
      </c>
      <c r="AN1876" s="16">
        <v>-0.2311</v>
      </c>
      <c r="AO1876" s="16">
        <v>-0.32269999999999999</v>
      </c>
      <c r="AP1876" s="16">
        <v>-1.1287</v>
      </c>
      <c r="AQ1876" s="16">
        <v>16.307200000000002</v>
      </c>
      <c r="AR1876" s="16">
        <f t="shared" si="89"/>
        <v>1</v>
      </c>
      <c r="AS1876" s="5">
        <f t="shared" si="88"/>
        <v>0.11311939999999999</v>
      </c>
    </row>
    <row r="1877" spans="1:45" x14ac:dyDescent="0.25">
      <c r="A1877" s="16" t="s">
        <v>405</v>
      </c>
      <c r="B1877" s="16" t="s">
        <v>79</v>
      </c>
      <c r="C1877" s="16" t="s">
        <v>294</v>
      </c>
      <c r="D1877" s="16">
        <v>1998</v>
      </c>
      <c r="E1877" s="16" t="s">
        <v>2477</v>
      </c>
      <c r="F1877" s="16" t="s">
        <v>593</v>
      </c>
      <c r="G1877" s="10">
        <v>3933.56</v>
      </c>
      <c r="H1877" s="73">
        <v>8.2773000000000003</v>
      </c>
      <c r="I1877" s="16" t="s">
        <v>6700</v>
      </c>
      <c r="J1877" s="71">
        <v>3.0000000000000001E-3</v>
      </c>
      <c r="K1877" s="71">
        <v>0.52700000000000002</v>
      </c>
      <c r="L1877" s="16">
        <v>5.4767200000000002E-2</v>
      </c>
      <c r="M1877" s="16">
        <v>-0.48962800000000001</v>
      </c>
      <c r="N1877" s="16">
        <v>0.85975769999999996</v>
      </c>
      <c r="O1877" s="16">
        <v>-3.4015400000000001E-2</v>
      </c>
      <c r="P1877" s="16">
        <v>0.3096506</v>
      </c>
      <c r="Q1877" s="16">
        <v>-0.5696753</v>
      </c>
      <c r="R1877" s="16">
        <v>0.22040000000000001</v>
      </c>
      <c r="S1877" s="16">
        <v>1.8599999999999998E-2</v>
      </c>
      <c r="T1877" s="16">
        <v>8.9999999999999998E-4</v>
      </c>
      <c r="U1877" s="16">
        <v>3.7039</v>
      </c>
      <c r="V1877" s="16">
        <v>60.38</v>
      </c>
      <c r="W1877" s="16">
        <v>10.488</v>
      </c>
      <c r="X1877" s="16">
        <v>395.76900000000001</v>
      </c>
      <c r="Y1877" s="16">
        <v>37.055399999999999</v>
      </c>
      <c r="Z1877" s="16">
        <v>0.13550000000000001</v>
      </c>
      <c r="AA1877" s="16">
        <v>-1.200952</v>
      </c>
      <c r="AB1877" s="16">
        <v>0.1</v>
      </c>
      <c r="AC1877" s="16">
        <v>4.33</v>
      </c>
      <c r="AD1877" s="16">
        <v>48.09</v>
      </c>
      <c r="AE1877" s="16">
        <v>11.9488</v>
      </c>
      <c r="AF1877" s="16">
        <v>0.19989999999999999</v>
      </c>
      <c r="AG1877" s="16">
        <v>326083</v>
      </c>
      <c r="AH1877" s="16">
        <v>0.55130000000000001</v>
      </c>
      <c r="AI1877" s="16">
        <v>96.7</v>
      </c>
      <c r="AJ1877" s="16">
        <v>93.9</v>
      </c>
      <c r="AK1877" s="16">
        <v>-0.73629999999999995</v>
      </c>
      <c r="AL1877" s="16">
        <v>-0.94030000000000002</v>
      </c>
      <c r="AM1877" s="16">
        <v>-0.82089999999999996</v>
      </c>
      <c r="AN1877" s="16">
        <v>5.3800000000000001E-2</v>
      </c>
      <c r="AO1877" s="16">
        <v>-0.36849999999999999</v>
      </c>
      <c r="AP1877" s="16">
        <v>-1.0711999999999999</v>
      </c>
      <c r="AQ1877" s="16">
        <v>16.307200000000002</v>
      </c>
      <c r="AR1877" s="16">
        <f t="shared" si="89"/>
        <v>1</v>
      </c>
      <c r="AS1877" s="5">
        <f t="shared" si="88"/>
        <v>6.3113100000000005E-2</v>
      </c>
    </row>
    <row r="1878" spans="1:45" x14ac:dyDescent="0.25">
      <c r="A1878" s="16" t="s">
        <v>405</v>
      </c>
      <c r="B1878" s="16" t="s">
        <v>79</v>
      </c>
      <c r="C1878" s="16" t="s">
        <v>294</v>
      </c>
      <c r="D1878" s="16">
        <v>1999</v>
      </c>
      <c r="E1878" s="16" t="s">
        <v>2462</v>
      </c>
      <c r="F1878" s="16" t="s">
        <v>593</v>
      </c>
      <c r="G1878" s="10">
        <v>4078.43</v>
      </c>
      <c r="H1878" s="73">
        <v>8.3134669999999993</v>
      </c>
      <c r="I1878" s="16" t="s">
        <v>6700</v>
      </c>
      <c r="J1878" s="71">
        <v>2.1999999999999999E-2</v>
      </c>
      <c r="K1878" s="71">
        <v>0.53900000000000003</v>
      </c>
      <c r="L1878" s="16">
        <v>7.5056700000000004E-2</v>
      </c>
      <c r="M1878" s="16">
        <v>-0.50806180000000001</v>
      </c>
      <c r="N1878" s="16">
        <v>0.93493300000000001</v>
      </c>
      <c r="O1878" s="16">
        <v>1.0299E-3</v>
      </c>
      <c r="P1878" s="16">
        <v>0.3050561</v>
      </c>
      <c r="Q1878" s="16">
        <v>-0.61456980000000005</v>
      </c>
      <c r="R1878" s="16">
        <v>0.18379999999999999</v>
      </c>
      <c r="S1878" s="16">
        <v>1.95E-2</v>
      </c>
      <c r="T1878" s="16">
        <v>6.9999999999999999E-4</v>
      </c>
      <c r="U1878" s="16">
        <v>3.8925999999999998</v>
      </c>
      <c r="V1878" s="16">
        <v>62.51</v>
      </c>
      <c r="W1878" s="16">
        <v>10.894</v>
      </c>
      <c r="X1878" s="16">
        <v>393.42899999999997</v>
      </c>
      <c r="Y1878" s="16">
        <v>38.948999999999998</v>
      </c>
      <c r="Z1878" s="16">
        <v>0.1313</v>
      </c>
      <c r="AA1878" s="16">
        <v>-1.207166</v>
      </c>
      <c r="AB1878" s="16">
        <v>0.1</v>
      </c>
      <c r="AC1878" s="16">
        <v>4.33</v>
      </c>
      <c r="AD1878" s="16">
        <v>48.25</v>
      </c>
      <c r="AE1878" s="16">
        <v>11.9879</v>
      </c>
      <c r="AF1878" s="16">
        <v>0.3372</v>
      </c>
      <c r="AG1878" s="16">
        <v>318172</v>
      </c>
      <c r="AH1878" s="16">
        <v>0.55035000000000001</v>
      </c>
      <c r="AI1878" s="16">
        <v>96.7</v>
      </c>
      <c r="AJ1878" s="16">
        <v>93.8</v>
      </c>
      <c r="AK1878" s="16">
        <v>-0.8478</v>
      </c>
      <c r="AL1878" s="16">
        <v>-1.0012000000000001</v>
      </c>
      <c r="AM1878" s="16">
        <v>-0.76719999999999999</v>
      </c>
      <c r="AN1878" s="16">
        <v>3.2000000000000001E-2</v>
      </c>
      <c r="AO1878" s="16">
        <v>-0.48139999999999999</v>
      </c>
      <c r="AP1878" s="16">
        <v>-1.0745</v>
      </c>
      <c r="AQ1878" s="16">
        <v>16.307200000000002</v>
      </c>
      <c r="AR1878" s="16">
        <f t="shared" si="89"/>
        <v>1</v>
      </c>
      <c r="AS1878" s="5">
        <f t="shared" si="88"/>
        <v>2.0289500000000002E-2</v>
      </c>
    </row>
    <row r="1879" spans="1:45" x14ac:dyDescent="0.25">
      <c r="A1879" s="16" t="s">
        <v>405</v>
      </c>
      <c r="B1879" s="16" t="s">
        <v>79</v>
      </c>
      <c r="C1879" s="16" t="s">
        <v>294</v>
      </c>
      <c r="D1879" s="16">
        <v>2000</v>
      </c>
      <c r="E1879" s="16" t="s">
        <v>2468</v>
      </c>
      <c r="F1879" s="16" t="s">
        <v>593</v>
      </c>
      <c r="G1879" s="10">
        <v>4491.59</v>
      </c>
      <c r="H1879" s="73">
        <v>8.4099629999999994</v>
      </c>
      <c r="I1879" s="16">
        <v>14883626</v>
      </c>
      <c r="J1879" s="71">
        <v>8.1000000000000003E-2</v>
      </c>
      <c r="K1879" s="71">
        <v>0.58399999999999996</v>
      </c>
      <c r="L1879" s="16">
        <v>0.10574260000000001</v>
      </c>
      <c r="M1879" s="16">
        <v>-0.50266060000000001</v>
      </c>
      <c r="N1879" s="16">
        <v>0.9389556</v>
      </c>
      <c r="O1879" s="16">
        <v>8.9397799999999999E-2</v>
      </c>
      <c r="P1879" s="16">
        <v>0.31554900000000002</v>
      </c>
      <c r="Q1879" s="16">
        <v>-0.6594662</v>
      </c>
      <c r="R1879" s="16">
        <v>0.18099999999999999</v>
      </c>
      <c r="S1879" s="16">
        <v>2.01E-2</v>
      </c>
      <c r="T1879" s="16">
        <v>1.1999999999999999E-3</v>
      </c>
      <c r="U1879" s="16">
        <v>3.2566000000000002</v>
      </c>
      <c r="V1879" s="16">
        <v>64.64</v>
      </c>
      <c r="W1879" s="16">
        <v>11.3</v>
      </c>
      <c r="X1879" s="16">
        <v>393.53</v>
      </c>
      <c r="Y1879" s="16">
        <v>40.842599999999997</v>
      </c>
      <c r="Z1879" s="16">
        <v>0.15570000000000001</v>
      </c>
      <c r="AA1879" s="16">
        <v>-1.2129909999999999</v>
      </c>
      <c r="AB1879" s="16">
        <v>0.1</v>
      </c>
      <c r="AC1879" s="16">
        <v>4.33</v>
      </c>
      <c r="AD1879" s="16">
        <v>48.4</v>
      </c>
      <c r="AE1879" s="16">
        <v>12.584199999999999</v>
      </c>
      <c r="AF1879" s="16">
        <v>1.3535999999999999</v>
      </c>
      <c r="AG1879" s="16">
        <v>344835</v>
      </c>
      <c r="AH1879" s="16">
        <v>0.51665000000000005</v>
      </c>
      <c r="AI1879" s="16">
        <v>96.8</v>
      </c>
      <c r="AJ1879" s="16">
        <v>93.8</v>
      </c>
      <c r="AK1879" s="16">
        <v>-0.95920000000000005</v>
      </c>
      <c r="AL1879" s="16">
        <v>-1.0622</v>
      </c>
      <c r="AM1879" s="16">
        <v>-0.71350000000000002</v>
      </c>
      <c r="AN1879" s="16">
        <v>1.03E-2</v>
      </c>
      <c r="AO1879" s="16">
        <v>-0.59440000000000004</v>
      </c>
      <c r="AP1879" s="16">
        <v>-1.0778000000000001</v>
      </c>
      <c r="AQ1879" s="16">
        <v>16.307200000000002</v>
      </c>
      <c r="AR1879" s="16">
        <f t="shared" si="89"/>
        <v>0</v>
      </c>
      <c r="AS1879" s="5">
        <f t="shared" si="88"/>
        <v>3.0685900000000002E-2</v>
      </c>
    </row>
    <row r="1880" spans="1:45" x14ac:dyDescent="0.25">
      <c r="A1880" s="16" t="s">
        <v>405</v>
      </c>
      <c r="B1880" s="16" t="s">
        <v>79</v>
      </c>
      <c r="C1880" s="16" t="s">
        <v>294</v>
      </c>
      <c r="D1880" s="16">
        <v>2001</v>
      </c>
      <c r="E1880" s="16" t="s">
        <v>2467</v>
      </c>
      <c r="F1880" s="16" t="s">
        <v>593</v>
      </c>
      <c r="G1880" s="10">
        <v>5106.63</v>
      </c>
      <c r="H1880" s="73">
        <v>8.5382960000000008</v>
      </c>
      <c r="I1880" s="16">
        <v>14858335</v>
      </c>
      <c r="J1880" s="71">
        <v>8.5000000000000006E-2</v>
      </c>
      <c r="K1880" s="71">
        <v>0.63600000000000001</v>
      </c>
      <c r="L1880" s="16">
        <v>0.21343690000000001</v>
      </c>
      <c r="M1880" s="16">
        <v>-0.47393479999999999</v>
      </c>
      <c r="N1880" s="16">
        <v>1.048975</v>
      </c>
      <c r="O1880" s="16">
        <v>0.1701896</v>
      </c>
      <c r="P1880" s="16">
        <v>0.3572264</v>
      </c>
      <c r="Q1880" s="16">
        <v>-0.68389560000000005</v>
      </c>
      <c r="R1880" s="16">
        <v>0.22009999999999999</v>
      </c>
      <c r="S1880" s="16">
        <v>2.23E-2</v>
      </c>
      <c r="T1880" s="16">
        <v>1.1000000000000001E-3</v>
      </c>
      <c r="U1880" s="16">
        <v>3.34</v>
      </c>
      <c r="V1880" s="16">
        <v>65.876000000000005</v>
      </c>
      <c r="W1880" s="16">
        <v>12.488</v>
      </c>
      <c r="X1880" s="16">
        <v>394.012</v>
      </c>
      <c r="Y1880" s="16">
        <v>42.736199999999997</v>
      </c>
      <c r="Z1880" s="16">
        <v>0.1764</v>
      </c>
      <c r="AA1880" s="16">
        <v>-1.2168749999999999</v>
      </c>
      <c r="AB1880" s="16">
        <v>0.1</v>
      </c>
      <c r="AC1880" s="16">
        <v>4.33</v>
      </c>
      <c r="AD1880" s="16">
        <v>48.5</v>
      </c>
      <c r="AE1880" s="16">
        <v>13.3223</v>
      </c>
      <c r="AF1880" s="16">
        <v>3.9975000000000001</v>
      </c>
      <c r="AG1880" s="16">
        <v>382661</v>
      </c>
      <c r="AH1880" s="16">
        <v>0.53049999999999997</v>
      </c>
      <c r="AI1880" s="16">
        <v>96.8</v>
      </c>
      <c r="AJ1880" s="16">
        <v>93.7</v>
      </c>
      <c r="AK1880" s="16">
        <v>-1.0242</v>
      </c>
      <c r="AL1880" s="16">
        <v>-1.0613999999999999</v>
      </c>
      <c r="AM1880" s="16">
        <v>-0.81820000000000004</v>
      </c>
      <c r="AN1880" s="16">
        <v>0.14990000000000001</v>
      </c>
      <c r="AO1880" s="16">
        <v>-0.66059999999999997</v>
      </c>
      <c r="AP1880" s="16">
        <v>-1.0993999999999999</v>
      </c>
      <c r="AQ1880" s="16">
        <v>16.307200000000002</v>
      </c>
      <c r="AR1880" s="16">
        <f t="shared" si="89"/>
        <v>0</v>
      </c>
      <c r="AS1880" s="5">
        <f t="shared" si="88"/>
        <v>0.10769430000000001</v>
      </c>
    </row>
    <row r="1881" spans="1:45" x14ac:dyDescent="0.25">
      <c r="A1881" s="16" t="s">
        <v>405</v>
      </c>
      <c r="B1881" s="16" t="s">
        <v>79</v>
      </c>
      <c r="C1881" s="16" t="s">
        <v>294</v>
      </c>
      <c r="D1881" s="16">
        <v>2002</v>
      </c>
      <c r="E1881" s="16" t="s">
        <v>2473</v>
      </c>
      <c r="F1881" s="16" t="s">
        <v>593</v>
      </c>
      <c r="G1881" s="10">
        <v>5606.85</v>
      </c>
      <c r="H1881" s="73">
        <v>8.6317450000000004</v>
      </c>
      <c r="I1881" s="16">
        <v>14858948</v>
      </c>
      <c r="J1881" s="71">
        <v>8.4000000000000005E-2</v>
      </c>
      <c r="K1881" s="71">
        <v>0.69299999999999995</v>
      </c>
      <c r="L1881" s="16">
        <v>0.31571329999999997</v>
      </c>
      <c r="M1881" s="16">
        <v>-0.45503710000000003</v>
      </c>
      <c r="N1881" s="16">
        <v>1.121958</v>
      </c>
      <c r="O1881" s="16">
        <v>0.29446729999999999</v>
      </c>
      <c r="P1881" s="16">
        <v>0.38849220000000001</v>
      </c>
      <c r="Q1881" s="16">
        <v>-0.7082908</v>
      </c>
      <c r="R1881" s="16">
        <v>0.25509999999999999</v>
      </c>
      <c r="S1881" s="16">
        <v>2.1999999999999999E-2</v>
      </c>
      <c r="T1881" s="16">
        <v>1.1999999999999999E-3</v>
      </c>
      <c r="U1881" s="16">
        <v>3.0297000000000001</v>
      </c>
      <c r="V1881" s="16">
        <v>67.111999999999995</v>
      </c>
      <c r="W1881" s="16">
        <v>13.676</v>
      </c>
      <c r="X1881" s="16">
        <v>395.178</v>
      </c>
      <c r="Y1881" s="16">
        <v>44.629800000000003</v>
      </c>
      <c r="Z1881" s="16">
        <v>0.22389999999999999</v>
      </c>
      <c r="AA1881" s="16">
        <v>-1.2013400000000001</v>
      </c>
      <c r="AB1881" s="16">
        <v>0.1</v>
      </c>
      <c r="AC1881" s="16">
        <v>4.33</v>
      </c>
      <c r="AD1881" s="16">
        <v>48.1</v>
      </c>
      <c r="AE1881" s="16">
        <v>14.236700000000001</v>
      </c>
      <c r="AF1881" s="16">
        <v>7.0231000000000003</v>
      </c>
      <c r="AG1881" s="16">
        <v>392639</v>
      </c>
      <c r="AH1881" s="16">
        <v>0.54115000000000002</v>
      </c>
      <c r="AI1881" s="16">
        <v>96.9</v>
      </c>
      <c r="AJ1881" s="16">
        <v>93.7</v>
      </c>
      <c r="AK1881" s="16">
        <v>-1.0891</v>
      </c>
      <c r="AL1881" s="16">
        <v>-1.0607</v>
      </c>
      <c r="AM1881" s="16">
        <v>-0.92290000000000005</v>
      </c>
      <c r="AN1881" s="16">
        <v>0.28960000000000002</v>
      </c>
      <c r="AO1881" s="16">
        <v>-0.72670000000000001</v>
      </c>
      <c r="AP1881" s="16">
        <v>-1.121</v>
      </c>
      <c r="AQ1881" s="16">
        <v>16.307200000000002</v>
      </c>
      <c r="AR1881" s="16">
        <f t="shared" si="89"/>
        <v>0</v>
      </c>
      <c r="AS1881" s="5">
        <f t="shared" si="88"/>
        <v>0.10227639999999996</v>
      </c>
    </row>
    <row r="1882" spans="1:45" x14ac:dyDescent="0.25">
      <c r="A1882" s="16" t="s">
        <v>405</v>
      </c>
      <c r="B1882" s="16" t="s">
        <v>79</v>
      </c>
      <c r="C1882" s="16" t="s">
        <v>294</v>
      </c>
      <c r="D1882" s="16">
        <v>2003</v>
      </c>
      <c r="E1882" s="16" t="s">
        <v>2478</v>
      </c>
      <c r="F1882" s="16" t="s">
        <v>593</v>
      </c>
      <c r="G1882" s="10">
        <v>6107.71</v>
      </c>
      <c r="H1882" s="73">
        <v>8.7173069999999999</v>
      </c>
      <c r="I1882" s="16">
        <v>14909018</v>
      </c>
      <c r="J1882" s="71">
        <v>6.0999999999999999E-2</v>
      </c>
      <c r="K1882" s="71">
        <v>0.73599999999999999</v>
      </c>
      <c r="L1882" s="16">
        <v>0.47320200000000001</v>
      </c>
      <c r="M1882" s="16">
        <v>-0.4500537</v>
      </c>
      <c r="N1882" s="16">
        <v>1.239573</v>
      </c>
      <c r="O1882" s="16">
        <v>0.36747220000000003</v>
      </c>
      <c r="P1882" s="16">
        <v>0.43213550000000001</v>
      </c>
      <c r="Q1882" s="16">
        <v>-0.59419719999999998</v>
      </c>
      <c r="R1882" s="16">
        <v>0.2525</v>
      </c>
      <c r="S1882" s="16">
        <v>2.3199999999999998E-2</v>
      </c>
      <c r="T1882" s="16">
        <v>1.4E-3</v>
      </c>
      <c r="U1882" s="16">
        <v>3.0973000000000002</v>
      </c>
      <c r="V1882" s="16">
        <v>68.347999999999999</v>
      </c>
      <c r="W1882" s="16">
        <v>14.864000000000001</v>
      </c>
      <c r="X1882" s="16">
        <v>397.11099999999999</v>
      </c>
      <c r="Y1882" s="16">
        <v>46.523400000000002</v>
      </c>
      <c r="Z1882" s="16">
        <v>0.2369</v>
      </c>
      <c r="AA1882" s="16">
        <v>-1.2246429999999999</v>
      </c>
      <c r="AB1882" s="16">
        <v>0.1</v>
      </c>
      <c r="AC1882" s="16">
        <v>4.33</v>
      </c>
      <c r="AD1882" s="16">
        <v>48.7</v>
      </c>
      <c r="AE1882" s="16">
        <v>15.110099999999999</v>
      </c>
      <c r="AF1882" s="16">
        <v>9.0233000000000008</v>
      </c>
      <c r="AG1882" s="16">
        <v>428372</v>
      </c>
      <c r="AH1882" s="16">
        <v>0.56089999999999995</v>
      </c>
      <c r="AI1882" s="16">
        <v>97</v>
      </c>
      <c r="AJ1882" s="16">
        <v>93.6</v>
      </c>
      <c r="AK1882" s="16">
        <v>-1.1456</v>
      </c>
      <c r="AL1882" s="16">
        <v>-0.98380000000000001</v>
      </c>
      <c r="AM1882" s="16">
        <v>-0.65469999999999995</v>
      </c>
      <c r="AN1882" s="16">
        <v>0.32319999999999999</v>
      </c>
      <c r="AO1882" s="16">
        <v>-0.47610000000000002</v>
      </c>
      <c r="AP1882" s="16">
        <v>-1.0535000000000001</v>
      </c>
      <c r="AQ1882" s="16">
        <v>16.307200000000002</v>
      </c>
      <c r="AR1882" s="16">
        <f t="shared" si="89"/>
        <v>0</v>
      </c>
      <c r="AS1882" s="5">
        <f t="shared" si="88"/>
        <v>0.15748870000000004</v>
      </c>
    </row>
    <row r="1883" spans="1:45" x14ac:dyDescent="0.25">
      <c r="A1883" s="16" t="s">
        <v>405</v>
      </c>
      <c r="B1883" s="16" t="s">
        <v>79</v>
      </c>
      <c r="C1883" s="16" t="s">
        <v>294</v>
      </c>
      <c r="D1883" s="16">
        <v>2004</v>
      </c>
      <c r="E1883" s="16" t="s">
        <v>2470</v>
      </c>
      <c r="F1883" s="16" t="s">
        <v>593</v>
      </c>
      <c r="G1883" s="10">
        <v>6647.69</v>
      </c>
      <c r="H1883" s="73">
        <v>8.8020250000000004</v>
      </c>
      <c r="I1883" s="16">
        <v>15012985</v>
      </c>
      <c r="J1883" s="71">
        <v>5.8000000000000003E-2</v>
      </c>
      <c r="K1883" s="71">
        <v>0.78</v>
      </c>
      <c r="L1883" s="16">
        <v>0.62321749999999998</v>
      </c>
      <c r="M1883" s="16">
        <v>-0.45057589999999997</v>
      </c>
      <c r="N1883" s="16">
        <v>1.2337640000000001</v>
      </c>
      <c r="O1883" s="16">
        <v>0.68573450000000002</v>
      </c>
      <c r="P1883" s="16">
        <v>0.48883690000000002</v>
      </c>
      <c r="Q1883" s="16">
        <v>-0.64309510000000003</v>
      </c>
      <c r="R1883" s="16">
        <v>0.24840000000000001</v>
      </c>
      <c r="S1883" s="16">
        <v>2.3900000000000001E-2</v>
      </c>
      <c r="T1883" s="16">
        <v>1.2999999999999999E-3</v>
      </c>
      <c r="U1883" s="16">
        <v>2.2559</v>
      </c>
      <c r="V1883" s="16">
        <v>69.584000000000003</v>
      </c>
      <c r="W1883" s="16">
        <v>16.052</v>
      </c>
      <c r="X1883" s="16">
        <v>394.68099999999998</v>
      </c>
      <c r="Y1883" s="16">
        <v>57.157400000000003</v>
      </c>
      <c r="Z1883" s="16">
        <v>0.2797</v>
      </c>
      <c r="AA1883" s="16">
        <v>-1.2518290000000001</v>
      </c>
      <c r="AB1883" s="16">
        <v>0.1</v>
      </c>
      <c r="AC1883" s="16">
        <v>4.33</v>
      </c>
      <c r="AD1883" s="16">
        <v>49.4</v>
      </c>
      <c r="AE1883" s="16">
        <v>17.1113</v>
      </c>
      <c r="AF1883" s="16">
        <v>16.420100000000001</v>
      </c>
      <c r="AG1883" s="16">
        <v>445914</v>
      </c>
      <c r="AH1883" s="16">
        <v>0.56020000000000003</v>
      </c>
      <c r="AI1883" s="16">
        <v>97</v>
      </c>
      <c r="AJ1883" s="16">
        <v>93.6</v>
      </c>
      <c r="AK1883" s="16">
        <v>-1.1238999999999999</v>
      </c>
      <c r="AL1883" s="16">
        <v>-1.0956999999999999</v>
      </c>
      <c r="AM1883" s="16">
        <v>-0.63780000000000003</v>
      </c>
      <c r="AN1883" s="16">
        <v>6.3500000000000001E-2</v>
      </c>
      <c r="AO1883" s="16">
        <v>-0.4874</v>
      </c>
      <c r="AP1883" s="16">
        <v>-1.022</v>
      </c>
      <c r="AQ1883" s="16">
        <v>16.307200000000002</v>
      </c>
      <c r="AR1883" s="16">
        <f t="shared" si="89"/>
        <v>0</v>
      </c>
      <c r="AS1883" s="5">
        <f t="shared" si="88"/>
        <v>0.15001549999999997</v>
      </c>
    </row>
    <row r="1884" spans="1:45" x14ac:dyDescent="0.25">
      <c r="A1884" s="16" t="s">
        <v>405</v>
      </c>
      <c r="B1884" s="16" t="s">
        <v>79</v>
      </c>
      <c r="C1884" s="16" t="s">
        <v>294</v>
      </c>
      <c r="D1884" s="16">
        <v>2005</v>
      </c>
      <c r="E1884" s="16" t="s">
        <v>2472</v>
      </c>
      <c r="F1884" s="16" t="s">
        <v>593</v>
      </c>
      <c r="G1884" s="10">
        <v>7227.98</v>
      </c>
      <c r="H1884" s="73">
        <v>8.8857149999999994</v>
      </c>
      <c r="I1884" s="16">
        <v>15147029</v>
      </c>
      <c r="J1884" s="71">
        <v>6.4000000000000001E-2</v>
      </c>
      <c r="K1884" s="71">
        <v>0.83199999999999996</v>
      </c>
      <c r="L1884" s="16">
        <v>0.70702339999999997</v>
      </c>
      <c r="M1884" s="16">
        <v>-0.4423607</v>
      </c>
      <c r="N1884" s="16">
        <v>1.343458</v>
      </c>
      <c r="O1884" s="16">
        <v>0.56188400000000005</v>
      </c>
      <c r="P1884" s="16">
        <v>0.55341209999999996</v>
      </c>
      <c r="Q1884" s="16">
        <v>-0.50605250000000002</v>
      </c>
      <c r="R1884" s="16">
        <v>0.28360000000000002</v>
      </c>
      <c r="S1884" s="16">
        <v>2.0500000000000001E-2</v>
      </c>
      <c r="T1884" s="16">
        <v>1.5E-3</v>
      </c>
      <c r="U1884" s="16">
        <v>2.2635000000000001</v>
      </c>
      <c r="V1884" s="16">
        <v>70.819999999999993</v>
      </c>
      <c r="W1884" s="16">
        <v>17.239999999999998</v>
      </c>
      <c r="X1884" s="16">
        <v>396.36200000000002</v>
      </c>
      <c r="Y1884" s="16">
        <v>49.829000000000001</v>
      </c>
      <c r="Z1884" s="16">
        <v>0.3</v>
      </c>
      <c r="AA1884" s="16">
        <v>-1.240178</v>
      </c>
      <c r="AB1884" s="16">
        <v>0.1</v>
      </c>
      <c r="AC1884" s="16">
        <v>4.33</v>
      </c>
      <c r="AD1884" s="16">
        <v>49.1</v>
      </c>
      <c r="AE1884" s="16">
        <v>17.976500000000001</v>
      </c>
      <c r="AF1884" s="16">
        <v>35.833599999999997</v>
      </c>
      <c r="AG1884" s="16">
        <v>447923</v>
      </c>
      <c r="AH1884" s="16">
        <v>0.54669999999999996</v>
      </c>
      <c r="AI1884" s="16">
        <v>97.1</v>
      </c>
      <c r="AJ1884" s="16">
        <v>93.5</v>
      </c>
      <c r="AK1884" s="16">
        <v>-1.0026999999999999</v>
      </c>
      <c r="AL1884" s="16">
        <v>-0.99419999999999997</v>
      </c>
      <c r="AM1884" s="16">
        <v>-0.55179999999999996</v>
      </c>
      <c r="AN1884" s="16">
        <v>0.1762</v>
      </c>
      <c r="AO1884" s="16">
        <v>-0.32529999999999998</v>
      </c>
      <c r="AP1884" s="16">
        <v>-0.82379999999999998</v>
      </c>
      <c r="AQ1884" s="16">
        <v>16.307200000000002</v>
      </c>
      <c r="AR1884" s="16">
        <f t="shared" si="89"/>
        <v>0</v>
      </c>
      <c r="AS1884" s="5">
        <f t="shared" si="88"/>
        <v>8.3805899999999989E-2</v>
      </c>
    </row>
    <row r="1885" spans="1:45" x14ac:dyDescent="0.25">
      <c r="A1885" s="16" t="s">
        <v>405</v>
      </c>
      <c r="B1885" s="16" t="s">
        <v>79</v>
      </c>
      <c r="C1885" s="16" t="s">
        <v>294</v>
      </c>
      <c r="D1885" s="16">
        <v>2006</v>
      </c>
      <c r="E1885" s="16" t="s">
        <v>2463</v>
      </c>
      <c r="F1885" s="16" t="s">
        <v>593</v>
      </c>
      <c r="G1885" s="10">
        <v>7917.2</v>
      </c>
      <c r="H1885" s="73">
        <v>8.9767919999999997</v>
      </c>
      <c r="I1885" s="16">
        <v>15308084</v>
      </c>
      <c r="J1885" s="71">
        <v>7.0000000000000007E-2</v>
      </c>
      <c r="K1885" s="71">
        <v>0.89200000000000002</v>
      </c>
      <c r="L1885" s="16">
        <v>0.7836938</v>
      </c>
      <c r="M1885" s="16">
        <v>-0.47047460000000002</v>
      </c>
      <c r="N1885" s="16">
        <v>1.3291710000000001</v>
      </c>
      <c r="O1885" s="16">
        <v>0.71294449999999998</v>
      </c>
      <c r="P1885" s="16">
        <v>0.62484989999999996</v>
      </c>
      <c r="Q1885" s="16">
        <v>-0.52482680000000004</v>
      </c>
      <c r="R1885" s="16">
        <v>0.24279999999999999</v>
      </c>
      <c r="S1885" s="16">
        <v>1.9199999999999998E-2</v>
      </c>
      <c r="T1885" s="16">
        <v>1.4E-3</v>
      </c>
      <c r="U1885" s="16">
        <v>2.6267999999999998</v>
      </c>
      <c r="V1885" s="16">
        <v>70.507999999999996</v>
      </c>
      <c r="W1885" s="16">
        <v>16.878</v>
      </c>
      <c r="X1885" s="16">
        <v>392.60399999999998</v>
      </c>
      <c r="Y1885" s="16">
        <v>47.318199999999997</v>
      </c>
      <c r="Z1885" s="16">
        <v>0.40410000000000001</v>
      </c>
      <c r="AA1885" s="16">
        <v>-1.2712479999999999</v>
      </c>
      <c r="AB1885" s="16">
        <v>0.1</v>
      </c>
      <c r="AC1885" s="16">
        <v>4.33</v>
      </c>
      <c r="AD1885" s="16">
        <v>49.9</v>
      </c>
      <c r="AE1885" s="16">
        <v>19.231400000000001</v>
      </c>
      <c r="AF1885" s="16">
        <v>51.064700000000002</v>
      </c>
      <c r="AG1885" s="16">
        <v>468099</v>
      </c>
      <c r="AH1885" s="16">
        <v>0.54690000000000005</v>
      </c>
      <c r="AI1885" s="16">
        <v>97.1</v>
      </c>
      <c r="AJ1885" s="16">
        <v>93.4</v>
      </c>
      <c r="AK1885" s="16">
        <v>-1.1468</v>
      </c>
      <c r="AL1885" s="16">
        <v>-0.90580000000000005</v>
      </c>
      <c r="AM1885" s="16">
        <v>-0.44500000000000001</v>
      </c>
      <c r="AN1885" s="16">
        <v>0.19819999999999999</v>
      </c>
      <c r="AO1885" s="16">
        <v>-0.35360000000000003</v>
      </c>
      <c r="AP1885" s="16">
        <v>-0.96619999999999995</v>
      </c>
      <c r="AQ1885" s="16">
        <v>16.307200000000002</v>
      </c>
      <c r="AR1885" s="16">
        <f t="shared" si="89"/>
        <v>0</v>
      </c>
      <c r="AS1885" s="5">
        <f t="shared" si="88"/>
        <v>7.6670400000000027E-2</v>
      </c>
    </row>
    <row r="1886" spans="1:45" x14ac:dyDescent="0.25">
      <c r="A1886" s="16" t="s">
        <v>405</v>
      </c>
      <c r="B1886" s="16" t="s">
        <v>79</v>
      </c>
      <c r="C1886" s="16" t="s">
        <v>294</v>
      </c>
      <c r="D1886" s="16">
        <v>2007</v>
      </c>
      <c r="E1886" s="16" t="s">
        <v>2487</v>
      </c>
      <c r="F1886" s="16" t="s">
        <v>593</v>
      </c>
      <c r="G1886" s="10">
        <v>8523.77</v>
      </c>
      <c r="H1886" s="73">
        <v>9.0506130000000002</v>
      </c>
      <c r="I1886" s="16">
        <v>15484192</v>
      </c>
      <c r="J1886" s="71">
        <v>4.8000000000000001E-2</v>
      </c>
      <c r="K1886" s="71">
        <v>0.93600000000000005</v>
      </c>
      <c r="L1886" s="16">
        <v>0.90321499999999999</v>
      </c>
      <c r="M1886" s="16">
        <v>-0.47899380000000003</v>
      </c>
      <c r="N1886" s="16">
        <v>1.354981</v>
      </c>
      <c r="O1886" s="16">
        <v>0.7844411</v>
      </c>
      <c r="P1886" s="16">
        <v>0.74787389999999998</v>
      </c>
      <c r="Q1886" s="16">
        <v>-0.47512389999999999</v>
      </c>
      <c r="R1886" s="16">
        <v>0.20880000000000001</v>
      </c>
      <c r="S1886" s="16">
        <v>2.2100000000000002E-2</v>
      </c>
      <c r="T1886" s="16">
        <v>1.2999999999999999E-3</v>
      </c>
      <c r="U1886" s="16">
        <v>2.8313999999999999</v>
      </c>
      <c r="V1886" s="16">
        <v>70.195999999999998</v>
      </c>
      <c r="W1886" s="16">
        <v>16.515999999999998</v>
      </c>
      <c r="X1886" s="16">
        <v>397.75</v>
      </c>
      <c r="Y1886" s="16">
        <v>50.836399999999998</v>
      </c>
      <c r="Z1886" s="16">
        <v>0.40039999999999998</v>
      </c>
      <c r="AA1886" s="16">
        <v>-1.279015</v>
      </c>
      <c r="AB1886" s="16">
        <v>0.1</v>
      </c>
      <c r="AC1886" s="16">
        <v>4.33</v>
      </c>
      <c r="AD1886" s="16">
        <v>50.1</v>
      </c>
      <c r="AE1886" s="16">
        <v>21.0242</v>
      </c>
      <c r="AF1886" s="16">
        <v>80.037899999999993</v>
      </c>
      <c r="AG1886" s="16">
        <v>494685</v>
      </c>
      <c r="AH1886" s="16">
        <v>0.54279999999999995</v>
      </c>
      <c r="AI1886" s="16">
        <v>97.2</v>
      </c>
      <c r="AJ1886" s="16">
        <v>93.4</v>
      </c>
      <c r="AK1886" s="16">
        <v>-1.1244000000000001</v>
      </c>
      <c r="AL1886" s="16">
        <v>-0.9103</v>
      </c>
      <c r="AM1886" s="16">
        <v>-0.57340000000000002</v>
      </c>
      <c r="AN1886" s="16">
        <v>0.58030000000000004</v>
      </c>
      <c r="AO1886" s="16">
        <v>-0.37230000000000002</v>
      </c>
      <c r="AP1886" s="16">
        <v>-0.89119999999999999</v>
      </c>
      <c r="AQ1886" s="16">
        <v>16.307200000000002</v>
      </c>
      <c r="AR1886" s="16">
        <f t="shared" si="89"/>
        <v>0</v>
      </c>
      <c r="AS1886" s="5">
        <f t="shared" si="88"/>
        <v>0.11952119999999999</v>
      </c>
    </row>
    <row r="1887" spans="1:45" x14ac:dyDescent="0.25">
      <c r="A1887" s="16" t="s">
        <v>405</v>
      </c>
      <c r="B1887" s="16" t="s">
        <v>79</v>
      </c>
      <c r="C1887" s="16" t="s">
        <v>294</v>
      </c>
      <c r="D1887" s="16">
        <v>2008</v>
      </c>
      <c r="E1887" s="16" t="s">
        <v>2489</v>
      </c>
      <c r="F1887" s="16" t="s">
        <v>593</v>
      </c>
      <c r="G1887" s="10">
        <v>8698.42</v>
      </c>
      <c r="H1887" s="73">
        <v>9.0708970000000004</v>
      </c>
      <c r="I1887" s="16">
        <v>15674000</v>
      </c>
      <c r="J1887" s="71">
        <v>-1E-3</v>
      </c>
      <c r="K1887" s="71">
        <v>0.93500000000000005</v>
      </c>
      <c r="L1887" s="16">
        <v>0.90119079999999996</v>
      </c>
      <c r="M1887" s="16">
        <v>-0.48217979999999999</v>
      </c>
      <c r="N1887" s="16">
        <v>1.30697</v>
      </c>
      <c r="O1887" s="16">
        <v>0.70284869999999999</v>
      </c>
      <c r="P1887" s="16">
        <v>0.81681879999999996</v>
      </c>
      <c r="Q1887" s="16">
        <v>-0.41364190000000001</v>
      </c>
      <c r="R1887" s="16">
        <v>0.2165</v>
      </c>
      <c r="S1887" s="16">
        <v>1.9900000000000001E-2</v>
      </c>
      <c r="T1887" s="16">
        <v>1.4E-3</v>
      </c>
      <c r="U1887" s="16">
        <v>2.5895000000000001</v>
      </c>
      <c r="V1887" s="16">
        <v>69.884</v>
      </c>
      <c r="W1887" s="16">
        <v>16.154</v>
      </c>
      <c r="X1887" s="16">
        <v>398.68299999999999</v>
      </c>
      <c r="Y1887" s="16">
        <v>51.3703</v>
      </c>
      <c r="Z1887" s="16">
        <v>0.3513</v>
      </c>
      <c r="AA1887" s="16">
        <v>-1.275131</v>
      </c>
      <c r="AB1887" s="16">
        <v>0.1</v>
      </c>
      <c r="AC1887" s="16">
        <v>4.33</v>
      </c>
      <c r="AD1887" s="16">
        <v>50</v>
      </c>
      <c r="AE1887" s="16">
        <v>22.214600000000001</v>
      </c>
      <c r="AF1887" s="16">
        <v>95.775300000000001</v>
      </c>
      <c r="AG1887" s="16">
        <v>512486</v>
      </c>
      <c r="AH1887" s="16">
        <v>0.53680000000000005</v>
      </c>
      <c r="AI1887" s="16">
        <v>97.3</v>
      </c>
      <c r="AJ1887" s="16">
        <v>93.3</v>
      </c>
      <c r="AK1887" s="16">
        <v>-1.0459000000000001</v>
      </c>
      <c r="AL1887" s="16">
        <v>-0.89670000000000005</v>
      </c>
      <c r="AM1887" s="16">
        <v>-0.45590000000000003</v>
      </c>
      <c r="AN1887" s="16">
        <v>0.56999999999999995</v>
      </c>
      <c r="AO1887" s="16">
        <v>-0.34039999999999998</v>
      </c>
      <c r="AP1887" s="16">
        <v>-0.78139999999999998</v>
      </c>
      <c r="AQ1887" s="16">
        <v>16.307200000000002</v>
      </c>
      <c r="AR1887" s="16">
        <f t="shared" si="89"/>
        <v>0</v>
      </c>
      <c r="AS1887" s="5">
        <f t="shared" si="88"/>
        <v>-2.0242000000000315E-3</v>
      </c>
    </row>
    <row r="1888" spans="1:45" x14ac:dyDescent="0.25">
      <c r="A1888" s="16" t="s">
        <v>405</v>
      </c>
      <c r="B1888" s="16" t="s">
        <v>79</v>
      </c>
      <c r="C1888" s="16" t="s">
        <v>294</v>
      </c>
      <c r="D1888" s="16">
        <v>2009</v>
      </c>
      <c r="E1888" s="16" t="s">
        <v>2465</v>
      </c>
      <c r="F1888" s="16" t="s">
        <v>593</v>
      </c>
      <c r="G1888" s="10">
        <v>8573.77</v>
      </c>
      <c r="H1888" s="73">
        <v>9.0564630000000008</v>
      </c>
      <c r="I1888" s="16">
        <v>16092701</v>
      </c>
      <c r="J1888" s="71">
        <v>-4.0000000000000001E-3</v>
      </c>
      <c r="K1888" s="71">
        <v>0.93100000000000005</v>
      </c>
      <c r="L1888" s="16">
        <v>1.010578</v>
      </c>
      <c r="M1888" s="16">
        <v>-0.469225</v>
      </c>
      <c r="N1888" s="16">
        <v>1.327191</v>
      </c>
      <c r="O1888" s="16">
        <v>0.78225389999999995</v>
      </c>
      <c r="P1888" s="16">
        <v>0.86935240000000003</v>
      </c>
      <c r="Q1888" s="16">
        <v>-0.33537470000000003</v>
      </c>
      <c r="R1888" s="16">
        <v>0.22919999999999999</v>
      </c>
      <c r="S1888" s="16">
        <v>2.1000000000000001E-2</v>
      </c>
      <c r="T1888" s="16">
        <v>1.6000000000000001E-3</v>
      </c>
      <c r="U1888" s="16">
        <v>3.0607000000000002</v>
      </c>
      <c r="V1888" s="16">
        <v>69.572000000000003</v>
      </c>
      <c r="W1888" s="16">
        <v>15.792</v>
      </c>
      <c r="X1888" s="16">
        <v>398.55700000000002</v>
      </c>
      <c r="Y1888" s="16">
        <v>53.791400000000003</v>
      </c>
      <c r="Z1888" s="16">
        <v>0.36730000000000002</v>
      </c>
      <c r="AA1888" s="16">
        <v>-1.2673639999999999</v>
      </c>
      <c r="AB1888" s="16">
        <v>0.1</v>
      </c>
      <c r="AC1888" s="16">
        <v>4.33</v>
      </c>
      <c r="AD1888" s="16">
        <v>49.8</v>
      </c>
      <c r="AE1888" s="16">
        <v>24.495699999999999</v>
      </c>
      <c r="AF1888" s="16">
        <v>108.38200000000001</v>
      </c>
      <c r="AG1888" s="16">
        <v>489104</v>
      </c>
      <c r="AH1888" s="16">
        <v>0.53249999999999997</v>
      </c>
      <c r="AI1888" s="16">
        <v>97.3</v>
      </c>
      <c r="AJ1888" s="16">
        <v>93.2</v>
      </c>
      <c r="AK1888" s="16">
        <v>-1.0437000000000001</v>
      </c>
      <c r="AL1888" s="16">
        <v>-0.88419999999999999</v>
      </c>
      <c r="AM1888" s="16">
        <v>-0.36159999999999998</v>
      </c>
      <c r="AN1888" s="16">
        <v>0.74870000000000003</v>
      </c>
      <c r="AO1888" s="16">
        <v>-0.32329999999999998</v>
      </c>
      <c r="AP1888" s="16">
        <v>-0.62749999999999995</v>
      </c>
      <c r="AQ1888" s="16">
        <v>16.307200000000002</v>
      </c>
      <c r="AR1888" s="16">
        <f t="shared" si="89"/>
        <v>0</v>
      </c>
      <c r="AS1888" s="5">
        <f t="shared" si="88"/>
        <v>0.10938720000000002</v>
      </c>
    </row>
    <row r="1889" spans="1:45" x14ac:dyDescent="0.25">
      <c r="A1889" s="16" t="s">
        <v>405</v>
      </c>
      <c r="B1889" s="16" t="s">
        <v>79</v>
      </c>
      <c r="C1889" s="16" t="s">
        <v>294</v>
      </c>
      <c r="D1889" s="16">
        <v>2010</v>
      </c>
      <c r="E1889" s="16" t="s">
        <v>2483</v>
      </c>
      <c r="F1889" s="16" t="s">
        <v>593</v>
      </c>
      <c r="G1889" s="10">
        <v>9070.65</v>
      </c>
      <c r="H1889" s="73">
        <v>9.1128</v>
      </c>
      <c r="I1889" s="16">
        <v>16321581</v>
      </c>
      <c r="J1889" s="71">
        <v>3.5999999999999997E-2</v>
      </c>
      <c r="K1889" s="71">
        <v>0.96599999999999997</v>
      </c>
      <c r="L1889" s="16">
        <v>0.99085559999999995</v>
      </c>
      <c r="M1889" s="16">
        <v>-0.50325640000000005</v>
      </c>
      <c r="N1889" s="16">
        <v>1.2511680000000001</v>
      </c>
      <c r="O1889" s="16">
        <v>0.86077170000000003</v>
      </c>
      <c r="P1889" s="16">
        <v>0.92979219999999996</v>
      </c>
      <c r="Q1889" s="16">
        <v>-0.41870810000000003</v>
      </c>
      <c r="R1889" s="16">
        <v>0.15340000000000001</v>
      </c>
      <c r="S1889" s="16">
        <v>2.2200000000000001E-2</v>
      </c>
      <c r="T1889" s="16">
        <v>1.9E-3</v>
      </c>
      <c r="U1889" s="16">
        <v>2.2480000000000002</v>
      </c>
      <c r="V1889" s="16">
        <v>69.260000000000005</v>
      </c>
      <c r="W1889" s="16">
        <v>15.43</v>
      </c>
      <c r="X1889" s="16">
        <v>404.50900000000001</v>
      </c>
      <c r="Y1889" s="16">
        <v>59.0184</v>
      </c>
      <c r="Z1889" s="16">
        <v>0.35120000000000001</v>
      </c>
      <c r="AA1889" s="16">
        <v>-1.2557130000000001</v>
      </c>
      <c r="AB1889" s="16">
        <v>0.1</v>
      </c>
      <c r="AC1889" s="16">
        <v>4.33</v>
      </c>
      <c r="AD1889" s="16">
        <v>49.5</v>
      </c>
      <c r="AE1889" s="16">
        <v>25.485600000000002</v>
      </c>
      <c r="AF1889" s="16">
        <v>121.867</v>
      </c>
      <c r="AG1889" s="16">
        <v>506360</v>
      </c>
      <c r="AH1889" s="16">
        <v>0.52669999999999995</v>
      </c>
      <c r="AI1889" s="16">
        <v>97.4</v>
      </c>
      <c r="AJ1889" s="16">
        <v>93.2</v>
      </c>
      <c r="AK1889" s="16">
        <v>-1.1021000000000001</v>
      </c>
      <c r="AL1889" s="16">
        <v>-0.97529999999999994</v>
      </c>
      <c r="AM1889" s="16">
        <v>-0.42559999999999998</v>
      </c>
      <c r="AN1889" s="16">
        <v>0.45040000000000002</v>
      </c>
      <c r="AO1889" s="16">
        <v>-0.33560000000000001</v>
      </c>
      <c r="AP1889" s="16">
        <v>-0.61260000000000003</v>
      </c>
      <c r="AQ1889" s="16">
        <v>16.307200000000002</v>
      </c>
      <c r="AR1889" s="16">
        <f t="shared" si="89"/>
        <v>0</v>
      </c>
      <c r="AS1889" s="5">
        <f t="shared" si="88"/>
        <v>-1.9722400000000029E-2</v>
      </c>
    </row>
    <row r="1890" spans="1:45" x14ac:dyDescent="0.25">
      <c r="A1890" s="16" t="s">
        <v>405</v>
      </c>
      <c r="B1890" s="16" t="s">
        <v>79</v>
      </c>
      <c r="C1890" s="16" t="s">
        <v>294</v>
      </c>
      <c r="D1890" s="16">
        <v>2011</v>
      </c>
      <c r="E1890" s="16" t="s">
        <v>2466</v>
      </c>
      <c r="F1890" s="16" t="s">
        <v>593</v>
      </c>
      <c r="G1890" s="10">
        <v>9603.59</v>
      </c>
      <c r="H1890" s="73">
        <v>9.1698920000000008</v>
      </c>
      <c r="I1890" s="16">
        <v>16556600</v>
      </c>
      <c r="J1890" s="71">
        <v>3.5000000000000003E-2</v>
      </c>
      <c r="K1890" s="71">
        <v>1</v>
      </c>
      <c r="L1890" s="16">
        <v>1.0503739999999999</v>
      </c>
      <c r="M1890" s="16">
        <v>-0.50842200000000004</v>
      </c>
      <c r="N1890" s="16">
        <v>1.292805</v>
      </c>
      <c r="O1890" s="16">
        <v>0.92445529999999998</v>
      </c>
      <c r="P1890" s="16">
        <v>1.053113</v>
      </c>
      <c r="Q1890" s="16">
        <v>-0.52066999999999997</v>
      </c>
      <c r="R1890" s="16">
        <v>0.15720000000000001</v>
      </c>
      <c r="S1890" s="16">
        <v>1.9300000000000001E-2</v>
      </c>
      <c r="T1890" s="16">
        <v>2.3E-3</v>
      </c>
      <c r="U1890" s="16">
        <v>2.1267</v>
      </c>
      <c r="V1890" s="16">
        <v>69.367999999999995</v>
      </c>
      <c r="W1890" s="16">
        <v>15.664</v>
      </c>
      <c r="X1890" s="16">
        <v>410.46199999999999</v>
      </c>
      <c r="Y1890" s="16">
        <v>65.774199999999993</v>
      </c>
      <c r="Z1890" s="16">
        <v>0.30459999999999998</v>
      </c>
      <c r="AA1890" s="16">
        <v>-1.2712479999999999</v>
      </c>
      <c r="AB1890" s="16">
        <v>0.1</v>
      </c>
      <c r="AC1890" s="16">
        <v>4.33</v>
      </c>
      <c r="AD1890" s="16">
        <v>49.9</v>
      </c>
      <c r="AE1890" s="16">
        <v>26.498899999999999</v>
      </c>
      <c r="AF1890" s="16">
        <v>156.79499999999999</v>
      </c>
      <c r="AG1890" s="16">
        <v>522970</v>
      </c>
      <c r="AH1890" s="16">
        <v>0.52070000000000005</v>
      </c>
      <c r="AI1890" s="16">
        <v>97.4</v>
      </c>
      <c r="AJ1890" s="16">
        <v>93.1</v>
      </c>
      <c r="AK1890" s="16">
        <v>-1.0953999999999999</v>
      </c>
      <c r="AL1890" s="16">
        <v>-0.97829999999999995</v>
      </c>
      <c r="AM1890" s="16">
        <v>-0.42770000000000002</v>
      </c>
      <c r="AN1890" s="16">
        <v>-0.32319999999999999</v>
      </c>
      <c r="AO1890" s="16">
        <v>-0.25640000000000002</v>
      </c>
      <c r="AP1890" s="16">
        <v>-0.59219999999999995</v>
      </c>
      <c r="AQ1890" s="16">
        <v>16.307200000000002</v>
      </c>
      <c r="AR1890" s="16">
        <f t="shared" si="89"/>
        <v>0</v>
      </c>
      <c r="AS1890" s="5">
        <f t="shared" si="88"/>
        <v>5.9518399999999971E-2</v>
      </c>
    </row>
    <row r="1891" spans="1:45" x14ac:dyDescent="0.25">
      <c r="A1891" s="16" t="s">
        <v>405</v>
      </c>
      <c r="B1891" s="16" t="s">
        <v>79</v>
      </c>
      <c r="C1891" s="16" t="s">
        <v>294</v>
      </c>
      <c r="D1891" s="16">
        <v>2012</v>
      </c>
      <c r="E1891" s="16" t="s">
        <v>2482</v>
      </c>
      <c r="F1891" s="16" t="s">
        <v>593</v>
      </c>
      <c r="G1891" s="10">
        <v>9923.81</v>
      </c>
      <c r="H1891" s="73">
        <v>9.202693</v>
      </c>
      <c r="I1891" s="16">
        <v>16791425</v>
      </c>
      <c r="J1891" s="71">
        <v>1.4E-2</v>
      </c>
      <c r="K1891" s="71">
        <v>1.014</v>
      </c>
      <c r="L1891" s="16">
        <v>1.180482</v>
      </c>
      <c r="M1891" s="16">
        <v>-0.48908380000000001</v>
      </c>
      <c r="N1891" s="16">
        <v>1.334443</v>
      </c>
      <c r="O1891" s="16">
        <v>1.055186</v>
      </c>
      <c r="P1891" s="16">
        <v>1.1802859999999999</v>
      </c>
      <c r="Q1891" s="16">
        <v>-0.55929030000000002</v>
      </c>
      <c r="R1891" s="16">
        <v>0.16889999999999999</v>
      </c>
      <c r="S1891" s="16">
        <v>2.1000000000000001E-2</v>
      </c>
      <c r="T1891" s="16">
        <v>3.0000000000000001E-3</v>
      </c>
      <c r="U1891" s="16">
        <v>2.0053999999999998</v>
      </c>
      <c r="V1891" s="16">
        <v>69.475999999999999</v>
      </c>
      <c r="W1891" s="16">
        <v>15.898</v>
      </c>
      <c r="X1891" s="16">
        <v>416.41399999999999</v>
      </c>
      <c r="Y1891" s="16">
        <v>70.741600000000005</v>
      </c>
      <c r="Z1891" s="16">
        <v>0.31659999999999999</v>
      </c>
      <c r="AA1891" s="16">
        <v>-1.275131</v>
      </c>
      <c r="AB1891" s="16">
        <v>0.1</v>
      </c>
      <c r="AC1891" s="16">
        <v>4.33</v>
      </c>
      <c r="AD1891" s="16">
        <v>50</v>
      </c>
      <c r="AE1891" s="16">
        <v>26.804400000000001</v>
      </c>
      <c r="AF1891" s="16">
        <v>185.822</v>
      </c>
      <c r="AG1891" s="16">
        <v>552764</v>
      </c>
      <c r="AH1891" s="16">
        <v>0.56635000000000002</v>
      </c>
      <c r="AI1891" s="16">
        <v>97.5</v>
      </c>
      <c r="AJ1891" s="16">
        <v>93.1</v>
      </c>
      <c r="AK1891" s="16">
        <v>-1.1576</v>
      </c>
      <c r="AL1891" s="16">
        <v>-0.88570000000000004</v>
      </c>
      <c r="AM1891" s="16">
        <v>-0.4335</v>
      </c>
      <c r="AN1891" s="16">
        <v>-0.38009999999999999</v>
      </c>
      <c r="AO1891" s="16">
        <v>-0.37830000000000003</v>
      </c>
      <c r="AP1891" s="16">
        <v>-0.65549999999999997</v>
      </c>
      <c r="AQ1891" s="16">
        <v>16.307200000000002</v>
      </c>
      <c r="AR1891" s="16">
        <f t="shared" si="89"/>
        <v>0</v>
      </c>
      <c r="AS1891" s="5">
        <f t="shared" si="88"/>
        <v>0.13010800000000011</v>
      </c>
    </row>
    <row r="1892" spans="1:45" x14ac:dyDescent="0.25">
      <c r="A1892" s="16" t="s">
        <v>405</v>
      </c>
      <c r="B1892" s="16" t="s">
        <v>79</v>
      </c>
      <c r="C1892" s="16" t="s">
        <v>294</v>
      </c>
      <c r="D1892" s="16">
        <v>2013</v>
      </c>
      <c r="E1892" s="16" t="s">
        <v>2464</v>
      </c>
      <c r="F1892" s="16" t="s">
        <v>593</v>
      </c>
      <c r="G1892" s="10">
        <v>10368.700000000001</v>
      </c>
      <c r="H1892" s="73">
        <v>9.2465440000000001</v>
      </c>
      <c r="I1892" s="16">
        <v>17035275</v>
      </c>
      <c r="J1892" s="71">
        <v>2.9000000000000001E-2</v>
      </c>
      <c r="K1892" s="71">
        <v>1.0449999999999999</v>
      </c>
      <c r="L1892" s="16">
        <v>1.1670050000000001</v>
      </c>
      <c r="M1892" s="16">
        <v>-0.45439220000000002</v>
      </c>
      <c r="N1892" s="16">
        <v>1.4048620000000001</v>
      </c>
      <c r="O1892" s="16">
        <v>0.95196150000000002</v>
      </c>
      <c r="P1892" s="16">
        <v>1.183613</v>
      </c>
      <c r="Q1892" s="16">
        <v>-0.590889</v>
      </c>
      <c r="R1892" s="16">
        <v>0.17480000000000001</v>
      </c>
      <c r="S1892" s="16">
        <v>2.3900000000000001E-2</v>
      </c>
      <c r="T1892" s="16">
        <v>5.1999999999999998E-3</v>
      </c>
      <c r="U1892" s="16">
        <v>1.8839999999999999</v>
      </c>
      <c r="V1892" s="16">
        <v>69.584000000000003</v>
      </c>
      <c r="W1892" s="16">
        <v>16.132000000000001</v>
      </c>
      <c r="X1892" s="16">
        <v>426.88</v>
      </c>
      <c r="Y1892" s="16">
        <v>66.118700000000004</v>
      </c>
      <c r="Z1892" s="16">
        <v>0.31040000000000001</v>
      </c>
      <c r="AA1892" s="16">
        <v>-1.2984340000000001</v>
      </c>
      <c r="AB1892" s="16">
        <v>0.1</v>
      </c>
      <c r="AC1892" s="16">
        <v>4.33</v>
      </c>
      <c r="AD1892" s="16">
        <v>50.6</v>
      </c>
      <c r="AE1892" s="16">
        <v>26.714400000000001</v>
      </c>
      <c r="AF1892" s="16">
        <v>184.69499999999999</v>
      </c>
      <c r="AG1892" s="16">
        <v>559827</v>
      </c>
      <c r="AH1892" s="16">
        <v>0.57874999999999999</v>
      </c>
      <c r="AI1892" s="16">
        <v>97.5</v>
      </c>
      <c r="AJ1892" s="16">
        <v>93</v>
      </c>
      <c r="AK1892" s="16">
        <v>-1.2255</v>
      </c>
      <c r="AL1892" s="16">
        <v>-0.90159999999999996</v>
      </c>
      <c r="AM1892" s="16">
        <v>-0.5272</v>
      </c>
      <c r="AN1892" s="16">
        <v>-0.3821</v>
      </c>
      <c r="AO1892" s="16">
        <v>-0.37209999999999999</v>
      </c>
      <c r="AP1892" s="16">
        <v>-0.65969999999999995</v>
      </c>
      <c r="AQ1892" s="16">
        <v>16.307200000000002</v>
      </c>
      <c r="AR1892" s="16">
        <f t="shared" si="89"/>
        <v>0</v>
      </c>
      <c r="AS1892" s="5">
        <f t="shared" si="88"/>
        <v>-1.3476999999999961E-2</v>
      </c>
    </row>
    <row r="1893" spans="1:45" x14ac:dyDescent="0.25">
      <c r="A1893" s="16" t="s">
        <v>405</v>
      </c>
      <c r="B1893" s="16" t="s">
        <v>79</v>
      </c>
      <c r="C1893" s="16" t="s">
        <v>294</v>
      </c>
      <c r="D1893" s="16">
        <v>2014</v>
      </c>
      <c r="E1893" s="16" t="s">
        <v>2480</v>
      </c>
      <c r="F1893" s="16" t="s">
        <v>593</v>
      </c>
      <c r="G1893" s="10">
        <v>10645.5</v>
      </c>
      <c r="H1893" s="73">
        <v>9.272888</v>
      </c>
      <c r="I1893" s="16">
        <v>17289224</v>
      </c>
      <c r="J1893" s="71">
        <v>1.6E-2</v>
      </c>
      <c r="K1893" s="71">
        <v>1.0620000000000001</v>
      </c>
      <c r="L1893" s="16">
        <v>1.260486</v>
      </c>
      <c r="M1893" s="16">
        <v>-0.48437560000000002</v>
      </c>
      <c r="N1893" s="16">
        <v>1.475292</v>
      </c>
      <c r="O1893" s="16">
        <v>0.97541219999999995</v>
      </c>
      <c r="P1893" s="16">
        <v>1.1112649999999999</v>
      </c>
      <c r="Q1893" s="16">
        <v>-0.36228369999999999</v>
      </c>
      <c r="R1893" s="16">
        <v>0.17780000000000001</v>
      </c>
      <c r="S1893" s="16">
        <v>2.1700000000000001E-2</v>
      </c>
      <c r="T1893" s="16">
        <v>2.7000000000000001E-3</v>
      </c>
      <c r="U1893" s="16">
        <v>1.7626999999999999</v>
      </c>
      <c r="V1893" s="16">
        <v>69.691999999999993</v>
      </c>
      <c r="W1893" s="16">
        <v>16.366</v>
      </c>
      <c r="X1893" s="16">
        <v>437.34699999999998</v>
      </c>
      <c r="Y1893" s="16">
        <v>66.854299999999995</v>
      </c>
      <c r="Z1893" s="16">
        <v>0.31440000000000001</v>
      </c>
      <c r="AA1893" s="16">
        <v>-1.2988230000000001</v>
      </c>
      <c r="AB1893" s="16">
        <v>0.1</v>
      </c>
      <c r="AC1893" s="16">
        <v>4.33</v>
      </c>
      <c r="AD1893" s="16">
        <v>50.61</v>
      </c>
      <c r="AE1893" s="16">
        <v>26.214400000000001</v>
      </c>
      <c r="AF1893" s="16">
        <v>172.191</v>
      </c>
      <c r="AG1893" s="16">
        <v>496188</v>
      </c>
      <c r="AH1893" s="16">
        <v>0.59119999999999995</v>
      </c>
      <c r="AI1893" s="16">
        <v>97.5</v>
      </c>
      <c r="AJ1893" s="16">
        <v>92.9</v>
      </c>
      <c r="AK1893" s="16">
        <v>-1.1560999999999999</v>
      </c>
      <c r="AL1893" s="16">
        <v>-0.75939999999999996</v>
      </c>
      <c r="AM1893" s="16">
        <v>-1.52E-2</v>
      </c>
      <c r="AN1893" s="16">
        <v>8.6999999999999994E-3</v>
      </c>
      <c r="AO1893" s="16">
        <v>-0.26790000000000003</v>
      </c>
      <c r="AP1893" s="16">
        <v>-0.54800000000000004</v>
      </c>
      <c r="AQ1893" s="16">
        <v>16.307200000000002</v>
      </c>
      <c r="AR1893" s="16">
        <f t="shared" si="89"/>
        <v>0</v>
      </c>
      <c r="AS1893" s="5">
        <f t="shared" si="88"/>
        <v>9.3480999999999925E-2</v>
      </c>
    </row>
    <row r="1894" spans="1:45" x14ac:dyDescent="0.25">
      <c r="A1894" s="16" t="s">
        <v>408</v>
      </c>
      <c r="B1894" s="16" t="s">
        <v>80</v>
      </c>
      <c r="C1894" s="16" t="s">
        <v>295</v>
      </c>
      <c r="D1894" s="16">
        <v>1985</v>
      </c>
      <c r="E1894" s="16" t="s">
        <v>2490</v>
      </c>
      <c r="F1894" s="16" t="s">
        <v>591</v>
      </c>
      <c r="G1894" s="10">
        <v>842.07299999999998</v>
      </c>
      <c r="H1894" s="73">
        <v>6.7358669999999998</v>
      </c>
      <c r="I1894" s="16" t="s">
        <v>6700</v>
      </c>
      <c r="K1894" s="71">
        <v>1.0369999999999999</v>
      </c>
      <c r="L1894" s="16">
        <v>-1.865648</v>
      </c>
      <c r="M1894" s="16">
        <v>-0.36518529999999999</v>
      </c>
      <c r="N1894" s="16">
        <v>-0.94829479999999999</v>
      </c>
      <c r="O1894" s="16">
        <v>-0.72735360000000004</v>
      </c>
      <c r="P1894" s="16">
        <v>-1.3121609999999999</v>
      </c>
      <c r="Q1894" s="16">
        <v>-0.78833350000000002</v>
      </c>
      <c r="R1894" s="16">
        <v>0.57050000000000001</v>
      </c>
      <c r="S1894" s="16">
        <v>0</v>
      </c>
      <c r="T1894" s="16">
        <v>1.2999999999999999E-3</v>
      </c>
      <c r="U1894" s="16">
        <v>5.1997999999999998</v>
      </c>
      <c r="V1894" s="16">
        <v>1.0900000000000001</v>
      </c>
      <c r="W1894" s="16">
        <v>1.06</v>
      </c>
      <c r="X1894" s="16">
        <v>376.55399999999997</v>
      </c>
      <c r="Y1894" s="16">
        <v>45.670999999999999</v>
      </c>
      <c r="Z1894" s="16">
        <v>0.2049</v>
      </c>
      <c r="AA1894" s="16">
        <v>1.764548</v>
      </c>
      <c r="AB1894" s="16">
        <v>1.83</v>
      </c>
      <c r="AC1894" s="16">
        <v>2.14</v>
      </c>
      <c r="AD1894" s="16">
        <v>20.14</v>
      </c>
      <c r="AE1894" s="16">
        <v>0.60199999999999998</v>
      </c>
      <c r="AF1894" s="16">
        <v>0</v>
      </c>
      <c r="AG1894" s="16">
        <v>11820.5</v>
      </c>
      <c r="AH1894" s="16">
        <v>3.5900000000000001E-2</v>
      </c>
      <c r="AI1894" s="16">
        <v>23.4621</v>
      </c>
      <c r="AJ1894" s="16">
        <v>39</v>
      </c>
      <c r="AK1894" s="16">
        <v>-1.2888999999999999</v>
      </c>
      <c r="AL1894" s="16">
        <v>-0.94299999999999995</v>
      </c>
      <c r="AM1894" s="16">
        <v>-0.57889999999999997</v>
      </c>
      <c r="AN1894" s="16">
        <v>-0.74860000000000004</v>
      </c>
      <c r="AO1894" s="16">
        <v>-0.3569</v>
      </c>
      <c r="AP1894" s="16">
        <v>-1.2974000000000001</v>
      </c>
      <c r="AR1894" s="16">
        <f t="shared" si="89"/>
        <v>1</v>
      </c>
      <c r="AS1894" s="5">
        <f t="shared" si="88"/>
        <v>0</v>
      </c>
    </row>
    <row r="1895" spans="1:45" x14ac:dyDescent="0.25">
      <c r="A1895" s="16" t="s">
        <v>408</v>
      </c>
      <c r="B1895" s="16" t="s">
        <v>80</v>
      </c>
      <c r="C1895" s="16" t="s">
        <v>295</v>
      </c>
      <c r="D1895" s="16">
        <v>1986</v>
      </c>
      <c r="E1895" s="16" t="s">
        <v>2512</v>
      </c>
      <c r="F1895" s="16" t="s">
        <v>591</v>
      </c>
      <c r="G1895" s="10">
        <v>870.29899999999998</v>
      </c>
      <c r="H1895" s="73">
        <v>6.7688360000000003</v>
      </c>
      <c r="I1895" s="16" t="s">
        <v>6700</v>
      </c>
      <c r="J1895" s="71">
        <v>4.1000000000000002E-2</v>
      </c>
      <c r="K1895" s="71">
        <v>1.08</v>
      </c>
      <c r="L1895" s="16">
        <v>-1.8204720000000001</v>
      </c>
      <c r="M1895" s="16">
        <v>-0.36611729999999998</v>
      </c>
      <c r="N1895" s="16">
        <v>-0.88068020000000002</v>
      </c>
      <c r="O1895" s="16">
        <v>-0.71291910000000003</v>
      </c>
      <c r="P1895" s="16">
        <v>-1.3012619999999999</v>
      </c>
      <c r="Q1895" s="16">
        <v>-0.77956709999999996</v>
      </c>
      <c r="R1895" s="16">
        <v>0.57050000000000001</v>
      </c>
      <c r="S1895" s="16">
        <v>0</v>
      </c>
      <c r="T1895" s="16">
        <v>1.1999999999999999E-3</v>
      </c>
      <c r="U1895" s="16">
        <v>6.0137999999999998</v>
      </c>
      <c r="V1895" s="16">
        <v>1.248</v>
      </c>
      <c r="W1895" s="16">
        <v>1.1539999999999999</v>
      </c>
      <c r="X1895" s="16">
        <v>372.31299999999999</v>
      </c>
      <c r="Y1895" s="16">
        <v>45.967100000000002</v>
      </c>
      <c r="Z1895" s="16">
        <v>0.2049</v>
      </c>
      <c r="AA1895" s="16">
        <v>1.7408570000000001</v>
      </c>
      <c r="AB1895" s="16">
        <v>1.83</v>
      </c>
      <c r="AC1895" s="16">
        <v>2.14</v>
      </c>
      <c r="AD1895" s="16">
        <v>20.75</v>
      </c>
      <c r="AE1895" s="16">
        <v>0.63480000000000003</v>
      </c>
      <c r="AF1895" s="16">
        <v>0</v>
      </c>
      <c r="AG1895" s="16">
        <v>12175.3</v>
      </c>
      <c r="AH1895" s="16">
        <v>3.5400000000000001E-2</v>
      </c>
      <c r="AI1895" s="16">
        <v>23.690200000000001</v>
      </c>
      <c r="AJ1895" s="16">
        <v>39.838500000000003</v>
      </c>
      <c r="AK1895" s="16">
        <v>-1.2478</v>
      </c>
      <c r="AL1895" s="16">
        <v>-0.94450000000000001</v>
      </c>
      <c r="AM1895" s="16">
        <v>-0.57589999999999997</v>
      </c>
      <c r="AN1895" s="16">
        <v>-0.76929999999999998</v>
      </c>
      <c r="AO1895" s="16">
        <v>-0.35189999999999999</v>
      </c>
      <c r="AP1895" s="16">
        <v>-1.2781</v>
      </c>
      <c r="AR1895" s="16">
        <f t="shared" si="89"/>
        <v>1</v>
      </c>
      <c r="AS1895" s="5">
        <f t="shared" si="88"/>
        <v>4.5175999999999883E-2</v>
      </c>
    </row>
    <row r="1896" spans="1:45" x14ac:dyDescent="0.25">
      <c r="A1896" s="16" t="s">
        <v>408</v>
      </c>
      <c r="B1896" s="16" t="s">
        <v>80</v>
      </c>
      <c r="C1896" s="16" t="s">
        <v>295</v>
      </c>
      <c r="D1896" s="16">
        <v>1987</v>
      </c>
      <c r="E1896" s="16" t="s">
        <v>2513</v>
      </c>
      <c r="F1896" s="16" t="s">
        <v>591</v>
      </c>
      <c r="G1896" s="10">
        <v>889.63400000000001</v>
      </c>
      <c r="H1896" s="73">
        <v>6.7908099999999996</v>
      </c>
      <c r="I1896" s="16" t="s">
        <v>6700</v>
      </c>
      <c r="J1896" s="71">
        <v>2.4E-2</v>
      </c>
      <c r="K1896" s="71">
        <v>1.1060000000000001</v>
      </c>
      <c r="L1896" s="16">
        <v>-1.8317479999999999</v>
      </c>
      <c r="M1896" s="16">
        <v>-0.36704930000000002</v>
      </c>
      <c r="N1896" s="16">
        <v>-0.92105130000000002</v>
      </c>
      <c r="O1896" s="16">
        <v>-0.71698799999999996</v>
      </c>
      <c r="P1896" s="16">
        <v>-1.2901320000000001</v>
      </c>
      <c r="Q1896" s="16">
        <v>-0.77076480000000003</v>
      </c>
      <c r="R1896" s="16">
        <v>0.57050000000000001</v>
      </c>
      <c r="S1896" s="16">
        <v>0</v>
      </c>
      <c r="T1896" s="16">
        <v>1.1000000000000001E-3</v>
      </c>
      <c r="U1896" s="16">
        <v>5.6173000000000002</v>
      </c>
      <c r="V1896" s="16">
        <v>1.4059999999999999</v>
      </c>
      <c r="W1896" s="16">
        <v>1.248</v>
      </c>
      <c r="X1896" s="16">
        <v>371.1</v>
      </c>
      <c r="Y1896" s="16">
        <v>46.263199999999998</v>
      </c>
      <c r="Z1896" s="16">
        <v>0.19500000000000001</v>
      </c>
      <c r="AA1896" s="16">
        <v>1.717166</v>
      </c>
      <c r="AB1896" s="16">
        <v>1.83</v>
      </c>
      <c r="AC1896" s="16">
        <v>2.14</v>
      </c>
      <c r="AD1896" s="16">
        <v>21.36</v>
      </c>
      <c r="AE1896" s="16">
        <v>0.65049999999999997</v>
      </c>
      <c r="AF1896" s="16">
        <v>0</v>
      </c>
      <c r="AG1896" s="16">
        <v>13415.1</v>
      </c>
      <c r="AH1896" s="16">
        <v>3.49E-2</v>
      </c>
      <c r="AI1896" s="16">
        <v>23.918299999999999</v>
      </c>
      <c r="AJ1896" s="16">
        <v>40.676900000000003</v>
      </c>
      <c r="AK1896" s="16">
        <v>-1.2065999999999999</v>
      </c>
      <c r="AL1896" s="16">
        <v>-0.94599999999999995</v>
      </c>
      <c r="AM1896" s="16">
        <v>-0.57279999999999998</v>
      </c>
      <c r="AN1896" s="16">
        <v>-0.79</v>
      </c>
      <c r="AO1896" s="16">
        <v>-0.34689999999999999</v>
      </c>
      <c r="AP1896" s="16">
        <v>-1.2587999999999999</v>
      </c>
      <c r="AR1896" s="16">
        <f t="shared" si="89"/>
        <v>1</v>
      </c>
      <c r="AS1896" s="5">
        <f t="shared" si="88"/>
        <v>-1.1275999999999842E-2</v>
      </c>
    </row>
    <row r="1897" spans="1:45" x14ac:dyDescent="0.25">
      <c r="A1897" s="16" t="s">
        <v>408</v>
      </c>
      <c r="B1897" s="16" t="s">
        <v>80</v>
      </c>
      <c r="C1897" s="16" t="s">
        <v>295</v>
      </c>
      <c r="D1897" s="16">
        <v>1988</v>
      </c>
      <c r="E1897" s="16" t="s">
        <v>2509</v>
      </c>
      <c r="F1897" s="16" t="s">
        <v>591</v>
      </c>
      <c r="G1897" s="10">
        <v>912.32899999999995</v>
      </c>
      <c r="H1897" s="73">
        <v>6.8159999999999998</v>
      </c>
      <c r="I1897" s="16" t="s">
        <v>6700</v>
      </c>
      <c r="J1897" s="71">
        <v>2.5000000000000001E-2</v>
      </c>
      <c r="K1897" s="71">
        <v>1.1339999999999999</v>
      </c>
      <c r="L1897" s="16">
        <v>-1.775339</v>
      </c>
      <c r="M1897" s="16">
        <v>-0.36518529999999999</v>
      </c>
      <c r="N1897" s="16">
        <v>-0.82076039999999995</v>
      </c>
      <c r="O1897" s="16">
        <v>-0.71227249999999998</v>
      </c>
      <c r="P1897" s="16">
        <v>-1.2792239999999999</v>
      </c>
      <c r="Q1897" s="16">
        <v>-0.76201549999999996</v>
      </c>
      <c r="R1897" s="16">
        <v>0.57050000000000001</v>
      </c>
      <c r="S1897" s="16">
        <v>0</v>
      </c>
      <c r="T1897" s="16">
        <v>1.2999999999999999E-3</v>
      </c>
      <c r="U1897" s="16">
        <v>6.6006</v>
      </c>
      <c r="V1897" s="16">
        <v>1.5640000000000001</v>
      </c>
      <c r="W1897" s="16">
        <v>1.3420000000000001</v>
      </c>
      <c r="X1897" s="16">
        <v>369.19099999999997</v>
      </c>
      <c r="Y1897" s="16">
        <v>46.5593</v>
      </c>
      <c r="Z1897" s="16">
        <v>0.1898</v>
      </c>
      <c r="AA1897" s="16">
        <v>1.6934750000000001</v>
      </c>
      <c r="AB1897" s="16">
        <v>1.83</v>
      </c>
      <c r="AC1897" s="16">
        <v>2.14</v>
      </c>
      <c r="AD1897" s="16">
        <v>21.97</v>
      </c>
      <c r="AE1897" s="16">
        <v>0.69399999999999995</v>
      </c>
      <c r="AF1897" s="16">
        <v>0</v>
      </c>
      <c r="AG1897" s="16">
        <v>13516.6</v>
      </c>
      <c r="AH1897" s="16">
        <v>3.44E-2</v>
      </c>
      <c r="AI1897" s="16">
        <v>24.1464</v>
      </c>
      <c r="AJ1897" s="16">
        <v>41.5154</v>
      </c>
      <c r="AK1897" s="16">
        <v>-1.1655</v>
      </c>
      <c r="AL1897" s="16">
        <v>-0.9476</v>
      </c>
      <c r="AM1897" s="16">
        <v>-0.56979999999999997</v>
      </c>
      <c r="AN1897" s="16">
        <v>-0.81069999999999998</v>
      </c>
      <c r="AO1897" s="16">
        <v>-0.34189999999999998</v>
      </c>
      <c r="AP1897" s="16">
        <v>-1.2395</v>
      </c>
      <c r="AR1897" s="16">
        <f t="shared" si="89"/>
        <v>1</v>
      </c>
      <c r="AS1897" s="5">
        <f t="shared" si="88"/>
        <v>5.6408999999999931E-2</v>
      </c>
    </row>
    <row r="1898" spans="1:45" x14ac:dyDescent="0.25">
      <c r="A1898" s="16" t="s">
        <v>408</v>
      </c>
      <c r="B1898" s="16" t="s">
        <v>80</v>
      </c>
      <c r="C1898" s="16" t="s">
        <v>295</v>
      </c>
      <c r="D1898" s="16">
        <v>1989</v>
      </c>
      <c r="E1898" s="16" t="s">
        <v>2507</v>
      </c>
      <c r="F1898" s="16" t="s">
        <v>591</v>
      </c>
      <c r="G1898" s="10">
        <v>922.98099999999999</v>
      </c>
      <c r="H1898" s="73">
        <v>6.8276089999999998</v>
      </c>
      <c r="I1898" s="16" t="s">
        <v>6700</v>
      </c>
      <c r="J1898" s="71">
        <v>5.0000000000000001E-3</v>
      </c>
      <c r="K1898" s="71">
        <v>1.1399999999999999</v>
      </c>
      <c r="L1898" s="16">
        <v>-1.780159</v>
      </c>
      <c r="M1898" s="16">
        <v>-0.3648071</v>
      </c>
      <c r="N1898" s="16">
        <v>-0.86423170000000005</v>
      </c>
      <c r="O1898" s="16">
        <v>-0.70013550000000002</v>
      </c>
      <c r="P1898" s="16">
        <v>-1.268583</v>
      </c>
      <c r="Q1898" s="16">
        <v>-0.75323130000000005</v>
      </c>
      <c r="R1898" s="16">
        <v>0.57050000000000001</v>
      </c>
      <c r="S1898" s="16">
        <v>1E-4</v>
      </c>
      <c r="T1898" s="16">
        <v>1.2999999999999999E-3</v>
      </c>
      <c r="U1898" s="16">
        <v>6.0357000000000003</v>
      </c>
      <c r="V1898" s="16">
        <v>1.722</v>
      </c>
      <c r="W1898" s="16">
        <v>1.4359999999999999</v>
      </c>
      <c r="X1898" s="16">
        <v>370.26900000000001</v>
      </c>
      <c r="Y1898" s="16">
        <v>46.855400000000003</v>
      </c>
      <c r="Z1898" s="16">
        <v>0.1885</v>
      </c>
      <c r="AA1898" s="16">
        <v>1.669395</v>
      </c>
      <c r="AB1898" s="16">
        <v>1.83</v>
      </c>
      <c r="AC1898" s="16">
        <v>2.14</v>
      </c>
      <c r="AD1898" s="16">
        <v>22.59</v>
      </c>
      <c r="AE1898" s="16">
        <v>0.71860000000000002</v>
      </c>
      <c r="AF1898" s="16">
        <v>0</v>
      </c>
      <c r="AG1898" s="16">
        <v>13657.9</v>
      </c>
      <c r="AH1898" s="16">
        <v>3.3799999999999997E-2</v>
      </c>
      <c r="AI1898" s="16">
        <v>24.374500000000001</v>
      </c>
      <c r="AJ1898" s="16">
        <v>42.3538</v>
      </c>
      <c r="AK1898" s="16">
        <v>-1.1243000000000001</v>
      </c>
      <c r="AL1898" s="16">
        <v>-0.94910000000000005</v>
      </c>
      <c r="AM1898" s="16">
        <v>-0.56679999999999997</v>
      </c>
      <c r="AN1898" s="16">
        <v>-0.83140000000000003</v>
      </c>
      <c r="AO1898" s="16">
        <v>-0.33679999999999999</v>
      </c>
      <c r="AP1898" s="16">
        <v>-1.2202999999999999</v>
      </c>
      <c r="AR1898" s="16">
        <f t="shared" si="89"/>
        <v>1</v>
      </c>
      <c r="AS1898" s="5">
        <f t="shared" si="88"/>
        <v>-4.8200000000000465E-3</v>
      </c>
    </row>
    <row r="1899" spans="1:45" x14ac:dyDescent="0.25">
      <c r="A1899" s="16" t="s">
        <v>408</v>
      </c>
      <c r="B1899" s="16" t="s">
        <v>80</v>
      </c>
      <c r="C1899" s="16" t="s">
        <v>295</v>
      </c>
      <c r="D1899" s="16">
        <v>1990</v>
      </c>
      <c r="E1899" s="16" t="s">
        <v>2519</v>
      </c>
      <c r="F1899" s="16" t="s">
        <v>591</v>
      </c>
      <c r="G1899" s="10">
        <v>930.053</v>
      </c>
      <c r="H1899" s="73">
        <v>6.8352409999999999</v>
      </c>
      <c r="I1899" s="16" t="s">
        <v>6700</v>
      </c>
      <c r="J1899" s="71">
        <v>0.01</v>
      </c>
      <c r="K1899" s="71">
        <v>1.151</v>
      </c>
      <c r="L1899" s="16">
        <v>-1.7880529999999999</v>
      </c>
      <c r="M1899" s="16">
        <v>-0.36667110000000003</v>
      </c>
      <c r="N1899" s="16">
        <v>-0.8813706</v>
      </c>
      <c r="O1899" s="16">
        <v>-0.71377619999999997</v>
      </c>
      <c r="P1899" s="16">
        <v>-1.261965</v>
      </c>
      <c r="Q1899" s="16">
        <v>-0.74444929999999998</v>
      </c>
      <c r="R1899" s="16">
        <v>0.57050000000000001</v>
      </c>
      <c r="S1899" s="16">
        <v>1E-4</v>
      </c>
      <c r="T1899" s="16">
        <v>1.1000000000000001E-3</v>
      </c>
      <c r="U1899" s="16">
        <v>5.7439999999999998</v>
      </c>
      <c r="V1899" s="16">
        <v>1.88</v>
      </c>
      <c r="W1899" s="16">
        <v>1.53</v>
      </c>
      <c r="X1899" s="16">
        <v>370.97</v>
      </c>
      <c r="Y1899" s="16">
        <v>47.151499999999999</v>
      </c>
      <c r="Z1899" s="16">
        <v>0.1862</v>
      </c>
      <c r="AA1899" s="16">
        <v>1.7156119999999999</v>
      </c>
      <c r="AB1899" s="16">
        <v>1.83</v>
      </c>
      <c r="AC1899" s="16">
        <v>2.14</v>
      </c>
      <c r="AD1899" s="16">
        <v>21.4</v>
      </c>
      <c r="AE1899" s="16">
        <v>0.74660000000000004</v>
      </c>
      <c r="AF1899" s="16">
        <v>0</v>
      </c>
      <c r="AG1899" s="16">
        <v>13797.5</v>
      </c>
      <c r="AH1899" s="16">
        <v>3.3500000000000002E-2</v>
      </c>
      <c r="AI1899" s="16">
        <v>24.6</v>
      </c>
      <c r="AJ1899" s="16">
        <v>42.8</v>
      </c>
      <c r="AK1899" s="16">
        <v>-1.0831999999999999</v>
      </c>
      <c r="AL1899" s="16">
        <v>-0.9506</v>
      </c>
      <c r="AM1899" s="16">
        <v>-0.56379999999999997</v>
      </c>
      <c r="AN1899" s="16">
        <v>-0.85199999999999998</v>
      </c>
      <c r="AO1899" s="16">
        <v>-0.33179999999999998</v>
      </c>
      <c r="AP1899" s="16">
        <v>-1.2010000000000001</v>
      </c>
      <c r="AR1899" s="16">
        <f t="shared" si="89"/>
        <v>1</v>
      </c>
      <c r="AS1899" s="5">
        <f t="shared" si="88"/>
        <v>-7.8939999999998456E-3</v>
      </c>
    </row>
    <row r="1900" spans="1:45" x14ac:dyDescent="0.25">
      <c r="A1900" s="16" t="s">
        <v>408</v>
      </c>
      <c r="B1900" s="16" t="s">
        <v>80</v>
      </c>
      <c r="C1900" s="16" t="s">
        <v>295</v>
      </c>
      <c r="D1900" s="16">
        <v>1991</v>
      </c>
      <c r="E1900" s="16" t="s">
        <v>2504</v>
      </c>
      <c r="F1900" s="16" t="s">
        <v>591</v>
      </c>
      <c r="G1900" s="10">
        <v>913.11</v>
      </c>
      <c r="H1900" s="73">
        <v>6.8168559999999996</v>
      </c>
      <c r="I1900" s="16" t="s">
        <v>6700</v>
      </c>
      <c r="J1900" s="71">
        <v>-1.6E-2</v>
      </c>
      <c r="K1900" s="71">
        <v>1.1319999999999999</v>
      </c>
      <c r="L1900" s="16">
        <v>-1.734537</v>
      </c>
      <c r="M1900" s="16">
        <v>-0.36591479999999998</v>
      </c>
      <c r="N1900" s="16">
        <v>-0.7859969</v>
      </c>
      <c r="O1900" s="16">
        <v>-0.71122350000000001</v>
      </c>
      <c r="P1900" s="16">
        <v>-1.2494479999999999</v>
      </c>
      <c r="Q1900" s="16">
        <v>-0.73564700000000005</v>
      </c>
      <c r="R1900" s="16">
        <v>0.57050000000000001</v>
      </c>
      <c r="S1900" s="16">
        <v>2.9999999999999997E-4</v>
      </c>
      <c r="T1900" s="16">
        <v>1.1000000000000001E-3</v>
      </c>
      <c r="U1900" s="16">
        <v>6.5707000000000004</v>
      </c>
      <c r="V1900" s="16">
        <v>2.1160000000000001</v>
      </c>
      <c r="W1900" s="16">
        <v>1.6659999999999999</v>
      </c>
      <c r="X1900" s="16">
        <v>370.21199999999999</v>
      </c>
      <c r="Y1900" s="16">
        <v>47.447600000000001</v>
      </c>
      <c r="Z1900" s="16">
        <v>0.17849999999999999</v>
      </c>
      <c r="AA1900" s="16">
        <v>1.684542</v>
      </c>
      <c r="AB1900" s="16">
        <v>1.83</v>
      </c>
      <c r="AC1900" s="16">
        <v>2.14</v>
      </c>
      <c r="AD1900" s="16">
        <v>22.2</v>
      </c>
      <c r="AE1900" s="16">
        <v>0.82520000000000004</v>
      </c>
      <c r="AF1900" s="16">
        <v>0</v>
      </c>
      <c r="AG1900" s="16">
        <v>14170.1</v>
      </c>
      <c r="AH1900" s="16">
        <v>3.4299999999999997E-2</v>
      </c>
      <c r="AI1900" s="16">
        <v>24.8</v>
      </c>
      <c r="AJ1900" s="16">
        <v>43.7</v>
      </c>
      <c r="AK1900" s="16">
        <v>-1.042</v>
      </c>
      <c r="AL1900" s="16">
        <v>-0.95209999999999995</v>
      </c>
      <c r="AM1900" s="16">
        <v>-0.56069999999999998</v>
      </c>
      <c r="AN1900" s="16">
        <v>-0.87270000000000003</v>
      </c>
      <c r="AO1900" s="16">
        <v>-0.32679999999999998</v>
      </c>
      <c r="AP1900" s="16">
        <v>-1.1817</v>
      </c>
      <c r="AR1900" s="16">
        <f t="shared" si="89"/>
        <v>1</v>
      </c>
      <c r="AS1900" s="5">
        <f t="shared" si="88"/>
        <v>5.3515999999999897E-2</v>
      </c>
    </row>
    <row r="1901" spans="1:45" x14ac:dyDescent="0.25">
      <c r="A1901" s="16" t="s">
        <v>408</v>
      </c>
      <c r="B1901" s="16" t="s">
        <v>80</v>
      </c>
      <c r="C1901" s="16" t="s">
        <v>295</v>
      </c>
      <c r="D1901" s="16">
        <v>1992</v>
      </c>
      <c r="E1901" s="16" t="s">
        <v>2491</v>
      </c>
      <c r="F1901" s="16" t="s">
        <v>591</v>
      </c>
      <c r="G1901" s="10">
        <v>877.35</v>
      </c>
      <c r="H1901" s="73">
        <v>6.7769060000000003</v>
      </c>
      <c r="I1901" s="16" t="s">
        <v>6700</v>
      </c>
      <c r="J1901" s="71">
        <v>-3.5000000000000003E-2</v>
      </c>
      <c r="K1901" s="71">
        <v>1.0940000000000001</v>
      </c>
      <c r="L1901" s="16">
        <v>-1.7321390000000001</v>
      </c>
      <c r="M1901" s="16">
        <v>-0.36536089999999999</v>
      </c>
      <c r="N1901" s="16">
        <v>-0.82652460000000005</v>
      </c>
      <c r="O1901" s="16">
        <v>-0.68683890000000003</v>
      </c>
      <c r="P1901" s="16">
        <v>-1.2384440000000001</v>
      </c>
      <c r="Q1901" s="16">
        <v>-0.72687959999999996</v>
      </c>
      <c r="R1901" s="16">
        <v>0.57050000000000001</v>
      </c>
      <c r="S1901" s="16">
        <v>2.0000000000000001E-4</v>
      </c>
      <c r="T1901" s="16">
        <v>1.1999999999999999E-3</v>
      </c>
      <c r="U1901" s="16">
        <v>6.0758999999999999</v>
      </c>
      <c r="V1901" s="16">
        <v>2.3519999999999999</v>
      </c>
      <c r="W1901" s="16">
        <v>1.802</v>
      </c>
      <c r="X1901" s="16">
        <v>369.93599999999998</v>
      </c>
      <c r="Y1901" s="16">
        <v>47.743699999999997</v>
      </c>
      <c r="Z1901" s="16">
        <v>0.17399999999999999</v>
      </c>
      <c r="AA1901" s="16">
        <v>1.606867</v>
      </c>
      <c r="AB1901" s="16">
        <v>1.83</v>
      </c>
      <c r="AC1901" s="16">
        <v>2.14</v>
      </c>
      <c r="AD1901" s="16">
        <v>24.2</v>
      </c>
      <c r="AE1901" s="16">
        <v>0.82850000000000001</v>
      </c>
      <c r="AF1901" s="16">
        <v>4.4000000000000003E-3</v>
      </c>
      <c r="AG1901" s="16">
        <v>13699.7</v>
      </c>
      <c r="AH1901" s="16">
        <v>3.4799999999999998E-2</v>
      </c>
      <c r="AI1901" s="16">
        <v>25</v>
      </c>
      <c r="AJ1901" s="16">
        <v>44.6</v>
      </c>
      <c r="AK1901" s="16">
        <v>-1.0008999999999999</v>
      </c>
      <c r="AL1901" s="16">
        <v>-0.95369999999999999</v>
      </c>
      <c r="AM1901" s="16">
        <v>-0.55769999999999997</v>
      </c>
      <c r="AN1901" s="16">
        <v>-0.89339999999999997</v>
      </c>
      <c r="AO1901" s="16">
        <v>-0.32169999999999999</v>
      </c>
      <c r="AP1901" s="16">
        <v>-1.1624000000000001</v>
      </c>
      <c r="AR1901" s="16">
        <f t="shared" si="89"/>
        <v>1</v>
      </c>
      <c r="AS1901" s="5">
        <f t="shared" si="88"/>
        <v>2.3979999999999002E-3</v>
      </c>
    </row>
    <row r="1902" spans="1:45" x14ac:dyDescent="0.25">
      <c r="A1902" s="16" t="s">
        <v>408</v>
      </c>
      <c r="B1902" s="16" t="s">
        <v>80</v>
      </c>
      <c r="C1902" s="16" t="s">
        <v>295</v>
      </c>
      <c r="D1902" s="16">
        <v>1993</v>
      </c>
      <c r="E1902" s="16" t="s">
        <v>2515</v>
      </c>
      <c r="F1902" s="16" t="s">
        <v>591</v>
      </c>
      <c r="G1902" s="10">
        <v>853.43600000000004</v>
      </c>
      <c r="H1902" s="73">
        <v>6.7492700000000001</v>
      </c>
      <c r="I1902" s="16" t="s">
        <v>6700</v>
      </c>
      <c r="J1902" s="71">
        <v>-0.03</v>
      </c>
      <c r="K1902" s="71">
        <v>1.0620000000000001</v>
      </c>
      <c r="L1902" s="16">
        <v>-1.725411</v>
      </c>
      <c r="M1902" s="16">
        <v>-0.36329430000000001</v>
      </c>
      <c r="N1902" s="16">
        <v>-0.81967780000000001</v>
      </c>
      <c r="O1902" s="16">
        <v>-0.70098760000000004</v>
      </c>
      <c r="P1902" s="16">
        <v>-1.2264600000000001</v>
      </c>
      <c r="Q1902" s="16">
        <v>-0.71811309999999995</v>
      </c>
      <c r="R1902" s="16">
        <v>0.57050000000000001</v>
      </c>
      <c r="S1902" s="16">
        <v>5.0000000000000001E-4</v>
      </c>
      <c r="T1902" s="16">
        <v>1.2999999999999999E-3</v>
      </c>
      <c r="U1902" s="16">
        <v>6.0292000000000003</v>
      </c>
      <c r="V1902" s="16">
        <v>2.5880000000000001</v>
      </c>
      <c r="W1902" s="16">
        <v>1.9379999999999999</v>
      </c>
      <c r="X1902" s="16">
        <v>369.69900000000001</v>
      </c>
      <c r="Y1902" s="16">
        <v>48.039700000000003</v>
      </c>
      <c r="Z1902" s="16">
        <v>0.17150000000000001</v>
      </c>
      <c r="AA1902" s="16">
        <v>1.6534720000000001</v>
      </c>
      <c r="AB1902" s="16">
        <v>1.83</v>
      </c>
      <c r="AC1902" s="16">
        <v>2.14</v>
      </c>
      <c r="AD1902" s="16">
        <v>23</v>
      </c>
      <c r="AE1902" s="16">
        <v>0.83109999999999995</v>
      </c>
      <c r="AF1902" s="16">
        <v>4.4999999999999997E-3</v>
      </c>
      <c r="AG1902" s="16">
        <v>14002.1</v>
      </c>
      <c r="AH1902" s="16">
        <v>3.5099999999999999E-2</v>
      </c>
      <c r="AI1902" s="16">
        <v>25.3</v>
      </c>
      <c r="AJ1902" s="16">
        <v>45.5</v>
      </c>
      <c r="AK1902" s="16">
        <v>-0.95979999999999999</v>
      </c>
      <c r="AL1902" s="16">
        <v>-0.95520000000000005</v>
      </c>
      <c r="AM1902" s="16">
        <v>-0.55469999999999997</v>
      </c>
      <c r="AN1902" s="16">
        <v>-0.91410000000000002</v>
      </c>
      <c r="AO1902" s="16">
        <v>-0.31669999999999998</v>
      </c>
      <c r="AP1902" s="16">
        <v>-1.1431</v>
      </c>
      <c r="AR1902" s="16">
        <f t="shared" si="89"/>
        <v>1</v>
      </c>
      <c r="AS1902" s="5">
        <f t="shared" si="88"/>
        <v>6.7280000000000673E-3</v>
      </c>
    </row>
    <row r="1903" spans="1:45" x14ac:dyDescent="0.25">
      <c r="A1903" s="16" t="s">
        <v>408</v>
      </c>
      <c r="B1903" s="16" t="s">
        <v>80</v>
      </c>
      <c r="C1903" s="16" t="s">
        <v>295</v>
      </c>
      <c r="D1903" s="16">
        <v>1994</v>
      </c>
      <c r="E1903" s="16" t="s">
        <v>2505</v>
      </c>
      <c r="F1903" s="16" t="s">
        <v>591</v>
      </c>
      <c r="G1903" s="10">
        <v>849.69600000000003</v>
      </c>
      <c r="H1903" s="73">
        <v>6.7448790000000001</v>
      </c>
      <c r="I1903" s="16" t="s">
        <v>6700</v>
      </c>
      <c r="J1903" s="71">
        <v>-1.7999999999999999E-2</v>
      </c>
      <c r="K1903" s="71">
        <v>1.0429999999999999</v>
      </c>
      <c r="L1903" s="16">
        <v>-1.6823600000000001</v>
      </c>
      <c r="M1903" s="16">
        <v>-0.36591479999999998</v>
      </c>
      <c r="N1903" s="16">
        <v>-0.82194089999999997</v>
      </c>
      <c r="O1903" s="16">
        <v>-0.62271169999999998</v>
      </c>
      <c r="P1903" s="16">
        <v>-1.215357</v>
      </c>
      <c r="Q1903" s="16">
        <v>-0.70931089999999997</v>
      </c>
      <c r="R1903" s="16">
        <v>0.57050000000000001</v>
      </c>
      <c r="S1903" s="16">
        <v>2.9999999999999997E-4</v>
      </c>
      <c r="T1903" s="16">
        <v>1.1000000000000001E-3</v>
      </c>
      <c r="U1903" s="16">
        <v>5.9240000000000004</v>
      </c>
      <c r="V1903" s="16">
        <v>2.8239999999999998</v>
      </c>
      <c r="W1903" s="16">
        <v>2.0739999999999998</v>
      </c>
      <c r="X1903" s="16">
        <v>368.99799999999999</v>
      </c>
      <c r="Y1903" s="16">
        <v>48.335799999999999</v>
      </c>
      <c r="Z1903" s="16">
        <v>0.1923</v>
      </c>
      <c r="AA1903" s="16">
        <v>1.556378</v>
      </c>
      <c r="AB1903" s="16">
        <v>1.83</v>
      </c>
      <c r="AC1903" s="16">
        <v>2.14</v>
      </c>
      <c r="AD1903" s="16">
        <v>25.5</v>
      </c>
      <c r="AE1903" s="16">
        <v>0.85799999999999998</v>
      </c>
      <c r="AF1903" s="16">
        <v>7.4999999999999997E-3</v>
      </c>
      <c r="AG1903" s="16">
        <v>13759</v>
      </c>
      <c r="AH1903" s="16">
        <v>3.2399999999999998E-2</v>
      </c>
      <c r="AI1903" s="16">
        <v>25.5</v>
      </c>
      <c r="AJ1903" s="16">
        <v>46.5</v>
      </c>
      <c r="AK1903" s="16">
        <v>-0.91859999999999997</v>
      </c>
      <c r="AL1903" s="16">
        <v>-0.95669999999999999</v>
      </c>
      <c r="AM1903" s="16">
        <v>-0.55159999999999998</v>
      </c>
      <c r="AN1903" s="16">
        <v>-0.93479999999999996</v>
      </c>
      <c r="AO1903" s="16">
        <v>-0.31169999999999998</v>
      </c>
      <c r="AP1903" s="16">
        <v>-1.1237999999999999</v>
      </c>
      <c r="AR1903" s="16">
        <f t="shared" si="89"/>
        <v>1</v>
      </c>
      <c r="AS1903" s="5">
        <f t="shared" si="88"/>
        <v>4.305099999999995E-2</v>
      </c>
    </row>
    <row r="1904" spans="1:45" x14ac:dyDescent="0.25">
      <c r="A1904" s="16" t="s">
        <v>408</v>
      </c>
      <c r="B1904" s="16" t="s">
        <v>80</v>
      </c>
      <c r="C1904" s="16" t="s">
        <v>295</v>
      </c>
      <c r="D1904" s="16">
        <v>1995</v>
      </c>
      <c r="E1904" s="16" t="s">
        <v>2508</v>
      </c>
      <c r="F1904" s="16" t="s">
        <v>591</v>
      </c>
      <c r="G1904" s="10">
        <v>861.24900000000002</v>
      </c>
      <c r="H1904" s="73">
        <v>6.7583840000000004</v>
      </c>
      <c r="I1904" s="16" t="s">
        <v>6700</v>
      </c>
      <c r="J1904" s="71">
        <v>-8.9999999999999993E-3</v>
      </c>
      <c r="K1904" s="71">
        <v>1.034</v>
      </c>
      <c r="L1904" s="16">
        <v>-1.7118070000000001</v>
      </c>
      <c r="M1904" s="16">
        <v>-0.36646859999999998</v>
      </c>
      <c r="N1904" s="16">
        <v>-0.81818190000000002</v>
      </c>
      <c r="O1904" s="16">
        <v>-0.71002220000000005</v>
      </c>
      <c r="P1904" s="16">
        <v>-1.2029129999999999</v>
      </c>
      <c r="Q1904" s="16">
        <v>-0.70056149999999995</v>
      </c>
      <c r="R1904" s="16">
        <v>0.57050000000000001</v>
      </c>
      <c r="S1904" s="16">
        <v>4.0000000000000002E-4</v>
      </c>
      <c r="T1904" s="16">
        <v>1E-3</v>
      </c>
      <c r="U1904" s="16">
        <v>5.9550999999999998</v>
      </c>
      <c r="V1904" s="16">
        <v>3.06</v>
      </c>
      <c r="W1904" s="16">
        <v>2.21</v>
      </c>
      <c r="X1904" s="16">
        <v>366.99400000000003</v>
      </c>
      <c r="Y1904" s="16">
        <v>48.631900000000002</v>
      </c>
      <c r="Z1904" s="16">
        <v>0.13439999999999999</v>
      </c>
      <c r="AA1904" s="16">
        <v>1.5136559999999999</v>
      </c>
      <c r="AB1904" s="16">
        <v>1.83</v>
      </c>
      <c r="AC1904" s="16">
        <v>2.14</v>
      </c>
      <c r="AD1904" s="16">
        <v>26.6</v>
      </c>
      <c r="AE1904" s="16">
        <v>0.93530000000000002</v>
      </c>
      <c r="AF1904" s="16">
        <v>8.3000000000000001E-3</v>
      </c>
      <c r="AG1904" s="16">
        <v>14945.4</v>
      </c>
      <c r="AH1904" s="16">
        <v>3.2099999999999997E-2</v>
      </c>
      <c r="AI1904" s="16">
        <v>25.7</v>
      </c>
      <c r="AJ1904" s="16">
        <v>47.4</v>
      </c>
      <c r="AK1904" s="16">
        <v>-0.87749999999999995</v>
      </c>
      <c r="AL1904" s="16">
        <v>-0.95830000000000004</v>
      </c>
      <c r="AM1904" s="16">
        <v>-0.54859999999999998</v>
      </c>
      <c r="AN1904" s="16">
        <v>-0.95550000000000002</v>
      </c>
      <c r="AO1904" s="16">
        <v>-0.30669999999999997</v>
      </c>
      <c r="AP1904" s="16">
        <v>-1.1045</v>
      </c>
      <c r="AR1904" s="16">
        <f t="shared" si="89"/>
        <v>1</v>
      </c>
      <c r="AS1904" s="5">
        <f t="shared" si="88"/>
        <v>-2.9447000000000001E-2</v>
      </c>
    </row>
    <row r="1905" spans="1:45" x14ac:dyDescent="0.25">
      <c r="A1905" s="16" t="s">
        <v>408</v>
      </c>
      <c r="B1905" s="16" t="s">
        <v>80</v>
      </c>
      <c r="C1905" s="16" t="s">
        <v>295</v>
      </c>
      <c r="D1905" s="16">
        <v>1996</v>
      </c>
      <c r="E1905" s="16" t="s">
        <v>2510</v>
      </c>
      <c r="F1905" s="16" t="s">
        <v>591</v>
      </c>
      <c r="G1905" s="10">
        <v>871.43</v>
      </c>
      <c r="H1905" s="73">
        <v>6.7701349999999998</v>
      </c>
      <c r="I1905" s="16" t="s">
        <v>6700</v>
      </c>
      <c r="J1905" s="71">
        <v>0</v>
      </c>
      <c r="K1905" s="71">
        <v>1.0329999999999999</v>
      </c>
      <c r="L1905" s="16">
        <v>-1.6415919999999999</v>
      </c>
      <c r="M1905" s="16">
        <v>-0.36609039999999998</v>
      </c>
      <c r="N1905" s="16">
        <v>-0.79250560000000003</v>
      </c>
      <c r="O1905" s="16">
        <v>-0.68273329999999999</v>
      </c>
      <c r="P1905" s="16">
        <v>-1.192949</v>
      </c>
      <c r="Q1905" s="16">
        <v>-0.60407599999999995</v>
      </c>
      <c r="R1905" s="16">
        <v>0.57050000000000001</v>
      </c>
      <c r="S1905" s="16">
        <v>5.0000000000000001E-4</v>
      </c>
      <c r="T1905" s="16">
        <v>1E-3</v>
      </c>
      <c r="U1905" s="16">
        <v>5.9973000000000001</v>
      </c>
      <c r="V1905" s="16">
        <v>3.5</v>
      </c>
      <c r="W1905" s="16">
        <v>2.3780000000000001</v>
      </c>
      <c r="X1905" s="16">
        <v>367.25299999999999</v>
      </c>
      <c r="Y1905" s="16">
        <v>48.927999999999997</v>
      </c>
      <c r="Z1905" s="16">
        <v>0.1258</v>
      </c>
      <c r="AA1905" s="16">
        <v>1.404911</v>
      </c>
      <c r="AB1905" s="16">
        <v>1.83</v>
      </c>
      <c r="AC1905" s="16">
        <v>2.14</v>
      </c>
      <c r="AD1905" s="16">
        <v>29.4</v>
      </c>
      <c r="AE1905" s="16">
        <v>0.94650000000000001</v>
      </c>
      <c r="AF1905" s="16">
        <v>0.01</v>
      </c>
      <c r="AG1905" s="16">
        <v>15204.9</v>
      </c>
      <c r="AH1905" s="16">
        <v>2.75E-2</v>
      </c>
      <c r="AI1905" s="16">
        <v>26</v>
      </c>
      <c r="AJ1905" s="16">
        <v>48.3</v>
      </c>
      <c r="AK1905" s="16">
        <v>-0.67049999999999998</v>
      </c>
      <c r="AL1905" s="16">
        <v>-1.0287999999999999</v>
      </c>
      <c r="AM1905" s="16">
        <v>-0.33629999999999999</v>
      </c>
      <c r="AN1905" s="16">
        <v>-0.73399999999999999</v>
      </c>
      <c r="AO1905" s="16">
        <v>-0.37440000000000001</v>
      </c>
      <c r="AP1905" s="16">
        <v>-1.0421</v>
      </c>
      <c r="AR1905" s="16">
        <f t="shared" si="89"/>
        <v>1</v>
      </c>
      <c r="AS1905" s="5">
        <f t="shared" si="88"/>
        <v>7.0215000000000138E-2</v>
      </c>
    </row>
    <row r="1906" spans="1:45" x14ac:dyDescent="0.25">
      <c r="A1906" s="16" t="s">
        <v>408</v>
      </c>
      <c r="B1906" s="16" t="s">
        <v>80</v>
      </c>
      <c r="C1906" s="16" t="s">
        <v>295</v>
      </c>
      <c r="D1906" s="16">
        <v>1997</v>
      </c>
      <c r="E1906" s="16" t="s">
        <v>2503</v>
      </c>
      <c r="F1906" s="16" t="s">
        <v>591</v>
      </c>
      <c r="G1906" s="10">
        <v>851.18399999999997</v>
      </c>
      <c r="H1906" s="73">
        <v>6.7466280000000003</v>
      </c>
      <c r="I1906" s="16" t="s">
        <v>6700</v>
      </c>
      <c r="J1906" s="71">
        <v>-4.1000000000000002E-2</v>
      </c>
      <c r="K1906" s="71">
        <v>0.99199999999999999</v>
      </c>
      <c r="L1906" s="16">
        <v>-1.6292450000000001</v>
      </c>
      <c r="M1906" s="16">
        <v>-0.36664419999999998</v>
      </c>
      <c r="N1906" s="16">
        <v>-0.77832990000000002</v>
      </c>
      <c r="O1906" s="16">
        <v>-0.6199327</v>
      </c>
      <c r="P1906" s="16">
        <v>-1.1832119999999999</v>
      </c>
      <c r="Q1906" s="16">
        <v>-0.66783599999999999</v>
      </c>
      <c r="R1906" s="16">
        <v>0.57050000000000001</v>
      </c>
      <c r="S1906" s="16">
        <v>5.9999999999999995E-4</v>
      </c>
      <c r="T1906" s="16">
        <v>8.9999999999999998E-4</v>
      </c>
      <c r="U1906" s="16">
        <v>6.0395000000000003</v>
      </c>
      <c r="V1906" s="16">
        <v>3.94</v>
      </c>
      <c r="W1906" s="16">
        <v>2.5459999999999998</v>
      </c>
      <c r="X1906" s="16">
        <v>365.709</v>
      </c>
      <c r="Y1906" s="16">
        <v>49.2241</v>
      </c>
      <c r="Z1906" s="16">
        <v>0.13619999999999999</v>
      </c>
      <c r="AA1906" s="16">
        <v>1.296165</v>
      </c>
      <c r="AB1906" s="16">
        <v>1.83</v>
      </c>
      <c r="AC1906" s="16">
        <v>2.14</v>
      </c>
      <c r="AD1906" s="16">
        <v>32.200000000000003</v>
      </c>
      <c r="AE1906" s="16">
        <v>0.93910000000000005</v>
      </c>
      <c r="AF1906" s="16">
        <v>2.3400000000000001E-2</v>
      </c>
      <c r="AG1906" s="16">
        <v>15570.9</v>
      </c>
      <c r="AH1906" s="16">
        <v>2.6800000000000001E-2</v>
      </c>
      <c r="AI1906" s="16">
        <v>26.2</v>
      </c>
      <c r="AJ1906" s="16">
        <v>49.1</v>
      </c>
      <c r="AK1906" s="16">
        <v>-0.82720000000000005</v>
      </c>
      <c r="AL1906" s="16">
        <v>-1.0253000000000001</v>
      </c>
      <c r="AM1906" s="16">
        <v>-0.41399999999999998</v>
      </c>
      <c r="AN1906" s="16">
        <v>-0.84799999999999998</v>
      </c>
      <c r="AO1906" s="16">
        <v>-0.35970000000000002</v>
      </c>
      <c r="AP1906" s="16">
        <v>-1.0832999999999999</v>
      </c>
      <c r="AR1906" s="16">
        <f t="shared" si="89"/>
        <v>1</v>
      </c>
      <c r="AS1906" s="5">
        <f t="shared" si="88"/>
        <v>1.2346999999999886E-2</v>
      </c>
    </row>
    <row r="1907" spans="1:45" x14ac:dyDescent="0.25">
      <c r="A1907" s="16" t="s">
        <v>408</v>
      </c>
      <c r="B1907" s="16" t="s">
        <v>80</v>
      </c>
      <c r="C1907" s="16" t="s">
        <v>295</v>
      </c>
      <c r="D1907" s="16">
        <v>1998</v>
      </c>
      <c r="E1907" s="16" t="s">
        <v>2500</v>
      </c>
      <c r="F1907" s="16" t="s">
        <v>591</v>
      </c>
      <c r="G1907" s="10">
        <v>855.1</v>
      </c>
      <c r="H1907" s="73">
        <v>6.7512179999999997</v>
      </c>
      <c r="I1907" s="16" t="s">
        <v>6700</v>
      </c>
      <c r="J1907" s="71">
        <v>-1.6E-2</v>
      </c>
      <c r="K1907" s="71">
        <v>0.97699999999999998</v>
      </c>
      <c r="L1907" s="16">
        <v>-1.657813</v>
      </c>
      <c r="M1907" s="16">
        <v>-0.36702240000000003</v>
      </c>
      <c r="N1907" s="16">
        <v>-0.77055879999999999</v>
      </c>
      <c r="O1907" s="16">
        <v>-0.64093109999999998</v>
      </c>
      <c r="P1907" s="16">
        <v>-1.172031</v>
      </c>
      <c r="Q1907" s="16">
        <v>-0.73163210000000001</v>
      </c>
      <c r="R1907" s="16">
        <v>0.57050000000000001</v>
      </c>
      <c r="S1907" s="16">
        <v>5.0000000000000001E-4</v>
      </c>
      <c r="T1907" s="16">
        <v>8.9999999999999998E-4</v>
      </c>
      <c r="U1907" s="16">
        <v>6.0816999999999997</v>
      </c>
      <c r="V1907" s="16">
        <v>4.38</v>
      </c>
      <c r="W1907" s="16">
        <v>2.714</v>
      </c>
      <c r="X1907" s="16">
        <v>363.16199999999998</v>
      </c>
      <c r="Y1907" s="16">
        <v>49.520200000000003</v>
      </c>
      <c r="Z1907" s="16">
        <v>0.15060000000000001</v>
      </c>
      <c r="AA1907" s="16">
        <v>1.4557880000000001</v>
      </c>
      <c r="AB1907" s="16">
        <v>1.83</v>
      </c>
      <c r="AC1907" s="16">
        <v>2.14</v>
      </c>
      <c r="AD1907" s="16">
        <v>28.09</v>
      </c>
      <c r="AE1907" s="16">
        <v>0.97050000000000003</v>
      </c>
      <c r="AF1907" s="16">
        <v>3.6200000000000003E-2</v>
      </c>
      <c r="AG1907" s="16">
        <v>15620</v>
      </c>
      <c r="AH1907" s="16">
        <v>2.6200000000000001E-2</v>
      </c>
      <c r="AI1907" s="16">
        <v>26.4</v>
      </c>
      <c r="AJ1907" s="16">
        <v>50</v>
      </c>
      <c r="AK1907" s="16">
        <v>-0.9839</v>
      </c>
      <c r="AL1907" s="16">
        <v>-1.0218</v>
      </c>
      <c r="AM1907" s="16">
        <v>-0.49180000000000001</v>
      </c>
      <c r="AN1907" s="16">
        <v>-0.96199999999999997</v>
      </c>
      <c r="AO1907" s="16">
        <v>-0.34499999999999997</v>
      </c>
      <c r="AP1907" s="16">
        <v>-1.1246</v>
      </c>
      <c r="AR1907" s="16">
        <f t="shared" si="89"/>
        <v>1</v>
      </c>
      <c r="AS1907" s="5">
        <f t="shared" si="88"/>
        <v>-2.8567999999999927E-2</v>
      </c>
    </row>
    <row r="1908" spans="1:45" x14ac:dyDescent="0.25">
      <c r="A1908" s="16" t="s">
        <v>408</v>
      </c>
      <c r="B1908" s="16" t="s">
        <v>80</v>
      </c>
      <c r="C1908" s="16" t="s">
        <v>295</v>
      </c>
      <c r="D1908" s="16">
        <v>1999</v>
      </c>
      <c r="E1908" s="16" t="s">
        <v>2492</v>
      </c>
      <c r="F1908" s="16" t="s">
        <v>591</v>
      </c>
      <c r="G1908" s="10">
        <v>851.06799999999998</v>
      </c>
      <c r="H1908" s="73">
        <v>6.7464919999999999</v>
      </c>
      <c r="I1908" s="16" t="s">
        <v>6700</v>
      </c>
      <c r="J1908" s="71">
        <v>-2.1000000000000001E-2</v>
      </c>
      <c r="K1908" s="71">
        <v>0.95599999999999996</v>
      </c>
      <c r="L1908" s="16">
        <v>-1.6841060000000001</v>
      </c>
      <c r="M1908" s="16">
        <v>-0.36795440000000001</v>
      </c>
      <c r="N1908" s="16">
        <v>-0.8167584</v>
      </c>
      <c r="O1908" s="16">
        <v>-0.68256779999999995</v>
      </c>
      <c r="P1908" s="16">
        <v>-1.161297</v>
      </c>
      <c r="Q1908" s="16">
        <v>-0.71080580000000004</v>
      </c>
      <c r="R1908" s="16">
        <v>0.57050000000000001</v>
      </c>
      <c r="S1908" s="16">
        <v>5.0000000000000001E-4</v>
      </c>
      <c r="T1908" s="16">
        <v>8.0000000000000004E-4</v>
      </c>
      <c r="U1908" s="16">
        <v>5.3231999999999999</v>
      </c>
      <c r="V1908" s="16">
        <v>4.82</v>
      </c>
      <c r="W1908" s="16">
        <v>2.8820000000000001</v>
      </c>
      <c r="X1908" s="16">
        <v>365.35300000000001</v>
      </c>
      <c r="Y1908" s="16">
        <v>49.816299999999998</v>
      </c>
      <c r="Z1908" s="16">
        <v>0.1206</v>
      </c>
      <c r="AA1908" s="16">
        <v>1.432097</v>
      </c>
      <c r="AB1908" s="16">
        <v>1.83</v>
      </c>
      <c r="AC1908" s="16">
        <v>2.14</v>
      </c>
      <c r="AD1908" s="16">
        <v>28.7</v>
      </c>
      <c r="AE1908" s="16">
        <v>0.95150000000000001</v>
      </c>
      <c r="AF1908" s="16">
        <v>7.7899999999999997E-2</v>
      </c>
      <c r="AG1908" s="16">
        <v>14616.6</v>
      </c>
      <c r="AH1908" s="16">
        <v>2.5499999999999998E-2</v>
      </c>
      <c r="AI1908" s="16">
        <v>26.7</v>
      </c>
      <c r="AJ1908" s="16">
        <v>50.9</v>
      </c>
      <c r="AK1908" s="16">
        <v>-0.94040000000000001</v>
      </c>
      <c r="AL1908" s="16">
        <v>-0.98519999999999996</v>
      </c>
      <c r="AM1908" s="16">
        <v>-0.51490000000000002</v>
      </c>
      <c r="AN1908" s="16">
        <v>-1.0503</v>
      </c>
      <c r="AO1908" s="16">
        <v>-0.32240000000000002</v>
      </c>
      <c r="AP1908" s="16">
        <v>-1.0105999999999999</v>
      </c>
      <c r="AR1908" s="16">
        <f t="shared" si="89"/>
        <v>1</v>
      </c>
      <c r="AS1908" s="5">
        <f t="shared" si="88"/>
        <v>-2.6293000000000122E-2</v>
      </c>
    </row>
    <row r="1909" spans="1:45" x14ac:dyDescent="0.25">
      <c r="A1909" s="16" t="s">
        <v>408</v>
      </c>
      <c r="B1909" s="16" t="s">
        <v>80</v>
      </c>
      <c r="C1909" s="16" t="s">
        <v>295</v>
      </c>
      <c r="D1909" s="16">
        <v>2000</v>
      </c>
      <c r="E1909" s="16" t="s">
        <v>2517</v>
      </c>
      <c r="F1909" s="16" t="s">
        <v>591</v>
      </c>
      <c r="G1909" s="10">
        <v>833.03</v>
      </c>
      <c r="H1909" s="73">
        <v>6.7250699999999997</v>
      </c>
      <c r="I1909" s="16">
        <v>31450483</v>
      </c>
      <c r="J1909" s="71">
        <v>-3.4000000000000002E-2</v>
      </c>
      <c r="K1909" s="71">
        <v>0.92400000000000004</v>
      </c>
      <c r="L1909" s="16">
        <v>-1.657508</v>
      </c>
      <c r="M1909" s="16">
        <v>-0.364402</v>
      </c>
      <c r="N1909" s="16">
        <v>-0.81503400000000004</v>
      </c>
      <c r="O1909" s="16">
        <v>-0.65990939999999998</v>
      </c>
      <c r="P1909" s="16">
        <v>-1.1507989999999999</v>
      </c>
      <c r="Q1909" s="16">
        <v>-0.6900172</v>
      </c>
      <c r="R1909" s="16">
        <v>0.57050000000000001</v>
      </c>
      <c r="S1909" s="16">
        <v>6.9999999999999999E-4</v>
      </c>
      <c r="T1909" s="16">
        <v>1.1000000000000001E-3</v>
      </c>
      <c r="U1909" s="16">
        <v>5.1867000000000001</v>
      </c>
      <c r="V1909" s="16">
        <v>5.26</v>
      </c>
      <c r="W1909" s="16">
        <v>3.05</v>
      </c>
      <c r="X1909" s="16">
        <v>364.80399999999997</v>
      </c>
      <c r="Y1909" s="16">
        <v>50.112400000000001</v>
      </c>
      <c r="Z1909" s="16">
        <v>0.125</v>
      </c>
      <c r="AA1909" s="16">
        <v>1.408406</v>
      </c>
      <c r="AB1909" s="16">
        <v>1.83</v>
      </c>
      <c r="AC1909" s="16">
        <v>2.14</v>
      </c>
      <c r="AD1909" s="16">
        <v>29.31</v>
      </c>
      <c r="AE1909" s="16">
        <v>0.93240000000000001</v>
      </c>
      <c r="AF1909" s="16">
        <v>0.40720000000000001</v>
      </c>
      <c r="AG1909" s="16">
        <v>12895.2</v>
      </c>
      <c r="AH1909" s="16">
        <v>2.47E-2</v>
      </c>
      <c r="AI1909" s="16">
        <v>26.9</v>
      </c>
      <c r="AJ1909" s="16">
        <v>51.8</v>
      </c>
      <c r="AK1909" s="16">
        <v>-0.89690000000000003</v>
      </c>
      <c r="AL1909" s="16">
        <v>-0.94869999999999999</v>
      </c>
      <c r="AM1909" s="16">
        <v>-0.53800000000000003</v>
      </c>
      <c r="AN1909" s="16">
        <v>-1.1385000000000001</v>
      </c>
      <c r="AO1909" s="16">
        <v>-0.2999</v>
      </c>
      <c r="AP1909" s="16">
        <v>-0.89670000000000005</v>
      </c>
      <c r="AR1909" s="16">
        <f t="shared" si="89"/>
        <v>0</v>
      </c>
      <c r="AS1909" s="5">
        <f t="shared" si="88"/>
        <v>2.6598000000000122E-2</v>
      </c>
    </row>
    <row r="1910" spans="1:45" x14ac:dyDescent="0.25">
      <c r="A1910" s="16" t="s">
        <v>408</v>
      </c>
      <c r="B1910" s="16" t="s">
        <v>80</v>
      </c>
      <c r="C1910" s="16" t="s">
        <v>295</v>
      </c>
      <c r="D1910" s="16">
        <v>2001</v>
      </c>
      <c r="E1910" s="16" t="s">
        <v>2506</v>
      </c>
      <c r="F1910" s="16" t="s">
        <v>591</v>
      </c>
      <c r="G1910" s="10">
        <v>841.221</v>
      </c>
      <c r="H1910" s="73">
        <v>6.7348540000000003</v>
      </c>
      <c r="I1910" s="16">
        <v>32321482</v>
      </c>
      <c r="J1910" s="71">
        <v>1.4E-2</v>
      </c>
      <c r="K1910" s="71">
        <v>0.93700000000000006</v>
      </c>
      <c r="L1910" s="16">
        <v>-1.6485780000000001</v>
      </c>
      <c r="M1910" s="16">
        <v>-0.36347000000000002</v>
      </c>
      <c r="N1910" s="16">
        <v>-0.77753050000000001</v>
      </c>
      <c r="O1910" s="16">
        <v>-0.6944437</v>
      </c>
      <c r="P1910" s="16">
        <v>-1.1341019999999999</v>
      </c>
      <c r="Q1910" s="16">
        <v>-0.68986760000000003</v>
      </c>
      <c r="R1910" s="16">
        <v>0.57050000000000001</v>
      </c>
      <c r="S1910" s="16">
        <v>6.9999999999999999E-4</v>
      </c>
      <c r="T1910" s="16">
        <v>1.1999999999999999E-3</v>
      </c>
      <c r="U1910" s="16">
        <v>5.2061999999999999</v>
      </c>
      <c r="V1910" s="16">
        <v>5.96</v>
      </c>
      <c r="W1910" s="16">
        <v>3.262</v>
      </c>
      <c r="X1910" s="16">
        <v>365.99900000000002</v>
      </c>
      <c r="Y1910" s="16">
        <v>50.408499999999997</v>
      </c>
      <c r="Z1910" s="16">
        <v>9.8799999999999999E-2</v>
      </c>
      <c r="AA1910" s="16">
        <v>1.3847149999999999</v>
      </c>
      <c r="AB1910" s="16">
        <v>1.83</v>
      </c>
      <c r="AC1910" s="16">
        <v>2.14</v>
      </c>
      <c r="AD1910" s="16">
        <v>29.92</v>
      </c>
      <c r="AE1910" s="16">
        <v>0.96299999999999997</v>
      </c>
      <c r="AF1910" s="16">
        <v>1.8675999999999999</v>
      </c>
      <c r="AG1910" s="16">
        <v>14166.8</v>
      </c>
      <c r="AH1910" s="16">
        <v>2.7799999999999998E-2</v>
      </c>
      <c r="AI1910" s="16">
        <v>27.1</v>
      </c>
      <c r="AJ1910" s="16">
        <v>52.6</v>
      </c>
      <c r="AK1910" s="16">
        <v>-0.82199999999999995</v>
      </c>
      <c r="AL1910" s="16">
        <v>-0.96809999999999996</v>
      </c>
      <c r="AM1910" s="16">
        <v>-0.60260000000000002</v>
      </c>
      <c r="AN1910" s="16">
        <v>-1.1920999999999999</v>
      </c>
      <c r="AO1910" s="16">
        <v>-0.2356</v>
      </c>
      <c r="AP1910" s="16">
        <v>-0.90490000000000004</v>
      </c>
      <c r="AR1910" s="16">
        <f t="shared" si="89"/>
        <v>0</v>
      </c>
      <c r="AS1910" s="5">
        <f t="shared" si="88"/>
        <v>8.9299999999998825E-3</v>
      </c>
    </row>
    <row r="1911" spans="1:45" x14ac:dyDescent="0.25">
      <c r="A1911" s="16" t="s">
        <v>408</v>
      </c>
      <c r="B1911" s="16" t="s">
        <v>80</v>
      </c>
      <c r="C1911" s="16" t="s">
        <v>295</v>
      </c>
      <c r="D1911" s="16">
        <v>2002</v>
      </c>
      <c r="E1911" s="16" t="s">
        <v>2495</v>
      </c>
      <c r="F1911" s="16" t="s">
        <v>591</v>
      </c>
      <c r="G1911" s="10">
        <v>823.09199999999998</v>
      </c>
      <c r="H1911" s="73">
        <v>6.7130679999999998</v>
      </c>
      <c r="I1911" s="16">
        <v>33214009</v>
      </c>
      <c r="J1911" s="71">
        <v>-0.02</v>
      </c>
      <c r="K1911" s="71">
        <v>0.91800000000000004</v>
      </c>
      <c r="L1911" s="16">
        <v>-1.563761</v>
      </c>
      <c r="M1911" s="16">
        <v>-0.36291610000000002</v>
      </c>
      <c r="N1911" s="16">
        <v>-0.64273690000000006</v>
      </c>
      <c r="O1911" s="16">
        <v>-0.65832820000000003</v>
      </c>
      <c r="P1911" s="16">
        <v>-1.117256</v>
      </c>
      <c r="Q1911" s="16">
        <v>-0.68967959999999995</v>
      </c>
      <c r="R1911" s="16">
        <v>0.57050000000000001</v>
      </c>
      <c r="S1911" s="16">
        <v>5.9999999999999995E-4</v>
      </c>
      <c r="T1911" s="16">
        <v>1.2999999999999999E-3</v>
      </c>
      <c r="U1911" s="16">
        <v>6.1719999999999997</v>
      </c>
      <c r="V1911" s="16">
        <v>6.66</v>
      </c>
      <c r="W1911" s="16">
        <v>3.4740000000000002</v>
      </c>
      <c r="X1911" s="16">
        <v>366.84699999999998</v>
      </c>
      <c r="Y1911" s="16">
        <v>50.704599999999999</v>
      </c>
      <c r="Z1911" s="16">
        <v>0.1104</v>
      </c>
      <c r="AA1911" s="16">
        <v>1.361024</v>
      </c>
      <c r="AB1911" s="16">
        <v>1.83</v>
      </c>
      <c r="AC1911" s="16">
        <v>2.14</v>
      </c>
      <c r="AD1911" s="16">
        <v>30.53</v>
      </c>
      <c r="AE1911" s="16">
        <v>0.97419999999999995</v>
      </c>
      <c r="AF1911" s="16">
        <v>3.5973000000000002</v>
      </c>
      <c r="AG1911" s="16">
        <v>14220.6</v>
      </c>
      <c r="AH1911" s="16">
        <v>2.7300000000000001E-2</v>
      </c>
      <c r="AI1911" s="16">
        <v>27.4</v>
      </c>
      <c r="AJ1911" s="16">
        <v>53.5</v>
      </c>
      <c r="AK1911" s="16">
        <v>-0.747</v>
      </c>
      <c r="AL1911" s="16">
        <v>-0.98750000000000004</v>
      </c>
      <c r="AM1911" s="16">
        <v>-0.66710000000000003</v>
      </c>
      <c r="AN1911" s="16">
        <v>-1.2458</v>
      </c>
      <c r="AO1911" s="16">
        <v>-0.17130000000000001</v>
      </c>
      <c r="AP1911" s="16">
        <v>-0.91300000000000003</v>
      </c>
      <c r="AR1911" s="16">
        <f t="shared" si="89"/>
        <v>0</v>
      </c>
      <c r="AS1911" s="5">
        <f t="shared" si="88"/>
        <v>8.4817000000000142E-2</v>
      </c>
    </row>
    <row r="1912" spans="1:45" x14ac:dyDescent="0.25">
      <c r="A1912" s="16" t="s">
        <v>408</v>
      </c>
      <c r="B1912" s="16" t="s">
        <v>80</v>
      </c>
      <c r="C1912" s="16" t="s">
        <v>295</v>
      </c>
      <c r="D1912" s="16">
        <v>2003</v>
      </c>
      <c r="E1912" s="16" t="s">
        <v>2516</v>
      </c>
      <c r="F1912" s="16" t="s">
        <v>591</v>
      </c>
      <c r="G1912" s="10">
        <v>824.47</v>
      </c>
      <c r="H1912" s="73">
        <v>6.7147410000000001</v>
      </c>
      <c r="I1912" s="16">
        <v>34130852</v>
      </c>
      <c r="J1912" s="71">
        <v>7.0000000000000001E-3</v>
      </c>
      <c r="K1912" s="71">
        <v>0.92500000000000004</v>
      </c>
      <c r="L1912" s="16">
        <v>-1.4506950000000001</v>
      </c>
      <c r="M1912" s="16">
        <v>-0.36309180000000002</v>
      </c>
      <c r="N1912" s="16">
        <v>-0.57011259999999997</v>
      </c>
      <c r="O1912" s="16">
        <v>-0.59511159999999996</v>
      </c>
      <c r="P1912" s="16">
        <v>-1.1039620000000001</v>
      </c>
      <c r="Q1912" s="16">
        <v>-0.58378929999999996</v>
      </c>
      <c r="R1912" s="16">
        <v>0.57050000000000001</v>
      </c>
      <c r="S1912" s="16">
        <v>8.0000000000000004E-4</v>
      </c>
      <c r="T1912" s="16">
        <v>1.1999999999999999E-3</v>
      </c>
      <c r="U1912" s="16">
        <v>6.4943</v>
      </c>
      <c r="V1912" s="16">
        <v>7.36</v>
      </c>
      <c r="W1912" s="16">
        <v>3.6859999999999999</v>
      </c>
      <c r="X1912" s="16">
        <v>368.55599999999998</v>
      </c>
      <c r="Y1912" s="16">
        <v>51.000700000000002</v>
      </c>
      <c r="Z1912" s="16">
        <v>0.13650000000000001</v>
      </c>
      <c r="AA1912" s="16">
        <v>1.3373330000000001</v>
      </c>
      <c r="AB1912" s="16">
        <v>1.83</v>
      </c>
      <c r="AC1912" s="16">
        <v>2.14</v>
      </c>
      <c r="AD1912" s="16">
        <v>31.14</v>
      </c>
      <c r="AE1912" s="16">
        <v>0.96850000000000003</v>
      </c>
      <c r="AF1912" s="16">
        <v>4.6919000000000004</v>
      </c>
      <c r="AG1912" s="16">
        <v>14860.9</v>
      </c>
      <c r="AH1912" s="16">
        <v>2.69E-2</v>
      </c>
      <c r="AI1912" s="16">
        <v>27.6</v>
      </c>
      <c r="AJ1912" s="16">
        <v>54.3</v>
      </c>
      <c r="AK1912" s="16">
        <v>-0.25330000000000003</v>
      </c>
      <c r="AL1912" s="16">
        <v>-0.8306</v>
      </c>
      <c r="AM1912" s="16">
        <v>-0.61180000000000001</v>
      </c>
      <c r="AN1912" s="16">
        <v>-1.2828999999999999</v>
      </c>
      <c r="AO1912" s="16">
        <v>-0.26419999999999999</v>
      </c>
      <c r="AP1912" s="16">
        <v>-0.89080000000000004</v>
      </c>
      <c r="AR1912" s="16">
        <f t="shared" si="89"/>
        <v>0</v>
      </c>
      <c r="AS1912" s="5">
        <f t="shared" si="88"/>
        <v>0.11306599999999989</v>
      </c>
    </row>
    <row r="1913" spans="1:45" x14ac:dyDescent="0.25">
      <c r="A1913" s="16" t="s">
        <v>408</v>
      </c>
      <c r="B1913" s="16" t="s">
        <v>80</v>
      </c>
      <c r="C1913" s="16" t="s">
        <v>295</v>
      </c>
      <c r="D1913" s="16">
        <v>2004</v>
      </c>
      <c r="E1913" s="16" t="s">
        <v>2499</v>
      </c>
      <c r="F1913" s="16" t="s">
        <v>591</v>
      </c>
      <c r="G1913" s="10">
        <v>843.22900000000004</v>
      </c>
      <c r="H1913" s="73">
        <v>6.7372389999999998</v>
      </c>
      <c r="I1913" s="16">
        <v>35074931</v>
      </c>
      <c r="J1913" s="71">
        <v>1.4E-2</v>
      </c>
      <c r="K1913" s="71">
        <v>0.93799999999999994</v>
      </c>
      <c r="L1913" s="16">
        <v>-1.359559</v>
      </c>
      <c r="M1913" s="16">
        <v>-0.36253800000000003</v>
      </c>
      <c r="N1913" s="16">
        <v>-0.51894620000000002</v>
      </c>
      <c r="O1913" s="16">
        <v>-0.53301259999999995</v>
      </c>
      <c r="P1913" s="16">
        <v>-1.0865499999999999</v>
      </c>
      <c r="Q1913" s="16">
        <v>-0.51081140000000003</v>
      </c>
      <c r="R1913" s="16">
        <v>0.57050000000000001</v>
      </c>
      <c r="S1913" s="16">
        <v>6.9999999999999999E-4</v>
      </c>
      <c r="T1913" s="16">
        <v>1.2999999999999999E-3</v>
      </c>
      <c r="U1913" s="16">
        <v>6.7968999999999999</v>
      </c>
      <c r="V1913" s="16">
        <v>8.06</v>
      </c>
      <c r="W1913" s="16">
        <v>3.8980000000000001</v>
      </c>
      <c r="X1913" s="16">
        <v>367.22699999999998</v>
      </c>
      <c r="Y1913" s="16">
        <v>52.957099999999997</v>
      </c>
      <c r="Z1913" s="16">
        <v>0.14280000000000001</v>
      </c>
      <c r="AA1913" s="16">
        <v>1.3132539999999999</v>
      </c>
      <c r="AB1913" s="16">
        <v>1.83</v>
      </c>
      <c r="AC1913" s="16">
        <v>2.14</v>
      </c>
      <c r="AD1913" s="16">
        <v>31.76</v>
      </c>
      <c r="AE1913" s="16">
        <v>0.85909999999999997</v>
      </c>
      <c r="AF1913" s="16">
        <v>7.3093000000000004</v>
      </c>
      <c r="AG1913" s="16">
        <v>15590.6</v>
      </c>
      <c r="AH1913" s="16">
        <v>2.5899999999999999E-2</v>
      </c>
      <c r="AI1913" s="16">
        <v>27.8</v>
      </c>
      <c r="AJ1913" s="16">
        <v>55.2</v>
      </c>
      <c r="AK1913" s="16">
        <v>-0.16930000000000001</v>
      </c>
      <c r="AL1913" s="16">
        <v>-0.80220000000000002</v>
      </c>
      <c r="AM1913" s="16">
        <v>-0.5323</v>
      </c>
      <c r="AN1913" s="16">
        <v>-1.0736000000000001</v>
      </c>
      <c r="AO1913" s="16">
        <v>-0.26229999999999998</v>
      </c>
      <c r="AP1913" s="16">
        <v>-0.85760000000000003</v>
      </c>
      <c r="AR1913" s="16">
        <f t="shared" si="89"/>
        <v>0</v>
      </c>
      <c r="AS1913" s="5">
        <f t="shared" si="88"/>
        <v>9.1136000000000106E-2</v>
      </c>
    </row>
    <row r="1914" spans="1:45" x14ac:dyDescent="0.25">
      <c r="A1914" s="16" t="s">
        <v>408</v>
      </c>
      <c r="B1914" s="16" t="s">
        <v>80</v>
      </c>
      <c r="C1914" s="16" t="s">
        <v>295</v>
      </c>
      <c r="D1914" s="16">
        <v>2005</v>
      </c>
      <c r="E1914" s="16" t="s">
        <v>2501</v>
      </c>
      <c r="F1914" s="16" t="s">
        <v>591</v>
      </c>
      <c r="G1914" s="10">
        <v>868.923</v>
      </c>
      <c r="H1914" s="73">
        <v>6.7672540000000003</v>
      </c>
      <c r="I1914" s="16">
        <v>36048288</v>
      </c>
      <c r="J1914" s="71">
        <v>1.9E-2</v>
      </c>
      <c r="K1914" s="71">
        <v>0.95599999999999996</v>
      </c>
      <c r="L1914" s="16">
        <v>-1.3592649999999999</v>
      </c>
      <c r="M1914" s="16">
        <v>-0.36253800000000003</v>
      </c>
      <c r="N1914" s="16">
        <v>-0.43613990000000002</v>
      </c>
      <c r="O1914" s="16">
        <v>-0.55538430000000005</v>
      </c>
      <c r="P1914" s="16">
        <v>-1.0601590000000001</v>
      </c>
      <c r="Q1914" s="16">
        <v>-0.60052890000000003</v>
      </c>
      <c r="R1914" s="16">
        <v>0.57050000000000001</v>
      </c>
      <c r="S1914" s="16">
        <v>6.9999999999999999E-4</v>
      </c>
      <c r="T1914" s="16">
        <v>1.2999999999999999E-3</v>
      </c>
      <c r="U1914" s="16">
        <v>7.3356000000000003</v>
      </c>
      <c r="V1914" s="16">
        <v>8.76</v>
      </c>
      <c r="W1914" s="16">
        <v>4.1100000000000003</v>
      </c>
      <c r="X1914" s="16">
        <v>366.96499999999997</v>
      </c>
      <c r="Y1914" s="16">
        <v>51.301200000000001</v>
      </c>
      <c r="Z1914" s="16">
        <v>0.14560000000000001</v>
      </c>
      <c r="AA1914" s="16">
        <v>1.289563</v>
      </c>
      <c r="AB1914" s="16">
        <v>1.83</v>
      </c>
      <c r="AC1914" s="16">
        <v>2.14</v>
      </c>
      <c r="AD1914" s="16">
        <v>32.369999999999997</v>
      </c>
      <c r="AE1914" s="16">
        <v>0.80120000000000002</v>
      </c>
      <c r="AF1914" s="16">
        <v>12.887700000000001</v>
      </c>
      <c r="AG1914" s="16">
        <v>16421.900000000001</v>
      </c>
      <c r="AH1914" s="16">
        <v>2.58E-2</v>
      </c>
      <c r="AI1914" s="16">
        <v>28</v>
      </c>
      <c r="AJ1914" s="16">
        <v>56</v>
      </c>
      <c r="AK1914" s="16">
        <v>-0.19700000000000001</v>
      </c>
      <c r="AL1914" s="16">
        <v>-0.97089999999999999</v>
      </c>
      <c r="AM1914" s="16">
        <v>-0.66620000000000001</v>
      </c>
      <c r="AN1914" s="16">
        <v>-1.2683</v>
      </c>
      <c r="AO1914" s="16">
        <v>-0.23300000000000001</v>
      </c>
      <c r="AP1914" s="16">
        <v>-0.89580000000000004</v>
      </c>
      <c r="AR1914" s="16">
        <f t="shared" si="89"/>
        <v>0</v>
      </c>
      <c r="AS1914" s="5">
        <f t="shared" si="88"/>
        <v>2.9400000000001647E-4</v>
      </c>
    </row>
    <row r="1915" spans="1:45" x14ac:dyDescent="0.25">
      <c r="A1915" s="16" t="s">
        <v>408</v>
      </c>
      <c r="B1915" s="16" t="s">
        <v>80</v>
      </c>
      <c r="C1915" s="16" t="s">
        <v>295</v>
      </c>
      <c r="D1915" s="16">
        <v>2006</v>
      </c>
      <c r="E1915" s="16" t="s">
        <v>2493</v>
      </c>
      <c r="F1915" s="16" t="s">
        <v>591</v>
      </c>
      <c r="G1915" s="10">
        <v>900.101</v>
      </c>
      <c r="H1915" s="73">
        <v>6.8025060000000002</v>
      </c>
      <c r="I1915" s="16">
        <v>37052050</v>
      </c>
      <c r="J1915" s="71">
        <v>1.9E-2</v>
      </c>
      <c r="K1915" s="71">
        <v>0.97499999999999998</v>
      </c>
      <c r="L1915" s="16">
        <v>-1.3098510000000001</v>
      </c>
      <c r="M1915" s="16">
        <v>-0.36291610000000002</v>
      </c>
      <c r="N1915" s="16">
        <v>-0.45016070000000002</v>
      </c>
      <c r="O1915" s="16">
        <v>-0.53609169999999995</v>
      </c>
      <c r="P1915" s="16">
        <v>-1.0280210000000001</v>
      </c>
      <c r="Q1915" s="16">
        <v>-0.5261015</v>
      </c>
      <c r="R1915" s="16">
        <v>0.57050000000000001</v>
      </c>
      <c r="S1915" s="16">
        <v>5.9999999999999995E-4</v>
      </c>
      <c r="T1915" s="16">
        <v>1.2999999999999999E-3</v>
      </c>
      <c r="U1915" s="16">
        <v>7.0498000000000003</v>
      </c>
      <c r="V1915" s="16">
        <v>9.83</v>
      </c>
      <c r="W1915" s="16">
        <v>4.3380000000000001</v>
      </c>
      <c r="X1915" s="16">
        <v>363.71800000000002</v>
      </c>
      <c r="Y1915" s="16">
        <v>49.5578</v>
      </c>
      <c r="Z1915" s="16">
        <v>0.17169999999999999</v>
      </c>
      <c r="AA1915" s="16">
        <v>1.2658720000000001</v>
      </c>
      <c r="AB1915" s="16">
        <v>1.83</v>
      </c>
      <c r="AC1915" s="16">
        <v>2.14</v>
      </c>
      <c r="AD1915" s="16">
        <v>32.979999999999997</v>
      </c>
      <c r="AE1915" s="16">
        <v>0.79810000000000003</v>
      </c>
      <c r="AF1915" s="16">
        <v>19.9696</v>
      </c>
      <c r="AG1915" s="16">
        <v>17301.400000000001</v>
      </c>
      <c r="AH1915" s="16">
        <v>2.52E-2</v>
      </c>
      <c r="AI1915" s="16">
        <v>28.3</v>
      </c>
      <c r="AJ1915" s="16">
        <v>56.8</v>
      </c>
      <c r="AK1915" s="16">
        <v>-0.1406</v>
      </c>
      <c r="AL1915" s="16">
        <v>-0.88490000000000002</v>
      </c>
      <c r="AM1915" s="16">
        <v>-0.58589999999999998</v>
      </c>
      <c r="AN1915" s="16">
        <v>-1.1191</v>
      </c>
      <c r="AO1915" s="16">
        <v>-0.1701</v>
      </c>
      <c r="AP1915" s="16">
        <v>-0.89180000000000004</v>
      </c>
      <c r="AR1915" s="16">
        <f t="shared" si="89"/>
        <v>0</v>
      </c>
      <c r="AS1915" s="5">
        <f t="shared" si="88"/>
        <v>4.9413999999999847E-2</v>
      </c>
    </row>
    <row r="1916" spans="1:45" x14ac:dyDescent="0.25">
      <c r="A1916" s="16" t="s">
        <v>408</v>
      </c>
      <c r="B1916" s="16" t="s">
        <v>80</v>
      </c>
      <c r="C1916" s="16" t="s">
        <v>295</v>
      </c>
      <c r="D1916" s="16">
        <v>2007</v>
      </c>
      <c r="E1916" s="16" t="s">
        <v>2497</v>
      </c>
      <c r="F1916" s="16" t="s">
        <v>591</v>
      </c>
      <c r="G1916" s="10">
        <v>935.65599999999995</v>
      </c>
      <c r="H1916" s="73">
        <v>6.8412490000000004</v>
      </c>
      <c r="I1916" s="16">
        <v>38085909</v>
      </c>
      <c r="J1916" s="71">
        <v>0.02</v>
      </c>
      <c r="K1916" s="71">
        <v>0.99399999999999999</v>
      </c>
      <c r="L1916" s="16">
        <v>-1.3389040000000001</v>
      </c>
      <c r="M1916" s="16">
        <v>-0.47741139999999999</v>
      </c>
      <c r="N1916" s="16">
        <v>-0.45310669999999997</v>
      </c>
      <c r="O1916" s="16">
        <v>-0.482599</v>
      </c>
      <c r="P1916" s="16">
        <v>-0.98112120000000003</v>
      </c>
      <c r="Q1916" s="16">
        <v>-0.5840438</v>
      </c>
      <c r="R1916" s="16">
        <v>0.35520000000000002</v>
      </c>
      <c r="S1916" s="16">
        <v>8.9999999999999998E-4</v>
      </c>
      <c r="T1916" s="16">
        <v>1.5E-3</v>
      </c>
      <c r="U1916" s="16">
        <v>6.4615999999999998</v>
      </c>
      <c r="V1916" s="16">
        <v>10.9</v>
      </c>
      <c r="W1916" s="16">
        <v>4.5659999999999998</v>
      </c>
      <c r="X1916" s="16">
        <v>367.19299999999998</v>
      </c>
      <c r="Y1916" s="16">
        <v>51.893099999999997</v>
      </c>
      <c r="Z1916" s="16">
        <v>0.1691</v>
      </c>
      <c r="AA1916" s="16">
        <v>1.242181</v>
      </c>
      <c r="AB1916" s="16">
        <v>1.83</v>
      </c>
      <c r="AC1916" s="16">
        <v>2.14</v>
      </c>
      <c r="AD1916" s="16">
        <v>33.590000000000003</v>
      </c>
      <c r="AE1916" s="16">
        <v>1.2283999999999999</v>
      </c>
      <c r="AF1916" s="16">
        <v>30.062799999999999</v>
      </c>
      <c r="AG1916" s="16">
        <v>17393</v>
      </c>
      <c r="AH1916" s="16">
        <v>2.4899999999999999E-2</v>
      </c>
      <c r="AI1916" s="16">
        <v>28.5</v>
      </c>
      <c r="AJ1916" s="16">
        <v>57.7</v>
      </c>
      <c r="AK1916" s="16">
        <v>-0.24329999999999999</v>
      </c>
      <c r="AL1916" s="16">
        <v>-0.92059999999999997</v>
      </c>
      <c r="AM1916" s="16">
        <v>-0.49759999999999999</v>
      </c>
      <c r="AN1916" s="16">
        <v>-1.2701</v>
      </c>
      <c r="AO1916" s="16">
        <v>-0.23019999999999999</v>
      </c>
      <c r="AP1916" s="16">
        <v>-0.97560000000000002</v>
      </c>
      <c r="AR1916" s="16">
        <f t="shared" si="89"/>
        <v>0</v>
      </c>
      <c r="AS1916" s="5">
        <f t="shared" si="88"/>
        <v>-2.9052999999999995E-2</v>
      </c>
    </row>
    <row r="1917" spans="1:45" x14ac:dyDescent="0.25">
      <c r="A1917" s="16" t="s">
        <v>408</v>
      </c>
      <c r="B1917" s="16" t="s">
        <v>80</v>
      </c>
      <c r="C1917" s="16" t="s">
        <v>295</v>
      </c>
      <c r="D1917" s="16">
        <v>2008</v>
      </c>
      <c r="E1917" s="16" t="s">
        <v>2518</v>
      </c>
      <c r="F1917" s="16" t="s">
        <v>591</v>
      </c>
      <c r="G1917" s="10">
        <v>912.37699999999995</v>
      </c>
      <c r="H1917" s="73">
        <v>6.8160530000000001</v>
      </c>
      <c r="I1917" s="16">
        <v>39148416</v>
      </c>
      <c r="J1917" s="71">
        <v>-3.9E-2</v>
      </c>
      <c r="K1917" s="71">
        <v>0.95599999999999996</v>
      </c>
      <c r="L1917" s="16">
        <v>-1.25543</v>
      </c>
      <c r="M1917" s="16">
        <v>-0.35822920000000003</v>
      </c>
      <c r="N1917" s="16">
        <v>-0.40160190000000001</v>
      </c>
      <c r="O1917" s="16">
        <v>-0.45817000000000002</v>
      </c>
      <c r="P1917" s="16">
        <v>-0.92973660000000002</v>
      </c>
      <c r="Q1917" s="16">
        <v>-0.64524049999999999</v>
      </c>
      <c r="R1917" s="16">
        <v>0.57050000000000001</v>
      </c>
      <c r="S1917" s="16">
        <v>1.1000000000000001E-3</v>
      </c>
      <c r="T1917" s="16">
        <v>1.6000000000000001E-3</v>
      </c>
      <c r="U1917" s="16">
        <v>6.5038999999999998</v>
      </c>
      <c r="V1917" s="16">
        <v>11.97</v>
      </c>
      <c r="W1917" s="16">
        <v>4.7939999999999996</v>
      </c>
      <c r="X1917" s="16">
        <v>368.81</v>
      </c>
      <c r="Y1917" s="16">
        <v>53.243400000000001</v>
      </c>
      <c r="Z1917" s="16">
        <v>0.1623</v>
      </c>
      <c r="AA1917" s="16">
        <v>1.2184900000000001</v>
      </c>
      <c r="AB1917" s="16">
        <v>1.83</v>
      </c>
      <c r="AC1917" s="16">
        <v>2.14</v>
      </c>
      <c r="AD1917" s="16">
        <v>34.200000000000003</v>
      </c>
      <c r="AE1917" s="16">
        <v>1.667</v>
      </c>
      <c r="AF1917" s="16">
        <v>42.048499999999997</v>
      </c>
      <c r="AG1917" s="16">
        <v>17205.099999999999</v>
      </c>
      <c r="AH1917" s="16">
        <v>2.4299999999999999E-2</v>
      </c>
      <c r="AI1917" s="16">
        <v>28.7</v>
      </c>
      <c r="AJ1917" s="16">
        <v>58.5</v>
      </c>
      <c r="AK1917" s="16">
        <v>-0.28820000000000001</v>
      </c>
      <c r="AL1917" s="16">
        <v>-1.0268999999999999</v>
      </c>
      <c r="AM1917" s="16">
        <v>-0.58399999999999996</v>
      </c>
      <c r="AN1917" s="16">
        <v>-1.3824000000000001</v>
      </c>
      <c r="AO1917" s="16">
        <v>-0.20069999999999999</v>
      </c>
      <c r="AP1917" s="16">
        <v>-1.0164</v>
      </c>
      <c r="AR1917" s="16">
        <f t="shared" si="89"/>
        <v>0</v>
      </c>
      <c r="AS1917" s="5">
        <f t="shared" si="88"/>
        <v>8.3474000000000048E-2</v>
      </c>
    </row>
    <row r="1918" spans="1:45" x14ac:dyDescent="0.25">
      <c r="A1918" s="16" t="s">
        <v>408</v>
      </c>
      <c r="B1918" s="16" t="s">
        <v>80</v>
      </c>
      <c r="C1918" s="16" t="s">
        <v>295</v>
      </c>
      <c r="D1918" s="16">
        <v>2009</v>
      </c>
      <c r="E1918" s="16" t="s">
        <v>2496</v>
      </c>
      <c r="F1918" s="16" t="s">
        <v>591</v>
      </c>
      <c r="G1918" s="10">
        <v>917.04399999999998</v>
      </c>
      <c r="H1918" s="73">
        <v>6.8211550000000001</v>
      </c>
      <c r="I1918" s="16">
        <v>40237204</v>
      </c>
      <c r="J1918" s="71">
        <v>3.0000000000000001E-3</v>
      </c>
      <c r="K1918" s="71">
        <v>0.95899999999999996</v>
      </c>
      <c r="L1918" s="16">
        <v>-1.2335119999999999</v>
      </c>
      <c r="M1918" s="16">
        <v>-0.35636509999999999</v>
      </c>
      <c r="N1918" s="16">
        <v>-0.3729674</v>
      </c>
      <c r="O1918" s="16">
        <v>-0.44879160000000001</v>
      </c>
      <c r="P1918" s="16">
        <v>-0.89997780000000005</v>
      </c>
      <c r="Q1918" s="16">
        <v>-0.66816640000000005</v>
      </c>
      <c r="R1918" s="16">
        <v>0.57050000000000001</v>
      </c>
      <c r="S1918" s="16">
        <v>1.1000000000000001E-3</v>
      </c>
      <c r="T1918" s="16">
        <v>1.8E-3</v>
      </c>
      <c r="U1918" s="16">
        <v>6.5461</v>
      </c>
      <c r="V1918" s="16">
        <v>13.04</v>
      </c>
      <c r="W1918" s="16">
        <v>5.0220000000000002</v>
      </c>
      <c r="X1918" s="16">
        <v>366.84300000000002</v>
      </c>
      <c r="Y1918" s="16">
        <v>54.241999999999997</v>
      </c>
      <c r="Z1918" s="16">
        <v>0.1515</v>
      </c>
      <c r="AA1918" s="16">
        <v>1.1947989999999999</v>
      </c>
      <c r="AB1918" s="16">
        <v>1.83</v>
      </c>
      <c r="AC1918" s="16">
        <v>2.14</v>
      </c>
      <c r="AD1918" s="16">
        <v>34.81</v>
      </c>
      <c r="AE1918" s="16">
        <v>1.6676</v>
      </c>
      <c r="AF1918" s="16">
        <v>48.624499999999998</v>
      </c>
      <c r="AG1918" s="16">
        <v>17252.400000000001</v>
      </c>
      <c r="AH1918" s="16">
        <v>2.2599999999999999E-2</v>
      </c>
      <c r="AI1918" s="16">
        <v>29</v>
      </c>
      <c r="AJ1918" s="16">
        <v>59.3</v>
      </c>
      <c r="AK1918" s="16">
        <v>-0.33710000000000001</v>
      </c>
      <c r="AL1918" s="16">
        <v>-1.0824</v>
      </c>
      <c r="AM1918" s="16">
        <v>-0.60319999999999996</v>
      </c>
      <c r="AN1918" s="16">
        <v>-1.4301999999999999</v>
      </c>
      <c r="AO1918" s="16">
        <v>-0.13339999999999999</v>
      </c>
      <c r="AP1918" s="16">
        <v>-1.0497000000000001</v>
      </c>
      <c r="AR1918" s="16">
        <f t="shared" si="89"/>
        <v>0</v>
      </c>
      <c r="AS1918" s="5">
        <f t="shared" si="88"/>
        <v>2.1918000000000104E-2</v>
      </c>
    </row>
    <row r="1919" spans="1:45" x14ac:dyDescent="0.25">
      <c r="A1919" s="16" t="s">
        <v>408</v>
      </c>
      <c r="B1919" s="16" t="s">
        <v>80</v>
      </c>
      <c r="C1919" s="16" t="s">
        <v>295</v>
      </c>
      <c r="D1919" s="16">
        <v>2010</v>
      </c>
      <c r="E1919" s="16" t="s">
        <v>2498</v>
      </c>
      <c r="F1919" s="16" t="s">
        <v>591</v>
      </c>
      <c r="G1919" s="10">
        <v>967.34</v>
      </c>
      <c r="H1919" s="73">
        <v>6.8745500000000002</v>
      </c>
      <c r="I1919" s="16">
        <v>41350152</v>
      </c>
      <c r="J1919" s="71">
        <v>3.2000000000000001E-2</v>
      </c>
      <c r="K1919" s="71">
        <v>0.99</v>
      </c>
      <c r="L1919" s="16">
        <v>-1.1213390000000001</v>
      </c>
      <c r="M1919" s="16">
        <v>-0.23811489999999999</v>
      </c>
      <c r="N1919" s="16">
        <v>-0.4187999</v>
      </c>
      <c r="O1919" s="16">
        <v>-0.41943170000000002</v>
      </c>
      <c r="P1919" s="16">
        <v>-0.8628325</v>
      </c>
      <c r="Q1919" s="16">
        <v>-0.55036399999999996</v>
      </c>
      <c r="R1919" s="16">
        <v>0.78580000000000005</v>
      </c>
      <c r="S1919" s="16">
        <v>1.2999999999999999E-3</v>
      </c>
      <c r="T1919" s="16">
        <v>1.8E-3</v>
      </c>
      <c r="U1919" s="16">
        <v>5.5082000000000004</v>
      </c>
      <c r="V1919" s="16">
        <v>14.11</v>
      </c>
      <c r="W1919" s="16">
        <v>5.25</v>
      </c>
      <c r="X1919" s="16">
        <v>371.00900000000001</v>
      </c>
      <c r="Y1919" s="16">
        <v>53.4694</v>
      </c>
      <c r="Z1919" s="16">
        <v>0.17180000000000001</v>
      </c>
      <c r="AA1919" s="16">
        <v>1.171108</v>
      </c>
      <c r="AB1919" s="16">
        <v>1.83</v>
      </c>
      <c r="AC1919" s="16">
        <v>2.14</v>
      </c>
      <c r="AD1919" s="16">
        <v>35.42</v>
      </c>
      <c r="AE1919" s="16">
        <v>0.93069999999999997</v>
      </c>
      <c r="AF1919" s="16">
        <v>61.0349</v>
      </c>
      <c r="AG1919" s="16">
        <v>18334.5</v>
      </c>
      <c r="AH1919" s="16">
        <v>2.1999999999999999E-2</v>
      </c>
      <c r="AI1919" s="16">
        <v>29.2</v>
      </c>
      <c r="AJ1919" s="16">
        <v>60</v>
      </c>
      <c r="AK1919" s="16">
        <v>-0.22550000000000001</v>
      </c>
      <c r="AL1919" s="16">
        <v>-0.9345</v>
      </c>
      <c r="AM1919" s="16">
        <v>-0.54259999999999997</v>
      </c>
      <c r="AN1919" s="16">
        <v>-1.1679999999999999</v>
      </c>
      <c r="AO1919" s="16">
        <v>-7.3200000000000001E-2</v>
      </c>
      <c r="AP1919" s="16">
        <v>-0.99339999999999995</v>
      </c>
      <c r="AR1919" s="16">
        <f t="shared" si="89"/>
        <v>0</v>
      </c>
      <c r="AS1919" s="5">
        <f t="shared" si="88"/>
        <v>0.11217299999999986</v>
      </c>
    </row>
    <row r="1920" spans="1:45" x14ac:dyDescent="0.25">
      <c r="A1920" s="16" t="s">
        <v>408</v>
      </c>
      <c r="B1920" s="16" t="s">
        <v>80</v>
      </c>
      <c r="C1920" s="16" t="s">
        <v>295</v>
      </c>
      <c r="D1920" s="16">
        <v>2011</v>
      </c>
      <c r="E1920" s="16" t="s">
        <v>2514</v>
      </c>
      <c r="F1920" s="16" t="s">
        <v>591</v>
      </c>
      <c r="G1920" s="10">
        <v>998.99800000000005</v>
      </c>
      <c r="H1920" s="73">
        <v>6.9067530000000001</v>
      </c>
      <c r="I1920" s="16">
        <v>42486839</v>
      </c>
      <c r="J1920" s="71">
        <v>0.01</v>
      </c>
      <c r="K1920" s="71">
        <v>1</v>
      </c>
      <c r="L1920" s="16">
        <v>-1.1251059999999999</v>
      </c>
      <c r="M1920" s="16">
        <v>-0.35261009999999998</v>
      </c>
      <c r="N1920" s="16">
        <v>-0.28500720000000002</v>
      </c>
      <c r="O1920" s="16">
        <v>-0.43458449999999998</v>
      </c>
      <c r="P1920" s="16">
        <v>-0.83640539999999997</v>
      </c>
      <c r="Q1920" s="16">
        <v>-0.59473019999999999</v>
      </c>
      <c r="R1920" s="16">
        <v>0.57050000000000001</v>
      </c>
      <c r="S1920" s="16">
        <v>1.6000000000000001E-3</v>
      </c>
      <c r="T1920" s="16">
        <v>2E-3</v>
      </c>
      <c r="U1920" s="16">
        <v>6.6304999999999996</v>
      </c>
      <c r="V1920" s="16">
        <v>14.688000000000001</v>
      </c>
      <c r="W1920" s="16">
        <v>5.26</v>
      </c>
      <c r="X1920" s="16">
        <v>371.43900000000002</v>
      </c>
      <c r="Y1920" s="16">
        <v>53.010399999999997</v>
      </c>
      <c r="Z1920" s="16">
        <v>0.1646</v>
      </c>
      <c r="AA1920" s="16">
        <v>1.1470290000000001</v>
      </c>
      <c r="AB1920" s="16">
        <v>1.83</v>
      </c>
      <c r="AC1920" s="16">
        <v>2.14</v>
      </c>
      <c r="AD1920" s="16">
        <v>36.04</v>
      </c>
      <c r="AE1920" s="16">
        <v>0.67469999999999997</v>
      </c>
      <c r="AF1920" s="16">
        <v>66.814599999999999</v>
      </c>
      <c r="AG1920" s="16">
        <v>18722.900000000001</v>
      </c>
      <c r="AH1920" s="16">
        <v>2.7E-2</v>
      </c>
      <c r="AI1920" s="16">
        <v>29.4</v>
      </c>
      <c r="AJ1920" s="16">
        <v>60.8</v>
      </c>
      <c r="AK1920" s="16">
        <v>-0.28029999999999999</v>
      </c>
      <c r="AL1920" s="16">
        <v>-0.94579999999999997</v>
      </c>
      <c r="AM1920" s="16">
        <v>-0.56520000000000004</v>
      </c>
      <c r="AN1920" s="16">
        <v>-1.2403999999999999</v>
      </c>
      <c r="AO1920" s="16">
        <v>-0.20680000000000001</v>
      </c>
      <c r="AP1920" s="16">
        <v>-0.95620000000000005</v>
      </c>
      <c r="AR1920" s="16">
        <f t="shared" si="89"/>
        <v>0</v>
      </c>
      <c r="AS1920" s="5">
        <f t="shared" si="88"/>
        <v>-3.7669999999998538E-3</v>
      </c>
    </row>
    <row r="1921" spans="1:45" x14ac:dyDescent="0.25">
      <c r="A1921" s="16" t="s">
        <v>408</v>
      </c>
      <c r="B1921" s="16" t="s">
        <v>80</v>
      </c>
      <c r="C1921" s="16" t="s">
        <v>295</v>
      </c>
      <c r="D1921" s="16">
        <v>2012</v>
      </c>
      <c r="E1921" s="16" t="s">
        <v>2511</v>
      </c>
      <c r="F1921" s="16" t="s">
        <v>591</v>
      </c>
      <c r="G1921" s="10">
        <v>1016.83</v>
      </c>
      <c r="H1921" s="73">
        <v>6.9244430000000001</v>
      </c>
      <c r="I1921" s="16">
        <v>43646629</v>
      </c>
      <c r="J1921" s="71">
        <v>-8.0000000000000002E-3</v>
      </c>
      <c r="K1921" s="71">
        <v>0.99199999999999999</v>
      </c>
      <c r="L1921" s="16">
        <v>-1.1175280000000001</v>
      </c>
      <c r="M1921" s="16">
        <v>-0.35447420000000002</v>
      </c>
      <c r="N1921" s="16">
        <v>-0.27492440000000001</v>
      </c>
      <c r="O1921" s="16">
        <v>-0.41571029999999998</v>
      </c>
      <c r="P1921" s="16">
        <v>-0.81647340000000002</v>
      </c>
      <c r="Q1921" s="16">
        <v>-0.62768310000000005</v>
      </c>
      <c r="R1921" s="16">
        <v>0.57050000000000001</v>
      </c>
      <c r="S1921" s="16">
        <v>1.6000000000000001E-3</v>
      </c>
      <c r="T1921" s="16">
        <v>1.8E-3</v>
      </c>
      <c r="U1921" s="16">
        <v>6.6726999999999999</v>
      </c>
      <c r="V1921" s="16">
        <v>15.266</v>
      </c>
      <c r="W1921" s="16">
        <v>5.27</v>
      </c>
      <c r="X1921" s="16">
        <v>370.28100000000001</v>
      </c>
      <c r="Y1921" s="16">
        <v>53.171300000000002</v>
      </c>
      <c r="Z1921" s="16">
        <v>0.17030000000000001</v>
      </c>
      <c r="AA1921" s="16">
        <v>1.1330469999999999</v>
      </c>
      <c r="AB1921" s="16">
        <v>1.83</v>
      </c>
      <c r="AC1921" s="16">
        <v>2.14</v>
      </c>
      <c r="AD1921" s="16">
        <v>36.4</v>
      </c>
      <c r="AE1921" s="16">
        <v>0.58260000000000001</v>
      </c>
      <c r="AF1921" s="16">
        <v>71.174300000000002</v>
      </c>
      <c r="AG1921" s="16">
        <v>19197.099999999999</v>
      </c>
      <c r="AH1921" s="16">
        <v>2.1899999999999999E-2</v>
      </c>
      <c r="AI1921" s="16">
        <v>29.6</v>
      </c>
      <c r="AJ1921" s="16">
        <v>61.6</v>
      </c>
      <c r="AK1921" s="16">
        <v>-0.30199999999999999</v>
      </c>
      <c r="AL1921" s="16">
        <v>-1.1015999999999999</v>
      </c>
      <c r="AM1921" s="16">
        <v>-0.52280000000000004</v>
      </c>
      <c r="AN1921" s="16">
        <v>-1.3160000000000001</v>
      </c>
      <c r="AO1921" s="16">
        <v>-0.29420000000000002</v>
      </c>
      <c r="AP1921" s="16">
        <v>-0.86029999999999995</v>
      </c>
      <c r="AR1921" s="16">
        <f t="shared" si="89"/>
        <v>0</v>
      </c>
      <c r="AS1921" s="5">
        <f t="shared" si="88"/>
        <v>7.5779999999998626E-3</v>
      </c>
    </row>
    <row r="1922" spans="1:45" x14ac:dyDescent="0.25">
      <c r="A1922" s="16" t="s">
        <v>408</v>
      </c>
      <c r="B1922" s="16" t="s">
        <v>80</v>
      </c>
      <c r="C1922" s="16" t="s">
        <v>295</v>
      </c>
      <c r="D1922" s="16">
        <v>2013</v>
      </c>
      <c r="E1922" s="16" t="s">
        <v>2494</v>
      </c>
      <c r="F1922" s="16" t="s">
        <v>591</v>
      </c>
      <c r="G1922" s="10">
        <v>1048.27</v>
      </c>
      <c r="H1922" s="73">
        <v>6.9548949999999996</v>
      </c>
      <c r="I1922" s="16">
        <v>44826849</v>
      </c>
      <c r="J1922" s="71">
        <v>4.0000000000000001E-3</v>
      </c>
      <c r="K1922" s="71">
        <v>0.996</v>
      </c>
      <c r="L1922" s="16">
        <v>-1.0770569999999999</v>
      </c>
      <c r="M1922" s="16">
        <v>-0.35336649999999997</v>
      </c>
      <c r="N1922" s="16">
        <v>-0.2589323</v>
      </c>
      <c r="O1922" s="16">
        <v>-0.42535499999999998</v>
      </c>
      <c r="P1922" s="16">
        <v>-0.8064114</v>
      </c>
      <c r="Q1922" s="16">
        <v>-0.55148969999999997</v>
      </c>
      <c r="R1922" s="16">
        <v>0.57050000000000001</v>
      </c>
      <c r="S1922" s="16">
        <v>1.4E-3</v>
      </c>
      <c r="T1922" s="16">
        <v>2E-3</v>
      </c>
      <c r="U1922" s="16">
        <v>6.7149000000000001</v>
      </c>
      <c r="V1922" s="16">
        <v>15.843999999999999</v>
      </c>
      <c r="W1922" s="16">
        <v>5.28</v>
      </c>
      <c r="X1922" s="16">
        <v>370.05</v>
      </c>
      <c r="Y1922" s="16">
        <v>53.196199999999997</v>
      </c>
      <c r="Z1922" s="16">
        <v>0.16980000000000001</v>
      </c>
      <c r="AA1922" s="16">
        <v>1.1602330000000001</v>
      </c>
      <c r="AB1922" s="16">
        <v>1.83</v>
      </c>
      <c r="AC1922" s="16">
        <v>2.14</v>
      </c>
      <c r="AD1922" s="16">
        <v>35.700000000000003</v>
      </c>
      <c r="AE1922" s="16">
        <v>0.4607</v>
      </c>
      <c r="AF1922" s="16">
        <v>71.763999999999996</v>
      </c>
      <c r="AG1922" s="16">
        <v>20314.5</v>
      </c>
      <c r="AH1922" s="16">
        <v>2.1299999999999999E-2</v>
      </c>
      <c r="AI1922" s="16">
        <v>29.9</v>
      </c>
      <c r="AJ1922" s="16">
        <v>62.3</v>
      </c>
      <c r="AK1922" s="16">
        <v>-0.23799999999999999</v>
      </c>
      <c r="AL1922" s="16">
        <v>-1.0626</v>
      </c>
      <c r="AM1922" s="16">
        <v>-0.45569999999999999</v>
      </c>
      <c r="AN1922" s="16">
        <v>-1.1486000000000001</v>
      </c>
      <c r="AO1922" s="16">
        <v>-0.29699999999999999</v>
      </c>
      <c r="AP1922" s="16">
        <v>-0.74680000000000002</v>
      </c>
      <c r="AR1922" s="16">
        <f t="shared" si="89"/>
        <v>0</v>
      </c>
      <c r="AS1922" s="5">
        <f t="shared" si="88"/>
        <v>4.0471000000000146E-2</v>
      </c>
    </row>
    <row r="1923" spans="1:45" x14ac:dyDescent="0.25">
      <c r="A1923" s="16" t="s">
        <v>408</v>
      </c>
      <c r="B1923" s="16" t="s">
        <v>80</v>
      </c>
      <c r="C1923" s="16" t="s">
        <v>295</v>
      </c>
      <c r="D1923" s="16">
        <v>2014</v>
      </c>
      <c r="E1923" s="16" t="s">
        <v>2502</v>
      </c>
      <c r="F1923" s="16" t="s">
        <v>591</v>
      </c>
      <c r="G1923" s="10">
        <v>1075.6400000000001</v>
      </c>
      <c r="H1923" s="73">
        <v>6.9806699999999999</v>
      </c>
      <c r="I1923" s="16">
        <v>46024250</v>
      </c>
      <c r="J1923" s="71">
        <v>-2E-3</v>
      </c>
      <c r="K1923" s="71">
        <v>0.99299999999999999</v>
      </c>
      <c r="L1923" s="16">
        <v>-0.99935479999999999</v>
      </c>
      <c r="M1923" s="16">
        <v>-0.35785099999999997</v>
      </c>
      <c r="N1923" s="16">
        <v>-0.22955790000000001</v>
      </c>
      <c r="O1923" s="16">
        <v>-0.3780058</v>
      </c>
      <c r="P1923" s="16">
        <v>-0.79181979999999996</v>
      </c>
      <c r="Q1923" s="16">
        <v>-0.46316619999999997</v>
      </c>
      <c r="R1923" s="16">
        <v>0.57050000000000001</v>
      </c>
      <c r="S1923" s="16">
        <v>1.1999999999999999E-3</v>
      </c>
      <c r="T1923" s="16">
        <v>1.6000000000000001E-3</v>
      </c>
      <c r="U1923" s="16">
        <v>6.7572000000000001</v>
      </c>
      <c r="V1923" s="16">
        <v>16.422000000000001</v>
      </c>
      <c r="W1923" s="16">
        <v>5.29</v>
      </c>
      <c r="X1923" s="16">
        <v>371.916</v>
      </c>
      <c r="Y1923" s="16">
        <v>53.222000000000001</v>
      </c>
      <c r="Z1923" s="16">
        <v>0.17949999999999999</v>
      </c>
      <c r="AA1923" s="16">
        <v>1.0759559999999999</v>
      </c>
      <c r="AB1923" s="16">
        <v>1.83</v>
      </c>
      <c r="AC1923" s="16">
        <v>2.14</v>
      </c>
      <c r="AD1923" s="16">
        <v>37.869999999999997</v>
      </c>
      <c r="AE1923" s="16">
        <v>0.3952</v>
      </c>
      <c r="AF1923" s="16">
        <v>73.843199999999996</v>
      </c>
      <c r="AG1923" s="16">
        <v>19261</v>
      </c>
      <c r="AH1923" s="16">
        <v>2.0799999999999999E-2</v>
      </c>
      <c r="AI1923" s="16">
        <v>30.1</v>
      </c>
      <c r="AJ1923" s="16">
        <v>63.1</v>
      </c>
      <c r="AK1923" s="16">
        <v>-0.1686</v>
      </c>
      <c r="AL1923" s="16">
        <v>-0.94259999999999999</v>
      </c>
      <c r="AM1923" s="16">
        <v>-0.31979999999999997</v>
      </c>
      <c r="AN1923" s="16">
        <v>-1.2917000000000001</v>
      </c>
      <c r="AO1923" s="16">
        <v>-0.30959999999999999</v>
      </c>
      <c r="AP1923" s="16">
        <v>-0.44019999999999998</v>
      </c>
      <c r="AR1923" s="16">
        <f t="shared" si="89"/>
        <v>0</v>
      </c>
      <c r="AS1923" s="5">
        <f t="shared" si="88"/>
        <v>7.7702199999999944E-2</v>
      </c>
    </row>
    <row r="1924" spans="1:45" x14ac:dyDescent="0.25">
      <c r="A1924" s="16" t="s">
        <v>405</v>
      </c>
      <c r="B1924" s="16" t="s">
        <v>81</v>
      </c>
      <c r="C1924" s="16" t="s">
        <v>300</v>
      </c>
      <c r="D1924" s="16">
        <v>1985</v>
      </c>
      <c r="E1924" s="16" t="s">
        <v>2550</v>
      </c>
      <c r="F1924" s="16" t="s">
        <v>591</v>
      </c>
      <c r="G1924" s="10"/>
      <c r="H1924" s="73"/>
      <c r="I1924" s="16" t="s">
        <v>6700</v>
      </c>
      <c r="K1924" s="71">
        <v>0</v>
      </c>
      <c r="L1924" s="16">
        <v>-0.9501058</v>
      </c>
      <c r="M1924" s="16">
        <v>-0.5038511</v>
      </c>
      <c r="N1924" s="16">
        <v>-0.21399280000000001</v>
      </c>
      <c r="O1924" s="16">
        <v>-0.96666969999999997</v>
      </c>
      <c r="P1924" s="16">
        <v>-0.16982700000000001</v>
      </c>
      <c r="Q1924" s="16">
        <v>-0.25730589999999998</v>
      </c>
      <c r="R1924" s="16">
        <v>0.2402</v>
      </c>
      <c r="S1924" s="16">
        <v>1.4200000000000001E-2</v>
      </c>
      <c r="T1924" s="16">
        <v>0</v>
      </c>
      <c r="U1924" s="16">
        <v>3.2780999999999998</v>
      </c>
      <c r="V1924" s="16">
        <v>39.46</v>
      </c>
      <c r="W1924" s="16">
        <v>7.33</v>
      </c>
      <c r="X1924" s="16">
        <v>334.79500000000002</v>
      </c>
      <c r="Y1924" s="16">
        <v>11.5931</v>
      </c>
      <c r="Z1924" s="16">
        <v>0</v>
      </c>
      <c r="AA1924" s="16">
        <v>-0.81570739999999997</v>
      </c>
      <c r="AB1924" s="16">
        <v>0.13</v>
      </c>
      <c r="AC1924" s="16">
        <v>13</v>
      </c>
      <c r="AD1924" s="16">
        <v>47.35</v>
      </c>
      <c r="AE1924" s="16">
        <v>5.3308</v>
      </c>
      <c r="AF1924" s="16">
        <v>0</v>
      </c>
      <c r="AG1924" s="16">
        <v>343524</v>
      </c>
      <c r="AH1924" s="16">
        <v>0.33405000000000001</v>
      </c>
      <c r="AI1924" s="16">
        <v>90.476100000000002</v>
      </c>
      <c r="AJ1924" s="16">
        <v>68.938500000000005</v>
      </c>
      <c r="AK1924" s="16">
        <v>-1.2513000000000001</v>
      </c>
      <c r="AL1924" s="16">
        <v>-0.17960000000000001</v>
      </c>
      <c r="AM1924" s="16">
        <v>-9.9099999999999994E-2</v>
      </c>
      <c r="AN1924" s="16">
        <v>-0.1046</v>
      </c>
      <c r="AO1924" s="16">
        <v>-3.2000000000000001E-2</v>
      </c>
      <c r="AP1924" s="16">
        <v>-0.4758</v>
      </c>
      <c r="AQ1924" s="16">
        <v>0.49969999999999998</v>
      </c>
      <c r="AR1924" s="16">
        <f t="shared" si="89"/>
        <v>1</v>
      </c>
      <c r="AS1924" s="5">
        <f t="shared" ref="AS1924:AS1987" si="90">IF(D1924=1985, 0, L1924-L1923)</f>
        <v>0</v>
      </c>
    </row>
    <row r="1925" spans="1:45" x14ac:dyDescent="0.25">
      <c r="A1925" s="16" t="s">
        <v>405</v>
      </c>
      <c r="B1925" s="16" t="s">
        <v>81</v>
      </c>
      <c r="C1925" s="16" t="s">
        <v>300</v>
      </c>
      <c r="D1925" s="16">
        <v>1986</v>
      </c>
      <c r="E1925" s="16" t="s">
        <v>2578</v>
      </c>
      <c r="F1925" s="16" t="s">
        <v>591</v>
      </c>
      <c r="G1925" s="10">
        <v>931.45799999999997</v>
      </c>
      <c r="H1925" s="73">
        <v>6.8367509999999996</v>
      </c>
      <c r="I1925" s="16" t="s">
        <v>6700</v>
      </c>
      <c r="J1925" s="71">
        <v>0</v>
      </c>
      <c r="K1925" s="71">
        <v>0</v>
      </c>
      <c r="L1925" s="16">
        <v>-0.91662529999999998</v>
      </c>
      <c r="M1925" s="16">
        <v>-0.5068918</v>
      </c>
      <c r="N1925" s="16">
        <v>-0.16661010000000001</v>
      </c>
      <c r="O1925" s="16">
        <v>-0.92989299999999997</v>
      </c>
      <c r="P1925" s="16">
        <v>-0.15846640000000001</v>
      </c>
      <c r="Q1925" s="16">
        <v>-0.27734920000000002</v>
      </c>
      <c r="R1925" s="16">
        <v>0.2374</v>
      </c>
      <c r="S1925" s="16">
        <v>1.38E-2</v>
      </c>
      <c r="T1925" s="16">
        <v>0</v>
      </c>
      <c r="U1925" s="16">
        <v>3.39</v>
      </c>
      <c r="V1925" s="16">
        <v>41.095999999999997</v>
      </c>
      <c r="W1925" s="16">
        <v>7.41</v>
      </c>
      <c r="X1925" s="16">
        <v>334.10899999999998</v>
      </c>
      <c r="Y1925" s="16">
        <v>13.423400000000001</v>
      </c>
      <c r="Z1925" s="16">
        <v>0</v>
      </c>
      <c r="AA1925" s="16">
        <v>-0.80793990000000004</v>
      </c>
      <c r="AB1925" s="16">
        <v>0.13</v>
      </c>
      <c r="AC1925" s="16">
        <v>13</v>
      </c>
      <c r="AD1925" s="16">
        <v>47.15</v>
      </c>
      <c r="AE1925" s="16">
        <v>5.7693000000000003</v>
      </c>
      <c r="AF1925" s="16">
        <v>0</v>
      </c>
      <c r="AG1925" s="16">
        <v>339756</v>
      </c>
      <c r="AH1925" s="16">
        <v>0.33355000000000001</v>
      </c>
      <c r="AI1925" s="16">
        <v>90.568200000000004</v>
      </c>
      <c r="AJ1925" s="16">
        <v>69.616900000000001</v>
      </c>
      <c r="AK1925" s="16">
        <v>-1.2321</v>
      </c>
      <c r="AL1925" s="16">
        <v>-0.21740000000000001</v>
      </c>
      <c r="AM1925" s="16">
        <v>-0.12509999999999999</v>
      </c>
      <c r="AN1925" s="16">
        <v>-0.13739999999999999</v>
      </c>
      <c r="AO1925" s="16">
        <v>-4.58E-2</v>
      </c>
      <c r="AP1925" s="16">
        <v>-0.50190000000000001</v>
      </c>
      <c r="AQ1925" s="16">
        <v>0.49969999999999998</v>
      </c>
      <c r="AR1925" s="16">
        <f t="shared" ref="AR1925:AR1988" si="91">IF(OR(AND(I1925&lt;&gt;"", I1925&gt;=10000000, AQ1925&lt;=32.5), AND(A1925="Middle East &amp; North Africa", I1925&lt;&gt;"", I1925&gt;=9000000, AQ1925&lt;&gt;"", AQ1925&lt;=32.5)), 0, 1)</f>
        <v>1</v>
      </c>
      <c r="AS1925" s="5">
        <f t="shared" si="90"/>
        <v>3.3480500000000024E-2</v>
      </c>
    </row>
    <row r="1926" spans="1:45" x14ac:dyDescent="0.25">
      <c r="A1926" s="16" t="s">
        <v>405</v>
      </c>
      <c r="B1926" s="16" t="s">
        <v>81</v>
      </c>
      <c r="C1926" s="16" t="s">
        <v>300</v>
      </c>
      <c r="D1926" s="16">
        <v>1987</v>
      </c>
      <c r="E1926" s="16" t="s">
        <v>2558</v>
      </c>
      <c r="F1926" s="16" t="s">
        <v>591</v>
      </c>
      <c r="G1926" s="10">
        <v>944.06399999999996</v>
      </c>
      <c r="H1926" s="73">
        <v>6.8501940000000001</v>
      </c>
      <c r="I1926" s="16" t="s">
        <v>6700</v>
      </c>
      <c r="J1926" s="71">
        <v>0</v>
      </c>
      <c r="K1926" s="71">
        <v>0</v>
      </c>
      <c r="L1926" s="16">
        <v>-0.88130059999999999</v>
      </c>
      <c r="M1926" s="16">
        <v>-0.50949979999999995</v>
      </c>
      <c r="N1926" s="16">
        <v>-0.1155733</v>
      </c>
      <c r="O1926" s="16">
        <v>-0.89311410000000002</v>
      </c>
      <c r="P1926" s="16">
        <v>-0.14705579999999999</v>
      </c>
      <c r="Q1926" s="16">
        <v>-0.2973731</v>
      </c>
      <c r="R1926" s="16">
        <v>0.23469999999999999</v>
      </c>
      <c r="S1926" s="16">
        <v>1.35E-2</v>
      </c>
      <c r="T1926" s="16">
        <v>0</v>
      </c>
      <c r="U1926" s="16">
        <v>3.5019999999999998</v>
      </c>
      <c r="V1926" s="16">
        <v>42.731999999999999</v>
      </c>
      <c r="W1926" s="16">
        <v>7.49</v>
      </c>
      <c r="X1926" s="16">
        <v>333.995</v>
      </c>
      <c r="Y1926" s="16">
        <v>15.2538</v>
      </c>
      <c r="Z1926" s="16">
        <v>0</v>
      </c>
      <c r="AA1926" s="16">
        <v>-0.80017240000000001</v>
      </c>
      <c r="AB1926" s="16">
        <v>0.13</v>
      </c>
      <c r="AC1926" s="16">
        <v>13</v>
      </c>
      <c r="AD1926" s="16">
        <v>46.95</v>
      </c>
      <c r="AE1926" s="16">
        <v>6.2115999999999998</v>
      </c>
      <c r="AF1926" s="16">
        <v>0</v>
      </c>
      <c r="AG1926" s="16">
        <v>335989</v>
      </c>
      <c r="AH1926" s="16">
        <v>0.33305000000000001</v>
      </c>
      <c r="AI1926" s="16">
        <v>90.660300000000007</v>
      </c>
      <c r="AJ1926" s="16">
        <v>70.295400000000001</v>
      </c>
      <c r="AK1926" s="16">
        <v>-1.2128000000000001</v>
      </c>
      <c r="AL1926" s="16">
        <v>-0.25509999999999999</v>
      </c>
      <c r="AM1926" s="16">
        <v>-0.1512</v>
      </c>
      <c r="AN1926" s="16">
        <v>-0.17030000000000001</v>
      </c>
      <c r="AO1926" s="16">
        <v>-5.9499999999999997E-2</v>
      </c>
      <c r="AP1926" s="16">
        <v>-0.52800000000000002</v>
      </c>
      <c r="AQ1926" s="16">
        <v>0.49969999999999998</v>
      </c>
      <c r="AR1926" s="16">
        <f t="shared" si="91"/>
        <v>1</v>
      </c>
      <c r="AS1926" s="5">
        <f t="shared" si="90"/>
        <v>3.5324699999999987E-2</v>
      </c>
    </row>
    <row r="1927" spans="1:45" x14ac:dyDescent="0.25">
      <c r="A1927" s="16" t="s">
        <v>405</v>
      </c>
      <c r="B1927" s="16" t="s">
        <v>81</v>
      </c>
      <c r="C1927" s="16" t="s">
        <v>300</v>
      </c>
      <c r="D1927" s="16">
        <v>1988</v>
      </c>
      <c r="E1927" s="16" t="s">
        <v>2566</v>
      </c>
      <c r="F1927" s="16" t="s">
        <v>591</v>
      </c>
      <c r="G1927" s="10">
        <v>1049.98</v>
      </c>
      <c r="H1927" s="73">
        <v>6.956531</v>
      </c>
      <c r="I1927" s="16" t="s">
        <v>6700</v>
      </c>
      <c r="J1927" s="71">
        <v>0</v>
      </c>
      <c r="K1927" s="71">
        <v>0</v>
      </c>
      <c r="L1927" s="16">
        <v>-0.84924319999999998</v>
      </c>
      <c r="M1927" s="16">
        <v>-0.51254060000000001</v>
      </c>
      <c r="N1927" s="16">
        <v>-6.7300100000000002E-2</v>
      </c>
      <c r="O1927" s="16">
        <v>-0.85646949999999999</v>
      </c>
      <c r="P1927" s="16">
        <v>-0.13950190000000001</v>
      </c>
      <c r="Q1927" s="16">
        <v>-0.31737900000000002</v>
      </c>
      <c r="R1927" s="16">
        <v>0.2319</v>
      </c>
      <c r="S1927" s="16">
        <v>1.3100000000000001E-2</v>
      </c>
      <c r="T1927" s="16">
        <v>0</v>
      </c>
      <c r="U1927" s="16">
        <v>3.6139999999999999</v>
      </c>
      <c r="V1927" s="16">
        <v>44.368000000000002</v>
      </c>
      <c r="W1927" s="16">
        <v>7.57</v>
      </c>
      <c r="X1927" s="16">
        <v>333.447</v>
      </c>
      <c r="Y1927" s="16">
        <v>17.084099999999999</v>
      </c>
      <c r="Z1927" s="16">
        <v>0</v>
      </c>
      <c r="AA1927" s="16">
        <v>-0.79201650000000001</v>
      </c>
      <c r="AB1927" s="16">
        <v>0.13</v>
      </c>
      <c r="AC1927" s="16">
        <v>13</v>
      </c>
      <c r="AD1927" s="16">
        <v>46.74</v>
      </c>
      <c r="AE1927" s="16">
        <v>6.3537999999999997</v>
      </c>
      <c r="AF1927" s="16">
        <v>0</v>
      </c>
      <c r="AG1927" s="16">
        <v>332221</v>
      </c>
      <c r="AH1927" s="16">
        <v>0.33255000000000001</v>
      </c>
      <c r="AI1927" s="16">
        <v>90.752499999999998</v>
      </c>
      <c r="AJ1927" s="16">
        <v>70.973799999999997</v>
      </c>
      <c r="AK1927" s="16">
        <v>-1.1935</v>
      </c>
      <c r="AL1927" s="16">
        <v>-0.2928</v>
      </c>
      <c r="AM1927" s="16">
        <v>-0.1772</v>
      </c>
      <c r="AN1927" s="16">
        <v>-0.20319999999999999</v>
      </c>
      <c r="AO1927" s="16">
        <v>-7.3300000000000004E-2</v>
      </c>
      <c r="AP1927" s="16">
        <v>-0.55400000000000005</v>
      </c>
      <c r="AQ1927" s="16">
        <v>0.49969999999999998</v>
      </c>
      <c r="AR1927" s="16">
        <f t="shared" si="91"/>
        <v>1</v>
      </c>
      <c r="AS1927" s="5">
        <f t="shared" si="90"/>
        <v>3.2057400000000014E-2</v>
      </c>
    </row>
    <row r="1928" spans="1:45" x14ac:dyDescent="0.25">
      <c r="A1928" s="16" t="s">
        <v>405</v>
      </c>
      <c r="B1928" s="16" t="s">
        <v>81</v>
      </c>
      <c r="C1928" s="16" t="s">
        <v>300</v>
      </c>
      <c r="D1928" s="16">
        <v>1989</v>
      </c>
      <c r="E1928" s="16" t="s">
        <v>2576</v>
      </c>
      <c r="F1928" s="16" t="s">
        <v>591</v>
      </c>
      <c r="G1928" s="10">
        <v>1056.95</v>
      </c>
      <c r="H1928" s="73">
        <v>6.9631449999999999</v>
      </c>
      <c r="I1928" s="16" t="s">
        <v>6700</v>
      </c>
      <c r="J1928" s="71">
        <v>0</v>
      </c>
      <c r="K1928" s="71">
        <v>0</v>
      </c>
      <c r="L1928" s="16">
        <v>-0.82374259999999999</v>
      </c>
      <c r="M1928" s="16">
        <v>-0.51558139999999997</v>
      </c>
      <c r="N1928" s="16">
        <v>-3.6824900000000001E-2</v>
      </c>
      <c r="O1928" s="16">
        <v>-0.81969060000000005</v>
      </c>
      <c r="P1928" s="16">
        <v>-0.1291552</v>
      </c>
      <c r="Q1928" s="16">
        <v>-0.33740290000000001</v>
      </c>
      <c r="R1928" s="16">
        <v>0.2291</v>
      </c>
      <c r="S1928" s="16">
        <v>1.2699999999999999E-2</v>
      </c>
      <c r="T1928" s="16">
        <v>0</v>
      </c>
      <c r="U1928" s="16">
        <v>3.7259000000000002</v>
      </c>
      <c r="V1928" s="16">
        <v>46.003999999999998</v>
      </c>
      <c r="W1928" s="16">
        <v>7.65</v>
      </c>
      <c r="X1928" s="16">
        <v>330.11</v>
      </c>
      <c r="Y1928" s="16">
        <v>18.9145</v>
      </c>
      <c r="Z1928" s="16">
        <v>0</v>
      </c>
      <c r="AA1928" s="16">
        <v>-0.78424890000000003</v>
      </c>
      <c r="AB1928" s="16">
        <v>0.13</v>
      </c>
      <c r="AC1928" s="16">
        <v>13</v>
      </c>
      <c r="AD1928" s="16">
        <v>46.54</v>
      </c>
      <c r="AE1928" s="16">
        <v>6.6444999999999999</v>
      </c>
      <c r="AF1928" s="16">
        <v>0</v>
      </c>
      <c r="AG1928" s="16">
        <v>328454</v>
      </c>
      <c r="AH1928" s="16">
        <v>0.33410000000000001</v>
      </c>
      <c r="AI1928" s="16">
        <v>90.8446</v>
      </c>
      <c r="AJ1928" s="16">
        <v>71.652299999999997</v>
      </c>
      <c r="AK1928" s="16">
        <v>-1.1741999999999999</v>
      </c>
      <c r="AL1928" s="16">
        <v>-0.33050000000000002</v>
      </c>
      <c r="AM1928" s="16">
        <v>-0.20330000000000001</v>
      </c>
      <c r="AN1928" s="16">
        <v>-0.2361</v>
      </c>
      <c r="AO1928" s="16">
        <v>-8.6999999999999994E-2</v>
      </c>
      <c r="AP1928" s="16">
        <v>-0.58009999999999995</v>
      </c>
      <c r="AQ1928" s="16">
        <v>0.49969999999999998</v>
      </c>
      <c r="AR1928" s="16">
        <f t="shared" si="91"/>
        <v>1</v>
      </c>
      <c r="AS1928" s="5">
        <f t="shared" si="90"/>
        <v>2.5500599999999984E-2</v>
      </c>
    </row>
    <row r="1929" spans="1:45" x14ac:dyDescent="0.25">
      <c r="A1929" s="16" t="s">
        <v>405</v>
      </c>
      <c r="B1929" s="16" t="s">
        <v>81</v>
      </c>
      <c r="C1929" s="16" t="s">
        <v>300</v>
      </c>
      <c r="D1929" s="16">
        <v>1990</v>
      </c>
      <c r="E1929" s="16" t="s">
        <v>2564</v>
      </c>
      <c r="F1929" s="16" t="s">
        <v>591</v>
      </c>
      <c r="G1929" s="10">
        <v>1095.93</v>
      </c>
      <c r="H1929" s="73">
        <v>6.9993610000000004</v>
      </c>
      <c r="I1929" s="16" t="s">
        <v>6700</v>
      </c>
      <c r="J1929" s="71">
        <v>0</v>
      </c>
      <c r="K1929" s="71">
        <v>1.464</v>
      </c>
      <c r="L1929" s="16">
        <v>-0.76662430000000004</v>
      </c>
      <c r="M1929" s="16">
        <v>-0.51862209999999997</v>
      </c>
      <c r="N1929" s="16">
        <v>1.30087E-2</v>
      </c>
      <c r="O1929" s="16">
        <v>-0.78291390000000005</v>
      </c>
      <c r="P1929" s="16">
        <v>-6.9401400000000002E-2</v>
      </c>
      <c r="Q1929" s="16">
        <v>-0.3574464</v>
      </c>
      <c r="R1929" s="16">
        <v>0.2263</v>
      </c>
      <c r="S1929" s="16">
        <v>1.23E-2</v>
      </c>
      <c r="T1929" s="16">
        <v>0</v>
      </c>
      <c r="U1929" s="16">
        <v>3.8378999999999999</v>
      </c>
      <c r="V1929" s="16">
        <v>47.64</v>
      </c>
      <c r="W1929" s="16">
        <v>7.73</v>
      </c>
      <c r="X1929" s="16">
        <v>329.80700000000002</v>
      </c>
      <c r="Y1929" s="16">
        <v>20.744800000000001</v>
      </c>
      <c r="Z1929" s="16">
        <v>0</v>
      </c>
      <c r="AA1929" s="16">
        <v>-0.77648139999999999</v>
      </c>
      <c r="AB1929" s="16">
        <v>0.13</v>
      </c>
      <c r="AC1929" s="16">
        <v>13</v>
      </c>
      <c r="AD1929" s="16">
        <v>46.34</v>
      </c>
      <c r="AE1929" s="16">
        <v>7.1464999999999996</v>
      </c>
      <c r="AF1929" s="16">
        <v>0</v>
      </c>
      <c r="AG1929" s="16">
        <v>358262</v>
      </c>
      <c r="AH1929" s="16">
        <v>0.34144999999999998</v>
      </c>
      <c r="AI1929" s="16">
        <v>91.2</v>
      </c>
      <c r="AJ1929" s="16">
        <v>74.7</v>
      </c>
      <c r="AK1929" s="16">
        <v>-1.1549</v>
      </c>
      <c r="AL1929" s="16">
        <v>-0.36830000000000002</v>
      </c>
      <c r="AM1929" s="16">
        <v>-0.22939999999999999</v>
      </c>
      <c r="AN1929" s="16">
        <v>-0.26889999999999997</v>
      </c>
      <c r="AO1929" s="16">
        <v>-0.1008</v>
      </c>
      <c r="AP1929" s="16">
        <v>-0.60619999999999996</v>
      </c>
      <c r="AQ1929" s="16">
        <v>0.49969999999999998</v>
      </c>
      <c r="AR1929" s="16">
        <f t="shared" si="91"/>
        <v>1</v>
      </c>
      <c r="AS1929" s="5">
        <f t="shared" si="90"/>
        <v>5.7118299999999955E-2</v>
      </c>
    </row>
    <row r="1930" spans="1:45" x14ac:dyDescent="0.25">
      <c r="A1930" s="16" t="s">
        <v>405</v>
      </c>
      <c r="B1930" s="16" t="s">
        <v>81</v>
      </c>
      <c r="C1930" s="16" t="s">
        <v>300</v>
      </c>
      <c r="D1930" s="16">
        <v>1991</v>
      </c>
      <c r="E1930" s="16" t="s">
        <v>2555</v>
      </c>
      <c r="F1930" s="16" t="s">
        <v>591</v>
      </c>
      <c r="G1930" s="10">
        <v>993.51</v>
      </c>
      <c r="H1930" s="73">
        <v>6.9012440000000002</v>
      </c>
      <c r="I1930" s="16" t="s">
        <v>6700</v>
      </c>
      <c r="J1930" s="71">
        <v>-8.2000000000000003E-2</v>
      </c>
      <c r="K1930" s="71">
        <v>1.3480000000000001</v>
      </c>
      <c r="L1930" s="16">
        <v>-0.75191229999999998</v>
      </c>
      <c r="M1930" s="16">
        <v>-0.52123010000000003</v>
      </c>
      <c r="N1930" s="16">
        <v>3.1312199999999998E-2</v>
      </c>
      <c r="O1930" s="16">
        <v>-0.74613510000000005</v>
      </c>
      <c r="P1930" s="16">
        <v>-7.1030399999999994E-2</v>
      </c>
      <c r="Q1930" s="16">
        <v>-0.3774342</v>
      </c>
      <c r="R1930" s="16">
        <v>0.22359999999999999</v>
      </c>
      <c r="S1930" s="16">
        <v>1.2E-2</v>
      </c>
      <c r="T1930" s="16">
        <v>0</v>
      </c>
      <c r="U1930" s="16">
        <v>3.9499</v>
      </c>
      <c r="V1930" s="16">
        <v>49.802</v>
      </c>
      <c r="W1930" s="16">
        <v>7.6539999999999999</v>
      </c>
      <c r="X1930" s="16">
        <v>324.262</v>
      </c>
      <c r="Y1930" s="16">
        <v>22.575199999999999</v>
      </c>
      <c r="Z1930" s="16">
        <v>0</v>
      </c>
      <c r="AA1930" s="16">
        <v>-0.7687138</v>
      </c>
      <c r="AB1930" s="16">
        <v>0.13</v>
      </c>
      <c r="AC1930" s="16">
        <v>13</v>
      </c>
      <c r="AD1930" s="16">
        <v>46.14</v>
      </c>
      <c r="AE1930" s="16">
        <v>7.4698000000000002</v>
      </c>
      <c r="AF1930" s="16">
        <v>0</v>
      </c>
      <c r="AG1930" s="16">
        <v>352227</v>
      </c>
      <c r="AH1930" s="16">
        <v>0.33765000000000001</v>
      </c>
      <c r="AI1930" s="16">
        <v>91.2</v>
      </c>
      <c r="AJ1930" s="16">
        <v>74.599999999999994</v>
      </c>
      <c r="AK1930" s="16">
        <v>-1.1355999999999999</v>
      </c>
      <c r="AL1930" s="16">
        <v>-0.40600000000000003</v>
      </c>
      <c r="AM1930" s="16">
        <v>-0.25540000000000002</v>
      </c>
      <c r="AN1930" s="16">
        <v>-0.30180000000000001</v>
      </c>
      <c r="AO1930" s="16">
        <v>-0.1145</v>
      </c>
      <c r="AP1930" s="16">
        <v>-0.63219999999999998</v>
      </c>
      <c r="AQ1930" s="16">
        <v>0.49969999999999998</v>
      </c>
      <c r="AR1930" s="16">
        <f t="shared" si="91"/>
        <v>1</v>
      </c>
      <c r="AS1930" s="5">
        <f t="shared" si="90"/>
        <v>1.4712000000000058E-2</v>
      </c>
    </row>
    <row r="1931" spans="1:45" x14ac:dyDescent="0.25">
      <c r="A1931" s="16" t="s">
        <v>405</v>
      </c>
      <c r="B1931" s="16" t="s">
        <v>81</v>
      </c>
      <c r="C1931" s="16" t="s">
        <v>300</v>
      </c>
      <c r="D1931" s="16">
        <v>1992</v>
      </c>
      <c r="E1931" s="16" t="s">
        <v>2551</v>
      </c>
      <c r="F1931" s="16" t="s">
        <v>591</v>
      </c>
      <c r="G1931" s="10">
        <v>845.71</v>
      </c>
      <c r="H1931" s="73">
        <v>6.7401759999999999</v>
      </c>
      <c r="I1931" s="16" t="s">
        <v>6700</v>
      </c>
      <c r="J1931" s="71">
        <v>-0.17100000000000001</v>
      </c>
      <c r="K1931" s="71">
        <v>1.1359999999999999</v>
      </c>
      <c r="L1931" s="16">
        <v>-0.74447540000000001</v>
      </c>
      <c r="M1931" s="16">
        <v>-0.52427089999999998</v>
      </c>
      <c r="N1931" s="16">
        <v>5.17098E-2</v>
      </c>
      <c r="O1931" s="16">
        <v>-0.70935619999999999</v>
      </c>
      <c r="P1931" s="16">
        <v>-8.9819999999999997E-2</v>
      </c>
      <c r="Q1931" s="16">
        <v>-0.3974761</v>
      </c>
      <c r="R1931" s="16">
        <v>0.2208</v>
      </c>
      <c r="S1931" s="16">
        <v>1.1599999999999999E-2</v>
      </c>
      <c r="T1931" s="16">
        <v>0</v>
      </c>
      <c r="U1931" s="16">
        <v>4.0618999999999996</v>
      </c>
      <c r="V1931" s="16">
        <v>51.963999999999999</v>
      </c>
      <c r="W1931" s="16">
        <v>7.5780000000000003</v>
      </c>
      <c r="X1931" s="16">
        <v>319.04500000000002</v>
      </c>
      <c r="Y1931" s="16">
        <v>24.4056</v>
      </c>
      <c r="Z1931" s="16">
        <v>0</v>
      </c>
      <c r="AA1931" s="16">
        <v>-0.76094629999999996</v>
      </c>
      <c r="AB1931" s="16">
        <v>0.13</v>
      </c>
      <c r="AC1931" s="16">
        <v>13</v>
      </c>
      <c r="AD1931" s="16">
        <v>45.94</v>
      </c>
      <c r="AE1931" s="16">
        <v>7.5663</v>
      </c>
      <c r="AF1931" s="16">
        <v>0</v>
      </c>
      <c r="AG1931" s="16">
        <v>305377</v>
      </c>
      <c r="AH1931" s="16">
        <v>0.34910000000000002</v>
      </c>
      <c r="AI1931" s="16">
        <v>91.2</v>
      </c>
      <c r="AJ1931" s="16">
        <v>74.5</v>
      </c>
      <c r="AK1931" s="16">
        <v>-1.1163000000000001</v>
      </c>
      <c r="AL1931" s="16">
        <v>-0.44369999999999998</v>
      </c>
      <c r="AM1931" s="16">
        <v>-0.28149999999999997</v>
      </c>
      <c r="AN1931" s="16">
        <v>-0.3347</v>
      </c>
      <c r="AO1931" s="16">
        <v>-0.1283</v>
      </c>
      <c r="AP1931" s="16">
        <v>-0.6583</v>
      </c>
      <c r="AQ1931" s="16">
        <v>0.49969999999999998</v>
      </c>
      <c r="AR1931" s="16">
        <f t="shared" si="91"/>
        <v>1</v>
      </c>
      <c r="AS1931" s="5">
        <f t="shared" si="90"/>
        <v>7.4368999999999685E-3</v>
      </c>
    </row>
    <row r="1932" spans="1:45" x14ac:dyDescent="0.25">
      <c r="A1932" s="16" t="s">
        <v>405</v>
      </c>
      <c r="B1932" s="16" t="s">
        <v>81</v>
      </c>
      <c r="C1932" s="16" t="s">
        <v>300</v>
      </c>
      <c r="D1932" s="16">
        <v>1993</v>
      </c>
      <c r="E1932" s="16" t="s">
        <v>2567</v>
      </c>
      <c r="F1932" s="16" t="s">
        <v>591</v>
      </c>
      <c r="G1932" s="10">
        <v>714.76300000000003</v>
      </c>
      <c r="H1932" s="73">
        <v>6.5719510000000003</v>
      </c>
      <c r="I1932" s="16" t="s">
        <v>6700</v>
      </c>
      <c r="J1932" s="71">
        <v>-0.154</v>
      </c>
      <c r="K1932" s="71">
        <v>0.97299999999999998</v>
      </c>
      <c r="L1932" s="16">
        <v>-0.7134144</v>
      </c>
      <c r="M1932" s="16">
        <v>-0.5217195</v>
      </c>
      <c r="N1932" s="16">
        <v>0.1248129</v>
      </c>
      <c r="O1932" s="16">
        <v>-0.67257940000000005</v>
      </c>
      <c r="P1932" s="16">
        <v>-0.113386</v>
      </c>
      <c r="Q1932" s="16">
        <v>-0.41751779999999999</v>
      </c>
      <c r="R1932" s="16">
        <v>0.218</v>
      </c>
      <c r="S1932" s="16">
        <v>1.12E-2</v>
      </c>
      <c r="T1932" s="16">
        <v>5.9999999999999995E-4</v>
      </c>
      <c r="U1932" s="16">
        <v>4.1738</v>
      </c>
      <c r="V1932" s="16">
        <v>54.125999999999998</v>
      </c>
      <c r="W1932" s="16">
        <v>7.5019999999999998</v>
      </c>
      <c r="X1932" s="16">
        <v>322.09300000000002</v>
      </c>
      <c r="Y1932" s="16">
        <v>26.235900000000001</v>
      </c>
      <c r="Z1932" s="16">
        <v>0</v>
      </c>
      <c r="AA1932" s="16">
        <v>-0.75317880000000004</v>
      </c>
      <c r="AB1932" s="16">
        <v>0.13</v>
      </c>
      <c r="AC1932" s="16">
        <v>13</v>
      </c>
      <c r="AD1932" s="16">
        <v>45.74</v>
      </c>
      <c r="AE1932" s="16">
        <v>8.1525999999999996</v>
      </c>
      <c r="AF1932" s="16">
        <v>0</v>
      </c>
      <c r="AG1932" s="16">
        <v>253570</v>
      </c>
      <c r="AH1932" s="16">
        <v>0.34075</v>
      </c>
      <c r="AI1932" s="16">
        <v>91.2</v>
      </c>
      <c r="AJ1932" s="16">
        <v>74.400000000000006</v>
      </c>
      <c r="AK1932" s="16">
        <v>-1.0971</v>
      </c>
      <c r="AL1932" s="16">
        <v>-0.48139999999999999</v>
      </c>
      <c r="AM1932" s="16">
        <v>-0.30759999999999998</v>
      </c>
      <c r="AN1932" s="16">
        <v>-0.36759999999999998</v>
      </c>
      <c r="AO1932" s="16">
        <v>-0.14199999999999999</v>
      </c>
      <c r="AP1932" s="16">
        <v>-0.68440000000000001</v>
      </c>
      <c r="AQ1932" s="16">
        <v>0.49969999999999998</v>
      </c>
      <c r="AR1932" s="16">
        <f t="shared" si="91"/>
        <v>1</v>
      </c>
      <c r="AS1932" s="5">
        <f t="shared" si="90"/>
        <v>3.1061000000000005E-2</v>
      </c>
    </row>
    <row r="1933" spans="1:45" x14ac:dyDescent="0.25">
      <c r="A1933" s="16" t="s">
        <v>405</v>
      </c>
      <c r="B1933" s="16" t="s">
        <v>81</v>
      </c>
      <c r="C1933" s="16" t="s">
        <v>300</v>
      </c>
      <c r="D1933" s="16">
        <v>1994</v>
      </c>
      <c r="E1933" s="16" t="s">
        <v>2570</v>
      </c>
      <c r="F1933" s="16" t="s">
        <v>591</v>
      </c>
      <c r="G1933" s="10">
        <v>571.404</v>
      </c>
      <c r="H1933" s="73">
        <v>6.348096</v>
      </c>
      <c r="I1933" s="16" t="s">
        <v>6700</v>
      </c>
      <c r="J1933" s="71">
        <v>-0.22600000000000001</v>
      </c>
      <c r="K1933" s="71">
        <v>0.77600000000000002</v>
      </c>
      <c r="L1933" s="16">
        <v>-0.60808340000000005</v>
      </c>
      <c r="M1933" s="16">
        <v>-0.4848751</v>
      </c>
      <c r="N1933" s="16">
        <v>0.31665520000000003</v>
      </c>
      <c r="O1933" s="16">
        <v>-0.63593270000000002</v>
      </c>
      <c r="P1933" s="16">
        <v>-0.1225884</v>
      </c>
      <c r="Q1933" s="16">
        <v>-0.4375252</v>
      </c>
      <c r="R1933" s="16">
        <v>0.2152</v>
      </c>
      <c r="S1933" s="16">
        <v>2.1100000000000001E-2</v>
      </c>
      <c r="T1933" s="16">
        <v>6.9999999999999999E-4</v>
      </c>
      <c r="U1933" s="16">
        <v>5.5881999999999996</v>
      </c>
      <c r="V1933" s="16">
        <v>56.287999999999997</v>
      </c>
      <c r="W1933" s="16">
        <v>7.4260000000000002</v>
      </c>
      <c r="X1933" s="16">
        <v>322.28199999999998</v>
      </c>
      <c r="Y1933" s="16">
        <v>28.066299999999998</v>
      </c>
      <c r="Z1933" s="16">
        <v>0</v>
      </c>
      <c r="AA1933" s="16">
        <v>-0.74502279999999999</v>
      </c>
      <c r="AB1933" s="16">
        <v>0.13</v>
      </c>
      <c r="AC1933" s="16">
        <v>13</v>
      </c>
      <c r="AD1933" s="16">
        <v>45.53</v>
      </c>
      <c r="AE1933" s="16">
        <v>7.4602000000000004</v>
      </c>
      <c r="AF1933" s="16">
        <v>0</v>
      </c>
      <c r="AG1933" s="16">
        <v>289850</v>
      </c>
      <c r="AH1933" s="16">
        <v>0.29959999999999998</v>
      </c>
      <c r="AI1933" s="16">
        <v>91.2</v>
      </c>
      <c r="AJ1933" s="16">
        <v>74.3</v>
      </c>
      <c r="AK1933" s="16">
        <v>-1.0778000000000001</v>
      </c>
      <c r="AL1933" s="16">
        <v>-0.51919999999999999</v>
      </c>
      <c r="AM1933" s="16">
        <v>-0.33360000000000001</v>
      </c>
      <c r="AN1933" s="16">
        <v>-0.40039999999999998</v>
      </c>
      <c r="AO1933" s="16">
        <v>-0.15579999999999999</v>
      </c>
      <c r="AP1933" s="16">
        <v>-0.71040000000000003</v>
      </c>
      <c r="AQ1933" s="16">
        <v>0.49969999999999998</v>
      </c>
      <c r="AR1933" s="16">
        <f t="shared" si="91"/>
        <v>1</v>
      </c>
      <c r="AS1933" s="5">
        <f t="shared" si="90"/>
        <v>0.10533099999999995</v>
      </c>
    </row>
    <row r="1934" spans="1:45" x14ac:dyDescent="0.25">
      <c r="A1934" s="16" t="s">
        <v>405</v>
      </c>
      <c r="B1934" s="16" t="s">
        <v>81</v>
      </c>
      <c r="C1934" s="16" t="s">
        <v>300</v>
      </c>
      <c r="D1934" s="16">
        <v>1995</v>
      </c>
      <c r="E1934" s="16" t="s">
        <v>2560</v>
      </c>
      <c r="F1934" s="16" t="s">
        <v>591</v>
      </c>
      <c r="G1934" s="10">
        <v>535.04399999999998</v>
      </c>
      <c r="H1934" s="73">
        <v>6.282349</v>
      </c>
      <c r="I1934" s="16" t="s">
        <v>6700</v>
      </c>
      <c r="J1934" s="71">
        <v>-7.4999999999999997E-2</v>
      </c>
      <c r="K1934" s="71">
        <v>0.72</v>
      </c>
      <c r="L1934" s="16">
        <v>-0.37723889999999999</v>
      </c>
      <c r="M1934" s="16">
        <v>-0.53999719999999996</v>
      </c>
      <c r="N1934" s="16">
        <v>0.4249231</v>
      </c>
      <c r="O1934" s="16">
        <v>-0.1984331</v>
      </c>
      <c r="P1934" s="16">
        <v>-9.56235E-2</v>
      </c>
      <c r="Q1934" s="16">
        <v>-0.45754909999999999</v>
      </c>
      <c r="R1934" s="16">
        <v>0.21249999999999999</v>
      </c>
      <c r="S1934" s="16">
        <v>7.9000000000000008E-3</v>
      </c>
      <c r="T1934" s="16">
        <v>2.9999999999999997E-4</v>
      </c>
      <c r="U1934" s="16">
        <v>6.1563999999999997</v>
      </c>
      <c r="V1934" s="16">
        <v>58.45</v>
      </c>
      <c r="W1934" s="16">
        <v>7.35</v>
      </c>
      <c r="X1934" s="16">
        <v>323.32</v>
      </c>
      <c r="Y1934" s="16">
        <v>29.896599999999999</v>
      </c>
      <c r="Z1934" s="16">
        <v>0.21440000000000001</v>
      </c>
      <c r="AA1934" s="16">
        <v>-0.73725540000000001</v>
      </c>
      <c r="AB1934" s="16">
        <v>0.13</v>
      </c>
      <c r="AC1934" s="16">
        <v>13</v>
      </c>
      <c r="AD1934" s="16">
        <v>45.33</v>
      </c>
      <c r="AE1934" s="16">
        <v>7.7742000000000004</v>
      </c>
      <c r="AF1934" s="16">
        <v>0</v>
      </c>
      <c r="AG1934" s="16">
        <v>313240</v>
      </c>
      <c r="AH1934" s="16">
        <v>0.30620000000000003</v>
      </c>
      <c r="AI1934" s="16">
        <v>91.3</v>
      </c>
      <c r="AJ1934" s="16">
        <v>75</v>
      </c>
      <c r="AK1934" s="16">
        <v>-1.0585</v>
      </c>
      <c r="AL1934" s="16">
        <v>-0.55689999999999995</v>
      </c>
      <c r="AM1934" s="16">
        <v>-0.35970000000000002</v>
      </c>
      <c r="AN1934" s="16">
        <v>-0.43330000000000002</v>
      </c>
      <c r="AO1934" s="16">
        <v>-0.16950000000000001</v>
      </c>
      <c r="AP1934" s="16">
        <v>-0.73650000000000004</v>
      </c>
      <c r="AQ1934" s="16">
        <v>0.49969999999999998</v>
      </c>
      <c r="AR1934" s="16">
        <f t="shared" si="91"/>
        <v>1</v>
      </c>
      <c r="AS1934" s="5">
        <f t="shared" si="90"/>
        <v>0.23084450000000006</v>
      </c>
    </row>
    <row r="1935" spans="1:45" x14ac:dyDescent="0.25">
      <c r="A1935" s="16" t="s">
        <v>405</v>
      </c>
      <c r="B1935" s="16" t="s">
        <v>81</v>
      </c>
      <c r="C1935" s="16" t="s">
        <v>300</v>
      </c>
      <c r="D1935" s="16">
        <v>1996</v>
      </c>
      <c r="E1935" s="16" t="s">
        <v>2556</v>
      </c>
      <c r="F1935" s="16" t="s">
        <v>591</v>
      </c>
      <c r="G1935" s="10">
        <v>564.53099999999995</v>
      </c>
      <c r="H1935" s="73">
        <v>6.3359959999999997</v>
      </c>
      <c r="I1935" s="16" t="s">
        <v>6700</v>
      </c>
      <c r="J1935" s="71">
        <v>4.8000000000000001E-2</v>
      </c>
      <c r="K1935" s="71">
        <v>0.75600000000000001</v>
      </c>
      <c r="L1935" s="16">
        <v>-0.37675809999999998</v>
      </c>
      <c r="M1935" s="16">
        <v>-0.51845589999999997</v>
      </c>
      <c r="N1935" s="16">
        <v>0.31515919999999997</v>
      </c>
      <c r="O1935" s="16">
        <v>-0.16707440000000001</v>
      </c>
      <c r="P1935" s="16">
        <v>-8.0315399999999995E-2</v>
      </c>
      <c r="Q1935" s="16">
        <v>-0.41483680000000001</v>
      </c>
      <c r="R1935" s="16">
        <v>0.2097</v>
      </c>
      <c r="S1935" s="16">
        <v>1.4E-2</v>
      </c>
      <c r="T1935" s="16">
        <v>2.9999999999999997E-4</v>
      </c>
      <c r="U1935" s="16">
        <v>4.9025999999999996</v>
      </c>
      <c r="V1935" s="16">
        <v>60.423999999999999</v>
      </c>
      <c r="W1935" s="16">
        <v>7.31</v>
      </c>
      <c r="X1935" s="16">
        <v>320.50799999999998</v>
      </c>
      <c r="Y1935" s="16">
        <v>31.727</v>
      </c>
      <c r="Z1935" s="16">
        <v>0.21149999999999999</v>
      </c>
      <c r="AA1935" s="16">
        <v>-0.72948780000000002</v>
      </c>
      <c r="AB1935" s="16">
        <v>0.13</v>
      </c>
      <c r="AC1935" s="16">
        <v>13</v>
      </c>
      <c r="AD1935" s="16">
        <v>45.13</v>
      </c>
      <c r="AE1935" s="16">
        <v>7.3414000000000001</v>
      </c>
      <c r="AF1935" s="16">
        <v>0</v>
      </c>
      <c r="AG1935" s="16">
        <v>339837</v>
      </c>
      <c r="AH1935" s="16">
        <v>0.30669999999999997</v>
      </c>
      <c r="AI1935" s="16">
        <v>91.4</v>
      </c>
      <c r="AJ1935" s="16">
        <v>75.599999999999994</v>
      </c>
      <c r="AK1935" s="16">
        <v>-0.81559999999999999</v>
      </c>
      <c r="AL1935" s="16">
        <v>-0.47270000000000001</v>
      </c>
      <c r="AM1935" s="16">
        <v>-0.40839999999999999</v>
      </c>
      <c r="AN1935" s="16">
        <v>-0.32219999999999999</v>
      </c>
      <c r="AO1935" s="16">
        <v>-0.27229999999999999</v>
      </c>
      <c r="AP1935" s="16">
        <v>-0.76259999999999994</v>
      </c>
      <c r="AQ1935" s="16">
        <v>0.49969999999999998</v>
      </c>
      <c r="AR1935" s="16">
        <f t="shared" si="91"/>
        <v>1</v>
      </c>
      <c r="AS1935" s="5">
        <f t="shared" si="90"/>
        <v>4.8080000000000345E-4</v>
      </c>
    </row>
    <row r="1936" spans="1:45" x14ac:dyDescent="0.25">
      <c r="A1936" s="16" t="s">
        <v>405</v>
      </c>
      <c r="B1936" s="16" t="s">
        <v>81</v>
      </c>
      <c r="C1936" s="16" t="s">
        <v>300</v>
      </c>
      <c r="D1936" s="16">
        <v>1997</v>
      </c>
      <c r="E1936" s="16" t="s">
        <v>2557</v>
      </c>
      <c r="F1936" s="16" t="s">
        <v>591</v>
      </c>
      <c r="G1936" s="10">
        <v>611.52099999999996</v>
      </c>
      <c r="H1936" s="73">
        <v>6.4159499999999996</v>
      </c>
      <c r="I1936" s="16" t="s">
        <v>6700</v>
      </c>
      <c r="J1936" s="71">
        <v>6.4000000000000001E-2</v>
      </c>
      <c r="K1936" s="71">
        <v>0.80600000000000005</v>
      </c>
      <c r="L1936" s="16">
        <v>-0.35468850000000002</v>
      </c>
      <c r="M1936" s="16">
        <v>-0.53993659999999999</v>
      </c>
      <c r="N1936" s="16">
        <v>0.2955718</v>
      </c>
      <c r="O1936" s="16">
        <v>-0.11085970000000001</v>
      </c>
      <c r="P1936" s="16">
        <v>-9.3161099999999997E-2</v>
      </c>
      <c r="Q1936" s="16">
        <v>-0.3681178</v>
      </c>
      <c r="R1936" s="16">
        <v>0.19389999999999999</v>
      </c>
      <c r="S1936" s="16">
        <v>1.06E-2</v>
      </c>
      <c r="T1936" s="16">
        <v>2.9999999999999997E-4</v>
      </c>
      <c r="U1936" s="16">
        <v>4.6216999999999997</v>
      </c>
      <c r="V1936" s="16">
        <v>62.398000000000003</v>
      </c>
      <c r="W1936" s="16">
        <v>7.27</v>
      </c>
      <c r="X1936" s="16">
        <v>315.79399999999998</v>
      </c>
      <c r="Y1936" s="16">
        <v>33.557299999999998</v>
      </c>
      <c r="Z1936" s="16">
        <v>0.22189999999999999</v>
      </c>
      <c r="AA1936" s="16">
        <v>-0.72172029999999998</v>
      </c>
      <c r="AB1936" s="16">
        <v>0.13</v>
      </c>
      <c r="AC1936" s="16">
        <v>13</v>
      </c>
      <c r="AD1936" s="16">
        <v>44.93</v>
      </c>
      <c r="AE1936" s="16">
        <v>7.4040999999999997</v>
      </c>
      <c r="AF1936" s="16">
        <v>0</v>
      </c>
      <c r="AG1936" s="16">
        <v>304169</v>
      </c>
      <c r="AH1936" s="16">
        <v>0.29835</v>
      </c>
      <c r="AI1936" s="16">
        <v>91.5</v>
      </c>
      <c r="AJ1936" s="16">
        <v>76.3</v>
      </c>
      <c r="AK1936" s="16">
        <v>-0.81530000000000002</v>
      </c>
      <c r="AL1936" s="16">
        <v>-0.47760000000000002</v>
      </c>
      <c r="AM1936" s="16">
        <v>-0.26729999999999998</v>
      </c>
      <c r="AN1936" s="16">
        <v>-0.31</v>
      </c>
      <c r="AO1936" s="16">
        <v>-0.1714</v>
      </c>
      <c r="AP1936" s="16">
        <v>-0.75170000000000003</v>
      </c>
      <c r="AQ1936" s="16">
        <v>0.49969999999999998</v>
      </c>
      <c r="AR1936" s="16">
        <f t="shared" si="91"/>
        <v>1</v>
      </c>
      <c r="AS1936" s="5">
        <f t="shared" si="90"/>
        <v>2.2069599999999967E-2</v>
      </c>
    </row>
    <row r="1937" spans="1:45" x14ac:dyDescent="0.25">
      <c r="A1937" s="16" t="s">
        <v>405</v>
      </c>
      <c r="B1937" s="16" t="s">
        <v>81</v>
      </c>
      <c r="C1937" s="16" t="s">
        <v>300</v>
      </c>
      <c r="D1937" s="16">
        <v>1998</v>
      </c>
      <c r="E1937" s="16" t="s">
        <v>2574</v>
      </c>
      <c r="F1937" s="16" t="s">
        <v>591</v>
      </c>
      <c r="G1937" s="10">
        <v>614.99</v>
      </c>
      <c r="H1937" s="73">
        <v>6.4216059999999997</v>
      </c>
      <c r="I1937" s="16" t="s">
        <v>6700</v>
      </c>
      <c r="J1937" s="71">
        <v>4.0000000000000001E-3</v>
      </c>
      <c r="K1937" s="71">
        <v>0.80900000000000005</v>
      </c>
      <c r="L1937" s="16">
        <v>-0.31401319999999999</v>
      </c>
      <c r="M1937" s="16">
        <v>-0.54653119999999999</v>
      </c>
      <c r="N1937" s="16">
        <v>0.33679199999999998</v>
      </c>
      <c r="O1937" s="16">
        <v>-0.1000605</v>
      </c>
      <c r="P1937" s="16">
        <v>-9.2782299999999998E-2</v>
      </c>
      <c r="Q1937" s="16">
        <v>-0.32139960000000001</v>
      </c>
      <c r="R1937" s="16">
        <v>0.21060000000000001</v>
      </c>
      <c r="S1937" s="16">
        <v>6.1999999999999998E-3</v>
      </c>
      <c r="T1937" s="16">
        <v>4.0000000000000002E-4</v>
      </c>
      <c r="U1937" s="16">
        <v>4.9196</v>
      </c>
      <c r="V1937" s="16">
        <v>64.372</v>
      </c>
      <c r="W1937" s="16">
        <v>7.23</v>
      </c>
      <c r="X1937" s="16">
        <v>311.07</v>
      </c>
      <c r="Y1937" s="16">
        <v>35.387700000000002</v>
      </c>
      <c r="Z1937" s="16">
        <v>0.20799999999999999</v>
      </c>
      <c r="AA1937" s="16">
        <v>-0.7139527</v>
      </c>
      <c r="AB1937" s="16">
        <v>0.13</v>
      </c>
      <c r="AC1937" s="16">
        <v>13</v>
      </c>
      <c r="AD1937" s="16">
        <v>44.73</v>
      </c>
      <c r="AE1937" s="16">
        <v>7.6375999999999999</v>
      </c>
      <c r="AF1937" s="16">
        <v>2.8000000000000001E-2</v>
      </c>
      <c r="AG1937" s="16">
        <v>261166</v>
      </c>
      <c r="AH1937" s="16">
        <v>0.32405</v>
      </c>
      <c r="AI1937" s="16">
        <v>91.6</v>
      </c>
      <c r="AJ1937" s="16">
        <v>77</v>
      </c>
      <c r="AK1937" s="16">
        <v>-0.81510000000000005</v>
      </c>
      <c r="AL1937" s="16">
        <v>-0.4824</v>
      </c>
      <c r="AM1937" s="16">
        <v>-0.12620000000000001</v>
      </c>
      <c r="AN1937" s="16">
        <v>-0.29780000000000001</v>
      </c>
      <c r="AO1937" s="16">
        <v>-7.0400000000000004E-2</v>
      </c>
      <c r="AP1937" s="16">
        <v>-0.7409</v>
      </c>
      <c r="AQ1937" s="16">
        <v>0.49969999999999998</v>
      </c>
      <c r="AR1937" s="16">
        <f t="shared" si="91"/>
        <v>1</v>
      </c>
      <c r="AS1937" s="5">
        <f t="shared" si="90"/>
        <v>4.0675300000000025E-2</v>
      </c>
    </row>
    <row r="1938" spans="1:45" x14ac:dyDescent="0.25">
      <c r="A1938" s="16" t="s">
        <v>405</v>
      </c>
      <c r="B1938" s="16" t="s">
        <v>81</v>
      </c>
      <c r="C1938" s="16" t="s">
        <v>300</v>
      </c>
      <c r="D1938" s="16">
        <v>1999</v>
      </c>
      <c r="E1938" s="16" t="s">
        <v>2552</v>
      </c>
      <c r="F1938" s="16" t="s">
        <v>591</v>
      </c>
      <c r="G1938" s="10">
        <v>628.06899999999996</v>
      </c>
      <c r="H1938" s="73">
        <v>6.4426500000000004</v>
      </c>
      <c r="I1938" s="16" t="s">
        <v>6700</v>
      </c>
      <c r="J1938" s="71">
        <v>-1E-3</v>
      </c>
      <c r="K1938" s="71">
        <v>0.80800000000000005</v>
      </c>
      <c r="L1938" s="16">
        <v>-0.37951940000000001</v>
      </c>
      <c r="M1938" s="16">
        <v>-0.57594060000000002</v>
      </c>
      <c r="N1938" s="16">
        <v>0.24814459999999999</v>
      </c>
      <c r="O1938" s="16">
        <v>-5.5005199999999997E-2</v>
      </c>
      <c r="P1938" s="16">
        <v>-7.1119500000000002E-2</v>
      </c>
      <c r="Q1938" s="16">
        <v>-0.42481639999999998</v>
      </c>
      <c r="R1938" s="16">
        <v>0.1799</v>
      </c>
      <c r="S1938" s="16">
        <v>3.0999999999999999E-3</v>
      </c>
      <c r="T1938" s="16">
        <v>2.9999999999999997E-4</v>
      </c>
      <c r="U1938" s="16">
        <v>4.0852000000000004</v>
      </c>
      <c r="V1938" s="16">
        <v>66.346000000000004</v>
      </c>
      <c r="W1938" s="16">
        <v>7.19</v>
      </c>
      <c r="X1938" s="16">
        <v>304.654</v>
      </c>
      <c r="Y1938" s="16">
        <v>37.218000000000004</v>
      </c>
      <c r="Z1938" s="16">
        <v>0.21249999999999999</v>
      </c>
      <c r="AA1938" s="16">
        <v>-0.7057968</v>
      </c>
      <c r="AB1938" s="16">
        <v>0.13</v>
      </c>
      <c r="AC1938" s="16">
        <v>13</v>
      </c>
      <c r="AD1938" s="16">
        <v>44.52</v>
      </c>
      <c r="AE1938" s="16">
        <v>7.5658000000000003</v>
      </c>
      <c r="AF1938" s="16">
        <v>5.2499999999999998E-2</v>
      </c>
      <c r="AG1938" s="16">
        <v>292021</v>
      </c>
      <c r="AH1938" s="16">
        <v>0.32085000000000002</v>
      </c>
      <c r="AI1938" s="16">
        <v>91.7</v>
      </c>
      <c r="AJ1938" s="16">
        <v>77.7</v>
      </c>
      <c r="AK1938" s="16">
        <v>-0.96889999999999998</v>
      </c>
      <c r="AL1938" s="16">
        <v>-0.60440000000000005</v>
      </c>
      <c r="AM1938" s="16">
        <v>-0.33450000000000002</v>
      </c>
      <c r="AN1938" s="16">
        <v>-0.31879999999999997</v>
      </c>
      <c r="AO1938" s="16">
        <v>-8.2699999999999996E-2</v>
      </c>
      <c r="AP1938" s="16">
        <v>-0.80869999999999997</v>
      </c>
      <c r="AQ1938" s="16">
        <v>0.49969999999999998</v>
      </c>
      <c r="AR1938" s="16">
        <f t="shared" si="91"/>
        <v>1</v>
      </c>
      <c r="AS1938" s="5">
        <f t="shared" si="90"/>
        <v>-6.5506200000000014E-2</v>
      </c>
    </row>
    <row r="1939" spans="1:45" x14ac:dyDescent="0.25">
      <c r="A1939" s="16" t="s">
        <v>405</v>
      </c>
      <c r="B1939" s="16" t="s">
        <v>81</v>
      </c>
      <c r="C1939" s="16" t="s">
        <v>300</v>
      </c>
      <c r="D1939" s="16">
        <v>2000</v>
      </c>
      <c r="E1939" s="16" t="s">
        <v>2563</v>
      </c>
      <c r="F1939" s="16" t="s">
        <v>591</v>
      </c>
      <c r="G1939" s="10">
        <v>654.31200000000001</v>
      </c>
      <c r="H1939" s="73">
        <v>6.4835849999999997</v>
      </c>
      <c r="I1939" s="16">
        <v>4898400</v>
      </c>
      <c r="J1939" s="71">
        <v>3.1E-2</v>
      </c>
      <c r="K1939" s="71">
        <v>0.83299999999999996</v>
      </c>
      <c r="L1939" s="16">
        <v>-0.41322300000000001</v>
      </c>
      <c r="M1939" s="16">
        <v>-0.58218720000000002</v>
      </c>
      <c r="N1939" s="16">
        <v>0.21549180000000001</v>
      </c>
      <c r="O1939" s="16">
        <v>-2.02822E-2</v>
      </c>
      <c r="P1939" s="16">
        <v>-4.5880999999999998E-2</v>
      </c>
      <c r="Q1939" s="16">
        <v>-0.52821649999999998</v>
      </c>
      <c r="R1939" s="16">
        <v>0.15640000000000001</v>
      </c>
      <c r="S1939" s="16">
        <v>4.1000000000000003E-3</v>
      </c>
      <c r="T1939" s="16">
        <v>5.9999999999999995E-4</v>
      </c>
      <c r="U1939" s="16">
        <v>3.5084</v>
      </c>
      <c r="V1939" s="16">
        <v>68.319999999999993</v>
      </c>
      <c r="W1939" s="16">
        <v>7.15</v>
      </c>
      <c r="X1939" s="16">
        <v>302.76900000000001</v>
      </c>
      <c r="Y1939" s="16">
        <v>39.048400000000001</v>
      </c>
      <c r="Z1939" s="16">
        <v>0.2114</v>
      </c>
      <c r="AA1939" s="16">
        <v>-0.69802929999999996</v>
      </c>
      <c r="AB1939" s="16">
        <v>0.13</v>
      </c>
      <c r="AC1939" s="16">
        <v>13</v>
      </c>
      <c r="AD1939" s="16">
        <v>44.32</v>
      </c>
      <c r="AE1939" s="16">
        <v>7.5903999999999998</v>
      </c>
      <c r="AF1939" s="16">
        <v>0.18160000000000001</v>
      </c>
      <c r="AG1939" s="16">
        <v>304814</v>
      </c>
      <c r="AH1939" s="16">
        <v>0.34370000000000001</v>
      </c>
      <c r="AI1939" s="16">
        <v>91.8</v>
      </c>
      <c r="AJ1939" s="16">
        <v>78.400000000000006</v>
      </c>
      <c r="AK1939" s="16">
        <v>-1.1227</v>
      </c>
      <c r="AL1939" s="16">
        <v>-0.72650000000000003</v>
      </c>
      <c r="AM1939" s="16">
        <v>-0.54279999999999995</v>
      </c>
      <c r="AN1939" s="16">
        <v>-0.3397</v>
      </c>
      <c r="AO1939" s="16">
        <v>-9.5000000000000001E-2</v>
      </c>
      <c r="AP1939" s="16">
        <v>-0.87639999999999996</v>
      </c>
      <c r="AQ1939" s="16">
        <v>0.49969999999999998</v>
      </c>
      <c r="AR1939" s="16">
        <f t="shared" si="91"/>
        <v>1</v>
      </c>
      <c r="AS1939" s="5">
        <f t="shared" si="90"/>
        <v>-3.37036E-2</v>
      </c>
    </row>
    <row r="1940" spans="1:45" x14ac:dyDescent="0.25">
      <c r="A1940" s="16" t="s">
        <v>405</v>
      </c>
      <c r="B1940" s="16" t="s">
        <v>81</v>
      </c>
      <c r="C1940" s="16" t="s">
        <v>300</v>
      </c>
      <c r="D1940" s="16">
        <v>2001</v>
      </c>
      <c r="E1940" s="16" t="s">
        <v>2572</v>
      </c>
      <c r="F1940" s="16" t="s">
        <v>591</v>
      </c>
      <c r="G1940" s="10">
        <v>682.62400000000002</v>
      </c>
      <c r="H1940" s="73">
        <v>6.525944</v>
      </c>
      <c r="I1940" s="16">
        <v>4945100</v>
      </c>
      <c r="J1940" s="71">
        <v>4.2000000000000003E-2</v>
      </c>
      <c r="K1940" s="71">
        <v>0.86899999999999999</v>
      </c>
      <c r="L1940" s="16">
        <v>-0.39196059999999999</v>
      </c>
      <c r="M1940" s="16">
        <v>-0.57239139999999999</v>
      </c>
      <c r="N1940" s="16">
        <v>0.26338030000000001</v>
      </c>
      <c r="O1940" s="16">
        <v>1.7804899999999999E-2</v>
      </c>
      <c r="P1940" s="16">
        <v>-5.4346999999999999E-2</v>
      </c>
      <c r="Q1940" s="16">
        <v>-0.57010629999999995</v>
      </c>
      <c r="R1940" s="16">
        <v>0.1719</v>
      </c>
      <c r="S1940" s="16">
        <v>4.7000000000000002E-3</v>
      </c>
      <c r="T1940" s="16">
        <v>5.0000000000000001E-4</v>
      </c>
      <c r="U1940" s="16">
        <v>3.8542000000000001</v>
      </c>
      <c r="V1940" s="16">
        <v>68.798000000000002</v>
      </c>
      <c r="W1940" s="16">
        <v>7.008</v>
      </c>
      <c r="X1940" s="16">
        <v>304.30700000000002</v>
      </c>
      <c r="Y1940" s="16">
        <v>40.878799999999998</v>
      </c>
      <c r="Z1940" s="16">
        <v>0.21210000000000001</v>
      </c>
      <c r="AA1940" s="16">
        <v>-0.69026169999999998</v>
      </c>
      <c r="AB1940" s="16">
        <v>0.13</v>
      </c>
      <c r="AC1940" s="16">
        <v>13</v>
      </c>
      <c r="AD1940" s="16">
        <v>44.12</v>
      </c>
      <c r="AE1940" s="16">
        <v>7.7828999999999997</v>
      </c>
      <c r="AF1940" s="16">
        <v>0.5413</v>
      </c>
      <c r="AG1940" s="16">
        <v>276375</v>
      </c>
      <c r="AH1940" s="16">
        <v>0.3281</v>
      </c>
      <c r="AI1940" s="16">
        <v>91.9</v>
      </c>
      <c r="AJ1940" s="16">
        <v>79.2</v>
      </c>
      <c r="AK1940" s="16">
        <v>-1.0716000000000001</v>
      </c>
      <c r="AL1940" s="16">
        <v>-0.7954</v>
      </c>
      <c r="AM1940" s="16">
        <v>-0.60460000000000003</v>
      </c>
      <c r="AN1940" s="16">
        <v>-0.5595</v>
      </c>
      <c r="AO1940" s="16">
        <v>-0.12089999999999999</v>
      </c>
      <c r="AP1940" s="16">
        <v>-0.81699999999999995</v>
      </c>
      <c r="AQ1940" s="16">
        <v>0.49969999999999998</v>
      </c>
      <c r="AR1940" s="16">
        <f t="shared" si="91"/>
        <v>1</v>
      </c>
      <c r="AS1940" s="5">
        <f t="shared" si="90"/>
        <v>2.1262400000000015E-2</v>
      </c>
    </row>
    <row r="1941" spans="1:45" x14ac:dyDescent="0.25">
      <c r="A1941" s="16" t="s">
        <v>405</v>
      </c>
      <c r="B1941" s="16" t="s">
        <v>81</v>
      </c>
      <c r="C1941" s="16" t="s">
        <v>300</v>
      </c>
      <c r="D1941" s="16">
        <v>2002</v>
      </c>
      <c r="E1941" s="16" t="s">
        <v>2565</v>
      </c>
      <c r="F1941" s="16" t="s">
        <v>591</v>
      </c>
      <c r="G1941" s="10">
        <v>676.27</v>
      </c>
      <c r="H1941" s="73">
        <v>6.5165920000000002</v>
      </c>
      <c r="I1941" s="16">
        <v>4990700</v>
      </c>
      <c r="J1941" s="71">
        <v>2E-3</v>
      </c>
      <c r="K1941" s="71">
        <v>0.871</v>
      </c>
      <c r="L1941" s="16">
        <v>-0.33367750000000002</v>
      </c>
      <c r="M1941" s="16">
        <v>-0.55317709999999998</v>
      </c>
      <c r="N1941" s="16">
        <v>0.34189540000000002</v>
      </c>
      <c r="O1941" s="16">
        <v>9.5324999999999993E-2</v>
      </c>
      <c r="P1941" s="16">
        <v>-6.04962E-2</v>
      </c>
      <c r="Q1941" s="16">
        <v>-0.61201289999999997</v>
      </c>
      <c r="R1941" s="16">
        <v>0.1981</v>
      </c>
      <c r="S1941" s="16">
        <v>6.0000000000000001E-3</v>
      </c>
      <c r="T1941" s="16">
        <v>5.0000000000000001E-4</v>
      </c>
      <c r="U1941" s="16">
        <v>4.4455</v>
      </c>
      <c r="V1941" s="16">
        <v>69.275999999999996</v>
      </c>
      <c r="W1941" s="16">
        <v>6.8659999999999997</v>
      </c>
      <c r="X1941" s="16">
        <v>306.59899999999999</v>
      </c>
      <c r="Y1941" s="16">
        <v>42.709099999999999</v>
      </c>
      <c r="Z1941" s="16">
        <v>0.2298</v>
      </c>
      <c r="AA1941" s="16">
        <v>-0.70502010000000004</v>
      </c>
      <c r="AB1941" s="16">
        <v>0.13</v>
      </c>
      <c r="AC1941" s="16">
        <v>13</v>
      </c>
      <c r="AD1941" s="16">
        <v>44.5</v>
      </c>
      <c r="AE1941" s="16">
        <v>7.89</v>
      </c>
      <c r="AF1941" s="16">
        <v>1.0609999999999999</v>
      </c>
      <c r="AG1941" s="16">
        <v>238884</v>
      </c>
      <c r="AH1941" s="16">
        <v>0.33</v>
      </c>
      <c r="AI1941" s="16">
        <v>92</v>
      </c>
      <c r="AJ1941" s="16">
        <v>80</v>
      </c>
      <c r="AK1941" s="16">
        <v>-1.0206</v>
      </c>
      <c r="AL1941" s="16">
        <v>-0.86439999999999995</v>
      </c>
      <c r="AM1941" s="16">
        <v>-0.6663</v>
      </c>
      <c r="AN1941" s="16">
        <v>-0.77929999999999999</v>
      </c>
      <c r="AO1941" s="16">
        <v>-0.14680000000000001</v>
      </c>
      <c r="AP1941" s="16">
        <v>-0.75760000000000005</v>
      </c>
      <c r="AQ1941" s="16">
        <v>0.49969999999999998</v>
      </c>
      <c r="AR1941" s="16">
        <f t="shared" si="91"/>
        <v>1</v>
      </c>
      <c r="AS1941" s="5">
        <f t="shared" si="90"/>
        <v>5.8283099999999977E-2</v>
      </c>
    </row>
    <row r="1942" spans="1:45" x14ac:dyDescent="0.25">
      <c r="A1942" s="16" t="s">
        <v>405</v>
      </c>
      <c r="B1942" s="16" t="s">
        <v>81</v>
      </c>
      <c r="C1942" s="16" t="s">
        <v>300</v>
      </c>
      <c r="D1942" s="16">
        <v>2003</v>
      </c>
      <c r="E1942" s="16" t="s">
        <v>2559</v>
      </c>
      <c r="F1942" s="16" t="s">
        <v>591</v>
      </c>
      <c r="G1942" s="10">
        <v>716.26400000000001</v>
      </c>
      <c r="H1942" s="73">
        <v>6.5740489999999996</v>
      </c>
      <c r="I1942" s="16">
        <v>5043300</v>
      </c>
      <c r="J1942" s="71">
        <v>4.4999999999999998E-2</v>
      </c>
      <c r="K1942" s="71">
        <v>0.91100000000000003</v>
      </c>
      <c r="L1942" s="16">
        <v>-0.38908300000000001</v>
      </c>
      <c r="M1942" s="16">
        <v>-0.53198610000000002</v>
      </c>
      <c r="N1942" s="16">
        <v>0.35510920000000001</v>
      </c>
      <c r="O1942" s="16">
        <v>1.38923E-2</v>
      </c>
      <c r="P1942" s="16">
        <v>-2.9818899999999999E-2</v>
      </c>
      <c r="Q1942" s="16">
        <v>-0.72174139999999998</v>
      </c>
      <c r="R1942" s="16">
        <v>0.22270000000000001</v>
      </c>
      <c r="S1942" s="16">
        <v>8.3000000000000001E-3</v>
      </c>
      <c r="T1942" s="16">
        <v>4.0000000000000002E-4</v>
      </c>
      <c r="U1942" s="16">
        <v>4.4753999999999996</v>
      </c>
      <c r="V1942" s="16">
        <v>69.754000000000005</v>
      </c>
      <c r="W1942" s="16">
        <v>6.7240000000000002</v>
      </c>
      <c r="X1942" s="16">
        <v>307.90800000000002</v>
      </c>
      <c r="Y1942" s="16">
        <v>44.539499999999997</v>
      </c>
      <c r="Z1942" s="16">
        <v>0.17150000000000001</v>
      </c>
      <c r="AA1942" s="16">
        <v>-0.6700661</v>
      </c>
      <c r="AB1942" s="16">
        <v>0.13</v>
      </c>
      <c r="AC1942" s="16">
        <v>13</v>
      </c>
      <c r="AD1942" s="16">
        <v>43.6</v>
      </c>
      <c r="AE1942" s="16">
        <v>7.9084000000000003</v>
      </c>
      <c r="AF1942" s="16">
        <v>2.7604000000000002</v>
      </c>
      <c r="AG1942" s="16">
        <v>278012</v>
      </c>
      <c r="AH1942" s="16">
        <v>0.32350000000000001</v>
      </c>
      <c r="AI1942" s="16">
        <v>92.1</v>
      </c>
      <c r="AJ1942" s="16">
        <v>80.7</v>
      </c>
      <c r="AK1942" s="16">
        <v>-1.0595000000000001</v>
      </c>
      <c r="AL1942" s="16">
        <v>-0.90029999999999999</v>
      </c>
      <c r="AM1942" s="16">
        <v>-0.63560000000000005</v>
      </c>
      <c r="AN1942" s="16">
        <v>-1.1483000000000001</v>
      </c>
      <c r="AO1942" s="16">
        <v>-0.40899999999999997</v>
      </c>
      <c r="AP1942" s="16">
        <v>-0.74390000000000001</v>
      </c>
      <c r="AQ1942" s="16">
        <v>0.49969999999999998</v>
      </c>
      <c r="AR1942" s="16">
        <f t="shared" si="91"/>
        <v>1</v>
      </c>
      <c r="AS1942" s="5">
        <f t="shared" si="90"/>
        <v>-5.5405499999999996E-2</v>
      </c>
    </row>
    <row r="1943" spans="1:45" x14ac:dyDescent="0.25">
      <c r="A1943" s="16" t="s">
        <v>405</v>
      </c>
      <c r="B1943" s="16" t="s">
        <v>81</v>
      </c>
      <c r="C1943" s="16" t="s">
        <v>300</v>
      </c>
      <c r="D1943" s="16">
        <v>2004</v>
      </c>
      <c r="E1943" s="16" t="s">
        <v>2571</v>
      </c>
      <c r="F1943" s="16" t="s">
        <v>591</v>
      </c>
      <c r="G1943" s="10">
        <v>757.37400000000002</v>
      </c>
      <c r="H1943" s="73">
        <v>6.6298579999999996</v>
      </c>
      <c r="I1943" s="16">
        <v>5104700</v>
      </c>
      <c r="J1943" s="71">
        <v>4.1000000000000002E-2</v>
      </c>
      <c r="K1943" s="71">
        <v>0.94799999999999995</v>
      </c>
      <c r="L1943" s="16">
        <v>-0.21678130000000001</v>
      </c>
      <c r="M1943" s="16">
        <v>-0.54836209999999996</v>
      </c>
      <c r="N1943" s="16">
        <v>0.36881269999999999</v>
      </c>
      <c r="O1943" s="16">
        <v>0.37883869999999997</v>
      </c>
      <c r="P1943" s="16">
        <v>3.2364999999999998E-3</v>
      </c>
      <c r="Q1943" s="16">
        <v>-0.74761089999999997</v>
      </c>
      <c r="R1943" s="16">
        <v>0.1993</v>
      </c>
      <c r="S1943" s="16">
        <v>7.1000000000000004E-3</v>
      </c>
      <c r="T1943" s="16">
        <v>5.0000000000000001E-4</v>
      </c>
      <c r="U1943" s="16">
        <v>4.6223999999999998</v>
      </c>
      <c r="V1943" s="16">
        <v>70.231999999999999</v>
      </c>
      <c r="W1943" s="16">
        <v>6.5819999999999999</v>
      </c>
      <c r="X1943" s="16">
        <v>307.36399999999998</v>
      </c>
      <c r="Y1943" s="16">
        <v>56.238500000000002</v>
      </c>
      <c r="Z1943" s="16">
        <v>0.2369</v>
      </c>
      <c r="AA1943" s="16">
        <v>-0.6428798</v>
      </c>
      <c r="AB1943" s="16">
        <v>0.13</v>
      </c>
      <c r="AC1943" s="16">
        <v>13</v>
      </c>
      <c r="AD1943" s="16">
        <v>42.9</v>
      </c>
      <c r="AE1943" s="16">
        <v>8.2965999999999998</v>
      </c>
      <c r="AF1943" s="16">
        <v>5.2472000000000003</v>
      </c>
      <c r="AG1943" s="16">
        <v>296609</v>
      </c>
      <c r="AH1943" s="16">
        <v>0.32779999999999998</v>
      </c>
      <c r="AI1943" s="16">
        <v>92.2</v>
      </c>
      <c r="AJ1943" s="16">
        <v>81.5</v>
      </c>
      <c r="AK1943" s="16">
        <v>-0.99790000000000001</v>
      </c>
      <c r="AL1943" s="16">
        <v>-1.0271999999999999</v>
      </c>
      <c r="AM1943" s="16">
        <v>-0.71640000000000004</v>
      </c>
      <c r="AN1943" s="16">
        <v>-1.1748000000000001</v>
      </c>
      <c r="AO1943" s="16">
        <v>-0.32529999999999998</v>
      </c>
      <c r="AP1943" s="16">
        <v>-0.80789999999999995</v>
      </c>
      <c r="AQ1943" s="16">
        <v>0.49969999999999998</v>
      </c>
      <c r="AR1943" s="16">
        <f t="shared" si="91"/>
        <v>1</v>
      </c>
      <c r="AS1943" s="5">
        <f t="shared" si="90"/>
        <v>0.1723017</v>
      </c>
    </row>
    <row r="1944" spans="1:45" x14ac:dyDescent="0.25">
      <c r="A1944" s="16" t="s">
        <v>405</v>
      </c>
      <c r="B1944" s="16" t="s">
        <v>81</v>
      </c>
      <c r="C1944" s="16" t="s">
        <v>300</v>
      </c>
      <c r="D1944" s="16">
        <v>2005</v>
      </c>
      <c r="E1944" s="16" t="s">
        <v>2579</v>
      </c>
      <c r="F1944" s="16" t="s">
        <v>591</v>
      </c>
      <c r="G1944" s="10">
        <v>747.56600000000003</v>
      </c>
      <c r="H1944" s="73">
        <v>6.616822</v>
      </c>
      <c r="I1944" s="16">
        <v>5162600</v>
      </c>
      <c r="J1944" s="71">
        <v>-3.2000000000000001E-2</v>
      </c>
      <c r="K1944" s="71">
        <v>0.91800000000000004</v>
      </c>
      <c r="L1944" s="16">
        <v>-0.36818489999999998</v>
      </c>
      <c r="M1944" s="16">
        <v>-0.54746090000000003</v>
      </c>
      <c r="N1944" s="16">
        <v>0.40445009999999998</v>
      </c>
      <c r="O1944" s="16">
        <v>0.13914609999999999</v>
      </c>
      <c r="P1944" s="16">
        <v>2.9165099999999999E-2</v>
      </c>
      <c r="Q1944" s="16">
        <v>-0.90796140000000003</v>
      </c>
      <c r="R1944" s="16">
        <v>0.1986</v>
      </c>
      <c r="S1944" s="16">
        <v>6.7000000000000002E-3</v>
      </c>
      <c r="T1944" s="16">
        <v>8.0000000000000004E-4</v>
      </c>
      <c r="U1944" s="16">
        <v>4.8738000000000001</v>
      </c>
      <c r="V1944" s="16">
        <v>70.709999999999994</v>
      </c>
      <c r="W1944" s="16">
        <v>6.44</v>
      </c>
      <c r="X1944" s="16">
        <v>308.53699999999998</v>
      </c>
      <c r="Y1944" s="16">
        <v>53.5334</v>
      </c>
      <c r="Z1944" s="16">
        <v>0.13700000000000001</v>
      </c>
      <c r="AA1944" s="16">
        <v>-0.65841479999999997</v>
      </c>
      <c r="AB1944" s="16">
        <v>0.13</v>
      </c>
      <c r="AC1944" s="16">
        <v>13</v>
      </c>
      <c r="AD1944" s="16">
        <v>43.3</v>
      </c>
      <c r="AE1944" s="16">
        <v>8.7335999999999991</v>
      </c>
      <c r="AF1944" s="16">
        <v>10.742000000000001</v>
      </c>
      <c r="AG1944" s="16">
        <v>288440</v>
      </c>
      <c r="AH1944" s="16">
        <v>0.32472499999999999</v>
      </c>
      <c r="AI1944" s="16">
        <v>92.3</v>
      </c>
      <c r="AJ1944" s="16">
        <v>82.3</v>
      </c>
      <c r="AK1944" s="16">
        <v>-0.80879999999999996</v>
      </c>
      <c r="AL1944" s="16">
        <v>-1.1677999999999999</v>
      </c>
      <c r="AM1944" s="16">
        <v>-0.82809999999999995</v>
      </c>
      <c r="AN1944" s="16">
        <v>-1.1316999999999999</v>
      </c>
      <c r="AO1944" s="16">
        <v>-0.877</v>
      </c>
      <c r="AP1944" s="16">
        <v>-1.1218999999999999</v>
      </c>
      <c r="AQ1944" s="16">
        <v>0.49969999999999998</v>
      </c>
      <c r="AR1944" s="16">
        <f t="shared" si="91"/>
        <v>1</v>
      </c>
      <c r="AS1944" s="5">
        <f t="shared" si="90"/>
        <v>-0.15140359999999997</v>
      </c>
    </row>
    <row r="1945" spans="1:45" x14ac:dyDescent="0.25">
      <c r="A1945" s="16" t="s">
        <v>405</v>
      </c>
      <c r="B1945" s="16" t="s">
        <v>81</v>
      </c>
      <c r="C1945" s="16" t="s">
        <v>300</v>
      </c>
      <c r="D1945" s="16">
        <v>2006</v>
      </c>
      <c r="E1945" s="16" t="s">
        <v>2553</v>
      </c>
      <c r="F1945" s="16" t="s">
        <v>591</v>
      </c>
      <c r="G1945" s="10">
        <v>762.52</v>
      </c>
      <c r="H1945" s="73">
        <v>6.6366290000000001</v>
      </c>
      <c r="I1945" s="16">
        <v>5218400</v>
      </c>
      <c r="J1945" s="71">
        <v>-1.0999999999999999E-2</v>
      </c>
      <c r="K1945" s="71">
        <v>0.90800000000000003</v>
      </c>
      <c r="L1945" s="16">
        <v>-0.36246210000000001</v>
      </c>
      <c r="M1945" s="16">
        <v>-0.53085130000000003</v>
      </c>
      <c r="N1945" s="16">
        <v>0.44962459999999999</v>
      </c>
      <c r="O1945" s="16">
        <v>6.51418E-2</v>
      </c>
      <c r="P1945" s="16">
        <v>7.9865900000000004E-2</v>
      </c>
      <c r="Q1945" s="16">
        <v>-0.93339709999999998</v>
      </c>
      <c r="R1945" s="16">
        <v>0.2301</v>
      </c>
      <c r="S1945" s="16">
        <v>6.3E-3</v>
      </c>
      <c r="T1945" s="16">
        <v>8.9999999999999998E-4</v>
      </c>
      <c r="U1945" s="16">
        <v>5.5499000000000001</v>
      </c>
      <c r="V1945" s="16">
        <v>70.665999999999997</v>
      </c>
      <c r="W1945" s="16">
        <v>6.3179999999999996</v>
      </c>
      <c r="X1945" s="16">
        <v>305.774</v>
      </c>
      <c r="Y1945" s="16">
        <v>41.057200000000002</v>
      </c>
      <c r="Z1945" s="16">
        <v>0.2447</v>
      </c>
      <c r="AA1945" s="16">
        <v>-0.63899600000000001</v>
      </c>
      <c r="AB1945" s="16">
        <v>0.13</v>
      </c>
      <c r="AC1945" s="16">
        <v>13</v>
      </c>
      <c r="AD1945" s="16">
        <v>42.8</v>
      </c>
      <c r="AE1945" s="16">
        <v>9.0300999999999991</v>
      </c>
      <c r="AF1945" s="16">
        <v>24.829799999999999</v>
      </c>
      <c r="AG1945" s="16">
        <v>278304</v>
      </c>
      <c r="AH1945" s="16">
        <v>0.32790000000000002</v>
      </c>
      <c r="AI1945" s="16">
        <v>92.4</v>
      </c>
      <c r="AJ1945" s="16">
        <v>83</v>
      </c>
      <c r="AK1945" s="16">
        <v>-0.73619999999999997</v>
      </c>
      <c r="AL1945" s="16">
        <v>-1.2741</v>
      </c>
      <c r="AM1945" s="16">
        <v>-0.78049999999999997</v>
      </c>
      <c r="AN1945" s="16">
        <v>-1.3734999999999999</v>
      </c>
      <c r="AO1945" s="16">
        <v>-0.63500000000000001</v>
      </c>
      <c r="AP1945" s="16">
        <v>-1.3143</v>
      </c>
      <c r="AQ1945" s="16">
        <v>0.49969999999999998</v>
      </c>
      <c r="AR1945" s="16">
        <f t="shared" si="91"/>
        <v>1</v>
      </c>
      <c r="AS1945" s="5">
        <f t="shared" si="90"/>
        <v>5.7227999999999724E-3</v>
      </c>
    </row>
    <row r="1946" spans="1:45" x14ac:dyDescent="0.25">
      <c r="A1946" s="16" t="s">
        <v>405</v>
      </c>
      <c r="B1946" s="16" t="s">
        <v>81</v>
      </c>
      <c r="C1946" s="16" t="s">
        <v>300</v>
      </c>
      <c r="D1946" s="16">
        <v>2007</v>
      </c>
      <c r="E1946" s="16" t="s">
        <v>2568</v>
      </c>
      <c r="F1946" s="16" t="s">
        <v>591</v>
      </c>
      <c r="G1946" s="10">
        <v>819.80600000000004</v>
      </c>
      <c r="H1946" s="73">
        <v>6.7090680000000003</v>
      </c>
      <c r="I1946" s="16">
        <v>5268400</v>
      </c>
      <c r="J1946" s="71">
        <v>5.2999999999999999E-2</v>
      </c>
      <c r="K1946" s="71">
        <v>0.95699999999999996</v>
      </c>
      <c r="L1946" s="16">
        <v>-0.2280509</v>
      </c>
      <c r="M1946" s="16">
        <v>-0.52972160000000001</v>
      </c>
      <c r="N1946" s="16">
        <v>0.57844770000000001</v>
      </c>
      <c r="O1946" s="16">
        <v>9.3941700000000003E-2</v>
      </c>
      <c r="P1946" s="16">
        <v>0.14703730000000001</v>
      </c>
      <c r="Q1946" s="16">
        <v>-0.85870239999999998</v>
      </c>
      <c r="R1946" s="16">
        <v>0.23419999999999999</v>
      </c>
      <c r="S1946" s="16">
        <v>6.4999999999999997E-3</v>
      </c>
      <c r="T1946" s="16">
        <v>6.9999999999999999E-4</v>
      </c>
      <c r="U1946" s="16">
        <v>6.4669999999999996</v>
      </c>
      <c r="V1946" s="16">
        <v>70.622</v>
      </c>
      <c r="W1946" s="16">
        <v>6.1959999999999997</v>
      </c>
      <c r="X1946" s="16">
        <v>312.15199999999999</v>
      </c>
      <c r="Y1946" s="16">
        <v>42.361699999999999</v>
      </c>
      <c r="Z1946" s="16">
        <v>0.24429999999999999</v>
      </c>
      <c r="AA1946" s="16">
        <v>-0.64326819999999996</v>
      </c>
      <c r="AB1946" s="16">
        <v>0.13</v>
      </c>
      <c r="AC1946" s="16">
        <v>13</v>
      </c>
      <c r="AD1946" s="16">
        <v>42.91</v>
      </c>
      <c r="AE1946" s="16">
        <v>9.3879000000000001</v>
      </c>
      <c r="AF1946" s="16">
        <v>42.232199999999999</v>
      </c>
      <c r="AG1946" s="16">
        <v>281490</v>
      </c>
      <c r="AH1946" s="16">
        <v>0.32600000000000001</v>
      </c>
      <c r="AI1946" s="16">
        <v>92.5</v>
      </c>
      <c r="AJ1946" s="16">
        <v>83.8</v>
      </c>
      <c r="AK1946" s="16">
        <v>-0.95069999999999999</v>
      </c>
      <c r="AL1946" s="16">
        <v>-1.2498</v>
      </c>
      <c r="AM1946" s="16">
        <v>-0.75529999999999997</v>
      </c>
      <c r="AN1946" s="16">
        <v>-1.0049999999999999</v>
      </c>
      <c r="AO1946" s="16">
        <v>-0.40129999999999999</v>
      </c>
      <c r="AP1946" s="16">
        <v>-1.2887999999999999</v>
      </c>
      <c r="AQ1946" s="16">
        <v>0.49969999999999998</v>
      </c>
      <c r="AR1946" s="16">
        <f t="shared" si="91"/>
        <v>1</v>
      </c>
      <c r="AS1946" s="5">
        <f t="shared" si="90"/>
        <v>0.13441120000000001</v>
      </c>
    </row>
    <row r="1947" spans="1:45" x14ac:dyDescent="0.25">
      <c r="A1947" s="16" t="s">
        <v>405</v>
      </c>
      <c r="B1947" s="16" t="s">
        <v>81</v>
      </c>
      <c r="C1947" s="16" t="s">
        <v>300</v>
      </c>
      <c r="D1947" s="16">
        <v>2008</v>
      </c>
      <c r="E1947" s="16" t="s">
        <v>2575</v>
      </c>
      <c r="F1947" s="16" t="s">
        <v>591</v>
      </c>
      <c r="G1947" s="10">
        <v>880.279</v>
      </c>
      <c r="H1947" s="73">
        <v>6.7802389999999999</v>
      </c>
      <c r="I1947" s="16">
        <v>5318700</v>
      </c>
      <c r="J1947" s="71">
        <v>5.3999999999999999E-2</v>
      </c>
      <c r="K1947" s="71">
        <v>1.01</v>
      </c>
      <c r="L1947" s="16">
        <v>-0.17095060000000001</v>
      </c>
      <c r="M1947" s="16">
        <v>-0.55527289999999996</v>
      </c>
      <c r="N1947" s="16">
        <v>0.55259049999999998</v>
      </c>
      <c r="O1947" s="16">
        <v>0.1608985</v>
      </c>
      <c r="P1947" s="16">
        <v>0.19667950000000001</v>
      </c>
      <c r="Q1947" s="16">
        <v>-0.79917660000000001</v>
      </c>
      <c r="R1947" s="16">
        <v>0.19020000000000001</v>
      </c>
      <c r="S1947" s="16">
        <v>5.5999999999999999E-3</v>
      </c>
      <c r="T1947" s="16">
        <v>8.9999999999999998E-4</v>
      </c>
      <c r="U1947" s="16">
        <v>5.9131999999999998</v>
      </c>
      <c r="V1947" s="16">
        <v>70.578000000000003</v>
      </c>
      <c r="W1947" s="16">
        <v>6.0739999999999998</v>
      </c>
      <c r="X1947" s="16">
        <v>318.529</v>
      </c>
      <c r="Y1947" s="16">
        <v>45.645400000000002</v>
      </c>
      <c r="Z1947" s="16">
        <v>0.2437</v>
      </c>
      <c r="AA1947" s="16">
        <v>-0.63550059999999997</v>
      </c>
      <c r="AB1947" s="16">
        <v>0.13</v>
      </c>
      <c r="AC1947" s="16">
        <v>13</v>
      </c>
      <c r="AD1947" s="16">
        <v>42.71</v>
      </c>
      <c r="AE1947" s="16">
        <v>9.5146999999999995</v>
      </c>
      <c r="AF1947" s="16">
        <v>65.303799999999995</v>
      </c>
      <c r="AG1947" s="16">
        <v>221652</v>
      </c>
      <c r="AH1947" s="16">
        <v>0.32519999999999999</v>
      </c>
      <c r="AI1947" s="16">
        <v>92.6</v>
      </c>
      <c r="AJ1947" s="16">
        <v>84.6</v>
      </c>
      <c r="AK1947" s="16">
        <v>-1.0769</v>
      </c>
      <c r="AL1947" s="16">
        <v>-1.1212</v>
      </c>
      <c r="AM1947" s="16">
        <v>-0.76949999999999996</v>
      </c>
      <c r="AN1947" s="16">
        <v>-0.58160000000000001</v>
      </c>
      <c r="AO1947" s="16">
        <v>-0.34310000000000002</v>
      </c>
      <c r="AP1947" s="16">
        <v>-1.3648</v>
      </c>
      <c r="AQ1947" s="16">
        <v>0.49969999999999998</v>
      </c>
      <c r="AR1947" s="16">
        <f t="shared" si="91"/>
        <v>1</v>
      </c>
      <c r="AS1947" s="5">
        <f t="shared" si="90"/>
        <v>5.7100299999999993E-2</v>
      </c>
    </row>
    <row r="1948" spans="1:45" x14ac:dyDescent="0.25">
      <c r="A1948" s="16" t="s">
        <v>405</v>
      </c>
      <c r="B1948" s="16" t="s">
        <v>81</v>
      </c>
      <c r="C1948" s="16" t="s">
        <v>300</v>
      </c>
      <c r="D1948" s="16">
        <v>2009</v>
      </c>
      <c r="E1948" s="16" t="s">
        <v>2577</v>
      </c>
      <c r="F1948" s="16" t="s">
        <v>591</v>
      </c>
      <c r="G1948" s="10">
        <v>894.81799999999998</v>
      </c>
      <c r="H1948" s="73">
        <v>6.7966199999999999</v>
      </c>
      <c r="I1948" s="16">
        <v>5383300</v>
      </c>
      <c r="J1948" s="71">
        <v>1.0999999999999999E-2</v>
      </c>
      <c r="K1948" s="71">
        <v>1.0209999999999999</v>
      </c>
      <c r="L1948" s="16">
        <v>-0.10300670000000001</v>
      </c>
      <c r="M1948" s="16">
        <v>-0.57210510000000003</v>
      </c>
      <c r="N1948" s="16">
        <v>0.61856999999999995</v>
      </c>
      <c r="O1948" s="16">
        <v>0.23268420000000001</v>
      </c>
      <c r="P1948" s="16">
        <v>0.25576870000000002</v>
      </c>
      <c r="Q1948" s="16">
        <v>-0.8338875</v>
      </c>
      <c r="R1948" s="16">
        <v>0.16</v>
      </c>
      <c r="S1948" s="16">
        <v>6.0000000000000001E-3</v>
      </c>
      <c r="T1948" s="16">
        <v>6.9999999999999999E-4</v>
      </c>
      <c r="U1948" s="16">
        <v>6.2327000000000004</v>
      </c>
      <c r="V1948" s="16">
        <v>70.534000000000006</v>
      </c>
      <c r="W1948" s="16">
        <v>5.952</v>
      </c>
      <c r="X1948" s="16">
        <v>324.90699999999998</v>
      </c>
      <c r="Y1948" s="16">
        <v>50.787500000000001</v>
      </c>
      <c r="Z1948" s="16">
        <v>0.22009999999999999</v>
      </c>
      <c r="AA1948" s="16">
        <v>-0.65064719999999998</v>
      </c>
      <c r="AB1948" s="16">
        <v>0.13</v>
      </c>
      <c r="AC1948" s="16">
        <v>13</v>
      </c>
      <c r="AD1948" s="16">
        <v>43.1</v>
      </c>
      <c r="AE1948" s="16">
        <v>9.4644999999999992</v>
      </c>
      <c r="AF1948" s="16">
        <v>85.221999999999994</v>
      </c>
      <c r="AG1948" s="16">
        <v>205877</v>
      </c>
      <c r="AH1948" s="16">
        <v>0.32400000000000001</v>
      </c>
      <c r="AI1948" s="16">
        <v>92.7</v>
      </c>
      <c r="AJ1948" s="16">
        <v>85.3</v>
      </c>
      <c r="AK1948" s="16">
        <v>-1.0023</v>
      </c>
      <c r="AL1948" s="16">
        <v>-1.2311000000000001</v>
      </c>
      <c r="AM1948" s="16">
        <v>-0.95020000000000004</v>
      </c>
      <c r="AN1948" s="16">
        <v>-0.64259999999999995</v>
      </c>
      <c r="AO1948" s="16">
        <v>-0.32069999999999999</v>
      </c>
      <c r="AP1948" s="16">
        <v>-1.3164</v>
      </c>
      <c r="AQ1948" s="16">
        <v>0.49969999999999998</v>
      </c>
      <c r="AR1948" s="16">
        <f t="shared" si="91"/>
        <v>1</v>
      </c>
      <c r="AS1948" s="5">
        <f t="shared" si="90"/>
        <v>6.7943900000000002E-2</v>
      </c>
    </row>
    <row r="1949" spans="1:45" x14ac:dyDescent="0.25">
      <c r="A1949" s="16" t="s">
        <v>405</v>
      </c>
      <c r="B1949" s="16" t="s">
        <v>81</v>
      </c>
      <c r="C1949" s="16" t="s">
        <v>300</v>
      </c>
      <c r="D1949" s="16">
        <v>2010</v>
      </c>
      <c r="E1949" s="16" t="s">
        <v>2561</v>
      </c>
      <c r="F1949" s="16" t="s">
        <v>591</v>
      </c>
      <c r="G1949" s="10">
        <v>880.03800000000001</v>
      </c>
      <c r="H1949" s="73">
        <v>6.7799649999999998</v>
      </c>
      <c r="I1949" s="16">
        <v>5447900</v>
      </c>
      <c r="J1949" s="71">
        <v>-3.9E-2</v>
      </c>
      <c r="K1949" s="71">
        <v>0.98099999999999998</v>
      </c>
      <c r="L1949" s="16">
        <v>-5.4883899999999999E-2</v>
      </c>
      <c r="M1949" s="16">
        <v>-0.57738370000000006</v>
      </c>
      <c r="N1949" s="16">
        <v>0.5820227</v>
      </c>
      <c r="O1949" s="16">
        <v>0.27981109999999998</v>
      </c>
      <c r="P1949" s="16">
        <v>0.31196459999999998</v>
      </c>
      <c r="Q1949" s="16">
        <v>-0.79038030000000004</v>
      </c>
      <c r="R1949" s="16">
        <v>0.1555</v>
      </c>
      <c r="S1949" s="16">
        <v>5.4999999999999997E-3</v>
      </c>
      <c r="T1949" s="16">
        <v>5.9999999999999995E-4</v>
      </c>
      <c r="U1949" s="16">
        <v>5.8188000000000004</v>
      </c>
      <c r="V1949" s="16">
        <v>70.489999999999995</v>
      </c>
      <c r="W1949" s="16">
        <v>5.83</v>
      </c>
      <c r="X1949" s="16">
        <v>327.30200000000002</v>
      </c>
      <c r="Y1949" s="16">
        <v>63.3673</v>
      </c>
      <c r="Z1949" s="16">
        <v>0.1046</v>
      </c>
      <c r="AA1949" s="16">
        <v>-0.62734469999999998</v>
      </c>
      <c r="AB1949" s="16">
        <v>0.13</v>
      </c>
      <c r="AC1949" s="16">
        <v>13</v>
      </c>
      <c r="AD1949" s="16">
        <v>42.5</v>
      </c>
      <c r="AE1949" s="16">
        <v>9.1682000000000006</v>
      </c>
      <c r="AF1949" s="16">
        <v>98.898700000000005</v>
      </c>
      <c r="AG1949" s="16">
        <v>222104</v>
      </c>
      <c r="AH1949" s="16">
        <v>0.32679999999999998</v>
      </c>
      <c r="AI1949" s="16">
        <v>92.8</v>
      </c>
      <c r="AJ1949" s="16">
        <v>86.1</v>
      </c>
      <c r="AK1949" s="16">
        <v>-0.95889999999999997</v>
      </c>
      <c r="AL1949" s="16">
        <v>-1.1086</v>
      </c>
      <c r="AM1949" s="16">
        <v>-0.63470000000000004</v>
      </c>
      <c r="AN1949" s="16">
        <v>-1.0317000000000001</v>
      </c>
      <c r="AO1949" s="16">
        <v>-0.25230000000000002</v>
      </c>
      <c r="AP1949" s="16">
        <v>-1.2821</v>
      </c>
      <c r="AQ1949" s="16">
        <v>0.49969999999999998</v>
      </c>
      <c r="AR1949" s="16">
        <f t="shared" si="91"/>
        <v>1</v>
      </c>
      <c r="AS1949" s="5">
        <f t="shared" si="90"/>
        <v>4.8122800000000007E-2</v>
      </c>
    </row>
    <row r="1950" spans="1:45" x14ac:dyDescent="0.25">
      <c r="A1950" s="16" t="s">
        <v>405</v>
      </c>
      <c r="B1950" s="16" t="s">
        <v>81</v>
      </c>
      <c r="C1950" s="16" t="s">
        <v>300</v>
      </c>
      <c r="D1950" s="16">
        <v>2011</v>
      </c>
      <c r="E1950" s="16" t="s">
        <v>2573</v>
      </c>
      <c r="F1950" s="16" t="s">
        <v>591</v>
      </c>
      <c r="G1950" s="10">
        <v>921.17700000000002</v>
      </c>
      <c r="H1950" s="73">
        <v>6.8256519999999998</v>
      </c>
      <c r="I1950" s="16">
        <v>5514600</v>
      </c>
      <c r="J1950" s="71">
        <v>1.9E-2</v>
      </c>
      <c r="K1950" s="71">
        <v>1</v>
      </c>
      <c r="L1950" s="16">
        <v>5.6616100000000003E-2</v>
      </c>
      <c r="M1950" s="16">
        <v>-0.57697399999999999</v>
      </c>
      <c r="N1950" s="16">
        <v>0.68432470000000001</v>
      </c>
      <c r="O1950" s="16">
        <v>0.29443330000000001</v>
      </c>
      <c r="P1950" s="16">
        <v>0.4002791</v>
      </c>
      <c r="Q1950" s="16">
        <v>-0.74856959999999995</v>
      </c>
      <c r="R1950" s="16">
        <v>0.15629999999999999</v>
      </c>
      <c r="S1950" s="16">
        <v>5.0000000000000001E-3</v>
      </c>
      <c r="T1950" s="16">
        <v>8.0000000000000004E-4</v>
      </c>
      <c r="U1950" s="16">
        <v>6.7906000000000004</v>
      </c>
      <c r="V1950" s="16">
        <v>70.792000000000002</v>
      </c>
      <c r="W1950" s="16">
        <v>5.6639999999999997</v>
      </c>
      <c r="X1950" s="16">
        <v>327.87</v>
      </c>
      <c r="Y1950" s="16">
        <v>65.837500000000006</v>
      </c>
      <c r="Z1950" s="16">
        <v>8.8200000000000001E-2</v>
      </c>
      <c r="AA1950" s="16">
        <v>-0.60404219999999997</v>
      </c>
      <c r="AB1950" s="16">
        <v>0.13</v>
      </c>
      <c r="AC1950" s="16">
        <v>13</v>
      </c>
      <c r="AD1950" s="16">
        <v>41.9</v>
      </c>
      <c r="AE1950" s="16">
        <v>9.2908000000000008</v>
      </c>
      <c r="AF1950" s="16">
        <v>116.169</v>
      </c>
      <c r="AG1950" s="16">
        <v>274870</v>
      </c>
      <c r="AH1950" s="16">
        <v>0.32319999999999999</v>
      </c>
      <c r="AI1950" s="16">
        <v>92.9</v>
      </c>
      <c r="AJ1950" s="16">
        <v>86.9</v>
      </c>
      <c r="AK1950" s="16">
        <v>-0.73199999999999998</v>
      </c>
      <c r="AL1950" s="16">
        <v>-1.1534</v>
      </c>
      <c r="AM1950" s="16">
        <v>-0.62919999999999998</v>
      </c>
      <c r="AN1950" s="16">
        <v>-1.0767</v>
      </c>
      <c r="AO1950" s="16">
        <v>-0.2152</v>
      </c>
      <c r="AP1950" s="16">
        <v>-1.2354000000000001</v>
      </c>
      <c r="AQ1950" s="16">
        <v>0.49969999999999998</v>
      </c>
      <c r="AR1950" s="16">
        <f t="shared" si="91"/>
        <v>1</v>
      </c>
      <c r="AS1950" s="5">
        <f t="shared" si="90"/>
        <v>0.1115</v>
      </c>
    </row>
    <row r="1951" spans="1:45" x14ac:dyDescent="0.25">
      <c r="A1951" s="16" t="s">
        <v>405</v>
      </c>
      <c r="B1951" s="16" t="s">
        <v>81</v>
      </c>
      <c r="C1951" s="16" t="s">
        <v>300</v>
      </c>
      <c r="D1951" s="16">
        <v>2012</v>
      </c>
      <c r="E1951" s="16" t="s">
        <v>2569</v>
      </c>
      <c r="F1951" s="16" t="s">
        <v>591</v>
      </c>
      <c r="G1951" s="10">
        <v>905.16600000000005</v>
      </c>
      <c r="H1951" s="73">
        <v>6.8081180000000003</v>
      </c>
      <c r="I1951" s="16">
        <v>5607200</v>
      </c>
      <c r="J1951" s="71">
        <v>-3.1E-2</v>
      </c>
      <c r="K1951" s="71">
        <v>0.97</v>
      </c>
      <c r="L1951" s="16">
        <v>0.1353422</v>
      </c>
      <c r="M1951" s="16">
        <v>-0.57371939999999999</v>
      </c>
      <c r="N1951" s="16">
        <v>0.73993929999999997</v>
      </c>
      <c r="O1951" s="16">
        <v>0.33816829999999998</v>
      </c>
      <c r="P1951" s="16">
        <v>0.42549949999999997</v>
      </c>
      <c r="Q1951" s="16">
        <v>-0.70053109999999996</v>
      </c>
      <c r="R1951" s="16">
        <v>0.1661</v>
      </c>
      <c r="S1951" s="16">
        <v>4.1999999999999997E-3</v>
      </c>
      <c r="T1951" s="16">
        <v>8.9999999999999998E-4</v>
      </c>
      <c r="U1951" s="16">
        <v>7.3841999999999999</v>
      </c>
      <c r="V1951" s="16">
        <v>71.093999999999994</v>
      </c>
      <c r="W1951" s="16">
        <v>5.4980000000000002</v>
      </c>
      <c r="X1951" s="16">
        <v>327.35300000000001</v>
      </c>
      <c r="Y1951" s="16">
        <v>65.350899999999996</v>
      </c>
      <c r="Z1951" s="16">
        <v>0.11650000000000001</v>
      </c>
      <c r="AA1951" s="16">
        <v>-0.60792590000000002</v>
      </c>
      <c r="AB1951" s="16">
        <v>0.13</v>
      </c>
      <c r="AC1951" s="16">
        <v>13</v>
      </c>
      <c r="AD1951" s="16">
        <v>42</v>
      </c>
      <c r="AE1951" s="16">
        <v>8.9300999999999995</v>
      </c>
      <c r="AF1951" s="16">
        <v>124.179</v>
      </c>
      <c r="AG1951" s="16">
        <v>270509</v>
      </c>
      <c r="AH1951" s="16">
        <v>0.3226</v>
      </c>
      <c r="AI1951" s="16">
        <v>93</v>
      </c>
      <c r="AJ1951" s="16">
        <v>87.6</v>
      </c>
      <c r="AK1951" s="16">
        <v>-0.64070000000000005</v>
      </c>
      <c r="AL1951" s="16">
        <v>-1.0907</v>
      </c>
      <c r="AM1951" s="16">
        <v>-0.63990000000000002</v>
      </c>
      <c r="AN1951" s="16">
        <v>-0.89570000000000005</v>
      </c>
      <c r="AO1951" s="16">
        <v>-0.3342</v>
      </c>
      <c r="AP1951" s="16">
        <v>-1.1449</v>
      </c>
      <c r="AQ1951" s="16">
        <v>0.49969999999999998</v>
      </c>
      <c r="AR1951" s="16">
        <f t="shared" si="91"/>
        <v>1</v>
      </c>
      <c r="AS1951" s="5">
        <f t="shared" si="90"/>
        <v>7.8726099999999993E-2</v>
      </c>
    </row>
    <row r="1952" spans="1:45" x14ac:dyDescent="0.25">
      <c r="A1952" s="16" t="s">
        <v>405</v>
      </c>
      <c r="B1952" s="16" t="s">
        <v>81</v>
      </c>
      <c r="C1952" s="16" t="s">
        <v>300</v>
      </c>
      <c r="D1952" s="16">
        <v>2013</v>
      </c>
      <c r="E1952" s="16" t="s">
        <v>2554</v>
      </c>
      <c r="F1952" s="16" t="s">
        <v>591</v>
      </c>
      <c r="G1952" s="10">
        <v>984.23900000000003</v>
      </c>
      <c r="H1952" s="73">
        <v>6.8918689999999998</v>
      </c>
      <c r="I1952" s="16">
        <v>5719600</v>
      </c>
      <c r="J1952" s="71">
        <v>0.08</v>
      </c>
      <c r="K1952" s="71">
        <v>1.0509999999999999</v>
      </c>
      <c r="L1952" s="16">
        <v>0.10903160000000001</v>
      </c>
      <c r="M1952" s="16">
        <v>-0.58075449999999995</v>
      </c>
      <c r="N1952" s="16">
        <v>0.70245939999999996</v>
      </c>
      <c r="O1952" s="16">
        <v>0.33386840000000001</v>
      </c>
      <c r="P1952" s="16">
        <v>0.40596389999999999</v>
      </c>
      <c r="Q1952" s="16">
        <v>-0.69005919999999998</v>
      </c>
      <c r="R1952" s="16">
        <v>0.14910000000000001</v>
      </c>
      <c r="S1952" s="16">
        <v>4.3E-3</v>
      </c>
      <c r="T1952" s="16">
        <v>1.1000000000000001E-3</v>
      </c>
      <c r="U1952" s="16">
        <v>6.7801999999999998</v>
      </c>
      <c r="V1952" s="16">
        <v>71.396000000000001</v>
      </c>
      <c r="W1952" s="16">
        <v>5.3319999999999999</v>
      </c>
      <c r="X1952" s="16">
        <v>331.98599999999999</v>
      </c>
      <c r="Y1952" s="16">
        <v>65.180199999999999</v>
      </c>
      <c r="Z1952" s="16">
        <v>0.1197</v>
      </c>
      <c r="AA1952" s="16">
        <v>-0.58850709999999995</v>
      </c>
      <c r="AB1952" s="16">
        <v>0.13</v>
      </c>
      <c r="AC1952" s="16">
        <v>13</v>
      </c>
      <c r="AD1952" s="16">
        <v>41.5</v>
      </c>
      <c r="AE1952" s="16">
        <v>8.3149999999999995</v>
      </c>
      <c r="AF1952" s="16">
        <v>121.45</v>
      </c>
      <c r="AG1952" s="16">
        <v>244965</v>
      </c>
      <c r="AH1952" s="16">
        <v>0.3236</v>
      </c>
      <c r="AI1952" s="16">
        <v>93.1</v>
      </c>
      <c r="AJ1952" s="16">
        <v>88.4</v>
      </c>
      <c r="AK1952" s="16">
        <v>-0.56230000000000002</v>
      </c>
      <c r="AL1952" s="16">
        <v>-1.1265000000000001</v>
      </c>
      <c r="AM1952" s="16">
        <v>-0.63959999999999995</v>
      </c>
      <c r="AN1952" s="16">
        <v>-0.91349999999999998</v>
      </c>
      <c r="AO1952" s="16">
        <v>-0.31480000000000002</v>
      </c>
      <c r="AP1952" s="16">
        <v>-1.1346000000000001</v>
      </c>
      <c r="AQ1952" s="16">
        <v>0.49969999999999998</v>
      </c>
      <c r="AR1952" s="16">
        <f t="shared" si="91"/>
        <v>1</v>
      </c>
      <c r="AS1952" s="5">
        <f t="shared" si="90"/>
        <v>-2.631059999999999E-2</v>
      </c>
    </row>
    <row r="1953" spans="1:45" x14ac:dyDescent="0.25">
      <c r="A1953" s="16" t="s">
        <v>405</v>
      </c>
      <c r="B1953" s="16" t="s">
        <v>81</v>
      </c>
      <c r="C1953" s="16" t="s">
        <v>300</v>
      </c>
      <c r="D1953" s="16">
        <v>2014</v>
      </c>
      <c r="E1953" s="16" t="s">
        <v>2562</v>
      </c>
      <c r="F1953" s="16" t="s">
        <v>591</v>
      </c>
      <c r="G1953" s="10">
        <v>1003.51</v>
      </c>
      <c r="H1953" s="73">
        <v>6.9112600000000004</v>
      </c>
      <c r="I1953" s="16">
        <v>5835500</v>
      </c>
      <c r="J1953" s="71">
        <v>-3.0000000000000001E-3</v>
      </c>
      <c r="K1953" s="71">
        <v>1.048</v>
      </c>
      <c r="L1953" s="16">
        <v>0.1446992</v>
      </c>
      <c r="M1953" s="16">
        <v>-0.59104889999999999</v>
      </c>
      <c r="N1953" s="16">
        <v>0.67512510000000003</v>
      </c>
      <c r="O1953" s="16">
        <v>0.39425840000000001</v>
      </c>
      <c r="P1953" s="16">
        <v>0.44383739999999999</v>
      </c>
      <c r="Q1953" s="16">
        <v>-0.67451320000000003</v>
      </c>
      <c r="R1953" s="16">
        <v>0.12640000000000001</v>
      </c>
      <c r="S1953" s="16">
        <v>5.1000000000000004E-3</v>
      </c>
      <c r="T1953" s="16">
        <v>1E-3</v>
      </c>
      <c r="U1953" s="16">
        <v>6.5251999999999999</v>
      </c>
      <c r="V1953" s="16">
        <v>71.697999999999993</v>
      </c>
      <c r="W1953" s="16">
        <v>5.1660000000000004</v>
      </c>
      <c r="X1953" s="16">
        <v>332.45600000000002</v>
      </c>
      <c r="Y1953" s="16">
        <v>66.639099999999999</v>
      </c>
      <c r="Z1953" s="16">
        <v>0.13519999999999999</v>
      </c>
      <c r="AA1953" s="16">
        <v>-0.58850709999999995</v>
      </c>
      <c r="AB1953" s="16">
        <v>0.13</v>
      </c>
      <c r="AC1953" s="16">
        <v>13</v>
      </c>
      <c r="AD1953" s="16">
        <v>41.5</v>
      </c>
      <c r="AE1953" s="16">
        <v>7.8788</v>
      </c>
      <c r="AF1953" s="16">
        <v>134.46100000000001</v>
      </c>
      <c r="AG1953" s="16">
        <v>234265</v>
      </c>
      <c r="AH1953" s="16">
        <v>0.3246</v>
      </c>
      <c r="AI1953" s="16">
        <v>93.2</v>
      </c>
      <c r="AJ1953" s="16">
        <v>89.2</v>
      </c>
      <c r="AK1953" s="16">
        <v>-0.49130000000000001</v>
      </c>
      <c r="AL1953" s="16">
        <v>-1.1057999999999999</v>
      </c>
      <c r="AM1953" s="16">
        <v>-0.83620000000000005</v>
      </c>
      <c r="AN1953" s="16">
        <v>-0.7944</v>
      </c>
      <c r="AO1953" s="16">
        <v>-0.42380000000000001</v>
      </c>
      <c r="AP1953" s="16">
        <v>-0.93610000000000004</v>
      </c>
      <c r="AQ1953" s="16">
        <v>0.49969999999999998</v>
      </c>
      <c r="AR1953" s="16">
        <f t="shared" si="91"/>
        <v>1</v>
      </c>
      <c r="AS1953" s="5">
        <f t="shared" si="90"/>
        <v>3.5667599999999994E-2</v>
      </c>
    </row>
    <row r="1954" spans="1:45" x14ac:dyDescent="0.25">
      <c r="A1954" s="16" t="s">
        <v>407</v>
      </c>
      <c r="B1954" s="16" t="s">
        <v>82</v>
      </c>
      <c r="C1954" s="16" t="s">
        <v>234</v>
      </c>
      <c r="D1954" s="16">
        <v>1985</v>
      </c>
      <c r="E1954" s="16" t="s">
        <v>1170</v>
      </c>
      <c r="F1954" s="16" t="s">
        <v>590</v>
      </c>
      <c r="G1954" s="10"/>
      <c r="H1954" s="73"/>
      <c r="I1954" s="16" t="s">
        <v>6700</v>
      </c>
      <c r="K1954" s="71">
        <v>0.48940109999999998</v>
      </c>
      <c r="L1954" s="16">
        <v>-2.8998810000000002</v>
      </c>
      <c r="M1954" s="16">
        <v>-0.66240429999999995</v>
      </c>
      <c r="N1954" s="16">
        <v>-1.6746319999999999</v>
      </c>
      <c r="O1954" s="16">
        <v>-1.4135759999999999</v>
      </c>
      <c r="P1954" s="16">
        <v>-1.819785</v>
      </c>
      <c r="Q1954" s="16">
        <v>-0.85479530000000004</v>
      </c>
      <c r="R1954" s="16">
        <v>4.9799999999999997E-2</v>
      </c>
      <c r="S1954" s="16">
        <v>-2.5000000000000001E-4</v>
      </c>
      <c r="T1954" s="16">
        <v>0</v>
      </c>
      <c r="U1954" s="16">
        <v>0.875</v>
      </c>
      <c r="V1954" s="16">
        <v>1.54</v>
      </c>
      <c r="W1954" s="16">
        <v>0.2</v>
      </c>
      <c r="X1954" s="16">
        <v>340.59199999999998</v>
      </c>
      <c r="Y1954" s="16">
        <v>0</v>
      </c>
      <c r="Z1954" s="16">
        <v>0</v>
      </c>
      <c r="AA1954" s="16">
        <v>-0.2358111</v>
      </c>
      <c r="AB1954" s="16">
        <v>0</v>
      </c>
      <c r="AC1954" s="16">
        <v>11.43</v>
      </c>
      <c r="AD1954" s="16">
        <v>27.12</v>
      </c>
      <c r="AE1954" s="16">
        <v>0</v>
      </c>
      <c r="AF1954" s="16">
        <v>0</v>
      </c>
      <c r="AG1954" s="16">
        <v>0</v>
      </c>
      <c r="AH1954" s="16">
        <v>1.1650000000000001E-2</v>
      </c>
      <c r="AI1954" s="16">
        <v>0</v>
      </c>
      <c r="AJ1954" s="16">
        <v>8.8930000000000007</v>
      </c>
      <c r="AK1954" s="16">
        <v>-0.72570000000000001</v>
      </c>
      <c r="AL1954" s="16">
        <v>-0.873</v>
      </c>
      <c r="AM1954" s="16">
        <v>-1.0579000000000001</v>
      </c>
      <c r="AN1954" s="16">
        <v>-1.8473999999999999</v>
      </c>
      <c r="AO1954" s="16">
        <v>3.0800000000000001E-2</v>
      </c>
      <c r="AP1954" s="16">
        <v>-1.2497</v>
      </c>
      <c r="AR1954" s="16">
        <f t="shared" si="91"/>
        <v>1</v>
      </c>
      <c r="AS1954" s="5">
        <f t="shared" si="90"/>
        <v>0</v>
      </c>
    </row>
    <row r="1955" spans="1:45" x14ac:dyDescent="0.25">
      <c r="A1955" s="16" t="s">
        <v>407</v>
      </c>
      <c r="B1955" s="16" t="s">
        <v>82</v>
      </c>
      <c r="C1955" s="16" t="s">
        <v>234</v>
      </c>
      <c r="D1955" s="16">
        <v>1986</v>
      </c>
      <c r="E1955" s="16" t="s">
        <v>1186</v>
      </c>
      <c r="F1955" s="16" t="s">
        <v>590</v>
      </c>
      <c r="G1955" s="10"/>
      <c r="H1955" s="73"/>
      <c r="I1955" s="16" t="s">
        <v>6700</v>
      </c>
      <c r="J1955" s="71">
        <v>2.48495E-2</v>
      </c>
      <c r="K1955" s="71">
        <v>0.50171480000000002</v>
      </c>
      <c r="L1955" s="16">
        <v>-2.8720349999999999</v>
      </c>
      <c r="M1955" s="16">
        <v>-0.66240429999999995</v>
      </c>
      <c r="N1955" s="16">
        <v>-1.6802980000000001</v>
      </c>
      <c r="O1955" s="16">
        <v>-1.376995</v>
      </c>
      <c r="P1955" s="16">
        <v>-1.796278</v>
      </c>
      <c r="Q1955" s="16">
        <v>-0.84902330000000004</v>
      </c>
      <c r="R1955" s="16">
        <v>4.9799999999999997E-2</v>
      </c>
      <c r="S1955" s="16">
        <v>-2.5000000000000001E-4</v>
      </c>
      <c r="T1955" s="16">
        <v>0</v>
      </c>
      <c r="U1955" s="16">
        <v>0.74519999999999997</v>
      </c>
      <c r="V1955" s="16">
        <v>1.57</v>
      </c>
      <c r="W1955" s="16">
        <v>0.20399999999999999</v>
      </c>
      <c r="X1955" s="16">
        <v>341.70499999999998</v>
      </c>
      <c r="Y1955" s="16">
        <v>1.3244</v>
      </c>
      <c r="Z1955" s="16">
        <v>0</v>
      </c>
      <c r="AA1955" s="16">
        <v>-0.25950210000000001</v>
      </c>
      <c r="AB1955" s="16">
        <v>0</v>
      </c>
      <c r="AC1955" s="16">
        <v>11.43</v>
      </c>
      <c r="AD1955" s="16">
        <v>27.73</v>
      </c>
      <c r="AE1955" s="16">
        <v>0</v>
      </c>
      <c r="AF1955" s="16">
        <v>0</v>
      </c>
      <c r="AG1955" s="16">
        <v>0</v>
      </c>
      <c r="AH1955" s="16">
        <v>1.1650000000000001E-2</v>
      </c>
      <c r="AI1955" s="16">
        <v>0</v>
      </c>
      <c r="AJ1955" s="16">
        <v>11.100199999999999</v>
      </c>
      <c r="AK1955" s="16">
        <v>-0.73550000000000004</v>
      </c>
      <c r="AL1955" s="16">
        <v>-0.88219999999999998</v>
      </c>
      <c r="AM1955" s="16">
        <v>-1.0495000000000001</v>
      </c>
      <c r="AN1955" s="16">
        <v>-1.7862</v>
      </c>
      <c r="AO1955" s="16">
        <v>1.17E-2</v>
      </c>
      <c r="AP1955" s="16">
        <v>-1.2414000000000001</v>
      </c>
      <c r="AR1955" s="16">
        <f t="shared" si="91"/>
        <v>1</v>
      </c>
      <c r="AS1955" s="5">
        <f t="shared" si="90"/>
        <v>2.7846000000000259E-2</v>
      </c>
    </row>
    <row r="1956" spans="1:45" x14ac:dyDescent="0.25">
      <c r="A1956" s="16" t="s">
        <v>407</v>
      </c>
      <c r="B1956" s="16" t="s">
        <v>82</v>
      </c>
      <c r="C1956" s="16" t="s">
        <v>234</v>
      </c>
      <c r="D1956" s="16">
        <v>1987</v>
      </c>
      <c r="E1956" s="16" t="s">
        <v>1175</v>
      </c>
      <c r="F1956" s="16" t="s">
        <v>590</v>
      </c>
      <c r="G1956" s="10"/>
      <c r="H1956" s="73"/>
      <c r="I1956" s="16" t="s">
        <v>6700</v>
      </c>
      <c r="J1956" s="71">
        <v>0.1738325</v>
      </c>
      <c r="K1956" s="71">
        <v>0.59696850000000001</v>
      </c>
      <c r="L1956" s="16">
        <v>-2.8263210000000001</v>
      </c>
      <c r="M1956" s="16">
        <v>-0.66240429999999995</v>
      </c>
      <c r="N1956" s="16">
        <v>-1.6579200000000001</v>
      </c>
      <c r="O1956" s="16">
        <v>-1.329159</v>
      </c>
      <c r="P1956" s="16">
        <v>-1.7723819999999999</v>
      </c>
      <c r="Q1956" s="16">
        <v>-0.84323479999999995</v>
      </c>
      <c r="R1956" s="16">
        <v>4.9799999999999997E-2</v>
      </c>
      <c r="S1956" s="16">
        <v>-2.5000000000000001E-4</v>
      </c>
      <c r="T1956" s="16">
        <v>0</v>
      </c>
      <c r="U1956" s="16">
        <v>0.89400000000000002</v>
      </c>
      <c r="V1956" s="16">
        <v>1.6</v>
      </c>
      <c r="W1956" s="16">
        <v>0.20799999999999999</v>
      </c>
      <c r="X1956" s="16">
        <v>342.62099999999998</v>
      </c>
      <c r="Y1956" s="16">
        <v>3.1714000000000002</v>
      </c>
      <c r="Z1956" s="16">
        <v>0</v>
      </c>
      <c r="AA1956" s="16">
        <v>-0.28319309999999998</v>
      </c>
      <c r="AB1956" s="16">
        <v>0</v>
      </c>
      <c r="AC1956" s="16">
        <v>11.43</v>
      </c>
      <c r="AD1956" s="16">
        <v>28.34</v>
      </c>
      <c r="AE1956" s="16">
        <v>3.0300000000000001E-2</v>
      </c>
      <c r="AF1956" s="16">
        <v>0</v>
      </c>
      <c r="AG1956" s="16">
        <v>0</v>
      </c>
      <c r="AH1956" s="16">
        <v>1.1650000000000001E-2</v>
      </c>
      <c r="AI1956" s="16">
        <v>0</v>
      </c>
      <c r="AJ1956" s="16">
        <v>13.307399999999999</v>
      </c>
      <c r="AK1956" s="16">
        <v>-0.74529999999999996</v>
      </c>
      <c r="AL1956" s="16">
        <v>-0.89149999999999996</v>
      </c>
      <c r="AM1956" s="16">
        <v>-1.0409999999999999</v>
      </c>
      <c r="AN1956" s="16">
        <v>-1.7249000000000001</v>
      </c>
      <c r="AO1956" s="16">
        <v>-7.4000000000000003E-3</v>
      </c>
      <c r="AP1956" s="16">
        <v>-1.2331000000000001</v>
      </c>
      <c r="AR1956" s="16">
        <f t="shared" si="91"/>
        <v>1</v>
      </c>
      <c r="AS1956" s="5">
        <f t="shared" si="90"/>
        <v>4.571399999999981E-2</v>
      </c>
    </row>
    <row r="1957" spans="1:45" x14ac:dyDescent="0.25">
      <c r="A1957" s="16" t="s">
        <v>407</v>
      </c>
      <c r="B1957" s="16" t="s">
        <v>82</v>
      </c>
      <c r="C1957" s="16" t="s">
        <v>234</v>
      </c>
      <c r="D1957" s="16">
        <v>1988</v>
      </c>
      <c r="E1957" s="16" t="s">
        <v>1184</v>
      </c>
      <c r="F1957" s="16" t="s">
        <v>590</v>
      </c>
      <c r="G1957" s="10"/>
      <c r="H1957" s="73"/>
      <c r="I1957" s="16" t="s">
        <v>6700</v>
      </c>
      <c r="J1957" s="71">
        <v>0.13500509999999999</v>
      </c>
      <c r="K1957" s="71">
        <v>0.68325590000000003</v>
      </c>
      <c r="L1957" s="16">
        <v>-2.786791</v>
      </c>
      <c r="M1957" s="16">
        <v>-0.66240429999999995</v>
      </c>
      <c r="N1957" s="16">
        <v>-1.6490419999999999</v>
      </c>
      <c r="O1957" s="16">
        <v>-1.2813239999999999</v>
      </c>
      <c r="P1957" s="16">
        <v>-1.748861</v>
      </c>
      <c r="Q1957" s="16">
        <v>-0.8374627</v>
      </c>
      <c r="R1957" s="16">
        <v>4.9799999999999997E-2</v>
      </c>
      <c r="S1957" s="16">
        <v>-2.5000000000000001E-4</v>
      </c>
      <c r="T1957" s="16">
        <v>0</v>
      </c>
      <c r="U1957" s="16">
        <v>0.93369999999999997</v>
      </c>
      <c r="V1957" s="16">
        <v>1.63</v>
      </c>
      <c r="W1957" s="16">
        <v>0.21199999999999999</v>
      </c>
      <c r="X1957" s="16">
        <v>343.22</v>
      </c>
      <c r="Y1957" s="16">
        <v>5.0183999999999997</v>
      </c>
      <c r="Z1957" s="16">
        <v>0</v>
      </c>
      <c r="AA1957" s="16">
        <v>-0.30688399999999999</v>
      </c>
      <c r="AB1957" s="16">
        <v>0</v>
      </c>
      <c r="AC1957" s="16">
        <v>11.43</v>
      </c>
      <c r="AD1957" s="16">
        <v>28.95</v>
      </c>
      <c r="AE1957" s="16">
        <v>3.1399999999999997E-2</v>
      </c>
      <c r="AF1957" s="16">
        <v>0</v>
      </c>
      <c r="AG1957" s="16">
        <v>0</v>
      </c>
      <c r="AH1957" s="16">
        <v>1.1650000000000001E-2</v>
      </c>
      <c r="AI1957" s="16">
        <v>0</v>
      </c>
      <c r="AJ1957" s="16">
        <v>15.5146</v>
      </c>
      <c r="AK1957" s="16">
        <v>-0.75509999999999999</v>
      </c>
      <c r="AL1957" s="16">
        <v>-0.90069999999999995</v>
      </c>
      <c r="AM1957" s="16">
        <v>-1.0326</v>
      </c>
      <c r="AN1957" s="16">
        <v>-1.6637</v>
      </c>
      <c r="AO1957" s="16">
        <v>-2.6499999999999999E-2</v>
      </c>
      <c r="AP1957" s="16">
        <v>-1.2248000000000001</v>
      </c>
      <c r="AR1957" s="16">
        <f t="shared" si="91"/>
        <v>1</v>
      </c>
      <c r="AS1957" s="5">
        <f t="shared" si="90"/>
        <v>3.9530000000000065E-2</v>
      </c>
    </row>
    <row r="1958" spans="1:45" x14ac:dyDescent="0.25">
      <c r="A1958" s="16" t="s">
        <v>407</v>
      </c>
      <c r="B1958" s="16" t="s">
        <v>82</v>
      </c>
      <c r="C1958" s="16" t="s">
        <v>234</v>
      </c>
      <c r="D1958" s="16">
        <v>1989</v>
      </c>
      <c r="E1958" s="16" t="s">
        <v>1197</v>
      </c>
      <c r="F1958" s="16" t="s">
        <v>590</v>
      </c>
      <c r="G1958" s="10"/>
      <c r="H1958" s="73"/>
      <c r="I1958" s="16" t="s">
        <v>6700</v>
      </c>
      <c r="J1958" s="71">
        <v>-1.3674499999999999E-2</v>
      </c>
      <c r="K1958" s="71">
        <v>0.67397629999999997</v>
      </c>
      <c r="L1958" s="16">
        <v>-2.7454269999999998</v>
      </c>
      <c r="M1958" s="16">
        <v>-0.66240429999999995</v>
      </c>
      <c r="N1958" s="16">
        <v>-1.636639</v>
      </c>
      <c r="O1958" s="16">
        <v>-1.2333559999999999</v>
      </c>
      <c r="P1958" s="16">
        <v>-1.724945</v>
      </c>
      <c r="Q1958" s="16">
        <v>-0.83163940000000003</v>
      </c>
      <c r="R1958" s="16">
        <v>4.9799999999999997E-2</v>
      </c>
      <c r="S1958" s="16">
        <v>-2.5000000000000001E-4</v>
      </c>
      <c r="T1958" s="16">
        <v>0</v>
      </c>
      <c r="U1958" s="16">
        <v>0.99665000000000004</v>
      </c>
      <c r="V1958" s="16">
        <v>1.66</v>
      </c>
      <c r="W1958" s="16">
        <v>0.216</v>
      </c>
      <c r="X1958" s="16">
        <v>343.98700000000002</v>
      </c>
      <c r="Y1958" s="16">
        <v>6.8654000000000002</v>
      </c>
      <c r="Z1958" s="16">
        <v>0</v>
      </c>
      <c r="AA1958" s="16">
        <v>-0.33096350000000002</v>
      </c>
      <c r="AB1958" s="16">
        <v>0</v>
      </c>
      <c r="AC1958" s="16">
        <v>11.43</v>
      </c>
      <c r="AD1958" s="16">
        <v>29.57</v>
      </c>
      <c r="AE1958" s="16">
        <v>3.3000000000000002E-2</v>
      </c>
      <c r="AF1958" s="16">
        <v>0</v>
      </c>
      <c r="AG1958" s="16">
        <v>0</v>
      </c>
      <c r="AH1958" s="16">
        <v>1.255E-2</v>
      </c>
      <c r="AI1958" s="16">
        <v>0</v>
      </c>
      <c r="AJ1958" s="16">
        <v>17.721800000000002</v>
      </c>
      <c r="AK1958" s="16">
        <v>-0.76480000000000004</v>
      </c>
      <c r="AL1958" s="16">
        <v>-0.90990000000000004</v>
      </c>
      <c r="AM1958" s="16">
        <v>-1.0241</v>
      </c>
      <c r="AN1958" s="16">
        <v>-1.6024</v>
      </c>
      <c r="AO1958" s="16">
        <v>-4.5600000000000002E-2</v>
      </c>
      <c r="AP1958" s="16">
        <v>-1.2164999999999999</v>
      </c>
      <c r="AR1958" s="16">
        <f t="shared" si="91"/>
        <v>1</v>
      </c>
      <c r="AS1958" s="5">
        <f t="shared" si="90"/>
        <v>4.1364000000000178E-2</v>
      </c>
    </row>
    <row r="1959" spans="1:45" x14ac:dyDescent="0.25">
      <c r="A1959" s="16" t="s">
        <v>407</v>
      </c>
      <c r="B1959" s="16" t="s">
        <v>82</v>
      </c>
      <c r="C1959" s="16" t="s">
        <v>234</v>
      </c>
      <c r="D1959" s="16">
        <v>1990</v>
      </c>
      <c r="E1959" s="16" t="s">
        <v>1187</v>
      </c>
      <c r="F1959" s="16" t="s">
        <v>590</v>
      </c>
      <c r="G1959" s="10"/>
      <c r="H1959" s="73"/>
      <c r="I1959" s="16" t="s">
        <v>6700</v>
      </c>
      <c r="J1959" s="71">
        <v>-1.7558000000000001E-3</v>
      </c>
      <c r="K1959" s="71">
        <v>0.672794</v>
      </c>
      <c r="L1959" s="16">
        <v>-2.6688230000000002</v>
      </c>
      <c r="M1959" s="16">
        <v>-0.66145880000000001</v>
      </c>
      <c r="N1959" s="16">
        <v>-1.6201239999999999</v>
      </c>
      <c r="O1959" s="16">
        <v>-1.1786490000000001</v>
      </c>
      <c r="P1959" s="16">
        <v>-1.636895</v>
      </c>
      <c r="Q1959" s="16">
        <v>-0.82581579999999999</v>
      </c>
      <c r="R1959" s="16">
        <v>4.9799999999999997E-2</v>
      </c>
      <c r="S1959" s="43">
        <v>8.6999999999999997E-11</v>
      </c>
      <c r="T1959" s="16">
        <v>0</v>
      </c>
      <c r="U1959" s="16">
        <v>1.13195</v>
      </c>
      <c r="V1959" s="16">
        <v>1.69</v>
      </c>
      <c r="W1959" s="16">
        <v>0.22</v>
      </c>
      <c r="X1959" s="16">
        <v>344.20699999999999</v>
      </c>
      <c r="Y1959" s="16">
        <v>8.7125000000000004</v>
      </c>
      <c r="Z1959" s="16">
        <v>0</v>
      </c>
      <c r="AA1959" s="16">
        <v>-0.37485000000000002</v>
      </c>
      <c r="AB1959" s="16">
        <v>0</v>
      </c>
      <c r="AC1959" s="16">
        <v>11.43</v>
      </c>
      <c r="AD1959" s="16">
        <v>30.7</v>
      </c>
      <c r="AE1959" s="16">
        <v>3.44E-2</v>
      </c>
      <c r="AF1959" s="16">
        <v>0</v>
      </c>
      <c r="AG1959" s="16">
        <v>0</v>
      </c>
      <c r="AH1959" s="16">
        <v>2.98E-2</v>
      </c>
      <c r="AI1959" s="16">
        <v>2.9</v>
      </c>
      <c r="AJ1959" s="16">
        <v>23.4</v>
      </c>
      <c r="AK1959" s="16">
        <v>-0.77459999999999996</v>
      </c>
      <c r="AL1959" s="16">
        <v>-0.91910000000000003</v>
      </c>
      <c r="AM1959" s="16">
        <v>-1.0156000000000001</v>
      </c>
      <c r="AN1959" s="16">
        <v>-1.5410999999999999</v>
      </c>
      <c r="AO1959" s="16">
        <v>-6.4600000000000005E-2</v>
      </c>
      <c r="AP1959" s="16">
        <v>-1.2081999999999999</v>
      </c>
      <c r="AR1959" s="16">
        <f t="shared" si="91"/>
        <v>1</v>
      </c>
      <c r="AS1959" s="5">
        <f t="shared" si="90"/>
        <v>7.6603999999999672E-2</v>
      </c>
    </row>
    <row r="1960" spans="1:45" x14ac:dyDescent="0.25">
      <c r="A1960" s="16" t="s">
        <v>407</v>
      </c>
      <c r="B1960" s="16" t="s">
        <v>82</v>
      </c>
      <c r="C1960" s="16" t="s">
        <v>234</v>
      </c>
      <c r="D1960" s="16">
        <v>1991</v>
      </c>
      <c r="E1960" s="16" t="s">
        <v>1176</v>
      </c>
      <c r="F1960" s="16" t="s">
        <v>590</v>
      </c>
      <c r="G1960" s="10"/>
      <c r="H1960" s="73"/>
      <c r="I1960" s="16" t="s">
        <v>6700</v>
      </c>
      <c r="J1960" s="71">
        <v>5.4237800000000003E-2</v>
      </c>
      <c r="K1960" s="71">
        <v>0.71029260000000005</v>
      </c>
      <c r="L1960" s="16">
        <v>-2.660444</v>
      </c>
      <c r="M1960" s="16">
        <v>-0.66145880000000001</v>
      </c>
      <c r="N1960" s="16">
        <v>-1.619489</v>
      </c>
      <c r="O1960" s="16">
        <v>-1.1679310000000001</v>
      </c>
      <c r="P1960" s="16">
        <v>-1.635478</v>
      </c>
      <c r="Q1960" s="16">
        <v>-0.82004370000000004</v>
      </c>
      <c r="R1960" s="16">
        <v>4.9799999999999997E-2</v>
      </c>
      <c r="S1960" s="43">
        <v>8.6999999999999997E-11</v>
      </c>
      <c r="T1960" s="16">
        <v>0</v>
      </c>
      <c r="U1960" s="16">
        <v>1.16805</v>
      </c>
      <c r="V1960" s="16">
        <v>1.766</v>
      </c>
      <c r="W1960" s="16">
        <v>0.23200000000000001</v>
      </c>
      <c r="X1960" s="16">
        <v>343.34199999999998</v>
      </c>
      <c r="Y1960" s="16">
        <v>10.5595</v>
      </c>
      <c r="Z1960" s="16">
        <v>0</v>
      </c>
      <c r="AA1960" s="16">
        <v>-0.28940709999999997</v>
      </c>
      <c r="AB1960" s="16">
        <v>0</v>
      </c>
      <c r="AC1960" s="16">
        <v>11.43</v>
      </c>
      <c r="AD1960" s="16">
        <v>28.5</v>
      </c>
      <c r="AE1960" s="16">
        <v>4.1399999999999999E-2</v>
      </c>
      <c r="AF1960" s="16">
        <v>0</v>
      </c>
      <c r="AG1960" s="16">
        <v>0</v>
      </c>
      <c r="AH1960" s="16">
        <v>2.8799999999999999E-2</v>
      </c>
      <c r="AI1960" s="16">
        <v>3</v>
      </c>
      <c r="AJ1960" s="16">
        <v>23.5</v>
      </c>
      <c r="AK1960" s="16">
        <v>-0.78439999999999999</v>
      </c>
      <c r="AL1960" s="16">
        <v>-0.92830000000000001</v>
      </c>
      <c r="AM1960" s="16">
        <v>-1.0072000000000001</v>
      </c>
      <c r="AN1960" s="16">
        <v>-1.4799</v>
      </c>
      <c r="AO1960" s="16">
        <v>-8.3699999999999997E-2</v>
      </c>
      <c r="AP1960" s="16">
        <v>-1.1999</v>
      </c>
      <c r="AR1960" s="16">
        <f t="shared" si="91"/>
        <v>1</v>
      </c>
      <c r="AS1960" s="5">
        <f t="shared" si="90"/>
        <v>8.3790000000001363E-3</v>
      </c>
    </row>
    <row r="1961" spans="1:45" x14ac:dyDescent="0.25">
      <c r="A1961" s="16" t="s">
        <v>407</v>
      </c>
      <c r="B1961" s="16" t="s">
        <v>82</v>
      </c>
      <c r="C1961" s="16" t="s">
        <v>234</v>
      </c>
      <c r="D1961" s="16">
        <v>1992</v>
      </c>
      <c r="E1961" s="16" t="s">
        <v>1171</v>
      </c>
      <c r="F1961" s="16" t="s">
        <v>590</v>
      </c>
      <c r="G1961" s="10"/>
      <c r="H1961" s="73"/>
      <c r="I1961" s="16" t="s">
        <v>6700</v>
      </c>
      <c r="J1961" s="71">
        <v>5.1218600000000003E-2</v>
      </c>
      <c r="K1961" s="71">
        <v>0.74762059999999997</v>
      </c>
      <c r="L1961" s="16">
        <v>-2.6431779999999998</v>
      </c>
      <c r="M1961" s="16">
        <v>-0.66240429999999995</v>
      </c>
      <c r="N1961" s="16">
        <v>-1.630825</v>
      </c>
      <c r="O1961" s="16">
        <v>-1.1247180000000001</v>
      </c>
      <c r="P1961" s="16">
        <v>-1.6350119999999999</v>
      </c>
      <c r="Q1961" s="16">
        <v>-0.81423820000000002</v>
      </c>
      <c r="R1961" s="16">
        <v>4.9799999999999997E-2</v>
      </c>
      <c r="S1961" s="16">
        <v>-2.5000000000000001E-4</v>
      </c>
      <c r="T1961" s="16">
        <v>0</v>
      </c>
      <c r="U1961" s="16">
        <v>1.1414</v>
      </c>
      <c r="V1961" s="16">
        <v>1.8420000000000001</v>
      </c>
      <c r="W1961" s="16">
        <v>0.24399999999999999</v>
      </c>
      <c r="X1961" s="16">
        <v>341.63400000000001</v>
      </c>
      <c r="Y1961" s="16">
        <v>12.406499999999999</v>
      </c>
      <c r="Z1961" s="16">
        <v>0</v>
      </c>
      <c r="AA1961" s="16">
        <v>-0.29950490000000002</v>
      </c>
      <c r="AB1961" s="16">
        <v>0</v>
      </c>
      <c r="AC1961" s="16">
        <v>11.43</v>
      </c>
      <c r="AD1961" s="16">
        <v>28.76</v>
      </c>
      <c r="AE1961" s="16">
        <v>4.1799999999999997E-2</v>
      </c>
      <c r="AF1961" s="16">
        <v>0</v>
      </c>
      <c r="AG1961" s="16">
        <v>389.03100000000001</v>
      </c>
      <c r="AH1961" s="16">
        <v>2.7799999999999998E-2</v>
      </c>
      <c r="AI1961" s="16">
        <v>3.1</v>
      </c>
      <c r="AJ1961" s="16">
        <v>23.5</v>
      </c>
      <c r="AK1961" s="16">
        <v>-0.79420000000000002</v>
      </c>
      <c r="AL1961" s="16">
        <v>-0.9375</v>
      </c>
      <c r="AM1961" s="16">
        <v>-0.99870000000000003</v>
      </c>
      <c r="AN1961" s="16">
        <v>-1.4186000000000001</v>
      </c>
      <c r="AO1961" s="16">
        <v>-0.1028</v>
      </c>
      <c r="AP1961" s="16">
        <v>-1.1916</v>
      </c>
      <c r="AR1961" s="16">
        <f t="shared" si="91"/>
        <v>1</v>
      </c>
      <c r="AS1961" s="5">
        <f t="shared" si="90"/>
        <v>1.7266000000000226E-2</v>
      </c>
    </row>
    <row r="1962" spans="1:45" x14ac:dyDescent="0.25">
      <c r="A1962" s="16" t="s">
        <v>407</v>
      </c>
      <c r="B1962" s="16" t="s">
        <v>82</v>
      </c>
      <c r="C1962" s="16" t="s">
        <v>234</v>
      </c>
      <c r="D1962" s="16">
        <v>1993</v>
      </c>
      <c r="E1962" s="16" t="s">
        <v>1199</v>
      </c>
      <c r="F1962" s="16" t="s">
        <v>590</v>
      </c>
      <c r="G1962" s="10">
        <v>316.10199999999998</v>
      </c>
      <c r="H1962" s="73">
        <v>5.7560650000000004</v>
      </c>
      <c r="I1962" s="16" t="s">
        <v>6700</v>
      </c>
      <c r="J1962" s="71">
        <v>1.62956E-2</v>
      </c>
      <c r="K1962" s="71">
        <v>0.75990329999999995</v>
      </c>
      <c r="L1962" s="16">
        <v>-2.5704340000000001</v>
      </c>
      <c r="M1962" s="16">
        <v>-0.66126969999999996</v>
      </c>
      <c r="N1962" s="16">
        <v>-1.668501</v>
      </c>
      <c r="O1962" s="16">
        <v>-0.97013590000000005</v>
      </c>
      <c r="P1962" s="16">
        <v>-1.602919</v>
      </c>
      <c r="Q1962" s="16">
        <v>-0.80846620000000002</v>
      </c>
      <c r="R1962" s="16">
        <v>4.9799999999999997E-2</v>
      </c>
      <c r="S1962" s="16">
        <v>5.0000000000000002E-5</v>
      </c>
      <c r="T1962" s="16">
        <v>0</v>
      </c>
      <c r="U1962" s="16">
        <v>1.0008999999999999</v>
      </c>
      <c r="V1962" s="16">
        <v>1.9179999999999999</v>
      </c>
      <c r="W1962" s="16">
        <v>0.25600000000000001</v>
      </c>
      <c r="X1962" s="16">
        <v>337.67500000000001</v>
      </c>
      <c r="Y1962" s="16">
        <v>14.253500000000001</v>
      </c>
      <c r="Z1962" s="16">
        <v>4.6300000000000001E-2</v>
      </c>
      <c r="AA1962" s="16">
        <v>-0.3826175</v>
      </c>
      <c r="AB1962" s="16">
        <v>0</v>
      </c>
      <c r="AC1962" s="16">
        <v>11.43</v>
      </c>
      <c r="AD1962" s="16">
        <v>30.9</v>
      </c>
      <c r="AE1962" s="16">
        <v>4.1799999999999997E-2</v>
      </c>
      <c r="AF1962" s="16">
        <v>4.7699999999999999E-2</v>
      </c>
      <c r="AG1962" s="16">
        <v>887.61</v>
      </c>
      <c r="AH1962" s="16">
        <v>2.6800000000000001E-2</v>
      </c>
      <c r="AI1962" s="16">
        <v>4.2</v>
      </c>
      <c r="AJ1962" s="16">
        <v>25.8</v>
      </c>
      <c r="AK1962" s="16">
        <v>-0.80400000000000005</v>
      </c>
      <c r="AL1962" s="16">
        <v>-0.94669999999999999</v>
      </c>
      <c r="AM1962" s="16">
        <v>-0.99029999999999996</v>
      </c>
      <c r="AN1962" s="16">
        <v>-1.3573999999999999</v>
      </c>
      <c r="AO1962" s="16">
        <v>-0.12189999999999999</v>
      </c>
      <c r="AP1962" s="16">
        <v>-1.1833</v>
      </c>
      <c r="AR1962" s="16">
        <f t="shared" si="91"/>
        <v>1</v>
      </c>
      <c r="AS1962" s="5">
        <f t="shared" si="90"/>
        <v>7.2743999999999698E-2</v>
      </c>
    </row>
    <row r="1963" spans="1:45" x14ac:dyDescent="0.25">
      <c r="A1963" s="16" t="s">
        <v>407</v>
      </c>
      <c r="B1963" s="16" t="s">
        <v>82</v>
      </c>
      <c r="C1963" s="16" t="s">
        <v>234</v>
      </c>
      <c r="D1963" s="16">
        <v>1994</v>
      </c>
      <c r="E1963" s="16" t="s">
        <v>1180</v>
      </c>
      <c r="F1963" s="16" t="s">
        <v>590</v>
      </c>
      <c r="G1963" s="10">
        <v>333.26100000000002</v>
      </c>
      <c r="H1963" s="73">
        <v>5.8089269999999997</v>
      </c>
      <c r="I1963" s="16" t="s">
        <v>6700</v>
      </c>
      <c r="J1963" s="71">
        <v>4.8221600000000003E-2</v>
      </c>
      <c r="K1963" s="71">
        <v>0.79744490000000001</v>
      </c>
      <c r="L1963" s="16">
        <v>-2.5015580000000002</v>
      </c>
      <c r="M1963" s="16">
        <v>-0.6622152</v>
      </c>
      <c r="N1963" s="16">
        <v>-1.6262259999999999</v>
      </c>
      <c r="O1963" s="16">
        <v>-0.90296620000000005</v>
      </c>
      <c r="P1963" s="16">
        <v>-1.566665</v>
      </c>
      <c r="Q1963" s="16">
        <v>-0.80264250000000004</v>
      </c>
      <c r="R1963" s="16">
        <v>4.9799999999999997E-2</v>
      </c>
      <c r="S1963" s="16">
        <v>-2.0000000000000001E-4</v>
      </c>
      <c r="T1963" s="16">
        <v>0</v>
      </c>
      <c r="U1963" s="16">
        <v>1.3460000000000001</v>
      </c>
      <c r="V1963" s="16">
        <v>1.994</v>
      </c>
      <c r="W1963" s="16">
        <v>0.26800000000000002</v>
      </c>
      <c r="X1963" s="16">
        <v>338.24299999999999</v>
      </c>
      <c r="Y1963" s="16">
        <v>16.1005</v>
      </c>
      <c r="Z1963" s="16">
        <v>5.4100000000000002E-2</v>
      </c>
      <c r="AA1963" s="16">
        <v>-0.4202901</v>
      </c>
      <c r="AB1963" s="16">
        <v>0</v>
      </c>
      <c r="AC1963" s="16">
        <v>11.43</v>
      </c>
      <c r="AD1963" s="16">
        <v>31.87</v>
      </c>
      <c r="AE1963" s="16">
        <v>6.6600000000000006E-2</v>
      </c>
      <c r="AF1963" s="16">
        <v>9.8199999999999996E-2</v>
      </c>
      <c r="AG1963" s="16">
        <v>1386.19</v>
      </c>
      <c r="AH1963" s="16">
        <v>2.5899999999999999E-2</v>
      </c>
      <c r="AI1963" s="16">
        <v>6</v>
      </c>
      <c r="AJ1963" s="16">
        <v>28</v>
      </c>
      <c r="AK1963" s="16">
        <v>-0.81379999999999997</v>
      </c>
      <c r="AL1963" s="16">
        <v>-0.95589999999999997</v>
      </c>
      <c r="AM1963" s="16">
        <v>-0.98180000000000001</v>
      </c>
      <c r="AN1963" s="16">
        <v>-1.2961</v>
      </c>
      <c r="AO1963" s="16">
        <v>-0.1409</v>
      </c>
      <c r="AP1963" s="16">
        <v>-1.175</v>
      </c>
      <c r="AR1963" s="16">
        <f t="shared" si="91"/>
        <v>1</v>
      </c>
      <c r="AS1963" s="5">
        <f t="shared" si="90"/>
        <v>6.8875999999999937E-2</v>
      </c>
    </row>
    <row r="1964" spans="1:45" x14ac:dyDescent="0.25">
      <c r="A1964" s="16" t="s">
        <v>407</v>
      </c>
      <c r="B1964" s="16" t="s">
        <v>82</v>
      </c>
      <c r="C1964" s="16" t="s">
        <v>234</v>
      </c>
      <c r="D1964" s="16">
        <v>1995</v>
      </c>
      <c r="E1964" s="16" t="s">
        <v>1178</v>
      </c>
      <c r="F1964" s="16" t="s">
        <v>590</v>
      </c>
      <c r="G1964" s="10">
        <v>343.47300000000001</v>
      </c>
      <c r="H1964" s="73">
        <v>5.8391080000000004</v>
      </c>
      <c r="I1964" s="16" t="s">
        <v>6700</v>
      </c>
      <c r="J1964" s="71">
        <v>6.4811000000000001E-3</v>
      </c>
      <c r="K1964" s="71">
        <v>0.80262999999999995</v>
      </c>
      <c r="L1964" s="16">
        <v>-2.4562740000000001</v>
      </c>
      <c r="M1964" s="16">
        <v>-0.66145880000000001</v>
      </c>
      <c r="N1964" s="16">
        <v>-1.6366529999999999</v>
      </c>
      <c r="O1964" s="16">
        <v>-0.83790640000000005</v>
      </c>
      <c r="P1964" s="16">
        <v>-1.530224</v>
      </c>
      <c r="Q1964" s="16">
        <v>-0.79683479999999995</v>
      </c>
      <c r="R1964" s="16">
        <v>4.9799999999999997E-2</v>
      </c>
      <c r="S1964" s="43">
        <v>8.6999999999999997E-11</v>
      </c>
      <c r="T1964" s="16">
        <v>0</v>
      </c>
      <c r="U1964" s="16">
        <v>1.2024999999999999</v>
      </c>
      <c r="V1964" s="16">
        <v>2.0699999999999998</v>
      </c>
      <c r="W1964" s="16">
        <v>0.28000000000000003</v>
      </c>
      <c r="X1964" s="16">
        <v>338.60500000000002</v>
      </c>
      <c r="Y1964" s="16">
        <v>17.947500000000002</v>
      </c>
      <c r="Z1964" s="16">
        <v>5.5399999999999998E-2</v>
      </c>
      <c r="AA1964" s="16">
        <v>-0.4874792</v>
      </c>
      <c r="AB1964" s="16">
        <v>0</v>
      </c>
      <c r="AC1964" s="16">
        <v>11.43</v>
      </c>
      <c r="AD1964" s="16">
        <v>33.6</v>
      </c>
      <c r="AE1964" s="16">
        <v>7.9200000000000007E-2</v>
      </c>
      <c r="AF1964" s="16">
        <v>0.13089999999999999</v>
      </c>
      <c r="AG1964" s="16">
        <v>1851.43</v>
      </c>
      <c r="AH1964" s="16">
        <v>2.5100000000000001E-2</v>
      </c>
      <c r="AI1964" s="16">
        <v>7.7</v>
      </c>
      <c r="AJ1964" s="16">
        <v>30.3</v>
      </c>
      <c r="AK1964" s="16">
        <v>-0.82350000000000001</v>
      </c>
      <c r="AL1964" s="16">
        <v>-0.96509999999999996</v>
      </c>
      <c r="AM1964" s="16">
        <v>-0.97330000000000005</v>
      </c>
      <c r="AN1964" s="16">
        <v>-1.2349000000000001</v>
      </c>
      <c r="AO1964" s="16">
        <v>-0.16</v>
      </c>
      <c r="AP1964" s="16">
        <v>-1.1667000000000001</v>
      </c>
      <c r="AR1964" s="16">
        <f t="shared" si="91"/>
        <v>1</v>
      </c>
      <c r="AS1964" s="5">
        <f t="shared" si="90"/>
        <v>4.5284000000000102E-2</v>
      </c>
    </row>
    <row r="1965" spans="1:45" x14ac:dyDescent="0.25">
      <c r="A1965" s="16" t="s">
        <v>407</v>
      </c>
      <c r="B1965" s="16" t="s">
        <v>82</v>
      </c>
      <c r="C1965" s="16" t="s">
        <v>234</v>
      </c>
      <c r="D1965" s="16">
        <v>1996</v>
      </c>
      <c r="E1965" s="16" t="s">
        <v>1185</v>
      </c>
      <c r="F1965" s="16" t="s">
        <v>590</v>
      </c>
      <c r="G1965" s="10">
        <v>351.28899999999999</v>
      </c>
      <c r="H1965" s="73">
        <v>5.8616099999999998</v>
      </c>
      <c r="I1965" s="16" t="s">
        <v>6700</v>
      </c>
      <c r="J1965" s="71">
        <v>2.5544000000000001E-3</v>
      </c>
      <c r="K1965" s="71">
        <v>0.80468289999999998</v>
      </c>
      <c r="L1965" s="16">
        <v>-2.3890090000000002</v>
      </c>
      <c r="M1965" s="16">
        <v>-0.66145880000000001</v>
      </c>
      <c r="N1965" s="16">
        <v>-1.6482190000000001</v>
      </c>
      <c r="O1965" s="16">
        <v>-0.76484479999999999</v>
      </c>
      <c r="P1965" s="16">
        <v>-1.4930559999999999</v>
      </c>
      <c r="Q1965" s="16">
        <v>-0.74724049999999997</v>
      </c>
      <c r="R1965" s="16">
        <v>4.9799999999999997E-2</v>
      </c>
      <c r="S1965" s="43">
        <v>8.6999999999999997E-11</v>
      </c>
      <c r="T1965" s="16">
        <v>0</v>
      </c>
      <c r="U1965" s="16">
        <v>1.1036999999999999</v>
      </c>
      <c r="V1965" s="16">
        <v>2.16</v>
      </c>
      <c r="W1965" s="16">
        <v>0.28999999999999998</v>
      </c>
      <c r="X1965" s="16">
        <v>338.02300000000002</v>
      </c>
      <c r="Y1965" s="16">
        <v>19.794499999999999</v>
      </c>
      <c r="Z1965" s="16">
        <v>6.1899999999999997E-2</v>
      </c>
      <c r="AA1965" s="16">
        <v>-0.54961959999999999</v>
      </c>
      <c r="AB1965" s="16">
        <v>0</v>
      </c>
      <c r="AC1965" s="16">
        <v>11.43</v>
      </c>
      <c r="AD1965" s="16">
        <v>35.200000000000003</v>
      </c>
      <c r="AE1965" s="16">
        <v>0.13950000000000001</v>
      </c>
      <c r="AF1965" s="16">
        <v>0.20830000000000001</v>
      </c>
      <c r="AG1965" s="16">
        <v>2277.23</v>
      </c>
      <c r="AH1965" s="16">
        <v>2.4299999999999999E-2</v>
      </c>
      <c r="AI1965" s="16">
        <v>9.4</v>
      </c>
      <c r="AJ1965" s="16">
        <v>32.6</v>
      </c>
      <c r="AK1965" s="16">
        <v>-0.85760000000000003</v>
      </c>
      <c r="AL1965" s="16">
        <v>-0.96440000000000003</v>
      </c>
      <c r="AM1965" s="16">
        <v>-0.87719999999999998</v>
      </c>
      <c r="AN1965" s="16">
        <v>-1.1456999999999999</v>
      </c>
      <c r="AO1965" s="16">
        <v>-5.0900000000000001E-2</v>
      </c>
      <c r="AP1965" s="16">
        <v>-1.141</v>
      </c>
      <c r="AR1965" s="16">
        <f t="shared" si="91"/>
        <v>1</v>
      </c>
      <c r="AS1965" s="5">
        <f t="shared" si="90"/>
        <v>6.7264999999999908E-2</v>
      </c>
    </row>
    <row r="1966" spans="1:45" x14ac:dyDescent="0.25">
      <c r="A1966" s="16" t="s">
        <v>407</v>
      </c>
      <c r="B1966" s="16" t="s">
        <v>82</v>
      </c>
      <c r="C1966" s="16" t="s">
        <v>234</v>
      </c>
      <c r="D1966" s="16">
        <v>1997</v>
      </c>
      <c r="E1966" s="16" t="s">
        <v>1189</v>
      </c>
      <c r="F1966" s="16" t="s">
        <v>590</v>
      </c>
      <c r="G1966" s="10">
        <v>360.66500000000002</v>
      </c>
      <c r="H1966" s="73">
        <v>5.8879489999999999</v>
      </c>
      <c r="I1966" s="16" t="s">
        <v>6700</v>
      </c>
      <c r="J1966" s="71">
        <v>1.3963400000000001E-2</v>
      </c>
      <c r="K1966" s="71">
        <v>0.8159978</v>
      </c>
      <c r="L1966" s="16">
        <v>-2.3445480000000001</v>
      </c>
      <c r="M1966" s="16">
        <v>-0.66089160000000002</v>
      </c>
      <c r="N1966" s="16">
        <v>-1.619111</v>
      </c>
      <c r="O1966" s="16">
        <v>-0.6839942</v>
      </c>
      <c r="P1966" s="16">
        <v>-1.4564010000000001</v>
      </c>
      <c r="Q1966" s="16">
        <v>-0.80145719999999998</v>
      </c>
      <c r="R1966" s="16">
        <v>4.9799999999999997E-2</v>
      </c>
      <c r="S1966" s="16">
        <v>1.4999999999999999E-4</v>
      </c>
      <c r="T1966" s="16">
        <v>0</v>
      </c>
      <c r="U1966" s="16">
        <v>1.2179</v>
      </c>
      <c r="V1966" s="16">
        <v>2.25</v>
      </c>
      <c r="W1966" s="16">
        <v>0.3</v>
      </c>
      <c r="X1966" s="16">
        <v>340.30500000000001</v>
      </c>
      <c r="Y1966" s="16">
        <v>21.641500000000001</v>
      </c>
      <c r="Z1966" s="16">
        <v>6.5500000000000003E-2</v>
      </c>
      <c r="AA1966" s="16">
        <v>-0.65059750000000005</v>
      </c>
      <c r="AB1966" s="16">
        <v>0</v>
      </c>
      <c r="AC1966" s="16">
        <v>11.43</v>
      </c>
      <c r="AD1966" s="16">
        <v>37.799999999999997</v>
      </c>
      <c r="AE1966" s="16">
        <v>0.1759</v>
      </c>
      <c r="AF1966" s="16">
        <v>0.29449999999999998</v>
      </c>
      <c r="AG1966" s="16">
        <v>2804.55</v>
      </c>
      <c r="AH1966" s="16">
        <v>2.3699999999999999E-2</v>
      </c>
      <c r="AI1966" s="16">
        <v>11.2</v>
      </c>
      <c r="AJ1966" s="16">
        <v>34.799999999999997</v>
      </c>
      <c r="AK1966" s="16">
        <v>-0.88849999999999996</v>
      </c>
      <c r="AL1966" s="16">
        <v>-1.0241</v>
      </c>
      <c r="AM1966" s="16">
        <v>-0.97189999999999999</v>
      </c>
      <c r="AN1966" s="16">
        <v>-1.2243999999999999</v>
      </c>
      <c r="AO1966" s="16">
        <v>-0.1153</v>
      </c>
      <c r="AP1966" s="16">
        <v>-1.1278999999999999</v>
      </c>
      <c r="AR1966" s="16">
        <f t="shared" si="91"/>
        <v>1</v>
      </c>
      <c r="AS1966" s="5">
        <f t="shared" si="90"/>
        <v>4.4461000000000084E-2</v>
      </c>
    </row>
    <row r="1967" spans="1:45" x14ac:dyDescent="0.25">
      <c r="A1967" s="16" t="s">
        <v>407</v>
      </c>
      <c r="B1967" s="16" t="s">
        <v>82</v>
      </c>
      <c r="C1967" s="16" t="s">
        <v>234</v>
      </c>
      <c r="D1967" s="16">
        <v>1998</v>
      </c>
      <c r="E1967" s="16" t="s">
        <v>1195</v>
      </c>
      <c r="F1967" s="16" t="s">
        <v>590</v>
      </c>
      <c r="G1967" s="10">
        <v>368.87299999999999</v>
      </c>
      <c r="H1967" s="73">
        <v>5.9104520000000003</v>
      </c>
      <c r="I1967" s="16" t="s">
        <v>6700</v>
      </c>
      <c r="J1967" s="71">
        <v>-1.3366000000000001E-3</v>
      </c>
      <c r="K1967" s="71">
        <v>0.81490779999999996</v>
      </c>
      <c r="L1967" s="16">
        <v>-2.325971</v>
      </c>
      <c r="M1967" s="16">
        <v>-0.66145880000000001</v>
      </c>
      <c r="N1967" s="16">
        <v>-1.570263</v>
      </c>
      <c r="O1967" s="16">
        <v>-0.67625400000000002</v>
      </c>
      <c r="P1967" s="16">
        <v>-1.4203969999999999</v>
      </c>
      <c r="Q1967" s="16">
        <v>-0.85570740000000001</v>
      </c>
      <c r="R1967" s="16">
        <v>4.9799999999999997E-2</v>
      </c>
      <c r="S1967" s="43">
        <v>8.6999999999999997E-11</v>
      </c>
      <c r="T1967" s="16">
        <v>0</v>
      </c>
      <c r="U1967" s="16">
        <v>1.2591000000000001</v>
      </c>
      <c r="V1967" s="16">
        <v>2.34</v>
      </c>
      <c r="W1967" s="16">
        <v>0.31</v>
      </c>
      <c r="X1967" s="16">
        <v>346.887</v>
      </c>
      <c r="Y1967" s="16">
        <v>23.488499999999998</v>
      </c>
      <c r="Z1967" s="16">
        <v>6.3200000000000006E-2</v>
      </c>
      <c r="AA1967" s="16">
        <v>-0.56903840000000006</v>
      </c>
      <c r="AB1967" s="16">
        <v>0</v>
      </c>
      <c r="AC1967" s="16">
        <v>11.43</v>
      </c>
      <c r="AD1967" s="16">
        <v>35.700000000000003</v>
      </c>
      <c r="AE1967" s="16">
        <v>0.20760000000000001</v>
      </c>
      <c r="AF1967" s="16">
        <v>0.52500000000000002</v>
      </c>
      <c r="AG1967" s="16">
        <v>3255.59</v>
      </c>
      <c r="AH1967" s="16">
        <v>1.9949999999999999E-2</v>
      </c>
      <c r="AI1967" s="16">
        <v>12.9</v>
      </c>
      <c r="AJ1967" s="16">
        <v>37.1</v>
      </c>
      <c r="AK1967" s="16">
        <v>-0.9194</v>
      </c>
      <c r="AL1967" s="16">
        <v>-1.0838000000000001</v>
      </c>
      <c r="AM1967" s="16">
        <v>-1.0666</v>
      </c>
      <c r="AN1967" s="16">
        <v>-1.3031999999999999</v>
      </c>
      <c r="AO1967" s="16">
        <v>-0.1797</v>
      </c>
      <c r="AP1967" s="16">
        <v>-1.1149</v>
      </c>
      <c r="AR1967" s="16">
        <f t="shared" si="91"/>
        <v>1</v>
      </c>
      <c r="AS1967" s="5">
        <f t="shared" si="90"/>
        <v>1.8577000000000066E-2</v>
      </c>
    </row>
    <row r="1968" spans="1:45" x14ac:dyDescent="0.25">
      <c r="A1968" s="16" t="s">
        <v>407</v>
      </c>
      <c r="B1968" s="16" t="s">
        <v>82</v>
      </c>
      <c r="C1968" s="16" t="s">
        <v>234</v>
      </c>
      <c r="D1968" s="16">
        <v>1999</v>
      </c>
      <c r="E1968" s="16" t="s">
        <v>1172</v>
      </c>
      <c r="F1968" s="16" t="s">
        <v>590</v>
      </c>
      <c r="G1968" s="10">
        <v>402.87400000000002</v>
      </c>
      <c r="H1968" s="73">
        <v>5.9986230000000003</v>
      </c>
      <c r="I1968" s="16" t="s">
        <v>6700</v>
      </c>
      <c r="J1968" s="71">
        <v>6.7532200000000001E-2</v>
      </c>
      <c r="K1968" s="71">
        <v>0.87184110000000004</v>
      </c>
      <c r="L1968" s="16">
        <v>-2.2434080000000001</v>
      </c>
      <c r="M1968" s="16">
        <v>-0.66203959999999995</v>
      </c>
      <c r="N1968" s="16">
        <v>-1.5323340000000001</v>
      </c>
      <c r="O1968" s="16">
        <v>-0.65660580000000002</v>
      </c>
      <c r="P1968" s="16">
        <v>-1.386476</v>
      </c>
      <c r="Q1968" s="16">
        <v>-0.75994320000000004</v>
      </c>
      <c r="R1968" s="16">
        <v>4.9799999999999997E-2</v>
      </c>
      <c r="S1968" s="16">
        <v>-4.0000000000000002E-4</v>
      </c>
      <c r="T1968" s="16">
        <v>1E-4</v>
      </c>
      <c r="U1968" s="16">
        <v>1.4973000000000001</v>
      </c>
      <c r="V1968" s="16">
        <v>2.4300000000000002</v>
      </c>
      <c r="W1968" s="16">
        <v>0.32</v>
      </c>
      <c r="X1968" s="16">
        <v>348.50799999999998</v>
      </c>
      <c r="Y1968" s="16">
        <v>25.3355</v>
      </c>
      <c r="Z1968" s="16">
        <v>6.1899999999999997E-2</v>
      </c>
      <c r="AA1968" s="16">
        <v>-0.51699589999999995</v>
      </c>
      <c r="AB1968" s="16">
        <v>0</v>
      </c>
      <c r="AC1968" s="16">
        <v>11.43</v>
      </c>
      <c r="AD1968" s="16">
        <v>34.36</v>
      </c>
      <c r="AE1968" s="16">
        <v>0.2316</v>
      </c>
      <c r="AF1968" s="16">
        <v>0.74509999999999998</v>
      </c>
      <c r="AG1968" s="16">
        <v>3386.9</v>
      </c>
      <c r="AH1968" s="16">
        <v>1.205E-2</v>
      </c>
      <c r="AI1968" s="16">
        <v>14.6</v>
      </c>
      <c r="AJ1968" s="16">
        <v>39.4</v>
      </c>
      <c r="AK1968" s="16">
        <v>-0.87709999999999999</v>
      </c>
      <c r="AL1968" s="16">
        <v>-0.96450000000000002</v>
      </c>
      <c r="AM1968" s="16">
        <v>-0.95689999999999997</v>
      </c>
      <c r="AN1968" s="16">
        <v>-1.0858000000000001</v>
      </c>
      <c r="AO1968" s="16">
        <v>-0.16550000000000001</v>
      </c>
      <c r="AP1968" s="16">
        <v>-1.0499000000000001</v>
      </c>
      <c r="AR1968" s="16">
        <f t="shared" si="91"/>
        <v>1</v>
      </c>
      <c r="AS1968" s="5">
        <f t="shared" si="90"/>
        <v>8.2562999999999942E-2</v>
      </c>
    </row>
    <row r="1969" spans="1:45" x14ac:dyDescent="0.25">
      <c r="A1969" s="16" t="s">
        <v>407</v>
      </c>
      <c r="B1969" s="16" t="s">
        <v>82</v>
      </c>
      <c r="C1969" s="16" t="s">
        <v>234</v>
      </c>
      <c r="D1969" s="16">
        <v>2000</v>
      </c>
      <c r="E1969" s="16" t="s">
        <v>1190</v>
      </c>
      <c r="F1969" s="16" t="s">
        <v>590</v>
      </c>
      <c r="G1969" s="10">
        <v>428.50599999999997</v>
      </c>
      <c r="H1969" s="73">
        <v>6.0603049999999996</v>
      </c>
      <c r="I1969" s="16">
        <v>12152354</v>
      </c>
      <c r="J1969" s="71">
        <v>1.8367000000000001E-2</v>
      </c>
      <c r="K1969" s="71">
        <v>0.88800219999999996</v>
      </c>
      <c r="L1969" s="16">
        <v>-2.121696</v>
      </c>
      <c r="M1969" s="16">
        <v>-0.66109410000000002</v>
      </c>
      <c r="N1969" s="16">
        <v>-1.5041899999999999</v>
      </c>
      <c r="O1969" s="16">
        <v>-0.55190649999999997</v>
      </c>
      <c r="P1969" s="16">
        <v>-1.3451169999999999</v>
      </c>
      <c r="Q1969" s="16">
        <v>-0.6641956</v>
      </c>
      <c r="R1969" s="16">
        <v>4.9799999999999997E-2</v>
      </c>
      <c r="S1969" s="16">
        <v>-1.4999999999999999E-4</v>
      </c>
      <c r="T1969" s="16">
        <v>1E-4</v>
      </c>
      <c r="U1969" s="16">
        <v>1.6668000000000001</v>
      </c>
      <c r="V1969" s="16">
        <v>2.52</v>
      </c>
      <c r="W1969" s="16">
        <v>0.33</v>
      </c>
      <c r="X1969" s="16">
        <v>349.72800000000001</v>
      </c>
      <c r="Y1969" s="16">
        <v>27.182600000000001</v>
      </c>
      <c r="Z1969" s="16">
        <v>4.9000000000000002E-2</v>
      </c>
      <c r="AA1969" s="16">
        <v>-0.7787617</v>
      </c>
      <c r="AB1969" s="16">
        <v>0</v>
      </c>
      <c r="AC1969" s="16">
        <v>11.43</v>
      </c>
      <c r="AD1969" s="16">
        <v>41.1</v>
      </c>
      <c r="AE1969" s="16">
        <v>0.25259999999999999</v>
      </c>
      <c r="AF1969" s="16">
        <v>1.0681</v>
      </c>
      <c r="AG1969" s="16">
        <v>3672.76</v>
      </c>
      <c r="AH1969" s="16">
        <v>2.3050000000000001E-2</v>
      </c>
      <c r="AI1969" s="16">
        <v>16.3</v>
      </c>
      <c r="AJ1969" s="16">
        <v>41.6</v>
      </c>
      <c r="AK1969" s="16">
        <v>-0.83479999999999999</v>
      </c>
      <c r="AL1969" s="16">
        <v>-0.84509999999999996</v>
      </c>
      <c r="AM1969" s="16">
        <v>-0.84719999999999995</v>
      </c>
      <c r="AN1969" s="16">
        <v>-0.86850000000000005</v>
      </c>
      <c r="AO1969" s="16">
        <v>-0.15129999999999999</v>
      </c>
      <c r="AP1969" s="16">
        <v>-0.98499999999999999</v>
      </c>
      <c r="AR1969" s="16">
        <f t="shared" si="91"/>
        <v>0</v>
      </c>
      <c r="AS1969" s="5">
        <f t="shared" si="90"/>
        <v>0.12171200000000004</v>
      </c>
    </row>
    <row r="1970" spans="1:45" x14ac:dyDescent="0.25">
      <c r="A1970" s="16" t="s">
        <v>407</v>
      </c>
      <c r="B1970" s="16" t="s">
        <v>82</v>
      </c>
      <c r="C1970" s="16" t="s">
        <v>234</v>
      </c>
      <c r="D1970" s="16">
        <v>2001</v>
      </c>
      <c r="E1970" s="16" t="s">
        <v>1193</v>
      </c>
      <c r="F1970" s="16" t="s">
        <v>590</v>
      </c>
      <c r="G1970" s="10">
        <v>454.07600000000002</v>
      </c>
      <c r="H1970" s="73">
        <v>6.1182660000000002</v>
      </c>
      <c r="I1970" s="16">
        <v>12402473</v>
      </c>
      <c r="J1970" s="71">
        <v>1.8114600000000002E-2</v>
      </c>
      <c r="K1970" s="71">
        <v>0.90423450000000005</v>
      </c>
      <c r="L1970" s="16">
        <v>-2.0825610000000001</v>
      </c>
      <c r="M1970" s="16">
        <v>-0.66052679999999997</v>
      </c>
      <c r="N1970" s="16">
        <v>-1.486362</v>
      </c>
      <c r="O1970" s="16">
        <v>-0.50101099999999998</v>
      </c>
      <c r="P1970" s="16">
        <v>-1.3055380000000001</v>
      </c>
      <c r="Q1970" s="16">
        <v>-0.68996080000000004</v>
      </c>
      <c r="R1970" s="16">
        <v>4.9799999999999997E-2</v>
      </c>
      <c r="S1970" s="43">
        <v>8.6999999999999997E-11</v>
      </c>
      <c r="T1970" s="16">
        <v>1E-4</v>
      </c>
      <c r="U1970" s="16">
        <v>1.724</v>
      </c>
      <c r="V1970" s="16">
        <v>2.6</v>
      </c>
      <c r="W1970" s="16">
        <v>0.38800000000000001</v>
      </c>
      <c r="X1970" s="16">
        <v>350.762</v>
      </c>
      <c r="Y1970" s="16">
        <v>29.029599999999999</v>
      </c>
      <c r="Z1970" s="16">
        <v>3.9399999999999998E-2</v>
      </c>
      <c r="AA1970" s="16">
        <v>-0.86420459999999999</v>
      </c>
      <c r="AB1970" s="16">
        <v>0</v>
      </c>
      <c r="AC1970" s="16">
        <v>11.43</v>
      </c>
      <c r="AD1970" s="16">
        <v>43.3</v>
      </c>
      <c r="AE1970" s="16">
        <v>0.26850000000000002</v>
      </c>
      <c r="AF1970" s="16">
        <v>1.7916000000000001</v>
      </c>
      <c r="AG1970" s="16">
        <v>4088.72</v>
      </c>
      <c r="AH1970" s="16">
        <v>2.4649999999999998E-2</v>
      </c>
      <c r="AI1970" s="16">
        <v>18</v>
      </c>
      <c r="AJ1970" s="16">
        <v>43.9</v>
      </c>
      <c r="AK1970" s="16">
        <v>-0.80569999999999997</v>
      </c>
      <c r="AL1970" s="16">
        <v>-0.91600000000000004</v>
      </c>
      <c r="AM1970" s="16">
        <v>-0.84560000000000002</v>
      </c>
      <c r="AN1970" s="16">
        <v>-0.83609999999999995</v>
      </c>
      <c r="AO1970" s="16">
        <v>-0.22969999999999999</v>
      </c>
      <c r="AP1970" s="16">
        <v>-1.0402</v>
      </c>
      <c r="AR1970" s="16">
        <f t="shared" si="91"/>
        <v>0</v>
      </c>
      <c r="AS1970" s="5">
        <f t="shared" si="90"/>
        <v>3.913499999999992E-2</v>
      </c>
    </row>
    <row r="1971" spans="1:45" x14ac:dyDescent="0.25">
      <c r="A1971" s="16" t="s">
        <v>407</v>
      </c>
      <c r="B1971" s="16" t="s">
        <v>82</v>
      </c>
      <c r="C1971" s="16" t="s">
        <v>234</v>
      </c>
      <c r="D1971" s="16">
        <v>2002</v>
      </c>
      <c r="E1971" s="16" t="s">
        <v>1194</v>
      </c>
      <c r="F1971" s="16" t="s">
        <v>590</v>
      </c>
      <c r="G1971" s="10">
        <v>475.05399999999997</v>
      </c>
      <c r="H1971" s="73">
        <v>6.1634279999999997</v>
      </c>
      <c r="I1971" s="16">
        <v>12634729</v>
      </c>
      <c r="J1971" s="71">
        <v>-5.3598999999999999E-3</v>
      </c>
      <c r="K1971" s="71">
        <v>0.89940089999999995</v>
      </c>
      <c r="L1971" s="16">
        <v>-2.028349</v>
      </c>
      <c r="M1971" s="16">
        <v>-0.66035120000000003</v>
      </c>
      <c r="N1971" s="16">
        <v>-1.476259</v>
      </c>
      <c r="O1971" s="16">
        <v>-0.41135719999999998</v>
      </c>
      <c r="P1971" s="16">
        <v>-1.264381</v>
      </c>
      <c r="Q1971" s="16">
        <v>-0.71572800000000003</v>
      </c>
      <c r="R1971" s="16">
        <v>4.9799999999999997E-2</v>
      </c>
      <c r="S1971" s="16">
        <v>-2.0000000000000001E-4</v>
      </c>
      <c r="T1971" s="16">
        <v>2.0000000000000001E-4</v>
      </c>
      <c r="U1971" s="16">
        <v>1.7112000000000001</v>
      </c>
      <c r="V1971" s="16">
        <v>2.68</v>
      </c>
      <c r="W1971" s="16">
        <v>0.44600000000000001</v>
      </c>
      <c r="X1971" s="16">
        <v>351.74</v>
      </c>
      <c r="Y1971" s="16">
        <v>30.8766</v>
      </c>
      <c r="Z1971" s="16">
        <v>6.8699999999999997E-2</v>
      </c>
      <c r="AA1971" s="16">
        <v>-0.84983470000000005</v>
      </c>
      <c r="AB1971" s="16">
        <v>0</v>
      </c>
      <c r="AC1971" s="16">
        <v>11.43</v>
      </c>
      <c r="AD1971" s="16">
        <v>42.93</v>
      </c>
      <c r="AE1971" s="16">
        <v>0.2787</v>
      </c>
      <c r="AF1971" s="16">
        <v>2.9899</v>
      </c>
      <c r="AG1971" s="16">
        <v>5740.43</v>
      </c>
      <c r="AH1971" s="16">
        <v>2.615E-2</v>
      </c>
      <c r="AI1971" s="16">
        <v>19.8</v>
      </c>
      <c r="AJ1971" s="16">
        <v>46.1</v>
      </c>
      <c r="AK1971" s="16">
        <v>-0.77669999999999995</v>
      </c>
      <c r="AL1971" s="16">
        <v>-0.9869</v>
      </c>
      <c r="AM1971" s="16">
        <v>-0.84409999999999996</v>
      </c>
      <c r="AN1971" s="16">
        <v>-0.80359999999999998</v>
      </c>
      <c r="AO1971" s="16">
        <v>-0.30809999999999998</v>
      </c>
      <c r="AP1971" s="16">
        <v>-1.0952999999999999</v>
      </c>
      <c r="AR1971" s="16">
        <f t="shared" si="91"/>
        <v>0</v>
      </c>
      <c r="AS1971" s="5">
        <f t="shared" si="90"/>
        <v>5.4212000000000149E-2</v>
      </c>
    </row>
    <row r="1972" spans="1:45" x14ac:dyDescent="0.25">
      <c r="A1972" s="16" t="s">
        <v>407</v>
      </c>
      <c r="B1972" s="16" t="s">
        <v>82</v>
      </c>
      <c r="C1972" s="16" t="s">
        <v>234</v>
      </c>
      <c r="D1972" s="16">
        <v>2003</v>
      </c>
      <c r="E1972" s="16" t="s">
        <v>1192</v>
      </c>
      <c r="F1972" s="16" t="s">
        <v>590</v>
      </c>
      <c r="G1972" s="10">
        <v>506.70299999999997</v>
      </c>
      <c r="H1972" s="73">
        <v>6.2279249999999999</v>
      </c>
      <c r="I1972" s="16">
        <v>12853124</v>
      </c>
      <c r="J1972" s="71">
        <v>1.1181200000000001E-2</v>
      </c>
      <c r="K1972" s="71">
        <v>0.90951369999999998</v>
      </c>
      <c r="L1972" s="16">
        <v>-1.990918</v>
      </c>
      <c r="M1972" s="16">
        <v>-0.66054029999999997</v>
      </c>
      <c r="N1972" s="16">
        <v>-1.4333579999999999</v>
      </c>
      <c r="O1972" s="16">
        <v>-0.35023860000000001</v>
      </c>
      <c r="P1972" s="16">
        <v>-1.225214</v>
      </c>
      <c r="Q1972" s="16">
        <v>-0.78130219999999995</v>
      </c>
      <c r="R1972" s="16">
        <v>4.9799999999999997E-2</v>
      </c>
      <c r="S1972" s="16">
        <v>-2.5000000000000001E-4</v>
      </c>
      <c r="T1972" s="16">
        <v>2.0000000000000001E-4</v>
      </c>
      <c r="U1972" s="16">
        <v>1.9422999999999999</v>
      </c>
      <c r="V1972" s="16">
        <v>2.76</v>
      </c>
      <c r="W1972" s="16">
        <v>0.504</v>
      </c>
      <c r="X1972" s="16">
        <v>353.83800000000002</v>
      </c>
      <c r="Y1972" s="16">
        <v>32.723599999999998</v>
      </c>
      <c r="Z1972" s="16">
        <v>7.51E-2</v>
      </c>
      <c r="AA1972" s="16">
        <v>-0.87740949999999995</v>
      </c>
      <c r="AB1972" s="16">
        <v>0</v>
      </c>
      <c r="AC1972" s="16">
        <v>11.43</v>
      </c>
      <c r="AD1972" s="16">
        <v>43.64</v>
      </c>
      <c r="AE1972" s="16">
        <v>0.24260000000000001</v>
      </c>
      <c r="AF1972" s="16">
        <v>3.8532000000000002</v>
      </c>
      <c r="AG1972" s="16">
        <v>5914.17</v>
      </c>
      <c r="AH1972" s="16">
        <v>2.7650000000000001E-2</v>
      </c>
      <c r="AI1972" s="16">
        <v>21.5</v>
      </c>
      <c r="AJ1972" s="16">
        <v>48.4</v>
      </c>
      <c r="AK1972" s="16">
        <v>-0.96060000000000001</v>
      </c>
      <c r="AL1972" s="16">
        <v>-0.93730000000000002</v>
      </c>
      <c r="AM1972" s="16">
        <v>-0.88290000000000002</v>
      </c>
      <c r="AN1972" s="16">
        <v>-0.69740000000000002</v>
      </c>
      <c r="AO1972" s="16">
        <v>-0.4602</v>
      </c>
      <c r="AP1972" s="16">
        <v>-1.2245999999999999</v>
      </c>
      <c r="AR1972" s="16">
        <f t="shared" si="91"/>
        <v>0</v>
      </c>
      <c r="AS1972" s="5">
        <f t="shared" si="90"/>
        <v>3.7430999999999992E-2</v>
      </c>
    </row>
    <row r="1973" spans="1:45" x14ac:dyDescent="0.25">
      <c r="A1973" s="16" t="s">
        <v>407</v>
      </c>
      <c r="B1973" s="16" t="s">
        <v>82</v>
      </c>
      <c r="C1973" s="16" t="s">
        <v>234</v>
      </c>
      <c r="D1973" s="16">
        <v>2004</v>
      </c>
      <c r="E1973" s="16" t="s">
        <v>1177</v>
      </c>
      <c r="F1973" s="16" t="s">
        <v>590</v>
      </c>
      <c r="G1973" s="10">
        <v>550.1</v>
      </c>
      <c r="H1973" s="73">
        <v>6.3101000000000003</v>
      </c>
      <c r="I1973" s="16">
        <v>13063377</v>
      </c>
      <c r="J1973" s="71">
        <v>2.0489299999999998E-2</v>
      </c>
      <c r="K1973" s="71">
        <v>0.92834119999999998</v>
      </c>
      <c r="L1973" s="16">
        <v>-2.0024510000000002</v>
      </c>
      <c r="M1973" s="16">
        <v>-0.65941919999999998</v>
      </c>
      <c r="N1973" s="16">
        <v>-1.4424760000000001</v>
      </c>
      <c r="O1973" s="16">
        <v>-0.43537419999999999</v>
      </c>
      <c r="P1973" s="16">
        <v>-1.185656</v>
      </c>
      <c r="Q1973" s="16">
        <v>-0.75091839999999999</v>
      </c>
      <c r="R1973" s="16">
        <v>4.9799999999999997E-2</v>
      </c>
      <c r="S1973" s="16">
        <v>-2.0000000000000001E-4</v>
      </c>
      <c r="T1973" s="16">
        <v>2.9999999999999997E-4</v>
      </c>
      <c r="U1973" s="16">
        <v>1.7198</v>
      </c>
      <c r="V1973" s="16">
        <v>2.84</v>
      </c>
      <c r="W1973" s="16">
        <v>0.56200000000000006</v>
      </c>
      <c r="X1973" s="16">
        <v>355.25900000000001</v>
      </c>
      <c r="Y1973" s="16">
        <v>28.700199999999999</v>
      </c>
      <c r="Z1973" s="16">
        <v>7.6899999999999996E-2</v>
      </c>
      <c r="AA1973" s="16">
        <v>-0.87197219999999998</v>
      </c>
      <c r="AB1973" s="16">
        <v>0</v>
      </c>
      <c r="AC1973" s="16">
        <v>11.43</v>
      </c>
      <c r="AD1973" s="16">
        <v>43.5</v>
      </c>
      <c r="AE1973" s="16">
        <v>0.2447</v>
      </c>
      <c r="AF1973" s="16">
        <v>6.5515999999999996</v>
      </c>
      <c r="AG1973" s="16">
        <v>6207.9</v>
      </c>
      <c r="AH1973" s="16">
        <v>1.84E-2</v>
      </c>
      <c r="AI1973" s="16">
        <v>23.2</v>
      </c>
      <c r="AJ1973" s="16">
        <v>50.6</v>
      </c>
      <c r="AK1973" s="16">
        <v>-0.88749999999999996</v>
      </c>
      <c r="AL1973" s="16">
        <v>-1.0178</v>
      </c>
      <c r="AM1973" s="16">
        <v>-0.87539999999999996</v>
      </c>
      <c r="AN1973" s="16">
        <v>-0.4274</v>
      </c>
      <c r="AO1973" s="16">
        <v>-0.50290000000000001</v>
      </c>
      <c r="AP1973" s="16">
        <v>-1.2493000000000001</v>
      </c>
      <c r="AR1973" s="16">
        <f t="shared" si="91"/>
        <v>0</v>
      </c>
      <c r="AS1973" s="5">
        <f t="shared" si="90"/>
        <v>-1.1533000000000238E-2</v>
      </c>
    </row>
    <row r="1974" spans="1:45" x14ac:dyDescent="0.25">
      <c r="A1974" s="16" t="s">
        <v>407</v>
      </c>
      <c r="B1974" s="16" t="s">
        <v>82</v>
      </c>
      <c r="C1974" s="16" t="s">
        <v>234</v>
      </c>
      <c r="D1974" s="16">
        <v>2005</v>
      </c>
      <c r="E1974" s="16" t="s">
        <v>1182</v>
      </c>
      <c r="F1974" s="16" t="s">
        <v>590</v>
      </c>
      <c r="G1974" s="10">
        <v>613.279</v>
      </c>
      <c r="H1974" s="73">
        <v>6.4188200000000002</v>
      </c>
      <c r="I1974" s="16">
        <v>13270201</v>
      </c>
      <c r="J1974" s="71">
        <v>5.59763E-2</v>
      </c>
      <c r="K1974" s="71">
        <v>0.98178829999999995</v>
      </c>
      <c r="L1974" s="16">
        <v>-1.9882089999999999</v>
      </c>
      <c r="M1974" s="16">
        <v>-0.65923010000000004</v>
      </c>
      <c r="N1974" s="16">
        <v>-1.4059619999999999</v>
      </c>
      <c r="O1974" s="16">
        <v>-0.43794300000000003</v>
      </c>
      <c r="P1974" s="16">
        <v>-1.14228</v>
      </c>
      <c r="Q1974" s="16">
        <v>-0.80012930000000004</v>
      </c>
      <c r="R1974" s="16">
        <v>4.9799999999999997E-2</v>
      </c>
      <c r="S1974" s="16">
        <v>-1.4999999999999999E-4</v>
      </c>
      <c r="T1974" s="16">
        <v>2.9999999999999997E-4</v>
      </c>
      <c r="U1974" s="16">
        <v>1.8624000000000001</v>
      </c>
      <c r="V1974" s="16">
        <v>2.92</v>
      </c>
      <c r="W1974" s="16">
        <v>0.62</v>
      </c>
      <c r="X1974" s="16">
        <v>357.815</v>
      </c>
      <c r="Y1974" s="16">
        <v>32.253700000000002</v>
      </c>
      <c r="Z1974" s="16">
        <v>7.1400000000000005E-2</v>
      </c>
      <c r="AA1974" s="16">
        <v>-0.669628</v>
      </c>
      <c r="AB1974" s="16">
        <v>0</v>
      </c>
      <c r="AC1974" s="16">
        <v>11.43</v>
      </c>
      <c r="AD1974" s="16">
        <v>38.29</v>
      </c>
      <c r="AE1974" s="16">
        <v>0.24690000000000001</v>
      </c>
      <c r="AF1974" s="16">
        <v>7.9512</v>
      </c>
      <c r="AG1974" s="16">
        <v>7237.21</v>
      </c>
      <c r="AH1974" s="16">
        <v>2.375E-2</v>
      </c>
      <c r="AI1974" s="16">
        <v>24.9</v>
      </c>
      <c r="AJ1974" s="16">
        <v>52.9</v>
      </c>
      <c r="AK1974" s="16">
        <v>-1.0124</v>
      </c>
      <c r="AL1974" s="16">
        <v>-1.1758999999999999</v>
      </c>
      <c r="AM1974" s="16">
        <v>-0.96409999999999996</v>
      </c>
      <c r="AN1974" s="16">
        <v>-0.42109999999999997</v>
      </c>
      <c r="AO1974" s="16">
        <v>-0.48499999999999999</v>
      </c>
      <c r="AP1974" s="16">
        <v>-1.1847000000000001</v>
      </c>
      <c r="AR1974" s="16">
        <f t="shared" si="91"/>
        <v>0</v>
      </c>
      <c r="AS1974" s="5">
        <f t="shared" si="90"/>
        <v>1.424200000000031E-2</v>
      </c>
    </row>
    <row r="1975" spans="1:45" x14ac:dyDescent="0.25">
      <c r="A1975" s="16" t="s">
        <v>407</v>
      </c>
      <c r="B1975" s="16" t="s">
        <v>82</v>
      </c>
      <c r="C1975" s="16" t="s">
        <v>234</v>
      </c>
      <c r="D1975" s="16">
        <v>2006</v>
      </c>
      <c r="E1975" s="16" t="s">
        <v>1173</v>
      </c>
      <c r="F1975" s="16" t="s">
        <v>590</v>
      </c>
      <c r="G1975" s="10">
        <v>669.03599999999994</v>
      </c>
      <c r="H1975" s="73">
        <v>6.5058379999999998</v>
      </c>
      <c r="I1975" s="16">
        <v>13474489</v>
      </c>
      <c r="J1975" s="71">
        <v>2.6381600000000002E-2</v>
      </c>
      <c r="K1975" s="71">
        <v>1.0080340000000001</v>
      </c>
      <c r="L1975" s="16">
        <v>-1.867534</v>
      </c>
      <c r="M1975" s="16">
        <v>-0.65979730000000003</v>
      </c>
      <c r="N1975" s="16">
        <v>-1.415832</v>
      </c>
      <c r="O1975" s="16">
        <v>-0.21277509999999999</v>
      </c>
      <c r="P1975" s="16">
        <v>-1.092365</v>
      </c>
      <c r="Q1975" s="16">
        <v>-0.80528010000000005</v>
      </c>
      <c r="R1975" s="16">
        <v>4.9799999999999997E-2</v>
      </c>
      <c r="S1975" s="16">
        <v>-2.9999999999999997E-4</v>
      </c>
      <c r="T1975" s="16">
        <v>2.9999999999999997E-4</v>
      </c>
      <c r="U1975" s="16">
        <v>1.738</v>
      </c>
      <c r="V1975" s="16">
        <v>3.18</v>
      </c>
      <c r="W1975" s="16">
        <v>0.76800000000000002</v>
      </c>
      <c r="X1975" s="16">
        <v>356.04399999999998</v>
      </c>
      <c r="Y1975" s="16">
        <v>41.373399999999997</v>
      </c>
      <c r="Z1975" s="16">
        <v>7.7600000000000002E-2</v>
      </c>
      <c r="AA1975" s="16">
        <v>-0.72011700000000001</v>
      </c>
      <c r="AB1975" s="16">
        <v>0</v>
      </c>
      <c r="AC1975" s="16">
        <v>11.43</v>
      </c>
      <c r="AD1975" s="16">
        <v>39.590000000000003</v>
      </c>
      <c r="AE1975" s="16">
        <v>0.18920000000000001</v>
      </c>
      <c r="AF1975" s="16">
        <v>12.7012</v>
      </c>
      <c r="AG1975" s="16">
        <v>8694.7800000000007</v>
      </c>
      <c r="AH1975" s="16">
        <v>2.4549999999999999E-2</v>
      </c>
      <c r="AI1975" s="16">
        <v>26.6</v>
      </c>
      <c r="AJ1975" s="16">
        <v>55.1</v>
      </c>
      <c r="AK1975" s="16">
        <v>-0.92669999999999997</v>
      </c>
      <c r="AL1975" s="16">
        <v>-1.2292000000000001</v>
      </c>
      <c r="AM1975" s="16">
        <v>-0.95589999999999997</v>
      </c>
      <c r="AN1975" s="16">
        <v>-0.38080000000000003</v>
      </c>
      <c r="AO1975" s="16">
        <v>-0.58330000000000004</v>
      </c>
      <c r="AP1975" s="16">
        <v>-1.1917</v>
      </c>
      <c r="AR1975" s="16">
        <f t="shared" si="91"/>
        <v>0</v>
      </c>
      <c r="AS1975" s="5">
        <f t="shared" si="90"/>
        <v>0.12067499999999987</v>
      </c>
    </row>
    <row r="1976" spans="1:45" x14ac:dyDescent="0.25">
      <c r="A1976" s="16" t="s">
        <v>407</v>
      </c>
      <c r="B1976" s="16" t="s">
        <v>82</v>
      </c>
      <c r="C1976" s="16" t="s">
        <v>234</v>
      </c>
      <c r="D1976" s="16">
        <v>2007</v>
      </c>
      <c r="E1976" s="16" t="s">
        <v>1188</v>
      </c>
      <c r="F1976" s="16" t="s">
        <v>590</v>
      </c>
      <c r="G1976" s="10">
        <v>726.46100000000001</v>
      </c>
      <c r="H1976" s="73">
        <v>6.588184</v>
      </c>
      <c r="I1976" s="16">
        <v>13676693</v>
      </c>
      <c r="J1976" s="71">
        <v>2.2867700000000001E-2</v>
      </c>
      <c r="K1976" s="71">
        <v>1.0313509999999999</v>
      </c>
      <c r="L1976" s="16">
        <v>-1.7583850000000001</v>
      </c>
      <c r="M1976" s="16">
        <v>-0.65697439999999996</v>
      </c>
      <c r="N1976" s="16">
        <v>-1.3770290000000001</v>
      </c>
      <c r="O1976" s="16">
        <v>-0.1423239</v>
      </c>
      <c r="P1976" s="16">
        <v>-1.0346010000000001</v>
      </c>
      <c r="Q1976" s="16">
        <v>-0.73263029999999996</v>
      </c>
      <c r="R1976" s="16">
        <v>4.9799999999999997E-2</v>
      </c>
      <c r="S1976" s="16">
        <v>2.0000000000000001E-4</v>
      </c>
      <c r="T1976" s="16">
        <v>4.0000000000000002E-4</v>
      </c>
      <c r="U1976" s="16">
        <v>1.5992999999999999</v>
      </c>
      <c r="V1976" s="16">
        <v>3.44</v>
      </c>
      <c r="W1976" s="16">
        <v>0.91600000000000004</v>
      </c>
      <c r="X1976" s="16">
        <v>362.13900000000001</v>
      </c>
      <c r="Y1976" s="16">
        <v>41.822800000000001</v>
      </c>
      <c r="Z1976" s="16">
        <v>8.7499999999999994E-2</v>
      </c>
      <c r="AA1976" s="16">
        <v>-0.84439750000000002</v>
      </c>
      <c r="AB1976" s="16">
        <v>0</v>
      </c>
      <c r="AC1976" s="16">
        <v>11.43</v>
      </c>
      <c r="AD1976" s="16">
        <v>42.79</v>
      </c>
      <c r="AE1976" s="16">
        <v>0.27300000000000002</v>
      </c>
      <c r="AF1976" s="16">
        <v>18.791499999999999</v>
      </c>
      <c r="AG1976" s="16">
        <v>10845.9</v>
      </c>
      <c r="AH1976" s="16">
        <v>2.5049999999999999E-2</v>
      </c>
      <c r="AI1976" s="16">
        <v>28.4</v>
      </c>
      <c r="AJ1976" s="16">
        <v>57.4</v>
      </c>
      <c r="AK1976" s="16">
        <v>-0.92679999999999996</v>
      </c>
      <c r="AL1976" s="16">
        <v>-1.0959000000000001</v>
      </c>
      <c r="AM1976" s="16">
        <v>-0.87170000000000003</v>
      </c>
      <c r="AN1976" s="16">
        <v>-0.40539999999999998</v>
      </c>
      <c r="AO1976" s="16">
        <v>-0.47260000000000002</v>
      </c>
      <c r="AP1976" s="16">
        <v>-1.0891</v>
      </c>
      <c r="AR1976" s="16">
        <f t="shared" si="91"/>
        <v>0</v>
      </c>
      <c r="AS1976" s="5">
        <f t="shared" si="90"/>
        <v>0.10914899999999994</v>
      </c>
    </row>
    <row r="1977" spans="1:45" x14ac:dyDescent="0.25">
      <c r="A1977" s="16" t="s">
        <v>407</v>
      </c>
      <c r="B1977" s="16" t="s">
        <v>82</v>
      </c>
      <c r="C1977" s="16" t="s">
        <v>234</v>
      </c>
      <c r="D1977" s="16">
        <v>2008</v>
      </c>
      <c r="E1977" s="16" t="s">
        <v>1198</v>
      </c>
      <c r="F1977" s="16" t="s">
        <v>590</v>
      </c>
      <c r="G1977" s="10">
        <v>763.69100000000003</v>
      </c>
      <c r="H1977" s="73">
        <v>6.6381639999999997</v>
      </c>
      <c r="I1977" s="16">
        <v>13880509</v>
      </c>
      <c r="J1977" s="71">
        <v>1.34E-4</v>
      </c>
      <c r="K1977" s="71">
        <v>1.0314890000000001</v>
      </c>
      <c r="L1977" s="16">
        <v>-1.688769</v>
      </c>
      <c r="M1977" s="16">
        <v>-0.65583990000000003</v>
      </c>
      <c r="N1977" s="16">
        <v>-1.331631</v>
      </c>
      <c r="O1977" s="16">
        <v>-8.2241999999999996E-2</v>
      </c>
      <c r="P1977" s="16">
        <v>-0.96288580000000001</v>
      </c>
      <c r="Q1977" s="16">
        <v>-0.76130759999999997</v>
      </c>
      <c r="R1977" s="16">
        <v>4.9799999999999997E-2</v>
      </c>
      <c r="S1977" s="16">
        <v>5.0000000000000001E-4</v>
      </c>
      <c r="T1977" s="16">
        <v>4.0000000000000002E-4</v>
      </c>
      <c r="U1977" s="16">
        <v>1.73315</v>
      </c>
      <c r="V1977" s="16">
        <v>3.7</v>
      </c>
      <c r="W1977" s="16">
        <v>1.0640000000000001</v>
      </c>
      <c r="X1977" s="16">
        <v>364.77499999999998</v>
      </c>
      <c r="Y1977" s="16">
        <v>42.478400000000001</v>
      </c>
      <c r="Z1977" s="16">
        <v>8.9899999999999994E-2</v>
      </c>
      <c r="AA1977" s="16">
        <v>-0.96634779999999998</v>
      </c>
      <c r="AB1977" s="16">
        <v>0</v>
      </c>
      <c r="AC1977" s="16">
        <v>11.43</v>
      </c>
      <c r="AD1977" s="16">
        <v>45.93</v>
      </c>
      <c r="AE1977" s="16">
        <v>0.30919999999999997</v>
      </c>
      <c r="AF1977" s="16">
        <v>30.3934</v>
      </c>
      <c r="AG1977" s="16">
        <v>10614.6</v>
      </c>
      <c r="AH1977" s="16">
        <v>2.5149999999999999E-2</v>
      </c>
      <c r="AI1977" s="16">
        <v>30.1</v>
      </c>
      <c r="AJ1977" s="16">
        <v>59.7</v>
      </c>
      <c r="AK1977" s="16">
        <v>-0.96960000000000002</v>
      </c>
      <c r="AL1977" s="16">
        <v>-1.1999</v>
      </c>
      <c r="AM1977" s="16">
        <v>-0.9556</v>
      </c>
      <c r="AN1977" s="16">
        <v>-0.33579999999999999</v>
      </c>
      <c r="AO1977" s="16">
        <v>-0.44280000000000003</v>
      </c>
      <c r="AP1977" s="16">
        <v>-1.1134999999999999</v>
      </c>
      <c r="AR1977" s="16">
        <f t="shared" si="91"/>
        <v>0</v>
      </c>
      <c r="AS1977" s="5">
        <f t="shared" si="90"/>
        <v>6.9616000000000122E-2</v>
      </c>
    </row>
    <row r="1978" spans="1:45" x14ac:dyDescent="0.25">
      <c r="A1978" s="16" t="s">
        <v>407</v>
      </c>
      <c r="B1978" s="16" t="s">
        <v>82</v>
      </c>
      <c r="C1978" s="16" t="s">
        <v>234</v>
      </c>
      <c r="D1978" s="16">
        <v>2009</v>
      </c>
      <c r="E1978" s="16" t="s">
        <v>1179</v>
      </c>
      <c r="F1978" s="16" t="s">
        <v>590</v>
      </c>
      <c r="G1978" s="10">
        <v>752.97799999999995</v>
      </c>
      <c r="H1978" s="73">
        <v>6.6240360000000003</v>
      </c>
      <c r="I1978" s="16">
        <v>14090208</v>
      </c>
      <c r="J1978" s="71">
        <v>-5.1785299999999999E-2</v>
      </c>
      <c r="K1978" s="71">
        <v>0.97943279999999999</v>
      </c>
      <c r="L1978" s="16">
        <v>-1.5629550000000001</v>
      </c>
      <c r="M1978" s="16">
        <v>-0.65621799999999997</v>
      </c>
      <c r="N1978" s="16">
        <v>-1.26861</v>
      </c>
      <c r="O1978" s="16">
        <v>6.3485899999999998E-2</v>
      </c>
      <c r="P1978" s="16">
        <v>-0.88451630000000003</v>
      </c>
      <c r="Q1978" s="16">
        <v>-0.77537829999999996</v>
      </c>
      <c r="R1978" s="16">
        <v>4.9799999999999997E-2</v>
      </c>
      <c r="S1978" s="16">
        <v>4.0000000000000002E-4</v>
      </c>
      <c r="T1978" s="16">
        <v>4.0000000000000002E-4</v>
      </c>
      <c r="U1978" s="16">
        <v>2.1885500000000002</v>
      </c>
      <c r="V1978" s="16">
        <v>3.96</v>
      </c>
      <c r="W1978" s="16">
        <v>1.212</v>
      </c>
      <c r="X1978" s="16">
        <v>364.87200000000001</v>
      </c>
      <c r="Y1978" s="16">
        <v>49.559600000000003</v>
      </c>
      <c r="Z1978" s="16">
        <v>8.8499999999999995E-2</v>
      </c>
      <c r="AA1978" s="16">
        <v>-0.95411380000000001</v>
      </c>
      <c r="AB1978" s="16">
        <v>0</v>
      </c>
      <c r="AC1978" s="16">
        <v>11.43</v>
      </c>
      <c r="AD1978" s="16">
        <v>45.615000000000002</v>
      </c>
      <c r="AE1978" s="16">
        <v>0.38319999999999999</v>
      </c>
      <c r="AF1978" s="16">
        <v>44.314900000000002</v>
      </c>
      <c r="AG1978" s="16">
        <v>8879.8799999999992</v>
      </c>
      <c r="AH1978" s="16">
        <v>2.5950000000000001E-2</v>
      </c>
      <c r="AI1978" s="16">
        <v>31.9</v>
      </c>
      <c r="AJ1978" s="16">
        <v>61.9</v>
      </c>
      <c r="AK1978" s="16">
        <v>-0.9113</v>
      </c>
      <c r="AL1978" s="16">
        <v>-1.1594</v>
      </c>
      <c r="AM1978" s="16">
        <v>-0.9103</v>
      </c>
      <c r="AN1978" s="16">
        <v>-0.58730000000000004</v>
      </c>
      <c r="AO1978" s="16">
        <v>-0.47339999999999999</v>
      </c>
      <c r="AP1978" s="16">
        <v>-1.0851999999999999</v>
      </c>
      <c r="AR1978" s="16">
        <f t="shared" si="91"/>
        <v>0</v>
      </c>
      <c r="AS1978" s="5">
        <f t="shared" si="90"/>
        <v>0.12581399999999987</v>
      </c>
    </row>
    <row r="1979" spans="1:45" x14ac:dyDescent="0.25">
      <c r="A1979" s="16" t="s">
        <v>407</v>
      </c>
      <c r="B1979" s="16" t="s">
        <v>82</v>
      </c>
      <c r="C1979" s="16" t="s">
        <v>234</v>
      </c>
      <c r="D1979" s="16">
        <v>2010</v>
      </c>
      <c r="E1979" s="16" t="s">
        <v>1183</v>
      </c>
      <c r="F1979" s="16" t="s">
        <v>590</v>
      </c>
      <c r="G1979" s="10">
        <v>785.69299999999998</v>
      </c>
      <c r="H1979" s="73">
        <v>6.6665660000000004</v>
      </c>
      <c r="I1979" s="16">
        <v>14308740</v>
      </c>
      <c r="J1979" s="71">
        <v>2.6738E-3</v>
      </c>
      <c r="K1979" s="71">
        <v>0.98205509999999996</v>
      </c>
      <c r="L1979" s="16">
        <v>-1.5025390000000001</v>
      </c>
      <c r="M1979" s="16">
        <v>-0.65659619999999996</v>
      </c>
      <c r="N1979" s="16">
        <v>-1.171967</v>
      </c>
      <c r="O1979" s="16">
        <v>8.7769000000000007E-3</v>
      </c>
      <c r="P1979" s="16">
        <v>-0.78405259999999999</v>
      </c>
      <c r="Q1979" s="16">
        <v>-0.7843928</v>
      </c>
      <c r="R1979" s="16">
        <v>4.9799999999999997E-2</v>
      </c>
      <c r="S1979" s="16">
        <v>2.9999999999999997E-4</v>
      </c>
      <c r="T1979" s="16">
        <v>4.0000000000000002E-4</v>
      </c>
      <c r="U1979" s="16">
        <v>2.6038999999999999</v>
      </c>
      <c r="V1979" s="16">
        <v>4.22</v>
      </c>
      <c r="W1979" s="16">
        <v>1.36</v>
      </c>
      <c r="X1979" s="16">
        <v>370.90100000000001</v>
      </c>
      <c r="Y1979" s="16">
        <v>48.955399999999997</v>
      </c>
      <c r="Z1979" s="16">
        <v>9.8100000000000007E-2</v>
      </c>
      <c r="AA1979" s="16">
        <v>-0.7787617</v>
      </c>
      <c r="AB1979" s="16">
        <v>0</v>
      </c>
      <c r="AC1979" s="16">
        <v>11.43</v>
      </c>
      <c r="AD1979" s="16">
        <v>41.1</v>
      </c>
      <c r="AE1979" s="16">
        <v>2.4981</v>
      </c>
      <c r="AF1979" s="16">
        <v>56.740699999999997</v>
      </c>
      <c r="AG1979" s="16">
        <v>6920.28</v>
      </c>
      <c r="AH1979" s="16">
        <v>2.7050000000000001E-2</v>
      </c>
      <c r="AI1979" s="16">
        <v>33.6</v>
      </c>
      <c r="AJ1979" s="16">
        <v>64.2</v>
      </c>
      <c r="AK1979" s="16">
        <v>-0.92610000000000003</v>
      </c>
      <c r="AL1979" s="16">
        <v>-1.2317</v>
      </c>
      <c r="AM1979" s="16">
        <v>-0.92449999999999999</v>
      </c>
      <c r="AN1979" s="16">
        <v>-0.54149999999999998</v>
      </c>
      <c r="AO1979" s="16">
        <v>-0.46129999999999999</v>
      </c>
      <c r="AP1979" s="16">
        <v>-1.0895999999999999</v>
      </c>
      <c r="AR1979" s="16">
        <f t="shared" si="91"/>
        <v>0</v>
      </c>
      <c r="AS1979" s="5">
        <f t="shared" si="90"/>
        <v>6.0416000000000025E-2</v>
      </c>
    </row>
    <row r="1980" spans="1:45" x14ac:dyDescent="0.25">
      <c r="A1980" s="16" t="s">
        <v>407</v>
      </c>
      <c r="B1980" s="16" t="s">
        <v>82</v>
      </c>
      <c r="C1980" s="16" t="s">
        <v>234</v>
      </c>
      <c r="D1980" s="16">
        <v>2011</v>
      </c>
      <c r="E1980" s="16" t="s">
        <v>1196</v>
      </c>
      <c r="F1980" s="16" t="s">
        <v>590</v>
      </c>
      <c r="G1980" s="10">
        <v>827.97799999999995</v>
      </c>
      <c r="H1980" s="73">
        <v>6.7189870000000003</v>
      </c>
      <c r="I1980" s="16">
        <v>14537886</v>
      </c>
      <c r="J1980" s="71">
        <v>1.81079E-2</v>
      </c>
      <c r="K1980" s="71">
        <v>1</v>
      </c>
      <c r="L1980" s="16">
        <v>-1.349688</v>
      </c>
      <c r="M1980" s="16">
        <v>-0.65490780000000004</v>
      </c>
      <c r="N1980" s="16">
        <v>-1.1033109999999999</v>
      </c>
      <c r="O1980" s="16">
        <v>6.4554E-2</v>
      </c>
      <c r="P1980" s="16">
        <v>-0.61891499999999999</v>
      </c>
      <c r="Q1980" s="16">
        <v>-0.74046979999999996</v>
      </c>
      <c r="R1980" s="16">
        <v>4.9799999999999997E-2</v>
      </c>
      <c r="S1980" s="16">
        <v>5.0000000000000001E-4</v>
      </c>
      <c r="T1980" s="16">
        <v>5.0000000000000001E-4</v>
      </c>
      <c r="U1980" s="16">
        <v>2.9584000000000001</v>
      </c>
      <c r="V1980" s="16">
        <v>4.516</v>
      </c>
      <c r="W1980" s="16">
        <v>1.468</v>
      </c>
      <c r="X1980" s="16">
        <v>373.80200000000002</v>
      </c>
      <c r="Y1980" s="16">
        <v>49.415999999999997</v>
      </c>
      <c r="Z1980" s="16">
        <v>0.1032</v>
      </c>
      <c r="AA1980" s="16">
        <v>-0.8855653</v>
      </c>
      <c r="AB1980" s="16">
        <v>0</v>
      </c>
      <c r="AC1980" s="16">
        <v>11.43</v>
      </c>
      <c r="AD1980" s="16">
        <v>43.85</v>
      </c>
      <c r="AE1980" s="16">
        <v>3.6286999999999998</v>
      </c>
      <c r="AF1980" s="16">
        <v>94.188199999999995</v>
      </c>
      <c r="AG1980" s="16">
        <v>7215.74</v>
      </c>
      <c r="AH1980" s="16">
        <v>2.7949999999999999E-2</v>
      </c>
      <c r="AI1980" s="16">
        <v>35.4</v>
      </c>
      <c r="AJ1980" s="16">
        <v>66.5</v>
      </c>
      <c r="AK1980" s="16">
        <v>-0.91110000000000002</v>
      </c>
      <c r="AL1980" s="16">
        <v>-1.2174</v>
      </c>
      <c r="AM1980" s="16">
        <v>-0.85189999999999999</v>
      </c>
      <c r="AN1980" s="16">
        <v>-0.32740000000000002</v>
      </c>
      <c r="AO1980" s="16">
        <v>-0.56989999999999996</v>
      </c>
      <c r="AP1980" s="16">
        <v>-1.0229999999999999</v>
      </c>
      <c r="AR1980" s="16">
        <f t="shared" si="91"/>
        <v>0</v>
      </c>
      <c r="AS1980" s="5">
        <f t="shared" si="90"/>
        <v>0.15285100000000007</v>
      </c>
    </row>
    <row r="1981" spans="1:45" x14ac:dyDescent="0.25">
      <c r="A1981" s="16" t="s">
        <v>407</v>
      </c>
      <c r="B1981" s="16" t="s">
        <v>82</v>
      </c>
      <c r="C1981" s="16" t="s">
        <v>234</v>
      </c>
      <c r="D1981" s="16">
        <v>2012</v>
      </c>
      <c r="E1981" s="16" t="s">
        <v>1191</v>
      </c>
      <c r="F1981" s="16" t="s">
        <v>590</v>
      </c>
      <c r="G1981" s="10">
        <v>874.16099999999994</v>
      </c>
      <c r="H1981" s="73">
        <v>6.7732650000000003</v>
      </c>
      <c r="I1981" s="16">
        <v>14776866</v>
      </c>
      <c r="J1981" s="71">
        <v>1.3933900000000001E-2</v>
      </c>
      <c r="K1981" s="71">
        <v>1.0140309999999999</v>
      </c>
      <c r="L1981" s="16">
        <v>-1.2992060000000001</v>
      </c>
      <c r="M1981" s="16">
        <v>-0.65452960000000004</v>
      </c>
      <c r="N1981" s="16">
        <v>-1.236475</v>
      </c>
      <c r="O1981" s="16">
        <v>5.0112900000000002E-2</v>
      </c>
      <c r="P1981" s="16">
        <v>-0.47170299999999998</v>
      </c>
      <c r="Q1981" s="16">
        <v>-0.62938879999999997</v>
      </c>
      <c r="R1981" s="16">
        <v>4.9799999999999997E-2</v>
      </c>
      <c r="S1981" s="16">
        <v>5.9999999999999995E-4</v>
      </c>
      <c r="T1981" s="16">
        <v>5.0000000000000001E-4</v>
      </c>
      <c r="U1981" s="16">
        <v>1.5627</v>
      </c>
      <c r="V1981" s="16">
        <v>4.8120000000000003</v>
      </c>
      <c r="W1981" s="16">
        <v>1.5760000000000001</v>
      </c>
      <c r="X1981" s="16">
        <v>373.91699999999997</v>
      </c>
      <c r="Y1981" s="16">
        <v>49.869199999999999</v>
      </c>
      <c r="Z1981" s="16">
        <v>0.1111</v>
      </c>
      <c r="AA1981" s="16">
        <v>-0.77099430000000002</v>
      </c>
      <c r="AB1981" s="16">
        <v>0</v>
      </c>
      <c r="AC1981" s="16">
        <v>11.43</v>
      </c>
      <c r="AD1981" s="16">
        <v>40.9</v>
      </c>
      <c r="AE1981" s="16">
        <v>3.9319999999999999</v>
      </c>
      <c r="AF1981" s="16">
        <v>128.52699999999999</v>
      </c>
      <c r="AG1981" s="16">
        <v>9668.1200000000008</v>
      </c>
      <c r="AH1981" s="16">
        <v>3.1150000000000001E-2</v>
      </c>
      <c r="AI1981" s="16">
        <v>37.200000000000003</v>
      </c>
      <c r="AJ1981" s="16">
        <v>68.8</v>
      </c>
      <c r="AK1981" s="16">
        <v>-0.9587</v>
      </c>
      <c r="AL1981" s="16">
        <v>-1.0446</v>
      </c>
      <c r="AM1981" s="16">
        <v>-0.81479999999999997</v>
      </c>
      <c r="AN1981" s="16">
        <v>-0.13950000000000001</v>
      </c>
      <c r="AO1981" s="16">
        <v>-0.33589999999999998</v>
      </c>
      <c r="AP1981" s="16">
        <v>-0.95730000000000004</v>
      </c>
      <c r="AR1981" s="16">
        <f t="shared" si="91"/>
        <v>0</v>
      </c>
      <c r="AS1981" s="5">
        <f t="shared" si="90"/>
        <v>5.0481999999999916E-2</v>
      </c>
    </row>
    <row r="1982" spans="1:45" x14ac:dyDescent="0.25">
      <c r="A1982" s="16" t="s">
        <v>407</v>
      </c>
      <c r="B1982" s="16" t="s">
        <v>82</v>
      </c>
      <c r="C1982" s="16" t="s">
        <v>234</v>
      </c>
      <c r="D1982" s="16">
        <v>2013</v>
      </c>
      <c r="E1982" s="16" t="s">
        <v>1174</v>
      </c>
      <c r="F1982" s="16" t="s">
        <v>590</v>
      </c>
      <c r="G1982" s="10">
        <v>923.726</v>
      </c>
      <c r="H1982" s="73">
        <v>6.8284159999999998</v>
      </c>
      <c r="I1982" s="16">
        <v>15022692</v>
      </c>
      <c r="J1982" s="71">
        <v>7.5826000000000001E-3</v>
      </c>
      <c r="K1982" s="71">
        <v>1.0217499999999999</v>
      </c>
      <c r="L1982" s="16">
        <v>-1.251258</v>
      </c>
      <c r="M1982" s="16">
        <v>-0.65246309999999996</v>
      </c>
      <c r="N1982" s="16">
        <v>-1.1459360000000001</v>
      </c>
      <c r="O1982" s="16">
        <v>4.7124300000000001E-2</v>
      </c>
      <c r="P1982" s="16">
        <v>-0.43153950000000002</v>
      </c>
      <c r="Q1982" s="16">
        <v>-0.65394600000000003</v>
      </c>
      <c r="R1982" s="16">
        <v>4.9799999999999997E-2</v>
      </c>
      <c r="S1982" s="16">
        <v>8.9999999999999998E-4</v>
      </c>
      <c r="T1982" s="16">
        <v>5.9999999999999995E-4</v>
      </c>
      <c r="U1982" s="16">
        <v>2.0211000000000001</v>
      </c>
      <c r="V1982" s="16">
        <v>5.1079999999999997</v>
      </c>
      <c r="W1982" s="16">
        <v>1.6839999999999999</v>
      </c>
      <c r="X1982" s="16">
        <v>378.536</v>
      </c>
      <c r="Y1982" s="16">
        <v>51.158499999999997</v>
      </c>
      <c r="Z1982" s="16">
        <v>0.1162</v>
      </c>
      <c r="AA1982" s="16">
        <v>-0.65253939999999999</v>
      </c>
      <c r="AB1982" s="16">
        <v>0</v>
      </c>
      <c r="AC1982" s="16">
        <v>11.43</v>
      </c>
      <c r="AD1982" s="16">
        <v>37.85</v>
      </c>
      <c r="AE1982" s="16">
        <v>2.7812000000000001</v>
      </c>
      <c r="AF1982" s="16">
        <v>133.88999999999999</v>
      </c>
      <c r="AG1982" s="16">
        <v>11791.6</v>
      </c>
      <c r="AH1982" s="16">
        <v>3.2750000000000001E-2</v>
      </c>
      <c r="AI1982" s="16">
        <v>39</v>
      </c>
      <c r="AJ1982" s="16">
        <v>71.099999999999994</v>
      </c>
      <c r="AK1982" s="16">
        <v>-0.97829999999999995</v>
      </c>
      <c r="AL1982" s="16">
        <v>-1.0141</v>
      </c>
      <c r="AM1982" s="16">
        <v>-0.9052</v>
      </c>
      <c r="AN1982" s="16">
        <v>-0.17199999999999999</v>
      </c>
      <c r="AO1982" s="16">
        <v>-0.33610000000000001</v>
      </c>
      <c r="AP1982" s="16">
        <v>-0.98440000000000005</v>
      </c>
      <c r="AR1982" s="16">
        <f t="shared" si="91"/>
        <v>0</v>
      </c>
      <c r="AS1982" s="5">
        <f t="shared" si="90"/>
        <v>4.7948000000000102E-2</v>
      </c>
    </row>
    <row r="1983" spans="1:45" x14ac:dyDescent="0.25">
      <c r="A1983" s="16" t="s">
        <v>407</v>
      </c>
      <c r="B1983" s="16" t="s">
        <v>82</v>
      </c>
      <c r="C1983" s="16" t="s">
        <v>234</v>
      </c>
      <c r="D1983" s="16">
        <v>2014</v>
      </c>
      <c r="E1983" s="16" t="s">
        <v>1181</v>
      </c>
      <c r="F1983" s="16" t="s">
        <v>590</v>
      </c>
      <c r="G1983" s="10">
        <v>972.97900000000004</v>
      </c>
      <c r="H1983" s="73">
        <v>6.880363</v>
      </c>
      <c r="I1983" s="16">
        <v>15270790</v>
      </c>
      <c r="J1983" s="71">
        <v>4.6950999999999998E-3</v>
      </c>
      <c r="K1983" s="71">
        <v>1.0265580000000001</v>
      </c>
      <c r="L1983" s="16">
        <v>-1.195397</v>
      </c>
      <c r="M1983" s="16">
        <v>-0.65377320000000005</v>
      </c>
      <c r="N1983" s="16">
        <v>-1.1320349999999999</v>
      </c>
      <c r="O1983" s="16">
        <v>0.1015075</v>
      </c>
      <c r="P1983" s="16">
        <v>-0.40325129999999998</v>
      </c>
      <c r="Q1983" s="16">
        <v>-0.62621780000000005</v>
      </c>
      <c r="R1983" s="16">
        <v>4.9799999999999997E-2</v>
      </c>
      <c r="S1983" s="16">
        <v>8.0000000000000004E-4</v>
      </c>
      <c r="T1983" s="16">
        <v>5.0000000000000001E-4</v>
      </c>
      <c r="U1983" s="16">
        <v>1.9616</v>
      </c>
      <c r="V1983" s="16">
        <v>5.4039999999999999</v>
      </c>
      <c r="W1983" s="16">
        <v>1.792</v>
      </c>
      <c r="X1983" s="16">
        <v>379.678</v>
      </c>
      <c r="Y1983" s="16">
        <v>51.554299999999998</v>
      </c>
      <c r="Z1983" s="16">
        <v>0.12540000000000001</v>
      </c>
      <c r="AA1983" s="16">
        <v>-0.7368171</v>
      </c>
      <c r="AB1983" s="16">
        <v>0</v>
      </c>
      <c r="AC1983" s="16">
        <v>11.43</v>
      </c>
      <c r="AD1983" s="16">
        <v>40.020000000000003</v>
      </c>
      <c r="AE1983" s="16">
        <v>2.3433000000000002</v>
      </c>
      <c r="AF1983" s="16">
        <v>132.73400000000001</v>
      </c>
      <c r="AG1983" s="16">
        <v>11357.8</v>
      </c>
      <c r="AH1983" s="16">
        <v>3.4250000000000003E-2</v>
      </c>
      <c r="AI1983" s="16">
        <v>40.799999999999997</v>
      </c>
      <c r="AJ1983" s="16">
        <v>73.400000000000006</v>
      </c>
      <c r="AK1983" s="16">
        <v>-1.1016999999999999</v>
      </c>
      <c r="AL1983" s="16">
        <v>-1.0819000000000001</v>
      </c>
      <c r="AM1983" s="16">
        <v>-0.67830000000000001</v>
      </c>
      <c r="AN1983" s="16">
        <v>-3.2300000000000002E-2</v>
      </c>
      <c r="AO1983" s="16">
        <v>-0.4032</v>
      </c>
      <c r="AP1983" s="16">
        <v>-0.92510000000000003</v>
      </c>
      <c r="AR1983" s="16">
        <f t="shared" si="91"/>
        <v>0</v>
      </c>
      <c r="AS1983" s="5">
        <f t="shared" si="90"/>
        <v>5.5860999999999938E-2</v>
      </c>
    </row>
    <row r="1984" spans="1:45" x14ac:dyDescent="0.25">
      <c r="A1984" s="16" t="s">
        <v>407</v>
      </c>
      <c r="B1984" s="16" t="s">
        <v>83</v>
      </c>
      <c r="C1984" s="16" t="s">
        <v>297</v>
      </c>
      <c r="D1984" s="16">
        <v>1985</v>
      </c>
      <c r="E1984" s="16" t="s">
        <v>2520</v>
      </c>
      <c r="F1984" s="16" t="s">
        <v>594</v>
      </c>
      <c r="G1984" s="10">
        <v>5405.35</v>
      </c>
      <c r="H1984" s="73">
        <v>8.5951450000000005</v>
      </c>
      <c r="I1984" s="16" t="s">
        <v>6700</v>
      </c>
      <c r="K1984" s="71">
        <v>0.63700000000000001</v>
      </c>
      <c r="L1984" s="16">
        <v>0.52816689999999999</v>
      </c>
      <c r="M1984" s="16">
        <v>-0.43151309999999998</v>
      </c>
      <c r="N1984" s="16">
        <v>0.74198430000000004</v>
      </c>
      <c r="O1984" s="16">
        <v>0.38598979999999999</v>
      </c>
      <c r="P1984" s="16">
        <v>1.5181399999999999E-2</v>
      </c>
      <c r="Q1984" s="16">
        <v>0.4646265</v>
      </c>
      <c r="R1984" s="16">
        <v>0.40279999999999999</v>
      </c>
      <c r="S1984" s="16">
        <v>7.4000000000000003E-3</v>
      </c>
      <c r="T1984" s="16">
        <v>1E-3</v>
      </c>
      <c r="U1984" s="16">
        <v>3.8929</v>
      </c>
      <c r="V1984" s="16">
        <v>24.4</v>
      </c>
      <c r="W1984" s="16">
        <v>8.51</v>
      </c>
      <c r="X1984" s="16">
        <v>514.13900000000001</v>
      </c>
      <c r="Y1984" s="16">
        <v>53.294199999999996</v>
      </c>
      <c r="Z1984" s="16">
        <v>0.42499999999999999</v>
      </c>
      <c r="AA1984" s="16">
        <v>0.18333559999999999</v>
      </c>
      <c r="AB1984" s="16">
        <v>0.28999999999999998</v>
      </c>
      <c r="AC1984" s="16">
        <v>23.11</v>
      </c>
      <c r="AD1984" s="16">
        <v>35.979999999999997</v>
      </c>
      <c r="AE1984" s="16">
        <v>16.0916</v>
      </c>
      <c r="AF1984" s="16">
        <v>0</v>
      </c>
      <c r="AG1984" s="16">
        <v>142154</v>
      </c>
      <c r="AH1984" s="16">
        <v>9.11E-2</v>
      </c>
      <c r="AI1984" s="16">
        <v>100</v>
      </c>
      <c r="AJ1984" s="16">
        <v>86.610699999999994</v>
      </c>
      <c r="AK1984" s="16">
        <v>0.51449999999999996</v>
      </c>
      <c r="AL1984" s="16">
        <v>0.1706</v>
      </c>
      <c r="AM1984" s="16">
        <v>0.1129</v>
      </c>
      <c r="AN1984" s="16">
        <v>0.54800000000000004</v>
      </c>
      <c r="AO1984" s="16">
        <v>2.8199999999999999E-2</v>
      </c>
      <c r="AP1984" s="16">
        <v>0.61709999999999998</v>
      </c>
      <c r="AQ1984" s="16">
        <v>8.9999999999999998E-4</v>
      </c>
      <c r="AR1984" s="16">
        <f t="shared" si="91"/>
        <v>1</v>
      </c>
      <c r="AS1984" s="5">
        <f t="shared" si="90"/>
        <v>0</v>
      </c>
    </row>
    <row r="1985" spans="1:45" x14ac:dyDescent="0.25">
      <c r="A1985" s="16" t="s">
        <v>407</v>
      </c>
      <c r="B1985" s="16" t="s">
        <v>83</v>
      </c>
      <c r="C1985" s="16" t="s">
        <v>297</v>
      </c>
      <c r="D1985" s="16">
        <v>1986</v>
      </c>
      <c r="E1985" s="16" t="s">
        <v>2541</v>
      </c>
      <c r="F1985" s="16" t="s">
        <v>594</v>
      </c>
      <c r="G1985" s="10">
        <v>5952.55</v>
      </c>
      <c r="H1985" s="73">
        <v>8.6915750000000003</v>
      </c>
      <c r="I1985" s="16" t="s">
        <v>6700</v>
      </c>
      <c r="J1985" s="71">
        <v>2.5999999999999999E-2</v>
      </c>
      <c r="K1985" s="71">
        <v>0.65400000000000003</v>
      </c>
      <c r="L1985" s="16">
        <v>0.72275339999999999</v>
      </c>
      <c r="M1985" s="16">
        <v>-0.25299179999999999</v>
      </c>
      <c r="N1985" s="16">
        <v>0.78033710000000001</v>
      </c>
      <c r="O1985" s="16">
        <v>0.54449270000000005</v>
      </c>
      <c r="P1985" s="16">
        <v>5.6665399999999998E-2</v>
      </c>
      <c r="Q1985" s="16">
        <v>0.4823383</v>
      </c>
      <c r="R1985" s="16">
        <v>0.52729999999999999</v>
      </c>
      <c r="S1985" s="16">
        <v>3.5900000000000001E-2</v>
      </c>
      <c r="T1985" s="16">
        <v>1.2999999999999999E-3</v>
      </c>
      <c r="U1985" s="16">
        <v>3.5468000000000002</v>
      </c>
      <c r="V1985" s="16">
        <v>25.684000000000001</v>
      </c>
      <c r="W1985" s="16">
        <v>9.1120000000000001</v>
      </c>
      <c r="X1985" s="16">
        <v>515.84199999999998</v>
      </c>
      <c r="Y1985" s="16">
        <v>54.326599999999999</v>
      </c>
      <c r="Z1985" s="16">
        <v>0.496</v>
      </c>
      <c r="AA1985" s="16">
        <v>0.17284939999999999</v>
      </c>
      <c r="AB1985" s="16">
        <v>0.28999999999999998</v>
      </c>
      <c r="AC1985" s="16">
        <v>23.11</v>
      </c>
      <c r="AD1985" s="16">
        <v>36.25</v>
      </c>
      <c r="AE1985" s="16">
        <v>18.3169</v>
      </c>
      <c r="AF1985" s="16">
        <v>1.7299999999999999E-2</v>
      </c>
      <c r="AG1985" s="16">
        <v>155034</v>
      </c>
      <c r="AH1985" s="16">
        <v>9.4500000000000001E-2</v>
      </c>
      <c r="AI1985" s="16">
        <v>100</v>
      </c>
      <c r="AJ1985" s="16">
        <v>87.061300000000003</v>
      </c>
      <c r="AK1985" s="16">
        <v>0.52129999999999999</v>
      </c>
      <c r="AL1985" s="16">
        <v>0.18229999999999999</v>
      </c>
      <c r="AM1985" s="16">
        <v>0.153</v>
      </c>
      <c r="AN1985" s="16">
        <v>0.53720000000000001</v>
      </c>
      <c r="AO1985" s="16">
        <v>6.4399999999999999E-2</v>
      </c>
      <c r="AP1985" s="16">
        <v>0.63049999999999995</v>
      </c>
      <c r="AQ1985" s="16">
        <v>8.9999999999999998E-4</v>
      </c>
      <c r="AR1985" s="16">
        <f t="shared" si="91"/>
        <v>1</v>
      </c>
      <c r="AS1985" s="5">
        <f t="shared" si="90"/>
        <v>0.1945865</v>
      </c>
    </row>
    <row r="1986" spans="1:45" x14ac:dyDescent="0.25">
      <c r="A1986" s="16" t="s">
        <v>407</v>
      </c>
      <c r="B1986" s="16" t="s">
        <v>83</v>
      </c>
      <c r="C1986" s="16" t="s">
        <v>297</v>
      </c>
      <c r="D1986" s="16">
        <v>1987</v>
      </c>
      <c r="E1986" s="16" t="s">
        <v>2533</v>
      </c>
      <c r="F1986" s="16" t="s">
        <v>594</v>
      </c>
      <c r="G1986" s="10">
        <v>6629.04</v>
      </c>
      <c r="H1986" s="73">
        <v>8.7992150000000002</v>
      </c>
      <c r="I1986" s="16" t="s">
        <v>6700</v>
      </c>
      <c r="J1986" s="71">
        <v>3.4000000000000002E-2</v>
      </c>
      <c r="K1986" s="71">
        <v>0.67700000000000005</v>
      </c>
      <c r="L1986" s="16">
        <v>0.85746270000000002</v>
      </c>
      <c r="M1986" s="16">
        <v>-7.4470400000000006E-2</v>
      </c>
      <c r="N1986" s="16">
        <v>0.82601720000000001</v>
      </c>
      <c r="O1986" s="16">
        <v>0.56062730000000005</v>
      </c>
      <c r="P1986" s="16">
        <v>0.1041135</v>
      </c>
      <c r="Q1986" s="16">
        <v>0.50006589999999995</v>
      </c>
      <c r="R1986" s="16">
        <v>0.65180000000000005</v>
      </c>
      <c r="S1986" s="16">
        <v>6.4399999999999999E-2</v>
      </c>
      <c r="T1986" s="16">
        <v>1.6000000000000001E-3</v>
      </c>
      <c r="U1986" s="16">
        <v>3.3062999999999998</v>
      </c>
      <c r="V1986" s="16">
        <v>26.968</v>
      </c>
      <c r="W1986" s="16">
        <v>9.7140000000000004</v>
      </c>
      <c r="X1986" s="16">
        <v>516.952</v>
      </c>
      <c r="Y1986" s="16">
        <v>55.358899999999998</v>
      </c>
      <c r="Z1986" s="16">
        <v>0.4909</v>
      </c>
      <c r="AA1986" s="16">
        <v>0.1627516</v>
      </c>
      <c r="AB1986" s="16">
        <v>0.28999999999999998</v>
      </c>
      <c r="AC1986" s="16">
        <v>23.11</v>
      </c>
      <c r="AD1986" s="16">
        <v>36.51</v>
      </c>
      <c r="AE1986" s="16">
        <v>20.741199999999999</v>
      </c>
      <c r="AF1986" s="16">
        <v>2.47E-2</v>
      </c>
      <c r="AG1986" s="16">
        <v>174649</v>
      </c>
      <c r="AH1986" s="16">
        <v>9.7900000000000001E-2</v>
      </c>
      <c r="AI1986" s="16">
        <v>100</v>
      </c>
      <c r="AJ1986" s="16">
        <v>87.511899999999997</v>
      </c>
      <c r="AK1986" s="16">
        <v>0.52800000000000002</v>
      </c>
      <c r="AL1986" s="16">
        <v>0.19400000000000001</v>
      </c>
      <c r="AM1986" s="16">
        <v>0.19309999999999999</v>
      </c>
      <c r="AN1986" s="16">
        <v>0.52649999999999997</v>
      </c>
      <c r="AO1986" s="16">
        <v>0.10059999999999999</v>
      </c>
      <c r="AP1986" s="16">
        <v>0.64400000000000002</v>
      </c>
      <c r="AQ1986" s="16">
        <v>8.9999999999999998E-4</v>
      </c>
      <c r="AR1986" s="16">
        <f t="shared" si="91"/>
        <v>1</v>
      </c>
      <c r="AS1986" s="5">
        <f t="shared" si="90"/>
        <v>0.13470930000000003</v>
      </c>
    </row>
    <row r="1987" spans="1:45" x14ac:dyDescent="0.25">
      <c r="A1987" s="16" t="s">
        <v>407</v>
      </c>
      <c r="B1987" s="16" t="s">
        <v>83</v>
      </c>
      <c r="C1987" s="16" t="s">
        <v>297</v>
      </c>
      <c r="D1987" s="16">
        <v>1988</v>
      </c>
      <c r="E1987" s="16" t="s">
        <v>2542</v>
      </c>
      <c r="F1987" s="16" t="s">
        <v>594</v>
      </c>
      <c r="G1987" s="10">
        <v>7345.93</v>
      </c>
      <c r="H1987" s="73">
        <v>8.9019010000000005</v>
      </c>
      <c r="I1987" s="16" t="s">
        <v>6700</v>
      </c>
      <c r="J1987" s="71">
        <v>4.4999999999999998E-2</v>
      </c>
      <c r="K1987" s="71">
        <v>0.70799999999999996</v>
      </c>
      <c r="L1987" s="16">
        <v>0.97592219999999996</v>
      </c>
      <c r="M1987" s="16">
        <v>0.1031189</v>
      </c>
      <c r="N1987" s="16">
        <v>0.84118720000000002</v>
      </c>
      <c r="O1987" s="16">
        <v>0.55147710000000005</v>
      </c>
      <c r="P1987" s="16">
        <v>0.17180390000000001</v>
      </c>
      <c r="Q1987" s="16">
        <v>0.51777790000000001</v>
      </c>
      <c r="R1987" s="16">
        <v>0.77629999999999999</v>
      </c>
      <c r="S1987" s="16">
        <v>9.2899999999999996E-2</v>
      </c>
      <c r="T1987" s="16">
        <v>1.8E-3</v>
      </c>
      <c r="U1987" s="16">
        <v>2.7105000000000001</v>
      </c>
      <c r="V1987" s="16">
        <v>28.251999999999999</v>
      </c>
      <c r="W1987" s="16">
        <v>10.316000000000001</v>
      </c>
      <c r="X1987" s="16">
        <v>519.13800000000003</v>
      </c>
      <c r="Y1987" s="16">
        <v>56.391300000000001</v>
      </c>
      <c r="Z1987" s="16">
        <v>0.47220000000000001</v>
      </c>
      <c r="AA1987" s="16">
        <v>0.1522654</v>
      </c>
      <c r="AB1987" s="16">
        <v>0.28999999999999998</v>
      </c>
      <c r="AC1987" s="16">
        <v>23.11</v>
      </c>
      <c r="AD1987" s="16">
        <v>36.78</v>
      </c>
      <c r="AE1987" s="16">
        <v>24.490400000000001</v>
      </c>
      <c r="AF1987" s="16">
        <v>4.8399999999999999E-2</v>
      </c>
      <c r="AG1987" s="16">
        <v>200475</v>
      </c>
      <c r="AH1987" s="16">
        <v>0.1013</v>
      </c>
      <c r="AI1987" s="16">
        <v>100</v>
      </c>
      <c r="AJ1987" s="16">
        <v>87.962500000000006</v>
      </c>
      <c r="AK1987" s="16">
        <v>0.53469999999999995</v>
      </c>
      <c r="AL1987" s="16">
        <v>0.20569999999999999</v>
      </c>
      <c r="AM1987" s="16">
        <v>0.23330000000000001</v>
      </c>
      <c r="AN1987" s="16">
        <v>0.51570000000000005</v>
      </c>
      <c r="AO1987" s="16">
        <v>0.1368</v>
      </c>
      <c r="AP1987" s="16">
        <v>0.65739999999999998</v>
      </c>
      <c r="AQ1987" s="16">
        <v>8.9999999999999998E-4</v>
      </c>
      <c r="AR1987" s="16">
        <f t="shared" si="91"/>
        <v>1</v>
      </c>
      <c r="AS1987" s="5">
        <f t="shared" si="90"/>
        <v>0.11845949999999994</v>
      </c>
    </row>
    <row r="1988" spans="1:45" x14ac:dyDescent="0.25">
      <c r="A1988" s="16" t="s">
        <v>407</v>
      </c>
      <c r="B1988" s="16" t="s">
        <v>83</v>
      </c>
      <c r="C1988" s="16" t="s">
        <v>297</v>
      </c>
      <c r="D1988" s="16">
        <v>1989</v>
      </c>
      <c r="E1988" s="16" t="s">
        <v>2547</v>
      </c>
      <c r="F1988" s="16" t="s">
        <v>594</v>
      </c>
      <c r="G1988" s="10">
        <v>7784.94</v>
      </c>
      <c r="H1988" s="73">
        <v>8.9599469999999997</v>
      </c>
      <c r="I1988" s="16" t="s">
        <v>6700</v>
      </c>
      <c r="J1988" s="71">
        <v>7.0000000000000001E-3</v>
      </c>
      <c r="K1988" s="71">
        <v>0.71299999999999997</v>
      </c>
      <c r="L1988" s="16">
        <v>1.165762</v>
      </c>
      <c r="M1988" s="16">
        <v>0.28443629999999998</v>
      </c>
      <c r="N1988" s="16">
        <v>0.95546750000000003</v>
      </c>
      <c r="O1988" s="16">
        <v>0.60742439999999998</v>
      </c>
      <c r="P1988" s="16">
        <v>0.22998930000000001</v>
      </c>
      <c r="Q1988" s="16">
        <v>0.53547259999999997</v>
      </c>
      <c r="R1988" s="16">
        <v>0.90080000000000005</v>
      </c>
      <c r="S1988" s="16">
        <v>0.12139999999999999</v>
      </c>
      <c r="T1988" s="16">
        <v>2.3999999999999998E-3</v>
      </c>
      <c r="U1988" s="16">
        <v>3.04</v>
      </c>
      <c r="V1988" s="16">
        <v>29.536000000000001</v>
      </c>
      <c r="W1988" s="16">
        <v>10.917999999999999</v>
      </c>
      <c r="X1988" s="16">
        <v>521.60599999999999</v>
      </c>
      <c r="Y1988" s="16">
        <v>57.423699999999997</v>
      </c>
      <c r="Z1988" s="16">
        <v>0.4884</v>
      </c>
      <c r="AA1988" s="16">
        <v>0.14216760000000001</v>
      </c>
      <c r="AB1988" s="16">
        <v>0.28999999999999998</v>
      </c>
      <c r="AC1988" s="16">
        <v>23.11</v>
      </c>
      <c r="AD1988" s="16">
        <v>37.04</v>
      </c>
      <c r="AE1988" s="16">
        <v>27.7164</v>
      </c>
      <c r="AF1988" s="16">
        <v>9.3399999999999997E-2</v>
      </c>
      <c r="AG1988" s="16">
        <v>220724</v>
      </c>
      <c r="AH1988" s="16">
        <v>0.1047</v>
      </c>
      <c r="AI1988" s="16">
        <v>100</v>
      </c>
      <c r="AJ1988" s="16">
        <v>88.412999999999997</v>
      </c>
      <c r="AK1988" s="16">
        <v>0.54149999999999998</v>
      </c>
      <c r="AL1988" s="16">
        <v>0.21729999999999999</v>
      </c>
      <c r="AM1988" s="16">
        <v>0.27339999999999998</v>
      </c>
      <c r="AN1988" s="16">
        <v>0.50490000000000002</v>
      </c>
      <c r="AO1988" s="16">
        <v>0.17299999999999999</v>
      </c>
      <c r="AP1988" s="16">
        <v>0.67079999999999995</v>
      </c>
      <c r="AQ1988" s="16">
        <v>8.9999999999999998E-4</v>
      </c>
      <c r="AR1988" s="16">
        <f t="shared" si="91"/>
        <v>1</v>
      </c>
      <c r="AS1988" s="5">
        <f t="shared" ref="AS1988:AS2051" si="92">IF(D1988=1985, 0, L1988-L1987)</f>
        <v>0.1898398</v>
      </c>
    </row>
    <row r="1989" spans="1:45" x14ac:dyDescent="0.25">
      <c r="A1989" s="16" t="s">
        <v>407</v>
      </c>
      <c r="B1989" s="16" t="s">
        <v>83</v>
      </c>
      <c r="C1989" s="16" t="s">
        <v>297</v>
      </c>
      <c r="D1989" s="16">
        <v>1990</v>
      </c>
      <c r="E1989" s="16" t="s">
        <v>2544</v>
      </c>
      <c r="F1989" s="16" t="s">
        <v>594</v>
      </c>
      <c r="G1989" s="10">
        <v>8464.94</v>
      </c>
      <c r="H1989" s="73">
        <v>9.0436879999999995</v>
      </c>
      <c r="I1989" s="16" t="s">
        <v>6700</v>
      </c>
      <c r="J1989" s="71">
        <v>2.3E-2</v>
      </c>
      <c r="K1989" s="71">
        <v>0.72899999999999998</v>
      </c>
      <c r="L1989" s="16">
        <v>1.250113</v>
      </c>
      <c r="M1989" s="16">
        <v>0.40585159999999998</v>
      </c>
      <c r="N1989" s="16">
        <v>1.023291</v>
      </c>
      <c r="O1989" s="16">
        <v>0.53992870000000004</v>
      </c>
      <c r="P1989" s="16">
        <v>0.28435379999999999</v>
      </c>
      <c r="Q1989" s="16">
        <v>0.55320020000000003</v>
      </c>
      <c r="R1989" s="16">
        <v>1.0253000000000001</v>
      </c>
      <c r="S1989" s="16">
        <v>0.1348</v>
      </c>
      <c r="T1989" s="16">
        <v>2.7000000000000001E-3</v>
      </c>
      <c r="U1989" s="16">
        <v>3.0238999999999998</v>
      </c>
      <c r="V1989" s="16">
        <v>30.82</v>
      </c>
      <c r="W1989" s="16">
        <v>11.52</v>
      </c>
      <c r="X1989" s="16">
        <v>522.48900000000003</v>
      </c>
      <c r="Y1989" s="16">
        <v>58.456099999999999</v>
      </c>
      <c r="Z1989" s="16">
        <v>0.43290000000000001</v>
      </c>
      <c r="AA1989" s="16">
        <v>0.1009997</v>
      </c>
      <c r="AB1989" s="16">
        <v>0.28999999999999998</v>
      </c>
      <c r="AC1989" s="16">
        <v>23.11</v>
      </c>
      <c r="AD1989" s="16">
        <v>38.1</v>
      </c>
      <c r="AE1989" s="16">
        <v>30.895399999999999</v>
      </c>
      <c r="AF1989" s="16">
        <v>0.1862</v>
      </c>
      <c r="AG1989" s="16">
        <v>245796</v>
      </c>
      <c r="AH1989" s="16">
        <v>9.4600000000000004E-2</v>
      </c>
      <c r="AI1989" s="16">
        <v>100</v>
      </c>
      <c r="AJ1989" s="16">
        <v>88.863600000000005</v>
      </c>
      <c r="AK1989" s="16">
        <v>0.54820000000000002</v>
      </c>
      <c r="AL1989" s="16">
        <v>0.22900000000000001</v>
      </c>
      <c r="AM1989" s="16">
        <v>0.3135</v>
      </c>
      <c r="AN1989" s="16">
        <v>0.49419999999999997</v>
      </c>
      <c r="AO1989" s="16">
        <v>0.20930000000000001</v>
      </c>
      <c r="AP1989" s="16">
        <v>0.68420000000000003</v>
      </c>
      <c r="AQ1989" s="16">
        <v>8.9999999999999998E-4</v>
      </c>
      <c r="AR1989" s="16">
        <f t="shared" ref="AR1989:AR2052" si="93">IF(OR(AND(I1989&lt;&gt;"", I1989&gt;=10000000, AQ1989&lt;=32.5), AND(A1989="Middle East &amp; North Africa", I1989&lt;&gt;"", I1989&gt;=9000000, AQ1989&lt;&gt;"", AQ1989&lt;=32.5)), 0, 1)</f>
        <v>1</v>
      </c>
      <c r="AS1989" s="5">
        <f t="shared" si="92"/>
        <v>8.4351000000000065E-2</v>
      </c>
    </row>
    <row r="1990" spans="1:45" x14ac:dyDescent="0.25">
      <c r="A1990" s="16" t="s">
        <v>407</v>
      </c>
      <c r="B1990" s="16" t="s">
        <v>83</v>
      </c>
      <c r="C1990" s="16" t="s">
        <v>297</v>
      </c>
      <c r="D1990" s="16">
        <v>1991</v>
      </c>
      <c r="E1990" s="16" t="s">
        <v>2529</v>
      </c>
      <c r="F1990" s="16" t="s">
        <v>594</v>
      </c>
      <c r="G1990" s="10">
        <v>9249.39</v>
      </c>
      <c r="H1990" s="73">
        <v>9.1323129999999999</v>
      </c>
      <c r="I1990" s="16" t="s">
        <v>6700</v>
      </c>
      <c r="J1990" s="71">
        <v>2.4E-2</v>
      </c>
      <c r="K1990" s="71">
        <v>0.747</v>
      </c>
      <c r="L1990" s="16">
        <v>1.4335819999999999</v>
      </c>
      <c r="M1990" s="16">
        <v>0.50853320000000002</v>
      </c>
      <c r="N1990" s="16">
        <v>1.159837</v>
      </c>
      <c r="O1990" s="16">
        <v>0.63765780000000005</v>
      </c>
      <c r="P1990" s="16">
        <v>0.3390727</v>
      </c>
      <c r="Q1990" s="16">
        <v>0.5709301</v>
      </c>
      <c r="R1990" s="16">
        <v>1.1497999999999999</v>
      </c>
      <c r="S1990" s="16">
        <v>0.14299999999999999</v>
      </c>
      <c r="T1990" s="16">
        <v>3.0999999999999999E-3</v>
      </c>
      <c r="U1990" s="16">
        <v>3.4716999999999998</v>
      </c>
      <c r="V1990" s="16">
        <v>31.896000000000001</v>
      </c>
      <c r="W1990" s="16">
        <v>12.334</v>
      </c>
      <c r="X1990" s="16">
        <v>525.19500000000005</v>
      </c>
      <c r="Y1990" s="16">
        <v>59.488399999999999</v>
      </c>
      <c r="Z1990" s="16">
        <v>0.47399999999999998</v>
      </c>
      <c r="AA1990" s="16">
        <v>0.1048834</v>
      </c>
      <c r="AB1990" s="16">
        <v>0.28999999999999998</v>
      </c>
      <c r="AC1990" s="16">
        <v>23.11</v>
      </c>
      <c r="AD1990" s="16">
        <v>38</v>
      </c>
      <c r="AE1990" s="16">
        <v>33.604999999999997</v>
      </c>
      <c r="AF1990" s="16">
        <v>0.3831</v>
      </c>
      <c r="AG1990" s="16">
        <v>261585</v>
      </c>
      <c r="AH1990" s="16">
        <v>0.10249999999999999</v>
      </c>
      <c r="AI1990" s="16">
        <v>100</v>
      </c>
      <c r="AJ1990" s="16">
        <v>89.6</v>
      </c>
      <c r="AK1990" s="16">
        <v>0.55500000000000005</v>
      </c>
      <c r="AL1990" s="16">
        <v>0.2407</v>
      </c>
      <c r="AM1990" s="16">
        <v>0.35360000000000003</v>
      </c>
      <c r="AN1990" s="16">
        <v>0.4834</v>
      </c>
      <c r="AO1990" s="16">
        <v>0.2455</v>
      </c>
      <c r="AP1990" s="16">
        <v>0.69769999999999999</v>
      </c>
      <c r="AQ1990" s="16">
        <v>8.9999999999999998E-4</v>
      </c>
      <c r="AR1990" s="16">
        <f t="shared" si="93"/>
        <v>1</v>
      </c>
      <c r="AS1990" s="5">
        <f t="shared" si="92"/>
        <v>0.18346899999999988</v>
      </c>
    </row>
    <row r="1991" spans="1:45" x14ac:dyDescent="0.25">
      <c r="A1991" s="16" t="s">
        <v>407</v>
      </c>
      <c r="B1991" s="16" t="s">
        <v>83</v>
      </c>
      <c r="C1991" s="16" t="s">
        <v>297</v>
      </c>
      <c r="D1991" s="16">
        <v>1992</v>
      </c>
      <c r="E1991" s="16" t="s">
        <v>2521</v>
      </c>
      <c r="F1991" s="16" t="s">
        <v>594</v>
      </c>
      <c r="G1991" s="10">
        <v>9719.06</v>
      </c>
      <c r="H1991" s="73">
        <v>9.1818449999999991</v>
      </c>
      <c r="I1991" s="16" t="s">
        <v>6700</v>
      </c>
      <c r="J1991" s="71">
        <v>1E-3</v>
      </c>
      <c r="K1991" s="71">
        <v>0.747</v>
      </c>
      <c r="L1991" s="16">
        <v>1.614806</v>
      </c>
      <c r="M1991" s="16">
        <v>0.62948970000000004</v>
      </c>
      <c r="N1991" s="16">
        <v>1.26298</v>
      </c>
      <c r="O1991" s="16">
        <v>0.75668349999999995</v>
      </c>
      <c r="P1991" s="16">
        <v>0.38274710000000001</v>
      </c>
      <c r="Q1991" s="16">
        <v>0.58862400000000004</v>
      </c>
      <c r="R1991" s="16">
        <v>1.2743</v>
      </c>
      <c r="S1991" s="16">
        <v>0.15479999999999999</v>
      </c>
      <c r="T1991" s="16">
        <v>4.0000000000000001E-3</v>
      </c>
      <c r="U1991" s="16">
        <v>3.5718999999999999</v>
      </c>
      <c r="V1991" s="16">
        <v>32.972000000000001</v>
      </c>
      <c r="W1991" s="16">
        <v>13.148</v>
      </c>
      <c r="X1991" s="16">
        <v>528.39499999999998</v>
      </c>
      <c r="Y1991" s="16">
        <v>60.520800000000001</v>
      </c>
      <c r="Z1991" s="16">
        <v>0.5272</v>
      </c>
      <c r="AA1991" s="16">
        <v>0.112651</v>
      </c>
      <c r="AB1991" s="16">
        <v>0.28999999999999998</v>
      </c>
      <c r="AC1991" s="16">
        <v>23.11</v>
      </c>
      <c r="AD1991" s="16">
        <v>37.799999999999997</v>
      </c>
      <c r="AE1991" s="16">
        <v>35.665900000000001</v>
      </c>
      <c r="AF1991" s="16">
        <v>0.622</v>
      </c>
      <c r="AG1991" s="16">
        <v>284365</v>
      </c>
      <c r="AH1991" s="16">
        <v>0.10879999999999999</v>
      </c>
      <c r="AI1991" s="16">
        <v>100</v>
      </c>
      <c r="AJ1991" s="16">
        <v>89.8</v>
      </c>
      <c r="AK1991" s="16">
        <v>0.56169999999999998</v>
      </c>
      <c r="AL1991" s="16">
        <v>0.25240000000000001</v>
      </c>
      <c r="AM1991" s="16">
        <v>0.39369999999999999</v>
      </c>
      <c r="AN1991" s="16">
        <v>0.47260000000000002</v>
      </c>
      <c r="AO1991" s="16">
        <v>0.28170000000000001</v>
      </c>
      <c r="AP1991" s="16">
        <v>0.71109999999999995</v>
      </c>
      <c r="AQ1991" s="16">
        <v>8.9999999999999998E-4</v>
      </c>
      <c r="AR1991" s="16">
        <f t="shared" si="93"/>
        <v>1</v>
      </c>
      <c r="AS1991" s="5">
        <f t="shared" si="92"/>
        <v>0.18122400000000005</v>
      </c>
    </row>
    <row r="1992" spans="1:45" x14ac:dyDescent="0.25">
      <c r="A1992" s="16" t="s">
        <v>407</v>
      </c>
      <c r="B1992" s="16" t="s">
        <v>83</v>
      </c>
      <c r="C1992" s="16" t="s">
        <v>297</v>
      </c>
      <c r="D1992" s="16">
        <v>1993</v>
      </c>
      <c r="E1992" s="16" t="s">
        <v>2543</v>
      </c>
      <c r="F1992" s="16" t="s">
        <v>594</v>
      </c>
      <c r="G1992" s="10">
        <v>10279.5</v>
      </c>
      <c r="H1992" s="73">
        <v>9.2379110000000004</v>
      </c>
      <c r="I1992" s="16" t="s">
        <v>6700</v>
      </c>
      <c r="J1992" s="71">
        <v>5.0000000000000001E-3</v>
      </c>
      <c r="K1992" s="71">
        <v>0.751</v>
      </c>
      <c r="L1992" s="16">
        <v>1.8442019999999999</v>
      </c>
      <c r="M1992" s="16">
        <v>0.79885390000000001</v>
      </c>
      <c r="N1992" s="16">
        <v>1.365108</v>
      </c>
      <c r="O1992" s="16">
        <v>0.92224830000000002</v>
      </c>
      <c r="P1992" s="16">
        <v>0.4395577</v>
      </c>
      <c r="Q1992" s="16">
        <v>0.60635159999999999</v>
      </c>
      <c r="R1992" s="16">
        <v>1.3988</v>
      </c>
      <c r="S1992" s="16">
        <v>0.1794</v>
      </c>
      <c r="T1992" s="16">
        <v>4.8999999999999998E-3</v>
      </c>
      <c r="U1992" s="16">
        <v>3.7035999999999998</v>
      </c>
      <c r="V1992" s="16">
        <v>34.048000000000002</v>
      </c>
      <c r="W1992" s="16">
        <v>13.962</v>
      </c>
      <c r="X1992" s="16">
        <v>530.91700000000003</v>
      </c>
      <c r="Y1992" s="16">
        <v>61.553199999999997</v>
      </c>
      <c r="Z1992" s="16">
        <v>0.60529999999999995</v>
      </c>
      <c r="AA1992" s="16">
        <v>0.1204186</v>
      </c>
      <c r="AB1992" s="16">
        <v>0.28999999999999998</v>
      </c>
      <c r="AC1992" s="16">
        <v>23.11</v>
      </c>
      <c r="AD1992" s="16">
        <v>37.6</v>
      </c>
      <c r="AE1992" s="16">
        <v>37.881</v>
      </c>
      <c r="AF1992" s="16">
        <v>1.0710999999999999</v>
      </c>
      <c r="AG1992" s="16">
        <v>323648</v>
      </c>
      <c r="AH1992" s="16">
        <v>0.11749999999999999</v>
      </c>
      <c r="AI1992" s="16">
        <v>100</v>
      </c>
      <c r="AJ1992" s="16">
        <v>90.1</v>
      </c>
      <c r="AK1992" s="16">
        <v>0.56840000000000002</v>
      </c>
      <c r="AL1992" s="16">
        <v>0.2641</v>
      </c>
      <c r="AM1992" s="16">
        <v>0.43390000000000001</v>
      </c>
      <c r="AN1992" s="16">
        <v>0.46189999999999998</v>
      </c>
      <c r="AO1992" s="16">
        <v>0.31790000000000002</v>
      </c>
      <c r="AP1992" s="16">
        <v>0.72450000000000003</v>
      </c>
      <c r="AQ1992" s="16">
        <v>8.9999999999999998E-4</v>
      </c>
      <c r="AR1992" s="16">
        <f t="shared" si="93"/>
        <v>1</v>
      </c>
      <c r="AS1992" s="5">
        <f t="shared" si="92"/>
        <v>0.22939599999999993</v>
      </c>
    </row>
    <row r="1993" spans="1:45" x14ac:dyDescent="0.25">
      <c r="A1993" s="16" t="s">
        <v>407</v>
      </c>
      <c r="B1993" s="16" t="s">
        <v>83</v>
      </c>
      <c r="C1993" s="16" t="s">
        <v>297</v>
      </c>
      <c r="D1993" s="16">
        <v>1994</v>
      </c>
      <c r="E1993" s="16" t="s">
        <v>2532</v>
      </c>
      <c r="F1993" s="16" t="s">
        <v>594</v>
      </c>
      <c r="G1993" s="10">
        <v>11113.5</v>
      </c>
      <c r="H1993" s="73">
        <v>9.3159170000000007</v>
      </c>
      <c r="I1993" s="16" t="s">
        <v>6700</v>
      </c>
      <c r="J1993" s="71">
        <v>0.02</v>
      </c>
      <c r="K1993" s="71">
        <v>0.76600000000000001</v>
      </c>
      <c r="L1993" s="16">
        <v>2.001757</v>
      </c>
      <c r="M1993" s="16">
        <v>1.030133</v>
      </c>
      <c r="N1993" s="16">
        <v>1.375049</v>
      </c>
      <c r="O1993" s="16">
        <v>0.96191530000000003</v>
      </c>
      <c r="P1993" s="16">
        <v>0.4977705</v>
      </c>
      <c r="Q1993" s="16">
        <v>0.62408140000000001</v>
      </c>
      <c r="R1993" s="16">
        <v>1.5233000000000001</v>
      </c>
      <c r="S1993" s="16">
        <v>0.21840000000000001</v>
      </c>
      <c r="T1993" s="16">
        <v>6.6E-3</v>
      </c>
      <c r="U1993" s="16">
        <v>3.0506000000000002</v>
      </c>
      <c r="V1993" s="16">
        <v>35.124000000000002</v>
      </c>
      <c r="W1993" s="16">
        <v>14.776</v>
      </c>
      <c r="X1993" s="16">
        <v>531.923</v>
      </c>
      <c r="Y1993" s="16">
        <v>62.585599999999999</v>
      </c>
      <c r="Z1993" s="16">
        <v>0.61180000000000001</v>
      </c>
      <c r="AA1993" s="16">
        <v>0.1048834</v>
      </c>
      <c r="AB1993" s="16">
        <v>0.28999999999999998</v>
      </c>
      <c r="AC1993" s="16">
        <v>23.11</v>
      </c>
      <c r="AD1993" s="16">
        <v>38</v>
      </c>
      <c r="AE1993" s="16">
        <v>39.783200000000001</v>
      </c>
      <c r="AF1993" s="16">
        <v>2.1648000000000001</v>
      </c>
      <c r="AG1993" s="16">
        <v>362362</v>
      </c>
      <c r="AH1993" s="16">
        <v>0.13739999999999999</v>
      </c>
      <c r="AI1993" s="16">
        <v>100</v>
      </c>
      <c r="AJ1993" s="16">
        <v>90.3</v>
      </c>
      <c r="AK1993" s="16">
        <v>0.57520000000000004</v>
      </c>
      <c r="AL1993" s="16">
        <v>0.27579999999999999</v>
      </c>
      <c r="AM1993" s="16">
        <v>0.47399999999999998</v>
      </c>
      <c r="AN1993" s="16">
        <v>0.4511</v>
      </c>
      <c r="AO1993" s="16">
        <v>0.35410000000000003</v>
      </c>
      <c r="AP1993" s="16">
        <v>0.73799999999999999</v>
      </c>
      <c r="AQ1993" s="16">
        <v>8.9999999999999998E-4</v>
      </c>
      <c r="AR1993" s="16">
        <f t="shared" si="93"/>
        <v>1</v>
      </c>
      <c r="AS1993" s="5">
        <f t="shared" si="92"/>
        <v>0.15755500000000011</v>
      </c>
    </row>
    <row r="1994" spans="1:45" x14ac:dyDescent="0.25">
      <c r="A1994" s="16" t="s">
        <v>407</v>
      </c>
      <c r="B1994" s="16" t="s">
        <v>83</v>
      </c>
      <c r="C1994" s="16" t="s">
        <v>297</v>
      </c>
      <c r="D1994" s="16">
        <v>1995</v>
      </c>
      <c r="E1994" s="16" t="s">
        <v>2539</v>
      </c>
      <c r="F1994" s="16" t="s">
        <v>594</v>
      </c>
      <c r="G1994" s="10">
        <v>12055.2</v>
      </c>
      <c r="H1994" s="73">
        <v>9.3972540000000002</v>
      </c>
      <c r="I1994" s="16" t="s">
        <v>6700</v>
      </c>
      <c r="J1994" s="71">
        <v>1.9E-2</v>
      </c>
      <c r="K1994" s="71">
        <v>0.78</v>
      </c>
      <c r="L1994" s="16">
        <v>2.3234720000000002</v>
      </c>
      <c r="M1994" s="16">
        <v>1.674188</v>
      </c>
      <c r="N1994" s="16">
        <v>1.449932</v>
      </c>
      <c r="O1994" s="16">
        <v>0.91985249999999996</v>
      </c>
      <c r="P1994" s="16">
        <v>0.54434640000000001</v>
      </c>
      <c r="Q1994" s="16">
        <v>0.64180899999999996</v>
      </c>
      <c r="R1994" s="16">
        <v>1.6477999999999999</v>
      </c>
      <c r="S1994" s="16">
        <v>0.36630000000000001</v>
      </c>
      <c r="T1994" s="16">
        <v>8.3999999999999995E-3</v>
      </c>
      <c r="U1994" s="16">
        <v>2.9735</v>
      </c>
      <c r="V1994" s="16">
        <v>36.200000000000003</v>
      </c>
      <c r="W1994" s="16">
        <v>15.59</v>
      </c>
      <c r="X1994" s="16">
        <v>533.61599999999999</v>
      </c>
      <c r="Y1994" s="16">
        <v>63.617899999999999</v>
      </c>
      <c r="Z1994" s="16">
        <v>0.57740000000000002</v>
      </c>
      <c r="AA1994" s="16">
        <v>0.1048834</v>
      </c>
      <c r="AB1994" s="16">
        <v>0.28999999999999998</v>
      </c>
      <c r="AC1994" s="16">
        <v>23.11</v>
      </c>
      <c r="AD1994" s="16">
        <v>38</v>
      </c>
      <c r="AE1994" s="16">
        <v>41.655000000000001</v>
      </c>
      <c r="AF1994" s="16">
        <v>3.6757</v>
      </c>
      <c r="AG1994" s="16">
        <v>401701</v>
      </c>
      <c r="AH1994" s="16">
        <v>0.12509999999999999</v>
      </c>
      <c r="AI1994" s="16">
        <v>100</v>
      </c>
      <c r="AJ1994" s="16">
        <v>90.6</v>
      </c>
      <c r="AK1994" s="16">
        <v>0.58189999999999997</v>
      </c>
      <c r="AL1994" s="16">
        <v>0.28749999999999998</v>
      </c>
      <c r="AM1994" s="16">
        <v>0.5141</v>
      </c>
      <c r="AN1994" s="16">
        <v>0.44040000000000001</v>
      </c>
      <c r="AO1994" s="16">
        <v>0.39040000000000002</v>
      </c>
      <c r="AP1994" s="16">
        <v>0.75139999999999996</v>
      </c>
      <c r="AQ1994" s="16">
        <v>8.9999999999999998E-4</v>
      </c>
      <c r="AR1994" s="16">
        <f t="shared" si="93"/>
        <v>1</v>
      </c>
      <c r="AS1994" s="5">
        <f t="shared" si="92"/>
        <v>0.3217150000000002</v>
      </c>
    </row>
    <row r="1995" spans="1:45" x14ac:dyDescent="0.25">
      <c r="A1995" s="16" t="s">
        <v>407</v>
      </c>
      <c r="B1995" s="16" t="s">
        <v>83</v>
      </c>
      <c r="C1995" s="16" t="s">
        <v>297</v>
      </c>
      <c r="D1995" s="16">
        <v>1996</v>
      </c>
      <c r="E1995" s="16" t="s">
        <v>2534</v>
      </c>
      <c r="F1995" s="16" t="s">
        <v>594</v>
      </c>
      <c r="G1995" s="10">
        <v>12847.8</v>
      </c>
      <c r="H1995" s="73">
        <v>9.4609260000000006</v>
      </c>
      <c r="I1995" s="16" t="s">
        <v>6700</v>
      </c>
      <c r="J1995" s="71">
        <v>1.0999999999999999E-2</v>
      </c>
      <c r="K1995" s="71">
        <v>0.78900000000000003</v>
      </c>
      <c r="L1995" s="16">
        <v>2.7012209999999999</v>
      </c>
      <c r="M1995" s="16">
        <v>2.1963650000000001</v>
      </c>
      <c r="N1995" s="16">
        <v>1.60555</v>
      </c>
      <c r="O1995" s="16">
        <v>0.98233420000000005</v>
      </c>
      <c r="P1995" s="16">
        <v>0.61107120000000004</v>
      </c>
      <c r="Q1995" s="16">
        <v>0.69468359999999996</v>
      </c>
      <c r="R1995" s="16">
        <v>2.2410000000000001</v>
      </c>
      <c r="S1995" s="16">
        <v>0.41360000000000002</v>
      </c>
      <c r="T1995" s="16">
        <v>1.0500000000000001E-2</v>
      </c>
      <c r="U1995" s="16">
        <v>3.7231000000000001</v>
      </c>
      <c r="V1995" s="16">
        <v>36.29</v>
      </c>
      <c r="W1995" s="16">
        <v>16.626000000000001</v>
      </c>
      <c r="X1995" s="16">
        <v>535.56200000000001</v>
      </c>
      <c r="Y1995" s="16">
        <v>64.650300000000001</v>
      </c>
      <c r="Z1995" s="16">
        <v>0.59540000000000004</v>
      </c>
      <c r="AA1995" s="16">
        <v>8.5464600000000002E-2</v>
      </c>
      <c r="AB1995" s="16">
        <v>0.28999999999999998</v>
      </c>
      <c r="AC1995" s="16">
        <v>23.11</v>
      </c>
      <c r="AD1995" s="16">
        <v>38.5</v>
      </c>
      <c r="AE1995" s="16">
        <v>43.614899999999999</v>
      </c>
      <c r="AF1995" s="16">
        <v>7.0781000000000001</v>
      </c>
      <c r="AG1995" s="16">
        <v>445044</v>
      </c>
      <c r="AH1995" s="16">
        <v>0.13150000000000001</v>
      </c>
      <c r="AI1995" s="16">
        <v>100</v>
      </c>
      <c r="AJ1995" s="16">
        <v>91.2</v>
      </c>
      <c r="AK1995" s="16">
        <v>0.62319999999999998</v>
      </c>
      <c r="AL1995" s="16">
        <v>0.2651</v>
      </c>
      <c r="AM1995" s="16">
        <v>0.63429999999999997</v>
      </c>
      <c r="AN1995" s="16">
        <v>0.51600000000000001</v>
      </c>
      <c r="AO1995" s="16">
        <v>0.47770000000000001</v>
      </c>
      <c r="AP1995" s="16">
        <v>0.75249999999999995</v>
      </c>
      <c r="AQ1995" s="16">
        <v>8.9999999999999998E-4</v>
      </c>
      <c r="AR1995" s="16">
        <f t="shared" si="93"/>
        <v>1</v>
      </c>
      <c r="AS1995" s="5">
        <f t="shared" si="92"/>
        <v>0.37774899999999967</v>
      </c>
    </row>
    <row r="1996" spans="1:45" x14ac:dyDescent="0.25">
      <c r="A1996" s="16" t="s">
        <v>407</v>
      </c>
      <c r="B1996" s="16" t="s">
        <v>83</v>
      </c>
      <c r="C1996" s="16" t="s">
        <v>297</v>
      </c>
      <c r="D1996" s="16">
        <v>1997</v>
      </c>
      <c r="E1996" s="16" t="s">
        <v>2530</v>
      </c>
      <c r="F1996" s="16" t="s">
        <v>594</v>
      </c>
      <c r="G1996" s="10">
        <v>13481.6</v>
      </c>
      <c r="H1996" s="73">
        <v>9.5090830000000004</v>
      </c>
      <c r="I1996" s="16" t="s">
        <v>6700</v>
      </c>
      <c r="J1996" s="71">
        <v>1.4E-2</v>
      </c>
      <c r="K1996" s="71">
        <v>0.8</v>
      </c>
      <c r="L1996" s="16">
        <v>2.7890299999999999</v>
      </c>
      <c r="M1996" s="16">
        <v>2.246651</v>
      </c>
      <c r="N1996" s="16">
        <v>1.6826239999999999</v>
      </c>
      <c r="O1996" s="16">
        <v>1.027447</v>
      </c>
      <c r="P1996" s="16">
        <v>0.68371490000000001</v>
      </c>
      <c r="Q1996" s="16">
        <v>0.64115580000000005</v>
      </c>
      <c r="R1996" s="16">
        <v>2.2854999999999999</v>
      </c>
      <c r="S1996" s="16">
        <v>0.4153</v>
      </c>
      <c r="T1996" s="16">
        <v>1.26E-2</v>
      </c>
      <c r="U1996" s="16">
        <v>3.7555000000000001</v>
      </c>
      <c r="V1996" s="16">
        <v>36.380000000000003</v>
      </c>
      <c r="W1996" s="16">
        <v>17.661999999999999</v>
      </c>
      <c r="X1996" s="16">
        <v>537.01800000000003</v>
      </c>
      <c r="Y1996" s="16">
        <v>65.682699999999997</v>
      </c>
      <c r="Z1996" s="16">
        <v>0.60340000000000005</v>
      </c>
      <c r="AA1996" s="16">
        <v>6.2162000000000002E-2</v>
      </c>
      <c r="AB1996" s="16">
        <v>0.28999999999999998</v>
      </c>
      <c r="AC1996" s="16">
        <v>23.11</v>
      </c>
      <c r="AD1996" s="16">
        <v>39.1</v>
      </c>
      <c r="AE1996" s="16">
        <v>45.160699999999999</v>
      </c>
      <c r="AF1996" s="16">
        <v>15.211600000000001</v>
      </c>
      <c r="AG1996" s="16">
        <v>483344</v>
      </c>
      <c r="AH1996" s="16">
        <v>0.1368</v>
      </c>
      <c r="AI1996" s="16">
        <v>100</v>
      </c>
      <c r="AJ1996" s="16">
        <v>91.8</v>
      </c>
      <c r="AK1996" s="16">
        <v>0.58330000000000004</v>
      </c>
      <c r="AL1996" s="16">
        <v>0.30059999999999998</v>
      </c>
      <c r="AM1996" s="16">
        <v>0.48120000000000002</v>
      </c>
      <c r="AN1996" s="16">
        <v>0.46789999999999998</v>
      </c>
      <c r="AO1996" s="16">
        <v>0.39150000000000001</v>
      </c>
      <c r="AP1996" s="16">
        <v>0.74209999999999998</v>
      </c>
      <c r="AQ1996" s="16">
        <v>8.9999999999999998E-4</v>
      </c>
      <c r="AR1996" s="16">
        <f t="shared" si="93"/>
        <v>1</v>
      </c>
      <c r="AS1996" s="5">
        <f t="shared" si="92"/>
        <v>8.7809000000000026E-2</v>
      </c>
    </row>
    <row r="1997" spans="1:45" x14ac:dyDescent="0.25">
      <c r="A1997" s="16" t="s">
        <v>407</v>
      </c>
      <c r="B1997" s="16" t="s">
        <v>83</v>
      </c>
      <c r="C1997" s="16" t="s">
        <v>297</v>
      </c>
      <c r="D1997" s="16">
        <v>1998</v>
      </c>
      <c r="E1997" s="16" t="s">
        <v>2546</v>
      </c>
      <c r="F1997" s="16" t="s">
        <v>594</v>
      </c>
      <c r="G1997" s="10">
        <v>12652.4</v>
      </c>
      <c r="H1997" s="73">
        <v>9.4455989999999996</v>
      </c>
      <c r="I1997" s="16" t="s">
        <v>6700</v>
      </c>
      <c r="J1997" s="71">
        <v>-3.3000000000000002E-2</v>
      </c>
      <c r="K1997" s="71">
        <v>0.77400000000000002</v>
      </c>
      <c r="L1997" s="16">
        <v>2.696923</v>
      </c>
      <c r="M1997" s="16">
        <v>1.9193420000000001</v>
      </c>
      <c r="N1997" s="16">
        <v>1.7217640000000001</v>
      </c>
      <c r="O1997" s="16">
        <v>1.113502</v>
      </c>
      <c r="P1997" s="16">
        <v>0.71626840000000003</v>
      </c>
      <c r="Q1997" s="16">
        <v>0.58764510000000003</v>
      </c>
      <c r="R1997" s="16">
        <v>2.1486000000000001</v>
      </c>
      <c r="S1997" s="16">
        <v>0.34210000000000002</v>
      </c>
      <c r="T1997" s="16">
        <v>1.52E-2</v>
      </c>
      <c r="U1997" s="16">
        <v>3.4293999999999998</v>
      </c>
      <c r="V1997" s="16">
        <v>36.47</v>
      </c>
      <c r="W1997" s="16">
        <v>18.698</v>
      </c>
      <c r="X1997" s="16">
        <v>538.43799999999999</v>
      </c>
      <c r="Y1997" s="16">
        <v>66.715100000000007</v>
      </c>
      <c r="Z1997" s="16">
        <v>0.64319999999999999</v>
      </c>
      <c r="AA1997" s="16">
        <v>9.3232200000000001E-2</v>
      </c>
      <c r="AB1997" s="16">
        <v>0.28999999999999998</v>
      </c>
      <c r="AC1997" s="16">
        <v>23.11</v>
      </c>
      <c r="AD1997" s="16">
        <v>38.299999999999997</v>
      </c>
      <c r="AE1997" s="16">
        <v>44.161200000000001</v>
      </c>
      <c r="AF1997" s="16">
        <v>30.817499999999999</v>
      </c>
      <c r="AG1997" s="16">
        <v>466808</v>
      </c>
      <c r="AH1997" s="16">
        <v>0.14000000000000001</v>
      </c>
      <c r="AI1997" s="16">
        <v>100</v>
      </c>
      <c r="AJ1997" s="16">
        <v>92.3</v>
      </c>
      <c r="AK1997" s="16">
        <v>0.54339999999999999</v>
      </c>
      <c r="AL1997" s="16">
        <v>0.3362</v>
      </c>
      <c r="AM1997" s="16">
        <v>0.3281</v>
      </c>
      <c r="AN1997" s="16">
        <v>0.41980000000000001</v>
      </c>
      <c r="AO1997" s="16">
        <v>0.3054</v>
      </c>
      <c r="AP1997" s="16">
        <v>0.73160000000000003</v>
      </c>
      <c r="AQ1997" s="16">
        <v>8.9999999999999998E-4</v>
      </c>
      <c r="AR1997" s="16">
        <f t="shared" si="93"/>
        <v>1</v>
      </c>
      <c r="AS1997" s="5">
        <f t="shared" si="92"/>
        <v>-9.2106999999999939E-2</v>
      </c>
    </row>
    <row r="1998" spans="1:45" x14ac:dyDescent="0.25">
      <c r="A1998" s="16" t="s">
        <v>407</v>
      </c>
      <c r="B1998" s="16" t="s">
        <v>83</v>
      </c>
      <c r="C1998" s="16" t="s">
        <v>297</v>
      </c>
      <c r="D1998" s="16">
        <v>1999</v>
      </c>
      <c r="E1998" s="16" t="s">
        <v>2522</v>
      </c>
      <c r="F1998" s="16" t="s">
        <v>594</v>
      </c>
      <c r="G1998" s="10">
        <v>13983.4</v>
      </c>
      <c r="H1998" s="73">
        <v>9.5456280000000007</v>
      </c>
      <c r="I1998" s="16" t="s">
        <v>6700</v>
      </c>
      <c r="J1998" s="71">
        <v>6.4000000000000001E-2</v>
      </c>
      <c r="K1998" s="71">
        <v>0.82499999999999996</v>
      </c>
      <c r="L1998" s="16">
        <v>2.948604</v>
      </c>
      <c r="M1998" s="16">
        <v>1.9772479999999999</v>
      </c>
      <c r="N1998" s="16">
        <v>1.7984119999999999</v>
      </c>
      <c r="O1998" s="16">
        <v>1.239031</v>
      </c>
      <c r="P1998" s="16">
        <v>0.95583960000000001</v>
      </c>
      <c r="Q1998" s="16">
        <v>0.64085429999999999</v>
      </c>
      <c r="R1998" s="16">
        <v>2.0621</v>
      </c>
      <c r="S1998" s="16">
        <v>0.36249999999999999</v>
      </c>
      <c r="T1998" s="16">
        <v>1.8200000000000001E-2</v>
      </c>
      <c r="U1998" s="16">
        <v>3.4468999999999999</v>
      </c>
      <c r="V1998" s="16">
        <v>36.56</v>
      </c>
      <c r="W1998" s="16">
        <v>19.734000000000002</v>
      </c>
      <c r="X1998" s="16">
        <v>540.07299999999998</v>
      </c>
      <c r="Y1998" s="16">
        <v>67.747399999999999</v>
      </c>
      <c r="Z1998" s="16">
        <v>0.69140000000000001</v>
      </c>
      <c r="AA1998" s="16">
        <v>5.4394499999999998E-2</v>
      </c>
      <c r="AB1998" s="16">
        <v>0.28999999999999998</v>
      </c>
      <c r="AC1998" s="16">
        <v>23.11</v>
      </c>
      <c r="AD1998" s="16">
        <v>39.299999999999997</v>
      </c>
      <c r="AE1998" s="16">
        <v>56.0075</v>
      </c>
      <c r="AF1998" s="16">
        <v>51.2498</v>
      </c>
      <c r="AG1998" s="16">
        <v>505390</v>
      </c>
      <c r="AH1998" s="16">
        <v>0.13900000000000001</v>
      </c>
      <c r="AI1998" s="16">
        <v>100</v>
      </c>
      <c r="AJ1998" s="16">
        <v>92.9</v>
      </c>
      <c r="AK1998" s="16">
        <v>0.55169999999999997</v>
      </c>
      <c r="AL1998" s="16">
        <v>0.29210000000000003</v>
      </c>
      <c r="AM1998" s="16">
        <v>0.51639999999999997</v>
      </c>
      <c r="AN1998" s="16">
        <v>0.3594</v>
      </c>
      <c r="AO1998" s="16">
        <v>0.44819999999999999</v>
      </c>
      <c r="AP1998" s="16">
        <v>0.78100000000000003</v>
      </c>
      <c r="AQ1998" s="16">
        <v>8.9999999999999998E-4</v>
      </c>
      <c r="AR1998" s="16">
        <f t="shared" si="93"/>
        <v>1</v>
      </c>
      <c r="AS1998" s="5">
        <f t="shared" si="92"/>
        <v>0.25168100000000004</v>
      </c>
    </row>
    <row r="1999" spans="1:45" x14ac:dyDescent="0.25">
      <c r="A1999" s="16" t="s">
        <v>407</v>
      </c>
      <c r="B1999" s="16" t="s">
        <v>83</v>
      </c>
      <c r="C1999" s="16" t="s">
        <v>297</v>
      </c>
      <c r="D1999" s="16">
        <v>2000</v>
      </c>
      <c r="E1999" s="16" t="s">
        <v>2528</v>
      </c>
      <c r="F1999" s="16" t="s">
        <v>594</v>
      </c>
      <c r="G1999" s="10">
        <v>15104.5</v>
      </c>
      <c r="H1999" s="73">
        <v>9.6227490000000007</v>
      </c>
      <c r="I1999" s="16">
        <v>47008111</v>
      </c>
      <c r="J1999" s="71">
        <v>2.4E-2</v>
      </c>
      <c r="K1999" s="71">
        <v>0.84499999999999997</v>
      </c>
      <c r="L1999" s="16">
        <v>3.3648419999999999</v>
      </c>
      <c r="M1999" s="16">
        <v>2.499743</v>
      </c>
      <c r="N1999" s="16">
        <v>1.9132439999999999</v>
      </c>
      <c r="O1999" s="16">
        <v>1.402666</v>
      </c>
      <c r="P1999" s="16">
        <v>1.042915</v>
      </c>
      <c r="Q1999" s="16">
        <v>0.69411489999999998</v>
      </c>
      <c r="R1999" s="16">
        <v>2.1802000000000001</v>
      </c>
      <c r="S1999" s="16">
        <v>0.4501</v>
      </c>
      <c r="T1999" s="16">
        <v>3.1800000000000002E-2</v>
      </c>
      <c r="U1999" s="16">
        <v>3.8527999999999998</v>
      </c>
      <c r="V1999" s="16">
        <v>36.65</v>
      </c>
      <c r="W1999" s="16">
        <v>20.77</v>
      </c>
      <c r="X1999" s="16">
        <v>541.29100000000005</v>
      </c>
      <c r="Y1999" s="16">
        <v>68.779799999999994</v>
      </c>
      <c r="Z1999" s="16">
        <v>0.76139999999999997</v>
      </c>
      <c r="AA1999" s="16">
        <v>2.3324399999999999E-2</v>
      </c>
      <c r="AB1999" s="16">
        <v>0.28999999999999998</v>
      </c>
      <c r="AC1999" s="16">
        <v>23.11</v>
      </c>
      <c r="AD1999" s="16">
        <v>40.1</v>
      </c>
      <c r="AE1999" s="16">
        <v>56.251800000000003</v>
      </c>
      <c r="AF1999" s="16">
        <v>58.325400000000002</v>
      </c>
      <c r="AG1999" s="16">
        <v>613779</v>
      </c>
      <c r="AH1999" s="16">
        <v>0.14349999999999999</v>
      </c>
      <c r="AI1999" s="16">
        <v>100</v>
      </c>
      <c r="AJ1999" s="16">
        <v>93.4</v>
      </c>
      <c r="AK1999" s="16">
        <v>0.56010000000000004</v>
      </c>
      <c r="AL1999" s="16">
        <v>0.248</v>
      </c>
      <c r="AM1999" s="16">
        <v>0.70479999999999998</v>
      </c>
      <c r="AN1999" s="16">
        <v>0.29909999999999998</v>
      </c>
      <c r="AO1999" s="16">
        <v>0.59099999999999997</v>
      </c>
      <c r="AP1999" s="16">
        <v>0.83040000000000003</v>
      </c>
      <c r="AQ1999" s="16">
        <v>8.9999999999999998E-4</v>
      </c>
      <c r="AR1999" s="16">
        <f t="shared" si="93"/>
        <v>0</v>
      </c>
      <c r="AS1999" s="5">
        <f t="shared" si="92"/>
        <v>0.41623799999999989</v>
      </c>
    </row>
    <row r="2000" spans="1:45" x14ac:dyDescent="0.25">
      <c r="A2000" s="16" t="s">
        <v>407</v>
      </c>
      <c r="B2000" s="16" t="s">
        <v>83</v>
      </c>
      <c r="C2000" s="16" t="s">
        <v>297</v>
      </c>
      <c r="D2000" s="16">
        <v>2001</v>
      </c>
      <c r="E2000" s="16" t="s">
        <v>2535</v>
      </c>
      <c r="F2000" s="16" t="s">
        <v>594</v>
      </c>
      <c r="G2000" s="10">
        <v>15667.4</v>
      </c>
      <c r="H2000" s="73">
        <v>9.6593359999999997</v>
      </c>
      <c r="I2000" s="16">
        <v>47370164</v>
      </c>
      <c r="J2000" s="71">
        <v>5.0000000000000001E-3</v>
      </c>
      <c r="K2000" s="71">
        <v>0.84899999999999998</v>
      </c>
      <c r="L2000" s="16">
        <v>3.5491380000000001</v>
      </c>
      <c r="M2000" s="16">
        <v>2.6459549999999998</v>
      </c>
      <c r="N2000" s="16">
        <v>1.978251</v>
      </c>
      <c r="O2000" s="16">
        <v>1.5059180000000001</v>
      </c>
      <c r="P2000" s="16">
        <v>1.079329</v>
      </c>
      <c r="Q2000" s="16">
        <v>0.7579747</v>
      </c>
      <c r="R2000" s="16">
        <v>2.3411</v>
      </c>
      <c r="S2000" s="16">
        <v>0.45469999999999999</v>
      </c>
      <c r="T2000" s="16">
        <v>3.6200000000000003E-2</v>
      </c>
      <c r="U2000" s="16">
        <v>3.8974000000000002</v>
      </c>
      <c r="V2000" s="16">
        <v>36.851999999999997</v>
      </c>
      <c r="W2000" s="16">
        <v>21.806000000000001</v>
      </c>
      <c r="X2000" s="16">
        <v>540.27700000000004</v>
      </c>
      <c r="Y2000" s="16">
        <v>69.812200000000004</v>
      </c>
      <c r="Z2000" s="16">
        <v>0.79979999999999996</v>
      </c>
      <c r="AA2000" s="16">
        <v>-3.862E-3</v>
      </c>
      <c r="AB2000" s="16">
        <v>0.28999999999999998</v>
      </c>
      <c r="AC2000" s="16">
        <v>23.11</v>
      </c>
      <c r="AD2000" s="16">
        <v>40.799999999999997</v>
      </c>
      <c r="AE2000" s="16">
        <v>55.7986</v>
      </c>
      <c r="AF2000" s="16">
        <v>62.878900000000002</v>
      </c>
      <c r="AG2000" s="16">
        <v>652775</v>
      </c>
      <c r="AH2000" s="16">
        <v>0.14860000000000001</v>
      </c>
      <c r="AI2000" s="16">
        <v>100</v>
      </c>
      <c r="AJ2000" s="16">
        <v>94</v>
      </c>
      <c r="AK2000" s="16">
        <v>0.62749999999999995</v>
      </c>
      <c r="AL2000" s="16">
        <v>0.35970000000000002</v>
      </c>
      <c r="AM2000" s="16">
        <v>0.79549999999999998</v>
      </c>
      <c r="AN2000" s="16">
        <v>0.2329</v>
      </c>
      <c r="AO2000" s="16">
        <v>0.69699999999999995</v>
      </c>
      <c r="AP2000" s="16">
        <v>0.87260000000000004</v>
      </c>
      <c r="AQ2000" s="16">
        <v>8.9999999999999998E-4</v>
      </c>
      <c r="AR2000" s="16">
        <f t="shared" si="93"/>
        <v>0</v>
      </c>
      <c r="AS2000" s="5">
        <f t="shared" si="92"/>
        <v>0.18429600000000024</v>
      </c>
    </row>
    <row r="2001" spans="1:45" x14ac:dyDescent="0.25">
      <c r="A2001" s="16" t="s">
        <v>407</v>
      </c>
      <c r="B2001" s="16" t="s">
        <v>83</v>
      </c>
      <c r="C2001" s="16" t="s">
        <v>297</v>
      </c>
      <c r="D2001" s="16">
        <v>2002</v>
      </c>
      <c r="E2001" s="16" t="s">
        <v>2537</v>
      </c>
      <c r="F2001" s="16" t="s">
        <v>594</v>
      </c>
      <c r="G2001" s="10">
        <v>16734.8</v>
      </c>
      <c r="H2001" s="73">
        <v>9.7252480000000006</v>
      </c>
      <c r="I2001" s="16">
        <v>47644736</v>
      </c>
      <c r="J2001" s="71">
        <v>3.2000000000000001E-2</v>
      </c>
      <c r="K2001" s="71">
        <v>0.877</v>
      </c>
      <c r="L2001" s="16">
        <v>3.6353110000000002</v>
      </c>
      <c r="M2001" s="16">
        <v>2.6238570000000001</v>
      </c>
      <c r="N2001" s="16">
        <v>2.0275460000000001</v>
      </c>
      <c r="O2001" s="16">
        <v>1.561272</v>
      </c>
      <c r="P2001" s="16">
        <v>1.123999</v>
      </c>
      <c r="Q2001" s="16">
        <v>0.82183189999999995</v>
      </c>
      <c r="R2001" s="16">
        <v>2.2738</v>
      </c>
      <c r="S2001" s="16">
        <v>0.45290000000000002</v>
      </c>
      <c r="T2001" s="16">
        <v>3.85E-2</v>
      </c>
      <c r="U2001" s="16">
        <v>3.7926000000000002</v>
      </c>
      <c r="V2001" s="16">
        <v>37.054000000000002</v>
      </c>
      <c r="W2001" s="16">
        <v>22.841999999999999</v>
      </c>
      <c r="X2001" s="16">
        <v>539.26199999999994</v>
      </c>
      <c r="Y2001" s="16">
        <v>70.8446</v>
      </c>
      <c r="Z2001" s="16">
        <v>0.81540000000000001</v>
      </c>
      <c r="AA2001" s="16">
        <v>-1.5513300000000001E-2</v>
      </c>
      <c r="AB2001" s="16">
        <v>0.28999999999999998</v>
      </c>
      <c r="AC2001" s="16">
        <v>23.11</v>
      </c>
      <c r="AD2001" s="16">
        <v>41.1</v>
      </c>
      <c r="AE2001" s="16">
        <v>55.470599999999997</v>
      </c>
      <c r="AF2001" s="16">
        <v>69.712699999999998</v>
      </c>
      <c r="AG2001" s="16">
        <v>692543</v>
      </c>
      <c r="AH2001" s="16">
        <v>0.1547</v>
      </c>
      <c r="AI2001" s="16">
        <v>100</v>
      </c>
      <c r="AJ2001" s="16">
        <v>94.5</v>
      </c>
      <c r="AK2001" s="16">
        <v>0.69489999999999996</v>
      </c>
      <c r="AL2001" s="16">
        <v>0.47139999999999999</v>
      </c>
      <c r="AM2001" s="16">
        <v>0.88619999999999999</v>
      </c>
      <c r="AN2001" s="16">
        <v>0.1668</v>
      </c>
      <c r="AO2001" s="16">
        <v>0.80289999999999995</v>
      </c>
      <c r="AP2001" s="16">
        <v>0.91479999999999995</v>
      </c>
      <c r="AQ2001" s="16">
        <v>8.9999999999999998E-4</v>
      </c>
      <c r="AR2001" s="16">
        <f t="shared" si="93"/>
        <v>0</v>
      </c>
      <c r="AS2001" s="5">
        <f t="shared" si="92"/>
        <v>8.6173000000000055E-2</v>
      </c>
    </row>
    <row r="2002" spans="1:45" x14ac:dyDescent="0.25">
      <c r="A2002" s="16" t="s">
        <v>407</v>
      </c>
      <c r="B2002" s="16" t="s">
        <v>83</v>
      </c>
      <c r="C2002" s="16" t="s">
        <v>297</v>
      </c>
      <c r="D2002" s="16">
        <v>2003</v>
      </c>
      <c r="E2002" s="16" t="s">
        <v>2531</v>
      </c>
      <c r="F2002" s="16" t="s">
        <v>594</v>
      </c>
      <c r="G2002" s="10">
        <v>17136.7</v>
      </c>
      <c r="H2002" s="73">
        <v>9.7489760000000008</v>
      </c>
      <c r="I2002" s="16">
        <v>47892330</v>
      </c>
      <c r="J2002" s="71">
        <v>5.0000000000000001E-3</v>
      </c>
      <c r="K2002" s="71">
        <v>0.88100000000000001</v>
      </c>
      <c r="L2002" s="16">
        <v>3.7983259999999999</v>
      </c>
      <c r="M2002" s="16">
        <v>2.9343840000000001</v>
      </c>
      <c r="N2002" s="16">
        <v>2.1235949999999999</v>
      </c>
      <c r="O2002" s="16">
        <v>1.546697</v>
      </c>
      <c r="P2002" s="16">
        <v>1.1308959999999999</v>
      </c>
      <c r="Q2002" s="16">
        <v>0.79739280000000001</v>
      </c>
      <c r="R2002" s="16">
        <v>2.3515000000000001</v>
      </c>
      <c r="S2002" s="16">
        <v>0.50629999999999997</v>
      </c>
      <c r="T2002" s="16">
        <v>4.5600000000000002E-2</v>
      </c>
      <c r="U2002" s="16">
        <v>4.1323999999999996</v>
      </c>
      <c r="V2002" s="16">
        <v>37.256</v>
      </c>
      <c r="W2002" s="16">
        <v>23.878</v>
      </c>
      <c r="X2002" s="16">
        <v>538.24800000000005</v>
      </c>
      <c r="Y2002" s="16">
        <v>71.876900000000006</v>
      </c>
      <c r="Z2002" s="16">
        <v>0.79500000000000004</v>
      </c>
      <c r="AA2002" s="16">
        <v>-1.93972E-2</v>
      </c>
      <c r="AB2002" s="16">
        <v>0.28999999999999998</v>
      </c>
      <c r="AC2002" s="16">
        <v>23.11</v>
      </c>
      <c r="AD2002" s="16">
        <v>41.2</v>
      </c>
      <c r="AE2002" s="16">
        <v>53.931399999999996</v>
      </c>
      <c r="AF2002" s="16">
        <v>72.098100000000002</v>
      </c>
      <c r="AG2002" s="16">
        <v>717083</v>
      </c>
      <c r="AH2002" s="16">
        <v>0.156</v>
      </c>
      <c r="AI2002" s="16">
        <v>100</v>
      </c>
      <c r="AJ2002" s="16">
        <v>95.1</v>
      </c>
      <c r="AK2002" s="16">
        <v>0.66279999999999994</v>
      </c>
      <c r="AL2002" s="16">
        <v>0.48309999999999997</v>
      </c>
      <c r="AM2002" s="16">
        <v>0.92589999999999995</v>
      </c>
      <c r="AN2002" s="16">
        <v>0.20649999999999999</v>
      </c>
      <c r="AO2002" s="16">
        <v>0.74909999999999999</v>
      </c>
      <c r="AP2002" s="16">
        <v>0.78049999999999997</v>
      </c>
      <c r="AQ2002" s="16">
        <v>8.9999999999999998E-4</v>
      </c>
      <c r="AR2002" s="16">
        <f t="shared" si="93"/>
        <v>0</v>
      </c>
      <c r="AS2002" s="5">
        <f t="shared" si="92"/>
        <v>0.16301499999999969</v>
      </c>
    </row>
    <row r="2003" spans="1:45" x14ac:dyDescent="0.25">
      <c r="A2003" s="16" t="s">
        <v>407</v>
      </c>
      <c r="B2003" s="16" t="s">
        <v>83</v>
      </c>
      <c r="C2003" s="16" t="s">
        <v>297</v>
      </c>
      <c r="D2003" s="16">
        <v>2004</v>
      </c>
      <c r="E2003" s="16" t="s">
        <v>2526</v>
      </c>
      <c r="F2003" s="16" t="s">
        <v>594</v>
      </c>
      <c r="G2003" s="10">
        <v>17905.2</v>
      </c>
      <c r="H2003" s="73">
        <v>9.7928479999999993</v>
      </c>
      <c r="I2003" s="16">
        <v>48082519</v>
      </c>
      <c r="J2003" s="71">
        <v>1.2999999999999999E-2</v>
      </c>
      <c r="K2003" s="71">
        <v>0.89200000000000002</v>
      </c>
      <c r="L2003" s="16">
        <v>4.1244630000000004</v>
      </c>
      <c r="M2003" s="16">
        <v>3.4287079999999999</v>
      </c>
      <c r="N2003" s="16">
        <v>2.1962959999999998</v>
      </c>
      <c r="O2003" s="16">
        <v>1.6723619999999999</v>
      </c>
      <c r="P2003" s="16">
        <v>1.133391</v>
      </c>
      <c r="Q2003" s="16">
        <v>0.84553489999999998</v>
      </c>
      <c r="R2003" s="16">
        <v>2.5325000000000002</v>
      </c>
      <c r="S2003" s="16">
        <v>0.58599999999999997</v>
      </c>
      <c r="T2003" s="16">
        <v>5.57E-2</v>
      </c>
      <c r="U2003" s="16">
        <v>4.1153000000000004</v>
      </c>
      <c r="V2003" s="16">
        <v>37.457999999999998</v>
      </c>
      <c r="W2003" s="16">
        <v>24.914000000000001</v>
      </c>
      <c r="X2003" s="16">
        <v>539.45699999999999</v>
      </c>
      <c r="Y2003" s="16">
        <v>76.303600000000003</v>
      </c>
      <c r="Z2003" s="16">
        <v>0.80840000000000001</v>
      </c>
      <c r="AA2003" s="16">
        <v>-3.4932100000000001E-2</v>
      </c>
      <c r="AB2003" s="16">
        <v>0.28999999999999998</v>
      </c>
      <c r="AC2003" s="16">
        <v>23.11</v>
      </c>
      <c r="AD2003" s="16">
        <v>41.6</v>
      </c>
      <c r="AE2003" s="16">
        <v>50.356999999999999</v>
      </c>
      <c r="AF2003" s="16">
        <v>78.173100000000005</v>
      </c>
      <c r="AG2003" s="16">
        <v>763148</v>
      </c>
      <c r="AH2003" s="16">
        <v>0.15890000000000001</v>
      </c>
      <c r="AI2003" s="16">
        <v>100</v>
      </c>
      <c r="AJ2003" s="16">
        <v>95.6</v>
      </c>
      <c r="AK2003" s="16">
        <v>0.68820000000000003</v>
      </c>
      <c r="AL2003" s="16">
        <v>0.33560000000000001</v>
      </c>
      <c r="AM2003" s="16">
        <v>0.94359999999999999</v>
      </c>
      <c r="AN2003" s="16">
        <v>0.40379999999999999</v>
      </c>
      <c r="AO2003" s="16">
        <v>0.81</v>
      </c>
      <c r="AP2003" s="16">
        <v>0.91259999999999997</v>
      </c>
      <c r="AQ2003" s="16">
        <v>8.9999999999999998E-4</v>
      </c>
      <c r="AR2003" s="16">
        <f t="shared" si="93"/>
        <v>0</v>
      </c>
      <c r="AS2003" s="5">
        <f t="shared" si="92"/>
        <v>0.32613700000000057</v>
      </c>
    </row>
    <row r="2004" spans="1:45" x14ac:dyDescent="0.25">
      <c r="A2004" s="16" t="s">
        <v>407</v>
      </c>
      <c r="B2004" s="16" t="s">
        <v>83</v>
      </c>
      <c r="C2004" s="16" t="s">
        <v>297</v>
      </c>
      <c r="D2004" s="16">
        <v>2005</v>
      </c>
      <c r="E2004" s="16" t="s">
        <v>2525</v>
      </c>
      <c r="F2004" s="16" t="s">
        <v>594</v>
      </c>
      <c r="G2004" s="10">
        <v>18568.400000000001</v>
      </c>
      <c r="H2004" s="73">
        <v>9.8292140000000003</v>
      </c>
      <c r="I2004" s="16">
        <v>48184561</v>
      </c>
      <c r="J2004" s="71">
        <v>0.01</v>
      </c>
      <c r="K2004" s="71">
        <v>0.90100000000000002</v>
      </c>
      <c r="L2004" s="16">
        <v>4.3561500000000004</v>
      </c>
      <c r="M2004" s="16">
        <v>3.8665289999999999</v>
      </c>
      <c r="N2004" s="16">
        <v>2.2483029999999999</v>
      </c>
      <c r="O2004" s="16">
        <v>1.5939970000000001</v>
      </c>
      <c r="P2004" s="16">
        <v>1.178496</v>
      </c>
      <c r="Q2004" s="16">
        <v>0.92589520000000003</v>
      </c>
      <c r="R2004" s="16">
        <v>2.6261999999999999</v>
      </c>
      <c r="S2004" s="16">
        <v>0.6673</v>
      </c>
      <c r="T2004" s="16">
        <v>6.4199999999999993E-2</v>
      </c>
      <c r="U2004" s="16">
        <v>3.9014000000000002</v>
      </c>
      <c r="V2004" s="16">
        <v>37.659999999999997</v>
      </c>
      <c r="W2004" s="16">
        <v>25.95</v>
      </c>
      <c r="X2004" s="16">
        <v>540.66700000000003</v>
      </c>
      <c r="Y2004" s="16">
        <v>72.681100000000001</v>
      </c>
      <c r="Z2004" s="16">
        <v>0.80679999999999996</v>
      </c>
      <c r="AA2004" s="16">
        <v>-4.26997E-2</v>
      </c>
      <c r="AB2004" s="16">
        <v>0.28999999999999998</v>
      </c>
      <c r="AC2004" s="16">
        <v>23.11</v>
      </c>
      <c r="AD2004" s="16">
        <v>41.8</v>
      </c>
      <c r="AE2004" s="16">
        <v>50.826300000000003</v>
      </c>
      <c r="AF2004" s="16">
        <v>81.522000000000006</v>
      </c>
      <c r="AG2004" s="16">
        <v>805753</v>
      </c>
      <c r="AH2004" s="16">
        <v>0.1633</v>
      </c>
      <c r="AI2004" s="16">
        <v>100</v>
      </c>
      <c r="AJ2004" s="16">
        <v>96.1</v>
      </c>
      <c r="AK2004" s="16">
        <v>0.70709999999999995</v>
      </c>
      <c r="AL2004" s="16">
        <v>0.59189999999999998</v>
      </c>
      <c r="AM2004" s="16">
        <v>1.0196000000000001</v>
      </c>
      <c r="AN2004" s="16">
        <v>0.45219999999999999</v>
      </c>
      <c r="AO2004" s="16">
        <v>0.82230000000000003</v>
      </c>
      <c r="AP2004" s="16">
        <v>0.96689999999999998</v>
      </c>
      <c r="AQ2004" s="16">
        <v>8.9999999999999998E-4</v>
      </c>
      <c r="AR2004" s="16">
        <f t="shared" si="93"/>
        <v>0</v>
      </c>
      <c r="AS2004" s="5">
        <f t="shared" si="92"/>
        <v>0.23168699999999998</v>
      </c>
    </row>
    <row r="2005" spans="1:45" x14ac:dyDescent="0.25">
      <c r="A2005" s="16" t="s">
        <v>407</v>
      </c>
      <c r="B2005" s="16" t="s">
        <v>83</v>
      </c>
      <c r="C2005" s="16" t="s">
        <v>297</v>
      </c>
      <c r="D2005" s="16">
        <v>2006</v>
      </c>
      <c r="E2005" s="16" t="s">
        <v>2523</v>
      </c>
      <c r="F2005" s="16" t="s">
        <v>594</v>
      </c>
      <c r="G2005" s="10">
        <v>19427.2</v>
      </c>
      <c r="H2005" s="73">
        <v>9.8744289999999992</v>
      </c>
      <c r="I2005" s="16">
        <v>48438292</v>
      </c>
      <c r="J2005" s="71">
        <v>1.4999999999999999E-2</v>
      </c>
      <c r="K2005" s="71">
        <v>0.91400000000000003</v>
      </c>
      <c r="L2005" s="16">
        <v>4.4877419999999999</v>
      </c>
      <c r="M2005" s="16">
        <v>4.1380400000000002</v>
      </c>
      <c r="N2005" s="16">
        <v>2.355677</v>
      </c>
      <c r="O2005" s="16">
        <v>1.6357459999999999</v>
      </c>
      <c r="P2005" s="16">
        <v>1.1640790000000001</v>
      </c>
      <c r="Q2005" s="16">
        <v>0.8181022</v>
      </c>
      <c r="R2005" s="16">
        <v>2.8307000000000002</v>
      </c>
      <c r="S2005" s="16">
        <v>0.68420000000000003</v>
      </c>
      <c r="T2005" s="16">
        <v>7.4499999999999997E-2</v>
      </c>
      <c r="U2005" s="16">
        <v>3.9674</v>
      </c>
      <c r="V2005" s="16">
        <v>37.015999999999998</v>
      </c>
      <c r="W2005" s="16">
        <v>27.718</v>
      </c>
      <c r="X2005" s="16">
        <v>541.87599999999998</v>
      </c>
      <c r="Y2005" s="16">
        <v>73.906800000000004</v>
      </c>
      <c r="Z2005" s="16">
        <v>0.81359999999999999</v>
      </c>
      <c r="AA2005" s="16">
        <v>-5.04673E-2</v>
      </c>
      <c r="AB2005" s="16">
        <v>0.28999999999999998</v>
      </c>
      <c r="AC2005" s="16">
        <v>23.11</v>
      </c>
      <c r="AD2005" s="16">
        <v>42</v>
      </c>
      <c r="AE2005" s="16">
        <v>47.432400000000001</v>
      </c>
      <c r="AF2005" s="16">
        <v>84.998599999999996</v>
      </c>
      <c r="AG2005" s="16">
        <v>831618</v>
      </c>
      <c r="AH2005" s="16">
        <v>0.16370000000000001</v>
      </c>
      <c r="AI2005" s="16">
        <v>100</v>
      </c>
      <c r="AJ2005" s="16">
        <v>96.6</v>
      </c>
      <c r="AK2005" s="16">
        <v>0.64329999999999998</v>
      </c>
      <c r="AL2005" s="16">
        <v>0.2757</v>
      </c>
      <c r="AM2005" s="16">
        <v>1.0544</v>
      </c>
      <c r="AN2005" s="16">
        <v>0.37430000000000002</v>
      </c>
      <c r="AO2005" s="16">
        <v>0.74690000000000001</v>
      </c>
      <c r="AP2005" s="16">
        <v>0.8397</v>
      </c>
      <c r="AQ2005" s="16">
        <v>8.9999999999999998E-4</v>
      </c>
      <c r="AR2005" s="16">
        <f t="shared" si="93"/>
        <v>0</v>
      </c>
      <c r="AS2005" s="5">
        <f t="shared" si="92"/>
        <v>0.13159199999999949</v>
      </c>
    </row>
    <row r="2006" spans="1:45" x14ac:dyDescent="0.25">
      <c r="A2006" s="16" t="s">
        <v>407</v>
      </c>
      <c r="B2006" s="16" t="s">
        <v>83</v>
      </c>
      <c r="C2006" s="16" t="s">
        <v>297</v>
      </c>
      <c r="D2006" s="16">
        <v>2007</v>
      </c>
      <c r="E2006" s="16" t="s">
        <v>2548</v>
      </c>
      <c r="F2006" s="16" t="s">
        <v>594</v>
      </c>
      <c r="G2006" s="10">
        <v>20385.3</v>
      </c>
      <c r="H2006" s="73">
        <v>9.9225700000000003</v>
      </c>
      <c r="I2006" s="16">
        <v>48683638</v>
      </c>
      <c r="J2006" s="71">
        <v>2.5999999999999999E-2</v>
      </c>
      <c r="K2006" s="71">
        <v>0.93799999999999994</v>
      </c>
      <c r="L2006" s="16">
        <v>4.7479250000000004</v>
      </c>
      <c r="M2006" s="16">
        <v>4.381901</v>
      </c>
      <c r="N2006" s="16">
        <v>2.445287</v>
      </c>
      <c r="O2006" s="16">
        <v>1.6634370000000001</v>
      </c>
      <c r="P2006" s="16">
        <v>1.2300979999999999</v>
      </c>
      <c r="Q2006" s="16">
        <v>0.98437640000000004</v>
      </c>
      <c r="R2006" s="16">
        <v>3.0003000000000002</v>
      </c>
      <c r="S2006" s="16">
        <v>0.70399999999999996</v>
      </c>
      <c r="T2006" s="16">
        <v>8.2699999999999996E-2</v>
      </c>
      <c r="U2006" s="16">
        <v>3.9523000000000001</v>
      </c>
      <c r="V2006" s="16">
        <v>36.372</v>
      </c>
      <c r="W2006" s="16">
        <v>29.486000000000001</v>
      </c>
      <c r="X2006" s="16">
        <v>541.63800000000003</v>
      </c>
      <c r="Y2006" s="16">
        <v>74.350200000000001</v>
      </c>
      <c r="Z2006" s="16">
        <v>0.8226</v>
      </c>
      <c r="AA2006" s="16">
        <v>-5.4350999999999997E-2</v>
      </c>
      <c r="AB2006" s="16">
        <v>0.28999999999999998</v>
      </c>
      <c r="AC2006" s="16">
        <v>23.11</v>
      </c>
      <c r="AD2006" s="16">
        <v>42.1</v>
      </c>
      <c r="AE2006" s="16">
        <v>48.361199999999997</v>
      </c>
      <c r="AF2006" s="16">
        <v>93.266199999999998</v>
      </c>
      <c r="AG2006" s="16">
        <v>876390</v>
      </c>
      <c r="AH2006" s="16">
        <v>0.16589999999999999</v>
      </c>
      <c r="AI2006" s="16">
        <v>100</v>
      </c>
      <c r="AJ2006" s="16">
        <v>97.1</v>
      </c>
      <c r="AK2006" s="16">
        <v>0.66339999999999999</v>
      </c>
      <c r="AL2006" s="16">
        <v>0.52370000000000005</v>
      </c>
      <c r="AM2006" s="16">
        <v>1.2319</v>
      </c>
      <c r="AN2006" s="16">
        <v>0.52580000000000005</v>
      </c>
      <c r="AO2006" s="16">
        <v>0.92569999999999997</v>
      </c>
      <c r="AP2006" s="16">
        <v>1.0195000000000001</v>
      </c>
      <c r="AQ2006" s="16">
        <v>8.9999999999999998E-4</v>
      </c>
      <c r="AR2006" s="16">
        <f t="shared" si="93"/>
        <v>0</v>
      </c>
      <c r="AS2006" s="5">
        <f t="shared" si="92"/>
        <v>0.2601830000000005</v>
      </c>
    </row>
    <row r="2007" spans="1:45" x14ac:dyDescent="0.25">
      <c r="A2007" s="16" t="s">
        <v>407</v>
      </c>
      <c r="B2007" s="16" t="s">
        <v>83</v>
      </c>
      <c r="C2007" s="16" t="s">
        <v>297</v>
      </c>
      <c r="D2007" s="16">
        <v>2008</v>
      </c>
      <c r="E2007" s="16" t="s">
        <v>2549</v>
      </c>
      <c r="F2007" s="16" t="s">
        <v>594</v>
      </c>
      <c r="G2007" s="10">
        <v>20803.5</v>
      </c>
      <c r="H2007" s="73">
        <v>9.9428769999999993</v>
      </c>
      <c r="I2007" s="16">
        <v>49054708</v>
      </c>
      <c r="J2007" s="71">
        <v>1.0999999999999999E-2</v>
      </c>
      <c r="K2007" s="71">
        <v>0.94899999999999995</v>
      </c>
      <c r="L2007" s="16">
        <v>4.7927850000000003</v>
      </c>
      <c r="M2007" s="16">
        <v>4.4587669999999999</v>
      </c>
      <c r="N2007" s="16">
        <v>2.5902959999999999</v>
      </c>
      <c r="O2007" s="16">
        <v>1.6298410000000001</v>
      </c>
      <c r="P2007" s="16">
        <v>1.2900720000000001</v>
      </c>
      <c r="Q2007" s="16">
        <v>0.83216369999999995</v>
      </c>
      <c r="R2007" s="16">
        <v>3.1234000000000002</v>
      </c>
      <c r="S2007" s="16">
        <v>0.69350000000000001</v>
      </c>
      <c r="T2007" s="16">
        <v>8.7999999999999995E-2</v>
      </c>
      <c r="U2007" s="16">
        <v>4.4640000000000004</v>
      </c>
      <c r="V2007" s="16">
        <v>35.728000000000002</v>
      </c>
      <c r="W2007" s="16">
        <v>31.254000000000001</v>
      </c>
      <c r="X2007" s="16">
        <v>541.399</v>
      </c>
      <c r="Y2007" s="16">
        <v>75.063400000000001</v>
      </c>
      <c r="Z2007" s="16">
        <v>0.79569999999999996</v>
      </c>
      <c r="AA2007" s="16">
        <v>-5.8234800000000003E-2</v>
      </c>
      <c r="AB2007" s="16">
        <v>0.28999999999999998</v>
      </c>
      <c r="AC2007" s="16">
        <v>23.11</v>
      </c>
      <c r="AD2007" s="16">
        <v>42.2</v>
      </c>
      <c r="AE2007" s="16">
        <v>50.884900000000002</v>
      </c>
      <c r="AF2007" s="16">
        <v>95.276600000000002</v>
      </c>
      <c r="AG2007" s="16">
        <v>906939</v>
      </c>
      <c r="AH2007" s="16">
        <v>0.16719999999999999</v>
      </c>
      <c r="AI2007" s="16">
        <v>100</v>
      </c>
      <c r="AJ2007" s="16">
        <v>97.6</v>
      </c>
      <c r="AK2007" s="16">
        <v>0.62009999999999998</v>
      </c>
      <c r="AL2007" s="16">
        <v>0.37359999999999999</v>
      </c>
      <c r="AM2007" s="16">
        <v>1.0523</v>
      </c>
      <c r="AN2007" s="16">
        <v>0.39350000000000002</v>
      </c>
      <c r="AO2007" s="16">
        <v>0.72770000000000001</v>
      </c>
      <c r="AP2007" s="16">
        <v>0.85260000000000002</v>
      </c>
      <c r="AQ2007" s="16">
        <v>8.9999999999999998E-4</v>
      </c>
      <c r="AR2007" s="16">
        <f t="shared" si="93"/>
        <v>0</v>
      </c>
      <c r="AS2007" s="5">
        <f t="shared" si="92"/>
        <v>4.48599999999999E-2</v>
      </c>
    </row>
    <row r="2008" spans="1:45" x14ac:dyDescent="0.25">
      <c r="A2008" s="16" t="s">
        <v>407</v>
      </c>
      <c r="B2008" s="16" t="s">
        <v>83</v>
      </c>
      <c r="C2008" s="16" t="s">
        <v>297</v>
      </c>
      <c r="D2008" s="16">
        <v>2009</v>
      </c>
      <c r="E2008" s="16" t="s">
        <v>2538</v>
      </c>
      <c r="F2008" s="16" t="s">
        <v>594</v>
      </c>
      <c r="G2008" s="10">
        <v>20843.099999999999</v>
      </c>
      <c r="H2008" s="73">
        <v>9.9447799999999997</v>
      </c>
      <c r="I2008" s="16">
        <v>49307835</v>
      </c>
      <c r="J2008" s="71">
        <v>-1.4E-2</v>
      </c>
      <c r="K2008" s="71">
        <v>0.93600000000000005</v>
      </c>
      <c r="L2008" s="16">
        <v>4.9645869999999999</v>
      </c>
      <c r="M2008" s="16">
        <v>4.4687849999999996</v>
      </c>
      <c r="N2008" s="16">
        <v>2.7031360000000002</v>
      </c>
      <c r="O2008" s="16">
        <v>1.7228190000000001</v>
      </c>
      <c r="P2008" s="16">
        <v>1.3732819999999999</v>
      </c>
      <c r="Q2008" s="16">
        <v>0.91493539999999995</v>
      </c>
      <c r="R2008" s="16">
        <v>3.2932000000000001</v>
      </c>
      <c r="S2008" s="16">
        <v>0.66449999999999998</v>
      </c>
      <c r="T2008" s="16">
        <v>9.0899999999999995E-2</v>
      </c>
      <c r="U2008" s="16">
        <v>4.6698000000000004</v>
      </c>
      <c r="V2008" s="16">
        <v>35.084000000000003</v>
      </c>
      <c r="W2008" s="16">
        <v>33.021999999999998</v>
      </c>
      <c r="X2008" s="16">
        <v>541.16099999999994</v>
      </c>
      <c r="Y2008" s="16">
        <v>76.074700000000007</v>
      </c>
      <c r="Z2008" s="16">
        <v>0.83450000000000002</v>
      </c>
      <c r="AA2008" s="16">
        <v>-5.4350999999999997E-2</v>
      </c>
      <c r="AB2008" s="16">
        <v>0.28999999999999998</v>
      </c>
      <c r="AC2008" s="16">
        <v>23.11</v>
      </c>
      <c r="AD2008" s="16">
        <v>42.1</v>
      </c>
      <c r="AE2008" s="16">
        <v>55.8369</v>
      </c>
      <c r="AF2008" s="16">
        <v>99.541700000000006</v>
      </c>
      <c r="AG2008" s="16">
        <v>918376</v>
      </c>
      <c r="AH2008" s="16">
        <v>0.16919999999999999</v>
      </c>
      <c r="AI2008" s="16">
        <v>100</v>
      </c>
      <c r="AJ2008" s="16">
        <v>97.6</v>
      </c>
      <c r="AK2008" s="16">
        <v>0.69299999999999995</v>
      </c>
      <c r="AL2008" s="16">
        <v>0.48320000000000002</v>
      </c>
      <c r="AM2008" s="16">
        <v>1.1104000000000001</v>
      </c>
      <c r="AN2008" s="16">
        <v>0.37969999999999998</v>
      </c>
      <c r="AO2008" s="16">
        <v>0.83909999999999996</v>
      </c>
      <c r="AP2008" s="16">
        <v>0.9778</v>
      </c>
      <c r="AQ2008" s="16">
        <v>8.9999999999999998E-4</v>
      </c>
      <c r="AR2008" s="16">
        <f t="shared" si="93"/>
        <v>0</v>
      </c>
      <c r="AS2008" s="5">
        <f t="shared" si="92"/>
        <v>0.17180199999999957</v>
      </c>
    </row>
    <row r="2009" spans="1:45" x14ac:dyDescent="0.25">
      <c r="A2009" s="16" t="s">
        <v>407</v>
      </c>
      <c r="B2009" s="16" t="s">
        <v>83</v>
      </c>
      <c r="C2009" s="16" t="s">
        <v>297</v>
      </c>
      <c r="D2009" s="16">
        <v>2010</v>
      </c>
      <c r="E2009" s="16" t="s">
        <v>2527</v>
      </c>
      <c r="F2009" s="16" t="s">
        <v>594</v>
      </c>
      <c r="G2009" s="10">
        <v>22087</v>
      </c>
      <c r="H2009" s="73">
        <v>10.002739999999999</v>
      </c>
      <c r="I2009" s="16">
        <v>49554112</v>
      </c>
      <c r="J2009" s="71">
        <v>0.04</v>
      </c>
      <c r="K2009" s="71">
        <v>0.97499999999999998</v>
      </c>
      <c r="L2009" s="16">
        <v>5.1988519999999996</v>
      </c>
      <c r="M2009" s="16">
        <v>4.7153109999999998</v>
      </c>
      <c r="N2009" s="16">
        <v>2.7468029999999999</v>
      </c>
      <c r="O2009" s="16">
        <v>1.840708</v>
      </c>
      <c r="P2009" s="16">
        <v>1.473409</v>
      </c>
      <c r="Q2009" s="16">
        <v>0.93120179999999997</v>
      </c>
      <c r="R2009" s="16">
        <v>3.4659</v>
      </c>
      <c r="S2009" s="16">
        <v>0.68159999999999998</v>
      </c>
      <c r="T2009" s="16">
        <v>0.1003</v>
      </c>
      <c r="U2009" s="16">
        <v>4.1772999999999998</v>
      </c>
      <c r="V2009" s="16">
        <v>34.44</v>
      </c>
      <c r="W2009" s="16">
        <v>34.79</v>
      </c>
      <c r="X2009" s="16">
        <v>541.59</v>
      </c>
      <c r="Y2009" s="16">
        <v>81.208399999999997</v>
      </c>
      <c r="Z2009" s="16">
        <v>0.83630000000000004</v>
      </c>
      <c r="AA2009" s="16">
        <v>-6.6002400000000003E-2</v>
      </c>
      <c r="AB2009" s="16">
        <v>0.28999999999999998</v>
      </c>
      <c r="AC2009" s="16">
        <v>23.11</v>
      </c>
      <c r="AD2009" s="16">
        <v>42.4</v>
      </c>
      <c r="AE2009" s="16">
        <v>58.907899999999998</v>
      </c>
      <c r="AF2009" s="16">
        <v>104.774</v>
      </c>
      <c r="AG2009" s="43">
        <v>1000000</v>
      </c>
      <c r="AH2009" s="16">
        <v>0.1704</v>
      </c>
      <c r="AI2009" s="16">
        <v>100</v>
      </c>
      <c r="AJ2009" s="16">
        <v>97.6</v>
      </c>
      <c r="AK2009" s="16">
        <v>0.72989999999999999</v>
      </c>
      <c r="AL2009" s="16">
        <v>0.4017</v>
      </c>
      <c r="AM2009" s="16">
        <v>1.2166999999999999</v>
      </c>
      <c r="AN2009" s="16">
        <v>0.28449999999999998</v>
      </c>
      <c r="AO2009" s="16">
        <v>0.9335</v>
      </c>
      <c r="AP2009" s="16">
        <v>0.99009999999999998</v>
      </c>
      <c r="AQ2009" s="16">
        <v>8.9999999999999998E-4</v>
      </c>
      <c r="AR2009" s="16">
        <f t="shared" si="93"/>
        <v>0</v>
      </c>
      <c r="AS2009" s="5">
        <f t="shared" si="92"/>
        <v>0.23426499999999972</v>
      </c>
    </row>
    <row r="2010" spans="1:45" x14ac:dyDescent="0.25">
      <c r="A2010" s="16" t="s">
        <v>407</v>
      </c>
      <c r="B2010" s="16" t="s">
        <v>83</v>
      </c>
      <c r="C2010" s="16" t="s">
        <v>297</v>
      </c>
      <c r="D2010" s="16">
        <v>2011</v>
      </c>
      <c r="E2010" s="16" t="s">
        <v>2540</v>
      </c>
      <c r="F2010" s="16" t="s">
        <v>594</v>
      </c>
      <c r="G2010" s="10">
        <v>22724.7</v>
      </c>
      <c r="H2010" s="73">
        <v>10.03121</v>
      </c>
      <c r="I2010" s="16">
        <v>49936638</v>
      </c>
      <c r="J2010" s="71">
        <v>2.5999999999999999E-2</v>
      </c>
      <c r="K2010" s="71">
        <v>1</v>
      </c>
      <c r="L2010" s="16">
        <v>5.4325409999999996</v>
      </c>
      <c r="M2010" s="16">
        <v>5.0295639999999997</v>
      </c>
      <c r="N2010" s="16">
        <v>2.880322</v>
      </c>
      <c r="O2010" s="16">
        <v>1.8298810000000001</v>
      </c>
      <c r="P2010" s="16">
        <v>1.5228219999999999</v>
      </c>
      <c r="Q2010" s="16">
        <v>0.97875239999999997</v>
      </c>
      <c r="R2010" s="16">
        <v>3.7435999999999998</v>
      </c>
      <c r="S2010" s="16">
        <v>0.70540000000000003</v>
      </c>
      <c r="T2010" s="16">
        <v>0.1081</v>
      </c>
      <c r="U2010" s="16">
        <v>4.2096999999999998</v>
      </c>
      <c r="V2010" s="16">
        <v>34.752000000000002</v>
      </c>
      <c r="W2010" s="16">
        <v>36.792000000000002</v>
      </c>
      <c r="X2010" s="16">
        <v>542.01900000000001</v>
      </c>
      <c r="Y2010" s="16">
        <v>81.451400000000007</v>
      </c>
      <c r="Z2010" s="16">
        <v>0.82699999999999996</v>
      </c>
      <c r="AA2010" s="16">
        <v>-6.9886100000000007E-2</v>
      </c>
      <c r="AB2010" s="16">
        <v>0.28999999999999998</v>
      </c>
      <c r="AC2010" s="16">
        <v>23.11</v>
      </c>
      <c r="AD2010" s="16">
        <v>42.5</v>
      </c>
      <c r="AE2010" s="16">
        <v>60.469700000000003</v>
      </c>
      <c r="AF2010" s="16">
        <v>107.745</v>
      </c>
      <c r="AG2010" s="43">
        <v>1000000</v>
      </c>
      <c r="AH2010" s="16">
        <v>0.17100000000000001</v>
      </c>
      <c r="AI2010" s="16">
        <v>100</v>
      </c>
      <c r="AJ2010" s="16">
        <v>97.6</v>
      </c>
      <c r="AK2010" s="16">
        <v>0.71650000000000003</v>
      </c>
      <c r="AL2010" s="16">
        <v>0.46150000000000002</v>
      </c>
      <c r="AM2010" s="16">
        <v>1.2593000000000001</v>
      </c>
      <c r="AN2010" s="16">
        <v>0.38729999999999998</v>
      </c>
      <c r="AO2010" s="16">
        <v>0.98950000000000005</v>
      </c>
      <c r="AP2010" s="16">
        <v>1.0229999999999999</v>
      </c>
      <c r="AQ2010" s="16">
        <v>8.9999999999999998E-4</v>
      </c>
      <c r="AR2010" s="16">
        <f t="shared" si="93"/>
        <v>0</v>
      </c>
      <c r="AS2010" s="5">
        <f t="shared" si="92"/>
        <v>0.23368900000000004</v>
      </c>
    </row>
    <row r="2011" spans="1:45" x14ac:dyDescent="0.25">
      <c r="A2011" s="16" t="s">
        <v>407</v>
      </c>
      <c r="B2011" s="16" t="s">
        <v>83</v>
      </c>
      <c r="C2011" s="16" t="s">
        <v>297</v>
      </c>
      <c r="D2011" s="16">
        <v>2012</v>
      </c>
      <c r="E2011" s="16" t="s">
        <v>2545</v>
      </c>
      <c r="F2011" s="16" t="s">
        <v>594</v>
      </c>
      <c r="G2011" s="10">
        <v>23123.8</v>
      </c>
      <c r="H2011" s="73">
        <v>10.04862</v>
      </c>
      <c r="I2011" s="16">
        <v>50199853</v>
      </c>
      <c r="J2011" s="71">
        <v>-2.5999999999999999E-2</v>
      </c>
      <c r="K2011" s="71">
        <v>0.97399999999999998</v>
      </c>
      <c r="L2011" s="16">
        <v>5.6684049999999999</v>
      </c>
      <c r="M2011" s="16">
        <v>5.3416629999999996</v>
      </c>
      <c r="N2011" s="16">
        <v>3.0533920000000001</v>
      </c>
      <c r="O2011" s="16">
        <v>1.9024449999999999</v>
      </c>
      <c r="P2011" s="16">
        <v>1.5540970000000001</v>
      </c>
      <c r="Q2011" s="16">
        <v>0.92216640000000005</v>
      </c>
      <c r="R2011" s="16">
        <v>4.0255000000000001</v>
      </c>
      <c r="S2011" s="16">
        <v>0.73319999999999996</v>
      </c>
      <c r="T2011" s="16">
        <v>0.1138</v>
      </c>
      <c r="U2011" s="16">
        <v>4.6181999999999999</v>
      </c>
      <c r="V2011" s="16">
        <v>35.064</v>
      </c>
      <c r="W2011" s="16">
        <v>38.793999999999997</v>
      </c>
      <c r="X2011" s="16">
        <v>542.44799999999998</v>
      </c>
      <c r="Y2011" s="16">
        <v>82.397099999999995</v>
      </c>
      <c r="Z2011" s="16">
        <v>0.85209999999999997</v>
      </c>
      <c r="AA2011" s="16">
        <v>-8.5421200000000003E-2</v>
      </c>
      <c r="AB2011" s="16">
        <v>0.28999999999999998</v>
      </c>
      <c r="AC2011" s="16">
        <v>23.11</v>
      </c>
      <c r="AD2011" s="16">
        <v>42.9</v>
      </c>
      <c r="AE2011" s="16">
        <v>61.423499999999997</v>
      </c>
      <c r="AF2011" s="16">
        <v>109.432</v>
      </c>
      <c r="AG2011" s="43">
        <v>1100000</v>
      </c>
      <c r="AH2011" s="16">
        <v>0.18310000000000001</v>
      </c>
      <c r="AI2011" s="16">
        <v>100</v>
      </c>
      <c r="AJ2011" s="16">
        <v>97.6</v>
      </c>
      <c r="AK2011" s="16">
        <v>0.71089999999999998</v>
      </c>
      <c r="AL2011" s="16">
        <v>0.46899999999999997</v>
      </c>
      <c r="AM2011" s="16">
        <v>1.2102999999999999</v>
      </c>
      <c r="AN2011" s="16">
        <v>0.2379</v>
      </c>
      <c r="AO2011" s="16">
        <v>0.89659999999999995</v>
      </c>
      <c r="AP2011" s="16">
        <v>0.97860000000000003</v>
      </c>
      <c r="AQ2011" s="16">
        <v>8.9999999999999998E-4</v>
      </c>
      <c r="AR2011" s="16">
        <f t="shared" si="93"/>
        <v>0</v>
      </c>
      <c r="AS2011" s="5">
        <f t="shared" si="92"/>
        <v>0.2358640000000003</v>
      </c>
    </row>
    <row r="2012" spans="1:45" x14ac:dyDescent="0.25">
      <c r="A2012" s="16" t="s">
        <v>407</v>
      </c>
      <c r="B2012" s="16" t="s">
        <v>83</v>
      </c>
      <c r="C2012" s="16" t="s">
        <v>297</v>
      </c>
      <c r="D2012" s="16">
        <v>2013</v>
      </c>
      <c r="E2012" s="16" t="s">
        <v>2524</v>
      </c>
      <c r="F2012" s="16" t="s">
        <v>594</v>
      </c>
      <c r="G2012" s="10">
        <v>23685.4</v>
      </c>
      <c r="H2012" s="73">
        <v>10.072609999999999</v>
      </c>
      <c r="I2012" s="16">
        <v>50428893</v>
      </c>
      <c r="J2012" s="71">
        <v>1.9E-2</v>
      </c>
      <c r="K2012" s="71">
        <v>0.99299999999999999</v>
      </c>
      <c r="L2012" s="16">
        <v>5.8442100000000003</v>
      </c>
      <c r="M2012" s="16">
        <v>5.6299469999999996</v>
      </c>
      <c r="N2012" s="16">
        <v>3.0950289999999998</v>
      </c>
      <c r="O2012" s="16">
        <v>1.9320029999999999</v>
      </c>
      <c r="P2012" s="16">
        <v>1.584308</v>
      </c>
      <c r="Q2012" s="16">
        <v>0.93342930000000002</v>
      </c>
      <c r="R2012" s="16">
        <v>4.1485000000000003</v>
      </c>
      <c r="S2012" s="16">
        <v>0.7833</v>
      </c>
      <c r="T2012" s="16">
        <v>0.1172</v>
      </c>
      <c r="U2012" s="16">
        <v>4.2746000000000004</v>
      </c>
      <c r="V2012" s="16">
        <v>35.375999999999998</v>
      </c>
      <c r="W2012" s="16">
        <v>40.795999999999999</v>
      </c>
      <c r="X2012" s="16">
        <v>534.67100000000005</v>
      </c>
      <c r="Y2012" s="16">
        <v>83.490700000000004</v>
      </c>
      <c r="Z2012" s="16">
        <v>0.85389999999999999</v>
      </c>
      <c r="AA2012" s="16">
        <v>-9.3188699999999999E-2</v>
      </c>
      <c r="AB2012" s="16">
        <v>0.28999999999999998</v>
      </c>
      <c r="AC2012" s="16">
        <v>23.11</v>
      </c>
      <c r="AD2012" s="16">
        <v>43.1</v>
      </c>
      <c r="AE2012" s="16">
        <v>61.574100000000001</v>
      </c>
      <c r="AF2012" s="16">
        <v>110.998</v>
      </c>
      <c r="AG2012" s="43">
        <v>1100000</v>
      </c>
      <c r="AH2012" s="16">
        <v>0.1865</v>
      </c>
      <c r="AI2012" s="16">
        <v>100</v>
      </c>
      <c r="AJ2012" s="16">
        <v>99.2273</v>
      </c>
      <c r="AK2012" s="16">
        <v>0.6956</v>
      </c>
      <c r="AL2012" s="16">
        <v>0.55230000000000001</v>
      </c>
      <c r="AM2012" s="16">
        <v>1.1334</v>
      </c>
      <c r="AN2012" s="16">
        <v>0.2492</v>
      </c>
      <c r="AO2012" s="16">
        <v>0.99380000000000002</v>
      </c>
      <c r="AP2012" s="16">
        <v>0.94720000000000004</v>
      </c>
      <c r="AQ2012" s="16">
        <v>8.9999999999999998E-4</v>
      </c>
      <c r="AR2012" s="16">
        <f t="shared" si="93"/>
        <v>0</v>
      </c>
      <c r="AS2012" s="5">
        <f t="shared" si="92"/>
        <v>0.17580500000000043</v>
      </c>
    </row>
    <row r="2013" spans="1:45" x14ac:dyDescent="0.25">
      <c r="A2013" s="16" t="s">
        <v>407</v>
      </c>
      <c r="B2013" s="16" t="s">
        <v>83</v>
      </c>
      <c r="C2013" s="16" t="s">
        <v>297</v>
      </c>
      <c r="D2013" s="16">
        <v>2014</v>
      </c>
      <c r="E2013" s="16" t="s">
        <v>2536</v>
      </c>
      <c r="F2013" s="16" t="s">
        <v>594</v>
      </c>
      <c r="G2013" s="10">
        <v>24323.599999999999</v>
      </c>
      <c r="H2013" s="73">
        <v>10.0992</v>
      </c>
      <c r="I2013" s="16">
        <v>50746659</v>
      </c>
      <c r="J2013" s="71">
        <v>-1.0999999999999999E-2</v>
      </c>
      <c r="K2013" s="71">
        <v>0.98199999999999998</v>
      </c>
      <c r="L2013" s="16">
        <v>5.8736709999999999</v>
      </c>
      <c r="M2013" s="16">
        <v>5.6346360000000004</v>
      </c>
      <c r="N2013" s="16">
        <v>3.1762049999999999</v>
      </c>
      <c r="O2013" s="16">
        <v>1.9221429999999999</v>
      </c>
      <c r="P2013" s="16">
        <v>1.5799319999999999</v>
      </c>
      <c r="Q2013" s="16">
        <v>0.9286411</v>
      </c>
      <c r="R2013" s="16">
        <v>4.2915999999999999</v>
      </c>
      <c r="S2013" s="16">
        <v>0.79790000000000005</v>
      </c>
      <c r="T2013" s="16">
        <v>0.10340000000000001</v>
      </c>
      <c r="U2013" s="16">
        <v>4.3070000000000004</v>
      </c>
      <c r="V2013" s="16">
        <v>35.688000000000002</v>
      </c>
      <c r="W2013" s="16">
        <v>42.798000000000002</v>
      </c>
      <c r="X2013" s="16">
        <v>526.89400000000001</v>
      </c>
      <c r="Y2013" s="16">
        <v>83.672600000000003</v>
      </c>
      <c r="Z2013" s="16">
        <v>0.84250000000000003</v>
      </c>
      <c r="AA2013" s="16">
        <v>-0.1153261</v>
      </c>
      <c r="AB2013" s="16">
        <v>0.28999999999999998</v>
      </c>
      <c r="AC2013" s="16">
        <v>23.11</v>
      </c>
      <c r="AD2013" s="16">
        <v>43.67</v>
      </c>
      <c r="AE2013" s="16">
        <v>59.543599999999998</v>
      </c>
      <c r="AF2013" s="16">
        <v>115.71</v>
      </c>
      <c r="AG2013" s="43">
        <v>1100000</v>
      </c>
      <c r="AH2013" s="16">
        <v>0.18990000000000001</v>
      </c>
      <c r="AI2013" s="16">
        <v>100</v>
      </c>
      <c r="AJ2013" s="16">
        <v>99.677899999999994</v>
      </c>
      <c r="AK2013" s="16">
        <v>0.67079999999999995</v>
      </c>
      <c r="AL2013" s="16">
        <v>0.49099999999999999</v>
      </c>
      <c r="AM2013" s="16">
        <v>1.1767000000000001</v>
      </c>
      <c r="AN2013" s="16">
        <v>9.1800000000000007E-2</v>
      </c>
      <c r="AO2013" s="16">
        <v>1.1088</v>
      </c>
      <c r="AP2013" s="16">
        <v>0.98019999999999996</v>
      </c>
      <c r="AQ2013" s="16">
        <v>8.9999999999999998E-4</v>
      </c>
      <c r="AR2013" s="16">
        <f t="shared" si="93"/>
        <v>0</v>
      </c>
      <c r="AS2013" s="5">
        <f t="shared" si="92"/>
        <v>2.9460999999999515E-2</v>
      </c>
    </row>
    <row r="2014" spans="1:45" x14ac:dyDescent="0.25">
      <c r="A2014" s="16" t="s">
        <v>407</v>
      </c>
      <c r="B2014" s="16" t="s">
        <v>86</v>
      </c>
      <c r="C2014" s="16" t="s">
        <v>301</v>
      </c>
      <c r="D2014" s="16">
        <v>1985</v>
      </c>
      <c r="E2014" s="16" t="s">
        <v>2580</v>
      </c>
      <c r="F2014" s="16" t="s">
        <v>591</v>
      </c>
      <c r="G2014" s="10">
        <v>432.16199999999998</v>
      </c>
      <c r="H2014" s="73">
        <v>6.0688009999999997</v>
      </c>
      <c r="I2014" s="16" t="s">
        <v>6700</v>
      </c>
      <c r="K2014" s="71">
        <v>0.84699999999999998</v>
      </c>
      <c r="L2014" s="16">
        <v>-2.7723270000000002</v>
      </c>
      <c r="M2014" s="16">
        <v>-0.66838949999999997</v>
      </c>
      <c r="N2014" s="16">
        <v>-1.2282660000000001</v>
      </c>
      <c r="O2014" s="16">
        <v>-1.6137900000000001</v>
      </c>
      <c r="P2014" s="16">
        <v>-1.710167</v>
      </c>
      <c r="Q2014" s="16">
        <v>-0.91701940000000004</v>
      </c>
      <c r="R2014" s="16">
        <v>3.7100000000000001E-2</v>
      </c>
      <c r="S2014" s="16">
        <v>0</v>
      </c>
      <c r="T2014" s="16">
        <v>0</v>
      </c>
      <c r="U2014" s="16">
        <v>1.2968999999999999</v>
      </c>
      <c r="V2014" s="16">
        <v>1.27</v>
      </c>
      <c r="W2014" s="16">
        <v>1.78</v>
      </c>
      <c r="X2014" s="16">
        <v>389.596</v>
      </c>
      <c r="Y2014" s="16">
        <v>11.5854</v>
      </c>
      <c r="Z2014" s="16">
        <v>0</v>
      </c>
      <c r="AA2014" s="16">
        <v>1.0864750000000001</v>
      </c>
      <c r="AB2014" s="16">
        <v>0.44</v>
      </c>
      <c r="AC2014" s="16">
        <v>40.729999999999997</v>
      </c>
      <c r="AD2014" s="16">
        <v>33.979999999999997</v>
      </c>
      <c r="AE2014" s="16">
        <v>0.16209999999999999</v>
      </c>
      <c r="AF2014" s="16">
        <v>0</v>
      </c>
      <c r="AG2014" s="16">
        <v>8610.7900000000009</v>
      </c>
      <c r="AH2014" s="16">
        <v>2.9149999999999999E-2</v>
      </c>
      <c r="AI2014" s="16">
        <v>0</v>
      </c>
      <c r="AJ2014" s="16">
        <v>17.8687</v>
      </c>
      <c r="AK2014" s="16">
        <v>-0.82640000000000002</v>
      </c>
      <c r="AL2014" s="16">
        <v>-0.42659999999999998</v>
      </c>
      <c r="AM2014" s="16">
        <v>-0.91830000000000001</v>
      </c>
      <c r="AN2014" s="16">
        <v>-0.85029999999999994</v>
      </c>
      <c r="AO2014" s="16">
        <v>-1.7232000000000001</v>
      </c>
      <c r="AP2014" s="16">
        <v>-1.1611</v>
      </c>
      <c r="AR2014" s="16">
        <f t="shared" si="93"/>
        <v>1</v>
      </c>
      <c r="AS2014" s="5">
        <f t="shared" si="92"/>
        <v>0</v>
      </c>
    </row>
    <row r="2015" spans="1:45" x14ac:dyDescent="0.25">
      <c r="A2015" s="16" t="s">
        <v>407</v>
      </c>
      <c r="B2015" s="16" t="s">
        <v>86</v>
      </c>
      <c r="C2015" s="16" t="s">
        <v>301</v>
      </c>
      <c r="D2015" s="16">
        <v>1986</v>
      </c>
      <c r="E2015" s="16" t="s">
        <v>2588</v>
      </c>
      <c r="F2015" s="16" t="s">
        <v>591</v>
      </c>
      <c r="G2015" s="10">
        <v>440.59300000000002</v>
      </c>
      <c r="H2015" s="73">
        <v>6.0881210000000001</v>
      </c>
      <c r="I2015" s="16" t="s">
        <v>6700</v>
      </c>
      <c r="J2015" s="71">
        <v>2.5999999999999999E-2</v>
      </c>
      <c r="K2015" s="71">
        <v>0.86899999999999999</v>
      </c>
      <c r="L2015" s="16">
        <v>-2.7437399999999998</v>
      </c>
      <c r="M2015" s="16">
        <v>-0.66838949999999997</v>
      </c>
      <c r="N2015" s="16">
        <v>-1.217276</v>
      </c>
      <c r="O2015" s="16">
        <v>-1.5869040000000001</v>
      </c>
      <c r="P2015" s="16">
        <v>-1.6882950000000001</v>
      </c>
      <c r="Q2015" s="16">
        <v>-0.91454329999999995</v>
      </c>
      <c r="R2015" s="16">
        <v>3.7100000000000001E-2</v>
      </c>
      <c r="S2015" s="16">
        <v>0</v>
      </c>
      <c r="T2015" s="16">
        <v>0</v>
      </c>
      <c r="U2015" s="16">
        <v>1.3664000000000001</v>
      </c>
      <c r="V2015" s="16">
        <v>1.4059999999999999</v>
      </c>
      <c r="W2015" s="16">
        <v>1.8859999999999999</v>
      </c>
      <c r="X2015" s="16">
        <v>388.71300000000002</v>
      </c>
      <c r="Y2015" s="16">
        <v>12.8583</v>
      </c>
      <c r="Z2015" s="16">
        <v>0</v>
      </c>
      <c r="AA2015" s="16">
        <v>1.088028</v>
      </c>
      <c r="AB2015" s="16">
        <v>0.44</v>
      </c>
      <c r="AC2015" s="16">
        <v>40.729999999999997</v>
      </c>
      <c r="AD2015" s="16">
        <v>33.94</v>
      </c>
      <c r="AE2015" s="16">
        <v>0.1613</v>
      </c>
      <c r="AF2015" s="16">
        <v>0</v>
      </c>
      <c r="AG2015" s="16">
        <v>9173.6</v>
      </c>
      <c r="AH2015" s="16">
        <v>3.0849999999999999E-2</v>
      </c>
      <c r="AI2015" s="16">
        <v>0</v>
      </c>
      <c r="AJ2015" s="16">
        <v>19.8276</v>
      </c>
      <c r="AK2015" s="16">
        <v>-0.85880000000000001</v>
      </c>
      <c r="AL2015" s="16">
        <v>-0.4531</v>
      </c>
      <c r="AM2015" s="16">
        <v>-0.91379999999999995</v>
      </c>
      <c r="AN2015" s="16">
        <v>-0.81859999999999999</v>
      </c>
      <c r="AO2015" s="16">
        <v>-1.6953</v>
      </c>
      <c r="AP2015" s="16">
        <v>-1.1501999999999999</v>
      </c>
      <c r="AR2015" s="16">
        <f t="shared" si="93"/>
        <v>1</v>
      </c>
      <c r="AS2015" s="5">
        <f t="shared" si="92"/>
        <v>2.8587000000000362E-2</v>
      </c>
    </row>
    <row r="2016" spans="1:45" x14ac:dyDescent="0.25">
      <c r="A2016" s="16" t="s">
        <v>407</v>
      </c>
      <c r="B2016" s="16" t="s">
        <v>86</v>
      </c>
      <c r="C2016" s="16" t="s">
        <v>301</v>
      </c>
      <c r="D2016" s="16">
        <v>1987</v>
      </c>
      <c r="E2016" s="16" t="s">
        <v>2604</v>
      </c>
      <c r="F2016" s="16" t="s">
        <v>591</v>
      </c>
      <c r="G2016" s="10">
        <v>421.95299999999997</v>
      </c>
      <c r="H2016" s="73">
        <v>6.0448930000000001</v>
      </c>
      <c r="I2016" s="16" t="s">
        <v>6700</v>
      </c>
      <c r="J2016" s="71">
        <v>-5.7000000000000002E-2</v>
      </c>
      <c r="K2016" s="71">
        <v>0.82099999999999995</v>
      </c>
      <c r="L2016" s="16">
        <v>-2.7145820000000001</v>
      </c>
      <c r="M2016" s="16">
        <v>-0.66838949999999997</v>
      </c>
      <c r="N2016" s="16">
        <v>-1.205152</v>
      </c>
      <c r="O2016" s="16">
        <v>-1.559887</v>
      </c>
      <c r="P2016" s="16">
        <v>-1.6663939999999999</v>
      </c>
      <c r="Q2016" s="16">
        <v>-0.91208500000000003</v>
      </c>
      <c r="R2016" s="16">
        <v>3.7100000000000001E-2</v>
      </c>
      <c r="S2016" s="16">
        <v>0</v>
      </c>
      <c r="T2016" s="16">
        <v>0</v>
      </c>
      <c r="U2016" s="16">
        <v>1.4358</v>
      </c>
      <c r="V2016" s="16">
        <v>1.542</v>
      </c>
      <c r="W2016" s="16">
        <v>1.992</v>
      </c>
      <c r="X2016" s="16">
        <v>388.01</v>
      </c>
      <c r="Y2016" s="16">
        <v>14.1312</v>
      </c>
      <c r="Z2016" s="16">
        <v>0</v>
      </c>
      <c r="AA2016" s="16">
        <v>1.089194</v>
      </c>
      <c r="AB2016" s="16">
        <v>0.44</v>
      </c>
      <c r="AC2016" s="16">
        <v>40.729999999999997</v>
      </c>
      <c r="AD2016" s="16">
        <v>33.909999999999997</v>
      </c>
      <c r="AE2016" s="16">
        <v>0.16009999999999999</v>
      </c>
      <c r="AF2016" s="16">
        <v>0</v>
      </c>
      <c r="AG2016" s="16">
        <v>9799.19</v>
      </c>
      <c r="AH2016" s="16">
        <v>3.2550000000000003E-2</v>
      </c>
      <c r="AI2016" s="16">
        <v>0</v>
      </c>
      <c r="AJ2016" s="16">
        <v>21.7866</v>
      </c>
      <c r="AK2016" s="16">
        <v>-0.89129999999999998</v>
      </c>
      <c r="AL2016" s="16">
        <v>-0.47960000000000003</v>
      </c>
      <c r="AM2016" s="16">
        <v>-0.9093</v>
      </c>
      <c r="AN2016" s="16">
        <v>-0.78690000000000004</v>
      </c>
      <c r="AO2016" s="16">
        <v>-1.6674</v>
      </c>
      <c r="AP2016" s="16">
        <v>-1.1393</v>
      </c>
      <c r="AR2016" s="16">
        <f t="shared" si="93"/>
        <v>1</v>
      </c>
      <c r="AS2016" s="5">
        <f t="shared" si="92"/>
        <v>2.9157999999999795E-2</v>
      </c>
    </row>
    <row r="2017" spans="1:45" x14ac:dyDescent="0.25">
      <c r="A2017" s="16" t="s">
        <v>407</v>
      </c>
      <c r="B2017" s="16" t="s">
        <v>86</v>
      </c>
      <c r="C2017" s="16" t="s">
        <v>301</v>
      </c>
      <c r="D2017" s="16">
        <v>1988</v>
      </c>
      <c r="E2017" s="16" t="s">
        <v>2606</v>
      </c>
      <c r="F2017" s="16" t="s">
        <v>591</v>
      </c>
      <c r="G2017" s="10">
        <v>401.63</v>
      </c>
      <c r="H2017" s="73">
        <v>5.9955309999999997</v>
      </c>
      <c r="I2017" s="16" t="s">
        <v>6700</v>
      </c>
      <c r="J2017" s="71">
        <v>-7.6999999999999999E-2</v>
      </c>
      <c r="K2017" s="71">
        <v>0.76</v>
      </c>
      <c r="L2017" s="16">
        <v>-2.6831119999999999</v>
      </c>
      <c r="M2017" s="16">
        <v>-0.66838949999999997</v>
      </c>
      <c r="N2017" s="16">
        <v>-1.187827</v>
      </c>
      <c r="O2017" s="16">
        <v>-1.5330010000000001</v>
      </c>
      <c r="P2017" s="16">
        <v>-1.6443289999999999</v>
      </c>
      <c r="Q2017" s="16">
        <v>-0.90966270000000005</v>
      </c>
      <c r="R2017" s="16">
        <v>3.7100000000000001E-2</v>
      </c>
      <c r="S2017" s="16">
        <v>0</v>
      </c>
      <c r="T2017" s="16">
        <v>0</v>
      </c>
      <c r="U2017" s="16">
        <v>1.5053000000000001</v>
      </c>
      <c r="V2017" s="16">
        <v>1.6779999999999999</v>
      </c>
      <c r="W2017" s="16">
        <v>2.0979999999999999</v>
      </c>
      <c r="X2017" s="16">
        <v>388.12</v>
      </c>
      <c r="Y2017" s="16">
        <v>15.4041</v>
      </c>
      <c r="Z2017" s="16">
        <v>0</v>
      </c>
      <c r="AA2017" s="16">
        <v>1.0907469999999999</v>
      </c>
      <c r="AB2017" s="16">
        <v>0.44</v>
      </c>
      <c r="AC2017" s="16">
        <v>40.729999999999997</v>
      </c>
      <c r="AD2017" s="16">
        <v>33.869999999999997</v>
      </c>
      <c r="AE2017" s="16">
        <v>0.1615</v>
      </c>
      <c r="AF2017" s="16">
        <v>0</v>
      </c>
      <c r="AG2017" s="16">
        <v>10725.1</v>
      </c>
      <c r="AH2017" s="16">
        <v>3.4200000000000001E-2</v>
      </c>
      <c r="AI2017" s="16">
        <v>0</v>
      </c>
      <c r="AJ2017" s="16">
        <v>23.7455</v>
      </c>
      <c r="AK2017" s="16">
        <v>-0.92379999999999995</v>
      </c>
      <c r="AL2017" s="16">
        <v>-0.50609999999999999</v>
      </c>
      <c r="AM2017" s="16">
        <v>-0.90490000000000004</v>
      </c>
      <c r="AN2017" s="16">
        <v>-0.75519999999999998</v>
      </c>
      <c r="AO2017" s="16">
        <v>-1.6395999999999999</v>
      </c>
      <c r="AP2017" s="16">
        <v>-1.1284000000000001</v>
      </c>
      <c r="AR2017" s="16">
        <f t="shared" si="93"/>
        <v>1</v>
      </c>
      <c r="AS2017" s="5">
        <f t="shared" si="92"/>
        <v>3.1470000000000109E-2</v>
      </c>
    </row>
    <row r="2018" spans="1:45" x14ac:dyDescent="0.25">
      <c r="A2018" s="16" t="s">
        <v>407</v>
      </c>
      <c r="B2018" s="16" t="s">
        <v>86</v>
      </c>
      <c r="C2018" s="16" t="s">
        <v>301</v>
      </c>
      <c r="D2018" s="16">
        <v>1989</v>
      </c>
      <c r="E2018" s="16" t="s">
        <v>2587</v>
      </c>
      <c r="F2018" s="16" t="s">
        <v>591</v>
      </c>
      <c r="G2018" s="10">
        <v>445.53399999999999</v>
      </c>
      <c r="H2018" s="73">
        <v>6.0992740000000003</v>
      </c>
      <c r="I2018" s="16" t="s">
        <v>6700</v>
      </c>
      <c r="J2018" s="71">
        <v>6.0999999999999999E-2</v>
      </c>
      <c r="K2018" s="71">
        <v>0.80800000000000005</v>
      </c>
      <c r="L2018" s="16">
        <v>-2.6431719999999999</v>
      </c>
      <c r="M2018" s="16">
        <v>-0.66838949999999997</v>
      </c>
      <c r="N2018" s="16">
        <v>-1.347558</v>
      </c>
      <c r="O2018" s="16">
        <v>-1.3198270000000001</v>
      </c>
      <c r="P2018" s="16">
        <v>-1.6203209999999999</v>
      </c>
      <c r="Q2018" s="16">
        <v>-0.90718920000000003</v>
      </c>
      <c r="R2018" s="16">
        <v>3.7100000000000001E-2</v>
      </c>
      <c r="S2018" s="16">
        <v>0</v>
      </c>
      <c r="T2018" s="16">
        <v>0</v>
      </c>
      <c r="U2018" s="16">
        <v>1.5747</v>
      </c>
      <c r="V2018" s="16">
        <v>1.8140000000000001</v>
      </c>
      <c r="W2018" s="16">
        <v>2.2040000000000002</v>
      </c>
      <c r="X2018" s="16">
        <v>360.47399999999999</v>
      </c>
      <c r="Y2018" s="16">
        <v>16.677</v>
      </c>
      <c r="Z2018" s="16">
        <v>9.9599999999999994E-2</v>
      </c>
      <c r="AA2018" s="16">
        <v>1.091912</v>
      </c>
      <c r="AB2018" s="16">
        <v>0.44</v>
      </c>
      <c r="AC2018" s="16">
        <v>40.729999999999997</v>
      </c>
      <c r="AD2018" s="16">
        <v>33.840000000000003</v>
      </c>
      <c r="AE2018" s="16">
        <v>0.152</v>
      </c>
      <c r="AF2018" s="16">
        <v>0</v>
      </c>
      <c r="AG2018" s="16">
        <v>12017.2</v>
      </c>
      <c r="AH2018" s="16">
        <v>3.5950000000000003E-2</v>
      </c>
      <c r="AI2018" s="16">
        <v>0.2671</v>
      </c>
      <c r="AJ2018" s="16">
        <v>25.704499999999999</v>
      </c>
      <c r="AK2018" s="16">
        <v>-0.95620000000000005</v>
      </c>
      <c r="AL2018" s="16">
        <v>-0.53259999999999996</v>
      </c>
      <c r="AM2018" s="16">
        <v>-0.90039999999999998</v>
      </c>
      <c r="AN2018" s="16">
        <v>-0.72340000000000004</v>
      </c>
      <c r="AO2018" s="16">
        <v>-1.6116999999999999</v>
      </c>
      <c r="AP2018" s="16">
        <v>-1.1175999999999999</v>
      </c>
      <c r="AR2018" s="16">
        <f t="shared" si="93"/>
        <v>1</v>
      </c>
      <c r="AS2018" s="5">
        <f t="shared" si="92"/>
        <v>3.9940000000000087E-2</v>
      </c>
    </row>
    <row r="2019" spans="1:45" x14ac:dyDescent="0.25">
      <c r="A2019" s="16" t="s">
        <v>407</v>
      </c>
      <c r="B2019" s="16" t="s">
        <v>86</v>
      </c>
      <c r="C2019" s="16" t="s">
        <v>301</v>
      </c>
      <c r="D2019" s="16">
        <v>1990</v>
      </c>
      <c r="E2019" s="16" t="s">
        <v>2607</v>
      </c>
      <c r="F2019" s="16" t="s">
        <v>591</v>
      </c>
      <c r="G2019" s="10">
        <v>462.00200000000001</v>
      </c>
      <c r="H2019" s="73">
        <v>6.1355680000000001</v>
      </c>
      <c r="I2019" s="16" t="s">
        <v>6700</v>
      </c>
      <c r="J2019" s="71">
        <v>7.0000000000000001E-3</v>
      </c>
      <c r="K2019" s="71">
        <v>0.81399999999999995</v>
      </c>
      <c r="L2019" s="16">
        <v>-2.6822010000000001</v>
      </c>
      <c r="M2019" s="16">
        <v>-0.66763309999999998</v>
      </c>
      <c r="N2019" s="16">
        <v>-1.3269979999999999</v>
      </c>
      <c r="O2019" s="16">
        <v>-1.470893</v>
      </c>
      <c r="P2019" s="16">
        <v>-1.576527</v>
      </c>
      <c r="Q2019" s="16">
        <v>-0.90474889999999997</v>
      </c>
      <c r="R2019" s="16">
        <v>3.7100000000000001E-2</v>
      </c>
      <c r="S2019" s="16">
        <v>2.0000000000000001E-4</v>
      </c>
      <c r="T2019" s="16">
        <v>0</v>
      </c>
      <c r="U2019" s="16">
        <v>1.6442000000000001</v>
      </c>
      <c r="V2019" s="16">
        <v>1.95</v>
      </c>
      <c r="W2019" s="16">
        <v>2.31</v>
      </c>
      <c r="X2019" s="16">
        <v>361.09100000000001</v>
      </c>
      <c r="Y2019" s="16">
        <v>17.9498</v>
      </c>
      <c r="Z2019" s="16">
        <v>9.98E-2</v>
      </c>
      <c r="AA2019" s="16">
        <v>1.617774</v>
      </c>
      <c r="AB2019" s="16">
        <v>0.44</v>
      </c>
      <c r="AC2019" s="16">
        <v>40.729999999999997</v>
      </c>
      <c r="AD2019" s="16">
        <v>20.3</v>
      </c>
      <c r="AE2019" s="16">
        <v>0.1628</v>
      </c>
      <c r="AF2019" s="16">
        <v>0</v>
      </c>
      <c r="AG2019" s="16">
        <v>13149.7</v>
      </c>
      <c r="AH2019" s="16">
        <v>4.3299999999999998E-2</v>
      </c>
      <c r="AI2019" s="16">
        <v>3.0124</v>
      </c>
      <c r="AJ2019" s="16">
        <v>27.663399999999999</v>
      </c>
      <c r="AK2019" s="16">
        <v>-0.98870000000000002</v>
      </c>
      <c r="AL2019" s="16">
        <v>-0.55910000000000004</v>
      </c>
      <c r="AM2019" s="16">
        <v>-0.89600000000000002</v>
      </c>
      <c r="AN2019" s="16">
        <v>-0.69169999999999998</v>
      </c>
      <c r="AO2019" s="16">
        <v>-1.5838000000000001</v>
      </c>
      <c r="AP2019" s="16">
        <v>-1.1067</v>
      </c>
      <c r="AR2019" s="16">
        <f t="shared" si="93"/>
        <v>1</v>
      </c>
      <c r="AS2019" s="5">
        <f t="shared" si="92"/>
        <v>-3.9029000000000202E-2</v>
      </c>
    </row>
    <row r="2020" spans="1:45" x14ac:dyDescent="0.25">
      <c r="A2020" s="16" t="s">
        <v>407</v>
      </c>
      <c r="B2020" s="16" t="s">
        <v>86</v>
      </c>
      <c r="C2020" s="16" t="s">
        <v>301</v>
      </c>
      <c r="D2020" s="16">
        <v>1991</v>
      </c>
      <c r="E2020" s="16" t="s">
        <v>2585</v>
      </c>
      <c r="F2020" s="16" t="s">
        <v>591</v>
      </c>
      <c r="G2020" s="10">
        <v>468.47399999999999</v>
      </c>
      <c r="H2020" s="73">
        <v>6.1494819999999999</v>
      </c>
      <c r="I2020" s="16" t="s">
        <v>6700</v>
      </c>
      <c r="J2020" s="71">
        <v>-1.2E-2</v>
      </c>
      <c r="K2020" s="71">
        <v>0.80400000000000005</v>
      </c>
      <c r="L2020" s="16">
        <v>-2.5575809999999999</v>
      </c>
      <c r="M2020" s="16">
        <v>-0.66763309999999998</v>
      </c>
      <c r="N2020" s="16">
        <v>-1.3069850000000001</v>
      </c>
      <c r="O2020" s="16">
        <v>-1.2638149999999999</v>
      </c>
      <c r="P2020" s="16">
        <v>-1.5362100000000001</v>
      </c>
      <c r="Q2020" s="16">
        <v>-0.90229060000000005</v>
      </c>
      <c r="R2020" s="16">
        <v>3.7100000000000001E-2</v>
      </c>
      <c r="S2020" s="16">
        <v>2.0000000000000001E-4</v>
      </c>
      <c r="T2020" s="16">
        <v>0</v>
      </c>
      <c r="U2020" s="16">
        <v>1.7136</v>
      </c>
      <c r="V2020" s="16">
        <v>2.1080000000000001</v>
      </c>
      <c r="W2020" s="16">
        <v>2.4060000000000001</v>
      </c>
      <c r="X2020" s="16">
        <v>361.64499999999998</v>
      </c>
      <c r="Y2020" s="16">
        <v>19.2227</v>
      </c>
      <c r="Z2020" s="16">
        <v>0.1008</v>
      </c>
      <c r="AA2020" s="16">
        <v>1.095019</v>
      </c>
      <c r="AB2020" s="16">
        <v>0.44</v>
      </c>
      <c r="AC2020" s="16">
        <v>40.729999999999997</v>
      </c>
      <c r="AD2020" s="16">
        <v>33.76</v>
      </c>
      <c r="AE2020" s="16">
        <v>0.1663</v>
      </c>
      <c r="AF2020" s="16">
        <v>0</v>
      </c>
      <c r="AG2020" s="16">
        <v>13696.7</v>
      </c>
      <c r="AH2020" s="16">
        <v>4.3499999999999997E-2</v>
      </c>
      <c r="AI2020" s="16">
        <v>5.7576000000000001</v>
      </c>
      <c r="AJ2020" s="16">
        <v>29.622399999999999</v>
      </c>
      <c r="AK2020" s="16">
        <v>-1.0212000000000001</v>
      </c>
      <c r="AL2020" s="16">
        <v>-0.58560000000000001</v>
      </c>
      <c r="AM2020" s="16">
        <v>-0.89149999999999996</v>
      </c>
      <c r="AN2020" s="16">
        <v>-0.66</v>
      </c>
      <c r="AO2020" s="16">
        <v>-1.5559000000000001</v>
      </c>
      <c r="AP2020" s="16">
        <v>-1.0958000000000001</v>
      </c>
      <c r="AR2020" s="16">
        <f t="shared" si="93"/>
        <v>1</v>
      </c>
      <c r="AS2020" s="5">
        <f t="shared" si="92"/>
        <v>0.12462000000000018</v>
      </c>
    </row>
    <row r="2021" spans="1:45" x14ac:dyDescent="0.25">
      <c r="A2021" s="16" t="s">
        <v>407</v>
      </c>
      <c r="B2021" s="16" t="s">
        <v>86</v>
      </c>
      <c r="C2021" s="16" t="s">
        <v>301</v>
      </c>
      <c r="D2021" s="16">
        <v>1992</v>
      </c>
      <c r="E2021" s="16" t="s">
        <v>2581</v>
      </c>
      <c r="F2021" s="16" t="s">
        <v>591</v>
      </c>
      <c r="G2021" s="10">
        <v>481.089</v>
      </c>
      <c r="H2021" s="73">
        <v>6.1760529999999996</v>
      </c>
      <c r="I2021" s="16" t="s">
        <v>6700</v>
      </c>
      <c r="J2021" s="71">
        <v>4.0000000000000001E-3</v>
      </c>
      <c r="K2021" s="71">
        <v>0.80800000000000005</v>
      </c>
      <c r="L2021" s="16">
        <v>-2.5034999999999998</v>
      </c>
      <c r="M2021" s="16">
        <v>-0.66763309999999998</v>
      </c>
      <c r="N2021" s="16">
        <v>-1.240402</v>
      </c>
      <c r="O2021" s="16">
        <v>-1.2541789999999999</v>
      </c>
      <c r="P2021" s="16">
        <v>-1.4955080000000001</v>
      </c>
      <c r="Q2021" s="16">
        <v>-0.89983250000000004</v>
      </c>
      <c r="R2021" s="16">
        <v>3.7100000000000001E-2</v>
      </c>
      <c r="S2021" s="16">
        <v>2.0000000000000001E-4</v>
      </c>
      <c r="T2021" s="16">
        <v>0</v>
      </c>
      <c r="U2021" s="16">
        <v>2.3346</v>
      </c>
      <c r="V2021" s="16">
        <v>2.266</v>
      </c>
      <c r="W2021" s="16">
        <v>2.5019999999999998</v>
      </c>
      <c r="X2021" s="16">
        <v>360.40600000000001</v>
      </c>
      <c r="Y2021" s="16">
        <v>20.4956</v>
      </c>
      <c r="Z2021" s="16">
        <v>9.1499999999999998E-2</v>
      </c>
      <c r="AA2021" s="16">
        <v>1.096184</v>
      </c>
      <c r="AB2021" s="16">
        <v>0.44</v>
      </c>
      <c r="AC2021" s="16">
        <v>40.729999999999997</v>
      </c>
      <c r="AD2021" s="16">
        <v>33.729999999999997</v>
      </c>
      <c r="AE2021" s="16">
        <v>0.18920000000000001</v>
      </c>
      <c r="AF2021" s="16">
        <v>6.4000000000000003E-3</v>
      </c>
      <c r="AG2021" s="16">
        <v>14178.2</v>
      </c>
      <c r="AH2021" s="16">
        <v>4.4049999999999999E-2</v>
      </c>
      <c r="AI2021" s="16">
        <v>8.5028000000000006</v>
      </c>
      <c r="AJ2021" s="16">
        <v>31.581299999999999</v>
      </c>
      <c r="AK2021" s="16">
        <v>-1.0536000000000001</v>
      </c>
      <c r="AL2021" s="16">
        <v>-0.61209999999999998</v>
      </c>
      <c r="AM2021" s="16">
        <v>-0.8871</v>
      </c>
      <c r="AN2021" s="16">
        <v>-0.62829999999999997</v>
      </c>
      <c r="AO2021" s="16">
        <v>-1.528</v>
      </c>
      <c r="AP2021" s="16">
        <v>-1.0849</v>
      </c>
      <c r="AR2021" s="16">
        <f t="shared" si="93"/>
        <v>1</v>
      </c>
      <c r="AS2021" s="5">
        <f t="shared" si="92"/>
        <v>5.4081000000000046E-2</v>
      </c>
    </row>
    <row r="2022" spans="1:45" x14ac:dyDescent="0.25">
      <c r="A2022" s="16" t="s">
        <v>407</v>
      </c>
      <c r="B2022" s="16" t="s">
        <v>86</v>
      </c>
      <c r="C2022" s="16" t="s">
        <v>301</v>
      </c>
      <c r="D2022" s="16">
        <v>1993</v>
      </c>
      <c r="E2022" s="16" t="s">
        <v>2601</v>
      </c>
      <c r="F2022" s="16" t="s">
        <v>591</v>
      </c>
      <c r="G2022" s="10">
        <v>496.20699999999999</v>
      </c>
      <c r="H2022" s="73">
        <v>6.2069939999999999</v>
      </c>
      <c r="I2022" s="16" t="s">
        <v>6700</v>
      </c>
      <c r="J2022" s="71">
        <v>-1E-3</v>
      </c>
      <c r="K2022" s="71">
        <v>0.80700000000000005</v>
      </c>
      <c r="L2022" s="16">
        <v>-2.4912169999999998</v>
      </c>
      <c r="M2022" s="16">
        <v>-0.66612039999999995</v>
      </c>
      <c r="N2022" s="16">
        <v>-1.2859769999999999</v>
      </c>
      <c r="O2022" s="16">
        <v>-1.228415</v>
      </c>
      <c r="P2022" s="16">
        <v>-1.454912</v>
      </c>
      <c r="Q2022" s="16">
        <v>-0.89739230000000003</v>
      </c>
      <c r="R2022" s="16">
        <v>3.7100000000000001E-2</v>
      </c>
      <c r="S2022" s="16">
        <v>5.9999999999999995E-4</v>
      </c>
      <c r="T2022" s="16">
        <v>0</v>
      </c>
      <c r="U2022" s="16">
        <v>1.8526</v>
      </c>
      <c r="V2022" s="16">
        <v>2.4239999999999999</v>
      </c>
      <c r="W2022" s="16">
        <v>2.5979999999999999</v>
      </c>
      <c r="X2022" s="16">
        <v>359.76799999999997</v>
      </c>
      <c r="Y2022" s="16">
        <v>21.7685</v>
      </c>
      <c r="Z2022" s="16">
        <v>9.0899999999999995E-2</v>
      </c>
      <c r="AA2022" s="16">
        <v>1.0977380000000001</v>
      </c>
      <c r="AB2022" s="16">
        <v>0.44</v>
      </c>
      <c r="AC2022" s="16">
        <v>40.729999999999997</v>
      </c>
      <c r="AD2022" s="16">
        <v>33.69</v>
      </c>
      <c r="AE2022" s="16">
        <v>0.18590000000000001</v>
      </c>
      <c r="AF2022" s="16">
        <v>7.3000000000000001E-3</v>
      </c>
      <c r="AG2022" s="16">
        <v>15309.2</v>
      </c>
      <c r="AH2022" s="16">
        <v>4.4400000000000002E-2</v>
      </c>
      <c r="AI2022" s="16">
        <v>11.248100000000001</v>
      </c>
      <c r="AJ2022" s="16">
        <v>33.540300000000002</v>
      </c>
      <c r="AK2022" s="16">
        <v>-1.0861000000000001</v>
      </c>
      <c r="AL2022" s="16">
        <v>-0.63859999999999995</v>
      </c>
      <c r="AM2022" s="16">
        <v>-0.88260000000000005</v>
      </c>
      <c r="AN2022" s="16">
        <v>-0.59660000000000002</v>
      </c>
      <c r="AO2022" s="16">
        <v>-1.5002</v>
      </c>
      <c r="AP2022" s="16">
        <v>-1.0740000000000001</v>
      </c>
      <c r="AR2022" s="16">
        <f t="shared" si="93"/>
        <v>1</v>
      </c>
      <c r="AS2022" s="5">
        <f t="shared" si="92"/>
        <v>1.2283000000000044E-2</v>
      </c>
    </row>
    <row r="2023" spans="1:45" x14ac:dyDescent="0.25">
      <c r="A2023" s="16" t="s">
        <v>407</v>
      </c>
      <c r="B2023" s="16" t="s">
        <v>86</v>
      </c>
      <c r="C2023" s="16" t="s">
        <v>301</v>
      </c>
      <c r="D2023" s="16">
        <v>1994</v>
      </c>
      <c r="E2023" s="16" t="s">
        <v>2595</v>
      </c>
      <c r="F2023" s="16" t="s">
        <v>591</v>
      </c>
      <c r="G2023" s="10">
        <v>523.43499999999995</v>
      </c>
      <c r="H2023" s="73">
        <v>6.2604139999999999</v>
      </c>
      <c r="I2023" s="16" t="s">
        <v>6700</v>
      </c>
      <c r="J2023" s="71">
        <v>1.9E-2</v>
      </c>
      <c r="K2023" s="71">
        <v>0.82199999999999995</v>
      </c>
      <c r="L2023" s="16">
        <v>-2.4010340000000001</v>
      </c>
      <c r="M2023" s="16">
        <v>-0.66536399999999996</v>
      </c>
      <c r="N2023" s="16">
        <v>-1.2554829999999999</v>
      </c>
      <c r="O2023" s="16">
        <v>-1.197417</v>
      </c>
      <c r="P2023" s="16">
        <v>-1.3242259999999999</v>
      </c>
      <c r="Q2023" s="16">
        <v>-0.89493389999999995</v>
      </c>
      <c r="R2023" s="16">
        <v>3.7100000000000001E-2</v>
      </c>
      <c r="S2023" s="16">
        <v>8.0000000000000004E-4</v>
      </c>
      <c r="T2023" s="16">
        <v>0</v>
      </c>
      <c r="U2023" s="16">
        <v>1.9219999999999999</v>
      </c>
      <c r="V2023" s="16">
        <v>2.5819999999999999</v>
      </c>
      <c r="W2023" s="16">
        <v>2.694</v>
      </c>
      <c r="X2023" s="16">
        <v>361.96499999999997</v>
      </c>
      <c r="Y2023" s="16">
        <v>23.041399999999999</v>
      </c>
      <c r="Z2023" s="16">
        <v>9.3100000000000002E-2</v>
      </c>
      <c r="AA2023" s="16">
        <v>1.099291</v>
      </c>
      <c r="AB2023" s="16">
        <v>0.44</v>
      </c>
      <c r="AC2023" s="16">
        <v>40.729999999999997</v>
      </c>
      <c r="AD2023" s="16">
        <v>33.65</v>
      </c>
      <c r="AE2023" s="16">
        <v>0.38150000000000001</v>
      </c>
      <c r="AF2023" s="16">
        <v>1.32E-2</v>
      </c>
      <c r="AG2023" s="16">
        <v>17349.900000000001</v>
      </c>
      <c r="AH2023" s="16">
        <v>4.4650000000000002E-2</v>
      </c>
      <c r="AI2023" s="16">
        <v>20.100000000000001</v>
      </c>
      <c r="AJ2023" s="16">
        <v>39.700000000000003</v>
      </c>
      <c r="AK2023" s="16">
        <v>-1.1186</v>
      </c>
      <c r="AL2023" s="16">
        <v>-0.66510000000000002</v>
      </c>
      <c r="AM2023" s="16">
        <v>-0.87809999999999999</v>
      </c>
      <c r="AN2023" s="16">
        <v>-0.56489999999999996</v>
      </c>
      <c r="AO2023" s="16">
        <v>-1.4722999999999999</v>
      </c>
      <c r="AP2023" s="16">
        <v>-1.0630999999999999</v>
      </c>
      <c r="AR2023" s="16">
        <f t="shared" si="93"/>
        <v>1</v>
      </c>
      <c r="AS2023" s="5">
        <f t="shared" si="92"/>
        <v>9.018299999999968E-2</v>
      </c>
    </row>
    <row r="2024" spans="1:45" x14ac:dyDescent="0.25">
      <c r="A2024" s="16" t="s">
        <v>407</v>
      </c>
      <c r="B2024" s="16" t="s">
        <v>86</v>
      </c>
      <c r="C2024" s="16" t="s">
        <v>301</v>
      </c>
      <c r="D2024" s="16">
        <v>1995</v>
      </c>
      <c r="E2024" s="16" t="s">
        <v>2594</v>
      </c>
      <c r="F2024" s="16" t="s">
        <v>591</v>
      </c>
      <c r="G2024" s="10">
        <v>547.36</v>
      </c>
      <c r="H2024" s="73">
        <v>6.3051069999999996</v>
      </c>
      <c r="I2024" s="16" t="s">
        <v>6700</v>
      </c>
      <c r="J2024" s="71">
        <v>8.9999999999999993E-3</v>
      </c>
      <c r="K2024" s="71">
        <v>0.83</v>
      </c>
      <c r="L2024" s="16">
        <v>-2.3717130000000002</v>
      </c>
      <c r="M2024" s="16">
        <v>-0.66120400000000001</v>
      </c>
      <c r="N2024" s="16">
        <v>-1.232356</v>
      </c>
      <c r="O2024" s="16">
        <v>-1.16797</v>
      </c>
      <c r="P2024" s="16">
        <v>-1.3187169999999999</v>
      </c>
      <c r="Q2024" s="16">
        <v>-0.89251179999999997</v>
      </c>
      <c r="R2024" s="16">
        <v>3.7100000000000001E-2</v>
      </c>
      <c r="S2024" s="16">
        <v>1.9E-3</v>
      </c>
      <c r="T2024" s="16">
        <v>0</v>
      </c>
      <c r="U2024" s="16">
        <v>1.9915</v>
      </c>
      <c r="V2024" s="16">
        <v>2.74</v>
      </c>
      <c r="W2024" s="16">
        <v>2.79</v>
      </c>
      <c r="X2024" s="16">
        <v>363.005</v>
      </c>
      <c r="Y2024" s="16">
        <v>24.314299999999999</v>
      </c>
      <c r="Z2024" s="16">
        <v>9.4399999999999998E-2</v>
      </c>
      <c r="AA2024" s="16">
        <v>1.1004560000000001</v>
      </c>
      <c r="AB2024" s="16">
        <v>0.44</v>
      </c>
      <c r="AC2024" s="16">
        <v>40.729999999999997</v>
      </c>
      <c r="AD2024" s="16">
        <v>33.619999999999997</v>
      </c>
      <c r="AE2024" s="16">
        <v>0.34079999999999999</v>
      </c>
      <c r="AF2024" s="16">
        <v>3.1600000000000003E-2</v>
      </c>
      <c r="AG2024" s="16">
        <v>20345.7</v>
      </c>
      <c r="AH2024" s="16">
        <v>4.5199999999999997E-2</v>
      </c>
      <c r="AI2024" s="16">
        <v>20.399999999999999</v>
      </c>
      <c r="AJ2024" s="16">
        <v>39.9</v>
      </c>
      <c r="AK2024" s="16">
        <v>-1.1511</v>
      </c>
      <c r="AL2024" s="16">
        <v>-0.69159999999999999</v>
      </c>
      <c r="AM2024" s="16">
        <v>-0.87370000000000003</v>
      </c>
      <c r="AN2024" s="16">
        <v>-0.53320000000000001</v>
      </c>
      <c r="AO2024" s="16">
        <v>-1.4443999999999999</v>
      </c>
      <c r="AP2024" s="16">
        <v>-1.0523</v>
      </c>
      <c r="AR2024" s="16">
        <f t="shared" si="93"/>
        <v>1</v>
      </c>
      <c r="AS2024" s="5">
        <f t="shared" si="92"/>
        <v>2.932099999999993E-2</v>
      </c>
    </row>
    <row r="2025" spans="1:45" x14ac:dyDescent="0.25">
      <c r="A2025" s="16" t="s">
        <v>407</v>
      </c>
      <c r="B2025" s="16" t="s">
        <v>86</v>
      </c>
      <c r="C2025" s="16" t="s">
        <v>301</v>
      </c>
      <c r="D2025" s="16">
        <v>1996</v>
      </c>
      <c r="E2025" s="16" t="s">
        <v>2596</v>
      </c>
      <c r="F2025" s="16" t="s">
        <v>591</v>
      </c>
      <c r="G2025" s="10">
        <v>572.85500000000002</v>
      </c>
      <c r="H2025" s="73">
        <v>6.3506330000000002</v>
      </c>
      <c r="I2025" s="16" t="s">
        <v>6700</v>
      </c>
      <c r="J2025" s="71">
        <v>0.01</v>
      </c>
      <c r="K2025" s="71">
        <v>0.83799999999999997</v>
      </c>
      <c r="L2025" s="16">
        <v>-2.2108989999999999</v>
      </c>
      <c r="M2025" s="16">
        <v>-0.65855669999999999</v>
      </c>
      <c r="N2025" s="16">
        <v>-1.1795009999999999</v>
      </c>
      <c r="O2025" s="16">
        <v>-1.1341159999999999</v>
      </c>
      <c r="P2025" s="16">
        <v>-1.311833</v>
      </c>
      <c r="Q2025" s="16">
        <v>-0.61888880000000002</v>
      </c>
      <c r="R2025" s="16">
        <v>3.7100000000000001E-2</v>
      </c>
      <c r="S2025" s="16">
        <v>2.5999999999999999E-3</v>
      </c>
      <c r="T2025" s="16">
        <v>0</v>
      </c>
      <c r="U2025" s="16">
        <v>2.4297</v>
      </c>
      <c r="V2025" s="16">
        <v>2.948</v>
      </c>
      <c r="W2025" s="16">
        <v>2.786</v>
      </c>
      <c r="X2025" s="16">
        <v>363.404</v>
      </c>
      <c r="Y2025" s="16">
        <v>25.587199999999999</v>
      </c>
      <c r="Z2025" s="16">
        <v>9.9400000000000002E-2</v>
      </c>
      <c r="AA2025" s="16">
        <v>1.1090009999999999</v>
      </c>
      <c r="AB2025" s="16">
        <v>0.44</v>
      </c>
      <c r="AC2025" s="16">
        <v>40.729999999999997</v>
      </c>
      <c r="AD2025" s="16">
        <v>33.4</v>
      </c>
      <c r="AE2025" s="16">
        <v>0.39040000000000002</v>
      </c>
      <c r="AF2025" s="16">
        <v>7.5999999999999998E-2</v>
      </c>
      <c r="AG2025" s="16">
        <v>23161.200000000001</v>
      </c>
      <c r="AH2025" s="16">
        <v>4.2200000000000001E-2</v>
      </c>
      <c r="AI2025" s="16">
        <v>20.8</v>
      </c>
      <c r="AJ2025" s="16">
        <v>40.200000000000003</v>
      </c>
      <c r="AK2025" s="16">
        <v>-0.94320000000000004</v>
      </c>
      <c r="AL2025" s="16">
        <v>-0.47270000000000001</v>
      </c>
      <c r="AM2025" s="16">
        <v>-0.67210000000000003</v>
      </c>
      <c r="AN2025" s="16">
        <v>0.2276</v>
      </c>
      <c r="AO2025" s="16">
        <v>-1.2701</v>
      </c>
      <c r="AP2025" s="16">
        <v>-0.97889999999999999</v>
      </c>
      <c r="AR2025" s="16">
        <f t="shared" si="93"/>
        <v>1</v>
      </c>
      <c r="AS2025" s="5">
        <f t="shared" si="92"/>
        <v>0.16081400000000023</v>
      </c>
    </row>
    <row r="2026" spans="1:45" x14ac:dyDescent="0.25">
      <c r="A2026" s="16" t="s">
        <v>407</v>
      </c>
      <c r="B2026" s="16" t="s">
        <v>86</v>
      </c>
      <c r="C2026" s="16" t="s">
        <v>301</v>
      </c>
      <c r="D2026" s="16">
        <v>1997</v>
      </c>
      <c r="E2026" s="16" t="s">
        <v>2609</v>
      </c>
      <c r="F2026" s="16" t="s">
        <v>591</v>
      </c>
      <c r="G2026" s="10">
        <v>600.19500000000005</v>
      </c>
      <c r="H2026" s="73">
        <v>6.3972540000000002</v>
      </c>
      <c r="I2026" s="16" t="s">
        <v>6700</v>
      </c>
      <c r="J2026" s="71">
        <v>1.2999999999999999E-2</v>
      </c>
      <c r="K2026" s="71">
        <v>0.84899999999999998</v>
      </c>
      <c r="L2026" s="16">
        <v>-2.2071000000000001</v>
      </c>
      <c r="M2026" s="16">
        <v>-0.65590939999999998</v>
      </c>
      <c r="N2026" s="16">
        <v>-1.1965330000000001</v>
      </c>
      <c r="O2026" s="16">
        <v>-1.106142</v>
      </c>
      <c r="P2026" s="16">
        <v>-1.3028090000000001</v>
      </c>
      <c r="Q2026" s="16">
        <v>-0.63505849999999997</v>
      </c>
      <c r="R2026" s="16">
        <v>3.7100000000000001E-2</v>
      </c>
      <c r="S2026" s="16">
        <v>3.3E-3</v>
      </c>
      <c r="T2026" s="16">
        <v>0</v>
      </c>
      <c r="U2026" s="16">
        <v>2.1301999999999999</v>
      </c>
      <c r="V2026" s="16">
        <v>3.1560000000000001</v>
      </c>
      <c r="W2026" s="16">
        <v>2.782</v>
      </c>
      <c r="X2026" s="16">
        <v>365.00799999999998</v>
      </c>
      <c r="Y2026" s="16">
        <v>26.860099999999999</v>
      </c>
      <c r="Z2026" s="16">
        <v>9.9699999999999997E-2</v>
      </c>
      <c r="AA2026" s="16">
        <v>1.1090009999999999</v>
      </c>
      <c r="AB2026" s="16">
        <v>0.44</v>
      </c>
      <c r="AC2026" s="16">
        <v>40.729999999999997</v>
      </c>
      <c r="AD2026" s="16">
        <v>33.4</v>
      </c>
      <c r="AE2026" s="16">
        <v>0.48170000000000002</v>
      </c>
      <c r="AF2026" s="16">
        <v>9.64E-2</v>
      </c>
      <c r="AG2026" s="16">
        <v>25747.3</v>
      </c>
      <c r="AH2026" s="16">
        <v>4.1750000000000002E-2</v>
      </c>
      <c r="AI2026" s="16">
        <v>21.3</v>
      </c>
      <c r="AJ2026" s="16">
        <v>40.5</v>
      </c>
      <c r="AK2026" s="16">
        <v>-1.0383</v>
      </c>
      <c r="AL2026" s="16">
        <v>-0.43090000000000001</v>
      </c>
      <c r="AM2026" s="16">
        <v>-0.65569999999999995</v>
      </c>
      <c r="AN2026" s="16">
        <v>-3.6999999999999998E-2</v>
      </c>
      <c r="AO2026" s="16">
        <v>-1.1566000000000001</v>
      </c>
      <c r="AP2026" s="16">
        <v>-0.91669999999999996</v>
      </c>
      <c r="AR2026" s="16">
        <f t="shared" si="93"/>
        <v>1</v>
      </c>
      <c r="AS2026" s="5">
        <f t="shared" si="92"/>
        <v>3.7989999999998858E-3</v>
      </c>
    </row>
    <row r="2027" spans="1:45" x14ac:dyDescent="0.25">
      <c r="A2027" s="16" t="s">
        <v>407</v>
      </c>
      <c r="B2027" s="16" t="s">
        <v>86</v>
      </c>
      <c r="C2027" s="16" t="s">
        <v>301</v>
      </c>
      <c r="D2027" s="16">
        <v>1998</v>
      </c>
      <c r="E2027" s="16" t="s">
        <v>2589</v>
      </c>
      <c r="F2027" s="16" t="s">
        <v>591</v>
      </c>
      <c r="G2027" s="10">
        <v>612.59100000000001</v>
      </c>
      <c r="H2027" s="73">
        <v>6.4176970000000004</v>
      </c>
      <c r="I2027" s="16" t="s">
        <v>6700</v>
      </c>
      <c r="J2027" s="71">
        <v>-0.01</v>
      </c>
      <c r="K2027" s="71">
        <v>0.84099999999999997</v>
      </c>
      <c r="L2027" s="16">
        <v>-2.1797520000000001</v>
      </c>
      <c r="M2027" s="16">
        <v>-0.65686829999999996</v>
      </c>
      <c r="N2027" s="16">
        <v>-1.173953</v>
      </c>
      <c r="O2027" s="16">
        <v>-1.061944</v>
      </c>
      <c r="P2027" s="16">
        <v>-1.293884</v>
      </c>
      <c r="Q2027" s="16">
        <v>-0.65115460000000003</v>
      </c>
      <c r="R2027" s="16">
        <v>3.7100000000000001E-2</v>
      </c>
      <c r="S2027" s="16">
        <v>2.8E-3</v>
      </c>
      <c r="T2027" s="16">
        <v>1E-4</v>
      </c>
      <c r="U2027" s="16">
        <v>2.1998000000000002</v>
      </c>
      <c r="V2027" s="16">
        <v>3.3639999999999999</v>
      </c>
      <c r="W2027" s="16">
        <v>2.778</v>
      </c>
      <c r="X2027" s="16">
        <v>366.73700000000002</v>
      </c>
      <c r="Y2027" s="16">
        <v>28.132899999999999</v>
      </c>
      <c r="Z2027" s="16">
        <v>0.1002</v>
      </c>
      <c r="AA2027" s="16">
        <v>1.062395</v>
      </c>
      <c r="AB2027" s="16">
        <v>0.44</v>
      </c>
      <c r="AC2027" s="16">
        <v>40.729999999999997</v>
      </c>
      <c r="AD2027" s="16">
        <v>34.6</v>
      </c>
      <c r="AE2027" s="16">
        <v>0.5474</v>
      </c>
      <c r="AF2027" s="16">
        <v>0.1241</v>
      </c>
      <c r="AG2027" s="16">
        <v>28742.5</v>
      </c>
      <c r="AH2027" s="16">
        <v>4.1300000000000003E-2</v>
      </c>
      <c r="AI2027" s="16">
        <v>21.8</v>
      </c>
      <c r="AJ2027" s="16">
        <v>40.799999999999997</v>
      </c>
      <c r="AK2027" s="16">
        <v>-1.1333</v>
      </c>
      <c r="AL2027" s="16">
        <v>-0.38900000000000001</v>
      </c>
      <c r="AM2027" s="16">
        <v>-0.63919999999999999</v>
      </c>
      <c r="AN2027" s="16">
        <v>-0.30170000000000002</v>
      </c>
      <c r="AO2027" s="16">
        <v>-1.0429999999999999</v>
      </c>
      <c r="AP2027" s="16">
        <v>-0.85440000000000005</v>
      </c>
      <c r="AR2027" s="16">
        <f t="shared" si="93"/>
        <v>1</v>
      </c>
      <c r="AS2027" s="5">
        <f t="shared" si="92"/>
        <v>2.7347999999999928E-2</v>
      </c>
    </row>
    <row r="2028" spans="1:45" x14ac:dyDescent="0.25">
      <c r="A2028" s="16" t="s">
        <v>407</v>
      </c>
      <c r="B2028" s="16" t="s">
        <v>86</v>
      </c>
      <c r="C2028" s="16" t="s">
        <v>301</v>
      </c>
      <c r="D2028" s="16">
        <v>1999</v>
      </c>
      <c r="E2028" s="16" t="s">
        <v>2582</v>
      </c>
      <c r="F2028" s="16" t="s">
        <v>591</v>
      </c>
      <c r="G2028" s="10">
        <v>645.99599999999998</v>
      </c>
      <c r="H2028" s="73">
        <v>6.4707929999999996</v>
      </c>
      <c r="I2028" s="16" t="s">
        <v>6700</v>
      </c>
      <c r="J2028" s="71">
        <v>1.4E-2</v>
      </c>
      <c r="K2028" s="71">
        <v>0.85299999999999998</v>
      </c>
      <c r="L2028" s="16">
        <v>-2.1995990000000001</v>
      </c>
      <c r="M2028" s="16">
        <v>-0.65686829999999996</v>
      </c>
      <c r="N2028" s="16">
        <v>-1.1500010000000001</v>
      </c>
      <c r="O2028" s="16">
        <v>-1.063912</v>
      </c>
      <c r="P2028" s="16">
        <v>-1.239123</v>
      </c>
      <c r="Q2028" s="16">
        <v>-0.779698</v>
      </c>
      <c r="R2028" s="16">
        <v>3.7100000000000001E-2</v>
      </c>
      <c r="S2028" s="16">
        <v>2.8E-3</v>
      </c>
      <c r="T2028" s="16">
        <v>1E-4</v>
      </c>
      <c r="U2028" s="16">
        <v>2.2692999999999999</v>
      </c>
      <c r="V2028" s="16">
        <v>3.5720000000000001</v>
      </c>
      <c r="W2028" s="16">
        <v>2.774</v>
      </c>
      <c r="X2028" s="16">
        <v>368.68400000000003</v>
      </c>
      <c r="Y2028" s="16">
        <v>29.405799999999999</v>
      </c>
      <c r="Z2028" s="16">
        <v>8.6599999999999996E-2</v>
      </c>
      <c r="AA2028" s="16">
        <v>1.074047</v>
      </c>
      <c r="AB2028" s="16">
        <v>0.44</v>
      </c>
      <c r="AC2028" s="16">
        <v>40.729999999999997</v>
      </c>
      <c r="AD2028" s="16">
        <v>34.299999999999997</v>
      </c>
      <c r="AE2028" s="16">
        <v>0.66259999999999997</v>
      </c>
      <c r="AF2028" s="16">
        <v>0.22800000000000001</v>
      </c>
      <c r="AG2028" s="16">
        <v>30757.200000000001</v>
      </c>
      <c r="AH2028" s="16">
        <v>5.2600000000000001E-2</v>
      </c>
      <c r="AI2028" s="16">
        <v>24.9</v>
      </c>
      <c r="AJ2028" s="16">
        <v>43.2</v>
      </c>
      <c r="AK2028" s="16">
        <v>-1.1322000000000001</v>
      </c>
      <c r="AL2028" s="16">
        <v>-0.58399999999999996</v>
      </c>
      <c r="AM2028" s="16">
        <v>-0.72640000000000005</v>
      </c>
      <c r="AN2028" s="16">
        <v>-0.49459999999999998</v>
      </c>
      <c r="AO2028" s="16">
        <v>-1.2727999999999999</v>
      </c>
      <c r="AP2028" s="16">
        <v>-0.90010000000000001</v>
      </c>
      <c r="AR2028" s="16">
        <f t="shared" si="93"/>
        <v>1</v>
      </c>
      <c r="AS2028" s="5">
        <f t="shared" si="92"/>
        <v>-1.9846999999999948E-2</v>
      </c>
    </row>
    <row r="2029" spans="1:45" x14ac:dyDescent="0.25">
      <c r="A2029" s="16" t="s">
        <v>407</v>
      </c>
      <c r="B2029" s="16" t="s">
        <v>86</v>
      </c>
      <c r="C2029" s="16" t="s">
        <v>301</v>
      </c>
      <c r="D2029" s="16">
        <v>2000</v>
      </c>
      <c r="E2029" s="16" t="s">
        <v>2603</v>
      </c>
      <c r="F2029" s="16" t="s">
        <v>591</v>
      </c>
      <c r="G2029" s="10">
        <v>672.16800000000001</v>
      </c>
      <c r="H2029" s="73">
        <v>6.5105079999999997</v>
      </c>
      <c r="I2029" s="16">
        <v>5329304</v>
      </c>
      <c r="J2029" s="71">
        <v>1.9E-2</v>
      </c>
      <c r="K2029" s="71">
        <v>0.86899999999999999</v>
      </c>
      <c r="L2029" s="16">
        <v>-2.2790509999999999</v>
      </c>
      <c r="M2029" s="16">
        <v>-0.65517990000000004</v>
      </c>
      <c r="N2029" s="16">
        <v>-1.21262</v>
      </c>
      <c r="O2029" s="16">
        <v>-1.108401</v>
      </c>
      <c r="P2029" s="16">
        <v>-1.189025</v>
      </c>
      <c r="Q2029" s="16">
        <v>-0.90820909999999999</v>
      </c>
      <c r="R2029" s="16">
        <v>3.7100000000000001E-2</v>
      </c>
      <c r="S2029" s="16">
        <v>3.0000000000000001E-3</v>
      </c>
      <c r="T2029" s="16">
        <v>2.0000000000000001E-4</v>
      </c>
      <c r="U2029" s="16">
        <v>1.5037</v>
      </c>
      <c r="V2029" s="16">
        <v>3.78</v>
      </c>
      <c r="W2029" s="16">
        <v>2.77</v>
      </c>
      <c r="X2029" s="16">
        <v>370.82499999999999</v>
      </c>
      <c r="Y2029" s="16">
        <v>30.678699999999999</v>
      </c>
      <c r="Z2029" s="16">
        <v>8.6999999999999994E-2</v>
      </c>
      <c r="AA2029" s="16">
        <v>1.2876540000000001</v>
      </c>
      <c r="AB2029" s="16">
        <v>0.44</v>
      </c>
      <c r="AC2029" s="16">
        <v>40.729999999999997</v>
      </c>
      <c r="AD2029" s="16">
        <v>28.8</v>
      </c>
      <c r="AE2029" s="16">
        <v>0.75860000000000005</v>
      </c>
      <c r="AF2029" s="16">
        <v>0.23530000000000001</v>
      </c>
      <c r="AG2029" s="16">
        <v>34214.5</v>
      </c>
      <c r="AH2029" s="16">
        <v>5.5100000000000003E-2</v>
      </c>
      <c r="AI2029" s="16">
        <v>28</v>
      </c>
      <c r="AJ2029" s="16">
        <v>45.5</v>
      </c>
      <c r="AK2029" s="16">
        <v>-1.131</v>
      </c>
      <c r="AL2029" s="16">
        <v>-0.77890000000000004</v>
      </c>
      <c r="AM2029" s="16">
        <v>-0.81359999999999999</v>
      </c>
      <c r="AN2029" s="16">
        <v>-0.68740000000000001</v>
      </c>
      <c r="AO2029" s="16">
        <v>-1.5026999999999999</v>
      </c>
      <c r="AP2029" s="16">
        <v>-0.94579999999999997</v>
      </c>
      <c r="AR2029" s="16">
        <f t="shared" si="93"/>
        <v>1</v>
      </c>
      <c r="AS2029" s="5">
        <f t="shared" si="92"/>
        <v>-7.9451999999999856E-2</v>
      </c>
    </row>
    <row r="2030" spans="1:45" x14ac:dyDescent="0.25">
      <c r="A2030" s="16" t="s">
        <v>407</v>
      </c>
      <c r="B2030" s="16" t="s">
        <v>86</v>
      </c>
      <c r="C2030" s="16" t="s">
        <v>301</v>
      </c>
      <c r="D2030" s="16">
        <v>2001</v>
      </c>
      <c r="E2030" s="16" t="s">
        <v>2593</v>
      </c>
      <c r="F2030" s="16" t="s">
        <v>591</v>
      </c>
      <c r="G2030" s="10">
        <v>699.63300000000004</v>
      </c>
      <c r="H2030" s="73">
        <v>6.5505570000000004</v>
      </c>
      <c r="I2030" s="16">
        <v>5414568</v>
      </c>
      <c r="J2030" s="71">
        <v>2.4E-2</v>
      </c>
      <c r="K2030" s="71">
        <v>0.89100000000000001</v>
      </c>
      <c r="L2030" s="16">
        <v>-2.2051859999999999</v>
      </c>
      <c r="M2030" s="16">
        <v>-0.65611189999999997</v>
      </c>
      <c r="N2030" s="16">
        <v>-1.1424840000000001</v>
      </c>
      <c r="O2030" s="16">
        <v>-1.0197020000000001</v>
      </c>
      <c r="P2030" s="16">
        <v>-1.1365460000000001</v>
      </c>
      <c r="Q2030" s="16">
        <v>-0.96054919999999999</v>
      </c>
      <c r="R2030" s="16">
        <v>3.7100000000000001E-2</v>
      </c>
      <c r="S2030" s="16">
        <v>3.0000000000000001E-3</v>
      </c>
      <c r="T2030" s="16">
        <v>1E-4</v>
      </c>
      <c r="U2030" s="16">
        <v>1.9903</v>
      </c>
      <c r="V2030" s="16">
        <v>3.9660000000000002</v>
      </c>
      <c r="W2030" s="16">
        <v>2.7959999999999998</v>
      </c>
      <c r="X2030" s="16">
        <v>372.92599999999999</v>
      </c>
      <c r="Y2030" s="16">
        <v>31.951599999999999</v>
      </c>
      <c r="Z2030" s="16">
        <v>8.9399999999999993E-2</v>
      </c>
      <c r="AA2030" s="16">
        <v>1.120652</v>
      </c>
      <c r="AB2030" s="16">
        <v>0.44</v>
      </c>
      <c r="AC2030" s="16">
        <v>40.729999999999997</v>
      </c>
      <c r="AD2030" s="16">
        <v>33.1</v>
      </c>
      <c r="AE2030" s="16">
        <v>0.96199999999999997</v>
      </c>
      <c r="AF2030" s="16">
        <v>0.54010000000000002</v>
      </c>
      <c r="AG2030" s="16">
        <v>38931.300000000003</v>
      </c>
      <c r="AH2030" s="16">
        <v>5.6349999999999997E-2</v>
      </c>
      <c r="AI2030" s="16">
        <v>31.1</v>
      </c>
      <c r="AJ2030" s="16">
        <v>47.8</v>
      </c>
      <c r="AK2030" s="16">
        <v>-1.4221999999999999</v>
      </c>
      <c r="AL2030" s="16">
        <v>-0.91269999999999996</v>
      </c>
      <c r="AM2030" s="16">
        <v>-0.88839999999999997</v>
      </c>
      <c r="AN2030" s="16">
        <v>-0.4491</v>
      </c>
      <c r="AO2030" s="16">
        <v>-1.4350000000000001</v>
      </c>
      <c r="AP2030" s="16">
        <v>-1.0207999999999999</v>
      </c>
      <c r="AR2030" s="16">
        <f t="shared" si="93"/>
        <v>1</v>
      </c>
      <c r="AS2030" s="5">
        <f t="shared" si="92"/>
        <v>7.3865000000000069E-2</v>
      </c>
    </row>
    <row r="2031" spans="1:45" x14ac:dyDescent="0.25">
      <c r="A2031" s="16" t="s">
        <v>407</v>
      </c>
      <c r="B2031" s="16" t="s">
        <v>86</v>
      </c>
      <c r="C2031" s="16" t="s">
        <v>301</v>
      </c>
      <c r="D2031" s="16">
        <v>2002</v>
      </c>
      <c r="E2031" s="16" t="s">
        <v>2600</v>
      </c>
      <c r="F2031" s="16" t="s">
        <v>591</v>
      </c>
      <c r="G2031" s="10">
        <v>729.89400000000001</v>
      </c>
      <c r="H2031" s="73">
        <v>6.5929000000000002</v>
      </c>
      <c r="I2031" s="16">
        <v>5497273</v>
      </c>
      <c r="J2031" s="71">
        <v>1.4E-2</v>
      </c>
      <c r="K2031" s="71">
        <v>0.90300000000000002</v>
      </c>
      <c r="L2031" s="16">
        <v>-2.1383450000000002</v>
      </c>
      <c r="M2031" s="16">
        <v>-0.65593619999999997</v>
      </c>
      <c r="N2031" s="16">
        <v>-1.0376449999999999</v>
      </c>
      <c r="O2031" s="16">
        <v>-0.99227509999999997</v>
      </c>
      <c r="P2031" s="16">
        <v>-1.0724199999999999</v>
      </c>
      <c r="Q2031" s="16">
        <v>-1.0128569999999999</v>
      </c>
      <c r="R2031" s="16">
        <v>3.7100000000000001E-2</v>
      </c>
      <c r="S2031" s="16">
        <v>2.8E-3</v>
      </c>
      <c r="T2031" s="16">
        <v>2.0000000000000001E-4</v>
      </c>
      <c r="U2031" s="16">
        <v>2.8252000000000002</v>
      </c>
      <c r="V2031" s="16">
        <v>4.1520000000000001</v>
      </c>
      <c r="W2031" s="16">
        <v>2.8220000000000001</v>
      </c>
      <c r="X2031" s="16">
        <v>374.72500000000002</v>
      </c>
      <c r="Y2031" s="16">
        <v>33.224499999999999</v>
      </c>
      <c r="Z2031" s="16">
        <v>8.8700000000000001E-2</v>
      </c>
      <c r="AA2031" s="16">
        <v>1.116768</v>
      </c>
      <c r="AB2031" s="16">
        <v>0.44</v>
      </c>
      <c r="AC2031" s="16">
        <v>40.729999999999997</v>
      </c>
      <c r="AD2031" s="16">
        <v>33.200000000000003</v>
      </c>
      <c r="AE2031" s="16">
        <v>1.1165</v>
      </c>
      <c r="AF2031" s="16">
        <v>0.99470000000000003</v>
      </c>
      <c r="AG2031" s="16">
        <v>45005.1</v>
      </c>
      <c r="AH2031" s="16">
        <v>8.3400000000000002E-2</v>
      </c>
      <c r="AI2031" s="16">
        <v>34.200000000000003</v>
      </c>
      <c r="AJ2031" s="16">
        <v>50.1</v>
      </c>
      <c r="AK2031" s="16">
        <v>-1.7134</v>
      </c>
      <c r="AL2031" s="16">
        <v>-1.0464</v>
      </c>
      <c r="AM2031" s="16">
        <v>-0.96309999999999996</v>
      </c>
      <c r="AN2031" s="16">
        <v>-0.2107</v>
      </c>
      <c r="AO2031" s="16">
        <v>-1.3673999999999999</v>
      </c>
      <c r="AP2031" s="16">
        <v>-1.0958000000000001</v>
      </c>
      <c r="AR2031" s="16">
        <f t="shared" si="93"/>
        <v>1</v>
      </c>
      <c r="AS2031" s="5">
        <f t="shared" si="92"/>
        <v>6.6840999999999706E-2</v>
      </c>
    </row>
    <row r="2032" spans="1:45" x14ac:dyDescent="0.25">
      <c r="A2032" s="16" t="s">
        <v>407</v>
      </c>
      <c r="B2032" s="16" t="s">
        <v>86</v>
      </c>
      <c r="C2032" s="16" t="s">
        <v>301</v>
      </c>
      <c r="D2032" s="16">
        <v>2003</v>
      </c>
      <c r="E2032" s="16" t="s">
        <v>2608</v>
      </c>
      <c r="F2032" s="16" t="s">
        <v>591</v>
      </c>
      <c r="G2032" s="10">
        <v>762.74599999999998</v>
      </c>
      <c r="H2032" s="73">
        <v>6.6369249999999997</v>
      </c>
      <c r="I2032" s="16">
        <v>5579656</v>
      </c>
      <c r="J2032" s="71">
        <v>2.3E-2</v>
      </c>
      <c r="K2032" s="71">
        <v>0.92400000000000004</v>
      </c>
      <c r="L2032" s="16">
        <v>-2.222661</v>
      </c>
      <c r="M2032" s="16">
        <v>-0.65576060000000003</v>
      </c>
      <c r="N2032" s="16">
        <v>-1.0465660000000001</v>
      </c>
      <c r="O2032" s="16">
        <v>-0.97392060000000003</v>
      </c>
      <c r="P2032" s="16">
        <v>-1.0210699999999999</v>
      </c>
      <c r="Q2032" s="16">
        <v>-1.2761290000000001</v>
      </c>
      <c r="R2032" s="16">
        <v>3.7100000000000001E-2</v>
      </c>
      <c r="S2032" s="16">
        <v>2.5999999999999999E-3</v>
      </c>
      <c r="T2032" s="16">
        <v>2.9999999999999997E-4</v>
      </c>
      <c r="U2032" s="16">
        <v>2.5470999999999999</v>
      </c>
      <c r="V2032" s="16">
        <v>4.3380000000000001</v>
      </c>
      <c r="W2032" s="16">
        <v>2.8479999999999999</v>
      </c>
      <c r="X2032" s="16">
        <v>377.03899999999999</v>
      </c>
      <c r="Y2032" s="16">
        <v>34.497399999999999</v>
      </c>
      <c r="Z2032" s="16">
        <v>8.8800000000000004E-2</v>
      </c>
      <c r="AA2032" s="16">
        <v>1.1439550000000001</v>
      </c>
      <c r="AB2032" s="16">
        <v>0.44</v>
      </c>
      <c r="AC2032" s="16">
        <v>40.729999999999997</v>
      </c>
      <c r="AD2032" s="16">
        <v>32.5</v>
      </c>
      <c r="AE2032" s="16">
        <v>1.2415</v>
      </c>
      <c r="AF2032" s="16">
        <v>1.9981</v>
      </c>
      <c r="AG2032" s="16">
        <v>50859.1</v>
      </c>
      <c r="AH2032" s="16">
        <v>8.0600000000000005E-2</v>
      </c>
      <c r="AI2032" s="16">
        <v>37.299999999999997</v>
      </c>
      <c r="AJ2032" s="16">
        <v>52.3</v>
      </c>
      <c r="AK2032" s="16">
        <v>-1.8216000000000001</v>
      </c>
      <c r="AL2032" s="16">
        <v>-1.1556999999999999</v>
      </c>
      <c r="AM2032" s="16">
        <v>-1.056</v>
      </c>
      <c r="AN2032" s="16">
        <v>-1.2738</v>
      </c>
      <c r="AO2032" s="16">
        <v>-1.4674</v>
      </c>
      <c r="AP2032" s="16">
        <v>-1.2357</v>
      </c>
      <c r="AR2032" s="16">
        <f t="shared" si="93"/>
        <v>1</v>
      </c>
      <c r="AS2032" s="5">
        <f t="shared" si="92"/>
        <v>-8.4315999999999836E-2</v>
      </c>
    </row>
    <row r="2033" spans="1:45" x14ac:dyDescent="0.25">
      <c r="A2033" s="16" t="s">
        <v>407</v>
      </c>
      <c r="B2033" s="16" t="s">
        <v>86</v>
      </c>
      <c r="C2033" s="16" t="s">
        <v>301</v>
      </c>
      <c r="D2033" s="16">
        <v>2004</v>
      </c>
      <c r="E2033" s="16" t="s">
        <v>2597</v>
      </c>
      <c r="F2033" s="16" t="s">
        <v>591</v>
      </c>
      <c r="G2033" s="10">
        <v>799.07399999999996</v>
      </c>
      <c r="H2033" s="73">
        <v>6.6834530000000001</v>
      </c>
      <c r="I2033" s="16">
        <v>5664605</v>
      </c>
      <c r="J2033" s="71">
        <v>1.4999999999999999E-2</v>
      </c>
      <c r="K2033" s="71">
        <v>0.93799999999999994</v>
      </c>
      <c r="L2033" s="16">
        <v>-2.0868039999999999</v>
      </c>
      <c r="M2033" s="16">
        <v>-0.64976339999999999</v>
      </c>
      <c r="N2033" s="16">
        <v>-1.056638</v>
      </c>
      <c r="O2033" s="16">
        <v>-0.92410510000000001</v>
      </c>
      <c r="P2033" s="16">
        <v>-0.97732909999999995</v>
      </c>
      <c r="Q2033" s="16">
        <v>-1.056149</v>
      </c>
      <c r="R2033" s="16">
        <v>3.7100000000000001E-2</v>
      </c>
      <c r="S2033" s="16">
        <v>3.2000000000000002E-3</v>
      </c>
      <c r="T2033" s="16">
        <v>6.9999999999999999E-4</v>
      </c>
      <c r="U2033" s="16">
        <v>2.4129999999999998</v>
      </c>
      <c r="V2033" s="16">
        <v>4.524</v>
      </c>
      <c r="W2033" s="16">
        <v>2.8740000000000001</v>
      </c>
      <c r="X2033" s="16">
        <v>376.798</v>
      </c>
      <c r="Y2033" s="16">
        <v>37.572400000000002</v>
      </c>
      <c r="Z2033" s="16">
        <v>7.7899999999999997E-2</v>
      </c>
      <c r="AA2033" s="16">
        <v>1.1323030000000001</v>
      </c>
      <c r="AB2033" s="16">
        <v>0.44</v>
      </c>
      <c r="AC2033" s="16">
        <v>40.729999999999997</v>
      </c>
      <c r="AD2033" s="16">
        <v>32.799999999999997</v>
      </c>
      <c r="AE2033" s="16">
        <v>1.3160000000000001</v>
      </c>
      <c r="AF2033" s="16">
        <v>3.5829</v>
      </c>
      <c r="AG2033" s="16">
        <v>56742.400000000001</v>
      </c>
      <c r="AH2033" s="16">
        <v>5.67E-2</v>
      </c>
      <c r="AI2033" s="16">
        <v>40.299999999999997</v>
      </c>
      <c r="AJ2033" s="16">
        <v>54.6</v>
      </c>
      <c r="AK2033" s="16">
        <v>-1.5317000000000001</v>
      </c>
      <c r="AL2033" s="16">
        <v>-1.242</v>
      </c>
      <c r="AM2033" s="16">
        <v>-0.98550000000000004</v>
      </c>
      <c r="AN2033" s="16">
        <v>-0.58020000000000005</v>
      </c>
      <c r="AO2033" s="16">
        <v>-1.2915000000000001</v>
      </c>
      <c r="AP2033" s="16">
        <v>-1.0649999999999999</v>
      </c>
      <c r="AR2033" s="16">
        <f t="shared" si="93"/>
        <v>1</v>
      </c>
      <c r="AS2033" s="5">
        <f t="shared" si="92"/>
        <v>0.13585700000000012</v>
      </c>
    </row>
    <row r="2034" spans="1:45" x14ac:dyDescent="0.25">
      <c r="A2034" s="16" t="s">
        <v>407</v>
      </c>
      <c r="B2034" s="16" t="s">
        <v>86</v>
      </c>
      <c r="C2034" s="16" t="s">
        <v>301</v>
      </c>
      <c r="D2034" s="16">
        <v>2005</v>
      </c>
      <c r="E2034" s="16" t="s">
        <v>2591</v>
      </c>
      <c r="F2034" s="16" t="s">
        <v>591</v>
      </c>
      <c r="G2034" s="10">
        <v>842.56799999999998</v>
      </c>
      <c r="H2034" s="73">
        <v>6.7364540000000002</v>
      </c>
      <c r="I2034" s="16">
        <v>5754026</v>
      </c>
      <c r="J2034" s="71">
        <v>-3.0000000000000001E-3</v>
      </c>
      <c r="K2034" s="71">
        <v>0.93500000000000005</v>
      </c>
      <c r="L2034" s="16">
        <v>-2.0529570000000001</v>
      </c>
      <c r="M2034" s="16">
        <v>-0.64877759999999995</v>
      </c>
      <c r="N2034" s="16">
        <v>-1.0414030000000001</v>
      </c>
      <c r="O2034" s="16">
        <v>-0.89112159999999996</v>
      </c>
      <c r="P2034" s="16">
        <v>-0.89178869999999999</v>
      </c>
      <c r="Q2034" s="16">
        <v>-1.122592</v>
      </c>
      <c r="R2034" s="16">
        <v>3.7100000000000001E-2</v>
      </c>
      <c r="S2034" s="16">
        <v>4.1999999999999997E-3</v>
      </c>
      <c r="T2034" s="16">
        <v>4.0000000000000002E-4</v>
      </c>
      <c r="U2034" s="16">
        <v>2.4140999999999999</v>
      </c>
      <c r="V2034" s="16">
        <v>4.71</v>
      </c>
      <c r="W2034" s="16">
        <v>2.9</v>
      </c>
      <c r="X2034" s="16">
        <v>378.29599999999999</v>
      </c>
      <c r="Y2034" s="16">
        <v>35.5672</v>
      </c>
      <c r="Z2034" s="16">
        <v>0.1236</v>
      </c>
      <c r="AA2034" s="16">
        <v>1.1594899999999999</v>
      </c>
      <c r="AB2034" s="16">
        <v>0.44</v>
      </c>
      <c r="AC2034" s="16">
        <v>40.729999999999997</v>
      </c>
      <c r="AD2034" s="16">
        <v>32.1</v>
      </c>
      <c r="AE2034" s="16">
        <v>1.5681</v>
      </c>
      <c r="AF2034" s="16">
        <v>11.355</v>
      </c>
      <c r="AG2034" s="16">
        <v>65122.8</v>
      </c>
      <c r="AH2034" s="16">
        <v>7.9000000000000001E-2</v>
      </c>
      <c r="AI2034" s="16">
        <v>43.4</v>
      </c>
      <c r="AJ2034" s="16">
        <v>56.8</v>
      </c>
      <c r="AK2034" s="16">
        <v>-1.6214999999999999</v>
      </c>
      <c r="AL2034" s="16">
        <v>-1.3163</v>
      </c>
      <c r="AM2034" s="16">
        <v>-1.2165999999999999</v>
      </c>
      <c r="AN2034" s="16">
        <v>-0.48259999999999997</v>
      </c>
      <c r="AO2034" s="16">
        <v>-1.3067</v>
      </c>
      <c r="AP2034" s="16">
        <v>-1.1126</v>
      </c>
      <c r="AR2034" s="16">
        <f t="shared" si="93"/>
        <v>1</v>
      </c>
      <c r="AS2034" s="5">
        <f t="shared" si="92"/>
        <v>3.3846999999999738E-2</v>
      </c>
    </row>
    <row r="2035" spans="1:45" x14ac:dyDescent="0.25">
      <c r="A2035" s="16" t="s">
        <v>407</v>
      </c>
      <c r="B2035" s="16" t="s">
        <v>86</v>
      </c>
      <c r="C2035" s="16" t="s">
        <v>301</v>
      </c>
      <c r="D2035" s="16">
        <v>2006</v>
      </c>
      <c r="E2035" s="16" t="s">
        <v>2583</v>
      </c>
      <c r="F2035" s="16" t="s">
        <v>591</v>
      </c>
      <c r="G2035" s="10">
        <v>900.27499999999998</v>
      </c>
      <c r="H2035" s="73">
        <v>6.8027009999999999</v>
      </c>
      <c r="I2035" s="16">
        <v>5849356</v>
      </c>
      <c r="J2035" s="71">
        <v>2.1000000000000001E-2</v>
      </c>
      <c r="K2035" s="71">
        <v>0.95499999999999996</v>
      </c>
      <c r="L2035" s="16">
        <v>-1.8818269999999999</v>
      </c>
      <c r="M2035" s="16">
        <v>-0.64446879999999995</v>
      </c>
      <c r="N2035" s="16">
        <v>-0.99061650000000001</v>
      </c>
      <c r="O2035" s="16">
        <v>-0.74736389999999997</v>
      </c>
      <c r="P2035" s="16">
        <v>-0.82615430000000001</v>
      </c>
      <c r="Q2035" s="16">
        <v>-1.007015</v>
      </c>
      <c r="R2035" s="16">
        <v>3.7100000000000001E-2</v>
      </c>
      <c r="S2035" s="16">
        <v>4.5999999999999999E-3</v>
      </c>
      <c r="T2035" s="16">
        <v>6.9999999999999999E-4</v>
      </c>
      <c r="U2035" s="16">
        <v>2.9588000000000001</v>
      </c>
      <c r="V2035" s="16">
        <v>4.91</v>
      </c>
      <c r="W2035" s="16">
        <v>2.9980000000000002</v>
      </c>
      <c r="X2035" s="16">
        <v>375.678</v>
      </c>
      <c r="Y2035" s="16">
        <v>37.914099999999998</v>
      </c>
      <c r="Z2035" s="16">
        <v>0.14280000000000001</v>
      </c>
      <c r="AA2035" s="16">
        <v>0.99093410000000004</v>
      </c>
      <c r="AB2035" s="16">
        <v>0.44</v>
      </c>
      <c r="AC2035" s="16">
        <v>40.729999999999997</v>
      </c>
      <c r="AD2035" s="16">
        <v>36.44</v>
      </c>
      <c r="AE2035" s="16">
        <v>1.5629999999999999</v>
      </c>
      <c r="AF2035" s="16">
        <v>17.123100000000001</v>
      </c>
      <c r="AG2035" s="16">
        <v>72610.899999999994</v>
      </c>
      <c r="AH2035" s="16">
        <v>7.7899999999999997E-2</v>
      </c>
      <c r="AI2035" s="16">
        <v>46.5</v>
      </c>
      <c r="AJ2035" s="16">
        <v>59</v>
      </c>
      <c r="AK2035" s="16">
        <v>-1.6720999999999999</v>
      </c>
      <c r="AL2035" s="16">
        <v>-1.3566</v>
      </c>
      <c r="AM2035" s="16">
        <v>-1.0026999999999999</v>
      </c>
      <c r="AN2035" s="16">
        <v>-8.3400000000000002E-2</v>
      </c>
      <c r="AO2035" s="16">
        <v>-1.2729999999999999</v>
      </c>
      <c r="AP2035" s="16">
        <v>-0.97589999999999999</v>
      </c>
      <c r="AR2035" s="16">
        <f t="shared" si="93"/>
        <v>1</v>
      </c>
      <c r="AS2035" s="5">
        <f t="shared" si="92"/>
        <v>0.17113000000000023</v>
      </c>
    </row>
    <row r="2036" spans="1:45" x14ac:dyDescent="0.25">
      <c r="A2036" s="16" t="s">
        <v>407</v>
      </c>
      <c r="B2036" s="16" t="s">
        <v>86</v>
      </c>
      <c r="C2036" s="16" t="s">
        <v>301</v>
      </c>
      <c r="D2036" s="16">
        <v>2007</v>
      </c>
      <c r="E2036" s="16" t="s">
        <v>2605</v>
      </c>
      <c r="F2036" s="16" t="s">
        <v>591</v>
      </c>
      <c r="G2036" s="10">
        <v>952.31700000000001</v>
      </c>
      <c r="H2036" s="73">
        <v>6.8588979999999999</v>
      </c>
      <c r="I2036" s="16">
        <v>5949787</v>
      </c>
      <c r="J2036" s="71">
        <v>-1.0999999999999999E-2</v>
      </c>
      <c r="K2036" s="71">
        <v>0.94499999999999995</v>
      </c>
      <c r="L2036" s="16">
        <v>-1.7956399999999999</v>
      </c>
      <c r="M2036" s="16">
        <v>-0.64197029999999999</v>
      </c>
      <c r="N2036" s="16">
        <v>-0.93337910000000002</v>
      </c>
      <c r="O2036" s="16">
        <v>-0.73480780000000001</v>
      </c>
      <c r="P2036" s="16">
        <v>-0.75361820000000002</v>
      </c>
      <c r="Q2036" s="16">
        <v>-0.96024330000000002</v>
      </c>
      <c r="R2036" s="16">
        <v>3.7100000000000001E-2</v>
      </c>
      <c r="S2036" s="16">
        <v>6.0000000000000001E-3</v>
      </c>
      <c r="T2036" s="16">
        <v>4.0000000000000002E-4</v>
      </c>
      <c r="U2036" s="16">
        <v>3.0783999999999998</v>
      </c>
      <c r="V2036" s="16">
        <v>5.1100000000000003</v>
      </c>
      <c r="W2036" s="16">
        <v>3.0960000000000001</v>
      </c>
      <c r="X2036" s="16">
        <v>381.07900000000001</v>
      </c>
      <c r="Y2036" s="16">
        <v>38.660499999999999</v>
      </c>
      <c r="Z2036" s="16">
        <v>0.14119999999999999</v>
      </c>
      <c r="AA2036" s="16">
        <v>0.99248769999999997</v>
      </c>
      <c r="AB2036" s="16">
        <v>0.44</v>
      </c>
      <c r="AC2036" s="16">
        <v>40.729999999999997</v>
      </c>
      <c r="AD2036" s="16">
        <v>36.4</v>
      </c>
      <c r="AE2036" s="16">
        <v>1.577</v>
      </c>
      <c r="AF2036" s="16">
        <v>24.585699999999999</v>
      </c>
      <c r="AG2036" s="16">
        <v>79564.5</v>
      </c>
      <c r="AH2036" s="16">
        <v>8.1000000000000003E-2</v>
      </c>
      <c r="AI2036" s="16">
        <v>49.6</v>
      </c>
      <c r="AJ2036" s="16">
        <v>61.2</v>
      </c>
      <c r="AK2036" s="16">
        <v>-1.6547000000000001</v>
      </c>
      <c r="AL2036" s="16">
        <v>-1.3116000000000001</v>
      </c>
      <c r="AM2036" s="16">
        <v>-0.88629999999999998</v>
      </c>
      <c r="AN2036" s="16">
        <v>-0.1724</v>
      </c>
      <c r="AO2036" s="16">
        <v>-1.1718</v>
      </c>
      <c r="AP2036" s="16">
        <v>-0.91739999999999999</v>
      </c>
      <c r="AR2036" s="16">
        <f t="shared" si="93"/>
        <v>1</v>
      </c>
      <c r="AS2036" s="5">
        <f t="shared" si="92"/>
        <v>8.6187000000000014E-2</v>
      </c>
    </row>
    <row r="2037" spans="1:45" x14ac:dyDescent="0.25">
      <c r="A2037" s="16" t="s">
        <v>407</v>
      </c>
      <c r="B2037" s="16" t="s">
        <v>86</v>
      </c>
      <c r="C2037" s="16" t="s">
        <v>301</v>
      </c>
      <c r="D2037" s="16">
        <v>2008</v>
      </c>
      <c r="E2037" s="16" t="s">
        <v>2602</v>
      </c>
      <c r="F2037" s="16" t="s">
        <v>591</v>
      </c>
      <c r="G2037" s="10">
        <v>1009.46</v>
      </c>
      <c r="H2037" s="73">
        <v>6.9171709999999997</v>
      </c>
      <c r="I2037" s="16">
        <v>6052190</v>
      </c>
      <c r="J2037" s="71">
        <v>1E-3</v>
      </c>
      <c r="K2037" s="71">
        <v>0.94599999999999995</v>
      </c>
      <c r="L2037" s="16">
        <v>-1.745981</v>
      </c>
      <c r="M2037" s="16">
        <v>-0.64748079999999997</v>
      </c>
      <c r="N2037" s="16">
        <v>-0.99721800000000005</v>
      </c>
      <c r="O2037" s="16">
        <v>-0.70787429999999996</v>
      </c>
      <c r="P2037" s="16">
        <v>-0.67645420000000001</v>
      </c>
      <c r="Q2037" s="16">
        <v>-0.8855925</v>
      </c>
      <c r="R2037" s="16">
        <v>3.7100000000000001E-2</v>
      </c>
      <c r="S2037" s="16">
        <v>4.0499999999999998E-3</v>
      </c>
      <c r="T2037" s="16">
        <v>5.9999999999999995E-4</v>
      </c>
      <c r="U2037" s="16">
        <v>2.2785000000000002</v>
      </c>
      <c r="V2037" s="16">
        <v>5.31</v>
      </c>
      <c r="W2037" s="16">
        <v>3.194</v>
      </c>
      <c r="X2037" s="16">
        <v>382.65899999999999</v>
      </c>
      <c r="Y2037" s="16">
        <v>41.7346</v>
      </c>
      <c r="Z2037" s="16">
        <v>0.12039999999999999</v>
      </c>
      <c r="AA2037" s="16">
        <v>0.9936528</v>
      </c>
      <c r="AB2037" s="16">
        <v>0.44</v>
      </c>
      <c r="AC2037" s="16">
        <v>40.729999999999997</v>
      </c>
      <c r="AD2037" s="16">
        <v>36.369999999999997</v>
      </c>
      <c r="AE2037" s="16">
        <v>2.0817000000000001</v>
      </c>
      <c r="AF2037" s="16">
        <v>32.938400000000001</v>
      </c>
      <c r="AG2037" s="16">
        <v>86227.8</v>
      </c>
      <c r="AH2037" s="16">
        <v>7.8399999999999997E-2</v>
      </c>
      <c r="AI2037" s="16">
        <v>52.6</v>
      </c>
      <c r="AJ2037" s="16">
        <v>63.3</v>
      </c>
      <c r="AK2037" s="16">
        <v>-1.6456999999999999</v>
      </c>
      <c r="AL2037" s="16">
        <v>-1.2139</v>
      </c>
      <c r="AM2037" s="16">
        <v>-0.87339999999999995</v>
      </c>
      <c r="AN2037" s="16">
        <v>2.2100000000000002E-2</v>
      </c>
      <c r="AO2037" s="16">
        <v>-1.1302000000000001</v>
      </c>
      <c r="AP2037" s="16">
        <v>-0.82740000000000002</v>
      </c>
      <c r="AR2037" s="16">
        <f t="shared" si="93"/>
        <v>1</v>
      </c>
      <c r="AS2037" s="5">
        <f t="shared" si="92"/>
        <v>4.9658999999999898E-2</v>
      </c>
    </row>
    <row r="2038" spans="1:45" x14ac:dyDescent="0.25">
      <c r="A2038" s="16" t="s">
        <v>407</v>
      </c>
      <c r="B2038" s="16" t="s">
        <v>86</v>
      </c>
      <c r="C2038" s="16" t="s">
        <v>301</v>
      </c>
      <c r="D2038" s="16">
        <v>2009</v>
      </c>
      <c r="E2038" s="16" t="s">
        <v>2586</v>
      </c>
      <c r="F2038" s="16" t="s">
        <v>591</v>
      </c>
      <c r="G2038" s="10">
        <v>1067.58</v>
      </c>
      <c r="H2038" s="73">
        <v>6.9731459999999998</v>
      </c>
      <c r="I2038" s="16">
        <v>6152036</v>
      </c>
      <c r="J2038" s="71">
        <v>1.2999999999999999E-2</v>
      </c>
      <c r="K2038" s="71">
        <v>0.95899999999999996</v>
      </c>
      <c r="L2038" s="16">
        <v>-1.6712560000000001</v>
      </c>
      <c r="M2038" s="16">
        <v>-0.63993060000000002</v>
      </c>
      <c r="N2038" s="16">
        <v>-0.92150080000000001</v>
      </c>
      <c r="O2038" s="16">
        <v>-0.66390899999999997</v>
      </c>
      <c r="P2038" s="16">
        <v>-0.5729339</v>
      </c>
      <c r="Q2038" s="16">
        <v>-0.95743230000000001</v>
      </c>
      <c r="R2038" s="16">
        <v>3.7100000000000001E-2</v>
      </c>
      <c r="S2038" s="16">
        <v>5.7999999999999996E-3</v>
      </c>
      <c r="T2038" s="16">
        <v>6.9999999999999999E-4</v>
      </c>
      <c r="U2038" s="16">
        <v>2.9639000000000002</v>
      </c>
      <c r="V2038" s="16">
        <v>5.51</v>
      </c>
      <c r="W2038" s="16">
        <v>3.2919999999999998</v>
      </c>
      <c r="X2038" s="16">
        <v>381.62900000000002</v>
      </c>
      <c r="Y2038" s="16">
        <v>42.533499999999997</v>
      </c>
      <c r="Z2038" s="16">
        <v>0.13500000000000001</v>
      </c>
      <c r="AA2038" s="16">
        <v>0.99520629999999999</v>
      </c>
      <c r="AB2038" s="16">
        <v>0.44</v>
      </c>
      <c r="AC2038" s="16">
        <v>40.729999999999997</v>
      </c>
      <c r="AD2038" s="16">
        <v>36.33</v>
      </c>
      <c r="AE2038" s="16">
        <v>1.5991</v>
      </c>
      <c r="AF2038" s="16">
        <v>51.605899999999998</v>
      </c>
      <c r="AG2038" s="16">
        <v>96687</v>
      </c>
      <c r="AH2038" s="16">
        <v>8.7999999999999995E-2</v>
      </c>
      <c r="AI2038" s="16">
        <v>55.7</v>
      </c>
      <c r="AJ2038" s="16">
        <v>65.400000000000006</v>
      </c>
      <c r="AK2038" s="16">
        <v>-1.6443000000000001</v>
      </c>
      <c r="AL2038" s="16">
        <v>-1.2619</v>
      </c>
      <c r="AM2038" s="16">
        <v>-0.95730000000000004</v>
      </c>
      <c r="AN2038" s="16">
        <v>-0.1711</v>
      </c>
      <c r="AO2038" s="16">
        <v>-1.0563</v>
      </c>
      <c r="AP2038" s="16">
        <v>-1.0044999999999999</v>
      </c>
      <c r="AR2038" s="16">
        <f t="shared" si="93"/>
        <v>1</v>
      </c>
      <c r="AS2038" s="5">
        <f t="shared" si="92"/>
        <v>7.472499999999993E-2</v>
      </c>
    </row>
    <row r="2039" spans="1:45" x14ac:dyDescent="0.25">
      <c r="A2039" s="16" t="s">
        <v>407</v>
      </c>
      <c r="B2039" s="16" t="s">
        <v>86</v>
      </c>
      <c r="C2039" s="16" t="s">
        <v>301</v>
      </c>
      <c r="D2039" s="16">
        <v>2010</v>
      </c>
      <c r="E2039" s="16" t="s">
        <v>2592</v>
      </c>
      <c r="F2039" s="16" t="s">
        <v>591</v>
      </c>
      <c r="G2039" s="10">
        <v>1141.1300000000001</v>
      </c>
      <c r="H2039" s="73">
        <v>7.0397720000000001</v>
      </c>
      <c r="I2039" s="16">
        <v>6246274</v>
      </c>
      <c r="J2039" s="71">
        <v>2.5000000000000001E-2</v>
      </c>
      <c r="K2039" s="71">
        <v>0.98299999999999998</v>
      </c>
      <c r="L2039" s="16">
        <v>-1.6058399999999999</v>
      </c>
      <c r="M2039" s="16">
        <v>-0.63539239999999997</v>
      </c>
      <c r="N2039" s="16">
        <v>-0.9024451</v>
      </c>
      <c r="O2039" s="16">
        <v>-0.64613220000000005</v>
      </c>
      <c r="P2039" s="16">
        <v>-0.50532949999999999</v>
      </c>
      <c r="Q2039" s="16">
        <v>-0.92185539999999999</v>
      </c>
      <c r="R2039" s="16">
        <v>3.7100000000000001E-2</v>
      </c>
      <c r="S2039" s="16">
        <v>7.0000000000000001E-3</v>
      </c>
      <c r="T2039" s="16">
        <v>6.9999999999999999E-4</v>
      </c>
      <c r="U2039" s="16">
        <v>2.7738999999999998</v>
      </c>
      <c r="V2039" s="16">
        <v>5.71</v>
      </c>
      <c r="W2039" s="16">
        <v>3.39</v>
      </c>
      <c r="X2039" s="16">
        <v>386.149</v>
      </c>
      <c r="Y2039" s="16">
        <v>43.448</v>
      </c>
      <c r="Z2039" s="16">
        <v>0.1462</v>
      </c>
      <c r="AA2039" s="16">
        <v>1.062395</v>
      </c>
      <c r="AB2039" s="16">
        <v>0.44</v>
      </c>
      <c r="AC2039" s="16">
        <v>40.729999999999997</v>
      </c>
      <c r="AD2039" s="16">
        <v>34.6</v>
      </c>
      <c r="AE2039" s="16">
        <v>1.6120000000000001</v>
      </c>
      <c r="AF2039" s="16">
        <v>62.594999999999999</v>
      </c>
      <c r="AG2039" s="16">
        <v>109169</v>
      </c>
      <c r="AH2039" s="16">
        <v>5.2549999999999999E-2</v>
      </c>
      <c r="AI2039" s="16">
        <v>58.7</v>
      </c>
      <c r="AJ2039" s="16">
        <v>67.5</v>
      </c>
      <c r="AK2039" s="16">
        <v>-1.6194999999999999</v>
      </c>
      <c r="AL2039" s="16">
        <v>-1.2059</v>
      </c>
      <c r="AM2039" s="16">
        <v>-0.87339999999999995</v>
      </c>
      <c r="AN2039" s="16">
        <v>-0.27350000000000002</v>
      </c>
      <c r="AO2039" s="16">
        <v>-1.0126999999999999</v>
      </c>
      <c r="AP2039" s="16">
        <v>-0.92420000000000002</v>
      </c>
      <c r="AR2039" s="16">
        <f t="shared" si="93"/>
        <v>1</v>
      </c>
      <c r="AS2039" s="5">
        <f t="shared" si="92"/>
        <v>6.5416000000000141E-2</v>
      </c>
    </row>
    <row r="2040" spans="1:45" x14ac:dyDescent="0.25">
      <c r="A2040" s="16" t="s">
        <v>407</v>
      </c>
      <c r="B2040" s="16" t="s">
        <v>86</v>
      </c>
      <c r="C2040" s="16" t="s">
        <v>301</v>
      </c>
      <c r="D2040" s="16">
        <v>2011</v>
      </c>
      <c r="E2040" s="16" t="s">
        <v>2598</v>
      </c>
      <c r="F2040" s="16" t="s">
        <v>591</v>
      </c>
      <c r="G2040" s="10">
        <v>1215.8800000000001</v>
      </c>
      <c r="H2040" s="73">
        <v>7.1032250000000001</v>
      </c>
      <c r="I2040" s="16">
        <v>6333487</v>
      </c>
      <c r="J2040" s="71">
        <v>1.7000000000000001E-2</v>
      </c>
      <c r="K2040" s="71">
        <v>1</v>
      </c>
      <c r="L2040" s="16">
        <v>-1.4752320000000001</v>
      </c>
      <c r="M2040" s="16">
        <v>-0.63483849999999997</v>
      </c>
      <c r="N2040" s="16">
        <v>-0.8405241</v>
      </c>
      <c r="O2040" s="16">
        <v>-0.57880679999999995</v>
      </c>
      <c r="P2040" s="16">
        <v>-0.3917274</v>
      </c>
      <c r="Q2040" s="16">
        <v>-0.87814990000000004</v>
      </c>
      <c r="R2040" s="16">
        <v>3.7100000000000001E-2</v>
      </c>
      <c r="S2040" s="16">
        <v>6.8999999999999999E-3</v>
      </c>
      <c r="T2040" s="16">
        <v>8.0000000000000004E-4</v>
      </c>
      <c r="U2040" s="16">
        <v>3.1027999999999998</v>
      </c>
      <c r="V2040" s="16">
        <v>6.048</v>
      </c>
      <c r="W2040" s="16">
        <v>3.552</v>
      </c>
      <c r="X2040" s="16">
        <v>387.76400000000001</v>
      </c>
      <c r="Y2040" s="16">
        <v>45.0608</v>
      </c>
      <c r="Z2040" s="16">
        <v>0.1424</v>
      </c>
      <c r="AA2040" s="16">
        <v>0.94568819999999998</v>
      </c>
      <c r="AB2040" s="16">
        <v>0.44</v>
      </c>
      <c r="AC2040" s="16">
        <v>40.729999999999997</v>
      </c>
      <c r="AD2040" s="16">
        <v>37.604999999999997</v>
      </c>
      <c r="AE2040" s="16">
        <v>1.6506000000000001</v>
      </c>
      <c r="AF2040" s="16">
        <v>84.045199999999994</v>
      </c>
      <c r="AG2040" s="16">
        <v>119874</v>
      </c>
      <c r="AH2040" s="16">
        <v>5.4300000000000001E-2</v>
      </c>
      <c r="AI2040" s="16">
        <v>61.7</v>
      </c>
      <c r="AJ2040" s="16">
        <v>69.5</v>
      </c>
      <c r="AK2040" s="16">
        <v>-1.6176999999999999</v>
      </c>
      <c r="AL2040" s="16">
        <v>-1.1855</v>
      </c>
      <c r="AM2040" s="16">
        <v>-0.85040000000000004</v>
      </c>
      <c r="AN2040" s="16">
        <v>-6.0299999999999999E-2</v>
      </c>
      <c r="AO2040" s="16">
        <v>-0.97450000000000003</v>
      </c>
      <c r="AP2040" s="16">
        <v>-0.94779999999999998</v>
      </c>
      <c r="AR2040" s="16">
        <f t="shared" si="93"/>
        <v>1</v>
      </c>
      <c r="AS2040" s="5">
        <f t="shared" si="92"/>
        <v>0.13060799999999984</v>
      </c>
    </row>
    <row r="2041" spans="1:45" x14ac:dyDescent="0.25">
      <c r="A2041" s="16" t="s">
        <v>407</v>
      </c>
      <c r="B2041" s="16" t="s">
        <v>86</v>
      </c>
      <c r="C2041" s="16" t="s">
        <v>301</v>
      </c>
      <c r="D2041" s="16">
        <v>2012</v>
      </c>
      <c r="E2041" s="16" t="s">
        <v>2599</v>
      </c>
      <c r="F2041" s="16" t="s">
        <v>591</v>
      </c>
      <c r="G2041" s="10">
        <v>1296.75</v>
      </c>
      <c r="H2041" s="73">
        <v>7.1676149999999996</v>
      </c>
      <c r="I2041" s="16">
        <v>6415169</v>
      </c>
      <c r="J2041" s="71">
        <v>7.0000000000000001E-3</v>
      </c>
      <c r="K2041" s="71">
        <v>1.0069999999999999</v>
      </c>
      <c r="L2041" s="16">
        <v>-1.380525</v>
      </c>
      <c r="M2041" s="16">
        <v>-0.632772</v>
      </c>
      <c r="N2041" s="16">
        <v>-0.82212410000000002</v>
      </c>
      <c r="O2041" s="16">
        <v>-0.53917029999999999</v>
      </c>
      <c r="P2041" s="16">
        <v>-0.33461099999999999</v>
      </c>
      <c r="Q2041" s="16">
        <v>-0.78327659999999999</v>
      </c>
      <c r="R2041" s="16">
        <v>3.7100000000000001E-2</v>
      </c>
      <c r="S2041" s="16">
        <v>7.1999999999999998E-3</v>
      </c>
      <c r="T2041" s="16">
        <v>8.9999999999999998E-4</v>
      </c>
      <c r="U2041" s="16">
        <v>3.1722000000000001</v>
      </c>
      <c r="V2041" s="16">
        <v>6.3860000000000001</v>
      </c>
      <c r="W2041" s="16">
        <v>3.714</v>
      </c>
      <c r="X2041" s="16">
        <v>386.83499999999998</v>
      </c>
      <c r="Y2041" s="16">
        <v>46.023200000000003</v>
      </c>
      <c r="Z2041" s="16">
        <v>0.15279999999999999</v>
      </c>
      <c r="AA2041" s="16">
        <v>0.94724180000000002</v>
      </c>
      <c r="AB2041" s="16">
        <v>0.44</v>
      </c>
      <c r="AC2041" s="16">
        <v>40.729999999999997</v>
      </c>
      <c r="AD2041" s="16">
        <v>37.564999999999998</v>
      </c>
      <c r="AE2041" s="16">
        <v>6.7712000000000003</v>
      </c>
      <c r="AF2041" s="16">
        <v>64.702299999999994</v>
      </c>
      <c r="AG2041" s="16">
        <v>134775</v>
      </c>
      <c r="AH2041" s="16">
        <v>5.595E-2</v>
      </c>
      <c r="AI2041" s="16">
        <v>64.599999999999994</v>
      </c>
      <c r="AJ2041" s="16">
        <v>71.5</v>
      </c>
      <c r="AK2041" s="16">
        <v>-1.5831999999999999</v>
      </c>
      <c r="AL2041" s="16">
        <v>-1.036</v>
      </c>
      <c r="AM2041" s="16">
        <v>-0.86199999999999999</v>
      </c>
      <c r="AN2041" s="16">
        <v>3.3099999999999997E-2</v>
      </c>
      <c r="AO2041" s="16">
        <v>-0.82199999999999995</v>
      </c>
      <c r="AP2041" s="16">
        <v>-0.81940000000000002</v>
      </c>
      <c r="AR2041" s="16">
        <f t="shared" si="93"/>
        <v>1</v>
      </c>
      <c r="AS2041" s="5">
        <f t="shared" si="92"/>
        <v>9.4707000000000097E-2</v>
      </c>
    </row>
    <row r="2042" spans="1:45" x14ac:dyDescent="0.25">
      <c r="A2042" s="16" t="s">
        <v>407</v>
      </c>
      <c r="B2042" s="16" t="s">
        <v>86</v>
      </c>
      <c r="C2042" s="16" t="s">
        <v>301</v>
      </c>
      <c r="D2042" s="16">
        <v>2013</v>
      </c>
      <c r="E2042" s="16" t="s">
        <v>2584</v>
      </c>
      <c r="F2042" s="16" t="s">
        <v>591</v>
      </c>
      <c r="G2042" s="10">
        <v>1383.69</v>
      </c>
      <c r="H2042" s="73">
        <v>7.2325059999999999</v>
      </c>
      <c r="I2042" s="16">
        <v>6494557</v>
      </c>
      <c r="J2042" s="71">
        <v>1.4E-2</v>
      </c>
      <c r="K2042" s="71">
        <v>1.0209999999999999</v>
      </c>
      <c r="L2042" s="16">
        <v>-1.2736559999999999</v>
      </c>
      <c r="M2042" s="16">
        <v>-0.6403491</v>
      </c>
      <c r="N2042" s="16">
        <v>-0.77312199999999998</v>
      </c>
      <c r="O2042" s="16">
        <v>-0.50763650000000005</v>
      </c>
      <c r="P2042" s="16">
        <v>-0.2317497</v>
      </c>
      <c r="Q2042" s="16">
        <v>-0.72300900000000001</v>
      </c>
      <c r="R2042" s="16">
        <v>3.7100000000000001E-2</v>
      </c>
      <c r="S2042" s="16">
        <v>4.9500000000000004E-3</v>
      </c>
      <c r="T2042" s="16">
        <v>1E-3</v>
      </c>
      <c r="U2042" s="16">
        <v>3.2416999999999998</v>
      </c>
      <c r="V2042" s="16">
        <v>6.7240000000000002</v>
      </c>
      <c r="W2042" s="16">
        <v>3.8759999999999999</v>
      </c>
      <c r="X2042" s="16">
        <v>390.702</v>
      </c>
      <c r="Y2042" s="16">
        <v>46.425699999999999</v>
      </c>
      <c r="Z2042" s="16">
        <v>0.1615</v>
      </c>
      <c r="AA2042" s="16">
        <v>0.92782290000000001</v>
      </c>
      <c r="AB2042" s="16">
        <v>0.44</v>
      </c>
      <c r="AC2042" s="16">
        <v>40.729999999999997</v>
      </c>
      <c r="AD2042" s="16">
        <v>38.064999999999998</v>
      </c>
      <c r="AE2042" s="16">
        <v>10.365399999999999</v>
      </c>
      <c r="AF2042" s="16">
        <v>68.135900000000007</v>
      </c>
      <c r="AG2042" s="16">
        <v>141520</v>
      </c>
      <c r="AH2042" s="16">
        <v>5.7700000000000001E-2</v>
      </c>
      <c r="AI2042" s="16">
        <v>67.599999999999994</v>
      </c>
      <c r="AJ2042" s="16">
        <v>73.5</v>
      </c>
      <c r="AK2042" s="16">
        <v>-1.5905</v>
      </c>
      <c r="AL2042" s="16">
        <v>-0.89370000000000005</v>
      </c>
      <c r="AM2042" s="16">
        <v>-0.7288</v>
      </c>
      <c r="AN2042" s="16">
        <v>6.3899999999999998E-2</v>
      </c>
      <c r="AO2042" s="16">
        <v>-0.83379999999999999</v>
      </c>
      <c r="AP2042" s="16">
        <v>-0.76070000000000004</v>
      </c>
      <c r="AR2042" s="16">
        <f t="shared" si="93"/>
        <v>1</v>
      </c>
      <c r="AS2042" s="5">
        <f t="shared" si="92"/>
        <v>0.1068690000000001</v>
      </c>
    </row>
    <row r="2043" spans="1:45" x14ac:dyDescent="0.25">
      <c r="A2043" s="16" t="s">
        <v>407</v>
      </c>
      <c r="B2043" s="16" t="s">
        <v>86</v>
      </c>
      <c r="C2043" s="16" t="s">
        <v>301</v>
      </c>
      <c r="D2043" s="16">
        <v>2014</v>
      </c>
      <c r="E2043" s="16" t="s">
        <v>2590</v>
      </c>
      <c r="F2043" s="16" t="s">
        <v>591</v>
      </c>
      <c r="G2043" s="10">
        <v>1470.5</v>
      </c>
      <c r="H2043" s="73">
        <v>7.2933589999999997</v>
      </c>
      <c r="I2043" s="16">
        <v>6576397</v>
      </c>
      <c r="J2043" s="71">
        <v>-4.0000000000000001E-3</v>
      </c>
      <c r="K2043" s="71">
        <v>1.0169999999999999</v>
      </c>
      <c r="L2043" s="16">
        <v>-1.1316299999999999</v>
      </c>
      <c r="M2043" s="16">
        <v>-0.62992210000000004</v>
      </c>
      <c r="N2043" s="16">
        <v>-0.64865150000000005</v>
      </c>
      <c r="O2043" s="16">
        <v>-0.51207170000000002</v>
      </c>
      <c r="P2043" s="16">
        <v>-0.17965970000000001</v>
      </c>
      <c r="Q2043" s="16">
        <v>-0.58312310000000001</v>
      </c>
      <c r="R2043" s="16">
        <v>3.7100000000000001E-2</v>
      </c>
      <c r="S2043" s="16">
        <v>8.2000000000000007E-3</v>
      </c>
      <c r="T2043" s="16">
        <v>8.0000000000000004E-4</v>
      </c>
      <c r="U2043" s="16">
        <v>4.1904000000000003</v>
      </c>
      <c r="V2043" s="16">
        <v>7.0620000000000003</v>
      </c>
      <c r="W2043" s="16">
        <v>4.0380000000000003</v>
      </c>
      <c r="X2043" s="16">
        <v>391.90499999999997</v>
      </c>
      <c r="Y2043" s="16">
        <v>47.037999999999997</v>
      </c>
      <c r="Z2043" s="16">
        <v>0.15609999999999999</v>
      </c>
      <c r="AA2043" s="16">
        <v>0.94996040000000004</v>
      </c>
      <c r="AB2043" s="16">
        <v>0.44</v>
      </c>
      <c r="AC2043" s="16">
        <v>40.729999999999997</v>
      </c>
      <c r="AD2043" s="16">
        <v>37.494999999999997</v>
      </c>
      <c r="AE2043" s="16">
        <v>13.355700000000001</v>
      </c>
      <c r="AF2043" s="16">
        <v>66.993300000000005</v>
      </c>
      <c r="AG2043" s="16">
        <v>92453.9</v>
      </c>
      <c r="AH2043" s="16">
        <v>5.9400000000000001E-2</v>
      </c>
      <c r="AI2043" s="16">
        <v>70.5</v>
      </c>
      <c r="AJ2043" s="16">
        <v>75.5</v>
      </c>
      <c r="AK2043" s="16">
        <v>-1.6496999999999999</v>
      </c>
      <c r="AL2043" s="16">
        <v>-0.76449999999999996</v>
      </c>
      <c r="AM2043" s="16">
        <v>-0.38790000000000002</v>
      </c>
      <c r="AN2043" s="16">
        <v>0.44829999999999998</v>
      </c>
      <c r="AO2043" s="16">
        <v>-0.84860000000000002</v>
      </c>
      <c r="AP2043" s="16">
        <v>-0.70620000000000005</v>
      </c>
      <c r="AR2043" s="16">
        <f t="shared" si="93"/>
        <v>1</v>
      </c>
      <c r="AS2043" s="5">
        <f t="shared" si="92"/>
        <v>0.14202599999999999</v>
      </c>
    </row>
    <row r="2044" spans="1:45" x14ac:dyDescent="0.25">
      <c r="A2044" s="16" t="s">
        <v>406</v>
      </c>
      <c r="B2044" s="16" t="s">
        <v>87</v>
      </c>
      <c r="C2044" s="16" t="s">
        <v>303</v>
      </c>
      <c r="D2044" s="16">
        <v>1985</v>
      </c>
      <c r="E2044" s="16" t="s">
        <v>2610</v>
      </c>
      <c r="F2044" s="16" t="s">
        <v>593</v>
      </c>
      <c r="G2044" s="10"/>
      <c r="H2044" s="73"/>
      <c r="I2044" s="16" t="s">
        <v>6700</v>
      </c>
      <c r="J2044" s="71">
        <v>0</v>
      </c>
      <c r="K2044" s="71">
        <v>1</v>
      </c>
      <c r="L2044" s="16">
        <v>-0.73371059999999999</v>
      </c>
      <c r="M2044" s="16">
        <v>-0.3697744</v>
      </c>
      <c r="N2044" s="16">
        <v>-0.72898870000000004</v>
      </c>
      <c r="O2044" s="16">
        <v>-0.4084409</v>
      </c>
      <c r="P2044" s="16">
        <v>-0.24897040000000001</v>
      </c>
      <c r="Q2044" s="16">
        <v>0.12938230000000001</v>
      </c>
      <c r="R2044" s="16">
        <v>0.58360000000000001</v>
      </c>
      <c r="S2044" s="16">
        <v>1E-4</v>
      </c>
      <c r="T2044" s="16">
        <v>0</v>
      </c>
      <c r="U2044" s="16">
        <v>2.2019000000000002</v>
      </c>
      <c r="V2044" s="16">
        <v>8.7799999999999994</v>
      </c>
      <c r="W2044" s="16">
        <v>2.125</v>
      </c>
      <c r="X2044" s="16">
        <v>424.38</v>
      </c>
      <c r="Y2044" s="16">
        <v>23.236899999999999</v>
      </c>
      <c r="Z2044" s="16">
        <v>0.27800000000000002</v>
      </c>
      <c r="AA2044" s="16">
        <v>-0.19198960000000001</v>
      </c>
      <c r="AB2044" s="16">
        <v>0.39</v>
      </c>
      <c r="AC2044" s="16">
        <v>0</v>
      </c>
      <c r="AD2044" s="16">
        <v>26.43</v>
      </c>
      <c r="AE2044" s="16">
        <v>12.9269</v>
      </c>
      <c r="AF2044" s="16">
        <v>0</v>
      </c>
      <c r="AG2044" s="16">
        <v>144251</v>
      </c>
      <c r="AH2044" s="16">
        <v>0.15684999999999999</v>
      </c>
      <c r="AI2044" s="16">
        <v>84.973799999999997</v>
      </c>
      <c r="AJ2044" s="16">
        <v>72.650000000000006</v>
      </c>
      <c r="AK2044" s="16">
        <v>-0.33239999999999997</v>
      </c>
      <c r="AL2044" s="16">
        <v>0.13930000000000001</v>
      </c>
      <c r="AM2044" s="16">
        <v>0.18229999999999999</v>
      </c>
      <c r="AN2044" s="16">
        <v>0.32869999999999999</v>
      </c>
      <c r="AO2044" s="16">
        <v>-0.49759999999999999</v>
      </c>
      <c r="AP2044" s="16">
        <v>0.2697</v>
      </c>
      <c r="AR2044" s="16">
        <f t="shared" si="93"/>
        <v>1</v>
      </c>
      <c r="AS2044" s="5">
        <f t="shared" si="92"/>
        <v>0</v>
      </c>
    </row>
    <row r="2045" spans="1:45" x14ac:dyDescent="0.25">
      <c r="A2045" s="16" t="s">
        <v>406</v>
      </c>
      <c r="B2045" s="16" t="s">
        <v>87</v>
      </c>
      <c r="C2045" s="16" t="s">
        <v>303</v>
      </c>
      <c r="D2045" s="16">
        <v>1986</v>
      </c>
      <c r="E2045" s="16" t="s">
        <v>2616</v>
      </c>
      <c r="F2045" s="16" t="s">
        <v>593</v>
      </c>
      <c r="G2045" s="10"/>
      <c r="H2045" s="73"/>
      <c r="I2045" s="16" t="s">
        <v>6700</v>
      </c>
      <c r="J2045" s="71">
        <v>0</v>
      </c>
      <c r="K2045" s="71">
        <v>1</v>
      </c>
      <c r="L2045" s="16">
        <v>-0.71161989999999997</v>
      </c>
      <c r="M2045" s="16">
        <v>-0.34294210000000003</v>
      </c>
      <c r="N2045" s="16">
        <v>-0.71191760000000004</v>
      </c>
      <c r="O2045" s="16">
        <v>-0.39756259999999999</v>
      </c>
      <c r="P2045" s="16">
        <v>-0.2286501</v>
      </c>
      <c r="Q2045" s="16">
        <v>0.10229580000000001</v>
      </c>
      <c r="R2045" s="16">
        <v>0.57230000000000003</v>
      </c>
      <c r="S2045" s="16">
        <v>2.0000000000000001E-4</v>
      </c>
      <c r="T2045" s="16">
        <v>3.5000000000000001E-3</v>
      </c>
      <c r="U2045" s="16">
        <v>2.2044000000000001</v>
      </c>
      <c r="V2045" s="16">
        <v>9.4819999999999993</v>
      </c>
      <c r="W2045" s="16">
        <v>2.3039999999999998</v>
      </c>
      <c r="X2045" s="16">
        <v>422.95800000000003</v>
      </c>
      <c r="Y2045" s="16">
        <v>24.401900000000001</v>
      </c>
      <c r="Z2045" s="16">
        <v>0.26869999999999999</v>
      </c>
      <c r="AA2045" s="16">
        <v>-0.20131070000000001</v>
      </c>
      <c r="AB2045" s="16">
        <v>0.39</v>
      </c>
      <c r="AC2045" s="16">
        <v>0</v>
      </c>
      <c r="AD2045" s="16">
        <v>26.67</v>
      </c>
      <c r="AE2045" s="16">
        <v>13.263400000000001</v>
      </c>
      <c r="AF2045" s="16">
        <v>0</v>
      </c>
      <c r="AG2045" s="16">
        <v>155755</v>
      </c>
      <c r="AH2045" s="16">
        <v>0.15939999999999999</v>
      </c>
      <c r="AI2045" s="16">
        <v>84.820700000000002</v>
      </c>
      <c r="AJ2045" s="16">
        <v>73.597300000000004</v>
      </c>
      <c r="AK2045" s="16">
        <v>-0.3367</v>
      </c>
      <c r="AL2045" s="16">
        <v>0.10009999999999999</v>
      </c>
      <c r="AM2045" s="16">
        <v>0.161</v>
      </c>
      <c r="AN2045" s="16">
        <v>0.25359999999999999</v>
      </c>
      <c r="AO2045" s="16">
        <v>-0.48349999999999999</v>
      </c>
      <c r="AP2045" s="16">
        <v>0.2329</v>
      </c>
      <c r="AR2045" s="16">
        <f t="shared" si="93"/>
        <v>1</v>
      </c>
      <c r="AS2045" s="5">
        <f t="shared" si="92"/>
        <v>2.2090700000000019E-2</v>
      </c>
    </row>
    <row r="2046" spans="1:45" x14ac:dyDescent="0.25">
      <c r="A2046" s="16" t="s">
        <v>406</v>
      </c>
      <c r="B2046" s="16" t="s">
        <v>87</v>
      </c>
      <c r="C2046" s="16" t="s">
        <v>303</v>
      </c>
      <c r="D2046" s="16">
        <v>1987</v>
      </c>
      <c r="E2046" s="16" t="s">
        <v>2615</v>
      </c>
      <c r="F2046" s="16" t="s">
        <v>593</v>
      </c>
      <c r="G2046" s="10"/>
      <c r="H2046" s="73"/>
      <c r="I2046" s="16" t="s">
        <v>6700</v>
      </c>
      <c r="J2046" s="71">
        <v>0</v>
      </c>
      <c r="K2046" s="71">
        <v>1</v>
      </c>
      <c r="L2046" s="16">
        <v>-0.71523789999999998</v>
      </c>
      <c r="M2046" s="16">
        <v>-0.3578345</v>
      </c>
      <c r="N2046" s="16">
        <v>-0.667605</v>
      </c>
      <c r="O2046" s="16">
        <v>-0.43240980000000001</v>
      </c>
      <c r="P2046" s="16">
        <v>-0.205292</v>
      </c>
      <c r="Q2046" s="16">
        <v>7.5176699999999999E-2</v>
      </c>
      <c r="R2046" s="16">
        <v>0.56105000000000005</v>
      </c>
      <c r="S2046" s="16">
        <v>3.5E-4</v>
      </c>
      <c r="T2046" s="16">
        <v>2.5000000000000001E-3</v>
      </c>
      <c r="U2046" s="16">
        <v>2.2069999999999999</v>
      </c>
      <c r="V2046" s="16">
        <v>10.183999999999999</v>
      </c>
      <c r="W2046" s="16">
        <v>2.4830000000000001</v>
      </c>
      <c r="X2046" s="16">
        <v>425.80500000000001</v>
      </c>
      <c r="Y2046" s="16">
        <v>25.5669</v>
      </c>
      <c r="Z2046" s="16">
        <v>0.2349</v>
      </c>
      <c r="AA2046" s="16">
        <v>-0.21082590000000001</v>
      </c>
      <c r="AB2046" s="16">
        <v>0.39</v>
      </c>
      <c r="AC2046" s="16">
        <v>0</v>
      </c>
      <c r="AD2046" s="16">
        <v>26.914999999999999</v>
      </c>
      <c r="AE2046" s="16">
        <v>13.640499999999999</v>
      </c>
      <c r="AF2046" s="16">
        <v>0</v>
      </c>
      <c r="AG2046" s="16">
        <v>172144</v>
      </c>
      <c r="AH2046" s="16">
        <v>0.16200000000000001</v>
      </c>
      <c r="AI2046" s="16">
        <v>84.667699999999996</v>
      </c>
      <c r="AJ2046" s="16">
        <v>74.544700000000006</v>
      </c>
      <c r="AK2046" s="16">
        <v>-0.34100000000000003</v>
      </c>
      <c r="AL2046" s="16">
        <v>6.08E-2</v>
      </c>
      <c r="AM2046" s="16">
        <v>0.13969999999999999</v>
      </c>
      <c r="AN2046" s="16">
        <v>0.1784</v>
      </c>
      <c r="AO2046" s="16">
        <v>-0.46939999999999998</v>
      </c>
      <c r="AP2046" s="16">
        <v>0.1961</v>
      </c>
      <c r="AR2046" s="16">
        <f t="shared" si="93"/>
        <v>1</v>
      </c>
      <c r="AS2046" s="5">
        <f t="shared" si="92"/>
        <v>-3.6180000000000101E-3</v>
      </c>
    </row>
    <row r="2047" spans="1:45" x14ac:dyDescent="0.25">
      <c r="A2047" s="16" t="s">
        <v>406</v>
      </c>
      <c r="B2047" s="16" t="s">
        <v>87</v>
      </c>
      <c r="C2047" s="16" t="s">
        <v>303</v>
      </c>
      <c r="D2047" s="16">
        <v>1988</v>
      </c>
      <c r="E2047" s="16" t="s">
        <v>2624</v>
      </c>
      <c r="F2047" s="16" t="s">
        <v>593</v>
      </c>
      <c r="G2047" s="10">
        <v>5885.19</v>
      </c>
      <c r="H2047" s="73">
        <v>8.6801940000000002</v>
      </c>
      <c r="I2047" s="16" t="s">
        <v>6700</v>
      </c>
      <c r="J2047" s="71">
        <v>0</v>
      </c>
      <c r="K2047" s="71">
        <v>1</v>
      </c>
      <c r="L2047" s="16">
        <v>-0.7422031</v>
      </c>
      <c r="M2047" s="16">
        <v>-0.36828300000000003</v>
      </c>
      <c r="N2047" s="16">
        <v>-0.63366460000000002</v>
      </c>
      <c r="O2047" s="16">
        <v>-0.49211310000000003</v>
      </c>
      <c r="P2047" s="16">
        <v>-0.2016164</v>
      </c>
      <c r="Q2047" s="16">
        <v>4.8107999999999998E-2</v>
      </c>
      <c r="R2047" s="16">
        <v>0.54974999999999996</v>
      </c>
      <c r="S2047" s="16">
        <v>4.4999999999999999E-4</v>
      </c>
      <c r="T2047" s="16">
        <v>2E-3</v>
      </c>
      <c r="U2047" s="16">
        <v>2.2094999999999998</v>
      </c>
      <c r="V2047" s="16">
        <v>10.885999999999999</v>
      </c>
      <c r="W2047" s="16">
        <v>2.6619999999999999</v>
      </c>
      <c r="X2047" s="16">
        <v>427.02800000000002</v>
      </c>
      <c r="Y2047" s="16">
        <v>26.731999999999999</v>
      </c>
      <c r="Z2047" s="16">
        <v>0.18779999999999999</v>
      </c>
      <c r="AA2047" s="16">
        <v>-0.22034119999999999</v>
      </c>
      <c r="AB2047" s="16">
        <v>0.39</v>
      </c>
      <c r="AC2047" s="16">
        <v>0</v>
      </c>
      <c r="AD2047" s="16">
        <v>27.16</v>
      </c>
      <c r="AE2047" s="16">
        <v>14.018599999999999</v>
      </c>
      <c r="AF2047" s="16">
        <v>0</v>
      </c>
      <c r="AG2047" s="16">
        <v>149892</v>
      </c>
      <c r="AH2047" s="16">
        <v>0.16464999999999999</v>
      </c>
      <c r="AI2047" s="16">
        <v>84.514700000000005</v>
      </c>
      <c r="AJ2047" s="16">
        <v>75.492000000000004</v>
      </c>
      <c r="AK2047" s="16">
        <v>-0.34520000000000001</v>
      </c>
      <c r="AL2047" s="16">
        <v>2.1600000000000001E-2</v>
      </c>
      <c r="AM2047" s="16">
        <v>0.11840000000000001</v>
      </c>
      <c r="AN2047" s="16">
        <v>0.1033</v>
      </c>
      <c r="AO2047" s="16">
        <v>-0.45540000000000003</v>
      </c>
      <c r="AP2047" s="16">
        <v>0.15939999999999999</v>
      </c>
      <c r="AR2047" s="16">
        <f t="shared" si="93"/>
        <v>1</v>
      </c>
      <c r="AS2047" s="5">
        <f t="shared" si="92"/>
        <v>-2.6965200000000022E-2</v>
      </c>
    </row>
    <row r="2048" spans="1:45" x14ac:dyDescent="0.25">
      <c r="A2048" s="16" t="s">
        <v>406</v>
      </c>
      <c r="B2048" s="16" t="s">
        <v>87</v>
      </c>
      <c r="C2048" s="16" t="s">
        <v>303</v>
      </c>
      <c r="D2048" s="16">
        <v>1989</v>
      </c>
      <c r="E2048" s="16" t="s">
        <v>2626</v>
      </c>
      <c r="F2048" s="16" t="s">
        <v>593</v>
      </c>
      <c r="G2048" s="10">
        <v>3376.71</v>
      </c>
      <c r="H2048" s="73">
        <v>8.1246580000000002</v>
      </c>
      <c r="I2048" s="16" t="s">
        <v>6700</v>
      </c>
      <c r="J2048" s="71">
        <v>0</v>
      </c>
      <c r="K2048" s="71">
        <v>1</v>
      </c>
      <c r="L2048" s="16">
        <v>-0.73064770000000001</v>
      </c>
      <c r="M2048" s="16">
        <v>-0.37105909999999998</v>
      </c>
      <c r="N2048" s="16">
        <v>-0.6158884</v>
      </c>
      <c r="O2048" s="16">
        <v>-0.44198500000000002</v>
      </c>
      <c r="P2048" s="16">
        <v>-0.2160985</v>
      </c>
      <c r="Q2048" s="16">
        <v>2.1023900000000002E-2</v>
      </c>
      <c r="R2048" s="16">
        <v>0.53849999999999998</v>
      </c>
      <c r="S2048" s="16">
        <v>5.9999999999999995E-4</v>
      </c>
      <c r="T2048" s="16">
        <v>2.3E-3</v>
      </c>
      <c r="U2048" s="16">
        <v>2.2120000000000002</v>
      </c>
      <c r="V2048" s="16">
        <v>11.587999999999999</v>
      </c>
      <c r="W2048" s="16">
        <v>2.8410000000000002</v>
      </c>
      <c r="X2048" s="16">
        <v>425.71600000000001</v>
      </c>
      <c r="Y2048" s="16">
        <v>27.896999999999998</v>
      </c>
      <c r="Z2048" s="16">
        <v>0.19950000000000001</v>
      </c>
      <c r="AA2048" s="16">
        <v>-0.22966220000000001</v>
      </c>
      <c r="AB2048" s="16">
        <v>0.39</v>
      </c>
      <c r="AC2048" s="16">
        <v>0</v>
      </c>
      <c r="AD2048" s="16">
        <v>27.4</v>
      </c>
      <c r="AE2048" s="16">
        <v>14.346500000000001</v>
      </c>
      <c r="AF2048" s="16">
        <v>0</v>
      </c>
      <c r="AG2048" s="16">
        <v>93401.600000000006</v>
      </c>
      <c r="AH2048" s="16">
        <v>0.16719999999999999</v>
      </c>
      <c r="AI2048" s="16">
        <v>84.361599999999996</v>
      </c>
      <c r="AJ2048" s="16">
        <v>76.439300000000003</v>
      </c>
      <c r="AK2048" s="16">
        <v>-0.34949999999999998</v>
      </c>
      <c r="AL2048" s="16">
        <v>-1.7600000000000001E-2</v>
      </c>
      <c r="AM2048" s="16">
        <v>9.7199999999999995E-2</v>
      </c>
      <c r="AN2048" s="16">
        <v>2.81E-2</v>
      </c>
      <c r="AO2048" s="16">
        <v>-0.44130000000000003</v>
      </c>
      <c r="AP2048" s="16">
        <v>0.1226</v>
      </c>
      <c r="AR2048" s="16">
        <f t="shared" si="93"/>
        <v>1</v>
      </c>
      <c r="AS2048" s="5">
        <f t="shared" si="92"/>
        <v>1.1555399999999993E-2</v>
      </c>
    </row>
    <row r="2049" spans="1:45" x14ac:dyDescent="0.25">
      <c r="A2049" s="16" t="s">
        <v>406</v>
      </c>
      <c r="B2049" s="16" t="s">
        <v>87</v>
      </c>
      <c r="C2049" s="16" t="s">
        <v>303</v>
      </c>
      <c r="D2049" s="16">
        <v>1990</v>
      </c>
      <c r="E2049" s="16" t="s">
        <v>2638</v>
      </c>
      <c r="F2049" s="16" t="s">
        <v>593</v>
      </c>
      <c r="G2049" s="10">
        <v>4230.91</v>
      </c>
      <c r="H2049" s="73">
        <v>8.3501729999999998</v>
      </c>
      <c r="I2049" s="16" t="s">
        <v>6700</v>
      </c>
      <c r="J2049" s="71">
        <v>0</v>
      </c>
      <c r="K2049" s="71">
        <v>1</v>
      </c>
      <c r="L2049" s="16">
        <v>-0.70624180000000003</v>
      </c>
      <c r="M2049" s="16">
        <v>-0.3787662</v>
      </c>
      <c r="N2049" s="16">
        <v>-0.59117679999999995</v>
      </c>
      <c r="O2049" s="16">
        <v>-0.39796389999999998</v>
      </c>
      <c r="P2049" s="16">
        <v>-0.19895360000000001</v>
      </c>
      <c r="Q2049" s="16">
        <v>-6.0797000000000004E-3</v>
      </c>
      <c r="R2049" s="16">
        <v>0.5272</v>
      </c>
      <c r="S2049" s="16">
        <v>3.15E-3</v>
      </c>
      <c r="T2049" s="16">
        <v>1.1000000000000001E-3</v>
      </c>
      <c r="U2049" s="16">
        <v>2.2145000000000001</v>
      </c>
      <c r="V2049" s="16">
        <v>12.29</v>
      </c>
      <c r="W2049" s="16">
        <v>3.02</v>
      </c>
      <c r="X2049" s="16">
        <v>425.49200000000002</v>
      </c>
      <c r="Y2049" s="16">
        <v>29.062000000000001</v>
      </c>
      <c r="Z2049" s="16">
        <v>0.21029999999999999</v>
      </c>
      <c r="AA2049" s="16">
        <v>-0.2259726</v>
      </c>
      <c r="AB2049" s="16">
        <v>0.39</v>
      </c>
      <c r="AC2049" s="16">
        <v>0</v>
      </c>
      <c r="AD2049" s="16">
        <v>27.305</v>
      </c>
      <c r="AE2049" s="16">
        <v>14.58</v>
      </c>
      <c r="AF2049" s="16">
        <v>0</v>
      </c>
      <c r="AG2049" s="16">
        <v>55493.5</v>
      </c>
      <c r="AH2049" s="16">
        <v>0.22389999999999999</v>
      </c>
      <c r="AI2049" s="16">
        <v>84.208600000000004</v>
      </c>
      <c r="AJ2049" s="16">
        <v>77.386600000000001</v>
      </c>
      <c r="AK2049" s="16">
        <v>-0.3538</v>
      </c>
      <c r="AL2049" s="16">
        <v>-5.6899999999999999E-2</v>
      </c>
      <c r="AM2049" s="16">
        <v>7.5899999999999995E-2</v>
      </c>
      <c r="AN2049" s="16">
        <v>-4.7E-2</v>
      </c>
      <c r="AO2049" s="16">
        <v>-0.42720000000000002</v>
      </c>
      <c r="AP2049" s="16">
        <v>8.5800000000000001E-2</v>
      </c>
      <c r="AR2049" s="16">
        <f t="shared" si="93"/>
        <v>1</v>
      </c>
      <c r="AS2049" s="5">
        <f t="shared" si="92"/>
        <v>2.440589999999998E-2</v>
      </c>
    </row>
    <row r="2050" spans="1:45" x14ac:dyDescent="0.25">
      <c r="A2050" s="16" t="s">
        <v>406</v>
      </c>
      <c r="B2050" s="16" t="s">
        <v>87</v>
      </c>
      <c r="C2050" s="16" t="s">
        <v>303</v>
      </c>
      <c r="D2050" s="16">
        <v>1991</v>
      </c>
      <c r="E2050" s="16" t="s">
        <v>2619</v>
      </c>
      <c r="F2050" s="16" t="s">
        <v>593</v>
      </c>
      <c r="G2050" s="10">
        <v>5742.11</v>
      </c>
      <c r="H2050" s="73">
        <v>8.6555820000000008</v>
      </c>
      <c r="I2050" s="16" t="s">
        <v>6700</v>
      </c>
      <c r="J2050" s="71">
        <v>0</v>
      </c>
      <c r="K2050" s="71">
        <v>1</v>
      </c>
      <c r="L2050" s="16">
        <v>-0.68690879999999999</v>
      </c>
      <c r="M2050" s="16">
        <v>-0.38044800000000001</v>
      </c>
      <c r="N2050" s="16">
        <v>-0.56916080000000002</v>
      </c>
      <c r="O2050" s="16">
        <v>-0.38698589999999999</v>
      </c>
      <c r="P2050" s="16">
        <v>-0.16286639999999999</v>
      </c>
      <c r="Q2050" s="16">
        <v>-3.3199800000000002E-2</v>
      </c>
      <c r="R2050" s="16">
        <v>0.51595000000000002</v>
      </c>
      <c r="S2050" s="16">
        <v>2.8500000000000001E-3</v>
      </c>
      <c r="T2050" s="16">
        <v>1.6999999999999999E-3</v>
      </c>
      <c r="U2050" s="16">
        <v>2.2170999999999998</v>
      </c>
      <c r="V2050" s="16">
        <v>12.933999999999999</v>
      </c>
      <c r="W2050" s="16">
        <v>3.4060000000000001</v>
      </c>
      <c r="X2050" s="16">
        <v>423.08300000000003</v>
      </c>
      <c r="Y2050" s="16">
        <v>30.227</v>
      </c>
      <c r="Z2050" s="16">
        <v>0.20069999999999999</v>
      </c>
      <c r="AA2050" s="16">
        <v>-0.23723559999999999</v>
      </c>
      <c r="AB2050" s="16">
        <v>0.39</v>
      </c>
      <c r="AC2050" s="16">
        <v>0</v>
      </c>
      <c r="AD2050" s="16">
        <v>27.594999999999999</v>
      </c>
      <c r="AE2050" s="16">
        <v>14.6959</v>
      </c>
      <c r="AF2050" s="16">
        <v>0</v>
      </c>
      <c r="AG2050" s="16">
        <v>108993</v>
      </c>
      <c r="AH2050" s="16">
        <v>0.21990000000000001</v>
      </c>
      <c r="AI2050" s="16">
        <v>84.055499999999995</v>
      </c>
      <c r="AJ2050" s="16">
        <v>78.3339</v>
      </c>
      <c r="AK2050" s="16">
        <v>-0.35809999999999997</v>
      </c>
      <c r="AL2050" s="16">
        <v>-9.6100000000000005E-2</v>
      </c>
      <c r="AM2050" s="16">
        <v>5.4600000000000003E-2</v>
      </c>
      <c r="AN2050" s="16">
        <v>-0.1222</v>
      </c>
      <c r="AO2050" s="16">
        <v>-0.41320000000000001</v>
      </c>
      <c r="AP2050" s="16">
        <v>4.9000000000000002E-2</v>
      </c>
      <c r="AR2050" s="16">
        <f t="shared" si="93"/>
        <v>1</v>
      </c>
      <c r="AS2050" s="5">
        <f t="shared" si="92"/>
        <v>1.9333000000000045E-2</v>
      </c>
    </row>
    <row r="2051" spans="1:45" x14ac:dyDescent="0.25">
      <c r="A2051" s="16" t="s">
        <v>406</v>
      </c>
      <c r="B2051" s="16" t="s">
        <v>87</v>
      </c>
      <c r="C2051" s="16" t="s">
        <v>303</v>
      </c>
      <c r="D2051" s="16">
        <v>1992</v>
      </c>
      <c r="E2051" s="16" t="s">
        <v>2611</v>
      </c>
      <c r="F2051" s="16" t="s">
        <v>593</v>
      </c>
      <c r="G2051" s="10">
        <v>5852.93</v>
      </c>
      <c r="H2051" s="73">
        <v>8.6746970000000001</v>
      </c>
      <c r="I2051" s="16" t="s">
        <v>6700</v>
      </c>
      <c r="J2051" s="71">
        <v>0</v>
      </c>
      <c r="K2051" s="71">
        <v>1</v>
      </c>
      <c r="L2051" s="16">
        <v>-0.68356919999999999</v>
      </c>
      <c r="M2051" s="16">
        <v>-0.38643899999999998</v>
      </c>
      <c r="N2051" s="16">
        <v>-0.53874350000000004</v>
      </c>
      <c r="O2051" s="16">
        <v>-0.39796280000000001</v>
      </c>
      <c r="P2051" s="16">
        <v>-0.14336560000000001</v>
      </c>
      <c r="Q2051" s="16">
        <v>-6.0250400000000003E-2</v>
      </c>
      <c r="R2051" s="16">
        <v>0.50465000000000004</v>
      </c>
      <c r="S2051" s="16">
        <v>2.65E-3</v>
      </c>
      <c r="T2051" s="16">
        <v>1.8E-3</v>
      </c>
      <c r="U2051" s="16">
        <v>2.2195999999999998</v>
      </c>
      <c r="V2051" s="16">
        <v>13.577999999999999</v>
      </c>
      <c r="W2051" s="16">
        <v>3.7919999999999998</v>
      </c>
      <c r="X2051" s="16">
        <v>421.99200000000002</v>
      </c>
      <c r="Y2051" s="16">
        <v>31.391999999999999</v>
      </c>
      <c r="Z2051" s="16">
        <v>0.17899999999999999</v>
      </c>
      <c r="AA2051" s="16">
        <v>-0.25044040000000001</v>
      </c>
      <c r="AB2051" s="16">
        <v>0.39</v>
      </c>
      <c r="AC2051" s="16">
        <v>0</v>
      </c>
      <c r="AD2051" s="16">
        <v>27.934999999999999</v>
      </c>
      <c r="AE2051" s="16">
        <v>14.713699999999999</v>
      </c>
      <c r="AF2051" s="16">
        <v>0</v>
      </c>
      <c r="AG2051" s="16">
        <v>133635</v>
      </c>
      <c r="AH2051" s="16">
        <v>0.2145</v>
      </c>
      <c r="AI2051" s="16">
        <v>83.902500000000003</v>
      </c>
      <c r="AJ2051" s="16">
        <v>79.281300000000002</v>
      </c>
      <c r="AK2051" s="16">
        <v>-0.36230000000000001</v>
      </c>
      <c r="AL2051" s="16">
        <v>-0.1353</v>
      </c>
      <c r="AM2051" s="16">
        <v>3.3300000000000003E-2</v>
      </c>
      <c r="AN2051" s="16">
        <v>-0.1973</v>
      </c>
      <c r="AO2051" s="16">
        <v>-0.39910000000000001</v>
      </c>
      <c r="AP2051" s="16">
        <v>1.23E-2</v>
      </c>
      <c r="AR2051" s="16">
        <f t="shared" si="93"/>
        <v>1</v>
      </c>
      <c r="AS2051" s="5">
        <f t="shared" si="92"/>
        <v>3.3395999999999981E-3</v>
      </c>
    </row>
    <row r="2052" spans="1:45" x14ac:dyDescent="0.25">
      <c r="A2052" s="16" t="s">
        <v>406</v>
      </c>
      <c r="B2052" s="16" t="s">
        <v>87</v>
      </c>
      <c r="C2052" s="16" t="s">
        <v>303</v>
      </c>
      <c r="D2052" s="16">
        <v>1993</v>
      </c>
      <c r="E2052" s="16" t="s">
        <v>2622</v>
      </c>
      <c r="F2052" s="16" t="s">
        <v>593</v>
      </c>
      <c r="G2052" s="10">
        <v>6091.98</v>
      </c>
      <c r="H2052" s="73">
        <v>8.7147279999999991</v>
      </c>
      <c r="I2052" s="16" t="s">
        <v>6700</v>
      </c>
      <c r="J2052" s="71">
        <v>0</v>
      </c>
      <c r="K2052" s="71">
        <v>1</v>
      </c>
      <c r="L2052" s="16">
        <v>-0.67175090000000004</v>
      </c>
      <c r="M2052" s="16">
        <v>-0.39205180000000001</v>
      </c>
      <c r="N2052" s="16">
        <v>-0.5535582</v>
      </c>
      <c r="O2052" s="16">
        <v>-0.34483150000000001</v>
      </c>
      <c r="P2052" s="16">
        <v>-0.1265212</v>
      </c>
      <c r="Q2052" s="16">
        <v>-8.73525E-2</v>
      </c>
      <c r="R2052" s="16">
        <v>0.49335000000000001</v>
      </c>
      <c r="S2052" s="16">
        <v>2.5500000000000002E-3</v>
      </c>
      <c r="T2052" s="16">
        <v>1.9E-3</v>
      </c>
      <c r="U2052" s="16">
        <v>1.7564</v>
      </c>
      <c r="V2052" s="16">
        <v>14.222</v>
      </c>
      <c r="W2052" s="16">
        <v>4.1779999999999999</v>
      </c>
      <c r="X2052" s="16">
        <v>421.488</v>
      </c>
      <c r="Y2052" s="16">
        <v>32.557000000000002</v>
      </c>
      <c r="Z2052" s="16">
        <v>0.19159999999999999</v>
      </c>
      <c r="AA2052" s="16">
        <v>-0.26364520000000002</v>
      </c>
      <c r="AB2052" s="16">
        <v>0.39</v>
      </c>
      <c r="AC2052" s="16">
        <v>0</v>
      </c>
      <c r="AD2052" s="16">
        <v>28.274999999999999</v>
      </c>
      <c r="AE2052" s="16">
        <v>14.688700000000001</v>
      </c>
      <c r="AF2052" s="16">
        <v>0</v>
      </c>
      <c r="AG2052" s="16">
        <v>154575</v>
      </c>
      <c r="AH2052" s="16">
        <v>0.20860000000000001</v>
      </c>
      <c r="AI2052" s="16">
        <v>83.749399999999994</v>
      </c>
      <c r="AJ2052" s="16">
        <v>80.2286</v>
      </c>
      <c r="AK2052" s="16">
        <v>-0.36659999999999998</v>
      </c>
      <c r="AL2052" s="16">
        <v>-0.17449999999999999</v>
      </c>
      <c r="AM2052" s="16">
        <v>1.2E-2</v>
      </c>
      <c r="AN2052" s="16">
        <v>-0.27250000000000002</v>
      </c>
      <c r="AO2052" s="16">
        <v>-0.38500000000000001</v>
      </c>
      <c r="AP2052" s="16">
        <v>-2.4500000000000001E-2</v>
      </c>
      <c r="AR2052" s="16">
        <f t="shared" si="93"/>
        <v>1</v>
      </c>
      <c r="AS2052" s="5">
        <f t="shared" ref="AS2052:AS2115" si="94">IF(D2052=1985, 0, L2052-L2051)</f>
        <v>1.1818299999999948E-2</v>
      </c>
    </row>
    <row r="2053" spans="1:45" x14ac:dyDescent="0.25">
      <c r="A2053" s="16" t="s">
        <v>406</v>
      </c>
      <c r="B2053" s="16" t="s">
        <v>87</v>
      </c>
      <c r="C2053" s="16" t="s">
        <v>303</v>
      </c>
      <c r="D2053" s="16">
        <v>1994</v>
      </c>
      <c r="E2053" s="16" t="s">
        <v>2634</v>
      </c>
      <c r="F2053" s="16" t="s">
        <v>593</v>
      </c>
      <c r="G2053" s="10">
        <v>6416.33</v>
      </c>
      <c r="H2053" s="73">
        <v>8.7666009999999996</v>
      </c>
      <c r="I2053" s="16" t="s">
        <v>6700</v>
      </c>
      <c r="J2053" s="71">
        <v>0</v>
      </c>
      <c r="K2053" s="71">
        <v>1</v>
      </c>
      <c r="L2053" s="16">
        <v>-0.61869660000000004</v>
      </c>
      <c r="M2053" s="16">
        <v>-0.39708359999999998</v>
      </c>
      <c r="N2053" s="16">
        <v>-0.50744370000000005</v>
      </c>
      <c r="O2053" s="16">
        <v>-0.28459790000000001</v>
      </c>
      <c r="P2053" s="16">
        <v>-8.6907600000000002E-2</v>
      </c>
      <c r="Q2053" s="16">
        <v>-0.11445610000000001</v>
      </c>
      <c r="R2053" s="16">
        <v>0.48209999999999997</v>
      </c>
      <c r="S2053" s="16">
        <v>2.3500000000000001E-3</v>
      </c>
      <c r="T2053" s="16">
        <v>2.0999999999999999E-3</v>
      </c>
      <c r="U2053" s="16">
        <v>1.9313</v>
      </c>
      <c r="V2053" s="16">
        <v>14.866</v>
      </c>
      <c r="W2053" s="16">
        <v>4.5640000000000001</v>
      </c>
      <c r="X2053" s="16">
        <v>420.017</v>
      </c>
      <c r="Y2053" s="16">
        <v>33.722000000000001</v>
      </c>
      <c r="Z2053" s="16">
        <v>0.20799999999999999</v>
      </c>
      <c r="AA2053" s="16">
        <v>-0.27684999999999998</v>
      </c>
      <c r="AB2053" s="16">
        <v>0.39</v>
      </c>
      <c r="AC2053" s="16">
        <v>0</v>
      </c>
      <c r="AD2053" s="16">
        <v>28.614999999999998</v>
      </c>
      <c r="AE2053" s="16">
        <v>14.700900000000001</v>
      </c>
      <c r="AF2053" s="16">
        <v>0</v>
      </c>
      <c r="AG2053" s="16">
        <v>174273</v>
      </c>
      <c r="AH2053" s="16">
        <v>0.2034</v>
      </c>
      <c r="AI2053" s="16">
        <v>83.596400000000003</v>
      </c>
      <c r="AJ2053" s="16">
        <v>83.3</v>
      </c>
      <c r="AK2053" s="16">
        <v>-0.37090000000000001</v>
      </c>
      <c r="AL2053" s="16">
        <v>-0.21379999999999999</v>
      </c>
      <c r="AM2053" s="16">
        <v>-9.1999999999999998E-3</v>
      </c>
      <c r="AN2053" s="16">
        <v>-0.34760000000000002</v>
      </c>
      <c r="AO2053" s="16">
        <v>-0.371</v>
      </c>
      <c r="AP2053" s="16">
        <v>-6.13E-2</v>
      </c>
      <c r="AR2053" s="16">
        <f t="shared" ref="AR2053:AR2116" si="95">IF(OR(AND(I2053&lt;&gt;"", I2053&gt;=10000000, AQ2053&lt;=32.5), AND(A2053="Middle East &amp; North Africa", I2053&lt;&gt;"", I2053&gt;=9000000, AQ2053&lt;&gt;"", AQ2053&lt;=32.5)), 0, 1)</f>
        <v>1</v>
      </c>
      <c r="AS2053" s="5">
        <f t="shared" si="94"/>
        <v>5.3054299999999999E-2</v>
      </c>
    </row>
    <row r="2054" spans="1:45" x14ac:dyDescent="0.25">
      <c r="A2054" s="16" t="s">
        <v>406</v>
      </c>
      <c r="B2054" s="16" t="s">
        <v>87</v>
      </c>
      <c r="C2054" s="16" t="s">
        <v>303</v>
      </c>
      <c r="D2054" s="16">
        <v>1995</v>
      </c>
      <c r="E2054" s="16" t="s">
        <v>2625</v>
      </c>
      <c r="F2054" s="16" t="s">
        <v>593</v>
      </c>
      <c r="G2054" s="10">
        <v>6703.23</v>
      </c>
      <c r="H2054" s="73">
        <v>8.8103449999999999</v>
      </c>
      <c r="I2054" s="16" t="s">
        <v>6700</v>
      </c>
      <c r="J2054" s="71">
        <v>0</v>
      </c>
      <c r="K2054" s="71">
        <v>1</v>
      </c>
      <c r="L2054" s="16">
        <v>-0.57213579999999997</v>
      </c>
      <c r="M2054" s="16">
        <v>-0.40585719999999997</v>
      </c>
      <c r="N2054" s="16">
        <v>-0.42500650000000001</v>
      </c>
      <c r="O2054" s="16">
        <v>-0.24019769999999999</v>
      </c>
      <c r="P2054" s="16">
        <v>-7.6713900000000002E-2</v>
      </c>
      <c r="Q2054" s="16">
        <v>-0.14152229999999999</v>
      </c>
      <c r="R2054" s="16">
        <v>0.4708</v>
      </c>
      <c r="S2054" s="16">
        <v>2.3999999999999998E-3</v>
      </c>
      <c r="T2054" s="16">
        <v>1.8E-3</v>
      </c>
      <c r="U2054" s="16">
        <v>2.2246000000000001</v>
      </c>
      <c r="V2054" s="16">
        <v>15.51</v>
      </c>
      <c r="W2054" s="16">
        <v>4.95</v>
      </c>
      <c r="X2054" s="16">
        <v>422.28800000000001</v>
      </c>
      <c r="Y2054" s="16">
        <v>34.887</v>
      </c>
      <c r="Z2054" s="16">
        <v>0.21659999999999999</v>
      </c>
      <c r="AA2054" s="16">
        <v>-0.28636519999999999</v>
      </c>
      <c r="AB2054" s="16">
        <v>0.39</v>
      </c>
      <c r="AC2054" s="16">
        <v>0</v>
      </c>
      <c r="AD2054" s="16">
        <v>28.86</v>
      </c>
      <c r="AE2054" s="16">
        <v>14.795199999999999</v>
      </c>
      <c r="AF2054" s="16">
        <v>3.9559000000000002</v>
      </c>
      <c r="AG2054" s="16">
        <v>174095</v>
      </c>
      <c r="AH2054" s="16">
        <v>0.19919999999999999</v>
      </c>
      <c r="AI2054" s="16">
        <v>83.443299999999994</v>
      </c>
      <c r="AJ2054" s="16">
        <v>83.3</v>
      </c>
      <c r="AK2054" s="16">
        <v>-0.37509999999999999</v>
      </c>
      <c r="AL2054" s="16">
        <v>-0.253</v>
      </c>
      <c r="AM2054" s="16">
        <v>-3.0499999999999999E-2</v>
      </c>
      <c r="AN2054" s="16">
        <v>-0.42280000000000001</v>
      </c>
      <c r="AO2054" s="16">
        <v>-0.3569</v>
      </c>
      <c r="AP2054" s="16">
        <v>-9.8000000000000004E-2</v>
      </c>
      <c r="AR2054" s="16">
        <f t="shared" si="95"/>
        <v>1</v>
      </c>
      <c r="AS2054" s="5">
        <f t="shared" si="94"/>
        <v>4.6560800000000069E-2</v>
      </c>
    </row>
    <row r="2055" spans="1:45" x14ac:dyDescent="0.25">
      <c r="A2055" s="16" t="s">
        <v>406</v>
      </c>
      <c r="B2055" s="16" t="s">
        <v>87</v>
      </c>
      <c r="C2055" s="16" t="s">
        <v>303</v>
      </c>
      <c r="D2055" s="16">
        <v>1996</v>
      </c>
      <c r="E2055" s="16" t="s">
        <v>2632</v>
      </c>
      <c r="F2055" s="16" t="s">
        <v>593</v>
      </c>
      <c r="G2055" s="10">
        <v>6961.33</v>
      </c>
      <c r="H2055" s="73">
        <v>8.8481260000000006</v>
      </c>
      <c r="I2055" s="16" t="s">
        <v>6700</v>
      </c>
      <c r="J2055" s="71">
        <v>0</v>
      </c>
      <c r="K2055" s="71">
        <v>1</v>
      </c>
      <c r="L2055" s="16">
        <v>-0.55914940000000002</v>
      </c>
      <c r="M2055" s="16">
        <v>-0.40824159999999998</v>
      </c>
      <c r="N2055" s="16">
        <v>-0.39672879999999999</v>
      </c>
      <c r="O2055" s="16">
        <v>-0.15953800000000001</v>
      </c>
      <c r="P2055" s="16">
        <v>-4.1963800000000002E-2</v>
      </c>
      <c r="Q2055" s="16">
        <v>-0.26305099999999998</v>
      </c>
      <c r="R2055" s="16">
        <v>0.45955000000000001</v>
      </c>
      <c r="S2055" s="16">
        <v>2.8999999999999998E-3</v>
      </c>
      <c r="T2055" s="16">
        <v>2E-3</v>
      </c>
      <c r="U2055" s="16">
        <v>2.0847000000000002</v>
      </c>
      <c r="V2055" s="16">
        <v>15.718999999999999</v>
      </c>
      <c r="W2055" s="16">
        <v>5.2869999999999999</v>
      </c>
      <c r="X2055" s="16">
        <v>425.13799999999998</v>
      </c>
      <c r="Y2055" s="16">
        <v>36.052</v>
      </c>
      <c r="Z2055" s="16">
        <v>0.24460000000000001</v>
      </c>
      <c r="AA2055" s="16">
        <v>-0.29588049999999999</v>
      </c>
      <c r="AB2055" s="16">
        <v>0.39</v>
      </c>
      <c r="AC2055" s="16">
        <v>0</v>
      </c>
      <c r="AD2055" s="16">
        <v>29.105</v>
      </c>
      <c r="AE2055" s="16">
        <v>14.9978</v>
      </c>
      <c r="AF2055" s="16">
        <v>6.4474</v>
      </c>
      <c r="AG2055" s="16">
        <v>226801</v>
      </c>
      <c r="AH2055" s="16">
        <v>0.19639999999999999</v>
      </c>
      <c r="AI2055" s="16">
        <v>83.290300000000002</v>
      </c>
      <c r="AJ2055" s="16">
        <v>83.3</v>
      </c>
      <c r="AK2055" s="16">
        <v>-0.29449999999999998</v>
      </c>
      <c r="AL2055" s="16">
        <v>-0.46889999999999998</v>
      </c>
      <c r="AM2055" s="16">
        <v>-6.2799999999999995E-2</v>
      </c>
      <c r="AN2055" s="16">
        <v>-0.75760000000000005</v>
      </c>
      <c r="AO2055" s="16">
        <v>-0.43719999999999998</v>
      </c>
      <c r="AP2055" s="16">
        <v>-0.245</v>
      </c>
      <c r="AR2055" s="16">
        <f t="shared" si="95"/>
        <v>1</v>
      </c>
      <c r="AS2055" s="5">
        <f t="shared" si="94"/>
        <v>1.2986399999999954E-2</v>
      </c>
    </row>
    <row r="2056" spans="1:45" x14ac:dyDescent="0.25">
      <c r="A2056" s="16" t="s">
        <v>406</v>
      </c>
      <c r="B2056" s="16" t="s">
        <v>87</v>
      </c>
      <c r="C2056" s="16" t="s">
        <v>303</v>
      </c>
      <c r="D2056" s="16">
        <v>1997</v>
      </c>
      <c r="E2056" s="16" t="s">
        <v>2617</v>
      </c>
      <c r="F2056" s="16" t="s">
        <v>593</v>
      </c>
      <c r="G2056" s="10">
        <v>6754.39</v>
      </c>
      <c r="H2056" s="73">
        <v>8.8179479999999995</v>
      </c>
      <c r="I2056" s="16" t="s">
        <v>6700</v>
      </c>
      <c r="J2056" s="71">
        <v>0</v>
      </c>
      <c r="K2056" s="71">
        <v>1</v>
      </c>
      <c r="L2056" s="16">
        <v>-0.4251103</v>
      </c>
      <c r="M2056" s="16">
        <v>-0.40323740000000002</v>
      </c>
      <c r="N2056" s="16">
        <v>-0.35327950000000002</v>
      </c>
      <c r="O2056" s="16">
        <v>-2.3988200000000001E-2</v>
      </c>
      <c r="P2056" s="16">
        <v>3.8937699999999999E-2</v>
      </c>
      <c r="Q2056" s="16">
        <v>-0.2348238</v>
      </c>
      <c r="R2056" s="16">
        <v>0.44824999999999998</v>
      </c>
      <c r="S2056" s="16">
        <v>2.65E-3</v>
      </c>
      <c r="T2056" s="16">
        <v>3.3E-3</v>
      </c>
      <c r="U2056" s="16">
        <v>2.2322000000000002</v>
      </c>
      <c r="V2056" s="16">
        <v>15.928000000000001</v>
      </c>
      <c r="W2056" s="16">
        <v>5.6239999999999997</v>
      </c>
      <c r="X2056" s="16">
        <v>425.63</v>
      </c>
      <c r="Y2056" s="16">
        <v>37.216999999999999</v>
      </c>
      <c r="Z2056" s="16">
        <v>0.29430000000000001</v>
      </c>
      <c r="AA2056" s="16">
        <v>-0.34753460000000003</v>
      </c>
      <c r="AB2056" s="16">
        <v>0.39</v>
      </c>
      <c r="AC2056" s="16">
        <v>0</v>
      </c>
      <c r="AD2056" s="16">
        <v>30.434999999999999</v>
      </c>
      <c r="AE2056" s="16">
        <v>18.160399999999999</v>
      </c>
      <c r="AF2056" s="16">
        <v>12.089700000000001</v>
      </c>
      <c r="AG2056" s="16">
        <v>275327</v>
      </c>
      <c r="AH2056" s="16">
        <v>0.1953</v>
      </c>
      <c r="AI2056" s="16">
        <v>83.137299999999996</v>
      </c>
      <c r="AJ2056" s="16">
        <v>83.3</v>
      </c>
      <c r="AK2056" s="16">
        <v>-0.32879999999999998</v>
      </c>
      <c r="AL2056" s="16">
        <v>-0.3609</v>
      </c>
      <c r="AM2056" s="16">
        <v>-1.9400000000000001E-2</v>
      </c>
      <c r="AN2056" s="16">
        <v>-0.80389999999999995</v>
      </c>
      <c r="AO2056" s="16">
        <v>-0.32240000000000002</v>
      </c>
      <c r="AP2056" s="16">
        <v>-0.27510000000000001</v>
      </c>
      <c r="AR2056" s="16">
        <f t="shared" si="95"/>
        <v>1</v>
      </c>
      <c r="AS2056" s="5">
        <f t="shared" si="94"/>
        <v>0.13403910000000002</v>
      </c>
    </row>
    <row r="2057" spans="1:45" x14ac:dyDescent="0.25">
      <c r="A2057" s="16" t="s">
        <v>406</v>
      </c>
      <c r="B2057" s="16" t="s">
        <v>87</v>
      </c>
      <c r="C2057" s="16" t="s">
        <v>303</v>
      </c>
      <c r="D2057" s="16">
        <v>1998</v>
      </c>
      <c r="E2057" s="16" t="s">
        <v>2628</v>
      </c>
      <c r="F2057" s="16" t="s">
        <v>593</v>
      </c>
      <c r="G2057" s="10">
        <v>6949.23</v>
      </c>
      <c r="H2057" s="73">
        <v>8.846387</v>
      </c>
      <c r="I2057" s="16" t="s">
        <v>6700</v>
      </c>
      <c r="J2057" s="71">
        <v>0</v>
      </c>
      <c r="K2057" s="71">
        <v>1</v>
      </c>
      <c r="L2057" s="16">
        <v>-0.40018589999999998</v>
      </c>
      <c r="M2057" s="16">
        <v>-0.40710770000000002</v>
      </c>
      <c r="N2057" s="16">
        <v>-0.33319870000000001</v>
      </c>
      <c r="O2057" s="16">
        <v>-4.5977799999999999E-2</v>
      </c>
      <c r="P2057" s="16">
        <v>7.2778300000000004E-2</v>
      </c>
      <c r="Q2057" s="16">
        <v>-0.20663010000000001</v>
      </c>
      <c r="R2057" s="16">
        <v>0.437</v>
      </c>
      <c r="S2057" s="16">
        <v>3.2499999999999999E-3</v>
      </c>
      <c r="T2057" s="16">
        <v>3.3E-3</v>
      </c>
      <c r="U2057" s="16">
        <v>2.2347000000000001</v>
      </c>
      <c r="V2057" s="16">
        <v>16.137</v>
      </c>
      <c r="W2057" s="16">
        <v>5.9610000000000003</v>
      </c>
      <c r="X2057" s="16">
        <v>424.84800000000001</v>
      </c>
      <c r="Y2057" s="16">
        <v>38.382100000000001</v>
      </c>
      <c r="Z2057" s="16">
        <v>0.26600000000000001</v>
      </c>
      <c r="AA2057" s="16">
        <v>-0.36462309999999998</v>
      </c>
      <c r="AB2057" s="16">
        <v>0.39</v>
      </c>
      <c r="AC2057" s="16">
        <v>0</v>
      </c>
      <c r="AD2057" s="16">
        <v>30.875</v>
      </c>
      <c r="AE2057" s="16">
        <v>18.175899999999999</v>
      </c>
      <c r="AF2057" s="16">
        <v>16.226600000000001</v>
      </c>
      <c r="AG2057" s="16">
        <v>325470</v>
      </c>
      <c r="AH2057" s="16">
        <v>0.19205</v>
      </c>
      <c r="AI2057" s="16">
        <v>82.7</v>
      </c>
      <c r="AJ2057" s="16">
        <v>83.3</v>
      </c>
      <c r="AK2057" s="16">
        <v>-0.36320000000000002</v>
      </c>
      <c r="AL2057" s="16">
        <v>-0.25290000000000001</v>
      </c>
      <c r="AM2057" s="16">
        <v>2.41E-2</v>
      </c>
      <c r="AN2057" s="16">
        <v>-0.85029999999999994</v>
      </c>
      <c r="AO2057" s="16">
        <v>-0.20760000000000001</v>
      </c>
      <c r="AP2057" s="16">
        <v>-0.30530000000000002</v>
      </c>
      <c r="AR2057" s="16">
        <f t="shared" si="95"/>
        <v>1</v>
      </c>
      <c r="AS2057" s="5">
        <f t="shared" si="94"/>
        <v>2.4924400000000013E-2</v>
      </c>
    </row>
    <row r="2058" spans="1:45" x14ac:dyDescent="0.25">
      <c r="A2058" s="16" t="s">
        <v>406</v>
      </c>
      <c r="B2058" s="16" t="s">
        <v>87</v>
      </c>
      <c r="C2058" s="16" t="s">
        <v>303</v>
      </c>
      <c r="D2058" s="16">
        <v>1999</v>
      </c>
      <c r="E2058" s="16" t="s">
        <v>2612</v>
      </c>
      <c r="F2058" s="16" t="s">
        <v>593</v>
      </c>
      <c r="G2058" s="10">
        <v>6824.18</v>
      </c>
      <c r="H2058" s="73">
        <v>8.8282279999999993</v>
      </c>
      <c r="I2058" s="16" t="s">
        <v>6700</v>
      </c>
      <c r="J2058" s="71">
        <v>0</v>
      </c>
      <c r="K2058" s="71">
        <v>1</v>
      </c>
      <c r="L2058" s="16">
        <v>-0.3586493</v>
      </c>
      <c r="M2058" s="16">
        <v>-0.40824949999999999</v>
      </c>
      <c r="N2058" s="16">
        <v>-0.3135231</v>
      </c>
      <c r="O2058" s="16">
        <v>3.4018999999999998E-3</v>
      </c>
      <c r="P2058" s="16">
        <v>9.2319399999999996E-2</v>
      </c>
      <c r="Q2058" s="16">
        <v>-0.20356450000000001</v>
      </c>
      <c r="R2058" s="16">
        <v>0.42570000000000002</v>
      </c>
      <c r="S2058" s="16">
        <v>3.0999999999999999E-3</v>
      </c>
      <c r="T2058" s="16">
        <v>3.8999999999999998E-3</v>
      </c>
      <c r="U2058" s="16">
        <v>2.2372000000000001</v>
      </c>
      <c r="V2058" s="16">
        <v>16.346</v>
      </c>
      <c r="W2058" s="16">
        <v>6.298</v>
      </c>
      <c r="X2058" s="16">
        <v>424.00200000000001</v>
      </c>
      <c r="Y2058" s="16">
        <v>39.5471</v>
      </c>
      <c r="Z2058" s="16">
        <v>0.28260000000000002</v>
      </c>
      <c r="AA2058" s="16">
        <v>-0.34481590000000001</v>
      </c>
      <c r="AB2058" s="16">
        <v>0.39</v>
      </c>
      <c r="AC2058" s="16">
        <v>0</v>
      </c>
      <c r="AD2058" s="16">
        <v>30.364999999999998</v>
      </c>
      <c r="AE2058" s="16">
        <v>18.0885</v>
      </c>
      <c r="AF2058" s="16">
        <v>19.862500000000001</v>
      </c>
      <c r="AG2058" s="16">
        <v>315808</v>
      </c>
      <c r="AH2058" s="16">
        <v>0.1963</v>
      </c>
      <c r="AI2058" s="16">
        <v>82.7</v>
      </c>
      <c r="AJ2058" s="16">
        <v>84.5</v>
      </c>
      <c r="AK2058" s="16">
        <v>-0.32540000000000002</v>
      </c>
      <c r="AL2058" s="16">
        <v>-0.32900000000000001</v>
      </c>
      <c r="AM2058" s="16">
        <v>-5.91E-2</v>
      </c>
      <c r="AN2058" s="16">
        <v>-0.68969999999999998</v>
      </c>
      <c r="AO2058" s="16">
        <v>-0.29709999999999998</v>
      </c>
      <c r="AP2058" s="16">
        <v>-0.21970000000000001</v>
      </c>
      <c r="AR2058" s="16">
        <f t="shared" si="95"/>
        <v>1</v>
      </c>
      <c r="AS2058" s="5">
        <f t="shared" si="94"/>
        <v>4.1536599999999979E-2</v>
      </c>
    </row>
    <row r="2059" spans="1:45" x14ac:dyDescent="0.25">
      <c r="A2059" s="16" t="s">
        <v>406</v>
      </c>
      <c r="B2059" s="16" t="s">
        <v>87</v>
      </c>
      <c r="C2059" s="16" t="s">
        <v>303</v>
      </c>
      <c r="D2059" s="16">
        <v>2000</v>
      </c>
      <c r="E2059" s="16" t="s">
        <v>2621</v>
      </c>
      <c r="F2059" s="16" t="s">
        <v>593</v>
      </c>
      <c r="G2059" s="10">
        <v>6747.63</v>
      </c>
      <c r="H2059" s="73">
        <v>8.8169470000000008</v>
      </c>
      <c r="I2059" s="16">
        <v>3235366</v>
      </c>
      <c r="J2059" s="71">
        <v>0</v>
      </c>
      <c r="K2059" s="71">
        <v>1</v>
      </c>
      <c r="L2059" s="16">
        <v>-0.2962497</v>
      </c>
      <c r="M2059" s="16">
        <v>-0.35029549999999998</v>
      </c>
      <c r="N2059" s="16">
        <v>-0.2866918</v>
      </c>
      <c r="O2059" s="16">
        <v>4.8533100000000003E-2</v>
      </c>
      <c r="P2059" s="16">
        <v>9.91509E-2</v>
      </c>
      <c r="Q2059" s="16">
        <v>-0.2004812</v>
      </c>
      <c r="R2059" s="16">
        <v>0.41444999999999999</v>
      </c>
      <c r="S2059" s="16">
        <v>2.5500000000000002E-3</v>
      </c>
      <c r="T2059" s="16">
        <v>1.0999999999999999E-2</v>
      </c>
      <c r="U2059" s="16">
        <v>2.2397999999999998</v>
      </c>
      <c r="V2059" s="16">
        <v>16.555</v>
      </c>
      <c r="W2059" s="16">
        <v>6.6349999999999998</v>
      </c>
      <c r="X2059" s="16">
        <v>424.27699999999999</v>
      </c>
      <c r="Y2059" s="16">
        <v>40.7121</v>
      </c>
      <c r="Z2059" s="16">
        <v>0.29409999999999997</v>
      </c>
      <c r="AA2059" s="16">
        <v>-0.3405437</v>
      </c>
      <c r="AB2059" s="16">
        <v>0.39</v>
      </c>
      <c r="AC2059" s="16">
        <v>0</v>
      </c>
      <c r="AD2059" s="16">
        <v>30.254999999999999</v>
      </c>
      <c r="AE2059" s="16">
        <v>17.8032</v>
      </c>
      <c r="AF2059" s="16">
        <v>22.9648</v>
      </c>
      <c r="AG2059" s="16">
        <v>298172</v>
      </c>
      <c r="AH2059" s="16">
        <v>0.19015000000000001</v>
      </c>
      <c r="AI2059" s="16">
        <v>82.7</v>
      </c>
      <c r="AJ2059" s="16">
        <v>85.7</v>
      </c>
      <c r="AK2059" s="16">
        <v>-0.28749999999999998</v>
      </c>
      <c r="AL2059" s="16">
        <v>-0.40510000000000002</v>
      </c>
      <c r="AM2059" s="16">
        <v>-0.14230000000000001</v>
      </c>
      <c r="AN2059" s="16">
        <v>-0.52910000000000001</v>
      </c>
      <c r="AO2059" s="16">
        <v>-0.3866</v>
      </c>
      <c r="AP2059" s="16">
        <v>-0.1341</v>
      </c>
      <c r="AR2059" s="16">
        <f t="shared" si="95"/>
        <v>1</v>
      </c>
      <c r="AS2059" s="5">
        <f t="shared" si="94"/>
        <v>6.23996E-2</v>
      </c>
    </row>
    <row r="2060" spans="1:45" x14ac:dyDescent="0.25">
      <c r="A2060" s="16" t="s">
        <v>406</v>
      </c>
      <c r="B2060" s="16" t="s">
        <v>87</v>
      </c>
      <c r="C2060" s="16" t="s">
        <v>303</v>
      </c>
      <c r="D2060" s="16">
        <v>2001</v>
      </c>
      <c r="E2060" s="16" t="s">
        <v>2631</v>
      </c>
      <c r="F2060" s="16" t="s">
        <v>593</v>
      </c>
      <c r="G2060" s="10">
        <v>6749.15</v>
      </c>
      <c r="H2060" s="73">
        <v>8.8171719999999993</v>
      </c>
      <c r="I2060" s="16">
        <v>3359859</v>
      </c>
      <c r="J2060" s="71">
        <v>0</v>
      </c>
      <c r="K2060" s="71">
        <v>1</v>
      </c>
      <c r="L2060" s="16">
        <v>-0.27179140000000002</v>
      </c>
      <c r="M2060" s="16">
        <v>-0.37283080000000002</v>
      </c>
      <c r="N2060" s="16">
        <v>-0.19994020000000001</v>
      </c>
      <c r="O2060" s="16">
        <v>6.1008600000000003E-2</v>
      </c>
      <c r="P2060" s="16">
        <v>0.12678349999999999</v>
      </c>
      <c r="Q2060" s="16">
        <v>-0.25416840000000002</v>
      </c>
      <c r="R2060" s="16">
        <v>0.36625000000000002</v>
      </c>
      <c r="S2060" s="16">
        <v>3.3E-3</v>
      </c>
      <c r="T2060" s="16">
        <v>1.11E-2</v>
      </c>
      <c r="U2060" s="16">
        <v>2.8414999999999999</v>
      </c>
      <c r="V2060" s="16">
        <v>16.559999999999999</v>
      </c>
      <c r="W2060" s="16">
        <v>6.8860000000000001</v>
      </c>
      <c r="X2060" s="16">
        <v>425.56900000000002</v>
      </c>
      <c r="Y2060" s="16">
        <v>41.877099999999999</v>
      </c>
      <c r="Z2060" s="16">
        <v>0.29409999999999997</v>
      </c>
      <c r="AA2060" s="16">
        <v>-0.30345369999999999</v>
      </c>
      <c r="AB2060" s="16">
        <v>0.39</v>
      </c>
      <c r="AC2060" s="16">
        <v>0</v>
      </c>
      <c r="AD2060" s="16">
        <v>29.3</v>
      </c>
      <c r="AE2060" s="16">
        <v>18.644300000000001</v>
      </c>
      <c r="AF2060" s="16">
        <v>22.836400000000001</v>
      </c>
      <c r="AG2060" s="16">
        <v>299208</v>
      </c>
      <c r="AH2060" s="16">
        <v>0.19919999999999999</v>
      </c>
      <c r="AI2060" s="16">
        <v>82.7</v>
      </c>
      <c r="AJ2060" s="16">
        <v>86.9</v>
      </c>
      <c r="AK2060" s="16">
        <v>-0.50339999999999996</v>
      </c>
      <c r="AL2060" s="16">
        <v>-0.39329999999999998</v>
      </c>
      <c r="AM2060" s="16">
        <v>-0.20910000000000001</v>
      </c>
      <c r="AN2060" s="16">
        <v>-0.49059999999999998</v>
      </c>
      <c r="AO2060" s="16">
        <v>-0.38240000000000002</v>
      </c>
      <c r="AP2060" s="16">
        <v>-0.20069999999999999</v>
      </c>
      <c r="AR2060" s="16">
        <f t="shared" si="95"/>
        <v>1</v>
      </c>
      <c r="AS2060" s="5">
        <f t="shared" si="94"/>
        <v>2.4458299999999988E-2</v>
      </c>
    </row>
    <row r="2061" spans="1:45" x14ac:dyDescent="0.25">
      <c r="A2061" s="16" t="s">
        <v>406</v>
      </c>
      <c r="B2061" s="16" t="s">
        <v>87</v>
      </c>
      <c r="C2061" s="16" t="s">
        <v>303</v>
      </c>
      <c r="D2061" s="16">
        <v>2002</v>
      </c>
      <c r="E2061" s="16" t="s">
        <v>2633</v>
      </c>
      <c r="F2061" s="16" t="s">
        <v>593</v>
      </c>
      <c r="G2061" s="10">
        <v>6656.74</v>
      </c>
      <c r="H2061" s="73">
        <v>8.8033859999999997</v>
      </c>
      <c r="I2061" s="16">
        <v>3522837</v>
      </c>
      <c r="J2061" s="71">
        <v>0</v>
      </c>
      <c r="K2061" s="71">
        <v>1</v>
      </c>
      <c r="L2061" s="16">
        <v>-0.26339000000000001</v>
      </c>
      <c r="M2061" s="16">
        <v>-0.34562720000000002</v>
      </c>
      <c r="N2061" s="16">
        <v>-0.21593889999999999</v>
      </c>
      <c r="O2061" s="16">
        <v>8.3060200000000001E-2</v>
      </c>
      <c r="P2061" s="16">
        <v>0.16228500000000001</v>
      </c>
      <c r="Q2061" s="16">
        <v>-0.30783840000000001</v>
      </c>
      <c r="R2061" s="16">
        <v>0.43099999999999999</v>
      </c>
      <c r="S2061" s="16">
        <v>4.5999999999999999E-3</v>
      </c>
      <c r="T2061" s="16">
        <v>9.7000000000000003E-3</v>
      </c>
      <c r="U2061" s="16">
        <v>2.5527000000000002</v>
      </c>
      <c r="V2061" s="16">
        <v>16.565000000000001</v>
      </c>
      <c r="W2061" s="16">
        <v>7.1369999999999996</v>
      </c>
      <c r="X2061" s="16">
        <v>425.43400000000003</v>
      </c>
      <c r="Y2061" s="16">
        <v>43.042099999999998</v>
      </c>
      <c r="Z2061" s="16">
        <v>0.28939999999999999</v>
      </c>
      <c r="AA2061" s="16">
        <v>-0.32034810000000002</v>
      </c>
      <c r="AB2061" s="16">
        <v>0.39</v>
      </c>
      <c r="AC2061" s="16">
        <v>0</v>
      </c>
      <c r="AD2061" s="16">
        <v>29.734999999999999</v>
      </c>
      <c r="AE2061" s="16">
        <v>19.3093</v>
      </c>
      <c r="AF2061" s="16">
        <v>22.047499999999999</v>
      </c>
      <c r="AG2061" s="16">
        <v>329336</v>
      </c>
      <c r="AH2061" s="16">
        <v>0.20194999999999999</v>
      </c>
      <c r="AI2061" s="16">
        <v>82.7</v>
      </c>
      <c r="AJ2061" s="16">
        <v>88.1</v>
      </c>
      <c r="AK2061" s="16">
        <v>-0.71930000000000005</v>
      </c>
      <c r="AL2061" s="16">
        <v>-0.38140000000000002</v>
      </c>
      <c r="AM2061" s="16">
        <v>-0.27589999999999998</v>
      </c>
      <c r="AN2061" s="16">
        <v>-0.4521</v>
      </c>
      <c r="AO2061" s="16">
        <v>-0.37830000000000003</v>
      </c>
      <c r="AP2061" s="16">
        <v>-0.26719999999999999</v>
      </c>
      <c r="AR2061" s="16">
        <f t="shared" si="95"/>
        <v>1</v>
      </c>
      <c r="AS2061" s="5">
        <f t="shared" si="94"/>
        <v>8.4014000000000033E-3</v>
      </c>
    </row>
    <row r="2062" spans="1:45" x14ac:dyDescent="0.25">
      <c r="A2062" s="16" t="s">
        <v>406</v>
      </c>
      <c r="B2062" s="16" t="s">
        <v>87</v>
      </c>
      <c r="C2062" s="16" t="s">
        <v>303</v>
      </c>
      <c r="D2062" s="16">
        <v>2003</v>
      </c>
      <c r="E2062" s="16" t="s">
        <v>2639</v>
      </c>
      <c r="F2062" s="16" t="s">
        <v>593</v>
      </c>
      <c r="G2062" s="10">
        <v>6539.66</v>
      </c>
      <c r="H2062" s="73">
        <v>8.7856400000000008</v>
      </c>
      <c r="I2062" s="16">
        <v>3701464</v>
      </c>
      <c r="J2062" s="71">
        <v>0</v>
      </c>
      <c r="K2062" s="71">
        <v>1</v>
      </c>
      <c r="L2062" s="16">
        <v>-0.23553959999999999</v>
      </c>
      <c r="M2062" s="16">
        <v>-0.34333449999999999</v>
      </c>
      <c r="N2062" s="16">
        <v>-0.2251725</v>
      </c>
      <c r="O2062" s="16">
        <v>0.11790589999999999</v>
      </c>
      <c r="P2062" s="16">
        <v>0.17251069999999999</v>
      </c>
      <c r="Q2062" s="16">
        <v>-0.28435850000000001</v>
      </c>
      <c r="R2062" s="16">
        <v>0.39550000000000002</v>
      </c>
      <c r="S2062" s="16">
        <v>5.4000000000000003E-3</v>
      </c>
      <c r="T2062" s="16">
        <v>1.17E-2</v>
      </c>
      <c r="U2062" s="16">
        <v>2.2473000000000001</v>
      </c>
      <c r="V2062" s="16">
        <v>16.57</v>
      </c>
      <c r="W2062" s="16">
        <v>7.3879999999999999</v>
      </c>
      <c r="X2062" s="16">
        <v>426.63200000000001</v>
      </c>
      <c r="Y2062" s="16">
        <v>44.207099999999997</v>
      </c>
      <c r="Z2062" s="16">
        <v>0.29310000000000003</v>
      </c>
      <c r="AA2062" s="16">
        <v>-0.3286982</v>
      </c>
      <c r="AB2062" s="16">
        <v>0.39</v>
      </c>
      <c r="AC2062" s="16">
        <v>0</v>
      </c>
      <c r="AD2062" s="16">
        <v>29.95</v>
      </c>
      <c r="AE2062" s="16">
        <v>18.9696</v>
      </c>
      <c r="AF2062" s="16">
        <v>21.5565</v>
      </c>
      <c r="AG2062" s="16">
        <v>339109</v>
      </c>
      <c r="AH2062" s="16">
        <v>0.20285</v>
      </c>
      <c r="AI2062" s="16">
        <v>82.4</v>
      </c>
      <c r="AJ2062" s="16">
        <v>89.3</v>
      </c>
      <c r="AK2062" s="16">
        <v>-0.54590000000000005</v>
      </c>
      <c r="AL2062" s="16">
        <v>-0.58709999999999996</v>
      </c>
      <c r="AM2062" s="16">
        <v>-0.20649999999999999</v>
      </c>
      <c r="AN2062" s="16">
        <v>-0.50270000000000004</v>
      </c>
      <c r="AO2062" s="16">
        <v>-0.1457</v>
      </c>
      <c r="AP2062" s="16">
        <v>-0.37119999999999997</v>
      </c>
      <c r="AR2062" s="16">
        <f t="shared" si="95"/>
        <v>1</v>
      </c>
      <c r="AS2062" s="5">
        <f t="shared" si="94"/>
        <v>2.7850400000000025E-2</v>
      </c>
    </row>
    <row r="2063" spans="1:45" x14ac:dyDescent="0.25">
      <c r="A2063" s="16" t="s">
        <v>406</v>
      </c>
      <c r="B2063" s="16" t="s">
        <v>87</v>
      </c>
      <c r="C2063" s="16" t="s">
        <v>303</v>
      </c>
      <c r="D2063" s="16">
        <v>2004</v>
      </c>
      <c r="E2063" s="16" t="s">
        <v>2637</v>
      </c>
      <c r="F2063" s="16" t="s">
        <v>593</v>
      </c>
      <c r="G2063" s="10">
        <v>6636.3</v>
      </c>
      <c r="H2063" s="73">
        <v>8.8003099999999996</v>
      </c>
      <c r="I2063" s="16">
        <v>3863267</v>
      </c>
      <c r="J2063" s="71">
        <v>0</v>
      </c>
      <c r="K2063" s="71">
        <v>1</v>
      </c>
      <c r="L2063" s="16">
        <v>-0.22752120000000001</v>
      </c>
      <c r="M2063" s="16">
        <v>-0.35499409999999998</v>
      </c>
      <c r="N2063" s="16">
        <v>-0.17282110000000001</v>
      </c>
      <c r="O2063" s="16">
        <v>0.1250211</v>
      </c>
      <c r="P2063" s="16">
        <v>0.1436597</v>
      </c>
      <c r="Q2063" s="16">
        <v>-0.28450750000000002</v>
      </c>
      <c r="R2063" s="16">
        <v>0.34279999999999999</v>
      </c>
      <c r="S2063" s="16">
        <v>7.9500000000000005E-3</v>
      </c>
      <c r="T2063" s="16">
        <v>1.2500000000000001E-2</v>
      </c>
      <c r="U2063" s="16">
        <v>2.6667000000000001</v>
      </c>
      <c r="V2063" s="16">
        <v>16.574999999999999</v>
      </c>
      <c r="W2063" s="16">
        <v>7.6390000000000002</v>
      </c>
      <c r="X2063" s="16">
        <v>425.53699999999998</v>
      </c>
      <c r="Y2063" s="16">
        <v>43.136699999999998</v>
      </c>
      <c r="Z2063" s="16">
        <v>0.29970000000000002</v>
      </c>
      <c r="AA2063" s="16">
        <v>-0.3811291</v>
      </c>
      <c r="AB2063" s="16">
        <v>0.39</v>
      </c>
      <c r="AC2063" s="16">
        <v>0</v>
      </c>
      <c r="AD2063" s="16">
        <v>31.3</v>
      </c>
      <c r="AE2063" s="16">
        <v>16.348400000000002</v>
      </c>
      <c r="AF2063" s="16">
        <v>22.9512</v>
      </c>
      <c r="AG2063" s="16">
        <v>319600</v>
      </c>
      <c r="AH2063" s="16">
        <v>0.20094999999999999</v>
      </c>
      <c r="AI2063" s="16">
        <v>82.2</v>
      </c>
      <c r="AJ2063" s="16">
        <v>90.5</v>
      </c>
      <c r="AK2063" s="16">
        <v>-0.43259999999999998</v>
      </c>
      <c r="AL2063" s="16">
        <v>-0.60399999999999998</v>
      </c>
      <c r="AM2063" s="16">
        <v>-0.29289999999999999</v>
      </c>
      <c r="AN2063" s="16">
        <v>-0.75390000000000001</v>
      </c>
      <c r="AO2063" s="16">
        <v>-8.5199999999999998E-2</v>
      </c>
      <c r="AP2063" s="16">
        <v>-0.2261</v>
      </c>
      <c r="AR2063" s="16">
        <f t="shared" si="95"/>
        <v>1</v>
      </c>
      <c r="AS2063" s="5">
        <f t="shared" si="94"/>
        <v>8.0183999999999811E-3</v>
      </c>
    </row>
    <row r="2064" spans="1:45" x14ac:dyDescent="0.25">
      <c r="A2064" s="16" t="s">
        <v>406</v>
      </c>
      <c r="B2064" s="16" t="s">
        <v>87</v>
      </c>
      <c r="C2064" s="16" t="s">
        <v>303</v>
      </c>
      <c r="D2064" s="16">
        <v>2005</v>
      </c>
      <c r="E2064" s="16" t="s">
        <v>2629</v>
      </c>
      <c r="F2064" s="16" t="s">
        <v>593</v>
      </c>
      <c r="G2064" s="10">
        <v>6606.29</v>
      </c>
      <c r="H2064" s="73">
        <v>8.7957780000000003</v>
      </c>
      <c r="I2064" s="16">
        <v>3986852</v>
      </c>
      <c r="J2064" s="71">
        <v>0</v>
      </c>
      <c r="K2064" s="71">
        <v>1</v>
      </c>
      <c r="L2064" s="16">
        <v>-0.19058050000000001</v>
      </c>
      <c r="M2064" s="16">
        <v>-0.3226929</v>
      </c>
      <c r="N2064" s="16">
        <v>-0.14959</v>
      </c>
      <c r="O2064" s="16">
        <v>0.15227669999999999</v>
      </c>
      <c r="P2064" s="16">
        <v>0.15270819999999999</v>
      </c>
      <c r="Q2064" s="16">
        <v>-0.29429670000000002</v>
      </c>
      <c r="R2064" s="16">
        <v>0.3538</v>
      </c>
      <c r="S2064" s="16">
        <v>1.17E-2</v>
      </c>
      <c r="T2064" s="16">
        <v>1.38E-2</v>
      </c>
      <c r="U2064" s="16">
        <v>2.6722999999999999</v>
      </c>
      <c r="V2064" s="16">
        <v>16.579999999999998</v>
      </c>
      <c r="W2064" s="16">
        <v>7.89</v>
      </c>
      <c r="X2064" s="16">
        <v>426.69799999999998</v>
      </c>
      <c r="Y2064" s="16">
        <v>41.333500000000001</v>
      </c>
      <c r="Z2064" s="16">
        <v>0.32869999999999999</v>
      </c>
      <c r="AA2064" s="16">
        <v>-0.41608289999999998</v>
      </c>
      <c r="AB2064" s="16">
        <v>0.39</v>
      </c>
      <c r="AC2064" s="16">
        <v>0</v>
      </c>
      <c r="AD2064" s="16">
        <v>32.200000000000003</v>
      </c>
      <c r="AE2064" s="16">
        <v>15.9208</v>
      </c>
      <c r="AF2064" s="16">
        <v>24.9208</v>
      </c>
      <c r="AG2064" s="16">
        <v>309466</v>
      </c>
      <c r="AH2064" s="16">
        <v>0.20644999999999999</v>
      </c>
      <c r="AI2064" s="16">
        <v>82</v>
      </c>
      <c r="AJ2064" s="16">
        <v>91.7</v>
      </c>
      <c r="AK2064" s="16">
        <v>-0.28639999999999999</v>
      </c>
      <c r="AL2064" s="16">
        <v>-0.48559999999999998</v>
      </c>
      <c r="AM2064" s="16">
        <v>-0.21179999999999999</v>
      </c>
      <c r="AN2064" s="16">
        <v>-1.0149999999999999</v>
      </c>
      <c r="AO2064" s="16">
        <v>-0.1749</v>
      </c>
      <c r="AP2064" s="16">
        <v>-0.30209999999999998</v>
      </c>
      <c r="AR2064" s="16">
        <f t="shared" si="95"/>
        <v>1</v>
      </c>
      <c r="AS2064" s="5">
        <f t="shared" si="94"/>
        <v>3.6940699999999993E-2</v>
      </c>
    </row>
    <row r="2065" spans="1:45" x14ac:dyDescent="0.25">
      <c r="A2065" s="16" t="s">
        <v>406</v>
      </c>
      <c r="B2065" s="16" t="s">
        <v>87</v>
      </c>
      <c r="C2065" s="16" t="s">
        <v>303</v>
      </c>
      <c r="D2065" s="16">
        <v>2006</v>
      </c>
      <c r="E2065" s="16" t="s">
        <v>2613</v>
      </c>
      <c r="F2065" s="16" t="s">
        <v>593</v>
      </c>
      <c r="G2065" s="10">
        <v>6592.54</v>
      </c>
      <c r="H2065" s="73">
        <v>8.7936940000000003</v>
      </c>
      <c r="I2065" s="16">
        <v>4057350</v>
      </c>
      <c r="J2065" s="71">
        <v>0</v>
      </c>
      <c r="K2065" s="71">
        <v>1</v>
      </c>
      <c r="L2065" s="16">
        <v>-0.1712651</v>
      </c>
      <c r="M2065" s="16">
        <v>-0.27093909999999999</v>
      </c>
      <c r="N2065" s="16">
        <v>-0.1085111</v>
      </c>
      <c r="O2065" s="16">
        <v>0.38094739999999999</v>
      </c>
      <c r="P2065" s="16">
        <v>0.16814609999999999</v>
      </c>
      <c r="Q2065" s="16">
        <v>-0.60786090000000004</v>
      </c>
      <c r="R2065" s="16">
        <v>0.3901</v>
      </c>
      <c r="S2065" s="16">
        <v>1.6449999999999999E-2</v>
      </c>
      <c r="T2065" s="16">
        <v>1.5299999999999999E-2</v>
      </c>
      <c r="U2065" s="16">
        <v>2.8086000000000002</v>
      </c>
      <c r="V2065" s="16">
        <v>17.030999999999999</v>
      </c>
      <c r="W2065" s="16">
        <v>8.5660000000000007</v>
      </c>
      <c r="X2065" s="16">
        <v>422.983</v>
      </c>
      <c r="Y2065" s="16">
        <v>49.396700000000003</v>
      </c>
      <c r="Z2065" s="16">
        <v>0.36280000000000001</v>
      </c>
      <c r="AA2065" s="16">
        <v>-0.39045000000000002</v>
      </c>
      <c r="AB2065" s="16">
        <v>0.39</v>
      </c>
      <c r="AC2065" s="16">
        <v>0</v>
      </c>
      <c r="AD2065" s="16">
        <v>31.54</v>
      </c>
      <c r="AE2065" s="16">
        <v>16.7012</v>
      </c>
      <c r="AF2065" s="16">
        <v>27.119599999999998</v>
      </c>
      <c r="AG2065" s="16">
        <v>284345</v>
      </c>
      <c r="AH2065" s="16">
        <v>0.2069</v>
      </c>
      <c r="AI2065" s="16">
        <v>81.8</v>
      </c>
      <c r="AJ2065" s="16">
        <v>92.9</v>
      </c>
      <c r="AK2065" s="16">
        <v>-0.41139999999999999</v>
      </c>
      <c r="AL2065" s="16">
        <v>-0.9647</v>
      </c>
      <c r="AM2065" s="16">
        <v>-0.29020000000000001</v>
      </c>
      <c r="AN2065" s="16">
        <v>-1.843</v>
      </c>
      <c r="AO2065" s="16">
        <v>-0.20860000000000001</v>
      </c>
      <c r="AP2065" s="16">
        <v>-0.63700000000000001</v>
      </c>
      <c r="AR2065" s="16">
        <f t="shared" si="95"/>
        <v>1</v>
      </c>
      <c r="AS2065" s="5">
        <f t="shared" si="94"/>
        <v>1.931540000000001E-2</v>
      </c>
    </row>
    <row r="2066" spans="1:45" x14ac:dyDescent="0.25">
      <c r="A2066" s="16" t="s">
        <v>406</v>
      </c>
      <c r="B2066" s="16" t="s">
        <v>87</v>
      </c>
      <c r="C2066" s="16" t="s">
        <v>303</v>
      </c>
      <c r="D2066" s="16">
        <v>2007</v>
      </c>
      <c r="E2066" s="16" t="s">
        <v>2620</v>
      </c>
      <c r="F2066" s="16" t="s">
        <v>593</v>
      </c>
      <c r="G2066" s="10">
        <v>7157.55</v>
      </c>
      <c r="H2066" s="73">
        <v>8.8759230000000002</v>
      </c>
      <c r="I2066" s="16">
        <v>4086466</v>
      </c>
      <c r="J2066" s="71">
        <v>0</v>
      </c>
      <c r="K2066" s="71">
        <v>1</v>
      </c>
      <c r="L2066" s="16">
        <v>-0.16690479999999999</v>
      </c>
      <c r="M2066" s="16">
        <v>-0.2548935</v>
      </c>
      <c r="N2066" s="16">
        <v>-4.17948E-2</v>
      </c>
      <c r="O2066" s="16">
        <v>0.35482619999999998</v>
      </c>
      <c r="P2066" s="16">
        <v>0.19708629999999999</v>
      </c>
      <c r="Q2066" s="16">
        <v>-0.68631850000000005</v>
      </c>
      <c r="R2066" s="16">
        <v>0.33550000000000002</v>
      </c>
      <c r="S2066" s="16">
        <v>2.6599999999999999E-2</v>
      </c>
      <c r="T2066" s="16">
        <v>1.61E-2</v>
      </c>
      <c r="U2066" s="16">
        <v>2.6099000000000001</v>
      </c>
      <c r="V2066" s="16">
        <v>17.481999999999999</v>
      </c>
      <c r="W2066" s="16">
        <v>9.2420000000000009</v>
      </c>
      <c r="X2066" s="16">
        <v>428.81099999999998</v>
      </c>
      <c r="Y2066" s="16">
        <v>49.851999999999997</v>
      </c>
      <c r="Z2066" s="16">
        <v>0.33750000000000002</v>
      </c>
      <c r="AA2066" s="16">
        <v>-0.42385060000000002</v>
      </c>
      <c r="AB2066" s="16">
        <v>0.39</v>
      </c>
      <c r="AC2066" s="16">
        <v>0</v>
      </c>
      <c r="AD2066" s="16">
        <v>32.4</v>
      </c>
      <c r="AE2066" s="16">
        <v>16.849599999999999</v>
      </c>
      <c r="AF2066" s="16">
        <v>30.436199999999999</v>
      </c>
      <c r="AG2066" s="16">
        <v>294608</v>
      </c>
      <c r="AH2066" s="16">
        <v>0.20780000000000001</v>
      </c>
      <c r="AI2066" s="16">
        <v>81.599999999999994</v>
      </c>
      <c r="AJ2066" s="16">
        <v>94.1</v>
      </c>
      <c r="AK2066" s="16">
        <v>-0.49980000000000002</v>
      </c>
      <c r="AL2066" s="16">
        <v>-0.90810000000000002</v>
      </c>
      <c r="AM2066" s="16">
        <v>-0.3241</v>
      </c>
      <c r="AN2066" s="16">
        <v>-2.1295000000000002</v>
      </c>
      <c r="AO2066" s="16">
        <v>-0.25469999999999998</v>
      </c>
      <c r="AP2066" s="16">
        <v>-0.71120000000000005</v>
      </c>
      <c r="AR2066" s="16">
        <f t="shared" si="95"/>
        <v>1</v>
      </c>
      <c r="AS2066" s="5">
        <f t="shared" si="94"/>
        <v>4.3603000000000114E-3</v>
      </c>
    </row>
    <row r="2067" spans="1:45" x14ac:dyDescent="0.25">
      <c r="A2067" s="16" t="s">
        <v>406</v>
      </c>
      <c r="B2067" s="16" t="s">
        <v>87</v>
      </c>
      <c r="C2067" s="16" t="s">
        <v>303</v>
      </c>
      <c r="D2067" s="16">
        <v>2008</v>
      </c>
      <c r="E2067" s="16" t="s">
        <v>2623</v>
      </c>
      <c r="F2067" s="16" t="s">
        <v>593</v>
      </c>
      <c r="G2067" s="10">
        <v>7764.06</v>
      </c>
      <c r="H2067" s="73">
        <v>8.9572599999999998</v>
      </c>
      <c r="I2067" s="16">
        <v>4111047</v>
      </c>
      <c r="J2067" s="71">
        <v>0</v>
      </c>
      <c r="K2067" s="71">
        <v>1</v>
      </c>
      <c r="L2067" s="16">
        <v>-8.9696600000000001E-2</v>
      </c>
      <c r="M2067" s="16">
        <v>-0.14821280000000001</v>
      </c>
      <c r="N2067" s="16">
        <v>-3.8878900000000001E-2</v>
      </c>
      <c r="O2067" s="16">
        <v>0.31915349999999998</v>
      </c>
      <c r="P2067" s="16">
        <v>0.24954170000000001</v>
      </c>
      <c r="Q2067" s="16">
        <v>-0.63536490000000001</v>
      </c>
      <c r="R2067" s="16">
        <v>0.43780000000000002</v>
      </c>
      <c r="S2067" s="16">
        <v>3.635E-2</v>
      </c>
      <c r="T2067" s="16">
        <v>1.7600000000000001E-2</v>
      </c>
      <c r="U2067" s="16">
        <v>2.0350000000000001</v>
      </c>
      <c r="V2067" s="16">
        <v>17.933</v>
      </c>
      <c r="W2067" s="16">
        <v>9.9179999999999993</v>
      </c>
      <c r="X2067" s="16">
        <v>430.83800000000002</v>
      </c>
      <c r="Y2067" s="16">
        <v>50.244599999999998</v>
      </c>
      <c r="Z2067" s="16">
        <v>0.32700000000000001</v>
      </c>
      <c r="AA2067" s="16">
        <v>-0.35180670000000003</v>
      </c>
      <c r="AB2067" s="16">
        <v>0.39</v>
      </c>
      <c r="AC2067" s="16">
        <v>0</v>
      </c>
      <c r="AD2067" s="16">
        <v>30.545000000000002</v>
      </c>
      <c r="AE2067" s="16">
        <v>17.916499999999999</v>
      </c>
      <c r="AF2067" s="16">
        <v>34.089100000000002</v>
      </c>
      <c r="AG2067" s="16">
        <v>323941</v>
      </c>
      <c r="AH2067" s="16">
        <v>0.21254999999999999</v>
      </c>
      <c r="AI2067" s="16">
        <v>81.3</v>
      </c>
      <c r="AJ2067" s="16">
        <v>95.3</v>
      </c>
      <c r="AK2067" s="16">
        <v>-0.45540000000000003</v>
      </c>
      <c r="AL2067" s="16">
        <v>-0.8448</v>
      </c>
      <c r="AM2067" s="16">
        <v>-0.40239999999999998</v>
      </c>
      <c r="AN2067" s="16">
        <v>-1.8913</v>
      </c>
      <c r="AO2067" s="16">
        <v>-0.23619999999999999</v>
      </c>
      <c r="AP2067" s="16">
        <v>-0.67810000000000004</v>
      </c>
      <c r="AR2067" s="16">
        <f t="shared" si="95"/>
        <v>1</v>
      </c>
      <c r="AS2067" s="5">
        <f t="shared" si="94"/>
        <v>7.7208199999999991E-2</v>
      </c>
    </row>
    <row r="2068" spans="1:45" x14ac:dyDescent="0.25">
      <c r="A2068" s="16" t="s">
        <v>406</v>
      </c>
      <c r="B2068" s="16" t="s">
        <v>87</v>
      </c>
      <c r="C2068" s="16" t="s">
        <v>303</v>
      </c>
      <c r="D2068" s="16">
        <v>2009</v>
      </c>
      <c r="E2068" s="16" t="s">
        <v>2627</v>
      </c>
      <c r="F2068" s="16" t="s">
        <v>593</v>
      </c>
      <c r="G2068" s="10">
        <v>8416.44</v>
      </c>
      <c r="H2068" s="73">
        <v>9.0379430000000003</v>
      </c>
      <c r="I2068" s="16">
        <v>4183156</v>
      </c>
      <c r="J2068" s="71">
        <v>0</v>
      </c>
      <c r="K2068" s="71">
        <v>1</v>
      </c>
      <c r="L2068" s="16">
        <v>-1.53978E-2</v>
      </c>
      <c r="M2068" s="16">
        <v>-0.27590530000000002</v>
      </c>
      <c r="N2068" s="16">
        <v>-2.7404999999999999E-2</v>
      </c>
      <c r="O2068" s="16">
        <v>0.41113260000000001</v>
      </c>
      <c r="P2068" s="16">
        <v>0.34666019999999997</v>
      </c>
      <c r="Q2068" s="16">
        <v>-0.54999450000000005</v>
      </c>
      <c r="R2068" s="16">
        <v>0.2445</v>
      </c>
      <c r="S2068" s="16">
        <v>2.9000000000000001E-2</v>
      </c>
      <c r="T2068" s="16">
        <v>1.8200000000000001E-2</v>
      </c>
      <c r="U2068" s="16">
        <v>1.7787999999999999</v>
      </c>
      <c r="V2068" s="16">
        <v>18.384</v>
      </c>
      <c r="W2068" s="16">
        <v>10.593999999999999</v>
      </c>
      <c r="X2068" s="16">
        <v>428.95299999999997</v>
      </c>
      <c r="Y2068" s="16">
        <v>54.531999999999996</v>
      </c>
      <c r="Z2068" s="16">
        <v>0.32429999999999998</v>
      </c>
      <c r="AA2068" s="16">
        <v>-0.36559409999999998</v>
      </c>
      <c r="AB2068" s="16">
        <v>0.39</v>
      </c>
      <c r="AC2068" s="16">
        <v>0</v>
      </c>
      <c r="AD2068" s="16">
        <v>30.9</v>
      </c>
      <c r="AE2068" s="16">
        <v>18.9252</v>
      </c>
      <c r="AF2068" s="16">
        <v>56.283499999999997</v>
      </c>
      <c r="AG2068" s="16">
        <v>329313</v>
      </c>
      <c r="AH2068" s="16">
        <v>0.2195</v>
      </c>
      <c r="AI2068" s="16">
        <v>81.099999999999994</v>
      </c>
      <c r="AJ2068" s="16">
        <v>96.5</v>
      </c>
      <c r="AK2068" s="16">
        <v>-0.377</v>
      </c>
      <c r="AL2068" s="16">
        <v>-0.82769999999999999</v>
      </c>
      <c r="AM2068" s="16">
        <v>-0.48759999999999998</v>
      </c>
      <c r="AN2068" s="16">
        <v>-1.5781000000000001</v>
      </c>
      <c r="AO2068" s="16">
        <v>-3.0800000000000001E-2</v>
      </c>
      <c r="AP2068" s="16">
        <v>-0.68859999999999999</v>
      </c>
      <c r="AR2068" s="16">
        <f t="shared" si="95"/>
        <v>1</v>
      </c>
      <c r="AS2068" s="5">
        <f t="shared" si="94"/>
        <v>7.4298799999999998E-2</v>
      </c>
    </row>
    <row r="2069" spans="1:45" x14ac:dyDescent="0.25">
      <c r="A2069" s="16" t="s">
        <v>406</v>
      </c>
      <c r="B2069" s="16" t="s">
        <v>87</v>
      </c>
      <c r="C2069" s="16" t="s">
        <v>303</v>
      </c>
      <c r="D2069" s="16">
        <v>2010</v>
      </c>
      <c r="E2069" s="16" t="s">
        <v>2636</v>
      </c>
      <c r="F2069" s="16" t="s">
        <v>593</v>
      </c>
      <c r="G2069" s="10">
        <v>8763.83</v>
      </c>
      <c r="H2069" s="73">
        <v>9.0783880000000003</v>
      </c>
      <c r="I2069" s="16">
        <v>4337141</v>
      </c>
      <c r="J2069" s="71">
        <v>0</v>
      </c>
      <c r="K2069" s="71">
        <v>1</v>
      </c>
      <c r="L2069" s="16">
        <v>7.46478E-2</v>
      </c>
      <c r="M2069" s="16">
        <v>-0.28816130000000001</v>
      </c>
      <c r="N2069" s="16">
        <v>3.0662399999999999E-2</v>
      </c>
      <c r="O2069" s="16">
        <v>0.44930239999999999</v>
      </c>
      <c r="P2069" s="16">
        <v>0.41330909999999998</v>
      </c>
      <c r="Q2069" s="16">
        <v>-0.50146120000000005</v>
      </c>
      <c r="R2069" s="16">
        <v>0.24104999999999999</v>
      </c>
      <c r="S2069" s="16">
        <v>2.6749999999999999E-2</v>
      </c>
      <c r="T2069" s="16">
        <v>1.7999999999999999E-2</v>
      </c>
      <c r="U2069" s="16">
        <v>1.6316999999999999</v>
      </c>
      <c r="V2069" s="16">
        <v>18.835000000000001</v>
      </c>
      <c r="W2069" s="16">
        <v>11.27</v>
      </c>
      <c r="X2069" s="16">
        <v>432.57400000000001</v>
      </c>
      <c r="Y2069" s="16">
        <v>55.419699999999999</v>
      </c>
      <c r="Z2069" s="16">
        <v>0.3352</v>
      </c>
      <c r="AA2069" s="16">
        <v>-0.36171039999999999</v>
      </c>
      <c r="AB2069" s="16">
        <v>0.39</v>
      </c>
      <c r="AC2069" s="16">
        <v>0</v>
      </c>
      <c r="AD2069" s="16">
        <v>30.8</v>
      </c>
      <c r="AE2069" s="16">
        <v>19.303899999999999</v>
      </c>
      <c r="AF2069" s="16">
        <v>65.966399999999993</v>
      </c>
      <c r="AG2069" s="16">
        <v>362265</v>
      </c>
      <c r="AH2069" s="16">
        <v>0.22955</v>
      </c>
      <c r="AI2069" s="16">
        <v>80.900000000000006</v>
      </c>
      <c r="AJ2069" s="16">
        <v>97.7</v>
      </c>
      <c r="AK2069" s="16">
        <v>-0.35439999999999999</v>
      </c>
      <c r="AL2069" s="16">
        <v>-0.85880000000000001</v>
      </c>
      <c r="AM2069" s="16">
        <v>-0.2752</v>
      </c>
      <c r="AN2069" s="16">
        <v>-1.6285000000000001</v>
      </c>
      <c r="AO2069" s="16">
        <v>7.8E-2</v>
      </c>
      <c r="AP2069" s="16">
        <v>-0.68989999999999996</v>
      </c>
      <c r="AR2069" s="16">
        <f t="shared" si="95"/>
        <v>1</v>
      </c>
      <c r="AS2069" s="5">
        <f t="shared" si="94"/>
        <v>9.0045600000000003E-2</v>
      </c>
    </row>
    <row r="2070" spans="1:45" x14ac:dyDescent="0.25">
      <c r="A2070" s="16" t="s">
        <v>406</v>
      </c>
      <c r="B2070" s="16" t="s">
        <v>87</v>
      </c>
      <c r="C2070" s="16" t="s">
        <v>303</v>
      </c>
      <c r="D2070" s="16">
        <v>2011</v>
      </c>
      <c r="E2070" s="16" t="s">
        <v>2618</v>
      </c>
      <c r="F2070" s="16" t="s">
        <v>593</v>
      </c>
      <c r="G2070" s="10">
        <v>8448.2099999999991</v>
      </c>
      <c r="H2070" s="73">
        <v>9.0417100000000001</v>
      </c>
      <c r="I2070" s="16">
        <v>4588368</v>
      </c>
      <c r="J2070" s="71">
        <v>0</v>
      </c>
      <c r="K2070" s="71">
        <v>1</v>
      </c>
      <c r="L2070" s="16">
        <v>0.12924910000000001</v>
      </c>
      <c r="M2070" s="16">
        <v>-0.24314369999999999</v>
      </c>
      <c r="N2070" s="16">
        <v>9.5370200000000002E-2</v>
      </c>
      <c r="O2070" s="16">
        <v>0.43808809999999998</v>
      </c>
      <c r="P2070" s="16">
        <v>0.45482250000000002</v>
      </c>
      <c r="Q2070" s="16">
        <v>-0.51963409999999999</v>
      </c>
      <c r="R2070" s="16">
        <v>0.29035</v>
      </c>
      <c r="S2070" s="16">
        <v>2.7349999999999999E-2</v>
      </c>
      <c r="T2070" s="16">
        <v>1.9699999999999999E-2</v>
      </c>
      <c r="U2070" s="16">
        <v>1.6463000000000001</v>
      </c>
      <c r="V2070" s="16">
        <v>19.422000000000001</v>
      </c>
      <c r="W2070" s="16">
        <v>11.975</v>
      </c>
      <c r="X2070" s="16">
        <v>433.83800000000002</v>
      </c>
      <c r="Y2070" s="16">
        <v>55.723399999999998</v>
      </c>
      <c r="Z2070" s="16">
        <v>0.32040000000000002</v>
      </c>
      <c r="AA2070" s="16">
        <v>-0.39083859999999998</v>
      </c>
      <c r="AB2070" s="16">
        <v>0.39</v>
      </c>
      <c r="AC2070" s="16">
        <v>0</v>
      </c>
      <c r="AD2070" s="16">
        <v>31.55</v>
      </c>
      <c r="AE2070" s="16">
        <v>19.0929</v>
      </c>
      <c r="AF2070" s="16">
        <v>77.19</v>
      </c>
      <c r="AG2070" s="16">
        <v>356404</v>
      </c>
      <c r="AH2070" s="16">
        <v>0.23155000000000001</v>
      </c>
      <c r="AI2070" s="16">
        <v>80.7</v>
      </c>
      <c r="AJ2070" s="16">
        <v>99</v>
      </c>
      <c r="AK2070" s="16">
        <v>-0.41870000000000002</v>
      </c>
      <c r="AL2070" s="16">
        <v>-0.88570000000000004</v>
      </c>
      <c r="AM2070" s="16">
        <v>-0.2571</v>
      </c>
      <c r="AN2070" s="16">
        <v>-1.5564</v>
      </c>
      <c r="AO2070" s="16">
        <v>-3.7900000000000003E-2</v>
      </c>
      <c r="AP2070" s="16">
        <v>-0.66620000000000001</v>
      </c>
      <c r="AR2070" s="16">
        <f t="shared" si="95"/>
        <v>1</v>
      </c>
      <c r="AS2070" s="5">
        <f t="shared" si="94"/>
        <v>5.4601300000000005E-2</v>
      </c>
    </row>
    <row r="2071" spans="1:45" x14ac:dyDescent="0.25">
      <c r="A2071" s="16" t="s">
        <v>406</v>
      </c>
      <c r="B2071" s="16" t="s">
        <v>87</v>
      </c>
      <c r="C2071" s="16" t="s">
        <v>303</v>
      </c>
      <c r="D2071" s="16">
        <v>2012</v>
      </c>
      <c r="E2071" s="16" t="s">
        <v>2630</v>
      </c>
      <c r="F2071" s="16" t="s">
        <v>593</v>
      </c>
      <c r="G2071" s="10">
        <v>8057.99</v>
      </c>
      <c r="H2071" s="73">
        <v>8.9944190000000006</v>
      </c>
      <c r="I2071" s="16">
        <v>4916404</v>
      </c>
      <c r="J2071" s="71">
        <v>0</v>
      </c>
      <c r="K2071" s="71">
        <v>1</v>
      </c>
      <c r="L2071" s="16">
        <v>0.13680439999999999</v>
      </c>
      <c r="M2071" s="16">
        <v>-0.25777519999999998</v>
      </c>
      <c r="N2071" s="16">
        <v>0.2049551</v>
      </c>
      <c r="O2071" s="16">
        <v>0.4393262</v>
      </c>
      <c r="P2071" s="16">
        <v>0.4299752</v>
      </c>
      <c r="Q2071" s="16">
        <v>-0.57522830000000003</v>
      </c>
      <c r="R2071" s="16">
        <v>0.26479999999999998</v>
      </c>
      <c r="S2071" s="16">
        <v>2.495E-2</v>
      </c>
      <c r="T2071" s="16">
        <v>2.06E-2</v>
      </c>
      <c r="U2071" s="16">
        <v>2.1894</v>
      </c>
      <c r="V2071" s="16">
        <v>20.009</v>
      </c>
      <c r="W2071" s="16">
        <v>12.68</v>
      </c>
      <c r="X2071" s="16">
        <v>433.42399999999998</v>
      </c>
      <c r="Y2071" s="16">
        <v>56.081899999999997</v>
      </c>
      <c r="Z2071" s="16">
        <v>0.31519999999999998</v>
      </c>
      <c r="AA2071" s="16">
        <v>-0.40035379999999998</v>
      </c>
      <c r="AB2071" s="16">
        <v>0.39</v>
      </c>
      <c r="AC2071" s="16">
        <v>0</v>
      </c>
      <c r="AD2071" s="16">
        <v>31.795000000000002</v>
      </c>
      <c r="AE2071" s="16">
        <v>18.6569</v>
      </c>
      <c r="AF2071" s="16">
        <v>80.807100000000005</v>
      </c>
      <c r="AG2071" s="16">
        <v>301081</v>
      </c>
      <c r="AH2071" s="16">
        <v>0.22705</v>
      </c>
      <c r="AI2071" s="16">
        <v>80.7</v>
      </c>
      <c r="AJ2071" s="16">
        <v>99</v>
      </c>
      <c r="AK2071" s="16">
        <v>-0.41449999999999998</v>
      </c>
      <c r="AL2071" s="16">
        <v>-0.87</v>
      </c>
      <c r="AM2071" s="16">
        <v>-0.34539999999999998</v>
      </c>
      <c r="AN2071" s="16">
        <v>-1.66</v>
      </c>
      <c r="AO2071" s="16">
        <v>-0.1087</v>
      </c>
      <c r="AP2071" s="16">
        <v>-0.74470000000000003</v>
      </c>
      <c r="AR2071" s="16">
        <f t="shared" si="95"/>
        <v>1</v>
      </c>
      <c r="AS2071" s="5">
        <f t="shared" si="94"/>
        <v>7.555299999999987E-3</v>
      </c>
    </row>
    <row r="2072" spans="1:45" x14ac:dyDescent="0.25">
      <c r="A2072" s="16" t="s">
        <v>406</v>
      </c>
      <c r="B2072" s="16" t="s">
        <v>87</v>
      </c>
      <c r="C2072" s="16" t="s">
        <v>303</v>
      </c>
      <c r="D2072" s="16">
        <v>2013</v>
      </c>
      <c r="E2072" s="16" t="s">
        <v>2614</v>
      </c>
      <c r="F2072" s="16" t="s">
        <v>593</v>
      </c>
      <c r="G2072" s="10">
        <v>7576.21</v>
      </c>
      <c r="H2072" s="73">
        <v>8.9327690000000004</v>
      </c>
      <c r="I2072" s="16">
        <v>5276102</v>
      </c>
      <c r="J2072" s="71">
        <v>0</v>
      </c>
      <c r="K2072" s="71">
        <v>1</v>
      </c>
      <c r="L2072" s="16">
        <v>0.1874449</v>
      </c>
      <c r="M2072" s="16">
        <v>-0.26133849999999997</v>
      </c>
      <c r="N2072" s="16">
        <v>0.31653829999999999</v>
      </c>
      <c r="O2072" s="16">
        <v>0.4557467</v>
      </c>
      <c r="P2072" s="16">
        <v>0.44403310000000001</v>
      </c>
      <c r="Q2072" s="16">
        <v>-0.60224029999999995</v>
      </c>
      <c r="R2072" s="16">
        <v>0.26779999999999998</v>
      </c>
      <c r="S2072" s="16">
        <v>2.53E-2</v>
      </c>
      <c r="T2072" s="16">
        <v>1.9900000000000001E-2</v>
      </c>
      <c r="U2072" s="16">
        <v>2.5727000000000002</v>
      </c>
      <c r="V2072" s="16">
        <v>20.596</v>
      </c>
      <c r="W2072" s="16">
        <v>13.385</v>
      </c>
      <c r="X2072" s="16">
        <v>435.95800000000003</v>
      </c>
      <c r="Y2072" s="16">
        <v>56.512099999999997</v>
      </c>
      <c r="Z2072" s="16">
        <v>0.315</v>
      </c>
      <c r="AA2072" s="16">
        <v>-0.42249130000000001</v>
      </c>
      <c r="AB2072" s="16">
        <v>0.39</v>
      </c>
      <c r="AC2072" s="16">
        <v>0</v>
      </c>
      <c r="AD2072" s="16">
        <v>32.365000000000002</v>
      </c>
      <c r="AE2072" s="16">
        <v>18.042400000000001</v>
      </c>
      <c r="AF2072" s="16">
        <v>80.563699999999997</v>
      </c>
      <c r="AG2072" s="16">
        <v>343352</v>
      </c>
      <c r="AH2072" s="16">
        <v>0.22964999999999999</v>
      </c>
      <c r="AI2072" s="16">
        <v>80.7</v>
      </c>
      <c r="AJ2072" s="16">
        <v>99</v>
      </c>
      <c r="AK2072" s="16">
        <v>-0.43680000000000002</v>
      </c>
      <c r="AL2072" s="16">
        <v>-0.92979999999999996</v>
      </c>
      <c r="AM2072" s="16">
        <v>-0.3957</v>
      </c>
      <c r="AN2072" s="16">
        <v>-1.6947000000000001</v>
      </c>
      <c r="AO2072" s="16">
        <v>-6.9400000000000003E-2</v>
      </c>
      <c r="AP2072" s="16">
        <v>-0.77500000000000002</v>
      </c>
      <c r="AR2072" s="16">
        <f t="shared" si="95"/>
        <v>1</v>
      </c>
      <c r="AS2072" s="5">
        <f t="shared" si="94"/>
        <v>5.0640500000000005E-2</v>
      </c>
    </row>
    <row r="2073" spans="1:45" x14ac:dyDescent="0.25">
      <c r="A2073" s="16" t="s">
        <v>406</v>
      </c>
      <c r="B2073" s="16" t="s">
        <v>87</v>
      </c>
      <c r="C2073" s="16" t="s">
        <v>303</v>
      </c>
      <c r="D2073" s="16">
        <v>2014</v>
      </c>
      <c r="E2073" s="16" t="s">
        <v>2635</v>
      </c>
      <c r="F2073" s="16" t="s">
        <v>593</v>
      </c>
      <c r="G2073" s="10">
        <v>7262.24</v>
      </c>
      <c r="H2073" s="73">
        <v>8.8904440000000005</v>
      </c>
      <c r="I2073" s="16">
        <v>5603279</v>
      </c>
      <c r="J2073" s="71">
        <v>0</v>
      </c>
      <c r="K2073" s="71">
        <v>1</v>
      </c>
      <c r="L2073" s="16">
        <v>0.21094470000000001</v>
      </c>
      <c r="M2073" s="16">
        <v>-0.2479063</v>
      </c>
      <c r="N2073" s="16">
        <v>0.34243649999999998</v>
      </c>
      <c r="O2073" s="16">
        <v>0.4572389</v>
      </c>
      <c r="P2073" s="16">
        <v>0.4994595</v>
      </c>
      <c r="Q2073" s="16">
        <v>-0.64969350000000003</v>
      </c>
      <c r="R2073" s="16">
        <v>0.25655</v>
      </c>
      <c r="S2073" s="16">
        <v>2.8750000000000001E-2</v>
      </c>
      <c r="T2073" s="16">
        <v>2.06E-2</v>
      </c>
      <c r="U2073" s="16">
        <v>2.2751000000000001</v>
      </c>
      <c r="V2073" s="16">
        <v>21.183</v>
      </c>
      <c r="W2073" s="16">
        <v>14.09</v>
      </c>
      <c r="X2073" s="16">
        <v>436.28500000000003</v>
      </c>
      <c r="Y2073" s="16">
        <v>56.199599999999997</v>
      </c>
      <c r="Z2073" s="16">
        <v>0.32</v>
      </c>
      <c r="AA2073" s="16">
        <v>-0.41919010000000001</v>
      </c>
      <c r="AB2073" s="16">
        <v>0.39</v>
      </c>
      <c r="AC2073" s="16">
        <v>0</v>
      </c>
      <c r="AD2073" s="16">
        <v>32.28</v>
      </c>
      <c r="AE2073" s="16">
        <v>19.446999999999999</v>
      </c>
      <c r="AF2073" s="16">
        <v>88.347800000000007</v>
      </c>
      <c r="AG2073" s="16">
        <v>368339</v>
      </c>
      <c r="AH2073" s="16">
        <v>0.23225000000000001</v>
      </c>
      <c r="AI2073" s="16">
        <v>80.7</v>
      </c>
      <c r="AJ2073" s="16">
        <v>99</v>
      </c>
      <c r="AK2073" s="16">
        <v>-0.46400000000000002</v>
      </c>
      <c r="AL2073" s="16">
        <v>-1.0628</v>
      </c>
      <c r="AM2073" s="16">
        <v>-0.375</v>
      </c>
      <c r="AN2073" s="16">
        <v>-1.6904999999999999</v>
      </c>
      <c r="AO2073" s="16">
        <v>-0.2205</v>
      </c>
      <c r="AP2073" s="16">
        <v>-0.75860000000000005</v>
      </c>
      <c r="AR2073" s="16">
        <f t="shared" si="95"/>
        <v>1</v>
      </c>
      <c r="AS2073" s="5">
        <f t="shared" si="94"/>
        <v>2.3499800000000015E-2</v>
      </c>
    </row>
    <row r="2074" spans="1:45" x14ac:dyDescent="0.25">
      <c r="A2074" s="16" t="s">
        <v>408</v>
      </c>
      <c r="B2074" s="16" t="s">
        <v>88</v>
      </c>
      <c r="C2074" s="16" t="s">
        <v>305</v>
      </c>
      <c r="D2074" s="16">
        <v>1985</v>
      </c>
      <c r="E2074" s="16" t="s">
        <v>2670</v>
      </c>
      <c r="F2074" s="16" t="s">
        <v>590</v>
      </c>
      <c r="G2074" s="10">
        <v>1144.17</v>
      </c>
      <c r="H2074" s="73">
        <v>7.0424360000000004</v>
      </c>
      <c r="I2074" s="16" t="s">
        <v>6700</v>
      </c>
      <c r="K2074" s="71">
        <v>1.2487539999999999</v>
      </c>
      <c r="L2074" s="16">
        <v>-3.3344239999999998</v>
      </c>
      <c r="M2074" s="16">
        <v>-0.51509179999999999</v>
      </c>
      <c r="N2074" s="16">
        <v>-1.079302</v>
      </c>
      <c r="O2074" s="16">
        <v>-1.877102</v>
      </c>
      <c r="P2074" s="16">
        <v>-1.2698069999999999</v>
      </c>
      <c r="Q2074" s="16">
        <v>-2.731789</v>
      </c>
      <c r="R2074" s="16">
        <v>0.29899999999999999</v>
      </c>
      <c r="S2074" s="16">
        <v>2.2499999999999998E-3</v>
      </c>
      <c r="T2074" s="16">
        <v>2.0000000000000001E-4</v>
      </c>
      <c r="U2074" s="16">
        <v>2.61355</v>
      </c>
      <c r="V2074" s="16">
        <v>6.61</v>
      </c>
      <c r="W2074" s="16">
        <v>1.43</v>
      </c>
      <c r="X2074" s="16">
        <v>376.55399999999997</v>
      </c>
      <c r="Y2074" s="16">
        <v>0.76459999999999995</v>
      </c>
      <c r="Z2074" s="16">
        <v>0.1024</v>
      </c>
      <c r="AA2074" s="16">
        <v>1.7381949999999999</v>
      </c>
      <c r="AB2074" s="16">
        <v>0.91</v>
      </c>
      <c r="AC2074" s="16">
        <v>21.33</v>
      </c>
      <c r="AD2074" s="16">
        <v>12.34</v>
      </c>
      <c r="AE2074" s="16">
        <v>0.375</v>
      </c>
      <c r="AF2074" s="16">
        <v>0</v>
      </c>
      <c r="AG2074" s="16">
        <v>12327.5</v>
      </c>
      <c r="AH2074" s="16">
        <v>2.93E-2</v>
      </c>
      <c r="AI2074" s="16">
        <v>10.3955</v>
      </c>
      <c r="AJ2074" s="16">
        <v>52.004600000000003</v>
      </c>
      <c r="AK2074" s="16">
        <v>-2.1945000000000001</v>
      </c>
      <c r="AL2074" s="16">
        <v>-2.4159999999999999</v>
      </c>
      <c r="AM2074" s="16">
        <v>-2.3498000000000001</v>
      </c>
      <c r="AN2074" s="16">
        <v>-3.34</v>
      </c>
      <c r="AO2074" s="16">
        <v>-2.9119999999999999</v>
      </c>
      <c r="AP2074" s="16">
        <v>-3.2183999999999999</v>
      </c>
      <c r="AR2074" s="16">
        <f t="shared" si="95"/>
        <v>1</v>
      </c>
      <c r="AS2074" s="5">
        <f t="shared" si="94"/>
        <v>0</v>
      </c>
    </row>
    <row r="2075" spans="1:45" x14ac:dyDescent="0.25">
      <c r="A2075" s="16" t="s">
        <v>408</v>
      </c>
      <c r="B2075" s="16" t="s">
        <v>88</v>
      </c>
      <c r="C2075" s="16" t="s">
        <v>305</v>
      </c>
      <c r="D2075" s="16">
        <v>1986</v>
      </c>
      <c r="E2075" s="16" t="s">
        <v>2678</v>
      </c>
      <c r="F2075" s="16" t="s">
        <v>590</v>
      </c>
      <c r="G2075" s="10">
        <v>1120.22</v>
      </c>
      <c r="H2075" s="73">
        <v>7.0212849999999998</v>
      </c>
      <c r="I2075" s="16" t="s">
        <v>6700</v>
      </c>
      <c r="J2075" s="71">
        <v>-1.52599E-2</v>
      </c>
      <c r="K2075" s="71">
        <v>1.2298420000000001</v>
      </c>
      <c r="L2075" s="16">
        <v>-3.286429</v>
      </c>
      <c r="M2075" s="16">
        <v>-0.51509179999999999</v>
      </c>
      <c r="N2075" s="16">
        <v>-1.110044</v>
      </c>
      <c r="O2075" s="16">
        <v>-1.808665</v>
      </c>
      <c r="P2075" s="16">
        <v>-1.2605040000000001</v>
      </c>
      <c r="Q2075" s="16">
        <v>-2.6719729999999999</v>
      </c>
      <c r="R2075" s="16">
        <v>0.29899999999999999</v>
      </c>
      <c r="S2075" s="16">
        <v>2.2499999999999998E-3</v>
      </c>
      <c r="T2075" s="16">
        <v>2.0000000000000001E-4</v>
      </c>
      <c r="U2075" s="16">
        <v>2.47255</v>
      </c>
      <c r="V2075" s="16">
        <v>6.9260000000000002</v>
      </c>
      <c r="W2075" s="16">
        <v>1.502</v>
      </c>
      <c r="X2075" s="16">
        <v>372.31299999999999</v>
      </c>
      <c r="Y2075" s="16">
        <v>2.0928</v>
      </c>
      <c r="Z2075" s="16">
        <v>0.11940000000000001</v>
      </c>
      <c r="AA2075" s="16">
        <v>1.714504</v>
      </c>
      <c r="AB2075" s="16">
        <v>0.91</v>
      </c>
      <c r="AC2075" s="16">
        <v>21.33</v>
      </c>
      <c r="AD2075" s="16">
        <v>12.95</v>
      </c>
      <c r="AE2075" s="16">
        <v>0.36420000000000002</v>
      </c>
      <c r="AF2075" s="16">
        <v>0</v>
      </c>
      <c r="AG2075" s="16">
        <v>12338.4</v>
      </c>
      <c r="AH2075" s="16">
        <v>2.9100000000000001E-2</v>
      </c>
      <c r="AI2075" s="16">
        <v>10.601100000000001</v>
      </c>
      <c r="AJ2075" s="16">
        <v>52.764800000000001</v>
      </c>
      <c r="AK2075" s="16">
        <v>-2.1233</v>
      </c>
      <c r="AL2075" s="16">
        <v>-2.3475000000000001</v>
      </c>
      <c r="AM2075" s="16">
        <v>-2.3090000000000002</v>
      </c>
      <c r="AN2075" s="16">
        <v>-3.34</v>
      </c>
      <c r="AO2075" s="16">
        <v>-2.8422000000000001</v>
      </c>
      <c r="AP2075" s="16">
        <v>-3.1326999999999998</v>
      </c>
      <c r="AR2075" s="16">
        <f t="shared" si="95"/>
        <v>1</v>
      </c>
      <c r="AS2075" s="5">
        <f t="shared" si="94"/>
        <v>4.7994999999999788E-2</v>
      </c>
    </row>
    <row r="2076" spans="1:45" x14ac:dyDescent="0.25">
      <c r="A2076" s="16" t="s">
        <v>408</v>
      </c>
      <c r="B2076" s="16" t="s">
        <v>88</v>
      </c>
      <c r="C2076" s="16" t="s">
        <v>305</v>
      </c>
      <c r="D2076" s="16">
        <v>1987</v>
      </c>
      <c r="E2076" s="16" t="s">
        <v>2688</v>
      </c>
      <c r="F2076" s="16" t="s">
        <v>590</v>
      </c>
      <c r="G2076" s="10">
        <v>1114.48</v>
      </c>
      <c r="H2076" s="73">
        <v>7.01614</v>
      </c>
      <c r="I2076" s="16" t="s">
        <v>6700</v>
      </c>
      <c r="J2076" s="71">
        <v>2.09564E-2</v>
      </c>
      <c r="K2076" s="71">
        <v>1.255887</v>
      </c>
      <c r="L2076" s="16">
        <v>-3.2426379999999999</v>
      </c>
      <c r="M2076" s="16">
        <v>-0.51509179999999999</v>
      </c>
      <c r="N2076" s="16">
        <v>-1.111413</v>
      </c>
      <c r="O2076" s="16">
        <v>-1.7779860000000001</v>
      </c>
      <c r="P2076" s="16">
        <v>-1.250712</v>
      </c>
      <c r="Q2076" s="16">
        <v>-2.6121750000000001</v>
      </c>
      <c r="R2076" s="16">
        <v>0.29899999999999999</v>
      </c>
      <c r="S2076" s="16">
        <v>2.2499999999999998E-3</v>
      </c>
      <c r="T2076" s="16">
        <v>2.0000000000000001E-4</v>
      </c>
      <c r="U2076" s="16">
        <v>2.4272499999999999</v>
      </c>
      <c r="V2076" s="16">
        <v>7.242</v>
      </c>
      <c r="W2076" s="16">
        <v>1.5740000000000001</v>
      </c>
      <c r="X2076" s="16">
        <v>371.1</v>
      </c>
      <c r="Y2076" s="16">
        <v>3.4209000000000001</v>
      </c>
      <c r="Z2076" s="16">
        <v>0.1162</v>
      </c>
      <c r="AA2076" s="16">
        <v>1.6908129999999999</v>
      </c>
      <c r="AB2076" s="16">
        <v>0.91</v>
      </c>
      <c r="AC2076" s="16">
        <v>21.33</v>
      </c>
      <c r="AD2076" s="16">
        <v>13.56</v>
      </c>
      <c r="AE2076" s="16">
        <v>0.3659</v>
      </c>
      <c r="AF2076" s="16">
        <v>0</v>
      </c>
      <c r="AG2076" s="16">
        <v>13078.2</v>
      </c>
      <c r="AH2076" s="16">
        <v>2.8799999999999999E-2</v>
      </c>
      <c r="AI2076" s="16">
        <v>10.806699999999999</v>
      </c>
      <c r="AJ2076" s="16">
        <v>53.524900000000002</v>
      </c>
      <c r="AK2076" s="16">
        <v>-2.052</v>
      </c>
      <c r="AL2076" s="16">
        <v>-2.2789999999999999</v>
      </c>
      <c r="AM2076" s="16">
        <v>-2.2683</v>
      </c>
      <c r="AN2076" s="16">
        <v>-3.34</v>
      </c>
      <c r="AO2076" s="16">
        <v>-2.7724000000000002</v>
      </c>
      <c r="AP2076" s="16">
        <v>-3.0470999999999999</v>
      </c>
      <c r="AR2076" s="16">
        <f t="shared" si="95"/>
        <v>1</v>
      </c>
      <c r="AS2076" s="5">
        <f t="shared" si="94"/>
        <v>4.3791000000000135E-2</v>
      </c>
    </row>
    <row r="2077" spans="1:45" x14ac:dyDescent="0.25">
      <c r="A2077" s="16" t="s">
        <v>408</v>
      </c>
      <c r="B2077" s="16" t="s">
        <v>88</v>
      </c>
      <c r="C2077" s="16" t="s">
        <v>305</v>
      </c>
      <c r="D2077" s="16">
        <v>1988</v>
      </c>
      <c r="E2077" s="16" t="s">
        <v>2694</v>
      </c>
      <c r="F2077" s="16" t="s">
        <v>590</v>
      </c>
      <c r="G2077" s="10">
        <v>1104.8</v>
      </c>
      <c r="H2077" s="73">
        <v>7.0074160000000001</v>
      </c>
      <c r="I2077" s="16" t="s">
        <v>6700</v>
      </c>
      <c r="J2077" s="71">
        <v>3.6094899999999999E-2</v>
      </c>
      <c r="K2077" s="71">
        <v>1.302046</v>
      </c>
      <c r="L2077" s="16">
        <v>-3.1922540000000001</v>
      </c>
      <c r="M2077" s="16">
        <v>-0.51509179999999999</v>
      </c>
      <c r="N2077" s="16">
        <v>-1.1001829999999999</v>
      </c>
      <c r="O2077" s="16">
        <v>-1.7452479999999999</v>
      </c>
      <c r="P2077" s="16">
        <v>-1.2408380000000001</v>
      </c>
      <c r="Q2077" s="16">
        <v>-2.5523769999999999</v>
      </c>
      <c r="R2077" s="16">
        <v>0.29899999999999999</v>
      </c>
      <c r="S2077" s="16">
        <v>2.2499999999999998E-3</v>
      </c>
      <c r="T2077" s="16">
        <v>2.0000000000000001E-4</v>
      </c>
      <c r="U2077" s="16">
        <v>2.5439500000000002</v>
      </c>
      <c r="V2077" s="16">
        <v>7.5579999999999998</v>
      </c>
      <c r="W2077" s="16">
        <v>1.6459999999999999</v>
      </c>
      <c r="X2077" s="16">
        <v>369.19099999999997</v>
      </c>
      <c r="Y2077" s="16">
        <v>4.7491000000000003</v>
      </c>
      <c r="Z2077" s="16">
        <v>0.11409999999999999</v>
      </c>
      <c r="AA2077" s="16">
        <v>1.667122</v>
      </c>
      <c r="AB2077" s="16">
        <v>0.91</v>
      </c>
      <c r="AC2077" s="16">
        <v>21.33</v>
      </c>
      <c r="AD2077" s="16">
        <v>14.17</v>
      </c>
      <c r="AE2077" s="16">
        <v>0.39610000000000001</v>
      </c>
      <c r="AF2077" s="16">
        <v>0</v>
      </c>
      <c r="AG2077" s="16">
        <v>13177.6</v>
      </c>
      <c r="AH2077" s="16">
        <v>2.86E-2</v>
      </c>
      <c r="AI2077" s="16">
        <v>11.0123</v>
      </c>
      <c r="AJ2077" s="16">
        <v>54.284999999999997</v>
      </c>
      <c r="AK2077" s="16">
        <v>-1.9807999999999999</v>
      </c>
      <c r="AL2077" s="16">
        <v>-2.2105000000000001</v>
      </c>
      <c r="AM2077" s="16">
        <v>-2.2275</v>
      </c>
      <c r="AN2077" s="16">
        <v>-3.34</v>
      </c>
      <c r="AO2077" s="16">
        <v>-2.7025999999999999</v>
      </c>
      <c r="AP2077" s="16">
        <v>-2.9615</v>
      </c>
      <c r="AR2077" s="16">
        <f t="shared" si="95"/>
        <v>1</v>
      </c>
      <c r="AS2077" s="5">
        <f t="shared" si="94"/>
        <v>5.0383999999999762E-2</v>
      </c>
    </row>
    <row r="2078" spans="1:45" x14ac:dyDescent="0.25">
      <c r="A2078" s="16" t="s">
        <v>408</v>
      </c>
      <c r="B2078" s="16" t="s">
        <v>88</v>
      </c>
      <c r="C2078" s="16" t="s">
        <v>305</v>
      </c>
      <c r="D2078" s="16">
        <v>1989</v>
      </c>
      <c r="E2078" s="16" t="s">
        <v>2682</v>
      </c>
      <c r="F2078" s="16" t="s">
        <v>590</v>
      </c>
      <c r="G2078" s="10">
        <v>822.92200000000003</v>
      </c>
      <c r="H2078" s="73">
        <v>6.7128610000000002</v>
      </c>
      <c r="I2078" s="16" t="s">
        <v>6700</v>
      </c>
      <c r="J2078" s="71">
        <v>3.8707800000000001E-2</v>
      </c>
      <c r="K2078" s="71">
        <v>1.353434</v>
      </c>
      <c r="L2078" s="16">
        <v>-3.1267109999999998</v>
      </c>
      <c r="M2078" s="16">
        <v>-0.51602380000000003</v>
      </c>
      <c r="N2078" s="16">
        <v>-1.091086</v>
      </c>
      <c r="O2078" s="16">
        <v>-1.6912579999999999</v>
      </c>
      <c r="P2078" s="16">
        <v>-1.230963</v>
      </c>
      <c r="Q2078" s="16">
        <v>-2.47702</v>
      </c>
      <c r="R2078" s="16">
        <v>0.29899999999999999</v>
      </c>
      <c r="S2078" s="16">
        <v>2.2499999999999998E-3</v>
      </c>
      <c r="T2078" s="16">
        <v>1E-4</v>
      </c>
      <c r="U2078" s="16">
        <v>2.4592499999999999</v>
      </c>
      <c r="V2078" s="16">
        <v>7.8739999999999997</v>
      </c>
      <c r="W2078" s="16">
        <v>1.718</v>
      </c>
      <c r="X2078" s="16">
        <v>370.26900000000001</v>
      </c>
      <c r="Y2078" s="16">
        <v>6.0773000000000001</v>
      </c>
      <c r="Z2078" s="16">
        <v>0.12330000000000001</v>
      </c>
      <c r="AA2078" s="16">
        <v>1.643043</v>
      </c>
      <c r="AB2078" s="16">
        <v>0.91</v>
      </c>
      <c r="AC2078" s="16">
        <v>21.33</v>
      </c>
      <c r="AD2078" s="16">
        <v>14.79</v>
      </c>
      <c r="AE2078" s="16">
        <v>0.40939999999999999</v>
      </c>
      <c r="AF2078" s="16">
        <v>0</v>
      </c>
      <c r="AG2078" s="16">
        <v>13704.4</v>
      </c>
      <c r="AH2078" s="16">
        <v>2.8400000000000002E-2</v>
      </c>
      <c r="AI2078" s="16">
        <v>11.2179</v>
      </c>
      <c r="AJ2078" s="16">
        <v>55.045200000000001</v>
      </c>
      <c r="AK2078" s="16">
        <v>-1.9096</v>
      </c>
      <c r="AL2078" s="16">
        <v>-2.1421000000000001</v>
      </c>
      <c r="AM2078" s="16">
        <v>-2.1867999999999999</v>
      </c>
      <c r="AN2078" s="16">
        <v>-3.2397999999999998</v>
      </c>
      <c r="AO2078" s="16">
        <v>-2.6326999999999998</v>
      </c>
      <c r="AP2078" s="16">
        <v>-2.8759000000000001</v>
      </c>
      <c r="AR2078" s="16">
        <f t="shared" si="95"/>
        <v>1</v>
      </c>
      <c r="AS2078" s="5">
        <f t="shared" si="94"/>
        <v>6.5543000000000351E-2</v>
      </c>
    </row>
    <row r="2079" spans="1:45" x14ac:dyDescent="0.25">
      <c r="A2079" s="16" t="s">
        <v>408</v>
      </c>
      <c r="B2079" s="16" t="s">
        <v>88</v>
      </c>
      <c r="C2079" s="16" t="s">
        <v>305</v>
      </c>
      <c r="D2079" s="16">
        <v>1990</v>
      </c>
      <c r="E2079" s="16" t="s">
        <v>2699</v>
      </c>
      <c r="F2079" s="16" t="s">
        <v>590</v>
      </c>
      <c r="G2079" s="10">
        <v>409.56700000000001</v>
      </c>
      <c r="H2079" s="73">
        <v>6.0151000000000003</v>
      </c>
      <c r="I2079" s="16" t="s">
        <v>6700</v>
      </c>
      <c r="J2079" s="71">
        <v>-0.69952150000000002</v>
      </c>
      <c r="K2079" s="71">
        <v>0.67241700000000004</v>
      </c>
      <c r="L2079" s="16">
        <v>-3.0679249999999998</v>
      </c>
      <c r="M2079" s="16">
        <v>-0.51321430000000001</v>
      </c>
      <c r="N2079" s="16">
        <v>-1.0612509999999999</v>
      </c>
      <c r="O2079" s="16">
        <v>-1.675384</v>
      </c>
      <c r="P2079" s="16">
        <v>-1.222575</v>
      </c>
      <c r="Q2079" s="16">
        <v>-2.3999199999999998</v>
      </c>
      <c r="R2079" s="16">
        <v>0.29899999999999999</v>
      </c>
      <c r="S2079" s="16">
        <v>2.5000000000000001E-3</v>
      </c>
      <c r="T2079" s="16">
        <v>2.9999999999999997E-4</v>
      </c>
      <c r="U2079" s="16">
        <v>2.5945499999999999</v>
      </c>
      <c r="V2079" s="16">
        <v>8.19</v>
      </c>
      <c r="W2079" s="16">
        <v>1.79</v>
      </c>
      <c r="X2079" s="16">
        <v>370.97</v>
      </c>
      <c r="Y2079" s="16">
        <v>7.4054000000000002</v>
      </c>
      <c r="Z2079" s="16">
        <v>0.1249</v>
      </c>
      <c r="AA2079" s="16">
        <v>1.6892590000000001</v>
      </c>
      <c r="AB2079" s="16">
        <v>0.91</v>
      </c>
      <c r="AC2079" s="16">
        <v>21.33</v>
      </c>
      <c r="AD2079" s="16">
        <v>13.6</v>
      </c>
      <c r="AE2079" s="16">
        <v>0.4461</v>
      </c>
      <c r="AF2079" s="16">
        <v>0</v>
      </c>
      <c r="AG2079" s="16">
        <v>13938.8</v>
      </c>
      <c r="AH2079" s="16">
        <v>2.4400000000000002E-2</v>
      </c>
      <c r="AI2079" s="16">
        <v>11.423500000000001</v>
      </c>
      <c r="AJ2079" s="16">
        <v>55.805300000000003</v>
      </c>
      <c r="AK2079" s="16">
        <v>-1.8384</v>
      </c>
      <c r="AL2079" s="16">
        <v>-2.0735999999999999</v>
      </c>
      <c r="AM2079" s="16">
        <v>-2.1459999999999999</v>
      </c>
      <c r="AN2079" s="16">
        <v>-3.1284999999999998</v>
      </c>
      <c r="AO2079" s="16">
        <v>-2.5629</v>
      </c>
      <c r="AP2079" s="16">
        <v>-2.7902999999999998</v>
      </c>
      <c r="AR2079" s="16">
        <f t="shared" si="95"/>
        <v>1</v>
      </c>
      <c r="AS2079" s="5">
        <f t="shared" si="94"/>
        <v>5.8786000000000005E-2</v>
      </c>
    </row>
    <row r="2080" spans="1:45" x14ac:dyDescent="0.25">
      <c r="A2080" s="16" t="s">
        <v>408</v>
      </c>
      <c r="B2080" s="16" t="s">
        <v>88</v>
      </c>
      <c r="C2080" s="16" t="s">
        <v>305</v>
      </c>
      <c r="D2080" s="16">
        <v>1991</v>
      </c>
      <c r="E2080" s="16" t="s">
        <v>2692</v>
      </c>
      <c r="F2080" s="16" t="s">
        <v>590</v>
      </c>
      <c r="G2080" s="10">
        <v>357.608</v>
      </c>
      <c r="H2080" s="73">
        <v>5.8794380000000004</v>
      </c>
      <c r="I2080" s="16" t="s">
        <v>6700</v>
      </c>
      <c r="J2080" s="71">
        <v>-0.13836709999999999</v>
      </c>
      <c r="K2080" s="71">
        <v>0.58552660000000001</v>
      </c>
      <c r="L2080" s="16">
        <v>-3.0108380000000001</v>
      </c>
      <c r="M2080" s="16">
        <v>-0.51321430000000001</v>
      </c>
      <c r="N2080" s="16">
        <v>-1.0525720000000001</v>
      </c>
      <c r="O2080" s="16">
        <v>-1.6385050000000001</v>
      </c>
      <c r="P2080" s="16">
        <v>-1.2159489999999999</v>
      </c>
      <c r="Q2080" s="16">
        <v>-2.3227829999999998</v>
      </c>
      <c r="R2080" s="16">
        <v>0.29899999999999999</v>
      </c>
      <c r="S2080" s="16">
        <v>2.5000000000000001E-3</v>
      </c>
      <c r="T2080" s="16">
        <v>2.9999999999999997E-4</v>
      </c>
      <c r="U2080" s="16">
        <v>2.6306500000000002</v>
      </c>
      <c r="V2080" s="16">
        <v>8.3840000000000003</v>
      </c>
      <c r="W2080" s="16">
        <v>1.8819999999999999</v>
      </c>
      <c r="X2080" s="16">
        <v>370.21199999999999</v>
      </c>
      <c r="Y2080" s="16">
        <v>8.7335999999999991</v>
      </c>
      <c r="Z2080" s="16">
        <v>0.1265</v>
      </c>
      <c r="AA2080" s="16">
        <v>1.673724</v>
      </c>
      <c r="AB2080" s="16">
        <v>0.91</v>
      </c>
      <c r="AC2080" s="16">
        <v>21.33</v>
      </c>
      <c r="AD2080" s="16">
        <v>14</v>
      </c>
      <c r="AE2080" s="16">
        <v>0.15970000000000001</v>
      </c>
      <c r="AF2080" s="16">
        <v>0</v>
      </c>
      <c r="AG2080" s="16">
        <v>14294.8</v>
      </c>
      <c r="AH2080" s="16">
        <v>2.58E-2</v>
      </c>
      <c r="AI2080" s="16">
        <v>11.629099999999999</v>
      </c>
      <c r="AJ2080" s="16">
        <v>56.565399999999997</v>
      </c>
      <c r="AK2080" s="16">
        <v>-1.7670999999999999</v>
      </c>
      <c r="AL2080" s="16">
        <v>-2.0051000000000001</v>
      </c>
      <c r="AM2080" s="16">
        <v>-2.1052</v>
      </c>
      <c r="AN2080" s="16">
        <v>-3.0171999999999999</v>
      </c>
      <c r="AO2080" s="16">
        <v>-2.4931000000000001</v>
      </c>
      <c r="AP2080" s="16">
        <v>-2.7046000000000001</v>
      </c>
      <c r="AR2080" s="16">
        <f t="shared" si="95"/>
        <v>1</v>
      </c>
      <c r="AS2080" s="5">
        <f t="shared" si="94"/>
        <v>5.7086999999999666E-2</v>
      </c>
    </row>
    <row r="2081" spans="1:45" x14ac:dyDescent="0.25">
      <c r="A2081" s="16" t="s">
        <v>408</v>
      </c>
      <c r="B2081" s="16" t="s">
        <v>88</v>
      </c>
      <c r="C2081" s="16" t="s">
        <v>305</v>
      </c>
      <c r="D2081" s="16">
        <v>1992</v>
      </c>
      <c r="E2081" s="16" t="s">
        <v>2671</v>
      </c>
      <c r="F2081" s="16" t="s">
        <v>590</v>
      </c>
      <c r="G2081" s="10">
        <v>236.447</v>
      </c>
      <c r="H2081" s="73">
        <v>5.4657239999999998</v>
      </c>
      <c r="I2081" s="16" t="s">
        <v>6700</v>
      </c>
      <c r="J2081" s="71">
        <v>-0.4164216</v>
      </c>
      <c r="K2081" s="71">
        <v>0.38609759999999999</v>
      </c>
      <c r="L2081" s="16">
        <v>-2.9524849999999998</v>
      </c>
      <c r="M2081" s="16">
        <v>-0.51509179999999999</v>
      </c>
      <c r="N2081" s="16">
        <v>-1.0668519999999999</v>
      </c>
      <c r="O2081" s="16">
        <v>-1.5792280000000001</v>
      </c>
      <c r="P2081" s="16">
        <v>-1.2051620000000001</v>
      </c>
      <c r="Q2081" s="16">
        <v>-2.2457009999999999</v>
      </c>
      <c r="R2081" s="16">
        <v>0.29899999999999999</v>
      </c>
      <c r="S2081" s="16">
        <v>2.2499999999999998E-3</v>
      </c>
      <c r="T2081" s="16">
        <v>2.0000000000000001E-4</v>
      </c>
      <c r="U2081" s="16">
        <v>2.4192499999999999</v>
      </c>
      <c r="V2081" s="16">
        <v>8.5779999999999994</v>
      </c>
      <c r="W2081" s="16">
        <v>1.974</v>
      </c>
      <c r="X2081" s="16">
        <v>369.93599999999998</v>
      </c>
      <c r="Y2081" s="16">
        <v>10.0618</v>
      </c>
      <c r="Z2081" s="16">
        <v>0.1439</v>
      </c>
      <c r="AA2081" s="16">
        <v>1.679162</v>
      </c>
      <c r="AB2081" s="16">
        <v>0.91</v>
      </c>
      <c r="AC2081" s="16">
        <v>21.33</v>
      </c>
      <c r="AD2081" s="16">
        <v>13.86</v>
      </c>
      <c r="AE2081" s="16">
        <v>0.2218</v>
      </c>
      <c r="AF2081" s="16">
        <v>0</v>
      </c>
      <c r="AG2081" s="16">
        <v>13939.7</v>
      </c>
      <c r="AH2081" s="16">
        <v>2.7300000000000001E-2</v>
      </c>
      <c r="AI2081" s="16">
        <v>11.8347</v>
      </c>
      <c r="AJ2081" s="16">
        <v>57.325600000000001</v>
      </c>
      <c r="AK2081" s="16">
        <v>-1.6959</v>
      </c>
      <c r="AL2081" s="16">
        <v>-1.9366000000000001</v>
      </c>
      <c r="AM2081" s="16">
        <v>-2.0644999999999998</v>
      </c>
      <c r="AN2081" s="16">
        <v>-2.9058999999999999</v>
      </c>
      <c r="AO2081" s="16">
        <v>-2.4232999999999998</v>
      </c>
      <c r="AP2081" s="16">
        <v>-2.6190000000000002</v>
      </c>
      <c r="AR2081" s="16">
        <f t="shared" si="95"/>
        <v>1</v>
      </c>
      <c r="AS2081" s="5">
        <f t="shared" si="94"/>
        <v>5.8353000000000321E-2</v>
      </c>
    </row>
    <row r="2082" spans="1:45" x14ac:dyDescent="0.25">
      <c r="A2082" s="16" t="s">
        <v>408</v>
      </c>
      <c r="B2082" s="16" t="s">
        <v>88</v>
      </c>
      <c r="C2082" s="16" t="s">
        <v>305</v>
      </c>
      <c r="D2082" s="16">
        <v>1993</v>
      </c>
      <c r="E2082" s="16" t="s">
        <v>2690</v>
      </c>
      <c r="F2082" s="16" t="s">
        <v>590</v>
      </c>
      <c r="G2082" s="10">
        <v>160.25899999999999</v>
      </c>
      <c r="H2082" s="73">
        <v>5.0767899999999999</v>
      </c>
      <c r="I2082" s="16" t="s">
        <v>6700</v>
      </c>
      <c r="J2082" s="71">
        <v>-0.38880569999999998</v>
      </c>
      <c r="K2082" s="71">
        <v>0.26172240000000002</v>
      </c>
      <c r="L2082" s="16">
        <v>-2.8779400000000002</v>
      </c>
      <c r="M2082" s="16">
        <v>-0.50579940000000001</v>
      </c>
      <c r="N2082" s="16">
        <v>-1.0615300000000001</v>
      </c>
      <c r="O2082" s="16">
        <v>-1.513857</v>
      </c>
      <c r="P2082" s="16">
        <v>-1.194785</v>
      </c>
      <c r="Q2082" s="16">
        <v>-2.1685850000000002</v>
      </c>
      <c r="R2082" s="16">
        <v>0.29899999999999999</v>
      </c>
      <c r="S2082" s="16">
        <v>5.1999999999999998E-3</v>
      </c>
      <c r="T2082" s="16">
        <v>0</v>
      </c>
      <c r="U2082" s="16">
        <v>2.3918499999999998</v>
      </c>
      <c r="V2082" s="16">
        <v>8.7720000000000002</v>
      </c>
      <c r="W2082" s="16">
        <v>2.0659999999999998</v>
      </c>
      <c r="X2082" s="16">
        <v>369.69900000000001</v>
      </c>
      <c r="Y2082" s="16">
        <v>11.389900000000001</v>
      </c>
      <c r="Z2082" s="16">
        <v>0.14760000000000001</v>
      </c>
      <c r="AA2082" s="16">
        <v>1.591388</v>
      </c>
      <c r="AB2082" s="16">
        <v>0.91</v>
      </c>
      <c r="AC2082" s="16">
        <v>21.33</v>
      </c>
      <c r="AD2082" s="16">
        <v>16.12</v>
      </c>
      <c r="AE2082" s="16">
        <v>0.2243</v>
      </c>
      <c r="AF2082" s="16">
        <v>0</v>
      </c>
      <c r="AG2082" s="16">
        <v>14032.4</v>
      </c>
      <c r="AH2082" s="16">
        <v>2.9100000000000001E-2</v>
      </c>
      <c r="AI2082" s="16">
        <v>12.0403</v>
      </c>
      <c r="AJ2082" s="16">
        <v>58.085700000000003</v>
      </c>
      <c r="AK2082" s="16">
        <v>-1.6247</v>
      </c>
      <c r="AL2082" s="16">
        <v>-1.8681000000000001</v>
      </c>
      <c r="AM2082" s="16">
        <v>-2.0236999999999998</v>
      </c>
      <c r="AN2082" s="16">
        <v>-2.7945000000000002</v>
      </c>
      <c r="AO2082" s="16">
        <v>-2.3534999999999999</v>
      </c>
      <c r="AP2082" s="16">
        <v>-2.5333999999999999</v>
      </c>
      <c r="AR2082" s="16">
        <f t="shared" si="95"/>
        <v>1</v>
      </c>
      <c r="AS2082" s="5">
        <f t="shared" si="94"/>
        <v>7.4544999999999639E-2</v>
      </c>
    </row>
    <row r="2083" spans="1:45" x14ac:dyDescent="0.25">
      <c r="A2083" s="16" t="s">
        <v>408</v>
      </c>
      <c r="B2083" s="16" t="s">
        <v>88</v>
      </c>
      <c r="C2083" s="16" t="s">
        <v>305</v>
      </c>
      <c r="D2083" s="16">
        <v>1994</v>
      </c>
      <c r="E2083" s="16" t="s">
        <v>2681</v>
      </c>
      <c r="F2083" s="16" t="s">
        <v>590</v>
      </c>
      <c r="G2083" s="10">
        <v>124.596</v>
      </c>
      <c r="H2083" s="73">
        <v>4.8250729999999997</v>
      </c>
      <c r="I2083" s="16" t="s">
        <v>6700</v>
      </c>
      <c r="J2083" s="71">
        <v>-0.24413070000000001</v>
      </c>
      <c r="K2083" s="71">
        <v>0.2050295</v>
      </c>
      <c r="L2083" s="16">
        <v>-2.7794449999999999</v>
      </c>
      <c r="M2083" s="16">
        <v>-0.5067448</v>
      </c>
      <c r="N2083" s="16">
        <v>-1.0426880000000001</v>
      </c>
      <c r="O2083" s="16">
        <v>-1.443282</v>
      </c>
      <c r="P2083" s="16">
        <v>-1.1415420000000001</v>
      </c>
      <c r="Q2083" s="16">
        <v>-2.0915029999999999</v>
      </c>
      <c r="R2083" s="16">
        <v>0.29899999999999999</v>
      </c>
      <c r="S2083" s="16">
        <v>4.9500000000000004E-3</v>
      </c>
      <c r="T2083" s="16">
        <v>0</v>
      </c>
      <c r="U2083" s="16">
        <v>2.52115</v>
      </c>
      <c r="V2083" s="16">
        <v>8.9659999999999993</v>
      </c>
      <c r="W2083" s="16">
        <v>2.1579999999999999</v>
      </c>
      <c r="X2083" s="16">
        <v>368.99799999999999</v>
      </c>
      <c r="Y2083" s="16">
        <v>12.7181</v>
      </c>
      <c r="Z2083" s="16">
        <v>0.16320000000000001</v>
      </c>
      <c r="AA2083" s="16">
        <v>1.5537160000000001</v>
      </c>
      <c r="AB2083" s="16">
        <v>0.91</v>
      </c>
      <c r="AC2083" s="16">
        <v>21.33</v>
      </c>
      <c r="AD2083" s="16">
        <v>17.09</v>
      </c>
      <c r="AE2083" s="16">
        <v>0.22289999999999999</v>
      </c>
      <c r="AF2083" s="16">
        <v>0</v>
      </c>
      <c r="AG2083" s="16">
        <v>13388.7</v>
      </c>
      <c r="AH2083" s="16">
        <v>0.03</v>
      </c>
      <c r="AI2083" s="16">
        <v>13.7</v>
      </c>
      <c r="AJ2083" s="16">
        <v>62</v>
      </c>
      <c r="AK2083" s="16">
        <v>-1.5535000000000001</v>
      </c>
      <c r="AL2083" s="16">
        <v>-1.7996000000000001</v>
      </c>
      <c r="AM2083" s="16">
        <v>-1.9830000000000001</v>
      </c>
      <c r="AN2083" s="16">
        <v>-2.6831999999999998</v>
      </c>
      <c r="AO2083" s="16">
        <v>-2.2837000000000001</v>
      </c>
      <c r="AP2083" s="16">
        <v>-2.4478</v>
      </c>
      <c r="AR2083" s="16">
        <f t="shared" si="95"/>
        <v>1</v>
      </c>
      <c r="AS2083" s="5">
        <f t="shared" si="94"/>
        <v>9.8495000000000221E-2</v>
      </c>
    </row>
    <row r="2084" spans="1:45" x14ac:dyDescent="0.25">
      <c r="A2084" s="16" t="s">
        <v>408</v>
      </c>
      <c r="B2084" s="16" t="s">
        <v>88</v>
      </c>
      <c r="C2084" s="16" t="s">
        <v>305</v>
      </c>
      <c r="D2084" s="16">
        <v>1995</v>
      </c>
      <c r="E2084" s="16" t="s">
        <v>2675</v>
      </c>
      <c r="F2084" s="16" t="s">
        <v>590</v>
      </c>
      <c r="G2084" s="10">
        <v>115.794</v>
      </c>
      <c r="H2084" s="73">
        <v>4.7518130000000003</v>
      </c>
      <c r="I2084" s="16" t="s">
        <v>6700</v>
      </c>
      <c r="J2084" s="71">
        <v>-5.4701399999999997E-2</v>
      </c>
      <c r="K2084" s="71">
        <v>0.19411529999999999</v>
      </c>
      <c r="L2084" s="16">
        <v>-2.7444160000000002</v>
      </c>
      <c r="M2084" s="16">
        <v>-0.5059884</v>
      </c>
      <c r="N2084" s="16">
        <v>-1.0572589999999999</v>
      </c>
      <c r="O2084" s="16">
        <v>-1.4147069999999999</v>
      </c>
      <c r="P2084" s="16">
        <v>-1.1525209999999999</v>
      </c>
      <c r="Q2084" s="16">
        <v>-2.014367</v>
      </c>
      <c r="R2084" s="16">
        <v>0.29899999999999999</v>
      </c>
      <c r="S2084" s="16">
        <v>5.1500000000000001E-3</v>
      </c>
      <c r="T2084" s="16">
        <v>0</v>
      </c>
      <c r="U2084" s="16">
        <v>2.4117500000000001</v>
      </c>
      <c r="V2084" s="16">
        <v>9.16</v>
      </c>
      <c r="W2084" s="16">
        <v>2.25</v>
      </c>
      <c r="X2084" s="16">
        <v>366.99400000000003</v>
      </c>
      <c r="Y2084" s="16">
        <v>14.0463</v>
      </c>
      <c r="Z2084" s="16">
        <v>0.157</v>
      </c>
      <c r="AA2084" s="16">
        <v>1.519733</v>
      </c>
      <c r="AB2084" s="16">
        <v>0.91</v>
      </c>
      <c r="AC2084" s="16">
        <v>21.33</v>
      </c>
      <c r="AD2084" s="16">
        <v>17.965</v>
      </c>
      <c r="AE2084" s="16">
        <v>0.21640000000000001</v>
      </c>
      <c r="AF2084" s="16">
        <v>0</v>
      </c>
      <c r="AG2084" s="16">
        <v>14634</v>
      </c>
      <c r="AH2084" s="16">
        <v>3.0200000000000001E-2</v>
      </c>
      <c r="AI2084" s="16">
        <v>13.1</v>
      </c>
      <c r="AJ2084" s="16">
        <v>61.3</v>
      </c>
      <c r="AK2084" s="16">
        <v>-1.4822</v>
      </c>
      <c r="AL2084" s="16">
        <v>-1.7311000000000001</v>
      </c>
      <c r="AM2084" s="16">
        <v>-1.9421999999999999</v>
      </c>
      <c r="AN2084" s="16">
        <v>-2.5718999999999999</v>
      </c>
      <c r="AO2084" s="16">
        <v>-2.2138</v>
      </c>
      <c r="AP2084" s="16">
        <v>-2.3622000000000001</v>
      </c>
      <c r="AR2084" s="16">
        <f t="shared" si="95"/>
        <v>1</v>
      </c>
      <c r="AS2084" s="5">
        <f t="shared" si="94"/>
        <v>3.5028999999999755E-2</v>
      </c>
    </row>
    <row r="2085" spans="1:45" x14ac:dyDescent="0.25">
      <c r="A2085" s="16" t="s">
        <v>408</v>
      </c>
      <c r="B2085" s="16" t="s">
        <v>88</v>
      </c>
      <c r="C2085" s="16" t="s">
        <v>305</v>
      </c>
      <c r="D2085" s="16">
        <v>1996</v>
      </c>
      <c r="E2085" s="16" t="s">
        <v>2691</v>
      </c>
      <c r="F2085" s="16" t="s">
        <v>590</v>
      </c>
      <c r="G2085" s="10">
        <v>122.85599999999999</v>
      </c>
      <c r="H2085" s="73">
        <v>4.8110140000000001</v>
      </c>
      <c r="I2085" s="16" t="s">
        <v>6700</v>
      </c>
      <c r="J2085" s="71">
        <v>7.1235999999999994E-2</v>
      </c>
      <c r="K2085" s="71">
        <v>0.20844770000000001</v>
      </c>
      <c r="L2085" s="16">
        <v>-2.727862</v>
      </c>
      <c r="M2085" s="16">
        <v>-0.5059884</v>
      </c>
      <c r="N2085" s="16">
        <v>-1.050349</v>
      </c>
      <c r="O2085" s="16">
        <v>-1.444286</v>
      </c>
      <c r="P2085" s="16">
        <v>-1.165632</v>
      </c>
      <c r="Q2085" s="16">
        <v>-1.9367110000000001</v>
      </c>
      <c r="R2085" s="16">
        <v>0.29899999999999999</v>
      </c>
      <c r="S2085" s="16">
        <v>5.1500000000000001E-3</v>
      </c>
      <c r="T2085" s="16">
        <v>0</v>
      </c>
      <c r="U2085" s="16">
        <v>2.37</v>
      </c>
      <c r="V2085" s="16">
        <v>9.3620000000000001</v>
      </c>
      <c r="W2085" s="16">
        <v>2.3380000000000001</v>
      </c>
      <c r="X2085" s="16">
        <v>367.25299999999999</v>
      </c>
      <c r="Y2085" s="16">
        <v>15.3744</v>
      </c>
      <c r="Z2085" s="16">
        <v>0.1158</v>
      </c>
      <c r="AA2085" s="16">
        <v>1.4643889999999999</v>
      </c>
      <c r="AB2085" s="16">
        <v>0.91</v>
      </c>
      <c r="AC2085" s="16">
        <v>21.33</v>
      </c>
      <c r="AD2085" s="16">
        <v>19.39</v>
      </c>
      <c r="AE2085" s="16">
        <v>0.20480000000000001</v>
      </c>
      <c r="AF2085" s="16">
        <v>0</v>
      </c>
      <c r="AG2085" s="16">
        <v>14339.8</v>
      </c>
      <c r="AH2085" s="16">
        <v>2.9899999999999999E-2</v>
      </c>
      <c r="AI2085" s="16">
        <v>12.5</v>
      </c>
      <c r="AJ2085" s="16">
        <v>60.5</v>
      </c>
      <c r="AK2085" s="16">
        <v>-1.4930000000000001</v>
      </c>
      <c r="AL2085" s="16">
        <v>-1.74</v>
      </c>
      <c r="AM2085" s="16">
        <v>-1.8738999999999999</v>
      </c>
      <c r="AN2085" s="16">
        <v>-2.5524</v>
      </c>
      <c r="AO2085" s="16">
        <v>-1.9823999999999999</v>
      </c>
      <c r="AP2085" s="16">
        <v>-2.2299000000000002</v>
      </c>
      <c r="AR2085" s="16">
        <f t="shared" si="95"/>
        <v>1</v>
      </c>
      <c r="AS2085" s="5">
        <f t="shared" si="94"/>
        <v>1.655400000000018E-2</v>
      </c>
    </row>
    <row r="2086" spans="1:45" x14ac:dyDescent="0.25">
      <c r="A2086" s="16" t="s">
        <v>408</v>
      </c>
      <c r="B2086" s="16" t="s">
        <v>88</v>
      </c>
      <c r="C2086" s="16" t="s">
        <v>305</v>
      </c>
      <c r="D2086" s="16">
        <v>1997</v>
      </c>
      <c r="E2086" s="16" t="s">
        <v>2680</v>
      </c>
      <c r="F2086" s="16" t="s">
        <v>590</v>
      </c>
      <c r="G2086" s="10">
        <v>235.45099999999999</v>
      </c>
      <c r="H2086" s="73">
        <v>5.4615039999999997</v>
      </c>
      <c r="I2086" s="16" t="s">
        <v>6700</v>
      </c>
      <c r="J2086" s="71">
        <v>0.65406779999999998</v>
      </c>
      <c r="K2086" s="71">
        <v>0.40091759999999999</v>
      </c>
      <c r="L2086" s="16">
        <v>-2.6633840000000002</v>
      </c>
      <c r="M2086" s="16">
        <v>-0.50542120000000001</v>
      </c>
      <c r="N2086" s="16">
        <v>-1.0434559999999999</v>
      </c>
      <c r="O2086" s="16">
        <v>-1.3945749999999999</v>
      </c>
      <c r="P2086" s="16">
        <v>-1.164064</v>
      </c>
      <c r="Q2086" s="16">
        <v>-1.8494139999999999</v>
      </c>
      <c r="R2086" s="16">
        <v>0.29899999999999999</v>
      </c>
      <c r="S2086" s="16">
        <v>5.3E-3</v>
      </c>
      <c r="T2086" s="16">
        <v>0</v>
      </c>
      <c r="U2086" s="16">
        <v>2.4374500000000001</v>
      </c>
      <c r="V2086" s="16">
        <v>9.5640000000000001</v>
      </c>
      <c r="W2086" s="16">
        <v>2.4260000000000002</v>
      </c>
      <c r="X2086" s="16">
        <v>365.709</v>
      </c>
      <c r="Y2086" s="16">
        <v>16.7026</v>
      </c>
      <c r="Z2086" s="16">
        <v>0.109</v>
      </c>
      <c r="AA2086" s="16">
        <v>1.364965</v>
      </c>
      <c r="AB2086" s="16">
        <v>0.91</v>
      </c>
      <c r="AC2086" s="16">
        <v>21.33</v>
      </c>
      <c r="AD2086" s="16">
        <v>21.95</v>
      </c>
      <c r="AE2086" s="16">
        <v>0.26939999999999997</v>
      </c>
      <c r="AF2086" s="16">
        <v>0</v>
      </c>
      <c r="AG2086" s="16">
        <v>14114.9</v>
      </c>
      <c r="AH2086" s="16">
        <v>2.7799999999999998E-2</v>
      </c>
      <c r="AI2086" s="16">
        <v>12.6</v>
      </c>
      <c r="AJ2086" s="16">
        <v>60.6</v>
      </c>
      <c r="AK2086" s="16">
        <v>-1.2577</v>
      </c>
      <c r="AL2086" s="16">
        <v>-1.7349000000000001</v>
      </c>
      <c r="AM2086" s="16">
        <v>-1.9279999999999999</v>
      </c>
      <c r="AN2086" s="16">
        <v>-2.1960999999999999</v>
      </c>
      <c r="AO2086" s="16">
        <v>-2.0474000000000001</v>
      </c>
      <c r="AP2086" s="16">
        <v>-2.1707000000000001</v>
      </c>
      <c r="AR2086" s="16">
        <f t="shared" si="95"/>
        <v>1</v>
      </c>
      <c r="AS2086" s="5">
        <f t="shared" si="94"/>
        <v>6.4477999999999813E-2</v>
      </c>
    </row>
    <row r="2087" spans="1:45" x14ac:dyDescent="0.25">
      <c r="A2087" s="16" t="s">
        <v>408</v>
      </c>
      <c r="B2087" s="16" t="s">
        <v>88</v>
      </c>
      <c r="C2087" s="16" t="s">
        <v>305</v>
      </c>
      <c r="D2087" s="16">
        <v>1998</v>
      </c>
      <c r="E2087" s="16" t="s">
        <v>2684</v>
      </c>
      <c r="F2087" s="16" t="s">
        <v>590</v>
      </c>
      <c r="G2087" s="10">
        <v>283.43200000000002</v>
      </c>
      <c r="H2087" s="73">
        <v>5.6469709999999997</v>
      </c>
      <c r="I2087" s="16" t="s">
        <v>6700</v>
      </c>
      <c r="J2087" s="71">
        <v>0.18096200000000001</v>
      </c>
      <c r="K2087" s="71">
        <v>0.48044750000000003</v>
      </c>
      <c r="L2087" s="16">
        <v>-2.617432</v>
      </c>
      <c r="M2087" s="16">
        <v>-0.50505639999999996</v>
      </c>
      <c r="N2087" s="16">
        <v>-1.0358229999999999</v>
      </c>
      <c r="O2087" s="16">
        <v>-1.384293</v>
      </c>
      <c r="P2087" s="16">
        <v>-1.163638</v>
      </c>
      <c r="Q2087" s="16">
        <v>-1.7620659999999999</v>
      </c>
      <c r="R2087" s="16">
        <v>0.29899999999999999</v>
      </c>
      <c r="S2087" s="16">
        <v>5.1500000000000001E-3</v>
      </c>
      <c r="T2087" s="16">
        <v>1E-4</v>
      </c>
      <c r="U2087" s="16">
        <v>2.5728499999999999</v>
      </c>
      <c r="V2087" s="16">
        <v>9.766</v>
      </c>
      <c r="W2087" s="16">
        <v>2.5139999999999998</v>
      </c>
      <c r="X2087" s="16">
        <v>363.16199999999998</v>
      </c>
      <c r="Y2087" s="16">
        <v>18.030799999999999</v>
      </c>
      <c r="Z2087" s="16">
        <v>0.1216</v>
      </c>
      <c r="AA2087" s="16">
        <v>1.4880800000000001</v>
      </c>
      <c r="AB2087" s="16">
        <v>0.91</v>
      </c>
      <c r="AC2087" s="16">
        <v>21.33</v>
      </c>
      <c r="AD2087" s="16">
        <v>18.78</v>
      </c>
      <c r="AE2087" s="16">
        <v>0.25409999999999999</v>
      </c>
      <c r="AF2087" s="16">
        <v>0</v>
      </c>
      <c r="AG2087" s="16">
        <v>15022.2</v>
      </c>
      <c r="AH2087" s="16">
        <v>2.5700000000000001E-2</v>
      </c>
      <c r="AI2087" s="16">
        <v>12.6</v>
      </c>
      <c r="AJ2087" s="16">
        <v>60.7</v>
      </c>
      <c r="AK2087" s="16">
        <v>-1.0225</v>
      </c>
      <c r="AL2087" s="16">
        <v>-1.7297</v>
      </c>
      <c r="AM2087" s="16">
        <v>-1.982</v>
      </c>
      <c r="AN2087" s="16">
        <v>-1.8396999999999999</v>
      </c>
      <c r="AO2087" s="16">
        <v>-2.1122999999999998</v>
      </c>
      <c r="AP2087" s="16">
        <v>-2.1114999999999999</v>
      </c>
      <c r="AR2087" s="16">
        <f t="shared" si="95"/>
        <v>1</v>
      </c>
      <c r="AS2087" s="5">
        <f t="shared" si="94"/>
        <v>4.5952000000000215E-2</v>
      </c>
    </row>
    <row r="2088" spans="1:45" x14ac:dyDescent="0.25">
      <c r="A2088" s="16" t="s">
        <v>408</v>
      </c>
      <c r="B2088" s="16" t="s">
        <v>88</v>
      </c>
      <c r="C2088" s="16" t="s">
        <v>305</v>
      </c>
      <c r="D2088" s="16">
        <v>1999</v>
      </c>
      <c r="E2088" s="16" t="s">
        <v>2672</v>
      </c>
      <c r="F2088" s="16" t="s">
        <v>590</v>
      </c>
      <c r="G2088" s="10">
        <v>321.90499999999997</v>
      </c>
      <c r="H2088" s="73">
        <v>5.7742550000000001</v>
      </c>
      <c r="I2088" s="16" t="s">
        <v>6700</v>
      </c>
      <c r="J2088" s="71">
        <v>0.13494890000000001</v>
      </c>
      <c r="K2088" s="71">
        <v>0.54986179999999996</v>
      </c>
      <c r="L2088" s="16">
        <v>-2.5399630000000002</v>
      </c>
      <c r="M2088" s="16">
        <v>-0.50750119999999999</v>
      </c>
      <c r="N2088" s="16">
        <v>-1.0081370000000001</v>
      </c>
      <c r="O2088" s="16">
        <v>-1.293668</v>
      </c>
      <c r="P2088" s="16">
        <v>-1.153105</v>
      </c>
      <c r="Q2088" s="16">
        <v>-1.716926</v>
      </c>
      <c r="R2088" s="16">
        <v>0.29899999999999999</v>
      </c>
      <c r="S2088" s="16">
        <v>4.7499999999999999E-3</v>
      </c>
      <c r="T2088" s="16">
        <v>0</v>
      </c>
      <c r="U2088" s="16">
        <v>2.61145</v>
      </c>
      <c r="V2088" s="16">
        <v>9.968</v>
      </c>
      <c r="W2088" s="16">
        <v>2.6019999999999999</v>
      </c>
      <c r="X2088" s="16">
        <v>365.35300000000001</v>
      </c>
      <c r="Y2088" s="16">
        <v>19.358899999999998</v>
      </c>
      <c r="Z2088" s="16">
        <v>0.12920000000000001</v>
      </c>
      <c r="AA2088" s="16">
        <v>1.347488</v>
      </c>
      <c r="AB2088" s="16">
        <v>0.91</v>
      </c>
      <c r="AC2088" s="16">
        <v>21.33</v>
      </c>
      <c r="AD2088" s="16">
        <v>22.4</v>
      </c>
      <c r="AE2088" s="16">
        <v>0.2407</v>
      </c>
      <c r="AF2088" s="16">
        <v>0</v>
      </c>
      <c r="AG2088" s="16">
        <v>14576.2</v>
      </c>
      <c r="AH2088" s="16">
        <v>2.4E-2</v>
      </c>
      <c r="AI2088" s="16">
        <v>12.9</v>
      </c>
      <c r="AJ2088" s="16">
        <v>61.6</v>
      </c>
      <c r="AK2088" s="16">
        <v>-1.0913999999999999</v>
      </c>
      <c r="AL2088" s="16">
        <v>-1.5491999999999999</v>
      </c>
      <c r="AM2088" s="16">
        <v>-1.9124000000000001</v>
      </c>
      <c r="AN2088" s="16">
        <v>-1.9417</v>
      </c>
      <c r="AO2088" s="16">
        <v>-1.9456</v>
      </c>
      <c r="AP2088" s="16">
        <v>-2.1126</v>
      </c>
      <c r="AR2088" s="16">
        <f t="shared" si="95"/>
        <v>1</v>
      </c>
      <c r="AS2088" s="5">
        <f t="shared" si="94"/>
        <v>7.7468999999999788E-2</v>
      </c>
    </row>
    <row r="2089" spans="1:45" x14ac:dyDescent="0.25">
      <c r="A2089" s="16" t="s">
        <v>408</v>
      </c>
      <c r="B2089" s="16" t="s">
        <v>88</v>
      </c>
      <c r="C2089" s="16" t="s">
        <v>305</v>
      </c>
      <c r="D2089" s="16">
        <v>2000</v>
      </c>
      <c r="E2089" s="16" t="s">
        <v>2697</v>
      </c>
      <c r="F2089" s="16" t="s">
        <v>590</v>
      </c>
      <c r="G2089" s="10">
        <v>392.49</v>
      </c>
      <c r="H2089" s="73">
        <v>5.972512</v>
      </c>
      <c r="I2089" s="16">
        <v>2884522</v>
      </c>
      <c r="J2089" s="71">
        <v>0.1948278</v>
      </c>
      <c r="K2089" s="71">
        <v>0.66813800000000001</v>
      </c>
      <c r="L2089" s="16">
        <v>-2.5065840000000001</v>
      </c>
      <c r="M2089" s="16">
        <v>-0.50655570000000005</v>
      </c>
      <c r="N2089" s="16">
        <v>-1.0071920000000001</v>
      </c>
      <c r="O2089" s="16">
        <v>-1.2743040000000001</v>
      </c>
      <c r="P2089" s="16">
        <v>-1.1440170000000001</v>
      </c>
      <c r="Q2089" s="16">
        <v>-1.6717869999999999</v>
      </c>
      <c r="R2089" s="16">
        <v>0.29899999999999999</v>
      </c>
      <c r="S2089" s="16">
        <v>5.0000000000000001E-3</v>
      </c>
      <c r="T2089" s="16">
        <v>0</v>
      </c>
      <c r="U2089" s="16">
        <v>2.5620500000000002</v>
      </c>
      <c r="V2089" s="16">
        <v>10.17</v>
      </c>
      <c r="W2089" s="16">
        <v>2.69</v>
      </c>
      <c r="X2089" s="16">
        <v>364.80399999999997</v>
      </c>
      <c r="Y2089" s="16">
        <v>20.687100000000001</v>
      </c>
      <c r="Z2089" s="16">
        <v>0.1221</v>
      </c>
      <c r="AA2089" s="16">
        <v>1.335642</v>
      </c>
      <c r="AB2089" s="16">
        <v>0.91</v>
      </c>
      <c r="AC2089" s="16">
        <v>21.33</v>
      </c>
      <c r="AD2089" s="16">
        <v>22.704999999999998</v>
      </c>
      <c r="AE2089" s="16">
        <v>0.23169999999999999</v>
      </c>
      <c r="AF2089" s="16">
        <v>5.1900000000000002E-2</v>
      </c>
      <c r="AG2089" s="16">
        <v>14581</v>
      </c>
      <c r="AH2089" s="16">
        <v>2.1999999999999999E-2</v>
      </c>
      <c r="AI2089" s="16">
        <v>13.1</v>
      </c>
      <c r="AJ2089" s="16">
        <v>62.4</v>
      </c>
      <c r="AK2089" s="16">
        <v>-1.1603000000000001</v>
      </c>
      <c r="AL2089" s="16">
        <v>-1.3687</v>
      </c>
      <c r="AM2089" s="16">
        <v>-1.8428</v>
      </c>
      <c r="AN2089" s="16">
        <v>-2.0436999999999999</v>
      </c>
      <c r="AO2089" s="16">
        <v>-1.7789999999999999</v>
      </c>
      <c r="AP2089" s="16">
        <v>-2.1135999999999999</v>
      </c>
      <c r="AR2089" s="16">
        <f t="shared" si="95"/>
        <v>1</v>
      </c>
      <c r="AS2089" s="5">
        <f t="shared" si="94"/>
        <v>3.3379000000000048E-2</v>
      </c>
    </row>
    <row r="2090" spans="1:45" x14ac:dyDescent="0.25">
      <c r="A2090" s="16" t="s">
        <v>408</v>
      </c>
      <c r="B2090" s="16" t="s">
        <v>88</v>
      </c>
      <c r="C2090" s="16" t="s">
        <v>305</v>
      </c>
      <c r="D2090" s="16">
        <v>2001</v>
      </c>
      <c r="E2090" s="16" t="s">
        <v>2698</v>
      </c>
      <c r="F2090" s="16" t="s">
        <v>590</v>
      </c>
      <c r="G2090" s="10">
        <v>389.548</v>
      </c>
      <c r="H2090" s="73">
        <v>5.964988</v>
      </c>
      <c r="I2090" s="16">
        <v>2991132</v>
      </c>
      <c r="J2090" s="71">
        <v>0.1854172</v>
      </c>
      <c r="K2090" s="71">
        <v>0.80425139999999995</v>
      </c>
      <c r="L2090" s="16">
        <v>-2.494192</v>
      </c>
      <c r="M2090" s="16">
        <v>-0.5059884</v>
      </c>
      <c r="N2090" s="16">
        <v>-0.97271980000000002</v>
      </c>
      <c r="O2090" s="16">
        <v>-1.320128</v>
      </c>
      <c r="P2090" s="16">
        <v>-1.129915</v>
      </c>
      <c r="Q2090" s="16">
        <v>-1.645033</v>
      </c>
      <c r="R2090" s="16">
        <v>0.29899999999999999</v>
      </c>
      <c r="S2090" s="16">
        <v>5.1500000000000001E-3</v>
      </c>
      <c r="T2090" s="16">
        <v>0</v>
      </c>
      <c r="U2090" s="16">
        <v>2.6672500000000001</v>
      </c>
      <c r="V2090" s="16">
        <v>10.506</v>
      </c>
      <c r="W2090" s="16">
        <v>2.8319999999999999</v>
      </c>
      <c r="X2090" s="16">
        <v>365.99900000000002</v>
      </c>
      <c r="Y2090" s="16">
        <v>22.0153</v>
      </c>
      <c r="Z2090" s="16">
        <v>0.1197</v>
      </c>
      <c r="AA2090" s="16">
        <v>1.541288</v>
      </c>
      <c r="AB2090" s="16">
        <v>0.91</v>
      </c>
      <c r="AC2090" s="16">
        <v>21.33</v>
      </c>
      <c r="AD2090" s="16">
        <v>17.41</v>
      </c>
      <c r="AE2090" s="16">
        <v>0.2268</v>
      </c>
      <c r="AF2090" s="16">
        <v>6.6699999999999995E-2</v>
      </c>
      <c r="AG2090" s="16">
        <v>16433</v>
      </c>
      <c r="AH2090" s="16">
        <v>2.5499999999999998E-2</v>
      </c>
      <c r="AI2090" s="16">
        <v>13.4</v>
      </c>
      <c r="AJ2090" s="16">
        <v>63.3</v>
      </c>
      <c r="AK2090" s="16">
        <v>-1.2698</v>
      </c>
      <c r="AL2090" s="16">
        <v>-1.2708999999999999</v>
      </c>
      <c r="AM2090" s="16">
        <v>-1.7258</v>
      </c>
      <c r="AN2090" s="16">
        <v>-2.1606999999999998</v>
      </c>
      <c r="AO2090" s="16">
        <v>-1.7612000000000001</v>
      </c>
      <c r="AP2090" s="16">
        <v>-1.9843999999999999</v>
      </c>
      <c r="AR2090" s="16">
        <f t="shared" si="95"/>
        <v>1</v>
      </c>
      <c r="AS2090" s="5">
        <f t="shared" si="94"/>
        <v>1.2392000000000181E-2</v>
      </c>
    </row>
    <row r="2091" spans="1:45" x14ac:dyDescent="0.25">
      <c r="A2091" s="16" t="s">
        <v>408</v>
      </c>
      <c r="B2091" s="16" t="s">
        <v>88</v>
      </c>
      <c r="C2091" s="16" t="s">
        <v>305</v>
      </c>
      <c r="D2091" s="16">
        <v>2002</v>
      </c>
      <c r="E2091" s="16" t="s">
        <v>2689</v>
      </c>
      <c r="F2091" s="16" t="s">
        <v>590</v>
      </c>
      <c r="G2091" s="10">
        <v>394.74</v>
      </c>
      <c r="H2091" s="73">
        <v>5.9782270000000004</v>
      </c>
      <c r="I2091" s="16">
        <v>3062863</v>
      </c>
      <c r="J2091" s="71">
        <v>0.25810319999999998</v>
      </c>
      <c r="K2091" s="71">
        <v>1.0410809999999999</v>
      </c>
      <c r="L2091" s="16">
        <v>-2.4420120000000001</v>
      </c>
      <c r="M2091" s="16">
        <v>-0.50396160000000001</v>
      </c>
      <c r="N2091" s="16">
        <v>-0.93437130000000002</v>
      </c>
      <c r="O2091" s="16">
        <v>-1.2830140000000001</v>
      </c>
      <c r="P2091" s="16">
        <v>-1.117923</v>
      </c>
      <c r="Q2091" s="16">
        <v>-1.6182449999999999</v>
      </c>
      <c r="R2091" s="16">
        <v>0.30409999999999998</v>
      </c>
      <c r="S2091" s="16">
        <v>4.9500000000000004E-3</v>
      </c>
      <c r="T2091" s="16">
        <v>0</v>
      </c>
      <c r="U2091" s="16">
        <v>2.8304499999999999</v>
      </c>
      <c r="V2091" s="16">
        <v>10.842000000000001</v>
      </c>
      <c r="W2091" s="16">
        <v>2.9740000000000002</v>
      </c>
      <c r="X2091" s="16">
        <v>366.84699999999998</v>
      </c>
      <c r="Y2091" s="16">
        <v>23.343399999999999</v>
      </c>
      <c r="Z2091" s="16">
        <v>0.1239</v>
      </c>
      <c r="AA2091" s="16">
        <v>1.5393460000000001</v>
      </c>
      <c r="AB2091" s="16">
        <v>0.91</v>
      </c>
      <c r="AC2091" s="16">
        <v>21.33</v>
      </c>
      <c r="AD2091" s="16">
        <v>17.46</v>
      </c>
      <c r="AE2091" s="16">
        <v>0.22470000000000001</v>
      </c>
      <c r="AF2091" s="16">
        <v>0.1628</v>
      </c>
      <c r="AG2091" s="16">
        <v>18168.3</v>
      </c>
      <c r="AH2091" s="16">
        <v>2.52E-2</v>
      </c>
      <c r="AI2091" s="16">
        <v>13.6</v>
      </c>
      <c r="AJ2091" s="16">
        <v>64.2</v>
      </c>
      <c r="AK2091" s="16">
        <v>-1.3792</v>
      </c>
      <c r="AL2091" s="16">
        <v>-1.173</v>
      </c>
      <c r="AM2091" s="16">
        <v>-1.6088</v>
      </c>
      <c r="AN2091" s="16">
        <v>-2.2776999999999998</v>
      </c>
      <c r="AO2091" s="16">
        <v>-1.7434000000000001</v>
      </c>
      <c r="AP2091" s="16">
        <v>-1.8552</v>
      </c>
      <c r="AR2091" s="16">
        <f t="shared" si="95"/>
        <v>1</v>
      </c>
      <c r="AS2091" s="5">
        <f t="shared" si="94"/>
        <v>5.2179999999999893E-2</v>
      </c>
    </row>
    <row r="2092" spans="1:45" x14ac:dyDescent="0.25">
      <c r="A2092" s="16" t="s">
        <v>408</v>
      </c>
      <c r="B2092" s="16" t="s">
        <v>88</v>
      </c>
      <c r="C2092" s="16" t="s">
        <v>305</v>
      </c>
      <c r="D2092" s="16">
        <v>2003</v>
      </c>
      <c r="E2092" s="16" t="s">
        <v>2686</v>
      </c>
      <c r="F2092" s="16" t="s">
        <v>590</v>
      </c>
      <c r="G2092" s="10">
        <v>271.02199999999999</v>
      </c>
      <c r="H2092" s="73">
        <v>5.602201</v>
      </c>
      <c r="I2092" s="16">
        <v>3116233</v>
      </c>
      <c r="J2092" s="71">
        <v>-0.40455020000000003</v>
      </c>
      <c r="K2092" s="71">
        <v>0.69468949999999996</v>
      </c>
      <c r="L2092" s="16">
        <v>-2.3532099999999998</v>
      </c>
      <c r="M2092" s="16">
        <v>-0.5060019</v>
      </c>
      <c r="N2092" s="16">
        <v>-0.89655799999999997</v>
      </c>
      <c r="O2092" s="16">
        <v>-1.16889</v>
      </c>
      <c r="P2092" s="16">
        <v>-1.104314</v>
      </c>
      <c r="Q2092" s="16">
        <v>-1.586309</v>
      </c>
      <c r="R2092" s="16">
        <v>0.29899999999999999</v>
      </c>
      <c r="S2092" s="16">
        <v>4.8999999999999998E-3</v>
      </c>
      <c r="T2092" s="16">
        <v>1E-4</v>
      </c>
      <c r="U2092" s="16">
        <v>2.9362499999999998</v>
      </c>
      <c r="V2092" s="16">
        <v>11.178000000000001</v>
      </c>
      <c r="W2092" s="16">
        <v>3.1160000000000001</v>
      </c>
      <c r="X2092" s="16">
        <v>368.55599999999998</v>
      </c>
      <c r="Y2092" s="16">
        <v>24.671600000000002</v>
      </c>
      <c r="Z2092" s="16">
        <v>0.12809999999999999</v>
      </c>
      <c r="AA2092" s="16">
        <v>1.31098</v>
      </c>
      <c r="AB2092" s="16">
        <v>0.91</v>
      </c>
      <c r="AC2092" s="16">
        <v>21.33</v>
      </c>
      <c r="AD2092" s="16">
        <v>23.34</v>
      </c>
      <c r="AE2092" s="16">
        <v>0.22189999999999999</v>
      </c>
      <c r="AF2092" s="16">
        <v>1.5124</v>
      </c>
      <c r="AG2092" s="16">
        <v>17674.400000000001</v>
      </c>
      <c r="AH2092" s="16">
        <v>2.5000000000000001E-2</v>
      </c>
      <c r="AI2092" s="16">
        <v>13.8</v>
      </c>
      <c r="AJ2092" s="16">
        <v>65</v>
      </c>
      <c r="AK2092" s="16">
        <v>-1.5330999999999999</v>
      </c>
      <c r="AL2092" s="16">
        <v>-1.2181</v>
      </c>
      <c r="AM2092" s="16">
        <v>-1.5052000000000001</v>
      </c>
      <c r="AN2092" s="16">
        <v>-2.2117</v>
      </c>
      <c r="AO2092" s="16">
        <v>-1.6936</v>
      </c>
      <c r="AP2092" s="16">
        <v>-1.6949000000000001</v>
      </c>
      <c r="AR2092" s="16">
        <f t="shared" si="95"/>
        <v>1</v>
      </c>
      <c r="AS2092" s="5">
        <f t="shared" si="94"/>
        <v>8.880200000000027E-2</v>
      </c>
    </row>
    <row r="2093" spans="1:45" x14ac:dyDescent="0.25">
      <c r="A2093" s="16" t="s">
        <v>408</v>
      </c>
      <c r="B2093" s="16" t="s">
        <v>88</v>
      </c>
      <c r="C2093" s="16" t="s">
        <v>305</v>
      </c>
      <c r="D2093" s="16">
        <v>2004</v>
      </c>
      <c r="E2093" s="16" t="s">
        <v>2693</v>
      </c>
      <c r="F2093" s="16" t="s">
        <v>590</v>
      </c>
      <c r="G2093" s="10">
        <v>272.85500000000002</v>
      </c>
      <c r="H2093" s="73">
        <v>5.6089409999999997</v>
      </c>
      <c r="I2093" s="16">
        <v>3176414</v>
      </c>
      <c r="J2093" s="71">
        <v>-6.1990499999999997E-2</v>
      </c>
      <c r="K2093" s="71">
        <v>0.65293299999999999</v>
      </c>
      <c r="L2093" s="16">
        <v>-2.2816350000000001</v>
      </c>
      <c r="M2093" s="16">
        <v>-0.52283930000000001</v>
      </c>
      <c r="N2093" s="16">
        <v>-0.87254180000000003</v>
      </c>
      <c r="O2093" s="16">
        <v>-1.1377569999999999</v>
      </c>
      <c r="P2093" s="16">
        <v>-1.0876729999999999</v>
      </c>
      <c r="Q2093" s="16">
        <v>-1.4789650000000001</v>
      </c>
      <c r="R2093" s="16">
        <v>0.26779999999999998</v>
      </c>
      <c r="S2093" s="16">
        <v>4.9500000000000004E-3</v>
      </c>
      <c r="T2093" s="16">
        <v>1E-4</v>
      </c>
      <c r="U2093" s="16">
        <v>3.0952000000000002</v>
      </c>
      <c r="V2093" s="16">
        <v>11.513999999999999</v>
      </c>
      <c r="W2093" s="16">
        <v>3.258</v>
      </c>
      <c r="X2093" s="16">
        <v>367.22699999999998</v>
      </c>
      <c r="Y2093" s="16">
        <v>25.9998</v>
      </c>
      <c r="Z2093" s="16">
        <v>0.125</v>
      </c>
      <c r="AA2093" s="16">
        <v>1.286513</v>
      </c>
      <c r="AB2093" s="16">
        <v>0.91</v>
      </c>
      <c r="AC2093" s="16">
        <v>21.33</v>
      </c>
      <c r="AD2093" s="16">
        <v>23.97</v>
      </c>
      <c r="AE2093" s="16">
        <v>0.21579999999999999</v>
      </c>
      <c r="AF2093" s="16">
        <v>2.9632999999999998</v>
      </c>
      <c r="AG2093" s="16">
        <v>19244.3</v>
      </c>
      <c r="AH2093" s="16">
        <v>2.47E-2</v>
      </c>
      <c r="AI2093" s="16">
        <v>14.1</v>
      </c>
      <c r="AJ2093" s="16">
        <v>65.900000000000006</v>
      </c>
      <c r="AK2093" s="16">
        <v>-1.3051999999999999</v>
      </c>
      <c r="AL2093" s="16">
        <v>-1.2674000000000001</v>
      </c>
      <c r="AM2093" s="16">
        <v>-1.585</v>
      </c>
      <c r="AN2093" s="16">
        <v>-1.4074</v>
      </c>
      <c r="AO2093" s="16">
        <v>-1.8792</v>
      </c>
      <c r="AP2093" s="16">
        <v>-1.7052</v>
      </c>
      <c r="AR2093" s="16">
        <f t="shared" si="95"/>
        <v>1</v>
      </c>
      <c r="AS2093" s="5">
        <f t="shared" si="94"/>
        <v>7.1574999999999722E-2</v>
      </c>
    </row>
    <row r="2094" spans="1:45" x14ac:dyDescent="0.25">
      <c r="A2094" s="16" t="s">
        <v>408</v>
      </c>
      <c r="B2094" s="16" t="s">
        <v>88</v>
      </c>
      <c r="C2094" s="16" t="s">
        <v>305</v>
      </c>
      <c r="D2094" s="16">
        <v>2005</v>
      </c>
      <c r="E2094" s="16" t="s">
        <v>2683</v>
      </c>
      <c r="F2094" s="16" t="s">
        <v>590</v>
      </c>
      <c r="G2094" s="10">
        <v>279.79599999999999</v>
      </c>
      <c r="H2094" s="73">
        <v>5.634061</v>
      </c>
      <c r="I2094" s="16">
        <v>3261230</v>
      </c>
      <c r="J2094" s="71">
        <v>7.4173199999999995E-2</v>
      </c>
      <c r="K2094" s="71">
        <v>0.70320450000000001</v>
      </c>
      <c r="L2094" s="16">
        <v>-2.1229010000000001</v>
      </c>
      <c r="M2094" s="16">
        <v>-0.55021350000000002</v>
      </c>
      <c r="N2094" s="16">
        <v>-0.84522620000000004</v>
      </c>
      <c r="O2094" s="16">
        <v>-1.087237</v>
      </c>
      <c r="P2094" s="16">
        <v>-1.070919</v>
      </c>
      <c r="Q2094" s="16">
        <v>-1.1821410000000001</v>
      </c>
      <c r="R2094" s="16">
        <v>0.219</v>
      </c>
      <c r="S2094" s="16">
        <v>5.0000000000000001E-3</v>
      </c>
      <c r="T2094" s="16">
        <v>0</v>
      </c>
      <c r="U2094" s="16">
        <v>3.2207499999999998</v>
      </c>
      <c r="V2094" s="16">
        <v>11.85</v>
      </c>
      <c r="W2094" s="16">
        <v>3.4</v>
      </c>
      <c r="X2094" s="16">
        <v>366.96499999999997</v>
      </c>
      <c r="Y2094" s="16">
        <v>27.3279</v>
      </c>
      <c r="Z2094" s="16">
        <v>0.13450000000000001</v>
      </c>
      <c r="AA2094" s="16">
        <v>1.2742789999999999</v>
      </c>
      <c r="AB2094" s="16">
        <v>0.91</v>
      </c>
      <c r="AC2094" s="16">
        <v>21.33</v>
      </c>
      <c r="AD2094" s="16">
        <v>24.285</v>
      </c>
      <c r="AE2094" s="16">
        <v>0.2097</v>
      </c>
      <c r="AF2094" s="16">
        <v>4.8933</v>
      </c>
      <c r="AG2094" s="16">
        <v>19474.5</v>
      </c>
      <c r="AH2094" s="16">
        <v>2.4500000000000001E-2</v>
      </c>
      <c r="AI2094" s="16">
        <v>14.3</v>
      </c>
      <c r="AJ2094" s="16">
        <v>66.8</v>
      </c>
      <c r="AK2094" s="16">
        <v>-0.38</v>
      </c>
      <c r="AL2094" s="16">
        <v>-1.1540999999999999</v>
      </c>
      <c r="AM2094" s="16">
        <v>-1.4610000000000001</v>
      </c>
      <c r="AN2094" s="16">
        <v>-1.3580000000000001</v>
      </c>
      <c r="AO2094" s="16">
        <v>-1.6346000000000001</v>
      </c>
      <c r="AP2094" s="16">
        <v>-1.49</v>
      </c>
      <c r="AR2094" s="16">
        <f t="shared" si="95"/>
        <v>1</v>
      </c>
      <c r="AS2094" s="5">
        <f t="shared" si="94"/>
        <v>0.15873399999999993</v>
      </c>
    </row>
    <row r="2095" spans="1:45" x14ac:dyDescent="0.25">
      <c r="A2095" s="16" t="s">
        <v>408</v>
      </c>
      <c r="B2095" s="16" t="s">
        <v>88</v>
      </c>
      <c r="C2095" s="16" t="s">
        <v>305</v>
      </c>
      <c r="D2095" s="16">
        <v>2006</v>
      </c>
      <c r="E2095" s="16" t="s">
        <v>2673</v>
      </c>
      <c r="F2095" s="16" t="s">
        <v>590</v>
      </c>
      <c r="G2095" s="10">
        <v>292.03800000000001</v>
      </c>
      <c r="H2095" s="73">
        <v>5.6768830000000001</v>
      </c>
      <c r="I2095" s="16">
        <v>3375838</v>
      </c>
      <c r="J2095" s="71">
        <v>7.7353099999999994E-2</v>
      </c>
      <c r="K2095" s="71">
        <v>0.75975870000000001</v>
      </c>
      <c r="L2095" s="16">
        <v>-1.975719</v>
      </c>
      <c r="M2095" s="16">
        <v>-0.50619099999999995</v>
      </c>
      <c r="N2095" s="16">
        <v>-0.87299470000000001</v>
      </c>
      <c r="O2095" s="16">
        <v>-1.0491699999999999</v>
      </c>
      <c r="P2095" s="16">
        <v>-1.050427</v>
      </c>
      <c r="Q2095" s="16">
        <v>-0.91779829999999996</v>
      </c>
      <c r="R2095" s="16">
        <v>0.29899999999999999</v>
      </c>
      <c r="S2095" s="16">
        <v>4.8500000000000001E-3</v>
      </c>
      <c r="T2095" s="16">
        <v>1E-4</v>
      </c>
      <c r="U2095" s="16">
        <v>3.0362499999999999</v>
      </c>
      <c r="V2095" s="16">
        <v>12.57</v>
      </c>
      <c r="W2095" s="16">
        <v>3.3479999999999999</v>
      </c>
      <c r="X2095" s="16">
        <v>363.71800000000002</v>
      </c>
      <c r="Y2095" s="16">
        <v>28.656099999999999</v>
      </c>
      <c r="Z2095" s="16">
        <v>0.14610000000000001</v>
      </c>
      <c r="AA2095" s="16">
        <v>1.3102039999999999</v>
      </c>
      <c r="AB2095" s="16">
        <v>0.91</v>
      </c>
      <c r="AC2095" s="16">
        <v>21.33</v>
      </c>
      <c r="AD2095" s="16">
        <v>23.36</v>
      </c>
      <c r="AE2095" s="16">
        <v>0.2036</v>
      </c>
      <c r="AF2095" s="16">
        <v>8.2722999999999995</v>
      </c>
      <c r="AG2095" s="16">
        <v>19183.2</v>
      </c>
      <c r="AH2095" s="16">
        <v>2.4299999999999999E-2</v>
      </c>
      <c r="AI2095" s="16">
        <v>14.6</v>
      </c>
      <c r="AJ2095" s="16">
        <v>67.599999999999994</v>
      </c>
      <c r="AK2095" s="16">
        <v>-0.2306</v>
      </c>
      <c r="AL2095" s="16">
        <v>-0.63829999999999998</v>
      </c>
      <c r="AM2095" s="16">
        <v>-1.3238000000000001</v>
      </c>
      <c r="AN2095" s="16">
        <v>-1.3108</v>
      </c>
      <c r="AO2095" s="16">
        <v>-1.4783999999999999</v>
      </c>
      <c r="AP2095" s="16">
        <v>-0.99590000000000001</v>
      </c>
      <c r="AR2095" s="16">
        <f t="shared" si="95"/>
        <v>1</v>
      </c>
      <c r="AS2095" s="5">
        <f t="shared" si="94"/>
        <v>0.14718200000000015</v>
      </c>
    </row>
    <row r="2096" spans="1:45" x14ac:dyDescent="0.25">
      <c r="A2096" s="16" t="s">
        <v>408</v>
      </c>
      <c r="B2096" s="16" t="s">
        <v>88</v>
      </c>
      <c r="C2096" s="16" t="s">
        <v>305</v>
      </c>
      <c r="D2096" s="16">
        <v>2007</v>
      </c>
      <c r="E2096" s="16" t="s">
        <v>2676</v>
      </c>
      <c r="F2096" s="16" t="s">
        <v>590</v>
      </c>
      <c r="G2096" s="10">
        <v>307.39999999999998</v>
      </c>
      <c r="H2096" s="73">
        <v>5.728148</v>
      </c>
      <c r="I2096" s="16">
        <v>3512932</v>
      </c>
      <c r="J2096" s="71">
        <v>5.7914899999999998E-2</v>
      </c>
      <c r="K2096" s="71">
        <v>0.80505919999999997</v>
      </c>
      <c r="L2096" s="16">
        <v>-1.8758010000000001</v>
      </c>
      <c r="M2096" s="16">
        <v>-0.5410817</v>
      </c>
      <c r="N2096" s="16">
        <v>-0.80091259999999997</v>
      </c>
      <c r="O2096" s="16">
        <v>-1.0193410000000001</v>
      </c>
      <c r="P2096" s="16">
        <v>-1.0178199999999999</v>
      </c>
      <c r="Q2096" s="16">
        <v>-0.79191339999999999</v>
      </c>
      <c r="R2096" s="16">
        <v>0.2316</v>
      </c>
      <c r="S2096" s="16">
        <v>5.3499999999999997E-3</v>
      </c>
      <c r="T2096" s="16">
        <v>1E-4</v>
      </c>
      <c r="U2096" s="16">
        <v>3.3935499999999998</v>
      </c>
      <c r="V2096" s="16">
        <v>13.29</v>
      </c>
      <c r="W2096" s="16">
        <v>3.2959999999999998</v>
      </c>
      <c r="X2096" s="16">
        <v>367.19299999999998</v>
      </c>
      <c r="Y2096" s="16">
        <v>30.379100000000001</v>
      </c>
      <c r="Z2096" s="16">
        <v>0.13739999999999999</v>
      </c>
      <c r="AA2096" s="16">
        <v>1.2837940000000001</v>
      </c>
      <c r="AB2096" s="16">
        <v>0.91</v>
      </c>
      <c r="AC2096" s="16">
        <v>21.33</v>
      </c>
      <c r="AD2096" s="16">
        <v>24.04</v>
      </c>
      <c r="AE2096" s="16">
        <v>5.8099999999999999E-2</v>
      </c>
      <c r="AF2096" s="16">
        <v>15.9839</v>
      </c>
      <c r="AG2096" s="16">
        <v>19858.8</v>
      </c>
      <c r="AH2096" s="16">
        <v>2.4E-2</v>
      </c>
      <c r="AI2096" s="16">
        <v>14.8</v>
      </c>
      <c r="AJ2096" s="16">
        <v>68.5</v>
      </c>
      <c r="AK2096" s="16">
        <v>-0.20180000000000001</v>
      </c>
      <c r="AL2096" s="16">
        <v>-0.33310000000000001</v>
      </c>
      <c r="AM2096" s="16">
        <v>-1.2544</v>
      </c>
      <c r="AN2096" s="16">
        <v>-1.2483</v>
      </c>
      <c r="AO2096" s="16">
        <v>-1.202</v>
      </c>
      <c r="AP2096" s="16">
        <v>-1.0147999999999999</v>
      </c>
      <c r="AR2096" s="16">
        <f t="shared" si="95"/>
        <v>1</v>
      </c>
      <c r="AS2096" s="5">
        <f t="shared" si="94"/>
        <v>9.9917999999999951E-2</v>
      </c>
    </row>
    <row r="2097" spans="1:45" x14ac:dyDescent="0.25">
      <c r="A2097" s="16" t="s">
        <v>408</v>
      </c>
      <c r="B2097" s="16" t="s">
        <v>88</v>
      </c>
      <c r="C2097" s="16" t="s">
        <v>305</v>
      </c>
      <c r="D2097" s="16">
        <v>2008</v>
      </c>
      <c r="E2097" s="16" t="s">
        <v>2696</v>
      </c>
      <c r="F2097" s="16" t="s">
        <v>590</v>
      </c>
      <c r="G2097" s="10">
        <v>315.87599999999998</v>
      </c>
      <c r="H2097" s="73">
        <v>5.75535</v>
      </c>
      <c r="I2097" s="16">
        <v>3662993</v>
      </c>
      <c r="J2097" s="71">
        <v>7.9517000000000004E-2</v>
      </c>
      <c r="K2097" s="71">
        <v>0.87168909999999999</v>
      </c>
      <c r="L2097" s="16">
        <v>-1.894787</v>
      </c>
      <c r="M2097" s="16">
        <v>-0.51620489999999997</v>
      </c>
      <c r="N2097" s="16">
        <v>-0.80266930000000003</v>
      </c>
      <c r="O2097" s="16">
        <v>-0.98533649999999995</v>
      </c>
      <c r="P2097" s="16">
        <v>-0.98422430000000005</v>
      </c>
      <c r="Q2097" s="16">
        <v>-0.93273740000000005</v>
      </c>
      <c r="R2097" s="16">
        <v>0.2782</v>
      </c>
      <c r="S2097" s="16">
        <v>5.45E-3</v>
      </c>
      <c r="T2097" s="16">
        <v>0</v>
      </c>
      <c r="U2097" s="16">
        <v>3.1614</v>
      </c>
      <c r="V2097" s="16">
        <v>14.01</v>
      </c>
      <c r="W2097" s="16">
        <v>3.2440000000000002</v>
      </c>
      <c r="X2097" s="16">
        <v>368.81</v>
      </c>
      <c r="Y2097" s="16">
        <v>30.441099999999999</v>
      </c>
      <c r="Z2097" s="16">
        <v>0.13819999999999999</v>
      </c>
      <c r="AA2097" s="16">
        <v>1.192137</v>
      </c>
      <c r="AB2097" s="16">
        <v>0.91</v>
      </c>
      <c r="AC2097" s="16">
        <v>21.33</v>
      </c>
      <c r="AD2097" s="16">
        <v>26.4</v>
      </c>
      <c r="AE2097" s="16">
        <v>5.45E-2</v>
      </c>
      <c r="AF2097" s="16">
        <v>23.269600000000001</v>
      </c>
      <c r="AG2097" s="16">
        <v>19976.5</v>
      </c>
      <c r="AH2097" s="16">
        <v>2.3800000000000002E-2</v>
      </c>
      <c r="AI2097" s="16">
        <v>15.1</v>
      </c>
      <c r="AJ2097" s="16">
        <v>69.400000000000006</v>
      </c>
      <c r="AK2097" s="16">
        <v>-0.2485</v>
      </c>
      <c r="AL2097" s="16">
        <v>-0.69550000000000001</v>
      </c>
      <c r="AM2097" s="16">
        <v>-1.3099000000000001</v>
      </c>
      <c r="AN2097" s="16">
        <v>-1.2810999999999999</v>
      </c>
      <c r="AO2097" s="16">
        <v>-1.3395999999999999</v>
      </c>
      <c r="AP2097" s="16">
        <v>-1.1845000000000001</v>
      </c>
      <c r="AR2097" s="16">
        <f t="shared" si="95"/>
        <v>1</v>
      </c>
      <c r="AS2097" s="5">
        <f t="shared" si="94"/>
        <v>-1.8985999999999947E-2</v>
      </c>
    </row>
    <row r="2098" spans="1:45" x14ac:dyDescent="0.25">
      <c r="A2098" s="16" t="s">
        <v>408</v>
      </c>
      <c r="B2098" s="16" t="s">
        <v>88</v>
      </c>
      <c r="C2098" s="16" t="s">
        <v>305</v>
      </c>
      <c r="D2098" s="16">
        <v>2009</v>
      </c>
      <c r="E2098" s="16" t="s">
        <v>2687</v>
      </c>
      <c r="F2098" s="16" t="s">
        <v>590</v>
      </c>
      <c r="G2098" s="10">
        <v>319.65600000000001</v>
      </c>
      <c r="H2098" s="73">
        <v>5.7672439999999998</v>
      </c>
      <c r="I2098" s="16">
        <v>3811528</v>
      </c>
      <c r="J2098" s="71">
        <v>7.5857800000000003E-2</v>
      </c>
      <c r="K2098" s="71">
        <v>0.94038619999999995</v>
      </c>
      <c r="L2098" s="16">
        <v>-1.7746519999999999</v>
      </c>
      <c r="M2098" s="16">
        <v>-0.50562370000000001</v>
      </c>
      <c r="N2098" s="16">
        <v>-0.76559379999999999</v>
      </c>
      <c r="O2098" s="16">
        <v>-0.90967480000000001</v>
      </c>
      <c r="P2098" s="16">
        <v>-0.95751390000000003</v>
      </c>
      <c r="Q2098" s="16">
        <v>-0.81236810000000004</v>
      </c>
      <c r="R2098" s="16">
        <v>0.29899999999999999</v>
      </c>
      <c r="S2098" s="16">
        <v>5.0000000000000001E-3</v>
      </c>
      <c r="T2098" s="16">
        <v>1E-4</v>
      </c>
      <c r="U2098" s="16">
        <v>3.5158999999999998</v>
      </c>
      <c r="V2098" s="16">
        <v>14.73</v>
      </c>
      <c r="W2098" s="16">
        <v>3.1920000000000002</v>
      </c>
      <c r="X2098" s="16">
        <v>366.84300000000002</v>
      </c>
      <c r="Y2098" s="16">
        <v>34.018700000000003</v>
      </c>
      <c r="Z2098" s="16">
        <v>0.14349999999999999</v>
      </c>
      <c r="AA2098" s="16">
        <v>1.2253430000000001</v>
      </c>
      <c r="AB2098" s="16">
        <v>0.91</v>
      </c>
      <c r="AC2098" s="16">
        <v>21.33</v>
      </c>
      <c r="AD2098" s="16">
        <v>25.545000000000002</v>
      </c>
      <c r="AE2098" s="16">
        <v>6.2100000000000002E-2</v>
      </c>
      <c r="AF2098" s="16">
        <v>28.394100000000002</v>
      </c>
      <c r="AG2098" s="16">
        <v>20552.599999999999</v>
      </c>
      <c r="AH2098" s="16">
        <v>2.35E-2</v>
      </c>
      <c r="AI2098" s="16">
        <v>15.3</v>
      </c>
      <c r="AJ2098" s="16">
        <v>70.3</v>
      </c>
      <c r="AK2098" s="16">
        <v>-0.20430000000000001</v>
      </c>
      <c r="AL2098" s="16">
        <v>-0.56220000000000003</v>
      </c>
      <c r="AM2098" s="16">
        <v>-1.2398</v>
      </c>
      <c r="AN2098" s="16">
        <v>-1.0753999999999999</v>
      </c>
      <c r="AO2098" s="16">
        <v>-1.1917</v>
      </c>
      <c r="AP2098" s="16">
        <v>-1.0826</v>
      </c>
      <c r="AR2098" s="16">
        <f t="shared" si="95"/>
        <v>1</v>
      </c>
      <c r="AS2098" s="5">
        <f t="shared" si="94"/>
        <v>0.1201350000000001</v>
      </c>
    </row>
    <row r="2099" spans="1:45" x14ac:dyDescent="0.25">
      <c r="A2099" s="16" t="s">
        <v>408</v>
      </c>
      <c r="B2099" s="16" t="s">
        <v>88</v>
      </c>
      <c r="C2099" s="16" t="s">
        <v>305</v>
      </c>
      <c r="D2099" s="16">
        <v>2010</v>
      </c>
      <c r="E2099" s="16" t="s">
        <v>2685</v>
      </c>
      <c r="F2099" s="16" t="s">
        <v>590</v>
      </c>
      <c r="G2099" s="10">
        <v>327.42099999999999</v>
      </c>
      <c r="H2099" s="73">
        <v>5.791245</v>
      </c>
      <c r="I2099" s="16">
        <v>3948125</v>
      </c>
      <c r="J2099" s="71">
        <v>4.7107200000000002E-2</v>
      </c>
      <c r="K2099" s="71">
        <v>0.98574510000000004</v>
      </c>
      <c r="L2099" s="16">
        <v>-1.709217</v>
      </c>
      <c r="M2099" s="16">
        <v>-0.53064310000000003</v>
      </c>
      <c r="N2099" s="16">
        <v>-0.73689760000000004</v>
      </c>
      <c r="O2099" s="16">
        <v>-0.93440100000000004</v>
      </c>
      <c r="P2099" s="16">
        <v>-0.91090289999999996</v>
      </c>
      <c r="Q2099" s="16">
        <v>-0.68818460000000004</v>
      </c>
      <c r="R2099" s="16">
        <v>0.2535</v>
      </c>
      <c r="S2099" s="16">
        <v>4.9500000000000004E-3</v>
      </c>
      <c r="T2099" s="16">
        <v>1E-4</v>
      </c>
      <c r="U2099" s="16">
        <v>3.4187500000000002</v>
      </c>
      <c r="V2099" s="16">
        <v>15.45</v>
      </c>
      <c r="W2099" s="16">
        <v>3.14</v>
      </c>
      <c r="X2099" s="16">
        <v>371.00900000000001</v>
      </c>
      <c r="Y2099" s="16">
        <v>33.583300000000001</v>
      </c>
      <c r="Z2099" s="16">
        <v>0.14549999999999999</v>
      </c>
      <c r="AA2099" s="16">
        <v>1.2814639999999999</v>
      </c>
      <c r="AB2099" s="16">
        <v>0.91</v>
      </c>
      <c r="AC2099" s="16">
        <v>21.33</v>
      </c>
      <c r="AD2099" s="16">
        <v>24.1</v>
      </c>
      <c r="AE2099" s="16">
        <v>0.1467</v>
      </c>
      <c r="AF2099" s="16">
        <v>39.699599999999997</v>
      </c>
      <c r="AG2099" s="16">
        <v>22252.400000000001</v>
      </c>
      <c r="AH2099" s="16">
        <v>2.3300000000000001E-2</v>
      </c>
      <c r="AI2099" s="16">
        <v>15.6</v>
      </c>
      <c r="AJ2099" s="16">
        <v>71.099999999999994</v>
      </c>
      <c r="AK2099" s="16">
        <v>-0.25919999999999999</v>
      </c>
      <c r="AL2099" s="16">
        <v>-0.52849999999999997</v>
      </c>
      <c r="AM2099" s="16">
        <v>-1.2706</v>
      </c>
      <c r="AN2099" s="16">
        <v>-0.45810000000000001</v>
      </c>
      <c r="AO2099" s="16">
        <v>-1.0537000000000001</v>
      </c>
      <c r="AP2099" s="16">
        <v>-1.0117</v>
      </c>
      <c r="AR2099" s="16">
        <f t="shared" si="95"/>
        <v>1</v>
      </c>
      <c r="AS2099" s="5">
        <f t="shared" si="94"/>
        <v>6.543499999999991E-2</v>
      </c>
    </row>
    <row r="2100" spans="1:45" x14ac:dyDescent="0.25">
      <c r="A2100" s="16" t="s">
        <v>408</v>
      </c>
      <c r="B2100" s="16" t="s">
        <v>88</v>
      </c>
      <c r="C2100" s="16" t="s">
        <v>305</v>
      </c>
      <c r="D2100" s="16">
        <v>2011</v>
      </c>
      <c r="E2100" s="16" t="s">
        <v>2679</v>
      </c>
      <c r="F2100" s="16" t="s">
        <v>590</v>
      </c>
      <c r="G2100" s="10">
        <v>343.64600000000002</v>
      </c>
      <c r="H2100" s="73">
        <v>5.8396129999999999</v>
      </c>
      <c r="I2100" s="16">
        <v>4070167</v>
      </c>
      <c r="J2100" s="71">
        <v>1.43575E-2</v>
      </c>
      <c r="K2100" s="71">
        <v>1</v>
      </c>
      <c r="L2100" s="16">
        <v>-1.657257</v>
      </c>
      <c r="M2100" s="16">
        <v>-0.50336800000000004</v>
      </c>
      <c r="N2100" s="16">
        <v>-0.70031460000000001</v>
      </c>
      <c r="O2100" s="16">
        <v>-0.91274469999999996</v>
      </c>
      <c r="P2100" s="16">
        <v>-0.86896720000000005</v>
      </c>
      <c r="Q2100" s="16">
        <v>-0.70141229999999999</v>
      </c>
      <c r="R2100" s="16">
        <v>0.29899999999999999</v>
      </c>
      <c r="S2100" s="16">
        <v>5.3499999999999997E-3</v>
      </c>
      <c r="T2100" s="16">
        <v>2.0000000000000001E-4</v>
      </c>
      <c r="U2100" s="16">
        <v>3.7496499999999999</v>
      </c>
      <c r="V2100" s="16">
        <v>15.54</v>
      </c>
      <c r="W2100" s="16">
        <v>3.0920000000000001</v>
      </c>
      <c r="X2100" s="16">
        <v>371.43900000000002</v>
      </c>
      <c r="Y2100" s="16">
        <v>33.839500000000001</v>
      </c>
      <c r="Z2100" s="16">
        <v>0.14000000000000001</v>
      </c>
      <c r="AA2100" s="16">
        <v>1.2037880000000001</v>
      </c>
      <c r="AB2100" s="16">
        <v>0.91</v>
      </c>
      <c r="AC2100" s="16">
        <v>21.33</v>
      </c>
      <c r="AD2100" s="16">
        <v>26.1</v>
      </c>
      <c r="AE2100" s="16">
        <v>0.22770000000000001</v>
      </c>
      <c r="AF2100" s="16">
        <v>49.5291</v>
      </c>
      <c r="AG2100" s="16">
        <v>22888</v>
      </c>
      <c r="AH2100" s="16">
        <v>2.3099999999999999E-2</v>
      </c>
      <c r="AI2100" s="16">
        <v>15.8</v>
      </c>
      <c r="AJ2100" s="16">
        <v>72</v>
      </c>
      <c r="AK2100" s="16">
        <v>-0.30659999999999998</v>
      </c>
      <c r="AL2100" s="16">
        <v>-0.62209999999999999</v>
      </c>
      <c r="AM2100" s="16">
        <v>-1.2421</v>
      </c>
      <c r="AN2100" s="16">
        <v>-0.42370000000000002</v>
      </c>
      <c r="AO2100" s="16">
        <v>-1.0944</v>
      </c>
      <c r="AP2100" s="16">
        <v>-0.96740000000000004</v>
      </c>
      <c r="AR2100" s="16">
        <f t="shared" si="95"/>
        <v>1</v>
      </c>
      <c r="AS2100" s="5">
        <f t="shared" si="94"/>
        <v>5.1960000000000006E-2</v>
      </c>
    </row>
    <row r="2101" spans="1:45" x14ac:dyDescent="0.25">
      <c r="A2101" s="16" t="s">
        <v>408</v>
      </c>
      <c r="B2101" s="16" t="s">
        <v>88</v>
      </c>
      <c r="C2101" s="16" t="s">
        <v>305</v>
      </c>
      <c r="D2101" s="16">
        <v>2012</v>
      </c>
      <c r="E2101" s="16" t="s">
        <v>2695</v>
      </c>
      <c r="F2101" s="16" t="s">
        <v>590</v>
      </c>
      <c r="G2101" s="10">
        <v>361.233</v>
      </c>
      <c r="H2101" s="73">
        <v>5.8895220000000004</v>
      </c>
      <c r="I2101" s="16">
        <v>4181563</v>
      </c>
      <c r="J2101" s="71">
        <v>3.8061699999999997E-2</v>
      </c>
      <c r="K2101" s="71">
        <v>1.0387949999999999</v>
      </c>
      <c r="L2101" s="16">
        <v>-1.6425099999999999</v>
      </c>
      <c r="M2101" s="16">
        <v>-0.52790769999999998</v>
      </c>
      <c r="N2101" s="16">
        <v>-0.81297960000000002</v>
      </c>
      <c r="O2101" s="16">
        <v>-0.81178589999999995</v>
      </c>
      <c r="P2101" s="16">
        <v>-0.83460460000000003</v>
      </c>
      <c r="Q2101" s="16">
        <v>-0.67179940000000005</v>
      </c>
      <c r="R2101" s="16">
        <v>0.25230000000000002</v>
      </c>
      <c r="S2101" s="16">
        <v>5.5999999999999999E-3</v>
      </c>
      <c r="T2101" s="16">
        <v>2.0000000000000001E-4</v>
      </c>
      <c r="U2101" s="16">
        <v>2.7576000000000001</v>
      </c>
      <c r="V2101" s="16">
        <v>15.63</v>
      </c>
      <c r="W2101" s="16">
        <v>3.044</v>
      </c>
      <c r="X2101" s="16">
        <v>370.28100000000001</v>
      </c>
      <c r="Y2101" s="16">
        <v>36.525300000000001</v>
      </c>
      <c r="Z2101" s="16">
        <v>0.1454</v>
      </c>
      <c r="AA2101" s="16">
        <v>1.1066940000000001</v>
      </c>
      <c r="AB2101" s="16">
        <v>0.91</v>
      </c>
      <c r="AC2101" s="16">
        <v>21.33</v>
      </c>
      <c r="AD2101" s="16">
        <v>28.6</v>
      </c>
      <c r="AE2101" s="16">
        <v>0.32769999999999999</v>
      </c>
      <c r="AF2101" s="16">
        <v>56.793599999999998</v>
      </c>
      <c r="AG2101" s="16">
        <v>22109</v>
      </c>
      <c r="AH2101" s="16">
        <v>2.2800000000000001E-2</v>
      </c>
      <c r="AI2101" s="16">
        <v>16.100000000000001</v>
      </c>
      <c r="AJ2101" s="16">
        <v>72.900000000000006</v>
      </c>
      <c r="AK2101" s="16">
        <v>-0.34599999999999997</v>
      </c>
      <c r="AL2101" s="16">
        <v>-0.57840000000000003</v>
      </c>
      <c r="AM2101" s="16">
        <v>-1.1471</v>
      </c>
      <c r="AN2101" s="16">
        <v>-0.47549999999999998</v>
      </c>
      <c r="AO2101" s="16">
        <v>-1.038</v>
      </c>
      <c r="AP2101" s="16">
        <v>-0.91269999999999996</v>
      </c>
      <c r="AR2101" s="16">
        <f t="shared" si="95"/>
        <v>1</v>
      </c>
      <c r="AS2101" s="5">
        <f t="shared" si="94"/>
        <v>1.4747000000000066E-2</v>
      </c>
    </row>
    <row r="2102" spans="1:45" x14ac:dyDescent="0.25">
      <c r="A2102" s="16" t="s">
        <v>408</v>
      </c>
      <c r="B2102" s="16" t="s">
        <v>88</v>
      </c>
      <c r="C2102" s="16" t="s">
        <v>305</v>
      </c>
      <c r="D2102" s="16">
        <v>2013</v>
      </c>
      <c r="E2102" s="16" t="s">
        <v>2674</v>
      </c>
      <c r="F2102" s="16" t="s">
        <v>590</v>
      </c>
      <c r="G2102" s="10">
        <v>383.07900000000001</v>
      </c>
      <c r="H2102" s="73">
        <v>5.9482419999999996</v>
      </c>
      <c r="I2102" s="16">
        <v>4286291</v>
      </c>
      <c r="J2102" s="71">
        <v>3.7744899999999998E-2</v>
      </c>
      <c r="K2102" s="71">
        <v>1.078754</v>
      </c>
      <c r="L2102" s="16">
        <v>-1.6058060000000001</v>
      </c>
      <c r="M2102" s="16">
        <v>-0.50058480000000005</v>
      </c>
      <c r="N2102" s="16">
        <v>-0.79841249999999997</v>
      </c>
      <c r="O2102" s="16">
        <v>-0.75222180000000005</v>
      </c>
      <c r="P2102" s="16">
        <v>-0.81387719999999997</v>
      </c>
      <c r="Q2102" s="16">
        <v>-0.71572570000000002</v>
      </c>
      <c r="R2102" s="16">
        <v>0.30409999999999998</v>
      </c>
      <c r="S2102" s="16">
        <v>5.3499999999999997E-3</v>
      </c>
      <c r="T2102" s="16">
        <v>2.0000000000000001E-4</v>
      </c>
      <c r="U2102" s="16">
        <v>2.9192499999999999</v>
      </c>
      <c r="V2102" s="16">
        <v>15.72</v>
      </c>
      <c r="W2102" s="16">
        <v>2.996</v>
      </c>
      <c r="X2102" s="16">
        <v>370.05</v>
      </c>
      <c r="Y2102" s="16">
        <v>38.609499999999997</v>
      </c>
      <c r="Z2102" s="16">
        <v>0.15820000000000001</v>
      </c>
      <c r="AA2102" s="16">
        <v>1.1338809999999999</v>
      </c>
      <c r="AB2102" s="16">
        <v>0.91</v>
      </c>
      <c r="AC2102" s="16">
        <v>21.33</v>
      </c>
      <c r="AD2102" s="16">
        <v>27.9</v>
      </c>
      <c r="AE2102" s="16">
        <v>0.25619999999999998</v>
      </c>
      <c r="AF2102" s="16">
        <v>59.402200000000001</v>
      </c>
      <c r="AG2102" s="16">
        <v>26398.2</v>
      </c>
      <c r="AH2102" s="16">
        <v>2.2599999999999999E-2</v>
      </c>
      <c r="AI2102" s="16">
        <v>16.399999999999999</v>
      </c>
      <c r="AJ2102" s="16">
        <v>73.8</v>
      </c>
      <c r="AK2102" s="16">
        <v>-0.42580000000000001</v>
      </c>
      <c r="AL2102" s="16">
        <v>-0.68489999999999995</v>
      </c>
      <c r="AM2102" s="16">
        <v>-1.365</v>
      </c>
      <c r="AN2102" s="16">
        <v>-0.45939999999999998</v>
      </c>
      <c r="AO2102" s="16">
        <v>-0.90359999999999996</v>
      </c>
      <c r="AP2102" s="16">
        <v>-0.90780000000000005</v>
      </c>
      <c r="AR2102" s="16">
        <f t="shared" si="95"/>
        <v>1</v>
      </c>
      <c r="AS2102" s="5">
        <f t="shared" si="94"/>
        <v>3.6703999999999848E-2</v>
      </c>
    </row>
    <row r="2103" spans="1:45" x14ac:dyDescent="0.25">
      <c r="A2103" s="16" t="s">
        <v>408</v>
      </c>
      <c r="B2103" s="16" t="s">
        <v>88</v>
      </c>
      <c r="C2103" s="16" t="s">
        <v>305</v>
      </c>
      <c r="D2103" s="16">
        <v>2014</v>
      </c>
      <c r="E2103" s="16" t="s">
        <v>2677</v>
      </c>
      <c r="F2103" s="16" t="s">
        <v>590</v>
      </c>
      <c r="G2103" s="10">
        <v>376.589</v>
      </c>
      <c r="H2103" s="73">
        <v>5.9311540000000003</v>
      </c>
      <c r="I2103" s="16">
        <v>4390737</v>
      </c>
      <c r="J2103" s="71">
        <v>2.7462400000000001E-2</v>
      </c>
      <c r="K2103" s="71">
        <v>1.1087899999999999</v>
      </c>
      <c r="L2103" s="16">
        <v>-1.5577259999999999</v>
      </c>
      <c r="M2103" s="16">
        <v>-0.50524550000000001</v>
      </c>
      <c r="N2103" s="16">
        <v>-0.78633149999999996</v>
      </c>
      <c r="O2103" s="16">
        <v>-0.71139439999999998</v>
      </c>
      <c r="P2103" s="16">
        <v>-0.76385519999999996</v>
      </c>
      <c r="Q2103" s="16">
        <v>-0.7098622</v>
      </c>
      <c r="R2103" s="16">
        <v>0.29899999999999999</v>
      </c>
      <c r="S2103" s="16">
        <v>5.1000000000000004E-3</v>
      </c>
      <c r="T2103" s="16">
        <v>1E-4</v>
      </c>
      <c r="U2103" s="16">
        <v>2.9300999999999999</v>
      </c>
      <c r="V2103" s="16">
        <v>15.81</v>
      </c>
      <c r="W2103" s="16">
        <v>2.948</v>
      </c>
      <c r="X2103" s="16">
        <v>371.916</v>
      </c>
      <c r="Y2103" s="16">
        <v>40.293799999999997</v>
      </c>
      <c r="Z2103" s="16">
        <v>0.14530000000000001</v>
      </c>
      <c r="AA2103" s="16">
        <v>1.0496030000000001</v>
      </c>
      <c r="AB2103" s="16">
        <v>0.91</v>
      </c>
      <c r="AC2103" s="16">
        <v>21.33</v>
      </c>
      <c r="AD2103" s="16">
        <v>30.07</v>
      </c>
      <c r="AE2103" s="16">
        <v>0.2283</v>
      </c>
      <c r="AF2103" s="16">
        <v>73.353399999999993</v>
      </c>
      <c r="AG2103" s="16">
        <v>21313.8</v>
      </c>
      <c r="AH2103" s="16">
        <v>2.23E-2</v>
      </c>
      <c r="AI2103" s="16">
        <v>16.600000000000001</v>
      </c>
      <c r="AJ2103" s="16">
        <v>74.7</v>
      </c>
      <c r="AK2103" s="16">
        <v>-0.31390000000000001</v>
      </c>
      <c r="AL2103" s="16">
        <v>-0.77969999999999995</v>
      </c>
      <c r="AM2103" s="16">
        <v>-1.3408</v>
      </c>
      <c r="AN2103" s="16">
        <v>-0.60340000000000005</v>
      </c>
      <c r="AO2103" s="16">
        <v>-0.85329999999999995</v>
      </c>
      <c r="AP2103" s="16">
        <v>-0.84650000000000003</v>
      </c>
      <c r="AR2103" s="16">
        <f t="shared" si="95"/>
        <v>1</v>
      </c>
      <c r="AS2103" s="5">
        <f t="shared" si="94"/>
        <v>4.8080000000000123E-2</v>
      </c>
    </row>
    <row r="2104" spans="1:45" x14ac:dyDescent="0.25">
      <c r="A2104" s="16" t="s">
        <v>404</v>
      </c>
      <c r="B2104" s="16" t="s">
        <v>91</v>
      </c>
      <c r="C2104" s="16" t="s">
        <v>368</v>
      </c>
      <c r="D2104" s="16">
        <v>1985</v>
      </c>
      <c r="E2104" s="16" t="s">
        <v>3930</v>
      </c>
      <c r="F2104" s="16" t="s">
        <v>592</v>
      </c>
      <c r="G2104" s="10">
        <v>1099.6099999999999</v>
      </c>
      <c r="H2104" s="73">
        <v>7.0027150000000002</v>
      </c>
      <c r="I2104" s="16" t="s">
        <v>6700</v>
      </c>
      <c r="K2104" s="71">
        <v>0.58199999999999996</v>
      </c>
      <c r="L2104" s="16">
        <v>-1.419896</v>
      </c>
      <c r="M2104" s="16">
        <v>-0.60559989999999997</v>
      </c>
      <c r="N2104" s="16">
        <v>-0.66684759999999998</v>
      </c>
      <c r="O2104" s="16">
        <v>-1.0493539999999999</v>
      </c>
      <c r="P2104" s="16">
        <v>-0.60430859999999997</v>
      </c>
      <c r="Q2104" s="16">
        <v>-0.2193282</v>
      </c>
      <c r="R2104" s="16">
        <v>0.14799999999999999</v>
      </c>
      <c r="S2104" s="16">
        <v>5.9999999999999995E-4</v>
      </c>
      <c r="T2104" s="16">
        <v>0</v>
      </c>
      <c r="U2104" s="16">
        <v>2.5760999999999998</v>
      </c>
      <c r="V2104" s="16">
        <v>23.74</v>
      </c>
      <c r="W2104" s="16">
        <v>1.55</v>
      </c>
      <c r="X2104" s="16">
        <v>382.96899999999999</v>
      </c>
      <c r="Y2104" s="16">
        <v>27.977900000000002</v>
      </c>
      <c r="Z2104" s="16">
        <v>0.17319999999999999</v>
      </c>
      <c r="AA2104" s="16">
        <v>1.4167259999999999</v>
      </c>
      <c r="AB2104" s="16">
        <v>0.24</v>
      </c>
      <c r="AC2104" s="16">
        <v>54.17</v>
      </c>
      <c r="AD2104" s="16">
        <v>32.51</v>
      </c>
      <c r="AE2104" s="16">
        <v>0.54210000000000003</v>
      </c>
      <c r="AF2104" s="16">
        <v>0</v>
      </c>
      <c r="AG2104" s="16">
        <v>15564.4</v>
      </c>
      <c r="AH2104" s="16">
        <v>0.40734999999999999</v>
      </c>
      <c r="AI2104" s="16">
        <v>65.753799999999998</v>
      </c>
      <c r="AJ2104" s="16">
        <v>62.765799999999999</v>
      </c>
      <c r="AK2104" s="16">
        <v>5.2600000000000001E-2</v>
      </c>
      <c r="AL2104" s="16">
        <v>-6.5799999999999997E-2</v>
      </c>
      <c r="AM2104" s="16">
        <v>-0.56200000000000006</v>
      </c>
      <c r="AN2104" s="16">
        <v>-2.5756000000000001</v>
      </c>
      <c r="AO2104" s="16">
        <v>0.44779999999999998</v>
      </c>
      <c r="AP2104" s="16">
        <v>0.45029999999999998</v>
      </c>
      <c r="AR2104" s="16">
        <f t="shared" si="95"/>
        <v>1</v>
      </c>
      <c r="AS2104" s="5">
        <f t="shared" si="94"/>
        <v>0</v>
      </c>
    </row>
    <row r="2105" spans="1:45" x14ac:dyDescent="0.25">
      <c r="A2105" s="16" t="s">
        <v>404</v>
      </c>
      <c r="B2105" s="16" t="s">
        <v>91</v>
      </c>
      <c r="C2105" s="16" t="s">
        <v>368</v>
      </c>
      <c r="D2105" s="16">
        <v>1986</v>
      </c>
      <c r="E2105" s="16" t="s">
        <v>3939</v>
      </c>
      <c r="F2105" s="16" t="s">
        <v>592</v>
      </c>
      <c r="G2105" s="10">
        <v>1129.53</v>
      </c>
      <c r="H2105" s="73">
        <v>7.0295550000000002</v>
      </c>
      <c r="I2105" s="16" t="s">
        <v>6700</v>
      </c>
      <c r="J2105" s="71">
        <v>-6.0000000000000001E-3</v>
      </c>
      <c r="K2105" s="71">
        <v>0.57799999999999996</v>
      </c>
      <c r="L2105" s="16">
        <v>-1.3670770000000001</v>
      </c>
      <c r="M2105" s="16">
        <v>-0.60204740000000001</v>
      </c>
      <c r="N2105" s="16">
        <v>-0.59270889999999998</v>
      </c>
      <c r="O2105" s="16">
        <v>-1.03121</v>
      </c>
      <c r="P2105" s="16">
        <v>-0.58401820000000004</v>
      </c>
      <c r="Q2105" s="16">
        <v>-0.2182394</v>
      </c>
      <c r="R2105" s="16">
        <v>0.14799999999999999</v>
      </c>
      <c r="S2105" s="16">
        <v>8.0000000000000004E-4</v>
      </c>
      <c r="T2105" s="16">
        <v>2.9999999999999997E-4</v>
      </c>
      <c r="U2105" s="16">
        <v>2.8054000000000001</v>
      </c>
      <c r="V2105" s="16">
        <v>24.783999999999999</v>
      </c>
      <c r="W2105" s="16">
        <v>1.86</v>
      </c>
      <c r="X2105" s="16">
        <v>384.36399999999998</v>
      </c>
      <c r="Y2105" s="16">
        <v>28.909700000000001</v>
      </c>
      <c r="Z2105" s="16">
        <v>0.1721</v>
      </c>
      <c r="AA2105" s="16">
        <v>1.416337</v>
      </c>
      <c r="AB2105" s="16">
        <v>0.24</v>
      </c>
      <c r="AC2105" s="16">
        <v>54.17</v>
      </c>
      <c r="AD2105" s="16">
        <v>32.520000000000003</v>
      </c>
      <c r="AE2105" s="16">
        <v>0.56110000000000004</v>
      </c>
      <c r="AF2105" s="16">
        <v>0</v>
      </c>
      <c r="AG2105" s="16">
        <v>16489.5</v>
      </c>
      <c r="AH2105" s="16">
        <v>0.40839999999999999</v>
      </c>
      <c r="AI2105" s="16">
        <v>66.78</v>
      </c>
      <c r="AJ2105" s="16">
        <v>63.892800000000001</v>
      </c>
      <c r="AK2105" s="16">
        <v>3.2000000000000001E-2</v>
      </c>
      <c r="AL2105" s="16">
        <v>-7.4700000000000003E-2</v>
      </c>
      <c r="AM2105" s="16">
        <v>-0.54430000000000001</v>
      </c>
      <c r="AN2105" s="16">
        <v>-2.5074000000000001</v>
      </c>
      <c r="AO2105" s="16">
        <v>0.42430000000000001</v>
      </c>
      <c r="AP2105" s="16">
        <v>0.43219999999999997</v>
      </c>
      <c r="AR2105" s="16">
        <f t="shared" si="95"/>
        <v>1</v>
      </c>
      <c r="AS2105" s="5">
        <f t="shared" si="94"/>
        <v>5.2818999999999949E-2</v>
      </c>
    </row>
    <row r="2106" spans="1:45" x14ac:dyDescent="0.25">
      <c r="A2106" s="16" t="s">
        <v>404</v>
      </c>
      <c r="B2106" s="16" t="s">
        <v>91</v>
      </c>
      <c r="C2106" s="16" t="s">
        <v>368</v>
      </c>
      <c r="D2106" s="16">
        <v>1987</v>
      </c>
      <c r="E2106" s="16" t="s">
        <v>3954</v>
      </c>
      <c r="F2106" s="16" t="s">
        <v>592</v>
      </c>
      <c r="G2106" s="10">
        <v>1131.02</v>
      </c>
      <c r="H2106" s="73">
        <v>7.0308719999999996</v>
      </c>
      <c r="I2106" s="16" t="s">
        <v>6700</v>
      </c>
      <c r="J2106" s="71">
        <v>-1.7000000000000001E-2</v>
      </c>
      <c r="K2106" s="71">
        <v>0.56899999999999995</v>
      </c>
      <c r="L2106" s="16">
        <v>-1.332894</v>
      </c>
      <c r="M2106" s="16">
        <v>-0.598495</v>
      </c>
      <c r="N2106" s="16">
        <v>-0.5641446</v>
      </c>
      <c r="O2106" s="16">
        <v>-1.0091410000000001</v>
      </c>
      <c r="P2106" s="16">
        <v>-0.56412110000000004</v>
      </c>
      <c r="Q2106" s="16">
        <v>-0.21716969999999999</v>
      </c>
      <c r="R2106" s="16">
        <v>0.14799999999999999</v>
      </c>
      <c r="S2106" s="16">
        <v>1E-3</v>
      </c>
      <c r="T2106" s="16">
        <v>5.9999999999999995E-4</v>
      </c>
      <c r="U2106" s="16">
        <v>2.6442999999999999</v>
      </c>
      <c r="V2106" s="16">
        <v>25.827999999999999</v>
      </c>
      <c r="W2106" s="16">
        <v>2.17</v>
      </c>
      <c r="X2106" s="16">
        <v>385.05099999999999</v>
      </c>
      <c r="Y2106" s="16">
        <v>29.8415</v>
      </c>
      <c r="Z2106" s="16">
        <v>0.1731</v>
      </c>
      <c r="AA2106" s="16">
        <v>1.4159489999999999</v>
      </c>
      <c r="AB2106" s="16">
        <v>0.24</v>
      </c>
      <c r="AC2106" s="16">
        <v>54.17</v>
      </c>
      <c r="AD2106" s="16">
        <v>32.53</v>
      </c>
      <c r="AE2106" s="16">
        <v>0.58479999999999999</v>
      </c>
      <c r="AF2106" s="16">
        <v>0</v>
      </c>
      <c r="AG2106" s="16">
        <v>16567.7</v>
      </c>
      <c r="AH2106" s="16">
        <v>0.40939999999999999</v>
      </c>
      <c r="AI2106" s="16">
        <v>67.806200000000004</v>
      </c>
      <c r="AJ2106" s="16">
        <v>65.019800000000004</v>
      </c>
      <c r="AK2106" s="16">
        <v>1.14E-2</v>
      </c>
      <c r="AL2106" s="16">
        <v>-8.3500000000000005E-2</v>
      </c>
      <c r="AM2106" s="16">
        <v>-0.52659999999999996</v>
      </c>
      <c r="AN2106" s="16">
        <v>-2.4392</v>
      </c>
      <c r="AO2106" s="16">
        <v>0.4007</v>
      </c>
      <c r="AP2106" s="16">
        <v>0.41399999999999998</v>
      </c>
      <c r="AR2106" s="16">
        <f t="shared" si="95"/>
        <v>1</v>
      </c>
      <c r="AS2106" s="5">
        <f t="shared" si="94"/>
        <v>3.4183000000000074E-2</v>
      </c>
    </row>
    <row r="2107" spans="1:45" x14ac:dyDescent="0.25">
      <c r="A2107" s="16" t="s">
        <v>404</v>
      </c>
      <c r="B2107" s="16" t="s">
        <v>91</v>
      </c>
      <c r="C2107" s="16" t="s">
        <v>368</v>
      </c>
      <c r="D2107" s="16">
        <v>1988</v>
      </c>
      <c r="E2107" s="16" t="s">
        <v>3936</v>
      </c>
      <c r="F2107" s="16" t="s">
        <v>592</v>
      </c>
      <c r="G2107" s="10">
        <v>1141.24</v>
      </c>
      <c r="H2107" s="73">
        <v>7.0398719999999999</v>
      </c>
      <c r="I2107" s="16" t="s">
        <v>6700</v>
      </c>
      <c r="J2107" s="71">
        <v>8.0000000000000002E-3</v>
      </c>
      <c r="K2107" s="71">
        <v>0.57299999999999995</v>
      </c>
      <c r="L2107" s="16">
        <v>-1.2811349999999999</v>
      </c>
      <c r="M2107" s="16">
        <v>-0.59773860000000001</v>
      </c>
      <c r="N2107" s="16">
        <v>-0.4981913</v>
      </c>
      <c r="O2107" s="16">
        <v>-0.98258659999999998</v>
      </c>
      <c r="P2107" s="16">
        <v>-0.54402660000000003</v>
      </c>
      <c r="Q2107" s="16">
        <v>-0.21611549999999999</v>
      </c>
      <c r="R2107" s="16">
        <v>0.14799999999999999</v>
      </c>
      <c r="S2107" s="16">
        <v>1.1999999999999999E-3</v>
      </c>
      <c r="T2107" s="16">
        <v>5.9999999999999995E-4</v>
      </c>
      <c r="U2107" s="16">
        <v>2.8264</v>
      </c>
      <c r="V2107" s="16">
        <v>26.872</v>
      </c>
      <c r="W2107" s="16">
        <v>2.48</v>
      </c>
      <c r="X2107" s="16">
        <v>385.94</v>
      </c>
      <c r="Y2107" s="16">
        <v>30.773299999999999</v>
      </c>
      <c r="Z2107" s="16">
        <v>0.17649999999999999</v>
      </c>
      <c r="AA2107" s="16">
        <v>1.4155610000000001</v>
      </c>
      <c r="AB2107" s="16">
        <v>0.24</v>
      </c>
      <c r="AC2107" s="16">
        <v>54.17</v>
      </c>
      <c r="AD2107" s="16">
        <v>32.54</v>
      </c>
      <c r="AE2107" s="16">
        <v>0.61339999999999995</v>
      </c>
      <c r="AF2107" s="16">
        <v>0</v>
      </c>
      <c r="AG2107" s="16">
        <v>16868.599999999999</v>
      </c>
      <c r="AH2107" s="16">
        <v>0.41044999999999998</v>
      </c>
      <c r="AI2107" s="16">
        <v>68.832300000000004</v>
      </c>
      <c r="AJ2107" s="16">
        <v>66.146799999999999</v>
      </c>
      <c r="AK2107" s="16">
        <v>-9.1999999999999998E-3</v>
      </c>
      <c r="AL2107" s="16">
        <v>-9.2299999999999993E-2</v>
      </c>
      <c r="AM2107" s="16">
        <v>-0.50900000000000001</v>
      </c>
      <c r="AN2107" s="16">
        <v>-2.3711000000000002</v>
      </c>
      <c r="AO2107" s="16">
        <v>0.37719999999999998</v>
      </c>
      <c r="AP2107" s="16">
        <v>0.39579999999999999</v>
      </c>
      <c r="AR2107" s="16">
        <f t="shared" si="95"/>
        <v>1</v>
      </c>
      <c r="AS2107" s="5">
        <f t="shared" si="94"/>
        <v>5.175900000000011E-2</v>
      </c>
    </row>
    <row r="2108" spans="1:45" x14ac:dyDescent="0.25">
      <c r="A2108" s="16" t="s">
        <v>404</v>
      </c>
      <c r="B2108" s="16" t="s">
        <v>91</v>
      </c>
      <c r="C2108" s="16" t="s">
        <v>368</v>
      </c>
      <c r="D2108" s="16">
        <v>1989</v>
      </c>
      <c r="E2108" s="16" t="s">
        <v>3941</v>
      </c>
      <c r="F2108" s="16" t="s">
        <v>592</v>
      </c>
      <c r="G2108" s="10">
        <v>1150.29</v>
      </c>
      <c r="H2108" s="73">
        <v>7.0477699999999999</v>
      </c>
      <c r="I2108" s="16" t="s">
        <v>6700</v>
      </c>
      <c r="J2108" s="71">
        <v>-1.0999999999999999E-2</v>
      </c>
      <c r="K2108" s="71">
        <v>0.56699999999999995</v>
      </c>
      <c r="L2108" s="16">
        <v>-1.249398</v>
      </c>
      <c r="M2108" s="16">
        <v>-0.59698220000000002</v>
      </c>
      <c r="N2108" s="16">
        <v>-0.45834439999999999</v>
      </c>
      <c r="O2108" s="16">
        <v>-0.97378569999999998</v>
      </c>
      <c r="P2108" s="16">
        <v>-0.52438070000000003</v>
      </c>
      <c r="Q2108" s="16">
        <v>-0.21502779999999999</v>
      </c>
      <c r="R2108" s="16">
        <v>0.14799999999999999</v>
      </c>
      <c r="S2108" s="16">
        <v>1.4E-3</v>
      </c>
      <c r="T2108" s="16">
        <v>5.9999999999999995E-4</v>
      </c>
      <c r="U2108" s="16">
        <v>2.7551999999999999</v>
      </c>
      <c r="V2108" s="16">
        <v>27.916</v>
      </c>
      <c r="W2108" s="16">
        <v>2.79</v>
      </c>
      <c r="X2108" s="16">
        <v>386.91399999999999</v>
      </c>
      <c r="Y2108" s="16">
        <v>31.705200000000001</v>
      </c>
      <c r="Z2108" s="16">
        <v>0.1704</v>
      </c>
      <c r="AA2108" s="16">
        <v>1.4151720000000001</v>
      </c>
      <c r="AB2108" s="16">
        <v>0.24</v>
      </c>
      <c r="AC2108" s="16">
        <v>54.17</v>
      </c>
      <c r="AD2108" s="16">
        <v>32.549999999999997</v>
      </c>
      <c r="AE2108" s="16">
        <v>0.61660000000000004</v>
      </c>
      <c r="AF2108" s="16">
        <v>0</v>
      </c>
      <c r="AG2108" s="16">
        <v>16970.5</v>
      </c>
      <c r="AH2108" s="16">
        <v>0.41144999999999998</v>
      </c>
      <c r="AI2108" s="16">
        <v>69.858500000000006</v>
      </c>
      <c r="AJ2108" s="16">
        <v>67.273799999999994</v>
      </c>
      <c r="AK2108" s="16">
        <v>-2.98E-2</v>
      </c>
      <c r="AL2108" s="16">
        <v>-0.1011</v>
      </c>
      <c r="AM2108" s="16">
        <v>-0.49130000000000001</v>
      </c>
      <c r="AN2108" s="16">
        <v>-2.3029000000000002</v>
      </c>
      <c r="AO2108" s="16">
        <v>0.35370000000000001</v>
      </c>
      <c r="AP2108" s="16">
        <v>0.37759999999999999</v>
      </c>
      <c r="AR2108" s="16">
        <f t="shared" si="95"/>
        <v>1</v>
      </c>
      <c r="AS2108" s="5">
        <f t="shared" si="94"/>
        <v>3.1736999999999904E-2</v>
      </c>
    </row>
    <row r="2109" spans="1:45" x14ac:dyDescent="0.25">
      <c r="A2109" s="16" t="s">
        <v>404</v>
      </c>
      <c r="B2109" s="16" t="s">
        <v>91</v>
      </c>
      <c r="C2109" s="16" t="s">
        <v>368</v>
      </c>
      <c r="D2109" s="16">
        <v>1990</v>
      </c>
      <c r="E2109" s="16" t="s">
        <v>3944</v>
      </c>
      <c r="F2109" s="16" t="s">
        <v>592</v>
      </c>
      <c r="G2109" s="10">
        <v>1206.92</v>
      </c>
      <c r="H2109" s="73">
        <v>7.0958300000000003</v>
      </c>
      <c r="I2109" s="16" t="s">
        <v>6700</v>
      </c>
      <c r="J2109" s="71">
        <v>8.4000000000000005E-2</v>
      </c>
      <c r="K2109" s="71">
        <v>0.61699999999999999</v>
      </c>
      <c r="L2109" s="16">
        <v>-1.2110719999999999</v>
      </c>
      <c r="M2109" s="16">
        <v>-0.59622589999999998</v>
      </c>
      <c r="N2109" s="16">
        <v>-0.44739119999999999</v>
      </c>
      <c r="O2109" s="16">
        <v>-0.92255949999999998</v>
      </c>
      <c r="P2109" s="16">
        <v>-0.50520299999999996</v>
      </c>
      <c r="Q2109" s="16">
        <v>-0.2139219</v>
      </c>
      <c r="R2109" s="16">
        <v>0.14799999999999999</v>
      </c>
      <c r="S2109" s="16">
        <v>1.6000000000000001E-3</v>
      </c>
      <c r="T2109" s="16">
        <v>5.9999999999999995E-4</v>
      </c>
      <c r="U2109" s="16">
        <v>2.4108999999999998</v>
      </c>
      <c r="V2109" s="16">
        <v>28.96</v>
      </c>
      <c r="W2109" s="16">
        <v>3.1</v>
      </c>
      <c r="X2109" s="16">
        <v>387.85899999999998</v>
      </c>
      <c r="Y2109" s="16">
        <v>32.637</v>
      </c>
      <c r="Z2109" s="16">
        <v>0.187</v>
      </c>
      <c r="AA2109" s="16">
        <v>1.414784</v>
      </c>
      <c r="AB2109" s="16">
        <v>0.24</v>
      </c>
      <c r="AC2109" s="16">
        <v>54.17</v>
      </c>
      <c r="AD2109" s="16">
        <v>32.56</v>
      </c>
      <c r="AE2109" s="16">
        <v>0.70069999999999999</v>
      </c>
      <c r="AF2109" s="16">
        <v>5.7999999999999996E-3</v>
      </c>
      <c r="AG2109" s="16">
        <v>18444.8</v>
      </c>
      <c r="AH2109" s="16">
        <v>0.41275000000000001</v>
      </c>
      <c r="AI2109" s="16">
        <v>70.7</v>
      </c>
      <c r="AJ2109" s="16">
        <v>68.3</v>
      </c>
      <c r="AK2109" s="16">
        <v>-5.04E-2</v>
      </c>
      <c r="AL2109" s="16">
        <v>-0.1099</v>
      </c>
      <c r="AM2109" s="16">
        <v>-0.47360000000000002</v>
      </c>
      <c r="AN2109" s="16">
        <v>-2.2347000000000001</v>
      </c>
      <c r="AO2109" s="16">
        <v>0.33019999999999999</v>
      </c>
      <c r="AP2109" s="16">
        <v>0.35949999999999999</v>
      </c>
      <c r="AR2109" s="16">
        <f t="shared" si="95"/>
        <v>1</v>
      </c>
      <c r="AS2109" s="5">
        <f t="shared" si="94"/>
        <v>3.8326000000000082E-2</v>
      </c>
    </row>
    <row r="2110" spans="1:45" x14ac:dyDescent="0.25">
      <c r="A2110" s="16" t="s">
        <v>404</v>
      </c>
      <c r="B2110" s="16" t="s">
        <v>91</v>
      </c>
      <c r="C2110" s="16" t="s">
        <v>368</v>
      </c>
      <c r="D2110" s="16">
        <v>1991</v>
      </c>
      <c r="E2110" s="16" t="s">
        <v>3940</v>
      </c>
      <c r="F2110" s="16" t="s">
        <v>592</v>
      </c>
      <c r="G2110" s="10">
        <v>1245.81</v>
      </c>
      <c r="H2110" s="73">
        <v>7.1275409999999999</v>
      </c>
      <c r="I2110" s="16" t="s">
        <v>6700</v>
      </c>
      <c r="J2110" s="71">
        <v>-4.0000000000000001E-3</v>
      </c>
      <c r="K2110" s="71">
        <v>0.61399999999999999</v>
      </c>
      <c r="L2110" s="16">
        <v>-1.1347320000000001</v>
      </c>
      <c r="M2110" s="16">
        <v>-0.59602330000000003</v>
      </c>
      <c r="N2110" s="16">
        <v>-0.33394170000000001</v>
      </c>
      <c r="O2110" s="16">
        <v>-0.89002389999999998</v>
      </c>
      <c r="P2110" s="16">
        <v>-0.48313070000000002</v>
      </c>
      <c r="Q2110" s="16">
        <v>-0.2128342</v>
      </c>
      <c r="R2110" s="16">
        <v>0.14799999999999999</v>
      </c>
      <c r="S2110" s="16">
        <v>1.9E-3</v>
      </c>
      <c r="T2110" s="16">
        <v>5.0000000000000001E-4</v>
      </c>
      <c r="U2110" s="16">
        <v>2.9156</v>
      </c>
      <c r="V2110" s="16">
        <v>30.143999999999998</v>
      </c>
      <c r="W2110" s="16">
        <v>3.5979999999999999</v>
      </c>
      <c r="X2110" s="16">
        <v>388.62900000000002</v>
      </c>
      <c r="Y2110" s="16">
        <v>33.568800000000003</v>
      </c>
      <c r="Z2110" s="16">
        <v>0.19359999999999999</v>
      </c>
      <c r="AA2110" s="16">
        <v>1.414396</v>
      </c>
      <c r="AB2110" s="16">
        <v>0.24</v>
      </c>
      <c r="AC2110" s="16">
        <v>54.17</v>
      </c>
      <c r="AD2110" s="16">
        <v>32.57</v>
      </c>
      <c r="AE2110" s="16">
        <v>0.7177</v>
      </c>
      <c r="AF2110" s="16">
        <v>1.03E-2</v>
      </c>
      <c r="AG2110" s="16">
        <v>19513.5</v>
      </c>
      <c r="AH2110" s="16">
        <v>0.4148</v>
      </c>
      <c r="AI2110" s="16">
        <v>71.8</v>
      </c>
      <c r="AJ2110" s="16">
        <v>69.5</v>
      </c>
      <c r="AK2110" s="16">
        <v>-7.0999999999999994E-2</v>
      </c>
      <c r="AL2110" s="16">
        <v>-0.1187</v>
      </c>
      <c r="AM2110" s="16">
        <v>-0.45590000000000003</v>
      </c>
      <c r="AN2110" s="16">
        <v>-2.1665000000000001</v>
      </c>
      <c r="AO2110" s="16">
        <v>0.30669999999999997</v>
      </c>
      <c r="AP2110" s="16">
        <v>0.34129999999999999</v>
      </c>
      <c r="AR2110" s="16">
        <f t="shared" si="95"/>
        <v>1</v>
      </c>
      <c r="AS2110" s="5">
        <f t="shared" si="94"/>
        <v>7.6339999999999852E-2</v>
      </c>
    </row>
    <row r="2111" spans="1:45" x14ac:dyDescent="0.25">
      <c r="A2111" s="16" t="s">
        <v>404</v>
      </c>
      <c r="B2111" s="16" t="s">
        <v>91</v>
      </c>
      <c r="C2111" s="16" t="s">
        <v>368</v>
      </c>
      <c r="D2111" s="16">
        <v>1992</v>
      </c>
      <c r="E2111" s="16" t="s">
        <v>3931</v>
      </c>
      <c r="F2111" s="16" t="s">
        <v>592</v>
      </c>
      <c r="G2111" s="10">
        <v>1284.45</v>
      </c>
      <c r="H2111" s="73">
        <v>7.1580820000000003</v>
      </c>
      <c r="I2111" s="16" t="s">
        <v>6700</v>
      </c>
      <c r="J2111" s="71">
        <v>5.6000000000000001E-2</v>
      </c>
      <c r="K2111" s="71">
        <v>0.64900000000000002</v>
      </c>
      <c r="L2111" s="16">
        <v>-1.122876</v>
      </c>
      <c r="M2111" s="16">
        <v>-0.59602330000000003</v>
      </c>
      <c r="N2111" s="16">
        <v>-0.31959199999999999</v>
      </c>
      <c r="O2111" s="16">
        <v>-0.90159549999999999</v>
      </c>
      <c r="P2111" s="16">
        <v>-0.46086490000000002</v>
      </c>
      <c r="Q2111" s="16">
        <v>-0.21176200000000001</v>
      </c>
      <c r="R2111" s="16">
        <v>0.14799999999999999</v>
      </c>
      <c r="S2111" s="16">
        <v>1.9E-3</v>
      </c>
      <c r="T2111" s="16">
        <v>5.0000000000000001E-4</v>
      </c>
      <c r="U2111" s="16">
        <v>2.5223</v>
      </c>
      <c r="V2111" s="16">
        <v>31.327999999999999</v>
      </c>
      <c r="W2111" s="16">
        <v>4.0960000000000001</v>
      </c>
      <c r="X2111" s="16">
        <v>388.666</v>
      </c>
      <c r="Y2111" s="16">
        <v>34.500700000000002</v>
      </c>
      <c r="Z2111" s="16">
        <v>0.17660000000000001</v>
      </c>
      <c r="AA2111" s="16">
        <v>1.414007</v>
      </c>
      <c r="AB2111" s="16">
        <v>0.24</v>
      </c>
      <c r="AC2111" s="16">
        <v>54.17</v>
      </c>
      <c r="AD2111" s="16">
        <v>32.58</v>
      </c>
      <c r="AE2111" s="16">
        <v>0.7641</v>
      </c>
      <c r="AF2111" s="16">
        <v>1.49E-2</v>
      </c>
      <c r="AG2111" s="16">
        <v>20200.900000000001</v>
      </c>
      <c r="AH2111" s="16">
        <v>0.42094999999999999</v>
      </c>
      <c r="AI2111" s="16">
        <v>72.8</v>
      </c>
      <c r="AJ2111" s="16">
        <v>70.599999999999994</v>
      </c>
      <c r="AK2111" s="16">
        <v>-9.1600000000000001E-2</v>
      </c>
      <c r="AL2111" s="16">
        <v>-0.1275</v>
      </c>
      <c r="AM2111" s="16">
        <v>-0.43819999999999998</v>
      </c>
      <c r="AN2111" s="16">
        <v>-2.0983999999999998</v>
      </c>
      <c r="AO2111" s="16">
        <v>0.28320000000000001</v>
      </c>
      <c r="AP2111" s="16">
        <v>0.3231</v>
      </c>
      <c r="AR2111" s="16">
        <f t="shared" si="95"/>
        <v>1</v>
      </c>
      <c r="AS2111" s="5">
        <f t="shared" si="94"/>
        <v>1.1856000000000089E-2</v>
      </c>
    </row>
    <row r="2112" spans="1:45" x14ac:dyDescent="0.25">
      <c r="A2112" s="16" t="s">
        <v>404</v>
      </c>
      <c r="B2112" s="16" t="s">
        <v>91</v>
      </c>
      <c r="C2112" s="16" t="s">
        <v>368</v>
      </c>
      <c r="D2112" s="16">
        <v>1993</v>
      </c>
      <c r="E2112" s="16" t="s">
        <v>3957</v>
      </c>
      <c r="F2112" s="16" t="s">
        <v>592</v>
      </c>
      <c r="G2112" s="10">
        <v>1357.27</v>
      </c>
      <c r="H2112" s="73">
        <v>7.2132329999999998</v>
      </c>
      <c r="I2112" s="16" t="s">
        <v>6700</v>
      </c>
      <c r="J2112" s="71">
        <v>1E-3</v>
      </c>
      <c r="K2112" s="71">
        <v>0.65</v>
      </c>
      <c r="L2112" s="16">
        <v>-1.0515190000000001</v>
      </c>
      <c r="M2112" s="16">
        <v>-0.59640150000000003</v>
      </c>
      <c r="N2112" s="16">
        <v>-0.26525470000000001</v>
      </c>
      <c r="O2112" s="16">
        <v>-0.82364230000000005</v>
      </c>
      <c r="P2112" s="16">
        <v>-0.43766359999999999</v>
      </c>
      <c r="Q2112" s="16">
        <v>-0.2106922</v>
      </c>
      <c r="R2112" s="16">
        <v>0.14799999999999999</v>
      </c>
      <c r="S2112" s="16">
        <v>1.8E-3</v>
      </c>
      <c r="T2112" s="16">
        <v>5.0000000000000001E-4</v>
      </c>
      <c r="U2112" s="16">
        <v>2.4958999999999998</v>
      </c>
      <c r="V2112" s="16">
        <v>32.512</v>
      </c>
      <c r="W2112" s="16">
        <v>4.5940000000000003</v>
      </c>
      <c r="X2112" s="16">
        <v>388.92399999999998</v>
      </c>
      <c r="Y2112" s="16">
        <v>35.432499999999997</v>
      </c>
      <c r="Z2112" s="16">
        <v>0.20749999999999999</v>
      </c>
      <c r="AA2112" s="16">
        <v>1.413619</v>
      </c>
      <c r="AB2112" s="16">
        <v>0.24</v>
      </c>
      <c r="AC2112" s="16">
        <v>54.17</v>
      </c>
      <c r="AD2112" s="16">
        <v>32.590000000000003</v>
      </c>
      <c r="AE2112" s="16">
        <v>0.88039999999999996</v>
      </c>
      <c r="AF2112" s="16">
        <v>8.2000000000000003E-2</v>
      </c>
      <c r="AG2112" s="16">
        <v>22444.7</v>
      </c>
      <c r="AH2112" s="16">
        <v>0.42330000000000001</v>
      </c>
      <c r="AI2112" s="16">
        <v>73.900000000000006</v>
      </c>
      <c r="AJ2112" s="16">
        <v>71.7</v>
      </c>
      <c r="AK2112" s="16">
        <v>-0.11219999999999999</v>
      </c>
      <c r="AL2112" s="16">
        <v>-0.1363</v>
      </c>
      <c r="AM2112" s="16">
        <v>-0.42059999999999997</v>
      </c>
      <c r="AN2112" s="16">
        <v>-2.0301999999999998</v>
      </c>
      <c r="AO2112" s="16">
        <v>0.2596</v>
      </c>
      <c r="AP2112" s="16">
        <v>0.30499999999999999</v>
      </c>
      <c r="AR2112" s="16">
        <f t="shared" si="95"/>
        <v>1</v>
      </c>
      <c r="AS2112" s="5">
        <f t="shared" si="94"/>
        <v>7.1356999999999893E-2</v>
      </c>
    </row>
    <row r="2113" spans="1:45" x14ac:dyDescent="0.25">
      <c r="A2113" s="16" t="s">
        <v>404</v>
      </c>
      <c r="B2113" s="16" t="s">
        <v>91</v>
      </c>
      <c r="C2113" s="16" t="s">
        <v>368</v>
      </c>
      <c r="D2113" s="16">
        <v>1994</v>
      </c>
      <c r="E2113" s="16" t="s">
        <v>3938</v>
      </c>
      <c r="F2113" s="16" t="s">
        <v>592</v>
      </c>
      <c r="G2113" s="10">
        <v>1418.56</v>
      </c>
      <c r="H2113" s="73">
        <v>7.2573949999999998</v>
      </c>
      <c r="I2113" s="16" t="s">
        <v>6700</v>
      </c>
      <c r="J2113" s="71">
        <v>4.2000000000000003E-2</v>
      </c>
      <c r="K2113" s="71">
        <v>0.67800000000000005</v>
      </c>
      <c r="L2113" s="16">
        <v>-0.94381649999999995</v>
      </c>
      <c r="M2113" s="16">
        <v>-0.5982925</v>
      </c>
      <c r="N2113" s="16">
        <v>-0.14392179999999999</v>
      </c>
      <c r="O2113" s="16">
        <v>-0.72998890000000005</v>
      </c>
      <c r="P2113" s="16">
        <v>-0.41457899999999998</v>
      </c>
      <c r="Q2113" s="16">
        <v>-0.20962149999999999</v>
      </c>
      <c r="R2113" s="16">
        <v>0.14799999999999999</v>
      </c>
      <c r="S2113" s="16">
        <v>1.2999999999999999E-3</v>
      </c>
      <c r="T2113" s="16">
        <v>5.0000000000000001E-4</v>
      </c>
      <c r="U2113" s="16">
        <v>3.1084999999999998</v>
      </c>
      <c r="V2113" s="16">
        <v>33.695999999999998</v>
      </c>
      <c r="W2113" s="16">
        <v>5.0919999999999996</v>
      </c>
      <c r="X2113" s="16">
        <v>389.15100000000001</v>
      </c>
      <c r="Y2113" s="16">
        <v>36.3643</v>
      </c>
      <c r="Z2113" s="16">
        <v>0.24679999999999999</v>
      </c>
      <c r="AA2113" s="16">
        <v>1.41323</v>
      </c>
      <c r="AB2113" s="16">
        <v>0.24</v>
      </c>
      <c r="AC2113" s="16">
        <v>54.17</v>
      </c>
      <c r="AD2113" s="16">
        <v>32.6</v>
      </c>
      <c r="AE2113" s="16">
        <v>0.99890000000000001</v>
      </c>
      <c r="AF2113" s="16">
        <v>0.1613</v>
      </c>
      <c r="AG2113" s="16">
        <v>24492</v>
      </c>
      <c r="AH2113" s="16">
        <v>0.42459999999999998</v>
      </c>
      <c r="AI2113" s="16">
        <v>74.900000000000006</v>
      </c>
      <c r="AJ2113" s="16">
        <v>72.900000000000006</v>
      </c>
      <c r="AK2113" s="16">
        <v>-0.1328</v>
      </c>
      <c r="AL2113" s="16">
        <v>-0.1452</v>
      </c>
      <c r="AM2113" s="16">
        <v>-0.40289999999999998</v>
      </c>
      <c r="AN2113" s="16">
        <v>-1.962</v>
      </c>
      <c r="AO2113" s="16">
        <v>0.2361</v>
      </c>
      <c r="AP2113" s="16">
        <v>0.2868</v>
      </c>
      <c r="AR2113" s="16">
        <f t="shared" si="95"/>
        <v>1</v>
      </c>
      <c r="AS2113" s="5">
        <f t="shared" si="94"/>
        <v>0.10770250000000015</v>
      </c>
    </row>
    <row r="2114" spans="1:45" x14ac:dyDescent="0.25">
      <c r="A2114" s="16" t="s">
        <v>404</v>
      </c>
      <c r="B2114" s="16" t="s">
        <v>91</v>
      </c>
      <c r="C2114" s="16" t="s">
        <v>368</v>
      </c>
      <c r="D2114" s="16">
        <v>1995</v>
      </c>
      <c r="E2114" s="16" t="s">
        <v>3935</v>
      </c>
      <c r="F2114" s="16" t="s">
        <v>592</v>
      </c>
      <c r="G2114" s="10">
        <v>1483.16</v>
      </c>
      <c r="H2114" s="73">
        <v>7.3019319999999999</v>
      </c>
      <c r="I2114" s="16" t="s">
        <v>6700</v>
      </c>
      <c r="J2114" s="71">
        <v>4.1000000000000002E-2</v>
      </c>
      <c r="K2114" s="71">
        <v>0.70599999999999996</v>
      </c>
      <c r="L2114" s="16">
        <v>-0.9262553</v>
      </c>
      <c r="M2114" s="16">
        <v>-0.59299780000000002</v>
      </c>
      <c r="N2114" s="16">
        <v>-9.5535499999999995E-2</v>
      </c>
      <c r="O2114" s="16">
        <v>-0.76268279999999999</v>
      </c>
      <c r="P2114" s="16">
        <v>-0.39646930000000002</v>
      </c>
      <c r="Q2114" s="16">
        <v>-0.20854929999999999</v>
      </c>
      <c r="R2114" s="16">
        <v>0.14799999999999999</v>
      </c>
      <c r="S2114" s="16">
        <v>2.7000000000000001E-3</v>
      </c>
      <c r="T2114" s="16">
        <v>5.0000000000000001E-4</v>
      </c>
      <c r="U2114" s="16">
        <v>2.9575999999999998</v>
      </c>
      <c r="V2114" s="16">
        <v>34.880000000000003</v>
      </c>
      <c r="W2114" s="16">
        <v>5.59</v>
      </c>
      <c r="X2114" s="16">
        <v>390.52800000000002</v>
      </c>
      <c r="Y2114" s="16">
        <v>37.296100000000003</v>
      </c>
      <c r="Z2114" s="16">
        <v>0.2185</v>
      </c>
      <c r="AA2114" s="16">
        <v>1.4128419999999999</v>
      </c>
      <c r="AB2114" s="16">
        <v>0.24</v>
      </c>
      <c r="AC2114" s="16">
        <v>54.17</v>
      </c>
      <c r="AD2114" s="16">
        <v>32.61</v>
      </c>
      <c r="AE2114" s="16">
        <v>1.1202000000000001</v>
      </c>
      <c r="AF2114" s="16">
        <v>0.28129999999999999</v>
      </c>
      <c r="AG2114" s="16">
        <v>26568.6</v>
      </c>
      <c r="AH2114" s="16">
        <v>0.414825</v>
      </c>
      <c r="AI2114" s="16">
        <v>76</v>
      </c>
      <c r="AJ2114" s="16">
        <v>74</v>
      </c>
      <c r="AK2114" s="16">
        <v>-0.15340000000000001</v>
      </c>
      <c r="AL2114" s="16">
        <v>-0.154</v>
      </c>
      <c r="AM2114" s="16">
        <v>-0.38519999999999999</v>
      </c>
      <c r="AN2114" s="16">
        <v>-1.8938999999999999</v>
      </c>
      <c r="AO2114" s="16">
        <v>0.21260000000000001</v>
      </c>
      <c r="AP2114" s="16">
        <v>0.26860000000000001</v>
      </c>
      <c r="AR2114" s="16">
        <f t="shared" si="95"/>
        <v>1</v>
      </c>
      <c r="AS2114" s="5">
        <f t="shared" si="94"/>
        <v>1.7561199999999944E-2</v>
      </c>
    </row>
    <row r="2115" spans="1:45" x14ac:dyDescent="0.25">
      <c r="A2115" s="16" t="s">
        <v>404</v>
      </c>
      <c r="B2115" s="16" t="s">
        <v>91</v>
      </c>
      <c r="C2115" s="16" t="s">
        <v>368</v>
      </c>
      <c r="D2115" s="16">
        <v>1996</v>
      </c>
      <c r="E2115" s="16" t="s">
        <v>3946</v>
      </c>
      <c r="F2115" s="16" t="s">
        <v>592</v>
      </c>
      <c r="G2115" s="10">
        <v>1528.03</v>
      </c>
      <c r="H2115" s="73">
        <v>7.3317319999999997</v>
      </c>
      <c r="I2115" s="16" t="s">
        <v>6700</v>
      </c>
      <c r="J2115" s="71">
        <v>-6.0000000000000001E-3</v>
      </c>
      <c r="K2115" s="71">
        <v>0.70199999999999996</v>
      </c>
      <c r="L2115" s="16">
        <v>-0.87307990000000002</v>
      </c>
      <c r="M2115" s="16">
        <v>-0.5760149</v>
      </c>
      <c r="N2115" s="16">
        <v>1.9132E-2</v>
      </c>
      <c r="O2115" s="16">
        <v>-0.76079730000000001</v>
      </c>
      <c r="P2115" s="16">
        <v>-0.3772644</v>
      </c>
      <c r="Q2115" s="16">
        <v>-0.24347460000000001</v>
      </c>
      <c r="R2115" s="16">
        <v>0.18360000000000001</v>
      </c>
      <c r="S2115" s="16">
        <v>2.3E-3</v>
      </c>
      <c r="T2115" s="16">
        <v>4.0000000000000002E-4</v>
      </c>
      <c r="U2115" s="16">
        <v>3.3435999999999999</v>
      </c>
      <c r="V2115" s="16">
        <v>36.143999999999998</v>
      </c>
      <c r="W2115" s="16">
        <v>6.2720000000000002</v>
      </c>
      <c r="X2115" s="16">
        <v>391.43700000000001</v>
      </c>
      <c r="Y2115" s="16">
        <v>38.228000000000002</v>
      </c>
      <c r="Z2115" s="16">
        <v>0.2087</v>
      </c>
      <c r="AA2115" s="16">
        <v>1.4124540000000001</v>
      </c>
      <c r="AB2115" s="16">
        <v>0.24</v>
      </c>
      <c r="AC2115" s="16">
        <v>54.17</v>
      </c>
      <c r="AD2115" s="16">
        <v>32.619999999999997</v>
      </c>
      <c r="AE2115" s="16">
        <v>1.3886000000000001</v>
      </c>
      <c r="AF2115" s="16">
        <v>0.38669999999999999</v>
      </c>
      <c r="AG2115" s="16">
        <v>24876.400000000001</v>
      </c>
      <c r="AH2115" s="16">
        <v>0.40937499999999999</v>
      </c>
      <c r="AI2115" s="16">
        <v>77</v>
      </c>
      <c r="AJ2115" s="16">
        <v>75.099999999999994</v>
      </c>
      <c r="AK2115" s="16">
        <v>-0.38440000000000002</v>
      </c>
      <c r="AL2115" s="16">
        <v>-9.7699999999999995E-2</v>
      </c>
      <c r="AM2115" s="16">
        <v>-0.25519999999999998</v>
      </c>
      <c r="AN2115" s="16">
        <v>-1.8009999999999999</v>
      </c>
      <c r="AO2115" s="16">
        <v>7.9600000000000004E-2</v>
      </c>
      <c r="AP2115" s="16">
        <v>0.1729</v>
      </c>
      <c r="AR2115" s="16">
        <f t="shared" si="95"/>
        <v>1</v>
      </c>
      <c r="AS2115" s="5">
        <f t="shared" si="94"/>
        <v>5.3175399999999984E-2</v>
      </c>
    </row>
    <row r="2116" spans="1:45" x14ac:dyDescent="0.25">
      <c r="A2116" s="16" t="s">
        <v>404</v>
      </c>
      <c r="B2116" s="16" t="s">
        <v>91</v>
      </c>
      <c r="C2116" s="16" t="s">
        <v>368</v>
      </c>
      <c r="D2116" s="16">
        <v>1997</v>
      </c>
      <c r="E2116" s="16" t="s">
        <v>3942</v>
      </c>
      <c r="F2116" s="16" t="s">
        <v>592</v>
      </c>
      <c r="G2116" s="10">
        <v>1615.87</v>
      </c>
      <c r="H2116" s="73">
        <v>7.3876309999999998</v>
      </c>
      <c r="I2116" s="16" t="s">
        <v>6700</v>
      </c>
      <c r="J2116" s="71">
        <v>4.8000000000000001E-2</v>
      </c>
      <c r="K2116" s="71">
        <v>0.73699999999999999</v>
      </c>
      <c r="L2116" s="16">
        <v>-0.84471390000000002</v>
      </c>
      <c r="M2116" s="16">
        <v>-0.59108000000000005</v>
      </c>
      <c r="N2116" s="16">
        <v>-7.2443000000000004E-3</v>
      </c>
      <c r="O2116" s="16">
        <v>-0.7094319</v>
      </c>
      <c r="P2116" s="16">
        <v>-0.34478720000000002</v>
      </c>
      <c r="Q2116" s="16">
        <v>-0.22552759999999999</v>
      </c>
      <c r="R2116" s="16">
        <v>0.14799999999999999</v>
      </c>
      <c r="S2116" s="16">
        <v>3.7000000000000002E-3</v>
      </c>
      <c r="T2116" s="16">
        <v>2.9999999999999997E-4</v>
      </c>
      <c r="U2116" s="16">
        <v>2.3904000000000001</v>
      </c>
      <c r="V2116" s="16">
        <v>37.408000000000001</v>
      </c>
      <c r="W2116" s="16">
        <v>6.9539999999999997</v>
      </c>
      <c r="X2116" s="16">
        <v>392.31299999999999</v>
      </c>
      <c r="Y2116" s="16">
        <v>39.159799999999997</v>
      </c>
      <c r="Z2116" s="16">
        <v>0.22700000000000001</v>
      </c>
      <c r="AA2116" s="16">
        <v>1.420998</v>
      </c>
      <c r="AB2116" s="16">
        <v>0.24</v>
      </c>
      <c r="AC2116" s="16">
        <v>54.17</v>
      </c>
      <c r="AD2116" s="16">
        <v>32.4</v>
      </c>
      <c r="AE2116" s="16">
        <v>1.8492</v>
      </c>
      <c r="AF2116" s="16">
        <v>0.62190000000000001</v>
      </c>
      <c r="AG2116" s="16">
        <v>28079.5</v>
      </c>
      <c r="AH2116" s="16">
        <v>0.41980000000000001</v>
      </c>
      <c r="AI2116" s="16">
        <v>78</v>
      </c>
      <c r="AJ2116" s="16">
        <v>76.3</v>
      </c>
      <c r="AK2116" s="16">
        <v>-0.31490000000000001</v>
      </c>
      <c r="AL2116" s="16">
        <v>-0.1439</v>
      </c>
      <c r="AM2116" s="16">
        <v>-0.35089999999999999</v>
      </c>
      <c r="AN2116" s="16">
        <v>-1.6587000000000001</v>
      </c>
      <c r="AO2116" s="16">
        <v>0.17219999999999999</v>
      </c>
      <c r="AP2116" s="16">
        <v>0.12809999999999999</v>
      </c>
      <c r="AR2116" s="16">
        <f t="shared" si="95"/>
        <v>1</v>
      </c>
      <c r="AS2116" s="5">
        <f t="shared" ref="AS2116:AS2179" si="96">IF(D2116=1985, 0, L2116-L2115)</f>
        <v>2.8366000000000002E-2</v>
      </c>
    </row>
    <row r="2117" spans="1:45" x14ac:dyDescent="0.25">
      <c r="A2117" s="16" t="s">
        <v>404</v>
      </c>
      <c r="B2117" s="16" t="s">
        <v>91</v>
      </c>
      <c r="C2117" s="16" t="s">
        <v>368</v>
      </c>
      <c r="D2117" s="16">
        <v>1998</v>
      </c>
      <c r="E2117" s="16" t="s">
        <v>3951</v>
      </c>
      <c r="F2117" s="16" t="s">
        <v>592</v>
      </c>
      <c r="G2117" s="10">
        <v>1682.43</v>
      </c>
      <c r="H2117" s="73">
        <v>7.427994</v>
      </c>
      <c r="I2117" s="16" t="s">
        <v>6700</v>
      </c>
      <c r="J2117" s="71">
        <v>-2.1999999999999999E-2</v>
      </c>
      <c r="K2117" s="71">
        <v>0.72099999999999997</v>
      </c>
      <c r="L2117" s="16">
        <v>-0.7555501</v>
      </c>
      <c r="M2117" s="16">
        <v>-0.59299780000000002</v>
      </c>
      <c r="N2117" s="16">
        <v>0.14062730000000001</v>
      </c>
      <c r="O2117" s="16">
        <v>-0.69894469999999997</v>
      </c>
      <c r="P2117" s="16">
        <v>-0.31965060000000001</v>
      </c>
      <c r="Q2117" s="16">
        <v>-0.20759859999999999</v>
      </c>
      <c r="R2117" s="16">
        <v>0.14799999999999999</v>
      </c>
      <c r="S2117" s="16">
        <v>2.7000000000000001E-3</v>
      </c>
      <c r="T2117" s="16">
        <v>5.0000000000000001E-4</v>
      </c>
      <c r="U2117" s="16">
        <v>3.0514000000000001</v>
      </c>
      <c r="V2117" s="16">
        <v>38.671999999999997</v>
      </c>
      <c r="W2117" s="16">
        <v>7.6360000000000001</v>
      </c>
      <c r="X2117" s="16">
        <v>393.89299999999997</v>
      </c>
      <c r="Y2117" s="16">
        <v>40.0916</v>
      </c>
      <c r="Z2117" s="16">
        <v>0.21410000000000001</v>
      </c>
      <c r="AA2117" s="16">
        <v>1.3782760000000001</v>
      </c>
      <c r="AB2117" s="16">
        <v>0.24</v>
      </c>
      <c r="AC2117" s="16">
        <v>54.17</v>
      </c>
      <c r="AD2117" s="16">
        <v>33.5</v>
      </c>
      <c r="AE2117" s="16">
        <v>2.8182999999999998</v>
      </c>
      <c r="AF2117" s="16">
        <v>0.93779999999999997</v>
      </c>
      <c r="AG2117" s="16">
        <v>30844</v>
      </c>
      <c r="AH2117" s="16">
        <v>0.39887499999999998</v>
      </c>
      <c r="AI2117" s="16">
        <v>79.099999999999994</v>
      </c>
      <c r="AJ2117" s="16">
        <v>77.400000000000006</v>
      </c>
      <c r="AK2117" s="16">
        <v>-0.24540000000000001</v>
      </c>
      <c r="AL2117" s="16">
        <v>-0.19009999999999999</v>
      </c>
      <c r="AM2117" s="16">
        <v>-0.4466</v>
      </c>
      <c r="AN2117" s="16">
        <v>-1.5164</v>
      </c>
      <c r="AO2117" s="16">
        <v>0.26479999999999998</v>
      </c>
      <c r="AP2117" s="16">
        <v>8.3199999999999996E-2</v>
      </c>
      <c r="AR2117" s="16">
        <f t="shared" ref="AR2117:AR2180" si="97">IF(OR(AND(I2117&lt;&gt;"", I2117&gt;=10000000, AQ2117&lt;=32.5), AND(A2117="Middle East &amp; North Africa", I2117&lt;&gt;"", I2117&gt;=9000000, AQ2117&lt;&gt;"", AQ2117&lt;=32.5)), 0, 1)</f>
        <v>1</v>
      </c>
      <c r="AS2117" s="5">
        <f t="shared" si="96"/>
        <v>8.9163800000000015E-2</v>
      </c>
    </row>
    <row r="2118" spans="1:45" x14ac:dyDescent="0.25">
      <c r="A2118" s="16" t="s">
        <v>404</v>
      </c>
      <c r="B2118" s="16" t="s">
        <v>91</v>
      </c>
      <c r="C2118" s="16" t="s">
        <v>368</v>
      </c>
      <c r="D2118" s="16">
        <v>1999</v>
      </c>
      <c r="E2118" s="16" t="s">
        <v>3932</v>
      </c>
      <c r="F2118" s="16" t="s">
        <v>592</v>
      </c>
      <c r="G2118" s="10">
        <v>1744.65</v>
      </c>
      <c r="H2118" s="73">
        <v>7.4643100000000002</v>
      </c>
      <c r="I2118" s="16" t="s">
        <v>6700</v>
      </c>
      <c r="J2118" s="71">
        <v>1.2999999999999999E-2</v>
      </c>
      <c r="K2118" s="71">
        <v>0.73</v>
      </c>
      <c r="L2118" s="16">
        <v>-0.75190729999999995</v>
      </c>
      <c r="M2118" s="16">
        <v>-0.58543409999999996</v>
      </c>
      <c r="N2118" s="16">
        <v>0.14192679999999999</v>
      </c>
      <c r="O2118" s="16">
        <v>-0.70668969999999998</v>
      </c>
      <c r="P2118" s="16">
        <v>-0.28910789999999997</v>
      </c>
      <c r="Q2118" s="16">
        <v>-0.23291480000000001</v>
      </c>
      <c r="R2118" s="16">
        <v>0.14799999999999999</v>
      </c>
      <c r="S2118" s="16">
        <v>4.7000000000000002E-3</v>
      </c>
      <c r="T2118" s="16">
        <v>5.0000000000000001E-4</v>
      </c>
      <c r="U2118" s="16">
        <v>2.3376999999999999</v>
      </c>
      <c r="V2118" s="16">
        <v>39.936</v>
      </c>
      <c r="W2118" s="16">
        <v>8.3179999999999996</v>
      </c>
      <c r="X2118" s="16">
        <v>395.15899999999999</v>
      </c>
      <c r="Y2118" s="16">
        <v>41.023400000000002</v>
      </c>
      <c r="Z2118" s="16">
        <v>0.2077</v>
      </c>
      <c r="AA2118" s="16">
        <v>1.424882</v>
      </c>
      <c r="AB2118" s="16">
        <v>0.24</v>
      </c>
      <c r="AC2118" s="16">
        <v>54.17</v>
      </c>
      <c r="AD2118" s="16">
        <v>32.299999999999997</v>
      </c>
      <c r="AE2118" s="16">
        <v>3.5790999999999999</v>
      </c>
      <c r="AF2118" s="16">
        <v>1.3729</v>
      </c>
      <c r="AG2118" s="16">
        <v>33369.300000000003</v>
      </c>
      <c r="AH2118" s="16">
        <v>0.39527499999999999</v>
      </c>
      <c r="AI2118" s="16">
        <v>80.099999999999994</v>
      </c>
      <c r="AJ2118" s="16">
        <v>78.599999999999994</v>
      </c>
      <c r="AK2118" s="16">
        <v>-0.2571</v>
      </c>
      <c r="AL2118" s="16">
        <v>-0.2258</v>
      </c>
      <c r="AM2118" s="16">
        <v>-0.40010000000000001</v>
      </c>
      <c r="AN2118" s="16">
        <v>-1.722</v>
      </c>
      <c r="AO2118" s="16">
        <v>0.25619999999999998</v>
      </c>
      <c r="AP2118" s="16">
        <v>0.1273</v>
      </c>
      <c r="AR2118" s="16">
        <f t="shared" si="97"/>
        <v>1</v>
      </c>
      <c r="AS2118" s="5">
        <f t="shared" si="96"/>
        <v>3.6428000000000571E-3</v>
      </c>
    </row>
    <row r="2119" spans="1:45" x14ac:dyDescent="0.25">
      <c r="A2119" s="16" t="s">
        <v>404</v>
      </c>
      <c r="B2119" s="16" t="s">
        <v>91</v>
      </c>
      <c r="C2119" s="16" t="s">
        <v>368</v>
      </c>
      <c r="D2119" s="16">
        <v>2000</v>
      </c>
      <c r="E2119" s="16" t="s">
        <v>3952</v>
      </c>
      <c r="F2119" s="16" t="s">
        <v>592</v>
      </c>
      <c r="G2119" s="10">
        <v>1837.14</v>
      </c>
      <c r="H2119" s="73">
        <v>7.5159640000000003</v>
      </c>
      <c r="I2119" s="16">
        <v>18655000</v>
      </c>
      <c r="J2119" s="71">
        <v>0</v>
      </c>
      <c r="K2119" s="71">
        <v>0.73</v>
      </c>
      <c r="L2119" s="16">
        <v>-0.70424279999999995</v>
      </c>
      <c r="M2119" s="16">
        <v>-0.5843486</v>
      </c>
      <c r="N2119" s="16">
        <v>0.2155714</v>
      </c>
      <c r="O2119" s="16">
        <v>-0.68791539999999995</v>
      </c>
      <c r="P2119" s="16">
        <v>-0.25345099999999998</v>
      </c>
      <c r="Q2119" s="16">
        <v>-0.2582332</v>
      </c>
      <c r="R2119" s="16">
        <v>0.1439</v>
      </c>
      <c r="S2119" s="16">
        <v>4.1000000000000003E-3</v>
      </c>
      <c r="T2119" s="16">
        <v>1.1000000000000001E-3</v>
      </c>
      <c r="U2119" s="16">
        <v>2.3113000000000001</v>
      </c>
      <c r="V2119" s="16">
        <v>41.2</v>
      </c>
      <c r="W2119" s="16">
        <v>9</v>
      </c>
      <c r="X2119" s="16">
        <v>396.43599999999998</v>
      </c>
      <c r="Y2119" s="16">
        <v>41.955300000000001</v>
      </c>
      <c r="Z2119" s="16">
        <v>0.20630000000000001</v>
      </c>
      <c r="AA2119" s="16">
        <v>1.420998</v>
      </c>
      <c r="AB2119" s="16">
        <v>0.24</v>
      </c>
      <c r="AC2119" s="16">
        <v>54.17</v>
      </c>
      <c r="AD2119" s="16">
        <v>32.4</v>
      </c>
      <c r="AE2119" s="16">
        <v>4.0719000000000003</v>
      </c>
      <c r="AF2119" s="16">
        <v>2.2827000000000002</v>
      </c>
      <c r="AG2119" s="16">
        <v>37544.9</v>
      </c>
      <c r="AH2119" s="16">
        <v>0.40710000000000002</v>
      </c>
      <c r="AI2119" s="16">
        <v>81.2</v>
      </c>
      <c r="AJ2119" s="16">
        <v>79.7</v>
      </c>
      <c r="AK2119" s="16">
        <v>-0.26889999999999997</v>
      </c>
      <c r="AL2119" s="16">
        <v>-0.26150000000000001</v>
      </c>
      <c r="AM2119" s="16">
        <v>-0.35370000000000001</v>
      </c>
      <c r="AN2119" s="16">
        <v>-1.9275</v>
      </c>
      <c r="AO2119" s="16">
        <v>0.2477</v>
      </c>
      <c r="AP2119" s="16">
        <v>0.1714</v>
      </c>
      <c r="AR2119" s="16">
        <f t="shared" si="97"/>
        <v>0</v>
      </c>
      <c r="AS2119" s="5">
        <f t="shared" si="96"/>
        <v>4.7664499999999999E-2</v>
      </c>
    </row>
    <row r="2120" spans="1:45" x14ac:dyDescent="0.25">
      <c r="A2120" s="16" t="s">
        <v>404</v>
      </c>
      <c r="B2120" s="16" t="s">
        <v>91</v>
      </c>
      <c r="C2120" s="16" t="s">
        <v>368</v>
      </c>
      <c r="D2120" s="16">
        <v>2001</v>
      </c>
      <c r="E2120" s="16" t="s">
        <v>3953</v>
      </c>
      <c r="F2120" s="16" t="s">
        <v>592</v>
      </c>
      <c r="G2120" s="10">
        <v>1795.08</v>
      </c>
      <c r="H2120" s="73">
        <v>7.4928059999999999</v>
      </c>
      <c r="I2120" s="16">
        <v>18797000</v>
      </c>
      <c r="J2120" s="71">
        <v>-3.5000000000000003E-2</v>
      </c>
      <c r="K2120" s="71">
        <v>0.70599999999999996</v>
      </c>
      <c r="L2120" s="16">
        <v>-0.63411779999999995</v>
      </c>
      <c r="M2120" s="16">
        <v>-0.58022019999999996</v>
      </c>
      <c r="N2120" s="16">
        <v>0.18233340000000001</v>
      </c>
      <c r="O2120" s="16">
        <v>-0.65529979999999999</v>
      </c>
      <c r="P2120" s="16">
        <v>-0.2277999</v>
      </c>
      <c r="Q2120" s="16">
        <v>-0.1274448</v>
      </c>
      <c r="R2120" s="16">
        <v>0.14799999999999999</v>
      </c>
      <c r="S2120" s="16">
        <v>4.5999999999999999E-3</v>
      </c>
      <c r="T2120" s="16">
        <v>1.1000000000000001E-3</v>
      </c>
      <c r="U2120" s="16">
        <v>2.2848999999999999</v>
      </c>
      <c r="V2120" s="16">
        <v>39.293999999999997</v>
      </c>
      <c r="W2120" s="16">
        <v>9.0839999999999996</v>
      </c>
      <c r="X2120" s="16">
        <v>397.29</v>
      </c>
      <c r="Y2120" s="16">
        <v>42.887099999999997</v>
      </c>
      <c r="Z2120" s="16">
        <v>0.21160000000000001</v>
      </c>
      <c r="AA2120" s="16">
        <v>1.41323</v>
      </c>
      <c r="AB2120" s="16">
        <v>0.24</v>
      </c>
      <c r="AC2120" s="16">
        <v>54.17</v>
      </c>
      <c r="AD2120" s="16">
        <v>32.6</v>
      </c>
      <c r="AE2120" s="16">
        <v>4.3452000000000002</v>
      </c>
      <c r="AF2120" s="16">
        <v>3.5072000000000001</v>
      </c>
      <c r="AG2120" s="16">
        <v>36074.9</v>
      </c>
      <c r="AH2120" s="16">
        <v>0.40834999999999999</v>
      </c>
      <c r="AI2120" s="16">
        <v>82.2</v>
      </c>
      <c r="AJ2120" s="16">
        <v>80.8</v>
      </c>
      <c r="AK2120" s="16">
        <v>-0.20930000000000001</v>
      </c>
      <c r="AL2120" s="16">
        <v>-0.25080000000000002</v>
      </c>
      <c r="AM2120" s="16">
        <v>-0.20749999999999999</v>
      </c>
      <c r="AN2120" s="16">
        <v>-1.3867</v>
      </c>
      <c r="AO2120" s="16">
        <v>0.21510000000000001</v>
      </c>
      <c r="AP2120" s="16">
        <v>0.24790000000000001</v>
      </c>
      <c r="AR2120" s="16">
        <f t="shared" si="97"/>
        <v>0</v>
      </c>
      <c r="AS2120" s="5">
        <f t="shared" si="96"/>
        <v>7.0124999999999993E-2</v>
      </c>
    </row>
    <row r="2121" spans="1:45" x14ac:dyDescent="0.25">
      <c r="A2121" s="16" t="s">
        <v>404</v>
      </c>
      <c r="B2121" s="16" t="s">
        <v>91</v>
      </c>
      <c r="C2121" s="16" t="s">
        <v>368</v>
      </c>
      <c r="D2121" s="16">
        <v>2002</v>
      </c>
      <c r="E2121" s="16" t="s">
        <v>3945</v>
      </c>
      <c r="F2121" s="16" t="s">
        <v>592</v>
      </c>
      <c r="G2121" s="10">
        <v>1852.26</v>
      </c>
      <c r="H2121" s="73">
        <v>7.5241610000000003</v>
      </c>
      <c r="I2121" s="16">
        <v>18939000</v>
      </c>
      <c r="J2121" s="71">
        <v>0.03</v>
      </c>
      <c r="K2121" s="71">
        <v>0.72699999999999998</v>
      </c>
      <c r="L2121" s="16">
        <v>-0.5459849</v>
      </c>
      <c r="M2121" s="16">
        <v>-0.58117909999999995</v>
      </c>
      <c r="N2121" s="16">
        <v>0.15387780000000001</v>
      </c>
      <c r="O2121" s="16">
        <v>-0.58956439999999999</v>
      </c>
      <c r="P2121" s="16">
        <v>-0.19626640000000001</v>
      </c>
      <c r="Q2121" s="16">
        <v>3.3582999999999998E-3</v>
      </c>
      <c r="R2121" s="16">
        <v>0.14799999999999999</v>
      </c>
      <c r="S2121" s="16">
        <v>4.1000000000000003E-3</v>
      </c>
      <c r="T2121" s="16">
        <v>1.1999999999999999E-3</v>
      </c>
      <c r="U2121" s="16">
        <v>2.2585999999999999</v>
      </c>
      <c r="V2121" s="16">
        <v>37.387999999999998</v>
      </c>
      <c r="W2121" s="16">
        <v>9.1679999999999993</v>
      </c>
      <c r="X2121" s="16">
        <v>398.892</v>
      </c>
      <c r="Y2121" s="16">
        <v>43.818899999999999</v>
      </c>
      <c r="Z2121" s="16">
        <v>0.23250000000000001</v>
      </c>
      <c r="AA2121" s="16">
        <v>1.3938120000000001</v>
      </c>
      <c r="AB2121" s="16">
        <v>0.24</v>
      </c>
      <c r="AC2121" s="16">
        <v>54.17</v>
      </c>
      <c r="AD2121" s="16">
        <v>33.1</v>
      </c>
      <c r="AE2121" s="16">
        <v>4.585</v>
      </c>
      <c r="AF2121" s="16">
        <v>4.8357000000000001</v>
      </c>
      <c r="AG2121" s="16">
        <v>37420.1</v>
      </c>
      <c r="AH2121" s="16">
        <v>0.41610000000000003</v>
      </c>
      <c r="AI2121" s="16">
        <v>83.3</v>
      </c>
      <c r="AJ2121" s="16">
        <v>82</v>
      </c>
      <c r="AK2121" s="16">
        <v>-0.14979999999999999</v>
      </c>
      <c r="AL2121" s="16">
        <v>-0.24</v>
      </c>
      <c r="AM2121" s="16">
        <v>-6.1199999999999997E-2</v>
      </c>
      <c r="AN2121" s="16">
        <v>-0.8458</v>
      </c>
      <c r="AO2121" s="16">
        <v>0.1825</v>
      </c>
      <c r="AP2121" s="16">
        <v>0.32429999999999998</v>
      </c>
      <c r="AR2121" s="16">
        <f t="shared" si="97"/>
        <v>0</v>
      </c>
      <c r="AS2121" s="5">
        <f t="shared" si="96"/>
        <v>8.8132899999999958E-2</v>
      </c>
    </row>
    <row r="2122" spans="1:45" x14ac:dyDescent="0.25">
      <c r="A2122" s="16" t="s">
        <v>404</v>
      </c>
      <c r="B2122" s="16" t="s">
        <v>91</v>
      </c>
      <c r="C2122" s="16" t="s">
        <v>368</v>
      </c>
      <c r="D2122" s="16">
        <v>2003</v>
      </c>
      <c r="E2122" s="16" t="s">
        <v>3937</v>
      </c>
      <c r="F2122" s="16" t="s">
        <v>592</v>
      </c>
      <c r="G2122" s="10">
        <v>1947.48</v>
      </c>
      <c r="H2122" s="73">
        <v>7.5742919999999998</v>
      </c>
      <c r="I2122" s="16">
        <v>19083000</v>
      </c>
      <c r="J2122" s="71">
        <v>1.7999999999999999E-2</v>
      </c>
      <c r="K2122" s="71">
        <v>0.74</v>
      </c>
      <c r="L2122" s="16">
        <v>-0.53910939999999996</v>
      </c>
      <c r="M2122" s="16">
        <v>-0.581206</v>
      </c>
      <c r="N2122" s="16">
        <v>0.12989010000000001</v>
      </c>
      <c r="O2122" s="16">
        <v>-0.527617</v>
      </c>
      <c r="P2122" s="16">
        <v>-0.16752800000000001</v>
      </c>
      <c r="Q2122" s="16">
        <v>-5.3850099999999998E-2</v>
      </c>
      <c r="R2122" s="16">
        <v>0.14799999999999999</v>
      </c>
      <c r="S2122" s="16">
        <v>3.5999999999999999E-3</v>
      </c>
      <c r="T2122" s="16">
        <v>1.4E-3</v>
      </c>
      <c r="U2122" s="16">
        <v>2.2322000000000002</v>
      </c>
      <c r="V2122" s="16">
        <v>35.481999999999999</v>
      </c>
      <c r="W2122" s="16">
        <v>9.2520000000000007</v>
      </c>
      <c r="X2122" s="16">
        <v>401.19600000000003</v>
      </c>
      <c r="Y2122" s="16">
        <v>44.750799999999998</v>
      </c>
      <c r="Z2122" s="16">
        <v>0.26479999999999998</v>
      </c>
      <c r="AA2122" s="16">
        <v>1.4481839999999999</v>
      </c>
      <c r="AB2122" s="16">
        <v>0.24</v>
      </c>
      <c r="AC2122" s="16">
        <v>54.17</v>
      </c>
      <c r="AD2122" s="16">
        <v>31.7</v>
      </c>
      <c r="AE2122" s="16">
        <v>4.8150000000000004</v>
      </c>
      <c r="AF2122" s="16">
        <v>7.1448999999999998</v>
      </c>
      <c r="AG2122" s="16">
        <v>40433.9</v>
      </c>
      <c r="AH2122" s="16">
        <v>0.41289999999999999</v>
      </c>
      <c r="AI2122" s="16">
        <v>84.3</v>
      </c>
      <c r="AJ2122" s="16">
        <v>83.1</v>
      </c>
      <c r="AK2122" s="16">
        <v>-0.1203</v>
      </c>
      <c r="AL2122" s="16">
        <v>-0.2591</v>
      </c>
      <c r="AM2122" s="16">
        <v>-0.2011</v>
      </c>
      <c r="AN2122" s="16">
        <v>-0.87629999999999997</v>
      </c>
      <c r="AO2122" s="16">
        <v>0.1021</v>
      </c>
      <c r="AP2122" s="16">
        <v>0.24299999999999999</v>
      </c>
      <c r="AR2122" s="16">
        <f t="shared" si="97"/>
        <v>0</v>
      </c>
      <c r="AS2122" s="5">
        <f t="shared" si="96"/>
        <v>6.8755000000000344E-3</v>
      </c>
    </row>
    <row r="2123" spans="1:45" x14ac:dyDescent="0.25">
      <c r="A2123" s="16" t="s">
        <v>404</v>
      </c>
      <c r="B2123" s="16" t="s">
        <v>91</v>
      </c>
      <c r="C2123" s="16" t="s">
        <v>368</v>
      </c>
      <c r="D2123" s="16">
        <v>2004</v>
      </c>
      <c r="E2123" s="16" t="s">
        <v>3947</v>
      </c>
      <c r="F2123" s="16" t="s">
        <v>592</v>
      </c>
      <c r="G2123" s="10">
        <v>2038.04</v>
      </c>
      <c r="H2123" s="73">
        <v>7.6197419999999996</v>
      </c>
      <c r="I2123" s="16">
        <v>19228000</v>
      </c>
      <c r="J2123" s="71">
        <v>2.7E-2</v>
      </c>
      <c r="K2123" s="71">
        <v>0.76</v>
      </c>
      <c r="L2123" s="16">
        <v>-0.53222049999999999</v>
      </c>
      <c r="M2123" s="16">
        <v>-0.56201619999999997</v>
      </c>
      <c r="N2123" s="16">
        <v>9.0524300000000002E-2</v>
      </c>
      <c r="O2123" s="16">
        <v>-0.44625049999999999</v>
      </c>
      <c r="P2123" s="16">
        <v>-0.1322595</v>
      </c>
      <c r="Q2123" s="16">
        <v>-0.14254530000000001</v>
      </c>
      <c r="R2123" s="16">
        <v>0.18210000000000001</v>
      </c>
      <c r="S2123" s="16">
        <v>4.0000000000000001E-3</v>
      </c>
      <c r="T2123" s="16">
        <v>1.2999999999999999E-3</v>
      </c>
      <c r="U2123" s="16">
        <v>2.2058</v>
      </c>
      <c r="V2123" s="16">
        <v>33.576000000000001</v>
      </c>
      <c r="W2123" s="16">
        <v>9.3360000000000003</v>
      </c>
      <c r="X2123" s="16">
        <v>401.09</v>
      </c>
      <c r="Y2123" s="16">
        <v>50.6342</v>
      </c>
      <c r="Z2123" s="16">
        <v>0.23630000000000001</v>
      </c>
      <c r="AA2123" s="16">
        <v>1.424882</v>
      </c>
      <c r="AB2123" s="16">
        <v>0.24</v>
      </c>
      <c r="AC2123" s="16">
        <v>54.17</v>
      </c>
      <c r="AD2123" s="16">
        <v>32.299999999999997</v>
      </c>
      <c r="AE2123" s="16">
        <v>5.0221</v>
      </c>
      <c r="AF2123" s="16">
        <v>11.2028</v>
      </c>
      <c r="AG2123" s="16">
        <v>42830.400000000001</v>
      </c>
      <c r="AH2123" s="16">
        <v>0.41239999999999999</v>
      </c>
      <c r="AI2123" s="16">
        <v>85.4</v>
      </c>
      <c r="AJ2123" s="16">
        <v>84.2</v>
      </c>
      <c r="AK2123" s="16">
        <v>-0.18740000000000001</v>
      </c>
      <c r="AL2123" s="16">
        <v>-0.1389</v>
      </c>
      <c r="AM2123" s="16">
        <v>-0.39760000000000001</v>
      </c>
      <c r="AN2123" s="16">
        <v>-1.0585</v>
      </c>
      <c r="AO2123" s="16">
        <v>-4.4299999999999999E-2</v>
      </c>
      <c r="AP2123" s="16">
        <v>0.2036</v>
      </c>
      <c r="AR2123" s="16">
        <f t="shared" si="97"/>
        <v>0</v>
      </c>
      <c r="AS2123" s="5">
        <f t="shared" si="96"/>
        <v>6.8888999999999756E-3</v>
      </c>
    </row>
    <row r="2124" spans="1:45" x14ac:dyDescent="0.25">
      <c r="A2124" s="16" t="s">
        <v>404</v>
      </c>
      <c r="B2124" s="16" t="s">
        <v>91</v>
      </c>
      <c r="C2124" s="16" t="s">
        <v>368</v>
      </c>
      <c r="D2124" s="16">
        <v>2005</v>
      </c>
      <c r="E2124" s="16" t="s">
        <v>3955</v>
      </c>
      <c r="F2124" s="16" t="s">
        <v>592</v>
      </c>
      <c r="G2124" s="10">
        <v>2149.04</v>
      </c>
      <c r="H2124" s="73">
        <v>7.6727759999999998</v>
      </c>
      <c r="I2124" s="16">
        <v>19373000</v>
      </c>
      <c r="J2124" s="71">
        <v>2.4E-2</v>
      </c>
      <c r="K2124" s="71">
        <v>0.77900000000000003</v>
      </c>
      <c r="L2124" s="16">
        <v>-0.62803980000000004</v>
      </c>
      <c r="M2124" s="16">
        <v>-0.57500620000000002</v>
      </c>
      <c r="N2124" s="16">
        <v>6.12819E-2</v>
      </c>
      <c r="O2124" s="16">
        <v>-0.57342400000000004</v>
      </c>
      <c r="P2124" s="16">
        <v>-7.1190299999999998E-2</v>
      </c>
      <c r="Q2124" s="16">
        <v>-0.2516544</v>
      </c>
      <c r="R2124" s="16">
        <v>0.14799999999999999</v>
      </c>
      <c r="S2124" s="16">
        <v>4.4999999999999997E-3</v>
      </c>
      <c r="T2124" s="16">
        <v>1.6999999999999999E-3</v>
      </c>
      <c r="U2124" s="16">
        <v>2.1793999999999998</v>
      </c>
      <c r="V2124" s="16">
        <v>31.67</v>
      </c>
      <c r="W2124" s="16">
        <v>9.42</v>
      </c>
      <c r="X2124" s="16">
        <v>402.57</v>
      </c>
      <c r="Y2124" s="16">
        <v>42.861699999999999</v>
      </c>
      <c r="Z2124" s="16">
        <v>0.26629999999999998</v>
      </c>
      <c r="AA2124" s="16">
        <v>1.471487</v>
      </c>
      <c r="AB2124" s="16">
        <v>0.24</v>
      </c>
      <c r="AC2124" s="16">
        <v>54.17</v>
      </c>
      <c r="AD2124" s="16">
        <v>31.1</v>
      </c>
      <c r="AE2124" s="16">
        <v>6.2351999999999999</v>
      </c>
      <c r="AF2124" s="16">
        <v>16.849900000000002</v>
      </c>
      <c r="AG2124" s="16">
        <v>48128.800000000003</v>
      </c>
      <c r="AH2124" s="16">
        <v>0.42632500000000001</v>
      </c>
      <c r="AI2124" s="16">
        <v>86.4</v>
      </c>
      <c r="AJ2124" s="16">
        <v>85.4</v>
      </c>
      <c r="AK2124" s="16">
        <v>-0.2069</v>
      </c>
      <c r="AL2124" s="16">
        <v>-0.36840000000000001</v>
      </c>
      <c r="AM2124" s="16">
        <v>-0.28699999999999998</v>
      </c>
      <c r="AN2124" s="16">
        <v>-1.1907000000000001</v>
      </c>
      <c r="AO2124" s="16">
        <v>-0.35049999999999998</v>
      </c>
      <c r="AP2124" s="16">
        <v>0.14530000000000001</v>
      </c>
      <c r="AR2124" s="16">
        <f t="shared" si="97"/>
        <v>0</v>
      </c>
      <c r="AS2124" s="5">
        <f t="shared" si="96"/>
        <v>-9.5819300000000052E-2</v>
      </c>
    </row>
    <row r="2125" spans="1:45" x14ac:dyDescent="0.25">
      <c r="A2125" s="16" t="s">
        <v>404</v>
      </c>
      <c r="B2125" s="16" t="s">
        <v>91</v>
      </c>
      <c r="C2125" s="16" t="s">
        <v>368</v>
      </c>
      <c r="D2125" s="16">
        <v>2006</v>
      </c>
      <c r="E2125" s="16" t="s">
        <v>3933</v>
      </c>
      <c r="F2125" s="16" t="s">
        <v>592</v>
      </c>
      <c r="G2125" s="10">
        <v>2296.41</v>
      </c>
      <c r="H2125" s="73">
        <v>7.7391019999999999</v>
      </c>
      <c r="I2125" s="16">
        <v>19520000</v>
      </c>
      <c r="J2125" s="71">
        <v>3.6999999999999998E-2</v>
      </c>
      <c r="K2125" s="71">
        <v>0.80800000000000005</v>
      </c>
      <c r="L2125" s="16">
        <v>-0.53991599999999995</v>
      </c>
      <c r="M2125" s="16">
        <v>-0.5560214</v>
      </c>
      <c r="N2125" s="16">
        <v>-3.92295E-2</v>
      </c>
      <c r="O2125" s="16">
        <v>-0.423238</v>
      </c>
      <c r="P2125" s="16">
        <v>2.0616200000000001E-2</v>
      </c>
      <c r="Q2125" s="16">
        <v>-0.22300629999999999</v>
      </c>
      <c r="R2125" s="16">
        <v>0.17419999999999999</v>
      </c>
      <c r="S2125" s="16">
        <v>5.0000000000000001E-3</v>
      </c>
      <c r="T2125" s="16">
        <v>2E-3</v>
      </c>
      <c r="U2125" s="16">
        <v>2.1530999999999998</v>
      </c>
      <c r="V2125" s="16">
        <v>28.443999999999999</v>
      </c>
      <c r="W2125" s="16">
        <v>9.44</v>
      </c>
      <c r="X2125" s="16">
        <v>397.92899999999997</v>
      </c>
      <c r="Y2125" s="16">
        <v>47.983600000000003</v>
      </c>
      <c r="Z2125" s="16">
        <v>0.26290000000000002</v>
      </c>
      <c r="AA2125" s="16">
        <v>1.335555</v>
      </c>
      <c r="AB2125" s="16">
        <v>0.24</v>
      </c>
      <c r="AC2125" s="16">
        <v>54.17</v>
      </c>
      <c r="AD2125" s="16">
        <v>34.6</v>
      </c>
      <c r="AE2125" s="16">
        <v>9.3559999999999999</v>
      </c>
      <c r="AF2125" s="16">
        <v>26.877600000000001</v>
      </c>
      <c r="AG2125" s="16">
        <v>48668</v>
      </c>
      <c r="AH2125" s="16">
        <v>0.43049999999999999</v>
      </c>
      <c r="AI2125" s="16">
        <v>87.5</v>
      </c>
      <c r="AJ2125" s="16">
        <v>86.5</v>
      </c>
      <c r="AK2125" s="16">
        <v>-0.29809999999999998</v>
      </c>
      <c r="AL2125" s="16">
        <v>-0.17480000000000001</v>
      </c>
      <c r="AM2125" s="16">
        <v>-0.17349999999999999</v>
      </c>
      <c r="AN2125" s="16">
        <v>-1.4239999999999999</v>
      </c>
      <c r="AO2125" s="16">
        <v>-0.24390000000000001</v>
      </c>
      <c r="AP2125" s="16">
        <v>0.19159999999999999</v>
      </c>
      <c r="AR2125" s="16">
        <f t="shared" si="97"/>
        <v>0</v>
      </c>
      <c r="AS2125" s="5">
        <f t="shared" si="96"/>
        <v>8.8123800000000085E-2</v>
      </c>
    </row>
    <row r="2126" spans="1:45" x14ac:dyDescent="0.25">
      <c r="A2126" s="16" t="s">
        <v>404</v>
      </c>
      <c r="B2126" s="16" t="s">
        <v>91</v>
      </c>
      <c r="C2126" s="16" t="s">
        <v>368</v>
      </c>
      <c r="D2126" s="16">
        <v>2007</v>
      </c>
      <c r="E2126" s="16" t="s">
        <v>3959</v>
      </c>
      <c r="F2126" s="16" t="s">
        <v>592</v>
      </c>
      <c r="G2126" s="10">
        <v>2434.04</v>
      </c>
      <c r="H2126" s="73">
        <v>7.797307</v>
      </c>
      <c r="I2126" s="16">
        <v>19668000</v>
      </c>
      <c r="J2126" s="71">
        <v>0.04</v>
      </c>
      <c r="K2126" s="71">
        <v>0.84099999999999997</v>
      </c>
      <c r="L2126" s="16">
        <v>-0.54594310000000001</v>
      </c>
      <c r="M2126" s="16">
        <v>-0.56769890000000001</v>
      </c>
      <c r="N2126" s="16">
        <v>-7.9046900000000003E-2</v>
      </c>
      <c r="O2126" s="16">
        <v>-0.44812170000000001</v>
      </c>
      <c r="P2126" s="16">
        <v>0.12983230000000001</v>
      </c>
      <c r="Q2126" s="16">
        <v>-0.27582400000000001</v>
      </c>
      <c r="R2126" s="16">
        <v>0.14799999999999999</v>
      </c>
      <c r="S2126" s="16">
        <v>5.1999999999999998E-3</v>
      </c>
      <c r="T2126" s="16">
        <v>2.2000000000000001E-3</v>
      </c>
      <c r="U2126" s="16">
        <v>2.1267</v>
      </c>
      <c r="V2126" s="16">
        <v>25.218</v>
      </c>
      <c r="W2126" s="16">
        <v>9.4600000000000009</v>
      </c>
      <c r="X2126" s="16">
        <v>402.80500000000001</v>
      </c>
      <c r="Y2126" s="16">
        <v>48.147399999999998</v>
      </c>
      <c r="Z2126" s="16">
        <v>0.25829999999999997</v>
      </c>
      <c r="AA2126" s="16">
        <v>1.3938120000000001</v>
      </c>
      <c r="AB2126" s="16">
        <v>0.24</v>
      </c>
      <c r="AC2126" s="16">
        <v>54.17</v>
      </c>
      <c r="AD2126" s="16">
        <v>33.1</v>
      </c>
      <c r="AE2126" s="16">
        <v>13.506399999999999</v>
      </c>
      <c r="AF2126" s="16">
        <v>39.323799999999999</v>
      </c>
      <c r="AG2126" s="16">
        <v>50340.7</v>
      </c>
      <c r="AH2126" s="16">
        <v>0.42770000000000002</v>
      </c>
      <c r="AI2126" s="16">
        <v>88.5</v>
      </c>
      <c r="AJ2126" s="16">
        <v>87.6</v>
      </c>
      <c r="AK2126" s="16">
        <v>-0.43180000000000002</v>
      </c>
      <c r="AL2126" s="16">
        <v>-9.64E-2</v>
      </c>
      <c r="AM2126" s="16">
        <v>-8.2100000000000006E-2</v>
      </c>
      <c r="AN2126" s="16">
        <v>-1.7339</v>
      </c>
      <c r="AO2126" s="16">
        <v>-0.26319999999999999</v>
      </c>
      <c r="AP2126" s="16">
        <v>0.15160000000000001</v>
      </c>
      <c r="AR2126" s="16">
        <f t="shared" si="97"/>
        <v>0</v>
      </c>
      <c r="AS2126" s="5">
        <f t="shared" si="96"/>
        <v>-6.027100000000063E-3</v>
      </c>
    </row>
    <row r="2127" spans="1:45" x14ac:dyDescent="0.25">
      <c r="A2127" s="16" t="s">
        <v>404</v>
      </c>
      <c r="B2127" s="16" t="s">
        <v>91</v>
      </c>
      <c r="C2127" s="16" t="s">
        <v>368</v>
      </c>
      <c r="D2127" s="16">
        <v>2008</v>
      </c>
      <c r="E2127" s="16" t="s">
        <v>3956</v>
      </c>
      <c r="F2127" s="16" t="s">
        <v>592</v>
      </c>
      <c r="G2127" s="10">
        <v>2559.4699999999998</v>
      </c>
      <c r="H2127" s="73">
        <v>7.8475570000000001</v>
      </c>
      <c r="I2127" s="16">
        <v>19817000</v>
      </c>
      <c r="J2127" s="71">
        <v>6.2E-2</v>
      </c>
      <c r="K2127" s="71">
        <v>0.89400000000000002</v>
      </c>
      <c r="L2127" s="16">
        <v>-0.56357259999999998</v>
      </c>
      <c r="M2127" s="16">
        <v>-0.58172630000000003</v>
      </c>
      <c r="N2127" s="16">
        <v>-0.14080090000000001</v>
      </c>
      <c r="O2127" s="16">
        <v>-0.45377240000000002</v>
      </c>
      <c r="P2127" s="16">
        <v>0.23959130000000001</v>
      </c>
      <c r="Q2127" s="16">
        <v>-0.35195149999999997</v>
      </c>
      <c r="R2127" s="16">
        <v>0.1144</v>
      </c>
      <c r="S2127" s="16">
        <v>5.5999999999999999E-3</v>
      </c>
      <c r="T2127" s="16">
        <v>2.5000000000000001E-3</v>
      </c>
      <c r="U2127" s="16">
        <v>2.1002999999999998</v>
      </c>
      <c r="V2127" s="16">
        <v>21.992000000000001</v>
      </c>
      <c r="W2127" s="16">
        <v>9.48</v>
      </c>
      <c r="X2127" s="16">
        <v>404.24200000000002</v>
      </c>
      <c r="Y2127" s="16">
        <v>48.399299999999997</v>
      </c>
      <c r="Z2127" s="16">
        <v>0.24460000000000001</v>
      </c>
      <c r="AA2127" s="16">
        <v>1.3510899999999999</v>
      </c>
      <c r="AB2127" s="16">
        <v>0.24</v>
      </c>
      <c r="AC2127" s="16">
        <v>54.17</v>
      </c>
      <c r="AD2127" s="16">
        <v>34.200000000000003</v>
      </c>
      <c r="AE2127" s="16">
        <v>16.850899999999999</v>
      </c>
      <c r="AF2127" s="16">
        <v>54.186599999999999</v>
      </c>
      <c r="AG2127" s="16">
        <v>50487</v>
      </c>
      <c r="AH2127" s="16">
        <v>0.430975</v>
      </c>
      <c r="AI2127" s="16">
        <v>89.6</v>
      </c>
      <c r="AJ2127" s="16">
        <v>88.8</v>
      </c>
      <c r="AK2127" s="16">
        <v>-0.45939999999999998</v>
      </c>
      <c r="AL2127" s="16">
        <v>-0.1817</v>
      </c>
      <c r="AM2127" s="16">
        <v>-0.1071</v>
      </c>
      <c r="AN2127" s="16">
        <v>-1.7975000000000001</v>
      </c>
      <c r="AO2127" s="16">
        <v>-0.34589999999999999</v>
      </c>
      <c r="AP2127" s="16">
        <v>6.9999999999999999E-4</v>
      </c>
      <c r="AR2127" s="16">
        <f t="shared" si="97"/>
        <v>0</v>
      </c>
      <c r="AS2127" s="5">
        <f t="shared" si="96"/>
        <v>-1.7629499999999965E-2</v>
      </c>
    </row>
    <row r="2128" spans="1:45" x14ac:dyDescent="0.25">
      <c r="A2128" s="16" t="s">
        <v>404</v>
      </c>
      <c r="B2128" s="16" t="s">
        <v>91</v>
      </c>
      <c r="C2128" s="16" t="s">
        <v>368</v>
      </c>
      <c r="D2128" s="16">
        <v>2009</v>
      </c>
      <c r="E2128" s="16" t="s">
        <v>3950</v>
      </c>
      <c r="F2128" s="16" t="s">
        <v>592</v>
      </c>
      <c r="G2128" s="10">
        <v>2630.01</v>
      </c>
      <c r="H2128" s="73">
        <v>7.8747429999999996</v>
      </c>
      <c r="I2128" s="16">
        <v>19968000</v>
      </c>
      <c r="J2128" s="71">
        <v>2.1999999999999999E-2</v>
      </c>
      <c r="K2128" s="71">
        <v>0.91500000000000004</v>
      </c>
      <c r="L2128" s="16">
        <v>-0.5174415</v>
      </c>
      <c r="M2128" s="16">
        <v>-0.56734759999999995</v>
      </c>
      <c r="N2128" s="16">
        <v>-0.2229643</v>
      </c>
      <c r="O2128" s="16">
        <v>-0.41571730000000001</v>
      </c>
      <c r="P2128" s="16">
        <v>0.33597719999999998</v>
      </c>
      <c r="Q2128" s="16">
        <v>-0.3195038</v>
      </c>
      <c r="R2128" s="16">
        <v>0.14799999999999999</v>
      </c>
      <c r="S2128" s="16">
        <v>4.7999999999999996E-3</v>
      </c>
      <c r="T2128" s="16">
        <v>2.3999999999999998E-3</v>
      </c>
      <c r="U2128" s="16">
        <v>2.0558999999999998</v>
      </c>
      <c r="V2128" s="16">
        <v>18.765999999999998</v>
      </c>
      <c r="W2128" s="16">
        <v>9.5</v>
      </c>
      <c r="X2128" s="16">
        <v>402.77600000000001</v>
      </c>
      <c r="Y2128" s="16">
        <v>50.502499999999998</v>
      </c>
      <c r="Z2128" s="16">
        <v>0.2485</v>
      </c>
      <c r="AA2128" s="16">
        <v>1.3938120000000001</v>
      </c>
      <c r="AB2128" s="16">
        <v>0.24</v>
      </c>
      <c r="AC2128" s="16">
        <v>54.17</v>
      </c>
      <c r="AD2128" s="16">
        <v>33.1</v>
      </c>
      <c r="AE2128" s="16">
        <v>16.678100000000001</v>
      </c>
      <c r="AF2128" s="16">
        <v>79.146100000000004</v>
      </c>
      <c r="AG2128" s="16">
        <v>50012.5</v>
      </c>
      <c r="AH2128" s="16">
        <v>0.44214999999999999</v>
      </c>
      <c r="AI2128" s="16">
        <v>90.6</v>
      </c>
      <c r="AJ2128" s="16">
        <v>89.9</v>
      </c>
      <c r="AK2128" s="16">
        <v>-0.48620000000000002</v>
      </c>
      <c r="AL2128" s="16">
        <v>-0.37030000000000002</v>
      </c>
      <c r="AM2128" s="16">
        <v>-0.1234</v>
      </c>
      <c r="AN2128" s="16">
        <v>-1.3472999999999999</v>
      </c>
      <c r="AO2128" s="16">
        <v>-0.2636</v>
      </c>
      <c r="AP2128" s="16">
        <v>-6.8400000000000002E-2</v>
      </c>
      <c r="AR2128" s="16">
        <f t="shared" si="97"/>
        <v>0</v>
      </c>
      <c r="AS2128" s="5">
        <f t="shared" si="96"/>
        <v>4.613109999999998E-2</v>
      </c>
    </row>
    <row r="2129" spans="1:45" x14ac:dyDescent="0.25">
      <c r="A2129" s="16" t="s">
        <v>404</v>
      </c>
      <c r="B2129" s="16" t="s">
        <v>91</v>
      </c>
      <c r="C2129" s="16" t="s">
        <v>368</v>
      </c>
      <c r="D2129" s="16">
        <v>2010</v>
      </c>
      <c r="E2129" s="16" t="s">
        <v>3958</v>
      </c>
      <c r="F2129" s="16" t="s">
        <v>592</v>
      </c>
      <c r="G2129" s="10">
        <v>2819.51</v>
      </c>
      <c r="H2129" s="73">
        <v>7.9443190000000001</v>
      </c>
      <c r="I2129" s="16">
        <v>20119000</v>
      </c>
      <c r="J2129" s="71">
        <v>4.2999999999999997E-2</v>
      </c>
      <c r="K2129" s="71">
        <v>0.95499999999999996</v>
      </c>
      <c r="L2129" s="16">
        <v>-0.54850980000000005</v>
      </c>
      <c r="M2129" s="16">
        <v>-0.56944760000000005</v>
      </c>
      <c r="N2129" s="16">
        <v>-0.29931550000000001</v>
      </c>
      <c r="O2129" s="16">
        <v>-0.3457865</v>
      </c>
      <c r="P2129" s="16">
        <v>0.22466330000000001</v>
      </c>
      <c r="Q2129" s="16">
        <v>-0.26521729999999999</v>
      </c>
      <c r="R2129" s="16">
        <v>0.13689999999999999</v>
      </c>
      <c r="S2129" s="16">
        <v>5.5999999999999999E-3</v>
      </c>
      <c r="T2129" s="16">
        <v>2.5000000000000001E-3</v>
      </c>
      <c r="U2129" s="16">
        <v>1.7177</v>
      </c>
      <c r="V2129" s="16">
        <v>15.54</v>
      </c>
      <c r="W2129" s="16">
        <v>9.52</v>
      </c>
      <c r="X2129" s="16">
        <v>407.065</v>
      </c>
      <c r="Y2129" s="16">
        <v>51.295900000000003</v>
      </c>
      <c r="Z2129" s="16">
        <v>0.27960000000000002</v>
      </c>
      <c r="AA2129" s="16">
        <v>1.4093469999999999</v>
      </c>
      <c r="AB2129" s="16">
        <v>0.24</v>
      </c>
      <c r="AC2129" s="16">
        <v>54.17</v>
      </c>
      <c r="AD2129" s="16">
        <v>32.700000000000003</v>
      </c>
      <c r="AE2129" s="16">
        <v>17.238299999999999</v>
      </c>
      <c r="AF2129" s="16">
        <v>83.623999999999995</v>
      </c>
      <c r="AG2129" s="16">
        <v>53688.2</v>
      </c>
      <c r="AH2129" s="16">
        <v>8.4400000000000003E-2</v>
      </c>
      <c r="AI2129" s="16">
        <v>91.7</v>
      </c>
      <c r="AJ2129" s="16">
        <v>91.1</v>
      </c>
      <c r="AK2129" s="16">
        <v>-0.51880000000000004</v>
      </c>
      <c r="AL2129" s="16">
        <v>-0.40010000000000001</v>
      </c>
      <c r="AM2129" s="16">
        <v>-0.18260000000000001</v>
      </c>
      <c r="AN2129" s="16">
        <v>-0.92190000000000005</v>
      </c>
      <c r="AO2129" s="16">
        <v>-0.20300000000000001</v>
      </c>
      <c r="AP2129" s="16">
        <v>-7.5300000000000006E-2</v>
      </c>
      <c r="AR2129" s="16">
        <f t="shared" si="97"/>
        <v>0</v>
      </c>
      <c r="AS2129" s="5">
        <f t="shared" si="96"/>
        <v>-3.1068300000000049E-2</v>
      </c>
    </row>
    <row r="2130" spans="1:45" x14ac:dyDescent="0.25">
      <c r="A2130" s="16" t="s">
        <v>404</v>
      </c>
      <c r="B2130" s="16" t="s">
        <v>91</v>
      </c>
      <c r="C2130" s="16" t="s">
        <v>368</v>
      </c>
      <c r="D2130" s="16">
        <v>2011</v>
      </c>
      <c r="E2130" s="16" t="s">
        <v>3943</v>
      </c>
      <c r="F2130" s="16" t="s">
        <v>592</v>
      </c>
      <c r="G2130" s="10">
        <v>3033.56</v>
      </c>
      <c r="H2130" s="73">
        <v>8.0174939999999992</v>
      </c>
      <c r="I2130" s="16">
        <v>20271000</v>
      </c>
      <c r="J2130" s="71">
        <v>4.5999999999999999E-2</v>
      </c>
      <c r="K2130" s="71">
        <v>1</v>
      </c>
      <c r="L2130" s="16">
        <v>-0.49401149999999999</v>
      </c>
      <c r="M2130" s="16">
        <v>-0.56210669999999996</v>
      </c>
      <c r="N2130" s="16">
        <v>-0.26006279999999998</v>
      </c>
      <c r="O2130" s="16">
        <v>-0.36713059999999997</v>
      </c>
      <c r="P2130" s="16">
        <v>0.25731359999999998</v>
      </c>
      <c r="Q2130" s="16">
        <v>-0.19863159999999999</v>
      </c>
      <c r="R2130" s="16">
        <v>0.14799999999999999</v>
      </c>
      <c r="S2130" s="16">
        <v>5.1999999999999998E-3</v>
      </c>
      <c r="T2130" s="16">
        <v>2.8E-3</v>
      </c>
      <c r="U2130" s="16">
        <v>1.8086</v>
      </c>
      <c r="V2130" s="16">
        <v>16.032</v>
      </c>
      <c r="W2130" s="16">
        <v>9.6359999999999992</v>
      </c>
      <c r="X2130" s="16">
        <v>408.96600000000001</v>
      </c>
      <c r="Y2130" s="16">
        <v>50.298499999999997</v>
      </c>
      <c r="Z2130" s="16">
        <v>0.28249999999999997</v>
      </c>
      <c r="AA2130" s="16">
        <v>1.424882</v>
      </c>
      <c r="AB2130" s="16">
        <v>0.24</v>
      </c>
      <c r="AC2130" s="16">
        <v>54.17</v>
      </c>
      <c r="AD2130" s="16">
        <v>32.299999999999997</v>
      </c>
      <c r="AE2130" s="16">
        <v>17.244</v>
      </c>
      <c r="AF2130" s="16">
        <v>87.545900000000003</v>
      </c>
      <c r="AG2130" s="16">
        <v>57513.599999999999</v>
      </c>
      <c r="AH2130" s="16">
        <v>8.4699999999999998E-2</v>
      </c>
      <c r="AI2130" s="16">
        <v>92.7</v>
      </c>
      <c r="AJ2130" s="16">
        <v>92.2</v>
      </c>
      <c r="AK2130" s="16">
        <v>-0.55389999999999995</v>
      </c>
      <c r="AL2130" s="16">
        <v>-0.37380000000000002</v>
      </c>
      <c r="AM2130" s="16">
        <v>-0.10150000000000001</v>
      </c>
      <c r="AN2130" s="16">
        <v>-0.69840000000000002</v>
      </c>
      <c r="AO2130" s="16">
        <v>-0.1056</v>
      </c>
      <c r="AP2130" s="16">
        <v>-6.7599999999999993E-2</v>
      </c>
      <c r="AR2130" s="16">
        <f t="shared" si="97"/>
        <v>0</v>
      </c>
      <c r="AS2130" s="5">
        <f t="shared" si="96"/>
        <v>5.4498300000000055E-2</v>
      </c>
    </row>
    <row r="2131" spans="1:45" x14ac:dyDescent="0.25">
      <c r="A2131" s="16" t="s">
        <v>404</v>
      </c>
      <c r="B2131" s="16" t="s">
        <v>91</v>
      </c>
      <c r="C2131" s="16" t="s">
        <v>368</v>
      </c>
      <c r="D2131" s="16">
        <v>2012</v>
      </c>
      <c r="E2131" s="16" t="s">
        <v>3949</v>
      </c>
      <c r="F2131" s="16" t="s">
        <v>592</v>
      </c>
      <c r="G2131" s="10">
        <v>3286.01</v>
      </c>
      <c r="H2131" s="73">
        <v>8.0974280000000007</v>
      </c>
      <c r="I2131" s="16">
        <v>20425000</v>
      </c>
      <c r="J2131" s="71">
        <v>2.8000000000000001E-2</v>
      </c>
      <c r="K2131" s="71">
        <v>1.028</v>
      </c>
      <c r="L2131" s="16">
        <v>-0.50039180000000005</v>
      </c>
      <c r="M2131" s="16">
        <v>-0.55814920000000001</v>
      </c>
      <c r="N2131" s="16">
        <v>-0.2812441</v>
      </c>
      <c r="O2131" s="16">
        <v>-0.3766408</v>
      </c>
      <c r="P2131" s="16">
        <v>0.27381509999999998</v>
      </c>
      <c r="Q2131" s="16">
        <v>-0.20320579999999999</v>
      </c>
      <c r="R2131" s="16">
        <v>0.14799999999999999</v>
      </c>
      <c r="S2131" s="16">
        <v>6.0000000000000001E-3</v>
      </c>
      <c r="T2131" s="16">
        <v>2.8999999999999998E-3</v>
      </c>
      <c r="U2131" s="16">
        <v>1.4962</v>
      </c>
      <c r="V2131" s="16">
        <v>16.524000000000001</v>
      </c>
      <c r="W2131" s="16">
        <v>9.7520000000000007</v>
      </c>
      <c r="X2131" s="16">
        <v>408.041</v>
      </c>
      <c r="Y2131" s="16">
        <v>51.357700000000001</v>
      </c>
      <c r="Z2131" s="16">
        <v>0.26450000000000001</v>
      </c>
      <c r="AA2131" s="16">
        <v>1.420998</v>
      </c>
      <c r="AB2131" s="16">
        <v>0.24</v>
      </c>
      <c r="AC2131" s="16">
        <v>54.17</v>
      </c>
      <c r="AD2131" s="16">
        <v>32.4</v>
      </c>
      <c r="AE2131" s="16">
        <v>16.349299999999999</v>
      </c>
      <c r="AF2131" s="16">
        <v>91.633099999999999</v>
      </c>
      <c r="AG2131" s="16">
        <v>58269.7</v>
      </c>
      <c r="AH2131" s="16">
        <v>7.5249999999999997E-2</v>
      </c>
      <c r="AI2131" s="16">
        <v>93.8</v>
      </c>
      <c r="AJ2131" s="16">
        <v>93.3</v>
      </c>
      <c r="AK2131" s="16">
        <v>-0.58740000000000003</v>
      </c>
      <c r="AL2131" s="16">
        <v>-0.2316</v>
      </c>
      <c r="AM2131" s="16">
        <v>-0.19980000000000001</v>
      </c>
      <c r="AN2131" s="16">
        <v>-0.70330000000000004</v>
      </c>
      <c r="AO2131" s="16">
        <v>-0.10539999999999999</v>
      </c>
      <c r="AP2131" s="16">
        <v>-9.2200000000000004E-2</v>
      </c>
      <c r="AR2131" s="16">
        <f t="shared" si="97"/>
        <v>0</v>
      </c>
      <c r="AS2131" s="5">
        <f t="shared" si="96"/>
        <v>-6.3803000000000609E-3</v>
      </c>
    </row>
    <row r="2132" spans="1:45" x14ac:dyDescent="0.25">
      <c r="A2132" s="16" t="s">
        <v>404</v>
      </c>
      <c r="B2132" s="16" t="s">
        <v>91</v>
      </c>
      <c r="C2132" s="16" t="s">
        <v>368</v>
      </c>
      <c r="D2132" s="16">
        <v>2013</v>
      </c>
      <c r="E2132" s="16" t="s">
        <v>3934</v>
      </c>
      <c r="F2132" s="16" t="s">
        <v>592</v>
      </c>
      <c r="G2132" s="10">
        <v>3371.18</v>
      </c>
      <c r="H2132" s="73">
        <v>8.1230189999999993</v>
      </c>
      <c r="I2132" s="16">
        <v>20585000</v>
      </c>
      <c r="J2132" s="71">
        <v>2.5000000000000001E-2</v>
      </c>
      <c r="K2132" s="71">
        <v>1.0549999999999999</v>
      </c>
      <c r="L2132" s="16">
        <v>-0.45008939999999997</v>
      </c>
      <c r="M2132" s="16">
        <v>-0.57793700000000003</v>
      </c>
      <c r="N2132" s="16">
        <v>-0.22481590000000001</v>
      </c>
      <c r="O2132" s="16">
        <v>-0.27558199999999999</v>
      </c>
      <c r="P2132" s="16">
        <v>0.25888549999999999</v>
      </c>
      <c r="Q2132" s="16">
        <v>-0.21734629999999999</v>
      </c>
      <c r="R2132" s="16">
        <v>0.1008</v>
      </c>
      <c r="S2132" s="16">
        <v>6.1000000000000004E-3</v>
      </c>
      <c r="T2132" s="16">
        <v>3.5000000000000001E-3</v>
      </c>
      <c r="U2132" s="16">
        <v>1.6211</v>
      </c>
      <c r="V2132" s="16">
        <v>17.015999999999998</v>
      </c>
      <c r="W2132" s="16">
        <v>9.8680000000000003</v>
      </c>
      <c r="X2132" s="16">
        <v>412.07400000000001</v>
      </c>
      <c r="Y2132" s="16">
        <v>54.8872</v>
      </c>
      <c r="Z2132" s="16">
        <v>0.27789999999999998</v>
      </c>
      <c r="AA2132" s="16">
        <v>1.420998</v>
      </c>
      <c r="AB2132" s="16">
        <v>0.24</v>
      </c>
      <c r="AC2132" s="16">
        <v>54.17</v>
      </c>
      <c r="AD2132" s="16">
        <v>32.4</v>
      </c>
      <c r="AE2132" s="16">
        <v>12.7239</v>
      </c>
      <c r="AF2132" s="16">
        <v>95.496300000000005</v>
      </c>
      <c r="AG2132" s="16">
        <v>58423.6</v>
      </c>
      <c r="AH2132" s="16">
        <v>7.5700000000000003E-2</v>
      </c>
      <c r="AI2132" s="16">
        <v>94.8</v>
      </c>
      <c r="AJ2132" s="16">
        <v>94.5</v>
      </c>
      <c r="AK2132" s="16">
        <v>-0.61550000000000005</v>
      </c>
      <c r="AL2132" s="16">
        <v>-0.2205</v>
      </c>
      <c r="AM2132" s="16">
        <v>-0.1583</v>
      </c>
      <c r="AN2132" s="16">
        <v>-0.5907</v>
      </c>
      <c r="AO2132" s="16">
        <v>-0.1464</v>
      </c>
      <c r="AP2132" s="16">
        <v>-0.25009999999999999</v>
      </c>
      <c r="AR2132" s="16">
        <f t="shared" si="97"/>
        <v>0</v>
      </c>
      <c r="AS2132" s="5">
        <f t="shared" si="96"/>
        <v>5.030240000000008E-2</v>
      </c>
    </row>
    <row r="2133" spans="1:45" x14ac:dyDescent="0.25">
      <c r="A2133" s="16" t="s">
        <v>404</v>
      </c>
      <c r="B2133" s="16" t="s">
        <v>91</v>
      </c>
      <c r="C2133" s="16" t="s">
        <v>368</v>
      </c>
      <c r="D2133" s="16">
        <v>2014</v>
      </c>
      <c r="E2133" s="16" t="s">
        <v>3948</v>
      </c>
      <c r="F2133" s="16" t="s">
        <v>592</v>
      </c>
      <c r="G2133" s="10">
        <v>3506.73</v>
      </c>
      <c r="H2133" s="73">
        <v>8.1624389999999991</v>
      </c>
      <c r="I2133" s="16">
        <v>20771000</v>
      </c>
      <c r="J2133" s="71">
        <v>5.1999999999999998E-2</v>
      </c>
      <c r="K2133" s="71">
        <v>1.111</v>
      </c>
      <c r="L2133" s="16">
        <v>-0.36405749999999998</v>
      </c>
      <c r="M2133" s="16">
        <v>-0.55756859999999997</v>
      </c>
      <c r="N2133" s="16">
        <v>-0.16852130000000001</v>
      </c>
      <c r="O2133" s="16">
        <v>-0.265152</v>
      </c>
      <c r="P2133" s="16">
        <v>0.29226479999999999</v>
      </c>
      <c r="Q2133" s="16">
        <v>-0.14313229999999999</v>
      </c>
      <c r="R2133" s="16">
        <v>0.14799999999999999</v>
      </c>
      <c r="S2133" s="16">
        <v>6.4000000000000003E-3</v>
      </c>
      <c r="T2133" s="16">
        <v>2.8E-3</v>
      </c>
      <c r="U2133" s="16">
        <v>1.9420999999999999</v>
      </c>
      <c r="V2133" s="16">
        <v>17.507999999999999</v>
      </c>
      <c r="W2133" s="16">
        <v>9.984</v>
      </c>
      <c r="X2133" s="16">
        <v>412.85399999999998</v>
      </c>
      <c r="Y2133" s="16">
        <v>55.371699999999997</v>
      </c>
      <c r="Z2133" s="16">
        <v>0.27500000000000002</v>
      </c>
      <c r="AA2133" s="16">
        <v>1.4050739999999999</v>
      </c>
      <c r="AB2133" s="16">
        <v>0.24</v>
      </c>
      <c r="AC2133" s="16">
        <v>54.17</v>
      </c>
      <c r="AD2133" s="16">
        <v>32.81</v>
      </c>
      <c r="AE2133" s="16">
        <v>12.6358</v>
      </c>
      <c r="AF2133" s="16">
        <v>103.158</v>
      </c>
      <c r="AG2133" s="16">
        <v>54944.800000000003</v>
      </c>
      <c r="AH2133" s="16">
        <v>7.4200000000000002E-2</v>
      </c>
      <c r="AI2133" s="16">
        <v>95.1</v>
      </c>
      <c r="AJ2133" s="16">
        <v>95.6</v>
      </c>
      <c r="AK2133" s="16">
        <v>-0.72829999999999995</v>
      </c>
      <c r="AL2133" s="16">
        <v>-0.33779999999999999</v>
      </c>
      <c r="AM2133" s="16">
        <v>8.8800000000000004E-2</v>
      </c>
      <c r="AN2133" s="16">
        <v>-0.33160000000000001</v>
      </c>
      <c r="AO2133" s="16">
        <v>-8.3500000000000005E-2</v>
      </c>
      <c r="AP2133" s="16">
        <v>-0.15010000000000001</v>
      </c>
      <c r="AR2133" s="16">
        <f t="shared" si="97"/>
        <v>0</v>
      </c>
      <c r="AS2133" s="5">
        <f t="shared" si="96"/>
        <v>8.6031899999999994E-2</v>
      </c>
    </row>
    <row r="2134" spans="1:45" x14ac:dyDescent="0.25">
      <c r="A2134" s="16" t="s">
        <v>408</v>
      </c>
      <c r="B2134" s="16" t="s">
        <v>92</v>
      </c>
      <c r="C2134" s="16" t="s">
        <v>304</v>
      </c>
      <c r="D2134" s="16">
        <v>1985</v>
      </c>
      <c r="E2134" s="16" t="s">
        <v>2640</v>
      </c>
      <c r="F2134" s="16" t="s">
        <v>591</v>
      </c>
      <c r="G2134" s="10">
        <v>578.16899999999998</v>
      </c>
      <c r="H2134" s="73">
        <v>6.3598660000000002</v>
      </c>
      <c r="I2134" s="16" t="s">
        <v>6700</v>
      </c>
      <c r="K2134" s="71">
        <v>0.60099999999999998</v>
      </c>
      <c r="L2134" s="16">
        <v>-1.4361520000000001</v>
      </c>
      <c r="M2134" s="16">
        <v>-0.65977129999999995</v>
      </c>
      <c r="N2134" s="16">
        <v>-0.57408700000000001</v>
      </c>
      <c r="O2134" s="16">
        <v>-0.83071269999999997</v>
      </c>
      <c r="P2134" s="16">
        <v>-0.94853589999999999</v>
      </c>
      <c r="Q2134" s="16">
        <v>-0.16079560000000001</v>
      </c>
      <c r="R2134" s="16">
        <v>4.2200000000000001E-2</v>
      </c>
      <c r="S2134" s="16">
        <v>1.0499999999999999E-3</v>
      </c>
      <c r="T2134" s="16">
        <v>2.0000000000000001E-4</v>
      </c>
      <c r="U2134" s="16">
        <v>7.7944000000000004</v>
      </c>
      <c r="V2134" s="16">
        <v>7.88</v>
      </c>
      <c r="W2134" s="16">
        <v>0.32</v>
      </c>
      <c r="X2134" s="16">
        <v>376.55399999999997</v>
      </c>
      <c r="Y2134" s="16">
        <v>19.637</v>
      </c>
      <c r="Z2134" s="16">
        <v>0.15690000000000001</v>
      </c>
      <c r="AA2134" s="16">
        <v>0.15613360000000001</v>
      </c>
      <c r="AB2134" s="16">
        <v>0.88</v>
      </c>
      <c r="AC2134" s="16">
        <v>10.67</v>
      </c>
      <c r="AD2134" s="16">
        <v>41.99</v>
      </c>
      <c r="AE2134" s="16">
        <v>0.50129999999999997</v>
      </c>
      <c r="AF2134" s="16">
        <v>0</v>
      </c>
      <c r="AG2134" s="16">
        <v>12327.5</v>
      </c>
      <c r="AH2134" s="16">
        <v>4.8500000000000001E-2</v>
      </c>
      <c r="AI2134" s="16">
        <v>18.033000000000001</v>
      </c>
      <c r="AJ2134" s="16">
        <v>76.265799999999999</v>
      </c>
      <c r="AK2134" s="16">
        <v>-0.88759999999999994</v>
      </c>
      <c r="AL2134" s="16">
        <v>-0.60699999999999998</v>
      </c>
      <c r="AM2134" s="16">
        <v>0.161</v>
      </c>
      <c r="AN2134" s="16">
        <v>-0.1918</v>
      </c>
      <c r="AO2134" s="16">
        <v>-0.40450000000000003</v>
      </c>
      <c r="AP2134" s="16">
        <v>0.29010000000000002</v>
      </c>
      <c r="AR2134" s="16">
        <f t="shared" si="97"/>
        <v>1</v>
      </c>
      <c r="AS2134" s="5">
        <f t="shared" si="96"/>
        <v>0</v>
      </c>
    </row>
    <row r="2135" spans="1:45" x14ac:dyDescent="0.25">
      <c r="A2135" s="16" t="s">
        <v>408</v>
      </c>
      <c r="B2135" s="16" t="s">
        <v>92</v>
      </c>
      <c r="C2135" s="16" t="s">
        <v>304</v>
      </c>
      <c r="D2135" s="16">
        <v>1986</v>
      </c>
      <c r="E2135" s="16" t="s">
        <v>2659</v>
      </c>
      <c r="F2135" s="16" t="s">
        <v>591</v>
      </c>
      <c r="G2135" s="10">
        <v>594.08900000000006</v>
      </c>
      <c r="H2135" s="73">
        <v>6.3870300000000002</v>
      </c>
      <c r="I2135" s="16" t="s">
        <v>6700</v>
      </c>
      <c r="J2135" s="71">
        <v>2.8000000000000001E-2</v>
      </c>
      <c r="K2135" s="71">
        <v>0.61799999999999999</v>
      </c>
      <c r="L2135" s="16">
        <v>-1.3966559999999999</v>
      </c>
      <c r="M2135" s="16">
        <v>-0.65697530000000004</v>
      </c>
      <c r="N2135" s="16">
        <v>-0.53733660000000005</v>
      </c>
      <c r="O2135" s="16">
        <v>-0.79328509999999997</v>
      </c>
      <c r="P2135" s="16">
        <v>-0.94231750000000003</v>
      </c>
      <c r="Q2135" s="16">
        <v>-0.156781</v>
      </c>
      <c r="R2135" s="16">
        <v>4.2200000000000001E-2</v>
      </c>
      <c r="S2135" s="16">
        <v>1.0499999999999999E-3</v>
      </c>
      <c r="T2135" s="16">
        <v>5.0000000000000001E-4</v>
      </c>
      <c r="U2135" s="16">
        <v>8.2515000000000001</v>
      </c>
      <c r="V2135" s="16">
        <v>8.5220000000000002</v>
      </c>
      <c r="W2135" s="16">
        <v>0.35199999999999998</v>
      </c>
      <c r="X2135" s="16">
        <v>372.31299999999999</v>
      </c>
      <c r="Y2135" s="16">
        <v>20.887899999999998</v>
      </c>
      <c r="Z2135" s="16">
        <v>0.15820000000000001</v>
      </c>
      <c r="AA2135" s="16">
        <v>0.13244259999999999</v>
      </c>
      <c r="AB2135" s="16">
        <v>0.88</v>
      </c>
      <c r="AC2135" s="16">
        <v>10.67</v>
      </c>
      <c r="AD2135" s="16">
        <v>42.6</v>
      </c>
      <c r="AE2135" s="16">
        <v>0.59740000000000004</v>
      </c>
      <c r="AF2135" s="16">
        <v>0</v>
      </c>
      <c r="AG2135" s="16">
        <v>12338.4</v>
      </c>
      <c r="AH2135" s="16">
        <v>4.8899999999999999E-2</v>
      </c>
      <c r="AI2135" s="16">
        <v>18.445699999999999</v>
      </c>
      <c r="AJ2135" s="16">
        <v>76.4482</v>
      </c>
      <c r="AK2135" s="16">
        <v>-0.85229999999999995</v>
      </c>
      <c r="AL2135" s="16">
        <v>-0.57989999999999997</v>
      </c>
      <c r="AM2135" s="16">
        <v>0.13919999999999999</v>
      </c>
      <c r="AN2135" s="16">
        <v>-0.1812</v>
      </c>
      <c r="AO2135" s="16">
        <v>-0.40949999999999998</v>
      </c>
      <c r="AP2135" s="16">
        <v>0.2697</v>
      </c>
      <c r="AR2135" s="16">
        <f t="shared" si="97"/>
        <v>1</v>
      </c>
      <c r="AS2135" s="5">
        <f t="shared" si="96"/>
        <v>3.9496000000000198E-2</v>
      </c>
    </row>
    <row r="2136" spans="1:45" x14ac:dyDescent="0.25">
      <c r="A2136" s="16" t="s">
        <v>408</v>
      </c>
      <c r="B2136" s="16" t="s">
        <v>92</v>
      </c>
      <c r="C2136" s="16" t="s">
        <v>304</v>
      </c>
      <c r="D2136" s="16">
        <v>1987</v>
      </c>
      <c r="E2136" s="16" t="s">
        <v>2667</v>
      </c>
      <c r="F2136" s="16" t="s">
        <v>591</v>
      </c>
      <c r="G2136" s="10">
        <v>588.38300000000004</v>
      </c>
      <c r="H2136" s="73">
        <v>6.3773770000000001</v>
      </c>
      <c r="I2136" s="16" t="s">
        <v>6700</v>
      </c>
      <c r="J2136" s="71">
        <v>-0.05</v>
      </c>
      <c r="K2136" s="71">
        <v>0.58799999999999997</v>
      </c>
      <c r="L2136" s="16">
        <v>-1.3701650000000001</v>
      </c>
      <c r="M2136" s="16">
        <v>-0.65883930000000002</v>
      </c>
      <c r="N2136" s="16">
        <v>-0.50034129999999999</v>
      </c>
      <c r="O2136" s="16">
        <v>-0.77997030000000001</v>
      </c>
      <c r="P2136" s="16">
        <v>-0.93593590000000004</v>
      </c>
      <c r="Q2136" s="16">
        <v>-0.15278710000000001</v>
      </c>
      <c r="R2136" s="16">
        <v>4.2200000000000001E-2</v>
      </c>
      <c r="S2136" s="16">
        <v>1.0499999999999999E-3</v>
      </c>
      <c r="T2136" s="16">
        <v>2.9999999999999997E-4</v>
      </c>
      <c r="U2136" s="16">
        <v>8.5273000000000003</v>
      </c>
      <c r="V2136" s="16">
        <v>9.1639999999999997</v>
      </c>
      <c r="W2136" s="16">
        <v>0.38400000000000001</v>
      </c>
      <c r="X2136" s="16">
        <v>371.1</v>
      </c>
      <c r="Y2136" s="16">
        <v>22.1387</v>
      </c>
      <c r="Z2136" s="16">
        <v>0.14660000000000001</v>
      </c>
      <c r="AA2136" s="16">
        <v>0.1087516</v>
      </c>
      <c r="AB2136" s="16">
        <v>0.88</v>
      </c>
      <c r="AC2136" s="16">
        <v>10.67</v>
      </c>
      <c r="AD2136" s="16">
        <v>43.21</v>
      </c>
      <c r="AE2136" s="16">
        <v>0.67720000000000002</v>
      </c>
      <c r="AF2136" s="16">
        <v>0</v>
      </c>
      <c r="AG2136" s="16">
        <v>13078.2</v>
      </c>
      <c r="AH2136" s="16">
        <v>4.9299999999999997E-2</v>
      </c>
      <c r="AI2136" s="16">
        <v>18.858499999999999</v>
      </c>
      <c r="AJ2136" s="16">
        <v>76.630600000000001</v>
      </c>
      <c r="AK2136" s="16">
        <v>-0.81699999999999995</v>
      </c>
      <c r="AL2136" s="16">
        <v>-0.55279999999999996</v>
      </c>
      <c r="AM2136" s="16">
        <v>0.1173</v>
      </c>
      <c r="AN2136" s="16">
        <v>-0.17050000000000001</v>
      </c>
      <c r="AO2136" s="16">
        <v>-0.41449999999999998</v>
      </c>
      <c r="AP2136" s="16">
        <v>0.2492</v>
      </c>
      <c r="AR2136" s="16">
        <f t="shared" si="97"/>
        <v>1</v>
      </c>
      <c r="AS2136" s="5">
        <f t="shared" si="96"/>
        <v>2.649099999999982E-2</v>
      </c>
    </row>
    <row r="2137" spans="1:45" x14ac:dyDescent="0.25">
      <c r="A2137" s="16" t="s">
        <v>408</v>
      </c>
      <c r="B2137" s="16" t="s">
        <v>92</v>
      </c>
      <c r="C2137" s="16" t="s">
        <v>304</v>
      </c>
      <c r="D2137" s="16">
        <v>1988</v>
      </c>
      <c r="E2137" s="16" t="s">
        <v>2660</v>
      </c>
      <c r="F2137" s="16" t="s">
        <v>591</v>
      </c>
      <c r="G2137" s="10">
        <v>628.77200000000005</v>
      </c>
      <c r="H2137" s="73">
        <v>6.4437689999999996</v>
      </c>
      <c r="I2137" s="16" t="s">
        <v>6700</v>
      </c>
      <c r="J2137" s="71">
        <v>7.5999999999999998E-2</v>
      </c>
      <c r="K2137" s="71">
        <v>0.63500000000000001</v>
      </c>
      <c r="L2137" s="16">
        <v>-1.3766579999999999</v>
      </c>
      <c r="M2137" s="16">
        <v>-0.65697530000000004</v>
      </c>
      <c r="N2137" s="16">
        <v>-0.56593979999999999</v>
      </c>
      <c r="O2137" s="16">
        <v>-0.74235799999999996</v>
      </c>
      <c r="P2137" s="16">
        <v>-0.93007770000000001</v>
      </c>
      <c r="Q2137" s="16">
        <v>-0.14877609999999999</v>
      </c>
      <c r="R2137" s="16">
        <v>4.2200000000000001E-2</v>
      </c>
      <c r="S2137" s="16">
        <v>1.0499999999999999E-3</v>
      </c>
      <c r="T2137" s="16">
        <v>5.0000000000000001E-4</v>
      </c>
      <c r="U2137" s="16">
        <v>7.8696999999999999</v>
      </c>
      <c r="V2137" s="16">
        <v>9.8059999999999992</v>
      </c>
      <c r="W2137" s="16">
        <v>0.41599999999999998</v>
      </c>
      <c r="X2137" s="16">
        <v>369.19099999999997</v>
      </c>
      <c r="Y2137" s="16">
        <v>23.389500000000002</v>
      </c>
      <c r="Z2137" s="16">
        <v>0.14799999999999999</v>
      </c>
      <c r="AA2137" s="16">
        <v>8.50606E-2</v>
      </c>
      <c r="AB2137" s="16">
        <v>0.88</v>
      </c>
      <c r="AC2137" s="16">
        <v>10.67</v>
      </c>
      <c r="AD2137" s="16">
        <v>43.82</v>
      </c>
      <c r="AE2137" s="16">
        <v>0.74170000000000003</v>
      </c>
      <c r="AF2137" s="16">
        <v>0</v>
      </c>
      <c r="AG2137" s="16">
        <v>13177.6</v>
      </c>
      <c r="AH2137" s="16">
        <v>4.9700000000000001E-2</v>
      </c>
      <c r="AI2137" s="16">
        <v>19.2713</v>
      </c>
      <c r="AJ2137" s="16">
        <v>76.813000000000002</v>
      </c>
      <c r="AK2137" s="16">
        <v>-0.78169999999999995</v>
      </c>
      <c r="AL2137" s="16">
        <v>-0.52559999999999996</v>
      </c>
      <c r="AM2137" s="16">
        <v>9.5399999999999999E-2</v>
      </c>
      <c r="AN2137" s="16">
        <v>-0.1598</v>
      </c>
      <c r="AO2137" s="16">
        <v>-0.41949999999999998</v>
      </c>
      <c r="AP2137" s="16">
        <v>0.22869999999999999</v>
      </c>
      <c r="AR2137" s="16">
        <f t="shared" si="97"/>
        <v>1</v>
      </c>
      <c r="AS2137" s="5">
        <f t="shared" si="96"/>
        <v>-6.49299999999986E-3</v>
      </c>
    </row>
    <row r="2138" spans="1:45" x14ac:dyDescent="0.25">
      <c r="A2138" s="16" t="s">
        <v>408</v>
      </c>
      <c r="B2138" s="16" t="s">
        <v>92</v>
      </c>
      <c r="C2138" s="16" t="s">
        <v>304</v>
      </c>
      <c r="D2138" s="16">
        <v>1989</v>
      </c>
      <c r="E2138" s="16" t="s">
        <v>2645</v>
      </c>
      <c r="F2138" s="16" t="s">
        <v>591</v>
      </c>
      <c r="G2138" s="10">
        <v>654.33799999999997</v>
      </c>
      <c r="H2138" s="73">
        <v>6.4836239999999998</v>
      </c>
      <c r="I2138" s="16" t="s">
        <v>6700</v>
      </c>
      <c r="J2138" s="71">
        <v>4.4999999999999998E-2</v>
      </c>
      <c r="K2138" s="71">
        <v>0.66400000000000003</v>
      </c>
      <c r="L2138" s="16">
        <v>-1.4094150000000001</v>
      </c>
      <c r="M2138" s="16">
        <v>-0.65883930000000002</v>
      </c>
      <c r="N2138" s="16">
        <v>-0.65697439999999996</v>
      </c>
      <c r="O2138" s="16">
        <v>-0.73339679999999996</v>
      </c>
      <c r="P2138" s="16">
        <v>-0.92435299999999998</v>
      </c>
      <c r="Q2138" s="16">
        <v>-0.14480009999999999</v>
      </c>
      <c r="R2138" s="16">
        <v>4.2200000000000001E-2</v>
      </c>
      <c r="S2138" s="16">
        <v>1.0499999999999999E-3</v>
      </c>
      <c r="T2138" s="16">
        <v>2.9999999999999997E-4</v>
      </c>
      <c r="U2138" s="16">
        <v>6.7891000000000004</v>
      </c>
      <c r="V2138" s="16">
        <v>10.448</v>
      </c>
      <c r="W2138" s="16">
        <v>0.44800000000000001</v>
      </c>
      <c r="X2138" s="16">
        <v>370.26900000000001</v>
      </c>
      <c r="Y2138" s="16">
        <v>24.6403</v>
      </c>
      <c r="Z2138" s="16">
        <v>0.13400000000000001</v>
      </c>
      <c r="AA2138" s="16">
        <v>6.0981100000000003E-2</v>
      </c>
      <c r="AB2138" s="16">
        <v>0.88</v>
      </c>
      <c r="AC2138" s="16">
        <v>10.67</v>
      </c>
      <c r="AD2138" s="16">
        <v>44.44</v>
      </c>
      <c r="AE2138" s="16">
        <v>0.77890000000000004</v>
      </c>
      <c r="AF2138" s="16">
        <v>0</v>
      </c>
      <c r="AG2138" s="16">
        <v>13704.4</v>
      </c>
      <c r="AH2138" s="16">
        <v>5.0099999999999999E-2</v>
      </c>
      <c r="AI2138" s="16">
        <v>19.684000000000001</v>
      </c>
      <c r="AJ2138" s="16">
        <v>76.995400000000004</v>
      </c>
      <c r="AK2138" s="16">
        <v>-0.74639999999999995</v>
      </c>
      <c r="AL2138" s="16">
        <v>-0.4985</v>
      </c>
      <c r="AM2138" s="16">
        <v>7.3499999999999996E-2</v>
      </c>
      <c r="AN2138" s="16">
        <v>-0.14910000000000001</v>
      </c>
      <c r="AO2138" s="16">
        <v>-0.42459999999999998</v>
      </c>
      <c r="AP2138" s="16">
        <v>0.2082</v>
      </c>
      <c r="AR2138" s="16">
        <f t="shared" si="97"/>
        <v>1</v>
      </c>
      <c r="AS2138" s="5">
        <f t="shared" si="96"/>
        <v>-3.2757000000000147E-2</v>
      </c>
    </row>
    <row r="2139" spans="1:45" x14ac:dyDescent="0.25">
      <c r="A2139" s="16" t="s">
        <v>408</v>
      </c>
      <c r="B2139" s="16" t="s">
        <v>92</v>
      </c>
      <c r="C2139" s="16" t="s">
        <v>304</v>
      </c>
      <c r="D2139" s="16">
        <v>1990</v>
      </c>
      <c r="E2139" s="16" t="s">
        <v>2656</v>
      </c>
      <c r="F2139" s="16" t="s">
        <v>591</v>
      </c>
      <c r="G2139" s="10">
        <v>681.81799999999998</v>
      </c>
      <c r="H2139" s="73">
        <v>6.5247640000000002</v>
      </c>
      <c r="I2139" s="16" t="s">
        <v>6700</v>
      </c>
      <c r="J2139" s="71">
        <v>5.8999999999999997E-2</v>
      </c>
      <c r="K2139" s="71">
        <v>0.70399999999999996</v>
      </c>
      <c r="L2139" s="16">
        <v>-1.2744549999999999</v>
      </c>
      <c r="M2139" s="16">
        <v>-0.65882589999999996</v>
      </c>
      <c r="N2139" s="16">
        <v>-0.36696230000000002</v>
      </c>
      <c r="O2139" s="16">
        <v>-0.73451129999999998</v>
      </c>
      <c r="P2139" s="16">
        <v>-0.91398120000000005</v>
      </c>
      <c r="Q2139" s="16">
        <v>-0.14082239999999999</v>
      </c>
      <c r="R2139" s="16">
        <v>4.2200000000000001E-2</v>
      </c>
      <c r="S2139" s="16">
        <v>1.2999999999999999E-3</v>
      </c>
      <c r="T2139" s="16">
        <v>2.0000000000000001E-4</v>
      </c>
      <c r="U2139" s="16">
        <v>9.3547999999999991</v>
      </c>
      <c r="V2139" s="16">
        <v>11.09</v>
      </c>
      <c r="W2139" s="16">
        <v>0.48</v>
      </c>
      <c r="X2139" s="16">
        <v>370.97</v>
      </c>
      <c r="Y2139" s="16">
        <v>25.891200000000001</v>
      </c>
      <c r="Z2139" s="16">
        <v>0.12740000000000001</v>
      </c>
      <c r="AA2139" s="16">
        <v>0.107198</v>
      </c>
      <c r="AB2139" s="16">
        <v>0.88</v>
      </c>
      <c r="AC2139" s="16">
        <v>10.67</v>
      </c>
      <c r="AD2139" s="16">
        <v>43.25</v>
      </c>
      <c r="AE2139" s="16">
        <v>0.77349999999999997</v>
      </c>
      <c r="AF2139" s="16">
        <v>0</v>
      </c>
      <c r="AG2139" s="16">
        <v>13938.8</v>
      </c>
      <c r="AH2139" s="16">
        <v>5.74E-2</v>
      </c>
      <c r="AI2139" s="16">
        <v>20.096800000000002</v>
      </c>
      <c r="AJ2139" s="16">
        <v>77.400000000000006</v>
      </c>
      <c r="AK2139" s="16">
        <v>-0.71120000000000005</v>
      </c>
      <c r="AL2139" s="16">
        <v>-0.4713</v>
      </c>
      <c r="AM2139" s="16">
        <v>5.16E-2</v>
      </c>
      <c r="AN2139" s="16">
        <v>-0.13850000000000001</v>
      </c>
      <c r="AO2139" s="16">
        <v>-0.42959999999999998</v>
      </c>
      <c r="AP2139" s="16">
        <v>0.18770000000000001</v>
      </c>
      <c r="AR2139" s="16">
        <f t="shared" si="97"/>
        <v>1</v>
      </c>
      <c r="AS2139" s="5">
        <f t="shared" si="96"/>
        <v>0.13496000000000019</v>
      </c>
    </row>
    <row r="2140" spans="1:45" x14ac:dyDescent="0.25">
      <c r="A2140" s="16" t="s">
        <v>408</v>
      </c>
      <c r="B2140" s="16" t="s">
        <v>92</v>
      </c>
      <c r="C2140" s="16" t="s">
        <v>304</v>
      </c>
      <c r="D2140" s="16">
        <v>1991</v>
      </c>
      <c r="E2140" s="16" t="s">
        <v>2665</v>
      </c>
      <c r="F2140" s="16" t="s">
        <v>591</v>
      </c>
      <c r="G2140" s="10">
        <v>715.67399999999998</v>
      </c>
      <c r="H2140" s="73">
        <v>6.5732249999999999</v>
      </c>
      <c r="I2140" s="16" t="s">
        <v>6700</v>
      </c>
      <c r="J2140" s="71">
        <v>1.4999999999999999E-2</v>
      </c>
      <c r="K2140" s="71">
        <v>0.71499999999999997</v>
      </c>
      <c r="L2140" s="16">
        <v>-1.2298260000000001</v>
      </c>
      <c r="M2140" s="16">
        <v>-0.65789379999999997</v>
      </c>
      <c r="N2140" s="16">
        <v>-0.32492070000000001</v>
      </c>
      <c r="O2140" s="16">
        <v>-0.68546810000000002</v>
      </c>
      <c r="P2140" s="16">
        <v>-0.91158890000000004</v>
      </c>
      <c r="Q2140" s="16">
        <v>-0.13682839999999999</v>
      </c>
      <c r="R2140" s="16">
        <v>4.2200000000000001E-2</v>
      </c>
      <c r="S2140" s="16">
        <v>1.2999999999999999E-3</v>
      </c>
      <c r="T2140" s="16">
        <v>2.9999999999999997E-4</v>
      </c>
      <c r="U2140" s="16">
        <v>9.6305999999999994</v>
      </c>
      <c r="V2140" s="16">
        <v>11.826000000000001</v>
      </c>
      <c r="W2140" s="16">
        <v>0.51400000000000001</v>
      </c>
      <c r="X2140" s="16">
        <v>370.21199999999999</v>
      </c>
      <c r="Y2140" s="16">
        <v>27.141999999999999</v>
      </c>
      <c r="Z2140" s="16">
        <v>0.13639999999999999</v>
      </c>
      <c r="AA2140" s="16">
        <v>9.1662900000000005E-2</v>
      </c>
      <c r="AB2140" s="16">
        <v>0.88</v>
      </c>
      <c r="AC2140" s="16">
        <v>10.67</v>
      </c>
      <c r="AD2140" s="16">
        <v>43.65</v>
      </c>
      <c r="AE2140" s="16">
        <v>0.754</v>
      </c>
      <c r="AF2140" s="16">
        <v>0</v>
      </c>
      <c r="AG2140" s="16">
        <v>14294.8</v>
      </c>
      <c r="AH2140" s="16">
        <v>5.3999999999999999E-2</v>
      </c>
      <c r="AI2140" s="16">
        <v>20.509499999999999</v>
      </c>
      <c r="AJ2140" s="16">
        <v>77.5</v>
      </c>
      <c r="AK2140" s="16">
        <v>-0.67589999999999995</v>
      </c>
      <c r="AL2140" s="16">
        <v>-0.44419999999999998</v>
      </c>
      <c r="AM2140" s="16">
        <v>2.9700000000000001E-2</v>
      </c>
      <c r="AN2140" s="16">
        <v>-0.1278</v>
      </c>
      <c r="AO2140" s="16">
        <v>-0.43459999999999999</v>
      </c>
      <c r="AP2140" s="16">
        <v>0.16719999999999999</v>
      </c>
      <c r="AR2140" s="16">
        <f t="shared" si="97"/>
        <v>1</v>
      </c>
      <c r="AS2140" s="5">
        <f t="shared" si="96"/>
        <v>4.4628999999999808E-2</v>
      </c>
    </row>
    <row r="2141" spans="1:45" x14ac:dyDescent="0.25">
      <c r="A2141" s="16" t="s">
        <v>408</v>
      </c>
      <c r="B2141" s="16" t="s">
        <v>92</v>
      </c>
      <c r="C2141" s="16" t="s">
        <v>304</v>
      </c>
      <c r="D2141" s="16">
        <v>1992</v>
      </c>
      <c r="E2141" s="16" t="s">
        <v>2641</v>
      </c>
      <c r="F2141" s="16" t="s">
        <v>591</v>
      </c>
      <c r="G2141" s="10">
        <v>750.48900000000003</v>
      </c>
      <c r="H2141" s="73">
        <v>6.6207250000000002</v>
      </c>
      <c r="I2141" s="16" t="s">
        <v>6700</v>
      </c>
      <c r="J2141" s="71">
        <v>2.4E-2</v>
      </c>
      <c r="K2141" s="71">
        <v>0.73199999999999998</v>
      </c>
      <c r="L2141" s="16">
        <v>-1.2035340000000001</v>
      </c>
      <c r="M2141" s="16">
        <v>-0.65977129999999995</v>
      </c>
      <c r="N2141" s="16">
        <v>-0.27980120000000003</v>
      </c>
      <c r="O2141" s="16">
        <v>-0.67533169999999998</v>
      </c>
      <c r="P2141" s="16">
        <v>-0.91023290000000001</v>
      </c>
      <c r="Q2141" s="16">
        <v>-0.1328174</v>
      </c>
      <c r="R2141" s="16">
        <v>4.2200000000000001E-2</v>
      </c>
      <c r="S2141" s="16">
        <v>1.0499999999999999E-3</v>
      </c>
      <c r="T2141" s="16">
        <v>2.0000000000000001E-4</v>
      </c>
      <c r="U2141" s="16">
        <v>9.9064999999999994</v>
      </c>
      <c r="V2141" s="16">
        <v>12.561999999999999</v>
      </c>
      <c r="W2141" s="16">
        <v>0.54800000000000004</v>
      </c>
      <c r="X2141" s="16">
        <v>369.93599999999998</v>
      </c>
      <c r="Y2141" s="16">
        <v>28.392800000000001</v>
      </c>
      <c r="Z2141" s="16">
        <v>0.12839999999999999</v>
      </c>
      <c r="AA2141" s="16">
        <v>9.7100199999999998E-2</v>
      </c>
      <c r="AB2141" s="16">
        <v>0.88</v>
      </c>
      <c r="AC2141" s="16">
        <v>10.67</v>
      </c>
      <c r="AD2141" s="16">
        <v>43.51</v>
      </c>
      <c r="AE2141" s="16">
        <v>0.68540000000000001</v>
      </c>
      <c r="AF2141" s="16">
        <v>0</v>
      </c>
      <c r="AG2141" s="16">
        <v>13939.7</v>
      </c>
      <c r="AH2141" s="16">
        <v>5.0500000000000003E-2</v>
      </c>
      <c r="AI2141" s="16">
        <v>20.9223</v>
      </c>
      <c r="AJ2141" s="16">
        <v>77.599999999999994</v>
      </c>
      <c r="AK2141" s="16">
        <v>-0.64059999999999995</v>
      </c>
      <c r="AL2141" s="16">
        <v>-0.41699999999999998</v>
      </c>
      <c r="AM2141" s="16">
        <v>7.7999999999999996E-3</v>
      </c>
      <c r="AN2141" s="16">
        <v>-0.1171</v>
      </c>
      <c r="AO2141" s="16">
        <v>-0.43959999999999999</v>
      </c>
      <c r="AP2141" s="16">
        <v>0.1467</v>
      </c>
      <c r="AR2141" s="16">
        <f t="shared" si="97"/>
        <v>1</v>
      </c>
      <c r="AS2141" s="5">
        <f t="shared" si="96"/>
        <v>2.6291999999999982E-2</v>
      </c>
    </row>
    <row r="2142" spans="1:45" x14ac:dyDescent="0.25">
      <c r="A2142" s="16" t="s">
        <v>408</v>
      </c>
      <c r="B2142" s="16" t="s">
        <v>92</v>
      </c>
      <c r="C2142" s="16" t="s">
        <v>304</v>
      </c>
      <c r="D2142" s="16">
        <v>1993</v>
      </c>
      <c r="E2142" s="16" t="s">
        <v>2653</v>
      </c>
      <c r="F2142" s="16" t="s">
        <v>591</v>
      </c>
      <c r="G2142" s="10">
        <v>761.64200000000005</v>
      </c>
      <c r="H2142" s="73">
        <v>6.6354769999999998</v>
      </c>
      <c r="I2142" s="16" t="s">
        <v>6700</v>
      </c>
      <c r="J2142" s="71">
        <v>-0.03</v>
      </c>
      <c r="K2142" s="71">
        <v>0.71099999999999997</v>
      </c>
      <c r="L2142" s="16">
        <v>-1.1574880000000001</v>
      </c>
      <c r="M2142" s="16">
        <v>-0.65677269999999999</v>
      </c>
      <c r="N2142" s="16">
        <v>-0.26494679999999998</v>
      </c>
      <c r="O2142" s="16">
        <v>-0.60153259999999997</v>
      </c>
      <c r="P2142" s="16">
        <v>-0.90539320000000001</v>
      </c>
      <c r="Q2142" s="16">
        <v>-0.12880539999999999</v>
      </c>
      <c r="R2142" s="16">
        <v>4.2200000000000001E-2</v>
      </c>
      <c r="S2142" s="16">
        <v>1.3500000000000001E-3</v>
      </c>
      <c r="T2142" s="16">
        <v>4.0000000000000002E-4</v>
      </c>
      <c r="U2142" s="16">
        <v>9.8922000000000008</v>
      </c>
      <c r="V2142" s="16">
        <v>13.298</v>
      </c>
      <c r="W2142" s="16">
        <v>0.58199999999999996</v>
      </c>
      <c r="X2142" s="16">
        <v>369.69900000000001</v>
      </c>
      <c r="Y2142" s="16">
        <v>29.643599999999999</v>
      </c>
      <c r="Z2142" s="16">
        <v>0.13750000000000001</v>
      </c>
      <c r="AA2142" s="16">
        <v>9.3269000000000008E-3</v>
      </c>
      <c r="AB2142" s="16">
        <v>0.88</v>
      </c>
      <c r="AC2142" s="16">
        <v>10.67</v>
      </c>
      <c r="AD2142" s="16">
        <v>45.77</v>
      </c>
      <c r="AE2142" s="16">
        <v>0.86339999999999995</v>
      </c>
      <c r="AF2142" s="16">
        <v>0</v>
      </c>
      <c r="AG2142" s="16">
        <v>14032.4</v>
      </c>
      <c r="AH2142" s="16">
        <v>4.7199999999999999E-2</v>
      </c>
      <c r="AI2142" s="16">
        <v>21.335100000000001</v>
      </c>
      <c r="AJ2142" s="16">
        <v>77.7</v>
      </c>
      <c r="AK2142" s="16">
        <v>-0.60529999999999995</v>
      </c>
      <c r="AL2142" s="16">
        <v>-0.38990000000000002</v>
      </c>
      <c r="AM2142" s="16">
        <v>-1.4E-2</v>
      </c>
      <c r="AN2142" s="16">
        <v>-0.10639999999999999</v>
      </c>
      <c r="AO2142" s="16">
        <v>-0.4446</v>
      </c>
      <c r="AP2142" s="16">
        <v>0.12620000000000001</v>
      </c>
      <c r="AR2142" s="16">
        <f t="shared" si="97"/>
        <v>1</v>
      </c>
      <c r="AS2142" s="5">
        <f t="shared" si="96"/>
        <v>4.6046000000000031E-2</v>
      </c>
    </row>
    <row r="2143" spans="1:45" x14ac:dyDescent="0.25">
      <c r="A2143" s="16" t="s">
        <v>408</v>
      </c>
      <c r="B2143" s="16" t="s">
        <v>92</v>
      </c>
      <c r="C2143" s="16" t="s">
        <v>304</v>
      </c>
      <c r="D2143" s="16">
        <v>1994</v>
      </c>
      <c r="E2143" s="16" t="s">
        <v>2662</v>
      </c>
      <c r="F2143" s="16" t="s">
        <v>591</v>
      </c>
      <c r="G2143" s="10">
        <v>792.32500000000005</v>
      </c>
      <c r="H2143" s="73">
        <v>6.6749720000000003</v>
      </c>
      <c r="I2143" s="16" t="s">
        <v>6700</v>
      </c>
      <c r="J2143" s="71">
        <v>3.0000000000000001E-3</v>
      </c>
      <c r="K2143" s="71">
        <v>0.71299999999999997</v>
      </c>
      <c r="L2143" s="16">
        <v>-1.1810989999999999</v>
      </c>
      <c r="M2143" s="16">
        <v>-0.65865019999999996</v>
      </c>
      <c r="N2143" s="16">
        <v>-0.43631249999999999</v>
      </c>
      <c r="O2143" s="16">
        <v>-0.49972729999999999</v>
      </c>
      <c r="P2143" s="16">
        <v>-0.89566140000000005</v>
      </c>
      <c r="Q2143" s="16">
        <v>-0.1248089</v>
      </c>
      <c r="R2143" s="16">
        <v>4.2200000000000001E-2</v>
      </c>
      <c r="S2143" s="16">
        <v>1.1000000000000001E-3</v>
      </c>
      <c r="T2143" s="16">
        <v>2.9999999999999997E-4</v>
      </c>
      <c r="U2143" s="16">
        <v>8.1351999999999993</v>
      </c>
      <c r="V2143" s="16">
        <v>14.034000000000001</v>
      </c>
      <c r="W2143" s="16">
        <v>0.61599999999999999</v>
      </c>
      <c r="X2143" s="16">
        <v>368.99799999999999</v>
      </c>
      <c r="Y2143" s="16">
        <v>30.894500000000001</v>
      </c>
      <c r="Z2143" s="16">
        <v>0.17069999999999999</v>
      </c>
      <c r="AA2143" s="16">
        <v>-2.8345700000000001E-2</v>
      </c>
      <c r="AB2143" s="16">
        <v>0.88</v>
      </c>
      <c r="AC2143" s="16">
        <v>10.67</v>
      </c>
      <c r="AD2143" s="16">
        <v>46.74</v>
      </c>
      <c r="AE2143" s="16">
        <v>0.91080000000000005</v>
      </c>
      <c r="AF2143" s="16">
        <v>0</v>
      </c>
      <c r="AG2143" s="16">
        <v>13388.7</v>
      </c>
      <c r="AH2143" s="16">
        <v>4.6300000000000001E-2</v>
      </c>
      <c r="AI2143" s="16">
        <v>22.6</v>
      </c>
      <c r="AJ2143" s="16">
        <v>77.8</v>
      </c>
      <c r="AK2143" s="16">
        <v>-0.56999999999999995</v>
      </c>
      <c r="AL2143" s="16">
        <v>-0.36280000000000001</v>
      </c>
      <c r="AM2143" s="16">
        <v>-3.5900000000000001E-2</v>
      </c>
      <c r="AN2143" s="16">
        <v>-9.5799999999999996E-2</v>
      </c>
      <c r="AO2143" s="16">
        <v>-0.4496</v>
      </c>
      <c r="AP2143" s="16">
        <v>0.10580000000000001</v>
      </c>
      <c r="AR2143" s="16">
        <f t="shared" si="97"/>
        <v>1</v>
      </c>
      <c r="AS2143" s="5">
        <f t="shared" si="96"/>
        <v>-2.3610999999999827E-2</v>
      </c>
    </row>
    <row r="2144" spans="1:45" x14ac:dyDescent="0.25">
      <c r="A2144" s="16" t="s">
        <v>408</v>
      </c>
      <c r="B2144" s="16" t="s">
        <v>92</v>
      </c>
      <c r="C2144" s="16" t="s">
        <v>304</v>
      </c>
      <c r="D2144" s="16">
        <v>1995</v>
      </c>
      <c r="E2144" s="16" t="s">
        <v>2647</v>
      </c>
      <c r="F2144" s="16" t="s">
        <v>591</v>
      </c>
      <c r="G2144" s="10">
        <v>804.87800000000004</v>
      </c>
      <c r="H2144" s="73">
        <v>6.6906910000000002</v>
      </c>
      <c r="I2144" s="16" t="s">
        <v>6700</v>
      </c>
      <c r="J2144" s="71">
        <v>5.7000000000000002E-2</v>
      </c>
      <c r="K2144" s="71">
        <v>0.755</v>
      </c>
      <c r="L2144" s="16">
        <v>-1.066589</v>
      </c>
      <c r="M2144" s="16">
        <v>-0.65975790000000001</v>
      </c>
      <c r="N2144" s="16">
        <v>-0.2297584</v>
      </c>
      <c r="O2144" s="16">
        <v>-0.46010980000000001</v>
      </c>
      <c r="P2144" s="16">
        <v>-0.88901479999999999</v>
      </c>
      <c r="Q2144" s="16">
        <v>-0.1207978</v>
      </c>
      <c r="R2144" s="16">
        <v>4.2200000000000001E-2</v>
      </c>
      <c r="S2144" s="16">
        <v>1.2999999999999999E-3</v>
      </c>
      <c r="T2144" s="16">
        <v>1E-4</v>
      </c>
      <c r="U2144" s="16">
        <v>10.051</v>
      </c>
      <c r="V2144" s="16">
        <v>14.77</v>
      </c>
      <c r="W2144" s="16">
        <v>0.65</v>
      </c>
      <c r="X2144" s="16">
        <v>366.99400000000003</v>
      </c>
      <c r="Y2144" s="16">
        <v>32.145299999999999</v>
      </c>
      <c r="Z2144" s="16">
        <v>0.17130000000000001</v>
      </c>
      <c r="AA2144" s="16">
        <v>-6.2328599999999998E-2</v>
      </c>
      <c r="AB2144" s="16">
        <v>0.88</v>
      </c>
      <c r="AC2144" s="16">
        <v>10.67</v>
      </c>
      <c r="AD2144" s="16">
        <v>47.615000000000002</v>
      </c>
      <c r="AE2144" s="16">
        <v>1.0145</v>
      </c>
      <c r="AF2144" s="16">
        <v>0</v>
      </c>
      <c r="AG2144" s="16">
        <v>14634</v>
      </c>
      <c r="AH2144" s="16">
        <v>5.0599999999999999E-2</v>
      </c>
      <c r="AI2144" s="16">
        <v>22.7</v>
      </c>
      <c r="AJ2144" s="16">
        <v>78</v>
      </c>
      <c r="AK2144" s="16">
        <v>-0.53469999999999995</v>
      </c>
      <c r="AL2144" s="16">
        <v>-0.33560000000000001</v>
      </c>
      <c r="AM2144" s="16">
        <v>-5.7799999999999997E-2</v>
      </c>
      <c r="AN2144" s="16">
        <v>-8.5099999999999995E-2</v>
      </c>
      <c r="AO2144" s="16">
        <v>-0.4546</v>
      </c>
      <c r="AP2144" s="16">
        <v>8.5300000000000001E-2</v>
      </c>
      <c r="AR2144" s="16">
        <f t="shared" si="97"/>
        <v>1</v>
      </c>
      <c r="AS2144" s="5">
        <f t="shared" si="96"/>
        <v>0.11450999999999989</v>
      </c>
    </row>
    <row r="2145" spans="1:45" x14ac:dyDescent="0.25">
      <c r="A2145" s="16" t="s">
        <v>408</v>
      </c>
      <c r="B2145" s="16" t="s">
        <v>92</v>
      </c>
      <c r="C2145" s="16" t="s">
        <v>304</v>
      </c>
      <c r="D2145" s="16">
        <v>1996</v>
      </c>
      <c r="E2145" s="16" t="s">
        <v>2649</v>
      </c>
      <c r="F2145" s="16" t="s">
        <v>591</v>
      </c>
      <c r="G2145" s="10">
        <v>837.60400000000004</v>
      </c>
      <c r="H2145" s="73">
        <v>6.7305460000000004</v>
      </c>
      <c r="I2145" s="16" t="s">
        <v>6700</v>
      </c>
      <c r="J2145" s="71">
        <v>-6.9000000000000006E-2</v>
      </c>
      <c r="K2145" s="71">
        <v>0.70499999999999996</v>
      </c>
      <c r="L2145" s="16">
        <v>-1.0270250000000001</v>
      </c>
      <c r="M2145" s="16">
        <v>-0.6642962</v>
      </c>
      <c r="N2145" s="16">
        <v>-0.1046846</v>
      </c>
      <c r="O2145" s="16">
        <v>-0.48387720000000001</v>
      </c>
      <c r="P2145" s="16">
        <v>-0.88792740000000003</v>
      </c>
      <c r="Q2145" s="16">
        <v>-0.1291494</v>
      </c>
      <c r="R2145" s="16">
        <v>4.2200000000000001E-2</v>
      </c>
      <c r="S2145" s="16">
        <v>1E-4</v>
      </c>
      <c r="T2145" s="16">
        <v>1E-4</v>
      </c>
      <c r="U2145" s="16">
        <v>11.0098</v>
      </c>
      <c r="V2145" s="16">
        <v>15.692</v>
      </c>
      <c r="W2145" s="16">
        <v>0.69599999999999995</v>
      </c>
      <c r="X2145" s="16">
        <v>367.25299999999999</v>
      </c>
      <c r="Y2145" s="16">
        <v>33.396099999999997</v>
      </c>
      <c r="Z2145" s="16">
        <v>0.1341</v>
      </c>
      <c r="AA2145" s="16">
        <v>-0.11767229999999999</v>
      </c>
      <c r="AB2145" s="16">
        <v>0.88</v>
      </c>
      <c r="AC2145" s="16">
        <v>10.67</v>
      </c>
      <c r="AD2145" s="16">
        <v>49.04</v>
      </c>
      <c r="AE2145" s="16">
        <v>0.89790000000000003</v>
      </c>
      <c r="AF2145" s="16">
        <v>7.0900000000000005E-2</v>
      </c>
      <c r="AG2145" s="16">
        <v>14339.8</v>
      </c>
      <c r="AH2145" s="16">
        <v>4.99E-2</v>
      </c>
      <c r="AI2145" s="16">
        <v>22.8</v>
      </c>
      <c r="AJ2145" s="16">
        <v>78.2</v>
      </c>
      <c r="AK2145" s="16">
        <v>-0.53269999999999995</v>
      </c>
      <c r="AL2145" s="16">
        <v>-0.47270000000000001</v>
      </c>
      <c r="AM2145" s="16">
        <v>-0.1447</v>
      </c>
      <c r="AN2145" s="16">
        <v>0.1153</v>
      </c>
      <c r="AO2145" s="16">
        <v>-0.37180000000000002</v>
      </c>
      <c r="AP2145" s="16">
        <v>-1.6999999999999999E-3</v>
      </c>
      <c r="AR2145" s="16">
        <f t="shared" si="97"/>
        <v>1</v>
      </c>
      <c r="AS2145" s="5">
        <f t="shared" si="96"/>
        <v>3.9563999999999933E-2</v>
      </c>
    </row>
    <row r="2146" spans="1:45" x14ac:dyDescent="0.25">
      <c r="A2146" s="16" t="s">
        <v>408</v>
      </c>
      <c r="B2146" s="16" t="s">
        <v>92</v>
      </c>
      <c r="C2146" s="16" t="s">
        <v>304</v>
      </c>
      <c r="D2146" s="16">
        <v>1997</v>
      </c>
      <c r="E2146" s="16" t="s">
        <v>2658</v>
      </c>
      <c r="F2146" s="16" t="s">
        <v>591</v>
      </c>
      <c r="G2146" s="10">
        <v>857.505</v>
      </c>
      <c r="H2146" s="73">
        <v>6.7540259999999996</v>
      </c>
      <c r="I2146" s="16" t="s">
        <v>6700</v>
      </c>
      <c r="J2146" s="71">
        <v>0.22900000000000001</v>
      </c>
      <c r="K2146" s="71">
        <v>0.88600000000000001</v>
      </c>
      <c r="L2146" s="16">
        <v>-0.87427569999999999</v>
      </c>
      <c r="M2146" s="16">
        <v>-0.66372880000000001</v>
      </c>
      <c r="N2146" s="16">
        <v>0.1359638</v>
      </c>
      <c r="O2146" s="16">
        <v>-0.38592759999999998</v>
      </c>
      <c r="P2146" s="16">
        <v>-0.8824843</v>
      </c>
      <c r="Q2146" s="16">
        <v>-0.13468379999999999</v>
      </c>
      <c r="R2146" s="16">
        <v>4.2200000000000001E-2</v>
      </c>
      <c r="S2146" s="16">
        <v>2.5000000000000001E-4</v>
      </c>
      <c r="T2146" s="16">
        <v>1E-4</v>
      </c>
      <c r="U2146" s="16">
        <v>13.177</v>
      </c>
      <c r="V2146" s="16">
        <v>16.614000000000001</v>
      </c>
      <c r="W2146" s="16">
        <v>0.74199999999999999</v>
      </c>
      <c r="X2146" s="16">
        <v>365.709</v>
      </c>
      <c r="Y2146" s="16">
        <v>34.646999999999998</v>
      </c>
      <c r="Z2146" s="16">
        <v>0.154</v>
      </c>
      <c r="AA2146" s="16">
        <v>-0.21709680000000001</v>
      </c>
      <c r="AB2146" s="16">
        <v>0.88</v>
      </c>
      <c r="AC2146" s="16">
        <v>10.67</v>
      </c>
      <c r="AD2146" s="16">
        <v>51.6</v>
      </c>
      <c r="AE2146" s="16">
        <v>1.1323000000000001</v>
      </c>
      <c r="AF2146" s="16">
        <v>0.1943</v>
      </c>
      <c r="AG2146" s="16">
        <v>14114.9</v>
      </c>
      <c r="AH2146" s="16">
        <v>0.05</v>
      </c>
      <c r="AI2146" s="16">
        <v>22.8</v>
      </c>
      <c r="AJ2146" s="16">
        <v>78.400000000000006</v>
      </c>
      <c r="AK2146" s="16">
        <v>-0.63859999999999995</v>
      </c>
      <c r="AL2146" s="16">
        <v>-0.2727</v>
      </c>
      <c r="AM2146" s="16">
        <v>-0.13669999999999999</v>
      </c>
      <c r="AN2146" s="16">
        <v>-5.2499999999999998E-2</v>
      </c>
      <c r="AO2146" s="16">
        <v>-0.40589999999999998</v>
      </c>
      <c r="AP2146" s="16">
        <v>5.3199999999999997E-2</v>
      </c>
      <c r="AR2146" s="16">
        <f t="shared" si="97"/>
        <v>1</v>
      </c>
      <c r="AS2146" s="5">
        <f t="shared" si="96"/>
        <v>0.15274930000000009</v>
      </c>
    </row>
    <row r="2147" spans="1:45" x14ac:dyDescent="0.25">
      <c r="A2147" s="16" t="s">
        <v>408</v>
      </c>
      <c r="B2147" s="16" t="s">
        <v>92</v>
      </c>
      <c r="C2147" s="16" t="s">
        <v>304</v>
      </c>
      <c r="D2147" s="16">
        <v>1998</v>
      </c>
      <c r="E2147" s="16" t="s">
        <v>2668</v>
      </c>
      <c r="F2147" s="16" t="s">
        <v>591</v>
      </c>
      <c r="G2147" s="10">
        <v>860.779</v>
      </c>
      <c r="H2147" s="73">
        <v>6.7578379999999996</v>
      </c>
      <c r="I2147" s="16" t="s">
        <v>6700</v>
      </c>
      <c r="J2147" s="71">
        <v>-0.18099999999999999</v>
      </c>
      <c r="K2147" s="71">
        <v>0.73899999999999999</v>
      </c>
      <c r="L2147" s="16">
        <v>-0.96340729999999997</v>
      </c>
      <c r="M2147" s="16">
        <v>-0.6642962</v>
      </c>
      <c r="N2147" s="16">
        <v>-2.7591000000000001E-2</v>
      </c>
      <c r="O2147" s="16">
        <v>-0.42235650000000002</v>
      </c>
      <c r="P2147" s="16">
        <v>-0.87590690000000004</v>
      </c>
      <c r="Q2147" s="16">
        <v>-0.14021449999999999</v>
      </c>
      <c r="R2147" s="16">
        <v>4.2200000000000001E-2</v>
      </c>
      <c r="S2147" s="16">
        <v>1E-4</v>
      </c>
      <c r="T2147" s="16">
        <v>1E-4</v>
      </c>
      <c r="U2147" s="16">
        <v>11.561400000000001</v>
      </c>
      <c r="V2147" s="16">
        <v>17.536000000000001</v>
      </c>
      <c r="W2147" s="16">
        <v>0.78800000000000003</v>
      </c>
      <c r="X2147" s="16">
        <v>363.16199999999998</v>
      </c>
      <c r="Y2147" s="16">
        <v>35.897799999999997</v>
      </c>
      <c r="Z2147" s="16">
        <v>0.14249999999999999</v>
      </c>
      <c r="AA2147" s="16">
        <v>-9.3981400000000007E-2</v>
      </c>
      <c r="AB2147" s="16">
        <v>0.88</v>
      </c>
      <c r="AC2147" s="16">
        <v>10.67</v>
      </c>
      <c r="AD2147" s="16">
        <v>48.43</v>
      </c>
      <c r="AE2147" s="16">
        <v>1.1528</v>
      </c>
      <c r="AF2147" s="16">
        <v>0.53969999999999996</v>
      </c>
      <c r="AG2147" s="16">
        <v>15022.2</v>
      </c>
      <c r="AH2147" s="16">
        <v>5.4600000000000003E-2</v>
      </c>
      <c r="AI2147" s="16">
        <v>22.9</v>
      </c>
      <c r="AJ2147" s="16">
        <v>78.599999999999994</v>
      </c>
      <c r="AK2147" s="16">
        <v>-0.74450000000000005</v>
      </c>
      <c r="AL2147" s="16">
        <v>-7.2800000000000004E-2</v>
      </c>
      <c r="AM2147" s="16">
        <v>-0.12870000000000001</v>
      </c>
      <c r="AN2147" s="16">
        <v>-0.22040000000000001</v>
      </c>
      <c r="AO2147" s="16">
        <v>-0.43990000000000001</v>
      </c>
      <c r="AP2147" s="16">
        <v>0.1082</v>
      </c>
      <c r="AR2147" s="16">
        <f t="shared" si="97"/>
        <v>1</v>
      </c>
      <c r="AS2147" s="5">
        <f t="shared" si="96"/>
        <v>-8.9131599999999978E-2</v>
      </c>
    </row>
    <row r="2148" spans="1:45" x14ac:dyDescent="0.25">
      <c r="A2148" s="16" t="s">
        <v>408</v>
      </c>
      <c r="B2148" s="16" t="s">
        <v>92</v>
      </c>
      <c r="C2148" s="16" t="s">
        <v>304</v>
      </c>
      <c r="D2148" s="16">
        <v>1999</v>
      </c>
      <c r="E2148" s="16" t="s">
        <v>2642</v>
      </c>
      <c r="F2148" s="16" t="s">
        <v>591</v>
      </c>
      <c r="G2148" s="10">
        <v>855.89</v>
      </c>
      <c r="H2148" s="73">
        <v>6.7521409999999999</v>
      </c>
      <c r="I2148" s="16" t="s">
        <v>6700</v>
      </c>
      <c r="J2148" s="71">
        <v>-8.2000000000000003E-2</v>
      </c>
      <c r="K2148" s="71">
        <v>0.68100000000000005</v>
      </c>
      <c r="L2148" s="16">
        <v>-0.78096840000000001</v>
      </c>
      <c r="M2148" s="16">
        <v>-0.66580890000000004</v>
      </c>
      <c r="N2148" s="16">
        <v>0.28252280000000002</v>
      </c>
      <c r="O2148" s="16">
        <v>-0.37025540000000001</v>
      </c>
      <c r="P2148" s="16">
        <v>-0.86797979999999997</v>
      </c>
      <c r="Q2148" s="16">
        <v>-9.9607299999999996E-2</v>
      </c>
      <c r="R2148" s="16">
        <v>4.2200000000000001E-2</v>
      </c>
      <c r="S2148" s="16">
        <v>-2.9999999999999997E-4</v>
      </c>
      <c r="T2148" s="16">
        <v>1E-4</v>
      </c>
      <c r="U2148" s="16">
        <v>14.162599999999999</v>
      </c>
      <c r="V2148" s="16">
        <v>18.457999999999998</v>
      </c>
      <c r="W2148" s="16">
        <v>0.83399999999999996</v>
      </c>
      <c r="X2148" s="16">
        <v>365.35300000000001</v>
      </c>
      <c r="Y2148" s="16">
        <v>37.148600000000002</v>
      </c>
      <c r="Z2148" s="16">
        <v>0.13780000000000001</v>
      </c>
      <c r="AA2148" s="16">
        <v>-0.1937943</v>
      </c>
      <c r="AB2148" s="16">
        <v>0.88</v>
      </c>
      <c r="AC2148" s="16">
        <v>10.67</v>
      </c>
      <c r="AD2148" s="16">
        <v>51</v>
      </c>
      <c r="AE2148" s="16">
        <v>1.1741999999999999</v>
      </c>
      <c r="AF2148" s="16">
        <v>0.65229999999999999</v>
      </c>
      <c r="AG2148" s="16">
        <v>14576.2</v>
      </c>
      <c r="AH2148" s="16">
        <v>5.91E-2</v>
      </c>
      <c r="AI2148" s="16">
        <v>23.4</v>
      </c>
      <c r="AJ2148" s="16">
        <v>78.8</v>
      </c>
      <c r="AK2148" s="16">
        <v>-0.54800000000000004</v>
      </c>
      <c r="AL2148" s="16">
        <v>-9.8199999999999996E-2</v>
      </c>
      <c r="AM2148" s="16">
        <v>-0.15129999999999999</v>
      </c>
      <c r="AN2148" s="16">
        <v>-0.1197</v>
      </c>
      <c r="AO2148" s="16">
        <v>-0.4133</v>
      </c>
      <c r="AP2148" s="16">
        <v>7.3200000000000001E-2</v>
      </c>
      <c r="AR2148" s="16">
        <f t="shared" si="97"/>
        <v>1</v>
      </c>
      <c r="AS2148" s="5">
        <f t="shared" si="96"/>
        <v>0.18243889999999996</v>
      </c>
    </row>
    <row r="2149" spans="1:45" x14ac:dyDescent="0.25">
      <c r="A2149" s="16" t="s">
        <v>408</v>
      </c>
      <c r="B2149" s="16" t="s">
        <v>92</v>
      </c>
      <c r="C2149" s="16" t="s">
        <v>304</v>
      </c>
      <c r="D2149" s="16">
        <v>2000</v>
      </c>
      <c r="E2149" s="16" t="s">
        <v>2652</v>
      </c>
      <c r="F2149" s="16" t="s">
        <v>591</v>
      </c>
      <c r="G2149" s="10">
        <v>880.41499999999996</v>
      </c>
      <c r="H2149" s="73">
        <v>6.7803930000000001</v>
      </c>
      <c r="I2149" s="16">
        <v>1868699</v>
      </c>
      <c r="J2149" s="71">
        <v>0.04</v>
      </c>
      <c r="K2149" s="71">
        <v>0.70899999999999996</v>
      </c>
      <c r="L2149" s="16">
        <v>-0.86652890000000005</v>
      </c>
      <c r="M2149" s="16">
        <v>-0.66206739999999997</v>
      </c>
      <c r="N2149" s="16">
        <v>2.0769800000000001E-2</v>
      </c>
      <c r="O2149" s="16">
        <v>-0.3516243</v>
      </c>
      <c r="P2149" s="16">
        <v>-0.86120149999999995</v>
      </c>
      <c r="Q2149" s="16">
        <v>-5.9002199999999998E-2</v>
      </c>
      <c r="R2149" s="16">
        <v>4.2200000000000001E-2</v>
      </c>
      <c r="S2149" s="16">
        <v>-5.0000000000000002E-5</v>
      </c>
      <c r="T2149" s="16">
        <v>4.0000000000000002E-4</v>
      </c>
      <c r="U2149" s="16">
        <v>11.492000000000001</v>
      </c>
      <c r="V2149" s="16">
        <v>19.38</v>
      </c>
      <c r="W2149" s="16">
        <v>0.88</v>
      </c>
      <c r="X2149" s="16">
        <v>364.80399999999997</v>
      </c>
      <c r="Y2149" s="16">
        <v>38.3994</v>
      </c>
      <c r="Z2149" s="16">
        <v>0.13120000000000001</v>
      </c>
      <c r="AA2149" s="16">
        <v>-0.20563970000000001</v>
      </c>
      <c r="AB2149" s="16">
        <v>0.88</v>
      </c>
      <c r="AC2149" s="16">
        <v>10.67</v>
      </c>
      <c r="AD2149" s="16">
        <v>51.305</v>
      </c>
      <c r="AE2149" s="16">
        <v>1.196</v>
      </c>
      <c r="AF2149" s="16">
        <v>1.1637</v>
      </c>
      <c r="AG2149" s="16">
        <v>14581</v>
      </c>
      <c r="AH2149" s="16">
        <v>5.7599999999999998E-2</v>
      </c>
      <c r="AI2149" s="16">
        <v>23.9</v>
      </c>
      <c r="AJ2149" s="16">
        <v>79</v>
      </c>
      <c r="AK2149" s="16">
        <v>-0.35160000000000002</v>
      </c>
      <c r="AL2149" s="16">
        <v>-0.1236</v>
      </c>
      <c r="AM2149" s="16">
        <v>-0.17399999999999999</v>
      </c>
      <c r="AN2149" s="16">
        <v>-1.89E-2</v>
      </c>
      <c r="AO2149" s="16">
        <v>-0.3866</v>
      </c>
      <c r="AP2149" s="16">
        <v>3.8199999999999998E-2</v>
      </c>
      <c r="AR2149" s="16">
        <f t="shared" si="97"/>
        <v>1</v>
      </c>
      <c r="AS2149" s="5">
        <f t="shared" si="96"/>
        <v>-8.5560500000000039E-2</v>
      </c>
    </row>
    <row r="2150" spans="1:45" x14ac:dyDescent="0.25">
      <c r="A2150" s="16" t="s">
        <v>408</v>
      </c>
      <c r="B2150" s="16" t="s">
        <v>92</v>
      </c>
      <c r="C2150" s="16" t="s">
        <v>304</v>
      </c>
      <c r="D2150" s="16">
        <v>2001</v>
      </c>
      <c r="E2150" s="16" t="s">
        <v>2666</v>
      </c>
      <c r="F2150" s="16" t="s">
        <v>591</v>
      </c>
      <c r="G2150" s="10">
        <v>903.42899999999997</v>
      </c>
      <c r="H2150" s="73">
        <v>6.8061980000000002</v>
      </c>
      <c r="I2150" s="16">
        <v>1885955</v>
      </c>
      <c r="J2150" s="71">
        <v>0.13700000000000001</v>
      </c>
      <c r="K2150" s="71">
        <v>0.81299999999999994</v>
      </c>
      <c r="L2150" s="16">
        <v>-0.88184059999999997</v>
      </c>
      <c r="M2150" s="16">
        <v>-0.66056809999999999</v>
      </c>
      <c r="N2150" s="16">
        <v>5.1688000000000003E-3</v>
      </c>
      <c r="O2150" s="16">
        <v>-0.38939319999999999</v>
      </c>
      <c r="P2150" s="16">
        <v>-0.85262859999999996</v>
      </c>
      <c r="Q2150" s="16">
        <v>-4.8575899999999998E-2</v>
      </c>
      <c r="R2150" s="16">
        <v>4.2200000000000001E-2</v>
      </c>
      <c r="S2150" s="16">
        <v>1E-4</v>
      </c>
      <c r="T2150" s="16">
        <v>5.0000000000000001E-4</v>
      </c>
      <c r="U2150" s="16">
        <v>10.773999999999999</v>
      </c>
      <c r="V2150" s="16">
        <v>21.638000000000002</v>
      </c>
      <c r="W2150" s="16">
        <v>0.94199999999999995</v>
      </c>
      <c r="X2150" s="16">
        <v>365.99900000000002</v>
      </c>
      <c r="Y2150" s="16">
        <v>39.650300000000001</v>
      </c>
      <c r="Z2150" s="16">
        <v>0.13400000000000001</v>
      </c>
      <c r="AA2150" s="43">
        <v>5.8200000000000002E-6</v>
      </c>
      <c r="AB2150" s="16">
        <v>0.88</v>
      </c>
      <c r="AC2150" s="16">
        <v>10.67</v>
      </c>
      <c r="AD2150" s="16">
        <v>46.01</v>
      </c>
      <c r="AE2150" s="16">
        <v>1.1425000000000001</v>
      </c>
      <c r="AF2150" s="16">
        <v>3.0457000000000001</v>
      </c>
      <c r="AG2150" s="16">
        <v>16433</v>
      </c>
      <c r="AH2150" s="16">
        <v>5.4800000000000001E-2</v>
      </c>
      <c r="AI2150" s="16">
        <v>24.3</v>
      </c>
      <c r="AJ2150" s="16">
        <v>79.099999999999994</v>
      </c>
      <c r="AK2150" s="16">
        <v>-0.18160000000000001</v>
      </c>
      <c r="AL2150" s="16">
        <v>-0.15110000000000001</v>
      </c>
      <c r="AM2150" s="16">
        <v>-0.14169999999999999</v>
      </c>
      <c r="AN2150" s="16">
        <v>-0.10150000000000001</v>
      </c>
      <c r="AO2150" s="16">
        <v>-0.41039999999999999</v>
      </c>
      <c r="AP2150" s="16">
        <v>1.7500000000000002E-2</v>
      </c>
      <c r="AR2150" s="16">
        <f t="shared" si="97"/>
        <v>1</v>
      </c>
      <c r="AS2150" s="5">
        <f t="shared" si="96"/>
        <v>-1.5311699999999928E-2</v>
      </c>
    </row>
    <row r="2151" spans="1:45" x14ac:dyDescent="0.25">
      <c r="A2151" s="16" t="s">
        <v>408</v>
      </c>
      <c r="B2151" s="16" t="s">
        <v>92</v>
      </c>
      <c r="C2151" s="16" t="s">
        <v>304</v>
      </c>
      <c r="D2151" s="16">
        <v>2002</v>
      </c>
      <c r="E2151" s="16" t="s">
        <v>2650</v>
      </c>
      <c r="F2151" s="16" t="s">
        <v>591</v>
      </c>
      <c r="G2151" s="10">
        <v>902.14400000000001</v>
      </c>
      <c r="H2151" s="73">
        <v>6.8047740000000001</v>
      </c>
      <c r="I2151" s="16">
        <v>1902312</v>
      </c>
      <c r="J2151" s="71">
        <v>-0.105</v>
      </c>
      <c r="K2151" s="71">
        <v>0.73199999999999998</v>
      </c>
      <c r="L2151" s="16">
        <v>-0.79048289999999999</v>
      </c>
      <c r="M2151" s="16">
        <v>-0.6583272</v>
      </c>
      <c r="N2151" s="16">
        <v>0.17141680000000001</v>
      </c>
      <c r="O2151" s="16">
        <v>-0.38796130000000001</v>
      </c>
      <c r="P2151" s="16">
        <v>-0.82826200000000005</v>
      </c>
      <c r="Q2151" s="16">
        <v>-3.8166499999999999E-2</v>
      </c>
      <c r="R2151" s="16">
        <v>4.9399999999999999E-2</v>
      </c>
      <c r="S2151" s="16">
        <v>-1E-4</v>
      </c>
      <c r="T2151" s="16">
        <v>4.0000000000000002E-4</v>
      </c>
      <c r="U2151" s="16">
        <v>11.8064</v>
      </c>
      <c r="V2151" s="16">
        <v>23.896000000000001</v>
      </c>
      <c r="W2151" s="16">
        <v>1.004</v>
      </c>
      <c r="X2151" s="16">
        <v>366.84699999999998</v>
      </c>
      <c r="Y2151" s="16">
        <v>40.9011</v>
      </c>
      <c r="Z2151" s="16">
        <v>0.12</v>
      </c>
      <c r="AA2151" s="16">
        <v>-1.936E-3</v>
      </c>
      <c r="AB2151" s="16">
        <v>0.88</v>
      </c>
      <c r="AC2151" s="16">
        <v>10.67</v>
      </c>
      <c r="AD2151" s="16">
        <v>46.06</v>
      </c>
      <c r="AE2151" s="16">
        <v>1.5169999999999999</v>
      </c>
      <c r="AF2151" s="16">
        <v>7.3166000000000002</v>
      </c>
      <c r="AG2151" s="16">
        <v>18168.3</v>
      </c>
      <c r="AH2151" s="16">
        <v>5.5199999999999999E-2</v>
      </c>
      <c r="AI2151" s="16">
        <v>24.8</v>
      </c>
      <c r="AJ2151" s="16">
        <v>79.3</v>
      </c>
      <c r="AK2151" s="16">
        <v>-1.17E-2</v>
      </c>
      <c r="AL2151" s="16">
        <v>-0.1787</v>
      </c>
      <c r="AM2151" s="16">
        <v>-0.1094</v>
      </c>
      <c r="AN2151" s="16">
        <v>-0.18410000000000001</v>
      </c>
      <c r="AO2151" s="16">
        <v>-0.43409999999999999</v>
      </c>
      <c r="AP2151" s="16">
        <v>-3.2000000000000002E-3</v>
      </c>
      <c r="AR2151" s="16">
        <f t="shared" si="97"/>
        <v>1</v>
      </c>
      <c r="AS2151" s="5">
        <f t="shared" si="96"/>
        <v>9.1357699999999986E-2</v>
      </c>
    </row>
    <row r="2152" spans="1:45" x14ac:dyDescent="0.25">
      <c r="A2152" s="16" t="s">
        <v>408</v>
      </c>
      <c r="B2152" s="16" t="s">
        <v>92</v>
      </c>
      <c r="C2152" s="16" t="s">
        <v>304</v>
      </c>
      <c r="D2152" s="16">
        <v>2003</v>
      </c>
      <c r="E2152" s="16" t="s">
        <v>2651</v>
      </c>
      <c r="F2152" s="16" t="s">
        <v>591</v>
      </c>
      <c r="G2152" s="10">
        <v>935.51700000000005</v>
      </c>
      <c r="H2152" s="73">
        <v>6.8410989999999998</v>
      </c>
      <c r="I2152" s="16">
        <v>1918097</v>
      </c>
      <c r="J2152" s="71">
        <v>1.4999999999999999E-2</v>
      </c>
      <c r="K2152" s="71">
        <v>0.74299999999999999</v>
      </c>
      <c r="L2152" s="16">
        <v>-0.54154190000000002</v>
      </c>
      <c r="M2152" s="16">
        <v>-0.65841150000000004</v>
      </c>
      <c r="N2152" s="16">
        <v>0.63515270000000001</v>
      </c>
      <c r="O2152" s="16">
        <v>-0.28260580000000002</v>
      </c>
      <c r="P2152" s="16">
        <v>-0.82054559999999999</v>
      </c>
      <c r="Q2152" s="16">
        <v>-6.0484400000000001E-2</v>
      </c>
      <c r="R2152" s="16">
        <v>5.1299999999999998E-2</v>
      </c>
      <c r="S2152" s="16">
        <v>-1.4999999999999999E-4</v>
      </c>
      <c r="T2152" s="16">
        <v>2.9999999999999997E-4</v>
      </c>
      <c r="U2152" s="16">
        <v>15.615399999999999</v>
      </c>
      <c r="V2152" s="16">
        <v>26.154</v>
      </c>
      <c r="W2152" s="16">
        <v>1.0660000000000001</v>
      </c>
      <c r="X2152" s="16">
        <v>368.55599999999998</v>
      </c>
      <c r="Y2152" s="16">
        <v>42.151899999999998</v>
      </c>
      <c r="Z2152" s="16">
        <v>0.12039999999999999</v>
      </c>
      <c r="AA2152" s="16">
        <v>-0.23030149999999999</v>
      </c>
      <c r="AB2152" s="16">
        <v>0.88</v>
      </c>
      <c r="AC2152" s="16">
        <v>10.67</v>
      </c>
      <c r="AD2152" s="16">
        <v>51.94</v>
      </c>
      <c r="AE2152" s="16">
        <v>1.8486</v>
      </c>
      <c r="AF2152" s="16">
        <v>6.6333000000000002</v>
      </c>
      <c r="AG2152" s="16">
        <v>17674.400000000001</v>
      </c>
      <c r="AH2152" s="16">
        <v>5.5599999999999997E-2</v>
      </c>
      <c r="AI2152" s="16">
        <v>25.3</v>
      </c>
      <c r="AJ2152" s="16">
        <v>79.5</v>
      </c>
      <c r="AK2152" s="16">
        <v>4.5400000000000003E-2</v>
      </c>
      <c r="AL2152" s="16">
        <v>-0.39500000000000002</v>
      </c>
      <c r="AM2152" s="16">
        <v>-0.18149999999999999</v>
      </c>
      <c r="AN2152" s="16">
        <v>7.3499999999999996E-2</v>
      </c>
      <c r="AO2152" s="16">
        <v>-0.54869999999999997</v>
      </c>
      <c r="AP2152" s="16">
        <v>-1.38E-2</v>
      </c>
      <c r="AR2152" s="16">
        <f t="shared" si="97"/>
        <v>1</v>
      </c>
      <c r="AS2152" s="5">
        <f t="shared" si="96"/>
        <v>0.24894099999999997</v>
      </c>
    </row>
    <row r="2153" spans="1:45" x14ac:dyDescent="0.25">
      <c r="A2153" s="16" t="s">
        <v>408</v>
      </c>
      <c r="B2153" s="16" t="s">
        <v>92</v>
      </c>
      <c r="C2153" s="16" t="s">
        <v>304</v>
      </c>
      <c r="D2153" s="16">
        <v>2004</v>
      </c>
      <c r="E2153" s="16" t="s">
        <v>2669</v>
      </c>
      <c r="F2153" s="16" t="s">
        <v>591</v>
      </c>
      <c r="G2153" s="10">
        <v>943.65899999999999</v>
      </c>
      <c r="H2153" s="73">
        <v>6.8497649999999997</v>
      </c>
      <c r="I2153" s="16">
        <v>1933728</v>
      </c>
      <c r="J2153" s="71">
        <v>0.06</v>
      </c>
      <c r="K2153" s="71">
        <v>0.78900000000000003</v>
      </c>
      <c r="L2153" s="16">
        <v>-0.58641460000000001</v>
      </c>
      <c r="M2153" s="16">
        <v>-0.64927259999999998</v>
      </c>
      <c r="N2153" s="16">
        <v>0.4324749</v>
      </c>
      <c r="O2153" s="16">
        <v>-0.19187119999999999</v>
      </c>
      <c r="P2153" s="16">
        <v>-0.80244159999999998</v>
      </c>
      <c r="Q2153" s="16">
        <v>-8.1873100000000004E-2</v>
      </c>
      <c r="R2153" s="16">
        <v>6.7699999999999996E-2</v>
      </c>
      <c r="S2153" s="16">
        <v>-1E-4</v>
      </c>
      <c r="T2153" s="16">
        <v>2.9999999999999997E-4</v>
      </c>
      <c r="U2153" s="16">
        <v>13.271599999999999</v>
      </c>
      <c r="V2153" s="16">
        <v>28.411999999999999</v>
      </c>
      <c r="W2153" s="16">
        <v>1.1279999999999999</v>
      </c>
      <c r="X2153" s="16">
        <v>367.22699999999998</v>
      </c>
      <c r="Y2153" s="16">
        <v>45.067300000000003</v>
      </c>
      <c r="Z2153" s="16">
        <v>0.13089999999999999</v>
      </c>
      <c r="AA2153" s="16">
        <v>-0.25476919999999997</v>
      </c>
      <c r="AB2153" s="16">
        <v>0.88</v>
      </c>
      <c r="AC2153" s="16">
        <v>10.67</v>
      </c>
      <c r="AD2153" s="16">
        <v>52.57</v>
      </c>
      <c r="AE2153" s="16">
        <v>1.9472</v>
      </c>
      <c r="AF2153" s="16">
        <v>10.2621</v>
      </c>
      <c r="AG2153" s="16">
        <v>19244.3</v>
      </c>
      <c r="AH2153" s="16">
        <v>5.6000000000000001E-2</v>
      </c>
      <c r="AI2153" s="16">
        <v>25.7</v>
      </c>
      <c r="AJ2153" s="16">
        <v>79.7</v>
      </c>
      <c r="AK2153" s="16">
        <v>-0.14480000000000001</v>
      </c>
      <c r="AL2153" s="16">
        <v>-0.19220000000000001</v>
      </c>
      <c r="AM2153" s="16">
        <v>-0.39369999999999999</v>
      </c>
      <c r="AN2153" s="16">
        <v>0.38519999999999999</v>
      </c>
      <c r="AO2153" s="16">
        <v>-0.58860000000000001</v>
      </c>
      <c r="AP2153" s="16">
        <v>-0.15310000000000001</v>
      </c>
      <c r="AR2153" s="16">
        <f t="shared" si="97"/>
        <v>1</v>
      </c>
      <c r="AS2153" s="5">
        <f t="shared" si="96"/>
        <v>-4.4872699999999988E-2</v>
      </c>
    </row>
    <row r="2154" spans="1:45" x14ac:dyDescent="0.25">
      <c r="A2154" s="16" t="s">
        <v>408</v>
      </c>
      <c r="B2154" s="16" t="s">
        <v>92</v>
      </c>
      <c r="C2154" s="16" t="s">
        <v>304</v>
      </c>
      <c r="D2154" s="16">
        <v>2005</v>
      </c>
      <c r="E2154" s="16" t="s">
        <v>2646</v>
      </c>
      <c r="F2154" s="16" t="s">
        <v>591</v>
      </c>
      <c r="G2154" s="10">
        <v>968.447</v>
      </c>
      <c r="H2154" s="73">
        <v>6.8756940000000002</v>
      </c>
      <c r="I2154" s="16">
        <v>1949543</v>
      </c>
      <c r="J2154" s="71">
        <v>5.3999999999999999E-2</v>
      </c>
      <c r="K2154" s="71">
        <v>0.83299999999999996</v>
      </c>
      <c r="L2154" s="16">
        <v>-0.51681379999999999</v>
      </c>
      <c r="M2154" s="16">
        <v>-0.66393139999999995</v>
      </c>
      <c r="N2154" s="16">
        <v>0.6428623</v>
      </c>
      <c r="O2154" s="16">
        <v>-0.247895</v>
      </c>
      <c r="P2154" s="16">
        <v>-0.78139349999999996</v>
      </c>
      <c r="Q2154" s="16">
        <v>-8.5274299999999997E-2</v>
      </c>
      <c r="R2154" s="16">
        <v>4.2200000000000001E-2</v>
      </c>
      <c r="S2154" s="16">
        <v>-5.0000000000000002E-5</v>
      </c>
      <c r="T2154" s="16">
        <v>2.0000000000000001E-4</v>
      </c>
      <c r="U2154" s="16">
        <v>14.791</v>
      </c>
      <c r="V2154" s="16">
        <v>30.67</v>
      </c>
      <c r="W2154" s="16">
        <v>1.19</v>
      </c>
      <c r="X2154" s="16">
        <v>366.96499999999997</v>
      </c>
      <c r="Y2154" s="16">
        <v>41.378900000000002</v>
      </c>
      <c r="Z2154" s="16">
        <v>0.14119999999999999</v>
      </c>
      <c r="AA2154" s="16">
        <v>-0.26700309999999999</v>
      </c>
      <c r="AB2154" s="16">
        <v>0.88</v>
      </c>
      <c r="AC2154" s="16">
        <v>10.67</v>
      </c>
      <c r="AD2154" s="16">
        <v>52.884999999999998</v>
      </c>
      <c r="AE2154" s="16">
        <v>2.4904999999999999</v>
      </c>
      <c r="AF2154" s="16">
        <v>12.9702</v>
      </c>
      <c r="AG2154" s="16">
        <v>19474.5</v>
      </c>
      <c r="AH2154" s="16">
        <v>5.6399999999999999E-2</v>
      </c>
      <c r="AI2154" s="16">
        <v>26.2</v>
      </c>
      <c r="AJ2154" s="16">
        <v>79.900000000000006</v>
      </c>
      <c r="AK2154" s="16">
        <v>-0.15720000000000001</v>
      </c>
      <c r="AL2154" s="16">
        <v>-3.85E-2</v>
      </c>
      <c r="AM2154" s="16">
        <v>-0.16550000000000001</v>
      </c>
      <c r="AN2154" s="16">
        <v>2.3699999999999999E-2</v>
      </c>
      <c r="AO2154" s="16">
        <v>-0.64370000000000005</v>
      </c>
      <c r="AP2154" s="16">
        <v>-0.16619999999999999</v>
      </c>
      <c r="AR2154" s="16">
        <f t="shared" si="97"/>
        <v>1</v>
      </c>
      <c r="AS2154" s="5">
        <f t="shared" si="96"/>
        <v>6.9600800000000018E-2</v>
      </c>
    </row>
    <row r="2155" spans="1:45" x14ac:dyDescent="0.25">
      <c r="A2155" s="16" t="s">
        <v>408</v>
      </c>
      <c r="B2155" s="16" t="s">
        <v>92</v>
      </c>
      <c r="C2155" s="16" t="s">
        <v>304</v>
      </c>
      <c r="D2155" s="16">
        <v>2006</v>
      </c>
      <c r="E2155" s="16" t="s">
        <v>2643</v>
      </c>
      <c r="F2155" s="16" t="s">
        <v>591</v>
      </c>
      <c r="G2155" s="10">
        <v>1001.14</v>
      </c>
      <c r="H2155" s="73">
        <v>6.9088909999999997</v>
      </c>
      <c r="I2155" s="16">
        <v>1965662</v>
      </c>
      <c r="J2155" s="71">
        <v>-0.04</v>
      </c>
      <c r="K2155" s="71">
        <v>0.8</v>
      </c>
      <c r="L2155" s="16">
        <v>-0.55552579999999996</v>
      </c>
      <c r="M2155" s="16">
        <v>-0.66170260000000003</v>
      </c>
      <c r="N2155" s="16">
        <v>0.4467738</v>
      </c>
      <c r="O2155" s="16">
        <v>-0.1472252</v>
      </c>
      <c r="P2155" s="16">
        <v>-0.75605149999999999</v>
      </c>
      <c r="Q2155" s="16">
        <v>-0.11075119999999999</v>
      </c>
      <c r="R2155" s="16">
        <v>4.2200000000000001E-2</v>
      </c>
      <c r="S2155" s="16">
        <v>-2.0000000000000001E-4</v>
      </c>
      <c r="T2155" s="16">
        <v>5.0000000000000001E-4</v>
      </c>
      <c r="U2155" s="16">
        <v>13.857699999999999</v>
      </c>
      <c r="V2155" s="16">
        <v>27.065999999999999</v>
      </c>
      <c r="W2155" s="16">
        <v>1.194</v>
      </c>
      <c r="X2155" s="16">
        <v>363.71800000000002</v>
      </c>
      <c r="Y2155" s="16">
        <v>46.490400000000001</v>
      </c>
      <c r="Z2155" s="16">
        <v>0.14269999999999999</v>
      </c>
      <c r="AA2155" s="16">
        <v>-0.23107820000000001</v>
      </c>
      <c r="AB2155" s="16">
        <v>0.88</v>
      </c>
      <c r="AC2155" s="16">
        <v>10.67</v>
      </c>
      <c r="AD2155" s="16">
        <v>51.96</v>
      </c>
      <c r="AE2155" s="16">
        <v>2.7383999999999999</v>
      </c>
      <c r="AF2155" s="16">
        <v>18.4452</v>
      </c>
      <c r="AG2155" s="16">
        <v>19183.2</v>
      </c>
      <c r="AH2155" s="16">
        <v>5.6800000000000003E-2</v>
      </c>
      <c r="AI2155" s="16">
        <v>26.7</v>
      </c>
      <c r="AJ2155" s="16">
        <v>80.099999999999994</v>
      </c>
      <c r="AK2155" s="16">
        <v>0.15359999999999999</v>
      </c>
      <c r="AL2155" s="16">
        <v>-3.9399999999999998E-2</v>
      </c>
      <c r="AM2155" s="16">
        <v>-0.36820000000000003</v>
      </c>
      <c r="AN2155" s="16">
        <v>-0.1328</v>
      </c>
      <c r="AO2155" s="16">
        <v>-0.66500000000000004</v>
      </c>
      <c r="AP2155" s="16">
        <v>-0.25359999999999999</v>
      </c>
      <c r="AR2155" s="16">
        <f t="shared" si="97"/>
        <v>1</v>
      </c>
      <c r="AS2155" s="5">
        <f t="shared" si="96"/>
        <v>-3.8711999999999969E-2</v>
      </c>
    </row>
    <row r="2156" spans="1:45" x14ac:dyDescent="0.25">
      <c r="A2156" s="16" t="s">
        <v>408</v>
      </c>
      <c r="B2156" s="16" t="s">
        <v>92</v>
      </c>
      <c r="C2156" s="16" t="s">
        <v>304</v>
      </c>
      <c r="D2156" s="16">
        <v>2007</v>
      </c>
      <c r="E2156" s="16" t="s">
        <v>2661</v>
      </c>
      <c r="F2156" s="16" t="s">
        <v>591</v>
      </c>
      <c r="G2156" s="10">
        <v>1040.48</v>
      </c>
      <c r="H2156" s="73">
        <v>6.9474400000000003</v>
      </c>
      <c r="I2156" s="16">
        <v>1982287</v>
      </c>
      <c r="J2156" s="71">
        <v>5.5E-2</v>
      </c>
      <c r="K2156" s="71">
        <v>0.84499999999999997</v>
      </c>
      <c r="L2156" s="16">
        <v>-0.58737399999999995</v>
      </c>
      <c r="M2156" s="16">
        <v>-0.6598117</v>
      </c>
      <c r="N2156" s="16">
        <v>0.41128670000000001</v>
      </c>
      <c r="O2156" s="16">
        <v>-0.100979</v>
      </c>
      <c r="P2156" s="16">
        <v>-0.73576240000000004</v>
      </c>
      <c r="Q2156" s="16">
        <v>-0.22216250000000001</v>
      </c>
      <c r="R2156" s="16">
        <v>4.2200000000000001E-2</v>
      </c>
      <c r="S2156" s="16">
        <v>2.9999999999999997E-4</v>
      </c>
      <c r="T2156" s="16">
        <v>5.0000000000000001E-4</v>
      </c>
      <c r="U2156" s="16">
        <v>14.043900000000001</v>
      </c>
      <c r="V2156" s="16">
        <v>23.462</v>
      </c>
      <c r="W2156" s="16">
        <v>1.198</v>
      </c>
      <c r="X2156" s="16">
        <v>367.19299999999998</v>
      </c>
      <c r="Y2156" s="16">
        <v>47.7607</v>
      </c>
      <c r="Z2156" s="16">
        <v>0.14799999999999999</v>
      </c>
      <c r="AA2156" s="16">
        <v>-0.25748789999999999</v>
      </c>
      <c r="AB2156" s="16">
        <v>0.88</v>
      </c>
      <c r="AC2156" s="16">
        <v>10.67</v>
      </c>
      <c r="AD2156" s="16">
        <v>52.64</v>
      </c>
      <c r="AE2156" s="16">
        <v>2.4329000000000001</v>
      </c>
      <c r="AF2156" s="16">
        <v>24.668099999999999</v>
      </c>
      <c r="AG2156" s="16">
        <v>19858.8</v>
      </c>
      <c r="AH2156" s="16">
        <v>5.7200000000000001E-2</v>
      </c>
      <c r="AI2156" s="16">
        <v>27.1</v>
      </c>
      <c r="AJ2156" s="16">
        <v>80.3</v>
      </c>
      <c r="AK2156" s="16">
        <v>-2.41E-2</v>
      </c>
      <c r="AL2156" s="16">
        <v>-0.1154</v>
      </c>
      <c r="AM2156" s="16">
        <v>-0.39500000000000002</v>
      </c>
      <c r="AN2156" s="16">
        <v>-0.38969999999999999</v>
      </c>
      <c r="AO2156" s="16">
        <v>-0.70269999999999999</v>
      </c>
      <c r="AP2156" s="16">
        <v>-0.33810000000000001</v>
      </c>
      <c r="AR2156" s="16">
        <f t="shared" si="97"/>
        <v>1</v>
      </c>
      <c r="AS2156" s="5">
        <f t="shared" si="96"/>
        <v>-3.1848199999999993E-2</v>
      </c>
    </row>
    <row r="2157" spans="1:45" x14ac:dyDescent="0.25">
      <c r="A2157" s="16" t="s">
        <v>408</v>
      </c>
      <c r="B2157" s="16" t="s">
        <v>92</v>
      </c>
      <c r="C2157" s="16" t="s">
        <v>304</v>
      </c>
      <c r="D2157" s="16">
        <v>2008</v>
      </c>
      <c r="E2157" s="16" t="s">
        <v>2655</v>
      </c>
      <c r="F2157" s="16" t="s">
        <v>591</v>
      </c>
      <c r="G2157" s="10">
        <v>1099.98</v>
      </c>
      <c r="H2157" s="73">
        <v>7.0030489999999999</v>
      </c>
      <c r="I2157" s="16">
        <v>1999930</v>
      </c>
      <c r="J2157" s="71">
        <v>0.05</v>
      </c>
      <c r="K2157" s="71">
        <v>0.88800000000000001</v>
      </c>
      <c r="L2157" s="16">
        <v>-0.6049194</v>
      </c>
      <c r="M2157" s="16">
        <v>-0.65756950000000003</v>
      </c>
      <c r="N2157" s="16">
        <v>0.2326973</v>
      </c>
      <c r="O2157" s="16">
        <v>-4.8547E-2</v>
      </c>
      <c r="P2157" s="16">
        <v>-0.71805980000000003</v>
      </c>
      <c r="Q2157" s="16">
        <v>-0.1560115</v>
      </c>
      <c r="R2157" s="16">
        <v>4.2200000000000001E-2</v>
      </c>
      <c r="S2157" s="16">
        <v>4.0000000000000002E-4</v>
      </c>
      <c r="T2157" s="16">
        <v>6.9999999999999999E-4</v>
      </c>
      <c r="U2157" s="16">
        <v>12.981999999999999</v>
      </c>
      <c r="V2157" s="16">
        <v>19.858000000000001</v>
      </c>
      <c r="W2157" s="16">
        <v>1.202</v>
      </c>
      <c r="X2157" s="16">
        <v>368.81</v>
      </c>
      <c r="Y2157" s="16">
        <v>49.303199999999997</v>
      </c>
      <c r="Z2157" s="16">
        <v>0.1416</v>
      </c>
      <c r="AA2157" s="16">
        <v>-0.34914479999999998</v>
      </c>
      <c r="AB2157" s="16">
        <v>0.88</v>
      </c>
      <c r="AC2157" s="16">
        <v>10.67</v>
      </c>
      <c r="AD2157" s="16">
        <v>55</v>
      </c>
      <c r="AE2157" s="16">
        <v>2.0884999999999998</v>
      </c>
      <c r="AF2157" s="16">
        <v>30.078900000000001</v>
      </c>
      <c r="AG2157" s="16">
        <v>19976.5</v>
      </c>
      <c r="AH2157" s="16">
        <v>5.7500000000000002E-2</v>
      </c>
      <c r="AI2157" s="16">
        <v>27.6</v>
      </c>
      <c r="AJ2157" s="16">
        <v>80.5</v>
      </c>
      <c r="AK2157" s="16">
        <v>-0.1111</v>
      </c>
      <c r="AL2157" s="16">
        <v>3.7999999999999999E-2</v>
      </c>
      <c r="AM2157" s="16">
        <v>-0.37940000000000002</v>
      </c>
      <c r="AN2157" s="16">
        <v>-0.21790000000000001</v>
      </c>
      <c r="AO2157" s="16">
        <v>-0.64019999999999999</v>
      </c>
      <c r="AP2157" s="16">
        <v>-0.25740000000000002</v>
      </c>
      <c r="AR2157" s="16">
        <f t="shared" si="97"/>
        <v>1</v>
      </c>
      <c r="AS2157" s="5">
        <f t="shared" si="96"/>
        <v>-1.7545400000000044E-2</v>
      </c>
    </row>
    <row r="2158" spans="1:45" x14ac:dyDescent="0.25">
      <c r="A2158" s="16" t="s">
        <v>408</v>
      </c>
      <c r="B2158" s="16" t="s">
        <v>92</v>
      </c>
      <c r="C2158" s="16" t="s">
        <v>304</v>
      </c>
      <c r="D2158" s="16">
        <v>2009</v>
      </c>
      <c r="E2158" s="16" t="s">
        <v>2664</v>
      </c>
      <c r="F2158" s="16" t="s">
        <v>591</v>
      </c>
      <c r="G2158" s="10">
        <v>1112.92</v>
      </c>
      <c r="H2158" s="73">
        <v>7.0147399999999998</v>
      </c>
      <c r="I2158" s="16">
        <v>2019209</v>
      </c>
      <c r="J2158" s="71">
        <v>3.3000000000000002E-2</v>
      </c>
      <c r="K2158" s="71">
        <v>0.91700000000000004</v>
      </c>
      <c r="L2158" s="16">
        <v>-0.50860780000000005</v>
      </c>
      <c r="M2158" s="16">
        <v>-0.66894350000000002</v>
      </c>
      <c r="N2158" s="16">
        <v>0.3125927</v>
      </c>
      <c r="O2158" s="16">
        <v>-4.0410599999999998E-2</v>
      </c>
      <c r="P2158" s="16">
        <v>-0.70421420000000001</v>
      </c>
      <c r="Q2158" s="16">
        <v>-2.6549699999999999E-2</v>
      </c>
      <c r="R2158" s="16">
        <v>2.9600000000000001E-2</v>
      </c>
      <c r="S2158" s="16">
        <v>-5.0000000000000002E-5</v>
      </c>
      <c r="T2158" s="16">
        <v>4.0000000000000002E-4</v>
      </c>
      <c r="U2158" s="16">
        <v>14.595499999999999</v>
      </c>
      <c r="V2158" s="16">
        <v>16.254000000000001</v>
      </c>
      <c r="W2158" s="16">
        <v>1.206</v>
      </c>
      <c r="X2158" s="16">
        <v>366.84300000000002</v>
      </c>
      <c r="Y2158" s="16">
        <v>49.962400000000002</v>
      </c>
      <c r="Z2158" s="16">
        <v>0.1444</v>
      </c>
      <c r="AA2158" s="16">
        <v>-0.31593860000000001</v>
      </c>
      <c r="AB2158" s="16">
        <v>0.88</v>
      </c>
      <c r="AC2158" s="16">
        <v>10.67</v>
      </c>
      <c r="AD2158" s="16">
        <v>54.145000000000003</v>
      </c>
      <c r="AE2158" s="16">
        <v>2.0102000000000002</v>
      </c>
      <c r="AF2158" s="16">
        <v>33.218200000000003</v>
      </c>
      <c r="AG2158" s="16">
        <v>20552.599999999999</v>
      </c>
      <c r="AH2158" s="16">
        <v>5.79E-2</v>
      </c>
      <c r="AI2158" s="16">
        <v>28</v>
      </c>
      <c r="AJ2158" s="16">
        <v>80.7</v>
      </c>
      <c r="AK2158" s="16">
        <v>-0.1232</v>
      </c>
      <c r="AL2158" s="16">
        <v>0.16159999999999999</v>
      </c>
      <c r="AM2158" s="16">
        <v>-0.2903</v>
      </c>
      <c r="AN2158" s="16">
        <v>0.3392</v>
      </c>
      <c r="AO2158" s="16">
        <v>-0.62239999999999995</v>
      </c>
      <c r="AP2158" s="16">
        <v>-0.23169999999999999</v>
      </c>
      <c r="AR2158" s="16">
        <f t="shared" si="97"/>
        <v>1</v>
      </c>
      <c r="AS2158" s="5">
        <f t="shared" si="96"/>
        <v>9.6311599999999942E-2</v>
      </c>
    </row>
    <row r="2159" spans="1:45" x14ac:dyDescent="0.25">
      <c r="A2159" s="16" t="s">
        <v>408</v>
      </c>
      <c r="B2159" s="16" t="s">
        <v>92</v>
      </c>
      <c r="C2159" s="16" t="s">
        <v>304</v>
      </c>
      <c r="D2159" s="16">
        <v>2010</v>
      </c>
      <c r="E2159" s="16" t="s">
        <v>2654</v>
      </c>
      <c r="F2159" s="16" t="s">
        <v>591</v>
      </c>
      <c r="G2159" s="10">
        <v>1173.26</v>
      </c>
      <c r="H2159" s="73">
        <v>7.0675420000000004</v>
      </c>
      <c r="I2159" s="16">
        <v>2040551</v>
      </c>
      <c r="J2159" s="71">
        <v>7.0000000000000007E-2</v>
      </c>
      <c r="K2159" s="71">
        <v>0.98399999999999999</v>
      </c>
      <c r="L2159" s="16">
        <v>-0.48881720000000001</v>
      </c>
      <c r="M2159" s="16">
        <v>-0.66225639999999997</v>
      </c>
      <c r="N2159" s="16">
        <v>0.29094249999999999</v>
      </c>
      <c r="O2159" s="16">
        <v>-4.3924400000000002E-2</v>
      </c>
      <c r="P2159" s="16">
        <v>-0.65165169999999994</v>
      </c>
      <c r="Q2159" s="16">
        <v>-1.8013000000000001E-2</v>
      </c>
      <c r="R2159" s="16">
        <v>4.2200000000000001E-2</v>
      </c>
      <c r="S2159" s="16">
        <v>-1E-4</v>
      </c>
      <c r="T2159" s="16">
        <v>4.0000000000000002E-4</v>
      </c>
      <c r="U2159" s="16">
        <v>14.8714</v>
      </c>
      <c r="V2159" s="16">
        <v>12.65</v>
      </c>
      <c r="W2159" s="16">
        <v>1.21</v>
      </c>
      <c r="X2159" s="16">
        <v>371.00900000000001</v>
      </c>
      <c r="Y2159" s="16">
        <v>50.407800000000002</v>
      </c>
      <c r="Z2159" s="16">
        <v>0.14760000000000001</v>
      </c>
      <c r="AA2159" s="16">
        <v>-0.2598182</v>
      </c>
      <c r="AB2159" s="16">
        <v>0.88</v>
      </c>
      <c r="AC2159" s="16">
        <v>10.67</v>
      </c>
      <c r="AD2159" s="16">
        <v>52.7</v>
      </c>
      <c r="AE2159" s="16">
        <v>1.9219999999999999</v>
      </c>
      <c r="AF2159" s="16">
        <v>49.153199999999998</v>
      </c>
      <c r="AG2159" s="16">
        <v>22252.400000000001</v>
      </c>
      <c r="AH2159" s="16">
        <v>5.8299999999999998E-2</v>
      </c>
      <c r="AI2159" s="16">
        <v>28.5</v>
      </c>
      <c r="AJ2159" s="16">
        <v>80.8</v>
      </c>
      <c r="AK2159" s="16">
        <v>-0.13969999999999999</v>
      </c>
      <c r="AL2159" s="16">
        <v>0.17780000000000001</v>
      </c>
      <c r="AM2159" s="16">
        <v>-0.31480000000000002</v>
      </c>
      <c r="AN2159" s="16">
        <v>0.47299999999999998</v>
      </c>
      <c r="AO2159" s="16">
        <v>-0.59609999999999996</v>
      </c>
      <c r="AP2159" s="16">
        <v>-0.30030000000000001</v>
      </c>
      <c r="AR2159" s="16">
        <f t="shared" si="97"/>
        <v>1</v>
      </c>
      <c r="AS2159" s="5">
        <f t="shared" si="96"/>
        <v>1.9790600000000047E-2</v>
      </c>
    </row>
    <row r="2160" spans="1:45" x14ac:dyDescent="0.25">
      <c r="A2160" s="16" t="s">
        <v>408</v>
      </c>
      <c r="B2160" s="16" t="s">
        <v>92</v>
      </c>
      <c r="C2160" s="16" t="s">
        <v>304</v>
      </c>
      <c r="D2160" s="16">
        <v>2011</v>
      </c>
      <c r="E2160" s="16" t="s">
        <v>2657</v>
      </c>
      <c r="F2160" s="16" t="s">
        <v>591</v>
      </c>
      <c r="G2160" s="10">
        <v>1236.74</v>
      </c>
      <c r="H2160" s="73">
        <v>7.1202329999999998</v>
      </c>
      <c r="I2160" s="16">
        <v>2064166</v>
      </c>
      <c r="J2160" s="71">
        <v>1.6E-2</v>
      </c>
      <c r="K2160" s="71">
        <v>1</v>
      </c>
      <c r="L2160" s="16">
        <v>-0.42618980000000001</v>
      </c>
      <c r="M2160" s="16">
        <v>-0.67585589999999995</v>
      </c>
      <c r="N2160" s="16">
        <v>0.34178540000000002</v>
      </c>
      <c r="O2160" s="16">
        <v>1.9825499999999999E-2</v>
      </c>
      <c r="P2160" s="16">
        <v>-0.6115855</v>
      </c>
      <c r="Q2160" s="16">
        <v>-2.3331600000000001E-2</v>
      </c>
      <c r="R2160" s="16">
        <v>1.2800000000000001E-2</v>
      </c>
      <c r="S2160" s="16">
        <v>2.9999999999999997E-4</v>
      </c>
      <c r="T2160" s="16">
        <v>5.0000000000000001E-4</v>
      </c>
      <c r="U2160" s="16">
        <v>15.1472</v>
      </c>
      <c r="V2160" s="16">
        <v>13.6</v>
      </c>
      <c r="W2160" s="16">
        <v>1.1879999999999999</v>
      </c>
      <c r="X2160" s="16">
        <v>371.43900000000002</v>
      </c>
      <c r="Y2160" s="16">
        <v>52.0197</v>
      </c>
      <c r="Z2160" s="16">
        <v>0.14899999999999999</v>
      </c>
      <c r="AA2160" s="16">
        <v>-0.3374935</v>
      </c>
      <c r="AB2160" s="16">
        <v>0.88</v>
      </c>
      <c r="AC2160" s="16">
        <v>10.67</v>
      </c>
      <c r="AD2160" s="16">
        <v>54.7</v>
      </c>
      <c r="AE2160" s="16">
        <v>1.9009</v>
      </c>
      <c r="AF2160" s="16">
        <v>60.721600000000002</v>
      </c>
      <c r="AG2160" s="16">
        <v>22888</v>
      </c>
      <c r="AH2160" s="16">
        <v>5.8700000000000002E-2</v>
      </c>
      <c r="AI2160" s="16">
        <v>28.9</v>
      </c>
      <c r="AJ2160" s="16">
        <v>81</v>
      </c>
      <c r="AK2160" s="16">
        <v>-0.1176</v>
      </c>
      <c r="AL2160" s="16">
        <v>0.17610000000000001</v>
      </c>
      <c r="AM2160" s="16">
        <v>-0.30270000000000002</v>
      </c>
      <c r="AN2160" s="16">
        <v>0.375</v>
      </c>
      <c r="AO2160" s="16">
        <v>-0.60470000000000002</v>
      </c>
      <c r="AP2160" s="16">
        <v>-0.26910000000000001</v>
      </c>
      <c r="AR2160" s="16">
        <f t="shared" si="97"/>
        <v>1</v>
      </c>
      <c r="AS2160" s="5">
        <f t="shared" si="96"/>
        <v>6.26274E-2</v>
      </c>
    </row>
    <row r="2161" spans="1:45" x14ac:dyDescent="0.25">
      <c r="A2161" s="16" t="s">
        <v>408</v>
      </c>
      <c r="B2161" s="16" t="s">
        <v>92</v>
      </c>
      <c r="C2161" s="16" t="s">
        <v>304</v>
      </c>
      <c r="D2161" s="16">
        <v>2012</v>
      </c>
      <c r="E2161" s="16" t="s">
        <v>2648</v>
      </c>
      <c r="F2161" s="16" t="s">
        <v>591</v>
      </c>
      <c r="G2161" s="10">
        <v>1293.58</v>
      </c>
      <c r="H2161" s="73">
        <v>7.165165</v>
      </c>
      <c r="I2161" s="16">
        <v>2089928</v>
      </c>
      <c r="J2161" s="71">
        <v>3.5999999999999997E-2</v>
      </c>
      <c r="K2161" s="71">
        <v>1.0369999999999999</v>
      </c>
      <c r="L2161" s="16">
        <v>-0.3531822</v>
      </c>
      <c r="M2161" s="16">
        <v>-0.65513809999999995</v>
      </c>
      <c r="N2161" s="16">
        <v>0.3825017</v>
      </c>
      <c r="O2161" s="16">
        <v>5.7241100000000003E-2</v>
      </c>
      <c r="P2161" s="16">
        <v>-0.55550639999999996</v>
      </c>
      <c r="Q2161" s="16">
        <v>-1.7522099999999999E-2</v>
      </c>
      <c r="R2161" s="16">
        <v>4.2200000000000001E-2</v>
      </c>
      <c r="S2161" s="16">
        <v>5.5000000000000003E-4</v>
      </c>
      <c r="T2161" s="16">
        <v>8.9999999999999998E-4</v>
      </c>
      <c r="U2161" s="16">
        <v>15.423</v>
      </c>
      <c r="V2161" s="16">
        <v>14.55</v>
      </c>
      <c r="W2161" s="16">
        <v>1.1659999999999999</v>
      </c>
      <c r="X2161" s="16">
        <v>370.28100000000001</v>
      </c>
      <c r="Y2161" s="16">
        <v>52.249699999999997</v>
      </c>
      <c r="Z2161" s="16">
        <v>0.1487</v>
      </c>
      <c r="AA2161" s="16">
        <v>-0.43458770000000002</v>
      </c>
      <c r="AB2161" s="16">
        <v>0.88</v>
      </c>
      <c r="AC2161" s="16">
        <v>10.67</v>
      </c>
      <c r="AD2161" s="16">
        <v>57.2</v>
      </c>
      <c r="AE2161" s="16">
        <v>2.4746999999999999</v>
      </c>
      <c r="AF2161" s="16">
        <v>75.3001</v>
      </c>
      <c r="AG2161" s="16">
        <v>22109</v>
      </c>
      <c r="AH2161" s="16">
        <v>5.91E-2</v>
      </c>
      <c r="AI2161" s="16">
        <v>29.3</v>
      </c>
      <c r="AJ2161" s="16">
        <v>81.2</v>
      </c>
      <c r="AK2161" s="16">
        <v>5.2699999999999997E-2</v>
      </c>
      <c r="AL2161" s="16">
        <v>0.12330000000000001</v>
      </c>
      <c r="AM2161" s="16">
        <v>-0.3654</v>
      </c>
      <c r="AN2161" s="16">
        <v>0.25269999999999998</v>
      </c>
      <c r="AO2161" s="16">
        <v>-0.5212</v>
      </c>
      <c r="AP2161" s="16">
        <v>-0.2702</v>
      </c>
      <c r="AR2161" s="16">
        <f t="shared" si="97"/>
        <v>1</v>
      </c>
      <c r="AS2161" s="5">
        <f t="shared" si="96"/>
        <v>7.3007600000000006E-2</v>
      </c>
    </row>
    <row r="2162" spans="1:45" x14ac:dyDescent="0.25">
      <c r="A2162" s="16" t="s">
        <v>408</v>
      </c>
      <c r="B2162" s="16" t="s">
        <v>92</v>
      </c>
      <c r="C2162" s="16" t="s">
        <v>304</v>
      </c>
      <c r="D2162" s="16">
        <v>2013</v>
      </c>
      <c r="E2162" s="16" t="s">
        <v>2644</v>
      </c>
      <c r="F2162" s="16" t="s">
        <v>591</v>
      </c>
      <c r="G2162" s="10">
        <v>1304.3</v>
      </c>
      <c r="H2162" s="73">
        <v>7.1734210000000003</v>
      </c>
      <c r="I2162" s="16">
        <v>2117361</v>
      </c>
      <c r="J2162" s="71">
        <v>1.4999999999999999E-2</v>
      </c>
      <c r="K2162" s="71">
        <v>1.052</v>
      </c>
      <c r="L2162" s="16">
        <v>-0.25557940000000001</v>
      </c>
      <c r="M2162" s="16">
        <v>-0.65887960000000001</v>
      </c>
      <c r="N2162" s="16">
        <v>0.42912699999999998</v>
      </c>
      <c r="O2162" s="16">
        <v>0.1198428</v>
      </c>
      <c r="P2162" s="16">
        <v>-0.51493770000000005</v>
      </c>
      <c r="Q2162" s="16">
        <v>5.3873999999999998E-2</v>
      </c>
      <c r="R2162" s="16">
        <v>4.2200000000000001E-2</v>
      </c>
      <c r="S2162" s="16">
        <v>2.9999999999999997E-4</v>
      </c>
      <c r="T2162" s="16">
        <v>5.9999999999999995E-4</v>
      </c>
      <c r="U2162" s="16">
        <v>15.6988</v>
      </c>
      <c r="V2162" s="16">
        <v>15.5</v>
      </c>
      <c r="W2162" s="16">
        <v>1.1439999999999999</v>
      </c>
      <c r="X2162" s="16">
        <v>370.05</v>
      </c>
      <c r="Y2162" s="16">
        <v>55.056399999999996</v>
      </c>
      <c r="Z2162" s="16">
        <v>0.15479999999999999</v>
      </c>
      <c r="AA2162" s="16">
        <v>-0.40740130000000002</v>
      </c>
      <c r="AB2162" s="16">
        <v>0.88</v>
      </c>
      <c r="AC2162" s="16">
        <v>10.67</v>
      </c>
      <c r="AD2162" s="16">
        <v>56.5</v>
      </c>
      <c r="AE2162" s="16">
        <v>2.4268999999999998</v>
      </c>
      <c r="AF2162" s="16">
        <v>86.301500000000004</v>
      </c>
      <c r="AG2162" s="16">
        <v>26398.2</v>
      </c>
      <c r="AH2162" s="16">
        <v>5.9499999999999997E-2</v>
      </c>
      <c r="AI2162" s="16">
        <v>29.8</v>
      </c>
      <c r="AJ2162" s="16">
        <v>81.400000000000006</v>
      </c>
      <c r="AK2162" s="16">
        <v>9.2100000000000001E-2</v>
      </c>
      <c r="AL2162" s="16">
        <v>0.24590000000000001</v>
      </c>
      <c r="AM2162" s="16">
        <v>-0.40600000000000003</v>
      </c>
      <c r="AN2162" s="16">
        <v>0.32300000000000001</v>
      </c>
      <c r="AO2162" s="16">
        <v>-0.34670000000000001</v>
      </c>
      <c r="AP2162" s="16">
        <v>-0.22409999999999999</v>
      </c>
      <c r="AR2162" s="16">
        <f t="shared" si="97"/>
        <v>1</v>
      </c>
      <c r="AS2162" s="5">
        <f t="shared" si="96"/>
        <v>9.760279999999999E-2</v>
      </c>
    </row>
    <row r="2163" spans="1:45" x14ac:dyDescent="0.25">
      <c r="A2163" s="16" t="s">
        <v>408</v>
      </c>
      <c r="B2163" s="16" t="s">
        <v>92</v>
      </c>
      <c r="C2163" s="16" t="s">
        <v>304</v>
      </c>
      <c r="D2163" s="16">
        <v>2014</v>
      </c>
      <c r="E2163" s="16" t="s">
        <v>2663</v>
      </c>
      <c r="F2163" s="16" t="s">
        <v>591</v>
      </c>
      <c r="G2163" s="10">
        <v>1316.33</v>
      </c>
      <c r="H2163" s="73">
        <v>7.1826059999999998</v>
      </c>
      <c r="I2163" s="16">
        <v>2145785</v>
      </c>
      <c r="J2163" s="71">
        <v>2.9000000000000001E-2</v>
      </c>
      <c r="K2163" s="71">
        <v>1.083</v>
      </c>
      <c r="L2163" s="16">
        <v>-0.234405</v>
      </c>
      <c r="M2163" s="16">
        <v>-0.66075709999999999</v>
      </c>
      <c r="N2163" s="16">
        <v>0.48913479999999998</v>
      </c>
      <c r="O2163" s="16">
        <v>0.19137299999999999</v>
      </c>
      <c r="P2163" s="16">
        <v>-0.46587269999999997</v>
      </c>
      <c r="Q2163" s="16">
        <v>-8.7671899999999997E-2</v>
      </c>
      <c r="R2163" s="16">
        <v>4.2200000000000001E-2</v>
      </c>
      <c r="S2163" s="16">
        <v>5.0000000000000002E-5</v>
      </c>
      <c r="T2163" s="16">
        <v>5.0000000000000001E-4</v>
      </c>
      <c r="U2163" s="16">
        <v>15.9747</v>
      </c>
      <c r="V2163" s="16">
        <v>16.45</v>
      </c>
      <c r="W2163" s="16">
        <v>1.1220000000000001</v>
      </c>
      <c r="X2163" s="16">
        <v>371.916</v>
      </c>
      <c r="Y2163" s="16">
        <v>57.003399999999999</v>
      </c>
      <c r="Z2163" s="16">
        <v>0.15529999999999999</v>
      </c>
      <c r="AA2163" s="16">
        <v>-0.49167899999999998</v>
      </c>
      <c r="AB2163" s="16">
        <v>0.88</v>
      </c>
      <c r="AC2163" s="16">
        <v>10.67</v>
      </c>
      <c r="AD2163" s="16">
        <v>58.67</v>
      </c>
      <c r="AE2163" s="16">
        <v>2.3700999999999999</v>
      </c>
      <c r="AF2163" s="16">
        <v>101.968</v>
      </c>
      <c r="AG2163" s="16">
        <v>21313.8</v>
      </c>
      <c r="AH2163" s="16">
        <v>5.9900000000000002E-2</v>
      </c>
      <c r="AI2163" s="16">
        <v>30.2</v>
      </c>
      <c r="AJ2163" s="16">
        <v>81.599999999999994</v>
      </c>
      <c r="AK2163" s="16">
        <v>0.1138</v>
      </c>
      <c r="AL2163" s="16">
        <v>0.1474</v>
      </c>
      <c r="AM2163" s="16">
        <v>-0.5302</v>
      </c>
      <c r="AN2163" s="16">
        <v>-0.27979999999999999</v>
      </c>
      <c r="AO2163" s="16">
        <v>-0.40849999999999997</v>
      </c>
      <c r="AP2163" s="16">
        <v>-0.2316</v>
      </c>
      <c r="AR2163" s="16">
        <f t="shared" si="97"/>
        <v>1</v>
      </c>
      <c r="AS2163" s="5">
        <f t="shared" si="96"/>
        <v>2.117440000000001E-2</v>
      </c>
    </row>
    <row r="2164" spans="1:45" x14ac:dyDescent="0.25">
      <c r="A2164" s="16" t="s">
        <v>405</v>
      </c>
      <c r="B2164" s="16" t="s">
        <v>93</v>
      </c>
      <c r="C2164" s="16" t="s">
        <v>308</v>
      </c>
      <c r="D2164" s="16">
        <v>1985</v>
      </c>
      <c r="E2164" s="16" t="s">
        <v>2700</v>
      </c>
      <c r="F2164" s="16" t="s">
        <v>594</v>
      </c>
      <c r="G2164" s="10"/>
      <c r="H2164" s="73"/>
      <c r="I2164" s="16" t="s">
        <v>6700</v>
      </c>
      <c r="K2164" s="71">
        <v>0</v>
      </c>
      <c r="L2164" s="16">
        <v>0.26629730000000001</v>
      </c>
      <c r="M2164" s="16">
        <v>-0.49398599999999998</v>
      </c>
      <c r="N2164" s="16">
        <v>0.7452761</v>
      </c>
      <c r="O2164" s="16">
        <v>-0.13086729999999999</v>
      </c>
      <c r="P2164" s="16">
        <v>0.13872519999999999</v>
      </c>
      <c r="Q2164" s="16">
        <v>0.33735700000000002</v>
      </c>
      <c r="R2164" s="16">
        <v>0.1966</v>
      </c>
      <c r="S2164" s="16">
        <v>2.3099999999999999E-2</v>
      </c>
      <c r="T2164" s="16">
        <v>0</v>
      </c>
      <c r="U2164" s="16">
        <v>5.5834999999999999</v>
      </c>
      <c r="V2164" s="16">
        <v>34.14</v>
      </c>
      <c r="W2164" s="16">
        <v>7.48</v>
      </c>
      <c r="X2164" s="16">
        <v>463.69</v>
      </c>
      <c r="Y2164" s="16">
        <v>50.234099999999998</v>
      </c>
      <c r="Z2164" s="16">
        <v>0</v>
      </c>
      <c r="AA2164" s="16">
        <v>-0.8263047</v>
      </c>
      <c r="AB2164" s="16">
        <v>0.23</v>
      </c>
      <c r="AC2164" s="16">
        <v>15.89</v>
      </c>
      <c r="AD2164" s="16">
        <v>53.31</v>
      </c>
      <c r="AE2164" s="16">
        <v>15.267099999999999</v>
      </c>
      <c r="AF2164" s="16">
        <v>0</v>
      </c>
      <c r="AG2164" s="16">
        <v>654651</v>
      </c>
      <c r="AH2164" s="16">
        <v>0.13969999999999999</v>
      </c>
      <c r="AI2164" s="16">
        <v>80.815899999999999</v>
      </c>
      <c r="AJ2164" s="16">
        <v>85.180199999999999</v>
      </c>
      <c r="AK2164" s="16">
        <v>0.8377</v>
      </c>
      <c r="AL2164" s="16">
        <v>-0.24790000000000001</v>
      </c>
      <c r="AM2164" s="16">
        <v>-0.27610000000000001</v>
      </c>
      <c r="AN2164" s="16">
        <v>0.17130000000000001</v>
      </c>
      <c r="AO2164" s="16">
        <v>0.82420000000000004</v>
      </c>
      <c r="AP2164" s="16">
        <v>-9.1200000000000003E-2</v>
      </c>
      <c r="AQ2164" s="16">
        <v>0.15640000000000001</v>
      </c>
      <c r="AR2164" s="16">
        <f t="shared" si="97"/>
        <v>1</v>
      </c>
      <c r="AS2164" s="5">
        <f t="shared" si="96"/>
        <v>0</v>
      </c>
    </row>
    <row r="2165" spans="1:45" x14ac:dyDescent="0.25">
      <c r="A2165" s="16" t="s">
        <v>405</v>
      </c>
      <c r="B2165" s="16" t="s">
        <v>93</v>
      </c>
      <c r="C2165" s="16" t="s">
        <v>308</v>
      </c>
      <c r="D2165" s="16">
        <v>1986</v>
      </c>
      <c r="E2165" s="16" t="s">
        <v>2729</v>
      </c>
      <c r="F2165" s="16" t="s">
        <v>594</v>
      </c>
      <c r="G2165" s="10"/>
      <c r="H2165" s="73"/>
      <c r="I2165" s="16" t="s">
        <v>6700</v>
      </c>
      <c r="J2165" s="71">
        <v>0</v>
      </c>
      <c r="K2165" s="71">
        <v>0</v>
      </c>
      <c r="L2165" s="16">
        <v>0.3238859</v>
      </c>
      <c r="M2165" s="16">
        <v>-0.4820625</v>
      </c>
      <c r="N2165" s="16">
        <v>0.79126799999999997</v>
      </c>
      <c r="O2165" s="16">
        <v>-0.110676</v>
      </c>
      <c r="P2165" s="16">
        <v>0.16585250000000001</v>
      </c>
      <c r="Q2165" s="16">
        <v>0.36067460000000001</v>
      </c>
      <c r="R2165" s="16">
        <v>0.2233</v>
      </c>
      <c r="S2165" s="16">
        <v>2.24E-2</v>
      </c>
      <c r="T2165" s="16">
        <v>0</v>
      </c>
      <c r="U2165" s="16">
        <v>5.5625999999999998</v>
      </c>
      <c r="V2165" s="16">
        <v>35.6</v>
      </c>
      <c r="W2165" s="16">
        <v>7.6840000000000002</v>
      </c>
      <c r="X2165" s="16">
        <v>464.39699999999999</v>
      </c>
      <c r="Y2165" s="16">
        <v>51.183900000000001</v>
      </c>
      <c r="Z2165" s="16">
        <v>0</v>
      </c>
      <c r="AA2165" s="16">
        <v>-0.82552800000000004</v>
      </c>
      <c r="AB2165" s="16">
        <v>0.23</v>
      </c>
      <c r="AC2165" s="16">
        <v>15.89</v>
      </c>
      <c r="AD2165" s="16">
        <v>53.29</v>
      </c>
      <c r="AE2165" s="16">
        <v>16.4969</v>
      </c>
      <c r="AF2165" s="16">
        <v>0</v>
      </c>
      <c r="AG2165" s="16">
        <v>639782</v>
      </c>
      <c r="AH2165" s="16">
        <v>0.16769999999999999</v>
      </c>
      <c r="AI2165" s="16">
        <v>81.200900000000004</v>
      </c>
      <c r="AJ2165" s="16">
        <v>85.570999999999998</v>
      </c>
      <c r="AK2165" s="16">
        <v>0.83989999999999998</v>
      </c>
      <c r="AL2165" s="16">
        <v>-0.22670000000000001</v>
      </c>
      <c r="AM2165" s="16">
        <v>-0.23250000000000001</v>
      </c>
      <c r="AN2165" s="16">
        <v>0.19409999999999999</v>
      </c>
      <c r="AO2165" s="16">
        <v>0.83450000000000002</v>
      </c>
      <c r="AP2165" s="16">
        <v>-5.7799999999999997E-2</v>
      </c>
      <c r="AQ2165" s="16">
        <v>0.15640000000000001</v>
      </c>
      <c r="AR2165" s="16">
        <f t="shared" si="97"/>
        <v>1</v>
      </c>
      <c r="AS2165" s="5">
        <f t="shared" si="96"/>
        <v>5.758859999999999E-2</v>
      </c>
    </row>
    <row r="2166" spans="1:45" x14ac:dyDescent="0.25">
      <c r="A2166" s="16" t="s">
        <v>405</v>
      </c>
      <c r="B2166" s="16" t="s">
        <v>93</v>
      </c>
      <c r="C2166" s="16" t="s">
        <v>308</v>
      </c>
      <c r="D2166" s="16">
        <v>1987</v>
      </c>
      <c r="E2166" s="16" t="s">
        <v>2720</v>
      </c>
      <c r="F2166" s="16" t="s">
        <v>594</v>
      </c>
      <c r="G2166" s="10"/>
      <c r="H2166" s="73"/>
      <c r="I2166" s="16" t="s">
        <v>6700</v>
      </c>
      <c r="J2166" s="71">
        <v>0</v>
      </c>
      <c r="K2166" s="71">
        <v>0</v>
      </c>
      <c r="L2166" s="16">
        <v>0.37893870000000002</v>
      </c>
      <c r="M2166" s="16">
        <v>-0.46970630000000002</v>
      </c>
      <c r="N2166" s="16">
        <v>0.83497549999999998</v>
      </c>
      <c r="O2166" s="16">
        <v>-9.0352600000000005E-2</v>
      </c>
      <c r="P2166" s="16">
        <v>0.18918209999999999</v>
      </c>
      <c r="Q2166" s="16">
        <v>0.38399450000000002</v>
      </c>
      <c r="R2166" s="16">
        <v>0.25009999999999999</v>
      </c>
      <c r="S2166" s="16">
        <v>2.18E-2</v>
      </c>
      <c r="T2166" s="16">
        <v>0</v>
      </c>
      <c r="U2166" s="16">
        <v>5.5415999999999999</v>
      </c>
      <c r="V2166" s="16">
        <v>37.06</v>
      </c>
      <c r="W2166" s="16">
        <v>7.8879999999999999</v>
      </c>
      <c r="X2166" s="16">
        <v>464.74700000000001</v>
      </c>
      <c r="Y2166" s="16">
        <v>52.133699999999997</v>
      </c>
      <c r="Z2166" s="16">
        <v>0</v>
      </c>
      <c r="AA2166" s="16">
        <v>-0.82513950000000003</v>
      </c>
      <c r="AB2166" s="16">
        <v>0.23</v>
      </c>
      <c r="AC2166" s="16">
        <v>15.89</v>
      </c>
      <c r="AD2166" s="16">
        <v>53.28</v>
      </c>
      <c r="AE2166" s="16">
        <v>17.427800000000001</v>
      </c>
      <c r="AF2166" s="16">
        <v>0</v>
      </c>
      <c r="AG2166" s="16">
        <v>624913</v>
      </c>
      <c r="AH2166" s="16">
        <v>0.1958</v>
      </c>
      <c r="AI2166" s="16">
        <v>81.585899999999995</v>
      </c>
      <c r="AJ2166" s="16">
        <v>85.961799999999997</v>
      </c>
      <c r="AK2166" s="16">
        <v>0.84219999999999995</v>
      </c>
      <c r="AL2166" s="16">
        <v>-0.20549999999999999</v>
      </c>
      <c r="AM2166" s="16">
        <v>-0.189</v>
      </c>
      <c r="AN2166" s="16">
        <v>0.21679999999999999</v>
      </c>
      <c r="AO2166" s="16">
        <v>0.8448</v>
      </c>
      <c r="AP2166" s="16">
        <v>-2.4299999999999999E-2</v>
      </c>
      <c r="AQ2166" s="16">
        <v>0.15640000000000001</v>
      </c>
      <c r="AR2166" s="16">
        <f t="shared" si="97"/>
        <v>1</v>
      </c>
      <c r="AS2166" s="5">
        <f t="shared" si="96"/>
        <v>5.5052800000000013E-2</v>
      </c>
    </row>
    <row r="2167" spans="1:45" x14ac:dyDescent="0.25">
      <c r="A2167" s="16" t="s">
        <v>405</v>
      </c>
      <c r="B2167" s="16" t="s">
        <v>93</v>
      </c>
      <c r="C2167" s="16" t="s">
        <v>308</v>
      </c>
      <c r="D2167" s="16">
        <v>1988</v>
      </c>
      <c r="E2167" s="16" t="s">
        <v>2707</v>
      </c>
      <c r="F2167" s="16" t="s">
        <v>594</v>
      </c>
      <c r="G2167" s="10"/>
      <c r="H2167" s="73"/>
      <c r="I2167" s="16" t="s">
        <v>6700</v>
      </c>
      <c r="J2167" s="71">
        <v>0</v>
      </c>
      <c r="K2167" s="71">
        <v>0</v>
      </c>
      <c r="L2167" s="16">
        <v>0.43629560000000001</v>
      </c>
      <c r="M2167" s="16">
        <v>-0.45778279999999999</v>
      </c>
      <c r="N2167" s="16">
        <v>0.88121150000000004</v>
      </c>
      <c r="O2167" s="16">
        <v>-7.0163400000000001E-2</v>
      </c>
      <c r="P2167" s="16">
        <v>0.21561369999999999</v>
      </c>
      <c r="Q2167" s="16">
        <v>0.4072771</v>
      </c>
      <c r="R2167" s="16">
        <v>0.27679999999999999</v>
      </c>
      <c r="S2167" s="16">
        <v>2.1100000000000001E-2</v>
      </c>
      <c r="T2167" s="16">
        <v>0</v>
      </c>
      <c r="U2167" s="16">
        <v>5.5206999999999997</v>
      </c>
      <c r="V2167" s="16">
        <v>38.520000000000003</v>
      </c>
      <c r="W2167" s="16">
        <v>8.0920000000000005</v>
      </c>
      <c r="X2167" s="16">
        <v>465.49200000000002</v>
      </c>
      <c r="Y2167" s="16">
        <v>53.083399999999997</v>
      </c>
      <c r="Z2167" s="16">
        <v>0</v>
      </c>
      <c r="AA2167" s="16">
        <v>-0.82436279999999995</v>
      </c>
      <c r="AB2167" s="16">
        <v>0.23</v>
      </c>
      <c r="AC2167" s="16">
        <v>15.89</v>
      </c>
      <c r="AD2167" s="16">
        <v>53.26</v>
      </c>
      <c r="AE2167" s="16">
        <v>18.603400000000001</v>
      </c>
      <c r="AF2167" s="16">
        <v>0</v>
      </c>
      <c r="AG2167" s="16">
        <v>610044</v>
      </c>
      <c r="AH2167" s="16">
        <v>0.2238</v>
      </c>
      <c r="AI2167" s="16">
        <v>81.971000000000004</v>
      </c>
      <c r="AJ2167" s="16">
        <v>86.352599999999995</v>
      </c>
      <c r="AK2167" s="16">
        <v>0.84440000000000004</v>
      </c>
      <c r="AL2167" s="16">
        <v>-0.18440000000000001</v>
      </c>
      <c r="AM2167" s="16">
        <v>-0.14549999999999999</v>
      </c>
      <c r="AN2167" s="16">
        <v>0.23960000000000001</v>
      </c>
      <c r="AO2167" s="16">
        <v>0.85509999999999997</v>
      </c>
      <c r="AP2167" s="16">
        <v>9.1000000000000004E-3</v>
      </c>
      <c r="AQ2167" s="16">
        <v>0.15640000000000001</v>
      </c>
      <c r="AR2167" s="16">
        <f t="shared" si="97"/>
        <v>1</v>
      </c>
      <c r="AS2167" s="5">
        <f t="shared" si="96"/>
        <v>5.7356899999999988E-2</v>
      </c>
    </row>
    <row r="2168" spans="1:45" x14ac:dyDescent="0.25">
      <c r="A2168" s="16" t="s">
        <v>405</v>
      </c>
      <c r="B2168" s="16" t="s">
        <v>93</v>
      </c>
      <c r="C2168" s="16" t="s">
        <v>308</v>
      </c>
      <c r="D2168" s="16">
        <v>1989</v>
      </c>
      <c r="E2168" s="16" t="s">
        <v>2722</v>
      </c>
      <c r="F2168" s="16" t="s">
        <v>594</v>
      </c>
      <c r="G2168" s="10"/>
      <c r="H2168" s="73"/>
      <c r="I2168" s="16" t="s">
        <v>6700</v>
      </c>
      <c r="J2168" s="71">
        <v>0</v>
      </c>
      <c r="K2168" s="71">
        <v>0</v>
      </c>
      <c r="L2168" s="16">
        <v>0.49607639999999997</v>
      </c>
      <c r="M2168" s="16">
        <v>-0.4458048</v>
      </c>
      <c r="N2168" s="16">
        <v>0.93057369999999995</v>
      </c>
      <c r="O2168" s="16">
        <v>-4.9840000000000002E-2</v>
      </c>
      <c r="P2168" s="16">
        <v>0.2440319</v>
      </c>
      <c r="Q2168" s="16">
        <v>0.43061260000000001</v>
      </c>
      <c r="R2168" s="16">
        <v>0.30359999999999998</v>
      </c>
      <c r="S2168" s="16">
        <v>2.0400000000000001E-2</v>
      </c>
      <c r="T2168" s="16">
        <v>0</v>
      </c>
      <c r="U2168" s="16">
        <v>5.4997999999999996</v>
      </c>
      <c r="V2168" s="16">
        <v>39.979999999999997</v>
      </c>
      <c r="W2168" s="16">
        <v>8.2959999999999994</v>
      </c>
      <c r="X2168" s="16">
        <v>466.72800000000001</v>
      </c>
      <c r="Y2168" s="16">
        <v>54.033200000000001</v>
      </c>
      <c r="Z2168" s="16">
        <v>0</v>
      </c>
      <c r="AA2168" s="16">
        <v>-0.8239744</v>
      </c>
      <c r="AB2168" s="16">
        <v>0.23</v>
      </c>
      <c r="AC2168" s="16">
        <v>15.89</v>
      </c>
      <c r="AD2168" s="16">
        <v>53.25</v>
      </c>
      <c r="AE2168" s="16">
        <v>19.930299999999999</v>
      </c>
      <c r="AF2168" s="16">
        <v>0</v>
      </c>
      <c r="AG2168" s="16">
        <v>595175</v>
      </c>
      <c r="AH2168" s="16">
        <v>0.25190000000000001</v>
      </c>
      <c r="AI2168" s="16">
        <v>82.355999999999995</v>
      </c>
      <c r="AJ2168" s="16">
        <v>86.743399999999994</v>
      </c>
      <c r="AK2168" s="16">
        <v>0.84670000000000001</v>
      </c>
      <c r="AL2168" s="16">
        <v>-0.16320000000000001</v>
      </c>
      <c r="AM2168" s="16">
        <v>-0.10199999999999999</v>
      </c>
      <c r="AN2168" s="16">
        <v>0.26240000000000002</v>
      </c>
      <c r="AO2168" s="16">
        <v>0.86539999999999995</v>
      </c>
      <c r="AP2168" s="16">
        <v>4.2599999999999999E-2</v>
      </c>
      <c r="AQ2168" s="16">
        <v>0.15640000000000001</v>
      </c>
      <c r="AR2168" s="16">
        <f t="shared" si="97"/>
        <v>1</v>
      </c>
      <c r="AS2168" s="5">
        <f t="shared" si="96"/>
        <v>5.9780799999999967E-2</v>
      </c>
    </row>
    <row r="2169" spans="1:45" x14ac:dyDescent="0.25">
      <c r="A2169" s="16" t="s">
        <v>405</v>
      </c>
      <c r="B2169" s="16" t="s">
        <v>93</v>
      </c>
      <c r="C2169" s="16" t="s">
        <v>308</v>
      </c>
      <c r="D2169" s="16">
        <v>1990</v>
      </c>
      <c r="E2169" s="16" t="s">
        <v>2727</v>
      </c>
      <c r="F2169" s="16" t="s">
        <v>594</v>
      </c>
      <c r="G2169" s="10"/>
      <c r="H2169" s="73"/>
      <c r="I2169" s="16" t="s">
        <v>6700</v>
      </c>
      <c r="J2169" s="71">
        <v>0</v>
      </c>
      <c r="K2169" s="71">
        <v>0.94</v>
      </c>
      <c r="L2169" s="16">
        <v>0.6115623</v>
      </c>
      <c r="M2169" s="16">
        <v>-0.43382670000000001</v>
      </c>
      <c r="N2169" s="16">
        <v>0.97580599999999995</v>
      </c>
      <c r="O2169" s="16">
        <v>-9.8470000000000003E-4</v>
      </c>
      <c r="P2169" s="16">
        <v>0.367622</v>
      </c>
      <c r="Q2169" s="16">
        <v>0.4539147</v>
      </c>
      <c r="R2169" s="16">
        <v>0.33040000000000003</v>
      </c>
      <c r="S2169" s="16">
        <v>1.9699999999999999E-2</v>
      </c>
      <c r="T2169" s="16">
        <v>0</v>
      </c>
      <c r="U2169" s="16">
        <v>5.4787999999999997</v>
      </c>
      <c r="V2169" s="16">
        <v>41.44</v>
      </c>
      <c r="W2169" s="16">
        <v>8.5</v>
      </c>
      <c r="X2169" s="16">
        <v>467.31700000000001</v>
      </c>
      <c r="Y2169" s="16">
        <v>54.982999999999997</v>
      </c>
      <c r="Z2169" s="16">
        <v>0</v>
      </c>
      <c r="AA2169" s="16">
        <v>-0.90747549999999999</v>
      </c>
      <c r="AB2169" s="16">
        <v>0.23</v>
      </c>
      <c r="AC2169" s="16">
        <v>15.89</v>
      </c>
      <c r="AD2169" s="16">
        <v>55.4</v>
      </c>
      <c r="AE2169" s="16">
        <v>21.122</v>
      </c>
      <c r="AF2169" s="16">
        <v>0</v>
      </c>
      <c r="AG2169" s="16">
        <v>768152</v>
      </c>
      <c r="AH2169" s="16">
        <v>0.27989999999999998</v>
      </c>
      <c r="AI2169" s="16">
        <v>82.8</v>
      </c>
      <c r="AJ2169" s="16">
        <v>87.2</v>
      </c>
      <c r="AK2169" s="16">
        <v>0.84889999999999999</v>
      </c>
      <c r="AL2169" s="16">
        <v>-0.14199999999999999</v>
      </c>
      <c r="AM2169" s="16">
        <v>-5.8400000000000001E-2</v>
      </c>
      <c r="AN2169" s="16">
        <v>0.28510000000000002</v>
      </c>
      <c r="AO2169" s="16">
        <v>0.87570000000000003</v>
      </c>
      <c r="AP2169" s="16">
        <v>7.5999999999999998E-2</v>
      </c>
      <c r="AQ2169" s="16">
        <v>0.15640000000000001</v>
      </c>
      <c r="AR2169" s="16">
        <f t="shared" si="97"/>
        <v>1</v>
      </c>
      <c r="AS2169" s="5">
        <f t="shared" si="96"/>
        <v>0.11548590000000003</v>
      </c>
    </row>
    <row r="2170" spans="1:45" x14ac:dyDescent="0.25">
      <c r="A2170" s="16" t="s">
        <v>405</v>
      </c>
      <c r="B2170" s="16" t="s">
        <v>93</v>
      </c>
      <c r="C2170" s="16" t="s">
        <v>308</v>
      </c>
      <c r="D2170" s="16">
        <v>1991</v>
      </c>
      <c r="E2170" s="16" t="s">
        <v>2711</v>
      </c>
      <c r="F2170" s="16" t="s">
        <v>594</v>
      </c>
      <c r="G2170" s="10"/>
      <c r="H2170" s="73"/>
      <c r="I2170" s="16" t="s">
        <v>6700</v>
      </c>
      <c r="J2170" s="71">
        <v>-9.0999999999999998E-2</v>
      </c>
      <c r="K2170" s="71">
        <v>0.85899999999999999</v>
      </c>
      <c r="L2170" s="16">
        <v>0.63938399999999995</v>
      </c>
      <c r="M2170" s="16">
        <v>-0.48808580000000001</v>
      </c>
      <c r="N2170" s="16">
        <v>1.0184789999999999</v>
      </c>
      <c r="O2170" s="16">
        <v>4.9407000000000001E-3</v>
      </c>
      <c r="P2170" s="16">
        <v>0.40961750000000002</v>
      </c>
      <c r="Q2170" s="16">
        <v>0.47726829999999998</v>
      </c>
      <c r="R2170" s="16">
        <v>0.35709999999999997</v>
      </c>
      <c r="S2170" s="16">
        <v>1.5E-3</v>
      </c>
      <c r="T2170" s="16">
        <v>0</v>
      </c>
      <c r="U2170" s="16">
        <v>5.4579000000000004</v>
      </c>
      <c r="V2170" s="16">
        <v>42.683999999999997</v>
      </c>
      <c r="W2170" s="16">
        <v>8.6560000000000006</v>
      </c>
      <c r="X2170" s="16">
        <v>468.685</v>
      </c>
      <c r="Y2170" s="16">
        <v>55.9328</v>
      </c>
      <c r="Z2170" s="16">
        <v>0</v>
      </c>
      <c r="AA2170" s="16">
        <v>-0.86475400000000002</v>
      </c>
      <c r="AB2170" s="16">
        <v>0.23</v>
      </c>
      <c r="AC2170" s="16">
        <v>15.89</v>
      </c>
      <c r="AD2170" s="16">
        <v>54.3</v>
      </c>
      <c r="AE2170" s="16">
        <v>22.007200000000001</v>
      </c>
      <c r="AF2170" s="16">
        <v>0</v>
      </c>
      <c r="AG2170" s="16">
        <v>792709</v>
      </c>
      <c r="AH2170" s="16">
        <v>0.308</v>
      </c>
      <c r="AI2170" s="16">
        <v>83.2</v>
      </c>
      <c r="AJ2170" s="16">
        <v>87.5</v>
      </c>
      <c r="AK2170" s="16">
        <v>0.85119999999999996</v>
      </c>
      <c r="AL2170" s="16">
        <v>-0.1208</v>
      </c>
      <c r="AM2170" s="16">
        <v>-1.49E-2</v>
      </c>
      <c r="AN2170" s="16">
        <v>0.30790000000000001</v>
      </c>
      <c r="AO2170" s="16">
        <v>0.8861</v>
      </c>
      <c r="AP2170" s="16">
        <v>0.1095</v>
      </c>
      <c r="AQ2170" s="16">
        <v>0.15640000000000001</v>
      </c>
      <c r="AR2170" s="16">
        <f t="shared" si="97"/>
        <v>1</v>
      </c>
      <c r="AS2170" s="5">
        <f t="shared" si="96"/>
        <v>2.7821699999999949E-2</v>
      </c>
    </row>
    <row r="2171" spans="1:45" x14ac:dyDescent="0.25">
      <c r="A2171" s="16" t="s">
        <v>405</v>
      </c>
      <c r="B2171" s="16" t="s">
        <v>93</v>
      </c>
      <c r="C2171" s="16" t="s">
        <v>308</v>
      </c>
      <c r="D2171" s="16">
        <v>1992</v>
      </c>
      <c r="E2171" s="16" t="s">
        <v>2701</v>
      </c>
      <c r="F2171" s="16" t="s">
        <v>594</v>
      </c>
      <c r="G2171" s="10"/>
      <c r="H2171" s="73"/>
      <c r="I2171" s="16" t="s">
        <v>6700</v>
      </c>
      <c r="J2171" s="71">
        <v>-0.23599999999999999</v>
      </c>
      <c r="K2171" s="71">
        <v>0.67800000000000005</v>
      </c>
      <c r="L2171" s="16">
        <v>0.64364679999999996</v>
      </c>
      <c r="M2171" s="16">
        <v>-0.42752430000000002</v>
      </c>
      <c r="N2171" s="16">
        <v>1.0654699999999999</v>
      </c>
      <c r="O2171" s="16">
        <v>1.48267E-2</v>
      </c>
      <c r="P2171" s="16">
        <v>0.28645979999999999</v>
      </c>
      <c r="Q2171" s="16">
        <v>0.50055240000000001</v>
      </c>
      <c r="R2171" s="16">
        <v>0.38390000000000002</v>
      </c>
      <c r="S2171" s="16">
        <v>1.34E-2</v>
      </c>
      <c r="T2171" s="16">
        <v>1E-4</v>
      </c>
      <c r="U2171" s="16">
        <v>5.4368999999999996</v>
      </c>
      <c r="V2171" s="16">
        <v>43.927999999999997</v>
      </c>
      <c r="W2171" s="16">
        <v>8.8119999999999994</v>
      </c>
      <c r="X2171" s="16">
        <v>470.73200000000003</v>
      </c>
      <c r="Y2171" s="16">
        <v>56.8825</v>
      </c>
      <c r="Z2171" s="16">
        <v>0</v>
      </c>
      <c r="AA2171" s="16">
        <v>-0.83368379999999997</v>
      </c>
      <c r="AB2171" s="16">
        <v>0.23</v>
      </c>
      <c r="AC2171" s="16">
        <v>15.89</v>
      </c>
      <c r="AD2171" s="16">
        <v>53.5</v>
      </c>
      <c r="AE2171" s="16">
        <v>22.559200000000001</v>
      </c>
      <c r="AF2171" s="16">
        <v>7.1999999999999998E-3</v>
      </c>
      <c r="AG2171" s="16">
        <v>501282</v>
      </c>
      <c r="AH2171" s="16">
        <v>0.33600000000000002</v>
      </c>
      <c r="AI2171" s="16">
        <v>83.5</v>
      </c>
      <c r="AJ2171" s="16">
        <v>87.9</v>
      </c>
      <c r="AK2171" s="16">
        <v>0.85340000000000005</v>
      </c>
      <c r="AL2171" s="16">
        <v>-9.9599999999999994E-2</v>
      </c>
      <c r="AM2171" s="16">
        <v>2.86E-2</v>
      </c>
      <c r="AN2171" s="16">
        <v>0.3306</v>
      </c>
      <c r="AO2171" s="16">
        <v>0.89639999999999997</v>
      </c>
      <c r="AP2171" s="16">
        <v>0.1429</v>
      </c>
      <c r="AQ2171" s="16">
        <v>0.15640000000000001</v>
      </c>
      <c r="AR2171" s="16">
        <f t="shared" si="97"/>
        <v>1</v>
      </c>
      <c r="AS2171" s="5">
        <f t="shared" si="96"/>
        <v>4.262800000000011E-3</v>
      </c>
    </row>
    <row r="2172" spans="1:45" x14ac:dyDescent="0.25">
      <c r="A2172" s="16" t="s">
        <v>405</v>
      </c>
      <c r="B2172" s="16" t="s">
        <v>93</v>
      </c>
      <c r="C2172" s="16" t="s">
        <v>308</v>
      </c>
      <c r="D2172" s="16">
        <v>1993</v>
      </c>
      <c r="E2172" s="16" t="s">
        <v>2708</v>
      </c>
      <c r="F2172" s="16" t="s">
        <v>594</v>
      </c>
      <c r="G2172" s="10"/>
      <c r="H2172" s="73"/>
      <c r="I2172" s="16" t="s">
        <v>6700</v>
      </c>
      <c r="J2172" s="71">
        <v>-0.16700000000000001</v>
      </c>
      <c r="K2172" s="71">
        <v>0.57399999999999995</v>
      </c>
      <c r="L2172" s="16">
        <v>0.9082327</v>
      </c>
      <c r="M2172" s="16">
        <v>-0.13078400000000001</v>
      </c>
      <c r="N2172" s="16">
        <v>1.1002339999999999</v>
      </c>
      <c r="O2172" s="16">
        <v>0.28721659999999999</v>
      </c>
      <c r="P2172" s="16">
        <v>0.25348310000000002</v>
      </c>
      <c r="Q2172" s="16">
        <v>0.52390590000000004</v>
      </c>
      <c r="R2172" s="16">
        <v>0.41060000000000002</v>
      </c>
      <c r="S2172" s="16">
        <v>7.8399999999999997E-2</v>
      </c>
      <c r="T2172" s="16">
        <v>4.0000000000000001E-3</v>
      </c>
      <c r="U2172" s="16">
        <v>5.4160000000000004</v>
      </c>
      <c r="V2172" s="16">
        <v>45.171999999999997</v>
      </c>
      <c r="W2172" s="16">
        <v>8.968</v>
      </c>
      <c r="X2172" s="16">
        <v>470.86</v>
      </c>
      <c r="Y2172" s="16">
        <v>57.832299999999996</v>
      </c>
      <c r="Z2172" s="16">
        <v>0.13550000000000001</v>
      </c>
      <c r="AA2172" s="16">
        <v>-0.82980010000000004</v>
      </c>
      <c r="AB2172" s="16">
        <v>0.23</v>
      </c>
      <c r="AC2172" s="16">
        <v>15.89</v>
      </c>
      <c r="AD2172" s="16">
        <v>53.4</v>
      </c>
      <c r="AE2172" s="16">
        <v>23.3795</v>
      </c>
      <c r="AF2172" s="16">
        <v>3.3799999999999997E-2</v>
      </c>
      <c r="AG2172" s="16">
        <v>378373</v>
      </c>
      <c r="AH2172" s="16">
        <v>0.36399999999999999</v>
      </c>
      <c r="AI2172" s="16">
        <v>83.9</v>
      </c>
      <c r="AJ2172" s="16">
        <v>88.3</v>
      </c>
      <c r="AK2172" s="16">
        <v>0.85570000000000002</v>
      </c>
      <c r="AL2172" s="16">
        <v>-7.8399999999999997E-2</v>
      </c>
      <c r="AM2172" s="16">
        <v>7.22E-2</v>
      </c>
      <c r="AN2172" s="16">
        <v>0.35339999999999999</v>
      </c>
      <c r="AO2172" s="16">
        <v>0.90669999999999995</v>
      </c>
      <c r="AP2172" s="16">
        <v>0.1764</v>
      </c>
      <c r="AQ2172" s="16">
        <v>0.15640000000000001</v>
      </c>
      <c r="AR2172" s="16">
        <f t="shared" si="97"/>
        <v>1</v>
      </c>
      <c r="AS2172" s="5">
        <f t="shared" si="96"/>
        <v>0.26458590000000004</v>
      </c>
    </row>
    <row r="2173" spans="1:45" x14ac:dyDescent="0.25">
      <c r="A2173" s="16" t="s">
        <v>405</v>
      </c>
      <c r="B2173" s="16" t="s">
        <v>93</v>
      </c>
      <c r="C2173" s="16" t="s">
        <v>308</v>
      </c>
      <c r="D2173" s="16">
        <v>1994</v>
      </c>
      <c r="E2173" s="16" t="s">
        <v>2717</v>
      </c>
      <c r="F2173" s="16" t="s">
        <v>594</v>
      </c>
      <c r="G2173" s="10"/>
      <c r="H2173" s="73"/>
      <c r="I2173" s="16" t="s">
        <v>6700</v>
      </c>
      <c r="J2173" s="71">
        <v>-8.6999999999999994E-2</v>
      </c>
      <c r="K2173" s="71">
        <v>0.52600000000000002</v>
      </c>
      <c r="L2173" s="16">
        <v>0.84839880000000001</v>
      </c>
      <c r="M2173" s="16">
        <v>-0.3409623</v>
      </c>
      <c r="N2173" s="16">
        <v>1.1723319999999999</v>
      </c>
      <c r="O2173" s="16">
        <v>0.2856785</v>
      </c>
      <c r="P2173" s="16">
        <v>0.23150960000000001</v>
      </c>
      <c r="Q2173" s="16">
        <v>0.54718999999999995</v>
      </c>
      <c r="R2173" s="16">
        <v>0.43740000000000001</v>
      </c>
      <c r="S2173" s="16">
        <v>1.6E-2</v>
      </c>
      <c r="T2173" s="16">
        <v>5.1999999999999998E-3</v>
      </c>
      <c r="U2173" s="16">
        <v>5.3951000000000002</v>
      </c>
      <c r="V2173" s="16">
        <v>46.415999999999997</v>
      </c>
      <c r="W2173" s="16">
        <v>9.1240000000000006</v>
      </c>
      <c r="X2173" s="16">
        <v>476.84100000000001</v>
      </c>
      <c r="Y2173" s="16">
        <v>58.7821</v>
      </c>
      <c r="Z2173" s="16">
        <v>0.1308</v>
      </c>
      <c r="AA2173" s="16">
        <v>-0.79096250000000001</v>
      </c>
      <c r="AB2173" s="16">
        <v>0.23</v>
      </c>
      <c r="AC2173" s="16">
        <v>15.89</v>
      </c>
      <c r="AD2173" s="16">
        <v>52.4</v>
      </c>
      <c r="AE2173" s="16">
        <v>24.590199999999999</v>
      </c>
      <c r="AF2173" s="16">
        <v>0.1236</v>
      </c>
      <c r="AG2173" s="16">
        <v>266738</v>
      </c>
      <c r="AH2173" s="16">
        <v>0.3921</v>
      </c>
      <c r="AI2173" s="16">
        <v>84.3</v>
      </c>
      <c r="AJ2173" s="16">
        <v>88.7</v>
      </c>
      <c r="AK2173" s="16">
        <v>0.8579</v>
      </c>
      <c r="AL2173" s="16">
        <v>-5.7200000000000001E-2</v>
      </c>
      <c r="AM2173" s="16">
        <v>0.1157</v>
      </c>
      <c r="AN2173" s="16">
        <v>0.37609999999999999</v>
      </c>
      <c r="AO2173" s="16">
        <v>0.91700000000000004</v>
      </c>
      <c r="AP2173" s="16">
        <v>0.20979999999999999</v>
      </c>
      <c r="AQ2173" s="16">
        <v>0.15640000000000001</v>
      </c>
      <c r="AR2173" s="16">
        <f t="shared" si="97"/>
        <v>1</v>
      </c>
      <c r="AS2173" s="5">
        <f t="shared" si="96"/>
        <v>-5.9833899999999995E-2</v>
      </c>
    </row>
    <row r="2174" spans="1:45" x14ac:dyDescent="0.25">
      <c r="A2174" s="16" t="s">
        <v>405</v>
      </c>
      <c r="B2174" s="16" t="s">
        <v>93</v>
      </c>
      <c r="C2174" s="16" t="s">
        <v>308</v>
      </c>
      <c r="D2174" s="16">
        <v>1995</v>
      </c>
      <c r="E2174" s="16" t="s">
        <v>2713</v>
      </c>
      <c r="F2174" s="16" t="s">
        <v>594</v>
      </c>
      <c r="G2174" s="10">
        <v>5322.42</v>
      </c>
      <c r="H2174" s="73">
        <v>8.5796829999999993</v>
      </c>
      <c r="I2174" s="16" t="s">
        <v>6700</v>
      </c>
      <c r="J2174" s="71">
        <v>9.0999999999999998E-2</v>
      </c>
      <c r="K2174" s="71">
        <v>0.57599999999999996</v>
      </c>
      <c r="L2174" s="16">
        <v>0.88261449999999997</v>
      </c>
      <c r="M2174" s="16">
        <v>-0.36171160000000002</v>
      </c>
      <c r="N2174" s="16">
        <v>1.14558</v>
      </c>
      <c r="O2174" s="16">
        <v>0.29121940000000002</v>
      </c>
      <c r="P2174" s="16">
        <v>0.3227585</v>
      </c>
      <c r="Q2174" s="16">
        <v>0.57052550000000002</v>
      </c>
      <c r="R2174" s="16">
        <v>0.46410000000000001</v>
      </c>
      <c r="S2174" s="16">
        <v>7.4000000000000003E-3</v>
      </c>
      <c r="T2174" s="16">
        <v>4.8999999999999998E-3</v>
      </c>
      <c r="U2174" s="16">
        <v>4.7648999999999999</v>
      </c>
      <c r="V2174" s="16">
        <v>47.66</v>
      </c>
      <c r="W2174" s="16">
        <v>9.2799999999999994</v>
      </c>
      <c r="X2174" s="16">
        <v>477.37</v>
      </c>
      <c r="Y2174" s="16">
        <v>59.731900000000003</v>
      </c>
      <c r="Z2174" s="16">
        <v>0.1207</v>
      </c>
      <c r="AA2174" s="16">
        <v>-0.80261369999999999</v>
      </c>
      <c r="AB2174" s="16">
        <v>0.23</v>
      </c>
      <c r="AC2174" s="16">
        <v>15.89</v>
      </c>
      <c r="AD2174" s="16">
        <v>52.7</v>
      </c>
      <c r="AE2174" s="16">
        <v>25.936</v>
      </c>
      <c r="AF2174" s="16">
        <v>0.4078</v>
      </c>
      <c r="AG2174" s="16">
        <v>372544</v>
      </c>
      <c r="AH2174" s="16">
        <v>0.42009999999999997</v>
      </c>
      <c r="AI2174" s="16">
        <v>84.7</v>
      </c>
      <c r="AJ2174" s="16">
        <v>89.1</v>
      </c>
      <c r="AK2174" s="16">
        <v>0.86019999999999996</v>
      </c>
      <c r="AL2174" s="16">
        <v>-3.5999999999999997E-2</v>
      </c>
      <c r="AM2174" s="16">
        <v>0.15920000000000001</v>
      </c>
      <c r="AN2174" s="16">
        <v>0.39889999999999998</v>
      </c>
      <c r="AO2174" s="16">
        <v>0.92730000000000001</v>
      </c>
      <c r="AP2174" s="16">
        <v>0.24329999999999999</v>
      </c>
      <c r="AQ2174" s="16">
        <v>0.15640000000000001</v>
      </c>
      <c r="AR2174" s="16">
        <f t="shared" si="97"/>
        <v>1</v>
      </c>
      <c r="AS2174" s="5">
        <f t="shared" si="96"/>
        <v>3.421569999999996E-2</v>
      </c>
    </row>
    <row r="2175" spans="1:45" x14ac:dyDescent="0.25">
      <c r="A2175" s="16" t="s">
        <v>405</v>
      </c>
      <c r="B2175" s="16" t="s">
        <v>93</v>
      </c>
      <c r="C2175" s="16" t="s">
        <v>308</v>
      </c>
      <c r="D2175" s="16">
        <v>1996</v>
      </c>
      <c r="E2175" s="16" t="s">
        <v>2718</v>
      </c>
      <c r="F2175" s="16" t="s">
        <v>594</v>
      </c>
      <c r="G2175" s="10">
        <v>5639.24</v>
      </c>
      <c r="H2175" s="73">
        <v>8.6375039999999998</v>
      </c>
      <c r="I2175" s="16" t="s">
        <v>6700</v>
      </c>
      <c r="J2175" s="71">
        <v>3.6999999999999998E-2</v>
      </c>
      <c r="K2175" s="71">
        <v>0.59799999999999998</v>
      </c>
      <c r="L2175" s="16">
        <v>1.0196750000000001</v>
      </c>
      <c r="M2175" s="16">
        <v>-0.33375179999999999</v>
      </c>
      <c r="N2175" s="16">
        <v>1.2106349999999999</v>
      </c>
      <c r="O2175" s="16">
        <v>0.3219148</v>
      </c>
      <c r="P2175" s="16">
        <v>0.40470020000000001</v>
      </c>
      <c r="Q2175" s="16">
        <v>0.67235909999999999</v>
      </c>
      <c r="R2175" s="16">
        <v>0.49149999999999999</v>
      </c>
      <c r="S2175" s="16">
        <v>1.01E-2</v>
      </c>
      <c r="T2175" s="16">
        <v>5.1999999999999998E-3</v>
      </c>
      <c r="U2175" s="16">
        <v>4.8437000000000001</v>
      </c>
      <c r="V2175" s="16">
        <v>48.518000000000001</v>
      </c>
      <c r="W2175" s="16">
        <v>9.6359999999999992</v>
      </c>
      <c r="X2175" s="16">
        <v>480.01499999999999</v>
      </c>
      <c r="Y2175" s="16">
        <v>60.681600000000003</v>
      </c>
      <c r="Z2175" s="16">
        <v>0.1283</v>
      </c>
      <c r="AA2175" s="16">
        <v>-0.79096250000000001</v>
      </c>
      <c r="AB2175" s="16">
        <v>0.23</v>
      </c>
      <c r="AC2175" s="16">
        <v>15.89</v>
      </c>
      <c r="AD2175" s="16">
        <v>52.4</v>
      </c>
      <c r="AE2175" s="16">
        <v>27.527000000000001</v>
      </c>
      <c r="AF2175" s="16">
        <v>1.4136</v>
      </c>
      <c r="AG2175" s="16">
        <v>450937</v>
      </c>
      <c r="AH2175" s="16">
        <v>0.44819999999999999</v>
      </c>
      <c r="AI2175" s="16">
        <v>85</v>
      </c>
      <c r="AJ2175" s="16">
        <v>89.5</v>
      </c>
      <c r="AK2175" s="16">
        <v>0.93879999999999997</v>
      </c>
      <c r="AL2175" s="16">
        <v>-5.9700000000000003E-2</v>
      </c>
      <c r="AM2175" s="16">
        <v>0.32019999999999998</v>
      </c>
      <c r="AN2175" s="16">
        <v>0.38129999999999997</v>
      </c>
      <c r="AO2175" s="16">
        <v>1.1746000000000001</v>
      </c>
      <c r="AP2175" s="16">
        <v>0.35920000000000002</v>
      </c>
      <c r="AQ2175" s="16">
        <v>0.15640000000000001</v>
      </c>
      <c r="AR2175" s="16">
        <f t="shared" si="97"/>
        <v>1</v>
      </c>
      <c r="AS2175" s="5">
        <f t="shared" si="96"/>
        <v>0.13706050000000014</v>
      </c>
    </row>
    <row r="2176" spans="1:45" x14ac:dyDescent="0.25">
      <c r="A2176" s="16" t="s">
        <v>405</v>
      </c>
      <c r="B2176" s="16" t="s">
        <v>93</v>
      </c>
      <c r="C2176" s="16" t="s">
        <v>308</v>
      </c>
      <c r="D2176" s="16">
        <v>1997</v>
      </c>
      <c r="E2176" s="16" t="s">
        <v>2721</v>
      </c>
      <c r="F2176" s="16" t="s">
        <v>594</v>
      </c>
      <c r="G2176" s="10">
        <v>6152.14</v>
      </c>
      <c r="H2176" s="73">
        <v>8.7245550000000005</v>
      </c>
      <c r="I2176" s="16" t="s">
        <v>6700</v>
      </c>
      <c r="J2176" s="71">
        <v>6.2E-2</v>
      </c>
      <c r="K2176" s="71">
        <v>0.63600000000000001</v>
      </c>
      <c r="L2176" s="16">
        <v>1.120261</v>
      </c>
      <c r="M2176" s="16">
        <v>-0.29563260000000002</v>
      </c>
      <c r="N2176" s="16">
        <v>1.2894699999999999</v>
      </c>
      <c r="O2176" s="16">
        <v>0.41987269999999999</v>
      </c>
      <c r="P2176" s="16">
        <v>0.43312020000000001</v>
      </c>
      <c r="Q2176" s="16">
        <v>0.65007919999999997</v>
      </c>
      <c r="R2176" s="16">
        <v>0.53659999999999997</v>
      </c>
      <c r="S2176" s="16">
        <v>1.17E-2</v>
      </c>
      <c r="T2176" s="16">
        <v>6.0000000000000001E-3</v>
      </c>
      <c r="U2176" s="16">
        <v>5.4496000000000002</v>
      </c>
      <c r="V2176" s="16">
        <v>49.375999999999998</v>
      </c>
      <c r="W2176" s="16">
        <v>9.9920000000000009</v>
      </c>
      <c r="X2176" s="16">
        <v>476.12900000000002</v>
      </c>
      <c r="Y2176" s="16">
        <v>61.631399999999999</v>
      </c>
      <c r="Z2176" s="16">
        <v>0.17330000000000001</v>
      </c>
      <c r="AA2176" s="16">
        <v>-0.7715436</v>
      </c>
      <c r="AB2176" s="16">
        <v>0.23</v>
      </c>
      <c r="AC2176" s="16">
        <v>15.89</v>
      </c>
      <c r="AD2176" s="16">
        <v>51.9</v>
      </c>
      <c r="AE2176" s="16">
        <v>29.424499999999998</v>
      </c>
      <c r="AF2176" s="16">
        <v>4.6140999999999996</v>
      </c>
      <c r="AG2176" s="16">
        <v>402446</v>
      </c>
      <c r="AH2176" s="16">
        <v>0.47620000000000001</v>
      </c>
      <c r="AI2176" s="16">
        <v>85.4</v>
      </c>
      <c r="AJ2176" s="16">
        <v>89.9</v>
      </c>
      <c r="AK2176" s="16">
        <v>0.9133</v>
      </c>
      <c r="AL2176" s="16">
        <v>-1.41E-2</v>
      </c>
      <c r="AM2176" s="16">
        <v>0.29160000000000003</v>
      </c>
      <c r="AN2176" s="16">
        <v>0.34029999999999999</v>
      </c>
      <c r="AO2176" s="16">
        <v>1.0375000000000001</v>
      </c>
      <c r="AP2176" s="16">
        <v>0.41849999999999998</v>
      </c>
      <c r="AQ2176" s="16">
        <v>0.15640000000000001</v>
      </c>
      <c r="AR2176" s="16">
        <f t="shared" si="97"/>
        <v>1</v>
      </c>
      <c r="AS2176" s="5">
        <f t="shared" si="96"/>
        <v>0.10058599999999984</v>
      </c>
    </row>
    <row r="2177" spans="1:45" x14ac:dyDescent="0.25">
      <c r="A2177" s="16" t="s">
        <v>405</v>
      </c>
      <c r="B2177" s="16" t="s">
        <v>93</v>
      </c>
      <c r="C2177" s="16" t="s">
        <v>308</v>
      </c>
      <c r="D2177" s="16">
        <v>1998</v>
      </c>
      <c r="E2177" s="16" t="s">
        <v>2725</v>
      </c>
      <c r="F2177" s="16" t="s">
        <v>594</v>
      </c>
      <c r="G2177" s="10">
        <v>6659.6</v>
      </c>
      <c r="H2177" s="73">
        <v>8.8038150000000002</v>
      </c>
      <c r="I2177" s="16" t="s">
        <v>6700</v>
      </c>
      <c r="J2177" s="71">
        <v>4.5999999999999999E-2</v>
      </c>
      <c r="K2177" s="71">
        <v>0.66600000000000004</v>
      </c>
      <c r="L2177" s="16">
        <v>1.2130510000000001</v>
      </c>
      <c r="M2177" s="16">
        <v>-0.27938459999999998</v>
      </c>
      <c r="N2177" s="16">
        <v>1.396282</v>
      </c>
      <c r="O2177" s="16">
        <v>0.43078349999999999</v>
      </c>
      <c r="P2177" s="16">
        <v>0.52495369999999997</v>
      </c>
      <c r="Q2177" s="16">
        <v>0.62776419999999999</v>
      </c>
      <c r="R2177" s="16">
        <v>0.54379999999999995</v>
      </c>
      <c r="S2177" s="16">
        <v>1.2E-2</v>
      </c>
      <c r="T2177" s="16">
        <v>7.1999999999999998E-3</v>
      </c>
      <c r="U2177" s="16">
        <v>6.1159999999999997</v>
      </c>
      <c r="V2177" s="16">
        <v>50.234000000000002</v>
      </c>
      <c r="W2177" s="16">
        <v>10.348000000000001</v>
      </c>
      <c r="X2177" s="16">
        <v>475.63299999999998</v>
      </c>
      <c r="Y2177" s="16">
        <v>62.581200000000003</v>
      </c>
      <c r="Z2177" s="16">
        <v>0.16889999999999999</v>
      </c>
      <c r="AA2177" s="16">
        <v>-0.7676598</v>
      </c>
      <c r="AB2177" s="16">
        <v>0.23</v>
      </c>
      <c r="AC2177" s="16">
        <v>15.89</v>
      </c>
      <c r="AD2177" s="16">
        <v>51.8</v>
      </c>
      <c r="AE2177" s="16">
        <v>31.271000000000001</v>
      </c>
      <c r="AF2177" s="16">
        <v>7.5198</v>
      </c>
      <c r="AG2177" s="16">
        <v>483274</v>
      </c>
      <c r="AH2177" s="16">
        <v>0.50429999999999997</v>
      </c>
      <c r="AI2177" s="16">
        <v>85.8</v>
      </c>
      <c r="AJ2177" s="16">
        <v>90.2</v>
      </c>
      <c r="AK2177" s="16">
        <v>0.88780000000000003</v>
      </c>
      <c r="AL2177" s="16">
        <v>3.1399999999999997E-2</v>
      </c>
      <c r="AM2177" s="16">
        <v>0.26300000000000001</v>
      </c>
      <c r="AN2177" s="16">
        <v>0.29930000000000001</v>
      </c>
      <c r="AO2177" s="16">
        <v>0.90029999999999999</v>
      </c>
      <c r="AP2177" s="16">
        <v>0.4778</v>
      </c>
      <c r="AQ2177" s="16">
        <v>0.15640000000000001</v>
      </c>
      <c r="AR2177" s="16">
        <f t="shared" si="97"/>
        <v>1</v>
      </c>
      <c r="AS2177" s="5">
        <f t="shared" si="96"/>
        <v>9.279000000000015E-2</v>
      </c>
    </row>
    <row r="2178" spans="1:45" x14ac:dyDescent="0.25">
      <c r="A2178" s="16" t="s">
        <v>405</v>
      </c>
      <c r="B2178" s="16" t="s">
        <v>93</v>
      </c>
      <c r="C2178" s="16" t="s">
        <v>308</v>
      </c>
      <c r="D2178" s="16">
        <v>1999</v>
      </c>
      <c r="E2178" s="16" t="s">
        <v>2702</v>
      </c>
      <c r="F2178" s="16" t="s">
        <v>594</v>
      </c>
      <c r="G2178" s="10">
        <v>6630.91</v>
      </c>
      <c r="H2178" s="73">
        <v>8.7994979999999998</v>
      </c>
      <c r="I2178" s="16" t="s">
        <v>6700</v>
      </c>
      <c r="J2178" s="71">
        <v>8.0000000000000002E-3</v>
      </c>
      <c r="K2178" s="71">
        <v>0.67100000000000004</v>
      </c>
      <c r="L2178" s="16">
        <v>1.184113</v>
      </c>
      <c r="M2178" s="16">
        <v>-0.30757099999999998</v>
      </c>
      <c r="N2178" s="16">
        <v>1.3486800000000001</v>
      </c>
      <c r="O2178" s="16">
        <v>0.49703239999999999</v>
      </c>
      <c r="P2178" s="16">
        <v>0.51029550000000001</v>
      </c>
      <c r="Q2178" s="16">
        <v>0.58244090000000004</v>
      </c>
      <c r="R2178" s="16">
        <v>0.502</v>
      </c>
      <c r="S2178" s="16">
        <v>9.1000000000000004E-3</v>
      </c>
      <c r="T2178" s="16">
        <v>7.7999999999999996E-3</v>
      </c>
      <c r="U2178" s="16">
        <v>5.2904</v>
      </c>
      <c r="V2178" s="16">
        <v>51.091999999999999</v>
      </c>
      <c r="W2178" s="16">
        <v>10.704000000000001</v>
      </c>
      <c r="X2178" s="16">
        <v>475.52600000000001</v>
      </c>
      <c r="Y2178" s="16">
        <v>63.530999999999999</v>
      </c>
      <c r="Z2178" s="16">
        <v>0.18279999999999999</v>
      </c>
      <c r="AA2178" s="16">
        <v>-0.82591630000000005</v>
      </c>
      <c r="AB2178" s="16">
        <v>0.23</v>
      </c>
      <c r="AC2178" s="16">
        <v>15.89</v>
      </c>
      <c r="AD2178" s="16">
        <v>53.3</v>
      </c>
      <c r="AE2178" s="16">
        <v>32.642499999999998</v>
      </c>
      <c r="AF2178" s="16">
        <v>9.4025999999999996</v>
      </c>
      <c r="AG2178" s="16">
        <v>371399</v>
      </c>
      <c r="AH2178" s="16">
        <v>0.5323</v>
      </c>
      <c r="AI2178" s="16">
        <v>86.2</v>
      </c>
      <c r="AJ2178" s="16">
        <v>90.6</v>
      </c>
      <c r="AK2178" s="16">
        <v>0.84919999999999995</v>
      </c>
      <c r="AL2178" s="16">
        <v>0.1101</v>
      </c>
      <c r="AM2178" s="16">
        <v>0.1608</v>
      </c>
      <c r="AN2178" s="16">
        <v>0.29520000000000002</v>
      </c>
      <c r="AO2178" s="16">
        <v>0.8377</v>
      </c>
      <c r="AP2178" s="16">
        <v>0.3589</v>
      </c>
      <c r="AQ2178" s="16">
        <v>0.15640000000000001</v>
      </c>
      <c r="AR2178" s="16">
        <f t="shared" si="97"/>
        <v>1</v>
      </c>
      <c r="AS2178" s="5">
        <f t="shared" si="96"/>
        <v>-2.893800000000013E-2</v>
      </c>
    </row>
    <row r="2179" spans="1:45" x14ac:dyDescent="0.25">
      <c r="A2179" s="16" t="s">
        <v>405</v>
      </c>
      <c r="B2179" s="16" t="s">
        <v>93</v>
      </c>
      <c r="C2179" s="16" t="s">
        <v>308</v>
      </c>
      <c r="D2179" s="16">
        <v>2000</v>
      </c>
      <c r="E2179" s="16" t="s">
        <v>2705</v>
      </c>
      <c r="F2179" s="16" t="s">
        <v>594</v>
      </c>
      <c r="G2179" s="10">
        <v>6933.59</v>
      </c>
      <c r="H2179" s="73">
        <v>8.8441320000000001</v>
      </c>
      <c r="I2179" s="16">
        <v>3499536</v>
      </c>
      <c r="J2179" s="71">
        <v>1.4999999999999999E-2</v>
      </c>
      <c r="K2179" s="71">
        <v>0.68100000000000005</v>
      </c>
      <c r="L2179" s="16">
        <v>1.260389</v>
      </c>
      <c r="M2179" s="16">
        <v>-0.21903919999999999</v>
      </c>
      <c r="N2179" s="16">
        <v>1.4078489999999999</v>
      </c>
      <c r="O2179" s="16">
        <v>0.51963190000000004</v>
      </c>
      <c r="P2179" s="16">
        <v>0.55460469999999995</v>
      </c>
      <c r="Q2179" s="16">
        <v>0.53710000000000002</v>
      </c>
      <c r="R2179" s="16">
        <v>0.58479999999999999</v>
      </c>
      <c r="S2179" s="16">
        <v>7.4999999999999997E-3</v>
      </c>
      <c r="T2179" s="16">
        <v>1.3100000000000001E-2</v>
      </c>
      <c r="U2179" s="16">
        <v>5.2694000000000001</v>
      </c>
      <c r="V2179" s="16">
        <v>51.95</v>
      </c>
      <c r="W2179" s="16">
        <v>11.06</v>
      </c>
      <c r="X2179" s="16">
        <v>478.892</v>
      </c>
      <c r="Y2179" s="16">
        <v>64.480800000000002</v>
      </c>
      <c r="Z2179" s="16">
        <v>0.17899999999999999</v>
      </c>
      <c r="AA2179" s="16">
        <v>-0.85310269999999999</v>
      </c>
      <c r="AB2179" s="16">
        <v>0.23</v>
      </c>
      <c r="AC2179" s="16">
        <v>15.89</v>
      </c>
      <c r="AD2179" s="16">
        <v>54</v>
      </c>
      <c r="AE2179" s="16">
        <v>33.948099999999997</v>
      </c>
      <c r="AF2179" s="16">
        <v>14.9781</v>
      </c>
      <c r="AG2179" s="16">
        <v>317785</v>
      </c>
      <c r="AH2179" s="16">
        <v>0.60419999999999996</v>
      </c>
      <c r="AI2179" s="16">
        <v>86.6</v>
      </c>
      <c r="AJ2179" s="16">
        <v>91</v>
      </c>
      <c r="AK2179" s="16">
        <v>0.81069999999999998</v>
      </c>
      <c r="AL2179" s="16">
        <v>0.18870000000000001</v>
      </c>
      <c r="AM2179" s="16">
        <v>5.8599999999999999E-2</v>
      </c>
      <c r="AN2179" s="16">
        <v>0.29110000000000003</v>
      </c>
      <c r="AO2179" s="16">
        <v>0.77510000000000001</v>
      </c>
      <c r="AP2179" s="16">
        <v>0.2399</v>
      </c>
      <c r="AQ2179" s="16">
        <v>0.15640000000000001</v>
      </c>
      <c r="AR2179" s="16">
        <f t="shared" si="97"/>
        <v>1</v>
      </c>
      <c r="AS2179" s="5">
        <f t="shared" si="96"/>
        <v>7.627600000000001E-2</v>
      </c>
    </row>
    <row r="2180" spans="1:45" x14ac:dyDescent="0.25">
      <c r="A2180" s="16" t="s">
        <v>405</v>
      </c>
      <c r="B2180" s="16" t="s">
        <v>93</v>
      </c>
      <c r="C2180" s="16" t="s">
        <v>308</v>
      </c>
      <c r="D2180" s="16">
        <v>2001</v>
      </c>
      <c r="E2180" s="16" t="s">
        <v>2715</v>
      </c>
      <c r="F2180" s="16" t="s">
        <v>594</v>
      </c>
      <c r="G2180" s="10">
        <v>7447.08</v>
      </c>
      <c r="H2180" s="73">
        <v>8.9155770000000008</v>
      </c>
      <c r="I2180" s="16">
        <v>3470818</v>
      </c>
      <c r="J2180" s="71">
        <v>7.4999999999999997E-2</v>
      </c>
      <c r="K2180" s="71">
        <v>0.73399999999999999</v>
      </c>
      <c r="L2180" s="16">
        <v>1.4544170000000001</v>
      </c>
      <c r="M2180" s="16">
        <v>-0.1644159</v>
      </c>
      <c r="N2180" s="16">
        <v>1.548613</v>
      </c>
      <c r="O2180" s="16">
        <v>0.55137499999999995</v>
      </c>
      <c r="P2180" s="16">
        <v>0.65061630000000004</v>
      </c>
      <c r="Q2180" s="16">
        <v>0.64997950000000004</v>
      </c>
      <c r="R2180" s="16">
        <v>0.66679999999999995</v>
      </c>
      <c r="S2180" s="16">
        <v>7.4000000000000003E-3</v>
      </c>
      <c r="T2180" s="16">
        <v>1.4200000000000001E-2</v>
      </c>
      <c r="U2180" s="16">
        <v>5.8403999999999998</v>
      </c>
      <c r="V2180" s="16">
        <v>51.677999999999997</v>
      </c>
      <c r="W2180" s="16">
        <v>12.337999999999999</v>
      </c>
      <c r="X2180" s="16">
        <v>480.387</v>
      </c>
      <c r="Y2180" s="16">
        <v>65.430499999999995</v>
      </c>
      <c r="Z2180" s="16">
        <v>0.18079999999999999</v>
      </c>
      <c r="AA2180" s="16">
        <v>-0.8764052</v>
      </c>
      <c r="AB2180" s="16">
        <v>0.23</v>
      </c>
      <c r="AC2180" s="16">
        <v>15.89</v>
      </c>
      <c r="AD2180" s="16">
        <v>54.6</v>
      </c>
      <c r="AE2180" s="16">
        <v>33.269799999999996</v>
      </c>
      <c r="AF2180" s="16">
        <v>29.408200000000001</v>
      </c>
      <c r="AG2180" s="16">
        <v>413793</v>
      </c>
      <c r="AH2180" s="16">
        <v>0.61770000000000003</v>
      </c>
      <c r="AI2180" s="16">
        <v>86.9</v>
      </c>
      <c r="AJ2180" s="16">
        <v>91.4</v>
      </c>
      <c r="AK2180" s="16">
        <v>0.85089999999999999</v>
      </c>
      <c r="AL2180" s="16">
        <v>0.1167</v>
      </c>
      <c r="AM2180" s="16">
        <v>0.2928</v>
      </c>
      <c r="AN2180" s="16">
        <v>0.54390000000000005</v>
      </c>
      <c r="AO2180" s="16">
        <v>0.9204</v>
      </c>
      <c r="AP2180" s="16">
        <v>0.29680000000000001</v>
      </c>
      <c r="AQ2180" s="16">
        <v>0.15640000000000001</v>
      </c>
      <c r="AR2180" s="16">
        <f t="shared" si="97"/>
        <v>1</v>
      </c>
      <c r="AS2180" s="5">
        <f t="shared" ref="AS2180:AS2243" si="98">IF(D2180=1985, 0, L2180-L2179)</f>
        <v>0.19402800000000009</v>
      </c>
    </row>
    <row r="2181" spans="1:45" x14ac:dyDescent="0.25">
      <c r="A2181" s="16" t="s">
        <v>405</v>
      </c>
      <c r="B2181" s="16" t="s">
        <v>93</v>
      </c>
      <c r="C2181" s="16" t="s">
        <v>308</v>
      </c>
      <c r="D2181" s="16">
        <v>2002</v>
      </c>
      <c r="E2181" s="16" t="s">
        <v>2719</v>
      </c>
      <c r="F2181" s="16" t="s">
        <v>594</v>
      </c>
      <c r="G2181" s="10">
        <v>8014.64</v>
      </c>
      <c r="H2181" s="73">
        <v>8.9890249999999998</v>
      </c>
      <c r="I2181" s="16">
        <v>3443067</v>
      </c>
      <c r="J2181" s="71">
        <v>4.1000000000000002E-2</v>
      </c>
      <c r="K2181" s="71">
        <v>0.76400000000000001</v>
      </c>
      <c r="L2181" s="16">
        <v>1.588082</v>
      </c>
      <c r="M2181" s="16">
        <v>-0.1080093</v>
      </c>
      <c r="N2181" s="16">
        <v>1.621073</v>
      </c>
      <c r="O2181" s="16">
        <v>0.58197019999999999</v>
      </c>
      <c r="P2181" s="16">
        <v>0.68175330000000001</v>
      </c>
      <c r="Q2181" s="16">
        <v>0.76283869999999998</v>
      </c>
      <c r="R2181" s="16">
        <v>0.65669999999999995</v>
      </c>
      <c r="S2181" s="16">
        <v>8.0000000000000002E-3</v>
      </c>
      <c r="T2181" s="16">
        <v>2.06E-2</v>
      </c>
      <c r="U2181" s="16">
        <v>5.7925000000000004</v>
      </c>
      <c r="V2181" s="16">
        <v>51.405999999999999</v>
      </c>
      <c r="W2181" s="16">
        <v>13.616</v>
      </c>
      <c r="X2181" s="16">
        <v>481.37700000000001</v>
      </c>
      <c r="Y2181" s="16">
        <v>66.380300000000005</v>
      </c>
      <c r="Z2181" s="16">
        <v>0.2046</v>
      </c>
      <c r="AA2181" s="16">
        <v>-0.77542730000000004</v>
      </c>
      <c r="AB2181" s="16">
        <v>0.23</v>
      </c>
      <c r="AC2181" s="16">
        <v>15.89</v>
      </c>
      <c r="AD2181" s="16">
        <v>52</v>
      </c>
      <c r="AE2181" s="16">
        <v>27.353999999999999</v>
      </c>
      <c r="AF2181" s="16">
        <v>48.0959</v>
      </c>
      <c r="AG2181" s="16">
        <v>502285</v>
      </c>
      <c r="AH2181" s="16">
        <v>0.61429999999999996</v>
      </c>
      <c r="AI2181" s="16">
        <v>87.3</v>
      </c>
      <c r="AJ2181" s="16">
        <v>91.8</v>
      </c>
      <c r="AK2181" s="16">
        <v>0.89100000000000001</v>
      </c>
      <c r="AL2181" s="16">
        <v>4.4699999999999997E-2</v>
      </c>
      <c r="AM2181" s="16">
        <v>0.52690000000000003</v>
      </c>
      <c r="AN2181" s="16">
        <v>0.79679999999999995</v>
      </c>
      <c r="AO2181" s="16">
        <v>1.0658000000000001</v>
      </c>
      <c r="AP2181" s="16">
        <v>0.35360000000000003</v>
      </c>
      <c r="AQ2181" s="16">
        <v>0.15640000000000001</v>
      </c>
      <c r="AR2181" s="16">
        <f t="shared" ref="AR2181:AR2244" si="99">IF(OR(AND(I2181&lt;&gt;"", I2181&gt;=10000000, AQ2181&lt;=32.5), AND(A2181="Middle East &amp; North Africa", I2181&lt;&gt;"", I2181&gt;=9000000, AQ2181&lt;&gt;"", AQ2181&lt;=32.5)), 0, 1)</f>
        <v>1</v>
      </c>
      <c r="AS2181" s="5">
        <f t="shared" si="98"/>
        <v>0.13366499999999992</v>
      </c>
    </row>
    <row r="2182" spans="1:45" x14ac:dyDescent="0.25">
      <c r="A2182" s="16" t="s">
        <v>405</v>
      </c>
      <c r="B2182" s="16" t="s">
        <v>93</v>
      </c>
      <c r="C2182" s="16" t="s">
        <v>308</v>
      </c>
      <c r="D2182" s="16">
        <v>2003</v>
      </c>
      <c r="E2182" s="16" t="s">
        <v>2726</v>
      </c>
      <c r="F2182" s="16" t="s">
        <v>594</v>
      </c>
      <c r="G2182" s="10">
        <v>8931.52</v>
      </c>
      <c r="H2182" s="73">
        <v>9.0973419999999994</v>
      </c>
      <c r="I2182" s="16">
        <v>3415213</v>
      </c>
      <c r="J2182" s="71">
        <v>7.5999999999999998E-2</v>
      </c>
      <c r="K2182" s="71">
        <v>0.82399999999999995</v>
      </c>
      <c r="L2182" s="16">
        <v>1.7083079999999999</v>
      </c>
      <c r="M2182" s="16">
        <v>-8.5036899999999999E-2</v>
      </c>
      <c r="N2182" s="16">
        <v>1.6356250000000001</v>
      </c>
      <c r="O2182" s="16">
        <v>0.64064220000000005</v>
      </c>
      <c r="P2182" s="16">
        <v>0.72713320000000004</v>
      </c>
      <c r="Q2182" s="16">
        <v>0.89233390000000001</v>
      </c>
      <c r="R2182" s="16">
        <v>0.66339999999999999</v>
      </c>
      <c r="S2182" s="16">
        <v>6.7000000000000002E-3</v>
      </c>
      <c r="T2182" s="16">
        <v>2.3199999999999998E-2</v>
      </c>
      <c r="U2182" s="16">
        <v>5.1085000000000003</v>
      </c>
      <c r="V2182" s="16">
        <v>51.134</v>
      </c>
      <c r="W2182" s="16">
        <v>14.894</v>
      </c>
      <c r="X2182" s="16">
        <v>483.77600000000001</v>
      </c>
      <c r="Y2182" s="16">
        <v>67.330100000000002</v>
      </c>
      <c r="Z2182" s="16">
        <v>0.22009999999999999</v>
      </c>
      <c r="AA2182" s="16">
        <v>-0.80261369999999999</v>
      </c>
      <c r="AB2182" s="16">
        <v>0.23</v>
      </c>
      <c r="AC2182" s="16">
        <v>15.89</v>
      </c>
      <c r="AD2182" s="16">
        <v>52.7</v>
      </c>
      <c r="AE2182" s="16">
        <v>24.396699999999999</v>
      </c>
      <c r="AF2182" s="16">
        <v>62.224699999999999</v>
      </c>
      <c r="AG2182" s="16">
        <v>551298</v>
      </c>
      <c r="AH2182" s="16">
        <v>0.63439999999999996</v>
      </c>
      <c r="AI2182" s="16">
        <v>87.7</v>
      </c>
      <c r="AJ2182" s="16">
        <v>92.2</v>
      </c>
      <c r="AK2182" s="16">
        <v>0.88339999999999996</v>
      </c>
      <c r="AL2182" s="16">
        <v>0.26369999999999999</v>
      </c>
      <c r="AM2182" s="16">
        <v>0.75609999999999999</v>
      </c>
      <c r="AN2182" s="16">
        <v>1.0096000000000001</v>
      </c>
      <c r="AO2182" s="16">
        <v>1.0396000000000001</v>
      </c>
      <c r="AP2182" s="16">
        <v>0.48520000000000002</v>
      </c>
      <c r="AQ2182" s="16">
        <v>0.15640000000000001</v>
      </c>
      <c r="AR2182" s="16">
        <f t="shared" si="99"/>
        <v>1</v>
      </c>
      <c r="AS2182" s="5">
        <f t="shared" si="98"/>
        <v>0.12022599999999994</v>
      </c>
    </row>
    <row r="2183" spans="1:45" x14ac:dyDescent="0.25">
      <c r="A2183" s="16" t="s">
        <v>405</v>
      </c>
      <c r="B2183" s="16" t="s">
        <v>93</v>
      </c>
      <c r="C2183" s="16" t="s">
        <v>308</v>
      </c>
      <c r="D2183" s="16">
        <v>2004</v>
      </c>
      <c r="E2183" s="16" t="s">
        <v>2712</v>
      </c>
      <c r="F2183" s="16" t="s">
        <v>594</v>
      </c>
      <c r="G2183" s="10">
        <v>9624.01</v>
      </c>
      <c r="H2183" s="73">
        <v>9.1720170000000003</v>
      </c>
      <c r="I2183" s="16">
        <v>3377075</v>
      </c>
      <c r="J2183" s="71">
        <v>2.3E-2</v>
      </c>
      <c r="K2183" s="71">
        <v>0.84399999999999997</v>
      </c>
      <c r="L2183" s="16">
        <v>1.8493109999999999</v>
      </c>
      <c r="M2183" s="16">
        <v>5.2659200000000003E-2</v>
      </c>
      <c r="N2183" s="16">
        <v>1.710453</v>
      </c>
      <c r="O2183" s="16">
        <v>0.63754359999999999</v>
      </c>
      <c r="P2183" s="16">
        <v>0.83511559999999996</v>
      </c>
      <c r="Q2183" s="16">
        <v>0.89068689999999995</v>
      </c>
      <c r="R2183" s="16">
        <v>0.75070000000000003</v>
      </c>
      <c r="S2183" s="16">
        <v>7.1000000000000004E-3</v>
      </c>
      <c r="T2183" s="16">
        <v>3.27E-2</v>
      </c>
      <c r="U2183" s="16">
        <v>5.1692</v>
      </c>
      <c r="V2183" s="16">
        <v>50.862000000000002</v>
      </c>
      <c r="W2183" s="16">
        <v>16.172000000000001</v>
      </c>
      <c r="X2183" s="16">
        <v>483.34699999999998</v>
      </c>
      <c r="Y2183" s="16">
        <v>65.353999999999999</v>
      </c>
      <c r="Z2183" s="16">
        <v>0.25040000000000001</v>
      </c>
      <c r="AA2183" s="16">
        <v>-0.75212480000000004</v>
      </c>
      <c r="AB2183" s="16">
        <v>0.23</v>
      </c>
      <c r="AC2183" s="16">
        <v>15.89</v>
      </c>
      <c r="AD2183" s="16">
        <v>51.4</v>
      </c>
      <c r="AE2183" s="16">
        <v>24.601700000000001</v>
      </c>
      <c r="AF2183" s="16">
        <v>91.536799999999999</v>
      </c>
      <c r="AG2183" s="16">
        <v>555273</v>
      </c>
      <c r="AH2183" s="16">
        <v>0.65239999999999998</v>
      </c>
      <c r="AI2183" s="16">
        <v>88.1</v>
      </c>
      <c r="AJ2183" s="16">
        <v>92.6</v>
      </c>
      <c r="AK2183" s="16">
        <v>0.87939999999999996</v>
      </c>
      <c r="AL2183" s="16">
        <v>0.3246</v>
      </c>
      <c r="AM2183" s="16">
        <v>0.74580000000000002</v>
      </c>
      <c r="AN2183" s="16">
        <v>0.71499999999999997</v>
      </c>
      <c r="AO2183" s="16">
        <v>1.1418999999999999</v>
      </c>
      <c r="AP2183" s="16">
        <v>0.5837</v>
      </c>
      <c r="AQ2183" s="16">
        <v>0.15640000000000001</v>
      </c>
      <c r="AR2183" s="16">
        <f t="shared" si="99"/>
        <v>1</v>
      </c>
      <c r="AS2183" s="5">
        <f t="shared" si="98"/>
        <v>0.14100299999999999</v>
      </c>
    </row>
    <row r="2184" spans="1:45" x14ac:dyDescent="0.25">
      <c r="A2184" s="16" t="s">
        <v>405</v>
      </c>
      <c r="B2184" s="16" t="s">
        <v>93</v>
      </c>
      <c r="C2184" s="16" t="s">
        <v>308</v>
      </c>
      <c r="D2184" s="16">
        <v>2005</v>
      </c>
      <c r="E2184" s="16" t="s">
        <v>2706</v>
      </c>
      <c r="F2184" s="16" t="s">
        <v>594</v>
      </c>
      <c r="G2184" s="10">
        <v>10537.9</v>
      </c>
      <c r="H2184" s="73">
        <v>9.262734</v>
      </c>
      <c r="I2184" s="16">
        <v>3322528</v>
      </c>
      <c r="J2184" s="71">
        <v>0.05</v>
      </c>
      <c r="K2184" s="71">
        <v>0.88700000000000001</v>
      </c>
      <c r="L2184" s="16">
        <v>1.956566</v>
      </c>
      <c r="M2184" s="16">
        <v>0.14053479999999999</v>
      </c>
      <c r="N2184" s="16">
        <v>1.75769</v>
      </c>
      <c r="O2184" s="16">
        <v>0.68793059999999995</v>
      </c>
      <c r="P2184" s="16">
        <v>0.91036899999999998</v>
      </c>
      <c r="Q2184" s="16">
        <v>0.8670042</v>
      </c>
      <c r="R2184" s="16">
        <v>0.74739999999999995</v>
      </c>
      <c r="S2184" s="16">
        <v>7.4000000000000003E-3</v>
      </c>
      <c r="T2184" s="16">
        <v>4.2200000000000001E-2</v>
      </c>
      <c r="U2184" s="16">
        <v>4.8731999999999998</v>
      </c>
      <c r="V2184" s="16">
        <v>50.59</v>
      </c>
      <c r="W2184" s="16">
        <v>17.45</v>
      </c>
      <c r="X2184" s="16">
        <v>484.47300000000001</v>
      </c>
      <c r="Y2184" s="16">
        <v>65.523399999999995</v>
      </c>
      <c r="Z2184" s="16">
        <v>0.2747</v>
      </c>
      <c r="AA2184" s="16">
        <v>-0.75600849999999997</v>
      </c>
      <c r="AB2184" s="16">
        <v>0.23</v>
      </c>
      <c r="AC2184" s="16">
        <v>15.89</v>
      </c>
      <c r="AD2184" s="16">
        <v>51.5</v>
      </c>
      <c r="AE2184" s="16">
        <v>24.373699999999999</v>
      </c>
      <c r="AF2184" s="16">
        <v>132.453</v>
      </c>
      <c r="AG2184" s="16">
        <v>433856</v>
      </c>
      <c r="AH2184" s="16">
        <v>0.67449999999999999</v>
      </c>
      <c r="AI2184" s="16">
        <v>88.5</v>
      </c>
      <c r="AJ2184" s="16">
        <v>93</v>
      </c>
      <c r="AK2184" s="16">
        <v>0.88149999999999995</v>
      </c>
      <c r="AL2184" s="16">
        <v>0.2243</v>
      </c>
      <c r="AM2184" s="16">
        <v>0.78790000000000004</v>
      </c>
      <c r="AN2184" s="16">
        <v>0.74619999999999997</v>
      </c>
      <c r="AO2184" s="16">
        <v>1.0344</v>
      </c>
      <c r="AP2184" s="16">
        <v>0.58389999999999997</v>
      </c>
      <c r="AQ2184" s="16">
        <v>0.15640000000000001</v>
      </c>
      <c r="AR2184" s="16">
        <f t="shared" si="99"/>
        <v>1</v>
      </c>
      <c r="AS2184" s="5">
        <f t="shared" si="98"/>
        <v>0.1072550000000001</v>
      </c>
    </row>
    <row r="2185" spans="1:45" x14ac:dyDescent="0.25">
      <c r="A2185" s="16" t="s">
        <v>405</v>
      </c>
      <c r="B2185" s="16" t="s">
        <v>93</v>
      </c>
      <c r="C2185" s="16" t="s">
        <v>308</v>
      </c>
      <c r="D2185" s="16">
        <v>2006</v>
      </c>
      <c r="E2185" s="16" t="s">
        <v>2703</v>
      </c>
      <c r="F2185" s="16" t="s">
        <v>594</v>
      </c>
      <c r="G2185" s="10">
        <v>11500.5</v>
      </c>
      <c r="H2185" s="73">
        <v>9.3501480000000008</v>
      </c>
      <c r="I2185" s="16">
        <v>3269909</v>
      </c>
      <c r="J2185" s="71">
        <v>5.3999999999999999E-2</v>
      </c>
      <c r="K2185" s="71">
        <v>0.93700000000000006</v>
      </c>
      <c r="L2185" s="16">
        <v>2.106684</v>
      </c>
      <c r="M2185" s="16">
        <v>0.2128487</v>
      </c>
      <c r="N2185" s="16">
        <v>1.770669</v>
      </c>
      <c r="O2185" s="16">
        <v>0.93142100000000005</v>
      </c>
      <c r="P2185" s="16">
        <v>0.93416969999999999</v>
      </c>
      <c r="Q2185" s="16">
        <v>0.84188750000000001</v>
      </c>
      <c r="R2185" s="16">
        <v>0.79120000000000001</v>
      </c>
      <c r="S2185" s="16">
        <v>6.4000000000000003E-3</v>
      </c>
      <c r="T2185" s="16">
        <v>4.7800000000000002E-2</v>
      </c>
      <c r="U2185" s="16">
        <v>4.8205</v>
      </c>
      <c r="V2185" s="16">
        <v>50.948</v>
      </c>
      <c r="W2185" s="16">
        <v>17.946000000000002</v>
      </c>
      <c r="X2185" s="16">
        <v>481.483</v>
      </c>
      <c r="Y2185" s="16">
        <v>72.460499999999996</v>
      </c>
      <c r="Z2185" s="16">
        <v>0.32079999999999997</v>
      </c>
      <c r="AA2185" s="16">
        <v>-0.77931110000000003</v>
      </c>
      <c r="AB2185" s="16">
        <v>0.23</v>
      </c>
      <c r="AC2185" s="16">
        <v>15.89</v>
      </c>
      <c r="AD2185" s="16">
        <v>52.1</v>
      </c>
      <c r="AE2185" s="16">
        <v>24.464400000000001</v>
      </c>
      <c r="AF2185" s="16">
        <v>145.67699999999999</v>
      </c>
      <c r="AG2185" s="16">
        <v>369338</v>
      </c>
      <c r="AH2185" s="16">
        <v>0.69440000000000002</v>
      </c>
      <c r="AI2185" s="16">
        <v>88.9</v>
      </c>
      <c r="AJ2185" s="16">
        <v>93.4</v>
      </c>
      <c r="AK2185" s="16">
        <v>0.82809999999999995</v>
      </c>
      <c r="AL2185" s="16">
        <v>7.4999999999999997E-2</v>
      </c>
      <c r="AM2185" s="16">
        <v>0.74880000000000002</v>
      </c>
      <c r="AN2185" s="16">
        <v>0.8347</v>
      </c>
      <c r="AO2185" s="16">
        <v>0.97089999999999999</v>
      </c>
      <c r="AP2185" s="16">
        <v>0.66439999999999999</v>
      </c>
      <c r="AQ2185" s="16">
        <v>0.15640000000000001</v>
      </c>
      <c r="AR2185" s="16">
        <f t="shared" si="99"/>
        <v>1</v>
      </c>
      <c r="AS2185" s="5">
        <f t="shared" si="98"/>
        <v>0.15011799999999997</v>
      </c>
    </row>
    <row r="2186" spans="1:45" x14ac:dyDescent="0.25">
      <c r="A2186" s="16" t="s">
        <v>405</v>
      </c>
      <c r="B2186" s="16" t="s">
        <v>93</v>
      </c>
      <c r="C2186" s="16" t="s">
        <v>308</v>
      </c>
      <c r="D2186" s="16">
        <v>2007</v>
      </c>
      <c r="E2186" s="16" t="s">
        <v>2724</v>
      </c>
      <c r="F2186" s="16" t="s">
        <v>594</v>
      </c>
      <c r="G2186" s="10">
        <v>12928.3</v>
      </c>
      <c r="H2186" s="73">
        <v>9.4671710000000004</v>
      </c>
      <c r="I2186" s="16">
        <v>3231294</v>
      </c>
      <c r="J2186" s="71">
        <v>6.2E-2</v>
      </c>
      <c r="K2186" s="71">
        <v>0.997</v>
      </c>
      <c r="L2186" s="16">
        <v>2.1684269999999999</v>
      </c>
      <c r="M2186" s="16">
        <v>0.22516639999999999</v>
      </c>
      <c r="N2186" s="16">
        <v>1.7784089999999999</v>
      </c>
      <c r="O2186" s="16">
        <v>0.96915499999999999</v>
      </c>
      <c r="P2186" s="16">
        <v>1.006848</v>
      </c>
      <c r="Q2186" s="16">
        <v>0.84571110000000005</v>
      </c>
      <c r="R2186" s="16">
        <v>0.80089999999999995</v>
      </c>
      <c r="S2186" s="16">
        <v>5.3E-3</v>
      </c>
      <c r="T2186" s="16">
        <v>4.9000000000000002E-2</v>
      </c>
      <c r="U2186" s="16">
        <v>4.5904999999999996</v>
      </c>
      <c r="V2186" s="16">
        <v>51.305999999999997</v>
      </c>
      <c r="W2186" s="16">
        <v>18.442</v>
      </c>
      <c r="X2186" s="16">
        <v>480.59500000000003</v>
      </c>
      <c r="Y2186" s="16">
        <v>73.362099999999998</v>
      </c>
      <c r="Z2186" s="16">
        <v>0.3306</v>
      </c>
      <c r="AA2186" s="16">
        <v>-0.77931110000000003</v>
      </c>
      <c r="AB2186" s="16">
        <v>0.23</v>
      </c>
      <c r="AC2186" s="16">
        <v>15.89</v>
      </c>
      <c r="AD2186" s="16">
        <v>52.1</v>
      </c>
      <c r="AE2186" s="16">
        <v>25.06</v>
      </c>
      <c r="AF2186" s="16">
        <v>153.97900000000001</v>
      </c>
      <c r="AG2186" s="16">
        <v>416861</v>
      </c>
      <c r="AH2186" s="16">
        <v>0.71450000000000002</v>
      </c>
      <c r="AI2186" s="16">
        <v>89.3</v>
      </c>
      <c r="AJ2186" s="16">
        <v>93.8</v>
      </c>
      <c r="AK2186" s="16">
        <v>0.85640000000000005</v>
      </c>
      <c r="AL2186" s="16">
        <v>3.4700000000000002E-2</v>
      </c>
      <c r="AM2186" s="16">
        <v>0.70689999999999997</v>
      </c>
      <c r="AN2186" s="16">
        <v>0.77729999999999999</v>
      </c>
      <c r="AO2186" s="16">
        <v>1.0855999999999999</v>
      </c>
      <c r="AP2186" s="16">
        <v>0.67230000000000001</v>
      </c>
      <c r="AQ2186" s="16">
        <v>0.15640000000000001</v>
      </c>
      <c r="AR2186" s="16">
        <f t="shared" si="99"/>
        <v>1</v>
      </c>
      <c r="AS2186" s="5">
        <f t="shared" si="98"/>
        <v>6.1742999999999881E-2</v>
      </c>
    </row>
    <row r="2187" spans="1:45" x14ac:dyDescent="0.25">
      <c r="A2187" s="16" t="s">
        <v>405</v>
      </c>
      <c r="B2187" s="16" t="s">
        <v>93</v>
      </c>
      <c r="C2187" s="16" t="s">
        <v>308</v>
      </c>
      <c r="D2187" s="16">
        <v>2008</v>
      </c>
      <c r="E2187" s="16" t="s">
        <v>2714</v>
      </c>
      <c r="F2187" s="16" t="s">
        <v>594</v>
      </c>
      <c r="G2187" s="10">
        <v>13405.2</v>
      </c>
      <c r="H2187" s="73">
        <v>9.5033969999999997</v>
      </c>
      <c r="I2187" s="16">
        <v>3198231</v>
      </c>
      <c r="J2187" s="71">
        <v>7.0000000000000001E-3</v>
      </c>
      <c r="K2187" s="71">
        <v>1.004</v>
      </c>
      <c r="L2187" s="16">
        <v>2.2758639999999999</v>
      </c>
      <c r="M2187" s="16">
        <v>0.44024629999999998</v>
      </c>
      <c r="N2187" s="16">
        <v>1.8359939999999999</v>
      </c>
      <c r="O2187" s="16">
        <v>0.9318573</v>
      </c>
      <c r="P2187" s="16">
        <v>1.041336</v>
      </c>
      <c r="Q2187" s="16">
        <v>0.82237930000000004</v>
      </c>
      <c r="R2187" s="16">
        <v>0.78839999999999999</v>
      </c>
      <c r="S2187" s="16">
        <v>6.7999999999999996E-3</v>
      </c>
      <c r="T2187" s="16">
        <v>7.22E-2</v>
      </c>
      <c r="U2187" s="16">
        <v>4.8345000000000002</v>
      </c>
      <c r="V2187" s="16">
        <v>51.664000000000001</v>
      </c>
      <c r="W2187" s="16">
        <v>18.937999999999999</v>
      </c>
      <c r="X2187" s="16">
        <v>479.70699999999999</v>
      </c>
      <c r="Y2187" s="16">
        <v>74.3553</v>
      </c>
      <c r="Z2187" s="16">
        <v>0.29920000000000002</v>
      </c>
      <c r="AA2187" s="16">
        <v>-0.77931110000000003</v>
      </c>
      <c r="AB2187" s="16">
        <v>0.23</v>
      </c>
      <c r="AC2187" s="16">
        <v>15.89</v>
      </c>
      <c r="AD2187" s="16">
        <v>52.1</v>
      </c>
      <c r="AE2187" s="16">
        <v>24.971599999999999</v>
      </c>
      <c r="AF2187" s="16">
        <v>159.78800000000001</v>
      </c>
      <c r="AG2187" s="16">
        <v>416699</v>
      </c>
      <c r="AH2187" s="16">
        <v>0.74029999999999996</v>
      </c>
      <c r="AI2187" s="16">
        <v>89.7</v>
      </c>
      <c r="AJ2187" s="16">
        <v>94.2</v>
      </c>
      <c r="AK2187" s="16">
        <v>0.8115</v>
      </c>
      <c r="AL2187" s="16">
        <v>3.6700000000000003E-2</v>
      </c>
      <c r="AM2187" s="16">
        <v>0.61990000000000001</v>
      </c>
      <c r="AN2187" s="16">
        <v>0.7248</v>
      </c>
      <c r="AO2187" s="16">
        <v>1.1234999999999999</v>
      </c>
      <c r="AP2187" s="16">
        <v>0.6794</v>
      </c>
      <c r="AQ2187" s="16">
        <v>0.15640000000000001</v>
      </c>
      <c r="AR2187" s="16">
        <f t="shared" si="99"/>
        <v>1</v>
      </c>
      <c r="AS2187" s="5">
        <f t="shared" si="98"/>
        <v>0.107437</v>
      </c>
    </row>
    <row r="2188" spans="1:45" x14ac:dyDescent="0.25">
      <c r="A2188" s="16" t="s">
        <v>405</v>
      </c>
      <c r="B2188" s="16" t="s">
        <v>93</v>
      </c>
      <c r="C2188" s="16" t="s">
        <v>308</v>
      </c>
      <c r="D2188" s="16">
        <v>2009</v>
      </c>
      <c r="E2188" s="16" t="s">
        <v>2710</v>
      </c>
      <c r="F2188" s="16" t="s">
        <v>594</v>
      </c>
      <c r="G2188" s="10">
        <v>11546.8</v>
      </c>
      <c r="H2188" s="73">
        <v>9.3541650000000001</v>
      </c>
      <c r="I2188" s="16">
        <v>3162916</v>
      </c>
      <c r="J2188" s="71">
        <v>-9.8000000000000004E-2</v>
      </c>
      <c r="K2188" s="71">
        <v>0.90900000000000003</v>
      </c>
      <c r="L2188" s="16">
        <v>2.3268230000000001</v>
      </c>
      <c r="M2188" s="16">
        <v>0.41804770000000002</v>
      </c>
      <c r="N2188" s="16">
        <v>1.946043</v>
      </c>
      <c r="O2188" s="16">
        <v>0.93431470000000005</v>
      </c>
      <c r="P2188" s="16">
        <v>1.0682579999999999</v>
      </c>
      <c r="Q2188" s="16">
        <v>0.81760639999999996</v>
      </c>
      <c r="R2188" s="16">
        <v>0.82969999999999999</v>
      </c>
      <c r="S2188" s="16">
        <v>6.7999999999999996E-3</v>
      </c>
      <c r="T2188" s="16">
        <v>6.7400000000000002E-2</v>
      </c>
      <c r="U2188" s="16">
        <v>5.5773999999999999</v>
      </c>
      <c r="V2188" s="16">
        <v>52.021999999999998</v>
      </c>
      <c r="W2188" s="16">
        <v>19.434000000000001</v>
      </c>
      <c r="X2188" s="16">
        <v>478.81799999999998</v>
      </c>
      <c r="Y2188" s="16">
        <v>74.532899999999998</v>
      </c>
      <c r="Z2188" s="16">
        <v>0.28079999999999999</v>
      </c>
      <c r="AA2188" s="16">
        <v>-0.8764052</v>
      </c>
      <c r="AB2188" s="16">
        <v>0.23</v>
      </c>
      <c r="AC2188" s="16">
        <v>15.89</v>
      </c>
      <c r="AD2188" s="16">
        <v>54.6</v>
      </c>
      <c r="AE2188" s="16">
        <v>24.0947</v>
      </c>
      <c r="AF2188" s="16">
        <v>159.947</v>
      </c>
      <c r="AG2188" s="16">
        <v>462959</v>
      </c>
      <c r="AH2188" s="16">
        <v>0.75670000000000004</v>
      </c>
      <c r="AI2188" s="16">
        <v>90.1</v>
      </c>
      <c r="AJ2188" s="16">
        <v>94.6</v>
      </c>
      <c r="AK2188" s="16">
        <v>0.88639999999999997</v>
      </c>
      <c r="AL2188" s="16">
        <v>0.1212</v>
      </c>
      <c r="AM2188" s="16">
        <v>0.70269999999999999</v>
      </c>
      <c r="AN2188" s="16">
        <v>0.59750000000000003</v>
      </c>
      <c r="AO2188" s="16">
        <v>0.95309999999999995</v>
      </c>
      <c r="AP2188" s="16">
        <v>0.69679999999999997</v>
      </c>
      <c r="AQ2188" s="16">
        <v>0.15640000000000001</v>
      </c>
      <c r="AR2188" s="16">
        <f t="shared" si="99"/>
        <v>1</v>
      </c>
      <c r="AS2188" s="5">
        <f t="shared" si="98"/>
        <v>5.0959000000000199E-2</v>
      </c>
    </row>
    <row r="2189" spans="1:45" x14ac:dyDescent="0.25">
      <c r="A2189" s="16" t="s">
        <v>405</v>
      </c>
      <c r="B2189" s="16" t="s">
        <v>93</v>
      </c>
      <c r="C2189" s="16" t="s">
        <v>308</v>
      </c>
      <c r="D2189" s="16">
        <v>2010</v>
      </c>
      <c r="E2189" s="16" t="s">
        <v>2709</v>
      </c>
      <c r="F2189" s="16" t="s">
        <v>594</v>
      </c>
      <c r="G2189" s="10">
        <v>11984.9</v>
      </c>
      <c r="H2189" s="73">
        <v>9.3914000000000009</v>
      </c>
      <c r="I2189" s="16">
        <v>3097282</v>
      </c>
      <c r="J2189" s="71">
        <v>3.7999999999999999E-2</v>
      </c>
      <c r="K2189" s="71">
        <v>0.94399999999999995</v>
      </c>
      <c r="L2189" s="16">
        <v>2.3660489999999998</v>
      </c>
      <c r="M2189" s="16">
        <v>0.44039529999999999</v>
      </c>
      <c r="N2189" s="16">
        <v>1.9652540000000001</v>
      </c>
      <c r="O2189" s="16">
        <v>0.93972350000000004</v>
      </c>
      <c r="P2189" s="16">
        <v>1.05142</v>
      </c>
      <c r="Q2189" s="16">
        <v>0.87910100000000002</v>
      </c>
      <c r="R2189" s="16">
        <v>0.78349999999999997</v>
      </c>
      <c r="S2189" s="16">
        <v>7.3000000000000001E-3</v>
      </c>
      <c r="T2189" s="16">
        <v>7.2300000000000003E-2</v>
      </c>
      <c r="U2189" s="16">
        <v>5.2990000000000004</v>
      </c>
      <c r="V2189" s="16">
        <v>52.38</v>
      </c>
      <c r="W2189" s="16">
        <v>19.93</v>
      </c>
      <c r="X2189" s="16">
        <v>480.52699999999999</v>
      </c>
      <c r="Y2189" s="16">
        <v>75.216800000000006</v>
      </c>
      <c r="Z2189" s="16">
        <v>0.27439999999999998</v>
      </c>
      <c r="AA2189" s="16">
        <v>-0.88417279999999998</v>
      </c>
      <c r="AB2189" s="16">
        <v>0.23</v>
      </c>
      <c r="AC2189" s="16">
        <v>15.89</v>
      </c>
      <c r="AD2189" s="16">
        <v>54.8</v>
      </c>
      <c r="AE2189" s="16">
        <v>24.554300000000001</v>
      </c>
      <c r="AF2189" s="16">
        <v>159.39500000000001</v>
      </c>
      <c r="AG2189" s="16">
        <v>161238</v>
      </c>
      <c r="AH2189" s="16">
        <v>1.0484</v>
      </c>
      <c r="AI2189" s="16">
        <v>90.5</v>
      </c>
      <c r="AJ2189" s="16">
        <v>95</v>
      </c>
      <c r="AK2189" s="16">
        <v>0.89859999999999995</v>
      </c>
      <c r="AL2189" s="16">
        <v>0.2707</v>
      </c>
      <c r="AM2189" s="16">
        <v>0.75770000000000004</v>
      </c>
      <c r="AN2189" s="16">
        <v>0.66490000000000005</v>
      </c>
      <c r="AO2189" s="16">
        <v>0.96940000000000004</v>
      </c>
      <c r="AP2189" s="16">
        <v>0.75470000000000004</v>
      </c>
      <c r="AQ2189" s="16">
        <v>0.15640000000000001</v>
      </c>
      <c r="AR2189" s="16">
        <f t="shared" si="99"/>
        <v>1</v>
      </c>
      <c r="AS2189" s="5">
        <f t="shared" si="98"/>
        <v>3.9225999999999761E-2</v>
      </c>
    </row>
    <row r="2190" spans="1:45" x14ac:dyDescent="0.25">
      <c r="A2190" s="16" t="s">
        <v>405</v>
      </c>
      <c r="B2190" s="16" t="s">
        <v>93</v>
      </c>
      <c r="C2190" s="16" t="s">
        <v>308</v>
      </c>
      <c r="D2190" s="16">
        <v>2011</v>
      </c>
      <c r="E2190" s="16" t="s">
        <v>2728</v>
      </c>
      <c r="F2190" s="16" t="s">
        <v>594</v>
      </c>
      <c r="G2190" s="10">
        <v>13000.2</v>
      </c>
      <c r="H2190" s="73">
        <v>9.4727189999999997</v>
      </c>
      <c r="I2190" s="16">
        <v>3028115</v>
      </c>
      <c r="J2190" s="71">
        <v>5.7000000000000002E-2</v>
      </c>
      <c r="K2190" s="71">
        <v>1</v>
      </c>
      <c r="L2190" s="16">
        <v>2.330505</v>
      </c>
      <c r="M2190" s="16">
        <v>0.49959170000000003</v>
      </c>
      <c r="N2190" s="16">
        <v>1.994791</v>
      </c>
      <c r="O2190" s="16">
        <v>0.9176763</v>
      </c>
      <c r="P2190" s="16">
        <v>0.94356340000000005</v>
      </c>
      <c r="Q2190" s="16">
        <v>0.8468618</v>
      </c>
      <c r="R2190" s="16">
        <v>0.90429999999999999</v>
      </c>
      <c r="S2190" s="16">
        <v>7.0000000000000001E-3</v>
      </c>
      <c r="T2190" s="16">
        <v>7.17E-2</v>
      </c>
      <c r="U2190" s="16">
        <v>5.1223000000000001</v>
      </c>
      <c r="V2190" s="16">
        <v>53.904000000000003</v>
      </c>
      <c r="W2190" s="16">
        <v>20.004000000000001</v>
      </c>
      <c r="X2190" s="16">
        <v>482.23500000000001</v>
      </c>
      <c r="Y2190" s="16">
        <v>75.249600000000001</v>
      </c>
      <c r="Z2190" s="16">
        <v>0.27</v>
      </c>
      <c r="AA2190" s="16">
        <v>-0.84145139999999996</v>
      </c>
      <c r="AB2190" s="16">
        <v>0.23</v>
      </c>
      <c r="AC2190" s="16">
        <v>15.89</v>
      </c>
      <c r="AD2190" s="16">
        <v>53.7</v>
      </c>
      <c r="AE2190" s="16">
        <v>23.3874</v>
      </c>
      <c r="AF2190" s="16">
        <v>162.22200000000001</v>
      </c>
      <c r="AG2190" s="16">
        <v>140219</v>
      </c>
      <c r="AH2190" s="16">
        <v>0.82350000000000001</v>
      </c>
      <c r="AI2190" s="16">
        <v>90.8</v>
      </c>
      <c r="AJ2190" s="16">
        <v>95.4</v>
      </c>
      <c r="AK2190" s="16">
        <v>0.84340000000000004</v>
      </c>
      <c r="AL2190" s="16">
        <v>0.24010000000000001</v>
      </c>
      <c r="AM2190" s="16">
        <v>0.71609999999999996</v>
      </c>
      <c r="AN2190" s="16">
        <v>0.6351</v>
      </c>
      <c r="AO2190" s="16">
        <v>0.93930000000000002</v>
      </c>
      <c r="AP2190" s="16">
        <v>0.75660000000000005</v>
      </c>
      <c r="AQ2190" s="16">
        <v>0.15640000000000001</v>
      </c>
      <c r="AR2190" s="16">
        <f t="shared" si="99"/>
        <v>1</v>
      </c>
      <c r="AS2190" s="5">
        <f t="shared" si="98"/>
        <v>-3.5543999999999798E-2</v>
      </c>
    </row>
    <row r="2191" spans="1:45" x14ac:dyDescent="0.25">
      <c r="A2191" s="16" t="s">
        <v>405</v>
      </c>
      <c r="B2191" s="16" t="s">
        <v>93</v>
      </c>
      <c r="C2191" s="16" t="s">
        <v>308</v>
      </c>
      <c r="D2191" s="16">
        <v>2012</v>
      </c>
      <c r="E2191" s="16" t="s">
        <v>2716</v>
      </c>
      <c r="F2191" s="16" t="s">
        <v>594</v>
      </c>
      <c r="G2191" s="10">
        <v>13681</v>
      </c>
      <c r="H2191" s="73">
        <v>9.5237639999999999</v>
      </c>
      <c r="I2191" s="16">
        <v>2987773</v>
      </c>
      <c r="J2191" s="71">
        <v>2.5999999999999999E-2</v>
      </c>
      <c r="K2191" s="71">
        <v>1.026</v>
      </c>
      <c r="L2191" s="16">
        <v>2.4035579999999999</v>
      </c>
      <c r="M2191" s="16">
        <v>0.5067412</v>
      </c>
      <c r="N2191" s="16">
        <v>2.0057339999999999</v>
      </c>
      <c r="O2191" s="16">
        <v>0.91895689999999997</v>
      </c>
      <c r="P2191" s="16">
        <v>0.98274379999999995</v>
      </c>
      <c r="Q2191" s="16">
        <v>0.95475010000000005</v>
      </c>
      <c r="R2191" s="16">
        <v>0.89510000000000001</v>
      </c>
      <c r="S2191" s="16">
        <v>8.0000000000000002E-3</v>
      </c>
      <c r="T2191" s="16">
        <v>7.2599999999999998E-2</v>
      </c>
      <c r="U2191" s="16">
        <v>4.7687999999999997</v>
      </c>
      <c r="V2191" s="16">
        <v>55.427999999999997</v>
      </c>
      <c r="W2191" s="16">
        <v>20.077999999999999</v>
      </c>
      <c r="X2191" s="16">
        <v>483.94299999999998</v>
      </c>
      <c r="Y2191" s="16">
        <v>75.777699999999996</v>
      </c>
      <c r="Z2191" s="16">
        <v>0.2646</v>
      </c>
      <c r="AA2191" s="16">
        <v>-0.84145139999999996</v>
      </c>
      <c r="AB2191" s="16">
        <v>0.23</v>
      </c>
      <c r="AC2191" s="16">
        <v>15.89</v>
      </c>
      <c r="AD2191" s="16">
        <v>53.7</v>
      </c>
      <c r="AE2191" s="16">
        <v>22.307700000000001</v>
      </c>
      <c r="AF2191" s="16">
        <v>165.05600000000001</v>
      </c>
      <c r="AG2191" s="16">
        <v>151584</v>
      </c>
      <c r="AH2191" s="16">
        <v>0.89690000000000003</v>
      </c>
      <c r="AI2191" s="16">
        <v>91.2</v>
      </c>
      <c r="AJ2191" s="16">
        <v>95.8</v>
      </c>
      <c r="AK2191" s="16">
        <v>0.91369999999999996</v>
      </c>
      <c r="AL2191" s="16">
        <v>0.3175</v>
      </c>
      <c r="AM2191" s="16">
        <v>0.8387</v>
      </c>
      <c r="AN2191" s="16">
        <v>0.74570000000000003</v>
      </c>
      <c r="AO2191" s="16">
        <v>1.1167</v>
      </c>
      <c r="AP2191" s="16">
        <v>0.81669999999999998</v>
      </c>
      <c r="AQ2191" s="16">
        <v>0.15640000000000001</v>
      </c>
      <c r="AR2191" s="16">
        <f t="shared" si="99"/>
        <v>1</v>
      </c>
      <c r="AS2191" s="5">
        <f t="shared" si="98"/>
        <v>7.3052999999999813E-2</v>
      </c>
    </row>
    <row r="2192" spans="1:45" x14ac:dyDescent="0.25">
      <c r="A2192" s="16" t="s">
        <v>405</v>
      </c>
      <c r="B2192" s="16" t="s">
        <v>93</v>
      </c>
      <c r="C2192" s="16" t="s">
        <v>308</v>
      </c>
      <c r="D2192" s="16">
        <v>2013</v>
      </c>
      <c r="E2192" s="16" t="s">
        <v>2704</v>
      </c>
      <c r="F2192" s="16" t="s">
        <v>594</v>
      </c>
      <c r="G2192" s="10">
        <v>14304.8</v>
      </c>
      <c r="H2192" s="73">
        <v>9.5683509999999998</v>
      </c>
      <c r="I2192" s="16">
        <v>2957689</v>
      </c>
      <c r="J2192" s="71">
        <v>2.7E-2</v>
      </c>
      <c r="K2192" s="71">
        <v>1.054</v>
      </c>
      <c r="L2192" s="16">
        <v>2.430431</v>
      </c>
      <c r="M2192" s="16">
        <v>0.55265779999999998</v>
      </c>
      <c r="N2192" s="16">
        <v>2.0488189999999999</v>
      </c>
      <c r="O2192" s="16">
        <v>0.9007271</v>
      </c>
      <c r="P2192" s="16">
        <v>0.9358206</v>
      </c>
      <c r="Q2192" s="16">
        <v>0.99711729999999998</v>
      </c>
      <c r="R2192" s="16">
        <v>0.95079999999999998</v>
      </c>
      <c r="S2192" s="16">
        <v>8.8999999999999999E-3</v>
      </c>
      <c r="T2192" s="16">
        <v>7.3899999999999993E-2</v>
      </c>
      <c r="U2192" s="16">
        <v>4.9973000000000001</v>
      </c>
      <c r="V2192" s="16">
        <v>56.951999999999998</v>
      </c>
      <c r="W2192" s="16">
        <v>20.152000000000001</v>
      </c>
      <c r="X2192" s="16">
        <v>481.09500000000003</v>
      </c>
      <c r="Y2192" s="16">
        <v>75.794499999999999</v>
      </c>
      <c r="Z2192" s="16">
        <v>0.2596</v>
      </c>
      <c r="AA2192" s="16">
        <v>-0.81426500000000002</v>
      </c>
      <c r="AB2192" s="16">
        <v>0.23</v>
      </c>
      <c r="AC2192" s="16">
        <v>15.89</v>
      </c>
      <c r="AD2192" s="16">
        <v>53</v>
      </c>
      <c r="AE2192" s="16">
        <v>20.749199999999998</v>
      </c>
      <c r="AF2192" s="16">
        <v>151.345</v>
      </c>
      <c r="AG2192" s="16">
        <v>142476</v>
      </c>
      <c r="AH2192" s="16">
        <v>0.92500000000000004</v>
      </c>
      <c r="AI2192" s="16">
        <v>91.6</v>
      </c>
      <c r="AJ2192" s="16">
        <v>96.2</v>
      </c>
      <c r="AK2192" s="16">
        <v>0.92600000000000005</v>
      </c>
      <c r="AL2192" s="16">
        <v>0.36990000000000001</v>
      </c>
      <c r="AM2192" s="16">
        <v>0.83560000000000001</v>
      </c>
      <c r="AN2192" s="16">
        <v>0.93569999999999998</v>
      </c>
      <c r="AO2192" s="16">
        <v>1.1454</v>
      </c>
      <c r="AP2192" s="16">
        <v>0.80059999999999998</v>
      </c>
      <c r="AQ2192" s="16">
        <v>0.15640000000000001</v>
      </c>
      <c r="AR2192" s="16">
        <f t="shared" si="99"/>
        <v>1</v>
      </c>
      <c r="AS2192" s="5">
        <f t="shared" si="98"/>
        <v>2.6873000000000147E-2</v>
      </c>
    </row>
    <row r="2193" spans="1:45" x14ac:dyDescent="0.25">
      <c r="A2193" s="16" t="s">
        <v>405</v>
      </c>
      <c r="B2193" s="16" t="s">
        <v>93</v>
      </c>
      <c r="C2193" s="16" t="s">
        <v>308</v>
      </c>
      <c r="D2193" s="16">
        <v>2014</v>
      </c>
      <c r="E2193" s="16" t="s">
        <v>2723</v>
      </c>
      <c r="F2193" s="16" t="s">
        <v>594</v>
      </c>
      <c r="G2193" s="10">
        <v>14932.6</v>
      </c>
      <c r="H2193" s="73">
        <v>9.6113020000000002</v>
      </c>
      <c r="I2193" s="16">
        <v>2932367</v>
      </c>
      <c r="J2193" s="71">
        <v>1.4999999999999999E-2</v>
      </c>
      <c r="K2193" s="71">
        <v>1.07</v>
      </c>
      <c r="L2193" s="16">
        <v>2.5030679999999998</v>
      </c>
      <c r="M2193" s="16">
        <v>0.59252729999999998</v>
      </c>
      <c r="N2193" s="16">
        <v>2.0656669999999999</v>
      </c>
      <c r="O2193" s="16">
        <v>0.94314520000000002</v>
      </c>
      <c r="P2193" s="16">
        <v>0.95158980000000004</v>
      </c>
      <c r="Q2193" s="16">
        <v>1.0459050000000001</v>
      </c>
      <c r="R2193" s="16">
        <v>1.0147999999999999</v>
      </c>
      <c r="S2193" s="16">
        <v>1.0699999999999999E-2</v>
      </c>
      <c r="T2193" s="16">
        <v>7.3700000000000002E-2</v>
      </c>
      <c r="U2193" s="16">
        <v>4.9763000000000002</v>
      </c>
      <c r="V2193" s="16">
        <v>58.475999999999999</v>
      </c>
      <c r="W2193" s="16">
        <v>20.225999999999999</v>
      </c>
      <c r="X2193" s="16">
        <v>478.24700000000001</v>
      </c>
      <c r="Y2193" s="16">
        <v>77.488</v>
      </c>
      <c r="Z2193" s="16">
        <v>0.26369999999999999</v>
      </c>
      <c r="AA2193" s="16">
        <v>-0.80921609999999999</v>
      </c>
      <c r="AB2193" s="16">
        <v>0.23</v>
      </c>
      <c r="AC2193" s="16">
        <v>15.89</v>
      </c>
      <c r="AD2193" s="16">
        <v>52.87</v>
      </c>
      <c r="AE2193" s="16">
        <v>19.502600000000001</v>
      </c>
      <c r="AF2193" s="16">
        <v>141.86099999999999</v>
      </c>
      <c r="AG2193" s="16">
        <v>223451</v>
      </c>
      <c r="AH2193" s="16">
        <v>0.95299999999999996</v>
      </c>
      <c r="AI2193" s="16">
        <v>92</v>
      </c>
      <c r="AJ2193" s="16">
        <v>96.6</v>
      </c>
      <c r="AK2193" s="16">
        <v>0.95830000000000004</v>
      </c>
      <c r="AL2193" s="16">
        <v>0.47920000000000001</v>
      </c>
      <c r="AM2193" s="16">
        <v>0.99439999999999995</v>
      </c>
      <c r="AN2193" s="16">
        <v>0.72240000000000004</v>
      </c>
      <c r="AO2193" s="16">
        <v>1.1996</v>
      </c>
      <c r="AP2193" s="16">
        <v>0.90639999999999998</v>
      </c>
      <c r="AQ2193" s="16">
        <v>0.15640000000000001</v>
      </c>
      <c r="AR2193" s="16">
        <f t="shared" si="99"/>
        <v>1</v>
      </c>
      <c r="AS2193" s="5">
        <f t="shared" si="98"/>
        <v>7.2636999999999841E-2</v>
      </c>
    </row>
    <row r="2194" spans="1:45" x14ac:dyDescent="0.25">
      <c r="A2194" s="16" t="s">
        <v>406</v>
      </c>
      <c r="B2194" s="16" t="s">
        <v>97</v>
      </c>
      <c r="C2194" s="16" t="s">
        <v>327</v>
      </c>
      <c r="D2194" s="16">
        <v>1985</v>
      </c>
      <c r="E2194" s="16" t="s">
        <v>4669</v>
      </c>
      <c r="F2194" s="16" t="s">
        <v>592</v>
      </c>
      <c r="G2194" s="10">
        <v>1466.72</v>
      </c>
      <c r="H2194" s="73">
        <v>7.2907869999999999</v>
      </c>
      <c r="I2194" s="16" t="s">
        <v>6700</v>
      </c>
      <c r="K2194" s="71">
        <v>1.1120000000000001</v>
      </c>
      <c r="L2194" s="16">
        <v>-1.1660489999999999</v>
      </c>
      <c r="M2194" s="16">
        <v>-0.36725530000000001</v>
      </c>
      <c r="N2194" s="16">
        <v>-0.68448140000000002</v>
      </c>
      <c r="O2194" s="16">
        <v>-1.019944</v>
      </c>
      <c r="P2194" s="16">
        <v>-0.7547855</v>
      </c>
      <c r="Q2194" s="16">
        <v>0.28243859999999998</v>
      </c>
      <c r="R2194" s="16">
        <v>0.57989999999999997</v>
      </c>
      <c r="S2194" s="16">
        <v>1.2999999999999999E-3</v>
      </c>
      <c r="T2194" s="16">
        <v>0</v>
      </c>
      <c r="U2194" s="16">
        <v>5.351</v>
      </c>
      <c r="V2194" s="16">
        <v>3.41</v>
      </c>
      <c r="W2194" s="16">
        <v>1.91</v>
      </c>
      <c r="X2194" s="16">
        <v>399.57</v>
      </c>
      <c r="Y2194" s="16">
        <v>21.452100000000002</v>
      </c>
      <c r="Z2194" s="16">
        <v>0.22389999999999999</v>
      </c>
      <c r="AA2194" s="16">
        <v>1.195641</v>
      </c>
      <c r="AB2194" s="16">
        <v>0.77</v>
      </c>
      <c r="AC2194" s="16">
        <v>13.47</v>
      </c>
      <c r="AD2194" s="16">
        <v>14.695</v>
      </c>
      <c r="AE2194" s="16">
        <v>1.0792999999999999</v>
      </c>
      <c r="AF2194" s="16">
        <v>0</v>
      </c>
      <c r="AG2194" s="16">
        <v>32505.599999999999</v>
      </c>
      <c r="AH2194" s="16">
        <v>0.107</v>
      </c>
      <c r="AI2194" s="16">
        <v>48.629899999999999</v>
      </c>
      <c r="AJ2194" s="16">
        <v>70.495599999999996</v>
      </c>
      <c r="AK2194" s="16">
        <v>-9.0399999999999994E-2</v>
      </c>
      <c r="AL2194" s="16">
        <v>0.60570000000000002</v>
      </c>
      <c r="AM2194" s="16">
        <v>-1.1599999999999999E-2</v>
      </c>
      <c r="AN2194" s="16">
        <v>0.1273</v>
      </c>
      <c r="AO2194" s="16">
        <v>-0.14829999999999999</v>
      </c>
      <c r="AP2194" s="16">
        <v>0.45540000000000003</v>
      </c>
      <c r="AQ2194" s="16">
        <v>5.7999999999999996E-3</v>
      </c>
      <c r="AR2194" s="16">
        <f t="shared" si="99"/>
        <v>1</v>
      </c>
      <c r="AS2194" s="5">
        <f t="shared" si="98"/>
        <v>0</v>
      </c>
    </row>
    <row r="2195" spans="1:45" x14ac:dyDescent="0.25">
      <c r="A2195" s="16" t="s">
        <v>406</v>
      </c>
      <c r="B2195" s="16" t="s">
        <v>97</v>
      </c>
      <c r="C2195" s="16" t="s">
        <v>327</v>
      </c>
      <c r="D2195" s="16">
        <v>1986</v>
      </c>
      <c r="E2195" s="16" t="s">
        <v>4670</v>
      </c>
      <c r="F2195" s="16" t="s">
        <v>592</v>
      </c>
      <c r="G2195" s="10">
        <v>1568.68</v>
      </c>
      <c r="H2195" s="73">
        <v>7.3579920000000003</v>
      </c>
      <c r="I2195" s="16" t="s">
        <v>6700</v>
      </c>
      <c r="J2195" s="71">
        <v>-8.0000000000000002E-3</v>
      </c>
      <c r="K2195" s="71">
        <v>1.1020000000000001</v>
      </c>
      <c r="L2195" s="16">
        <v>-1.11351</v>
      </c>
      <c r="M2195" s="16">
        <v>-0.3633247</v>
      </c>
      <c r="N2195" s="16">
        <v>-0.65734570000000003</v>
      </c>
      <c r="O2195" s="16">
        <v>-0.9320039</v>
      </c>
      <c r="P2195" s="16">
        <v>-0.74124230000000002</v>
      </c>
      <c r="Q2195" s="16">
        <v>0.26318249999999999</v>
      </c>
      <c r="R2195" s="16">
        <v>0.57989999999999997</v>
      </c>
      <c r="S2195" s="16">
        <v>1.6000000000000001E-3</v>
      </c>
      <c r="T2195" s="16">
        <v>2.9999999999999997E-4</v>
      </c>
      <c r="U2195" s="16">
        <v>5.4669999999999996</v>
      </c>
      <c r="V2195" s="16">
        <v>3.5779999999999998</v>
      </c>
      <c r="W2195" s="16">
        <v>2.1219999999999999</v>
      </c>
      <c r="X2195" s="16">
        <v>399.34199999999998</v>
      </c>
      <c r="Y2195" s="16">
        <v>22.919</v>
      </c>
      <c r="Z2195" s="16">
        <v>0.25319999999999998</v>
      </c>
      <c r="AA2195" s="16">
        <v>1.1909799999999999</v>
      </c>
      <c r="AB2195" s="16">
        <v>0.77</v>
      </c>
      <c r="AC2195" s="16">
        <v>13.47</v>
      </c>
      <c r="AD2195" s="16">
        <v>14.815</v>
      </c>
      <c r="AE2195" s="16">
        <v>1.1052</v>
      </c>
      <c r="AF2195" s="16">
        <v>0</v>
      </c>
      <c r="AG2195" s="16">
        <v>33632.6</v>
      </c>
      <c r="AH2195" s="16">
        <v>0.1075</v>
      </c>
      <c r="AI2195" s="16">
        <v>49.6267</v>
      </c>
      <c r="AJ2195" s="16">
        <v>71.012500000000003</v>
      </c>
      <c r="AK2195" s="16">
        <v>-0.1153</v>
      </c>
      <c r="AL2195" s="16">
        <v>0.56910000000000005</v>
      </c>
      <c r="AM2195" s="16">
        <v>-1.5299999999999999E-2</v>
      </c>
      <c r="AN2195" s="16">
        <v>0.10489999999999999</v>
      </c>
      <c r="AO2195" s="16">
        <v>-0.14810000000000001</v>
      </c>
      <c r="AP2195" s="16">
        <v>0.43070000000000003</v>
      </c>
      <c r="AQ2195" s="16">
        <v>5.7999999999999996E-3</v>
      </c>
      <c r="AR2195" s="16">
        <f t="shared" si="99"/>
        <v>1</v>
      </c>
      <c r="AS2195" s="5">
        <f t="shared" si="98"/>
        <v>5.2538999999999891E-2</v>
      </c>
    </row>
    <row r="2196" spans="1:45" x14ac:dyDescent="0.25">
      <c r="A2196" s="16" t="s">
        <v>406</v>
      </c>
      <c r="B2196" s="16" t="s">
        <v>97</v>
      </c>
      <c r="C2196" s="16" t="s">
        <v>327</v>
      </c>
      <c r="D2196" s="16">
        <v>1987</v>
      </c>
      <c r="E2196" s="16" t="s">
        <v>4671</v>
      </c>
      <c r="F2196" s="16" t="s">
        <v>592</v>
      </c>
      <c r="G2196" s="10">
        <v>1531.87</v>
      </c>
      <c r="H2196" s="73">
        <v>7.3342409999999996</v>
      </c>
      <c r="I2196" s="16" t="s">
        <v>6700</v>
      </c>
      <c r="J2196" s="71">
        <v>1.2999999999999999E-2</v>
      </c>
      <c r="K2196" s="71">
        <v>1.117</v>
      </c>
      <c r="L2196" s="16">
        <v>-1.119958</v>
      </c>
      <c r="M2196" s="16">
        <v>-0.36219020000000002</v>
      </c>
      <c r="N2196" s="16">
        <v>-0.64133969999999996</v>
      </c>
      <c r="O2196" s="16">
        <v>-0.95795240000000004</v>
      </c>
      <c r="P2196" s="16">
        <v>-0.72793540000000001</v>
      </c>
      <c r="Q2196" s="16">
        <v>0.24395990000000001</v>
      </c>
      <c r="R2196" s="16">
        <v>0.57989999999999997</v>
      </c>
      <c r="S2196" s="16">
        <v>1.9E-3</v>
      </c>
      <c r="T2196" s="16">
        <v>2.9999999999999997E-4</v>
      </c>
      <c r="U2196" s="16">
        <v>5.4390999999999998</v>
      </c>
      <c r="V2196" s="16">
        <v>3.746</v>
      </c>
      <c r="W2196" s="16">
        <v>2.3340000000000001</v>
      </c>
      <c r="X2196" s="16">
        <v>399.74200000000002</v>
      </c>
      <c r="Y2196" s="16">
        <v>24.385999999999999</v>
      </c>
      <c r="Z2196" s="16">
        <v>0.22159999999999999</v>
      </c>
      <c r="AA2196" s="16">
        <v>1.1865140000000001</v>
      </c>
      <c r="AB2196" s="16">
        <v>0.77</v>
      </c>
      <c r="AC2196" s="16">
        <v>13.47</v>
      </c>
      <c r="AD2196" s="16">
        <v>14.93</v>
      </c>
      <c r="AE2196" s="16">
        <v>1.1444000000000001</v>
      </c>
      <c r="AF2196" s="16">
        <v>2.9999999999999997E-4</v>
      </c>
      <c r="AG2196" s="16">
        <v>33958.9</v>
      </c>
      <c r="AH2196" s="16">
        <v>0.108</v>
      </c>
      <c r="AI2196" s="16">
        <v>50.623399999999997</v>
      </c>
      <c r="AJ2196" s="16">
        <v>71.529499999999999</v>
      </c>
      <c r="AK2196" s="16">
        <v>-0.1401</v>
      </c>
      <c r="AL2196" s="16">
        <v>0.53249999999999997</v>
      </c>
      <c r="AM2196" s="16">
        <v>-1.9099999999999999E-2</v>
      </c>
      <c r="AN2196" s="16">
        <v>8.2600000000000007E-2</v>
      </c>
      <c r="AO2196" s="16">
        <v>-0.1479</v>
      </c>
      <c r="AP2196" s="16">
        <v>0.40610000000000002</v>
      </c>
      <c r="AQ2196" s="16">
        <v>5.7999999999999996E-3</v>
      </c>
      <c r="AR2196" s="16">
        <f t="shared" si="99"/>
        <v>1</v>
      </c>
      <c r="AS2196" s="5">
        <f t="shared" si="98"/>
        <v>-6.4480000000000093E-3</v>
      </c>
    </row>
    <row r="2197" spans="1:45" x14ac:dyDescent="0.25">
      <c r="A2197" s="16" t="s">
        <v>406</v>
      </c>
      <c r="B2197" s="16" t="s">
        <v>97</v>
      </c>
      <c r="C2197" s="16" t="s">
        <v>327</v>
      </c>
      <c r="D2197" s="16">
        <v>1988</v>
      </c>
      <c r="E2197" s="16" t="s">
        <v>4672</v>
      </c>
      <c r="F2197" s="16" t="s">
        <v>592</v>
      </c>
      <c r="G2197" s="10">
        <v>1680.35</v>
      </c>
      <c r="H2197" s="73">
        <v>7.4267570000000003</v>
      </c>
      <c r="I2197" s="16" t="s">
        <v>6700</v>
      </c>
      <c r="J2197" s="71">
        <v>4.0000000000000001E-3</v>
      </c>
      <c r="K2197" s="71">
        <v>1.121</v>
      </c>
      <c r="L2197" s="16">
        <v>-1.1290469999999999</v>
      </c>
      <c r="M2197" s="16">
        <v>-0.3591915</v>
      </c>
      <c r="N2197" s="16">
        <v>-0.69397589999999998</v>
      </c>
      <c r="O2197" s="16">
        <v>-0.92727090000000001</v>
      </c>
      <c r="P2197" s="16">
        <v>-0.71274689999999996</v>
      </c>
      <c r="Q2197" s="16">
        <v>0.2246687</v>
      </c>
      <c r="R2197" s="16">
        <v>0.57989999999999997</v>
      </c>
      <c r="S2197" s="16">
        <v>2.2000000000000001E-3</v>
      </c>
      <c r="T2197" s="16">
        <v>5.0000000000000001E-4</v>
      </c>
      <c r="U2197" s="16">
        <v>4.7769000000000004</v>
      </c>
      <c r="V2197" s="16">
        <v>3.9140000000000001</v>
      </c>
      <c r="W2197" s="16">
        <v>2.5459999999999998</v>
      </c>
      <c r="X2197" s="16">
        <v>399.83800000000002</v>
      </c>
      <c r="Y2197" s="16">
        <v>25.852900000000002</v>
      </c>
      <c r="Z2197" s="16">
        <v>0.2203</v>
      </c>
      <c r="AA2197" s="16">
        <v>1.1820470000000001</v>
      </c>
      <c r="AB2197" s="16">
        <v>0.77</v>
      </c>
      <c r="AC2197" s="16">
        <v>13.47</v>
      </c>
      <c r="AD2197" s="16">
        <v>15.045</v>
      </c>
      <c r="AE2197" s="16">
        <v>1.2068000000000001</v>
      </c>
      <c r="AF2197" s="16">
        <v>4.0000000000000002E-4</v>
      </c>
      <c r="AG2197" s="16">
        <v>37390.800000000003</v>
      </c>
      <c r="AH2197" s="16">
        <v>0.1085</v>
      </c>
      <c r="AI2197" s="16">
        <v>51.620199999999997</v>
      </c>
      <c r="AJ2197" s="16">
        <v>72.046400000000006</v>
      </c>
      <c r="AK2197" s="16">
        <v>-0.16500000000000001</v>
      </c>
      <c r="AL2197" s="16">
        <v>0.49580000000000002</v>
      </c>
      <c r="AM2197" s="16">
        <v>-2.2800000000000001E-2</v>
      </c>
      <c r="AN2197" s="16">
        <v>6.0199999999999997E-2</v>
      </c>
      <c r="AO2197" s="16">
        <v>-0.14779999999999999</v>
      </c>
      <c r="AP2197" s="16">
        <v>0.38140000000000002</v>
      </c>
      <c r="AQ2197" s="16">
        <v>5.7999999999999996E-3</v>
      </c>
      <c r="AR2197" s="16">
        <f t="shared" si="99"/>
        <v>1</v>
      </c>
      <c r="AS2197" s="5">
        <f t="shared" si="98"/>
        <v>-9.0889999999999027E-3</v>
      </c>
    </row>
    <row r="2198" spans="1:45" x14ac:dyDescent="0.25">
      <c r="A2198" s="16" t="s">
        <v>406</v>
      </c>
      <c r="B2198" s="16" t="s">
        <v>97</v>
      </c>
      <c r="C2198" s="16" t="s">
        <v>327</v>
      </c>
      <c r="D2198" s="16">
        <v>1989</v>
      </c>
      <c r="E2198" s="16" t="s">
        <v>4673</v>
      </c>
      <c r="F2198" s="16" t="s">
        <v>592</v>
      </c>
      <c r="G2198" s="10">
        <v>1695.43</v>
      </c>
      <c r="H2198" s="73">
        <v>7.4356910000000003</v>
      </c>
      <c r="I2198" s="16" t="s">
        <v>6700</v>
      </c>
      <c r="J2198" s="71">
        <v>-1.4999999999999999E-2</v>
      </c>
      <c r="K2198" s="71">
        <v>1.1040000000000001</v>
      </c>
      <c r="L2198" s="16">
        <v>-1.0934729999999999</v>
      </c>
      <c r="M2198" s="16">
        <v>-0.3593672</v>
      </c>
      <c r="N2198" s="16">
        <v>-0.65291569999999999</v>
      </c>
      <c r="O2198" s="16">
        <v>-0.88661749999999995</v>
      </c>
      <c r="P2198" s="16">
        <v>-0.69813009999999998</v>
      </c>
      <c r="Q2198" s="16">
        <v>0.20544850000000001</v>
      </c>
      <c r="R2198" s="16">
        <v>0.57989999999999997</v>
      </c>
      <c r="S2198" s="16">
        <v>2.3999999999999998E-3</v>
      </c>
      <c r="T2198" s="16">
        <v>4.0000000000000002E-4</v>
      </c>
      <c r="U2198" s="16">
        <v>4.9535999999999998</v>
      </c>
      <c r="V2198" s="16">
        <v>4.0819999999999999</v>
      </c>
      <c r="W2198" s="16">
        <v>2.758</v>
      </c>
      <c r="X2198" s="16">
        <v>400.79199999999997</v>
      </c>
      <c r="Y2198" s="16">
        <v>27.319800000000001</v>
      </c>
      <c r="Z2198" s="16">
        <v>0.2243</v>
      </c>
      <c r="AA2198" s="16">
        <v>1.177387</v>
      </c>
      <c r="AB2198" s="16">
        <v>0.77</v>
      </c>
      <c r="AC2198" s="16">
        <v>13.47</v>
      </c>
      <c r="AD2198" s="16">
        <v>15.164999999999999</v>
      </c>
      <c r="AE2198" s="16">
        <v>1.3818999999999999</v>
      </c>
      <c r="AF2198" s="16">
        <v>2.8999999999999998E-3</v>
      </c>
      <c r="AG2198" s="16">
        <v>36848.699999999997</v>
      </c>
      <c r="AH2198" s="16">
        <v>0.109</v>
      </c>
      <c r="AI2198" s="16">
        <v>52.616900000000001</v>
      </c>
      <c r="AJ2198" s="16">
        <v>72.563400000000001</v>
      </c>
      <c r="AK2198" s="16">
        <v>-0.1898</v>
      </c>
      <c r="AL2198" s="16">
        <v>0.4592</v>
      </c>
      <c r="AM2198" s="16">
        <v>-2.6499999999999999E-2</v>
      </c>
      <c r="AN2198" s="16">
        <v>3.78E-2</v>
      </c>
      <c r="AO2198" s="16">
        <v>-0.14760000000000001</v>
      </c>
      <c r="AP2198" s="16">
        <v>0.35680000000000001</v>
      </c>
      <c r="AQ2198" s="16">
        <v>5.7999999999999996E-3</v>
      </c>
      <c r="AR2198" s="16">
        <f t="shared" si="99"/>
        <v>1</v>
      </c>
      <c r="AS2198" s="5">
        <f t="shared" si="98"/>
        <v>3.5573999999999995E-2</v>
      </c>
    </row>
    <row r="2199" spans="1:45" x14ac:dyDescent="0.25">
      <c r="A2199" s="16" t="s">
        <v>406</v>
      </c>
      <c r="B2199" s="16" t="s">
        <v>97</v>
      </c>
      <c r="C2199" s="16" t="s">
        <v>327</v>
      </c>
      <c r="D2199" s="16">
        <v>1990</v>
      </c>
      <c r="E2199" s="16" t="s">
        <v>4674</v>
      </c>
      <c r="F2199" s="16" t="s">
        <v>592</v>
      </c>
      <c r="G2199" s="10">
        <v>1720.78</v>
      </c>
      <c r="H2199" s="73">
        <v>7.4505330000000001</v>
      </c>
      <c r="I2199" s="16" t="s">
        <v>6700</v>
      </c>
      <c r="J2199" s="71">
        <v>1.9E-2</v>
      </c>
      <c r="K2199" s="71">
        <v>1.1259999999999999</v>
      </c>
      <c r="L2199" s="16">
        <v>-1.071499</v>
      </c>
      <c r="M2199" s="16">
        <v>-0.35293809999999998</v>
      </c>
      <c r="N2199" s="16">
        <v>-0.65522309999999995</v>
      </c>
      <c r="O2199" s="16">
        <v>-0.83166410000000002</v>
      </c>
      <c r="P2199" s="16">
        <v>-0.69163129999999995</v>
      </c>
      <c r="Q2199" s="16">
        <v>0.18619240000000001</v>
      </c>
      <c r="R2199" s="16">
        <v>0.57989999999999997</v>
      </c>
      <c r="S2199" s="16">
        <v>4.1000000000000003E-3</v>
      </c>
      <c r="T2199" s="16">
        <v>4.0000000000000002E-4</v>
      </c>
      <c r="U2199" s="16">
        <v>4.7202000000000002</v>
      </c>
      <c r="V2199" s="16">
        <v>4.25</v>
      </c>
      <c r="W2199" s="16">
        <v>2.97</v>
      </c>
      <c r="X2199" s="16">
        <v>401.709</v>
      </c>
      <c r="Y2199" s="16">
        <v>28.7867</v>
      </c>
      <c r="Z2199" s="16">
        <v>0.23269999999999999</v>
      </c>
      <c r="AA2199" s="16">
        <v>1.1548609999999999</v>
      </c>
      <c r="AB2199" s="16">
        <v>0.77</v>
      </c>
      <c r="AC2199" s="16">
        <v>13.47</v>
      </c>
      <c r="AD2199" s="16">
        <v>15.744999999999999</v>
      </c>
      <c r="AE2199" s="16">
        <v>1.6332</v>
      </c>
      <c r="AF2199" s="16">
        <v>3.7000000000000002E-3</v>
      </c>
      <c r="AG2199" s="16">
        <v>38589</v>
      </c>
      <c r="AH2199" s="16">
        <v>0.1171</v>
      </c>
      <c r="AI2199" s="16">
        <v>52.4</v>
      </c>
      <c r="AJ2199" s="16">
        <v>72.599999999999994</v>
      </c>
      <c r="AK2199" s="16">
        <v>-0.2147</v>
      </c>
      <c r="AL2199" s="16">
        <v>0.42259999999999998</v>
      </c>
      <c r="AM2199" s="16">
        <v>-3.0200000000000001E-2</v>
      </c>
      <c r="AN2199" s="16">
        <v>1.54E-2</v>
      </c>
      <c r="AO2199" s="16">
        <v>-0.1474</v>
      </c>
      <c r="AP2199" s="16">
        <v>0.33210000000000001</v>
      </c>
      <c r="AQ2199" s="16">
        <v>5.7999999999999996E-3</v>
      </c>
      <c r="AR2199" s="16">
        <f t="shared" si="99"/>
        <v>1</v>
      </c>
      <c r="AS2199" s="5">
        <f t="shared" si="98"/>
        <v>2.1973999999999938E-2</v>
      </c>
    </row>
    <row r="2200" spans="1:45" x14ac:dyDescent="0.25">
      <c r="A2200" s="16" t="s">
        <v>406</v>
      </c>
      <c r="B2200" s="16" t="s">
        <v>97</v>
      </c>
      <c r="C2200" s="16" t="s">
        <v>327</v>
      </c>
      <c r="D2200" s="16">
        <v>1991</v>
      </c>
      <c r="E2200" s="16" t="s">
        <v>4675</v>
      </c>
      <c r="F2200" s="16" t="s">
        <v>592</v>
      </c>
      <c r="G2200" s="10">
        <v>1811.4</v>
      </c>
      <c r="H2200" s="73">
        <v>7.5018560000000001</v>
      </c>
      <c r="I2200" s="16" t="s">
        <v>6700</v>
      </c>
      <c r="J2200" s="71">
        <v>-1E-3</v>
      </c>
      <c r="K2200" s="71">
        <v>1.1240000000000001</v>
      </c>
      <c r="L2200" s="16">
        <v>-1.061925</v>
      </c>
      <c r="M2200" s="16">
        <v>-0.3508715</v>
      </c>
      <c r="N2200" s="16">
        <v>-0.66054869999999999</v>
      </c>
      <c r="O2200" s="16">
        <v>-0.81002510000000005</v>
      </c>
      <c r="P2200" s="16">
        <v>-0.67170859999999999</v>
      </c>
      <c r="Q2200" s="16">
        <v>0.1669361</v>
      </c>
      <c r="R2200" s="16">
        <v>0.57989999999999997</v>
      </c>
      <c r="S2200" s="16">
        <v>4.4000000000000003E-3</v>
      </c>
      <c r="T2200" s="16">
        <v>5.0000000000000001E-4</v>
      </c>
      <c r="U2200" s="16">
        <v>4.4794999999999998</v>
      </c>
      <c r="V2200" s="16">
        <v>4.43</v>
      </c>
      <c r="W2200" s="16">
        <v>3.1960000000000002</v>
      </c>
      <c r="X2200" s="16">
        <v>402.1</v>
      </c>
      <c r="Y2200" s="16">
        <v>30.253599999999999</v>
      </c>
      <c r="Z2200" s="16">
        <v>0.23369999999999999</v>
      </c>
      <c r="AA2200" s="16">
        <v>1.189621</v>
      </c>
      <c r="AB2200" s="16">
        <v>0.77</v>
      </c>
      <c r="AC2200" s="16">
        <v>13.47</v>
      </c>
      <c r="AD2200" s="16">
        <v>14.85</v>
      </c>
      <c r="AE2200" s="16">
        <v>1.9779</v>
      </c>
      <c r="AF2200" s="16">
        <v>6.0000000000000001E-3</v>
      </c>
      <c r="AG2200" s="16">
        <v>36225.599999999999</v>
      </c>
      <c r="AH2200" s="16">
        <v>0.11600000000000001</v>
      </c>
      <c r="AI2200" s="16">
        <v>53.8</v>
      </c>
      <c r="AJ2200" s="16">
        <v>73.3</v>
      </c>
      <c r="AK2200" s="16">
        <v>-0.23949999999999999</v>
      </c>
      <c r="AL2200" s="16">
        <v>0.38600000000000001</v>
      </c>
      <c r="AM2200" s="16">
        <v>-3.4000000000000002E-2</v>
      </c>
      <c r="AN2200" s="16">
        <v>-7.0000000000000001E-3</v>
      </c>
      <c r="AO2200" s="16">
        <v>-0.1472</v>
      </c>
      <c r="AP2200" s="16">
        <v>0.30740000000000001</v>
      </c>
      <c r="AQ2200" s="16">
        <v>5.7999999999999996E-3</v>
      </c>
      <c r="AR2200" s="16">
        <f t="shared" si="99"/>
        <v>1</v>
      </c>
      <c r="AS2200" s="5">
        <f t="shared" si="98"/>
        <v>9.5739999999999714E-3</v>
      </c>
    </row>
    <row r="2201" spans="1:45" x14ac:dyDescent="0.25">
      <c r="A2201" s="16" t="s">
        <v>406</v>
      </c>
      <c r="B2201" s="16" t="s">
        <v>97</v>
      </c>
      <c r="C2201" s="16" t="s">
        <v>327</v>
      </c>
      <c r="D2201" s="16">
        <v>1992</v>
      </c>
      <c r="E2201" s="16" t="s">
        <v>4676</v>
      </c>
      <c r="F2201" s="16" t="s">
        <v>592</v>
      </c>
      <c r="G2201" s="10">
        <v>1741.92</v>
      </c>
      <c r="H2201" s="73">
        <v>7.4627439999999998</v>
      </c>
      <c r="I2201" s="16" t="s">
        <v>6700</v>
      </c>
      <c r="J2201" s="71">
        <v>2.1999999999999999E-2</v>
      </c>
      <c r="K2201" s="71">
        <v>1.1499999999999999</v>
      </c>
      <c r="L2201" s="16">
        <v>-0.99029389999999995</v>
      </c>
      <c r="M2201" s="16">
        <v>-0.35316750000000002</v>
      </c>
      <c r="N2201" s="16">
        <v>-0.55354910000000002</v>
      </c>
      <c r="O2201" s="16">
        <v>-0.76202110000000001</v>
      </c>
      <c r="P2201" s="16">
        <v>-0.64794030000000002</v>
      </c>
      <c r="Q2201" s="16">
        <v>0.14769560000000001</v>
      </c>
      <c r="R2201" s="16">
        <v>0.57989999999999997</v>
      </c>
      <c r="S2201" s="16">
        <v>3.3E-3</v>
      </c>
      <c r="T2201" s="16">
        <v>6.9999999999999999E-4</v>
      </c>
      <c r="U2201" s="16">
        <v>5.3158000000000003</v>
      </c>
      <c r="V2201" s="16">
        <v>4.6100000000000003</v>
      </c>
      <c r="W2201" s="16">
        <v>3.4220000000000002</v>
      </c>
      <c r="X2201" s="16">
        <v>402.34500000000003</v>
      </c>
      <c r="Y2201" s="16">
        <v>31.720600000000001</v>
      </c>
      <c r="Z2201" s="16">
        <v>0.24460000000000001</v>
      </c>
      <c r="AA2201" s="16">
        <v>1.2012719999999999</v>
      </c>
      <c r="AB2201" s="16">
        <v>0.77</v>
      </c>
      <c r="AC2201" s="16">
        <v>13.47</v>
      </c>
      <c r="AD2201" s="16">
        <v>14.55</v>
      </c>
      <c r="AE2201" s="16">
        <v>2.5577000000000001</v>
      </c>
      <c r="AF2201" s="16">
        <v>1.26E-2</v>
      </c>
      <c r="AG2201" s="16">
        <v>37573.800000000003</v>
      </c>
      <c r="AH2201" s="16">
        <v>0.114</v>
      </c>
      <c r="AI2201" s="16">
        <v>55.1</v>
      </c>
      <c r="AJ2201" s="16">
        <v>74</v>
      </c>
      <c r="AK2201" s="16">
        <v>-0.26440000000000002</v>
      </c>
      <c r="AL2201" s="16">
        <v>0.34939999999999999</v>
      </c>
      <c r="AM2201" s="16">
        <v>-3.7699999999999997E-2</v>
      </c>
      <c r="AN2201" s="16">
        <v>-2.93E-2</v>
      </c>
      <c r="AO2201" s="16">
        <v>-0.14710000000000001</v>
      </c>
      <c r="AP2201" s="16">
        <v>0.2828</v>
      </c>
      <c r="AQ2201" s="16">
        <v>5.7999999999999996E-3</v>
      </c>
      <c r="AR2201" s="16">
        <f t="shared" si="99"/>
        <v>1</v>
      </c>
      <c r="AS2201" s="5">
        <f t="shared" si="98"/>
        <v>7.1631100000000059E-2</v>
      </c>
    </row>
    <row r="2202" spans="1:45" x14ac:dyDescent="0.25">
      <c r="A2202" s="16" t="s">
        <v>406</v>
      </c>
      <c r="B2202" s="16" t="s">
        <v>97</v>
      </c>
      <c r="C2202" s="16" t="s">
        <v>327</v>
      </c>
      <c r="D2202" s="16">
        <v>1993</v>
      </c>
      <c r="E2202" s="16" t="s">
        <v>4677</v>
      </c>
      <c r="F2202" s="16" t="s">
        <v>592</v>
      </c>
      <c r="G2202" s="10">
        <v>1699.4</v>
      </c>
      <c r="H2202" s="73">
        <v>7.4380329999999999</v>
      </c>
      <c r="I2202" s="16" t="s">
        <v>6700</v>
      </c>
      <c r="J2202" s="71">
        <v>-2.5000000000000001E-2</v>
      </c>
      <c r="K2202" s="71">
        <v>1.121</v>
      </c>
      <c r="L2202" s="16">
        <v>-0.95499840000000003</v>
      </c>
      <c r="M2202" s="16">
        <v>-0.35372130000000002</v>
      </c>
      <c r="N2202" s="16">
        <v>-0.55568830000000002</v>
      </c>
      <c r="O2202" s="16">
        <v>-0.68960829999999995</v>
      </c>
      <c r="P2202" s="16">
        <v>-0.62389530000000004</v>
      </c>
      <c r="Q2202" s="16">
        <v>0.1284573</v>
      </c>
      <c r="R2202" s="16">
        <v>0.57989999999999997</v>
      </c>
      <c r="S2202" s="16">
        <v>3.3999999999999998E-3</v>
      </c>
      <c r="T2202" s="16">
        <v>5.9999999999999995E-4</v>
      </c>
      <c r="U2202" s="16">
        <v>5.0681000000000003</v>
      </c>
      <c r="V2202" s="16">
        <v>4.79</v>
      </c>
      <c r="W2202" s="16">
        <v>3.6480000000000001</v>
      </c>
      <c r="X2202" s="16">
        <v>403.35199999999998</v>
      </c>
      <c r="Y2202" s="16">
        <v>33.1875</v>
      </c>
      <c r="Z2202" s="16">
        <v>0.26219999999999999</v>
      </c>
      <c r="AA2202" s="16">
        <v>1.177969</v>
      </c>
      <c r="AB2202" s="16">
        <v>0.77</v>
      </c>
      <c r="AC2202" s="16">
        <v>13.47</v>
      </c>
      <c r="AD2202" s="16">
        <v>15.15</v>
      </c>
      <c r="AE2202" s="16">
        <v>3.1806999999999999</v>
      </c>
      <c r="AF2202" s="16">
        <v>2.5899999999999999E-2</v>
      </c>
      <c r="AG2202" s="16">
        <v>37660.1</v>
      </c>
      <c r="AH2202" s="16">
        <v>0.1128</v>
      </c>
      <c r="AI2202" s="16">
        <v>56.4</v>
      </c>
      <c r="AJ2202" s="16">
        <v>74.7</v>
      </c>
      <c r="AK2202" s="16">
        <v>-0.28920000000000001</v>
      </c>
      <c r="AL2202" s="16">
        <v>0.31280000000000002</v>
      </c>
      <c r="AM2202" s="16">
        <v>-4.1399999999999999E-2</v>
      </c>
      <c r="AN2202" s="16">
        <v>-5.1700000000000003E-2</v>
      </c>
      <c r="AO2202" s="16">
        <v>-0.1469</v>
      </c>
      <c r="AP2202" s="16">
        <v>0.2581</v>
      </c>
      <c r="AQ2202" s="16">
        <v>5.7999999999999996E-3</v>
      </c>
      <c r="AR2202" s="16">
        <f t="shared" si="99"/>
        <v>1</v>
      </c>
      <c r="AS2202" s="5">
        <f t="shared" si="98"/>
        <v>3.5295499999999924E-2</v>
      </c>
    </row>
    <row r="2203" spans="1:45" x14ac:dyDescent="0.25">
      <c r="A2203" s="16" t="s">
        <v>406</v>
      </c>
      <c r="B2203" s="16" t="s">
        <v>97</v>
      </c>
      <c r="C2203" s="16" t="s">
        <v>327</v>
      </c>
      <c r="D2203" s="16">
        <v>1994</v>
      </c>
      <c r="E2203" s="16" t="s">
        <v>4678</v>
      </c>
      <c r="F2203" s="16" t="s">
        <v>592</v>
      </c>
      <c r="G2203" s="10">
        <v>1848.78</v>
      </c>
      <c r="H2203" s="73">
        <v>7.5222829999999998</v>
      </c>
      <c r="I2203" s="16" t="s">
        <v>6700</v>
      </c>
      <c r="J2203" s="71">
        <v>-1.4E-2</v>
      </c>
      <c r="K2203" s="71">
        <v>1.105</v>
      </c>
      <c r="L2203" s="16">
        <v>-0.89845509999999995</v>
      </c>
      <c r="M2203" s="16">
        <v>-0.3505202</v>
      </c>
      <c r="N2203" s="16">
        <v>-0.51452319999999996</v>
      </c>
      <c r="O2203" s="16">
        <v>-0.61894850000000001</v>
      </c>
      <c r="P2203" s="16">
        <v>-0.59729520000000003</v>
      </c>
      <c r="Q2203" s="16">
        <v>0.1092014</v>
      </c>
      <c r="R2203" s="16">
        <v>0.57989999999999997</v>
      </c>
      <c r="S2203" s="16">
        <v>4.0000000000000001E-3</v>
      </c>
      <c r="T2203" s="16">
        <v>6.9999999999999999E-4</v>
      </c>
      <c r="U2203" s="16">
        <v>5.29</v>
      </c>
      <c r="V2203" s="16">
        <v>4.97</v>
      </c>
      <c r="W2203" s="16">
        <v>3.8740000000000001</v>
      </c>
      <c r="X2203" s="16">
        <v>403.40499999999997</v>
      </c>
      <c r="Y2203" s="16">
        <v>34.654400000000003</v>
      </c>
      <c r="Z2203" s="16">
        <v>0.25659999999999999</v>
      </c>
      <c r="AA2203" s="16">
        <v>1.0323279999999999</v>
      </c>
      <c r="AB2203" s="16">
        <v>0.77</v>
      </c>
      <c r="AC2203" s="16">
        <v>13.47</v>
      </c>
      <c r="AD2203" s="16">
        <v>18.899999999999999</v>
      </c>
      <c r="AE2203" s="16">
        <v>3.8113000000000001</v>
      </c>
      <c r="AF2203" s="16">
        <v>5.2200000000000003E-2</v>
      </c>
      <c r="AG2203" s="16">
        <v>42882.3</v>
      </c>
      <c r="AH2203" s="16">
        <v>0.11360000000000001</v>
      </c>
      <c r="AI2203" s="16">
        <v>57.7</v>
      </c>
      <c r="AJ2203" s="16">
        <v>75.3</v>
      </c>
      <c r="AK2203" s="16">
        <v>-0.31409999999999999</v>
      </c>
      <c r="AL2203" s="16">
        <v>0.2762</v>
      </c>
      <c r="AM2203" s="16">
        <v>-4.5199999999999997E-2</v>
      </c>
      <c r="AN2203" s="16">
        <v>-7.4099999999999999E-2</v>
      </c>
      <c r="AO2203" s="16">
        <v>-0.1467</v>
      </c>
      <c r="AP2203" s="16">
        <v>0.23350000000000001</v>
      </c>
      <c r="AQ2203" s="16">
        <v>5.7999999999999996E-3</v>
      </c>
      <c r="AR2203" s="16">
        <f t="shared" si="99"/>
        <v>1</v>
      </c>
      <c r="AS2203" s="5">
        <f t="shared" si="98"/>
        <v>5.6543300000000074E-2</v>
      </c>
    </row>
    <row r="2204" spans="1:45" x14ac:dyDescent="0.25">
      <c r="A2204" s="16" t="s">
        <v>406</v>
      </c>
      <c r="B2204" s="16" t="s">
        <v>97</v>
      </c>
      <c r="C2204" s="16" t="s">
        <v>327</v>
      </c>
      <c r="D2204" s="16">
        <v>1995</v>
      </c>
      <c r="E2204" s="16" t="s">
        <v>4679</v>
      </c>
      <c r="F2204" s="16" t="s">
        <v>592</v>
      </c>
      <c r="G2204" s="10">
        <v>1722.19</v>
      </c>
      <c r="H2204" s="73">
        <v>7.4513540000000003</v>
      </c>
      <c r="I2204" s="16" t="s">
        <v>6700</v>
      </c>
      <c r="J2204" s="71">
        <v>-4.0000000000000001E-3</v>
      </c>
      <c r="K2204" s="71">
        <v>1.101</v>
      </c>
      <c r="L2204" s="16">
        <v>-0.87441720000000001</v>
      </c>
      <c r="M2204" s="16">
        <v>-0.34827799999999998</v>
      </c>
      <c r="N2204" s="16">
        <v>-0.52438620000000002</v>
      </c>
      <c r="O2204" s="16">
        <v>-0.56022209999999995</v>
      </c>
      <c r="P2204" s="16">
        <v>-0.57901999999999998</v>
      </c>
      <c r="Q2204" s="16">
        <v>8.9944999999999997E-2</v>
      </c>
      <c r="R2204" s="16">
        <v>0.57989999999999997</v>
      </c>
      <c r="S2204" s="16">
        <v>4.1000000000000003E-3</v>
      </c>
      <c r="T2204" s="16">
        <v>8.9999999999999998E-4</v>
      </c>
      <c r="U2204" s="16">
        <v>4.9699</v>
      </c>
      <c r="V2204" s="16">
        <v>5.15</v>
      </c>
      <c r="W2204" s="16">
        <v>4.0999999999999996</v>
      </c>
      <c r="X2204" s="16">
        <v>404.39299999999997</v>
      </c>
      <c r="Y2204" s="16">
        <v>36.121299999999998</v>
      </c>
      <c r="Z2204" s="16">
        <v>0.29549999999999998</v>
      </c>
      <c r="AA2204" s="16">
        <v>1.166318</v>
      </c>
      <c r="AB2204" s="16">
        <v>0.77</v>
      </c>
      <c r="AC2204" s="16">
        <v>13.47</v>
      </c>
      <c r="AD2204" s="16">
        <v>15.45</v>
      </c>
      <c r="AE2204" s="16">
        <v>4.2038000000000002</v>
      </c>
      <c r="AF2204" s="16">
        <v>0.11</v>
      </c>
      <c r="AG2204" s="16">
        <v>44518.3</v>
      </c>
      <c r="AH2204" s="16">
        <v>0.1119</v>
      </c>
      <c r="AI2204" s="16">
        <v>58.8</v>
      </c>
      <c r="AJ2204" s="16">
        <v>75.8</v>
      </c>
      <c r="AK2204" s="16">
        <v>-0.33889999999999998</v>
      </c>
      <c r="AL2204" s="16">
        <v>0.23960000000000001</v>
      </c>
      <c r="AM2204" s="16">
        <v>-4.8899999999999999E-2</v>
      </c>
      <c r="AN2204" s="16">
        <v>-9.6500000000000002E-2</v>
      </c>
      <c r="AO2204" s="16">
        <v>-0.14660000000000001</v>
      </c>
      <c r="AP2204" s="16">
        <v>0.20880000000000001</v>
      </c>
      <c r="AQ2204" s="16">
        <v>5.7999999999999996E-3</v>
      </c>
      <c r="AR2204" s="16">
        <f t="shared" si="99"/>
        <v>1</v>
      </c>
      <c r="AS2204" s="5">
        <f t="shared" si="98"/>
        <v>2.4037899999999945E-2</v>
      </c>
    </row>
    <row r="2205" spans="1:45" x14ac:dyDescent="0.25">
      <c r="A2205" s="16" t="s">
        <v>406</v>
      </c>
      <c r="B2205" s="16" t="s">
        <v>97</v>
      </c>
      <c r="C2205" s="16" t="s">
        <v>327</v>
      </c>
      <c r="D2205" s="16">
        <v>1996</v>
      </c>
      <c r="E2205" s="16" t="s">
        <v>4680</v>
      </c>
      <c r="F2205" s="16" t="s">
        <v>592</v>
      </c>
      <c r="G2205" s="10">
        <v>1907.79</v>
      </c>
      <c r="H2205" s="73">
        <v>7.5536989999999999</v>
      </c>
      <c r="I2205" s="16" t="s">
        <v>6700</v>
      </c>
      <c r="J2205" s="71">
        <v>-1.2999999999999999E-2</v>
      </c>
      <c r="K2205" s="71">
        <v>1.087</v>
      </c>
      <c r="L2205" s="16">
        <v>-0.90789310000000001</v>
      </c>
      <c r="M2205" s="16">
        <v>-0.34961500000000001</v>
      </c>
      <c r="N2205" s="16">
        <v>-0.47026069999999998</v>
      </c>
      <c r="O2205" s="16">
        <v>-0.68501780000000001</v>
      </c>
      <c r="P2205" s="16">
        <v>-0.56268059999999998</v>
      </c>
      <c r="Q2205" s="16">
        <v>7.4104900000000001E-2</v>
      </c>
      <c r="R2205" s="16">
        <v>0.57989999999999997</v>
      </c>
      <c r="S2205" s="16">
        <v>3.5000000000000001E-3</v>
      </c>
      <c r="T2205" s="16">
        <v>1E-3</v>
      </c>
      <c r="U2205" s="16">
        <v>5.2641</v>
      </c>
      <c r="V2205" s="16">
        <v>5.37</v>
      </c>
      <c r="W2205" s="16">
        <v>4.3040000000000003</v>
      </c>
      <c r="X2205" s="16">
        <v>405.36</v>
      </c>
      <c r="Y2205" s="16">
        <v>37.588299999999997</v>
      </c>
      <c r="Z2205" s="16">
        <v>0.20960000000000001</v>
      </c>
      <c r="AA2205" s="16">
        <v>1.1540840000000001</v>
      </c>
      <c r="AB2205" s="16">
        <v>0.77</v>
      </c>
      <c r="AC2205" s="16">
        <v>13.47</v>
      </c>
      <c r="AD2205" s="16">
        <v>15.765000000000001</v>
      </c>
      <c r="AE2205" s="16">
        <v>4.4351000000000003</v>
      </c>
      <c r="AF2205" s="16">
        <v>0.15770000000000001</v>
      </c>
      <c r="AG2205" s="16">
        <v>45498.6</v>
      </c>
      <c r="AH2205" s="16">
        <v>0.1105</v>
      </c>
      <c r="AI2205" s="16">
        <v>59.8</v>
      </c>
      <c r="AJ2205" s="16">
        <v>76.400000000000006</v>
      </c>
      <c r="AK2205" s="16">
        <v>-0.35880000000000001</v>
      </c>
      <c r="AL2205" s="16">
        <v>0.32740000000000002</v>
      </c>
      <c r="AM2205" s="16">
        <v>-3.3399999999999999E-2</v>
      </c>
      <c r="AN2205" s="16">
        <v>-0.29360000000000003</v>
      </c>
      <c r="AO2205" s="16">
        <v>-0.1736</v>
      </c>
      <c r="AP2205" s="16">
        <v>0.23880000000000001</v>
      </c>
      <c r="AQ2205" s="16">
        <v>5.7999999999999996E-3</v>
      </c>
      <c r="AR2205" s="16">
        <f t="shared" si="99"/>
        <v>1</v>
      </c>
      <c r="AS2205" s="5">
        <f t="shared" si="98"/>
        <v>-3.3475900000000003E-2</v>
      </c>
    </row>
    <row r="2206" spans="1:45" x14ac:dyDescent="0.25">
      <c r="A2206" s="16" t="s">
        <v>406</v>
      </c>
      <c r="B2206" s="16" t="s">
        <v>97</v>
      </c>
      <c r="C2206" s="16" t="s">
        <v>327</v>
      </c>
      <c r="D2206" s="16">
        <v>1997</v>
      </c>
      <c r="E2206" s="16" t="s">
        <v>4681</v>
      </c>
      <c r="F2206" s="16" t="s">
        <v>592</v>
      </c>
      <c r="G2206" s="10">
        <v>1853.01</v>
      </c>
      <c r="H2206" s="73">
        <v>7.5245680000000004</v>
      </c>
      <c r="I2206" s="16" t="s">
        <v>6700</v>
      </c>
      <c r="J2206" s="71">
        <v>-4.0000000000000001E-3</v>
      </c>
      <c r="K2206" s="71">
        <v>1.0820000000000001</v>
      </c>
      <c r="L2206" s="16">
        <v>-0.8194534</v>
      </c>
      <c r="M2206" s="16">
        <v>-0.34452300000000002</v>
      </c>
      <c r="N2206" s="16">
        <v>-0.45329000000000003</v>
      </c>
      <c r="O2206" s="16">
        <v>-0.60420549999999995</v>
      </c>
      <c r="P2206" s="16">
        <v>-0.54532159999999996</v>
      </c>
      <c r="Q2206" s="16">
        <v>0.1515244</v>
      </c>
      <c r="R2206" s="16">
        <v>0.57989999999999997</v>
      </c>
      <c r="S2206" s="16">
        <v>4.5999999999999999E-3</v>
      </c>
      <c r="T2206" s="16">
        <v>1.1000000000000001E-3</v>
      </c>
      <c r="U2206" s="16">
        <v>5.2511999999999999</v>
      </c>
      <c r="V2206" s="16">
        <v>5.59</v>
      </c>
      <c r="W2206" s="16">
        <v>4.508</v>
      </c>
      <c r="X2206" s="16">
        <v>405.56400000000002</v>
      </c>
      <c r="Y2206" s="16">
        <v>39.055199999999999</v>
      </c>
      <c r="Z2206" s="16">
        <v>0.23180000000000001</v>
      </c>
      <c r="AA2206" s="16">
        <v>1.131364</v>
      </c>
      <c r="AB2206" s="16">
        <v>0.77</v>
      </c>
      <c r="AC2206" s="16">
        <v>13.47</v>
      </c>
      <c r="AD2206" s="16">
        <v>16.350000000000001</v>
      </c>
      <c r="AE2206" s="16">
        <v>4.7065000000000001</v>
      </c>
      <c r="AF2206" s="16">
        <v>0.26950000000000002</v>
      </c>
      <c r="AG2206" s="16">
        <v>48661.1</v>
      </c>
      <c r="AH2206" s="16">
        <v>0.1081</v>
      </c>
      <c r="AI2206" s="16">
        <v>60.9</v>
      </c>
      <c r="AJ2206" s="16">
        <v>76.900000000000006</v>
      </c>
      <c r="AK2206" s="16">
        <v>-0.27210000000000001</v>
      </c>
      <c r="AL2206" s="16">
        <v>0.36799999999999999</v>
      </c>
      <c r="AM2206" s="16">
        <v>-3.0000000000000001E-3</v>
      </c>
      <c r="AN2206" s="16">
        <v>-4.0500000000000001E-2</v>
      </c>
      <c r="AO2206" s="16">
        <v>-0.1172</v>
      </c>
      <c r="AP2206" s="16">
        <v>0.23930000000000001</v>
      </c>
      <c r="AQ2206" s="16">
        <v>5.7999999999999996E-3</v>
      </c>
      <c r="AR2206" s="16">
        <f t="shared" si="99"/>
        <v>1</v>
      </c>
      <c r="AS2206" s="5">
        <f t="shared" si="98"/>
        <v>8.843970000000001E-2</v>
      </c>
    </row>
    <row r="2207" spans="1:45" x14ac:dyDescent="0.25">
      <c r="A2207" s="16" t="s">
        <v>406</v>
      </c>
      <c r="B2207" s="16" t="s">
        <v>97</v>
      </c>
      <c r="C2207" s="16" t="s">
        <v>327</v>
      </c>
      <c r="D2207" s="16">
        <v>1998</v>
      </c>
      <c r="E2207" s="16" t="s">
        <v>4682</v>
      </c>
      <c r="F2207" s="16" t="s">
        <v>592</v>
      </c>
      <c r="G2207" s="10">
        <v>1962.03</v>
      </c>
      <c r="H2207" s="73">
        <v>7.5817370000000004</v>
      </c>
      <c r="I2207" s="16" t="s">
        <v>6700</v>
      </c>
      <c r="J2207" s="71">
        <v>-8.9999999999999993E-3</v>
      </c>
      <c r="K2207" s="71">
        <v>1.073</v>
      </c>
      <c r="L2207" s="16">
        <v>-0.81551209999999996</v>
      </c>
      <c r="M2207" s="16">
        <v>-0.50175210000000003</v>
      </c>
      <c r="N2207" s="16">
        <v>-0.42873689999999998</v>
      </c>
      <c r="O2207" s="16">
        <v>-0.55729890000000004</v>
      </c>
      <c r="P2207" s="16">
        <v>-0.53220420000000002</v>
      </c>
      <c r="Q2207" s="16">
        <v>0.2289948</v>
      </c>
      <c r="R2207" s="16">
        <v>0.28560000000000002</v>
      </c>
      <c r="S2207" s="16">
        <v>5.0000000000000001E-3</v>
      </c>
      <c r="T2207" s="16">
        <v>1.2999999999999999E-3</v>
      </c>
      <c r="U2207" s="16">
        <v>5.3436000000000003</v>
      </c>
      <c r="V2207" s="16">
        <v>5.81</v>
      </c>
      <c r="W2207" s="16">
        <v>4.7119999999999997</v>
      </c>
      <c r="X2207" s="16">
        <v>405.221</v>
      </c>
      <c r="Y2207" s="16">
        <v>40.522100000000002</v>
      </c>
      <c r="Z2207" s="16">
        <v>0.2354</v>
      </c>
      <c r="AA2207" s="16">
        <v>1.10612</v>
      </c>
      <c r="AB2207" s="16">
        <v>0.77</v>
      </c>
      <c r="AC2207" s="16">
        <v>13.47</v>
      </c>
      <c r="AD2207" s="16">
        <v>17</v>
      </c>
      <c r="AE2207" s="16">
        <v>4.9739000000000004</v>
      </c>
      <c r="AF2207" s="16">
        <v>0.41639999999999999</v>
      </c>
      <c r="AG2207" s="16">
        <v>45835.8</v>
      </c>
      <c r="AH2207" s="16">
        <v>0.1069</v>
      </c>
      <c r="AI2207" s="16">
        <v>61.9</v>
      </c>
      <c r="AJ2207" s="16">
        <v>77.3</v>
      </c>
      <c r="AK2207" s="16">
        <v>-0.1855</v>
      </c>
      <c r="AL2207" s="16">
        <v>0.40870000000000001</v>
      </c>
      <c r="AM2207" s="16">
        <v>2.75E-2</v>
      </c>
      <c r="AN2207" s="16">
        <v>0.2127</v>
      </c>
      <c r="AO2207" s="16">
        <v>-6.08E-2</v>
      </c>
      <c r="AP2207" s="16">
        <v>0.2399</v>
      </c>
      <c r="AQ2207" s="16">
        <v>5.7999999999999996E-3</v>
      </c>
      <c r="AR2207" s="16">
        <f t="shared" si="99"/>
        <v>1</v>
      </c>
      <c r="AS2207" s="5">
        <f t="shared" si="98"/>
        <v>3.9413000000000364E-3</v>
      </c>
    </row>
    <row r="2208" spans="1:45" x14ac:dyDescent="0.25">
      <c r="A2208" s="16" t="s">
        <v>406</v>
      </c>
      <c r="B2208" s="16" t="s">
        <v>97</v>
      </c>
      <c r="C2208" s="16" t="s">
        <v>327</v>
      </c>
      <c r="D2208" s="16">
        <v>1999</v>
      </c>
      <c r="E2208" s="16" t="s">
        <v>4683</v>
      </c>
      <c r="F2208" s="16" t="s">
        <v>592</v>
      </c>
      <c r="G2208" s="10">
        <v>1958.95</v>
      </c>
      <c r="H2208" s="73">
        <v>7.5801660000000002</v>
      </c>
      <c r="I2208" s="16" t="s">
        <v>6700</v>
      </c>
      <c r="J2208" s="71">
        <v>-1.0999999999999999E-2</v>
      </c>
      <c r="K2208" s="71">
        <v>1.0609999999999999</v>
      </c>
      <c r="L2208" s="16">
        <v>-0.71545080000000005</v>
      </c>
      <c r="M2208" s="16">
        <v>-0.33852579999999999</v>
      </c>
      <c r="N2208" s="16">
        <v>-0.41848550000000001</v>
      </c>
      <c r="O2208" s="16">
        <v>-0.42596980000000001</v>
      </c>
      <c r="P2208" s="16">
        <v>-0.51255799999999996</v>
      </c>
      <c r="Q2208" s="16">
        <v>0.1238585</v>
      </c>
      <c r="R2208" s="16">
        <v>0.57989999999999997</v>
      </c>
      <c r="S2208" s="16">
        <v>5.1999999999999998E-3</v>
      </c>
      <c r="T2208" s="16">
        <v>1.5E-3</v>
      </c>
      <c r="U2208" s="16">
        <v>5.3856999999999999</v>
      </c>
      <c r="V2208" s="16">
        <v>6.03</v>
      </c>
      <c r="W2208" s="16">
        <v>4.9160000000000004</v>
      </c>
      <c r="X2208" s="16">
        <v>403.46499999999997</v>
      </c>
      <c r="Y2208" s="16">
        <v>41.988999999999997</v>
      </c>
      <c r="Z2208" s="16">
        <v>0.26119999999999999</v>
      </c>
      <c r="AA2208" s="16">
        <v>0.95465279999999997</v>
      </c>
      <c r="AB2208" s="16">
        <v>0.77</v>
      </c>
      <c r="AC2208" s="16">
        <v>13.47</v>
      </c>
      <c r="AD2208" s="16">
        <v>20.9</v>
      </c>
      <c r="AE2208" s="16">
        <v>5.1843000000000004</v>
      </c>
      <c r="AF2208" s="16">
        <v>1.3010999999999999</v>
      </c>
      <c r="AG2208" s="16">
        <v>45038.6</v>
      </c>
      <c r="AH2208" s="16">
        <v>0.1125</v>
      </c>
      <c r="AI2208" s="16">
        <v>62.9</v>
      </c>
      <c r="AJ2208" s="16">
        <v>77.8</v>
      </c>
      <c r="AK2208" s="16">
        <v>-0.32640000000000002</v>
      </c>
      <c r="AL2208" s="16">
        <v>0.1903</v>
      </c>
      <c r="AM2208" s="16">
        <v>-1.6999999999999999E-3</v>
      </c>
      <c r="AN2208" s="16">
        <v>2.3599999999999999E-2</v>
      </c>
      <c r="AO2208" s="16">
        <v>-5.8000000000000003E-2</v>
      </c>
      <c r="AP2208" s="16">
        <v>0.19189999999999999</v>
      </c>
      <c r="AQ2208" s="16">
        <v>5.7999999999999996E-3</v>
      </c>
      <c r="AR2208" s="16">
        <f t="shared" si="99"/>
        <v>1</v>
      </c>
      <c r="AS2208" s="5">
        <f t="shared" si="98"/>
        <v>0.10006129999999991</v>
      </c>
    </row>
    <row r="2209" spans="1:45" x14ac:dyDescent="0.25">
      <c r="A2209" s="16" t="s">
        <v>406</v>
      </c>
      <c r="B2209" s="16" t="s">
        <v>97</v>
      </c>
      <c r="C2209" s="16" t="s">
        <v>327</v>
      </c>
      <c r="D2209" s="16">
        <v>2000</v>
      </c>
      <c r="E2209" s="16" t="s">
        <v>4684</v>
      </c>
      <c r="F2209" s="16" t="s">
        <v>592</v>
      </c>
      <c r="G2209" s="10">
        <v>1972.3</v>
      </c>
      <c r="H2209" s="73">
        <v>7.5869559999999998</v>
      </c>
      <c r="I2209" s="16">
        <v>28849621</v>
      </c>
      <c r="J2209" s="71">
        <v>-8.0000000000000002E-3</v>
      </c>
      <c r="K2209" s="71">
        <v>1.0529999999999999</v>
      </c>
      <c r="L2209" s="16">
        <v>-0.74129970000000001</v>
      </c>
      <c r="M2209" s="16">
        <v>-0.34136129999999998</v>
      </c>
      <c r="N2209" s="16">
        <v>-0.41529939999999999</v>
      </c>
      <c r="O2209" s="16">
        <v>-0.4151762</v>
      </c>
      <c r="P2209" s="16">
        <v>-0.48247679999999998</v>
      </c>
      <c r="Q2209" s="16">
        <v>1.8754799999999999E-2</v>
      </c>
      <c r="R2209" s="16">
        <v>0.57989999999999997</v>
      </c>
      <c r="S2209" s="16">
        <v>1E-3</v>
      </c>
      <c r="T2209" s="16">
        <v>2.8999999999999998E-3</v>
      </c>
      <c r="U2209" s="16">
        <v>5.2123999999999997</v>
      </c>
      <c r="V2209" s="16">
        <v>6.25</v>
      </c>
      <c r="W2209" s="16">
        <v>5.12</v>
      </c>
      <c r="X2209" s="16">
        <v>404.15199999999999</v>
      </c>
      <c r="Y2209" s="16">
        <v>43.4559</v>
      </c>
      <c r="Z2209" s="16">
        <v>0.26350000000000001</v>
      </c>
      <c r="AA2209" s="16">
        <v>1.0284439999999999</v>
      </c>
      <c r="AB2209" s="16">
        <v>0.77</v>
      </c>
      <c r="AC2209" s="16">
        <v>13.47</v>
      </c>
      <c r="AD2209" s="16">
        <v>19</v>
      </c>
      <c r="AE2209" s="16">
        <v>4.9634</v>
      </c>
      <c r="AF2209" s="16">
        <v>8.1574000000000009</v>
      </c>
      <c r="AG2209" s="16">
        <v>44430.9</v>
      </c>
      <c r="AH2209" s="16">
        <v>0.1115</v>
      </c>
      <c r="AI2209" s="16">
        <v>64</v>
      </c>
      <c r="AJ2209" s="16">
        <v>78.3</v>
      </c>
      <c r="AK2209" s="16">
        <v>-0.46729999999999999</v>
      </c>
      <c r="AL2209" s="16">
        <v>-2.8000000000000001E-2</v>
      </c>
      <c r="AM2209" s="16">
        <v>-3.0800000000000001E-2</v>
      </c>
      <c r="AN2209" s="16">
        <v>-0.16539999999999999</v>
      </c>
      <c r="AO2209" s="16">
        <v>-5.5300000000000002E-2</v>
      </c>
      <c r="AP2209" s="16">
        <v>0.1439</v>
      </c>
      <c r="AQ2209" s="16">
        <v>5.7999999999999996E-3</v>
      </c>
      <c r="AR2209" s="16">
        <f t="shared" si="99"/>
        <v>0</v>
      </c>
      <c r="AS2209" s="5">
        <f t="shared" si="98"/>
        <v>-2.5848899999999952E-2</v>
      </c>
    </row>
    <row r="2210" spans="1:45" x14ac:dyDescent="0.25">
      <c r="A2210" s="16" t="s">
        <v>406</v>
      </c>
      <c r="B2210" s="16" t="s">
        <v>97</v>
      </c>
      <c r="C2210" s="16" t="s">
        <v>327</v>
      </c>
      <c r="D2210" s="16">
        <v>2001</v>
      </c>
      <c r="E2210" s="16" t="s">
        <v>4685</v>
      </c>
      <c r="F2210" s="16" t="s">
        <v>592</v>
      </c>
      <c r="G2210" s="10">
        <v>2091.23</v>
      </c>
      <c r="H2210" s="73">
        <v>7.6455099999999998</v>
      </c>
      <c r="I2210" s="16">
        <v>29181832</v>
      </c>
      <c r="J2210" s="71">
        <v>0.01</v>
      </c>
      <c r="K2210" s="71">
        <v>1.0640000000000001</v>
      </c>
      <c r="L2210" s="16">
        <v>-0.70138929999999999</v>
      </c>
      <c r="M2210" s="16">
        <v>-0.290885</v>
      </c>
      <c r="N2210" s="16">
        <v>-0.4063562</v>
      </c>
      <c r="O2210" s="16">
        <v>-0.35458469999999997</v>
      </c>
      <c r="P2210" s="16">
        <v>-0.45312370000000002</v>
      </c>
      <c r="Q2210" s="16">
        <v>-4.5709600000000003E-2</v>
      </c>
      <c r="R2210" s="16">
        <v>0.63470000000000004</v>
      </c>
      <c r="S2210" s="16">
        <v>5.7000000000000002E-3</v>
      </c>
      <c r="T2210" s="16">
        <v>3.2000000000000002E-3</v>
      </c>
      <c r="U2210" s="16">
        <v>5.1994999999999996</v>
      </c>
      <c r="V2210" s="16">
        <v>6.5860000000000003</v>
      </c>
      <c r="W2210" s="16">
        <v>5.2240000000000002</v>
      </c>
      <c r="X2210" s="16">
        <v>403.65199999999999</v>
      </c>
      <c r="Y2210" s="16">
        <v>44.922899999999998</v>
      </c>
      <c r="Z2210" s="16">
        <v>0.26700000000000002</v>
      </c>
      <c r="AA2210" s="16">
        <v>0.96242030000000001</v>
      </c>
      <c r="AB2210" s="16">
        <v>0.77</v>
      </c>
      <c r="AC2210" s="16">
        <v>13.47</v>
      </c>
      <c r="AD2210" s="16">
        <v>20.7</v>
      </c>
      <c r="AE2210" s="16">
        <v>4.1051000000000002</v>
      </c>
      <c r="AF2210" s="16">
        <v>16.442299999999999</v>
      </c>
      <c r="AG2210" s="16">
        <v>51437.599999999999</v>
      </c>
      <c r="AH2210" s="16">
        <v>0.1104</v>
      </c>
      <c r="AI2210" s="16">
        <v>65</v>
      </c>
      <c r="AJ2210" s="16">
        <v>78.8</v>
      </c>
      <c r="AK2210" s="16">
        <v>-0.49249999999999999</v>
      </c>
      <c r="AL2210" s="16">
        <v>-0.1021</v>
      </c>
      <c r="AM2210" s="16">
        <v>-8.5099999999999995E-2</v>
      </c>
      <c r="AN2210" s="16">
        <v>-0.25700000000000001</v>
      </c>
      <c r="AO2210" s="16">
        <v>-0.1069</v>
      </c>
      <c r="AP2210" s="16">
        <v>6.6600000000000006E-2</v>
      </c>
      <c r="AQ2210" s="16">
        <v>5.7999999999999996E-3</v>
      </c>
      <c r="AR2210" s="16">
        <f t="shared" si="99"/>
        <v>0</v>
      </c>
      <c r="AS2210" s="5">
        <f t="shared" si="98"/>
        <v>3.9910400000000013E-2</v>
      </c>
    </row>
    <row r="2211" spans="1:45" x14ac:dyDescent="0.25">
      <c r="A2211" s="16" t="s">
        <v>406</v>
      </c>
      <c r="B2211" s="16" t="s">
        <v>97</v>
      </c>
      <c r="C2211" s="16" t="s">
        <v>327</v>
      </c>
      <c r="D2211" s="16">
        <v>2002</v>
      </c>
      <c r="E2211" s="16" t="s">
        <v>4686</v>
      </c>
      <c r="F2211" s="16" t="s">
        <v>592</v>
      </c>
      <c r="G2211" s="10">
        <v>2130.73</v>
      </c>
      <c r="H2211" s="73">
        <v>7.6642219999999996</v>
      </c>
      <c r="I2211" s="16">
        <v>29512368</v>
      </c>
      <c r="J2211" s="71">
        <v>-3.0000000000000001E-3</v>
      </c>
      <c r="K2211" s="71">
        <v>1.0609999999999999</v>
      </c>
      <c r="L2211" s="16">
        <v>-0.70805859999999998</v>
      </c>
      <c r="M2211" s="16">
        <v>-0.33717789999999997</v>
      </c>
      <c r="N2211" s="16">
        <v>-0.3801834</v>
      </c>
      <c r="O2211" s="16">
        <v>-0.31455490000000003</v>
      </c>
      <c r="P2211" s="16">
        <v>-0.42998900000000001</v>
      </c>
      <c r="Q2211" s="16">
        <v>-0.11008510000000001</v>
      </c>
      <c r="R2211" s="16">
        <v>0.54949999999999999</v>
      </c>
      <c r="S2211" s="16">
        <v>6.0000000000000001E-3</v>
      </c>
      <c r="T2211" s="16">
        <v>3.0999999999999999E-3</v>
      </c>
      <c r="U2211" s="16">
        <v>5.1864999999999997</v>
      </c>
      <c r="V2211" s="16">
        <v>6.9219999999999997</v>
      </c>
      <c r="W2211" s="16">
        <v>5.3280000000000003</v>
      </c>
      <c r="X2211" s="16">
        <v>405.85399999999998</v>
      </c>
      <c r="Y2211" s="16">
        <v>46.389800000000001</v>
      </c>
      <c r="Z2211" s="16">
        <v>0.25950000000000001</v>
      </c>
      <c r="AA2211" s="16">
        <v>0.89639630000000003</v>
      </c>
      <c r="AB2211" s="16">
        <v>0.77</v>
      </c>
      <c r="AC2211" s="16">
        <v>13.47</v>
      </c>
      <c r="AD2211" s="16">
        <v>22.4</v>
      </c>
      <c r="AE2211" s="16">
        <v>3.8464</v>
      </c>
      <c r="AF2211" s="16">
        <v>21.147600000000001</v>
      </c>
      <c r="AG2211" s="16">
        <v>51581.8</v>
      </c>
      <c r="AH2211" s="16">
        <v>0.11020000000000001</v>
      </c>
      <c r="AI2211" s="16">
        <v>66</v>
      </c>
      <c r="AJ2211" s="16">
        <v>79.3</v>
      </c>
      <c r="AK2211" s="16">
        <v>-0.51759999999999995</v>
      </c>
      <c r="AL2211" s="16">
        <v>-0.17610000000000001</v>
      </c>
      <c r="AM2211" s="16">
        <v>-0.13930000000000001</v>
      </c>
      <c r="AN2211" s="16">
        <v>-0.34860000000000002</v>
      </c>
      <c r="AO2211" s="16">
        <v>-0.15840000000000001</v>
      </c>
      <c r="AP2211" s="16">
        <v>-1.06E-2</v>
      </c>
      <c r="AQ2211" s="16">
        <v>5.7999999999999996E-3</v>
      </c>
      <c r="AR2211" s="16">
        <f t="shared" si="99"/>
        <v>0</v>
      </c>
      <c r="AS2211" s="5">
        <f t="shared" si="98"/>
        <v>-6.6692999999999891E-3</v>
      </c>
    </row>
    <row r="2212" spans="1:45" x14ac:dyDescent="0.25">
      <c r="A2212" s="16" t="s">
        <v>406</v>
      </c>
      <c r="B2212" s="16" t="s">
        <v>97</v>
      </c>
      <c r="C2212" s="16" t="s">
        <v>327</v>
      </c>
      <c r="D2212" s="16">
        <v>2003</v>
      </c>
      <c r="E2212" s="16" t="s">
        <v>4687</v>
      </c>
      <c r="F2212" s="16" t="s">
        <v>592</v>
      </c>
      <c r="G2212" s="10">
        <v>2230.9</v>
      </c>
      <c r="H2212" s="73">
        <v>7.7101629999999997</v>
      </c>
      <c r="I2212" s="16">
        <v>29843937</v>
      </c>
      <c r="J2212" s="71">
        <v>-5.0000000000000001E-3</v>
      </c>
      <c r="K2212" s="71">
        <v>1.056</v>
      </c>
      <c r="L2212" s="16">
        <v>-0.68091670000000004</v>
      </c>
      <c r="M2212" s="16">
        <v>-0.27716429999999997</v>
      </c>
      <c r="N2212" s="16">
        <v>-0.34091120000000003</v>
      </c>
      <c r="O2212" s="16">
        <v>-0.29037970000000002</v>
      </c>
      <c r="P2212" s="16">
        <v>-0.40158319999999997</v>
      </c>
      <c r="Q2212" s="16">
        <v>-0.20505119999999999</v>
      </c>
      <c r="R2212" s="16">
        <v>0.65910000000000002</v>
      </c>
      <c r="S2212" s="16">
        <v>6.3E-3</v>
      </c>
      <c r="T2212" s="16">
        <v>3.0000000000000001E-3</v>
      </c>
      <c r="U2212" s="16">
        <v>5.1736000000000004</v>
      </c>
      <c r="V2212" s="16">
        <v>7.258</v>
      </c>
      <c r="W2212" s="16">
        <v>5.4320000000000004</v>
      </c>
      <c r="X2212" s="16">
        <v>410.10899999999998</v>
      </c>
      <c r="Y2212" s="16">
        <v>47.856699999999996</v>
      </c>
      <c r="Z2212" s="16">
        <v>0.2732</v>
      </c>
      <c r="AA2212" s="16">
        <v>0.99349050000000005</v>
      </c>
      <c r="AB2212" s="16">
        <v>0.77</v>
      </c>
      <c r="AC2212" s="16">
        <v>13.47</v>
      </c>
      <c r="AD2212" s="16">
        <v>19.899999999999999</v>
      </c>
      <c r="AE2212" s="16">
        <v>4.1208</v>
      </c>
      <c r="AF2212" s="16">
        <v>24.875399999999999</v>
      </c>
      <c r="AG2212" s="16">
        <v>55607.199999999997</v>
      </c>
      <c r="AH2212" s="16">
        <v>0.11020000000000001</v>
      </c>
      <c r="AI2212" s="16">
        <v>66.900000000000006</v>
      </c>
      <c r="AJ2212" s="16">
        <v>79.8</v>
      </c>
      <c r="AK2212" s="16">
        <v>-0.83830000000000005</v>
      </c>
      <c r="AL2212" s="16">
        <v>-0.2104</v>
      </c>
      <c r="AM2212" s="16">
        <v>-0.1014</v>
      </c>
      <c r="AN2212" s="16">
        <v>-0.42020000000000002</v>
      </c>
      <c r="AO2212" s="16">
        <v>-0.27</v>
      </c>
      <c r="AP2212" s="16">
        <v>-5.3100000000000001E-2</v>
      </c>
      <c r="AQ2212" s="16">
        <v>5.7999999999999996E-3</v>
      </c>
      <c r="AR2212" s="16">
        <f t="shared" si="99"/>
        <v>0</v>
      </c>
      <c r="AS2212" s="5">
        <f t="shared" si="98"/>
        <v>2.7141899999999941E-2</v>
      </c>
    </row>
    <row r="2213" spans="1:45" x14ac:dyDescent="0.25">
      <c r="A2213" s="16" t="s">
        <v>406</v>
      </c>
      <c r="B2213" s="16" t="s">
        <v>97</v>
      </c>
      <c r="C2213" s="16" t="s">
        <v>327</v>
      </c>
      <c r="D2213" s="16">
        <v>2004</v>
      </c>
      <c r="E2213" s="16" t="s">
        <v>4688</v>
      </c>
      <c r="F2213" s="16" t="s">
        <v>592</v>
      </c>
      <c r="G2213" s="10">
        <v>2310.34</v>
      </c>
      <c r="H2213" s="73">
        <v>7.7451489999999996</v>
      </c>
      <c r="I2213" s="16">
        <v>30179285</v>
      </c>
      <c r="J2213" s="71">
        <v>-6.0000000000000001E-3</v>
      </c>
      <c r="K2213" s="71">
        <v>1.05</v>
      </c>
      <c r="L2213" s="16">
        <v>-0.60988549999999997</v>
      </c>
      <c r="M2213" s="16">
        <v>-0.32399169999999999</v>
      </c>
      <c r="N2213" s="16">
        <v>-0.32622279999999998</v>
      </c>
      <c r="O2213" s="16">
        <v>-0.24998670000000001</v>
      </c>
      <c r="P2213" s="16">
        <v>-0.36563180000000001</v>
      </c>
      <c r="Q2213" s="16">
        <v>-9.0031200000000006E-2</v>
      </c>
      <c r="R2213" s="16">
        <v>0.57989999999999997</v>
      </c>
      <c r="S2213" s="16">
        <v>5.1000000000000004E-3</v>
      </c>
      <c r="T2213" s="16">
        <v>3.0999999999999999E-3</v>
      </c>
      <c r="U2213" s="16">
        <v>5.1607000000000003</v>
      </c>
      <c r="V2213" s="16">
        <v>7.5940000000000003</v>
      </c>
      <c r="W2213" s="16">
        <v>5.5359999999999996</v>
      </c>
      <c r="X2213" s="16">
        <v>410.50900000000001</v>
      </c>
      <c r="Y2213" s="16">
        <v>50.268000000000001</v>
      </c>
      <c r="Z2213" s="16">
        <v>0.28889999999999999</v>
      </c>
      <c r="AA2213" s="16">
        <v>1.113693</v>
      </c>
      <c r="AB2213" s="16">
        <v>0.77</v>
      </c>
      <c r="AC2213" s="16">
        <v>13.47</v>
      </c>
      <c r="AD2213" s="16">
        <v>16.805</v>
      </c>
      <c r="AE2213" s="16">
        <v>4.383</v>
      </c>
      <c r="AF2213" s="16">
        <v>31.273199999999999</v>
      </c>
      <c r="AG2213" s="16">
        <v>58834.1</v>
      </c>
      <c r="AH2213" s="16">
        <v>0.1087</v>
      </c>
      <c r="AI2213" s="16">
        <v>67.900000000000006</v>
      </c>
      <c r="AJ2213" s="16">
        <v>80.3</v>
      </c>
      <c r="AK2213" s="16">
        <v>-0.54630000000000001</v>
      </c>
      <c r="AL2213" s="16">
        <v>-8.0799999999999997E-2</v>
      </c>
      <c r="AM2213" s="16">
        <v>-7.9100000000000004E-2</v>
      </c>
      <c r="AN2213" s="16">
        <v>-0.3054</v>
      </c>
      <c r="AO2213" s="16">
        <v>-0.23380000000000001</v>
      </c>
      <c r="AP2213" s="16">
        <v>1.67E-2</v>
      </c>
      <c r="AQ2213" s="16">
        <v>5.7999999999999996E-3</v>
      </c>
      <c r="AR2213" s="16">
        <f t="shared" si="99"/>
        <v>0</v>
      </c>
      <c r="AS2213" s="5">
        <f t="shared" si="98"/>
        <v>7.1031200000000072E-2</v>
      </c>
    </row>
    <row r="2214" spans="1:45" x14ac:dyDescent="0.25">
      <c r="A2214" s="16" t="s">
        <v>406</v>
      </c>
      <c r="B2214" s="16" t="s">
        <v>97</v>
      </c>
      <c r="C2214" s="16" t="s">
        <v>327</v>
      </c>
      <c r="D2214" s="16">
        <v>2005</v>
      </c>
      <c r="E2214" s="16" t="s">
        <v>4689</v>
      </c>
      <c r="F2214" s="16" t="s">
        <v>592</v>
      </c>
      <c r="G2214" s="10">
        <v>2358.44</v>
      </c>
      <c r="H2214" s="73">
        <v>7.7657569999999998</v>
      </c>
      <c r="I2214" s="16">
        <v>30521070</v>
      </c>
      <c r="J2214" s="71">
        <v>6.0000000000000001E-3</v>
      </c>
      <c r="K2214" s="71">
        <v>1.0569999999999999</v>
      </c>
      <c r="L2214" s="16">
        <v>-0.68337879999999995</v>
      </c>
      <c r="M2214" s="16">
        <v>-0.32151999999999997</v>
      </c>
      <c r="N2214" s="16">
        <v>-0.33511229999999997</v>
      </c>
      <c r="O2214" s="16">
        <v>-0.27102850000000001</v>
      </c>
      <c r="P2214" s="16">
        <v>-0.31657010000000002</v>
      </c>
      <c r="Q2214" s="16">
        <v>-0.28536020000000001</v>
      </c>
      <c r="R2214" s="16">
        <v>0.57989999999999997</v>
      </c>
      <c r="S2214" s="16">
        <v>6.0000000000000001E-3</v>
      </c>
      <c r="T2214" s="16">
        <v>3.0000000000000001E-3</v>
      </c>
      <c r="U2214" s="16">
        <v>5.1478000000000002</v>
      </c>
      <c r="V2214" s="16">
        <v>7.93</v>
      </c>
      <c r="W2214" s="16">
        <v>5.64</v>
      </c>
      <c r="X2214" s="16">
        <v>407.21300000000002</v>
      </c>
      <c r="Y2214" s="16">
        <v>47.278399999999998</v>
      </c>
      <c r="Z2214" s="16">
        <v>0.31990000000000002</v>
      </c>
      <c r="AA2214" s="16">
        <v>1.156609</v>
      </c>
      <c r="AB2214" s="16">
        <v>0.77</v>
      </c>
      <c r="AC2214" s="16">
        <v>13.47</v>
      </c>
      <c r="AD2214" s="16">
        <v>15.7</v>
      </c>
      <c r="AE2214" s="16">
        <v>4.4519000000000002</v>
      </c>
      <c r="AF2214" s="16">
        <v>41.137300000000003</v>
      </c>
      <c r="AG2214" s="16">
        <v>63484.3</v>
      </c>
      <c r="AH2214" s="16">
        <v>0.1174</v>
      </c>
      <c r="AI2214" s="16">
        <v>68.900000000000006</v>
      </c>
      <c r="AJ2214" s="16">
        <v>80.8</v>
      </c>
      <c r="AK2214" s="16">
        <v>-0.73119999999999996</v>
      </c>
      <c r="AL2214" s="16">
        <v>-0.2964</v>
      </c>
      <c r="AM2214" s="16">
        <v>-0.25879999999999997</v>
      </c>
      <c r="AN2214" s="16">
        <v>-0.54749999999999999</v>
      </c>
      <c r="AO2214" s="16">
        <v>-0.40379999999999999</v>
      </c>
      <c r="AP2214" s="16">
        <v>-0.12130000000000001</v>
      </c>
      <c r="AQ2214" s="16">
        <v>5.7999999999999996E-3</v>
      </c>
      <c r="AR2214" s="16">
        <f t="shared" si="99"/>
        <v>0</v>
      </c>
      <c r="AS2214" s="5">
        <f t="shared" si="98"/>
        <v>-7.3493299999999984E-2</v>
      </c>
    </row>
    <row r="2215" spans="1:45" x14ac:dyDescent="0.25">
      <c r="A2215" s="16" t="s">
        <v>406</v>
      </c>
      <c r="B2215" s="16" t="s">
        <v>97</v>
      </c>
      <c r="C2215" s="16" t="s">
        <v>327</v>
      </c>
      <c r="D2215" s="16">
        <v>2006</v>
      </c>
      <c r="E2215" s="16" t="s">
        <v>4690</v>
      </c>
      <c r="F2215" s="16" t="s">
        <v>592</v>
      </c>
      <c r="G2215" s="10">
        <v>2507.67</v>
      </c>
      <c r="H2215" s="73">
        <v>7.8271110000000004</v>
      </c>
      <c r="I2215" s="16">
        <v>30869346</v>
      </c>
      <c r="J2215" s="71">
        <v>-5.0000000000000001E-3</v>
      </c>
      <c r="K2215" s="71">
        <v>1.0509999999999999</v>
      </c>
      <c r="L2215" s="16">
        <v>-0.50451270000000004</v>
      </c>
      <c r="M2215" s="16">
        <v>-0.28088459999999998</v>
      </c>
      <c r="N2215" s="16">
        <v>-0.35476730000000001</v>
      </c>
      <c r="O2215" s="16">
        <v>2.01053E-2</v>
      </c>
      <c r="P2215" s="16">
        <v>-0.27202520000000002</v>
      </c>
      <c r="Q2215" s="16">
        <v>-0.25160690000000002</v>
      </c>
      <c r="R2215" s="16">
        <v>0.63570000000000004</v>
      </c>
      <c r="S2215" s="16">
        <v>8.2000000000000007E-3</v>
      </c>
      <c r="T2215" s="16">
        <v>3.2000000000000002E-3</v>
      </c>
      <c r="U2215" s="16">
        <v>5.1348000000000003</v>
      </c>
      <c r="V2215" s="16">
        <v>8.1820000000000004</v>
      </c>
      <c r="W2215" s="16">
        <v>5.766</v>
      </c>
      <c r="X2215" s="16">
        <v>402.30599999999998</v>
      </c>
      <c r="Y2215" s="16">
        <v>53.682400000000001</v>
      </c>
      <c r="Z2215" s="16">
        <v>0.39410000000000001</v>
      </c>
      <c r="AA2215" s="16">
        <v>1.1138870000000001</v>
      </c>
      <c r="AB2215" s="16">
        <v>0.77</v>
      </c>
      <c r="AC2215" s="16">
        <v>13.47</v>
      </c>
      <c r="AD2215" s="16">
        <v>16.8</v>
      </c>
      <c r="AE2215" s="16">
        <v>4.1654999999999998</v>
      </c>
      <c r="AF2215" s="16">
        <v>52.6556</v>
      </c>
      <c r="AG2215" s="16">
        <v>64721.599999999999</v>
      </c>
      <c r="AH2215" s="16">
        <v>0.1162</v>
      </c>
      <c r="AI2215" s="16">
        <v>69.900000000000006</v>
      </c>
      <c r="AJ2215" s="16">
        <v>81.400000000000006</v>
      </c>
      <c r="AK2215" s="16">
        <v>-0.73</v>
      </c>
      <c r="AL2215" s="16">
        <v>-0.40179999999999999</v>
      </c>
      <c r="AM2215" s="16">
        <v>-0.13539999999999999</v>
      </c>
      <c r="AN2215" s="16">
        <v>-0.47470000000000001</v>
      </c>
      <c r="AO2215" s="16">
        <v>-0.1706</v>
      </c>
      <c r="AP2215" s="16">
        <v>-0.25440000000000002</v>
      </c>
      <c r="AQ2215" s="16">
        <v>5.7999999999999996E-3</v>
      </c>
      <c r="AR2215" s="16">
        <f t="shared" si="99"/>
        <v>0</v>
      </c>
      <c r="AS2215" s="5">
        <f t="shared" si="98"/>
        <v>0.17886609999999992</v>
      </c>
    </row>
    <row r="2216" spans="1:45" x14ac:dyDescent="0.25">
      <c r="A2216" s="16" t="s">
        <v>406</v>
      </c>
      <c r="B2216" s="16" t="s">
        <v>97</v>
      </c>
      <c r="C2216" s="16" t="s">
        <v>327</v>
      </c>
      <c r="D2216" s="16">
        <v>2007</v>
      </c>
      <c r="E2216" s="16" t="s">
        <v>4691</v>
      </c>
      <c r="F2216" s="16" t="s">
        <v>592</v>
      </c>
      <c r="G2216" s="10">
        <v>2566.2199999999998</v>
      </c>
      <c r="H2216" s="73">
        <v>7.8501880000000002</v>
      </c>
      <c r="I2216" s="16">
        <v>31225881</v>
      </c>
      <c r="J2216" s="71">
        <v>1.0999999999999999E-2</v>
      </c>
      <c r="K2216" s="71">
        <v>1.0620000000000001</v>
      </c>
      <c r="L2216" s="16">
        <v>-0.39843909999999999</v>
      </c>
      <c r="M2216" s="16">
        <v>-0.30909370000000003</v>
      </c>
      <c r="N2216" s="16">
        <v>-0.31432189999999999</v>
      </c>
      <c r="O2216" s="16">
        <v>0.14546909999999999</v>
      </c>
      <c r="P2216" s="16">
        <v>-0.17539740000000001</v>
      </c>
      <c r="Q2216" s="16">
        <v>-0.25807999999999998</v>
      </c>
      <c r="R2216" s="16">
        <v>0.57989999999999997</v>
      </c>
      <c r="S2216" s="16">
        <v>8.3000000000000001E-3</v>
      </c>
      <c r="T2216" s="16">
        <v>3.3999999999999998E-3</v>
      </c>
      <c r="U2216" s="16">
        <v>5.1219000000000001</v>
      </c>
      <c r="V2216" s="16">
        <v>8.4339999999999993</v>
      </c>
      <c r="W2216" s="16">
        <v>5.8920000000000003</v>
      </c>
      <c r="X2216" s="16">
        <v>406.82</v>
      </c>
      <c r="Y2216" s="16">
        <v>54.327500000000001</v>
      </c>
      <c r="Z2216" s="16">
        <v>0.44950000000000001</v>
      </c>
      <c r="AA2216" s="16">
        <v>1.0905849999999999</v>
      </c>
      <c r="AB2216" s="16">
        <v>0.77</v>
      </c>
      <c r="AC2216" s="16">
        <v>13.47</v>
      </c>
      <c r="AD2216" s="16">
        <v>17.399999999999999</v>
      </c>
      <c r="AE2216" s="16">
        <v>7.8056999999999999</v>
      </c>
      <c r="AF2216" s="16">
        <v>65.311999999999998</v>
      </c>
      <c r="AG2216" s="16">
        <v>64160.4</v>
      </c>
      <c r="AH2216" s="16">
        <v>0.1154</v>
      </c>
      <c r="AI2216" s="16">
        <v>70.900000000000006</v>
      </c>
      <c r="AJ2216" s="16">
        <v>81.900000000000006</v>
      </c>
      <c r="AK2216" s="16">
        <v>-0.73619999999999997</v>
      </c>
      <c r="AL2216" s="16">
        <v>-0.32679999999999998</v>
      </c>
      <c r="AM2216" s="16">
        <v>-0.16389999999999999</v>
      </c>
      <c r="AN2216" s="16">
        <v>-0.51100000000000001</v>
      </c>
      <c r="AO2216" s="16">
        <v>-0.19969999999999999</v>
      </c>
      <c r="AP2216" s="16">
        <v>-0.26619999999999999</v>
      </c>
      <c r="AQ2216" s="16">
        <v>5.7999999999999996E-3</v>
      </c>
      <c r="AR2216" s="16">
        <f t="shared" si="99"/>
        <v>0</v>
      </c>
      <c r="AS2216" s="5">
        <f t="shared" si="98"/>
        <v>0.10607360000000005</v>
      </c>
    </row>
    <row r="2217" spans="1:45" x14ac:dyDescent="0.25">
      <c r="A2217" s="16" t="s">
        <v>406</v>
      </c>
      <c r="B2217" s="16" t="s">
        <v>97</v>
      </c>
      <c r="C2217" s="16" t="s">
        <v>327</v>
      </c>
      <c r="D2217" s="16">
        <v>2008</v>
      </c>
      <c r="E2217" s="16" t="s">
        <v>4692</v>
      </c>
      <c r="F2217" s="16" t="s">
        <v>592</v>
      </c>
      <c r="G2217" s="10">
        <v>2686.23</v>
      </c>
      <c r="H2217" s="73">
        <v>7.8958940000000002</v>
      </c>
      <c r="I2217" s="16">
        <v>31596855</v>
      </c>
      <c r="J2217" s="71">
        <v>-1.7000000000000001E-2</v>
      </c>
      <c r="K2217" s="71">
        <v>1.044</v>
      </c>
      <c r="L2217" s="16">
        <v>-0.38896920000000001</v>
      </c>
      <c r="M2217" s="16">
        <v>-0.3021644</v>
      </c>
      <c r="N2217" s="16">
        <v>-0.26974480000000001</v>
      </c>
      <c r="O2217" s="16">
        <v>8.3336199999999999E-2</v>
      </c>
      <c r="P2217" s="16">
        <v>-0.1125211</v>
      </c>
      <c r="Q2217" s="16">
        <v>-0.29044379999999997</v>
      </c>
      <c r="R2217" s="16">
        <v>0.57989999999999997</v>
      </c>
      <c r="S2217" s="16">
        <v>8.8999999999999999E-3</v>
      </c>
      <c r="T2217" s="16">
        <v>3.8999999999999998E-3</v>
      </c>
      <c r="U2217" s="16">
        <v>5.3422000000000001</v>
      </c>
      <c r="V2217" s="16">
        <v>8.6859999999999999</v>
      </c>
      <c r="W2217" s="16">
        <v>6.0179999999999998</v>
      </c>
      <c r="X2217" s="16">
        <v>408.13600000000002</v>
      </c>
      <c r="Y2217" s="16">
        <v>54.817300000000003</v>
      </c>
      <c r="Z2217" s="16">
        <v>0.41449999999999998</v>
      </c>
      <c r="AA2217" s="16">
        <v>1.111945</v>
      </c>
      <c r="AB2217" s="16">
        <v>0.77</v>
      </c>
      <c r="AC2217" s="16">
        <v>13.47</v>
      </c>
      <c r="AD2217" s="16">
        <v>16.850000000000001</v>
      </c>
      <c r="AE2217" s="16">
        <v>9.6629000000000005</v>
      </c>
      <c r="AF2217" s="16">
        <v>73.705600000000004</v>
      </c>
      <c r="AG2217" s="16">
        <v>65581</v>
      </c>
      <c r="AH2217" s="16">
        <v>0.1145</v>
      </c>
      <c r="AI2217" s="16">
        <v>71.900000000000006</v>
      </c>
      <c r="AJ2217" s="16">
        <v>82.5</v>
      </c>
      <c r="AK2217" s="16">
        <v>-0.78669999999999995</v>
      </c>
      <c r="AL2217" s="16">
        <v>-0.37709999999999999</v>
      </c>
      <c r="AM2217" s="16">
        <v>-0.17030000000000001</v>
      </c>
      <c r="AN2217" s="16">
        <v>-0.59960000000000002</v>
      </c>
      <c r="AO2217" s="16">
        <v>-0.17929999999999999</v>
      </c>
      <c r="AP2217" s="16">
        <v>-0.28589999999999999</v>
      </c>
      <c r="AQ2217" s="16">
        <v>5.7999999999999996E-3</v>
      </c>
      <c r="AR2217" s="16">
        <f t="shared" si="99"/>
        <v>0</v>
      </c>
      <c r="AS2217" s="5">
        <f t="shared" si="98"/>
        <v>9.4698999999999756E-3</v>
      </c>
    </row>
    <row r="2218" spans="1:45" x14ac:dyDescent="0.25">
      <c r="A2218" s="16" t="s">
        <v>406</v>
      </c>
      <c r="B2218" s="16" t="s">
        <v>97</v>
      </c>
      <c r="C2218" s="16" t="s">
        <v>327</v>
      </c>
      <c r="D2218" s="16">
        <v>2009</v>
      </c>
      <c r="E2218" s="16" t="s">
        <v>4693</v>
      </c>
      <c r="F2218" s="16" t="s">
        <v>592</v>
      </c>
      <c r="G2218" s="10">
        <v>2765.86</v>
      </c>
      <c r="H2218" s="73">
        <v>7.9251060000000004</v>
      </c>
      <c r="I2218" s="16">
        <v>31989897</v>
      </c>
      <c r="J2218" s="71">
        <v>-3.4000000000000002E-2</v>
      </c>
      <c r="K2218" s="71">
        <v>1.01</v>
      </c>
      <c r="L2218" s="16">
        <v>-0.27206999999999998</v>
      </c>
      <c r="M2218" s="16">
        <v>-0.29584280000000002</v>
      </c>
      <c r="N2218" s="16">
        <v>-0.27657860000000001</v>
      </c>
      <c r="O2218" s="16">
        <v>0.19119059999999999</v>
      </c>
      <c r="P2218" s="16">
        <v>-5.1303099999999997E-2</v>
      </c>
      <c r="Q2218" s="16">
        <v>-0.2000682</v>
      </c>
      <c r="R2218" s="16">
        <v>0.57989999999999997</v>
      </c>
      <c r="S2218" s="16">
        <v>8.6E-3</v>
      </c>
      <c r="T2218" s="16">
        <v>4.7000000000000002E-3</v>
      </c>
      <c r="U2218" s="16">
        <v>5.2606000000000002</v>
      </c>
      <c r="V2218" s="16">
        <v>8.9380000000000006</v>
      </c>
      <c r="W2218" s="16">
        <v>6.1440000000000001</v>
      </c>
      <c r="X2218" s="16">
        <v>406.37</v>
      </c>
      <c r="Y2218" s="16">
        <v>55.212699999999998</v>
      </c>
      <c r="Z2218" s="16">
        <v>0.46560000000000001</v>
      </c>
      <c r="AA2218" s="16">
        <v>1.1006819999999999</v>
      </c>
      <c r="AB2218" s="16">
        <v>0.77</v>
      </c>
      <c r="AC2218" s="16">
        <v>13.47</v>
      </c>
      <c r="AD2218" s="16">
        <v>17.14</v>
      </c>
      <c r="AE2218" s="16">
        <v>11.2425</v>
      </c>
      <c r="AF2218" s="16">
        <v>80.925600000000003</v>
      </c>
      <c r="AG2218" s="16">
        <v>66672</v>
      </c>
      <c r="AH2218" s="16">
        <v>0.12909999999999999</v>
      </c>
      <c r="AI2218" s="16">
        <v>72.900000000000006</v>
      </c>
      <c r="AJ2218" s="16">
        <v>83</v>
      </c>
      <c r="AK2218" s="16">
        <v>-0.77810000000000001</v>
      </c>
      <c r="AL2218" s="16">
        <v>-0.30840000000000001</v>
      </c>
      <c r="AM2218" s="16">
        <v>-0.13150000000000001</v>
      </c>
      <c r="AN2218" s="16">
        <v>-0.41039999999999999</v>
      </c>
      <c r="AO2218" s="16">
        <v>-4.8000000000000001E-2</v>
      </c>
      <c r="AP2218" s="16">
        <v>-0.192</v>
      </c>
      <c r="AQ2218" s="16">
        <v>5.7999999999999996E-3</v>
      </c>
      <c r="AR2218" s="16">
        <f t="shared" si="99"/>
        <v>0</v>
      </c>
      <c r="AS2218" s="5">
        <f t="shared" si="98"/>
        <v>0.11689920000000004</v>
      </c>
    </row>
    <row r="2219" spans="1:45" x14ac:dyDescent="0.25">
      <c r="A2219" s="16" t="s">
        <v>406</v>
      </c>
      <c r="B2219" s="16" t="s">
        <v>97</v>
      </c>
      <c r="C2219" s="16" t="s">
        <v>327</v>
      </c>
      <c r="D2219" s="16">
        <v>2010</v>
      </c>
      <c r="E2219" s="16" t="s">
        <v>4694</v>
      </c>
      <c r="F2219" s="16" t="s">
        <v>592</v>
      </c>
      <c r="G2219" s="10">
        <v>2834.2</v>
      </c>
      <c r="H2219" s="73">
        <v>7.9495170000000002</v>
      </c>
      <c r="I2219" s="16">
        <v>32409639</v>
      </c>
      <c r="J2219" s="71">
        <v>1E-3</v>
      </c>
      <c r="K2219" s="71">
        <v>1.01</v>
      </c>
      <c r="L2219" s="16">
        <v>-0.16828080000000001</v>
      </c>
      <c r="M2219" s="16">
        <v>-0.21621580000000001</v>
      </c>
      <c r="N2219" s="16">
        <v>-0.26080449999999999</v>
      </c>
      <c r="O2219" s="16">
        <v>0.1990336</v>
      </c>
      <c r="P2219" s="16">
        <v>3.2077000000000001E-2</v>
      </c>
      <c r="Q2219" s="16">
        <v>-0.1537587</v>
      </c>
      <c r="R2219" s="16">
        <v>0.71450000000000002</v>
      </c>
      <c r="S2219" s="16">
        <v>8.9999999999999993E-3</v>
      </c>
      <c r="T2219" s="16">
        <v>5.1999999999999998E-3</v>
      </c>
      <c r="U2219" s="16">
        <v>5.0831</v>
      </c>
      <c r="V2219" s="16">
        <v>9.19</v>
      </c>
      <c r="W2219" s="16">
        <v>6.27</v>
      </c>
      <c r="X2219" s="16">
        <v>409.73</v>
      </c>
      <c r="Y2219" s="16">
        <v>60.3673</v>
      </c>
      <c r="Z2219" s="16">
        <v>0.4098</v>
      </c>
      <c r="AA2219" s="16">
        <v>1.0973809999999999</v>
      </c>
      <c r="AB2219" s="16">
        <v>0.77</v>
      </c>
      <c r="AC2219" s="16">
        <v>13.47</v>
      </c>
      <c r="AD2219" s="16">
        <v>17.225000000000001</v>
      </c>
      <c r="AE2219" s="16">
        <v>11.8492</v>
      </c>
      <c r="AF2219" s="16">
        <v>101.074</v>
      </c>
      <c r="AG2219" s="16">
        <v>73726.8</v>
      </c>
      <c r="AH2219" s="16">
        <v>0.12809999999999999</v>
      </c>
      <c r="AI2219" s="16">
        <v>73.8</v>
      </c>
      <c r="AJ2219" s="16">
        <v>83.5</v>
      </c>
      <c r="AK2219" s="16">
        <v>-0.72809999999999997</v>
      </c>
      <c r="AL2219" s="16">
        <v>-0.17519999999999999</v>
      </c>
      <c r="AM2219" s="16">
        <v>-8.9700000000000002E-2</v>
      </c>
      <c r="AN2219" s="16">
        <v>-0.3831</v>
      </c>
      <c r="AO2219" s="16">
        <v>-6.7299999999999999E-2</v>
      </c>
      <c r="AP2219" s="16">
        <v>-0.15659999999999999</v>
      </c>
      <c r="AQ2219" s="16">
        <v>5.7999999999999996E-3</v>
      </c>
      <c r="AR2219" s="16">
        <f t="shared" si="99"/>
        <v>0</v>
      </c>
      <c r="AS2219" s="5">
        <f t="shared" si="98"/>
        <v>0.10378919999999997</v>
      </c>
    </row>
    <row r="2220" spans="1:45" x14ac:dyDescent="0.25">
      <c r="A2220" s="16" t="s">
        <v>406</v>
      </c>
      <c r="B2220" s="16" t="s">
        <v>97</v>
      </c>
      <c r="C2220" s="16" t="s">
        <v>327</v>
      </c>
      <c r="D2220" s="16">
        <v>2011</v>
      </c>
      <c r="E2220" s="16" t="s">
        <v>4695</v>
      </c>
      <c r="F2220" s="16" t="s">
        <v>592</v>
      </c>
      <c r="G2220" s="10">
        <v>2942.04</v>
      </c>
      <c r="H2220" s="73">
        <v>7.9868579999999998</v>
      </c>
      <c r="I2220" s="16">
        <v>32858823</v>
      </c>
      <c r="J2220" s="71">
        <v>-0.01</v>
      </c>
      <c r="K2220" s="71">
        <v>1</v>
      </c>
      <c r="L2220" s="16">
        <v>-0.20823359999999999</v>
      </c>
      <c r="M2220" s="16">
        <v>-0.27979589999999999</v>
      </c>
      <c r="N2220" s="16">
        <v>-0.2313529</v>
      </c>
      <c r="O2220" s="16">
        <v>0.16844410000000001</v>
      </c>
      <c r="P2220" s="16">
        <v>7.4666999999999997E-2</v>
      </c>
      <c r="Q2220" s="16">
        <v>-0.22660169999999999</v>
      </c>
      <c r="R2220" s="16">
        <v>0.57989999999999997</v>
      </c>
      <c r="S2220" s="16">
        <v>8.8999999999999999E-3</v>
      </c>
      <c r="T2220" s="16">
        <v>6.3E-3</v>
      </c>
      <c r="U2220" s="16">
        <v>5.0701999999999998</v>
      </c>
      <c r="V2220" s="16">
        <v>9.6920000000000002</v>
      </c>
      <c r="W2220" s="16">
        <v>6.4160000000000004</v>
      </c>
      <c r="X2220" s="16">
        <v>411.488</v>
      </c>
      <c r="Y2220" s="16">
        <v>59.674999999999997</v>
      </c>
      <c r="Z2220" s="16">
        <v>0.39240000000000003</v>
      </c>
      <c r="AA2220" s="16">
        <v>1.047863</v>
      </c>
      <c r="AB2220" s="16">
        <v>0.77</v>
      </c>
      <c r="AC2220" s="16">
        <v>13.47</v>
      </c>
      <c r="AD2220" s="16">
        <v>18.5</v>
      </c>
      <c r="AE2220" s="16">
        <v>11.1233</v>
      </c>
      <c r="AF2220" s="16">
        <v>114.01900000000001</v>
      </c>
      <c r="AG2220" s="16">
        <v>76865.899999999994</v>
      </c>
      <c r="AH2220" s="16">
        <v>0.1273</v>
      </c>
      <c r="AI2220" s="16">
        <v>74.7</v>
      </c>
      <c r="AJ2220" s="16">
        <v>84</v>
      </c>
      <c r="AK2220" s="16">
        <v>-0.74180000000000001</v>
      </c>
      <c r="AL2220" s="16">
        <v>-0.39960000000000001</v>
      </c>
      <c r="AM2220" s="16">
        <v>-0.15329999999999999</v>
      </c>
      <c r="AN2220" s="16">
        <v>-0.39450000000000002</v>
      </c>
      <c r="AO2220" s="16">
        <v>-0.1048</v>
      </c>
      <c r="AP2220" s="16">
        <v>-0.2235</v>
      </c>
      <c r="AQ2220" s="16">
        <v>5.7999999999999996E-3</v>
      </c>
      <c r="AR2220" s="16">
        <f t="shared" si="99"/>
        <v>0</v>
      </c>
      <c r="AS2220" s="5">
        <f t="shared" si="98"/>
        <v>-3.9952799999999983E-2</v>
      </c>
    </row>
    <row r="2221" spans="1:45" x14ac:dyDescent="0.25">
      <c r="A2221" s="16" t="s">
        <v>406</v>
      </c>
      <c r="B2221" s="16" t="s">
        <v>97</v>
      </c>
      <c r="C2221" s="16" t="s">
        <v>327</v>
      </c>
      <c r="D2221" s="16">
        <v>2012</v>
      </c>
      <c r="E2221" s="16" t="s">
        <v>4696</v>
      </c>
      <c r="F2221" s="16" t="s">
        <v>592</v>
      </c>
      <c r="G2221" s="10">
        <v>2987.32</v>
      </c>
      <c r="H2221" s="73">
        <v>8.0021310000000003</v>
      </c>
      <c r="I2221" s="16">
        <v>33333789</v>
      </c>
      <c r="J2221" s="71">
        <v>0</v>
      </c>
      <c r="K2221" s="71">
        <v>1</v>
      </c>
      <c r="L2221" s="16">
        <v>-0.1481391</v>
      </c>
      <c r="M2221" s="16">
        <v>-0.27216410000000002</v>
      </c>
      <c r="N2221" s="16">
        <v>-0.22543779999999999</v>
      </c>
      <c r="O2221" s="16">
        <v>0.24062819999999999</v>
      </c>
      <c r="P2221" s="16">
        <v>9.1952699999999998E-2</v>
      </c>
      <c r="Q2221" s="16">
        <v>-0.19700599999999999</v>
      </c>
      <c r="R2221" s="16">
        <v>0.57989999999999997</v>
      </c>
      <c r="S2221" s="16">
        <v>8.6999999999999994E-3</v>
      </c>
      <c r="T2221" s="16">
        <v>7.1999999999999998E-3</v>
      </c>
      <c r="U2221" s="16">
        <v>5.0572999999999997</v>
      </c>
      <c r="V2221" s="16">
        <v>10.194000000000001</v>
      </c>
      <c r="W2221" s="16">
        <v>6.5620000000000003</v>
      </c>
      <c r="X2221" s="16">
        <v>409.55700000000002</v>
      </c>
      <c r="Y2221" s="16">
        <v>63.014499999999998</v>
      </c>
      <c r="Z2221" s="16">
        <v>0.38829999999999998</v>
      </c>
      <c r="AA2221" s="16">
        <v>1.0245610000000001</v>
      </c>
      <c r="AB2221" s="16">
        <v>0.77</v>
      </c>
      <c r="AC2221" s="16">
        <v>13.47</v>
      </c>
      <c r="AD2221" s="16">
        <v>19.100000000000001</v>
      </c>
      <c r="AE2221" s="16">
        <v>10.082800000000001</v>
      </c>
      <c r="AF2221" s="16">
        <v>119.97199999999999</v>
      </c>
      <c r="AG2221" s="16">
        <v>82873</v>
      </c>
      <c r="AH2221" s="16">
        <v>0.1203</v>
      </c>
      <c r="AI2221" s="16">
        <v>75.599999999999994</v>
      </c>
      <c r="AJ2221" s="16">
        <v>84.6</v>
      </c>
      <c r="AK2221" s="16">
        <v>-0.6321</v>
      </c>
      <c r="AL2221" s="16">
        <v>-0.43540000000000001</v>
      </c>
      <c r="AM2221" s="16">
        <v>-5.2400000000000002E-2</v>
      </c>
      <c r="AN2221" s="16">
        <v>-0.46229999999999999</v>
      </c>
      <c r="AO2221" s="16">
        <v>-7.7299999999999994E-2</v>
      </c>
      <c r="AP2221" s="16">
        <v>-0.20349999999999999</v>
      </c>
      <c r="AQ2221" s="16">
        <v>5.7999999999999996E-3</v>
      </c>
      <c r="AR2221" s="16">
        <f t="shared" si="99"/>
        <v>0</v>
      </c>
      <c r="AS2221" s="5">
        <f t="shared" si="98"/>
        <v>6.0094499999999995E-2</v>
      </c>
    </row>
    <row r="2222" spans="1:45" x14ac:dyDescent="0.25">
      <c r="A2222" s="16" t="s">
        <v>406</v>
      </c>
      <c r="B2222" s="16" t="s">
        <v>97</v>
      </c>
      <c r="C2222" s="16" t="s">
        <v>327</v>
      </c>
      <c r="D2222" s="16">
        <v>2013</v>
      </c>
      <c r="E2222" s="16" t="s">
        <v>4697</v>
      </c>
      <c r="F2222" s="16" t="s">
        <v>592</v>
      </c>
      <c r="G2222" s="10">
        <v>3077.31</v>
      </c>
      <c r="H2222" s="73">
        <v>8.0318129999999996</v>
      </c>
      <c r="I2222" s="16">
        <v>33824769</v>
      </c>
      <c r="J2222" s="71">
        <v>1.0999999999999999E-2</v>
      </c>
      <c r="K2222" s="71">
        <v>1.0109999999999999</v>
      </c>
      <c r="L2222" s="16">
        <v>-0.1357208</v>
      </c>
      <c r="M2222" s="16">
        <v>-0.26616699999999999</v>
      </c>
      <c r="N2222" s="16">
        <v>-0.18231900000000001</v>
      </c>
      <c r="O2222" s="16">
        <v>0.2154287</v>
      </c>
      <c r="P2222" s="16">
        <v>0.11418</v>
      </c>
      <c r="Q2222" s="16">
        <v>-0.21574869999999999</v>
      </c>
      <c r="R2222" s="16">
        <v>0.57989999999999997</v>
      </c>
      <c r="S2222" s="16">
        <v>9.2999999999999992E-3</v>
      </c>
      <c r="T2222" s="16">
        <v>7.6E-3</v>
      </c>
      <c r="U2222" s="16">
        <v>5.0442999999999998</v>
      </c>
      <c r="V2222" s="16">
        <v>10.696</v>
      </c>
      <c r="W2222" s="16">
        <v>6.7080000000000002</v>
      </c>
      <c r="X2222" s="16">
        <v>413.46</v>
      </c>
      <c r="Y2222" s="16">
        <v>62.420099999999998</v>
      </c>
      <c r="Z2222" s="16">
        <v>0.38990000000000002</v>
      </c>
      <c r="AA2222" s="16">
        <v>1.069806</v>
      </c>
      <c r="AB2222" s="16">
        <v>0.77</v>
      </c>
      <c r="AC2222" s="16">
        <v>13.47</v>
      </c>
      <c r="AD2222" s="16">
        <v>17.934999999999999</v>
      </c>
      <c r="AE2222" s="16">
        <v>8.8610000000000007</v>
      </c>
      <c r="AF2222" s="16">
        <v>128.52500000000001</v>
      </c>
      <c r="AG2222" s="16">
        <v>83488.100000000006</v>
      </c>
      <c r="AH2222" s="16">
        <v>0.1208</v>
      </c>
      <c r="AI2222" s="16">
        <v>76.5</v>
      </c>
      <c r="AJ2222" s="16">
        <v>85.1</v>
      </c>
      <c r="AK2222" s="16">
        <v>-0.73040000000000005</v>
      </c>
      <c r="AL2222" s="16">
        <v>-0.36320000000000002</v>
      </c>
      <c r="AM2222" s="16">
        <v>-3.2500000000000001E-2</v>
      </c>
      <c r="AN2222" s="16">
        <v>-0.48499999999999999</v>
      </c>
      <c r="AO2222" s="16">
        <v>-0.1142</v>
      </c>
      <c r="AP2222" s="16">
        <v>-0.24210000000000001</v>
      </c>
      <c r="AQ2222" s="16">
        <v>5.7999999999999996E-3</v>
      </c>
      <c r="AR2222" s="16">
        <f t="shared" si="99"/>
        <v>0</v>
      </c>
      <c r="AS2222" s="5">
        <f t="shared" si="98"/>
        <v>1.2418299999999993E-2</v>
      </c>
    </row>
    <row r="2223" spans="1:45" x14ac:dyDescent="0.25">
      <c r="A2223" s="16" t="s">
        <v>406</v>
      </c>
      <c r="B2223" s="16" t="s">
        <v>97</v>
      </c>
      <c r="C2223" s="16" t="s">
        <v>327</v>
      </c>
      <c r="D2223" s="16">
        <v>2014</v>
      </c>
      <c r="E2223" s="16" t="s">
        <v>4698</v>
      </c>
      <c r="F2223" s="16" t="s">
        <v>592</v>
      </c>
      <c r="G2223" s="10">
        <v>3110.21</v>
      </c>
      <c r="H2223" s="73">
        <v>8.0424450000000007</v>
      </c>
      <c r="I2223" s="16">
        <v>34318082</v>
      </c>
      <c r="J2223" s="71">
        <v>-8.0000000000000002E-3</v>
      </c>
      <c r="K2223" s="71">
        <v>1.0029999999999999</v>
      </c>
      <c r="L2223" s="16">
        <v>-8.9946100000000001E-2</v>
      </c>
      <c r="M2223" s="16">
        <v>-0.28203820000000002</v>
      </c>
      <c r="N2223" s="16">
        <v>-0.15874369999999999</v>
      </c>
      <c r="O2223" s="16">
        <v>0.26942630000000001</v>
      </c>
      <c r="P2223" s="16">
        <v>0.10392270000000001</v>
      </c>
      <c r="Q2223" s="16">
        <v>-0.16457379999999999</v>
      </c>
      <c r="R2223" s="16">
        <v>0.57989999999999997</v>
      </c>
      <c r="S2223" s="16">
        <v>8.8000000000000005E-3</v>
      </c>
      <c r="T2223" s="16">
        <v>6.1000000000000004E-3</v>
      </c>
      <c r="U2223" s="16">
        <v>5.0313999999999997</v>
      </c>
      <c r="V2223" s="16">
        <v>11.198</v>
      </c>
      <c r="W2223" s="16">
        <v>6.8540000000000001</v>
      </c>
      <c r="X2223" s="16">
        <v>414.29700000000003</v>
      </c>
      <c r="Y2223" s="16">
        <v>64.069100000000006</v>
      </c>
      <c r="Z2223" s="16">
        <v>0.39879999999999999</v>
      </c>
      <c r="AA2223" s="16">
        <v>1.0643689999999999</v>
      </c>
      <c r="AB2223" s="16">
        <v>0.77</v>
      </c>
      <c r="AC2223" s="16">
        <v>13.47</v>
      </c>
      <c r="AD2223" s="16">
        <v>18.074999999999999</v>
      </c>
      <c r="AE2223" s="16">
        <v>7.4276999999999997</v>
      </c>
      <c r="AF2223" s="16">
        <v>131.71299999999999</v>
      </c>
      <c r="AG2223" s="16">
        <v>74656.100000000006</v>
      </c>
      <c r="AH2223" s="16">
        <v>0.12130000000000001</v>
      </c>
      <c r="AI2223" s="16">
        <v>76.599999999999994</v>
      </c>
      <c r="AJ2223" s="16">
        <v>85.3</v>
      </c>
      <c r="AK2223" s="16">
        <v>-0.73729999999999996</v>
      </c>
      <c r="AL2223" s="16">
        <v>-0.2601</v>
      </c>
      <c r="AM2223" s="16">
        <v>-6.6299999999999998E-2</v>
      </c>
      <c r="AN2223" s="16">
        <v>-0.43159999999999998</v>
      </c>
      <c r="AO2223" s="16">
        <v>-0.1242</v>
      </c>
      <c r="AP2223" s="16">
        <v>-5.2299999999999999E-2</v>
      </c>
      <c r="AQ2223" s="16">
        <v>5.7999999999999996E-3</v>
      </c>
      <c r="AR2223" s="16">
        <f t="shared" si="99"/>
        <v>0</v>
      </c>
      <c r="AS2223" s="5">
        <f t="shared" si="98"/>
        <v>4.5774700000000001E-2</v>
      </c>
    </row>
    <row r="2224" spans="1:45" x14ac:dyDescent="0.25">
      <c r="A2224" s="16" t="s">
        <v>405</v>
      </c>
      <c r="B2224" s="16" t="s">
        <v>98</v>
      </c>
      <c r="C2224" s="16" t="s">
        <v>323</v>
      </c>
      <c r="D2224" s="16">
        <v>1985</v>
      </c>
      <c r="E2224" s="16" t="s">
        <v>2940</v>
      </c>
      <c r="F2224" s="16" t="s">
        <v>592</v>
      </c>
      <c r="G2224" s="10"/>
      <c r="H2224" s="73"/>
      <c r="I2224" s="16" t="s">
        <v>6700</v>
      </c>
      <c r="K2224" s="71">
        <v>0</v>
      </c>
      <c r="L2224" s="16">
        <v>-0.39684700000000001</v>
      </c>
      <c r="M2224" s="16">
        <v>-6.7344399999999999E-2</v>
      </c>
      <c r="N2224" s="16">
        <v>2.4837000000000001E-2</v>
      </c>
      <c r="O2224" s="16">
        <v>-0.44980710000000002</v>
      </c>
      <c r="P2224" s="16">
        <v>-0.1549623</v>
      </c>
      <c r="Q2224" s="16">
        <v>-0.22928229999999999</v>
      </c>
      <c r="R2224" s="16">
        <v>0.95289999999999997</v>
      </c>
      <c r="S2224" s="16">
        <v>2.53E-2</v>
      </c>
      <c r="T2224" s="16">
        <v>5.9999999999999995E-4</v>
      </c>
      <c r="U2224" s="16">
        <v>3.7823000000000002</v>
      </c>
      <c r="V2224" s="16">
        <v>27.31</v>
      </c>
      <c r="W2224" s="16">
        <v>6.98</v>
      </c>
      <c r="X2224" s="16">
        <v>408.18099999999998</v>
      </c>
      <c r="Y2224" s="16">
        <v>38.988100000000003</v>
      </c>
      <c r="Z2224" s="16">
        <v>0</v>
      </c>
      <c r="AA2224" s="16">
        <v>-0.60067760000000003</v>
      </c>
      <c r="AB2224" s="16">
        <v>0.42</v>
      </c>
      <c r="AC2224" s="16">
        <v>13.93</v>
      </c>
      <c r="AD2224" s="16">
        <v>51.17</v>
      </c>
      <c r="AE2224" s="16">
        <v>7.3470000000000004</v>
      </c>
      <c r="AF2224" s="16">
        <v>0</v>
      </c>
      <c r="AG2224" s="16">
        <v>354159</v>
      </c>
      <c r="AH2224" s="16">
        <v>0.30880000000000002</v>
      </c>
      <c r="AI2224" s="16">
        <v>69.369</v>
      </c>
      <c r="AJ2224" s="16">
        <v>82.162700000000001</v>
      </c>
      <c r="AK2224" s="16">
        <v>-0.38529999999999998</v>
      </c>
      <c r="AL2224" s="16">
        <v>-0.1925</v>
      </c>
      <c r="AM2224" s="16">
        <v>-0.53380000000000005</v>
      </c>
      <c r="AN2224" s="16">
        <v>-0.1343</v>
      </c>
      <c r="AO2224" s="16">
        <v>-0.40529999999999999</v>
      </c>
      <c r="AP2224" s="16">
        <v>-0.32829999999999998</v>
      </c>
      <c r="AR2224" s="16">
        <f t="shared" si="99"/>
        <v>1</v>
      </c>
      <c r="AS2224" s="5">
        <f t="shared" si="98"/>
        <v>0</v>
      </c>
    </row>
    <row r="2225" spans="1:45" x14ac:dyDescent="0.25">
      <c r="A2225" s="16" t="s">
        <v>405</v>
      </c>
      <c r="B2225" s="16" t="s">
        <v>98</v>
      </c>
      <c r="C2225" s="16" t="s">
        <v>323</v>
      </c>
      <c r="D2225" s="16">
        <v>1986</v>
      </c>
      <c r="E2225" s="16" t="s">
        <v>2957</v>
      </c>
      <c r="F2225" s="16" t="s">
        <v>592</v>
      </c>
      <c r="G2225" s="10"/>
      <c r="H2225" s="73"/>
      <c r="I2225" s="16" t="s">
        <v>6700</v>
      </c>
      <c r="J2225" s="71">
        <v>0</v>
      </c>
      <c r="K2225" s="71">
        <v>0</v>
      </c>
      <c r="L2225" s="16">
        <v>-0.36740830000000002</v>
      </c>
      <c r="M2225" s="16">
        <v>-8.6236900000000005E-2</v>
      </c>
      <c r="N2225" s="16">
        <v>8.2151500000000002E-2</v>
      </c>
      <c r="O2225" s="16">
        <v>-0.42640169999999999</v>
      </c>
      <c r="P2225" s="16">
        <v>-0.14983859999999999</v>
      </c>
      <c r="Q2225" s="16">
        <v>-0.23183529999999999</v>
      </c>
      <c r="R2225" s="16">
        <v>0.93130000000000002</v>
      </c>
      <c r="S2225" s="16">
        <v>2.4899999999999999E-2</v>
      </c>
      <c r="T2225" s="16">
        <v>0</v>
      </c>
      <c r="U2225" s="16">
        <v>3.9512999999999998</v>
      </c>
      <c r="V2225" s="16">
        <v>28.466000000000001</v>
      </c>
      <c r="W2225" s="16">
        <v>7.1040000000000001</v>
      </c>
      <c r="X2225" s="16">
        <v>409.31200000000001</v>
      </c>
      <c r="Y2225" s="16">
        <v>39.988999999999997</v>
      </c>
      <c r="Z2225" s="16">
        <v>0</v>
      </c>
      <c r="AA2225" s="16">
        <v>-0.60611499999999996</v>
      </c>
      <c r="AB2225" s="16">
        <v>0.42</v>
      </c>
      <c r="AC2225" s="16">
        <v>13.93</v>
      </c>
      <c r="AD2225" s="16">
        <v>51.31</v>
      </c>
      <c r="AE2225" s="16">
        <v>7.8097000000000003</v>
      </c>
      <c r="AF2225" s="16">
        <v>0</v>
      </c>
      <c r="AG2225" s="16">
        <v>345233</v>
      </c>
      <c r="AH2225" s="16">
        <v>0.30859999999999999</v>
      </c>
      <c r="AI2225" s="16">
        <v>69.602400000000003</v>
      </c>
      <c r="AJ2225" s="16">
        <v>82.369200000000006</v>
      </c>
      <c r="AK2225" s="16">
        <v>-0.37780000000000002</v>
      </c>
      <c r="AL2225" s="16">
        <v>-0.21390000000000001</v>
      </c>
      <c r="AM2225" s="16">
        <v>-0.53700000000000003</v>
      </c>
      <c r="AN2225" s="16">
        <v>-0.13869999999999999</v>
      </c>
      <c r="AO2225" s="16">
        <v>-0.39579999999999999</v>
      </c>
      <c r="AP2225" s="16">
        <v>-0.33210000000000001</v>
      </c>
      <c r="AR2225" s="16">
        <f t="shared" si="99"/>
        <v>1</v>
      </c>
      <c r="AS2225" s="5">
        <f t="shared" si="98"/>
        <v>2.9438699999999984E-2</v>
      </c>
    </row>
    <row r="2226" spans="1:45" x14ac:dyDescent="0.25">
      <c r="A2226" s="16" t="s">
        <v>405</v>
      </c>
      <c r="B2226" s="16" t="s">
        <v>98</v>
      </c>
      <c r="C2226" s="16" t="s">
        <v>323</v>
      </c>
      <c r="D2226" s="16">
        <v>1987</v>
      </c>
      <c r="E2226" s="16" t="s">
        <v>2950</v>
      </c>
      <c r="F2226" s="16" t="s">
        <v>592</v>
      </c>
      <c r="G2226" s="10"/>
      <c r="H2226" s="73"/>
      <c r="I2226" s="16" t="s">
        <v>6700</v>
      </c>
      <c r="J2226" s="71">
        <v>0</v>
      </c>
      <c r="K2226" s="71">
        <v>0</v>
      </c>
      <c r="L2226" s="16">
        <v>-0.33704499999999998</v>
      </c>
      <c r="M2226" s="16">
        <v>-9.9537200000000006E-2</v>
      </c>
      <c r="N2226" s="16">
        <v>0.1340201</v>
      </c>
      <c r="O2226" s="16">
        <v>-0.40299420000000002</v>
      </c>
      <c r="P2226" s="16">
        <v>-0.1426962</v>
      </c>
      <c r="Q2226" s="16">
        <v>-0.23442299999999999</v>
      </c>
      <c r="R2226" s="16">
        <v>0.90969999999999995</v>
      </c>
      <c r="S2226" s="16">
        <v>2.4500000000000001E-2</v>
      </c>
      <c r="T2226" s="16">
        <v>0</v>
      </c>
      <c r="U2226" s="16">
        <v>4.1204000000000001</v>
      </c>
      <c r="V2226" s="16">
        <v>29.622</v>
      </c>
      <c r="W2226" s="16">
        <v>7.2279999999999998</v>
      </c>
      <c r="X2226" s="16">
        <v>409.589</v>
      </c>
      <c r="Y2226" s="16">
        <v>40.99</v>
      </c>
      <c r="Z2226" s="16">
        <v>0</v>
      </c>
      <c r="AA2226" s="16">
        <v>-0.61155219999999999</v>
      </c>
      <c r="AB2226" s="16">
        <v>0.42</v>
      </c>
      <c r="AC2226" s="16">
        <v>13.93</v>
      </c>
      <c r="AD2226" s="16">
        <v>51.45</v>
      </c>
      <c r="AE2226" s="16">
        <v>8.4295000000000009</v>
      </c>
      <c r="AF2226" s="16">
        <v>0</v>
      </c>
      <c r="AG2226" s="16">
        <v>336308</v>
      </c>
      <c r="AH2226" s="16">
        <v>0.30840000000000001</v>
      </c>
      <c r="AI2226" s="16">
        <v>69.835800000000006</v>
      </c>
      <c r="AJ2226" s="16">
        <v>82.575699999999998</v>
      </c>
      <c r="AK2226" s="16">
        <v>-0.37030000000000002</v>
      </c>
      <c r="AL2226" s="16">
        <v>-0.23519999999999999</v>
      </c>
      <c r="AM2226" s="16">
        <v>-0.5403</v>
      </c>
      <c r="AN2226" s="16">
        <v>-0.14319999999999999</v>
      </c>
      <c r="AO2226" s="16">
        <v>-0.38629999999999998</v>
      </c>
      <c r="AP2226" s="16">
        <v>-0.33600000000000002</v>
      </c>
      <c r="AR2226" s="16">
        <f t="shared" si="99"/>
        <v>1</v>
      </c>
      <c r="AS2226" s="5">
        <f t="shared" si="98"/>
        <v>3.0363300000000037E-2</v>
      </c>
    </row>
    <row r="2227" spans="1:45" x14ac:dyDescent="0.25">
      <c r="A2227" s="16" t="s">
        <v>405</v>
      </c>
      <c r="B2227" s="16" t="s">
        <v>98</v>
      </c>
      <c r="C2227" s="16" t="s">
        <v>323</v>
      </c>
      <c r="D2227" s="16">
        <v>1988</v>
      </c>
      <c r="E2227" s="16" t="s">
        <v>2963</v>
      </c>
      <c r="F2227" s="16" t="s">
        <v>592</v>
      </c>
      <c r="G2227" s="10"/>
      <c r="H2227" s="73"/>
      <c r="I2227" s="16" t="s">
        <v>6700</v>
      </c>
      <c r="J2227" s="71">
        <v>0</v>
      </c>
      <c r="K2227" s="71">
        <v>0</v>
      </c>
      <c r="L2227" s="16">
        <v>-0.30151289999999997</v>
      </c>
      <c r="M2227" s="16">
        <v>-0.1025853</v>
      </c>
      <c r="N2227" s="16">
        <v>0.18622910000000001</v>
      </c>
      <c r="O2227" s="16">
        <v>-0.37958900000000001</v>
      </c>
      <c r="P2227" s="16">
        <v>-0.13433229999999999</v>
      </c>
      <c r="Q2227" s="16">
        <v>-0.23697670000000001</v>
      </c>
      <c r="R2227" s="16">
        <v>0.8881</v>
      </c>
      <c r="S2227" s="16">
        <v>2.41E-2</v>
      </c>
      <c r="T2227" s="16">
        <v>1.1000000000000001E-3</v>
      </c>
      <c r="U2227" s="16">
        <v>4.2893999999999997</v>
      </c>
      <c r="V2227" s="16">
        <v>30.777999999999999</v>
      </c>
      <c r="W2227" s="16">
        <v>7.3520000000000003</v>
      </c>
      <c r="X2227" s="16">
        <v>409.92</v>
      </c>
      <c r="Y2227" s="16">
        <v>41.990900000000003</v>
      </c>
      <c r="Z2227" s="16">
        <v>0</v>
      </c>
      <c r="AA2227" s="16">
        <v>-0.61698949999999997</v>
      </c>
      <c r="AB2227" s="16">
        <v>0.42</v>
      </c>
      <c r="AC2227" s="16">
        <v>13.93</v>
      </c>
      <c r="AD2227" s="16">
        <v>51.59</v>
      </c>
      <c r="AE2227" s="16">
        <v>9.1442999999999994</v>
      </c>
      <c r="AF2227" s="16">
        <v>0</v>
      </c>
      <c r="AG2227" s="16">
        <v>327383</v>
      </c>
      <c r="AH2227" s="16">
        <v>0.30819999999999997</v>
      </c>
      <c r="AI2227" s="16">
        <v>70.069299999999998</v>
      </c>
      <c r="AJ2227" s="16">
        <v>82.782200000000003</v>
      </c>
      <c r="AK2227" s="16">
        <v>-0.3629</v>
      </c>
      <c r="AL2227" s="16">
        <v>-0.25650000000000001</v>
      </c>
      <c r="AM2227" s="16">
        <v>-0.54349999999999998</v>
      </c>
      <c r="AN2227" s="16">
        <v>-0.14760000000000001</v>
      </c>
      <c r="AO2227" s="16">
        <v>-0.37680000000000002</v>
      </c>
      <c r="AP2227" s="16">
        <v>-0.33979999999999999</v>
      </c>
      <c r="AR2227" s="16">
        <f t="shared" si="99"/>
        <v>1</v>
      </c>
      <c r="AS2227" s="5">
        <f t="shared" si="98"/>
        <v>3.5532100000000011E-2</v>
      </c>
    </row>
    <row r="2228" spans="1:45" x14ac:dyDescent="0.25">
      <c r="A2228" s="16" t="s">
        <v>405</v>
      </c>
      <c r="B2228" s="16" t="s">
        <v>98</v>
      </c>
      <c r="C2228" s="16" t="s">
        <v>323</v>
      </c>
      <c r="D2228" s="16">
        <v>1989</v>
      </c>
      <c r="E2228" s="16" t="s">
        <v>2965</v>
      </c>
      <c r="F2228" s="16" t="s">
        <v>592</v>
      </c>
      <c r="G2228" s="10"/>
      <c r="H2228" s="73"/>
      <c r="I2228" s="16" t="s">
        <v>6700</v>
      </c>
      <c r="J2228" s="71">
        <v>0</v>
      </c>
      <c r="K2228" s="71">
        <v>0</v>
      </c>
      <c r="L2228" s="16">
        <v>-0.27034370000000002</v>
      </c>
      <c r="M2228" s="16">
        <v>-0.1140216</v>
      </c>
      <c r="N2228" s="16">
        <v>0.2373007</v>
      </c>
      <c r="O2228" s="16">
        <v>-0.35618359999999999</v>
      </c>
      <c r="P2228" s="16">
        <v>-0.1264448</v>
      </c>
      <c r="Q2228" s="16">
        <v>-0.23954619999999999</v>
      </c>
      <c r="R2228" s="16">
        <v>0.86650000000000005</v>
      </c>
      <c r="S2228" s="16">
        <v>2.3699999999999999E-2</v>
      </c>
      <c r="T2228" s="16">
        <v>1.2999999999999999E-3</v>
      </c>
      <c r="U2228" s="16">
        <v>4.4584000000000001</v>
      </c>
      <c r="V2228" s="16">
        <v>31.934000000000001</v>
      </c>
      <c r="W2228" s="16">
        <v>7.476</v>
      </c>
      <c r="X2228" s="16">
        <v>410.07299999999998</v>
      </c>
      <c r="Y2228" s="16">
        <v>42.991799999999998</v>
      </c>
      <c r="Z2228" s="16">
        <v>0</v>
      </c>
      <c r="AA2228" s="16">
        <v>-0.6224267</v>
      </c>
      <c r="AB2228" s="16">
        <v>0.42</v>
      </c>
      <c r="AC2228" s="16">
        <v>13.93</v>
      </c>
      <c r="AD2228" s="16">
        <v>51.73</v>
      </c>
      <c r="AE2228" s="16">
        <v>9.8219999999999992</v>
      </c>
      <c r="AF2228" s="16">
        <v>0</v>
      </c>
      <c r="AG2228" s="16">
        <v>318457</v>
      </c>
      <c r="AH2228" s="16">
        <v>0.308</v>
      </c>
      <c r="AI2228" s="16">
        <v>70.302700000000002</v>
      </c>
      <c r="AJ2228" s="16">
        <v>82.988799999999998</v>
      </c>
      <c r="AK2228" s="16">
        <v>-0.35539999999999999</v>
      </c>
      <c r="AL2228" s="16">
        <v>-0.27779999999999999</v>
      </c>
      <c r="AM2228" s="16">
        <v>-0.54679999999999995</v>
      </c>
      <c r="AN2228" s="16">
        <v>-0.15210000000000001</v>
      </c>
      <c r="AO2228" s="16">
        <v>-0.36720000000000003</v>
      </c>
      <c r="AP2228" s="16">
        <v>-0.34370000000000001</v>
      </c>
      <c r="AR2228" s="16">
        <f t="shared" si="99"/>
        <v>1</v>
      </c>
      <c r="AS2228" s="5">
        <f t="shared" si="98"/>
        <v>3.1169199999999952E-2</v>
      </c>
    </row>
    <row r="2229" spans="1:45" x14ac:dyDescent="0.25">
      <c r="A2229" s="16" t="s">
        <v>405</v>
      </c>
      <c r="B2229" s="16" t="s">
        <v>98</v>
      </c>
      <c r="C2229" s="16" t="s">
        <v>323</v>
      </c>
      <c r="D2229" s="16">
        <v>1990</v>
      </c>
      <c r="E2229" s="16" t="s">
        <v>2956</v>
      </c>
      <c r="F2229" s="16" t="s">
        <v>592</v>
      </c>
      <c r="G2229" s="10"/>
      <c r="H2229" s="73"/>
      <c r="I2229" s="16" t="s">
        <v>6700</v>
      </c>
      <c r="J2229" s="71">
        <v>0</v>
      </c>
      <c r="K2229" s="71">
        <v>1.349</v>
      </c>
      <c r="L2229" s="16">
        <v>-0.20279079999999999</v>
      </c>
      <c r="M2229" s="16">
        <v>-0.12545790000000001</v>
      </c>
      <c r="N2229" s="16">
        <v>0.29074919999999999</v>
      </c>
      <c r="O2229" s="16">
        <v>-0.3326462</v>
      </c>
      <c r="P2229" s="16">
        <v>-4.2883999999999999E-2</v>
      </c>
      <c r="Q2229" s="16">
        <v>-0.24210019999999999</v>
      </c>
      <c r="R2229" s="16">
        <v>0.84489999999999998</v>
      </c>
      <c r="S2229" s="16">
        <v>2.3300000000000001E-2</v>
      </c>
      <c r="T2229" s="16">
        <v>1.5E-3</v>
      </c>
      <c r="U2229" s="16">
        <v>4.6275000000000004</v>
      </c>
      <c r="V2229" s="16">
        <v>33.090000000000003</v>
      </c>
      <c r="W2229" s="16">
        <v>7.6</v>
      </c>
      <c r="X2229" s="16">
        <v>410.59699999999998</v>
      </c>
      <c r="Y2229" s="16">
        <v>43.992699999999999</v>
      </c>
      <c r="Z2229" s="16">
        <v>0</v>
      </c>
      <c r="AA2229" s="16">
        <v>-0.62825240000000004</v>
      </c>
      <c r="AB2229" s="16">
        <v>0.42</v>
      </c>
      <c r="AC2229" s="16">
        <v>13.93</v>
      </c>
      <c r="AD2229" s="16">
        <v>51.88</v>
      </c>
      <c r="AE2229" s="16">
        <v>10.588200000000001</v>
      </c>
      <c r="AF2229" s="16">
        <v>0</v>
      </c>
      <c r="AG2229" s="16">
        <v>438880</v>
      </c>
      <c r="AH2229" s="16">
        <v>0.3276</v>
      </c>
      <c r="AI2229" s="16">
        <v>70.536100000000005</v>
      </c>
      <c r="AJ2229" s="16">
        <v>83.195300000000003</v>
      </c>
      <c r="AK2229" s="16">
        <v>-0.34789999999999999</v>
      </c>
      <c r="AL2229" s="16">
        <v>-0.29909999999999998</v>
      </c>
      <c r="AM2229" s="16">
        <v>-0.55010000000000003</v>
      </c>
      <c r="AN2229" s="16">
        <v>-0.1565</v>
      </c>
      <c r="AO2229" s="16">
        <v>-0.35770000000000002</v>
      </c>
      <c r="AP2229" s="16">
        <v>-0.34749999999999998</v>
      </c>
      <c r="AR2229" s="16">
        <f t="shared" si="99"/>
        <v>1</v>
      </c>
      <c r="AS2229" s="5">
        <f t="shared" si="98"/>
        <v>6.7552900000000027E-2</v>
      </c>
    </row>
    <row r="2230" spans="1:45" x14ac:dyDescent="0.25">
      <c r="A2230" s="16" t="s">
        <v>405</v>
      </c>
      <c r="B2230" s="16" t="s">
        <v>98</v>
      </c>
      <c r="C2230" s="16" t="s">
        <v>323</v>
      </c>
      <c r="D2230" s="16">
        <v>1991</v>
      </c>
      <c r="E2230" s="16" t="s">
        <v>2946</v>
      </c>
      <c r="F2230" s="16" t="s">
        <v>592</v>
      </c>
      <c r="G2230" s="10"/>
      <c r="H2230" s="73"/>
      <c r="I2230" s="16" t="s">
        <v>6700</v>
      </c>
      <c r="J2230" s="71">
        <v>-0.19800000000000001</v>
      </c>
      <c r="K2230" s="71">
        <v>1.1060000000000001</v>
      </c>
      <c r="L2230" s="16">
        <v>-3.1271500000000001E-2</v>
      </c>
      <c r="M2230" s="16">
        <v>-0.13689419999999999</v>
      </c>
      <c r="N2230" s="16">
        <v>0.32673170000000001</v>
      </c>
      <c r="O2230" s="16">
        <v>1.9899699999999999E-2</v>
      </c>
      <c r="P2230" s="16">
        <v>-4.6431500000000001E-2</v>
      </c>
      <c r="Q2230" s="16">
        <v>-0.24470459999999999</v>
      </c>
      <c r="R2230" s="16">
        <v>0.82330000000000003</v>
      </c>
      <c r="S2230" s="16">
        <v>2.29E-2</v>
      </c>
      <c r="T2230" s="16">
        <v>1.6999999999999999E-3</v>
      </c>
      <c r="U2230" s="16">
        <v>4.7965</v>
      </c>
      <c r="V2230" s="16">
        <v>34.052</v>
      </c>
      <c r="W2230" s="16">
        <v>7.6479999999999997</v>
      </c>
      <c r="X2230" s="16">
        <v>409.75599999999997</v>
      </c>
      <c r="Y2230" s="16">
        <v>44.993699999999997</v>
      </c>
      <c r="Z2230" s="16">
        <v>0.17610000000000001</v>
      </c>
      <c r="AA2230" s="16">
        <v>-0.63368970000000002</v>
      </c>
      <c r="AB2230" s="16">
        <v>0.42</v>
      </c>
      <c r="AC2230" s="16">
        <v>13.93</v>
      </c>
      <c r="AD2230" s="16">
        <v>52.02</v>
      </c>
      <c r="AE2230" s="16">
        <v>11.333500000000001</v>
      </c>
      <c r="AF2230" s="16">
        <v>0</v>
      </c>
      <c r="AG2230" s="16">
        <v>406264</v>
      </c>
      <c r="AH2230" s="16">
        <v>0.32690000000000002</v>
      </c>
      <c r="AI2230" s="16">
        <v>70.769599999999997</v>
      </c>
      <c r="AJ2230" s="16">
        <v>83.401799999999994</v>
      </c>
      <c r="AK2230" s="16">
        <v>-0.34050000000000002</v>
      </c>
      <c r="AL2230" s="16">
        <v>-0.32050000000000001</v>
      </c>
      <c r="AM2230" s="16">
        <v>-0.55330000000000001</v>
      </c>
      <c r="AN2230" s="16">
        <v>-0.161</v>
      </c>
      <c r="AO2230" s="16">
        <v>-0.34820000000000001</v>
      </c>
      <c r="AP2230" s="16">
        <v>-0.35139999999999999</v>
      </c>
      <c r="AR2230" s="16">
        <f t="shared" si="99"/>
        <v>1</v>
      </c>
      <c r="AS2230" s="5">
        <f t="shared" si="98"/>
        <v>0.17151929999999999</v>
      </c>
    </row>
    <row r="2231" spans="1:45" x14ac:dyDescent="0.25">
      <c r="A2231" s="16" t="s">
        <v>405</v>
      </c>
      <c r="B2231" s="16" t="s">
        <v>98</v>
      </c>
      <c r="C2231" s="16" t="s">
        <v>323</v>
      </c>
      <c r="D2231" s="16">
        <v>1992</v>
      </c>
      <c r="E2231" s="16" t="s">
        <v>2941</v>
      </c>
      <c r="F2231" s="16" t="s">
        <v>592</v>
      </c>
      <c r="G2231" s="10"/>
      <c r="H2231" s="73"/>
      <c r="I2231" s="16" t="s">
        <v>6700</v>
      </c>
      <c r="J2231" s="71">
        <v>-0.33900000000000002</v>
      </c>
      <c r="K2231" s="71">
        <v>0.78800000000000003</v>
      </c>
      <c r="L2231" s="16">
        <v>6.7482000000000002E-3</v>
      </c>
      <c r="M2231" s="16">
        <v>-0.16236539999999999</v>
      </c>
      <c r="N2231" s="16">
        <v>0.42209150000000001</v>
      </c>
      <c r="O2231" s="16">
        <v>4.2557400000000002E-2</v>
      </c>
      <c r="P2231" s="16">
        <v>-5.2340499999999998E-2</v>
      </c>
      <c r="Q2231" s="16">
        <v>-0.2472586</v>
      </c>
      <c r="R2231" s="16">
        <v>0.80159999999999998</v>
      </c>
      <c r="S2231" s="16">
        <v>2.2499999999999999E-2</v>
      </c>
      <c r="T2231" s="16">
        <v>4.0000000000000002E-4</v>
      </c>
      <c r="U2231" s="16">
        <v>4.9656000000000002</v>
      </c>
      <c r="V2231" s="16">
        <v>35.014000000000003</v>
      </c>
      <c r="W2231" s="16">
        <v>7.6959999999999997</v>
      </c>
      <c r="X2231" s="16">
        <v>418.22300000000001</v>
      </c>
      <c r="Y2231" s="16">
        <v>45.994599999999998</v>
      </c>
      <c r="Z2231" s="16">
        <v>0.1757</v>
      </c>
      <c r="AA2231" s="16">
        <v>-0.639127</v>
      </c>
      <c r="AB2231" s="16">
        <v>0.42</v>
      </c>
      <c r="AC2231" s="16">
        <v>13.93</v>
      </c>
      <c r="AD2231" s="16">
        <v>52.16</v>
      </c>
      <c r="AE2231" s="16">
        <v>11.668900000000001</v>
      </c>
      <c r="AF2231" s="16">
        <v>0</v>
      </c>
      <c r="AG2231" s="16">
        <v>349595</v>
      </c>
      <c r="AH2231" s="16">
        <v>0.33310000000000001</v>
      </c>
      <c r="AI2231" s="16">
        <v>71.7</v>
      </c>
      <c r="AJ2231" s="16">
        <v>84.3</v>
      </c>
      <c r="AK2231" s="16">
        <v>-0.33300000000000002</v>
      </c>
      <c r="AL2231" s="16">
        <v>-0.34179999999999999</v>
      </c>
      <c r="AM2231" s="16">
        <v>-0.55659999999999998</v>
      </c>
      <c r="AN2231" s="16">
        <v>-0.16539999999999999</v>
      </c>
      <c r="AO2231" s="16">
        <v>-0.3387</v>
      </c>
      <c r="AP2231" s="16">
        <v>-0.35520000000000002</v>
      </c>
      <c r="AR2231" s="16">
        <f t="shared" si="99"/>
        <v>1</v>
      </c>
      <c r="AS2231" s="5">
        <f t="shared" si="98"/>
        <v>3.8019700000000003E-2</v>
      </c>
    </row>
    <row r="2232" spans="1:45" x14ac:dyDescent="0.25">
      <c r="A2232" s="16" t="s">
        <v>405</v>
      </c>
      <c r="B2232" s="16" t="s">
        <v>98</v>
      </c>
      <c r="C2232" s="16" t="s">
        <v>323</v>
      </c>
      <c r="D2232" s="16">
        <v>1993</v>
      </c>
      <c r="E2232" s="16" t="s">
        <v>2961</v>
      </c>
      <c r="F2232" s="16" t="s">
        <v>592</v>
      </c>
      <c r="G2232" s="10"/>
      <c r="H2232" s="73"/>
      <c r="I2232" s="16" t="s">
        <v>6700</v>
      </c>
      <c r="J2232" s="71">
        <v>0.08</v>
      </c>
      <c r="K2232" s="71">
        <v>0.85399999999999998</v>
      </c>
      <c r="L2232" s="16">
        <v>-1.70189E-2</v>
      </c>
      <c r="M2232" s="16">
        <v>-0.20189319999999999</v>
      </c>
      <c r="N2232" s="16">
        <v>0.46725850000000002</v>
      </c>
      <c r="O2232" s="16">
        <v>2.2601E-2</v>
      </c>
      <c r="P2232" s="16">
        <v>-8.7567199999999998E-2</v>
      </c>
      <c r="Q2232" s="16">
        <v>-0.2498127</v>
      </c>
      <c r="R2232" s="16">
        <v>0.78</v>
      </c>
      <c r="S2232" s="16">
        <v>5.7999999999999996E-3</v>
      </c>
      <c r="T2232" s="16">
        <v>4.1999999999999997E-3</v>
      </c>
      <c r="U2232" s="16">
        <v>5.1345999999999998</v>
      </c>
      <c r="V2232" s="16">
        <v>35.975999999999999</v>
      </c>
      <c r="W2232" s="16">
        <v>7.7439999999999998</v>
      </c>
      <c r="X2232" s="16">
        <v>418.822</v>
      </c>
      <c r="Y2232" s="16">
        <v>46.9955</v>
      </c>
      <c r="Z2232" s="16">
        <v>0.1525</v>
      </c>
      <c r="AA2232" s="16">
        <v>-0.64456420000000003</v>
      </c>
      <c r="AB2232" s="16">
        <v>0.42</v>
      </c>
      <c r="AC2232" s="16">
        <v>13.93</v>
      </c>
      <c r="AD2232" s="16">
        <v>52.3</v>
      </c>
      <c r="AE2232" s="16">
        <v>11.9764</v>
      </c>
      <c r="AF2232" s="16">
        <v>0</v>
      </c>
      <c r="AG2232" s="16">
        <v>313618</v>
      </c>
      <c r="AH2232" s="16">
        <v>0.2873</v>
      </c>
      <c r="AI2232" s="16">
        <v>71.7</v>
      </c>
      <c r="AJ2232" s="16">
        <v>84.2</v>
      </c>
      <c r="AK2232" s="16">
        <v>-0.32550000000000001</v>
      </c>
      <c r="AL2232" s="16">
        <v>-0.36309999999999998</v>
      </c>
      <c r="AM2232" s="16">
        <v>-0.55979999999999996</v>
      </c>
      <c r="AN2232" s="16">
        <v>-0.16980000000000001</v>
      </c>
      <c r="AO2232" s="16">
        <v>-0.32919999999999999</v>
      </c>
      <c r="AP2232" s="16">
        <v>-0.35909999999999997</v>
      </c>
      <c r="AR2232" s="16">
        <f t="shared" si="99"/>
        <v>1</v>
      </c>
      <c r="AS2232" s="5">
        <f t="shared" si="98"/>
        <v>-2.3767099999999999E-2</v>
      </c>
    </row>
    <row r="2233" spans="1:45" x14ac:dyDescent="0.25">
      <c r="A2233" s="16" t="s">
        <v>405</v>
      </c>
      <c r="B2233" s="16" t="s">
        <v>98</v>
      </c>
      <c r="C2233" s="16" t="s">
        <v>323</v>
      </c>
      <c r="D2233" s="16">
        <v>1994</v>
      </c>
      <c r="E2233" s="16" t="s">
        <v>2955</v>
      </c>
      <c r="F2233" s="16" t="s">
        <v>592</v>
      </c>
      <c r="G2233" s="10"/>
      <c r="H2233" s="73"/>
      <c r="I2233" s="16" t="s">
        <v>6700</v>
      </c>
      <c r="J2233" s="71">
        <v>-0.36799999999999999</v>
      </c>
      <c r="K2233" s="71">
        <v>0.59099999999999997</v>
      </c>
      <c r="L2233" s="16">
        <v>-1.292E-4</v>
      </c>
      <c r="M2233" s="16">
        <v>-0.1193369</v>
      </c>
      <c r="N2233" s="16">
        <v>0.50993860000000002</v>
      </c>
      <c r="O2233" s="16">
        <v>-3.5108E-2</v>
      </c>
      <c r="P2233" s="16">
        <v>-0.1089574</v>
      </c>
      <c r="Q2233" s="16">
        <v>-0.25239990000000001</v>
      </c>
      <c r="R2233" s="16">
        <v>0.75839999999999996</v>
      </c>
      <c r="S2233" s="16">
        <v>3.0499999999999999E-2</v>
      </c>
      <c r="T2233" s="16">
        <v>4.3E-3</v>
      </c>
      <c r="U2233" s="16">
        <v>5.3037000000000001</v>
      </c>
      <c r="V2233" s="16">
        <v>36.938000000000002</v>
      </c>
      <c r="W2233" s="16">
        <v>7.7919999999999998</v>
      </c>
      <c r="X2233" s="16">
        <v>419.03</v>
      </c>
      <c r="Y2233" s="16">
        <v>47.996499999999997</v>
      </c>
      <c r="Z2233" s="16">
        <v>0.1091</v>
      </c>
      <c r="AA2233" s="16">
        <v>-0.65000150000000001</v>
      </c>
      <c r="AB2233" s="16">
        <v>0.42</v>
      </c>
      <c r="AC2233" s="16">
        <v>13.93</v>
      </c>
      <c r="AD2233" s="16">
        <v>52.44</v>
      </c>
      <c r="AE2233" s="16">
        <v>12.512600000000001</v>
      </c>
      <c r="AF2233" s="16">
        <v>0</v>
      </c>
      <c r="AG2233" s="16">
        <v>256922</v>
      </c>
      <c r="AH2233" s="16">
        <v>0.2888</v>
      </c>
      <c r="AI2233" s="16">
        <v>71.7</v>
      </c>
      <c r="AJ2233" s="16">
        <v>84.2</v>
      </c>
      <c r="AK2233" s="16">
        <v>-0.31809999999999999</v>
      </c>
      <c r="AL2233" s="16">
        <v>-0.38440000000000002</v>
      </c>
      <c r="AM2233" s="16">
        <v>-0.56310000000000004</v>
      </c>
      <c r="AN2233" s="16">
        <v>-0.17430000000000001</v>
      </c>
      <c r="AO2233" s="16">
        <v>-0.31969999999999998</v>
      </c>
      <c r="AP2233" s="16">
        <v>-0.3629</v>
      </c>
      <c r="AR2233" s="16">
        <f t="shared" si="99"/>
        <v>1</v>
      </c>
      <c r="AS2233" s="5">
        <f t="shared" si="98"/>
        <v>1.6889700000000001E-2</v>
      </c>
    </row>
    <row r="2234" spans="1:45" x14ac:dyDescent="0.25">
      <c r="A2234" s="16" t="s">
        <v>405</v>
      </c>
      <c r="B2234" s="16" t="s">
        <v>98</v>
      </c>
      <c r="C2234" s="16" t="s">
        <v>323</v>
      </c>
      <c r="D2234" s="16">
        <v>1995</v>
      </c>
      <c r="E2234" s="16" t="s">
        <v>2945</v>
      </c>
      <c r="F2234" s="16" t="s">
        <v>592</v>
      </c>
      <c r="G2234" s="10">
        <v>1086.94</v>
      </c>
      <c r="H2234" s="73">
        <v>6.9911180000000002</v>
      </c>
      <c r="I2234" s="16" t="s">
        <v>6700</v>
      </c>
      <c r="J2234" s="71">
        <v>-1.2E-2</v>
      </c>
      <c r="K2234" s="71">
        <v>0.58399999999999996</v>
      </c>
      <c r="L2234" s="16">
        <v>3.7937600000000002E-2</v>
      </c>
      <c r="M2234" s="16">
        <v>-0.1847462</v>
      </c>
      <c r="N2234" s="16">
        <v>0.4996893</v>
      </c>
      <c r="O2234" s="16">
        <v>0.1355779</v>
      </c>
      <c r="P2234" s="16">
        <v>-0.1240236</v>
      </c>
      <c r="Q2234" s="16">
        <v>-0.25495400000000001</v>
      </c>
      <c r="R2234" s="16">
        <v>0.73680000000000001</v>
      </c>
      <c r="S2234" s="16">
        <v>1.78E-2</v>
      </c>
      <c r="T2234" s="16">
        <v>3.7000000000000002E-3</v>
      </c>
      <c r="U2234" s="16">
        <v>5.4726999999999997</v>
      </c>
      <c r="V2234" s="16">
        <v>37.9</v>
      </c>
      <c r="W2234" s="16">
        <v>7.84</v>
      </c>
      <c r="X2234" s="16">
        <v>410.94099999999997</v>
      </c>
      <c r="Y2234" s="16">
        <v>48.997399999999999</v>
      </c>
      <c r="Z2234" s="16">
        <v>0.18790000000000001</v>
      </c>
      <c r="AA2234" s="16">
        <v>-0.65543879999999999</v>
      </c>
      <c r="AB2234" s="16">
        <v>0.42</v>
      </c>
      <c r="AC2234" s="16">
        <v>13.93</v>
      </c>
      <c r="AD2234" s="16">
        <v>52.58</v>
      </c>
      <c r="AE2234" s="16">
        <v>13.0549</v>
      </c>
      <c r="AF2234" s="16">
        <v>2.9999999999999997E-4</v>
      </c>
      <c r="AG2234" s="16">
        <v>207477</v>
      </c>
      <c r="AH2234" s="16">
        <v>0.29620000000000002</v>
      </c>
      <c r="AI2234" s="16">
        <v>71.7</v>
      </c>
      <c r="AJ2234" s="16">
        <v>84.2</v>
      </c>
      <c r="AK2234" s="16">
        <v>-0.31059999999999999</v>
      </c>
      <c r="AL2234" s="16">
        <v>-0.40570000000000001</v>
      </c>
      <c r="AM2234" s="16">
        <v>-0.56640000000000001</v>
      </c>
      <c r="AN2234" s="16">
        <v>-0.1787</v>
      </c>
      <c r="AO2234" s="16">
        <v>-0.31009999999999999</v>
      </c>
      <c r="AP2234" s="16">
        <v>-0.36680000000000001</v>
      </c>
      <c r="AR2234" s="16">
        <f t="shared" si="99"/>
        <v>1</v>
      </c>
      <c r="AS2234" s="5">
        <f t="shared" si="98"/>
        <v>3.8066800000000005E-2</v>
      </c>
    </row>
    <row r="2235" spans="1:45" x14ac:dyDescent="0.25">
      <c r="A2235" s="16" t="s">
        <v>405</v>
      </c>
      <c r="B2235" s="16" t="s">
        <v>98</v>
      </c>
      <c r="C2235" s="16" t="s">
        <v>323</v>
      </c>
      <c r="D2235" s="16">
        <v>1996</v>
      </c>
      <c r="E2235" s="16" t="s">
        <v>2967</v>
      </c>
      <c r="F2235" s="16" t="s">
        <v>592</v>
      </c>
      <c r="G2235" s="10">
        <v>1025.1099999999999</v>
      </c>
      <c r="H2235" s="73">
        <v>6.9325520000000003</v>
      </c>
      <c r="I2235" s="16" t="s">
        <v>6700</v>
      </c>
      <c r="J2235" s="71">
        <v>-5.2999999999999999E-2</v>
      </c>
      <c r="K2235" s="71">
        <v>0.55400000000000005</v>
      </c>
      <c r="L2235" s="16">
        <v>0.37720740000000003</v>
      </c>
      <c r="M2235" s="16">
        <v>-8.8430400000000006E-2</v>
      </c>
      <c r="N2235" s="16">
        <v>0.96203229999999995</v>
      </c>
      <c r="O2235" s="16">
        <v>0.13524639999999999</v>
      </c>
      <c r="P2235" s="16">
        <v>-0.1183126</v>
      </c>
      <c r="Q2235" s="16">
        <v>-4.6036500000000001E-2</v>
      </c>
      <c r="R2235" s="16">
        <v>0.873</v>
      </c>
      <c r="S2235" s="16">
        <v>2.46E-2</v>
      </c>
      <c r="T2235" s="16">
        <v>3.3E-3</v>
      </c>
      <c r="U2235" s="16">
        <v>9.8965999999999994</v>
      </c>
      <c r="V2235" s="16">
        <v>38.603999999999999</v>
      </c>
      <c r="W2235" s="16">
        <v>7.91</v>
      </c>
      <c r="X2235" s="16">
        <v>407.45600000000002</v>
      </c>
      <c r="Y2235" s="16">
        <v>49.9983</v>
      </c>
      <c r="Z2235" s="16">
        <v>0.17519999999999999</v>
      </c>
      <c r="AA2235" s="16">
        <v>-0.66087609999999997</v>
      </c>
      <c r="AB2235" s="16">
        <v>0.42</v>
      </c>
      <c r="AC2235" s="16">
        <v>13.93</v>
      </c>
      <c r="AD2235" s="16">
        <v>52.72</v>
      </c>
      <c r="AE2235" s="16">
        <v>13.772500000000001</v>
      </c>
      <c r="AF2235" s="16">
        <v>2.1399999999999999E-2</v>
      </c>
      <c r="AG2235" s="16">
        <v>200395</v>
      </c>
      <c r="AH2235" s="16">
        <v>0.2979</v>
      </c>
      <c r="AI2235" s="16">
        <v>71.599999999999994</v>
      </c>
      <c r="AJ2235" s="16">
        <v>84.2</v>
      </c>
      <c r="AK2235" s="16">
        <v>-8.5300000000000001E-2</v>
      </c>
      <c r="AL2235" s="16">
        <v>-0.20449999999999999</v>
      </c>
      <c r="AM2235" s="16">
        <v>-0.373</v>
      </c>
      <c r="AN2235" s="16">
        <v>-0.12720000000000001</v>
      </c>
      <c r="AO2235" s="16">
        <v>1.7500000000000002E-2</v>
      </c>
      <c r="AP2235" s="16">
        <v>-0.187</v>
      </c>
      <c r="AR2235" s="16">
        <f t="shared" si="99"/>
        <v>1</v>
      </c>
      <c r="AS2235" s="5">
        <f t="shared" si="98"/>
        <v>0.33926980000000001</v>
      </c>
    </row>
    <row r="2236" spans="1:45" x14ac:dyDescent="0.25">
      <c r="A2236" s="16" t="s">
        <v>405</v>
      </c>
      <c r="B2236" s="16" t="s">
        <v>98</v>
      </c>
      <c r="C2236" s="16" t="s">
        <v>323</v>
      </c>
      <c r="D2236" s="16">
        <v>1997</v>
      </c>
      <c r="E2236" s="16" t="s">
        <v>2954</v>
      </c>
      <c r="F2236" s="16" t="s">
        <v>592</v>
      </c>
      <c r="G2236" s="10">
        <v>1045.8499999999999</v>
      </c>
      <c r="H2236" s="73">
        <v>6.9525870000000003</v>
      </c>
      <c r="I2236" s="16" t="s">
        <v>6700</v>
      </c>
      <c r="J2236" s="71">
        <v>1.9E-2</v>
      </c>
      <c r="K2236" s="71">
        <v>0.56399999999999995</v>
      </c>
      <c r="L2236" s="16">
        <v>0.14457980000000001</v>
      </c>
      <c r="M2236" s="16">
        <v>-0.14248060000000001</v>
      </c>
      <c r="N2236" s="16">
        <v>0.4413415</v>
      </c>
      <c r="O2236" s="16">
        <v>0.171735</v>
      </c>
      <c r="P2236" s="16">
        <v>-0.1131279</v>
      </c>
      <c r="Q2236" s="16">
        <v>-3.9203500000000002E-2</v>
      </c>
      <c r="R2236" s="16">
        <v>0.80679999999999996</v>
      </c>
      <c r="S2236" s="16">
        <v>2.06E-2</v>
      </c>
      <c r="T2236" s="16">
        <v>3.0000000000000001E-3</v>
      </c>
      <c r="U2236" s="16">
        <v>5.8108000000000004</v>
      </c>
      <c r="V2236" s="16">
        <v>39.308</v>
      </c>
      <c r="W2236" s="16">
        <v>7.98</v>
      </c>
      <c r="X2236" s="16">
        <v>390.15100000000001</v>
      </c>
      <c r="Y2236" s="16">
        <v>50.999200000000002</v>
      </c>
      <c r="Z2236" s="16">
        <v>0.1822</v>
      </c>
      <c r="AA2236" s="16">
        <v>-0.66631339999999994</v>
      </c>
      <c r="AB2236" s="16">
        <v>0.42</v>
      </c>
      <c r="AC2236" s="16">
        <v>13.93</v>
      </c>
      <c r="AD2236" s="16">
        <v>52.86</v>
      </c>
      <c r="AE2236" s="16">
        <v>14.6912</v>
      </c>
      <c r="AF2236" s="16">
        <v>5.1499999999999997E-2</v>
      </c>
      <c r="AG2236" s="16">
        <v>176536</v>
      </c>
      <c r="AH2236" s="16">
        <v>0.30080000000000001</v>
      </c>
      <c r="AI2236" s="16">
        <v>71.900000000000006</v>
      </c>
      <c r="AJ2236" s="16">
        <v>84.4</v>
      </c>
      <c r="AK2236" s="16">
        <v>-3.8600000000000002E-2</v>
      </c>
      <c r="AL2236" s="16">
        <v>-0.2457</v>
      </c>
      <c r="AM2236" s="16">
        <v>-0.41320000000000001</v>
      </c>
      <c r="AN2236" s="16">
        <v>4.24E-2</v>
      </c>
      <c r="AO2236" s="16">
        <v>-8.9700000000000002E-2</v>
      </c>
      <c r="AP2236" s="16">
        <v>-0.155</v>
      </c>
      <c r="AR2236" s="16">
        <f t="shared" si="99"/>
        <v>1</v>
      </c>
      <c r="AS2236" s="5">
        <f t="shared" si="98"/>
        <v>-0.23262760000000002</v>
      </c>
    </row>
    <row r="2237" spans="1:45" x14ac:dyDescent="0.25">
      <c r="A2237" s="16" t="s">
        <v>405</v>
      </c>
      <c r="B2237" s="16" t="s">
        <v>98</v>
      </c>
      <c r="C2237" s="16" t="s">
        <v>323</v>
      </c>
      <c r="D2237" s="16">
        <v>1998</v>
      </c>
      <c r="E2237" s="16" t="s">
        <v>2966</v>
      </c>
      <c r="F2237" s="16" t="s">
        <v>592</v>
      </c>
      <c r="G2237" s="10">
        <v>977.82500000000005</v>
      </c>
      <c r="H2237" s="73">
        <v>6.8853309999999999</v>
      </c>
      <c r="I2237" s="16" t="s">
        <v>6700</v>
      </c>
      <c r="J2237" s="71">
        <v>-7.1999999999999995E-2</v>
      </c>
      <c r="K2237" s="71">
        <v>0.52500000000000002</v>
      </c>
      <c r="L2237" s="16">
        <v>0.19507569999999999</v>
      </c>
      <c r="M2237" s="16">
        <v>-0.23620959999999999</v>
      </c>
      <c r="N2237" s="16">
        <v>0.46080149999999998</v>
      </c>
      <c r="O2237" s="16">
        <v>0.32784449999999998</v>
      </c>
      <c r="P2237" s="16">
        <v>-9.7693699999999994E-2</v>
      </c>
      <c r="Q2237" s="16">
        <v>-3.2404099999999998E-2</v>
      </c>
      <c r="R2237" s="16">
        <v>0.67200000000000004</v>
      </c>
      <c r="S2237" s="16">
        <v>1.6500000000000001E-2</v>
      </c>
      <c r="T2237" s="16">
        <v>2.5000000000000001E-3</v>
      </c>
      <c r="U2237" s="16">
        <v>5.9798</v>
      </c>
      <c r="V2237" s="16">
        <v>40.012</v>
      </c>
      <c r="W2237" s="16">
        <v>8.0500000000000007</v>
      </c>
      <c r="X2237" s="16">
        <v>387.38200000000001</v>
      </c>
      <c r="Y2237" s="16">
        <v>52.0002</v>
      </c>
      <c r="Z2237" s="16">
        <v>0.25319999999999998</v>
      </c>
      <c r="AA2237" s="16">
        <v>-0.67175059999999998</v>
      </c>
      <c r="AB2237" s="16">
        <v>0.42</v>
      </c>
      <c r="AC2237" s="16">
        <v>13.93</v>
      </c>
      <c r="AD2237" s="16">
        <v>53</v>
      </c>
      <c r="AE2237" s="16">
        <v>15.5732</v>
      </c>
      <c r="AF2237" s="16">
        <v>0.1658</v>
      </c>
      <c r="AG2237" s="16">
        <v>176580</v>
      </c>
      <c r="AH2237" s="16">
        <v>0.30130000000000001</v>
      </c>
      <c r="AI2237" s="16">
        <v>72.099999999999994</v>
      </c>
      <c r="AJ2237" s="16">
        <v>84.6</v>
      </c>
      <c r="AK2237" s="16">
        <v>8.0999999999999996E-3</v>
      </c>
      <c r="AL2237" s="16">
        <v>-0.28689999999999999</v>
      </c>
      <c r="AM2237" s="16">
        <v>-0.45340000000000003</v>
      </c>
      <c r="AN2237" s="16">
        <v>0.21190000000000001</v>
      </c>
      <c r="AO2237" s="16">
        <v>-0.19689999999999999</v>
      </c>
      <c r="AP2237" s="16">
        <v>-0.1231</v>
      </c>
      <c r="AR2237" s="16">
        <f t="shared" si="99"/>
        <v>1</v>
      </c>
      <c r="AS2237" s="5">
        <f t="shared" si="98"/>
        <v>5.0495899999999982E-2</v>
      </c>
    </row>
    <row r="2238" spans="1:45" x14ac:dyDescent="0.25">
      <c r="A2238" s="16" t="s">
        <v>405</v>
      </c>
      <c r="B2238" s="16" t="s">
        <v>98</v>
      </c>
      <c r="C2238" s="16" t="s">
        <v>323</v>
      </c>
      <c r="D2238" s="16">
        <v>1999</v>
      </c>
      <c r="E2238" s="16" t="s">
        <v>2942</v>
      </c>
      <c r="F2238" s="16" t="s">
        <v>592</v>
      </c>
      <c r="G2238" s="10">
        <v>946.37400000000002</v>
      </c>
      <c r="H2238" s="73">
        <v>6.8526379999999998</v>
      </c>
      <c r="I2238" s="16" t="s">
        <v>6700</v>
      </c>
      <c r="J2238" s="71">
        <v>1.7999999999999999E-2</v>
      </c>
      <c r="K2238" s="71">
        <v>0.53500000000000003</v>
      </c>
      <c r="L2238" s="16">
        <v>2.6001199999999999E-2</v>
      </c>
      <c r="M2238" s="16">
        <v>-0.24857799999999999</v>
      </c>
      <c r="N2238" s="16">
        <v>0.34479110000000002</v>
      </c>
      <c r="O2238" s="16">
        <v>0.26490730000000001</v>
      </c>
      <c r="P2238" s="16">
        <v>-0.12684380000000001</v>
      </c>
      <c r="Q2238" s="16">
        <v>-0.19436690000000001</v>
      </c>
      <c r="R2238" s="16">
        <v>0.65039999999999998</v>
      </c>
      <c r="S2238" s="16">
        <v>1.61E-2</v>
      </c>
      <c r="T2238" s="16">
        <v>2.5999999999999999E-3</v>
      </c>
      <c r="U2238" s="16">
        <v>4.6624999999999996</v>
      </c>
      <c r="V2238" s="16">
        <v>40.716000000000001</v>
      </c>
      <c r="W2238" s="16">
        <v>8.1199999999999992</v>
      </c>
      <c r="X2238" s="16">
        <v>387.87799999999999</v>
      </c>
      <c r="Y2238" s="16">
        <v>53.001100000000001</v>
      </c>
      <c r="Z2238" s="16">
        <v>0.2087</v>
      </c>
      <c r="AA2238" s="16">
        <v>-0.66786690000000004</v>
      </c>
      <c r="AB2238" s="16">
        <v>0.42</v>
      </c>
      <c r="AC2238" s="16">
        <v>13.93</v>
      </c>
      <c r="AD2238" s="16">
        <v>52.9</v>
      </c>
      <c r="AE2238" s="16">
        <v>13.324199999999999</v>
      </c>
      <c r="AF2238" s="16">
        <v>0.43190000000000001</v>
      </c>
      <c r="AG2238" s="16">
        <v>165753</v>
      </c>
      <c r="AH2238" s="16">
        <v>0.3019</v>
      </c>
      <c r="AI2238" s="16">
        <v>72.400000000000006</v>
      </c>
      <c r="AJ2238" s="16">
        <v>84.8</v>
      </c>
      <c r="AK2238" s="16">
        <v>-0.1157</v>
      </c>
      <c r="AL2238" s="16">
        <v>-0.41160000000000002</v>
      </c>
      <c r="AM2238" s="16">
        <v>-0.51819999999999999</v>
      </c>
      <c r="AN2238" s="16">
        <v>-0.17549999999999999</v>
      </c>
      <c r="AO2238" s="16">
        <v>-0.2366</v>
      </c>
      <c r="AP2238" s="16">
        <v>-0.34179999999999999</v>
      </c>
      <c r="AR2238" s="16">
        <f t="shared" si="99"/>
        <v>1</v>
      </c>
      <c r="AS2238" s="5">
        <f t="shared" si="98"/>
        <v>-0.16907449999999999</v>
      </c>
    </row>
    <row r="2239" spans="1:45" x14ac:dyDescent="0.25">
      <c r="A2239" s="16" t="s">
        <v>405</v>
      </c>
      <c r="B2239" s="16" t="s">
        <v>98</v>
      </c>
      <c r="C2239" s="16" t="s">
        <v>323</v>
      </c>
      <c r="D2239" s="16">
        <v>2000</v>
      </c>
      <c r="E2239" s="16" t="s">
        <v>2962</v>
      </c>
      <c r="F2239" s="16" t="s">
        <v>592</v>
      </c>
      <c r="G2239" s="10">
        <v>968.28800000000001</v>
      </c>
      <c r="H2239" s="73">
        <v>6.8755300000000004</v>
      </c>
      <c r="I2239" s="16">
        <v>3639592</v>
      </c>
      <c r="J2239" s="71">
        <v>1.6E-2</v>
      </c>
      <c r="K2239" s="71">
        <v>0.54300000000000004</v>
      </c>
      <c r="L2239" s="16">
        <v>-4.44518E-2</v>
      </c>
      <c r="M2239" s="16">
        <v>-0.24961330000000001</v>
      </c>
      <c r="N2239" s="16">
        <v>0.31030150000000001</v>
      </c>
      <c r="O2239" s="16">
        <v>0.27841379999999999</v>
      </c>
      <c r="P2239" s="16">
        <v>-0.1086184</v>
      </c>
      <c r="Q2239" s="16">
        <v>-0.35631279999999999</v>
      </c>
      <c r="R2239" s="16">
        <v>0.62880000000000003</v>
      </c>
      <c r="S2239" s="16">
        <v>1.4999999999999999E-2</v>
      </c>
      <c r="T2239" s="16">
        <v>4.1999999999999997E-3</v>
      </c>
      <c r="U2239" s="16">
        <v>4.4863999999999997</v>
      </c>
      <c r="V2239" s="16">
        <v>41.42</v>
      </c>
      <c r="W2239" s="16">
        <v>8.19</v>
      </c>
      <c r="X2239" s="16">
        <v>382.34</v>
      </c>
      <c r="Y2239" s="16">
        <v>54.002000000000002</v>
      </c>
      <c r="Z2239" s="16">
        <v>0.2051</v>
      </c>
      <c r="AA2239" s="16">
        <v>-0.66398299999999999</v>
      </c>
      <c r="AB2239" s="16">
        <v>0.42</v>
      </c>
      <c r="AC2239" s="16">
        <v>13.93</v>
      </c>
      <c r="AD2239" s="16">
        <v>52.8</v>
      </c>
      <c r="AE2239" s="16">
        <v>14.214399999999999</v>
      </c>
      <c r="AF2239" s="16">
        <v>3.3843000000000001</v>
      </c>
      <c r="AG2239" s="16">
        <v>154028</v>
      </c>
      <c r="AH2239" s="16">
        <v>0.29859999999999998</v>
      </c>
      <c r="AI2239" s="16">
        <v>72.7</v>
      </c>
      <c r="AJ2239" s="16">
        <v>85.1</v>
      </c>
      <c r="AK2239" s="16">
        <v>-0.23949999999999999</v>
      </c>
      <c r="AL2239" s="16">
        <v>-0.53620000000000001</v>
      </c>
      <c r="AM2239" s="16">
        <v>-0.58289999999999997</v>
      </c>
      <c r="AN2239" s="16">
        <v>-0.56289999999999996</v>
      </c>
      <c r="AO2239" s="16">
        <v>-0.27629999999999999</v>
      </c>
      <c r="AP2239" s="16">
        <v>-0.56059999999999999</v>
      </c>
      <c r="AR2239" s="16">
        <f t="shared" si="99"/>
        <v>1</v>
      </c>
      <c r="AS2239" s="5">
        <f t="shared" si="98"/>
        <v>-7.0453000000000002E-2</v>
      </c>
    </row>
    <row r="2240" spans="1:45" x14ac:dyDescent="0.25">
      <c r="A2240" s="16" t="s">
        <v>405</v>
      </c>
      <c r="B2240" s="16" t="s">
        <v>98</v>
      </c>
      <c r="C2240" s="16" t="s">
        <v>323</v>
      </c>
      <c r="D2240" s="16">
        <v>2001</v>
      </c>
      <c r="E2240" s="16" t="s">
        <v>2958</v>
      </c>
      <c r="F2240" s="16" t="s">
        <v>592</v>
      </c>
      <c r="G2240" s="10">
        <v>1029.6500000000001</v>
      </c>
      <c r="H2240" s="73">
        <v>6.9369779999999999</v>
      </c>
      <c r="I2240" s="16">
        <v>3631462</v>
      </c>
      <c r="J2240" s="71">
        <v>7.0000000000000007E-2</v>
      </c>
      <c r="K2240" s="71">
        <v>0.58299999999999996</v>
      </c>
      <c r="L2240" s="16">
        <v>3.5753999999999998E-3</v>
      </c>
      <c r="M2240" s="16">
        <v>-0.22062490000000001</v>
      </c>
      <c r="N2240" s="16">
        <v>0.3793243</v>
      </c>
      <c r="O2240" s="16">
        <v>0.31171969999999999</v>
      </c>
      <c r="P2240" s="16">
        <v>-7.1486300000000003E-2</v>
      </c>
      <c r="Q2240" s="16">
        <v>-0.42145050000000001</v>
      </c>
      <c r="R2240" s="16">
        <v>0.60719999999999996</v>
      </c>
      <c r="S2240" s="16">
        <v>2.8000000000000001E-2</v>
      </c>
      <c r="T2240" s="16">
        <v>3.3E-3</v>
      </c>
      <c r="U2240" s="16">
        <v>4.8468999999999998</v>
      </c>
      <c r="V2240" s="16">
        <v>42.176000000000002</v>
      </c>
      <c r="W2240" s="16">
        <v>8.3439999999999994</v>
      </c>
      <c r="X2240" s="16">
        <v>383.214</v>
      </c>
      <c r="Y2240" s="16">
        <v>55.002899999999997</v>
      </c>
      <c r="Z2240" s="16">
        <v>0.21279999999999999</v>
      </c>
      <c r="AA2240" s="16">
        <v>-0.65621549999999995</v>
      </c>
      <c r="AB2240" s="16">
        <v>0.42</v>
      </c>
      <c r="AC2240" s="16">
        <v>13.93</v>
      </c>
      <c r="AD2240" s="16">
        <v>52.6</v>
      </c>
      <c r="AE2240" s="16">
        <v>15.8186</v>
      </c>
      <c r="AF2240" s="16">
        <v>5.5685000000000002</v>
      </c>
      <c r="AG2240" s="16">
        <v>164975</v>
      </c>
      <c r="AH2240" s="16">
        <v>0.30049999999999999</v>
      </c>
      <c r="AI2240" s="16">
        <v>72.900000000000006</v>
      </c>
      <c r="AJ2240" s="16">
        <v>85.3</v>
      </c>
      <c r="AK2240" s="16">
        <v>-0.41889999999999999</v>
      </c>
      <c r="AL2240" s="16">
        <v>-0.7409</v>
      </c>
      <c r="AM2240" s="16">
        <v>-0.59599999999999997</v>
      </c>
      <c r="AN2240" s="16">
        <v>-0.41299999999999998</v>
      </c>
      <c r="AO2240" s="16">
        <v>-0.3417</v>
      </c>
      <c r="AP2240" s="16">
        <v>-0.60189999999999999</v>
      </c>
      <c r="AR2240" s="16">
        <f t="shared" si="99"/>
        <v>1</v>
      </c>
      <c r="AS2240" s="5">
        <f t="shared" si="98"/>
        <v>4.8027199999999999E-2</v>
      </c>
    </row>
    <row r="2241" spans="1:45" x14ac:dyDescent="0.25">
      <c r="A2241" s="16" t="s">
        <v>405</v>
      </c>
      <c r="B2241" s="16" t="s">
        <v>98</v>
      </c>
      <c r="C2241" s="16" t="s">
        <v>323</v>
      </c>
      <c r="D2241" s="16">
        <v>2002</v>
      </c>
      <c r="E2241" s="16" t="s">
        <v>2960</v>
      </c>
      <c r="F2241" s="16" t="s">
        <v>592</v>
      </c>
      <c r="G2241" s="10">
        <v>1112.54</v>
      </c>
      <c r="H2241" s="73">
        <v>7.0144010000000003</v>
      </c>
      <c r="I2241" s="16">
        <v>3623062</v>
      </c>
      <c r="J2241" s="71">
        <v>7.3999999999999996E-2</v>
      </c>
      <c r="K2241" s="71">
        <v>0.627</v>
      </c>
      <c r="L2241" s="16">
        <v>4.3890899999999997E-2</v>
      </c>
      <c r="M2241" s="16">
        <v>-0.27738970000000002</v>
      </c>
      <c r="N2241" s="16">
        <v>0.48842059999999998</v>
      </c>
      <c r="O2241" s="16">
        <v>0.365925</v>
      </c>
      <c r="P2241" s="16">
        <v>-3.0311600000000001E-2</v>
      </c>
      <c r="Q2241" s="16">
        <v>-0.48657349999999999</v>
      </c>
      <c r="R2241" s="16">
        <v>0.58560000000000001</v>
      </c>
      <c r="S2241" s="16">
        <v>1.66E-2</v>
      </c>
      <c r="T2241" s="16">
        <v>3.0999999999999999E-3</v>
      </c>
      <c r="U2241" s="16">
        <v>5.4978999999999996</v>
      </c>
      <c r="V2241" s="16">
        <v>42.932000000000002</v>
      </c>
      <c r="W2241" s="16">
        <v>8.4979999999999993</v>
      </c>
      <c r="X2241" s="16">
        <v>385.58199999999999</v>
      </c>
      <c r="Y2241" s="16">
        <v>56.003900000000002</v>
      </c>
      <c r="Z2241" s="16">
        <v>0.22320000000000001</v>
      </c>
      <c r="AA2241" s="16">
        <v>-0.69505320000000004</v>
      </c>
      <c r="AB2241" s="16">
        <v>0.42</v>
      </c>
      <c r="AC2241" s="16">
        <v>13.93</v>
      </c>
      <c r="AD2241" s="16">
        <v>53.6</v>
      </c>
      <c r="AE2241" s="16">
        <v>18.122399999999999</v>
      </c>
      <c r="AF2241" s="16">
        <v>8.5215999999999994</v>
      </c>
      <c r="AG2241" s="16">
        <v>159892</v>
      </c>
      <c r="AH2241" s="16">
        <v>0.3029</v>
      </c>
      <c r="AI2241" s="16">
        <v>73.2</v>
      </c>
      <c r="AJ2241" s="16">
        <v>85.5</v>
      </c>
      <c r="AK2241" s="16">
        <v>-0.59830000000000005</v>
      </c>
      <c r="AL2241" s="16">
        <v>-0.94550000000000001</v>
      </c>
      <c r="AM2241" s="16">
        <v>-0.60919999999999996</v>
      </c>
      <c r="AN2241" s="16">
        <v>-0.26300000000000001</v>
      </c>
      <c r="AO2241" s="16">
        <v>-0.40710000000000002</v>
      </c>
      <c r="AP2241" s="16">
        <v>-0.64319999999999999</v>
      </c>
      <c r="AR2241" s="16">
        <f t="shared" si="99"/>
        <v>1</v>
      </c>
      <c r="AS2241" s="5">
        <f t="shared" si="98"/>
        <v>4.0315499999999997E-2</v>
      </c>
    </row>
    <row r="2242" spans="1:45" x14ac:dyDescent="0.25">
      <c r="A2242" s="16" t="s">
        <v>405</v>
      </c>
      <c r="B2242" s="16" t="s">
        <v>98</v>
      </c>
      <c r="C2242" s="16" t="s">
        <v>323</v>
      </c>
      <c r="D2242" s="16">
        <v>2003</v>
      </c>
      <c r="E2242" s="16" t="s">
        <v>2959</v>
      </c>
      <c r="F2242" s="16" t="s">
        <v>592</v>
      </c>
      <c r="G2242" s="10">
        <v>1189.31</v>
      </c>
      <c r="H2242" s="73">
        <v>7.0811310000000001</v>
      </c>
      <c r="I2242" s="16">
        <v>3612874</v>
      </c>
      <c r="J2242" s="71">
        <v>0.129</v>
      </c>
      <c r="K2242" s="71">
        <v>0.71299999999999997</v>
      </c>
      <c r="L2242" s="16">
        <v>5.8384499999999999E-2</v>
      </c>
      <c r="M2242" s="16">
        <v>-0.40592739999999999</v>
      </c>
      <c r="N2242" s="16">
        <v>0.52513449999999995</v>
      </c>
      <c r="O2242" s="16">
        <v>0.41470810000000002</v>
      </c>
      <c r="P2242" s="16">
        <v>1.55198E-2</v>
      </c>
      <c r="Q2242" s="16">
        <v>-0.46363929999999998</v>
      </c>
      <c r="R2242" s="16">
        <v>0.3241</v>
      </c>
      <c r="S2242" s="16">
        <v>2.01E-2</v>
      </c>
      <c r="T2242" s="16">
        <v>3.2000000000000002E-3</v>
      </c>
      <c r="U2242" s="16">
        <v>5.4249000000000001</v>
      </c>
      <c r="V2242" s="16">
        <v>43.688000000000002</v>
      </c>
      <c r="W2242" s="16">
        <v>8.6519999999999992</v>
      </c>
      <c r="X2242" s="16">
        <v>388.53899999999999</v>
      </c>
      <c r="Y2242" s="16">
        <v>57.004800000000003</v>
      </c>
      <c r="Z2242" s="16">
        <v>0.23069999999999999</v>
      </c>
      <c r="AA2242" s="16">
        <v>-0.73389079999999995</v>
      </c>
      <c r="AB2242" s="16">
        <v>0.42</v>
      </c>
      <c r="AC2242" s="16">
        <v>13.93</v>
      </c>
      <c r="AD2242" s="16">
        <v>54.6</v>
      </c>
      <c r="AE2242" s="16">
        <v>20.303699999999999</v>
      </c>
      <c r="AF2242" s="16">
        <v>12.214600000000001</v>
      </c>
      <c r="AG2242" s="16">
        <v>165270</v>
      </c>
      <c r="AH2242" s="16">
        <v>0.30380000000000001</v>
      </c>
      <c r="AI2242" s="16">
        <v>73.400000000000006</v>
      </c>
      <c r="AJ2242" s="16">
        <v>85.7</v>
      </c>
      <c r="AK2242" s="16">
        <v>-0.53890000000000005</v>
      </c>
      <c r="AL2242" s="16">
        <v>-0.82479999999999998</v>
      </c>
      <c r="AM2242" s="16">
        <v>-0.71050000000000002</v>
      </c>
      <c r="AN2242" s="16">
        <v>-0.18229999999999999</v>
      </c>
      <c r="AO2242" s="16">
        <v>-0.47239999999999999</v>
      </c>
      <c r="AP2242" s="16">
        <v>-0.59199999999999997</v>
      </c>
      <c r="AR2242" s="16">
        <f t="shared" si="99"/>
        <v>1</v>
      </c>
      <c r="AS2242" s="5">
        <f t="shared" si="98"/>
        <v>1.4493600000000002E-2</v>
      </c>
    </row>
    <row r="2243" spans="1:45" x14ac:dyDescent="0.25">
      <c r="A2243" s="16" t="s">
        <v>405</v>
      </c>
      <c r="B2243" s="16" t="s">
        <v>98</v>
      </c>
      <c r="C2243" s="16" t="s">
        <v>323</v>
      </c>
      <c r="D2243" s="16">
        <v>2004</v>
      </c>
      <c r="E2243" s="16" t="s">
        <v>2964</v>
      </c>
      <c r="F2243" s="16" t="s">
        <v>592</v>
      </c>
      <c r="G2243" s="10">
        <v>1280.49</v>
      </c>
      <c r="H2243" s="73">
        <v>7.1549950000000004</v>
      </c>
      <c r="I2243" s="16">
        <v>3603945</v>
      </c>
      <c r="J2243" s="71">
        <v>0.08</v>
      </c>
      <c r="K2243" s="71">
        <v>0.77300000000000002</v>
      </c>
      <c r="L2243" s="16">
        <v>0.20231180000000001</v>
      </c>
      <c r="M2243" s="16">
        <v>-0.39059670000000002</v>
      </c>
      <c r="N2243" s="16">
        <v>0.69393609999999994</v>
      </c>
      <c r="O2243" s="16">
        <v>0.52150439999999998</v>
      </c>
      <c r="P2243" s="16">
        <v>7.3418300000000006E-2</v>
      </c>
      <c r="Q2243" s="16">
        <v>-0.49671179999999998</v>
      </c>
      <c r="R2243" s="16">
        <v>0.34899999999999998</v>
      </c>
      <c r="S2243" s="16">
        <v>2.1299999999999999E-2</v>
      </c>
      <c r="T2243" s="16">
        <v>2.8999999999999998E-3</v>
      </c>
      <c r="U2243" s="16">
        <v>6.7710999999999997</v>
      </c>
      <c r="V2243" s="16">
        <v>44.444000000000003</v>
      </c>
      <c r="W2243" s="16">
        <v>8.8059999999999992</v>
      </c>
      <c r="X2243" s="16">
        <v>388.80500000000001</v>
      </c>
      <c r="Y2243" s="16">
        <v>61.4863</v>
      </c>
      <c r="Z2243" s="16">
        <v>0.23619999999999999</v>
      </c>
      <c r="AA2243" s="16">
        <v>-0.73389079999999995</v>
      </c>
      <c r="AB2243" s="16">
        <v>0.42</v>
      </c>
      <c r="AC2243" s="16">
        <v>13.93</v>
      </c>
      <c r="AD2243" s="16">
        <v>54.6</v>
      </c>
      <c r="AE2243" s="16">
        <v>22.554400000000001</v>
      </c>
      <c r="AF2243" s="16">
        <v>20.559200000000001</v>
      </c>
      <c r="AG2243" s="16">
        <v>161656</v>
      </c>
      <c r="AH2243" s="16">
        <v>0.30459999999999998</v>
      </c>
      <c r="AI2243" s="16">
        <v>73.7</v>
      </c>
      <c r="AJ2243" s="16">
        <v>86</v>
      </c>
      <c r="AK2243" s="16">
        <v>-0.5756</v>
      </c>
      <c r="AL2243" s="16">
        <v>-0.99</v>
      </c>
      <c r="AM2243" s="16">
        <v>-0.88639999999999997</v>
      </c>
      <c r="AN2243" s="16">
        <v>-0.2681</v>
      </c>
      <c r="AO2243" s="16">
        <v>-0.4385</v>
      </c>
      <c r="AP2243" s="16">
        <v>-0.36840000000000001</v>
      </c>
      <c r="AR2243" s="16">
        <f t="shared" si="99"/>
        <v>1</v>
      </c>
      <c r="AS2243" s="5">
        <f t="shared" si="98"/>
        <v>0.14392730000000001</v>
      </c>
    </row>
    <row r="2244" spans="1:45" x14ac:dyDescent="0.25">
      <c r="A2244" s="16" t="s">
        <v>405</v>
      </c>
      <c r="B2244" s="16" t="s">
        <v>98</v>
      </c>
      <c r="C2244" s="16" t="s">
        <v>323</v>
      </c>
      <c r="D2244" s="16">
        <v>2005</v>
      </c>
      <c r="E2244" s="16" t="s">
        <v>2948</v>
      </c>
      <c r="F2244" s="16" t="s">
        <v>592</v>
      </c>
      <c r="G2244" s="10">
        <v>1379.88</v>
      </c>
      <c r="H2244" s="73">
        <v>7.229749</v>
      </c>
      <c r="I2244" s="16">
        <v>3595187</v>
      </c>
      <c r="J2244" s="71">
        <v>6.2E-2</v>
      </c>
      <c r="K2244" s="71">
        <v>0.82199999999999995</v>
      </c>
      <c r="L2244" s="16">
        <v>0.31850289999999998</v>
      </c>
      <c r="M2244" s="16">
        <v>-0.32350760000000001</v>
      </c>
      <c r="N2244" s="16">
        <v>0.77189140000000001</v>
      </c>
      <c r="O2244" s="16">
        <v>0.51645960000000002</v>
      </c>
      <c r="P2244" s="16">
        <v>0.1323792</v>
      </c>
      <c r="Q2244" s="16">
        <v>-0.4328438</v>
      </c>
      <c r="R2244" s="16">
        <v>0.39860000000000001</v>
      </c>
      <c r="S2244" s="16">
        <v>2.7199999999999998E-2</v>
      </c>
      <c r="T2244" s="16">
        <v>4.7999999999999996E-3</v>
      </c>
      <c r="U2244" s="16">
        <v>7.1627000000000001</v>
      </c>
      <c r="V2244" s="16">
        <v>45.2</v>
      </c>
      <c r="W2244" s="16">
        <v>8.9600000000000009</v>
      </c>
      <c r="X2244" s="16">
        <v>390.56799999999998</v>
      </c>
      <c r="Y2244" s="16">
        <v>60.165500000000002</v>
      </c>
      <c r="Z2244" s="16">
        <v>0.24660000000000001</v>
      </c>
      <c r="AA2244" s="16">
        <v>-0.74554220000000004</v>
      </c>
      <c r="AB2244" s="16">
        <v>0.42</v>
      </c>
      <c r="AC2244" s="16">
        <v>13.93</v>
      </c>
      <c r="AD2244" s="16">
        <v>54.9</v>
      </c>
      <c r="AE2244" s="16">
        <v>24.671600000000002</v>
      </c>
      <c r="AF2244" s="16">
        <v>28.929600000000001</v>
      </c>
      <c r="AG2244" s="16">
        <v>166612</v>
      </c>
      <c r="AH2244" s="16">
        <v>0.30559999999999998</v>
      </c>
      <c r="AI2244" s="16">
        <v>73.900000000000006</v>
      </c>
      <c r="AJ2244" s="16">
        <v>86.2</v>
      </c>
      <c r="AK2244" s="16">
        <v>-0.51329999999999998</v>
      </c>
      <c r="AL2244" s="16">
        <v>-0.63759999999999994</v>
      </c>
      <c r="AM2244" s="16">
        <v>-0.72529999999999994</v>
      </c>
      <c r="AN2244" s="16">
        <v>-0.44130000000000003</v>
      </c>
      <c r="AO2244" s="16">
        <v>-0.4587</v>
      </c>
      <c r="AP2244" s="16">
        <v>-0.4002</v>
      </c>
      <c r="AR2244" s="16">
        <f t="shared" si="99"/>
        <v>1</v>
      </c>
      <c r="AS2244" s="5">
        <f t="shared" ref="AS2244:AS2307" si="100">IF(D2244=1985, 0, L2244-L2243)</f>
        <v>0.11619109999999996</v>
      </c>
    </row>
    <row r="2245" spans="1:45" x14ac:dyDescent="0.25">
      <c r="A2245" s="16" t="s">
        <v>405</v>
      </c>
      <c r="B2245" s="16" t="s">
        <v>98</v>
      </c>
      <c r="C2245" s="16" t="s">
        <v>323</v>
      </c>
      <c r="D2245" s="16">
        <v>2006</v>
      </c>
      <c r="E2245" s="16" t="s">
        <v>2943</v>
      </c>
      <c r="F2245" s="16" t="s">
        <v>592</v>
      </c>
      <c r="G2245" s="10">
        <v>1450.13</v>
      </c>
      <c r="H2245" s="73">
        <v>7.2794109999999996</v>
      </c>
      <c r="I2245" s="16">
        <v>3585209</v>
      </c>
      <c r="J2245" s="71">
        <v>5.8999999999999997E-2</v>
      </c>
      <c r="K2245" s="71">
        <v>0.872</v>
      </c>
      <c r="L2245" s="16">
        <v>0.39748129999999998</v>
      </c>
      <c r="M2245" s="16">
        <v>-0.34287570000000001</v>
      </c>
      <c r="N2245" s="16">
        <v>0.87997510000000001</v>
      </c>
      <c r="O2245" s="16">
        <v>0.49391740000000001</v>
      </c>
      <c r="P2245" s="16">
        <v>0.19662489999999999</v>
      </c>
      <c r="Q2245" s="16">
        <v>-0.38663320000000001</v>
      </c>
      <c r="R2245" s="16">
        <v>0.40620000000000001</v>
      </c>
      <c r="S2245" s="16">
        <v>2.3199999999999998E-2</v>
      </c>
      <c r="T2245" s="16">
        <v>3.8999999999999998E-3</v>
      </c>
      <c r="U2245" s="16">
        <v>7.4988999999999999</v>
      </c>
      <c r="V2245" s="16">
        <v>47.648000000000003</v>
      </c>
      <c r="W2245" s="16">
        <v>9.4700000000000006</v>
      </c>
      <c r="X2245" s="16">
        <v>388.9</v>
      </c>
      <c r="Y2245" s="16">
        <v>59.083599999999997</v>
      </c>
      <c r="Z2245" s="16">
        <v>0.25690000000000002</v>
      </c>
      <c r="AA2245" s="16">
        <v>-0.69116940000000004</v>
      </c>
      <c r="AB2245" s="16">
        <v>0.42</v>
      </c>
      <c r="AC2245" s="16">
        <v>13.93</v>
      </c>
      <c r="AD2245" s="16">
        <v>53.5</v>
      </c>
      <c r="AE2245" s="16">
        <v>27.400400000000001</v>
      </c>
      <c r="AF2245" s="16">
        <v>36.5533</v>
      </c>
      <c r="AG2245" s="16">
        <v>169920</v>
      </c>
      <c r="AH2245" s="16">
        <v>0.30620000000000003</v>
      </c>
      <c r="AI2245" s="16">
        <v>74.2</v>
      </c>
      <c r="AJ2245" s="16">
        <v>86.4</v>
      </c>
      <c r="AK2245" s="16">
        <v>-0.26979999999999998</v>
      </c>
      <c r="AL2245" s="16">
        <v>-0.56169999999999998</v>
      </c>
      <c r="AM2245" s="16">
        <v>-0.78690000000000004</v>
      </c>
      <c r="AN2245" s="16">
        <v>-0.3987</v>
      </c>
      <c r="AO2245" s="16">
        <v>-0.34820000000000001</v>
      </c>
      <c r="AP2245" s="16">
        <v>-0.54069999999999996</v>
      </c>
      <c r="AR2245" s="16">
        <f t="shared" ref="AR2245:AR2308" si="101">IF(OR(AND(I2245&lt;&gt;"", I2245&gt;=10000000, AQ2245&lt;=32.5), AND(A2245="Middle East &amp; North Africa", I2245&lt;&gt;"", I2245&gt;=9000000, AQ2245&lt;&gt;"", AQ2245&lt;=32.5)), 0, 1)</f>
        <v>1</v>
      </c>
      <c r="AS2245" s="5">
        <f t="shared" si="100"/>
        <v>7.8978400000000004E-2</v>
      </c>
    </row>
    <row r="2246" spans="1:45" x14ac:dyDescent="0.25">
      <c r="A2246" s="16" t="s">
        <v>405</v>
      </c>
      <c r="B2246" s="16" t="s">
        <v>98</v>
      </c>
      <c r="C2246" s="16" t="s">
        <v>323</v>
      </c>
      <c r="D2246" s="16">
        <v>2007</v>
      </c>
      <c r="E2246" s="16" t="s">
        <v>2952</v>
      </c>
      <c r="F2246" s="16" t="s">
        <v>592</v>
      </c>
      <c r="G2246" s="10">
        <v>1497.1</v>
      </c>
      <c r="H2246" s="73">
        <v>7.3112880000000002</v>
      </c>
      <c r="I2246" s="16">
        <v>3576910</v>
      </c>
      <c r="J2246" s="71">
        <v>1.6E-2</v>
      </c>
      <c r="K2246" s="71">
        <v>0.88500000000000001</v>
      </c>
      <c r="L2246" s="16">
        <v>0.61386560000000001</v>
      </c>
      <c r="M2246" s="16">
        <v>-0.25245800000000002</v>
      </c>
      <c r="N2246" s="16">
        <v>1.092611</v>
      </c>
      <c r="O2246" s="16">
        <v>0.55147089999999999</v>
      </c>
      <c r="P2246" s="16">
        <v>0.26935829999999999</v>
      </c>
      <c r="Q2246" s="16">
        <v>-0.33484029999999998</v>
      </c>
      <c r="R2246" s="16">
        <v>0.54559999999999997</v>
      </c>
      <c r="S2246" s="16">
        <v>2.6499999999999999E-2</v>
      </c>
      <c r="T2246" s="16">
        <v>4.1000000000000003E-3</v>
      </c>
      <c r="U2246" s="16">
        <v>8.2934000000000001</v>
      </c>
      <c r="V2246" s="16">
        <v>50.095999999999997</v>
      </c>
      <c r="W2246" s="16">
        <v>9.98</v>
      </c>
      <c r="X2246" s="16">
        <v>396.06900000000002</v>
      </c>
      <c r="Y2246" s="16">
        <v>59.909700000000001</v>
      </c>
      <c r="Z2246" s="16">
        <v>0.27039999999999997</v>
      </c>
      <c r="AA2246" s="16">
        <v>-0.73389079999999995</v>
      </c>
      <c r="AB2246" s="16">
        <v>0.42</v>
      </c>
      <c r="AC2246" s="16">
        <v>13.93</v>
      </c>
      <c r="AD2246" s="16">
        <v>54.6</v>
      </c>
      <c r="AE2246" s="16">
        <v>29.403199999999998</v>
      </c>
      <c r="AF2246" s="16">
        <v>51.266399999999997</v>
      </c>
      <c r="AG2246" s="16">
        <v>165115</v>
      </c>
      <c r="AH2246" s="16">
        <v>0.30559999999999998</v>
      </c>
      <c r="AI2246" s="16">
        <v>74.5</v>
      </c>
      <c r="AJ2246" s="16">
        <v>86.7</v>
      </c>
      <c r="AK2246" s="16">
        <v>-0.30330000000000001</v>
      </c>
      <c r="AL2246" s="16">
        <v>-0.59289999999999998</v>
      </c>
      <c r="AM2246" s="16">
        <v>-0.81820000000000004</v>
      </c>
      <c r="AN2246" s="16">
        <v>-5.1700000000000003E-2</v>
      </c>
      <c r="AO2246" s="16">
        <v>-0.27789999999999998</v>
      </c>
      <c r="AP2246" s="16">
        <v>-0.52929999999999999</v>
      </c>
      <c r="AR2246" s="16">
        <f t="shared" si="101"/>
        <v>1</v>
      </c>
      <c r="AS2246" s="5">
        <f t="shared" si="100"/>
        <v>0.21638430000000003</v>
      </c>
    </row>
    <row r="2247" spans="1:45" x14ac:dyDescent="0.25">
      <c r="A2247" s="16" t="s">
        <v>405</v>
      </c>
      <c r="B2247" s="16" t="s">
        <v>98</v>
      </c>
      <c r="C2247" s="16" t="s">
        <v>323</v>
      </c>
      <c r="D2247" s="16">
        <v>2008</v>
      </c>
      <c r="E2247" s="16" t="s">
        <v>2949</v>
      </c>
      <c r="F2247" s="16" t="s">
        <v>592</v>
      </c>
      <c r="G2247" s="10">
        <v>1616.95</v>
      </c>
      <c r="H2247" s="73">
        <v>7.3882989999999999</v>
      </c>
      <c r="I2247" s="16">
        <v>3570108</v>
      </c>
      <c r="J2247" s="71">
        <v>5.6000000000000001E-2</v>
      </c>
      <c r="K2247" s="71">
        <v>0.93700000000000006</v>
      </c>
      <c r="L2247" s="16">
        <v>0.700488</v>
      </c>
      <c r="M2247" s="16">
        <v>-0.26723980000000003</v>
      </c>
      <c r="N2247" s="16">
        <v>1.1915819999999999</v>
      </c>
      <c r="O2247" s="16">
        <v>0.57507109999999995</v>
      </c>
      <c r="P2247" s="16">
        <v>0.33778439999999998</v>
      </c>
      <c r="Q2247" s="16">
        <v>-0.32036160000000002</v>
      </c>
      <c r="R2247" s="16">
        <v>0.53459999999999996</v>
      </c>
      <c r="S2247" s="16">
        <v>2.2700000000000001E-2</v>
      </c>
      <c r="T2247" s="16">
        <v>4.7000000000000002E-3</v>
      </c>
      <c r="U2247" s="16">
        <v>8.2372999999999994</v>
      </c>
      <c r="V2247" s="16">
        <v>52.543999999999997</v>
      </c>
      <c r="W2247" s="16">
        <v>10.49</v>
      </c>
      <c r="X2247" s="16">
        <v>399.44099999999997</v>
      </c>
      <c r="Y2247" s="16">
        <v>60.982399999999998</v>
      </c>
      <c r="Z2247" s="16">
        <v>0.2742</v>
      </c>
      <c r="AA2247" s="16">
        <v>-0.714472</v>
      </c>
      <c r="AB2247" s="16">
        <v>0.42</v>
      </c>
      <c r="AC2247" s="16">
        <v>13.93</v>
      </c>
      <c r="AD2247" s="16">
        <v>54.1</v>
      </c>
      <c r="AE2247" s="16">
        <v>30.6493</v>
      </c>
      <c r="AF2247" s="16">
        <v>66.641300000000001</v>
      </c>
      <c r="AG2247" s="16">
        <v>168678</v>
      </c>
      <c r="AH2247" s="16">
        <v>0.30709999999999998</v>
      </c>
      <c r="AI2247" s="16">
        <v>74.7</v>
      </c>
      <c r="AJ2247" s="16">
        <v>86.9</v>
      </c>
      <c r="AK2247" s="16">
        <v>-0.31230000000000002</v>
      </c>
      <c r="AL2247" s="16">
        <v>-0.5665</v>
      </c>
      <c r="AM2247" s="16">
        <v>-0.7722</v>
      </c>
      <c r="AN2247" s="16">
        <v>-0.27060000000000001</v>
      </c>
      <c r="AO2247" s="16">
        <v>-0.17</v>
      </c>
      <c r="AP2247" s="16">
        <v>-0.43090000000000001</v>
      </c>
      <c r="AR2247" s="16">
        <f t="shared" si="101"/>
        <v>1</v>
      </c>
      <c r="AS2247" s="5">
        <f t="shared" si="100"/>
        <v>8.6622399999999988E-2</v>
      </c>
    </row>
    <row r="2248" spans="1:45" x14ac:dyDescent="0.25">
      <c r="A2248" s="16" t="s">
        <v>405</v>
      </c>
      <c r="B2248" s="16" t="s">
        <v>98</v>
      </c>
      <c r="C2248" s="16" t="s">
        <v>323</v>
      </c>
      <c r="D2248" s="16">
        <v>2009</v>
      </c>
      <c r="E2248" s="16" t="s">
        <v>2953</v>
      </c>
      <c r="F2248" s="16" t="s">
        <v>592</v>
      </c>
      <c r="G2248" s="10">
        <v>1521.86</v>
      </c>
      <c r="H2248" s="73">
        <v>7.3276859999999999</v>
      </c>
      <c r="I2248" s="16">
        <v>3565604</v>
      </c>
      <c r="J2248" s="71">
        <v>-2.9000000000000001E-2</v>
      </c>
      <c r="K2248" s="71">
        <v>0.91</v>
      </c>
      <c r="L2248" s="16">
        <v>0.76350379999999995</v>
      </c>
      <c r="M2248" s="16">
        <v>-0.30856470000000003</v>
      </c>
      <c r="N2248" s="16">
        <v>1.4088020000000001</v>
      </c>
      <c r="O2248" s="16">
        <v>0.57365129999999998</v>
      </c>
      <c r="P2248" s="16">
        <v>0.33471689999999998</v>
      </c>
      <c r="Q2248" s="16">
        <v>-0.35207100000000002</v>
      </c>
      <c r="R2248" s="16">
        <v>0.52559999999999996</v>
      </c>
      <c r="S2248" s="16">
        <v>1.11E-2</v>
      </c>
      <c r="T2248" s="16">
        <v>5.4999999999999997E-3</v>
      </c>
      <c r="U2248" s="16">
        <v>9.5098000000000003</v>
      </c>
      <c r="V2248" s="16">
        <v>54.991999999999997</v>
      </c>
      <c r="W2248" s="16">
        <v>11</v>
      </c>
      <c r="X2248" s="16">
        <v>399.447</v>
      </c>
      <c r="Y2248" s="16">
        <v>61.158299999999997</v>
      </c>
      <c r="Z2248" s="16">
        <v>0.27</v>
      </c>
      <c r="AA2248" s="16">
        <v>-0.72223959999999998</v>
      </c>
      <c r="AB2248" s="16">
        <v>0.42</v>
      </c>
      <c r="AC2248" s="16">
        <v>13.93</v>
      </c>
      <c r="AD2248" s="16">
        <v>54.3</v>
      </c>
      <c r="AE2248" s="16">
        <v>31.595600000000001</v>
      </c>
      <c r="AF2248" s="16">
        <v>59.277500000000003</v>
      </c>
      <c r="AG2248" s="16">
        <v>173827</v>
      </c>
      <c r="AH2248" s="16">
        <v>0.3075</v>
      </c>
      <c r="AI2248" s="16">
        <v>75</v>
      </c>
      <c r="AJ2248" s="16">
        <v>87.1</v>
      </c>
      <c r="AK2248" s="16">
        <v>-0.32040000000000002</v>
      </c>
      <c r="AL2248" s="16">
        <v>-0.66459999999999997</v>
      </c>
      <c r="AM2248" s="16">
        <v>-0.57050000000000001</v>
      </c>
      <c r="AN2248" s="16">
        <v>-0.59230000000000005</v>
      </c>
      <c r="AO2248" s="16">
        <v>-0.12809999999999999</v>
      </c>
      <c r="AP2248" s="16">
        <v>-0.4718</v>
      </c>
      <c r="AR2248" s="16">
        <f t="shared" si="101"/>
        <v>1</v>
      </c>
      <c r="AS2248" s="5">
        <f t="shared" si="100"/>
        <v>6.3015799999999955E-2</v>
      </c>
    </row>
    <row r="2249" spans="1:45" x14ac:dyDescent="0.25">
      <c r="A2249" s="16" t="s">
        <v>405</v>
      </c>
      <c r="B2249" s="16" t="s">
        <v>98</v>
      </c>
      <c r="C2249" s="16" t="s">
        <v>323</v>
      </c>
      <c r="D2249" s="16">
        <v>2010</v>
      </c>
      <c r="E2249" s="16" t="s">
        <v>2951</v>
      </c>
      <c r="F2249" s="16" t="s">
        <v>592</v>
      </c>
      <c r="G2249" s="10">
        <v>1631.54</v>
      </c>
      <c r="H2249" s="73">
        <v>7.3972769999999999</v>
      </c>
      <c r="I2249" s="16">
        <v>3562045</v>
      </c>
      <c r="J2249" s="71">
        <v>7.0000000000000007E-2</v>
      </c>
      <c r="K2249" s="71">
        <v>0.97599999999999998</v>
      </c>
      <c r="L2249" s="16">
        <v>0.84878489999999995</v>
      </c>
      <c r="M2249" s="16">
        <v>-0.35638700000000001</v>
      </c>
      <c r="N2249" s="16">
        <v>1.473571</v>
      </c>
      <c r="O2249" s="16">
        <v>0.6185813</v>
      </c>
      <c r="P2249" s="16">
        <v>0.38831159999999998</v>
      </c>
      <c r="Q2249" s="16">
        <v>-0.27882439999999997</v>
      </c>
      <c r="R2249" s="16">
        <v>0.43990000000000001</v>
      </c>
      <c r="S2249" s="16">
        <v>1.23E-2</v>
      </c>
      <c r="T2249" s="16">
        <v>4.8999999999999998E-3</v>
      </c>
      <c r="U2249" s="16">
        <v>9.1120999999999999</v>
      </c>
      <c r="V2249" s="16">
        <v>57.44</v>
      </c>
      <c r="W2249" s="16">
        <v>11.51</v>
      </c>
      <c r="X2249" s="16">
        <v>403.089</v>
      </c>
      <c r="Y2249" s="16">
        <v>63.127600000000001</v>
      </c>
      <c r="Z2249" s="16">
        <v>0.26640000000000003</v>
      </c>
      <c r="AA2249" s="16">
        <v>-0.74942589999999998</v>
      </c>
      <c r="AB2249" s="16">
        <v>0.42</v>
      </c>
      <c r="AC2249" s="16">
        <v>13.93</v>
      </c>
      <c r="AD2249" s="16">
        <v>55</v>
      </c>
      <c r="AE2249" s="16">
        <v>32.497599999999998</v>
      </c>
      <c r="AF2249" s="16">
        <v>71.384699999999995</v>
      </c>
      <c r="AG2249" s="16">
        <v>171615</v>
      </c>
      <c r="AH2249" s="16">
        <v>0.3105</v>
      </c>
      <c r="AI2249" s="16">
        <v>75.3</v>
      </c>
      <c r="AJ2249" s="16">
        <v>87.4</v>
      </c>
      <c r="AK2249" s="16">
        <v>-0.105</v>
      </c>
      <c r="AL2249" s="16">
        <v>-0.68469999999999998</v>
      </c>
      <c r="AM2249" s="16">
        <v>-0.64159999999999995</v>
      </c>
      <c r="AN2249" s="16">
        <v>-0.38600000000000001</v>
      </c>
      <c r="AO2249" s="16">
        <v>-9.9400000000000002E-2</v>
      </c>
      <c r="AP2249" s="16">
        <v>-0.3947</v>
      </c>
      <c r="AR2249" s="16">
        <f t="shared" si="101"/>
        <v>1</v>
      </c>
      <c r="AS2249" s="5">
        <f t="shared" si="100"/>
        <v>8.5281099999999999E-2</v>
      </c>
    </row>
    <row r="2250" spans="1:45" x14ac:dyDescent="0.25">
      <c r="A2250" s="16" t="s">
        <v>405</v>
      </c>
      <c r="B2250" s="16" t="s">
        <v>98</v>
      </c>
      <c r="C2250" s="16" t="s">
        <v>323</v>
      </c>
      <c r="D2250" s="16">
        <v>2011</v>
      </c>
      <c r="E2250" s="16" t="s">
        <v>2969</v>
      </c>
      <c r="F2250" s="16" t="s">
        <v>592</v>
      </c>
      <c r="G2250" s="10">
        <v>1743.49</v>
      </c>
      <c r="H2250" s="73">
        <v>7.4636430000000002</v>
      </c>
      <c r="I2250" s="16">
        <v>3559986</v>
      </c>
      <c r="J2250" s="71">
        <v>2.4E-2</v>
      </c>
      <c r="K2250" s="71">
        <v>1</v>
      </c>
      <c r="L2250" s="16">
        <v>0.91869749999999994</v>
      </c>
      <c r="M2250" s="16">
        <v>-0.38159120000000002</v>
      </c>
      <c r="N2250" s="16">
        <v>1.456205</v>
      </c>
      <c r="O2250" s="16">
        <v>0.65585749999999998</v>
      </c>
      <c r="P2250" s="16">
        <v>0.45647739999999998</v>
      </c>
      <c r="Q2250" s="16">
        <v>-0.186639</v>
      </c>
      <c r="R2250" s="16">
        <v>0.40500000000000003</v>
      </c>
      <c r="S2250" s="16">
        <v>8.6999999999999994E-3</v>
      </c>
      <c r="T2250" s="16">
        <v>5.7000000000000002E-3</v>
      </c>
      <c r="U2250" s="16">
        <v>8.5596999999999994</v>
      </c>
      <c r="V2250" s="16">
        <v>58.652000000000001</v>
      </c>
      <c r="W2250" s="16">
        <v>11.368</v>
      </c>
      <c r="X2250" s="16">
        <v>406.73</v>
      </c>
      <c r="Y2250" s="16">
        <v>63.817599999999999</v>
      </c>
      <c r="Z2250" s="16">
        <v>0.27910000000000001</v>
      </c>
      <c r="AA2250" s="16">
        <v>-0.74554220000000004</v>
      </c>
      <c r="AB2250" s="16">
        <v>0.42</v>
      </c>
      <c r="AC2250" s="16">
        <v>13.93</v>
      </c>
      <c r="AD2250" s="16">
        <v>54.9</v>
      </c>
      <c r="AE2250" s="16">
        <v>33.304499999999997</v>
      </c>
      <c r="AF2250" s="16">
        <v>90.808000000000007</v>
      </c>
      <c r="AG2250" s="16">
        <v>162529</v>
      </c>
      <c r="AH2250" s="16">
        <v>0.31109999999999999</v>
      </c>
      <c r="AI2250" s="16">
        <v>75.5</v>
      </c>
      <c r="AJ2250" s="16">
        <v>87.6</v>
      </c>
      <c r="AK2250" s="16">
        <v>4.7999999999999996E-3</v>
      </c>
      <c r="AL2250" s="16">
        <v>-0.625</v>
      </c>
      <c r="AM2250" s="16">
        <v>-0.60350000000000004</v>
      </c>
      <c r="AN2250" s="16">
        <v>-7.4999999999999997E-2</v>
      </c>
      <c r="AO2250" s="16">
        <v>-8.0699999999999994E-2</v>
      </c>
      <c r="AP2250" s="16">
        <v>-0.37309999999999999</v>
      </c>
      <c r="AR2250" s="16">
        <f t="shared" si="101"/>
        <v>1</v>
      </c>
      <c r="AS2250" s="5">
        <f t="shared" si="100"/>
        <v>6.9912599999999991E-2</v>
      </c>
    </row>
    <row r="2251" spans="1:45" x14ac:dyDescent="0.25">
      <c r="A2251" s="16" t="s">
        <v>405</v>
      </c>
      <c r="B2251" s="16" t="s">
        <v>98</v>
      </c>
      <c r="C2251" s="16" t="s">
        <v>323</v>
      </c>
      <c r="D2251" s="16">
        <v>2012</v>
      </c>
      <c r="E2251" s="16" t="s">
        <v>2947</v>
      </c>
      <c r="F2251" s="16" t="s">
        <v>592</v>
      </c>
      <c r="G2251" s="10">
        <v>1731.51</v>
      </c>
      <c r="H2251" s="73">
        <v>7.4567490000000003</v>
      </c>
      <c r="I2251" s="16">
        <v>3559519</v>
      </c>
      <c r="J2251" s="71">
        <v>-1.2999999999999999E-2</v>
      </c>
      <c r="K2251" s="71">
        <v>0.98699999999999999</v>
      </c>
      <c r="L2251" s="16">
        <v>0.98709069999999999</v>
      </c>
      <c r="M2251" s="16">
        <v>-0.36495100000000003</v>
      </c>
      <c r="N2251" s="16">
        <v>1.4747699999999999</v>
      </c>
      <c r="O2251" s="16">
        <v>0.70537159999999999</v>
      </c>
      <c r="P2251" s="16">
        <v>0.50535209999999997</v>
      </c>
      <c r="Q2251" s="16">
        <v>-0.1697438</v>
      </c>
      <c r="R2251" s="16">
        <v>0.4173</v>
      </c>
      <c r="S2251" s="16">
        <v>9.5999999999999992E-3</v>
      </c>
      <c r="T2251" s="16">
        <v>6.4000000000000003E-3</v>
      </c>
      <c r="U2251" s="16">
        <v>8.3490000000000002</v>
      </c>
      <c r="V2251" s="16">
        <v>59.863999999999997</v>
      </c>
      <c r="W2251" s="16">
        <v>11.226000000000001</v>
      </c>
      <c r="X2251" s="16">
        <v>410.37200000000001</v>
      </c>
      <c r="Y2251" s="16">
        <v>65.335599999999999</v>
      </c>
      <c r="Z2251" s="16">
        <v>0.28810000000000002</v>
      </c>
      <c r="AA2251" s="16">
        <v>-0.74554220000000004</v>
      </c>
      <c r="AB2251" s="16">
        <v>0.42</v>
      </c>
      <c r="AC2251" s="16">
        <v>13.93</v>
      </c>
      <c r="AD2251" s="16">
        <v>54.9</v>
      </c>
      <c r="AE2251" s="16">
        <v>34.3095</v>
      </c>
      <c r="AF2251" s="16">
        <v>101.989</v>
      </c>
      <c r="AG2251" s="16">
        <v>163000</v>
      </c>
      <c r="AH2251" s="16">
        <v>0.3034</v>
      </c>
      <c r="AI2251" s="16">
        <v>75.8</v>
      </c>
      <c r="AJ2251" s="16">
        <v>87.9</v>
      </c>
      <c r="AK2251" s="16">
        <v>-6.59E-2</v>
      </c>
      <c r="AL2251" s="16">
        <v>-0.59989999999999999</v>
      </c>
      <c r="AM2251" s="16">
        <v>-0.54920000000000002</v>
      </c>
      <c r="AN2251" s="16">
        <v>2.0299999999999999E-2</v>
      </c>
      <c r="AO2251" s="16">
        <v>-9.9699999999999997E-2</v>
      </c>
      <c r="AP2251" s="16">
        <v>-0.35099999999999998</v>
      </c>
      <c r="AR2251" s="16">
        <f t="shared" si="101"/>
        <v>1</v>
      </c>
      <c r="AS2251" s="5">
        <f t="shared" si="100"/>
        <v>6.8393200000000043E-2</v>
      </c>
    </row>
    <row r="2252" spans="1:45" x14ac:dyDescent="0.25">
      <c r="A2252" s="16" t="s">
        <v>405</v>
      </c>
      <c r="B2252" s="16" t="s">
        <v>98</v>
      </c>
      <c r="C2252" s="16" t="s">
        <v>323</v>
      </c>
      <c r="D2252" s="16">
        <v>2013</v>
      </c>
      <c r="E2252" s="16" t="s">
        <v>2944</v>
      </c>
      <c r="F2252" s="16" t="s">
        <v>592</v>
      </c>
      <c r="G2252" s="10">
        <v>1894.78</v>
      </c>
      <c r="H2252" s="73">
        <v>7.5468580000000003</v>
      </c>
      <c r="I2252" s="16">
        <v>3558566</v>
      </c>
      <c r="J2252" s="71">
        <v>5.1999999999999998E-2</v>
      </c>
      <c r="K2252" s="71">
        <v>1.04</v>
      </c>
      <c r="L2252" s="16">
        <v>1.0120450000000001</v>
      </c>
      <c r="M2252" s="16">
        <v>-0.40581519999999999</v>
      </c>
      <c r="N2252" s="16">
        <v>1.5330029999999999</v>
      </c>
      <c r="O2252" s="16">
        <v>0.74606629999999996</v>
      </c>
      <c r="P2252" s="16">
        <v>0.51207329999999995</v>
      </c>
      <c r="Q2252" s="16">
        <v>-0.18195159999999999</v>
      </c>
      <c r="R2252" s="16">
        <v>0.35420000000000001</v>
      </c>
      <c r="S2252" s="16">
        <v>7.9000000000000008E-3</v>
      </c>
      <c r="T2252" s="16">
        <v>6.4000000000000003E-3</v>
      </c>
      <c r="U2252" s="16">
        <v>8.5154999999999994</v>
      </c>
      <c r="V2252" s="16">
        <v>61.076000000000001</v>
      </c>
      <c r="W2252" s="16">
        <v>11.084</v>
      </c>
      <c r="X2252" s="16">
        <v>414.01400000000001</v>
      </c>
      <c r="Y2252" s="16">
        <v>66.4285</v>
      </c>
      <c r="Z2252" s="16">
        <v>0.2994</v>
      </c>
      <c r="AA2252" s="16">
        <v>-0.73389079999999995</v>
      </c>
      <c r="AB2252" s="16">
        <v>0.42</v>
      </c>
      <c r="AC2252" s="16">
        <v>13.93</v>
      </c>
      <c r="AD2252" s="16">
        <v>54.6</v>
      </c>
      <c r="AE2252" s="16">
        <v>35.027299999999997</v>
      </c>
      <c r="AF2252" s="16">
        <v>106.011</v>
      </c>
      <c r="AG2252" s="16">
        <v>126203</v>
      </c>
      <c r="AH2252" s="16">
        <v>0.30320000000000003</v>
      </c>
      <c r="AI2252" s="16">
        <v>76.099999999999994</v>
      </c>
      <c r="AJ2252" s="16">
        <v>88.1</v>
      </c>
      <c r="AK2252" s="16">
        <v>-0.1</v>
      </c>
      <c r="AL2252" s="16">
        <v>-0.74309999999999998</v>
      </c>
      <c r="AM2252" s="16">
        <v>-0.38919999999999999</v>
      </c>
      <c r="AN2252" s="16">
        <v>-1.9E-2</v>
      </c>
      <c r="AO2252" s="16">
        <v>-7.1099999999999997E-2</v>
      </c>
      <c r="AP2252" s="16">
        <v>-0.40389999999999998</v>
      </c>
      <c r="AR2252" s="16">
        <f t="shared" si="101"/>
        <v>1</v>
      </c>
      <c r="AS2252" s="5">
        <f t="shared" si="100"/>
        <v>2.4954300000000096E-2</v>
      </c>
    </row>
    <row r="2253" spans="1:45" x14ac:dyDescent="0.25">
      <c r="A2253" s="16" t="s">
        <v>405</v>
      </c>
      <c r="B2253" s="16" t="s">
        <v>98</v>
      </c>
      <c r="C2253" s="16" t="s">
        <v>323</v>
      </c>
      <c r="D2253" s="16">
        <v>2014</v>
      </c>
      <c r="E2253" s="16" t="s">
        <v>2968</v>
      </c>
      <c r="F2253" s="16" t="s">
        <v>592</v>
      </c>
      <c r="G2253" s="10">
        <v>1986.94</v>
      </c>
      <c r="H2253" s="73">
        <v>7.5943509999999996</v>
      </c>
      <c r="I2253" s="16">
        <v>3556397</v>
      </c>
      <c r="J2253" s="71">
        <v>1.0999999999999999E-2</v>
      </c>
      <c r="K2253" s="71">
        <v>1.052</v>
      </c>
      <c r="L2253" s="16">
        <v>1.0155209999999999</v>
      </c>
      <c r="M2253" s="16">
        <v>-0.38669009999999998</v>
      </c>
      <c r="N2253" s="16">
        <v>1.465265</v>
      </c>
      <c r="O2253" s="16">
        <v>0.78850200000000004</v>
      </c>
      <c r="P2253" s="16">
        <v>0.50966820000000002</v>
      </c>
      <c r="Q2253" s="16">
        <v>-0.16611049999999999</v>
      </c>
      <c r="R2253" s="16">
        <v>0.3715</v>
      </c>
      <c r="S2253" s="16">
        <v>1.12E-2</v>
      </c>
      <c r="T2253" s="16">
        <v>6.1000000000000004E-3</v>
      </c>
      <c r="U2253" s="16">
        <v>7.4840999999999998</v>
      </c>
      <c r="V2253" s="16">
        <v>62.287999999999997</v>
      </c>
      <c r="W2253" s="16">
        <v>10.942</v>
      </c>
      <c r="X2253" s="16">
        <v>417.65499999999997</v>
      </c>
      <c r="Y2253" s="16">
        <v>67.566299999999998</v>
      </c>
      <c r="Z2253" s="16">
        <v>0.3044</v>
      </c>
      <c r="AA2253" s="16">
        <v>-0.75913540000000002</v>
      </c>
      <c r="AB2253" s="16">
        <v>0.42</v>
      </c>
      <c r="AC2253" s="16">
        <v>13.93</v>
      </c>
      <c r="AD2253" s="16">
        <v>55.25</v>
      </c>
      <c r="AE2253" s="16">
        <v>35.196199999999997</v>
      </c>
      <c r="AF2253" s="16">
        <v>107.995</v>
      </c>
      <c r="AG2253" s="16">
        <v>95321.3</v>
      </c>
      <c r="AH2253" s="16">
        <v>0.30299999999999999</v>
      </c>
      <c r="AI2253" s="16">
        <v>76.400000000000006</v>
      </c>
      <c r="AJ2253" s="16">
        <v>88.4</v>
      </c>
      <c r="AK2253" s="16">
        <v>-2.29E-2</v>
      </c>
      <c r="AL2253" s="16">
        <v>-0.84570000000000001</v>
      </c>
      <c r="AM2253" s="16">
        <v>-0.38169999999999998</v>
      </c>
      <c r="AN2253" s="16">
        <v>-0.1648</v>
      </c>
      <c r="AO2253" s="16">
        <v>2.47E-2</v>
      </c>
      <c r="AP2253" s="16">
        <v>-0.27329999999999999</v>
      </c>
      <c r="AR2253" s="16">
        <f t="shared" si="101"/>
        <v>1</v>
      </c>
      <c r="AS2253" s="5">
        <f t="shared" si="100"/>
        <v>3.4759999999998126E-3</v>
      </c>
    </row>
    <row r="2254" spans="1:45" x14ac:dyDescent="0.25">
      <c r="A2254" s="16" t="s">
        <v>408</v>
      </c>
      <c r="B2254" s="16" t="s">
        <v>99</v>
      </c>
      <c r="C2254" s="16" t="s">
        <v>312</v>
      </c>
      <c r="D2254" s="16">
        <v>1985</v>
      </c>
      <c r="E2254" s="16" t="s">
        <v>2760</v>
      </c>
      <c r="F2254" s="16" t="s">
        <v>590</v>
      </c>
      <c r="G2254" s="10">
        <v>495.65499999999997</v>
      </c>
      <c r="H2254" s="73">
        <v>6.2058809999999998</v>
      </c>
      <c r="I2254" s="16" t="s">
        <v>6700</v>
      </c>
      <c r="K2254" s="71">
        <v>1.3244359999999999</v>
      </c>
      <c r="L2254" s="16">
        <v>-1.756005</v>
      </c>
      <c r="M2254" s="16">
        <v>-0.5272926</v>
      </c>
      <c r="N2254" s="16">
        <v>-1.2189650000000001</v>
      </c>
      <c r="O2254" s="16">
        <v>-0.8313045</v>
      </c>
      <c r="P2254" s="16">
        <v>-1.5609649999999999</v>
      </c>
      <c r="Q2254" s="16">
        <v>0.29451440000000001</v>
      </c>
      <c r="R2254" s="16">
        <v>0.2908</v>
      </c>
      <c r="S2254" s="16">
        <v>6.9999999999999999E-4</v>
      </c>
      <c r="T2254" s="16">
        <v>0</v>
      </c>
      <c r="U2254" s="16">
        <v>2.7562000000000002</v>
      </c>
      <c r="V2254" s="16">
        <v>2.2050000000000001</v>
      </c>
      <c r="W2254" s="16">
        <v>0.435</v>
      </c>
      <c r="X2254" s="16">
        <v>376.55399999999997</v>
      </c>
      <c r="Y2254" s="16">
        <v>31.274899999999999</v>
      </c>
      <c r="Z2254" s="16">
        <v>9.5600000000000004E-2</v>
      </c>
      <c r="AA2254" s="16">
        <v>0.55794569999999999</v>
      </c>
      <c r="AB2254" s="16">
        <v>0.78</v>
      </c>
      <c r="AC2254" s="16">
        <v>8.89</v>
      </c>
      <c r="AD2254" s="16">
        <v>27.02</v>
      </c>
      <c r="AE2254" s="16">
        <v>0.22270000000000001</v>
      </c>
      <c r="AF2254" s="16">
        <v>0</v>
      </c>
      <c r="AG2254" s="16">
        <v>12327.5</v>
      </c>
      <c r="AH2254" s="16">
        <v>4.7199999999999999E-2</v>
      </c>
      <c r="AI2254" s="16">
        <v>8.8346999999999998</v>
      </c>
      <c r="AJ2254" s="16">
        <v>25.141500000000001</v>
      </c>
      <c r="AK2254" s="16">
        <v>0.62980000000000003</v>
      </c>
      <c r="AL2254" s="16">
        <v>0.38990000000000002</v>
      </c>
      <c r="AM2254" s="16">
        <v>-7.7600000000000002E-2</v>
      </c>
      <c r="AN2254" s="16">
        <v>0.81510000000000005</v>
      </c>
      <c r="AO2254" s="16">
        <v>-0.66310000000000002</v>
      </c>
      <c r="AP2254" s="16">
        <v>8.0000000000000002E-3</v>
      </c>
      <c r="AR2254" s="16">
        <f t="shared" si="101"/>
        <v>1</v>
      </c>
      <c r="AS2254" s="5">
        <f t="shared" si="100"/>
        <v>0</v>
      </c>
    </row>
    <row r="2255" spans="1:45" x14ac:dyDescent="0.25">
      <c r="A2255" s="16" t="s">
        <v>408</v>
      </c>
      <c r="B2255" s="16" t="s">
        <v>99</v>
      </c>
      <c r="C2255" s="16" t="s">
        <v>312</v>
      </c>
      <c r="D2255" s="16">
        <v>1986</v>
      </c>
      <c r="E2255" s="16" t="s">
        <v>2769</v>
      </c>
      <c r="F2255" s="16" t="s">
        <v>590</v>
      </c>
      <c r="G2255" s="10">
        <v>491.27600000000001</v>
      </c>
      <c r="H2255" s="73">
        <v>6.197006</v>
      </c>
      <c r="I2255" s="16" t="s">
        <v>6700</v>
      </c>
      <c r="J2255" s="71">
        <v>6.0159999999999999E-4</v>
      </c>
      <c r="K2255" s="71">
        <v>1.3252330000000001</v>
      </c>
      <c r="L2255" s="16">
        <v>-1.750008</v>
      </c>
      <c r="M2255" s="16">
        <v>-0.53132710000000005</v>
      </c>
      <c r="N2255" s="16">
        <v>-1.201071</v>
      </c>
      <c r="O2255" s="16">
        <v>-0.81335480000000004</v>
      </c>
      <c r="P2255" s="16">
        <v>-1.551164</v>
      </c>
      <c r="Q2255" s="16">
        <v>0.26397579999999998</v>
      </c>
      <c r="R2255" s="16">
        <v>0.28410000000000002</v>
      </c>
      <c r="S2255" s="16">
        <v>5.9999999999999995E-4</v>
      </c>
      <c r="T2255" s="16">
        <v>0</v>
      </c>
      <c r="U2255" s="16">
        <v>3.1267999999999998</v>
      </c>
      <c r="V2255" s="16">
        <v>2.407</v>
      </c>
      <c r="W2255" s="16">
        <v>0.46200000000000002</v>
      </c>
      <c r="X2255" s="16">
        <v>372.31299999999999</v>
      </c>
      <c r="Y2255" s="16">
        <v>31.6995</v>
      </c>
      <c r="Z2255" s="16">
        <v>9.6000000000000002E-2</v>
      </c>
      <c r="AA2255" s="16">
        <v>0.53425469999999997</v>
      </c>
      <c r="AB2255" s="16">
        <v>0.78</v>
      </c>
      <c r="AC2255" s="16">
        <v>8.89</v>
      </c>
      <c r="AD2255" s="16">
        <v>27.63</v>
      </c>
      <c r="AE2255" s="16">
        <v>0.22850000000000001</v>
      </c>
      <c r="AF2255" s="16">
        <v>0</v>
      </c>
      <c r="AG2255" s="16">
        <v>12338.4</v>
      </c>
      <c r="AH2255" s="16">
        <v>4.6699999999999998E-2</v>
      </c>
      <c r="AI2255" s="16">
        <v>8.9358000000000004</v>
      </c>
      <c r="AJ2255" s="16">
        <v>26.008600000000001</v>
      </c>
      <c r="AK2255" s="16">
        <v>0.58409999999999995</v>
      </c>
      <c r="AL2255" s="16">
        <v>0.35909999999999997</v>
      </c>
      <c r="AM2255" s="16">
        <v>-0.1103</v>
      </c>
      <c r="AN2255" s="16">
        <v>0.76449999999999996</v>
      </c>
      <c r="AO2255" s="16">
        <v>-0.65590000000000004</v>
      </c>
      <c r="AP2255" s="16">
        <v>-1.7999999999999999E-2</v>
      </c>
      <c r="AR2255" s="16">
        <f t="shared" si="101"/>
        <v>1</v>
      </c>
      <c r="AS2255" s="5">
        <f t="shared" si="100"/>
        <v>5.9970000000000301E-3</v>
      </c>
    </row>
    <row r="2256" spans="1:45" x14ac:dyDescent="0.25">
      <c r="A2256" s="16" t="s">
        <v>408</v>
      </c>
      <c r="B2256" s="16" t="s">
        <v>99</v>
      </c>
      <c r="C2256" s="16" t="s">
        <v>312</v>
      </c>
      <c r="D2256" s="16">
        <v>1987</v>
      </c>
      <c r="E2256" s="16" t="s">
        <v>2789</v>
      </c>
      <c r="F2256" s="16" t="s">
        <v>590</v>
      </c>
      <c r="G2256" s="10">
        <v>483.26299999999998</v>
      </c>
      <c r="H2256" s="73">
        <v>6.1805599999999998</v>
      </c>
      <c r="I2256" s="16" t="s">
        <v>6700</v>
      </c>
      <c r="J2256" s="71">
        <v>-9.9929000000000007E-3</v>
      </c>
      <c r="K2256" s="71">
        <v>1.3120560000000001</v>
      </c>
      <c r="L2256" s="16">
        <v>-1.7568820000000001</v>
      </c>
      <c r="M2256" s="16">
        <v>-0.53492890000000004</v>
      </c>
      <c r="N2256" s="16">
        <v>-1.2038850000000001</v>
      </c>
      <c r="O2256" s="16">
        <v>-0.80400059999999995</v>
      </c>
      <c r="P2256" s="16">
        <v>-1.541091</v>
      </c>
      <c r="Q2256" s="16">
        <v>0.233436</v>
      </c>
      <c r="R2256" s="16">
        <v>0.27750000000000002</v>
      </c>
      <c r="S2256" s="16">
        <v>5.9999999999999995E-4</v>
      </c>
      <c r="T2256" s="16">
        <v>0</v>
      </c>
      <c r="U2256" s="16">
        <v>3.1133999999999999</v>
      </c>
      <c r="V2256" s="16">
        <v>2.6960000000000002</v>
      </c>
      <c r="W2256" s="16">
        <v>0.46400000000000002</v>
      </c>
      <c r="X2256" s="16">
        <v>371.1</v>
      </c>
      <c r="Y2256" s="16">
        <v>32.124200000000002</v>
      </c>
      <c r="Z2256" s="16">
        <v>9.1800000000000007E-2</v>
      </c>
      <c r="AA2256" s="16">
        <v>0.51056369999999995</v>
      </c>
      <c r="AB2256" s="16">
        <v>0.78</v>
      </c>
      <c r="AC2256" s="16">
        <v>8.89</v>
      </c>
      <c r="AD2256" s="16">
        <v>28.24</v>
      </c>
      <c r="AE2256" s="16">
        <v>0.23669999999999999</v>
      </c>
      <c r="AF2256" s="16">
        <v>0</v>
      </c>
      <c r="AG2256" s="16">
        <v>13078.2</v>
      </c>
      <c r="AH2256" s="16">
        <v>4.5900000000000003E-2</v>
      </c>
      <c r="AI2256" s="16">
        <v>9.0368999999999993</v>
      </c>
      <c r="AJ2256" s="16">
        <v>26.875699999999998</v>
      </c>
      <c r="AK2256" s="16">
        <v>0.5383</v>
      </c>
      <c r="AL2256" s="16">
        <v>0.32819999999999999</v>
      </c>
      <c r="AM2256" s="16">
        <v>-0.1429</v>
      </c>
      <c r="AN2256" s="16">
        <v>0.71399999999999997</v>
      </c>
      <c r="AO2256" s="16">
        <v>-0.64870000000000005</v>
      </c>
      <c r="AP2256" s="16">
        <v>-4.3999999999999997E-2</v>
      </c>
      <c r="AR2256" s="16">
        <f t="shared" si="101"/>
        <v>1</v>
      </c>
      <c r="AS2256" s="5">
        <f t="shared" si="100"/>
        <v>-6.8740000000000467E-3</v>
      </c>
    </row>
    <row r="2257" spans="1:45" x14ac:dyDescent="0.25">
      <c r="A2257" s="16" t="s">
        <v>408</v>
      </c>
      <c r="B2257" s="16" t="s">
        <v>99</v>
      </c>
      <c r="C2257" s="16" t="s">
        <v>312</v>
      </c>
      <c r="D2257" s="16">
        <v>1988</v>
      </c>
      <c r="E2257" s="16" t="s">
        <v>2774</v>
      </c>
      <c r="F2257" s="16" t="s">
        <v>590</v>
      </c>
      <c r="G2257" s="10">
        <v>485.81099999999998</v>
      </c>
      <c r="H2257" s="73">
        <v>6.1858190000000004</v>
      </c>
      <c r="I2257" s="16" t="s">
        <v>6700</v>
      </c>
      <c r="J2257" s="71">
        <v>5.4811E-3</v>
      </c>
      <c r="K2257" s="71">
        <v>1.319267</v>
      </c>
      <c r="L2257" s="16">
        <v>-1.7756730000000001</v>
      </c>
      <c r="M2257" s="16">
        <v>-0.53858519999999999</v>
      </c>
      <c r="N2257" s="16">
        <v>-1.2119329999999999</v>
      </c>
      <c r="O2257" s="16">
        <v>-0.81483419999999995</v>
      </c>
      <c r="P2257" s="16">
        <v>-1.5315000000000001</v>
      </c>
      <c r="Q2257" s="16">
        <v>0.20291290000000001</v>
      </c>
      <c r="R2257" s="16">
        <v>0.27079999999999999</v>
      </c>
      <c r="S2257" s="16">
        <v>5.9999999999999995E-4</v>
      </c>
      <c r="T2257" s="16">
        <v>0</v>
      </c>
      <c r="U2257" s="16">
        <v>3.1000999999999999</v>
      </c>
      <c r="V2257" s="16">
        <v>2.9390000000000001</v>
      </c>
      <c r="W2257" s="16">
        <v>0.46899999999999997</v>
      </c>
      <c r="X2257" s="16">
        <v>369.19099999999997</v>
      </c>
      <c r="Y2257" s="16">
        <v>32.5488</v>
      </c>
      <c r="Z2257" s="16">
        <v>7.6799999999999993E-2</v>
      </c>
      <c r="AA2257" s="16">
        <v>0.48687279999999999</v>
      </c>
      <c r="AB2257" s="16">
        <v>0.78</v>
      </c>
      <c r="AC2257" s="16">
        <v>8.89</v>
      </c>
      <c r="AD2257" s="16">
        <v>28.85</v>
      </c>
      <c r="AE2257" s="16">
        <v>0.2344</v>
      </c>
      <c r="AF2257" s="16">
        <v>0</v>
      </c>
      <c r="AG2257" s="16">
        <v>13177.6</v>
      </c>
      <c r="AH2257" s="16">
        <v>4.505E-2</v>
      </c>
      <c r="AI2257" s="16">
        <v>9.1379999999999999</v>
      </c>
      <c r="AJ2257" s="16">
        <v>27.742799999999999</v>
      </c>
      <c r="AK2257" s="16">
        <v>0.49259999999999998</v>
      </c>
      <c r="AL2257" s="16">
        <v>0.2974</v>
      </c>
      <c r="AM2257" s="16">
        <v>-0.17560000000000001</v>
      </c>
      <c r="AN2257" s="16">
        <v>0.66349999999999998</v>
      </c>
      <c r="AO2257" s="16">
        <v>-0.64139999999999997</v>
      </c>
      <c r="AP2257" s="16">
        <v>-7.0099999999999996E-2</v>
      </c>
      <c r="AR2257" s="16">
        <f t="shared" si="101"/>
        <v>1</v>
      </c>
      <c r="AS2257" s="5">
        <f t="shared" si="100"/>
        <v>-1.8791000000000002E-2</v>
      </c>
    </row>
    <row r="2258" spans="1:45" x14ac:dyDescent="0.25">
      <c r="A2258" s="16" t="s">
        <v>408</v>
      </c>
      <c r="B2258" s="16" t="s">
        <v>99</v>
      </c>
      <c r="C2258" s="16" t="s">
        <v>312</v>
      </c>
      <c r="D2258" s="16">
        <v>1989</v>
      </c>
      <c r="E2258" s="16" t="s">
        <v>2773</v>
      </c>
      <c r="F2258" s="16" t="s">
        <v>590</v>
      </c>
      <c r="G2258" s="10">
        <v>491.435</v>
      </c>
      <c r="H2258" s="73">
        <v>6.19733</v>
      </c>
      <c r="I2258" s="16" t="s">
        <v>6700</v>
      </c>
      <c r="J2258" s="71">
        <v>1.20553E-2</v>
      </c>
      <c r="K2258" s="71">
        <v>1.3352679999999999</v>
      </c>
      <c r="L2258" s="16">
        <v>-1.7768710000000001</v>
      </c>
      <c r="M2258" s="16">
        <v>-0.54218699999999997</v>
      </c>
      <c r="N2258" s="16">
        <v>-1.202399</v>
      </c>
      <c r="O2258" s="16">
        <v>-0.80497620000000003</v>
      </c>
      <c r="P2258" s="16">
        <v>-1.521493</v>
      </c>
      <c r="Q2258" s="16">
        <v>0.17233950000000001</v>
      </c>
      <c r="R2258" s="16">
        <v>0.26419999999999999</v>
      </c>
      <c r="S2258" s="16">
        <v>5.9999999999999995E-4</v>
      </c>
      <c r="T2258" s="16">
        <v>0</v>
      </c>
      <c r="U2258" s="16">
        <v>3.0867</v>
      </c>
      <c r="V2258" s="16">
        <v>3.1059999999999999</v>
      </c>
      <c r="W2258" s="16">
        <v>0.47699999999999998</v>
      </c>
      <c r="X2258" s="16">
        <v>370.26900000000001</v>
      </c>
      <c r="Y2258" s="16">
        <v>32.973399999999998</v>
      </c>
      <c r="Z2258" s="16">
        <v>7.2800000000000004E-2</v>
      </c>
      <c r="AA2258" s="16">
        <v>0.46279340000000002</v>
      </c>
      <c r="AB2258" s="16">
        <v>0.78</v>
      </c>
      <c r="AC2258" s="16">
        <v>8.89</v>
      </c>
      <c r="AD2258" s="16">
        <v>29.47</v>
      </c>
      <c r="AE2258" s="16">
        <v>0.24759999999999999</v>
      </c>
      <c r="AF2258" s="16">
        <v>0</v>
      </c>
      <c r="AG2258" s="16">
        <v>13704.4</v>
      </c>
      <c r="AH2258" s="16">
        <v>4.4200000000000003E-2</v>
      </c>
      <c r="AI2258" s="16">
        <v>9.2391000000000005</v>
      </c>
      <c r="AJ2258" s="16">
        <v>28.6098</v>
      </c>
      <c r="AK2258" s="16">
        <v>0.44679999999999997</v>
      </c>
      <c r="AL2258" s="16">
        <v>0.26650000000000001</v>
      </c>
      <c r="AM2258" s="16">
        <v>-0.20830000000000001</v>
      </c>
      <c r="AN2258" s="16">
        <v>0.6129</v>
      </c>
      <c r="AO2258" s="16">
        <v>-0.63419999999999999</v>
      </c>
      <c r="AP2258" s="16">
        <v>-9.6100000000000005E-2</v>
      </c>
      <c r="AR2258" s="16">
        <f t="shared" si="101"/>
        <v>1</v>
      </c>
      <c r="AS2258" s="5">
        <f t="shared" si="100"/>
        <v>-1.1980000000000324E-3</v>
      </c>
    </row>
    <row r="2259" spans="1:45" x14ac:dyDescent="0.25">
      <c r="A2259" s="16" t="s">
        <v>408</v>
      </c>
      <c r="B2259" s="16" t="s">
        <v>99</v>
      </c>
      <c r="C2259" s="16" t="s">
        <v>312</v>
      </c>
      <c r="D2259" s="16">
        <v>1990</v>
      </c>
      <c r="E2259" s="16" t="s">
        <v>2768</v>
      </c>
      <c r="F2259" s="16" t="s">
        <v>590</v>
      </c>
      <c r="G2259" s="10">
        <v>492.399</v>
      </c>
      <c r="H2259" s="73">
        <v>6.1992890000000003</v>
      </c>
      <c r="I2259" s="16" t="s">
        <v>6700</v>
      </c>
      <c r="J2259" s="71">
        <v>-2.8787000000000001E-3</v>
      </c>
      <c r="K2259" s="71">
        <v>1.331429</v>
      </c>
      <c r="L2259" s="16">
        <v>-1.792351</v>
      </c>
      <c r="M2259" s="16">
        <v>-0.54578879999999996</v>
      </c>
      <c r="N2259" s="16">
        <v>-1.195767</v>
      </c>
      <c r="O2259" s="16">
        <v>-0.8242602</v>
      </c>
      <c r="P2259" s="16">
        <v>-1.510491</v>
      </c>
      <c r="Q2259" s="16">
        <v>0.1418526</v>
      </c>
      <c r="R2259" s="16">
        <v>0.2576</v>
      </c>
      <c r="S2259" s="16">
        <v>5.9999999999999995E-4</v>
      </c>
      <c r="T2259" s="16">
        <v>0</v>
      </c>
      <c r="U2259" s="16">
        <v>3.0733999999999999</v>
      </c>
      <c r="V2259" s="16">
        <v>3.2349999999999999</v>
      </c>
      <c r="W2259" s="16">
        <v>0.49</v>
      </c>
      <c r="X2259" s="16">
        <v>370.97</v>
      </c>
      <c r="Y2259" s="16">
        <v>33.398000000000003</v>
      </c>
      <c r="Z2259" s="16">
        <v>6.6000000000000003E-2</v>
      </c>
      <c r="AA2259" s="16">
        <v>0.50901030000000003</v>
      </c>
      <c r="AB2259" s="16">
        <v>0.78</v>
      </c>
      <c r="AC2259" s="16">
        <v>8.89</v>
      </c>
      <c r="AD2259" s="16">
        <v>28.28</v>
      </c>
      <c r="AE2259" s="16">
        <v>0.2732</v>
      </c>
      <c r="AF2259" s="16">
        <v>0</v>
      </c>
      <c r="AG2259" s="16">
        <v>13938.8</v>
      </c>
      <c r="AH2259" s="16">
        <v>4.41E-2</v>
      </c>
      <c r="AI2259" s="16">
        <v>9.4</v>
      </c>
      <c r="AJ2259" s="16">
        <v>29.5</v>
      </c>
      <c r="AK2259" s="16">
        <v>0.40110000000000001</v>
      </c>
      <c r="AL2259" s="16">
        <v>0.23569999999999999</v>
      </c>
      <c r="AM2259" s="16">
        <v>-0.2409</v>
      </c>
      <c r="AN2259" s="16">
        <v>0.56240000000000001</v>
      </c>
      <c r="AO2259" s="16">
        <v>-0.62690000000000001</v>
      </c>
      <c r="AP2259" s="16">
        <v>-0.1221</v>
      </c>
      <c r="AR2259" s="16">
        <f t="shared" si="101"/>
        <v>1</v>
      </c>
      <c r="AS2259" s="5">
        <f t="shared" si="100"/>
        <v>-1.5479999999999938E-2</v>
      </c>
    </row>
    <row r="2260" spans="1:45" x14ac:dyDescent="0.25">
      <c r="A2260" s="16" t="s">
        <v>408</v>
      </c>
      <c r="B2260" s="16" t="s">
        <v>99</v>
      </c>
      <c r="C2260" s="16" t="s">
        <v>312</v>
      </c>
      <c r="D2260" s="16">
        <v>1991</v>
      </c>
      <c r="E2260" s="16" t="s">
        <v>2776</v>
      </c>
      <c r="F2260" s="16" t="s">
        <v>590</v>
      </c>
      <c r="G2260" s="10">
        <v>448.03500000000003</v>
      </c>
      <c r="H2260" s="73">
        <v>6.1048720000000003</v>
      </c>
      <c r="I2260" s="16" t="s">
        <v>6700</v>
      </c>
      <c r="J2260" s="71">
        <v>-8.3058599999999996E-2</v>
      </c>
      <c r="K2260" s="71">
        <v>1.225311</v>
      </c>
      <c r="L2260" s="16">
        <v>-1.780384</v>
      </c>
      <c r="M2260" s="16">
        <v>-0.54944510000000002</v>
      </c>
      <c r="N2260" s="16">
        <v>-1.1963539999999999</v>
      </c>
      <c r="O2260" s="16">
        <v>-0.77731070000000002</v>
      </c>
      <c r="P2260" s="16">
        <v>-1.4993829999999999</v>
      </c>
      <c r="Q2260" s="16">
        <v>0.11127919999999999</v>
      </c>
      <c r="R2260" s="16">
        <v>0.25090000000000001</v>
      </c>
      <c r="S2260" s="16">
        <v>5.9999999999999995E-4</v>
      </c>
      <c r="T2260" s="16">
        <v>0</v>
      </c>
      <c r="U2260" s="16">
        <v>3.06</v>
      </c>
      <c r="V2260" s="16">
        <v>3.3130000000000002</v>
      </c>
      <c r="W2260" s="16">
        <v>0.55600000000000005</v>
      </c>
      <c r="X2260" s="16">
        <v>370.21199999999999</v>
      </c>
      <c r="Y2260" s="16">
        <v>33.822600000000001</v>
      </c>
      <c r="Z2260" s="16">
        <v>8.3400000000000002E-2</v>
      </c>
      <c r="AA2260" s="16">
        <v>0.4934752</v>
      </c>
      <c r="AB2260" s="16">
        <v>0.78</v>
      </c>
      <c r="AC2260" s="16">
        <v>8.89</v>
      </c>
      <c r="AD2260" s="16">
        <v>28.68</v>
      </c>
      <c r="AE2260" s="16">
        <v>0.30509999999999998</v>
      </c>
      <c r="AF2260" s="16">
        <v>0</v>
      </c>
      <c r="AG2260" s="16">
        <v>14294.8</v>
      </c>
      <c r="AH2260" s="16">
        <v>4.4650000000000002E-2</v>
      </c>
      <c r="AI2260" s="16">
        <v>9.5</v>
      </c>
      <c r="AJ2260" s="16">
        <v>30.4</v>
      </c>
      <c r="AK2260" s="16">
        <v>0.3553</v>
      </c>
      <c r="AL2260" s="16">
        <v>0.20480000000000001</v>
      </c>
      <c r="AM2260" s="16">
        <v>-0.27360000000000001</v>
      </c>
      <c r="AN2260" s="16">
        <v>0.51180000000000003</v>
      </c>
      <c r="AO2260" s="16">
        <v>-0.61970000000000003</v>
      </c>
      <c r="AP2260" s="16">
        <v>-0.14810000000000001</v>
      </c>
      <c r="AR2260" s="16">
        <f t="shared" si="101"/>
        <v>1</v>
      </c>
      <c r="AS2260" s="5">
        <f t="shared" si="100"/>
        <v>1.1967000000000061E-2</v>
      </c>
    </row>
    <row r="2261" spans="1:45" x14ac:dyDescent="0.25">
      <c r="A2261" s="16" t="s">
        <v>408</v>
      </c>
      <c r="B2261" s="16" t="s">
        <v>99</v>
      </c>
      <c r="C2261" s="16" t="s">
        <v>312</v>
      </c>
      <c r="D2261" s="16">
        <v>1992</v>
      </c>
      <c r="E2261" s="16" t="s">
        <v>2761</v>
      </c>
      <c r="F2261" s="16" t="s">
        <v>590</v>
      </c>
      <c r="G2261" s="10">
        <v>440.137</v>
      </c>
      <c r="H2261" s="73">
        <v>6.0870870000000004</v>
      </c>
      <c r="I2261" s="16" t="s">
        <v>6700</v>
      </c>
      <c r="J2261" s="71">
        <v>-1.1426499999999999E-2</v>
      </c>
      <c r="K2261" s="71">
        <v>1.211389</v>
      </c>
      <c r="L2261" s="16">
        <v>-1.7894490000000001</v>
      </c>
      <c r="M2261" s="16">
        <v>-0.55304690000000001</v>
      </c>
      <c r="N2261" s="16">
        <v>-1.1867989999999999</v>
      </c>
      <c r="O2261" s="16">
        <v>-0.78571550000000001</v>
      </c>
      <c r="P2261" s="16">
        <v>-1.4881789999999999</v>
      </c>
      <c r="Q2261" s="16">
        <v>8.0756099999999997E-2</v>
      </c>
      <c r="R2261" s="16">
        <v>0.24429999999999999</v>
      </c>
      <c r="S2261" s="16">
        <v>5.9999999999999995E-4</v>
      </c>
      <c r="T2261" s="16">
        <v>0</v>
      </c>
      <c r="U2261" s="16">
        <v>3.0467</v>
      </c>
      <c r="V2261" s="16">
        <v>3.4279999999999999</v>
      </c>
      <c r="W2261" s="16">
        <v>0.72599999999999998</v>
      </c>
      <c r="X2261" s="16">
        <v>369.93599999999998</v>
      </c>
      <c r="Y2261" s="16">
        <v>34.247199999999999</v>
      </c>
      <c r="Z2261" s="16">
        <v>7.4999999999999997E-2</v>
      </c>
      <c r="AA2261" s="16">
        <v>0.49891239999999998</v>
      </c>
      <c r="AB2261" s="16">
        <v>0.78</v>
      </c>
      <c r="AC2261" s="16">
        <v>8.89</v>
      </c>
      <c r="AD2261" s="16">
        <v>28.54</v>
      </c>
      <c r="AE2261" s="16">
        <v>0.29830000000000001</v>
      </c>
      <c r="AF2261" s="16">
        <v>0</v>
      </c>
      <c r="AG2261" s="16">
        <v>13939.7</v>
      </c>
      <c r="AH2261" s="16">
        <v>4.4949999999999997E-2</v>
      </c>
      <c r="AI2261" s="16">
        <v>9.6</v>
      </c>
      <c r="AJ2261" s="16">
        <v>31.4</v>
      </c>
      <c r="AK2261" s="16">
        <v>0.30959999999999999</v>
      </c>
      <c r="AL2261" s="16">
        <v>0.17399999999999999</v>
      </c>
      <c r="AM2261" s="16">
        <v>-0.30620000000000003</v>
      </c>
      <c r="AN2261" s="16">
        <v>0.46129999999999999</v>
      </c>
      <c r="AO2261" s="16">
        <v>-0.61250000000000004</v>
      </c>
      <c r="AP2261" s="16">
        <v>-0.17419999999999999</v>
      </c>
      <c r="AR2261" s="16">
        <f t="shared" si="101"/>
        <v>1</v>
      </c>
      <c r="AS2261" s="5">
        <f t="shared" si="100"/>
        <v>-9.0650000000001008E-3</v>
      </c>
    </row>
    <row r="2262" spans="1:45" x14ac:dyDescent="0.25">
      <c r="A2262" s="16" t="s">
        <v>408</v>
      </c>
      <c r="B2262" s="16" t="s">
        <v>99</v>
      </c>
      <c r="C2262" s="16" t="s">
        <v>312</v>
      </c>
      <c r="D2262" s="16">
        <v>1993</v>
      </c>
      <c r="E2262" s="16" t="s">
        <v>2786</v>
      </c>
      <c r="F2262" s="16" t="s">
        <v>590</v>
      </c>
      <c r="G2262" s="10">
        <v>436.10199999999998</v>
      </c>
      <c r="H2262" s="73">
        <v>6.0778759999999998</v>
      </c>
      <c r="I2262" s="16" t="s">
        <v>6700</v>
      </c>
      <c r="J2262" s="71">
        <v>-6.6873000000000002E-3</v>
      </c>
      <c r="K2262" s="71">
        <v>1.2033149999999999</v>
      </c>
      <c r="L2262" s="16">
        <v>-1.826884</v>
      </c>
      <c r="M2262" s="16">
        <v>-0.55577120000000002</v>
      </c>
      <c r="N2262" s="16">
        <v>-1.27027</v>
      </c>
      <c r="O2262" s="16">
        <v>-0.76690400000000003</v>
      </c>
      <c r="P2262" s="16">
        <v>-1.4769319999999999</v>
      </c>
      <c r="Q2262" s="16">
        <v>5.0200700000000001E-2</v>
      </c>
      <c r="R2262" s="16">
        <v>0.23760000000000001</v>
      </c>
      <c r="S2262" s="16">
        <v>5.9999999999999995E-4</v>
      </c>
      <c r="T2262" s="16">
        <v>1E-4</v>
      </c>
      <c r="U2262" s="16">
        <v>2.1402000000000001</v>
      </c>
      <c r="V2262" s="16">
        <v>3.5619999999999998</v>
      </c>
      <c r="W2262" s="16">
        <v>0.9</v>
      </c>
      <c r="X2262" s="16">
        <v>369.69900000000001</v>
      </c>
      <c r="Y2262" s="16">
        <v>34.671799999999998</v>
      </c>
      <c r="Z2262" s="16">
        <v>6.4199999999999993E-2</v>
      </c>
      <c r="AA2262" s="16">
        <v>0.41113929999999999</v>
      </c>
      <c r="AB2262" s="16">
        <v>0.78</v>
      </c>
      <c r="AC2262" s="16">
        <v>8.89</v>
      </c>
      <c r="AD2262" s="16">
        <v>30.8</v>
      </c>
      <c r="AE2262" s="16">
        <v>0.27529999999999999</v>
      </c>
      <c r="AF2262" s="16">
        <v>0</v>
      </c>
      <c r="AG2262" s="16">
        <v>14032.4</v>
      </c>
      <c r="AH2262" s="16">
        <v>4.53E-2</v>
      </c>
      <c r="AI2262" s="16">
        <v>9.6999999999999993</v>
      </c>
      <c r="AJ2262" s="16">
        <v>32.4</v>
      </c>
      <c r="AK2262" s="16">
        <v>0.26379999999999998</v>
      </c>
      <c r="AL2262" s="16">
        <v>0.1431</v>
      </c>
      <c r="AM2262" s="16">
        <v>-0.33889999999999998</v>
      </c>
      <c r="AN2262" s="16">
        <v>0.41070000000000001</v>
      </c>
      <c r="AO2262" s="16">
        <v>-0.60519999999999996</v>
      </c>
      <c r="AP2262" s="16">
        <v>-0.20019999999999999</v>
      </c>
      <c r="AR2262" s="16">
        <f t="shared" si="101"/>
        <v>1</v>
      </c>
      <c r="AS2262" s="5">
        <f t="shared" si="100"/>
        <v>-3.7434999999999885E-2</v>
      </c>
    </row>
    <row r="2263" spans="1:45" x14ac:dyDescent="0.25">
      <c r="A2263" s="16" t="s">
        <v>408</v>
      </c>
      <c r="B2263" s="16" t="s">
        <v>99</v>
      </c>
      <c r="C2263" s="16" t="s">
        <v>312</v>
      </c>
      <c r="D2263" s="16">
        <v>1994</v>
      </c>
      <c r="E2263" s="16" t="s">
        <v>2775</v>
      </c>
      <c r="F2263" s="16" t="s">
        <v>590</v>
      </c>
      <c r="G2263" s="10">
        <v>422.74599999999998</v>
      </c>
      <c r="H2263" s="73">
        <v>6.0467719999999998</v>
      </c>
      <c r="I2263" s="16" t="s">
        <v>6700</v>
      </c>
      <c r="J2263" s="71">
        <v>-1.9415100000000001E-2</v>
      </c>
      <c r="K2263" s="71">
        <v>1.1801779999999999</v>
      </c>
      <c r="L2263" s="16">
        <v>-1.773266</v>
      </c>
      <c r="M2263" s="16">
        <v>-0.55975109999999995</v>
      </c>
      <c r="N2263" s="16">
        <v>-1.1757249999999999</v>
      </c>
      <c r="O2263" s="16">
        <v>-0.71765860000000004</v>
      </c>
      <c r="P2263" s="16">
        <v>-1.46923</v>
      </c>
      <c r="Q2263" s="16">
        <v>1.9677699999999999E-2</v>
      </c>
      <c r="R2263" s="16">
        <v>0.23100000000000001</v>
      </c>
      <c r="S2263" s="16">
        <v>5.0000000000000001E-4</v>
      </c>
      <c r="T2263" s="16">
        <v>1E-4</v>
      </c>
      <c r="U2263" s="16">
        <v>3.02</v>
      </c>
      <c r="V2263" s="16">
        <v>3.6960000000000002</v>
      </c>
      <c r="W2263" s="16">
        <v>0.96</v>
      </c>
      <c r="X2263" s="16">
        <v>368.99799999999999</v>
      </c>
      <c r="Y2263" s="16">
        <v>35.096400000000003</v>
      </c>
      <c r="Z2263" s="16">
        <v>7.8799999999999995E-2</v>
      </c>
      <c r="AA2263" s="16">
        <v>0.37346679999999999</v>
      </c>
      <c r="AB2263" s="16">
        <v>0.78</v>
      </c>
      <c r="AC2263" s="16">
        <v>8.89</v>
      </c>
      <c r="AD2263" s="16">
        <v>31.77</v>
      </c>
      <c r="AE2263" s="16">
        <v>0.25819999999999999</v>
      </c>
      <c r="AF2263" s="16">
        <v>2.3E-3</v>
      </c>
      <c r="AG2263" s="16">
        <v>13388.7</v>
      </c>
      <c r="AH2263" s="16">
        <v>4.3049999999999998E-2</v>
      </c>
      <c r="AI2263" s="16">
        <v>9.8000000000000007</v>
      </c>
      <c r="AJ2263" s="16">
        <v>33.200000000000003</v>
      </c>
      <c r="AK2263" s="16">
        <v>0.21809999999999999</v>
      </c>
      <c r="AL2263" s="16">
        <v>0.1123</v>
      </c>
      <c r="AM2263" s="16">
        <v>-0.37159999999999999</v>
      </c>
      <c r="AN2263" s="16">
        <v>0.36020000000000002</v>
      </c>
      <c r="AO2263" s="16">
        <v>-0.59799999999999998</v>
      </c>
      <c r="AP2263" s="16">
        <v>-0.22620000000000001</v>
      </c>
      <c r="AR2263" s="16">
        <f t="shared" si="101"/>
        <v>1</v>
      </c>
      <c r="AS2263" s="5">
        <f t="shared" si="100"/>
        <v>5.3617999999999943E-2</v>
      </c>
    </row>
    <row r="2264" spans="1:45" x14ac:dyDescent="0.25">
      <c r="A2264" s="16" t="s">
        <v>408</v>
      </c>
      <c r="B2264" s="16" t="s">
        <v>99</v>
      </c>
      <c r="C2264" s="16" t="s">
        <v>312</v>
      </c>
      <c r="D2264" s="16">
        <v>1995</v>
      </c>
      <c r="E2264" s="16" t="s">
        <v>2771</v>
      </c>
      <c r="F2264" s="16" t="s">
        <v>590</v>
      </c>
      <c r="G2264" s="10">
        <v>416.93799999999999</v>
      </c>
      <c r="H2264" s="73">
        <v>6.0329379999999997</v>
      </c>
      <c r="I2264" s="16" t="s">
        <v>6700</v>
      </c>
      <c r="J2264" s="71">
        <v>-7.9904999999999993E-3</v>
      </c>
      <c r="K2264" s="71">
        <v>1.1707860000000001</v>
      </c>
      <c r="L2264" s="16">
        <v>-1.7982629999999999</v>
      </c>
      <c r="M2264" s="16">
        <v>-0.56297470000000005</v>
      </c>
      <c r="N2264" s="16">
        <v>-1.186131</v>
      </c>
      <c r="O2264" s="16">
        <v>-0.74031789999999997</v>
      </c>
      <c r="P2264" s="16">
        <v>-1.4593290000000001</v>
      </c>
      <c r="Q2264" s="16">
        <v>-1.0877599999999999E-2</v>
      </c>
      <c r="R2264" s="16">
        <v>0.22439999999999999</v>
      </c>
      <c r="S2264" s="16">
        <v>5.9999999999999995E-4</v>
      </c>
      <c r="T2264" s="16">
        <v>1E-4</v>
      </c>
      <c r="U2264" s="16">
        <v>3.0066000000000002</v>
      </c>
      <c r="V2264" s="16">
        <v>3.83</v>
      </c>
      <c r="W2264" s="16">
        <v>0.97499999999999998</v>
      </c>
      <c r="X2264" s="16">
        <v>366.99400000000003</v>
      </c>
      <c r="Y2264" s="16">
        <v>35.521000000000001</v>
      </c>
      <c r="Z2264" s="16">
        <v>5.5599999999999997E-2</v>
      </c>
      <c r="AA2264" s="16">
        <v>0.33948390000000001</v>
      </c>
      <c r="AB2264" s="16">
        <v>0.78</v>
      </c>
      <c r="AC2264" s="16">
        <v>8.89</v>
      </c>
      <c r="AD2264" s="16">
        <v>32.645000000000003</v>
      </c>
      <c r="AE2264" s="16">
        <v>0.27560000000000001</v>
      </c>
      <c r="AF2264" s="16">
        <v>9.7000000000000003E-3</v>
      </c>
      <c r="AG2264" s="16">
        <v>14634</v>
      </c>
      <c r="AH2264" s="16">
        <v>4.2599999999999999E-2</v>
      </c>
      <c r="AI2264" s="16">
        <v>9.9</v>
      </c>
      <c r="AJ2264" s="16">
        <v>34</v>
      </c>
      <c r="AK2264" s="16">
        <v>0.17230000000000001</v>
      </c>
      <c r="AL2264" s="16">
        <v>8.14E-2</v>
      </c>
      <c r="AM2264" s="16">
        <v>-0.4042</v>
      </c>
      <c r="AN2264" s="16">
        <v>0.30959999999999999</v>
      </c>
      <c r="AO2264" s="16">
        <v>-0.59079999999999999</v>
      </c>
      <c r="AP2264" s="16">
        <v>-0.25219999999999998</v>
      </c>
      <c r="AR2264" s="16">
        <f t="shared" si="101"/>
        <v>1</v>
      </c>
      <c r="AS2264" s="5">
        <f t="shared" si="100"/>
        <v>-2.4996999999999936E-2</v>
      </c>
    </row>
    <row r="2265" spans="1:45" x14ac:dyDescent="0.25">
      <c r="A2265" s="16" t="s">
        <v>408</v>
      </c>
      <c r="B2265" s="16" t="s">
        <v>99</v>
      </c>
      <c r="C2265" s="16" t="s">
        <v>312</v>
      </c>
      <c r="D2265" s="16">
        <v>1996</v>
      </c>
      <c r="E2265" s="16" t="s">
        <v>2767</v>
      </c>
      <c r="F2265" s="16" t="s">
        <v>590</v>
      </c>
      <c r="G2265" s="10">
        <v>412.80799999999999</v>
      </c>
      <c r="H2265" s="73">
        <v>6.022983</v>
      </c>
      <c r="I2265" s="16" t="s">
        <v>6700</v>
      </c>
      <c r="J2265" s="71">
        <v>-3.764E-3</v>
      </c>
      <c r="K2265" s="71">
        <v>1.1663870000000001</v>
      </c>
      <c r="L2265" s="16">
        <v>-1.8791869999999999</v>
      </c>
      <c r="M2265" s="16">
        <v>-0.56700919999999999</v>
      </c>
      <c r="N2265" s="16">
        <v>-1.183441</v>
      </c>
      <c r="O2265" s="16">
        <v>-0.6904827</v>
      </c>
      <c r="P2265" s="16">
        <v>-1.450569</v>
      </c>
      <c r="Q2265" s="16">
        <v>-0.26173869999999999</v>
      </c>
      <c r="R2265" s="16">
        <v>0.2177</v>
      </c>
      <c r="S2265" s="16">
        <v>5.0000000000000001E-4</v>
      </c>
      <c r="T2265" s="16">
        <v>1E-4</v>
      </c>
      <c r="U2265" s="16">
        <v>2.9933000000000001</v>
      </c>
      <c r="V2265" s="16">
        <v>3.9180000000000001</v>
      </c>
      <c r="W2265" s="16">
        <v>0.98399999999999999</v>
      </c>
      <c r="X2265" s="16">
        <v>367.25299999999999</v>
      </c>
      <c r="Y2265" s="16">
        <v>35.945599999999999</v>
      </c>
      <c r="Z2265" s="16">
        <v>6.7299999999999999E-2</v>
      </c>
      <c r="AA2265" s="16">
        <v>0.28414020000000001</v>
      </c>
      <c r="AB2265" s="16">
        <v>0.78</v>
      </c>
      <c r="AC2265" s="16">
        <v>8.89</v>
      </c>
      <c r="AD2265" s="16">
        <v>34.07</v>
      </c>
      <c r="AE2265" s="16">
        <v>0.28389999999999999</v>
      </c>
      <c r="AF2265" s="16">
        <v>1.66E-2</v>
      </c>
      <c r="AG2265" s="16">
        <v>14339.8</v>
      </c>
      <c r="AH2265" s="16">
        <v>4.1599999999999998E-2</v>
      </c>
      <c r="AI2265" s="16">
        <v>10</v>
      </c>
      <c r="AJ2265" s="16">
        <v>34.799999999999997</v>
      </c>
      <c r="AK2265" s="16">
        <v>-0.25609999999999999</v>
      </c>
      <c r="AL2265" s="16">
        <v>0.20710000000000001</v>
      </c>
      <c r="AM2265" s="16">
        <v>-0.58040000000000003</v>
      </c>
      <c r="AN2265" s="16">
        <v>0.108</v>
      </c>
      <c r="AO2265" s="16">
        <v>-1.0522</v>
      </c>
      <c r="AP2265" s="16">
        <v>-0.5272</v>
      </c>
      <c r="AR2265" s="16">
        <f t="shared" si="101"/>
        <v>1</v>
      </c>
      <c r="AS2265" s="5">
        <f t="shared" si="100"/>
        <v>-8.0923999999999996E-2</v>
      </c>
    </row>
    <row r="2266" spans="1:45" x14ac:dyDescent="0.25">
      <c r="A2266" s="16" t="s">
        <v>408</v>
      </c>
      <c r="B2266" s="16" t="s">
        <v>99</v>
      </c>
      <c r="C2266" s="16" t="s">
        <v>312</v>
      </c>
      <c r="D2266" s="16">
        <v>1997</v>
      </c>
      <c r="E2266" s="16" t="s">
        <v>2784</v>
      </c>
      <c r="F2266" s="16" t="s">
        <v>590</v>
      </c>
      <c r="G2266" s="10">
        <v>414.774</v>
      </c>
      <c r="H2266" s="73">
        <v>6.0277339999999997</v>
      </c>
      <c r="I2266" s="16" t="s">
        <v>6700</v>
      </c>
      <c r="J2266" s="71">
        <v>9.3624999999999993E-3</v>
      </c>
      <c r="K2266" s="71">
        <v>1.177359</v>
      </c>
      <c r="L2266" s="16">
        <v>-1.924363</v>
      </c>
      <c r="M2266" s="16">
        <v>-0.5648339</v>
      </c>
      <c r="N2266" s="16">
        <v>-1.3098350000000001</v>
      </c>
      <c r="O2266" s="16">
        <v>-0.6404204</v>
      </c>
      <c r="P2266" s="16">
        <v>-1.4425269999999999</v>
      </c>
      <c r="Q2266" s="16">
        <v>-0.3010564</v>
      </c>
      <c r="R2266" s="16">
        <v>0.2203</v>
      </c>
      <c r="S2266" s="16">
        <v>6.9999999999999999E-4</v>
      </c>
      <c r="T2266" s="16">
        <v>1E-4</v>
      </c>
      <c r="U2266" s="16">
        <v>1.8495999999999999</v>
      </c>
      <c r="V2266" s="16">
        <v>4.0659999999999998</v>
      </c>
      <c r="W2266" s="16">
        <v>0.99299999999999999</v>
      </c>
      <c r="X2266" s="16">
        <v>365.709</v>
      </c>
      <c r="Y2266" s="16">
        <v>36.370199999999997</v>
      </c>
      <c r="Z2266" s="16">
        <v>7.1099999999999997E-2</v>
      </c>
      <c r="AA2266" s="16">
        <v>0.18471570000000001</v>
      </c>
      <c r="AB2266" s="16">
        <v>0.78</v>
      </c>
      <c r="AC2266" s="16">
        <v>8.89</v>
      </c>
      <c r="AD2266" s="16">
        <v>36.630000000000003</v>
      </c>
      <c r="AE2266" s="16">
        <v>0.30149999999999999</v>
      </c>
      <c r="AF2266" s="16">
        <v>2.86E-2</v>
      </c>
      <c r="AG2266" s="16">
        <v>14114.9</v>
      </c>
      <c r="AH2266" s="16">
        <v>4.0149999999999998E-2</v>
      </c>
      <c r="AI2266" s="16">
        <v>10</v>
      </c>
      <c r="AJ2266" s="16">
        <v>35.6</v>
      </c>
      <c r="AK2266" s="16">
        <v>-7.2999999999999995E-2</v>
      </c>
      <c r="AL2266" s="16">
        <v>-0.17019999999999999</v>
      </c>
      <c r="AM2266" s="16">
        <v>-0.70279999999999998</v>
      </c>
      <c r="AN2266" s="16">
        <v>9.7500000000000003E-2</v>
      </c>
      <c r="AO2266" s="16">
        <v>-0.93710000000000004</v>
      </c>
      <c r="AP2266" s="16">
        <v>-0.5524</v>
      </c>
      <c r="AR2266" s="16">
        <f t="shared" si="101"/>
        <v>1</v>
      </c>
      <c r="AS2266" s="5">
        <f t="shared" si="100"/>
        <v>-4.5176000000000105E-2</v>
      </c>
    </row>
    <row r="2267" spans="1:45" x14ac:dyDescent="0.25">
      <c r="A2267" s="16" t="s">
        <v>408</v>
      </c>
      <c r="B2267" s="16" t="s">
        <v>99</v>
      </c>
      <c r="C2267" s="16" t="s">
        <v>312</v>
      </c>
      <c r="D2267" s="16">
        <v>1998</v>
      </c>
      <c r="E2267" s="16" t="s">
        <v>2770</v>
      </c>
      <c r="F2267" s="16" t="s">
        <v>590</v>
      </c>
      <c r="G2267" s="10">
        <v>417.66699999999997</v>
      </c>
      <c r="H2267" s="73">
        <v>6.0346840000000004</v>
      </c>
      <c r="I2267" s="16" t="s">
        <v>6700</v>
      </c>
      <c r="J2267" s="71">
        <v>8.7697000000000001E-3</v>
      </c>
      <c r="K2267" s="71">
        <v>1.187729</v>
      </c>
      <c r="L2267" s="16">
        <v>-1.980974</v>
      </c>
      <c r="M2267" s="16">
        <v>-0.62518700000000005</v>
      </c>
      <c r="N2267" s="16">
        <v>-1.3172410000000001</v>
      </c>
      <c r="O2267" s="16">
        <v>-0.67240129999999998</v>
      </c>
      <c r="P2267" s="16">
        <v>-1.4329460000000001</v>
      </c>
      <c r="Q2267" s="16">
        <v>-0.34040680000000001</v>
      </c>
      <c r="R2267" s="16">
        <v>0.1104</v>
      </c>
      <c r="S2267" s="16">
        <v>5.9999999999999995E-4</v>
      </c>
      <c r="T2267" s="16">
        <v>1E-4</v>
      </c>
      <c r="U2267" s="16">
        <v>1.8707</v>
      </c>
      <c r="V2267" s="16">
        <v>4.3490000000000002</v>
      </c>
      <c r="W2267" s="16">
        <v>1.002</v>
      </c>
      <c r="X2267" s="16">
        <v>363.16199999999998</v>
      </c>
      <c r="Y2267" s="16">
        <v>36.794800000000002</v>
      </c>
      <c r="Z2267" s="16">
        <v>7.1499999999999994E-2</v>
      </c>
      <c r="AA2267" s="16">
        <v>0.30783100000000002</v>
      </c>
      <c r="AB2267" s="16">
        <v>0.78</v>
      </c>
      <c r="AC2267" s="16">
        <v>8.89</v>
      </c>
      <c r="AD2267" s="16">
        <v>33.46</v>
      </c>
      <c r="AE2267" s="16">
        <v>0.31909999999999999</v>
      </c>
      <c r="AF2267" s="16">
        <v>8.6400000000000005E-2</v>
      </c>
      <c r="AG2267" s="16">
        <v>15022.2</v>
      </c>
      <c r="AH2267" s="16">
        <v>3.9E-2</v>
      </c>
      <c r="AI2267" s="16">
        <v>10.1</v>
      </c>
      <c r="AJ2267" s="16">
        <v>36.4</v>
      </c>
      <c r="AK2267" s="16">
        <v>0.1101</v>
      </c>
      <c r="AL2267" s="16">
        <v>-0.54759999999999998</v>
      </c>
      <c r="AM2267" s="16">
        <v>-0.82509999999999994</v>
      </c>
      <c r="AN2267" s="16">
        <v>8.6900000000000005E-2</v>
      </c>
      <c r="AO2267" s="16">
        <v>-0.82210000000000005</v>
      </c>
      <c r="AP2267" s="16">
        <v>-0.5776</v>
      </c>
      <c r="AR2267" s="16">
        <f t="shared" si="101"/>
        <v>1</v>
      </c>
      <c r="AS2267" s="5">
        <f t="shared" si="100"/>
        <v>-5.6610999999999967E-2</v>
      </c>
    </row>
    <row r="2268" spans="1:45" x14ac:dyDescent="0.25">
      <c r="A2268" s="16" t="s">
        <v>408</v>
      </c>
      <c r="B2268" s="16" t="s">
        <v>99</v>
      </c>
      <c r="C2268" s="16" t="s">
        <v>312</v>
      </c>
      <c r="D2268" s="16">
        <v>1999</v>
      </c>
      <c r="E2268" s="16" t="s">
        <v>2762</v>
      </c>
      <c r="F2268" s="16" t="s">
        <v>590</v>
      </c>
      <c r="G2268" s="10">
        <v>423.57600000000002</v>
      </c>
      <c r="H2268" s="73">
        <v>6.0487330000000004</v>
      </c>
      <c r="I2268" s="16" t="s">
        <v>6700</v>
      </c>
      <c r="J2268" s="71">
        <v>1.6200599999999999E-2</v>
      </c>
      <c r="K2268" s="71">
        <v>1.207128</v>
      </c>
      <c r="L2268" s="16">
        <v>-1.8446340000000001</v>
      </c>
      <c r="M2268" s="16">
        <v>-0.63266719999999999</v>
      </c>
      <c r="N2268" s="16">
        <v>-1.2023280000000001</v>
      </c>
      <c r="O2268" s="16">
        <v>-0.59151600000000004</v>
      </c>
      <c r="P2268" s="16">
        <v>-1.423859</v>
      </c>
      <c r="Q2268" s="16">
        <v>-0.23122119999999999</v>
      </c>
      <c r="R2268" s="16">
        <v>9.6000000000000002E-2</v>
      </c>
      <c r="S2268" s="16">
        <v>6.9999999999999999E-4</v>
      </c>
      <c r="T2268" s="16">
        <v>1E-4</v>
      </c>
      <c r="U2268" s="16">
        <v>2.7675000000000001</v>
      </c>
      <c r="V2268" s="16">
        <v>4.6319999999999997</v>
      </c>
      <c r="W2268" s="16">
        <v>1.0109999999999999</v>
      </c>
      <c r="X2268" s="16">
        <v>365.35300000000001</v>
      </c>
      <c r="Y2268" s="16">
        <v>37.2194</v>
      </c>
      <c r="Z2268" s="16">
        <v>8.43E-2</v>
      </c>
      <c r="AA2268" s="16">
        <v>0.16723859999999999</v>
      </c>
      <c r="AB2268" s="16">
        <v>0.78</v>
      </c>
      <c r="AC2268" s="16">
        <v>8.89</v>
      </c>
      <c r="AD2268" s="16">
        <v>37.08</v>
      </c>
      <c r="AE2268" s="16">
        <v>0.3291</v>
      </c>
      <c r="AF2268" s="16">
        <v>0.23419999999999999</v>
      </c>
      <c r="AG2268" s="16">
        <v>14576.2</v>
      </c>
      <c r="AH2268" s="16">
        <v>3.7900000000000003E-2</v>
      </c>
      <c r="AI2268" s="16">
        <v>10.199999999999999</v>
      </c>
      <c r="AJ2268" s="16">
        <v>37.200000000000003</v>
      </c>
      <c r="AK2268" s="16">
        <v>9.4799999999999995E-2</v>
      </c>
      <c r="AL2268" s="16">
        <v>-0.34079999999999999</v>
      </c>
      <c r="AM2268" s="16">
        <v>-0.73109999999999997</v>
      </c>
      <c r="AN2268" s="16">
        <v>6.4899999999999999E-2</v>
      </c>
      <c r="AO2268" s="16">
        <v>-0.63600000000000001</v>
      </c>
      <c r="AP2268" s="16">
        <v>-0.4148</v>
      </c>
      <c r="AR2268" s="16">
        <f t="shared" si="101"/>
        <v>1</v>
      </c>
      <c r="AS2268" s="5">
        <f t="shared" si="100"/>
        <v>0.13633999999999991</v>
      </c>
    </row>
    <row r="2269" spans="1:45" x14ac:dyDescent="0.25">
      <c r="A2269" s="16" t="s">
        <v>408</v>
      </c>
      <c r="B2269" s="16" t="s">
        <v>99</v>
      </c>
      <c r="C2269" s="16" t="s">
        <v>312</v>
      </c>
      <c r="D2269" s="16">
        <v>2000</v>
      </c>
      <c r="E2269" s="16" t="s">
        <v>2766</v>
      </c>
      <c r="F2269" s="16" t="s">
        <v>590</v>
      </c>
      <c r="G2269" s="10">
        <v>430.10899999999998</v>
      </c>
      <c r="H2269" s="73">
        <v>6.0640390000000002</v>
      </c>
      <c r="I2269" s="16">
        <v>15766806</v>
      </c>
      <c r="J2269" s="71">
        <v>1.3318999999999999E-2</v>
      </c>
      <c r="K2269" s="71">
        <v>1.2233130000000001</v>
      </c>
      <c r="L2269" s="16">
        <v>-1.766688</v>
      </c>
      <c r="M2269" s="16">
        <v>-0.617815</v>
      </c>
      <c r="N2269" s="16">
        <v>-1.185778</v>
      </c>
      <c r="O2269" s="16">
        <v>-0.56413789999999997</v>
      </c>
      <c r="P2269" s="16">
        <v>-1.413837</v>
      </c>
      <c r="Q2269" s="16">
        <v>-0.1220007</v>
      </c>
      <c r="R2269" s="16">
        <v>0.1198</v>
      </c>
      <c r="S2269" s="16">
        <v>6.9999999999999999E-4</v>
      </c>
      <c r="T2269" s="16">
        <v>2.9999999999999997E-4</v>
      </c>
      <c r="U2269" s="16">
        <v>2.9114</v>
      </c>
      <c r="V2269" s="16">
        <v>4.99</v>
      </c>
      <c r="W2269" s="16">
        <v>0.96499999999999997</v>
      </c>
      <c r="X2269" s="16">
        <v>364.80399999999997</v>
      </c>
      <c r="Y2269" s="16">
        <v>37.643999999999998</v>
      </c>
      <c r="Z2269" s="16">
        <v>9.1899999999999996E-2</v>
      </c>
      <c r="AA2269" s="16">
        <v>0.15539310000000001</v>
      </c>
      <c r="AB2269" s="16">
        <v>0.78</v>
      </c>
      <c r="AC2269" s="16">
        <v>8.89</v>
      </c>
      <c r="AD2269" s="16">
        <v>37.384999999999998</v>
      </c>
      <c r="AE2269" s="16">
        <v>0.3493</v>
      </c>
      <c r="AF2269" s="16">
        <v>0.4007</v>
      </c>
      <c r="AG2269" s="16">
        <v>14581</v>
      </c>
      <c r="AH2269" s="16">
        <v>3.7999999999999999E-2</v>
      </c>
      <c r="AI2269" s="16">
        <v>10.3</v>
      </c>
      <c r="AJ2269" s="16">
        <v>38</v>
      </c>
      <c r="AK2269" s="16">
        <v>7.9600000000000004E-2</v>
      </c>
      <c r="AL2269" s="16">
        <v>-0.13389999999999999</v>
      </c>
      <c r="AM2269" s="16">
        <v>-0.6371</v>
      </c>
      <c r="AN2269" s="16">
        <v>4.2900000000000001E-2</v>
      </c>
      <c r="AO2269" s="16">
        <v>-0.44990000000000002</v>
      </c>
      <c r="AP2269" s="16">
        <v>-0.252</v>
      </c>
      <c r="AR2269" s="16">
        <f t="shared" si="101"/>
        <v>0</v>
      </c>
      <c r="AS2269" s="5">
        <f t="shared" si="100"/>
        <v>7.7946000000000071E-2</v>
      </c>
    </row>
    <row r="2270" spans="1:45" x14ac:dyDescent="0.25">
      <c r="A2270" s="16" t="s">
        <v>408</v>
      </c>
      <c r="B2270" s="16" t="s">
        <v>99</v>
      </c>
      <c r="C2270" s="16" t="s">
        <v>312</v>
      </c>
      <c r="D2270" s="16">
        <v>2001</v>
      </c>
      <c r="E2270" s="16" t="s">
        <v>2788</v>
      </c>
      <c r="F2270" s="16" t="s">
        <v>590</v>
      </c>
      <c r="G2270" s="10">
        <v>442.13600000000002</v>
      </c>
      <c r="H2270" s="73">
        <v>6.0916170000000003</v>
      </c>
      <c r="I2270" s="16">
        <v>16260932</v>
      </c>
      <c r="J2270" s="71">
        <v>2.98608E-2</v>
      </c>
      <c r="K2270" s="71">
        <v>1.2603930000000001</v>
      </c>
      <c r="L2270" s="16">
        <v>-1.752351</v>
      </c>
      <c r="M2270" s="16">
        <v>-0.56487229999999999</v>
      </c>
      <c r="N2270" s="16">
        <v>-1.1334789999999999</v>
      </c>
      <c r="O2270" s="16">
        <v>-0.64213109999999995</v>
      </c>
      <c r="P2270" s="16">
        <v>-1.400847</v>
      </c>
      <c r="Q2270" s="16">
        <v>-0.1260937</v>
      </c>
      <c r="R2270" s="16">
        <v>0.21820000000000001</v>
      </c>
      <c r="S2270" s="16">
        <v>5.0000000000000001E-4</v>
      </c>
      <c r="T2270" s="16">
        <v>2.9999999999999997E-4</v>
      </c>
      <c r="U2270" s="16">
        <v>3.2503000000000002</v>
      </c>
      <c r="V2270" s="16">
        <v>5.399</v>
      </c>
      <c r="W2270" s="16">
        <v>0.96899999999999997</v>
      </c>
      <c r="X2270" s="16">
        <v>365.99900000000002</v>
      </c>
      <c r="Y2270" s="16">
        <v>38.068600000000004</v>
      </c>
      <c r="Z2270" s="16">
        <v>8.2699999999999996E-2</v>
      </c>
      <c r="AA2270" s="16">
        <v>0.36103859999999999</v>
      </c>
      <c r="AB2270" s="16">
        <v>0.78</v>
      </c>
      <c r="AC2270" s="16">
        <v>8.89</v>
      </c>
      <c r="AD2270" s="16">
        <v>32.090000000000003</v>
      </c>
      <c r="AE2270" s="16">
        <v>0.35970000000000002</v>
      </c>
      <c r="AF2270" s="16">
        <v>0.90849999999999997</v>
      </c>
      <c r="AG2270" s="16">
        <v>16433</v>
      </c>
      <c r="AH2270" s="16">
        <v>4.07E-2</v>
      </c>
      <c r="AI2270" s="16">
        <v>10.4</v>
      </c>
      <c r="AJ2270" s="16">
        <v>38.799999999999997</v>
      </c>
      <c r="AK2270" s="16">
        <v>-5.4600000000000003E-2</v>
      </c>
      <c r="AL2270" s="16">
        <v>-3.78E-2</v>
      </c>
      <c r="AM2270" s="16">
        <v>-0.55369999999999997</v>
      </c>
      <c r="AN2270" s="16">
        <v>-0.1244</v>
      </c>
      <c r="AO2270" s="16">
        <v>-0.36280000000000001</v>
      </c>
      <c r="AP2270" s="16">
        <v>-0.25969999999999999</v>
      </c>
      <c r="AR2270" s="16">
        <f t="shared" si="101"/>
        <v>0</v>
      </c>
      <c r="AS2270" s="5">
        <f t="shared" si="100"/>
        <v>1.4337000000000044E-2</v>
      </c>
    </row>
    <row r="2271" spans="1:45" x14ac:dyDescent="0.25">
      <c r="A2271" s="16" t="s">
        <v>408</v>
      </c>
      <c r="B2271" s="16" t="s">
        <v>99</v>
      </c>
      <c r="C2271" s="16" t="s">
        <v>312</v>
      </c>
      <c r="D2271" s="16">
        <v>2002</v>
      </c>
      <c r="E2271" s="16" t="s">
        <v>2777</v>
      </c>
      <c r="F2271" s="16" t="s">
        <v>590</v>
      </c>
      <c r="G2271" s="10">
        <v>374.48899999999998</v>
      </c>
      <c r="H2271" s="73">
        <v>5.9255630000000004</v>
      </c>
      <c r="I2271" s="16">
        <v>16765117</v>
      </c>
      <c r="J2271" s="71">
        <v>-0.15373329999999999</v>
      </c>
      <c r="K2271" s="71">
        <v>1.0807880000000001</v>
      </c>
      <c r="L2271" s="16">
        <v>-1.757368</v>
      </c>
      <c r="M2271" s="16">
        <v>-0.55128429999999995</v>
      </c>
      <c r="N2271" s="16">
        <v>-1.173942</v>
      </c>
      <c r="O2271" s="16">
        <v>-0.6332586</v>
      </c>
      <c r="P2271" s="16">
        <v>-1.39069</v>
      </c>
      <c r="Q2271" s="16">
        <v>-0.13017010000000001</v>
      </c>
      <c r="R2271" s="16">
        <v>0.2455</v>
      </c>
      <c r="S2271" s="16">
        <v>4.0000000000000002E-4</v>
      </c>
      <c r="T2271" s="16">
        <v>2.0000000000000001E-4</v>
      </c>
      <c r="U2271" s="16">
        <v>2.7162000000000002</v>
      </c>
      <c r="V2271" s="16">
        <v>5.8079999999999998</v>
      </c>
      <c r="W2271" s="16">
        <v>0.99399999999999999</v>
      </c>
      <c r="X2271" s="16">
        <v>366.84699999999998</v>
      </c>
      <c r="Y2271" s="16">
        <v>38.493299999999998</v>
      </c>
      <c r="Z2271" s="16">
        <v>8.2199999999999995E-2</v>
      </c>
      <c r="AA2271" s="16">
        <v>0.35909679999999999</v>
      </c>
      <c r="AB2271" s="16">
        <v>0.78</v>
      </c>
      <c r="AC2271" s="16">
        <v>8.89</v>
      </c>
      <c r="AD2271" s="16">
        <v>32.14</v>
      </c>
      <c r="AE2271" s="16">
        <v>0.35549999999999998</v>
      </c>
      <c r="AF2271" s="16">
        <v>0.97399999999999998</v>
      </c>
      <c r="AG2271" s="16">
        <v>18168.3</v>
      </c>
      <c r="AH2271" s="16">
        <v>4.0500000000000001E-2</v>
      </c>
      <c r="AI2271" s="16">
        <v>10.5</v>
      </c>
      <c r="AJ2271" s="16">
        <v>39.6</v>
      </c>
      <c r="AK2271" s="16">
        <v>-0.18870000000000001</v>
      </c>
      <c r="AL2271" s="16">
        <v>5.8400000000000001E-2</v>
      </c>
      <c r="AM2271" s="16">
        <v>-0.4703</v>
      </c>
      <c r="AN2271" s="16">
        <v>-0.29170000000000001</v>
      </c>
      <c r="AO2271" s="16">
        <v>-0.27579999999999999</v>
      </c>
      <c r="AP2271" s="16">
        <v>-0.26740000000000003</v>
      </c>
      <c r="AR2271" s="16">
        <f t="shared" si="101"/>
        <v>0</v>
      </c>
      <c r="AS2271" s="5">
        <f t="shared" si="100"/>
        <v>-5.0170000000000492E-3</v>
      </c>
    </row>
    <row r="2272" spans="1:45" x14ac:dyDescent="0.25">
      <c r="A2272" s="16" t="s">
        <v>408</v>
      </c>
      <c r="B2272" s="16" t="s">
        <v>99</v>
      </c>
      <c r="C2272" s="16" t="s">
        <v>312</v>
      </c>
      <c r="D2272" s="16">
        <v>2003</v>
      </c>
      <c r="E2272" s="16" t="s">
        <v>2785</v>
      </c>
      <c r="F2272" s="16" t="s">
        <v>590</v>
      </c>
      <c r="G2272" s="10">
        <v>398.90199999999999</v>
      </c>
      <c r="H2272" s="73">
        <v>5.9887160000000002</v>
      </c>
      <c r="I2272" s="16">
        <v>17279141</v>
      </c>
      <c r="J2272" s="71">
        <v>6.4435400000000004E-2</v>
      </c>
      <c r="K2272" s="71">
        <v>1.1527210000000001</v>
      </c>
      <c r="L2272" s="16">
        <v>-1.584732</v>
      </c>
      <c r="M2272" s="16">
        <v>-0.5000329</v>
      </c>
      <c r="N2272" s="16">
        <v>-1.1168100000000001</v>
      </c>
      <c r="O2272" s="16">
        <v>-0.54942579999999996</v>
      </c>
      <c r="P2272" s="16">
        <v>-1.3787510000000001</v>
      </c>
      <c r="Q2272" s="16">
        <v>5.8065699999999998E-2</v>
      </c>
      <c r="R2272" s="16">
        <v>0.33839999999999998</v>
      </c>
      <c r="S2272" s="16">
        <v>2.9999999999999997E-4</v>
      </c>
      <c r="T2272" s="16">
        <v>2.9999999999999997E-4</v>
      </c>
      <c r="U2272" s="16">
        <v>3.0394999999999999</v>
      </c>
      <c r="V2272" s="16">
        <v>6.2169999999999996</v>
      </c>
      <c r="W2272" s="16">
        <v>1.0509999999999999</v>
      </c>
      <c r="X2272" s="16">
        <v>368.55599999999998</v>
      </c>
      <c r="Y2272" s="16">
        <v>38.917900000000003</v>
      </c>
      <c r="Z2272" s="16">
        <v>8.6400000000000005E-2</v>
      </c>
      <c r="AA2272" s="16">
        <v>0.1625781</v>
      </c>
      <c r="AB2272" s="16">
        <v>0.78</v>
      </c>
      <c r="AC2272" s="16">
        <v>8.89</v>
      </c>
      <c r="AD2272" s="16">
        <v>37.200000000000003</v>
      </c>
      <c r="AE2272" s="16">
        <v>0.34560000000000002</v>
      </c>
      <c r="AF2272" s="16">
        <v>1.6449</v>
      </c>
      <c r="AG2272" s="16">
        <v>17674.400000000001</v>
      </c>
      <c r="AH2272" s="16">
        <v>4.2999999999999997E-2</v>
      </c>
      <c r="AI2272" s="16">
        <v>10.6</v>
      </c>
      <c r="AJ2272" s="16">
        <v>40.4</v>
      </c>
      <c r="AK2272" s="16">
        <v>2.86E-2</v>
      </c>
      <c r="AL2272" s="16">
        <v>6.1699999999999998E-2</v>
      </c>
      <c r="AM2272" s="16">
        <v>-0.4501</v>
      </c>
      <c r="AN2272" s="16">
        <v>0.58379999999999999</v>
      </c>
      <c r="AO2272" s="16">
        <v>-0.28849999999999998</v>
      </c>
      <c r="AP2272" s="16">
        <v>-0.20319999999999999</v>
      </c>
      <c r="AR2272" s="16">
        <f t="shared" si="101"/>
        <v>0</v>
      </c>
      <c r="AS2272" s="5">
        <f t="shared" si="100"/>
        <v>0.17263600000000001</v>
      </c>
    </row>
    <row r="2273" spans="1:45" x14ac:dyDescent="0.25">
      <c r="A2273" s="16" t="s">
        <v>408</v>
      </c>
      <c r="B2273" s="16" t="s">
        <v>99</v>
      </c>
      <c r="C2273" s="16" t="s">
        <v>312</v>
      </c>
      <c r="D2273" s="16">
        <v>2004</v>
      </c>
      <c r="E2273" s="16" t="s">
        <v>2787</v>
      </c>
      <c r="F2273" s="16" t="s">
        <v>590</v>
      </c>
      <c r="G2273" s="10">
        <v>407.517</v>
      </c>
      <c r="H2273" s="73">
        <v>6.010084</v>
      </c>
      <c r="I2273" s="16">
        <v>17802997</v>
      </c>
      <c r="J2273" s="71">
        <v>4.0701000000000001E-3</v>
      </c>
      <c r="K2273" s="71">
        <v>1.1574230000000001</v>
      </c>
      <c r="L2273" s="16">
        <v>-1.6001240000000001</v>
      </c>
      <c r="M2273" s="16">
        <v>-0.56235820000000003</v>
      </c>
      <c r="N2273" s="16">
        <v>-1.091237</v>
      </c>
      <c r="O2273" s="16">
        <v>-0.45905430000000003</v>
      </c>
      <c r="P2273" s="16">
        <v>-1.3696919999999999</v>
      </c>
      <c r="Q2273" s="16">
        <v>-4.8938099999999998E-2</v>
      </c>
      <c r="R2273" s="16">
        <v>0.2235</v>
      </c>
      <c r="S2273" s="16">
        <v>4.0000000000000002E-4</v>
      </c>
      <c r="T2273" s="16">
        <v>2.9999999999999997E-4</v>
      </c>
      <c r="U2273" s="16">
        <v>3.2643</v>
      </c>
      <c r="V2273" s="16">
        <v>6.5220000000000002</v>
      </c>
      <c r="W2273" s="16">
        <v>1.115</v>
      </c>
      <c r="X2273" s="16">
        <v>367.22699999999998</v>
      </c>
      <c r="Y2273" s="16">
        <v>41.347799999999999</v>
      </c>
      <c r="Z2273" s="16">
        <v>0.1023</v>
      </c>
      <c r="AA2273" s="16">
        <v>0.13811029999999999</v>
      </c>
      <c r="AB2273" s="16">
        <v>0.78</v>
      </c>
      <c r="AC2273" s="16">
        <v>8.89</v>
      </c>
      <c r="AD2273" s="16">
        <v>37.83</v>
      </c>
      <c r="AE2273" s="16">
        <v>0.33050000000000002</v>
      </c>
      <c r="AF2273" s="16">
        <v>1.8795999999999999</v>
      </c>
      <c r="AG2273" s="16">
        <v>19244.3</v>
      </c>
      <c r="AH2273" s="16">
        <v>4.1200000000000001E-2</v>
      </c>
      <c r="AI2273" s="16">
        <v>10.6</v>
      </c>
      <c r="AJ2273" s="16">
        <v>41.2</v>
      </c>
      <c r="AK2273" s="16">
        <v>-1.4E-2</v>
      </c>
      <c r="AL2273" s="16">
        <v>-0.11890000000000001</v>
      </c>
      <c r="AM2273" s="16">
        <v>-0.4773</v>
      </c>
      <c r="AN2273" s="16">
        <v>0.2029</v>
      </c>
      <c r="AO2273" s="16">
        <v>-0.31530000000000002</v>
      </c>
      <c r="AP2273" s="16">
        <v>-0.2014</v>
      </c>
      <c r="AR2273" s="16">
        <f t="shared" si="101"/>
        <v>0</v>
      </c>
      <c r="AS2273" s="5">
        <f t="shared" si="100"/>
        <v>-1.5392000000000072E-2</v>
      </c>
    </row>
    <row r="2274" spans="1:45" x14ac:dyDescent="0.25">
      <c r="A2274" s="16" t="s">
        <v>408</v>
      </c>
      <c r="B2274" s="16" t="s">
        <v>99</v>
      </c>
      <c r="C2274" s="16" t="s">
        <v>312</v>
      </c>
      <c r="D2274" s="16">
        <v>2005</v>
      </c>
      <c r="E2274" s="16" t="s">
        <v>2781</v>
      </c>
      <c r="F2274" s="16" t="s">
        <v>590</v>
      </c>
      <c r="G2274" s="10">
        <v>413.86700000000002</v>
      </c>
      <c r="H2274" s="73">
        <v>6.0255460000000003</v>
      </c>
      <c r="I2274" s="16">
        <v>18336724</v>
      </c>
      <c r="J2274" s="71">
        <v>1.6063E-3</v>
      </c>
      <c r="K2274" s="71">
        <v>1.1592830000000001</v>
      </c>
      <c r="L2274" s="16">
        <v>-1.644096</v>
      </c>
      <c r="M2274" s="16">
        <v>-0.58817459999999999</v>
      </c>
      <c r="N2274" s="16">
        <v>-1.0218449999999999</v>
      </c>
      <c r="O2274" s="16">
        <v>-0.59964030000000001</v>
      </c>
      <c r="P2274" s="16">
        <v>-1.3535459999999999</v>
      </c>
      <c r="Q2274" s="16">
        <v>-6.3125600000000004E-2</v>
      </c>
      <c r="R2274" s="16">
        <v>0.17549999999999999</v>
      </c>
      <c r="S2274" s="16">
        <v>5.0000000000000001E-4</v>
      </c>
      <c r="T2274" s="16">
        <v>2.9999999999999997E-4</v>
      </c>
      <c r="U2274" s="16">
        <v>3.8481999999999998</v>
      </c>
      <c r="V2274" s="16">
        <v>6.7750000000000004</v>
      </c>
      <c r="W2274" s="16">
        <v>1.1850000000000001</v>
      </c>
      <c r="X2274" s="16">
        <v>366.96499999999997</v>
      </c>
      <c r="Y2274" s="16">
        <v>34.691499999999998</v>
      </c>
      <c r="Z2274" s="16">
        <v>0.1047</v>
      </c>
      <c r="AA2274" s="16">
        <v>0.14315929999999999</v>
      </c>
      <c r="AB2274" s="16">
        <v>0.78</v>
      </c>
      <c r="AC2274" s="16">
        <v>8.89</v>
      </c>
      <c r="AD2274" s="16">
        <v>37.700000000000003</v>
      </c>
      <c r="AE2274" s="16">
        <v>0.505</v>
      </c>
      <c r="AF2274" s="16">
        <v>2.7898000000000001</v>
      </c>
      <c r="AG2274" s="16">
        <v>19474.5</v>
      </c>
      <c r="AH2274" s="16">
        <v>4.1349999999999998E-2</v>
      </c>
      <c r="AI2274" s="16">
        <v>10.8</v>
      </c>
      <c r="AJ2274" s="16">
        <v>42.1</v>
      </c>
      <c r="AK2274" s="16">
        <v>-0.14050000000000001</v>
      </c>
      <c r="AL2274" s="16">
        <v>9.5500000000000002E-2</v>
      </c>
      <c r="AM2274" s="16">
        <v>-0.36940000000000001</v>
      </c>
      <c r="AN2274" s="16">
        <v>-5.2400000000000002E-2</v>
      </c>
      <c r="AO2274" s="16">
        <v>-0.23599999999999999</v>
      </c>
      <c r="AP2274" s="16">
        <v>-0.32479999999999998</v>
      </c>
      <c r="AR2274" s="16">
        <f t="shared" si="101"/>
        <v>0</v>
      </c>
      <c r="AS2274" s="5">
        <f t="shared" si="100"/>
        <v>-4.39719999999999E-2</v>
      </c>
    </row>
    <row r="2275" spans="1:45" x14ac:dyDescent="0.25">
      <c r="A2275" s="16" t="s">
        <v>408</v>
      </c>
      <c r="B2275" s="16" t="s">
        <v>99</v>
      </c>
      <c r="C2275" s="16" t="s">
        <v>312</v>
      </c>
      <c r="D2275" s="16">
        <v>2006</v>
      </c>
      <c r="E2275" s="16" t="s">
        <v>2763</v>
      </c>
      <c r="F2275" s="16" t="s">
        <v>590</v>
      </c>
      <c r="G2275" s="10">
        <v>422.14100000000002</v>
      </c>
      <c r="H2275" s="73">
        <v>6.0453400000000004</v>
      </c>
      <c r="I2275" s="16">
        <v>18880268</v>
      </c>
      <c r="J2275" s="71">
        <v>9.1879000000000006E-3</v>
      </c>
      <c r="K2275" s="71">
        <v>1.1699839999999999</v>
      </c>
      <c r="L2275" s="16">
        <v>-1.649956</v>
      </c>
      <c r="M2275" s="16">
        <v>-0.59461410000000003</v>
      </c>
      <c r="N2275" s="16">
        <v>-1.0969549999999999</v>
      </c>
      <c r="O2275" s="16">
        <v>-0.52260850000000003</v>
      </c>
      <c r="P2275" s="16">
        <v>-1.3316920000000001</v>
      </c>
      <c r="Q2275" s="16">
        <v>-9.9363300000000002E-2</v>
      </c>
      <c r="R2275" s="16">
        <v>0.16370000000000001</v>
      </c>
      <c r="S2275" s="16">
        <v>5.0000000000000001E-4</v>
      </c>
      <c r="T2275" s="16">
        <v>2.9999999999999997E-4</v>
      </c>
      <c r="U2275" s="16">
        <v>3.2825000000000002</v>
      </c>
      <c r="V2275" s="16">
        <v>6.9219999999999997</v>
      </c>
      <c r="W2275" s="16">
        <v>1.2170000000000001</v>
      </c>
      <c r="X2275" s="16">
        <v>363.71800000000002</v>
      </c>
      <c r="Y2275" s="16">
        <v>38.557899999999997</v>
      </c>
      <c r="Z2275" s="16">
        <v>0.1079</v>
      </c>
      <c r="AA2275" s="16">
        <v>0.1790841</v>
      </c>
      <c r="AB2275" s="16">
        <v>0.78</v>
      </c>
      <c r="AC2275" s="16">
        <v>8.89</v>
      </c>
      <c r="AD2275" s="16">
        <v>36.774999999999999</v>
      </c>
      <c r="AE2275" s="16">
        <v>0.6895</v>
      </c>
      <c r="AF2275" s="16">
        <v>5.5555000000000003</v>
      </c>
      <c r="AG2275" s="16">
        <v>19183.2</v>
      </c>
      <c r="AH2275" s="16">
        <v>4.1200000000000001E-2</v>
      </c>
      <c r="AI2275" s="16">
        <v>10.9</v>
      </c>
      <c r="AJ2275" s="16">
        <v>43.1</v>
      </c>
      <c r="AK2275" s="16">
        <v>-0.1159</v>
      </c>
      <c r="AL2275" s="16">
        <v>-9.6000000000000002E-2</v>
      </c>
      <c r="AM2275" s="16">
        <v>-0.52590000000000003</v>
      </c>
      <c r="AN2275" s="16">
        <v>0.127</v>
      </c>
      <c r="AO2275" s="16">
        <v>-0.17349999999999999</v>
      </c>
      <c r="AP2275" s="16">
        <v>-0.42920000000000003</v>
      </c>
      <c r="AR2275" s="16">
        <f t="shared" si="101"/>
        <v>0</v>
      </c>
      <c r="AS2275" s="5">
        <f t="shared" si="100"/>
        <v>-5.8599999999999763E-3</v>
      </c>
    </row>
    <row r="2276" spans="1:45" x14ac:dyDescent="0.25">
      <c r="A2276" s="16" t="s">
        <v>408</v>
      </c>
      <c r="B2276" s="16" t="s">
        <v>99</v>
      </c>
      <c r="C2276" s="16" t="s">
        <v>312</v>
      </c>
      <c r="D2276" s="16">
        <v>2007</v>
      </c>
      <c r="E2276" s="16" t="s">
        <v>2765</v>
      </c>
      <c r="F2276" s="16" t="s">
        <v>590</v>
      </c>
      <c r="G2276" s="10">
        <v>435.71699999999998</v>
      </c>
      <c r="H2276" s="73">
        <v>6.0769929999999999</v>
      </c>
      <c r="I2276" s="16">
        <v>19433523</v>
      </c>
      <c r="J2276" s="71">
        <v>8.3932E-3</v>
      </c>
      <c r="K2276" s="71">
        <v>1.179845</v>
      </c>
      <c r="L2276" s="16">
        <v>-1.6077049999999999</v>
      </c>
      <c r="M2276" s="16">
        <v>-0.60339889999999996</v>
      </c>
      <c r="N2276" s="16">
        <v>-1.061388</v>
      </c>
      <c r="O2276" s="16">
        <v>-0.4834174</v>
      </c>
      <c r="P2276" s="16">
        <v>-1.3035319999999999</v>
      </c>
      <c r="Q2276" s="16">
        <v>-0.1017632</v>
      </c>
      <c r="R2276" s="16">
        <v>0.1404</v>
      </c>
      <c r="S2276" s="16">
        <v>8.0000000000000004E-4</v>
      </c>
      <c r="T2276" s="16">
        <v>5.9999999999999995E-4</v>
      </c>
      <c r="U2276" s="16">
        <v>3.3698999999999999</v>
      </c>
      <c r="V2276" s="16">
        <v>7.0590000000000002</v>
      </c>
      <c r="W2276" s="16">
        <v>1.238</v>
      </c>
      <c r="X2276" s="16">
        <v>367.19299999999998</v>
      </c>
      <c r="Y2276" s="16">
        <v>41.357799999999997</v>
      </c>
      <c r="Z2276" s="16">
        <v>9.1800000000000007E-2</v>
      </c>
      <c r="AA2276" s="16">
        <v>0.15267439999999999</v>
      </c>
      <c r="AB2276" s="16">
        <v>0.78</v>
      </c>
      <c r="AC2276" s="16">
        <v>8.89</v>
      </c>
      <c r="AD2276" s="16">
        <v>37.454999999999998</v>
      </c>
      <c r="AE2276" s="16">
        <v>0.69120000000000004</v>
      </c>
      <c r="AF2276" s="16">
        <v>11.4481</v>
      </c>
      <c r="AG2276" s="16">
        <v>19858.8</v>
      </c>
      <c r="AH2276" s="16">
        <v>4.0550000000000003E-2</v>
      </c>
      <c r="AI2276" s="16">
        <v>11</v>
      </c>
      <c r="AJ2276" s="16">
        <v>44</v>
      </c>
      <c r="AK2276" s="16">
        <v>-0.15260000000000001</v>
      </c>
      <c r="AL2276" s="16">
        <v>-8.48E-2</v>
      </c>
      <c r="AM2276" s="16">
        <v>-0.45090000000000002</v>
      </c>
      <c r="AN2276" s="16">
        <v>2.41E-2</v>
      </c>
      <c r="AO2276" s="16">
        <v>-0.20319999999999999</v>
      </c>
      <c r="AP2276" s="16">
        <v>-0.37369999999999998</v>
      </c>
      <c r="AR2276" s="16">
        <f t="shared" si="101"/>
        <v>0</v>
      </c>
      <c r="AS2276" s="5">
        <f t="shared" si="100"/>
        <v>4.2251000000000039E-2</v>
      </c>
    </row>
    <row r="2277" spans="1:45" x14ac:dyDescent="0.25">
      <c r="A2277" s="16" t="s">
        <v>408</v>
      </c>
      <c r="B2277" s="16" t="s">
        <v>99</v>
      </c>
      <c r="C2277" s="16" t="s">
        <v>312</v>
      </c>
      <c r="D2277" s="16">
        <v>2008</v>
      </c>
      <c r="E2277" s="16" t="s">
        <v>2778</v>
      </c>
      <c r="F2277" s="16" t="s">
        <v>590</v>
      </c>
      <c r="G2277" s="10">
        <v>453.637</v>
      </c>
      <c r="H2277" s="73">
        <v>6.1172959999999996</v>
      </c>
      <c r="I2277" s="16">
        <v>19996469</v>
      </c>
      <c r="J2277" s="71">
        <v>-5.0781000000000003E-3</v>
      </c>
      <c r="K2277" s="71">
        <v>1.1738690000000001</v>
      </c>
      <c r="L2277" s="16">
        <v>-1.649194</v>
      </c>
      <c r="M2277" s="16">
        <v>-0.6087555</v>
      </c>
      <c r="N2277" s="16">
        <v>-1.092473</v>
      </c>
      <c r="O2277" s="16">
        <v>-0.41053810000000002</v>
      </c>
      <c r="P2277" s="16">
        <v>-1.2526010000000001</v>
      </c>
      <c r="Q2277" s="16">
        <v>-0.29499449999999999</v>
      </c>
      <c r="R2277" s="16">
        <v>0.13400000000000001</v>
      </c>
      <c r="S2277" s="16">
        <v>8.0000000000000004E-4</v>
      </c>
      <c r="T2277" s="16">
        <v>4.0000000000000002E-4</v>
      </c>
      <c r="U2277" s="16">
        <v>2.9104000000000001</v>
      </c>
      <c r="V2277" s="16">
        <v>7.1959999999999997</v>
      </c>
      <c r="W2277" s="16">
        <v>1.304</v>
      </c>
      <c r="X2277" s="16">
        <v>368.81</v>
      </c>
      <c r="Y2277" s="16">
        <v>43.936500000000002</v>
      </c>
      <c r="Z2277" s="16">
        <v>8.4400000000000003E-2</v>
      </c>
      <c r="AA2277" s="16">
        <v>6.1017500000000002E-2</v>
      </c>
      <c r="AB2277" s="16">
        <v>0.78</v>
      </c>
      <c r="AC2277" s="16">
        <v>8.89</v>
      </c>
      <c r="AD2277" s="16">
        <v>39.814999999999998</v>
      </c>
      <c r="AE2277" s="16">
        <v>0.82730000000000004</v>
      </c>
      <c r="AF2277" s="16">
        <v>24.265000000000001</v>
      </c>
      <c r="AG2277" s="16">
        <v>19976.5</v>
      </c>
      <c r="AH2277" s="16">
        <v>3.8399999999999997E-2</v>
      </c>
      <c r="AI2277" s="16">
        <v>11.1</v>
      </c>
      <c r="AJ2277" s="16">
        <v>45</v>
      </c>
      <c r="AK2277" s="16">
        <v>-0.34079999999999999</v>
      </c>
      <c r="AL2277" s="16">
        <v>-0.15590000000000001</v>
      </c>
      <c r="AM2277" s="16">
        <v>-0.6391</v>
      </c>
      <c r="AN2277" s="16">
        <v>-0.4889</v>
      </c>
      <c r="AO2277" s="16">
        <v>-0.31319999999999998</v>
      </c>
      <c r="AP2277" s="16">
        <v>-0.45190000000000002</v>
      </c>
      <c r="AR2277" s="16">
        <f t="shared" si="101"/>
        <v>0</v>
      </c>
      <c r="AS2277" s="5">
        <f t="shared" si="100"/>
        <v>-4.1489000000000109E-2</v>
      </c>
    </row>
    <row r="2278" spans="1:45" x14ac:dyDescent="0.25">
      <c r="A2278" s="16" t="s">
        <v>408</v>
      </c>
      <c r="B2278" s="16" t="s">
        <v>99</v>
      </c>
      <c r="C2278" s="16" t="s">
        <v>312</v>
      </c>
      <c r="D2278" s="16">
        <v>2009</v>
      </c>
      <c r="E2278" s="16" t="s">
        <v>2783</v>
      </c>
      <c r="F2278" s="16" t="s">
        <v>590</v>
      </c>
      <c r="G2278" s="10">
        <v>423.30599999999998</v>
      </c>
      <c r="H2278" s="73">
        <v>6.048095</v>
      </c>
      <c r="I2278" s="16">
        <v>20569121</v>
      </c>
      <c r="J2278" s="71">
        <v>-8.9671399999999998E-2</v>
      </c>
      <c r="K2278" s="71">
        <v>1.073188</v>
      </c>
      <c r="L2278" s="16">
        <v>-1.7418100000000001</v>
      </c>
      <c r="M2278" s="16">
        <v>-0.60328300000000001</v>
      </c>
      <c r="N2278" s="16">
        <v>-1.0717859999999999</v>
      </c>
      <c r="O2278" s="16">
        <v>-0.43363449999999998</v>
      </c>
      <c r="P2278" s="16">
        <v>-1.2256899999999999</v>
      </c>
      <c r="Q2278" s="16">
        <v>-0.54234159999999998</v>
      </c>
      <c r="R2278" s="16">
        <v>0.14680000000000001</v>
      </c>
      <c r="S2278" s="16">
        <v>4.0000000000000002E-4</v>
      </c>
      <c r="T2278" s="16">
        <v>4.0000000000000002E-4</v>
      </c>
      <c r="U2278" s="16">
        <v>3.1775000000000002</v>
      </c>
      <c r="V2278" s="16">
        <v>7.4550000000000001</v>
      </c>
      <c r="W2278" s="16">
        <v>1.2969999999999999</v>
      </c>
      <c r="X2278" s="16">
        <v>366.84300000000002</v>
      </c>
      <c r="Y2278" s="16">
        <v>43.700899999999997</v>
      </c>
      <c r="Z2278" s="16">
        <v>8.0799999999999997E-2</v>
      </c>
      <c r="AA2278" s="16">
        <v>9.4223699999999994E-2</v>
      </c>
      <c r="AB2278" s="16">
        <v>0.78</v>
      </c>
      <c r="AC2278" s="16">
        <v>8.89</v>
      </c>
      <c r="AD2278" s="16">
        <v>38.96</v>
      </c>
      <c r="AE2278" s="16">
        <v>0.90820000000000001</v>
      </c>
      <c r="AF2278" s="16">
        <v>30.659099999999999</v>
      </c>
      <c r="AG2278" s="16">
        <v>20552.599999999999</v>
      </c>
      <c r="AH2278" s="16">
        <v>2.9100000000000001E-2</v>
      </c>
      <c r="AI2278" s="16">
        <v>11.2</v>
      </c>
      <c r="AJ2278" s="16">
        <v>45.9</v>
      </c>
      <c r="AK2278" s="16">
        <v>-0.85850000000000004</v>
      </c>
      <c r="AL2278" s="16">
        <v>-0.1915</v>
      </c>
      <c r="AM2278" s="16">
        <v>-0.78220000000000001</v>
      </c>
      <c r="AN2278" s="16">
        <v>-0.748</v>
      </c>
      <c r="AO2278" s="16">
        <v>-0.49909999999999999</v>
      </c>
      <c r="AP2278" s="16">
        <v>-0.72619999999999996</v>
      </c>
      <c r="AR2278" s="16">
        <f t="shared" si="101"/>
        <v>0</v>
      </c>
      <c r="AS2278" s="5">
        <f t="shared" si="100"/>
        <v>-9.2616000000000032E-2</v>
      </c>
    </row>
    <row r="2279" spans="1:45" x14ac:dyDescent="0.25">
      <c r="A2279" s="16" t="s">
        <v>408</v>
      </c>
      <c r="B2279" s="16" t="s">
        <v>99</v>
      </c>
      <c r="C2279" s="16" t="s">
        <v>312</v>
      </c>
      <c r="D2279" s="16">
        <v>2010</v>
      </c>
      <c r="E2279" s="16" t="s">
        <v>2782</v>
      </c>
      <c r="F2279" s="16" t="s">
        <v>590</v>
      </c>
      <c r="G2279" s="10">
        <v>412.73099999999999</v>
      </c>
      <c r="H2279" s="73">
        <v>6.0227959999999996</v>
      </c>
      <c r="I2279" s="16">
        <v>21151640</v>
      </c>
      <c r="J2279" s="71">
        <v>-4.4062400000000002E-2</v>
      </c>
      <c r="K2279" s="71">
        <v>1.0269269999999999</v>
      </c>
      <c r="L2279" s="16">
        <v>-1.8214969999999999</v>
      </c>
      <c r="M2279" s="16">
        <v>-0.62161929999999999</v>
      </c>
      <c r="N2279" s="16">
        <v>-1.0697239999999999</v>
      </c>
      <c r="O2279" s="16">
        <v>-0.50878259999999997</v>
      </c>
      <c r="P2279" s="16">
        <v>-1.1979900000000001</v>
      </c>
      <c r="Q2279" s="16">
        <v>-0.66081299999999998</v>
      </c>
      <c r="R2279" s="16">
        <v>0.1132</v>
      </c>
      <c r="S2279" s="16">
        <v>4.0000000000000002E-4</v>
      </c>
      <c r="T2279" s="16">
        <v>4.0000000000000002E-4</v>
      </c>
      <c r="U2279" s="16">
        <v>2.8064</v>
      </c>
      <c r="V2279" s="16">
        <v>8.15</v>
      </c>
      <c r="W2279" s="16">
        <v>1.29</v>
      </c>
      <c r="X2279" s="16">
        <v>371.00900000000001</v>
      </c>
      <c r="Y2279" s="16">
        <v>42.577300000000001</v>
      </c>
      <c r="Z2279" s="16">
        <v>7.8700000000000006E-2</v>
      </c>
      <c r="AA2279" s="16">
        <v>0.2324859</v>
      </c>
      <c r="AB2279" s="16">
        <v>0.78</v>
      </c>
      <c r="AC2279" s="16">
        <v>8.89</v>
      </c>
      <c r="AD2279" s="16">
        <v>35.4</v>
      </c>
      <c r="AE2279" s="16">
        <v>0.67390000000000005</v>
      </c>
      <c r="AF2279" s="16">
        <v>36.5839</v>
      </c>
      <c r="AG2279" s="16">
        <v>22252.400000000001</v>
      </c>
      <c r="AH2279" s="16">
        <v>2.8899999999999999E-2</v>
      </c>
      <c r="AI2279" s="16">
        <v>11.4</v>
      </c>
      <c r="AJ2279" s="16">
        <v>46.9</v>
      </c>
      <c r="AK2279" s="16">
        <v>-0.82969999999999999</v>
      </c>
      <c r="AL2279" s="16">
        <v>-0.27529999999999999</v>
      </c>
      <c r="AM2279" s="16">
        <v>-0.94679999999999997</v>
      </c>
      <c r="AN2279" s="16">
        <v>-1.0442</v>
      </c>
      <c r="AO2279" s="16">
        <v>-0.55740000000000001</v>
      </c>
      <c r="AP2279" s="16">
        <v>-0.85350000000000004</v>
      </c>
      <c r="AR2279" s="16">
        <f t="shared" si="101"/>
        <v>0</v>
      </c>
      <c r="AS2279" s="5">
        <f t="shared" si="100"/>
        <v>-7.9686999999999841E-2</v>
      </c>
    </row>
    <row r="2280" spans="1:45" x14ac:dyDescent="0.25">
      <c r="A2280" s="16" t="s">
        <v>408</v>
      </c>
      <c r="B2280" s="16" t="s">
        <v>99</v>
      </c>
      <c r="C2280" s="16" t="s">
        <v>312</v>
      </c>
      <c r="D2280" s="16">
        <v>2011</v>
      </c>
      <c r="E2280" s="16" t="s">
        <v>2779</v>
      </c>
      <c r="F2280" s="16" t="s">
        <v>590</v>
      </c>
      <c r="G2280" s="10">
        <v>407.327</v>
      </c>
      <c r="H2280" s="73">
        <v>6.0096170000000004</v>
      </c>
      <c r="I2280" s="16">
        <v>21743949</v>
      </c>
      <c r="J2280" s="71">
        <v>-2.65711E-2</v>
      </c>
      <c r="K2280" s="71">
        <v>1</v>
      </c>
      <c r="L2280" s="16">
        <v>-1.7946740000000001</v>
      </c>
      <c r="M2280" s="16">
        <v>-0.62484660000000003</v>
      </c>
      <c r="N2280" s="16">
        <v>-1.0684560000000001</v>
      </c>
      <c r="O2280" s="16">
        <v>-0.49810650000000001</v>
      </c>
      <c r="P2280" s="16">
        <v>-1.1719079999999999</v>
      </c>
      <c r="Q2280" s="16">
        <v>-0.6361793</v>
      </c>
      <c r="R2280" s="16">
        <v>0.10589999999999999</v>
      </c>
      <c r="S2280" s="16">
        <v>5.9999999999999995E-4</v>
      </c>
      <c r="T2280" s="16">
        <v>4.0000000000000002E-4</v>
      </c>
      <c r="U2280" s="16">
        <v>2.7810999999999999</v>
      </c>
      <c r="V2280" s="16">
        <v>8.2780000000000005</v>
      </c>
      <c r="W2280" s="16">
        <v>1.264</v>
      </c>
      <c r="X2280" s="16">
        <v>371.43900000000002</v>
      </c>
      <c r="Y2280" s="16">
        <v>42.028599999999997</v>
      </c>
      <c r="Z2280" s="16">
        <v>7.6600000000000001E-2</v>
      </c>
      <c r="AA2280" s="16">
        <v>0.15481049999999999</v>
      </c>
      <c r="AB2280" s="16">
        <v>0.78</v>
      </c>
      <c r="AC2280" s="16">
        <v>8.89</v>
      </c>
      <c r="AD2280" s="16">
        <v>37.4</v>
      </c>
      <c r="AE2280" s="16">
        <v>1.0926</v>
      </c>
      <c r="AF2280" s="16">
        <v>40.042400000000001</v>
      </c>
      <c r="AG2280" s="16">
        <v>22888</v>
      </c>
      <c r="AH2280" s="16">
        <v>2.81E-2</v>
      </c>
      <c r="AI2280" s="16">
        <v>11.5</v>
      </c>
      <c r="AJ2280" s="16">
        <v>47.8</v>
      </c>
      <c r="AK2280" s="16">
        <v>-0.8599</v>
      </c>
      <c r="AL2280" s="16">
        <v>-0.32229999999999998</v>
      </c>
      <c r="AM2280" s="16">
        <v>-1.0150999999999999</v>
      </c>
      <c r="AN2280" s="16">
        <v>-0.75509999999999999</v>
      </c>
      <c r="AO2280" s="16">
        <v>-0.51849999999999996</v>
      </c>
      <c r="AP2280" s="16">
        <v>-0.86260000000000003</v>
      </c>
      <c r="AR2280" s="16">
        <f t="shared" si="101"/>
        <v>0</v>
      </c>
      <c r="AS2280" s="5">
        <f t="shared" si="100"/>
        <v>2.6822999999999819E-2</v>
      </c>
    </row>
    <row r="2281" spans="1:45" x14ac:dyDescent="0.25">
      <c r="A2281" s="16" t="s">
        <v>408</v>
      </c>
      <c r="B2281" s="16" t="s">
        <v>99</v>
      </c>
      <c r="C2281" s="16" t="s">
        <v>312</v>
      </c>
      <c r="D2281" s="16">
        <v>2012</v>
      </c>
      <c r="E2281" s="16" t="s">
        <v>2772</v>
      </c>
      <c r="F2281" s="16" t="s">
        <v>590</v>
      </c>
      <c r="G2281" s="10">
        <v>408.34199999999998</v>
      </c>
      <c r="H2281" s="73">
        <v>6.012105</v>
      </c>
      <c r="I2281" s="16">
        <v>22346573</v>
      </c>
      <c r="J2281" s="71">
        <v>-1.16425E-2</v>
      </c>
      <c r="K2281" s="71">
        <v>0.988425</v>
      </c>
      <c r="L2281" s="16">
        <v>-1.797067</v>
      </c>
      <c r="M2281" s="16">
        <v>-0.62254699999999996</v>
      </c>
      <c r="N2281" s="16">
        <v>-1.077359</v>
      </c>
      <c r="O2281" s="16">
        <v>-0.46609469999999997</v>
      </c>
      <c r="P2281" s="16">
        <v>-1.1649780000000001</v>
      </c>
      <c r="Q2281" s="16">
        <v>-0.67696060000000002</v>
      </c>
      <c r="R2281" s="16">
        <v>0.1115</v>
      </c>
      <c r="S2281" s="16">
        <v>4.0000000000000002E-4</v>
      </c>
      <c r="T2281" s="16">
        <v>4.0000000000000002E-4</v>
      </c>
      <c r="U2281" s="16">
        <v>2.7322000000000002</v>
      </c>
      <c r="V2281" s="16">
        <v>8.3960000000000008</v>
      </c>
      <c r="W2281" s="16">
        <v>1.282</v>
      </c>
      <c r="X2281" s="16">
        <v>370.28100000000001</v>
      </c>
      <c r="Y2281" s="16">
        <v>43.463500000000003</v>
      </c>
      <c r="Z2281" s="16">
        <v>7.7899999999999997E-2</v>
      </c>
      <c r="AA2281" s="16">
        <v>0.15869440000000001</v>
      </c>
      <c r="AB2281" s="16">
        <v>0.78</v>
      </c>
      <c r="AC2281" s="16">
        <v>8.89</v>
      </c>
      <c r="AD2281" s="16">
        <v>37.299999999999997</v>
      </c>
      <c r="AE2281" s="16">
        <v>1.0898000000000001</v>
      </c>
      <c r="AF2281" s="16">
        <v>39.3767</v>
      </c>
      <c r="AG2281" s="16">
        <v>22109</v>
      </c>
      <c r="AH2281" s="16">
        <v>2.5999999999999999E-2</v>
      </c>
      <c r="AI2281" s="16">
        <v>11.6</v>
      </c>
      <c r="AJ2281" s="16">
        <v>48.7</v>
      </c>
      <c r="AK2281" s="16">
        <v>-0.86909999999999998</v>
      </c>
      <c r="AL2281" s="16">
        <v>-0.56020000000000003</v>
      </c>
      <c r="AM2281" s="16">
        <v>-1.0812999999999999</v>
      </c>
      <c r="AN2281" s="16">
        <v>-0.58209999999999995</v>
      </c>
      <c r="AO2281" s="16">
        <v>-0.56100000000000005</v>
      </c>
      <c r="AP2281" s="16">
        <v>-0.89490000000000003</v>
      </c>
      <c r="AR2281" s="16">
        <f t="shared" si="101"/>
        <v>0</v>
      </c>
      <c r="AS2281" s="5">
        <f t="shared" si="100"/>
        <v>-2.3929999999998675E-3</v>
      </c>
    </row>
    <row r="2282" spans="1:45" x14ac:dyDescent="0.25">
      <c r="A2282" s="16" t="s">
        <v>408</v>
      </c>
      <c r="B2282" s="16" t="s">
        <v>99</v>
      </c>
      <c r="C2282" s="16" t="s">
        <v>312</v>
      </c>
      <c r="D2282" s="16">
        <v>2013</v>
      </c>
      <c r="E2282" s="16" t="s">
        <v>2764</v>
      </c>
      <c r="F2282" s="16" t="s">
        <v>590</v>
      </c>
      <c r="G2282" s="10">
        <v>406.375</v>
      </c>
      <c r="H2282" s="73">
        <v>6.0072770000000002</v>
      </c>
      <c r="I2282" s="16">
        <v>22961146</v>
      </c>
      <c r="J2282" s="71">
        <v>-1.6334399999999999E-2</v>
      </c>
      <c r="K2282" s="71">
        <v>0.97241080000000002</v>
      </c>
      <c r="L2282" s="16">
        <v>-1.851756</v>
      </c>
      <c r="M2282" s="16">
        <v>-0.62521669999999996</v>
      </c>
      <c r="N2282" s="16">
        <v>-1.140053</v>
      </c>
      <c r="O2282" s="16">
        <v>-0.4828577</v>
      </c>
      <c r="P2282" s="16">
        <v>-1.159311</v>
      </c>
      <c r="Q2282" s="16">
        <v>-0.72488079999999999</v>
      </c>
      <c r="R2282" s="16">
        <v>0.10489999999999999</v>
      </c>
      <c r="S2282" s="16">
        <v>4.0000000000000002E-4</v>
      </c>
      <c r="T2282" s="16">
        <v>5.0000000000000001E-4</v>
      </c>
      <c r="U2282" s="16">
        <v>2.08</v>
      </c>
      <c r="V2282" s="16">
        <v>8.8620000000000001</v>
      </c>
      <c r="W2282" s="16">
        <v>1.238</v>
      </c>
      <c r="X2282" s="16">
        <v>370.05</v>
      </c>
      <c r="Y2282" s="16">
        <v>43.1492</v>
      </c>
      <c r="Z2282" s="16">
        <v>7.7499999999999999E-2</v>
      </c>
      <c r="AA2282" s="16">
        <v>0.18588080000000001</v>
      </c>
      <c r="AB2282" s="16">
        <v>0.78</v>
      </c>
      <c r="AC2282" s="16">
        <v>8.89</v>
      </c>
      <c r="AD2282" s="16">
        <v>36.6</v>
      </c>
      <c r="AE2282" s="16">
        <v>1.0712999999999999</v>
      </c>
      <c r="AF2282" s="16">
        <v>36.908099999999997</v>
      </c>
      <c r="AG2282" s="16">
        <v>26398.2</v>
      </c>
      <c r="AH2282" s="16">
        <v>2.5600000000000001E-2</v>
      </c>
      <c r="AI2282" s="16">
        <v>11.7</v>
      </c>
      <c r="AJ2282" s="16">
        <v>49.7</v>
      </c>
      <c r="AK2282" s="16">
        <v>-0.77910000000000001</v>
      </c>
      <c r="AL2282" s="16">
        <v>-0.67720000000000002</v>
      </c>
      <c r="AM2282" s="16">
        <v>-1.1200000000000001</v>
      </c>
      <c r="AN2282" s="16">
        <v>-0.70430000000000004</v>
      </c>
      <c r="AO2282" s="16">
        <v>-0.64749999999999996</v>
      </c>
      <c r="AP2282" s="16">
        <v>-0.90790000000000004</v>
      </c>
      <c r="AR2282" s="16">
        <f t="shared" si="101"/>
        <v>0</v>
      </c>
      <c r="AS2282" s="5">
        <f t="shared" si="100"/>
        <v>-5.4688999999999988E-2</v>
      </c>
    </row>
    <row r="2283" spans="1:45" x14ac:dyDescent="0.25">
      <c r="A2283" s="16" t="s">
        <v>408</v>
      </c>
      <c r="B2283" s="16" t="s">
        <v>99</v>
      </c>
      <c r="C2283" s="16" t="s">
        <v>312</v>
      </c>
      <c r="D2283" s="16">
        <v>2014</v>
      </c>
      <c r="E2283" s="16" t="s">
        <v>2780</v>
      </c>
      <c r="F2283" s="16" t="s">
        <v>590</v>
      </c>
      <c r="G2283" s="10">
        <v>408.661</v>
      </c>
      <c r="H2283" s="73">
        <v>6.012886</v>
      </c>
      <c r="I2283" s="16">
        <v>23589801</v>
      </c>
      <c r="J2283" s="71">
        <v>-4.1968999999999999E-3</v>
      </c>
      <c r="K2283" s="71">
        <v>0.96833829999999999</v>
      </c>
      <c r="L2283" s="16">
        <v>-1.7873129999999999</v>
      </c>
      <c r="M2283" s="16">
        <v>-0.67432789999999998</v>
      </c>
      <c r="N2283" s="16">
        <v>-1.043574</v>
      </c>
      <c r="O2283" s="16">
        <v>-0.44653860000000001</v>
      </c>
      <c r="P2283" s="16">
        <v>-1.138282</v>
      </c>
      <c r="Q2283" s="16">
        <v>-0.6871351</v>
      </c>
      <c r="R2283" s="16">
        <v>1.5599999999999999E-2</v>
      </c>
      <c r="S2283" s="16">
        <v>2.9999999999999997E-4</v>
      </c>
      <c r="T2283" s="16">
        <v>5.0000000000000001E-4</v>
      </c>
      <c r="U2283" s="16">
        <v>2.7530000000000001</v>
      </c>
      <c r="V2283" s="16">
        <v>9.5660000000000007</v>
      </c>
      <c r="W2283" s="16">
        <v>1.216</v>
      </c>
      <c r="X2283" s="16">
        <v>371.916</v>
      </c>
      <c r="Y2283" s="16">
        <v>42.723599999999998</v>
      </c>
      <c r="Z2283" s="16">
        <v>8.6499999999999994E-2</v>
      </c>
      <c r="AA2283" s="16">
        <v>0.1016031</v>
      </c>
      <c r="AB2283" s="16">
        <v>0.78</v>
      </c>
      <c r="AC2283" s="16">
        <v>8.89</v>
      </c>
      <c r="AD2283" s="16">
        <v>38.770000000000003</v>
      </c>
      <c r="AE2283" s="16">
        <v>1.0567</v>
      </c>
      <c r="AF2283" s="16">
        <v>41.209499999999998</v>
      </c>
      <c r="AG2283" s="16">
        <v>21313.8</v>
      </c>
      <c r="AH2283" s="16">
        <v>2.5250000000000002E-2</v>
      </c>
      <c r="AI2283" s="16">
        <v>11.9</v>
      </c>
      <c r="AJ2283" s="16">
        <v>50.6</v>
      </c>
      <c r="AK2283" s="16">
        <v>-0.5262</v>
      </c>
      <c r="AL2283" s="16">
        <v>-0.8024</v>
      </c>
      <c r="AM2283" s="16">
        <v>-1.2937000000000001</v>
      </c>
      <c r="AN2283" s="16">
        <v>-0.5655</v>
      </c>
      <c r="AO2283" s="16">
        <v>-0.6885</v>
      </c>
      <c r="AP2283" s="16">
        <v>-0.73519999999999996</v>
      </c>
      <c r="AR2283" s="16">
        <f t="shared" si="101"/>
        <v>0</v>
      </c>
      <c r="AS2283" s="5">
        <f t="shared" si="100"/>
        <v>6.4443000000000028E-2</v>
      </c>
    </row>
    <row r="2284" spans="1:45" x14ac:dyDescent="0.25">
      <c r="A2284" s="16" t="s">
        <v>409</v>
      </c>
      <c r="B2284" s="16" t="s">
        <v>100</v>
      </c>
      <c r="C2284" s="16" t="s">
        <v>321</v>
      </c>
      <c r="D2284" s="16">
        <v>1985</v>
      </c>
      <c r="E2284" s="16" t="s">
        <v>2910</v>
      </c>
      <c r="F2284" s="16" t="s">
        <v>594</v>
      </c>
      <c r="G2284" s="10">
        <v>7369.87</v>
      </c>
      <c r="H2284" s="73">
        <v>8.9051550000000006</v>
      </c>
      <c r="I2284" s="16" t="s">
        <v>6700</v>
      </c>
      <c r="K2284" s="71">
        <v>1.329</v>
      </c>
      <c r="L2284" s="16">
        <v>-0.72268650000000001</v>
      </c>
      <c r="M2284" s="16">
        <v>-0.51798489999999997</v>
      </c>
      <c r="N2284" s="16">
        <v>-0.71299089999999998</v>
      </c>
      <c r="O2284" s="16">
        <v>-1.0622400000000001E-2</v>
      </c>
      <c r="P2284" s="16">
        <v>-0.4702885</v>
      </c>
      <c r="Q2284" s="16">
        <v>9.8922200000000002E-2</v>
      </c>
      <c r="R2284" s="16">
        <v>0.1598</v>
      </c>
      <c r="S2284" s="16">
        <v>1.9599999999999999E-2</v>
      </c>
      <c r="T2284" s="16">
        <v>1E-3</v>
      </c>
      <c r="U2284" s="16">
        <v>2.0384000000000002</v>
      </c>
      <c r="V2284" s="16">
        <v>6.9</v>
      </c>
      <c r="W2284" s="16">
        <v>4.8499999999999996</v>
      </c>
      <c r="X2284" s="16">
        <v>410.17</v>
      </c>
      <c r="Y2284" s="16">
        <v>52.808700000000002</v>
      </c>
      <c r="Z2284" s="16">
        <v>0.19639999999999999</v>
      </c>
      <c r="AA2284" s="16">
        <v>6.2472E-2</v>
      </c>
      <c r="AB2284" s="16">
        <v>0.14000000000000001</v>
      </c>
      <c r="AC2284" s="16">
        <v>22</v>
      </c>
      <c r="AD2284" s="16">
        <v>33.65</v>
      </c>
      <c r="AE2284" s="16">
        <v>4.7579000000000002</v>
      </c>
      <c r="AF2284" s="16">
        <v>0</v>
      </c>
      <c r="AG2284" s="16">
        <v>120261</v>
      </c>
      <c r="AH2284" s="16">
        <v>9.1499999999999998E-2</v>
      </c>
      <c r="AI2284" s="16">
        <v>62.863900000000001</v>
      </c>
      <c r="AJ2284" s="16">
        <v>79.922700000000006</v>
      </c>
      <c r="AK2284" s="16">
        <v>0.16470000000000001</v>
      </c>
      <c r="AL2284" s="16">
        <v>-8.43E-2</v>
      </c>
      <c r="AM2284" s="16">
        <v>0.17960000000000001</v>
      </c>
      <c r="AN2284" s="16">
        <v>-0.13730000000000001</v>
      </c>
      <c r="AO2284" s="16">
        <v>0.29399999999999998</v>
      </c>
      <c r="AP2284" s="16">
        <v>-0.56120000000000003</v>
      </c>
      <c r="AQ2284" s="16">
        <v>4.2114000000000003</v>
      </c>
      <c r="AR2284" s="16">
        <f t="shared" si="101"/>
        <v>1</v>
      </c>
      <c r="AS2284" s="5">
        <f t="shared" si="100"/>
        <v>0</v>
      </c>
    </row>
    <row r="2285" spans="1:45" x14ac:dyDescent="0.25">
      <c r="A2285" s="16" t="s">
        <v>409</v>
      </c>
      <c r="B2285" s="16" t="s">
        <v>100</v>
      </c>
      <c r="C2285" s="16" t="s">
        <v>321</v>
      </c>
      <c r="D2285" s="16">
        <v>1986</v>
      </c>
      <c r="E2285" s="16" t="s">
        <v>2928</v>
      </c>
      <c r="F2285" s="16" t="s">
        <v>594</v>
      </c>
      <c r="G2285" s="10">
        <v>6951.82</v>
      </c>
      <c r="H2285" s="73">
        <v>8.8467579999999995</v>
      </c>
      <c r="I2285" s="16" t="s">
        <v>6700</v>
      </c>
      <c r="J2285" s="71">
        <v>-7.1999999999999995E-2</v>
      </c>
      <c r="K2285" s="71">
        <v>1.2370000000000001</v>
      </c>
      <c r="L2285" s="16">
        <v>-0.69495490000000004</v>
      </c>
      <c r="M2285" s="16">
        <v>-0.50894070000000002</v>
      </c>
      <c r="N2285" s="16">
        <v>-0.68667639999999996</v>
      </c>
      <c r="O2285" s="16">
        <v>4.6503999999999998E-3</v>
      </c>
      <c r="P2285" s="16">
        <v>-0.45512649999999999</v>
      </c>
      <c r="Q2285" s="16">
        <v>9.4219600000000001E-2</v>
      </c>
      <c r="R2285" s="16">
        <v>0.17119999999999999</v>
      </c>
      <c r="S2285" s="16">
        <v>2.01E-2</v>
      </c>
      <c r="T2285" s="16">
        <v>1.1000000000000001E-3</v>
      </c>
      <c r="U2285" s="16">
        <v>2.1722999999999999</v>
      </c>
      <c r="V2285" s="16">
        <v>7.3380000000000001</v>
      </c>
      <c r="W2285" s="16">
        <v>4.9980000000000002</v>
      </c>
      <c r="X2285" s="16">
        <v>409.214</v>
      </c>
      <c r="Y2285" s="16">
        <v>53.353299999999997</v>
      </c>
      <c r="Z2285" s="16">
        <v>0.1966</v>
      </c>
      <c r="AA2285" s="16">
        <v>5.3150999999999997E-2</v>
      </c>
      <c r="AB2285" s="16">
        <v>0.14000000000000001</v>
      </c>
      <c r="AC2285" s="16">
        <v>22</v>
      </c>
      <c r="AD2285" s="16">
        <v>33.89</v>
      </c>
      <c r="AE2285" s="16">
        <v>4.9101999999999997</v>
      </c>
      <c r="AF2285" s="16">
        <v>0</v>
      </c>
      <c r="AG2285" s="16">
        <v>123049</v>
      </c>
      <c r="AH2285" s="16">
        <v>9.2399999999999996E-2</v>
      </c>
      <c r="AI2285" s="16">
        <v>63.639200000000002</v>
      </c>
      <c r="AJ2285" s="16">
        <v>80.4876</v>
      </c>
      <c r="AK2285" s="16">
        <v>0.16209999999999999</v>
      </c>
      <c r="AL2285" s="16">
        <v>-9.7600000000000006E-2</v>
      </c>
      <c r="AM2285" s="16">
        <v>0.18140000000000001</v>
      </c>
      <c r="AN2285" s="16">
        <v>-0.158</v>
      </c>
      <c r="AO2285" s="16">
        <v>0.29720000000000002</v>
      </c>
      <c r="AP2285" s="16">
        <v>-0.55930000000000002</v>
      </c>
      <c r="AQ2285" s="16">
        <v>4.2114000000000003</v>
      </c>
      <c r="AR2285" s="16">
        <f t="shared" si="101"/>
        <v>1</v>
      </c>
      <c r="AS2285" s="5">
        <f t="shared" si="100"/>
        <v>2.7731599999999967E-2</v>
      </c>
    </row>
    <row r="2286" spans="1:45" x14ac:dyDescent="0.25">
      <c r="A2286" s="16" t="s">
        <v>409</v>
      </c>
      <c r="B2286" s="16" t="s">
        <v>100</v>
      </c>
      <c r="C2286" s="16" t="s">
        <v>321</v>
      </c>
      <c r="D2286" s="16">
        <v>1987</v>
      </c>
      <c r="E2286" s="16" t="s">
        <v>2921</v>
      </c>
      <c r="F2286" s="16" t="s">
        <v>594</v>
      </c>
      <c r="G2286" s="10">
        <v>6942.83</v>
      </c>
      <c r="H2286" s="73">
        <v>8.8454639999999998</v>
      </c>
      <c r="I2286" s="16" t="s">
        <v>6700</v>
      </c>
      <c r="J2286" s="71">
        <v>-1.7000000000000001E-2</v>
      </c>
      <c r="K2286" s="71">
        <v>1.216</v>
      </c>
      <c r="L2286" s="16">
        <v>-0.6665335</v>
      </c>
      <c r="M2286" s="16">
        <v>-0.49989650000000002</v>
      </c>
      <c r="N2286" s="16">
        <v>-0.65744020000000003</v>
      </c>
      <c r="O2286" s="16">
        <v>1.6561200000000002E-2</v>
      </c>
      <c r="P2286" s="16">
        <v>-0.43791679999999999</v>
      </c>
      <c r="Q2286" s="16">
        <v>8.9501700000000003E-2</v>
      </c>
      <c r="R2286" s="16">
        <v>0.18260000000000001</v>
      </c>
      <c r="S2286" s="16">
        <v>2.06E-2</v>
      </c>
      <c r="T2286" s="16">
        <v>1.1999999999999999E-3</v>
      </c>
      <c r="U2286" s="16">
        <v>2.3062999999999998</v>
      </c>
      <c r="V2286" s="16">
        <v>7.7759999999999998</v>
      </c>
      <c r="W2286" s="16">
        <v>5.1459999999999999</v>
      </c>
      <c r="X2286" s="16">
        <v>408.71300000000002</v>
      </c>
      <c r="Y2286" s="16">
        <v>53.898000000000003</v>
      </c>
      <c r="Z2286" s="16">
        <v>0.19500000000000001</v>
      </c>
      <c r="AA2286" s="16">
        <v>4.3829899999999998E-2</v>
      </c>
      <c r="AB2286" s="16">
        <v>0.14000000000000001</v>
      </c>
      <c r="AC2286" s="16">
        <v>22</v>
      </c>
      <c r="AD2286" s="16">
        <v>34.130000000000003</v>
      </c>
      <c r="AE2286" s="16">
        <v>5.0898000000000003</v>
      </c>
      <c r="AF2286" s="16">
        <v>0</v>
      </c>
      <c r="AG2286" s="16">
        <v>129081</v>
      </c>
      <c r="AH2286" s="16">
        <v>9.3399999999999997E-2</v>
      </c>
      <c r="AI2286" s="16">
        <v>64.414400000000001</v>
      </c>
      <c r="AJ2286" s="16">
        <v>81.052400000000006</v>
      </c>
      <c r="AK2286" s="16">
        <v>0.15939999999999999</v>
      </c>
      <c r="AL2286" s="16">
        <v>-0.1109</v>
      </c>
      <c r="AM2286" s="16">
        <v>0.1832</v>
      </c>
      <c r="AN2286" s="16">
        <v>-0.17879999999999999</v>
      </c>
      <c r="AO2286" s="16">
        <v>0.30049999999999999</v>
      </c>
      <c r="AP2286" s="16">
        <v>-0.55740000000000001</v>
      </c>
      <c r="AQ2286" s="16">
        <v>4.2114000000000003</v>
      </c>
      <c r="AR2286" s="16">
        <f t="shared" si="101"/>
        <v>1</v>
      </c>
      <c r="AS2286" s="5">
        <f t="shared" si="100"/>
        <v>2.8421400000000041E-2</v>
      </c>
    </row>
    <row r="2287" spans="1:45" x14ac:dyDescent="0.25">
      <c r="A2287" s="16" t="s">
        <v>409</v>
      </c>
      <c r="B2287" s="16" t="s">
        <v>100</v>
      </c>
      <c r="C2287" s="16" t="s">
        <v>321</v>
      </c>
      <c r="D2287" s="16">
        <v>1988</v>
      </c>
      <c r="E2287" s="16" t="s">
        <v>2916</v>
      </c>
      <c r="F2287" s="16" t="s">
        <v>594</v>
      </c>
      <c r="G2287" s="10">
        <v>6893.92</v>
      </c>
      <c r="H2287" s="73">
        <v>8.8383939999999992</v>
      </c>
      <c r="I2287" s="16" t="s">
        <v>6700</v>
      </c>
      <c r="J2287" s="71">
        <v>-2.4E-2</v>
      </c>
      <c r="K2287" s="71">
        <v>1.1870000000000001</v>
      </c>
      <c r="L2287" s="16">
        <v>-0.66586849999999997</v>
      </c>
      <c r="M2287" s="16">
        <v>-0.49309449999999999</v>
      </c>
      <c r="N2287" s="16">
        <v>-0.63553409999999999</v>
      </c>
      <c r="O2287" s="16">
        <v>-2.2126400000000001E-2</v>
      </c>
      <c r="P2287" s="16">
        <v>-0.42095080000000001</v>
      </c>
      <c r="Q2287" s="16">
        <v>8.4817299999999998E-2</v>
      </c>
      <c r="R2287" s="16">
        <v>0.19400000000000001</v>
      </c>
      <c r="S2287" s="16">
        <v>2.1000000000000001E-2</v>
      </c>
      <c r="T2287" s="16">
        <v>1.1000000000000001E-3</v>
      </c>
      <c r="U2287" s="16">
        <v>2.4403000000000001</v>
      </c>
      <c r="V2287" s="16">
        <v>8.2140000000000004</v>
      </c>
      <c r="W2287" s="16">
        <v>5.2939999999999996</v>
      </c>
      <c r="X2287" s="16">
        <v>407.06400000000002</v>
      </c>
      <c r="Y2287" s="16">
        <v>54.442599999999999</v>
      </c>
      <c r="Z2287" s="16">
        <v>0.16639999999999999</v>
      </c>
      <c r="AA2287" s="16">
        <v>3.4897200000000003E-2</v>
      </c>
      <c r="AB2287" s="16">
        <v>0.14000000000000001</v>
      </c>
      <c r="AC2287" s="16">
        <v>22</v>
      </c>
      <c r="AD2287" s="16">
        <v>34.36</v>
      </c>
      <c r="AE2287" s="16">
        <v>5.3094000000000001</v>
      </c>
      <c r="AF2287" s="16">
        <v>1.8E-3</v>
      </c>
      <c r="AG2287" s="16">
        <v>133614</v>
      </c>
      <c r="AH2287" s="16">
        <v>9.4399999999999998E-2</v>
      </c>
      <c r="AI2287" s="16">
        <v>65.189700000000002</v>
      </c>
      <c r="AJ2287" s="16">
        <v>81.6173</v>
      </c>
      <c r="AK2287" s="16">
        <v>0.15679999999999999</v>
      </c>
      <c r="AL2287" s="16">
        <v>-0.1242</v>
      </c>
      <c r="AM2287" s="16">
        <v>0.185</v>
      </c>
      <c r="AN2287" s="16">
        <v>-0.19950000000000001</v>
      </c>
      <c r="AO2287" s="16">
        <v>0.30370000000000003</v>
      </c>
      <c r="AP2287" s="16">
        <v>-0.5554</v>
      </c>
      <c r="AQ2287" s="16">
        <v>4.2114000000000003</v>
      </c>
      <c r="AR2287" s="16">
        <f t="shared" si="101"/>
        <v>1</v>
      </c>
      <c r="AS2287" s="5">
        <f t="shared" si="100"/>
        <v>6.6500000000002668E-4</v>
      </c>
    </row>
    <row r="2288" spans="1:45" x14ac:dyDescent="0.25">
      <c r="A2288" s="16" t="s">
        <v>409</v>
      </c>
      <c r="B2288" s="16" t="s">
        <v>100</v>
      </c>
      <c r="C2288" s="16" t="s">
        <v>321</v>
      </c>
      <c r="D2288" s="16">
        <v>1989</v>
      </c>
      <c r="E2288" s="16" t="s">
        <v>2930</v>
      </c>
      <c r="F2288" s="16" t="s">
        <v>594</v>
      </c>
      <c r="G2288" s="10">
        <v>7044.82</v>
      </c>
      <c r="H2288" s="73">
        <v>8.8600480000000008</v>
      </c>
      <c r="I2288" s="16" t="s">
        <v>6700</v>
      </c>
      <c r="J2288" s="71">
        <v>2E-3</v>
      </c>
      <c r="K2288" s="71">
        <v>1.19</v>
      </c>
      <c r="L2288" s="16">
        <v>-0.59723809999999999</v>
      </c>
      <c r="M2288" s="16">
        <v>-0.48405039999999999</v>
      </c>
      <c r="N2288" s="16">
        <v>-0.63283009999999995</v>
      </c>
      <c r="O2288" s="16">
        <v>9.8375699999999996E-2</v>
      </c>
      <c r="P2288" s="16">
        <v>-0.40005780000000002</v>
      </c>
      <c r="Q2288" s="16">
        <v>8.01172E-2</v>
      </c>
      <c r="R2288" s="16">
        <v>0.2054</v>
      </c>
      <c r="S2288" s="16">
        <v>2.1499999999999998E-2</v>
      </c>
      <c r="T2288" s="16">
        <v>1.1999999999999999E-3</v>
      </c>
      <c r="U2288" s="16">
        <v>2.2658999999999998</v>
      </c>
      <c r="V2288" s="16">
        <v>8.6519999999999992</v>
      </c>
      <c r="W2288" s="16">
        <v>5.4420000000000002</v>
      </c>
      <c r="X2288" s="16">
        <v>407.488</v>
      </c>
      <c r="Y2288" s="16">
        <v>54.987299999999998</v>
      </c>
      <c r="Z2288" s="16">
        <v>0.22289999999999999</v>
      </c>
      <c r="AA2288" s="16">
        <v>2.55763E-2</v>
      </c>
      <c r="AB2288" s="16">
        <v>0.14000000000000001</v>
      </c>
      <c r="AC2288" s="16">
        <v>22</v>
      </c>
      <c r="AD2288" s="16">
        <v>34.6</v>
      </c>
      <c r="AE2288" s="16">
        <v>5.7481</v>
      </c>
      <c r="AF2288" s="16">
        <v>1.01E-2</v>
      </c>
      <c r="AG2288" s="16">
        <v>140289</v>
      </c>
      <c r="AH2288" s="16">
        <v>9.5399999999999999E-2</v>
      </c>
      <c r="AI2288" s="16">
        <v>65.9649</v>
      </c>
      <c r="AJ2288" s="16">
        <v>82.182199999999995</v>
      </c>
      <c r="AK2288" s="16">
        <v>0.1542</v>
      </c>
      <c r="AL2288" s="16">
        <v>-0.13750000000000001</v>
      </c>
      <c r="AM2288" s="16">
        <v>0.18679999999999999</v>
      </c>
      <c r="AN2288" s="16">
        <v>-0.2203</v>
      </c>
      <c r="AO2288" s="16">
        <v>0.307</v>
      </c>
      <c r="AP2288" s="16">
        <v>-0.55349999999999999</v>
      </c>
      <c r="AQ2288" s="16">
        <v>4.2114000000000003</v>
      </c>
      <c r="AR2288" s="16">
        <f t="shared" si="101"/>
        <v>1</v>
      </c>
      <c r="AS2288" s="5">
        <f t="shared" si="100"/>
        <v>6.863039999999998E-2</v>
      </c>
    </row>
    <row r="2289" spans="1:45" x14ac:dyDescent="0.25">
      <c r="A2289" s="16" t="s">
        <v>409</v>
      </c>
      <c r="B2289" s="16" t="s">
        <v>100</v>
      </c>
      <c r="C2289" s="16" t="s">
        <v>321</v>
      </c>
      <c r="D2289" s="16">
        <v>1990</v>
      </c>
      <c r="E2289" s="16" t="s">
        <v>2920</v>
      </c>
      <c r="F2289" s="16" t="s">
        <v>594</v>
      </c>
      <c r="G2289" s="10">
        <v>7257.93</v>
      </c>
      <c r="H2289" s="73">
        <v>8.8898499999999991</v>
      </c>
      <c r="I2289" s="16" t="s">
        <v>6700</v>
      </c>
      <c r="J2289" s="71">
        <v>7.0000000000000001E-3</v>
      </c>
      <c r="K2289" s="71">
        <v>1.198</v>
      </c>
      <c r="L2289" s="16">
        <v>-0.54076740000000001</v>
      </c>
      <c r="M2289" s="16">
        <v>-0.49673840000000002</v>
      </c>
      <c r="N2289" s="16">
        <v>-0.60872760000000004</v>
      </c>
      <c r="O2289" s="16">
        <v>0.2056077</v>
      </c>
      <c r="P2289" s="16">
        <v>-0.3922834</v>
      </c>
      <c r="Q2289" s="16">
        <v>7.5381299999999998E-2</v>
      </c>
      <c r="R2289" s="16">
        <v>0.21679999999999999</v>
      </c>
      <c r="S2289" s="16">
        <v>1.6500000000000001E-2</v>
      </c>
      <c r="T2289" s="16">
        <v>1.1999999999999999E-3</v>
      </c>
      <c r="U2289" s="16">
        <v>2.3121</v>
      </c>
      <c r="V2289" s="16">
        <v>9.09</v>
      </c>
      <c r="W2289" s="16">
        <v>5.59</v>
      </c>
      <c r="X2289" s="16">
        <v>407.63099999999997</v>
      </c>
      <c r="Y2289" s="16">
        <v>55.531999999999996</v>
      </c>
      <c r="Z2289" s="16">
        <v>0.27229999999999999</v>
      </c>
      <c r="AA2289" s="16">
        <v>1.6255200000000001E-2</v>
      </c>
      <c r="AB2289" s="16">
        <v>0.14000000000000001</v>
      </c>
      <c r="AC2289" s="16">
        <v>22</v>
      </c>
      <c r="AD2289" s="16">
        <v>34.840000000000003</v>
      </c>
      <c r="AE2289" s="16">
        <v>6.2206000000000001</v>
      </c>
      <c r="AF2289" s="16">
        <v>7.4300000000000005E-2</v>
      </c>
      <c r="AG2289" s="16">
        <v>135309</v>
      </c>
      <c r="AH2289" s="16">
        <v>9.8100000000000007E-2</v>
      </c>
      <c r="AI2289" s="16">
        <v>66.2</v>
      </c>
      <c r="AJ2289" s="16">
        <v>82.3</v>
      </c>
      <c r="AK2289" s="16">
        <v>0.1515</v>
      </c>
      <c r="AL2289" s="16">
        <v>-0.15079999999999999</v>
      </c>
      <c r="AM2289" s="16">
        <v>0.18859999999999999</v>
      </c>
      <c r="AN2289" s="16">
        <v>-0.24110000000000001</v>
      </c>
      <c r="AO2289" s="16">
        <v>0.31019999999999998</v>
      </c>
      <c r="AP2289" s="16">
        <v>-0.55159999999999998</v>
      </c>
      <c r="AQ2289" s="16">
        <v>4.2114000000000003</v>
      </c>
      <c r="AR2289" s="16">
        <f t="shared" si="101"/>
        <v>1</v>
      </c>
      <c r="AS2289" s="5">
        <f t="shared" si="100"/>
        <v>5.6470699999999985E-2</v>
      </c>
    </row>
    <row r="2290" spans="1:45" x14ac:dyDescent="0.25">
      <c r="A2290" s="16" t="s">
        <v>409</v>
      </c>
      <c r="B2290" s="16" t="s">
        <v>100</v>
      </c>
      <c r="C2290" s="16" t="s">
        <v>321</v>
      </c>
      <c r="D2290" s="16">
        <v>1991</v>
      </c>
      <c r="E2290" s="16" t="s">
        <v>2917</v>
      </c>
      <c r="F2290" s="16" t="s">
        <v>594</v>
      </c>
      <c r="G2290" s="10">
        <v>7415.51</v>
      </c>
      <c r="H2290" s="73">
        <v>8.9113279999999992</v>
      </c>
      <c r="I2290" s="16" t="s">
        <v>6700</v>
      </c>
      <c r="J2290" s="71">
        <v>1.4999999999999999E-2</v>
      </c>
      <c r="K2290" s="71">
        <v>1.2170000000000001</v>
      </c>
      <c r="L2290" s="16">
        <v>-0.4499244</v>
      </c>
      <c r="M2290" s="16">
        <v>-0.48970619999999998</v>
      </c>
      <c r="N2290" s="16">
        <v>-0.55960569999999998</v>
      </c>
      <c r="O2290" s="16">
        <v>0.32430510000000001</v>
      </c>
      <c r="P2290" s="16">
        <v>-0.36434369999999999</v>
      </c>
      <c r="Q2290" s="16">
        <v>7.0678699999999997E-2</v>
      </c>
      <c r="R2290" s="16">
        <v>0.2283</v>
      </c>
      <c r="S2290" s="16">
        <v>1.67E-2</v>
      </c>
      <c r="T2290" s="16">
        <v>1.1999999999999999E-3</v>
      </c>
      <c r="U2290" s="16">
        <v>2.5373999999999999</v>
      </c>
      <c r="V2290" s="16">
        <v>9.6620000000000008</v>
      </c>
      <c r="W2290" s="16">
        <v>5.9820000000000002</v>
      </c>
      <c r="X2290" s="16">
        <v>405.98500000000001</v>
      </c>
      <c r="Y2290" s="16">
        <v>56.076599999999999</v>
      </c>
      <c r="Z2290" s="16">
        <v>0.31780000000000003</v>
      </c>
      <c r="AA2290" s="16">
        <v>-4.8215399999999999E-2</v>
      </c>
      <c r="AB2290" s="16">
        <v>0.14000000000000001</v>
      </c>
      <c r="AC2290" s="16">
        <v>22</v>
      </c>
      <c r="AD2290" s="16">
        <v>36.5</v>
      </c>
      <c r="AE2290" s="16">
        <v>6.8548999999999998</v>
      </c>
      <c r="AF2290" s="16">
        <v>0.18310000000000001</v>
      </c>
      <c r="AG2290" s="16">
        <v>147194</v>
      </c>
      <c r="AH2290" s="16">
        <v>9.74E-2</v>
      </c>
      <c r="AI2290" s="16">
        <v>67.099999999999994</v>
      </c>
      <c r="AJ2290" s="16">
        <v>83</v>
      </c>
      <c r="AK2290" s="16">
        <v>0.1489</v>
      </c>
      <c r="AL2290" s="16">
        <v>-0.1641</v>
      </c>
      <c r="AM2290" s="16">
        <v>0.19040000000000001</v>
      </c>
      <c r="AN2290" s="16">
        <v>-0.26179999999999998</v>
      </c>
      <c r="AO2290" s="16">
        <v>0.31340000000000001</v>
      </c>
      <c r="AP2290" s="16">
        <v>-0.54969999999999997</v>
      </c>
      <c r="AQ2290" s="16">
        <v>4.2114000000000003</v>
      </c>
      <c r="AR2290" s="16">
        <f t="shared" si="101"/>
        <v>1</v>
      </c>
      <c r="AS2290" s="5">
        <f t="shared" si="100"/>
        <v>9.0843000000000007E-2</v>
      </c>
    </row>
    <row r="2291" spans="1:45" x14ac:dyDescent="0.25">
      <c r="A2291" s="16" t="s">
        <v>409</v>
      </c>
      <c r="B2291" s="16" t="s">
        <v>100</v>
      </c>
      <c r="C2291" s="16" t="s">
        <v>321</v>
      </c>
      <c r="D2291" s="16">
        <v>1992</v>
      </c>
      <c r="E2291" s="16" t="s">
        <v>2911</v>
      </c>
      <c r="F2291" s="16" t="s">
        <v>594</v>
      </c>
      <c r="G2291" s="10">
        <v>7532.61</v>
      </c>
      <c r="H2291" s="73">
        <v>8.9269960000000008</v>
      </c>
      <c r="I2291" s="16" t="s">
        <v>6700</v>
      </c>
      <c r="J2291" s="71">
        <v>-7.0000000000000001E-3</v>
      </c>
      <c r="K2291" s="71">
        <v>1.208</v>
      </c>
      <c r="L2291" s="16">
        <v>-0.38488119999999998</v>
      </c>
      <c r="M2291" s="16">
        <v>-0.45535049999999999</v>
      </c>
      <c r="N2291" s="16">
        <v>-0.47241379999999999</v>
      </c>
      <c r="O2291" s="16">
        <v>0.33059699999999997</v>
      </c>
      <c r="P2291" s="16">
        <v>-0.34176630000000002</v>
      </c>
      <c r="Q2291" s="16">
        <v>6.5978599999999998E-2</v>
      </c>
      <c r="R2291" s="16">
        <v>0.2397</v>
      </c>
      <c r="S2291" s="16">
        <v>2.3400000000000001E-2</v>
      </c>
      <c r="T2291" s="16">
        <v>1.5E-3</v>
      </c>
      <c r="U2291" s="16">
        <v>3.0013000000000001</v>
      </c>
      <c r="V2291" s="16">
        <v>10.234</v>
      </c>
      <c r="W2291" s="16">
        <v>6.3739999999999997</v>
      </c>
      <c r="X2291" s="16">
        <v>406.375</v>
      </c>
      <c r="Y2291" s="16">
        <v>56.621299999999998</v>
      </c>
      <c r="Z2291" s="16">
        <v>0.32329999999999998</v>
      </c>
      <c r="AA2291" s="16">
        <v>-1.9986000000000001E-3</v>
      </c>
      <c r="AB2291" s="16">
        <v>0.14000000000000001</v>
      </c>
      <c r="AC2291" s="16">
        <v>22</v>
      </c>
      <c r="AD2291" s="16">
        <v>35.31</v>
      </c>
      <c r="AE2291" s="16">
        <v>7.5243000000000002</v>
      </c>
      <c r="AF2291" s="16">
        <v>0.3483</v>
      </c>
      <c r="AG2291" s="16">
        <v>149101</v>
      </c>
      <c r="AH2291" s="16">
        <v>9.7100000000000006E-2</v>
      </c>
      <c r="AI2291" s="16">
        <v>68</v>
      </c>
      <c r="AJ2291" s="16">
        <v>83.6</v>
      </c>
      <c r="AK2291" s="16">
        <v>0.14630000000000001</v>
      </c>
      <c r="AL2291" s="16">
        <v>-0.1774</v>
      </c>
      <c r="AM2291" s="16">
        <v>0.19220000000000001</v>
      </c>
      <c r="AN2291" s="16">
        <v>-0.28260000000000002</v>
      </c>
      <c r="AO2291" s="16">
        <v>0.31669999999999998</v>
      </c>
      <c r="AP2291" s="16">
        <v>-0.54779999999999995</v>
      </c>
      <c r="AQ2291" s="16">
        <v>4.2114000000000003</v>
      </c>
      <c r="AR2291" s="16">
        <f t="shared" si="101"/>
        <v>1</v>
      </c>
      <c r="AS2291" s="5">
        <f t="shared" si="100"/>
        <v>6.5043200000000023E-2</v>
      </c>
    </row>
    <row r="2292" spans="1:45" x14ac:dyDescent="0.25">
      <c r="A2292" s="16" t="s">
        <v>409</v>
      </c>
      <c r="B2292" s="16" t="s">
        <v>100</v>
      </c>
      <c r="C2292" s="16" t="s">
        <v>321</v>
      </c>
      <c r="D2292" s="16">
        <v>1993</v>
      </c>
      <c r="E2292" s="16" t="s">
        <v>2933</v>
      </c>
      <c r="F2292" s="16" t="s">
        <v>594</v>
      </c>
      <c r="G2292" s="10">
        <v>7685.22</v>
      </c>
      <c r="H2292" s="73">
        <v>8.9470539999999996</v>
      </c>
      <c r="I2292" s="16" t="s">
        <v>6700</v>
      </c>
      <c r="J2292" s="71">
        <v>-2.5000000000000001E-2</v>
      </c>
      <c r="K2292" s="71">
        <v>1.1779999999999999</v>
      </c>
      <c r="L2292" s="16">
        <v>-0.345223</v>
      </c>
      <c r="M2292" s="16">
        <v>-0.44461800000000001</v>
      </c>
      <c r="N2292" s="16">
        <v>-0.42922450000000001</v>
      </c>
      <c r="O2292" s="16">
        <v>0.34513389999999999</v>
      </c>
      <c r="P2292" s="16">
        <v>-0.31794410000000001</v>
      </c>
      <c r="Q2292" s="16">
        <v>6.1275299999999998E-2</v>
      </c>
      <c r="R2292" s="16">
        <v>0.25109999999999999</v>
      </c>
      <c r="S2292" s="16">
        <v>2.41E-2</v>
      </c>
      <c r="T2292" s="16">
        <v>1.6999999999999999E-3</v>
      </c>
      <c r="U2292" s="16">
        <v>3.1103000000000001</v>
      </c>
      <c r="V2292" s="16">
        <v>10.805999999999999</v>
      </c>
      <c r="W2292" s="16">
        <v>6.766</v>
      </c>
      <c r="X2292" s="16">
        <v>405.71699999999998</v>
      </c>
      <c r="Y2292" s="16">
        <v>57.165900000000001</v>
      </c>
      <c r="Z2292" s="16">
        <v>0.32769999999999999</v>
      </c>
      <c r="AA2292" s="16">
        <v>1.39249E-2</v>
      </c>
      <c r="AB2292" s="16">
        <v>0.14000000000000001</v>
      </c>
      <c r="AC2292" s="16">
        <v>22</v>
      </c>
      <c r="AD2292" s="16">
        <v>34.9</v>
      </c>
      <c r="AE2292" s="16">
        <v>8.3148999999999997</v>
      </c>
      <c r="AF2292" s="16">
        <v>0.42130000000000001</v>
      </c>
      <c r="AG2292" s="16">
        <v>149276</v>
      </c>
      <c r="AH2292" s="16">
        <v>9.6299999999999997E-2</v>
      </c>
      <c r="AI2292" s="16">
        <v>68.900000000000006</v>
      </c>
      <c r="AJ2292" s="16">
        <v>84.3</v>
      </c>
      <c r="AK2292" s="16">
        <v>0.14360000000000001</v>
      </c>
      <c r="AL2292" s="16">
        <v>-0.19059999999999999</v>
      </c>
      <c r="AM2292" s="16">
        <v>0.19400000000000001</v>
      </c>
      <c r="AN2292" s="16">
        <v>-0.30330000000000001</v>
      </c>
      <c r="AO2292" s="16">
        <v>0.31990000000000002</v>
      </c>
      <c r="AP2292" s="16">
        <v>-0.54590000000000005</v>
      </c>
      <c r="AQ2292" s="16">
        <v>4.2114000000000003</v>
      </c>
      <c r="AR2292" s="16">
        <f t="shared" si="101"/>
        <v>1</v>
      </c>
      <c r="AS2292" s="5">
        <f t="shared" si="100"/>
        <v>3.9658199999999977E-2</v>
      </c>
    </row>
    <row r="2293" spans="1:45" x14ac:dyDescent="0.25">
      <c r="A2293" s="16" t="s">
        <v>409</v>
      </c>
      <c r="B2293" s="16" t="s">
        <v>100</v>
      </c>
      <c r="C2293" s="16" t="s">
        <v>321</v>
      </c>
      <c r="D2293" s="16">
        <v>1994</v>
      </c>
      <c r="E2293" s="16" t="s">
        <v>2931</v>
      </c>
      <c r="F2293" s="16" t="s">
        <v>594</v>
      </c>
      <c r="G2293" s="10">
        <v>7896.12</v>
      </c>
      <c r="H2293" s="73">
        <v>8.9741269999999993</v>
      </c>
      <c r="I2293" s="16" t="s">
        <v>6700</v>
      </c>
      <c r="J2293" s="71">
        <v>-8.9999999999999993E-3</v>
      </c>
      <c r="K2293" s="71">
        <v>1.1679999999999999</v>
      </c>
      <c r="L2293" s="16">
        <v>-0.25840879999999999</v>
      </c>
      <c r="M2293" s="16">
        <v>-0.42082459999999999</v>
      </c>
      <c r="N2293" s="16">
        <v>-0.33253509999999997</v>
      </c>
      <c r="O2293" s="16">
        <v>0.39054369999999999</v>
      </c>
      <c r="P2293" s="16">
        <v>-0.2867711</v>
      </c>
      <c r="Q2293" s="16">
        <v>5.6575199999999999E-2</v>
      </c>
      <c r="R2293" s="16">
        <v>0.26250000000000001</v>
      </c>
      <c r="S2293" s="16">
        <v>2.8500000000000001E-2</v>
      </c>
      <c r="T2293" s="16">
        <v>1.8E-3</v>
      </c>
      <c r="U2293" s="16">
        <v>3.6505000000000001</v>
      </c>
      <c r="V2293" s="16">
        <v>11.378</v>
      </c>
      <c r="W2293" s="16">
        <v>7.1580000000000004</v>
      </c>
      <c r="X2293" s="16">
        <v>406.33800000000002</v>
      </c>
      <c r="Y2293" s="16">
        <v>57.710599999999999</v>
      </c>
      <c r="Z2293" s="16">
        <v>0.33950000000000002</v>
      </c>
      <c r="AA2293" s="16">
        <v>-2.0252200000000001E-2</v>
      </c>
      <c r="AB2293" s="16">
        <v>0.14000000000000001</v>
      </c>
      <c r="AC2293" s="16">
        <v>22</v>
      </c>
      <c r="AD2293" s="16">
        <v>35.78</v>
      </c>
      <c r="AE2293" s="16">
        <v>9.0789000000000009</v>
      </c>
      <c r="AF2293" s="16">
        <v>0.60860000000000003</v>
      </c>
      <c r="AG2293" s="16">
        <v>158780</v>
      </c>
      <c r="AH2293" s="16">
        <v>0.10150000000000001</v>
      </c>
      <c r="AI2293" s="16">
        <v>69.8</v>
      </c>
      <c r="AJ2293" s="16">
        <v>85</v>
      </c>
      <c r="AK2293" s="16">
        <v>0.14099999999999999</v>
      </c>
      <c r="AL2293" s="16">
        <v>-0.2039</v>
      </c>
      <c r="AM2293" s="16">
        <v>0.1958</v>
      </c>
      <c r="AN2293" s="16">
        <v>-0.3241</v>
      </c>
      <c r="AO2293" s="16">
        <v>0.32319999999999999</v>
      </c>
      <c r="AP2293" s="16">
        <v>-0.54400000000000004</v>
      </c>
      <c r="AQ2293" s="16">
        <v>4.2114000000000003</v>
      </c>
      <c r="AR2293" s="16">
        <f t="shared" si="101"/>
        <v>1</v>
      </c>
      <c r="AS2293" s="5">
        <f t="shared" si="100"/>
        <v>8.6814200000000008E-2</v>
      </c>
    </row>
    <row r="2294" spans="1:45" x14ac:dyDescent="0.25">
      <c r="A2294" s="16" t="s">
        <v>409</v>
      </c>
      <c r="B2294" s="16" t="s">
        <v>100</v>
      </c>
      <c r="C2294" s="16" t="s">
        <v>321</v>
      </c>
      <c r="D2294" s="16">
        <v>1995</v>
      </c>
      <c r="E2294" s="16" t="s">
        <v>2925</v>
      </c>
      <c r="F2294" s="16" t="s">
        <v>594</v>
      </c>
      <c r="G2294" s="10">
        <v>7307.18</v>
      </c>
      <c r="H2294" s="73">
        <v>8.8966119999999993</v>
      </c>
      <c r="I2294" s="16" t="s">
        <v>6700</v>
      </c>
      <c r="J2294" s="71">
        <v>-7.6999999999999999E-2</v>
      </c>
      <c r="K2294" s="71">
        <v>1.081</v>
      </c>
      <c r="L2294" s="16">
        <v>-0.28482669999999999</v>
      </c>
      <c r="M2294" s="16">
        <v>-0.46248410000000001</v>
      </c>
      <c r="N2294" s="16">
        <v>-0.26835419999999999</v>
      </c>
      <c r="O2294" s="16">
        <v>0.29865570000000002</v>
      </c>
      <c r="P2294" s="16">
        <v>-0.27039360000000001</v>
      </c>
      <c r="Q2294" s="16">
        <v>5.1875200000000003E-2</v>
      </c>
      <c r="R2294" s="16">
        <v>0.27389999999999998</v>
      </c>
      <c r="S2294" s="16">
        <v>1.5100000000000001E-2</v>
      </c>
      <c r="T2294" s="16">
        <v>2.0999999999999999E-3</v>
      </c>
      <c r="U2294" s="16">
        <v>3.8673999999999999</v>
      </c>
      <c r="V2294" s="16">
        <v>11.95</v>
      </c>
      <c r="W2294" s="16">
        <v>7.55</v>
      </c>
      <c r="X2294" s="16">
        <v>407.19200000000001</v>
      </c>
      <c r="Y2294" s="16">
        <v>58.255200000000002</v>
      </c>
      <c r="Z2294" s="16">
        <v>0.28179999999999999</v>
      </c>
      <c r="AA2294" s="16">
        <v>-3.26802E-2</v>
      </c>
      <c r="AB2294" s="16">
        <v>0.14000000000000001</v>
      </c>
      <c r="AC2294" s="16">
        <v>22</v>
      </c>
      <c r="AD2294" s="16">
        <v>36.1</v>
      </c>
      <c r="AE2294" s="16">
        <v>9.2261000000000006</v>
      </c>
      <c r="AF2294" s="16">
        <v>0.7218</v>
      </c>
      <c r="AG2294" s="16">
        <v>161234</v>
      </c>
      <c r="AH2294" s="16">
        <v>0.1021</v>
      </c>
      <c r="AI2294" s="16">
        <v>70.7</v>
      </c>
      <c r="AJ2294" s="16">
        <v>85.6</v>
      </c>
      <c r="AK2294" s="16">
        <v>0.1384</v>
      </c>
      <c r="AL2294" s="16">
        <v>-0.2172</v>
      </c>
      <c r="AM2294" s="16">
        <v>0.1976</v>
      </c>
      <c r="AN2294" s="16">
        <v>-0.34489999999999998</v>
      </c>
      <c r="AO2294" s="16">
        <v>0.32640000000000002</v>
      </c>
      <c r="AP2294" s="16">
        <v>-0.54200000000000004</v>
      </c>
      <c r="AQ2294" s="16">
        <v>4.2114000000000003</v>
      </c>
      <c r="AR2294" s="16">
        <f t="shared" si="101"/>
        <v>1</v>
      </c>
      <c r="AS2294" s="5">
        <f t="shared" si="100"/>
        <v>-2.6417899999999994E-2</v>
      </c>
    </row>
    <row r="2295" spans="1:45" x14ac:dyDescent="0.25">
      <c r="A2295" s="16" t="s">
        <v>409</v>
      </c>
      <c r="B2295" s="16" t="s">
        <v>100</v>
      </c>
      <c r="C2295" s="16" t="s">
        <v>321</v>
      </c>
      <c r="D2295" s="16">
        <v>1996</v>
      </c>
      <c r="E2295" s="16" t="s">
        <v>2937</v>
      </c>
      <c r="F2295" s="16" t="s">
        <v>594</v>
      </c>
      <c r="G2295" s="10">
        <v>7603.71</v>
      </c>
      <c r="H2295" s="73">
        <v>8.9363919999999997</v>
      </c>
      <c r="I2295" s="16" t="s">
        <v>6700</v>
      </c>
      <c r="J2295" s="71">
        <v>7.0000000000000001E-3</v>
      </c>
      <c r="K2295" s="71">
        <v>1.0880000000000001</v>
      </c>
      <c r="L2295" s="16">
        <v>-0.3412366</v>
      </c>
      <c r="M2295" s="16">
        <v>-0.4570941</v>
      </c>
      <c r="N2295" s="16">
        <v>-0.27752939999999998</v>
      </c>
      <c r="O2295" s="16">
        <v>0.3765635</v>
      </c>
      <c r="P2295" s="16">
        <v>-0.2550539</v>
      </c>
      <c r="Q2295" s="16">
        <v>-0.17647850000000001</v>
      </c>
      <c r="R2295" s="16">
        <v>0.25919999999999999</v>
      </c>
      <c r="S2295" s="16">
        <v>1.84E-2</v>
      </c>
      <c r="T2295" s="16">
        <v>2.2000000000000001E-3</v>
      </c>
      <c r="U2295" s="16">
        <v>3.5123000000000002</v>
      </c>
      <c r="V2295" s="16">
        <v>12.186</v>
      </c>
      <c r="W2295" s="16">
        <v>7.8680000000000003</v>
      </c>
      <c r="X2295" s="16">
        <v>407.80799999999999</v>
      </c>
      <c r="Y2295" s="16">
        <v>58.799900000000001</v>
      </c>
      <c r="Z2295" s="16">
        <v>0.3165</v>
      </c>
      <c r="AA2295" s="16">
        <v>-3.6564100000000002E-2</v>
      </c>
      <c r="AB2295" s="16">
        <v>0.14000000000000001</v>
      </c>
      <c r="AC2295" s="16">
        <v>22</v>
      </c>
      <c r="AD2295" s="16">
        <v>36.200000000000003</v>
      </c>
      <c r="AE2295" s="16">
        <v>9.0802999999999994</v>
      </c>
      <c r="AF2295" s="16">
        <v>1.0512999999999999</v>
      </c>
      <c r="AG2295" s="16">
        <v>168605</v>
      </c>
      <c r="AH2295" s="16">
        <v>0.1033</v>
      </c>
      <c r="AI2295" s="16">
        <v>71.5</v>
      </c>
      <c r="AJ2295" s="16">
        <v>86.2</v>
      </c>
      <c r="AK2295" s="16">
        <v>-8.8300000000000003E-2</v>
      </c>
      <c r="AL2295" s="16">
        <v>-0.44690000000000002</v>
      </c>
      <c r="AM2295" s="16">
        <v>6.9099999999999995E-2</v>
      </c>
      <c r="AN2295" s="16">
        <v>-0.96530000000000005</v>
      </c>
      <c r="AO2295" s="16">
        <v>0.39100000000000001</v>
      </c>
      <c r="AP2295" s="16">
        <v>-0.7681</v>
      </c>
      <c r="AQ2295" s="16">
        <v>4.2114000000000003</v>
      </c>
      <c r="AR2295" s="16">
        <f t="shared" si="101"/>
        <v>1</v>
      </c>
      <c r="AS2295" s="5">
        <f t="shared" si="100"/>
        <v>-5.6409900000000013E-2</v>
      </c>
    </row>
    <row r="2296" spans="1:45" x14ac:dyDescent="0.25">
      <c r="A2296" s="16" t="s">
        <v>409</v>
      </c>
      <c r="B2296" s="16" t="s">
        <v>100</v>
      </c>
      <c r="C2296" s="16" t="s">
        <v>321</v>
      </c>
      <c r="D2296" s="16">
        <v>1997</v>
      </c>
      <c r="E2296" s="16" t="s">
        <v>2934</v>
      </c>
      <c r="F2296" s="16" t="s">
        <v>594</v>
      </c>
      <c r="G2296" s="10">
        <v>7999.86</v>
      </c>
      <c r="H2296" s="73">
        <v>8.9871789999999994</v>
      </c>
      <c r="I2296" s="16" t="s">
        <v>6700</v>
      </c>
      <c r="J2296" s="71">
        <v>6.0000000000000001E-3</v>
      </c>
      <c r="K2296" s="71">
        <v>1.095</v>
      </c>
      <c r="L2296" s="16">
        <v>-0.24340819999999999</v>
      </c>
      <c r="M2296" s="16">
        <v>-0.40569480000000002</v>
      </c>
      <c r="N2296" s="16">
        <v>-0.23527960000000001</v>
      </c>
      <c r="O2296" s="16">
        <v>0.40568700000000002</v>
      </c>
      <c r="P2296" s="16">
        <v>-0.23647480000000001</v>
      </c>
      <c r="Q2296" s="16">
        <v>-9.5597500000000002E-2</v>
      </c>
      <c r="R2296" s="16">
        <v>0.28760000000000002</v>
      </c>
      <c r="S2296" s="16">
        <v>2.7400000000000001E-2</v>
      </c>
      <c r="T2296" s="16">
        <v>2.3999999999999998E-3</v>
      </c>
      <c r="U2296" s="16">
        <v>3.6463000000000001</v>
      </c>
      <c r="V2296" s="16">
        <v>12.422000000000001</v>
      </c>
      <c r="W2296" s="16">
        <v>8.1859999999999999</v>
      </c>
      <c r="X2296" s="16">
        <v>408.42200000000003</v>
      </c>
      <c r="Y2296" s="16">
        <v>59.344499999999996</v>
      </c>
      <c r="Z2296" s="16">
        <v>0.3251</v>
      </c>
      <c r="AA2296" s="16">
        <v>-4.0447799999999999E-2</v>
      </c>
      <c r="AB2296" s="16">
        <v>0.14000000000000001</v>
      </c>
      <c r="AC2296" s="16">
        <v>22</v>
      </c>
      <c r="AD2296" s="16">
        <v>36.299999999999997</v>
      </c>
      <c r="AE2296" s="16">
        <v>9.3501999999999992</v>
      </c>
      <c r="AF2296" s="16">
        <v>1.7589999999999999</v>
      </c>
      <c r="AG2296" s="16">
        <v>174859</v>
      </c>
      <c r="AH2296" s="16">
        <v>9.8299999999999998E-2</v>
      </c>
      <c r="AI2296" s="16">
        <v>72.3</v>
      </c>
      <c r="AJ2296" s="16">
        <v>86.8</v>
      </c>
      <c r="AK2296" s="16">
        <v>-5.67E-2</v>
      </c>
      <c r="AL2296" s="16">
        <v>-0.41399999999999998</v>
      </c>
      <c r="AM2296" s="16">
        <v>0.2087</v>
      </c>
      <c r="AN2296" s="16">
        <v>-0.72570000000000001</v>
      </c>
      <c r="AO2296" s="16">
        <v>0.33789999999999998</v>
      </c>
      <c r="AP2296" s="16">
        <v>-0.67510000000000003</v>
      </c>
      <c r="AQ2296" s="16">
        <v>4.2114000000000003</v>
      </c>
      <c r="AR2296" s="16">
        <f t="shared" si="101"/>
        <v>1</v>
      </c>
      <c r="AS2296" s="5">
        <f t="shared" si="100"/>
        <v>9.782840000000001E-2</v>
      </c>
    </row>
    <row r="2297" spans="1:45" x14ac:dyDescent="0.25">
      <c r="A2297" s="16" t="s">
        <v>409</v>
      </c>
      <c r="B2297" s="16" t="s">
        <v>100</v>
      </c>
      <c r="C2297" s="16" t="s">
        <v>321</v>
      </c>
      <c r="D2297" s="16">
        <v>1998</v>
      </c>
      <c r="E2297" s="16" t="s">
        <v>2926</v>
      </c>
      <c r="F2297" s="16" t="s">
        <v>594</v>
      </c>
      <c r="G2297" s="10">
        <v>8245.49</v>
      </c>
      <c r="H2297" s="73">
        <v>9.0174219999999998</v>
      </c>
      <c r="I2297" s="16" t="s">
        <v>6700</v>
      </c>
      <c r="J2297" s="71">
        <v>2.4E-2</v>
      </c>
      <c r="K2297" s="71">
        <v>1.121</v>
      </c>
      <c r="L2297" s="16">
        <v>-0.21004320000000001</v>
      </c>
      <c r="M2297" s="16">
        <v>-0.3855055</v>
      </c>
      <c r="N2297" s="16">
        <v>-0.2198724</v>
      </c>
      <c r="O2297" s="16">
        <v>0.33724870000000001</v>
      </c>
      <c r="P2297" s="16">
        <v>-0.2047718</v>
      </c>
      <c r="Q2297" s="16">
        <v>-1.46471E-2</v>
      </c>
      <c r="R2297" s="16">
        <v>0.31669999999999998</v>
      </c>
      <c r="S2297" s="16">
        <v>2.7799999999999998E-2</v>
      </c>
      <c r="T2297" s="16">
        <v>2.7000000000000001E-3</v>
      </c>
      <c r="U2297" s="16">
        <v>3.5295000000000001</v>
      </c>
      <c r="V2297" s="16">
        <v>12.657999999999999</v>
      </c>
      <c r="W2297" s="16">
        <v>8.5039999999999996</v>
      </c>
      <c r="X2297" s="16">
        <v>408.96300000000002</v>
      </c>
      <c r="Y2297" s="16">
        <v>59.889200000000002</v>
      </c>
      <c r="Z2297" s="16">
        <v>0.28149999999999997</v>
      </c>
      <c r="AA2297" s="16">
        <v>-4.4331599999999999E-2</v>
      </c>
      <c r="AB2297" s="16">
        <v>0.14000000000000001</v>
      </c>
      <c r="AC2297" s="16">
        <v>22</v>
      </c>
      <c r="AD2297" s="16">
        <v>36.4</v>
      </c>
      <c r="AE2297" s="16">
        <v>9.8598999999999997</v>
      </c>
      <c r="AF2297" s="16">
        <v>3.3269000000000002</v>
      </c>
      <c r="AG2297" s="16">
        <v>181754</v>
      </c>
      <c r="AH2297" s="16">
        <v>0.10979999999999999</v>
      </c>
      <c r="AI2297" s="16">
        <v>73.099999999999994</v>
      </c>
      <c r="AJ2297" s="16">
        <v>87.4</v>
      </c>
      <c r="AK2297" s="16">
        <v>-2.5000000000000001E-2</v>
      </c>
      <c r="AL2297" s="16">
        <v>-0.38109999999999999</v>
      </c>
      <c r="AM2297" s="16">
        <v>0.34839999999999999</v>
      </c>
      <c r="AN2297" s="16">
        <v>-0.48599999999999999</v>
      </c>
      <c r="AO2297" s="16">
        <v>0.2848</v>
      </c>
      <c r="AP2297" s="16">
        <v>-0.58199999999999996</v>
      </c>
      <c r="AQ2297" s="16">
        <v>4.2114000000000003</v>
      </c>
      <c r="AR2297" s="16">
        <f t="shared" si="101"/>
        <v>1</v>
      </c>
      <c r="AS2297" s="5">
        <f t="shared" si="100"/>
        <v>3.3364999999999978E-2</v>
      </c>
    </row>
    <row r="2298" spans="1:45" x14ac:dyDescent="0.25">
      <c r="A2298" s="16" t="s">
        <v>409</v>
      </c>
      <c r="B2298" s="16" t="s">
        <v>100</v>
      </c>
      <c r="C2298" s="16" t="s">
        <v>321</v>
      </c>
      <c r="D2298" s="16">
        <v>1999</v>
      </c>
      <c r="E2298" s="16" t="s">
        <v>2912</v>
      </c>
      <c r="F2298" s="16" t="s">
        <v>594</v>
      </c>
      <c r="G2298" s="10">
        <v>8340.56</v>
      </c>
      <c r="H2298" s="73">
        <v>9.028886</v>
      </c>
      <c r="I2298" s="16" t="s">
        <v>6700</v>
      </c>
      <c r="J2298" s="71">
        <v>-1.2999999999999999E-2</v>
      </c>
      <c r="K2298" s="71">
        <v>1.107</v>
      </c>
      <c r="L2298" s="16">
        <v>-0.1246959</v>
      </c>
      <c r="M2298" s="16">
        <v>-0.3523192</v>
      </c>
      <c r="N2298" s="16">
        <v>-0.17018249999999999</v>
      </c>
      <c r="O2298" s="16">
        <v>0.3572013</v>
      </c>
      <c r="P2298" s="16">
        <v>-0.16787589999999999</v>
      </c>
      <c r="Q2298" s="16">
        <v>3.7775799999999998E-2</v>
      </c>
      <c r="R2298" s="16">
        <v>0.35639999999999999</v>
      </c>
      <c r="S2298" s="16">
        <v>3.0599999999999999E-2</v>
      </c>
      <c r="T2298" s="16">
        <v>2.8E-3</v>
      </c>
      <c r="U2298" s="16">
        <v>3.6621000000000001</v>
      </c>
      <c r="V2298" s="16">
        <v>12.894</v>
      </c>
      <c r="W2298" s="16">
        <v>8.8219999999999992</v>
      </c>
      <c r="X2298" s="16">
        <v>410.76600000000002</v>
      </c>
      <c r="Y2298" s="16">
        <v>60.433799999999998</v>
      </c>
      <c r="Z2298" s="16">
        <v>0.28589999999999999</v>
      </c>
      <c r="AA2298" s="16">
        <v>-4.4331599999999999E-2</v>
      </c>
      <c r="AB2298" s="16">
        <v>0.14000000000000001</v>
      </c>
      <c r="AC2298" s="16">
        <v>22</v>
      </c>
      <c r="AD2298" s="16">
        <v>36.4</v>
      </c>
      <c r="AE2298" s="16">
        <v>10.68</v>
      </c>
      <c r="AF2298" s="16">
        <v>7.5566000000000004</v>
      </c>
      <c r="AG2298" s="16">
        <v>187599</v>
      </c>
      <c r="AH2298" s="16">
        <v>0.1067</v>
      </c>
      <c r="AI2298" s="16">
        <v>73.900000000000006</v>
      </c>
      <c r="AJ2298" s="16">
        <v>88</v>
      </c>
      <c r="AK2298" s="16">
        <v>8.3699999999999997E-2</v>
      </c>
      <c r="AL2298" s="16">
        <v>-0.31240000000000001</v>
      </c>
      <c r="AM2298" s="16">
        <v>0.28970000000000001</v>
      </c>
      <c r="AN2298" s="16">
        <v>-0.35870000000000002</v>
      </c>
      <c r="AO2298" s="16">
        <v>0.28670000000000001</v>
      </c>
      <c r="AP2298" s="16">
        <v>-0.51670000000000005</v>
      </c>
      <c r="AQ2298" s="16">
        <v>4.2114000000000003</v>
      </c>
      <c r="AR2298" s="16">
        <f t="shared" si="101"/>
        <v>1</v>
      </c>
      <c r="AS2298" s="5">
        <f t="shared" si="100"/>
        <v>8.5347300000000015E-2</v>
      </c>
    </row>
    <row r="2299" spans="1:45" x14ac:dyDescent="0.25">
      <c r="A2299" s="16" t="s">
        <v>409</v>
      </c>
      <c r="B2299" s="16" t="s">
        <v>100</v>
      </c>
      <c r="C2299" s="16" t="s">
        <v>321</v>
      </c>
      <c r="D2299" s="16">
        <v>2000</v>
      </c>
      <c r="E2299" s="16" t="s">
        <v>2915</v>
      </c>
      <c r="F2299" s="16" t="s">
        <v>594</v>
      </c>
      <c r="G2299" s="10">
        <v>8659.7999999999993</v>
      </c>
      <c r="H2299" s="73">
        <v>9.0664459999999991</v>
      </c>
      <c r="I2299" s="16">
        <v>101719673</v>
      </c>
      <c r="J2299" s="71">
        <v>3.6999999999999998E-2</v>
      </c>
      <c r="K2299" s="71">
        <v>1.1479999999999999</v>
      </c>
      <c r="L2299" s="16">
        <v>-1.9487600000000001E-2</v>
      </c>
      <c r="M2299" s="16">
        <v>-0.34930489999999997</v>
      </c>
      <c r="N2299" s="16">
        <v>-0.10013710000000001</v>
      </c>
      <c r="O2299" s="16">
        <v>0.41446329999999998</v>
      </c>
      <c r="P2299" s="16">
        <v>-0.1168579</v>
      </c>
      <c r="Q2299" s="16">
        <v>9.02168E-2</v>
      </c>
      <c r="R2299" s="16">
        <v>0.317</v>
      </c>
      <c r="S2299" s="16">
        <v>3.2399999999999998E-2</v>
      </c>
      <c r="T2299" s="16">
        <v>4.7000000000000002E-3</v>
      </c>
      <c r="U2299" s="16">
        <v>4.1341000000000001</v>
      </c>
      <c r="V2299" s="16">
        <v>13.13</v>
      </c>
      <c r="W2299" s="16">
        <v>9.14</v>
      </c>
      <c r="X2299" s="16">
        <v>410.166</v>
      </c>
      <c r="Y2299" s="16">
        <v>60.978499999999997</v>
      </c>
      <c r="Z2299" s="16">
        <v>0.3039</v>
      </c>
      <c r="AA2299" s="16">
        <v>-7.9285499999999995E-2</v>
      </c>
      <c r="AB2299" s="16">
        <v>0.14000000000000001</v>
      </c>
      <c r="AC2299" s="16">
        <v>22</v>
      </c>
      <c r="AD2299" s="16">
        <v>37.299999999999997</v>
      </c>
      <c r="AE2299" s="16">
        <v>11.8718</v>
      </c>
      <c r="AF2299" s="16">
        <v>13.552899999999999</v>
      </c>
      <c r="AG2299" s="16">
        <v>198599</v>
      </c>
      <c r="AH2299" s="16">
        <v>0.10680000000000001</v>
      </c>
      <c r="AI2299" s="16">
        <v>74.7</v>
      </c>
      <c r="AJ2299" s="16">
        <v>88.6</v>
      </c>
      <c r="AK2299" s="16">
        <v>0.19239999999999999</v>
      </c>
      <c r="AL2299" s="16">
        <v>-0.2437</v>
      </c>
      <c r="AM2299" s="16">
        <v>0.23100000000000001</v>
      </c>
      <c r="AN2299" s="16">
        <v>-0.23139999999999999</v>
      </c>
      <c r="AO2299" s="16">
        <v>0.28860000000000002</v>
      </c>
      <c r="AP2299" s="16">
        <v>-0.45129999999999998</v>
      </c>
      <c r="AQ2299" s="16">
        <v>4.2114000000000003</v>
      </c>
      <c r="AR2299" s="16">
        <f t="shared" si="101"/>
        <v>0</v>
      </c>
      <c r="AS2299" s="5">
        <f t="shared" si="100"/>
        <v>0.1052083</v>
      </c>
    </row>
    <row r="2300" spans="1:45" x14ac:dyDescent="0.25">
      <c r="A2300" s="16" t="s">
        <v>409</v>
      </c>
      <c r="B2300" s="16" t="s">
        <v>100</v>
      </c>
      <c r="C2300" s="16" t="s">
        <v>321</v>
      </c>
      <c r="D2300" s="16">
        <v>2001</v>
      </c>
      <c r="E2300" s="16" t="s">
        <v>2938</v>
      </c>
      <c r="F2300" s="16" t="s">
        <v>594</v>
      </c>
      <c r="G2300" s="10">
        <v>8494.84</v>
      </c>
      <c r="H2300" s="73">
        <v>9.0472149999999996</v>
      </c>
      <c r="I2300" s="16">
        <v>103067068</v>
      </c>
      <c r="J2300" s="71">
        <v>-0.02</v>
      </c>
      <c r="K2300" s="71">
        <v>1.1259999999999999</v>
      </c>
      <c r="L2300" s="16">
        <v>6.0325799999999999E-2</v>
      </c>
      <c r="M2300" s="16">
        <v>-0.33099400000000001</v>
      </c>
      <c r="N2300" s="16">
        <v>-6.3157599999999994E-2</v>
      </c>
      <c r="O2300" s="16">
        <v>0.43815409999999999</v>
      </c>
      <c r="P2300" s="16">
        <v>-6.5271300000000004E-2</v>
      </c>
      <c r="Q2300" s="16">
        <v>0.13791729999999999</v>
      </c>
      <c r="R2300" s="16">
        <v>0.33850000000000002</v>
      </c>
      <c r="S2300" s="16">
        <v>3.3399999999999999E-2</v>
      </c>
      <c r="T2300" s="16">
        <v>5.0000000000000001E-3</v>
      </c>
      <c r="U2300" s="16">
        <v>4.4283000000000001</v>
      </c>
      <c r="V2300" s="16">
        <v>13.574</v>
      </c>
      <c r="W2300" s="16">
        <v>9.56</v>
      </c>
      <c r="X2300" s="16">
        <v>405.64800000000002</v>
      </c>
      <c r="Y2300" s="16">
        <v>61.523099999999999</v>
      </c>
      <c r="Z2300" s="16">
        <v>0.31030000000000002</v>
      </c>
      <c r="AA2300" s="16">
        <v>-7.9285499999999995E-2</v>
      </c>
      <c r="AB2300" s="16">
        <v>0.14000000000000001</v>
      </c>
      <c r="AC2300" s="16">
        <v>22</v>
      </c>
      <c r="AD2300" s="16">
        <v>37.299999999999997</v>
      </c>
      <c r="AE2300" s="16">
        <v>13.075900000000001</v>
      </c>
      <c r="AF2300" s="16">
        <v>20.654599999999999</v>
      </c>
      <c r="AG2300" s="16">
        <v>203269</v>
      </c>
      <c r="AH2300" s="16">
        <v>0.1076</v>
      </c>
      <c r="AI2300" s="16">
        <v>75.5</v>
      </c>
      <c r="AJ2300" s="16">
        <v>89.2</v>
      </c>
      <c r="AK2300" s="16">
        <v>0.24610000000000001</v>
      </c>
      <c r="AL2300" s="16">
        <v>-0.223</v>
      </c>
      <c r="AM2300" s="16">
        <v>0.23769999999999999</v>
      </c>
      <c r="AN2300" s="16">
        <v>-0.16489999999999999</v>
      </c>
      <c r="AO2300" s="16">
        <v>0.37319999999999998</v>
      </c>
      <c r="AP2300" s="16">
        <v>-0.40820000000000001</v>
      </c>
      <c r="AQ2300" s="16">
        <v>4.2114000000000003</v>
      </c>
      <c r="AR2300" s="16">
        <f t="shared" si="101"/>
        <v>0</v>
      </c>
      <c r="AS2300" s="5">
        <f t="shared" si="100"/>
        <v>7.9813400000000007E-2</v>
      </c>
    </row>
    <row r="2301" spans="1:45" x14ac:dyDescent="0.25">
      <c r="A2301" s="16" t="s">
        <v>409</v>
      </c>
      <c r="B2301" s="16" t="s">
        <v>100</v>
      </c>
      <c r="C2301" s="16" t="s">
        <v>321</v>
      </c>
      <c r="D2301" s="16">
        <v>2002</v>
      </c>
      <c r="E2301" s="16" t="s">
        <v>2939</v>
      </c>
      <c r="F2301" s="16" t="s">
        <v>594</v>
      </c>
      <c r="G2301" s="10">
        <v>8401.02</v>
      </c>
      <c r="H2301" s="73">
        <v>9.0361080000000005</v>
      </c>
      <c r="I2301" s="16">
        <v>104355608</v>
      </c>
      <c r="J2301" s="71">
        <v>-3.6999999999999998E-2</v>
      </c>
      <c r="K2301" s="71">
        <v>1.085</v>
      </c>
      <c r="L2301" s="16">
        <v>0.1167511</v>
      </c>
      <c r="M2301" s="16">
        <v>-0.31175370000000002</v>
      </c>
      <c r="N2301" s="16">
        <v>-3.5011100000000003E-2</v>
      </c>
      <c r="O2301" s="16">
        <v>0.4360793</v>
      </c>
      <c r="P2301" s="16">
        <v>-3.0726E-2</v>
      </c>
      <c r="Q2301" s="16">
        <v>0.18563450000000001</v>
      </c>
      <c r="R2301" s="16">
        <v>0.38179999999999997</v>
      </c>
      <c r="S2301" s="16">
        <v>3.15E-2</v>
      </c>
      <c r="T2301" s="16">
        <v>5.3E-3</v>
      </c>
      <c r="U2301" s="16">
        <v>4.6384999999999996</v>
      </c>
      <c r="V2301" s="16">
        <v>14.018000000000001</v>
      </c>
      <c r="W2301" s="16">
        <v>9.98</v>
      </c>
      <c r="X2301" s="16">
        <v>401.13</v>
      </c>
      <c r="Y2301" s="16">
        <v>62.067799999999998</v>
      </c>
      <c r="Z2301" s="16">
        <v>0.30149999999999999</v>
      </c>
      <c r="AA2301" s="16">
        <v>-8.7053000000000005E-2</v>
      </c>
      <c r="AB2301" s="16">
        <v>0.14000000000000001</v>
      </c>
      <c r="AC2301" s="16">
        <v>22</v>
      </c>
      <c r="AD2301" s="16">
        <v>37.5</v>
      </c>
      <c r="AE2301" s="16">
        <v>14.031599999999999</v>
      </c>
      <c r="AF2301" s="16">
        <v>24.294799999999999</v>
      </c>
      <c r="AG2301" s="16">
        <v>204470</v>
      </c>
      <c r="AH2301" s="16">
        <v>0.1071</v>
      </c>
      <c r="AI2301" s="16">
        <v>76.3</v>
      </c>
      <c r="AJ2301" s="16">
        <v>89.7</v>
      </c>
      <c r="AK2301" s="16">
        <v>0.2999</v>
      </c>
      <c r="AL2301" s="16">
        <v>-0.20219999999999999</v>
      </c>
      <c r="AM2301" s="16">
        <v>0.24440000000000001</v>
      </c>
      <c r="AN2301" s="16">
        <v>-9.8400000000000001E-2</v>
      </c>
      <c r="AO2301" s="16">
        <v>0.4577</v>
      </c>
      <c r="AP2301" s="16">
        <v>-0.36509999999999998</v>
      </c>
      <c r="AQ2301" s="16">
        <v>4.2114000000000003</v>
      </c>
      <c r="AR2301" s="16">
        <f t="shared" si="101"/>
        <v>0</v>
      </c>
      <c r="AS2301" s="5">
        <f t="shared" si="100"/>
        <v>5.6425299999999998E-2</v>
      </c>
    </row>
    <row r="2302" spans="1:45" x14ac:dyDescent="0.25">
      <c r="A2302" s="16" t="s">
        <v>409</v>
      </c>
      <c r="B2302" s="16" t="s">
        <v>100</v>
      </c>
      <c r="C2302" s="16" t="s">
        <v>321</v>
      </c>
      <c r="D2302" s="16">
        <v>2003</v>
      </c>
      <c r="E2302" s="16" t="s">
        <v>2936</v>
      </c>
      <c r="F2302" s="16" t="s">
        <v>594</v>
      </c>
      <c r="G2302" s="10">
        <v>8416.9</v>
      </c>
      <c r="H2302" s="73">
        <v>9.0379970000000007</v>
      </c>
      <c r="I2302" s="16">
        <v>105640453</v>
      </c>
      <c r="J2302" s="71">
        <v>0</v>
      </c>
      <c r="K2302" s="71">
        <v>1.085</v>
      </c>
      <c r="L2302" s="16">
        <v>0.1721442</v>
      </c>
      <c r="M2302" s="16">
        <v>-0.31098520000000002</v>
      </c>
      <c r="N2302" s="16">
        <v>2.8678700000000001E-2</v>
      </c>
      <c r="O2302" s="16">
        <v>0.47053719999999999</v>
      </c>
      <c r="P2302" s="16">
        <v>4.5830999999999997E-3</v>
      </c>
      <c r="Q2302" s="16">
        <v>0.17242740000000001</v>
      </c>
      <c r="R2302" s="16">
        <v>0.38890000000000002</v>
      </c>
      <c r="S2302" s="16">
        <v>2.92E-2</v>
      </c>
      <c r="T2302" s="16">
        <v>5.8999999999999999E-3</v>
      </c>
      <c r="U2302" s="16">
        <v>5.1867000000000001</v>
      </c>
      <c r="V2302" s="16">
        <v>14.462</v>
      </c>
      <c r="W2302" s="16">
        <v>10.4</v>
      </c>
      <c r="X2302" s="16">
        <v>396.61200000000002</v>
      </c>
      <c r="Y2302" s="16">
        <v>62.612499999999997</v>
      </c>
      <c r="Z2302" s="16">
        <v>0.31790000000000002</v>
      </c>
      <c r="AA2302" s="16">
        <v>-6.3750500000000002E-2</v>
      </c>
      <c r="AB2302" s="16">
        <v>0.14000000000000001</v>
      </c>
      <c r="AC2302" s="16">
        <v>22</v>
      </c>
      <c r="AD2302" s="16">
        <v>36.9</v>
      </c>
      <c r="AE2302" s="16">
        <v>15.1126</v>
      </c>
      <c r="AF2302" s="16">
        <v>27.8537</v>
      </c>
      <c r="AG2302" s="16">
        <v>199954</v>
      </c>
      <c r="AH2302" s="16">
        <v>0.1095</v>
      </c>
      <c r="AI2302" s="16">
        <v>77.099999999999994</v>
      </c>
      <c r="AJ2302" s="16">
        <v>90.3</v>
      </c>
      <c r="AK2302" s="16">
        <v>0.32600000000000001</v>
      </c>
      <c r="AL2302" s="16">
        <v>-0.15440000000000001</v>
      </c>
      <c r="AM2302" s="16">
        <v>0.2228</v>
      </c>
      <c r="AN2302" s="16">
        <v>-0.1444</v>
      </c>
      <c r="AO2302" s="16">
        <v>0.38450000000000001</v>
      </c>
      <c r="AP2302" s="16">
        <v>-0.37469999999999998</v>
      </c>
      <c r="AQ2302" s="16">
        <v>4.2114000000000003</v>
      </c>
      <c r="AR2302" s="16">
        <f t="shared" si="101"/>
        <v>0</v>
      </c>
      <c r="AS2302" s="5">
        <f t="shared" si="100"/>
        <v>5.5393100000000001E-2</v>
      </c>
    </row>
    <row r="2303" spans="1:45" x14ac:dyDescent="0.25">
      <c r="A2303" s="16" t="s">
        <v>409</v>
      </c>
      <c r="B2303" s="16" t="s">
        <v>100</v>
      </c>
      <c r="C2303" s="16" t="s">
        <v>321</v>
      </c>
      <c r="D2303" s="16">
        <v>2004</v>
      </c>
      <c r="E2303" s="16" t="s">
        <v>2924</v>
      </c>
      <c r="F2303" s="16" t="s">
        <v>594</v>
      </c>
      <c r="G2303" s="10">
        <v>8667.2900000000009</v>
      </c>
      <c r="H2303" s="73">
        <v>9.0673110000000001</v>
      </c>
      <c r="I2303" s="16">
        <v>106995583</v>
      </c>
      <c r="J2303" s="71">
        <v>6.0000000000000001E-3</v>
      </c>
      <c r="K2303" s="71">
        <v>1.0920000000000001</v>
      </c>
      <c r="L2303" s="16">
        <v>0.25297799999999998</v>
      </c>
      <c r="M2303" s="16">
        <v>-0.29740870000000003</v>
      </c>
      <c r="N2303" s="16">
        <v>4.8384299999999998E-2</v>
      </c>
      <c r="O2303" s="16">
        <v>0.59082279999999998</v>
      </c>
      <c r="P2303" s="16">
        <v>6.2975299999999998E-2</v>
      </c>
      <c r="Q2303" s="16">
        <v>0.13346179999999999</v>
      </c>
      <c r="R2303" s="16">
        <v>0.39419999999999999</v>
      </c>
      <c r="S2303" s="16">
        <v>3.0300000000000001E-2</v>
      </c>
      <c r="T2303" s="16">
        <v>6.6E-3</v>
      </c>
      <c r="U2303" s="16">
        <v>4.8002000000000002</v>
      </c>
      <c r="V2303" s="16">
        <v>14.906000000000001</v>
      </c>
      <c r="W2303" s="16">
        <v>10.82</v>
      </c>
      <c r="X2303" s="16">
        <v>400.608</v>
      </c>
      <c r="Y2303" s="16">
        <v>67.1267</v>
      </c>
      <c r="Z2303" s="16">
        <v>0.32600000000000001</v>
      </c>
      <c r="AA2303" s="16">
        <v>-8.7053000000000005E-2</v>
      </c>
      <c r="AB2303" s="16">
        <v>0.14000000000000001</v>
      </c>
      <c r="AC2303" s="16">
        <v>22</v>
      </c>
      <c r="AD2303" s="16">
        <v>37.5</v>
      </c>
      <c r="AE2303" s="16">
        <v>16.523099999999999</v>
      </c>
      <c r="AF2303" s="16">
        <v>35.153199999999998</v>
      </c>
      <c r="AG2303" s="16">
        <v>214898</v>
      </c>
      <c r="AH2303" s="16">
        <v>0.108</v>
      </c>
      <c r="AI2303" s="16">
        <v>77.8</v>
      </c>
      <c r="AJ2303" s="16">
        <v>90.9</v>
      </c>
      <c r="AK2303" s="16">
        <v>0.31950000000000001</v>
      </c>
      <c r="AL2303" s="16">
        <v>-0.29220000000000002</v>
      </c>
      <c r="AM2303" s="16">
        <v>0.1575</v>
      </c>
      <c r="AN2303" s="16">
        <v>-0.21540000000000001</v>
      </c>
      <c r="AO2303" s="16">
        <v>0.44169999999999998</v>
      </c>
      <c r="AP2303" s="16">
        <v>-0.38479999999999998</v>
      </c>
      <c r="AQ2303" s="16">
        <v>4.2114000000000003</v>
      </c>
      <c r="AR2303" s="16">
        <f t="shared" si="101"/>
        <v>0</v>
      </c>
      <c r="AS2303" s="5">
        <f t="shared" si="100"/>
        <v>8.0833799999999983E-2</v>
      </c>
    </row>
    <row r="2304" spans="1:45" x14ac:dyDescent="0.25">
      <c r="A2304" s="16" t="s">
        <v>409</v>
      </c>
      <c r="B2304" s="16" t="s">
        <v>100</v>
      </c>
      <c r="C2304" s="16" t="s">
        <v>321</v>
      </c>
      <c r="D2304" s="16">
        <v>2005</v>
      </c>
      <c r="E2304" s="16" t="s">
        <v>2929</v>
      </c>
      <c r="F2304" s="16" t="s">
        <v>594</v>
      </c>
      <c r="G2304" s="10">
        <v>8808.56</v>
      </c>
      <c r="H2304" s="73">
        <v>9.0834799999999998</v>
      </c>
      <c r="I2304" s="16">
        <v>108472228</v>
      </c>
      <c r="J2304" s="71">
        <v>-1.2E-2</v>
      </c>
      <c r="K2304" s="71">
        <v>1.0780000000000001</v>
      </c>
      <c r="L2304" s="16">
        <v>0.2931185</v>
      </c>
      <c r="M2304" s="16">
        <v>-0.27650259999999999</v>
      </c>
      <c r="N2304" s="16">
        <v>0.1200599</v>
      </c>
      <c r="O2304" s="16">
        <v>0.63047739999999997</v>
      </c>
      <c r="P2304" s="16">
        <v>0.1156769</v>
      </c>
      <c r="Q2304" s="16">
        <v>3.1547899999999997E-2</v>
      </c>
      <c r="R2304" s="16">
        <v>0.40360000000000001</v>
      </c>
      <c r="S2304" s="16">
        <v>3.2500000000000001E-2</v>
      </c>
      <c r="T2304" s="16">
        <v>7.4000000000000003E-3</v>
      </c>
      <c r="U2304" s="16">
        <v>4.9078999999999997</v>
      </c>
      <c r="V2304" s="16">
        <v>15.35</v>
      </c>
      <c r="W2304" s="16">
        <v>11.24</v>
      </c>
      <c r="X2304" s="16">
        <v>404.60500000000002</v>
      </c>
      <c r="Y2304" s="16">
        <v>65.426500000000004</v>
      </c>
      <c r="Z2304" s="16">
        <v>0.35549999999999998</v>
      </c>
      <c r="AA2304" s="16">
        <v>-0.1491933</v>
      </c>
      <c r="AB2304" s="16">
        <v>0.14000000000000001</v>
      </c>
      <c r="AC2304" s="16">
        <v>22</v>
      </c>
      <c r="AD2304" s="16">
        <v>39.1</v>
      </c>
      <c r="AE2304" s="16">
        <v>17.620999999999999</v>
      </c>
      <c r="AF2304" s="16">
        <v>42.561199999999999</v>
      </c>
      <c r="AG2304" s="16">
        <v>222166</v>
      </c>
      <c r="AH2304" s="16">
        <v>0.1118</v>
      </c>
      <c r="AI2304" s="16">
        <v>78.599999999999994</v>
      </c>
      <c r="AJ2304" s="16">
        <v>91.4</v>
      </c>
      <c r="AK2304" s="16">
        <v>0.19420000000000001</v>
      </c>
      <c r="AL2304" s="16">
        <v>-0.28070000000000001</v>
      </c>
      <c r="AM2304" s="16">
        <v>8.1900000000000001E-2</v>
      </c>
      <c r="AN2304" s="16">
        <v>-0.43640000000000001</v>
      </c>
      <c r="AO2304" s="16">
        <v>0.27600000000000002</v>
      </c>
      <c r="AP2304" s="16">
        <v>-0.40539999999999998</v>
      </c>
      <c r="AQ2304" s="16">
        <v>4.2114000000000003</v>
      </c>
      <c r="AR2304" s="16">
        <f t="shared" si="101"/>
        <v>0</v>
      </c>
      <c r="AS2304" s="5">
        <f t="shared" si="100"/>
        <v>4.0140500000000023E-2</v>
      </c>
    </row>
    <row r="2305" spans="1:45" x14ac:dyDescent="0.25">
      <c r="A2305" s="16" t="s">
        <v>409</v>
      </c>
      <c r="B2305" s="16" t="s">
        <v>100</v>
      </c>
      <c r="C2305" s="16" t="s">
        <v>321</v>
      </c>
      <c r="D2305" s="16">
        <v>2006</v>
      </c>
      <c r="E2305" s="16" t="s">
        <v>2913</v>
      </c>
      <c r="F2305" s="16" t="s">
        <v>594</v>
      </c>
      <c r="G2305" s="10">
        <v>9108.07</v>
      </c>
      <c r="H2305" s="73">
        <v>9.1169159999999998</v>
      </c>
      <c r="I2305" s="16">
        <v>110092378</v>
      </c>
      <c r="J2305" s="71">
        <v>1.4E-2</v>
      </c>
      <c r="K2305" s="71">
        <v>1.093</v>
      </c>
      <c r="L2305" s="16">
        <v>0.2442898</v>
      </c>
      <c r="M2305" s="16">
        <v>-0.28022069999999999</v>
      </c>
      <c r="N2305" s="16">
        <v>0.14896789999999999</v>
      </c>
      <c r="O2305" s="16">
        <v>0.48371009999999998</v>
      </c>
      <c r="P2305" s="16">
        <v>0.14996499999999999</v>
      </c>
      <c r="Q2305" s="16">
        <v>1.26724E-2</v>
      </c>
      <c r="R2305" s="16">
        <v>0.37309999999999999</v>
      </c>
      <c r="S2305" s="16">
        <v>3.3700000000000001E-2</v>
      </c>
      <c r="T2305" s="16">
        <v>8.3000000000000001E-3</v>
      </c>
      <c r="U2305" s="16">
        <v>4.7491000000000003</v>
      </c>
      <c r="V2305" s="16">
        <v>15.254</v>
      </c>
      <c r="W2305" s="16">
        <v>11.608000000000001</v>
      </c>
      <c r="X2305" s="16">
        <v>408.601</v>
      </c>
      <c r="Y2305" s="16">
        <v>60.363599999999998</v>
      </c>
      <c r="Z2305" s="16">
        <v>0.33389999999999997</v>
      </c>
      <c r="AA2305" s="16">
        <v>-0.15696080000000001</v>
      </c>
      <c r="AB2305" s="16">
        <v>0.14000000000000001</v>
      </c>
      <c r="AC2305" s="16">
        <v>22</v>
      </c>
      <c r="AD2305" s="16">
        <v>39.299999999999997</v>
      </c>
      <c r="AE2305" s="16">
        <v>17.7148</v>
      </c>
      <c r="AF2305" s="16">
        <v>49.408799999999999</v>
      </c>
      <c r="AG2305" s="16">
        <v>224006</v>
      </c>
      <c r="AH2305" s="16">
        <v>0.11070000000000001</v>
      </c>
      <c r="AI2305" s="16">
        <v>79.400000000000006</v>
      </c>
      <c r="AJ2305" s="16">
        <v>92</v>
      </c>
      <c r="AK2305" s="16">
        <v>0.11409999999999999</v>
      </c>
      <c r="AL2305" s="16">
        <v>-0.2525</v>
      </c>
      <c r="AM2305" s="16">
        <v>0.15509999999999999</v>
      </c>
      <c r="AN2305" s="16">
        <v>-0.64280000000000004</v>
      </c>
      <c r="AO2305" s="16">
        <v>0.38419999999999999</v>
      </c>
      <c r="AP2305" s="16">
        <v>-0.46110000000000001</v>
      </c>
      <c r="AQ2305" s="16">
        <v>4.2114000000000003</v>
      </c>
      <c r="AR2305" s="16">
        <f t="shared" si="101"/>
        <v>0</v>
      </c>
      <c r="AS2305" s="5">
        <f t="shared" si="100"/>
        <v>-4.8828700000000003E-2</v>
      </c>
    </row>
    <row r="2306" spans="1:45" x14ac:dyDescent="0.25">
      <c r="A2306" s="16" t="s">
        <v>409</v>
      </c>
      <c r="B2306" s="16" t="s">
        <v>100</v>
      </c>
      <c r="C2306" s="16" t="s">
        <v>321</v>
      </c>
      <c r="D2306" s="16">
        <v>2007</v>
      </c>
      <c r="E2306" s="16" t="s">
        <v>2923</v>
      </c>
      <c r="F2306" s="16" t="s">
        <v>594</v>
      </c>
      <c r="G2306" s="10">
        <v>9253.32</v>
      </c>
      <c r="H2306" s="73">
        <v>9.1327370000000005</v>
      </c>
      <c r="I2306" s="16">
        <v>111836346</v>
      </c>
      <c r="J2306" s="71">
        <v>-3.0000000000000001E-3</v>
      </c>
      <c r="K2306" s="71">
        <v>1.0900000000000001</v>
      </c>
      <c r="L2306" s="16">
        <v>0.34789029999999999</v>
      </c>
      <c r="M2306" s="16">
        <v>-0.27743649999999997</v>
      </c>
      <c r="N2306" s="16">
        <v>0.19145619999999999</v>
      </c>
      <c r="O2306" s="16">
        <v>0.65254599999999996</v>
      </c>
      <c r="P2306" s="16">
        <v>0.18917030000000001</v>
      </c>
      <c r="Q2306" s="16">
        <v>-1.7506799999999999E-2</v>
      </c>
      <c r="R2306" s="16">
        <v>0.36849999999999999</v>
      </c>
      <c r="S2306" s="16">
        <v>3.5099999999999999E-2</v>
      </c>
      <c r="T2306" s="16">
        <v>8.3000000000000001E-3</v>
      </c>
      <c r="U2306" s="16">
        <v>4.7335000000000003</v>
      </c>
      <c r="V2306" s="16">
        <v>15.157999999999999</v>
      </c>
      <c r="W2306" s="16">
        <v>11.976000000000001</v>
      </c>
      <c r="X2306" s="16">
        <v>412.36599999999999</v>
      </c>
      <c r="Y2306" s="16">
        <v>64.253799999999998</v>
      </c>
      <c r="Z2306" s="16">
        <v>0.37869999999999998</v>
      </c>
      <c r="AA2306" s="16">
        <v>-0.16084470000000001</v>
      </c>
      <c r="AB2306" s="16">
        <v>0.14000000000000001</v>
      </c>
      <c r="AC2306" s="16">
        <v>22</v>
      </c>
      <c r="AD2306" s="16">
        <v>39.4</v>
      </c>
      <c r="AE2306" s="16">
        <v>17.614699999999999</v>
      </c>
      <c r="AF2306" s="16">
        <v>58.627299999999998</v>
      </c>
      <c r="AG2306" s="16">
        <v>227412</v>
      </c>
      <c r="AH2306" s="16">
        <v>0.1124</v>
      </c>
      <c r="AI2306" s="16">
        <v>80.099999999999994</v>
      </c>
      <c r="AJ2306" s="16">
        <v>92.5</v>
      </c>
      <c r="AK2306" s="16">
        <v>8.5500000000000007E-2</v>
      </c>
      <c r="AL2306" s="16">
        <v>-0.2656</v>
      </c>
      <c r="AM2306" s="16">
        <v>0.18029999999999999</v>
      </c>
      <c r="AN2306" s="16">
        <v>-0.73219999999999996</v>
      </c>
      <c r="AO2306" s="16">
        <v>0.38790000000000002</v>
      </c>
      <c r="AP2306" s="16">
        <v>-0.5393</v>
      </c>
      <c r="AQ2306" s="16">
        <v>4.2114000000000003</v>
      </c>
      <c r="AR2306" s="16">
        <f t="shared" si="101"/>
        <v>0</v>
      </c>
      <c r="AS2306" s="5">
        <f t="shared" si="100"/>
        <v>0.10360049999999998</v>
      </c>
    </row>
    <row r="2307" spans="1:45" x14ac:dyDescent="0.25">
      <c r="A2307" s="16" t="s">
        <v>409</v>
      </c>
      <c r="B2307" s="16" t="s">
        <v>100</v>
      </c>
      <c r="C2307" s="16" t="s">
        <v>321</v>
      </c>
      <c r="D2307" s="16">
        <v>2008</v>
      </c>
      <c r="E2307" s="16" t="s">
        <v>2919</v>
      </c>
      <c r="F2307" s="16" t="s">
        <v>594</v>
      </c>
      <c r="G2307" s="10">
        <v>9232.2000000000007</v>
      </c>
      <c r="H2307" s="73">
        <v>9.130452</v>
      </c>
      <c r="I2307" s="16">
        <v>113661809</v>
      </c>
      <c r="J2307" s="71">
        <v>-3.4000000000000002E-2</v>
      </c>
      <c r="K2307" s="71">
        <v>1.054</v>
      </c>
      <c r="L2307" s="16">
        <v>0.38299909999999998</v>
      </c>
      <c r="M2307" s="16">
        <v>-0.25636219999999998</v>
      </c>
      <c r="N2307" s="16">
        <v>0.2486979</v>
      </c>
      <c r="O2307" s="16">
        <v>0.65651610000000005</v>
      </c>
      <c r="P2307" s="16">
        <v>0.2244613</v>
      </c>
      <c r="Q2307" s="16">
        <v>-5.8886800000000003E-2</v>
      </c>
      <c r="R2307" s="16">
        <v>0.40379999999999999</v>
      </c>
      <c r="S2307" s="16">
        <v>3.4099999999999998E-2</v>
      </c>
      <c r="T2307" s="16">
        <v>8.8999999999999999E-3</v>
      </c>
      <c r="U2307" s="16">
        <v>4.8582000000000001</v>
      </c>
      <c r="V2307" s="16">
        <v>15.061999999999999</v>
      </c>
      <c r="W2307" s="16">
        <v>12.343999999999999</v>
      </c>
      <c r="X2307" s="16">
        <v>416.13</v>
      </c>
      <c r="Y2307" s="16">
        <v>65.297300000000007</v>
      </c>
      <c r="Z2307" s="16">
        <v>0.36880000000000002</v>
      </c>
      <c r="AA2307" s="16">
        <v>-0.16084470000000001</v>
      </c>
      <c r="AB2307" s="16">
        <v>0.14000000000000001</v>
      </c>
      <c r="AC2307" s="16">
        <v>22</v>
      </c>
      <c r="AD2307" s="16">
        <v>39.4</v>
      </c>
      <c r="AE2307" s="16">
        <v>17.823599999999999</v>
      </c>
      <c r="AF2307" s="16">
        <v>65.499499999999998</v>
      </c>
      <c r="AG2307" s="16">
        <v>227809</v>
      </c>
      <c r="AH2307" s="16">
        <v>0.1142</v>
      </c>
      <c r="AI2307" s="16">
        <v>80.900000000000006</v>
      </c>
      <c r="AJ2307" s="16">
        <v>93</v>
      </c>
      <c r="AK2307" s="16">
        <v>9.8900000000000002E-2</v>
      </c>
      <c r="AL2307" s="16">
        <v>-0.2429</v>
      </c>
      <c r="AM2307" s="16">
        <v>0.19980000000000001</v>
      </c>
      <c r="AN2307" s="16">
        <v>-0.79920000000000002</v>
      </c>
      <c r="AO2307" s="16">
        <v>0.33939999999999998</v>
      </c>
      <c r="AP2307" s="16">
        <v>-0.7157</v>
      </c>
      <c r="AQ2307" s="16">
        <v>4.2114000000000003</v>
      </c>
      <c r="AR2307" s="16">
        <f t="shared" si="101"/>
        <v>0</v>
      </c>
      <c r="AS2307" s="5">
        <f t="shared" si="100"/>
        <v>3.5108799999999996E-2</v>
      </c>
    </row>
    <row r="2308" spans="1:45" x14ac:dyDescent="0.25">
      <c r="A2308" s="16" t="s">
        <v>409</v>
      </c>
      <c r="B2308" s="16" t="s">
        <v>100</v>
      </c>
      <c r="C2308" s="16" t="s">
        <v>321</v>
      </c>
      <c r="D2308" s="16">
        <v>2009</v>
      </c>
      <c r="E2308" s="16" t="s">
        <v>2927</v>
      </c>
      <c r="F2308" s="16" t="s">
        <v>594</v>
      </c>
      <c r="G2308" s="10">
        <v>8657.84</v>
      </c>
      <c r="H2308" s="73">
        <v>9.0662199999999995</v>
      </c>
      <c r="I2308" s="16">
        <v>115505228</v>
      </c>
      <c r="J2308" s="71">
        <v>-4.9000000000000002E-2</v>
      </c>
      <c r="K2308" s="71">
        <v>1.0029999999999999</v>
      </c>
      <c r="L2308" s="16">
        <v>0.43505909999999998</v>
      </c>
      <c r="M2308" s="16">
        <v>-0.25665719999999997</v>
      </c>
      <c r="N2308" s="16">
        <v>0.33157809999999999</v>
      </c>
      <c r="O2308" s="16">
        <v>0.66215440000000003</v>
      </c>
      <c r="P2308" s="16">
        <v>0.23877950000000001</v>
      </c>
      <c r="Q2308" s="16">
        <v>-4.4751800000000001E-2</v>
      </c>
      <c r="R2308" s="16">
        <v>0.43140000000000001</v>
      </c>
      <c r="S2308" s="16">
        <v>2.93E-2</v>
      </c>
      <c r="T2308" s="16">
        <v>9.1999999999999998E-3</v>
      </c>
      <c r="U2308" s="16">
        <v>5.2267000000000001</v>
      </c>
      <c r="V2308" s="16">
        <v>14.965999999999999</v>
      </c>
      <c r="W2308" s="16">
        <v>12.712</v>
      </c>
      <c r="X2308" s="16">
        <v>419.89400000000001</v>
      </c>
      <c r="Y2308" s="16">
        <v>64.732900000000001</v>
      </c>
      <c r="Z2308" s="16">
        <v>0.37619999999999998</v>
      </c>
      <c r="AA2308" s="16">
        <v>-0.17249590000000001</v>
      </c>
      <c r="AB2308" s="16">
        <v>0.14000000000000001</v>
      </c>
      <c r="AC2308" s="16">
        <v>22</v>
      </c>
      <c r="AD2308" s="16">
        <v>39.700000000000003</v>
      </c>
      <c r="AE2308" s="16">
        <v>16.754100000000001</v>
      </c>
      <c r="AF2308" s="16">
        <v>71.458200000000005</v>
      </c>
      <c r="AG2308" s="16">
        <v>223468</v>
      </c>
      <c r="AH2308" s="16">
        <v>0.1166</v>
      </c>
      <c r="AI2308" s="16">
        <v>81.599999999999994</v>
      </c>
      <c r="AJ2308" s="16">
        <v>93.6</v>
      </c>
      <c r="AK2308" s="16">
        <v>0.17480000000000001</v>
      </c>
      <c r="AL2308" s="16">
        <v>-0.30130000000000001</v>
      </c>
      <c r="AM2308" s="16">
        <v>0.1696</v>
      </c>
      <c r="AN2308" s="16">
        <v>-0.69869999999999999</v>
      </c>
      <c r="AO2308" s="16">
        <v>0.23269999999999999</v>
      </c>
      <c r="AP2308" s="16">
        <v>-0.60699999999999998</v>
      </c>
      <c r="AQ2308" s="16">
        <v>4.2114000000000003</v>
      </c>
      <c r="AR2308" s="16">
        <f t="shared" si="101"/>
        <v>0</v>
      </c>
      <c r="AS2308" s="5">
        <f t="shared" ref="AS2308:AS2371" si="102">IF(D2308=1985, 0, L2308-L2307)</f>
        <v>5.2059999999999995E-2</v>
      </c>
    </row>
    <row r="2309" spans="1:45" x14ac:dyDescent="0.25">
      <c r="A2309" s="16" t="s">
        <v>409</v>
      </c>
      <c r="B2309" s="16" t="s">
        <v>100</v>
      </c>
      <c r="C2309" s="16" t="s">
        <v>321</v>
      </c>
      <c r="D2309" s="16">
        <v>2010</v>
      </c>
      <c r="E2309" s="16" t="s">
        <v>2935</v>
      </c>
      <c r="F2309" s="16" t="s">
        <v>594</v>
      </c>
      <c r="G2309" s="10">
        <v>8959.58</v>
      </c>
      <c r="H2309" s="73">
        <v>9.100479</v>
      </c>
      <c r="I2309" s="16">
        <v>117318941</v>
      </c>
      <c r="J2309" s="71">
        <v>-1.2999999999999999E-2</v>
      </c>
      <c r="K2309" s="71">
        <v>0.99</v>
      </c>
      <c r="L2309" s="16">
        <v>0.46333809999999997</v>
      </c>
      <c r="M2309" s="16">
        <v>-0.24346950000000001</v>
      </c>
      <c r="N2309" s="16">
        <v>0.34304750000000001</v>
      </c>
      <c r="O2309" s="16">
        <v>0.68177869999999996</v>
      </c>
      <c r="P2309" s="16">
        <v>0.2717059</v>
      </c>
      <c r="Q2309" s="16">
        <v>-6.0972699999999998E-2</v>
      </c>
      <c r="R2309" s="16">
        <v>0.4546</v>
      </c>
      <c r="S2309" s="16">
        <v>2.87E-2</v>
      </c>
      <c r="T2309" s="16">
        <v>9.4999999999999998E-3</v>
      </c>
      <c r="U2309" s="16">
        <v>5.1978999999999997</v>
      </c>
      <c r="V2309" s="16">
        <v>14.87</v>
      </c>
      <c r="W2309" s="16">
        <v>13.08</v>
      </c>
      <c r="X2309" s="16">
        <v>419.01299999999998</v>
      </c>
      <c r="Y2309" s="16">
        <v>64.422200000000004</v>
      </c>
      <c r="Z2309" s="16">
        <v>0.39240000000000003</v>
      </c>
      <c r="AA2309" s="16">
        <v>-0.16084470000000001</v>
      </c>
      <c r="AB2309" s="16">
        <v>0.14000000000000001</v>
      </c>
      <c r="AC2309" s="16">
        <v>22</v>
      </c>
      <c r="AD2309" s="16">
        <v>39.4</v>
      </c>
      <c r="AE2309" s="16">
        <v>16.8965</v>
      </c>
      <c r="AF2309" s="16">
        <v>77.518299999999996</v>
      </c>
      <c r="AG2309" s="16">
        <v>228508</v>
      </c>
      <c r="AH2309" s="16">
        <v>0.1167</v>
      </c>
      <c r="AI2309" s="16">
        <v>82.3</v>
      </c>
      <c r="AJ2309" s="16">
        <v>94.1</v>
      </c>
      <c r="AK2309" s="16">
        <v>0.15090000000000001</v>
      </c>
      <c r="AL2309" s="16">
        <v>-0.36940000000000001</v>
      </c>
      <c r="AM2309" s="16">
        <v>0.14560000000000001</v>
      </c>
      <c r="AN2309" s="16">
        <v>-0.73799999999999999</v>
      </c>
      <c r="AO2309" s="16">
        <v>0.26329999999999998</v>
      </c>
      <c r="AP2309" s="16">
        <v>-0.58189999999999997</v>
      </c>
      <c r="AQ2309" s="16">
        <v>4.2114000000000003</v>
      </c>
      <c r="AR2309" s="16">
        <f t="shared" ref="AR2309:AR2372" si="103">IF(OR(AND(I2309&lt;&gt;"", I2309&gt;=10000000, AQ2309&lt;=32.5), AND(A2309="Middle East &amp; North Africa", I2309&lt;&gt;"", I2309&gt;=9000000, AQ2309&lt;&gt;"", AQ2309&lt;=32.5)), 0, 1)</f>
        <v>0</v>
      </c>
      <c r="AS2309" s="5">
        <f t="shared" si="102"/>
        <v>2.8278999999999999E-2</v>
      </c>
    </row>
    <row r="2310" spans="1:45" x14ac:dyDescent="0.25">
      <c r="A2310" s="16" t="s">
        <v>409</v>
      </c>
      <c r="B2310" s="16" t="s">
        <v>100</v>
      </c>
      <c r="C2310" s="16" t="s">
        <v>321</v>
      </c>
      <c r="D2310" s="16">
        <v>2011</v>
      </c>
      <c r="E2310" s="16" t="s">
        <v>2922</v>
      </c>
      <c r="F2310" s="16" t="s">
        <v>594</v>
      </c>
      <c r="G2310" s="10">
        <v>9183.33</v>
      </c>
      <c r="H2310" s="73">
        <v>9.1251449999999998</v>
      </c>
      <c r="I2310" s="16">
        <v>119090017</v>
      </c>
      <c r="J2310" s="71">
        <v>1.0999999999999999E-2</v>
      </c>
      <c r="K2310" s="71">
        <v>1</v>
      </c>
      <c r="L2310" s="16">
        <v>0.4990253</v>
      </c>
      <c r="M2310" s="16">
        <v>-0.26010559999999999</v>
      </c>
      <c r="N2310" s="16">
        <v>0.36883890000000003</v>
      </c>
      <c r="O2310" s="16">
        <v>0.69699880000000003</v>
      </c>
      <c r="P2310" s="16">
        <v>0.29436449999999997</v>
      </c>
      <c r="Q2310" s="16">
        <v>-2.8749400000000001E-2</v>
      </c>
      <c r="R2310" s="16">
        <v>0.42559999999999998</v>
      </c>
      <c r="S2310" s="16">
        <v>2.75E-2</v>
      </c>
      <c r="T2310" s="16">
        <v>9.9000000000000008E-3</v>
      </c>
      <c r="U2310" s="16">
        <v>5.1543000000000001</v>
      </c>
      <c r="V2310" s="16">
        <v>15.635999999999999</v>
      </c>
      <c r="W2310" s="16">
        <v>13.404</v>
      </c>
      <c r="X2310" s="16">
        <v>418.13299999999998</v>
      </c>
      <c r="Y2310" s="16">
        <v>65.709199999999996</v>
      </c>
      <c r="Z2310" s="16">
        <v>0.38429999999999997</v>
      </c>
      <c r="AA2310" s="16">
        <v>-0.16861209999999999</v>
      </c>
      <c r="AB2310" s="16">
        <v>0.14000000000000001</v>
      </c>
      <c r="AC2310" s="16">
        <v>22</v>
      </c>
      <c r="AD2310" s="16">
        <v>39.6</v>
      </c>
      <c r="AE2310" s="16">
        <v>16.7532</v>
      </c>
      <c r="AF2310" s="16">
        <v>79.241200000000006</v>
      </c>
      <c r="AG2310" s="16">
        <v>245783</v>
      </c>
      <c r="AH2310" s="16">
        <v>0.1174</v>
      </c>
      <c r="AI2310" s="16">
        <v>83</v>
      </c>
      <c r="AJ2310" s="16">
        <v>94.6</v>
      </c>
      <c r="AK2310" s="16">
        <v>9.5000000000000001E-2</v>
      </c>
      <c r="AL2310" s="16">
        <v>-0.4</v>
      </c>
      <c r="AM2310" s="16">
        <v>0.30819999999999997</v>
      </c>
      <c r="AN2310" s="16">
        <v>-0.68189999999999995</v>
      </c>
      <c r="AO2310" s="16">
        <v>0.29320000000000002</v>
      </c>
      <c r="AP2310" s="16">
        <v>-0.56000000000000005</v>
      </c>
      <c r="AQ2310" s="16">
        <v>4.2114000000000003</v>
      </c>
      <c r="AR2310" s="16">
        <f t="shared" si="103"/>
        <v>0</v>
      </c>
      <c r="AS2310" s="5">
        <f t="shared" si="102"/>
        <v>3.568720000000003E-2</v>
      </c>
    </row>
    <row r="2311" spans="1:45" x14ac:dyDescent="0.25">
      <c r="A2311" s="16" t="s">
        <v>409</v>
      </c>
      <c r="B2311" s="16" t="s">
        <v>100</v>
      </c>
      <c r="C2311" s="16" t="s">
        <v>321</v>
      </c>
      <c r="D2311" s="16">
        <v>2012</v>
      </c>
      <c r="E2311" s="16" t="s">
        <v>2932</v>
      </c>
      <c r="F2311" s="16" t="s">
        <v>594</v>
      </c>
      <c r="G2311" s="10">
        <v>9414.91</v>
      </c>
      <c r="H2311" s="73">
        <v>9.1500489999999992</v>
      </c>
      <c r="I2311" s="16">
        <v>120828307</v>
      </c>
      <c r="J2311" s="71">
        <v>2E-3</v>
      </c>
      <c r="K2311" s="71">
        <v>1.002</v>
      </c>
      <c r="L2311" s="16">
        <v>0.59921670000000005</v>
      </c>
      <c r="M2311" s="16">
        <v>-0.24927859999999999</v>
      </c>
      <c r="N2311" s="16">
        <v>0.45199539999999999</v>
      </c>
      <c r="O2311" s="16">
        <v>0.76420889999999997</v>
      </c>
      <c r="P2311" s="16">
        <v>0.31835960000000002</v>
      </c>
      <c r="Q2311" s="16">
        <v>9.1327999999999999E-3</v>
      </c>
      <c r="R2311" s="16">
        <v>0.432</v>
      </c>
      <c r="S2311" s="16">
        <v>2.87E-2</v>
      </c>
      <c r="T2311" s="16">
        <v>1.0200000000000001E-2</v>
      </c>
      <c r="U2311" s="16">
        <v>5.6562000000000001</v>
      </c>
      <c r="V2311" s="16">
        <v>16.402000000000001</v>
      </c>
      <c r="W2311" s="16">
        <v>13.728</v>
      </c>
      <c r="X2311" s="16">
        <v>417.25200000000001</v>
      </c>
      <c r="Y2311" s="16">
        <v>67.334900000000005</v>
      </c>
      <c r="Z2311" s="16">
        <v>0.3987</v>
      </c>
      <c r="AA2311" s="16">
        <v>-0.18414720000000001</v>
      </c>
      <c r="AB2311" s="16">
        <v>0.14000000000000001</v>
      </c>
      <c r="AC2311" s="16">
        <v>22</v>
      </c>
      <c r="AD2311" s="16">
        <v>40</v>
      </c>
      <c r="AE2311" s="16">
        <v>17.036200000000001</v>
      </c>
      <c r="AF2311" s="16">
        <v>83.350700000000003</v>
      </c>
      <c r="AG2311" s="16">
        <v>240730</v>
      </c>
      <c r="AH2311" s="16">
        <v>0.1182</v>
      </c>
      <c r="AI2311" s="16">
        <v>83.7</v>
      </c>
      <c r="AJ2311" s="16">
        <v>95.1</v>
      </c>
      <c r="AK2311" s="16">
        <v>8.9200000000000002E-2</v>
      </c>
      <c r="AL2311" s="16">
        <v>-0.40760000000000002</v>
      </c>
      <c r="AM2311" s="16">
        <v>0.33860000000000001</v>
      </c>
      <c r="AN2311" s="16">
        <v>-0.68230000000000002</v>
      </c>
      <c r="AO2311" s="16">
        <v>0.48330000000000001</v>
      </c>
      <c r="AP2311" s="16">
        <v>-0.55740000000000001</v>
      </c>
      <c r="AQ2311" s="16">
        <v>4.2114000000000003</v>
      </c>
      <c r="AR2311" s="16">
        <f t="shared" si="103"/>
        <v>0</v>
      </c>
      <c r="AS2311" s="5">
        <f t="shared" si="102"/>
        <v>0.10019140000000004</v>
      </c>
    </row>
    <row r="2312" spans="1:45" x14ac:dyDescent="0.25">
      <c r="A2312" s="16" t="s">
        <v>409</v>
      </c>
      <c r="B2312" s="16" t="s">
        <v>100</v>
      </c>
      <c r="C2312" s="16" t="s">
        <v>321</v>
      </c>
      <c r="D2312" s="16">
        <v>2013</v>
      </c>
      <c r="E2312" s="16" t="s">
        <v>2914</v>
      </c>
      <c r="F2312" s="16" t="s">
        <v>594</v>
      </c>
      <c r="G2312" s="10">
        <v>9409.9699999999993</v>
      </c>
      <c r="H2312" s="73">
        <v>9.1495250000000006</v>
      </c>
      <c r="I2312" s="16">
        <v>122535969</v>
      </c>
      <c r="J2312" s="71">
        <v>-1.6E-2</v>
      </c>
      <c r="K2312" s="71">
        <v>0.98599999999999999</v>
      </c>
      <c r="L2312" s="16">
        <v>0.65553090000000003</v>
      </c>
      <c r="M2312" s="16">
        <v>-0.2089212</v>
      </c>
      <c r="N2312" s="16">
        <v>0.49871850000000001</v>
      </c>
      <c r="O2312" s="16">
        <v>0.81231540000000002</v>
      </c>
      <c r="P2312" s="16">
        <v>0.33018730000000002</v>
      </c>
      <c r="Q2312" s="16">
        <v>-1.3498599999999999E-2</v>
      </c>
      <c r="R2312" s="16">
        <v>0.50119999999999998</v>
      </c>
      <c r="S2312" s="16">
        <v>2.8400000000000002E-2</v>
      </c>
      <c r="T2312" s="16">
        <v>1.06E-2</v>
      </c>
      <c r="U2312" s="16">
        <v>5.7901999999999996</v>
      </c>
      <c r="V2312" s="16">
        <v>17.167999999999999</v>
      </c>
      <c r="W2312" s="16">
        <v>14.052</v>
      </c>
      <c r="X2312" s="16">
        <v>416.72399999999999</v>
      </c>
      <c r="Y2312" s="16">
        <v>69.185000000000002</v>
      </c>
      <c r="Z2312" s="16">
        <v>0.40100000000000002</v>
      </c>
      <c r="AA2312" s="16">
        <v>-0.19579849999999999</v>
      </c>
      <c r="AB2312" s="16">
        <v>0.14000000000000001</v>
      </c>
      <c r="AC2312" s="16">
        <v>22</v>
      </c>
      <c r="AD2312" s="16">
        <v>40.299999999999997</v>
      </c>
      <c r="AE2312" s="16">
        <v>16.2376</v>
      </c>
      <c r="AF2312" s="16">
        <v>87.260599999999997</v>
      </c>
      <c r="AG2312" s="16">
        <v>240083</v>
      </c>
      <c r="AH2312" s="16">
        <v>0.1192</v>
      </c>
      <c r="AI2312" s="16">
        <v>84.4</v>
      </c>
      <c r="AJ2312" s="16">
        <v>95.6</v>
      </c>
      <c r="AK2312" s="16">
        <v>8.6499999999999994E-2</v>
      </c>
      <c r="AL2312" s="16">
        <v>-0.47270000000000001</v>
      </c>
      <c r="AM2312" s="16">
        <v>0.33960000000000001</v>
      </c>
      <c r="AN2312" s="16">
        <v>-0.72889999999999999</v>
      </c>
      <c r="AO2312" s="16">
        <v>0.47289999999999999</v>
      </c>
      <c r="AP2312" s="16">
        <v>-0.56899999999999995</v>
      </c>
      <c r="AQ2312" s="16">
        <v>4.2114000000000003</v>
      </c>
      <c r="AR2312" s="16">
        <f t="shared" si="103"/>
        <v>0</v>
      </c>
      <c r="AS2312" s="5">
        <f t="shared" si="102"/>
        <v>5.6314199999999981E-2</v>
      </c>
    </row>
    <row r="2313" spans="1:45" x14ac:dyDescent="0.25">
      <c r="A2313" s="16" t="s">
        <v>409</v>
      </c>
      <c r="B2313" s="16" t="s">
        <v>100</v>
      </c>
      <c r="C2313" s="16" t="s">
        <v>321</v>
      </c>
      <c r="D2313" s="16">
        <v>2014</v>
      </c>
      <c r="E2313" s="16" t="s">
        <v>2918</v>
      </c>
      <c r="F2313" s="16" t="s">
        <v>594</v>
      </c>
      <c r="G2313" s="10">
        <v>9492.5499999999993</v>
      </c>
      <c r="H2313" s="73">
        <v>9.1582620000000006</v>
      </c>
      <c r="I2313" s="16">
        <v>124221600</v>
      </c>
      <c r="J2313" s="71">
        <v>-3.0000000000000001E-3</v>
      </c>
      <c r="K2313" s="71">
        <v>0.98299999999999998</v>
      </c>
      <c r="L2313" s="16">
        <v>0.63140459999999998</v>
      </c>
      <c r="M2313" s="16">
        <v>-0.190243</v>
      </c>
      <c r="N2313" s="16">
        <v>0.54544170000000003</v>
      </c>
      <c r="O2313" s="16">
        <v>0.79716089999999995</v>
      </c>
      <c r="P2313" s="16">
        <v>0.32275910000000002</v>
      </c>
      <c r="Q2313" s="16">
        <v>-0.11264739999999999</v>
      </c>
      <c r="R2313" s="16">
        <v>0.53810000000000002</v>
      </c>
      <c r="S2313" s="16">
        <v>2.9000000000000001E-2</v>
      </c>
      <c r="T2313" s="16">
        <v>1.0200000000000001E-2</v>
      </c>
      <c r="U2313" s="16">
        <v>5.9241999999999999</v>
      </c>
      <c r="V2313" s="16">
        <v>17.934000000000001</v>
      </c>
      <c r="W2313" s="16">
        <v>14.375999999999999</v>
      </c>
      <c r="X2313" s="16">
        <v>416.197</v>
      </c>
      <c r="Y2313" s="16">
        <v>68.910499999999999</v>
      </c>
      <c r="Z2313" s="16">
        <v>0.39450000000000002</v>
      </c>
      <c r="AA2313" s="16">
        <v>-0.20434279999999999</v>
      </c>
      <c r="AB2313" s="16">
        <v>0.14000000000000001</v>
      </c>
      <c r="AC2313" s="16">
        <v>22</v>
      </c>
      <c r="AD2313" s="16">
        <v>40.520000000000003</v>
      </c>
      <c r="AE2313" s="16">
        <v>15.465199999999999</v>
      </c>
      <c r="AF2313" s="16">
        <v>84.651799999999994</v>
      </c>
      <c r="AG2313" s="16">
        <v>239619</v>
      </c>
      <c r="AH2313" s="16">
        <v>0.1202</v>
      </c>
      <c r="AI2313" s="16">
        <v>85.1</v>
      </c>
      <c r="AJ2313" s="16">
        <v>96.1</v>
      </c>
      <c r="AK2313" s="16">
        <v>-4.3400000000000001E-2</v>
      </c>
      <c r="AL2313" s="16">
        <v>-0.73129999999999995</v>
      </c>
      <c r="AM2313" s="16">
        <v>0.189</v>
      </c>
      <c r="AN2313" s="16">
        <v>-0.85229999999999995</v>
      </c>
      <c r="AO2313" s="16">
        <v>0.42920000000000003</v>
      </c>
      <c r="AP2313" s="16">
        <v>-0.44629999999999997</v>
      </c>
      <c r="AQ2313" s="16">
        <v>4.2114000000000003</v>
      </c>
      <c r="AR2313" s="16">
        <f t="shared" si="103"/>
        <v>0</v>
      </c>
      <c r="AS2313" s="5">
        <f t="shared" si="102"/>
        <v>-2.4126300000000045E-2</v>
      </c>
    </row>
    <row r="2314" spans="1:45" x14ac:dyDescent="0.25">
      <c r="A2314" s="16" t="s">
        <v>405</v>
      </c>
      <c r="B2314" s="16" t="s">
        <v>101</v>
      </c>
      <c r="C2314" s="16" t="s">
        <v>311</v>
      </c>
      <c r="D2314" s="16">
        <v>1985</v>
      </c>
      <c r="E2314" s="16" t="s">
        <v>2730</v>
      </c>
      <c r="F2314" s="16" t="s">
        <v>593</v>
      </c>
      <c r="G2314" s="10"/>
      <c r="H2314" s="73"/>
      <c r="I2314" s="16" t="s">
        <v>6700</v>
      </c>
      <c r="J2314" s="71">
        <v>0</v>
      </c>
      <c r="K2314" s="71">
        <v>1</v>
      </c>
      <c r="L2314" s="16">
        <v>-1.0728519999999999</v>
      </c>
      <c r="M2314" s="16">
        <v>-0.3574966</v>
      </c>
      <c r="N2314" s="16">
        <v>-0.1967325</v>
      </c>
      <c r="O2314" s="16">
        <v>-1.0097670000000001</v>
      </c>
      <c r="P2314" s="16">
        <v>0.13728969999999999</v>
      </c>
      <c r="Q2314" s="16">
        <v>-0.99654030000000005</v>
      </c>
      <c r="R2314" s="16">
        <v>0.40789999999999998</v>
      </c>
      <c r="S2314" s="16">
        <v>2.87E-2</v>
      </c>
      <c r="T2314" s="16">
        <v>0</v>
      </c>
      <c r="U2314" s="16">
        <v>4.7448499999999996</v>
      </c>
      <c r="V2314" s="16">
        <v>20.605</v>
      </c>
      <c r="W2314" s="16">
        <v>6.3650000000000002</v>
      </c>
      <c r="X2314" s="16">
        <v>385.983</v>
      </c>
      <c r="Y2314" s="16">
        <v>19.3811</v>
      </c>
      <c r="Z2314" s="16">
        <v>0</v>
      </c>
      <c r="AA2314" s="16">
        <v>-0.19583790000000001</v>
      </c>
      <c r="AB2314" s="16">
        <v>0.48</v>
      </c>
      <c r="AC2314" s="16">
        <v>8.67</v>
      </c>
      <c r="AD2314" s="16">
        <v>37.46</v>
      </c>
      <c r="AE2314" s="16">
        <v>11.7919</v>
      </c>
      <c r="AF2314" s="16">
        <v>0</v>
      </c>
      <c r="AG2314" s="16">
        <v>304248</v>
      </c>
      <c r="AH2314" s="16">
        <v>0.1893</v>
      </c>
      <c r="AI2314" s="16">
        <v>88.131600000000006</v>
      </c>
      <c r="AJ2314" s="16">
        <v>99.251300000000001</v>
      </c>
      <c r="AK2314" s="16">
        <v>-0.63009999999999999</v>
      </c>
      <c r="AL2314" s="16">
        <v>-1.5226999999999999</v>
      </c>
      <c r="AM2314" s="16">
        <v>-1.2264999999999999</v>
      </c>
      <c r="AN2314" s="16">
        <v>-1.4863</v>
      </c>
      <c r="AO2314" s="16">
        <v>-0.76349999999999996</v>
      </c>
      <c r="AP2314" s="16">
        <v>-0.86470000000000002</v>
      </c>
      <c r="AR2314" s="16">
        <f t="shared" si="103"/>
        <v>1</v>
      </c>
      <c r="AS2314" s="5">
        <f t="shared" si="102"/>
        <v>0</v>
      </c>
    </row>
    <row r="2315" spans="1:45" x14ac:dyDescent="0.25">
      <c r="A2315" s="16" t="s">
        <v>405</v>
      </c>
      <c r="B2315" s="16" t="s">
        <v>101</v>
      </c>
      <c r="C2315" s="16" t="s">
        <v>311</v>
      </c>
      <c r="D2315" s="16">
        <v>1986</v>
      </c>
      <c r="E2315" s="16" t="s">
        <v>2757</v>
      </c>
      <c r="F2315" s="16" t="s">
        <v>593</v>
      </c>
      <c r="G2315" s="10"/>
      <c r="H2315" s="73"/>
      <c r="I2315" s="16" t="s">
        <v>6700</v>
      </c>
      <c r="J2315" s="71">
        <v>0</v>
      </c>
      <c r="K2315" s="71">
        <v>1</v>
      </c>
      <c r="L2315" s="16">
        <v>-1.022273</v>
      </c>
      <c r="M2315" s="16">
        <v>-0.36428369999999999</v>
      </c>
      <c r="N2315" s="16">
        <v>-0.1726473</v>
      </c>
      <c r="O2315" s="16">
        <v>-0.96519270000000001</v>
      </c>
      <c r="P2315" s="16">
        <v>0.1481275</v>
      </c>
      <c r="Q2315" s="16">
        <v>-0.95660639999999997</v>
      </c>
      <c r="R2315" s="16">
        <v>0.4017</v>
      </c>
      <c r="S2315" s="16">
        <v>2.7799999999999998E-2</v>
      </c>
      <c r="T2315" s="16">
        <v>0</v>
      </c>
      <c r="U2315" s="16">
        <v>4.6729000000000003</v>
      </c>
      <c r="V2315" s="16">
        <v>21.497</v>
      </c>
      <c r="W2315" s="16">
        <v>6.4370000000000003</v>
      </c>
      <c r="X2315" s="16">
        <v>387.25900000000001</v>
      </c>
      <c r="Y2315" s="16">
        <v>21.321999999999999</v>
      </c>
      <c r="Z2315" s="16">
        <v>0</v>
      </c>
      <c r="AA2315" s="16">
        <v>-0.2039938</v>
      </c>
      <c r="AB2315" s="16">
        <v>0.48</v>
      </c>
      <c r="AC2315" s="16">
        <v>8.67</v>
      </c>
      <c r="AD2315" s="16">
        <v>37.67</v>
      </c>
      <c r="AE2315" s="16">
        <v>12.2188</v>
      </c>
      <c r="AF2315" s="16">
        <v>0</v>
      </c>
      <c r="AG2315" s="16">
        <v>305181</v>
      </c>
      <c r="AH2315" s="16">
        <v>0.19889999999999999</v>
      </c>
      <c r="AI2315" s="16">
        <v>88.231300000000005</v>
      </c>
      <c r="AJ2315" s="16">
        <v>99.255399999999995</v>
      </c>
      <c r="AK2315" s="16">
        <v>-0.60519999999999996</v>
      </c>
      <c r="AL2315" s="16">
        <v>-1.4682999999999999</v>
      </c>
      <c r="AM2315" s="16">
        <v>-1.1803999999999999</v>
      </c>
      <c r="AN2315" s="16">
        <v>-1.4446000000000001</v>
      </c>
      <c r="AO2315" s="16">
        <v>-0.72319999999999995</v>
      </c>
      <c r="AP2315" s="16">
        <v>-0.8417</v>
      </c>
      <c r="AR2315" s="16">
        <f t="shared" si="103"/>
        <v>1</v>
      </c>
      <c r="AS2315" s="5">
        <f t="shared" si="102"/>
        <v>5.057899999999993E-2</v>
      </c>
    </row>
    <row r="2316" spans="1:45" x14ac:dyDescent="0.25">
      <c r="A2316" s="16" t="s">
        <v>405</v>
      </c>
      <c r="B2316" s="16" t="s">
        <v>101</v>
      </c>
      <c r="C2316" s="16" t="s">
        <v>311</v>
      </c>
      <c r="D2316" s="16">
        <v>1987</v>
      </c>
      <c r="E2316" s="16" t="s">
        <v>2752</v>
      </c>
      <c r="F2316" s="16" t="s">
        <v>593</v>
      </c>
      <c r="G2316" s="10"/>
      <c r="H2316" s="73"/>
      <c r="I2316" s="16" t="s">
        <v>6700</v>
      </c>
      <c r="J2316" s="71">
        <v>0</v>
      </c>
      <c r="K2316" s="71">
        <v>1</v>
      </c>
      <c r="L2316" s="16">
        <v>-0.97387880000000004</v>
      </c>
      <c r="M2316" s="16">
        <v>-0.37144909999999998</v>
      </c>
      <c r="N2316" s="16">
        <v>-0.15302569999999999</v>
      </c>
      <c r="O2316" s="16">
        <v>-0.92048399999999997</v>
      </c>
      <c r="P2316" s="16">
        <v>0.1587539</v>
      </c>
      <c r="Q2316" s="16">
        <v>-0.91667089999999996</v>
      </c>
      <c r="R2316" s="16">
        <v>0.39550000000000002</v>
      </c>
      <c r="S2316" s="16">
        <v>2.6800000000000001E-2</v>
      </c>
      <c r="T2316" s="16">
        <v>0</v>
      </c>
      <c r="U2316" s="16">
        <v>4.6009000000000002</v>
      </c>
      <c r="V2316" s="16">
        <v>22.388999999999999</v>
      </c>
      <c r="W2316" s="16">
        <v>6.5090000000000003</v>
      </c>
      <c r="X2316" s="16">
        <v>387.83499999999998</v>
      </c>
      <c r="Y2316" s="16">
        <v>23.263000000000002</v>
      </c>
      <c r="Z2316" s="16">
        <v>0</v>
      </c>
      <c r="AA2316" s="16">
        <v>-0.21253810000000001</v>
      </c>
      <c r="AB2316" s="16">
        <v>0.48</v>
      </c>
      <c r="AC2316" s="16">
        <v>8.67</v>
      </c>
      <c r="AD2316" s="16">
        <v>37.89</v>
      </c>
      <c r="AE2316" s="16">
        <v>12.6259</v>
      </c>
      <c r="AF2316" s="16">
        <v>0</v>
      </c>
      <c r="AG2316" s="16">
        <v>306113</v>
      </c>
      <c r="AH2316" s="16">
        <v>0.20860000000000001</v>
      </c>
      <c r="AI2316" s="16">
        <v>88.331000000000003</v>
      </c>
      <c r="AJ2316" s="16">
        <v>99.259500000000003</v>
      </c>
      <c r="AK2316" s="16">
        <v>-0.58030000000000004</v>
      </c>
      <c r="AL2316" s="16">
        <v>-1.4137999999999999</v>
      </c>
      <c r="AM2316" s="16">
        <v>-1.1343000000000001</v>
      </c>
      <c r="AN2316" s="16">
        <v>-1.403</v>
      </c>
      <c r="AO2316" s="16">
        <v>-0.68289999999999995</v>
      </c>
      <c r="AP2316" s="16">
        <v>-0.81869999999999998</v>
      </c>
      <c r="AR2316" s="16">
        <f t="shared" si="103"/>
        <v>1</v>
      </c>
      <c r="AS2316" s="5">
        <f t="shared" si="102"/>
        <v>4.8394199999999943E-2</v>
      </c>
    </row>
    <row r="2317" spans="1:45" x14ac:dyDescent="0.25">
      <c r="A2317" s="16" t="s">
        <v>405</v>
      </c>
      <c r="B2317" s="16" t="s">
        <v>101</v>
      </c>
      <c r="C2317" s="16" t="s">
        <v>311</v>
      </c>
      <c r="D2317" s="16">
        <v>1988</v>
      </c>
      <c r="E2317" s="16" t="s">
        <v>2746</v>
      </c>
      <c r="F2317" s="16" t="s">
        <v>593</v>
      </c>
      <c r="G2317" s="10"/>
      <c r="H2317" s="73"/>
      <c r="I2317" s="16" t="s">
        <v>6700</v>
      </c>
      <c r="J2317" s="71">
        <v>0</v>
      </c>
      <c r="K2317" s="71">
        <v>1</v>
      </c>
      <c r="L2317" s="16">
        <v>-0.92449369999999997</v>
      </c>
      <c r="M2317" s="16">
        <v>-0.37823620000000002</v>
      </c>
      <c r="N2317" s="16">
        <v>-0.1313674</v>
      </c>
      <c r="O2317" s="16">
        <v>-0.87590959999999995</v>
      </c>
      <c r="P2317" s="16">
        <v>0.169347</v>
      </c>
      <c r="Q2317" s="16">
        <v>-0.87673769999999995</v>
      </c>
      <c r="R2317" s="16">
        <v>0.38929999999999998</v>
      </c>
      <c r="S2317" s="16">
        <v>2.5899999999999999E-2</v>
      </c>
      <c r="T2317" s="16">
        <v>0</v>
      </c>
      <c r="U2317" s="16">
        <v>4.52895</v>
      </c>
      <c r="V2317" s="16">
        <v>23.280999999999999</v>
      </c>
      <c r="W2317" s="16">
        <v>6.5810000000000004</v>
      </c>
      <c r="X2317" s="16">
        <v>388.73099999999999</v>
      </c>
      <c r="Y2317" s="16">
        <v>25.203900000000001</v>
      </c>
      <c r="Z2317" s="16">
        <v>0</v>
      </c>
      <c r="AA2317" s="16">
        <v>-0.220694</v>
      </c>
      <c r="AB2317" s="16">
        <v>0.48</v>
      </c>
      <c r="AC2317" s="16">
        <v>8.67</v>
      </c>
      <c r="AD2317" s="16">
        <v>38.1</v>
      </c>
      <c r="AE2317" s="16">
        <v>13.0304</v>
      </c>
      <c r="AF2317" s="16">
        <v>0</v>
      </c>
      <c r="AG2317" s="16">
        <v>307046</v>
      </c>
      <c r="AH2317" s="16">
        <v>0.21829999999999999</v>
      </c>
      <c r="AI2317" s="16">
        <v>88.430700000000002</v>
      </c>
      <c r="AJ2317" s="16">
        <v>99.263599999999997</v>
      </c>
      <c r="AK2317" s="16">
        <v>-0.55549999999999999</v>
      </c>
      <c r="AL2317" s="16">
        <v>-1.3593</v>
      </c>
      <c r="AM2317" s="16">
        <v>-1.0882000000000001</v>
      </c>
      <c r="AN2317" s="16">
        <v>-1.3613</v>
      </c>
      <c r="AO2317" s="16">
        <v>-0.64259999999999995</v>
      </c>
      <c r="AP2317" s="16">
        <v>-0.79569999999999996</v>
      </c>
      <c r="AR2317" s="16">
        <f t="shared" si="103"/>
        <v>1</v>
      </c>
      <c r="AS2317" s="5">
        <f t="shared" si="102"/>
        <v>4.9385100000000071E-2</v>
      </c>
    </row>
    <row r="2318" spans="1:45" x14ac:dyDescent="0.25">
      <c r="A2318" s="16" t="s">
        <v>405</v>
      </c>
      <c r="B2318" s="16" t="s">
        <v>101</v>
      </c>
      <c r="C2318" s="16" t="s">
        <v>311</v>
      </c>
      <c r="D2318" s="16">
        <v>1989</v>
      </c>
      <c r="E2318" s="16" t="s">
        <v>2742</v>
      </c>
      <c r="F2318" s="16" t="s">
        <v>593</v>
      </c>
      <c r="G2318" s="10"/>
      <c r="H2318" s="73"/>
      <c r="I2318" s="16" t="s">
        <v>6700</v>
      </c>
      <c r="J2318" s="71">
        <v>0</v>
      </c>
      <c r="K2318" s="71">
        <v>1</v>
      </c>
      <c r="L2318" s="16">
        <v>-0.87493410000000005</v>
      </c>
      <c r="M2318" s="16">
        <v>-0.38502340000000002</v>
      </c>
      <c r="N2318" s="16">
        <v>-0.1097404</v>
      </c>
      <c r="O2318" s="16">
        <v>-0.83120090000000002</v>
      </c>
      <c r="P2318" s="16">
        <v>0.18020910000000001</v>
      </c>
      <c r="Q2318" s="16">
        <v>-0.83680220000000005</v>
      </c>
      <c r="R2318" s="16">
        <v>0.3831</v>
      </c>
      <c r="S2318" s="16">
        <v>2.5000000000000001E-2</v>
      </c>
      <c r="T2318" s="16">
        <v>0</v>
      </c>
      <c r="U2318" s="16">
        <v>4.4569999999999999</v>
      </c>
      <c r="V2318" s="16">
        <v>24.172999999999998</v>
      </c>
      <c r="W2318" s="16">
        <v>6.6529999999999996</v>
      </c>
      <c r="X2318" s="16">
        <v>389.62099999999998</v>
      </c>
      <c r="Y2318" s="16">
        <v>27.1449</v>
      </c>
      <c r="Z2318" s="16">
        <v>0</v>
      </c>
      <c r="AA2318" s="16">
        <v>-0.22923830000000001</v>
      </c>
      <c r="AB2318" s="16">
        <v>0.48</v>
      </c>
      <c r="AC2318" s="16">
        <v>8.67</v>
      </c>
      <c r="AD2318" s="16">
        <v>38.32</v>
      </c>
      <c r="AE2318" s="16">
        <v>13.459199999999999</v>
      </c>
      <c r="AF2318" s="16">
        <v>0</v>
      </c>
      <c r="AG2318" s="16">
        <v>307978</v>
      </c>
      <c r="AH2318" s="16">
        <v>0.22789999999999999</v>
      </c>
      <c r="AI2318" s="16">
        <v>88.5304</v>
      </c>
      <c r="AJ2318" s="16">
        <v>99.267700000000005</v>
      </c>
      <c r="AK2318" s="16">
        <v>-0.53059999999999996</v>
      </c>
      <c r="AL2318" s="16">
        <v>-1.3048</v>
      </c>
      <c r="AM2318" s="16">
        <v>-1.0421</v>
      </c>
      <c r="AN2318" s="16">
        <v>-1.3197000000000001</v>
      </c>
      <c r="AO2318" s="16">
        <v>-0.60229999999999995</v>
      </c>
      <c r="AP2318" s="16">
        <v>-0.77270000000000005</v>
      </c>
      <c r="AR2318" s="16">
        <f t="shared" si="103"/>
        <v>1</v>
      </c>
      <c r="AS2318" s="5">
        <f t="shared" si="102"/>
        <v>4.9559599999999926E-2</v>
      </c>
    </row>
    <row r="2319" spans="1:45" x14ac:dyDescent="0.25">
      <c r="A2319" s="16" t="s">
        <v>405</v>
      </c>
      <c r="B2319" s="16" t="s">
        <v>101</v>
      </c>
      <c r="C2319" s="16" t="s">
        <v>311</v>
      </c>
      <c r="D2319" s="16">
        <v>1990</v>
      </c>
      <c r="E2319" s="16" t="s">
        <v>2751</v>
      </c>
      <c r="F2319" s="16" t="s">
        <v>593</v>
      </c>
      <c r="G2319" s="10">
        <v>3853.92</v>
      </c>
      <c r="H2319" s="73">
        <v>8.2568459999999995</v>
      </c>
      <c r="I2319" s="16" t="s">
        <v>6700</v>
      </c>
      <c r="J2319" s="71">
        <v>0</v>
      </c>
      <c r="K2319" s="71">
        <v>1</v>
      </c>
      <c r="L2319" s="16">
        <v>-0.81975290000000001</v>
      </c>
      <c r="M2319" s="16">
        <v>-0.39181050000000001</v>
      </c>
      <c r="N2319" s="16">
        <v>-7.0092699999999994E-2</v>
      </c>
      <c r="O2319" s="16">
        <v>-0.78966460000000005</v>
      </c>
      <c r="P2319" s="16">
        <v>0.18911249999999999</v>
      </c>
      <c r="Q2319" s="16">
        <v>-0.79688630000000005</v>
      </c>
      <c r="R2319" s="16">
        <v>0.37690000000000001</v>
      </c>
      <c r="S2319" s="16">
        <v>2.41E-2</v>
      </c>
      <c r="T2319" s="16">
        <v>0</v>
      </c>
      <c r="U2319" s="16">
        <v>4.5643500000000001</v>
      </c>
      <c r="V2319" s="16">
        <v>25.065000000000001</v>
      </c>
      <c r="W2319" s="16">
        <v>6.7249999999999996</v>
      </c>
      <c r="X2319" s="16">
        <v>390.38</v>
      </c>
      <c r="Y2319" s="16">
        <v>29.085799999999999</v>
      </c>
      <c r="Z2319" s="16">
        <v>0</v>
      </c>
      <c r="AA2319" s="16">
        <v>-0.22846150000000001</v>
      </c>
      <c r="AB2319" s="16">
        <v>0.48</v>
      </c>
      <c r="AC2319" s="16">
        <v>8.67</v>
      </c>
      <c r="AD2319" s="16">
        <v>38.299999999999997</v>
      </c>
      <c r="AE2319" s="16">
        <v>14.215999999999999</v>
      </c>
      <c r="AF2319" s="16">
        <v>0</v>
      </c>
      <c r="AG2319" s="16">
        <v>288444</v>
      </c>
      <c r="AH2319" s="16">
        <v>0.2467</v>
      </c>
      <c r="AI2319" s="16">
        <v>88.630099999999999</v>
      </c>
      <c r="AJ2319" s="16">
        <v>99.3</v>
      </c>
      <c r="AK2319" s="16">
        <v>-0.50570000000000004</v>
      </c>
      <c r="AL2319" s="16">
        <v>-1.2504</v>
      </c>
      <c r="AM2319" s="16">
        <v>-0.996</v>
      </c>
      <c r="AN2319" s="16">
        <v>-1.278</v>
      </c>
      <c r="AO2319" s="16">
        <v>-0.56210000000000004</v>
      </c>
      <c r="AP2319" s="16">
        <v>-0.74970000000000003</v>
      </c>
      <c r="AR2319" s="16">
        <f t="shared" si="103"/>
        <v>1</v>
      </c>
      <c r="AS2319" s="5">
        <f t="shared" si="102"/>
        <v>5.5181200000000041E-2</v>
      </c>
    </row>
    <row r="2320" spans="1:45" x14ac:dyDescent="0.25">
      <c r="A2320" s="16" t="s">
        <v>405</v>
      </c>
      <c r="B2320" s="16" t="s">
        <v>101</v>
      </c>
      <c r="C2320" s="16" t="s">
        <v>311</v>
      </c>
      <c r="D2320" s="16">
        <v>1991</v>
      </c>
      <c r="E2320" s="16" t="s">
        <v>2748</v>
      </c>
      <c r="F2320" s="16" t="s">
        <v>593</v>
      </c>
      <c r="G2320" s="10">
        <v>3621.41</v>
      </c>
      <c r="H2320" s="73">
        <v>8.1946200000000005</v>
      </c>
      <c r="I2320" s="16" t="s">
        <v>6700</v>
      </c>
      <c r="J2320" s="71">
        <v>0</v>
      </c>
      <c r="K2320" s="71">
        <v>1</v>
      </c>
      <c r="L2320" s="16">
        <v>-0.74283679999999996</v>
      </c>
      <c r="M2320" s="16">
        <v>-0.39897579999999999</v>
      </c>
      <c r="N2320" s="16">
        <v>2.2650199999999999E-2</v>
      </c>
      <c r="O2320" s="16">
        <v>-0.74918280000000004</v>
      </c>
      <c r="P2320" s="16">
        <v>0.19539970000000001</v>
      </c>
      <c r="Q2320" s="16">
        <v>-0.75696859999999999</v>
      </c>
      <c r="R2320" s="16">
        <v>0.37069999999999997</v>
      </c>
      <c r="S2320" s="16">
        <v>2.3099999999999999E-2</v>
      </c>
      <c r="T2320" s="16">
        <v>0</v>
      </c>
      <c r="U2320" s="16">
        <v>4.9913999999999996</v>
      </c>
      <c r="V2320" s="16">
        <v>26.042999999999999</v>
      </c>
      <c r="W2320" s="16">
        <v>7.0439999999999996</v>
      </c>
      <c r="X2320" s="16">
        <v>391.56900000000002</v>
      </c>
      <c r="Y2320" s="16">
        <v>31.026800000000001</v>
      </c>
      <c r="Z2320" s="16">
        <v>0</v>
      </c>
      <c r="AA2320" s="16">
        <v>-0.22457779999999999</v>
      </c>
      <c r="AB2320" s="16">
        <v>0.48</v>
      </c>
      <c r="AC2320" s="16">
        <v>8.67</v>
      </c>
      <c r="AD2320" s="16">
        <v>38.200000000000003</v>
      </c>
      <c r="AE2320" s="16">
        <v>14.465199999999999</v>
      </c>
      <c r="AF2320" s="16">
        <v>0</v>
      </c>
      <c r="AG2320" s="16">
        <v>290175</v>
      </c>
      <c r="AH2320" s="16">
        <v>0.25019999999999998</v>
      </c>
      <c r="AI2320" s="16">
        <v>88.729900000000001</v>
      </c>
      <c r="AJ2320" s="16">
        <v>99.3</v>
      </c>
      <c r="AK2320" s="16">
        <v>-0.48089999999999999</v>
      </c>
      <c r="AL2320" s="16">
        <v>-1.1959</v>
      </c>
      <c r="AM2320" s="16">
        <v>-0.94989999999999997</v>
      </c>
      <c r="AN2320" s="16">
        <v>-1.2363999999999999</v>
      </c>
      <c r="AO2320" s="16">
        <v>-0.52180000000000004</v>
      </c>
      <c r="AP2320" s="16">
        <v>-0.72670000000000001</v>
      </c>
      <c r="AR2320" s="16">
        <f t="shared" si="103"/>
        <v>1</v>
      </c>
      <c r="AS2320" s="5">
        <f t="shared" si="102"/>
        <v>7.6916100000000043E-2</v>
      </c>
    </row>
    <row r="2321" spans="1:45" x14ac:dyDescent="0.25">
      <c r="A2321" s="16" t="s">
        <v>405</v>
      </c>
      <c r="B2321" s="16" t="s">
        <v>101</v>
      </c>
      <c r="C2321" s="16" t="s">
        <v>311</v>
      </c>
      <c r="D2321" s="16">
        <v>1992</v>
      </c>
      <c r="E2321" s="16" t="s">
        <v>2731</v>
      </c>
      <c r="F2321" s="16" t="s">
        <v>593</v>
      </c>
      <c r="G2321" s="10">
        <v>3391.56</v>
      </c>
      <c r="H2321" s="73">
        <v>8.1290449999999996</v>
      </c>
      <c r="I2321" s="16" t="s">
        <v>6700</v>
      </c>
      <c r="J2321" s="71">
        <v>0</v>
      </c>
      <c r="K2321" s="71">
        <v>1</v>
      </c>
      <c r="L2321" s="16">
        <v>-0.52700840000000004</v>
      </c>
      <c r="M2321" s="16">
        <v>-0.404831</v>
      </c>
      <c r="N2321" s="16">
        <v>3.6178500000000002E-2</v>
      </c>
      <c r="O2321" s="16">
        <v>-0.35390640000000001</v>
      </c>
      <c r="P2321" s="16">
        <v>0.22159309999999999</v>
      </c>
      <c r="Q2321" s="16">
        <v>-0.71703309999999998</v>
      </c>
      <c r="R2321" s="16">
        <v>0.36449999999999999</v>
      </c>
      <c r="S2321" s="16">
        <v>2.2200000000000001E-2</v>
      </c>
      <c r="T2321" s="16">
        <v>1E-4</v>
      </c>
      <c r="U2321" s="16">
        <v>4.9790999999999999</v>
      </c>
      <c r="V2321" s="16">
        <v>27.038</v>
      </c>
      <c r="W2321" s="16">
        <v>7.3630000000000004</v>
      </c>
      <c r="X2321" s="16">
        <v>387.52499999999998</v>
      </c>
      <c r="Y2321" s="16">
        <v>32.967799999999997</v>
      </c>
      <c r="Z2321" s="16">
        <v>0.187</v>
      </c>
      <c r="AA2321" s="16">
        <v>-0.2362291</v>
      </c>
      <c r="AB2321" s="16">
        <v>0.48</v>
      </c>
      <c r="AC2321" s="16">
        <v>8.67</v>
      </c>
      <c r="AD2321" s="16">
        <v>38.5</v>
      </c>
      <c r="AE2321" s="16">
        <v>15.6699</v>
      </c>
      <c r="AF2321" s="16">
        <v>0</v>
      </c>
      <c r="AG2321" s="16">
        <v>306773</v>
      </c>
      <c r="AH2321" s="16">
        <v>0.25380000000000003</v>
      </c>
      <c r="AI2321" s="16">
        <v>88.829599999999999</v>
      </c>
      <c r="AJ2321" s="16">
        <v>99.3</v>
      </c>
      <c r="AK2321" s="16">
        <v>-0.45600000000000002</v>
      </c>
      <c r="AL2321" s="16">
        <v>-1.1414</v>
      </c>
      <c r="AM2321" s="16">
        <v>-0.90380000000000005</v>
      </c>
      <c r="AN2321" s="16">
        <v>-1.1948000000000001</v>
      </c>
      <c r="AO2321" s="16">
        <v>-0.48149999999999998</v>
      </c>
      <c r="AP2321" s="16">
        <v>-0.70369999999999999</v>
      </c>
      <c r="AR2321" s="16">
        <f t="shared" si="103"/>
        <v>1</v>
      </c>
      <c r="AS2321" s="5">
        <f t="shared" si="102"/>
        <v>0.21582839999999992</v>
      </c>
    </row>
    <row r="2322" spans="1:45" x14ac:dyDescent="0.25">
      <c r="A2322" s="16" t="s">
        <v>405</v>
      </c>
      <c r="B2322" s="16" t="s">
        <v>101</v>
      </c>
      <c r="C2322" s="16" t="s">
        <v>311</v>
      </c>
      <c r="D2322" s="16">
        <v>1993</v>
      </c>
      <c r="E2322" s="16" t="s">
        <v>2738</v>
      </c>
      <c r="F2322" s="16" t="s">
        <v>593</v>
      </c>
      <c r="G2322" s="10">
        <v>3145.56</v>
      </c>
      <c r="H2322" s="73">
        <v>8.0537469999999995</v>
      </c>
      <c r="I2322" s="16" t="s">
        <v>6700</v>
      </c>
      <c r="J2322" s="71">
        <v>0</v>
      </c>
      <c r="K2322" s="71">
        <v>1</v>
      </c>
      <c r="L2322" s="16">
        <v>-0.44688430000000001</v>
      </c>
      <c r="M2322" s="16">
        <v>-0.41992390000000002</v>
      </c>
      <c r="N2322" s="16">
        <v>8.2998600000000006E-2</v>
      </c>
      <c r="O2322" s="16">
        <v>-0.2378671</v>
      </c>
      <c r="P2322" s="16">
        <v>0.21085889999999999</v>
      </c>
      <c r="Q2322" s="16">
        <v>-0.67711719999999997</v>
      </c>
      <c r="R2322" s="16">
        <v>0.35830000000000001</v>
      </c>
      <c r="S2322" s="16">
        <v>1.5900000000000001E-2</v>
      </c>
      <c r="T2322" s="16">
        <v>1.4E-3</v>
      </c>
      <c r="U2322" s="16">
        <v>4.8707000000000003</v>
      </c>
      <c r="V2322" s="16">
        <v>28.077000000000002</v>
      </c>
      <c r="W2322" s="16">
        <v>7.6820000000000004</v>
      </c>
      <c r="X2322" s="16">
        <v>390.137</v>
      </c>
      <c r="Y2322" s="16">
        <v>34.908700000000003</v>
      </c>
      <c r="Z2322" s="16">
        <v>0.22459999999999999</v>
      </c>
      <c r="AA2322" s="16">
        <v>-0.2478804</v>
      </c>
      <c r="AB2322" s="16">
        <v>0.48</v>
      </c>
      <c r="AC2322" s="16">
        <v>8.67</v>
      </c>
      <c r="AD2322" s="16">
        <v>38.799999999999997</v>
      </c>
      <c r="AE2322" s="16">
        <v>16.386600000000001</v>
      </c>
      <c r="AF2322" s="16">
        <v>0</v>
      </c>
      <c r="AG2322" s="16">
        <v>263623</v>
      </c>
      <c r="AH2322" s="16">
        <v>0.25700000000000001</v>
      </c>
      <c r="AI2322" s="16">
        <v>88.929299999999998</v>
      </c>
      <c r="AJ2322" s="16">
        <v>99.3</v>
      </c>
      <c r="AK2322" s="16">
        <v>-0.43109999999999998</v>
      </c>
      <c r="AL2322" s="16">
        <v>-1.087</v>
      </c>
      <c r="AM2322" s="16">
        <v>-0.85780000000000001</v>
      </c>
      <c r="AN2322" s="16">
        <v>-1.1531</v>
      </c>
      <c r="AO2322" s="16">
        <v>-0.44119999999999998</v>
      </c>
      <c r="AP2322" s="16">
        <v>-0.68069999999999997</v>
      </c>
      <c r="AR2322" s="16">
        <f t="shared" si="103"/>
        <v>1</v>
      </c>
      <c r="AS2322" s="5">
        <f t="shared" si="102"/>
        <v>8.0124100000000031E-2</v>
      </c>
    </row>
    <row r="2323" spans="1:45" x14ac:dyDescent="0.25">
      <c r="A2323" s="16" t="s">
        <v>405</v>
      </c>
      <c r="B2323" s="16" t="s">
        <v>101</v>
      </c>
      <c r="C2323" s="16" t="s">
        <v>311</v>
      </c>
      <c r="D2323" s="16">
        <v>1994</v>
      </c>
      <c r="E2323" s="16" t="s">
        <v>2739</v>
      </c>
      <c r="F2323" s="16" t="s">
        <v>593</v>
      </c>
      <c r="G2323" s="10">
        <v>3093.88</v>
      </c>
      <c r="H2323" s="73">
        <v>8.0371819999999996</v>
      </c>
      <c r="I2323" s="16" t="s">
        <v>6700</v>
      </c>
      <c r="J2323" s="71">
        <v>0</v>
      </c>
      <c r="K2323" s="71">
        <v>1</v>
      </c>
      <c r="L2323" s="16">
        <v>-0.3676432</v>
      </c>
      <c r="M2323" s="16">
        <v>-0.36945620000000001</v>
      </c>
      <c r="N2323" s="16">
        <v>0.10468619999999999</v>
      </c>
      <c r="O2323" s="16">
        <v>-0.2060081</v>
      </c>
      <c r="P2323" s="16">
        <v>0.24499689999999999</v>
      </c>
      <c r="Q2323" s="16">
        <v>-0.63719979999999998</v>
      </c>
      <c r="R2323" s="16">
        <v>0.35210000000000002</v>
      </c>
      <c r="S2323" s="16">
        <v>2.9399999999999999E-2</v>
      </c>
      <c r="T2323" s="16">
        <v>1.6999999999999999E-3</v>
      </c>
      <c r="U2323" s="16">
        <v>4.7610000000000001</v>
      </c>
      <c r="V2323" s="16">
        <v>29.116</v>
      </c>
      <c r="W2323" s="16">
        <v>8.0009999999999994</v>
      </c>
      <c r="X2323" s="16">
        <v>388.82900000000001</v>
      </c>
      <c r="Y2323" s="16">
        <v>36.849699999999999</v>
      </c>
      <c r="Z2323" s="16">
        <v>0.22140000000000001</v>
      </c>
      <c r="AA2323" s="16">
        <v>-0.2362291</v>
      </c>
      <c r="AB2323" s="16">
        <v>0.48</v>
      </c>
      <c r="AC2323" s="16">
        <v>8.67</v>
      </c>
      <c r="AD2323" s="16">
        <v>38.5</v>
      </c>
      <c r="AE2323" s="16">
        <v>17.1267</v>
      </c>
      <c r="AF2323" s="16">
        <v>0</v>
      </c>
      <c r="AG2323" s="16">
        <v>303604</v>
      </c>
      <c r="AH2323" s="16">
        <v>0.26519999999999999</v>
      </c>
      <c r="AI2323" s="16">
        <v>89.028999999999996</v>
      </c>
      <c r="AJ2323" s="16">
        <v>99.3</v>
      </c>
      <c r="AK2323" s="16">
        <v>-0.40620000000000001</v>
      </c>
      <c r="AL2323" s="16">
        <v>-1.0325</v>
      </c>
      <c r="AM2323" s="16">
        <v>-0.81169999999999998</v>
      </c>
      <c r="AN2323" s="16">
        <v>-1.1114999999999999</v>
      </c>
      <c r="AO2323" s="16">
        <v>-0.40100000000000002</v>
      </c>
      <c r="AP2323" s="16">
        <v>-0.65769999999999995</v>
      </c>
      <c r="AR2323" s="16">
        <f t="shared" si="103"/>
        <v>1</v>
      </c>
      <c r="AS2323" s="5">
        <f t="shared" si="102"/>
        <v>7.9241100000000009E-2</v>
      </c>
    </row>
    <row r="2324" spans="1:45" x14ac:dyDescent="0.25">
      <c r="A2324" s="16" t="s">
        <v>405</v>
      </c>
      <c r="B2324" s="16" t="s">
        <v>101</v>
      </c>
      <c r="C2324" s="16" t="s">
        <v>311</v>
      </c>
      <c r="D2324" s="16">
        <v>1995</v>
      </c>
      <c r="E2324" s="16" t="s">
        <v>2740</v>
      </c>
      <c r="F2324" s="16" t="s">
        <v>593</v>
      </c>
      <c r="G2324" s="10">
        <v>3057</v>
      </c>
      <c r="H2324" s="73">
        <v>8.0251900000000003</v>
      </c>
      <c r="I2324" s="16" t="s">
        <v>6700</v>
      </c>
      <c r="J2324" s="71">
        <v>0</v>
      </c>
      <c r="K2324" s="71">
        <v>1</v>
      </c>
      <c r="L2324" s="16">
        <v>-0.32193640000000001</v>
      </c>
      <c r="M2324" s="16">
        <v>-0.40213559999999998</v>
      </c>
      <c r="N2324" s="16">
        <v>0.1395661</v>
      </c>
      <c r="O2324" s="16">
        <v>-0.16738500000000001</v>
      </c>
      <c r="P2324" s="16">
        <v>0.2650325</v>
      </c>
      <c r="Q2324" s="16">
        <v>-0.59726659999999998</v>
      </c>
      <c r="R2324" s="16">
        <v>0.34589999999999999</v>
      </c>
      <c r="S2324" s="16">
        <v>2.1899999999999999E-2</v>
      </c>
      <c r="T2324" s="16">
        <v>1.6000000000000001E-3</v>
      </c>
      <c r="U2324" s="16">
        <v>4.4927000000000001</v>
      </c>
      <c r="V2324" s="16">
        <v>30.155000000000001</v>
      </c>
      <c r="W2324" s="16">
        <v>8.32</v>
      </c>
      <c r="X2324" s="16">
        <v>392.20499999999998</v>
      </c>
      <c r="Y2324" s="16">
        <v>38.790599999999998</v>
      </c>
      <c r="Z2324" s="16">
        <v>0.21970000000000001</v>
      </c>
      <c r="AA2324" s="16">
        <v>-0.2362291</v>
      </c>
      <c r="AB2324" s="16">
        <v>0.48</v>
      </c>
      <c r="AC2324" s="16">
        <v>8.67</v>
      </c>
      <c r="AD2324" s="16">
        <v>38.5</v>
      </c>
      <c r="AE2324" s="16">
        <v>17.8443</v>
      </c>
      <c r="AF2324" s="16">
        <v>0</v>
      </c>
      <c r="AG2324" s="16">
        <v>313891</v>
      </c>
      <c r="AH2324" s="16">
        <v>0.27650000000000002</v>
      </c>
      <c r="AI2324" s="16">
        <v>89.128699999999995</v>
      </c>
      <c r="AJ2324" s="16">
        <v>99.3</v>
      </c>
      <c r="AK2324" s="16">
        <v>-0.38140000000000002</v>
      </c>
      <c r="AL2324" s="16">
        <v>-0.97799999999999998</v>
      </c>
      <c r="AM2324" s="16">
        <v>-0.76559999999999995</v>
      </c>
      <c r="AN2324" s="16">
        <v>-1.0698000000000001</v>
      </c>
      <c r="AO2324" s="16">
        <v>-0.36070000000000002</v>
      </c>
      <c r="AP2324" s="16">
        <v>-0.63470000000000004</v>
      </c>
      <c r="AR2324" s="16">
        <f t="shared" si="103"/>
        <v>1</v>
      </c>
      <c r="AS2324" s="5">
        <f t="shared" si="102"/>
        <v>4.5706799999999992E-2</v>
      </c>
    </row>
    <row r="2325" spans="1:45" x14ac:dyDescent="0.25">
      <c r="A2325" s="16" t="s">
        <v>405</v>
      </c>
      <c r="B2325" s="16" t="s">
        <v>101</v>
      </c>
      <c r="C2325" s="16" t="s">
        <v>311</v>
      </c>
      <c r="D2325" s="16">
        <v>1996</v>
      </c>
      <c r="E2325" s="16" t="s">
        <v>2758</v>
      </c>
      <c r="F2325" s="16" t="s">
        <v>593</v>
      </c>
      <c r="G2325" s="10">
        <v>3083.61</v>
      </c>
      <c r="H2325" s="73">
        <v>8.0338550000000009</v>
      </c>
      <c r="I2325" s="16" t="s">
        <v>6700</v>
      </c>
      <c r="J2325" s="71">
        <v>0</v>
      </c>
      <c r="K2325" s="71">
        <v>1</v>
      </c>
      <c r="L2325" s="16">
        <v>-0.24230599999999999</v>
      </c>
      <c r="M2325" s="16">
        <v>-0.45398070000000001</v>
      </c>
      <c r="N2325" s="16">
        <v>0.17496819999999999</v>
      </c>
      <c r="O2325" s="16">
        <v>-0.13209879999999999</v>
      </c>
      <c r="P2325" s="16">
        <v>0.29114370000000001</v>
      </c>
      <c r="Q2325" s="16">
        <v>-0.46239249999999998</v>
      </c>
      <c r="R2325" s="16">
        <v>0.3397</v>
      </c>
      <c r="S2325" s="16">
        <v>8.0999999999999996E-3</v>
      </c>
      <c r="T2325" s="16">
        <v>2E-3</v>
      </c>
      <c r="U2325" s="16">
        <v>4.5262000000000002</v>
      </c>
      <c r="V2325" s="16">
        <v>31.158999999999999</v>
      </c>
      <c r="W2325" s="16">
        <v>8.7040000000000006</v>
      </c>
      <c r="X2325" s="16">
        <v>390.19099999999997</v>
      </c>
      <c r="Y2325" s="16">
        <v>40.7316</v>
      </c>
      <c r="Z2325" s="16">
        <v>0.21479999999999999</v>
      </c>
      <c r="AA2325" s="16">
        <v>-0.24399670000000001</v>
      </c>
      <c r="AB2325" s="16">
        <v>0.48</v>
      </c>
      <c r="AC2325" s="16">
        <v>8.67</v>
      </c>
      <c r="AD2325" s="16">
        <v>38.700000000000003</v>
      </c>
      <c r="AE2325" s="16">
        <v>18.593299999999999</v>
      </c>
      <c r="AF2325" s="16">
        <v>5.3600000000000002E-2</v>
      </c>
      <c r="AG2325" s="16">
        <v>339120</v>
      </c>
      <c r="AH2325" s="16">
        <v>0.28289999999999998</v>
      </c>
      <c r="AI2325" s="16">
        <v>89.228399999999993</v>
      </c>
      <c r="AJ2325" s="16">
        <v>99.3</v>
      </c>
      <c r="AK2325" s="16">
        <v>-0.50080000000000002</v>
      </c>
      <c r="AL2325" s="16">
        <v>-0.96440000000000003</v>
      </c>
      <c r="AM2325" s="16">
        <v>-0.625</v>
      </c>
      <c r="AN2325" s="16">
        <v>-0.62949999999999995</v>
      </c>
      <c r="AO2325" s="16">
        <v>-0.25230000000000002</v>
      </c>
      <c r="AP2325" s="16">
        <v>-0.41170000000000001</v>
      </c>
      <c r="AR2325" s="16">
        <f t="shared" si="103"/>
        <v>1</v>
      </c>
      <c r="AS2325" s="5">
        <f t="shared" si="102"/>
        <v>7.9630400000000018E-2</v>
      </c>
    </row>
    <row r="2326" spans="1:45" x14ac:dyDescent="0.25">
      <c r="A2326" s="16" t="s">
        <v>405</v>
      </c>
      <c r="B2326" s="16" t="s">
        <v>101</v>
      </c>
      <c r="C2326" s="16" t="s">
        <v>311</v>
      </c>
      <c r="D2326" s="16">
        <v>1997</v>
      </c>
      <c r="E2326" s="16" t="s">
        <v>2749</v>
      </c>
      <c r="F2326" s="16" t="s">
        <v>593</v>
      </c>
      <c r="G2326" s="10">
        <v>3112.12</v>
      </c>
      <c r="H2326" s="73">
        <v>8.0430600000000005</v>
      </c>
      <c r="I2326" s="16" t="s">
        <v>6700</v>
      </c>
      <c r="J2326" s="71">
        <v>0</v>
      </c>
      <c r="K2326" s="71">
        <v>1</v>
      </c>
      <c r="L2326" s="16">
        <v>-0.1305347</v>
      </c>
      <c r="M2326" s="16">
        <v>-0.371504</v>
      </c>
      <c r="N2326" s="16">
        <v>0.2321521</v>
      </c>
      <c r="O2326" s="16">
        <v>-7.44977E-2</v>
      </c>
      <c r="P2326" s="16">
        <v>0.31844289999999997</v>
      </c>
      <c r="Q2326" s="16">
        <v>-0.4360752</v>
      </c>
      <c r="R2326" s="16">
        <v>0.37769999999999998</v>
      </c>
      <c r="S2326" s="16">
        <v>2.2700000000000001E-2</v>
      </c>
      <c r="T2326" s="16">
        <v>2.7000000000000001E-3</v>
      </c>
      <c r="U2326" s="16">
        <v>4.7579500000000001</v>
      </c>
      <c r="V2326" s="16">
        <v>32.162999999999997</v>
      </c>
      <c r="W2326" s="16">
        <v>9.0879999999999992</v>
      </c>
      <c r="X2326" s="16">
        <v>388.32299999999998</v>
      </c>
      <c r="Y2326" s="16">
        <v>42.672499999999999</v>
      </c>
      <c r="Z2326" s="16">
        <v>0.21759999999999999</v>
      </c>
      <c r="AA2326" s="16">
        <v>-0.2750668</v>
      </c>
      <c r="AB2326" s="16">
        <v>0.48</v>
      </c>
      <c r="AC2326" s="16">
        <v>8.67</v>
      </c>
      <c r="AD2326" s="16">
        <v>39.5</v>
      </c>
      <c r="AE2326" s="16">
        <v>20.474399999999999</v>
      </c>
      <c r="AF2326" s="16">
        <v>0.62070000000000003</v>
      </c>
      <c r="AG2326" s="16">
        <v>341890</v>
      </c>
      <c r="AH2326" s="16">
        <v>0.28129999999999999</v>
      </c>
      <c r="AI2326" s="16">
        <v>89.328100000000006</v>
      </c>
      <c r="AJ2326" s="16">
        <v>99.3</v>
      </c>
      <c r="AK2326" s="16">
        <v>-0.4108</v>
      </c>
      <c r="AL2326" s="16">
        <v>-0.81689999999999996</v>
      </c>
      <c r="AM2326" s="16">
        <v>-0.62270000000000003</v>
      </c>
      <c r="AN2326" s="16">
        <v>-0.75309999999999999</v>
      </c>
      <c r="AO2326" s="16">
        <v>-0.19589999999999999</v>
      </c>
      <c r="AP2326" s="16">
        <v>-0.44600000000000001</v>
      </c>
      <c r="AR2326" s="16">
        <f t="shared" si="103"/>
        <v>1</v>
      </c>
      <c r="AS2326" s="5">
        <f t="shared" si="102"/>
        <v>0.11177129999999999</v>
      </c>
    </row>
    <row r="2327" spans="1:45" x14ac:dyDescent="0.25">
      <c r="A2327" s="16" t="s">
        <v>405</v>
      </c>
      <c r="B2327" s="16" t="s">
        <v>101</v>
      </c>
      <c r="C2327" s="16" t="s">
        <v>311</v>
      </c>
      <c r="D2327" s="16">
        <v>1998</v>
      </c>
      <c r="E2327" s="16" t="s">
        <v>2744</v>
      </c>
      <c r="F2327" s="16" t="s">
        <v>593</v>
      </c>
      <c r="G2327" s="10">
        <v>3197.35</v>
      </c>
      <c r="H2327" s="73">
        <v>8.0700789999999998</v>
      </c>
      <c r="I2327" s="16" t="s">
        <v>6700</v>
      </c>
      <c r="J2327" s="71">
        <v>0</v>
      </c>
      <c r="K2327" s="71">
        <v>1</v>
      </c>
      <c r="L2327" s="16">
        <v>-1.7069600000000001E-2</v>
      </c>
      <c r="M2327" s="16">
        <v>-0.3699247</v>
      </c>
      <c r="N2327" s="16">
        <v>0.20257559999999999</v>
      </c>
      <c r="O2327" s="16">
        <v>0.1464599</v>
      </c>
      <c r="P2327" s="16">
        <v>0.34489439999999999</v>
      </c>
      <c r="Q2327" s="16">
        <v>-0.4097211</v>
      </c>
      <c r="R2327" s="16">
        <v>0.42959999999999998</v>
      </c>
      <c r="S2327" s="16">
        <v>1.7600000000000001E-2</v>
      </c>
      <c r="T2327" s="16">
        <v>1.9E-3</v>
      </c>
      <c r="U2327" s="16">
        <v>4.1228499999999997</v>
      </c>
      <c r="V2327" s="16">
        <v>33.167000000000002</v>
      </c>
      <c r="W2327" s="16">
        <v>9.4719999999999995</v>
      </c>
      <c r="X2327" s="16">
        <v>387.14400000000001</v>
      </c>
      <c r="Y2327" s="16">
        <v>44.613500000000002</v>
      </c>
      <c r="Z2327" s="16">
        <v>0.30780000000000002</v>
      </c>
      <c r="AA2327" s="16">
        <v>-0.30613689999999999</v>
      </c>
      <c r="AB2327" s="16">
        <v>0.48</v>
      </c>
      <c r="AC2327" s="16">
        <v>8.67</v>
      </c>
      <c r="AD2327" s="16">
        <v>40.299999999999997</v>
      </c>
      <c r="AE2327" s="16">
        <v>21.815799999999999</v>
      </c>
      <c r="AF2327" s="16">
        <v>1.4944999999999999</v>
      </c>
      <c r="AG2327" s="16">
        <v>355199</v>
      </c>
      <c r="AH2327" s="16">
        <v>0.2792</v>
      </c>
      <c r="AI2327" s="16">
        <v>89.427800000000005</v>
      </c>
      <c r="AJ2327" s="16">
        <v>99.3</v>
      </c>
      <c r="AK2327" s="16">
        <v>-0.32069999999999999</v>
      </c>
      <c r="AL2327" s="16">
        <v>-0.66949999999999998</v>
      </c>
      <c r="AM2327" s="16">
        <v>-0.62029999999999996</v>
      </c>
      <c r="AN2327" s="16">
        <v>-0.87670000000000003</v>
      </c>
      <c r="AO2327" s="16">
        <v>-0.13950000000000001</v>
      </c>
      <c r="AP2327" s="16">
        <v>-0.48020000000000002</v>
      </c>
      <c r="AR2327" s="16">
        <f t="shared" si="103"/>
        <v>1</v>
      </c>
      <c r="AS2327" s="5">
        <f t="shared" si="102"/>
        <v>0.1134651</v>
      </c>
    </row>
    <row r="2328" spans="1:45" x14ac:dyDescent="0.25">
      <c r="A2328" s="16" t="s">
        <v>405</v>
      </c>
      <c r="B2328" s="16" t="s">
        <v>101</v>
      </c>
      <c r="C2328" s="16" t="s">
        <v>311</v>
      </c>
      <c r="D2328" s="16">
        <v>1999</v>
      </c>
      <c r="E2328" s="16" t="s">
        <v>2732</v>
      </c>
      <c r="F2328" s="16" t="s">
        <v>593</v>
      </c>
      <c r="G2328" s="10">
        <v>3315.76</v>
      </c>
      <c r="H2328" s="73">
        <v>8.1064410000000002</v>
      </c>
      <c r="I2328" s="16" t="s">
        <v>6700</v>
      </c>
      <c r="J2328" s="71">
        <v>0</v>
      </c>
      <c r="K2328" s="71">
        <v>1</v>
      </c>
      <c r="L2328" s="16">
        <v>-2.1203300000000001E-2</v>
      </c>
      <c r="M2328" s="16">
        <v>-0.44768390000000002</v>
      </c>
      <c r="N2328" s="16">
        <v>0.27150600000000003</v>
      </c>
      <c r="O2328" s="16">
        <v>0.15885550000000001</v>
      </c>
      <c r="P2328" s="16">
        <v>0.35845189999999999</v>
      </c>
      <c r="Q2328" s="16">
        <v>-0.44051200000000001</v>
      </c>
      <c r="R2328" s="16">
        <v>0.34510000000000002</v>
      </c>
      <c r="S2328" s="16">
        <v>8.0000000000000002E-3</v>
      </c>
      <c r="T2328" s="16">
        <v>2.3999999999999998E-3</v>
      </c>
      <c r="U2328" s="16">
        <v>4.4949500000000002</v>
      </c>
      <c r="V2328" s="16">
        <v>34.170999999999999</v>
      </c>
      <c r="W2328" s="16">
        <v>9.8559999999999999</v>
      </c>
      <c r="X2328" s="16">
        <v>384.80399999999997</v>
      </c>
      <c r="Y2328" s="16">
        <v>46.554400000000001</v>
      </c>
      <c r="Z2328" s="16">
        <v>0.28499999999999998</v>
      </c>
      <c r="AA2328" s="16">
        <v>-0.34497460000000002</v>
      </c>
      <c r="AB2328" s="16">
        <v>0.48</v>
      </c>
      <c r="AC2328" s="16">
        <v>8.67</v>
      </c>
      <c r="AD2328" s="16">
        <v>41.3</v>
      </c>
      <c r="AE2328" s="16">
        <v>23.149899999999999</v>
      </c>
      <c r="AF2328" s="16">
        <v>2.3953000000000002</v>
      </c>
      <c r="AG2328" s="16">
        <v>343260</v>
      </c>
      <c r="AH2328" s="16">
        <v>0.27710000000000001</v>
      </c>
      <c r="AI2328" s="16">
        <v>89.527500000000003</v>
      </c>
      <c r="AJ2328" s="16">
        <v>99.3</v>
      </c>
      <c r="AK2328" s="16">
        <v>-0.37309999999999999</v>
      </c>
      <c r="AL2328" s="16">
        <v>-0.66669999999999996</v>
      </c>
      <c r="AM2328" s="16">
        <v>-0.70130000000000003</v>
      </c>
      <c r="AN2328" s="16">
        <v>-0.82989999999999997</v>
      </c>
      <c r="AO2328" s="16">
        <v>-0.1308</v>
      </c>
      <c r="AP2328" s="16">
        <v>-0.56969999999999998</v>
      </c>
      <c r="AR2328" s="16">
        <f t="shared" si="103"/>
        <v>1</v>
      </c>
      <c r="AS2328" s="5">
        <f t="shared" si="102"/>
        <v>-4.1337000000000006E-3</v>
      </c>
    </row>
    <row r="2329" spans="1:45" x14ac:dyDescent="0.25">
      <c r="A2329" s="16" t="s">
        <v>405</v>
      </c>
      <c r="B2329" s="16" t="s">
        <v>101</v>
      </c>
      <c r="C2329" s="16" t="s">
        <v>311</v>
      </c>
      <c r="D2329" s="16">
        <v>2000</v>
      </c>
      <c r="E2329" s="16" t="s">
        <v>2745</v>
      </c>
      <c r="F2329" s="16" t="s">
        <v>593</v>
      </c>
      <c r="G2329" s="10">
        <v>3448.83</v>
      </c>
      <c r="H2329" s="73">
        <v>8.1457920000000001</v>
      </c>
      <c r="I2329" s="16">
        <v>2034819</v>
      </c>
      <c r="J2329" s="71">
        <v>0</v>
      </c>
      <c r="K2329" s="71">
        <v>1</v>
      </c>
      <c r="L2329" s="16">
        <v>8.8985800000000004E-2</v>
      </c>
      <c r="M2329" s="16">
        <v>-0.33378180000000002</v>
      </c>
      <c r="N2329" s="16">
        <v>0.2822499</v>
      </c>
      <c r="O2329" s="16">
        <v>0.24256240000000001</v>
      </c>
      <c r="P2329" s="16">
        <v>0.42410419999999999</v>
      </c>
      <c r="Q2329" s="16">
        <v>-0.47132259999999998</v>
      </c>
      <c r="R2329" s="16">
        <v>0.41889999999999999</v>
      </c>
      <c r="S2329" s="16">
        <v>1.49E-2</v>
      </c>
      <c r="T2329" s="16">
        <v>7.4999999999999997E-3</v>
      </c>
      <c r="U2329" s="16">
        <v>4.1656500000000003</v>
      </c>
      <c r="V2329" s="16">
        <v>35.174999999999997</v>
      </c>
      <c r="W2329" s="16">
        <v>10.24</v>
      </c>
      <c r="X2329" s="16">
        <v>384.90499999999997</v>
      </c>
      <c r="Y2329" s="16">
        <v>48.495399999999997</v>
      </c>
      <c r="Z2329" s="16">
        <v>0.30530000000000002</v>
      </c>
      <c r="AA2329" s="16">
        <v>-0.35662579999999999</v>
      </c>
      <c r="AB2329" s="16">
        <v>0.48</v>
      </c>
      <c r="AC2329" s="16">
        <v>8.67</v>
      </c>
      <c r="AD2329" s="16">
        <v>41.6</v>
      </c>
      <c r="AE2329" s="16">
        <v>24.721399999999999</v>
      </c>
      <c r="AF2329" s="16">
        <v>5.6403999999999996</v>
      </c>
      <c r="AG2329" s="16">
        <v>338510</v>
      </c>
      <c r="AH2329" s="16">
        <v>0.36099999999999999</v>
      </c>
      <c r="AI2329" s="16">
        <v>89.8</v>
      </c>
      <c r="AJ2329" s="16">
        <v>99.3</v>
      </c>
      <c r="AK2329" s="16">
        <v>-0.42549999999999999</v>
      </c>
      <c r="AL2329" s="16">
        <v>-0.66400000000000003</v>
      </c>
      <c r="AM2329" s="16">
        <v>-0.7823</v>
      </c>
      <c r="AN2329" s="16">
        <v>-0.78300000000000003</v>
      </c>
      <c r="AO2329" s="16">
        <v>-0.1221</v>
      </c>
      <c r="AP2329" s="16">
        <v>-0.6593</v>
      </c>
      <c r="AR2329" s="16">
        <f t="shared" si="103"/>
        <v>1</v>
      </c>
      <c r="AS2329" s="5">
        <f t="shared" si="102"/>
        <v>0.11018910000000001</v>
      </c>
    </row>
    <row r="2330" spans="1:45" x14ac:dyDescent="0.25">
      <c r="A2330" s="16" t="s">
        <v>405</v>
      </c>
      <c r="B2330" s="16" t="s">
        <v>101</v>
      </c>
      <c r="C2330" s="16" t="s">
        <v>311</v>
      </c>
      <c r="D2330" s="16">
        <v>2001</v>
      </c>
      <c r="E2330" s="16" t="s">
        <v>2756</v>
      </c>
      <c r="F2330" s="16" t="s">
        <v>593</v>
      </c>
      <c r="G2330" s="10">
        <v>3329.92</v>
      </c>
      <c r="H2330" s="73">
        <v>8.1107030000000009</v>
      </c>
      <c r="I2330" s="16">
        <v>2042842</v>
      </c>
      <c r="J2330" s="71">
        <v>0</v>
      </c>
      <c r="K2330" s="71">
        <v>1</v>
      </c>
      <c r="L2330" s="16">
        <v>0.1088976</v>
      </c>
      <c r="M2330" s="16">
        <v>-0.39721960000000001</v>
      </c>
      <c r="N2330" s="16">
        <v>0.327567</v>
      </c>
      <c r="O2330" s="16">
        <v>0.27262570000000003</v>
      </c>
      <c r="P2330" s="16">
        <v>0.45754159999999999</v>
      </c>
      <c r="Q2330" s="16">
        <v>-0.47667349999999997</v>
      </c>
      <c r="R2330" s="16">
        <v>0.29310000000000003</v>
      </c>
      <c r="S2330" s="16">
        <v>1.4800000000000001E-2</v>
      </c>
      <c r="T2330" s="16">
        <v>8.0999999999999996E-3</v>
      </c>
      <c r="U2330" s="16">
        <v>3.9704000000000002</v>
      </c>
      <c r="V2330" s="16">
        <v>36.777000000000001</v>
      </c>
      <c r="W2330" s="16">
        <v>10.874000000000001</v>
      </c>
      <c r="X2330" s="16">
        <v>383.839</v>
      </c>
      <c r="Y2330" s="16">
        <v>50.436300000000003</v>
      </c>
      <c r="Z2330" s="16">
        <v>0.2969</v>
      </c>
      <c r="AA2330" s="16">
        <v>-0.36827729999999997</v>
      </c>
      <c r="AB2330" s="16">
        <v>0.48</v>
      </c>
      <c r="AC2330" s="16">
        <v>8.67</v>
      </c>
      <c r="AD2330" s="16">
        <v>41.9</v>
      </c>
      <c r="AE2330" s="16">
        <v>26.076599999999999</v>
      </c>
      <c r="AF2330" s="16">
        <v>10.8118</v>
      </c>
      <c r="AG2330" s="16">
        <v>314704</v>
      </c>
      <c r="AH2330" s="16">
        <v>0.3901</v>
      </c>
      <c r="AI2330" s="16">
        <v>89.8</v>
      </c>
      <c r="AJ2330" s="16">
        <v>99.3</v>
      </c>
      <c r="AK2330" s="16">
        <v>-0.32419999999999999</v>
      </c>
      <c r="AL2330" s="16">
        <v>-0.77249999999999996</v>
      </c>
      <c r="AM2330" s="16">
        <v>-0.63959999999999995</v>
      </c>
      <c r="AN2330" s="16">
        <v>-0.94899999999999995</v>
      </c>
      <c r="AO2330" s="16">
        <v>-0.16070000000000001</v>
      </c>
      <c r="AP2330" s="16">
        <v>-0.64690000000000003</v>
      </c>
      <c r="AR2330" s="16">
        <f t="shared" si="103"/>
        <v>1</v>
      </c>
      <c r="AS2330" s="5">
        <f t="shared" si="102"/>
        <v>1.9911799999999993E-2</v>
      </c>
    </row>
    <row r="2331" spans="1:45" x14ac:dyDescent="0.25">
      <c r="A2331" s="16" t="s">
        <v>405</v>
      </c>
      <c r="B2331" s="16" t="s">
        <v>101</v>
      </c>
      <c r="C2331" s="16" t="s">
        <v>311</v>
      </c>
      <c r="D2331" s="16">
        <v>2002</v>
      </c>
      <c r="E2331" s="16" t="s">
        <v>2753</v>
      </c>
      <c r="F2331" s="16" t="s">
        <v>593</v>
      </c>
      <c r="G2331" s="10">
        <v>3369.63</v>
      </c>
      <c r="H2331" s="73">
        <v>8.1225590000000008</v>
      </c>
      <c r="I2331" s="16">
        <v>2048928</v>
      </c>
      <c r="J2331" s="71">
        <v>0</v>
      </c>
      <c r="K2331" s="71">
        <v>1</v>
      </c>
      <c r="L2331" s="16">
        <v>3.4070499999999997E-2</v>
      </c>
      <c r="M2331" s="16">
        <v>-0.37554999999999999</v>
      </c>
      <c r="N2331" s="16">
        <v>0.305811</v>
      </c>
      <c r="O2331" s="16">
        <v>8.9246500000000006E-2</v>
      </c>
      <c r="P2331" s="16">
        <v>0.48476160000000001</v>
      </c>
      <c r="Q2331" s="16">
        <v>-0.48204330000000001</v>
      </c>
      <c r="R2331" s="16">
        <v>0.24460000000000001</v>
      </c>
      <c r="S2331" s="16">
        <v>2.9499999999999998E-2</v>
      </c>
      <c r="T2331" s="16">
        <v>7.3000000000000001E-3</v>
      </c>
      <c r="U2331" s="16">
        <v>3.3001</v>
      </c>
      <c r="V2331" s="16">
        <v>38.378999999999998</v>
      </c>
      <c r="W2331" s="16">
        <v>11.224</v>
      </c>
      <c r="X2331" s="16">
        <v>382.77300000000002</v>
      </c>
      <c r="Y2331" s="16">
        <v>52.377299999999998</v>
      </c>
      <c r="Z2331" s="16">
        <v>0.17430000000000001</v>
      </c>
      <c r="AA2331" s="16">
        <v>-0.3799285</v>
      </c>
      <c r="AB2331" s="16">
        <v>0.48</v>
      </c>
      <c r="AC2331" s="16">
        <v>8.67</v>
      </c>
      <c r="AD2331" s="16">
        <v>42.2</v>
      </c>
      <c r="AE2331" s="16">
        <v>26.996500000000001</v>
      </c>
      <c r="AF2331" s="16">
        <v>17.611799999999999</v>
      </c>
      <c r="AG2331" s="16">
        <v>300241</v>
      </c>
      <c r="AH2331" s="16">
        <v>0.39529999999999998</v>
      </c>
      <c r="AI2331" s="16">
        <v>89.8</v>
      </c>
      <c r="AJ2331" s="16">
        <v>99.3</v>
      </c>
      <c r="AK2331" s="16">
        <v>-0.223</v>
      </c>
      <c r="AL2331" s="16">
        <v>-0.88090000000000002</v>
      </c>
      <c r="AM2331" s="16">
        <v>-0.49690000000000001</v>
      </c>
      <c r="AN2331" s="16">
        <v>-1.115</v>
      </c>
      <c r="AO2331" s="16">
        <v>-0.19939999999999999</v>
      </c>
      <c r="AP2331" s="16">
        <v>-0.63449999999999995</v>
      </c>
      <c r="AR2331" s="16">
        <f t="shared" si="103"/>
        <v>1</v>
      </c>
      <c r="AS2331" s="5">
        <f t="shared" si="102"/>
        <v>-7.4827100000000007E-2</v>
      </c>
    </row>
    <row r="2332" spans="1:45" x14ac:dyDescent="0.25">
      <c r="A2332" s="16" t="s">
        <v>405</v>
      </c>
      <c r="B2332" s="16" t="s">
        <v>101</v>
      </c>
      <c r="C2332" s="16" t="s">
        <v>311</v>
      </c>
      <c r="D2332" s="16">
        <v>2003</v>
      </c>
      <c r="E2332" s="16" t="s">
        <v>2747</v>
      </c>
      <c r="F2332" s="16" t="s">
        <v>593</v>
      </c>
      <c r="G2332" s="10">
        <v>3436.97</v>
      </c>
      <c r="H2332" s="73">
        <v>8.1423439999999996</v>
      </c>
      <c r="I2332" s="16">
        <v>2053426</v>
      </c>
      <c r="J2332" s="71">
        <v>0</v>
      </c>
      <c r="K2332" s="71">
        <v>1</v>
      </c>
      <c r="L2332" s="16">
        <v>0.1110033</v>
      </c>
      <c r="M2332" s="16">
        <v>-0.4774542</v>
      </c>
      <c r="N2332" s="16">
        <v>0.37526549999999997</v>
      </c>
      <c r="O2332" s="16">
        <v>0.1131563</v>
      </c>
      <c r="P2332" s="16">
        <v>0.53586100000000003</v>
      </c>
      <c r="Q2332" s="16">
        <v>-0.35313620000000001</v>
      </c>
      <c r="R2332" s="16">
        <v>0.21060000000000001</v>
      </c>
      <c r="S2332" s="16">
        <v>8.2000000000000007E-3</v>
      </c>
      <c r="T2332" s="16">
        <v>7.0000000000000001E-3</v>
      </c>
      <c r="U2332" s="16">
        <v>3.6221000000000001</v>
      </c>
      <c r="V2332" s="16">
        <v>39.981000000000002</v>
      </c>
      <c r="W2332" s="16">
        <v>11.356</v>
      </c>
      <c r="X2332" s="16">
        <v>381.70699999999999</v>
      </c>
      <c r="Y2332" s="16">
        <v>54.318199999999997</v>
      </c>
      <c r="Z2332" s="16">
        <v>0.15129999999999999</v>
      </c>
      <c r="AA2332" s="16">
        <v>-0.45372000000000001</v>
      </c>
      <c r="AB2332" s="16">
        <v>0.48</v>
      </c>
      <c r="AC2332" s="16">
        <v>8.67</v>
      </c>
      <c r="AD2332" s="16">
        <v>44.1</v>
      </c>
      <c r="AE2332" s="16">
        <v>25.229900000000001</v>
      </c>
      <c r="AF2332" s="16">
        <v>37.292200000000001</v>
      </c>
      <c r="AG2332" s="16">
        <v>331273</v>
      </c>
      <c r="AH2332" s="16">
        <v>0.39190000000000003</v>
      </c>
      <c r="AI2332" s="16">
        <v>89.8</v>
      </c>
      <c r="AJ2332" s="16">
        <v>99.3</v>
      </c>
      <c r="AK2332" s="16">
        <v>-3.5000000000000003E-2</v>
      </c>
      <c r="AL2332" s="16">
        <v>-0.66469999999999996</v>
      </c>
      <c r="AM2332" s="16">
        <v>-0.32919999999999999</v>
      </c>
      <c r="AN2332" s="16">
        <v>-1.0335000000000001</v>
      </c>
      <c r="AO2332" s="16">
        <v>-0.18709999999999999</v>
      </c>
      <c r="AP2332" s="16">
        <v>-0.55979999999999996</v>
      </c>
      <c r="AR2332" s="16">
        <f t="shared" si="103"/>
        <v>1</v>
      </c>
      <c r="AS2332" s="5">
        <f t="shared" si="102"/>
        <v>7.6932799999999996E-2</v>
      </c>
    </row>
    <row r="2333" spans="1:45" x14ac:dyDescent="0.25">
      <c r="A2333" s="16" t="s">
        <v>405</v>
      </c>
      <c r="B2333" s="16" t="s">
        <v>101</v>
      </c>
      <c r="C2333" s="16" t="s">
        <v>311</v>
      </c>
      <c r="D2333" s="16">
        <v>2004</v>
      </c>
      <c r="E2333" s="16" t="s">
        <v>2759</v>
      </c>
      <c r="F2333" s="16" t="s">
        <v>593</v>
      </c>
      <c r="G2333" s="10">
        <v>3591.29</v>
      </c>
      <c r="H2333" s="73">
        <v>8.1862680000000001</v>
      </c>
      <c r="I2333" s="16">
        <v>2057047</v>
      </c>
      <c r="J2333" s="71">
        <v>0</v>
      </c>
      <c r="K2333" s="71">
        <v>1</v>
      </c>
      <c r="L2333" s="16">
        <v>0.28138730000000001</v>
      </c>
      <c r="M2333" s="16">
        <v>-0.42576380000000003</v>
      </c>
      <c r="N2333" s="16">
        <v>0.31361129999999998</v>
      </c>
      <c r="O2333" s="16">
        <v>0.31542120000000001</v>
      </c>
      <c r="P2333" s="16">
        <v>0.57414540000000003</v>
      </c>
      <c r="Q2333" s="16">
        <v>-0.20396549999999999</v>
      </c>
      <c r="R2333" s="16">
        <v>0.2324</v>
      </c>
      <c r="S2333" s="16">
        <v>6.4000000000000003E-3</v>
      </c>
      <c r="T2333" s="16">
        <v>1.2E-2</v>
      </c>
      <c r="U2333" s="16">
        <v>2.6973500000000001</v>
      </c>
      <c r="V2333" s="16">
        <v>41.582999999999998</v>
      </c>
      <c r="W2333" s="16">
        <v>11.488</v>
      </c>
      <c r="X2333" s="16">
        <v>380.64</v>
      </c>
      <c r="Y2333" s="16">
        <v>62.795200000000001</v>
      </c>
      <c r="Z2333" s="16">
        <v>0.16819999999999999</v>
      </c>
      <c r="AA2333" s="16">
        <v>-0.41876619999999998</v>
      </c>
      <c r="AB2333" s="16">
        <v>0.48</v>
      </c>
      <c r="AC2333" s="16">
        <v>8.67</v>
      </c>
      <c r="AD2333" s="16">
        <v>43.2</v>
      </c>
      <c r="AE2333" s="16">
        <v>25.746400000000001</v>
      </c>
      <c r="AF2333" s="16">
        <v>47.2545</v>
      </c>
      <c r="AG2333" s="16">
        <v>327063</v>
      </c>
      <c r="AH2333" s="16">
        <v>0.40050000000000002</v>
      </c>
      <c r="AI2333" s="16">
        <v>89.8</v>
      </c>
      <c r="AJ2333" s="16">
        <v>99.3</v>
      </c>
      <c r="AK2333" s="16">
        <v>-0.14319999999999999</v>
      </c>
      <c r="AL2333" s="16">
        <v>-0.49370000000000003</v>
      </c>
      <c r="AM2333" s="16">
        <v>-0.1326</v>
      </c>
      <c r="AN2333" s="16">
        <v>-0.90410000000000001</v>
      </c>
      <c r="AO2333" s="16">
        <v>-3.8199999999999998E-2</v>
      </c>
      <c r="AP2333" s="16">
        <v>-0.24640000000000001</v>
      </c>
      <c r="AR2333" s="16">
        <f t="shared" si="103"/>
        <v>1</v>
      </c>
      <c r="AS2333" s="5">
        <f t="shared" si="102"/>
        <v>0.17038400000000001</v>
      </c>
    </row>
    <row r="2334" spans="1:45" x14ac:dyDescent="0.25">
      <c r="A2334" s="16" t="s">
        <v>405</v>
      </c>
      <c r="B2334" s="16" t="s">
        <v>101</v>
      </c>
      <c r="C2334" s="16" t="s">
        <v>311</v>
      </c>
      <c r="D2334" s="16">
        <v>2005</v>
      </c>
      <c r="E2334" s="16" t="s">
        <v>2743</v>
      </c>
      <c r="F2334" s="16" t="s">
        <v>593</v>
      </c>
      <c r="G2334" s="10">
        <v>3755.04</v>
      </c>
      <c r="H2334" s="73">
        <v>8.2308529999999998</v>
      </c>
      <c r="I2334" s="16">
        <v>2060272</v>
      </c>
      <c r="J2334" s="71">
        <v>0</v>
      </c>
      <c r="K2334" s="71">
        <v>1</v>
      </c>
      <c r="L2334" s="16">
        <v>0.26820539999999998</v>
      </c>
      <c r="M2334" s="16">
        <v>-0.39472780000000002</v>
      </c>
      <c r="N2334" s="16">
        <v>0.45372259999999998</v>
      </c>
      <c r="O2334" s="16">
        <v>0.1810512</v>
      </c>
      <c r="P2334" s="16">
        <v>0.60780940000000006</v>
      </c>
      <c r="Q2334" s="16">
        <v>-0.3028013</v>
      </c>
      <c r="R2334" s="16">
        <v>0.28399999999999997</v>
      </c>
      <c r="S2334" s="16">
        <v>7.9000000000000008E-3</v>
      </c>
      <c r="T2334" s="16">
        <v>1.17E-2</v>
      </c>
      <c r="U2334" s="16">
        <v>3.6912500000000001</v>
      </c>
      <c r="V2334" s="16">
        <v>43.185000000000002</v>
      </c>
      <c r="W2334" s="16">
        <v>11.62</v>
      </c>
      <c r="X2334" s="16">
        <v>379.57400000000001</v>
      </c>
      <c r="Y2334" s="16">
        <v>55.3446</v>
      </c>
      <c r="Z2334" s="16">
        <v>0.18640000000000001</v>
      </c>
      <c r="AA2334" s="16">
        <v>-0.39546350000000002</v>
      </c>
      <c r="AB2334" s="16">
        <v>0.48</v>
      </c>
      <c r="AC2334" s="16">
        <v>8.67</v>
      </c>
      <c r="AD2334" s="16">
        <v>42.6</v>
      </c>
      <c r="AE2334" s="16">
        <v>25.533200000000001</v>
      </c>
      <c r="AF2334" s="16">
        <v>54.113999999999997</v>
      </c>
      <c r="AG2334" s="16">
        <v>339959</v>
      </c>
      <c r="AH2334" s="16">
        <v>0.41839999999999999</v>
      </c>
      <c r="AI2334" s="16">
        <v>90</v>
      </c>
      <c r="AJ2334" s="16">
        <v>99.3</v>
      </c>
      <c r="AK2334" s="16">
        <v>-7.5899999999999995E-2</v>
      </c>
      <c r="AL2334" s="16">
        <v>-0.443</v>
      </c>
      <c r="AM2334" s="16">
        <v>-0.28120000000000001</v>
      </c>
      <c r="AN2334" s="16">
        <v>-1.1809000000000001</v>
      </c>
      <c r="AO2334" s="16">
        <v>-0.19189999999999999</v>
      </c>
      <c r="AP2334" s="16">
        <v>-0.36720000000000003</v>
      </c>
      <c r="AR2334" s="16">
        <f t="shared" si="103"/>
        <v>1</v>
      </c>
      <c r="AS2334" s="5">
        <f t="shared" si="102"/>
        <v>-1.3181900000000024E-2</v>
      </c>
    </row>
    <row r="2335" spans="1:45" x14ac:dyDescent="0.25">
      <c r="A2335" s="16" t="s">
        <v>405</v>
      </c>
      <c r="B2335" s="16" t="s">
        <v>101</v>
      </c>
      <c r="C2335" s="16" t="s">
        <v>311</v>
      </c>
      <c r="D2335" s="16">
        <v>2006</v>
      </c>
      <c r="E2335" s="16" t="s">
        <v>2733</v>
      </c>
      <c r="F2335" s="16" t="s">
        <v>593</v>
      </c>
      <c r="G2335" s="10">
        <v>3942.44</v>
      </c>
      <c r="H2335" s="73">
        <v>8.2795539999999992</v>
      </c>
      <c r="I2335" s="16">
        <v>2063145</v>
      </c>
      <c r="J2335" s="71">
        <v>0</v>
      </c>
      <c r="K2335" s="71">
        <v>1</v>
      </c>
      <c r="L2335" s="16">
        <v>0.36841810000000003</v>
      </c>
      <c r="M2335" s="16">
        <v>-0.46252500000000002</v>
      </c>
      <c r="N2335" s="16">
        <v>0.48805759999999998</v>
      </c>
      <c r="O2335" s="16">
        <v>0.29911599999999999</v>
      </c>
      <c r="P2335" s="16">
        <v>0.60568929999999999</v>
      </c>
      <c r="Q2335" s="16">
        <v>-0.161436</v>
      </c>
      <c r="R2335" s="16">
        <v>0.19370000000000001</v>
      </c>
      <c r="S2335" s="16">
        <v>6.7000000000000002E-3</v>
      </c>
      <c r="T2335" s="16">
        <v>1.0200000000000001E-2</v>
      </c>
      <c r="U2335" s="16">
        <v>3.5718000000000001</v>
      </c>
      <c r="V2335" s="16">
        <v>44.581000000000003</v>
      </c>
      <c r="W2335" s="16">
        <v>12.013</v>
      </c>
      <c r="X2335" s="16">
        <v>378.50799999999998</v>
      </c>
      <c r="Y2335" s="16">
        <v>58.266500000000001</v>
      </c>
      <c r="Z2335" s="16">
        <v>0.21590000000000001</v>
      </c>
      <c r="AA2335" s="16">
        <v>-0.39546350000000002</v>
      </c>
      <c r="AB2335" s="16">
        <v>0.48</v>
      </c>
      <c r="AC2335" s="16">
        <v>8.67</v>
      </c>
      <c r="AD2335" s="16">
        <v>42.6</v>
      </c>
      <c r="AE2335" s="16">
        <v>23.444800000000001</v>
      </c>
      <c r="AF2335" s="16">
        <v>60.3611</v>
      </c>
      <c r="AG2335" s="16">
        <v>342202</v>
      </c>
      <c r="AH2335" s="16">
        <v>0.42770000000000002</v>
      </c>
      <c r="AI2335" s="16">
        <v>90.1</v>
      </c>
      <c r="AJ2335" s="16">
        <v>99.3</v>
      </c>
      <c r="AK2335" s="16">
        <v>0.1336</v>
      </c>
      <c r="AL2335" s="16">
        <v>-0.37109999999999999</v>
      </c>
      <c r="AM2335" s="16">
        <v>-0.10349999999999999</v>
      </c>
      <c r="AN2335" s="16">
        <v>-0.73750000000000004</v>
      </c>
      <c r="AO2335" s="16">
        <v>-0.04</v>
      </c>
      <c r="AP2335" s="16">
        <v>-0.56840000000000002</v>
      </c>
      <c r="AR2335" s="16">
        <f t="shared" si="103"/>
        <v>1</v>
      </c>
      <c r="AS2335" s="5">
        <f t="shared" si="102"/>
        <v>0.10021270000000004</v>
      </c>
    </row>
    <row r="2336" spans="1:45" x14ac:dyDescent="0.25">
      <c r="A2336" s="16" t="s">
        <v>405</v>
      </c>
      <c r="B2336" s="16" t="s">
        <v>101</v>
      </c>
      <c r="C2336" s="16" t="s">
        <v>311</v>
      </c>
      <c r="D2336" s="16">
        <v>2007</v>
      </c>
      <c r="E2336" s="16" t="s">
        <v>2737</v>
      </c>
      <c r="F2336" s="16" t="s">
        <v>593</v>
      </c>
      <c r="G2336" s="10">
        <v>4192.95</v>
      </c>
      <c r="H2336" s="73">
        <v>8.3411600000000004</v>
      </c>
      <c r="I2336" s="16">
        <v>2065458</v>
      </c>
      <c r="J2336" s="71">
        <v>0</v>
      </c>
      <c r="K2336" s="71">
        <v>1</v>
      </c>
      <c r="L2336" s="16">
        <v>0.54446070000000002</v>
      </c>
      <c r="M2336" s="16">
        <v>-0.43025910000000001</v>
      </c>
      <c r="N2336" s="16">
        <v>0.59349580000000002</v>
      </c>
      <c r="O2336" s="16">
        <v>0.41744940000000003</v>
      </c>
      <c r="P2336" s="16">
        <v>0.64432480000000003</v>
      </c>
      <c r="Q2336" s="16">
        <v>-6.2481799999999997E-2</v>
      </c>
      <c r="R2336" s="16">
        <v>0.1709</v>
      </c>
      <c r="S2336" s="16">
        <v>1.3100000000000001E-2</v>
      </c>
      <c r="T2336" s="16">
        <v>1.24E-2</v>
      </c>
      <c r="U2336" s="16">
        <v>4.1284999999999998</v>
      </c>
      <c r="V2336" s="16">
        <v>45.976999999999997</v>
      </c>
      <c r="W2336" s="16">
        <v>12.406000000000001</v>
      </c>
      <c r="X2336" s="16">
        <v>377.44200000000001</v>
      </c>
      <c r="Y2336" s="16">
        <v>60.087699999999998</v>
      </c>
      <c r="Z2336" s="16">
        <v>0.25540000000000002</v>
      </c>
      <c r="AA2336" s="16">
        <v>-0.41099859999999999</v>
      </c>
      <c r="AB2336" s="16">
        <v>0.48</v>
      </c>
      <c r="AC2336" s="16">
        <v>8.67</v>
      </c>
      <c r="AD2336" s="16">
        <v>43</v>
      </c>
      <c r="AE2336" s="16">
        <v>22.113600000000002</v>
      </c>
      <c r="AF2336" s="16">
        <v>85.5869</v>
      </c>
      <c r="AG2336" s="16">
        <v>316755</v>
      </c>
      <c r="AH2336" s="16">
        <v>0.40720000000000001</v>
      </c>
      <c r="AI2336" s="16">
        <v>90.3</v>
      </c>
      <c r="AJ2336" s="16">
        <v>99.3</v>
      </c>
      <c r="AK2336" s="16">
        <v>0.24809999999999999</v>
      </c>
      <c r="AL2336" s="16">
        <v>-0.35620000000000002</v>
      </c>
      <c r="AM2336" s="16">
        <v>-0.19989999999999999</v>
      </c>
      <c r="AN2336" s="16">
        <v>-0.43390000000000001</v>
      </c>
      <c r="AO2336" s="16">
        <v>0.1105</v>
      </c>
      <c r="AP2336" s="16">
        <v>-0.4632</v>
      </c>
      <c r="AR2336" s="16">
        <f t="shared" si="103"/>
        <v>1</v>
      </c>
      <c r="AS2336" s="5">
        <f t="shared" si="102"/>
        <v>0.17604259999999999</v>
      </c>
    </row>
    <row r="2337" spans="1:45" x14ac:dyDescent="0.25">
      <c r="A2337" s="16" t="s">
        <v>405</v>
      </c>
      <c r="B2337" s="16" t="s">
        <v>101</v>
      </c>
      <c r="C2337" s="16" t="s">
        <v>311</v>
      </c>
      <c r="D2337" s="16">
        <v>2008</v>
      </c>
      <c r="E2337" s="16" t="s">
        <v>2735</v>
      </c>
      <c r="F2337" s="16" t="s">
        <v>593</v>
      </c>
      <c r="G2337" s="10">
        <v>4418.2700000000004</v>
      </c>
      <c r="H2337" s="73">
        <v>8.3935030000000008</v>
      </c>
      <c r="I2337" s="16">
        <v>2067378</v>
      </c>
      <c r="J2337" s="71">
        <v>0</v>
      </c>
      <c r="K2337" s="71">
        <v>1</v>
      </c>
      <c r="L2337" s="16">
        <v>0.62661500000000003</v>
      </c>
      <c r="M2337" s="16">
        <v>-0.40999360000000001</v>
      </c>
      <c r="N2337" s="16">
        <v>0.63844599999999996</v>
      </c>
      <c r="O2337" s="16">
        <v>0.41070010000000001</v>
      </c>
      <c r="P2337" s="16">
        <v>0.66078519999999996</v>
      </c>
      <c r="Q2337" s="16">
        <v>5.1504099999999997E-2</v>
      </c>
      <c r="R2337" s="16">
        <v>0.22359999999999999</v>
      </c>
      <c r="S2337" s="16">
        <v>4.1999999999999997E-3</v>
      </c>
      <c r="T2337" s="16">
        <v>1.5100000000000001E-2</v>
      </c>
      <c r="U2337" s="16">
        <v>4.1100000000000003</v>
      </c>
      <c r="V2337" s="16">
        <v>47.372999999999998</v>
      </c>
      <c r="W2337" s="16">
        <v>12.798999999999999</v>
      </c>
      <c r="X2337" s="16">
        <v>376.375</v>
      </c>
      <c r="Y2337" s="16">
        <v>61.768099999999997</v>
      </c>
      <c r="Z2337" s="16">
        <v>0.2402</v>
      </c>
      <c r="AA2337" s="16">
        <v>-0.36827729999999997</v>
      </c>
      <c r="AB2337" s="16">
        <v>0.48</v>
      </c>
      <c r="AC2337" s="16">
        <v>8.67</v>
      </c>
      <c r="AD2337" s="16">
        <v>41.9</v>
      </c>
      <c r="AE2337" s="16">
        <v>21.7805</v>
      </c>
      <c r="AF2337" s="16">
        <v>93.746899999999997</v>
      </c>
      <c r="AG2337" s="16">
        <v>307065</v>
      </c>
      <c r="AH2337" s="16">
        <v>0.40639999999999998</v>
      </c>
      <c r="AI2337" s="16">
        <v>90.5</v>
      </c>
      <c r="AJ2337" s="16">
        <v>99.3</v>
      </c>
      <c r="AK2337" s="16">
        <v>0.18049999999999999</v>
      </c>
      <c r="AL2337" s="16">
        <v>-0.16300000000000001</v>
      </c>
      <c r="AM2337" s="16">
        <v>-1.78E-2</v>
      </c>
      <c r="AN2337" s="16">
        <v>-0.29530000000000001</v>
      </c>
      <c r="AO2337" s="16">
        <v>0.23039999999999999</v>
      </c>
      <c r="AP2337" s="16">
        <v>-0.36919999999999997</v>
      </c>
      <c r="AR2337" s="16">
        <f t="shared" si="103"/>
        <v>1</v>
      </c>
      <c r="AS2337" s="5">
        <f t="shared" si="102"/>
        <v>8.2154300000000013E-2</v>
      </c>
    </row>
    <row r="2338" spans="1:45" x14ac:dyDescent="0.25">
      <c r="A2338" s="16" t="s">
        <v>405</v>
      </c>
      <c r="B2338" s="16" t="s">
        <v>101</v>
      </c>
      <c r="C2338" s="16" t="s">
        <v>311</v>
      </c>
      <c r="D2338" s="16">
        <v>2009</v>
      </c>
      <c r="E2338" s="16" t="s">
        <v>2741</v>
      </c>
      <c r="F2338" s="16" t="s">
        <v>593</v>
      </c>
      <c r="G2338" s="10">
        <v>4398.7700000000004</v>
      </c>
      <c r="H2338" s="73">
        <v>8.3890809999999991</v>
      </c>
      <c r="I2338" s="16">
        <v>2069093</v>
      </c>
      <c r="J2338" s="71">
        <v>0</v>
      </c>
      <c r="K2338" s="71">
        <v>1</v>
      </c>
      <c r="L2338" s="16">
        <v>0.71699710000000005</v>
      </c>
      <c r="M2338" s="16">
        <v>-0.389324</v>
      </c>
      <c r="N2338" s="16">
        <v>0.69473280000000004</v>
      </c>
      <c r="O2338" s="16">
        <v>0.50862090000000004</v>
      </c>
      <c r="P2338" s="16">
        <v>0.65493520000000005</v>
      </c>
      <c r="Q2338" s="16">
        <v>8.3705299999999996E-2</v>
      </c>
      <c r="R2338" s="16">
        <v>0.1968</v>
      </c>
      <c r="S2338" s="16">
        <v>5.4000000000000003E-3</v>
      </c>
      <c r="T2338" s="16">
        <v>1.84E-2</v>
      </c>
      <c r="U2338" s="16">
        <v>4.1993</v>
      </c>
      <c r="V2338" s="16">
        <v>48.768999999999998</v>
      </c>
      <c r="W2338" s="16">
        <v>13.192</v>
      </c>
      <c r="X2338" s="16">
        <v>375.30900000000003</v>
      </c>
      <c r="Y2338" s="16">
        <v>65.688199999999995</v>
      </c>
      <c r="Z2338" s="16">
        <v>0.24529999999999999</v>
      </c>
      <c r="AA2338" s="16">
        <v>-0.3799285</v>
      </c>
      <c r="AB2338" s="16">
        <v>0.48</v>
      </c>
      <c r="AC2338" s="16">
        <v>8.67</v>
      </c>
      <c r="AD2338" s="16">
        <v>42.2</v>
      </c>
      <c r="AE2338" s="16">
        <v>20.818300000000001</v>
      </c>
      <c r="AF2338" s="16">
        <v>92.509500000000003</v>
      </c>
      <c r="AG2338" s="16">
        <v>331630</v>
      </c>
      <c r="AH2338" s="16">
        <v>0.39950000000000002</v>
      </c>
      <c r="AI2338" s="16">
        <v>90.6</v>
      </c>
      <c r="AJ2338" s="16">
        <v>99.3</v>
      </c>
      <c r="AK2338" s="16">
        <v>0.15590000000000001</v>
      </c>
      <c r="AL2338" s="16">
        <v>-0.1109</v>
      </c>
      <c r="AM2338" s="16">
        <v>-4.1599999999999998E-2</v>
      </c>
      <c r="AN2338" s="16">
        <v>-0.28989999999999999</v>
      </c>
      <c r="AO2338" s="16">
        <v>0.29930000000000001</v>
      </c>
      <c r="AP2338" s="16">
        <v>-0.2661</v>
      </c>
      <c r="AR2338" s="16">
        <f t="shared" si="103"/>
        <v>1</v>
      </c>
      <c r="AS2338" s="5">
        <f t="shared" si="102"/>
        <v>9.0382100000000021E-2</v>
      </c>
    </row>
    <row r="2339" spans="1:45" x14ac:dyDescent="0.25">
      <c r="A2339" s="16" t="s">
        <v>405</v>
      </c>
      <c r="B2339" s="16" t="s">
        <v>101</v>
      </c>
      <c r="C2339" s="16" t="s">
        <v>311</v>
      </c>
      <c r="D2339" s="16">
        <v>2010</v>
      </c>
      <c r="E2339" s="16" t="s">
        <v>2755</v>
      </c>
      <c r="F2339" s="16" t="s">
        <v>593</v>
      </c>
      <c r="G2339" s="10">
        <v>4542.8999999999996</v>
      </c>
      <c r="H2339" s="73">
        <v>8.421322</v>
      </c>
      <c r="I2339" s="16">
        <v>2070739</v>
      </c>
      <c r="J2339" s="71">
        <v>0</v>
      </c>
      <c r="K2339" s="71">
        <v>1</v>
      </c>
      <c r="L2339" s="16">
        <v>0.7315798</v>
      </c>
      <c r="M2339" s="16">
        <v>-0.41851559999999999</v>
      </c>
      <c r="N2339" s="16">
        <v>0.68161320000000003</v>
      </c>
      <c r="O2339" s="16">
        <v>0.58864749999999999</v>
      </c>
      <c r="P2339" s="16">
        <v>0.6814171</v>
      </c>
      <c r="Q2339" s="16">
        <v>4.5560400000000001E-2</v>
      </c>
      <c r="R2339" s="16">
        <v>0.21629999999999999</v>
      </c>
      <c r="S2339" s="16">
        <v>3.0000000000000001E-3</v>
      </c>
      <c r="T2339" s="16">
        <v>1.5100000000000001E-2</v>
      </c>
      <c r="U2339" s="16">
        <v>3.8206000000000002</v>
      </c>
      <c r="V2339" s="16">
        <v>50.164999999999999</v>
      </c>
      <c r="W2339" s="16">
        <v>13.25</v>
      </c>
      <c r="X2339" s="16">
        <v>374.24299999999999</v>
      </c>
      <c r="Y2339" s="16">
        <v>69.178399999999996</v>
      </c>
      <c r="Z2339" s="16">
        <v>0.24790000000000001</v>
      </c>
      <c r="AA2339" s="16">
        <v>-0.3799285</v>
      </c>
      <c r="AB2339" s="16">
        <v>0.48</v>
      </c>
      <c r="AC2339" s="16">
        <v>8.67</v>
      </c>
      <c r="AD2339" s="16">
        <v>42.2</v>
      </c>
      <c r="AE2339" s="16">
        <v>19.650300000000001</v>
      </c>
      <c r="AF2339" s="16">
        <v>102.43600000000001</v>
      </c>
      <c r="AG2339" s="16">
        <v>352010</v>
      </c>
      <c r="AH2339" s="16">
        <v>0.39639999999999997</v>
      </c>
      <c r="AI2339" s="16">
        <v>90.8</v>
      </c>
      <c r="AJ2339" s="16">
        <v>99.4</v>
      </c>
      <c r="AK2339" s="16">
        <v>0.1011</v>
      </c>
      <c r="AL2339" s="16">
        <v>-5.7500000000000002E-2</v>
      </c>
      <c r="AM2339" s="16">
        <v>-9.1200000000000003E-2</v>
      </c>
      <c r="AN2339" s="16">
        <v>-0.48559999999999998</v>
      </c>
      <c r="AO2339" s="16">
        <v>0.3251</v>
      </c>
      <c r="AP2339" s="16">
        <v>-0.28170000000000001</v>
      </c>
      <c r="AR2339" s="16">
        <f t="shared" si="103"/>
        <v>1</v>
      </c>
      <c r="AS2339" s="5">
        <f t="shared" si="102"/>
        <v>1.4582699999999948E-2</v>
      </c>
    </row>
    <row r="2340" spans="1:45" x14ac:dyDescent="0.25">
      <c r="A2340" s="16" t="s">
        <v>405</v>
      </c>
      <c r="B2340" s="16" t="s">
        <v>101</v>
      </c>
      <c r="C2340" s="16" t="s">
        <v>311</v>
      </c>
      <c r="D2340" s="16">
        <v>2011</v>
      </c>
      <c r="E2340" s="16" t="s">
        <v>2736</v>
      </c>
      <c r="F2340" s="16" t="s">
        <v>593</v>
      </c>
      <c r="G2340" s="10">
        <v>4645.5200000000004</v>
      </c>
      <c r="H2340" s="73">
        <v>8.4436579999999992</v>
      </c>
      <c r="I2340" s="16">
        <v>2072383</v>
      </c>
      <c r="J2340" s="71">
        <v>0</v>
      </c>
      <c r="K2340" s="71">
        <v>1</v>
      </c>
      <c r="L2340" s="16">
        <v>0.75547520000000001</v>
      </c>
      <c r="M2340" s="16">
        <v>-0.3606549</v>
      </c>
      <c r="N2340" s="16">
        <v>0.69941869999999995</v>
      </c>
      <c r="O2340" s="16">
        <v>0.59949989999999997</v>
      </c>
      <c r="P2340" s="16">
        <v>0.68296460000000003</v>
      </c>
      <c r="Q2340" s="16">
        <v>1.1043900000000001E-2</v>
      </c>
      <c r="R2340" s="16">
        <v>0.2228</v>
      </c>
      <c r="S2340" s="16">
        <v>4.3E-3</v>
      </c>
      <c r="T2340" s="16">
        <v>2.0400000000000001E-2</v>
      </c>
      <c r="U2340" s="16">
        <v>3.4975000000000001</v>
      </c>
      <c r="V2340" s="16">
        <v>52.722000000000001</v>
      </c>
      <c r="W2340" s="16">
        <v>13.31</v>
      </c>
      <c r="X2340" s="16">
        <v>373.17700000000002</v>
      </c>
      <c r="Y2340" s="16">
        <v>69.533600000000007</v>
      </c>
      <c r="Z2340" s="16">
        <v>0.2482</v>
      </c>
      <c r="AA2340" s="16">
        <v>-0.38769609999999999</v>
      </c>
      <c r="AB2340" s="16">
        <v>0.48</v>
      </c>
      <c r="AC2340" s="16">
        <v>8.67</v>
      </c>
      <c r="AD2340" s="16">
        <v>42.4</v>
      </c>
      <c r="AE2340" s="16">
        <v>20.060600000000001</v>
      </c>
      <c r="AF2340" s="16">
        <v>105.197</v>
      </c>
      <c r="AG2340" s="16">
        <v>327172</v>
      </c>
      <c r="AH2340" s="16">
        <v>0.39460000000000001</v>
      </c>
      <c r="AI2340" s="16">
        <v>91</v>
      </c>
      <c r="AJ2340" s="16">
        <v>99.4</v>
      </c>
      <c r="AK2340" s="16">
        <v>-3.3500000000000002E-2</v>
      </c>
      <c r="AL2340" s="16">
        <v>-4.1500000000000002E-2</v>
      </c>
      <c r="AM2340" s="16">
        <v>-0.108</v>
      </c>
      <c r="AN2340" s="16">
        <v>-0.57969999999999999</v>
      </c>
      <c r="AO2340" s="16">
        <v>0.3281</v>
      </c>
      <c r="AP2340" s="16">
        <v>-0.26090000000000002</v>
      </c>
      <c r="AR2340" s="16">
        <f t="shared" si="103"/>
        <v>1</v>
      </c>
      <c r="AS2340" s="5">
        <f t="shared" si="102"/>
        <v>2.3895400000000011E-2</v>
      </c>
    </row>
    <row r="2341" spans="1:45" x14ac:dyDescent="0.25">
      <c r="A2341" s="16" t="s">
        <v>405</v>
      </c>
      <c r="B2341" s="16" t="s">
        <v>101</v>
      </c>
      <c r="C2341" s="16" t="s">
        <v>311</v>
      </c>
      <c r="D2341" s="16">
        <v>2012</v>
      </c>
      <c r="E2341" s="16" t="s">
        <v>2750</v>
      </c>
      <c r="F2341" s="16" t="s">
        <v>593</v>
      </c>
      <c r="G2341" s="10">
        <v>4620.6400000000003</v>
      </c>
      <c r="H2341" s="73">
        <v>8.438288</v>
      </c>
      <c r="I2341" s="16">
        <v>2074036</v>
      </c>
      <c r="J2341" s="71">
        <v>0</v>
      </c>
      <c r="K2341" s="71">
        <v>1</v>
      </c>
      <c r="L2341" s="16">
        <v>0.84376930000000006</v>
      </c>
      <c r="M2341" s="16">
        <v>-0.2905953</v>
      </c>
      <c r="N2341" s="16">
        <v>0.71902200000000005</v>
      </c>
      <c r="O2341" s="16">
        <v>0.64900069999999999</v>
      </c>
      <c r="P2341" s="16">
        <v>0.68876740000000003</v>
      </c>
      <c r="Q2341" s="16">
        <v>6.6215300000000005E-2</v>
      </c>
      <c r="R2341" s="16">
        <v>0.32679999999999998</v>
      </c>
      <c r="S2341" s="16">
        <v>5.5999999999999999E-3</v>
      </c>
      <c r="T2341" s="16">
        <v>2.1299999999999999E-2</v>
      </c>
      <c r="U2341" s="16">
        <v>3.1915</v>
      </c>
      <c r="V2341" s="16">
        <v>55.279000000000003</v>
      </c>
      <c r="W2341" s="16">
        <v>13.37</v>
      </c>
      <c r="X2341" s="16">
        <v>372.11</v>
      </c>
      <c r="Y2341" s="16">
        <v>72.303600000000003</v>
      </c>
      <c r="Z2341" s="16">
        <v>0.24629999999999999</v>
      </c>
      <c r="AA2341" s="16">
        <v>-0.36827729999999997</v>
      </c>
      <c r="AB2341" s="16">
        <v>0.48</v>
      </c>
      <c r="AC2341" s="16">
        <v>8.67</v>
      </c>
      <c r="AD2341" s="16">
        <v>41.9</v>
      </c>
      <c r="AE2341" s="16">
        <v>19.392199999999999</v>
      </c>
      <c r="AF2341" s="16">
        <v>106.169</v>
      </c>
      <c r="AG2341" s="16">
        <v>302619</v>
      </c>
      <c r="AH2341" s="16">
        <v>0.45019999999999999</v>
      </c>
      <c r="AI2341" s="16">
        <v>91</v>
      </c>
      <c r="AJ2341" s="16">
        <v>99.4</v>
      </c>
      <c r="AK2341" s="16">
        <v>-9.4000000000000004E-3</v>
      </c>
      <c r="AL2341" s="16">
        <v>2.4899999999999999E-2</v>
      </c>
      <c r="AM2341" s="16">
        <v>-6.4799999999999996E-2</v>
      </c>
      <c r="AN2341" s="16">
        <v>-0.44519999999999998</v>
      </c>
      <c r="AO2341" s="16">
        <v>0.35649999999999998</v>
      </c>
      <c r="AP2341" s="16">
        <v>-0.22919999999999999</v>
      </c>
      <c r="AR2341" s="16">
        <f t="shared" si="103"/>
        <v>1</v>
      </c>
      <c r="AS2341" s="5">
        <f t="shared" si="102"/>
        <v>8.8294100000000042E-2</v>
      </c>
    </row>
    <row r="2342" spans="1:45" x14ac:dyDescent="0.25">
      <c r="A2342" s="16" t="s">
        <v>405</v>
      </c>
      <c r="B2342" s="16" t="s">
        <v>101</v>
      </c>
      <c r="C2342" s="16" t="s">
        <v>311</v>
      </c>
      <c r="D2342" s="16">
        <v>2013</v>
      </c>
      <c r="E2342" s="16" t="s">
        <v>2734</v>
      </c>
      <c r="F2342" s="16" t="s">
        <v>593</v>
      </c>
      <c r="G2342" s="10">
        <v>4751.8999999999996</v>
      </c>
      <c r="H2342" s="73">
        <v>8.4663000000000004</v>
      </c>
      <c r="I2342" s="16">
        <v>2075739</v>
      </c>
      <c r="J2342" s="71">
        <v>0</v>
      </c>
      <c r="K2342" s="71">
        <v>1</v>
      </c>
      <c r="L2342" s="16">
        <v>0.91769670000000003</v>
      </c>
      <c r="M2342" s="16">
        <v>-0.23185320000000001</v>
      </c>
      <c r="N2342" s="16">
        <v>0.79702600000000001</v>
      </c>
      <c r="O2342" s="16">
        <v>0.67610309999999996</v>
      </c>
      <c r="P2342" s="16">
        <v>0.68047120000000005</v>
      </c>
      <c r="Q2342" s="16">
        <v>7.8241099999999994E-2</v>
      </c>
      <c r="R2342" s="16">
        <v>0.441</v>
      </c>
      <c r="S2342" s="16">
        <v>4.8999999999999998E-3</v>
      </c>
      <c r="T2342" s="16">
        <v>2.12E-2</v>
      </c>
      <c r="U2342" s="16">
        <v>3.4408500000000002</v>
      </c>
      <c r="V2342" s="16">
        <v>57.835999999999999</v>
      </c>
      <c r="W2342" s="16">
        <v>13.43</v>
      </c>
      <c r="X2342" s="16">
        <v>371.04399999999998</v>
      </c>
      <c r="Y2342" s="16">
        <v>73.112499999999997</v>
      </c>
      <c r="Z2342" s="16">
        <v>0.25359999999999999</v>
      </c>
      <c r="AA2342" s="16">
        <v>-0.35662579999999999</v>
      </c>
      <c r="AB2342" s="16">
        <v>0.48</v>
      </c>
      <c r="AC2342" s="16">
        <v>8.67</v>
      </c>
      <c r="AD2342" s="16">
        <v>41.6</v>
      </c>
      <c r="AE2342" s="16">
        <v>18.817900000000002</v>
      </c>
      <c r="AF2342" s="16">
        <v>106.17400000000001</v>
      </c>
      <c r="AG2342" s="16">
        <v>294035</v>
      </c>
      <c r="AH2342" s="16">
        <v>0.45979999999999999</v>
      </c>
      <c r="AI2342" s="16">
        <v>90.9</v>
      </c>
      <c r="AJ2342" s="16">
        <v>99.4</v>
      </c>
      <c r="AK2342" s="16">
        <v>-3.4200000000000001E-2</v>
      </c>
      <c r="AL2342" s="16">
        <v>2.3699999999999999E-2</v>
      </c>
      <c r="AM2342" s="16">
        <v>-5.1200000000000002E-2</v>
      </c>
      <c r="AN2342" s="16">
        <v>-0.37059999999999998</v>
      </c>
      <c r="AO2342" s="16">
        <v>0.33439999999999998</v>
      </c>
      <c r="AP2342" s="16">
        <v>-0.19289999999999999</v>
      </c>
      <c r="AR2342" s="16">
        <f t="shared" si="103"/>
        <v>1</v>
      </c>
      <c r="AS2342" s="5">
        <f t="shared" si="102"/>
        <v>7.3927399999999976E-2</v>
      </c>
    </row>
    <row r="2343" spans="1:45" x14ac:dyDescent="0.25">
      <c r="A2343" s="16" t="s">
        <v>405</v>
      </c>
      <c r="B2343" s="16" t="s">
        <v>101</v>
      </c>
      <c r="C2343" s="16" t="s">
        <v>311</v>
      </c>
      <c r="D2343" s="16">
        <v>2014</v>
      </c>
      <c r="E2343" s="16" t="s">
        <v>2754</v>
      </c>
      <c r="F2343" s="16" t="s">
        <v>593</v>
      </c>
      <c r="G2343" s="10">
        <v>4920.22</v>
      </c>
      <c r="H2343" s="73">
        <v>8.5011080000000003</v>
      </c>
      <c r="I2343" s="16">
        <v>2077495</v>
      </c>
      <c r="J2343" s="71">
        <v>0</v>
      </c>
      <c r="K2343" s="71">
        <v>1</v>
      </c>
      <c r="L2343" s="16">
        <v>1.014759</v>
      </c>
      <c r="M2343" s="16">
        <v>-0.37642829999999999</v>
      </c>
      <c r="N2343" s="16">
        <v>0.8481725</v>
      </c>
      <c r="O2343" s="16">
        <v>0.79408380000000001</v>
      </c>
      <c r="P2343" s="16">
        <v>0.69360630000000001</v>
      </c>
      <c r="Q2343" s="16">
        <v>0.25580960000000003</v>
      </c>
      <c r="R2343" s="16">
        <v>0.2283</v>
      </c>
      <c r="S2343" s="16">
        <v>1.8E-3</v>
      </c>
      <c r="T2343" s="16">
        <v>1.9400000000000001E-2</v>
      </c>
      <c r="U2343" s="16">
        <v>3.4348000000000001</v>
      </c>
      <c r="V2343" s="16">
        <v>60.393000000000001</v>
      </c>
      <c r="W2343" s="16">
        <v>13.49</v>
      </c>
      <c r="X2343" s="16">
        <v>369.97800000000001</v>
      </c>
      <c r="Y2343" s="16">
        <v>76.794200000000004</v>
      </c>
      <c r="Z2343" s="16">
        <v>0.2596</v>
      </c>
      <c r="AA2343" s="16">
        <v>-0.43740830000000003</v>
      </c>
      <c r="AB2343" s="16">
        <v>0.48</v>
      </c>
      <c r="AC2343" s="16">
        <v>8.67</v>
      </c>
      <c r="AD2343" s="16">
        <v>43.68</v>
      </c>
      <c r="AE2343" s="16">
        <v>18.193100000000001</v>
      </c>
      <c r="AF2343" s="16">
        <v>105.502</v>
      </c>
      <c r="AG2343" s="16">
        <v>331290</v>
      </c>
      <c r="AH2343" s="16">
        <v>0.46949999999999997</v>
      </c>
      <c r="AI2343" s="16">
        <v>90.9</v>
      </c>
      <c r="AJ2343" s="16">
        <v>99.4</v>
      </c>
      <c r="AK2343" s="16">
        <v>-0.1384</v>
      </c>
      <c r="AL2343" s="16">
        <v>9.1899999999999996E-2</v>
      </c>
      <c r="AM2343" s="16">
        <v>0.15060000000000001</v>
      </c>
      <c r="AN2343" s="16">
        <v>0.23860000000000001</v>
      </c>
      <c r="AO2343" s="16">
        <v>0.47139999999999999</v>
      </c>
      <c r="AP2343" s="16">
        <v>-3.4799999999999998E-2</v>
      </c>
      <c r="AR2343" s="16">
        <f t="shared" si="103"/>
        <v>1</v>
      </c>
      <c r="AS2343" s="5">
        <f t="shared" si="102"/>
        <v>9.7062299999999935E-2</v>
      </c>
    </row>
    <row r="2344" spans="1:45" x14ac:dyDescent="0.25">
      <c r="A2344" s="16" t="s">
        <v>408</v>
      </c>
      <c r="B2344" s="16" t="s">
        <v>102</v>
      </c>
      <c r="C2344" s="16" t="s">
        <v>316</v>
      </c>
      <c r="D2344" s="16">
        <v>1985</v>
      </c>
      <c r="E2344" s="16" t="s">
        <v>2850</v>
      </c>
      <c r="F2344" s="16" t="s">
        <v>591</v>
      </c>
      <c r="G2344" s="10">
        <v>465.03</v>
      </c>
      <c r="H2344" s="73">
        <v>6.1421010000000003</v>
      </c>
      <c r="I2344" s="16" t="s">
        <v>6700</v>
      </c>
      <c r="K2344" s="71">
        <v>0.78776179999999996</v>
      </c>
      <c r="L2344" s="16">
        <v>-2.1615419999999999</v>
      </c>
      <c r="M2344" s="16">
        <v>-0.43616719999999998</v>
      </c>
      <c r="N2344" s="16">
        <v>-1.2103699999999999</v>
      </c>
      <c r="O2344" s="16">
        <v>-1.5862750000000001</v>
      </c>
      <c r="P2344" s="16">
        <v>-1.6488609999999999</v>
      </c>
      <c r="Q2344" s="16">
        <v>0.15862229999999999</v>
      </c>
      <c r="R2344" s="16">
        <v>0.46089999999999998</v>
      </c>
      <c r="S2344" s="16">
        <v>2.5000000000000001E-4</v>
      </c>
      <c r="T2344" s="16">
        <v>0</v>
      </c>
      <c r="U2344" s="16">
        <v>3.2410000000000001</v>
      </c>
      <c r="V2344" s="16">
        <v>0.78</v>
      </c>
      <c r="W2344" s="16">
        <v>0.24</v>
      </c>
      <c r="X2344" s="16">
        <v>376.55399999999997</v>
      </c>
      <c r="Y2344" s="16">
        <v>0</v>
      </c>
      <c r="Z2344" s="16">
        <v>7.5499999999999998E-2</v>
      </c>
      <c r="AA2344" s="16">
        <v>0.68686320000000001</v>
      </c>
      <c r="AB2344" s="16">
        <v>0.56000000000000005</v>
      </c>
      <c r="AC2344" s="16">
        <v>9.32</v>
      </c>
      <c r="AD2344" s="16">
        <v>17.690000000000001</v>
      </c>
      <c r="AE2344" s="16">
        <v>9.7799999999999998E-2</v>
      </c>
      <c r="AF2344" s="16">
        <v>0</v>
      </c>
      <c r="AG2344" s="16">
        <v>12327.5</v>
      </c>
      <c r="AH2344" s="16">
        <v>8.0000000000000002E-3</v>
      </c>
      <c r="AI2344" s="16">
        <v>11.682399999999999</v>
      </c>
      <c r="AJ2344" s="16">
        <v>16.772099999999998</v>
      </c>
      <c r="AK2344" s="16">
        <v>0.16159999999999999</v>
      </c>
      <c r="AL2344" s="16">
        <v>-0.42449999999999999</v>
      </c>
      <c r="AM2344" s="16">
        <v>-0.94520000000000004</v>
      </c>
      <c r="AN2344" s="16">
        <v>2.0135999999999998</v>
      </c>
      <c r="AO2344" s="16">
        <v>-0.15290000000000001</v>
      </c>
      <c r="AP2344" s="16">
        <v>-0.1905</v>
      </c>
      <c r="AR2344" s="16">
        <f t="shared" si="103"/>
        <v>1</v>
      </c>
      <c r="AS2344" s="5">
        <f t="shared" si="102"/>
        <v>0</v>
      </c>
    </row>
    <row r="2345" spans="1:45" x14ac:dyDescent="0.25">
      <c r="A2345" s="16" t="s">
        <v>408</v>
      </c>
      <c r="B2345" s="16" t="s">
        <v>102</v>
      </c>
      <c r="C2345" s="16" t="s">
        <v>316</v>
      </c>
      <c r="D2345" s="16">
        <v>1986</v>
      </c>
      <c r="E2345" s="16" t="s">
        <v>2857</v>
      </c>
      <c r="F2345" s="16" t="s">
        <v>591</v>
      </c>
      <c r="G2345" s="10">
        <v>470.15100000000001</v>
      </c>
      <c r="H2345" s="73">
        <v>6.153054</v>
      </c>
      <c r="I2345" s="16" t="s">
        <v>6700</v>
      </c>
      <c r="J2345" s="71">
        <v>0.1158578</v>
      </c>
      <c r="K2345" s="71">
        <v>0.88452739999999996</v>
      </c>
      <c r="L2345" s="16">
        <v>-2.191503</v>
      </c>
      <c r="M2345" s="16">
        <v>-0.4343031</v>
      </c>
      <c r="N2345" s="16">
        <v>-1.2928949999999999</v>
      </c>
      <c r="O2345" s="16">
        <v>-1.5770960000000001</v>
      </c>
      <c r="P2345" s="16">
        <v>-1.6241319999999999</v>
      </c>
      <c r="Q2345" s="16">
        <v>0.13563929999999999</v>
      </c>
      <c r="R2345" s="16">
        <v>0.46089999999999998</v>
      </c>
      <c r="S2345" s="16">
        <v>2.5000000000000001E-4</v>
      </c>
      <c r="T2345" s="16">
        <v>2.0000000000000001E-4</v>
      </c>
      <c r="U2345" s="16">
        <v>2.6876000000000002</v>
      </c>
      <c r="V2345" s="16">
        <v>0.85599999999999998</v>
      </c>
      <c r="W2345" s="16">
        <v>0.25800000000000001</v>
      </c>
      <c r="X2345" s="16">
        <v>372.31299999999999</v>
      </c>
      <c r="Y2345" s="16">
        <v>0</v>
      </c>
      <c r="Z2345" s="16">
        <v>7.6100000000000001E-2</v>
      </c>
      <c r="AA2345" s="16">
        <v>0.66317219999999999</v>
      </c>
      <c r="AB2345" s="16">
        <v>0.56000000000000005</v>
      </c>
      <c r="AC2345" s="16">
        <v>9.32</v>
      </c>
      <c r="AD2345" s="16">
        <v>18.3</v>
      </c>
      <c r="AE2345" s="16">
        <v>9.7799999999999998E-2</v>
      </c>
      <c r="AF2345" s="16">
        <v>0</v>
      </c>
      <c r="AG2345" s="16">
        <v>12338.4</v>
      </c>
      <c r="AH2345" s="16">
        <v>8.9999999999999993E-3</v>
      </c>
      <c r="AI2345" s="16">
        <v>12.110900000000001</v>
      </c>
      <c r="AJ2345" s="16">
        <v>18.773900000000001</v>
      </c>
      <c r="AK2345" s="16">
        <v>0.15429999999999999</v>
      </c>
      <c r="AL2345" s="16">
        <v>-0.43169999999999997</v>
      </c>
      <c r="AM2345" s="16">
        <v>-0.94040000000000001</v>
      </c>
      <c r="AN2345" s="16">
        <v>1.9038999999999999</v>
      </c>
      <c r="AO2345" s="16">
        <v>-0.1651</v>
      </c>
      <c r="AP2345" s="16">
        <v>-0.2019</v>
      </c>
      <c r="AR2345" s="16">
        <f t="shared" si="103"/>
        <v>1</v>
      </c>
      <c r="AS2345" s="5">
        <f t="shared" si="102"/>
        <v>-2.9961000000000126E-2</v>
      </c>
    </row>
    <row r="2346" spans="1:45" x14ac:dyDescent="0.25">
      <c r="A2346" s="16" t="s">
        <v>408</v>
      </c>
      <c r="B2346" s="16" t="s">
        <v>102</v>
      </c>
      <c r="C2346" s="16" t="s">
        <v>316</v>
      </c>
      <c r="D2346" s="16">
        <v>1987</v>
      </c>
      <c r="E2346" s="16" t="s">
        <v>2874</v>
      </c>
      <c r="F2346" s="16" t="s">
        <v>591</v>
      </c>
      <c r="G2346" s="10">
        <v>462.94400000000002</v>
      </c>
      <c r="H2346" s="73">
        <v>6.137607</v>
      </c>
      <c r="I2346" s="16" t="s">
        <v>6700</v>
      </c>
      <c r="J2346" s="71">
        <v>-5.1597999999999998E-2</v>
      </c>
      <c r="K2346" s="71">
        <v>0.84004500000000004</v>
      </c>
      <c r="L2346" s="16">
        <v>-2.1666400000000001</v>
      </c>
      <c r="M2346" s="16">
        <v>-0.43523509999999999</v>
      </c>
      <c r="N2346" s="16">
        <v>-1.233703</v>
      </c>
      <c r="O2346" s="16">
        <v>-1.5836170000000001</v>
      </c>
      <c r="P2346" s="16">
        <v>-1.5988059999999999</v>
      </c>
      <c r="Q2346" s="16">
        <v>0.11270810000000001</v>
      </c>
      <c r="R2346" s="16">
        <v>0.46089999999999998</v>
      </c>
      <c r="S2346" s="16">
        <v>2.5000000000000001E-4</v>
      </c>
      <c r="T2346" s="16">
        <v>1E-4</v>
      </c>
      <c r="U2346" s="16">
        <v>3.2982</v>
      </c>
      <c r="V2346" s="16">
        <v>0.93200000000000005</v>
      </c>
      <c r="W2346" s="16">
        <v>0.27600000000000002</v>
      </c>
      <c r="X2346" s="16">
        <v>371.1</v>
      </c>
      <c r="Y2346" s="16">
        <v>0</v>
      </c>
      <c r="Z2346" s="16">
        <v>6.83E-2</v>
      </c>
      <c r="AA2346" s="16">
        <v>0.63948119999999997</v>
      </c>
      <c r="AB2346" s="16">
        <v>0.56000000000000005</v>
      </c>
      <c r="AC2346" s="16">
        <v>9.32</v>
      </c>
      <c r="AD2346" s="16">
        <v>18.91</v>
      </c>
      <c r="AE2346" s="16">
        <v>0.1119</v>
      </c>
      <c r="AF2346" s="16">
        <v>0</v>
      </c>
      <c r="AG2346" s="16">
        <v>13078.2</v>
      </c>
      <c r="AH2346" s="16">
        <v>1.01E-2</v>
      </c>
      <c r="AI2346" s="16">
        <v>12.539400000000001</v>
      </c>
      <c r="AJ2346" s="16">
        <v>20.7758</v>
      </c>
      <c r="AK2346" s="16">
        <v>0.14699999999999999</v>
      </c>
      <c r="AL2346" s="16">
        <v>-0.43890000000000001</v>
      </c>
      <c r="AM2346" s="16">
        <v>-0.93559999999999999</v>
      </c>
      <c r="AN2346" s="16">
        <v>1.7943</v>
      </c>
      <c r="AO2346" s="16">
        <v>-0.1772</v>
      </c>
      <c r="AP2346" s="16">
        <v>-0.2132</v>
      </c>
      <c r="AR2346" s="16">
        <f t="shared" si="103"/>
        <v>1</v>
      </c>
      <c r="AS2346" s="5">
        <f t="shared" si="102"/>
        <v>2.4862999999999857E-2</v>
      </c>
    </row>
    <row r="2347" spans="1:45" x14ac:dyDescent="0.25">
      <c r="A2347" s="16" t="s">
        <v>408</v>
      </c>
      <c r="B2347" s="16" t="s">
        <v>102</v>
      </c>
      <c r="C2347" s="16" t="s">
        <v>316</v>
      </c>
      <c r="D2347" s="16">
        <v>1988</v>
      </c>
      <c r="E2347" s="16" t="s">
        <v>2866</v>
      </c>
      <c r="F2347" s="16" t="s">
        <v>591</v>
      </c>
      <c r="G2347" s="10">
        <v>490.28899999999999</v>
      </c>
      <c r="H2347" s="73">
        <v>6.1949949999999996</v>
      </c>
      <c r="I2347" s="16" t="s">
        <v>6700</v>
      </c>
      <c r="J2347" s="71">
        <v>-2.4855700000000001E-2</v>
      </c>
      <c r="K2347" s="71">
        <v>0.81942250000000005</v>
      </c>
      <c r="L2347" s="16">
        <v>-2.1683219999999999</v>
      </c>
      <c r="M2347" s="16">
        <v>-0.43523509999999999</v>
      </c>
      <c r="N2347" s="16">
        <v>-1.240151</v>
      </c>
      <c r="O2347" s="16">
        <v>-1.5847180000000001</v>
      </c>
      <c r="P2347" s="16">
        <v>-1.574009</v>
      </c>
      <c r="Q2347" s="16">
        <v>8.9705900000000005E-2</v>
      </c>
      <c r="R2347" s="16">
        <v>0.46089999999999998</v>
      </c>
      <c r="S2347" s="16">
        <v>2.5000000000000001E-4</v>
      </c>
      <c r="T2347" s="16">
        <v>1E-4</v>
      </c>
      <c r="U2347" s="16">
        <v>3.3268</v>
      </c>
      <c r="V2347" s="16">
        <v>1.008</v>
      </c>
      <c r="W2347" s="16">
        <v>0.29399999999999998</v>
      </c>
      <c r="X2347" s="16">
        <v>369.19099999999997</v>
      </c>
      <c r="Y2347" s="16">
        <v>0</v>
      </c>
      <c r="Z2347" s="16">
        <v>6.3399999999999998E-2</v>
      </c>
      <c r="AA2347" s="16">
        <v>0.61579019999999995</v>
      </c>
      <c r="AB2347" s="16">
        <v>0.56000000000000005</v>
      </c>
      <c r="AC2347" s="16">
        <v>9.32</v>
      </c>
      <c r="AD2347" s="16">
        <v>19.52</v>
      </c>
      <c r="AE2347" s="16">
        <v>0.1137</v>
      </c>
      <c r="AF2347" s="16">
        <v>0</v>
      </c>
      <c r="AG2347" s="16">
        <v>13177.6</v>
      </c>
      <c r="AH2347" s="16">
        <v>1.11E-2</v>
      </c>
      <c r="AI2347" s="16">
        <v>12.9678</v>
      </c>
      <c r="AJ2347" s="16">
        <v>22.7776</v>
      </c>
      <c r="AK2347" s="16">
        <v>0.1396</v>
      </c>
      <c r="AL2347" s="16">
        <v>-0.44619999999999999</v>
      </c>
      <c r="AM2347" s="16">
        <v>-0.93079999999999996</v>
      </c>
      <c r="AN2347" s="16">
        <v>1.6847000000000001</v>
      </c>
      <c r="AO2347" s="16">
        <v>-0.18940000000000001</v>
      </c>
      <c r="AP2347" s="16">
        <v>-0.22459999999999999</v>
      </c>
      <c r="AR2347" s="16">
        <f t="shared" si="103"/>
        <v>1</v>
      </c>
      <c r="AS2347" s="5">
        <f t="shared" si="102"/>
        <v>-1.6819999999997393E-3</v>
      </c>
    </row>
    <row r="2348" spans="1:45" x14ac:dyDescent="0.25">
      <c r="A2348" s="16" t="s">
        <v>408</v>
      </c>
      <c r="B2348" s="16" t="s">
        <v>102</v>
      </c>
      <c r="C2348" s="16" t="s">
        <v>316</v>
      </c>
      <c r="D2348" s="16">
        <v>1989</v>
      </c>
      <c r="E2348" s="16" t="s">
        <v>2879</v>
      </c>
      <c r="F2348" s="16" t="s">
        <v>591</v>
      </c>
      <c r="G2348" s="10">
        <v>502.85300000000001</v>
      </c>
      <c r="H2348" s="73">
        <v>6.2202979999999997</v>
      </c>
      <c r="I2348" s="16" t="s">
        <v>6700</v>
      </c>
      <c r="J2348" s="71">
        <v>4.3426800000000002E-2</v>
      </c>
      <c r="K2348" s="71">
        <v>0.85579139999999998</v>
      </c>
      <c r="L2348" s="16">
        <v>-2.1585070000000002</v>
      </c>
      <c r="M2348" s="16">
        <v>-0.43523509999999999</v>
      </c>
      <c r="N2348" s="16">
        <v>-1.227554</v>
      </c>
      <c r="O2348" s="16">
        <v>-1.5797060000000001</v>
      </c>
      <c r="P2348" s="16">
        <v>-1.548848</v>
      </c>
      <c r="Q2348" s="16">
        <v>6.6774700000000006E-2</v>
      </c>
      <c r="R2348" s="16">
        <v>0.46089999999999998</v>
      </c>
      <c r="S2348" s="16">
        <v>2.5000000000000001E-4</v>
      </c>
      <c r="T2348" s="16">
        <v>1E-4</v>
      </c>
      <c r="U2348" s="16">
        <v>3.3553999999999999</v>
      </c>
      <c r="V2348" s="16">
        <v>1.0840000000000001</v>
      </c>
      <c r="W2348" s="16">
        <v>0.312</v>
      </c>
      <c r="X2348" s="16">
        <v>370.26900000000001</v>
      </c>
      <c r="Y2348" s="16">
        <v>0</v>
      </c>
      <c r="Z2348" s="16">
        <v>6.1699999999999998E-2</v>
      </c>
      <c r="AA2348" s="16">
        <v>0.59171090000000004</v>
      </c>
      <c r="AB2348" s="16">
        <v>0.56000000000000005</v>
      </c>
      <c r="AC2348" s="16">
        <v>9.32</v>
      </c>
      <c r="AD2348" s="16">
        <v>20.14</v>
      </c>
      <c r="AE2348" s="16">
        <v>0.1235</v>
      </c>
      <c r="AF2348" s="16">
        <v>0</v>
      </c>
      <c r="AG2348" s="16">
        <v>13704.4</v>
      </c>
      <c r="AH2348" s="16">
        <v>1.2200000000000001E-2</v>
      </c>
      <c r="AI2348" s="16">
        <v>13.3963</v>
      </c>
      <c r="AJ2348" s="16">
        <v>24.779399999999999</v>
      </c>
      <c r="AK2348" s="16">
        <v>0.1323</v>
      </c>
      <c r="AL2348" s="16">
        <v>-0.45340000000000003</v>
      </c>
      <c r="AM2348" s="16">
        <v>-0.92600000000000005</v>
      </c>
      <c r="AN2348" s="16">
        <v>1.5750999999999999</v>
      </c>
      <c r="AO2348" s="16">
        <v>-0.20150000000000001</v>
      </c>
      <c r="AP2348" s="16">
        <v>-0.2359</v>
      </c>
      <c r="AR2348" s="16">
        <f t="shared" si="103"/>
        <v>1</v>
      </c>
      <c r="AS2348" s="5">
        <f t="shared" si="102"/>
        <v>9.8149999999996851E-3</v>
      </c>
    </row>
    <row r="2349" spans="1:45" x14ac:dyDescent="0.25">
      <c r="A2349" s="16" t="s">
        <v>408</v>
      </c>
      <c r="B2349" s="16" t="s">
        <v>102</v>
      </c>
      <c r="C2349" s="16" t="s">
        <v>316</v>
      </c>
      <c r="D2349" s="16">
        <v>1990</v>
      </c>
      <c r="E2349" s="16" t="s">
        <v>2868</v>
      </c>
      <c r="F2349" s="16" t="s">
        <v>591</v>
      </c>
      <c r="G2349" s="10">
        <v>481.255</v>
      </c>
      <c r="H2349" s="73">
        <v>6.1763969999999997</v>
      </c>
      <c r="I2349" s="16" t="s">
        <v>6700</v>
      </c>
      <c r="J2349" s="71">
        <v>-7.2411999999999997E-3</v>
      </c>
      <c r="K2349" s="71">
        <v>0.84961679999999995</v>
      </c>
      <c r="L2349" s="16">
        <v>-2.1586699999999999</v>
      </c>
      <c r="M2349" s="16">
        <v>-0.4342897</v>
      </c>
      <c r="N2349" s="16">
        <v>-1.217354</v>
      </c>
      <c r="O2349" s="16">
        <v>-1.6017790000000001</v>
      </c>
      <c r="P2349" s="16">
        <v>-1.516761</v>
      </c>
      <c r="Q2349" s="16">
        <v>4.3825299999999998E-2</v>
      </c>
      <c r="R2349" s="16">
        <v>0.46089999999999998</v>
      </c>
      <c r="S2349" s="16">
        <v>5.0000000000000001E-4</v>
      </c>
      <c r="T2349" s="16">
        <v>1E-4</v>
      </c>
      <c r="U2349" s="16">
        <v>3.3839999999999999</v>
      </c>
      <c r="V2349" s="16">
        <v>1.1599999999999999</v>
      </c>
      <c r="W2349" s="16">
        <v>0.33</v>
      </c>
      <c r="X2349" s="16">
        <v>370.97</v>
      </c>
      <c r="Y2349" s="16">
        <v>0</v>
      </c>
      <c r="Z2349" s="16">
        <v>5.8299999999999998E-2</v>
      </c>
      <c r="AA2349" s="16">
        <v>0.63792769999999999</v>
      </c>
      <c r="AB2349" s="16">
        <v>0.56000000000000005</v>
      </c>
      <c r="AC2349" s="16">
        <v>9.32</v>
      </c>
      <c r="AD2349" s="16">
        <v>18.95</v>
      </c>
      <c r="AE2349" s="16">
        <v>0.14019999999999999</v>
      </c>
      <c r="AF2349" s="16">
        <v>0</v>
      </c>
      <c r="AG2349" s="16">
        <v>13938.8</v>
      </c>
      <c r="AH2349" s="16">
        <v>1.72E-2</v>
      </c>
      <c r="AI2349" s="16">
        <v>14.1</v>
      </c>
      <c r="AJ2349" s="16">
        <v>27.1</v>
      </c>
      <c r="AK2349" s="16">
        <v>0.125</v>
      </c>
      <c r="AL2349" s="16">
        <v>-0.46060000000000001</v>
      </c>
      <c r="AM2349" s="16">
        <v>-0.92120000000000002</v>
      </c>
      <c r="AN2349" s="16">
        <v>1.4655</v>
      </c>
      <c r="AO2349" s="16">
        <v>-0.21360000000000001</v>
      </c>
      <c r="AP2349" s="16">
        <v>-0.24729999999999999</v>
      </c>
      <c r="AR2349" s="16">
        <f t="shared" si="103"/>
        <v>1</v>
      </c>
      <c r="AS2349" s="5">
        <f t="shared" si="102"/>
        <v>-1.6299999999969117E-4</v>
      </c>
    </row>
    <row r="2350" spans="1:45" x14ac:dyDescent="0.25">
      <c r="A2350" s="16" t="s">
        <v>408</v>
      </c>
      <c r="B2350" s="16" t="s">
        <v>102</v>
      </c>
      <c r="C2350" s="16" t="s">
        <v>316</v>
      </c>
      <c r="D2350" s="16">
        <v>1991</v>
      </c>
      <c r="E2350" s="16" t="s">
        <v>2865</v>
      </c>
      <c r="F2350" s="16" t="s">
        <v>591</v>
      </c>
      <c r="G2350" s="10">
        <v>526.13599999999997</v>
      </c>
      <c r="H2350" s="73">
        <v>6.2655609999999999</v>
      </c>
      <c r="I2350" s="16" t="s">
        <v>6700</v>
      </c>
      <c r="J2350" s="71">
        <v>-3.1941499999999998E-2</v>
      </c>
      <c r="K2350" s="71">
        <v>0.82290759999999996</v>
      </c>
      <c r="L2350" s="16">
        <v>-2.1555170000000001</v>
      </c>
      <c r="M2350" s="16">
        <v>-0.4342897</v>
      </c>
      <c r="N2350" s="16">
        <v>-1.2176549999999999</v>
      </c>
      <c r="O2350" s="16">
        <v>-1.5974299999999999</v>
      </c>
      <c r="P2350" s="16">
        <v>-1.4928999999999999</v>
      </c>
      <c r="Q2350" s="16">
        <v>2.0860500000000001E-2</v>
      </c>
      <c r="R2350" s="16">
        <v>0.46089999999999998</v>
      </c>
      <c r="S2350" s="16">
        <v>5.0000000000000001E-4</v>
      </c>
      <c r="T2350" s="16">
        <v>1E-4</v>
      </c>
      <c r="U2350" s="16">
        <v>3.4125999999999999</v>
      </c>
      <c r="V2350" s="16">
        <v>1.1859999999999999</v>
      </c>
      <c r="W2350" s="16">
        <v>0.34599999999999997</v>
      </c>
      <c r="X2350" s="16">
        <v>370.21199999999999</v>
      </c>
      <c r="Y2350" s="16">
        <v>0</v>
      </c>
      <c r="Z2350" s="16">
        <v>5.7799999999999997E-2</v>
      </c>
      <c r="AA2350" s="16">
        <v>0.62239270000000002</v>
      </c>
      <c r="AB2350" s="16">
        <v>0.56000000000000005</v>
      </c>
      <c r="AC2350" s="16">
        <v>9.32</v>
      </c>
      <c r="AD2350" s="16">
        <v>19.350000000000001</v>
      </c>
      <c r="AE2350" s="16">
        <v>0.15329999999999999</v>
      </c>
      <c r="AF2350" s="16">
        <v>0</v>
      </c>
      <c r="AG2350" s="16">
        <v>14294.8</v>
      </c>
      <c r="AH2350" s="16">
        <v>1.7500000000000002E-2</v>
      </c>
      <c r="AI2350" s="16">
        <v>14.4</v>
      </c>
      <c r="AJ2350" s="16">
        <v>29.1</v>
      </c>
      <c r="AK2350" s="16">
        <v>0.1177</v>
      </c>
      <c r="AL2350" s="16">
        <v>-0.46779999999999999</v>
      </c>
      <c r="AM2350" s="16">
        <v>-0.91639999999999999</v>
      </c>
      <c r="AN2350" s="16">
        <v>1.3557999999999999</v>
      </c>
      <c r="AO2350" s="16">
        <v>-0.2258</v>
      </c>
      <c r="AP2350" s="16">
        <v>-0.2586</v>
      </c>
      <c r="AR2350" s="16">
        <f t="shared" si="103"/>
        <v>1</v>
      </c>
      <c r="AS2350" s="5">
        <f t="shared" si="102"/>
        <v>3.1529999999997393E-3</v>
      </c>
    </row>
    <row r="2351" spans="1:45" x14ac:dyDescent="0.25">
      <c r="A2351" s="16" t="s">
        <v>408</v>
      </c>
      <c r="B2351" s="16" t="s">
        <v>102</v>
      </c>
      <c r="C2351" s="16" t="s">
        <v>316</v>
      </c>
      <c r="D2351" s="16">
        <v>1992</v>
      </c>
      <c r="E2351" s="16" t="s">
        <v>2851</v>
      </c>
      <c r="F2351" s="16" t="s">
        <v>591</v>
      </c>
      <c r="G2351" s="10">
        <v>496.81400000000002</v>
      </c>
      <c r="H2351" s="73">
        <v>6.208215</v>
      </c>
      <c r="I2351" s="16" t="s">
        <v>6700</v>
      </c>
      <c r="J2351" s="71">
        <v>6.3333299999999995E-2</v>
      </c>
      <c r="K2351" s="71">
        <v>0.87671080000000001</v>
      </c>
      <c r="L2351" s="16">
        <v>-2.1348310000000001</v>
      </c>
      <c r="M2351" s="16">
        <v>-0.43523509999999999</v>
      </c>
      <c r="N2351" s="16">
        <v>-1.2148890000000001</v>
      </c>
      <c r="O2351" s="16">
        <v>-1.5563979999999999</v>
      </c>
      <c r="P2351" s="16">
        <v>-1.46993</v>
      </c>
      <c r="Q2351" s="16">
        <v>-2.0888999999999999E-3</v>
      </c>
      <c r="R2351" s="16">
        <v>0.46089999999999998</v>
      </c>
      <c r="S2351" s="16">
        <v>2.5000000000000001E-4</v>
      </c>
      <c r="T2351" s="16">
        <v>1E-4</v>
      </c>
      <c r="U2351" s="16">
        <v>3.4411999999999998</v>
      </c>
      <c r="V2351" s="16">
        <v>1.212</v>
      </c>
      <c r="W2351" s="16">
        <v>0.36199999999999999</v>
      </c>
      <c r="X2351" s="16">
        <v>369.93599999999998</v>
      </c>
      <c r="Y2351" s="16">
        <v>1.913</v>
      </c>
      <c r="Z2351" s="16">
        <v>5.8700000000000002E-2</v>
      </c>
      <c r="AA2351" s="16">
        <v>0.62782990000000005</v>
      </c>
      <c r="AB2351" s="16">
        <v>0.56000000000000005</v>
      </c>
      <c r="AC2351" s="16">
        <v>9.32</v>
      </c>
      <c r="AD2351" s="16">
        <v>19.21</v>
      </c>
      <c r="AE2351" s="16">
        <v>0.1542</v>
      </c>
      <c r="AF2351" s="16">
        <v>0</v>
      </c>
      <c r="AG2351" s="16">
        <v>13939.7</v>
      </c>
      <c r="AH2351" s="16">
        <v>1.78E-2</v>
      </c>
      <c r="AI2351" s="16">
        <v>14.8</v>
      </c>
      <c r="AJ2351" s="16">
        <v>31</v>
      </c>
      <c r="AK2351" s="16">
        <v>0.1104</v>
      </c>
      <c r="AL2351" s="16">
        <v>-0.47499999999999998</v>
      </c>
      <c r="AM2351" s="16">
        <v>-0.91159999999999997</v>
      </c>
      <c r="AN2351" s="16">
        <v>1.2462</v>
      </c>
      <c r="AO2351" s="16">
        <v>-0.2379</v>
      </c>
      <c r="AP2351" s="16">
        <v>-0.27</v>
      </c>
      <c r="AR2351" s="16">
        <f t="shared" si="103"/>
        <v>1</v>
      </c>
      <c r="AS2351" s="5">
        <f t="shared" si="102"/>
        <v>2.0685999999999982E-2</v>
      </c>
    </row>
    <row r="2352" spans="1:45" x14ac:dyDescent="0.25">
      <c r="A2352" s="16" t="s">
        <v>408</v>
      </c>
      <c r="B2352" s="16" t="s">
        <v>102</v>
      </c>
      <c r="C2352" s="16" t="s">
        <v>316</v>
      </c>
      <c r="D2352" s="16">
        <v>1993</v>
      </c>
      <c r="E2352" s="16" t="s">
        <v>2862</v>
      </c>
      <c r="F2352" s="16" t="s">
        <v>591</v>
      </c>
      <c r="G2352" s="10">
        <v>499.22</v>
      </c>
      <c r="H2352" s="73">
        <v>6.2130479999999997</v>
      </c>
      <c r="I2352" s="16" t="s">
        <v>6700</v>
      </c>
      <c r="J2352" s="71">
        <v>1.43955E-2</v>
      </c>
      <c r="K2352" s="71">
        <v>0.88942279999999996</v>
      </c>
      <c r="L2352" s="16">
        <v>-2.0966480000000001</v>
      </c>
      <c r="M2352" s="16">
        <v>-0.4341006</v>
      </c>
      <c r="N2352" s="16">
        <v>-1.2118709999999999</v>
      </c>
      <c r="O2352" s="16">
        <v>-1.4800500000000001</v>
      </c>
      <c r="P2352" s="16">
        <v>-1.4466889999999999</v>
      </c>
      <c r="Q2352" s="16">
        <v>-2.50201E-2</v>
      </c>
      <c r="R2352" s="16">
        <v>0.46089999999999998</v>
      </c>
      <c r="S2352" s="16">
        <v>5.5000000000000003E-4</v>
      </c>
      <c r="T2352" s="16">
        <v>1E-4</v>
      </c>
      <c r="U2352" s="16">
        <v>3.4698000000000002</v>
      </c>
      <c r="V2352" s="16">
        <v>1.238</v>
      </c>
      <c r="W2352" s="16">
        <v>0.378</v>
      </c>
      <c r="X2352" s="16">
        <v>369.69900000000001</v>
      </c>
      <c r="Y2352" s="16">
        <v>4.1066000000000003</v>
      </c>
      <c r="Z2352" s="16">
        <v>5.8299999999999998E-2</v>
      </c>
      <c r="AA2352" s="16">
        <v>0.5400568</v>
      </c>
      <c r="AB2352" s="16">
        <v>0.56000000000000005</v>
      </c>
      <c r="AC2352" s="16">
        <v>9.32</v>
      </c>
      <c r="AD2352" s="16">
        <v>21.47</v>
      </c>
      <c r="AE2352" s="16">
        <v>0.1618</v>
      </c>
      <c r="AF2352" s="16">
        <v>0</v>
      </c>
      <c r="AG2352" s="16">
        <v>14032.4</v>
      </c>
      <c r="AH2352" s="16">
        <v>1.7999999999999999E-2</v>
      </c>
      <c r="AI2352" s="16">
        <v>15.2</v>
      </c>
      <c r="AJ2352" s="16">
        <v>32.9</v>
      </c>
      <c r="AK2352" s="16">
        <v>0.1031</v>
      </c>
      <c r="AL2352" s="16">
        <v>-0.48220000000000002</v>
      </c>
      <c r="AM2352" s="16">
        <v>-0.90680000000000005</v>
      </c>
      <c r="AN2352" s="16">
        <v>1.1366000000000001</v>
      </c>
      <c r="AO2352" s="16">
        <v>-0.25</v>
      </c>
      <c r="AP2352" s="16">
        <v>-0.28129999999999999</v>
      </c>
      <c r="AR2352" s="16">
        <f t="shared" si="103"/>
        <v>1</v>
      </c>
      <c r="AS2352" s="5">
        <f t="shared" si="102"/>
        <v>3.8183000000000078E-2</v>
      </c>
    </row>
    <row r="2353" spans="1:45" x14ac:dyDescent="0.25">
      <c r="A2353" s="16" t="s">
        <v>408</v>
      </c>
      <c r="B2353" s="16" t="s">
        <v>102</v>
      </c>
      <c r="C2353" s="16" t="s">
        <v>316</v>
      </c>
      <c r="D2353" s="16">
        <v>1994</v>
      </c>
      <c r="E2353" s="16" t="s">
        <v>2870</v>
      </c>
      <c r="F2353" s="16" t="s">
        <v>591</v>
      </c>
      <c r="G2353" s="10">
        <v>504.358</v>
      </c>
      <c r="H2353" s="73">
        <v>6.223287</v>
      </c>
      <c r="I2353" s="16" t="s">
        <v>6700</v>
      </c>
      <c r="J2353" s="71">
        <v>-2.6520100000000001E-2</v>
      </c>
      <c r="K2353" s="71">
        <v>0.86614530000000001</v>
      </c>
      <c r="L2353" s="16">
        <v>-2.0700340000000002</v>
      </c>
      <c r="M2353" s="16">
        <v>-0.43504599999999999</v>
      </c>
      <c r="N2353" s="16">
        <v>-1.211811</v>
      </c>
      <c r="O2353" s="16">
        <v>-1.423548</v>
      </c>
      <c r="P2353" s="16">
        <v>-1.42377</v>
      </c>
      <c r="Q2353" s="16">
        <v>-4.7987500000000002E-2</v>
      </c>
      <c r="R2353" s="16">
        <v>0.46089999999999998</v>
      </c>
      <c r="S2353" s="16">
        <v>2.9999999999999997E-4</v>
      </c>
      <c r="T2353" s="16">
        <v>1E-4</v>
      </c>
      <c r="U2353" s="16">
        <v>3.4984000000000002</v>
      </c>
      <c r="V2353" s="16">
        <v>1.264</v>
      </c>
      <c r="W2353" s="16">
        <v>0.39400000000000002</v>
      </c>
      <c r="X2353" s="16">
        <v>368.99799999999999</v>
      </c>
      <c r="Y2353" s="16">
        <v>6.3000999999999996</v>
      </c>
      <c r="Z2353" s="16">
        <v>5.6399999999999999E-2</v>
      </c>
      <c r="AA2353" s="16">
        <v>0.50238419999999995</v>
      </c>
      <c r="AB2353" s="16">
        <v>0.56000000000000005</v>
      </c>
      <c r="AC2353" s="16">
        <v>9.32</v>
      </c>
      <c r="AD2353" s="16">
        <v>22.44</v>
      </c>
      <c r="AE2353" s="16">
        <v>0.1736</v>
      </c>
      <c r="AF2353" s="16">
        <v>0</v>
      </c>
      <c r="AG2353" s="16">
        <v>13388.7</v>
      </c>
      <c r="AH2353" s="16">
        <v>1.8200000000000001E-2</v>
      </c>
      <c r="AI2353" s="16">
        <v>15.6</v>
      </c>
      <c r="AJ2353" s="16">
        <v>34.799999999999997</v>
      </c>
      <c r="AK2353" s="16">
        <v>9.5799999999999996E-2</v>
      </c>
      <c r="AL2353" s="16">
        <v>-0.4894</v>
      </c>
      <c r="AM2353" s="16">
        <v>-0.90200000000000002</v>
      </c>
      <c r="AN2353" s="16">
        <v>1.0269999999999999</v>
      </c>
      <c r="AO2353" s="16">
        <v>-0.26219999999999999</v>
      </c>
      <c r="AP2353" s="16">
        <v>-0.29270000000000002</v>
      </c>
      <c r="AR2353" s="16">
        <f t="shared" si="103"/>
        <v>1</v>
      </c>
      <c r="AS2353" s="5">
        <f t="shared" si="102"/>
        <v>2.6613999999999916E-2</v>
      </c>
    </row>
    <row r="2354" spans="1:45" x14ac:dyDescent="0.25">
      <c r="A2354" s="16" t="s">
        <v>408</v>
      </c>
      <c r="B2354" s="16" t="s">
        <v>102</v>
      </c>
      <c r="C2354" s="16" t="s">
        <v>316</v>
      </c>
      <c r="D2354" s="16">
        <v>1995</v>
      </c>
      <c r="E2354" s="16" t="s">
        <v>2856</v>
      </c>
      <c r="F2354" s="16" t="s">
        <v>591</v>
      </c>
      <c r="G2354" s="10">
        <v>495.69799999999998</v>
      </c>
      <c r="H2354" s="73">
        <v>6.2059670000000002</v>
      </c>
      <c r="I2354" s="16" t="s">
        <v>6700</v>
      </c>
      <c r="J2354" s="71">
        <v>2.4409199999999999E-2</v>
      </c>
      <c r="K2354" s="71">
        <v>0.88754739999999999</v>
      </c>
      <c r="L2354" s="16">
        <v>-2.0180259999999999</v>
      </c>
      <c r="M2354" s="16">
        <v>-0.4342897</v>
      </c>
      <c r="N2354" s="16">
        <v>-1.220062</v>
      </c>
      <c r="O2354" s="16">
        <v>-1.307928</v>
      </c>
      <c r="P2354" s="16">
        <v>-1.3987510000000001</v>
      </c>
      <c r="Q2354" s="16">
        <v>-7.0952000000000001E-2</v>
      </c>
      <c r="R2354" s="16">
        <v>0.46089999999999998</v>
      </c>
      <c r="S2354" s="16">
        <v>5.0000000000000001E-4</v>
      </c>
      <c r="T2354" s="16">
        <v>1E-4</v>
      </c>
      <c r="U2354" s="16">
        <v>3.5270000000000001</v>
      </c>
      <c r="V2354" s="16">
        <v>1.29</v>
      </c>
      <c r="W2354" s="16">
        <v>0.41</v>
      </c>
      <c r="X2354" s="16">
        <v>366.99400000000003</v>
      </c>
      <c r="Y2354" s="16">
        <v>8.4937000000000005</v>
      </c>
      <c r="Z2354" s="16">
        <v>8.6800000000000002E-2</v>
      </c>
      <c r="AA2354" s="16">
        <v>0.46840130000000002</v>
      </c>
      <c r="AB2354" s="16">
        <v>0.56000000000000005</v>
      </c>
      <c r="AC2354" s="16">
        <v>9.32</v>
      </c>
      <c r="AD2354" s="16">
        <v>23.315000000000001</v>
      </c>
      <c r="AE2354" s="16">
        <v>0.19089999999999999</v>
      </c>
      <c r="AF2354" s="16">
        <v>0</v>
      </c>
      <c r="AG2354" s="16">
        <v>14634</v>
      </c>
      <c r="AH2354" s="16">
        <v>1.84E-2</v>
      </c>
      <c r="AI2354" s="16">
        <v>16</v>
      </c>
      <c r="AJ2354" s="16">
        <v>36.799999999999997</v>
      </c>
      <c r="AK2354" s="16">
        <v>8.8400000000000006E-2</v>
      </c>
      <c r="AL2354" s="16">
        <v>-0.49659999999999999</v>
      </c>
      <c r="AM2354" s="16">
        <v>-0.8972</v>
      </c>
      <c r="AN2354" s="16">
        <v>0.9173</v>
      </c>
      <c r="AO2354" s="16">
        <v>-0.27429999999999999</v>
      </c>
      <c r="AP2354" s="16">
        <v>-0.30399999999999999</v>
      </c>
      <c r="AR2354" s="16">
        <f t="shared" si="103"/>
        <v>1</v>
      </c>
      <c r="AS2354" s="5">
        <f t="shared" si="102"/>
        <v>5.2008000000000276E-2</v>
      </c>
    </row>
    <row r="2355" spans="1:45" x14ac:dyDescent="0.25">
      <c r="A2355" s="16" t="s">
        <v>408</v>
      </c>
      <c r="B2355" s="16" t="s">
        <v>102</v>
      </c>
      <c r="C2355" s="16" t="s">
        <v>316</v>
      </c>
      <c r="D2355" s="16">
        <v>1996</v>
      </c>
      <c r="E2355" s="16" t="s">
        <v>2872</v>
      </c>
      <c r="F2355" s="16" t="s">
        <v>591</v>
      </c>
      <c r="G2355" s="10">
        <v>517.08699999999999</v>
      </c>
      <c r="H2355" s="73">
        <v>6.2482110000000004</v>
      </c>
      <c r="I2355" s="16" t="s">
        <v>6700</v>
      </c>
      <c r="J2355" s="71">
        <v>-8.6070999999999995E-3</v>
      </c>
      <c r="K2355" s="71">
        <v>0.87994099999999997</v>
      </c>
      <c r="L2355" s="16">
        <v>-2.0805129999999998</v>
      </c>
      <c r="M2355" s="16">
        <v>-0.43335770000000001</v>
      </c>
      <c r="N2355" s="16">
        <v>-1.2139200000000001</v>
      </c>
      <c r="O2355" s="16">
        <v>-1.225228</v>
      </c>
      <c r="P2355" s="16">
        <v>-1.375988</v>
      </c>
      <c r="Q2355" s="16">
        <v>-0.33811429999999998</v>
      </c>
      <c r="R2355" s="16">
        <v>0.46089999999999998</v>
      </c>
      <c r="S2355" s="16">
        <v>5.0000000000000001E-4</v>
      </c>
      <c r="T2355" s="16">
        <v>2.0000000000000001E-4</v>
      </c>
      <c r="U2355" s="16">
        <v>3.5556000000000001</v>
      </c>
      <c r="V2355" s="16">
        <v>1.3140000000000001</v>
      </c>
      <c r="W2355" s="16">
        <v>0.42599999999999999</v>
      </c>
      <c r="X2355" s="16">
        <v>367.25299999999999</v>
      </c>
      <c r="Y2355" s="16">
        <v>10.6873</v>
      </c>
      <c r="Z2355" s="16">
        <v>9.5699999999999993E-2</v>
      </c>
      <c r="AA2355" s="16">
        <v>0.41305760000000002</v>
      </c>
      <c r="AB2355" s="16">
        <v>0.56000000000000005</v>
      </c>
      <c r="AC2355" s="16">
        <v>9.32</v>
      </c>
      <c r="AD2355" s="16">
        <v>24.74</v>
      </c>
      <c r="AE2355" s="16">
        <v>0.23089999999999999</v>
      </c>
      <c r="AF2355" s="16">
        <v>1.29E-2</v>
      </c>
      <c r="AG2355" s="16">
        <v>14339.8</v>
      </c>
      <c r="AH2355" s="16">
        <v>1.8499999999999999E-2</v>
      </c>
      <c r="AI2355" s="16">
        <v>16.3</v>
      </c>
      <c r="AJ2355" s="16">
        <v>38.700000000000003</v>
      </c>
      <c r="AK2355" s="16">
        <v>-0.11899999999999999</v>
      </c>
      <c r="AL2355" s="16">
        <v>-0.44190000000000002</v>
      </c>
      <c r="AM2355" s="16">
        <v>-1.21</v>
      </c>
      <c r="AN2355" s="16">
        <v>0.23180000000000001</v>
      </c>
      <c r="AO2355" s="16">
        <v>-0.47539999999999999</v>
      </c>
      <c r="AP2355" s="16">
        <v>-0.5272</v>
      </c>
      <c r="AR2355" s="16">
        <f t="shared" si="103"/>
        <v>1</v>
      </c>
      <c r="AS2355" s="5">
        <f t="shared" si="102"/>
        <v>-6.2486999999999959E-2</v>
      </c>
    </row>
    <row r="2356" spans="1:45" x14ac:dyDescent="0.25">
      <c r="A2356" s="16" t="s">
        <v>408</v>
      </c>
      <c r="B2356" s="16" t="s">
        <v>102</v>
      </c>
      <c r="C2356" s="16" t="s">
        <v>316</v>
      </c>
      <c r="D2356" s="16">
        <v>1997</v>
      </c>
      <c r="E2356" s="16" t="s">
        <v>2858</v>
      </c>
      <c r="F2356" s="16" t="s">
        <v>591</v>
      </c>
      <c r="G2356" s="10">
        <v>528.26800000000003</v>
      </c>
      <c r="H2356" s="73">
        <v>6.2696040000000002</v>
      </c>
      <c r="I2356" s="16" t="s">
        <v>6700</v>
      </c>
      <c r="J2356" s="71">
        <v>1.01428E-2</v>
      </c>
      <c r="K2356" s="71">
        <v>0.88891149999999997</v>
      </c>
      <c r="L2356" s="16">
        <v>-2.0247950000000001</v>
      </c>
      <c r="M2356" s="16">
        <v>-0.43372240000000001</v>
      </c>
      <c r="N2356" s="16">
        <v>-1.219279</v>
      </c>
      <c r="O2356" s="16">
        <v>-1.143424</v>
      </c>
      <c r="P2356" s="16">
        <v>-1.3529389999999999</v>
      </c>
      <c r="Q2356" s="16">
        <v>-0.31562299999999999</v>
      </c>
      <c r="R2356" s="16">
        <v>0.46089999999999998</v>
      </c>
      <c r="S2356" s="16">
        <v>6.4999999999999997E-4</v>
      </c>
      <c r="T2356" s="16">
        <v>1E-4</v>
      </c>
      <c r="U2356" s="16">
        <v>3.5842000000000001</v>
      </c>
      <c r="V2356" s="16">
        <v>1.3380000000000001</v>
      </c>
      <c r="W2356" s="16">
        <v>0.442</v>
      </c>
      <c r="X2356" s="16">
        <v>365.709</v>
      </c>
      <c r="Y2356" s="16">
        <v>12.880800000000001</v>
      </c>
      <c r="Z2356" s="16">
        <v>9.6100000000000005E-2</v>
      </c>
      <c r="AA2356" s="16">
        <v>0.3136331</v>
      </c>
      <c r="AB2356" s="16">
        <v>0.56000000000000005</v>
      </c>
      <c r="AC2356" s="16">
        <v>9.32</v>
      </c>
      <c r="AD2356" s="16">
        <v>27.3</v>
      </c>
      <c r="AE2356" s="16">
        <v>0.25569999999999998</v>
      </c>
      <c r="AF2356" s="16">
        <v>0.03</v>
      </c>
      <c r="AG2356" s="16">
        <v>14114.9</v>
      </c>
      <c r="AH2356" s="16">
        <v>1.7999999999999999E-2</v>
      </c>
      <c r="AI2356" s="16">
        <v>16.7</v>
      </c>
      <c r="AJ2356" s="16">
        <v>40.6</v>
      </c>
      <c r="AK2356" s="16">
        <v>-0.1469</v>
      </c>
      <c r="AL2356" s="16">
        <v>-0.53779999999999994</v>
      </c>
      <c r="AM2356" s="16">
        <v>-1.1325000000000001</v>
      </c>
      <c r="AN2356" s="16">
        <v>0.28199999999999997</v>
      </c>
      <c r="AO2356" s="16">
        <v>-0.35510000000000003</v>
      </c>
      <c r="AP2356" s="16">
        <v>-0.52539999999999998</v>
      </c>
      <c r="AR2356" s="16">
        <f t="shared" si="103"/>
        <v>1</v>
      </c>
      <c r="AS2356" s="5">
        <f t="shared" si="102"/>
        <v>5.5717999999999712E-2</v>
      </c>
    </row>
    <row r="2357" spans="1:45" x14ac:dyDescent="0.25">
      <c r="A2357" s="16" t="s">
        <v>408</v>
      </c>
      <c r="B2357" s="16" t="s">
        <v>102</v>
      </c>
      <c r="C2357" s="16" t="s">
        <v>316</v>
      </c>
      <c r="D2357" s="16">
        <v>1998</v>
      </c>
      <c r="E2357" s="16" t="s">
        <v>2869</v>
      </c>
      <c r="F2357" s="16" t="s">
        <v>591</v>
      </c>
      <c r="G2357" s="10">
        <v>553.66499999999996</v>
      </c>
      <c r="H2357" s="73">
        <v>6.31656</v>
      </c>
      <c r="I2357" s="16" t="s">
        <v>6700</v>
      </c>
      <c r="J2357" s="71">
        <v>3.1696299999999997E-2</v>
      </c>
      <c r="K2357" s="71">
        <v>0.91753799999999996</v>
      </c>
      <c r="L2357" s="16">
        <v>-2.0547960000000001</v>
      </c>
      <c r="M2357" s="16">
        <v>-0.4342897</v>
      </c>
      <c r="N2357" s="16">
        <v>-1.3323320000000001</v>
      </c>
      <c r="O2357" s="16">
        <v>-1.1447830000000001</v>
      </c>
      <c r="P2357" s="16">
        <v>-1.328273</v>
      </c>
      <c r="Q2357" s="16">
        <v>-0.29313159999999999</v>
      </c>
      <c r="R2357" s="16">
        <v>0.46089999999999998</v>
      </c>
      <c r="S2357" s="16">
        <v>5.0000000000000001E-4</v>
      </c>
      <c r="T2357" s="16">
        <v>1E-4</v>
      </c>
      <c r="U2357" s="16">
        <v>2.6496</v>
      </c>
      <c r="V2357" s="16">
        <v>1.3620000000000001</v>
      </c>
      <c r="W2357" s="16">
        <v>0.45800000000000002</v>
      </c>
      <c r="X2357" s="16">
        <v>363.16199999999998</v>
      </c>
      <c r="Y2357" s="16">
        <v>15.074400000000001</v>
      </c>
      <c r="Z2357" s="16">
        <v>9.2499999999999999E-2</v>
      </c>
      <c r="AA2357" s="16">
        <v>0.43674849999999998</v>
      </c>
      <c r="AB2357" s="16">
        <v>0.56000000000000005</v>
      </c>
      <c r="AC2357" s="16">
        <v>9.32</v>
      </c>
      <c r="AD2357" s="16">
        <v>24.13</v>
      </c>
      <c r="AE2357" s="16">
        <v>0.27860000000000001</v>
      </c>
      <c r="AF2357" s="16">
        <v>4.6100000000000002E-2</v>
      </c>
      <c r="AG2357" s="16">
        <v>15022.2</v>
      </c>
      <c r="AH2357" s="16">
        <v>1.7500000000000002E-2</v>
      </c>
      <c r="AI2357" s="16">
        <v>17.100000000000001</v>
      </c>
      <c r="AJ2357" s="16">
        <v>42.6</v>
      </c>
      <c r="AK2357" s="16">
        <v>-0.17480000000000001</v>
      </c>
      <c r="AL2357" s="16">
        <v>-0.63370000000000004</v>
      </c>
      <c r="AM2357" s="16">
        <v>-1.0549999999999999</v>
      </c>
      <c r="AN2357" s="16">
        <v>0.3322</v>
      </c>
      <c r="AO2357" s="16">
        <v>-0.23480000000000001</v>
      </c>
      <c r="AP2357" s="16">
        <v>-0.52359999999999995</v>
      </c>
      <c r="AR2357" s="16">
        <f t="shared" si="103"/>
        <v>1</v>
      </c>
      <c r="AS2357" s="5">
        <f t="shared" si="102"/>
        <v>-3.0000999999999944E-2</v>
      </c>
    </row>
    <row r="2358" spans="1:45" x14ac:dyDescent="0.25">
      <c r="A2358" s="16" t="s">
        <v>408</v>
      </c>
      <c r="B2358" s="16" t="s">
        <v>102</v>
      </c>
      <c r="C2358" s="16" t="s">
        <v>316</v>
      </c>
      <c r="D2358" s="16">
        <v>1999</v>
      </c>
      <c r="E2358" s="16" t="s">
        <v>2852</v>
      </c>
      <c r="F2358" s="16" t="s">
        <v>591</v>
      </c>
      <c r="G2358" s="10">
        <v>569.70399999999995</v>
      </c>
      <c r="H2358" s="73">
        <v>6.3451170000000001</v>
      </c>
      <c r="I2358" s="16" t="s">
        <v>6700</v>
      </c>
      <c r="J2358" s="71">
        <v>1.96484E-2</v>
      </c>
      <c r="K2358" s="71">
        <v>0.93574449999999998</v>
      </c>
      <c r="L2358" s="16">
        <v>-1.990407</v>
      </c>
      <c r="M2358" s="16">
        <v>-0.43580239999999998</v>
      </c>
      <c r="N2358" s="16">
        <v>-1.320805</v>
      </c>
      <c r="O2358" s="16">
        <v>-1.0609390000000001</v>
      </c>
      <c r="P2358" s="16">
        <v>-1.3038179999999999</v>
      </c>
      <c r="Q2358" s="16">
        <v>-0.27049600000000001</v>
      </c>
      <c r="R2358" s="16">
        <v>0.46089999999999998</v>
      </c>
      <c r="S2358" s="16">
        <v>1E-4</v>
      </c>
      <c r="T2358" s="16">
        <v>1E-4</v>
      </c>
      <c r="U2358" s="16">
        <v>2.6122000000000001</v>
      </c>
      <c r="V2358" s="16">
        <v>1.3859999999999999</v>
      </c>
      <c r="W2358" s="16">
        <v>0.47399999999999998</v>
      </c>
      <c r="X2358" s="16">
        <v>365.35300000000001</v>
      </c>
      <c r="Y2358" s="16">
        <v>17.267900000000001</v>
      </c>
      <c r="Z2358" s="16">
        <v>8.6499999999999994E-2</v>
      </c>
      <c r="AA2358" s="16">
        <v>0.29615609999999998</v>
      </c>
      <c r="AB2358" s="16">
        <v>0.56000000000000005</v>
      </c>
      <c r="AC2358" s="16">
        <v>9.32</v>
      </c>
      <c r="AD2358" s="16">
        <v>27.75</v>
      </c>
      <c r="AE2358" s="16">
        <v>0.33850000000000002</v>
      </c>
      <c r="AF2358" s="16">
        <v>6.4000000000000001E-2</v>
      </c>
      <c r="AG2358" s="16">
        <v>14576.2</v>
      </c>
      <c r="AH2358" s="16">
        <v>1.7000000000000001E-2</v>
      </c>
      <c r="AI2358" s="16">
        <v>17.5</v>
      </c>
      <c r="AJ2358" s="16">
        <v>44.6</v>
      </c>
      <c r="AK2358" s="16">
        <v>-0.14430000000000001</v>
      </c>
      <c r="AL2358" s="16">
        <v>-0.6492</v>
      </c>
      <c r="AM2358" s="16">
        <v>-0.96360000000000001</v>
      </c>
      <c r="AN2358" s="16">
        <v>0.23780000000000001</v>
      </c>
      <c r="AO2358" s="16">
        <v>-0.1668</v>
      </c>
      <c r="AP2358" s="16">
        <v>-0.49159999999999998</v>
      </c>
      <c r="AR2358" s="16">
        <f t="shared" si="103"/>
        <v>1</v>
      </c>
      <c r="AS2358" s="5">
        <f t="shared" si="102"/>
        <v>6.438900000000003E-2</v>
      </c>
    </row>
    <row r="2359" spans="1:45" x14ac:dyDescent="0.25">
      <c r="A2359" s="16" t="s">
        <v>408</v>
      </c>
      <c r="B2359" s="16" t="s">
        <v>102</v>
      </c>
      <c r="C2359" s="16" t="s">
        <v>316</v>
      </c>
      <c r="D2359" s="16">
        <v>2000</v>
      </c>
      <c r="E2359" s="16" t="s">
        <v>2873</v>
      </c>
      <c r="F2359" s="16" t="s">
        <v>591</v>
      </c>
      <c r="G2359" s="10">
        <v>553.57799999999997</v>
      </c>
      <c r="H2359" s="73">
        <v>6.3164020000000001</v>
      </c>
      <c r="I2359" s="16">
        <v>10967690</v>
      </c>
      <c r="J2359" s="71">
        <v>-7.3504899999999998E-2</v>
      </c>
      <c r="K2359" s="71">
        <v>0.86942969999999997</v>
      </c>
      <c r="L2359" s="16">
        <v>-1.9146920000000001</v>
      </c>
      <c r="M2359" s="16">
        <v>-0.43485699999999999</v>
      </c>
      <c r="N2359" s="16">
        <v>-1.2498910000000001</v>
      </c>
      <c r="O2359" s="16">
        <v>-1.0126580000000001</v>
      </c>
      <c r="P2359" s="16">
        <v>-1.2786299999999999</v>
      </c>
      <c r="Q2359" s="16">
        <v>-0.24789439999999999</v>
      </c>
      <c r="R2359" s="16">
        <v>0.46089999999999998</v>
      </c>
      <c r="S2359" s="16">
        <v>3.5E-4</v>
      </c>
      <c r="T2359" s="16">
        <v>1E-4</v>
      </c>
      <c r="U2359" s="16">
        <v>3.3058000000000001</v>
      </c>
      <c r="V2359" s="16">
        <v>1.41</v>
      </c>
      <c r="W2359" s="16">
        <v>0.49</v>
      </c>
      <c r="X2359" s="16">
        <v>364.80399999999997</v>
      </c>
      <c r="Y2359" s="16">
        <v>19.461500000000001</v>
      </c>
      <c r="Z2359" s="16">
        <v>8.4900000000000003E-2</v>
      </c>
      <c r="AA2359" s="16">
        <v>0.28431060000000002</v>
      </c>
      <c r="AB2359" s="16">
        <v>0.56000000000000005</v>
      </c>
      <c r="AC2359" s="16">
        <v>9.32</v>
      </c>
      <c r="AD2359" s="16">
        <v>28.055</v>
      </c>
      <c r="AE2359" s="16">
        <v>0.38229999999999997</v>
      </c>
      <c r="AF2359" s="16">
        <v>0.1013</v>
      </c>
      <c r="AG2359" s="16">
        <v>14581</v>
      </c>
      <c r="AH2359" s="16">
        <v>1.6400000000000001E-2</v>
      </c>
      <c r="AI2359" s="16">
        <v>18</v>
      </c>
      <c r="AJ2359" s="16">
        <v>46.6</v>
      </c>
      <c r="AK2359" s="16">
        <v>-0.1137</v>
      </c>
      <c r="AL2359" s="16">
        <v>-0.66469999999999996</v>
      </c>
      <c r="AM2359" s="16">
        <v>-0.87229999999999996</v>
      </c>
      <c r="AN2359" s="16">
        <v>0.14330000000000001</v>
      </c>
      <c r="AO2359" s="16">
        <v>-9.8799999999999999E-2</v>
      </c>
      <c r="AP2359" s="16">
        <v>-0.4597</v>
      </c>
      <c r="AR2359" s="16">
        <f t="shared" si="103"/>
        <v>0</v>
      </c>
      <c r="AS2359" s="5">
        <f t="shared" si="102"/>
        <v>7.5714999999999977E-2</v>
      </c>
    </row>
    <row r="2360" spans="1:45" x14ac:dyDescent="0.25">
      <c r="A2360" s="16" t="s">
        <v>408</v>
      </c>
      <c r="B2360" s="16" t="s">
        <v>102</v>
      </c>
      <c r="C2360" s="16" t="s">
        <v>316</v>
      </c>
      <c r="D2360" s="16">
        <v>2001</v>
      </c>
      <c r="E2360" s="16" t="s">
        <v>2859</v>
      </c>
      <c r="F2360" s="16" t="s">
        <v>591</v>
      </c>
      <c r="G2360" s="10">
        <v>620.28499999999997</v>
      </c>
      <c r="H2360" s="73">
        <v>6.4301789999999999</v>
      </c>
      <c r="I2360" s="16">
        <v>11293258</v>
      </c>
      <c r="J2360" s="71">
        <v>5.8058999999999999E-2</v>
      </c>
      <c r="K2360" s="71">
        <v>0.92140200000000005</v>
      </c>
      <c r="L2360" s="16">
        <v>-1.8801349999999999</v>
      </c>
      <c r="M2360" s="16">
        <v>-0.43335770000000001</v>
      </c>
      <c r="N2360" s="16">
        <v>-1.265951</v>
      </c>
      <c r="O2360" s="16">
        <v>-1.010686</v>
      </c>
      <c r="P2360" s="16">
        <v>-1.2483489999999999</v>
      </c>
      <c r="Q2360" s="16">
        <v>-0.18717809999999999</v>
      </c>
      <c r="R2360" s="16">
        <v>0.46089999999999998</v>
      </c>
      <c r="S2360" s="16">
        <v>5.0000000000000001E-4</v>
      </c>
      <c r="T2360" s="16">
        <v>2.0000000000000001E-4</v>
      </c>
      <c r="U2360" s="16">
        <v>3.0528</v>
      </c>
      <c r="V2360" s="16">
        <v>1.4279999999999999</v>
      </c>
      <c r="W2360" s="16">
        <v>0.53200000000000003</v>
      </c>
      <c r="X2360" s="16">
        <v>365.99900000000002</v>
      </c>
      <c r="Y2360" s="16">
        <v>21.655100000000001</v>
      </c>
      <c r="Z2360" s="16">
        <v>9.8100000000000007E-2</v>
      </c>
      <c r="AA2360" s="16">
        <v>0.48995620000000001</v>
      </c>
      <c r="AB2360" s="16">
        <v>0.56000000000000005</v>
      </c>
      <c r="AC2360" s="16">
        <v>9.32</v>
      </c>
      <c r="AD2360" s="16">
        <v>22.76</v>
      </c>
      <c r="AE2360" s="16">
        <v>0.48349999999999999</v>
      </c>
      <c r="AF2360" s="16">
        <v>0.22720000000000001</v>
      </c>
      <c r="AG2360" s="16">
        <v>16433</v>
      </c>
      <c r="AH2360" s="16">
        <v>2.47E-2</v>
      </c>
      <c r="AI2360" s="16">
        <v>18.399999999999999</v>
      </c>
      <c r="AJ2360" s="16">
        <v>48.6</v>
      </c>
      <c r="AK2360" s="16">
        <v>7.5700000000000003E-2</v>
      </c>
      <c r="AL2360" s="16">
        <v>-0.59819999999999995</v>
      </c>
      <c r="AM2360" s="16">
        <v>-0.73629999999999995</v>
      </c>
      <c r="AN2360" s="16">
        <v>0.21429999999999999</v>
      </c>
      <c r="AO2360" s="16">
        <v>-0.27860000000000001</v>
      </c>
      <c r="AP2360" s="16">
        <v>-0.38979999999999998</v>
      </c>
      <c r="AR2360" s="16">
        <f t="shared" si="103"/>
        <v>0</v>
      </c>
      <c r="AS2360" s="5">
        <f t="shared" si="102"/>
        <v>3.4557000000000171E-2</v>
      </c>
    </row>
    <row r="2361" spans="1:45" x14ac:dyDescent="0.25">
      <c r="A2361" s="16" t="s">
        <v>408</v>
      </c>
      <c r="B2361" s="16" t="s">
        <v>102</v>
      </c>
      <c r="C2361" s="16" t="s">
        <v>316</v>
      </c>
      <c r="D2361" s="16">
        <v>2002</v>
      </c>
      <c r="E2361" s="16" t="s">
        <v>2863</v>
      </c>
      <c r="F2361" s="16" t="s">
        <v>591</v>
      </c>
      <c r="G2361" s="10">
        <v>620.55799999999999</v>
      </c>
      <c r="H2361" s="73">
        <v>6.4306200000000002</v>
      </c>
      <c r="I2361" s="16">
        <v>11638929</v>
      </c>
      <c r="J2361" s="71">
        <v>-8.0260999999999996E-3</v>
      </c>
      <c r="K2361" s="71">
        <v>0.91403630000000002</v>
      </c>
      <c r="L2361" s="16">
        <v>-1.791229</v>
      </c>
      <c r="M2361" s="16">
        <v>-0.43318200000000001</v>
      </c>
      <c r="N2361" s="16">
        <v>-1.2071730000000001</v>
      </c>
      <c r="O2361" s="16">
        <v>-0.95886009999999999</v>
      </c>
      <c r="P2361" s="16">
        <v>-1.22116</v>
      </c>
      <c r="Q2361" s="16">
        <v>-0.12644349999999999</v>
      </c>
      <c r="R2361" s="16">
        <v>0.46089999999999998</v>
      </c>
      <c r="S2361" s="16">
        <v>2.9999999999999997E-4</v>
      </c>
      <c r="T2361" s="16">
        <v>2.9999999999999997E-4</v>
      </c>
      <c r="U2361" s="16">
        <v>3.5326</v>
      </c>
      <c r="V2361" s="16">
        <v>1.446</v>
      </c>
      <c r="W2361" s="16">
        <v>0.57399999999999995</v>
      </c>
      <c r="X2361" s="16">
        <v>366.84699999999998</v>
      </c>
      <c r="Y2361" s="16">
        <v>23.848600000000001</v>
      </c>
      <c r="Z2361" s="16">
        <v>0.1002</v>
      </c>
      <c r="AA2361" s="16">
        <v>0.48801430000000001</v>
      </c>
      <c r="AB2361" s="16">
        <v>0.56000000000000005</v>
      </c>
      <c r="AC2361" s="16">
        <v>9.32</v>
      </c>
      <c r="AD2361" s="16">
        <v>22.81</v>
      </c>
      <c r="AE2361" s="16">
        <v>0.52010000000000001</v>
      </c>
      <c r="AF2361" s="16">
        <v>0.42249999999999999</v>
      </c>
      <c r="AG2361" s="16">
        <v>18168.3</v>
      </c>
      <c r="AH2361" s="16">
        <v>2.58E-2</v>
      </c>
      <c r="AI2361" s="16">
        <v>18.899999999999999</v>
      </c>
      <c r="AJ2361" s="16">
        <v>50.6</v>
      </c>
      <c r="AK2361" s="16">
        <v>0.26500000000000001</v>
      </c>
      <c r="AL2361" s="16">
        <v>-0.53169999999999995</v>
      </c>
      <c r="AM2361" s="16">
        <v>-0.60029999999999994</v>
      </c>
      <c r="AN2361" s="16">
        <v>0.2853</v>
      </c>
      <c r="AO2361" s="16">
        <v>-0.45829999999999999</v>
      </c>
      <c r="AP2361" s="16">
        <v>-0.31979999999999997</v>
      </c>
      <c r="AR2361" s="16">
        <f t="shared" si="103"/>
        <v>0</v>
      </c>
      <c r="AS2361" s="5">
        <f t="shared" si="102"/>
        <v>8.890599999999993E-2</v>
      </c>
    </row>
    <row r="2362" spans="1:45" x14ac:dyDescent="0.25">
      <c r="A2362" s="16" t="s">
        <v>408</v>
      </c>
      <c r="B2362" s="16" t="s">
        <v>102</v>
      </c>
      <c r="C2362" s="16" t="s">
        <v>316</v>
      </c>
      <c r="D2362" s="16">
        <v>2003</v>
      </c>
      <c r="E2362" s="16" t="s">
        <v>2860</v>
      </c>
      <c r="F2362" s="16" t="s">
        <v>591</v>
      </c>
      <c r="G2362" s="10">
        <v>656.49199999999996</v>
      </c>
      <c r="H2362" s="73">
        <v>6.48691</v>
      </c>
      <c r="I2362" s="16">
        <v>12005128</v>
      </c>
      <c r="J2362" s="71">
        <v>3.1E-2</v>
      </c>
      <c r="K2362" s="71">
        <v>0.94281519999999996</v>
      </c>
      <c r="L2362" s="16">
        <v>-1.6584559999999999</v>
      </c>
      <c r="M2362" s="16">
        <v>-0.43337110000000001</v>
      </c>
      <c r="N2362" s="16">
        <v>-1.1189480000000001</v>
      </c>
      <c r="O2362" s="16">
        <v>-0.83805940000000001</v>
      </c>
      <c r="P2362" s="16">
        <v>-1.1901679999999999</v>
      </c>
      <c r="Q2362" s="16">
        <v>-7.2186700000000006E-2</v>
      </c>
      <c r="R2362" s="16">
        <v>0.46089999999999998</v>
      </c>
      <c r="S2362" s="16">
        <v>2.5000000000000001E-4</v>
      </c>
      <c r="T2362" s="16">
        <v>2.9999999999999997E-4</v>
      </c>
      <c r="U2362" s="16">
        <v>4.2401</v>
      </c>
      <c r="V2362" s="16">
        <v>1.464</v>
      </c>
      <c r="W2362" s="16">
        <v>0.61599999999999999</v>
      </c>
      <c r="X2362" s="16">
        <v>368.55599999999998</v>
      </c>
      <c r="Y2362" s="16">
        <v>26.042200000000001</v>
      </c>
      <c r="Z2362" s="16">
        <v>9.8000000000000004E-2</v>
      </c>
      <c r="AA2362" s="16">
        <v>0.25964870000000001</v>
      </c>
      <c r="AB2362" s="16">
        <v>0.56000000000000005</v>
      </c>
      <c r="AC2362" s="16">
        <v>9.32</v>
      </c>
      <c r="AD2362" s="16">
        <v>28.69</v>
      </c>
      <c r="AE2362" s="16">
        <v>0.54300000000000004</v>
      </c>
      <c r="AF2362" s="16">
        <v>2.2035</v>
      </c>
      <c r="AG2362" s="16">
        <v>17674.400000000001</v>
      </c>
      <c r="AH2362" s="16">
        <v>2.6800000000000001E-2</v>
      </c>
      <c r="AI2362" s="16">
        <v>19.3</v>
      </c>
      <c r="AJ2362" s="16">
        <v>52.7</v>
      </c>
      <c r="AK2362" s="16">
        <v>0.37519999999999998</v>
      </c>
      <c r="AL2362" s="16">
        <v>-0.54020000000000001</v>
      </c>
      <c r="AM2362" s="16">
        <v>-0.59819999999999995</v>
      </c>
      <c r="AN2362" s="16">
        <v>0.2319</v>
      </c>
      <c r="AO2362" s="16">
        <v>-0.50870000000000004</v>
      </c>
      <c r="AP2362" s="16">
        <v>-2.6499999999999999E-2</v>
      </c>
      <c r="AR2362" s="16">
        <f t="shared" si="103"/>
        <v>0</v>
      </c>
      <c r="AS2362" s="5">
        <f t="shared" si="102"/>
        <v>0.13277300000000003</v>
      </c>
    </row>
    <row r="2363" spans="1:45" x14ac:dyDescent="0.25">
      <c r="A2363" s="16" t="s">
        <v>408</v>
      </c>
      <c r="B2363" s="16" t="s">
        <v>102</v>
      </c>
      <c r="C2363" s="16" t="s">
        <v>316</v>
      </c>
      <c r="D2363" s="16">
        <v>2004</v>
      </c>
      <c r="E2363" s="16" t="s">
        <v>2867</v>
      </c>
      <c r="F2363" s="16" t="s">
        <v>591</v>
      </c>
      <c r="G2363" s="10">
        <v>645.923</v>
      </c>
      <c r="H2363" s="73">
        <v>6.4706799999999998</v>
      </c>
      <c r="I2363" s="16">
        <v>12391906</v>
      </c>
      <c r="J2363" s="71">
        <v>-2.3240500000000001E-2</v>
      </c>
      <c r="K2363" s="71">
        <v>0.92115630000000004</v>
      </c>
      <c r="L2363" s="16">
        <v>-1.6139650000000001</v>
      </c>
      <c r="M2363" s="16">
        <v>-0.43318200000000001</v>
      </c>
      <c r="N2363" s="16">
        <v>-1.1269180000000001</v>
      </c>
      <c r="O2363" s="16">
        <v>-0.77216850000000004</v>
      </c>
      <c r="P2363" s="16">
        <v>-1.160911</v>
      </c>
      <c r="Q2363" s="16">
        <v>-6.3295799999999999E-2</v>
      </c>
      <c r="R2363" s="16">
        <v>0.46089999999999998</v>
      </c>
      <c r="S2363" s="16">
        <v>2.9999999999999997E-4</v>
      </c>
      <c r="T2363" s="16">
        <v>2.9999999999999997E-4</v>
      </c>
      <c r="U2363" s="16">
        <v>4.2172000000000001</v>
      </c>
      <c r="V2363" s="16">
        <v>1.482</v>
      </c>
      <c r="W2363" s="16">
        <v>0.65800000000000003</v>
      </c>
      <c r="X2363" s="16">
        <v>367.22699999999998</v>
      </c>
      <c r="Y2363" s="16">
        <v>25.346699999999998</v>
      </c>
      <c r="Z2363" s="16">
        <v>9.9500000000000005E-2</v>
      </c>
      <c r="AA2363" s="16">
        <v>3.0118099999999998E-2</v>
      </c>
      <c r="AB2363" s="16">
        <v>0.56000000000000005</v>
      </c>
      <c r="AC2363" s="16">
        <v>9.32</v>
      </c>
      <c r="AD2363" s="16">
        <v>34.6</v>
      </c>
      <c r="AE2363" s="16">
        <v>0.56889999999999996</v>
      </c>
      <c r="AF2363" s="16">
        <v>3.5156000000000001</v>
      </c>
      <c r="AG2363" s="16">
        <v>19244.3</v>
      </c>
      <c r="AH2363" s="16">
        <v>2.7E-2</v>
      </c>
      <c r="AI2363" s="16">
        <v>19.7</v>
      </c>
      <c r="AJ2363" s="16">
        <v>54.7</v>
      </c>
      <c r="AK2363" s="16">
        <v>0.29199999999999998</v>
      </c>
      <c r="AL2363" s="16">
        <v>-0.49709999999999999</v>
      </c>
      <c r="AM2363" s="16">
        <v>-0.61939999999999995</v>
      </c>
      <c r="AN2363" s="16">
        <v>0.48039999999999999</v>
      </c>
      <c r="AO2363" s="16">
        <v>-0.46400000000000002</v>
      </c>
      <c r="AP2363" s="16">
        <v>-0.1731</v>
      </c>
      <c r="AR2363" s="16">
        <f t="shared" si="103"/>
        <v>0</v>
      </c>
      <c r="AS2363" s="5">
        <f t="shared" si="102"/>
        <v>4.4490999999999836E-2</v>
      </c>
    </row>
    <row r="2364" spans="1:45" x14ac:dyDescent="0.25">
      <c r="A2364" s="16" t="s">
        <v>408</v>
      </c>
      <c r="B2364" s="16" t="s">
        <v>102</v>
      </c>
      <c r="C2364" s="16" t="s">
        <v>316</v>
      </c>
      <c r="D2364" s="16">
        <v>2005</v>
      </c>
      <c r="E2364" s="16" t="s">
        <v>2877</v>
      </c>
      <c r="F2364" s="16" t="s">
        <v>591</v>
      </c>
      <c r="G2364" s="10">
        <v>666.25800000000004</v>
      </c>
      <c r="H2364" s="73">
        <v>6.5016769999999999</v>
      </c>
      <c r="I2364" s="16">
        <v>12798763</v>
      </c>
      <c r="J2364" s="71">
        <v>1.06847E-2</v>
      </c>
      <c r="K2364" s="71">
        <v>0.93105139999999997</v>
      </c>
      <c r="L2364" s="16">
        <v>-1.609567</v>
      </c>
      <c r="M2364" s="16">
        <v>-0.43299290000000001</v>
      </c>
      <c r="N2364" s="16">
        <v>-1.1475310000000001</v>
      </c>
      <c r="O2364" s="16">
        <v>-0.73086569999999995</v>
      </c>
      <c r="P2364" s="16">
        <v>-1.126126</v>
      </c>
      <c r="Q2364" s="16">
        <v>-0.1142736</v>
      </c>
      <c r="R2364" s="16">
        <v>0.46089999999999998</v>
      </c>
      <c r="S2364" s="16">
        <v>3.5E-4</v>
      </c>
      <c r="T2364" s="16">
        <v>2.9999999999999997E-4</v>
      </c>
      <c r="U2364" s="16">
        <v>4.0092999999999996</v>
      </c>
      <c r="V2364" s="16">
        <v>1.5</v>
      </c>
      <c r="W2364" s="16">
        <v>0.7</v>
      </c>
      <c r="X2364" s="16">
        <v>366.96499999999997</v>
      </c>
      <c r="Y2364" s="16">
        <v>28.355699999999999</v>
      </c>
      <c r="Z2364" s="16">
        <v>8.4699999999999998E-2</v>
      </c>
      <c r="AA2364" s="16">
        <v>1.7884299999999999E-2</v>
      </c>
      <c r="AB2364" s="16">
        <v>0.56000000000000005</v>
      </c>
      <c r="AC2364" s="16">
        <v>9.32</v>
      </c>
      <c r="AD2364" s="16">
        <v>34.914999999999999</v>
      </c>
      <c r="AE2364" s="16">
        <v>0.63560000000000005</v>
      </c>
      <c r="AF2364" s="16">
        <v>6.3811</v>
      </c>
      <c r="AG2364" s="16">
        <v>19474.5</v>
      </c>
      <c r="AH2364" s="16">
        <v>2.7900000000000001E-2</v>
      </c>
      <c r="AI2364" s="16">
        <v>20.2</v>
      </c>
      <c r="AJ2364" s="16">
        <v>56.7</v>
      </c>
      <c r="AK2364" s="16">
        <v>0.253</v>
      </c>
      <c r="AL2364" s="16">
        <v>-0.3987</v>
      </c>
      <c r="AM2364" s="16">
        <v>-0.68689999999999996</v>
      </c>
      <c r="AN2364" s="16">
        <v>0.1852</v>
      </c>
      <c r="AO2364" s="16">
        <v>-0.51229999999999998</v>
      </c>
      <c r="AP2364" s="16">
        <v>-0.1404</v>
      </c>
      <c r="AR2364" s="16">
        <f t="shared" si="103"/>
        <v>0</v>
      </c>
      <c r="AS2364" s="5">
        <f t="shared" si="102"/>
        <v>4.398000000000124E-3</v>
      </c>
    </row>
    <row r="2365" spans="1:45" x14ac:dyDescent="0.25">
      <c r="A2365" s="16" t="s">
        <v>408</v>
      </c>
      <c r="B2365" s="16" t="s">
        <v>102</v>
      </c>
      <c r="C2365" s="16" t="s">
        <v>316</v>
      </c>
      <c r="D2365" s="16">
        <v>2006</v>
      </c>
      <c r="E2365" s="16" t="s">
        <v>2853</v>
      </c>
      <c r="F2365" s="16" t="s">
        <v>591</v>
      </c>
      <c r="G2365" s="10">
        <v>674.74</v>
      </c>
      <c r="H2365" s="73">
        <v>6.5143279999999999</v>
      </c>
      <c r="I2365" s="16">
        <v>13227064</v>
      </c>
      <c r="J2365" s="71">
        <v>-3.436E-4</v>
      </c>
      <c r="K2365" s="71">
        <v>0.93073159999999999</v>
      </c>
      <c r="L2365" s="16">
        <v>-1.5557989999999999</v>
      </c>
      <c r="M2365" s="16">
        <v>-0.43262820000000002</v>
      </c>
      <c r="N2365" s="16">
        <v>-1.1700630000000001</v>
      </c>
      <c r="O2365" s="16">
        <v>-0.65491719999999998</v>
      </c>
      <c r="P2365" s="16">
        <v>-1.083059</v>
      </c>
      <c r="Q2365" s="16">
        <v>-9.4690800000000006E-2</v>
      </c>
      <c r="R2365" s="16">
        <v>0.46089999999999998</v>
      </c>
      <c r="S2365" s="16">
        <v>2.0000000000000001E-4</v>
      </c>
      <c r="T2365" s="16">
        <v>4.0000000000000002E-4</v>
      </c>
      <c r="U2365" s="16">
        <v>3.8416000000000001</v>
      </c>
      <c r="V2365" s="16">
        <v>1.9159999999999999</v>
      </c>
      <c r="W2365" s="16">
        <v>0.81399999999999995</v>
      </c>
      <c r="X2365" s="16">
        <v>363.71800000000002</v>
      </c>
      <c r="Y2365" s="16">
        <v>32.249899999999997</v>
      </c>
      <c r="Z2365" s="16">
        <v>8.6999999999999994E-2</v>
      </c>
      <c r="AA2365" s="16">
        <v>5.3809099999999999E-2</v>
      </c>
      <c r="AB2365" s="16">
        <v>0.56000000000000005</v>
      </c>
      <c r="AC2365" s="16">
        <v>9.32</v>
      </c>
      <c r="AD2365" s="16">
        <v>33.99</v>
      </c>
      <c r="AE2365" s="16">
        <v>0.66949999999999998</v>
      </c>
      <c r="AF2365" s="16">
        <v>12.274900000000001</v>
      </c>
      <c r="AG2365" s="16">
        <v>19183.2</v>
      </c>
      <c r="AH2365" s="16">
        <v>0.03</v>
      </c>
      <c r="AI2365" s="16">
        <v>20.6</v>
      </c>
      <c r="AJ2365" s="16">
        <v>58.7</v>
      </c>
      <c r="AK2365" s="16">
        <v>0.2747</v>
      </c>
      <c r="AL2365" s="16">
        <v>-0.4128</v>
      </c>
      <c r="AM2365" s="16">
        <v>-0.68710000000000004</v>
      </c>
      <c r="AN2365" s="16">
        <v>0.372</v>
      </c>
      <c r="AO2365" s="16">
        <v>-0.44240000000000002</v>
      </c>
      <c r="AP2365" s="16">
        <v>-0.27</v>
      </c>
      <c r="AR2365" s="16">
        <f t="shared" si="103"/>
        <v>0</v>
      </c>
      <c r="AS2365" s="5">
        <f t="shared" si="102"/>
        <v>5.3768000000000038E-2</v>
      </c>
    </row>
    <row r="2366" spans="1:45" x14ac:dyDescent="0.25">
      <c r="A2366" s="16" t="s">
        <v>408</v>
      </c>
      <c r="B2366" s="16" t="s">
        <v>102</v>
      </c>
      <c r="C2366" s="16" t="s">
        <v>316</v>
      </c>
      <c r="D2366" s="16">
        <v>2007</v>
      </c>
      <c r="E2366" s="16" t="s">
        <v>2861</v>
      </c>
      <c r="F2366" s="16" t="s">
        <v>591</v>
      </c>
      <c r="G2366" s="10">
        <v>675.40899999999999</v>
      </c>
      <c r="H2366" s="73">
        <v>6.5153189999999999</v>
      </c>
      <c r="I2366" s="16">
        <v>13675606</v>
      </c>
      <c r="J2366" s="71">
        <v>7.2299199999999994E-2</v>
      </c>
      <c r="K2366" s="71">
        <v>1.000515</v>
      </c>
      <c r="L2366" s="16">
        <v>-1.5193270000000001</v>
      </c>
      <c r="M2366" s="16">
        <v>-0.5463211</v>
      </c>
      <c r="N2366" s="16">
        <v>-1.129076</v>
      </c>
      <c r="O2366" s="16">
        <v>-0.55814739999999996</v>
      </c>
      <c r="P2366" s="16">
        <v>-1.033982</v>
      </c>
      <c r="Q2366" s="16">
        <v>-9.5258599999999999E-2</v>
      </c>
      <c r="R2366" s="16">
        <v>0.24909999999999999</v>
      </c>
      <c r="S2366" s="16">
        <v>6.9999999999999999E-4</v>
      </c>
      <c r="T2366" s="16">
        <v>4.0000000000000002E-4</v>
      </c>
      <c r="U2366" s="16">
        <v>3.8702000000000001</v>
      </c>
      <c r="V2366" s="16">
        <v>2.3319999999999999</v>
      </c>
      <c r="W2366" s="16">
        <v>0.92800000000000005</v>
      </c>
      <c r="X2366" s="16">
        <v>367.19299999999998</v>
      </c>
      <c r="Y2366" s="16">
        <v>35.961599999999997</v>
      </c>
      <c r="Z2366" s="16">
        <v>9.1200000000000003E-2</v>
      </c>
      <c r="AA2366" s="16">
        <v>2.73995E-2</v>
      </c>
      <c r="AB2366" s="16">
        <v>0.56000000000000005</v>
      </c>
      <c r="AC2366" s="16">
        <v>9.32</v>
      </c>
      <c r="AD2366" s="16">
        <v>34.67</v>
      </c>
      <c r="AE2366" s="16">
        <v>0.62870000000000004</v>
      </c>
      <c r="AF2366" s="16">
        <v>19.888100000000001</v>
      </c>
      <c r="AG2366" s="16">
        <v>19858.8</v>
      </c>
      <c r="AH2366" s="16">
        <v>3.1E-2</v>
      </c>
      <c r="AI2366" s="16">
        <v>21.1</v>
      </c>
      <c r="AJ2366" s="16">
        <v>60.8</v>
      </c>
      <c r="AK2366" s="16">
        <v>0.19040000000000001</v>
      </c>
      <c r="AL2366" s="16">
        <v>-0.34100000000000003</v>
      </c>
      <c r="AM2366" s="16">
        <v>-0.73419999999999996</v>
      </c>
      <c r="AN2366" s="16">
        <v>0.20150000000000001</v>
      </c>
      <c r="AO2366" s="16">
        <v>-0.3402</v>
      </c>
      <c r="AP2366" s="16">
        <v>-0.16689999999999999</v>
      </c>
      <c r="AR2366" s="16">
        <f t="shared" si="103"/>
        <v>0</v>
      </c>
      <c r="AS2366" s="5">
        <f t="shared" si="102"/>
        <v>3.6471999999999838E-2</v>
      </c>
    </row>
    <row r="2367" spans="1:45" x14ac:dyDescent="0.25">
      <c r="A2367" s="16" t="s">
        <v>408</v>
      </c>
      <c r="B2367" s="16" t="s">
        <v>102</v>
      </c>
      <c r="C2367" s="16" t="s">
        <v>316</v>
      </c>
      <c r="D2367" s="16">
        <v>2008</v>
      </c>
      <c r="E2367" s="16" t="s">
        <v>2864</v>
      </c>
      <c r="F2367" s="16" t="s">
        <v>591</v>
      </c>
      <c r="G2367" s="10">
        <v>684.49400000000003</v>
      </c>
      <c r="H2367" s="73">
        <v>6.5286799999999996</v>
      </c>
      <c r="I2367" s="16">
        <v>14138216</v>
      </c>
      <c r="J2367" s="71">
        <v>6.6363000000000004E-3</v>
      </c>
      <c r="K2367" s="71">
        <v>1.007177</v>
      </c>
      <c r="L2367" s="16">
        <v>-1.4401379999999999</v>
      </c>
      <c r="M2367" s="16">
        <v>-0.43035909999999999</v>
      </c>
      <c r="N2367" s="16">
        <v>-1.108555</v>
      </c>
      <c r="O2367" s="16">
        <v>-0.4957298</v>
      </c>
      <c r="P2367" s="16">
        <v>-0.98799919999999997</v>
      </c>
      <c r="Q2367" s="16">
        <v>-0.16623060000000001</v>
      </c>
      <c r="R2367" s="16">
        <v>0.46089999999999998</v>
      </c>
      <c r="S2367" s="16">
        <v>8.0000000000000004E-4</v>
      </c>
      <c r="T2367" s="16">
        <v>4.0000000000000002E-4</v>
      </c>
      <c r="U2367" s="16">
        <v>3.8169</v>
      </c>
      <c r="V2367" s="16">
        <v>2.7480000000000002</v>
      </c>
      <c r="W2367" s="16">
        <v>1.042</v>
      </c>
      <c r="X2367" s="16">
        <v>368.81</v>
      </c>
      <c r="Y2367" s="16">
        <v>37.7074</v>
      </c>
      <c r="Z2367" s="16">
        <v>8.7800000000000003E-2</v>
      </c>
      <c r="AA2367" s="16">
        <v>-6.4257499999999995E-2</v>
      </c>
      <c r="AB2367" s="16">
        <v>0.56000000000000005</v>
      </c>
      <c r="AC2367" s="16">
        <v>9.32</v>
      </c>
      <c r="AD2367" s="16">
        <v>37.03</v>
      </c>
      <c r="AE2367" s="16">
        <v>0.61709999999999998</v>
      </c>
      <c r="AF2367" s="16">
        <v>26.1721</v>
      </c>
      <c r="AG2367" s="16">
        <v>19976.5</v>
      </c>
      <c r="AH2367" s="16">
        <v>3.7999999999999999E-2</v>
      </c>
      <c r="AI2367" s="16">
        <v>21.5</v>
      </c>
      <c r="AJ2367" s="16">
        <v>62.8</v>
      </c>
      <c r="AK2367" s="16">
        <v>0.16070000000000001</v>
      </c>
      <c r="AL2367" s="16">
        <v>-0.45340000000000003</v>
      </c>
      <c r="AM2367" s="16">
        <v>-0.76429999999999998</v>
      </c>
      <c r="AN2367" s="16">
        <v>0.17380000000000001</v>
      </c>
      <c r="AO2367" s="16">
        <v>-0.39369999999999999</v>
      </c>
      <c r="AP2367" s="16">
        <v>-0.31659999999999999</v>
      </c>
      <c r="AR2367" s="16">
        <f t="shared" si="103"/>
        <v>0</v>
      </c>
      <c r="AS2367" s="5">
        <f t="shared" si="102"/>
        <v>7.9189000000000176E-2</v>
      </c>
    </row>
    <row r="2368" spans="1:45" x14ac:dyDescent="0.25">
      <c r="A2368" s="16" t="s">
        <v>408</v>
      </c>
      <c r="B2368" s="16" t="s">
        <v>102</v>
      </c>
      <c r="C2368" s="16" t="s">
        <v>316</v>
      </c>
      <c r="D2368" s="16">
        <v>2009</v>
      </c>
      <c r="E2368" s="16" t="s">
        <v>2855</v>
      </c>
      <c r="F2368" s="16" t="s">
        <v>591</v>
      </c>
      <c r="G2368" s="10">
        <v>693.54600000000005</v>
      </c>
      <c r="H2368" s="73">
        <v>6.5418180000000001</v>
      </c>
      <c r="I2368" s="16">
        <v>14606597</v>
      </c>
      <c r="J2368" s="71">
        <v>-1.1535E-3</v>
      </c>
      <c r="K2368" s="71">
        <v>1.006016</v>
      </c>
      <c r="L2368" s="16">
        <v>-1.424801</v>
      </c>
      <c r="M2368" s="16">
        <v>-0.43206090000000003</v>
      </c>
      <c r="N2368" s="16">
        <v>-1.044138</v>
      </c>
      <c r="O2368" s="16">
        <v>-0.4746397</v>
      </c>
      <c r="P2368" s="16">
        <v>-0.94269499999999995</v>
      </c>
      <c r="Q2368" s="16">
        <v>-0.26757140000000001</v>
      </c>
      <c r="R2368" s="16">
        <v>0.46089999999999998</v>
      </c>
      <c r="S2368" s="16">
        <v>3.5E-4</v>
      </c>
      <c r="T2368" s="16">
        <v>4.0000000000000002E-4</v>
      </c>
      <c r="U2368" s="16">
        <v>4.3983999999999996</v>
      </c>
      <c r="V2368" s="16">
        <v>3.1640000000000001</v>
      </c>
      <c r="W2368" s="16">
        <v>1.1559999999999999</v>
      </c>
      <c r="X2368" s="16">
        <v>366.84300000000002</v>
      </c>
      <c r="Y2368" s="16">
        <v>39.4801</v>
      </c>
      <c r="Z2368" s="16">
        <v>8.4699999999999998E-2</v>
      </c>
      <c r="AA2368" s="16">
        <v>-3.10513E-2</v>
      </c>
      <c r="AB2368" s="16">
        <v>0.56000000000000005</v>
      </c>
      <c r="AC2368" s="16">
        <v>9.32</v>
      </c>
      <c r="AD2368" s="16">
        <v>36.174999999999997</v>
      </c>
      <c r="AE2368" s="16">
        <v>0.62539999999999996</v>
      </c>
      <c r="AF2368" s="16">
        <v>32.896599999999999</v>
      </c>
      <c r="AG2368" s="16">
        <v>20552.599999999999</v>
      </c>
      <c r="AH2368" s="16">
        <v>3.7600000000000001E-2</v>
      </c>
      <c r="AI2368" s="16">
        <v>22</v>
      </c>
      <c r="AJ2368" s="16">
        <v>64.8</v>
      </c>
      <c r="AK2368" s="16">
        <v>4.19E-2</v>
      </c>
      <c r="AL2368" s="16">
        <v>-0.63560000000000005</v>
      </c>
      <c r="AM2368" s="16">
        <v>-0.78939999999999999</v>
      </c>
      <c r="AN2368" s="16">
        <v>-7.8100000000000003E-2</v>
      </c>
      <c r="AO2368" s="16">
        <v>-0.39040000000000002</v>
      </c>
      <c r="AP2368" s="16">
        <v>-0.35010000000000002</v>
      </c>
      <c r="AR2368" s="16">
        <f t="shared" si="103"/>
        <v>0</v>
      </c>
      <c r="AS2368" s="5">
        <f t="shared" si="102"/>
        <v>1.5336999999999934E-2</v>
      </c>
    </row>
    <row r="2369" spans="1:45" x14ac:dyDescent="0.25">
      <c r="A2369" s="16" t="s">
        <v>408</v>
      </c>
      <c r="B2369" s="16" t="s">
        <v>102</v>
      </c>
      <c r="C2369" s="16" t="s">
        <v>316</v>
      </c>
      <c r="D2369" s="16">
        <v>2010</v>
      </c>
      <c r="E2369" s="16" t="s">
        <v>2875</v>
      </c>
      <c r="F2369" s="16" t="s">
        <v>591</v>
      </c>
      <c r="G2369" s="10">
        <v>708.37099999999998</v>
      </c>
      <c r="H2369" s="73">
        <v>6.5629679999999997</v>
      </c>
      <c r="I2369" s="16">
        <v>15075085</v>
      </c>
      <c r="J2369" s="71">
        <v>1.1958399999999999E-2</v>
      </c>
      <c r="K2369" s="71">
        <v>1.0181180000000001</v>
      </c>
      <c r="L2369" s="16">
        <v>-1.3199339999999999</v>
      </c>
      <c r="M2369" s="16">
        <v>-0.31666620000000001</v>
      </c>
      <c r="N2369" s="16">
        <v>-1.058951</v>
      </c>
      <c r="O2369" s="16">
        <v>-0.38664029999999999</v>
      </c>
      <c r="P2369" s="16">
        <v>-0.85435510000000003</v>
      </c>
      <c r="Q2369" s="16">
        <v>-0.3150966</v>
      </c>
      <c r="R2369" s="16">
        <v>0.67269999999999996</v>
      </c>
      <c r="S2369" s="16">
        <v>2.9999999999999997E-4</v>
      </c>
      <c r="T2369" s="16">
        <v>4.0000000000000002E-4</v>
      </c>
      <c r="U2369" s="16">
        <v>3.8544999999999998</v>
      </c>
      <c r="V2369" s="16">
        <v>3.58</v>
      </c>
      <c r="W2369" s="16">
        <v>1.27</v>
      </c>
      <c r="X2369" s="16">
        <v>371.00900000000001</v>
      </c>
      <c r="Y2369" s="16">
        <v>43.766800000000003</v>
      </c>
      <c r="Z2369" s="16">
        <v>9.2600000000000002E-2</v>
      </c>
      <c r="AA2369" s="16">
        <v>2.5069299999999999E-2</v>
      </c>
      <c r="AB2369" s="16">
        <v>0.56000000000000005</v>
      </c>
      <c r="AC2369" s="16">
        <v>9.32</v>
      </c>
      <c r="AD2369" s="16">
        <v>34.729999999999997</v>
      </c>
      <c r="AE2369" s="16">
        <v>0.81899999999999995</v>
      </c>
      <c r="AF2369" s="16">
        <v>53.198900000000002</v>
      </c>
      <c r="AG2369" s="16">
        <v>22252.400000000001</v>
      </c>
      <c r="AH2369" s="16">
        <v>3.4200000000000001E-2</v>
      </c>
      <c r="AI2369" s="16">
        <v>22.4</v>
      </c>
      <c r="AJ2369" s="16">
        <v>66.900000000000006</v>
      </c>
      <c r="AK2369" s="16">
        <v>0.13439999999999999</v>
      </c>
      <c r="AL2369" s="16">
        <v>-0.64900000000000002</v>
      </c>
      <c r="AM2369" s="16">
        <v>-0.84</v>
      </c>
      <c r="AN2369" s="16">
        <v>-0.2082</v>
      </c>
      <c r="AO2369" s="16">
        <v>-0.47760000000000002</v>
      </c>
      <c r="AP2369" s="16">
        <v>-0.44159999999999999</v>
      </c>
      <c r="AR2369" s="16">
        <f t="shared" si="103"/>
        <v>0</v>
      </c>
      <c r="AS2369" s="5">
        <f t="shared" si="102"/>
        <v>0.10486700000000004</v>
      </c>
    </row>
    <row r="2370" spans="1:45" x14ac:dyDescent="0.25">
      <c r="A2370" s="16" t="s">
        <v>408</v>
      </c>
      <c r="B2370" s="16" t="s">
        <v>102</v>
      </c>
      <c r="C2370" s="16" t="s">
        <v>316</v>
      </c>
      <c r="D2370" s="16">
        <v>2011</v>
      </c>
      <c r="E2370" s="16" t="s">
        <v>2876</v>
      </c>
      <c r="F2370" s="16" t="s">
        <v>591</v>
      </c>
      <c r="G2370" s="10">
        <v>709.399</v>
      </c>
      <c r="H2370" s="73">
        <v>6.564419</v>
      </c>
      <c r="I2370" s="16">
        <v>15540989</v>
      </c>
      <c r="J2370" s="71">
        <v>-1.7956099999999999E-2</v>
      </c>
      <c r="K2370" s="71">
        <v>1</v>
      </c>
      <c r="L2370" s="16">
        <v>-1.2541610000000001</v>
      </c>
      <c r="M2370" s="16">
        <v>-0.4298052</v>
      </c>
      <c r="N2370" s="16">
        <v>-0.97593300000000005</v>
      </c>
      <c r="O2370" s="16">
        <v>-0.27231080000000002</v>
      </c>
      <c r="P2370" s="16">
        <v>-0.76398909999999998</v>
      </c>
      <c r="Q2370" s="16">
        <v>-0.35530859999999997</v>
      </c>
      <c r="R2370" s="16">
        <v>0.46089999999999998</v>
      </c>
      <c r="S2370" s="16">
        <v>6.9999999999999999E-4</v>
      </c>
      <c r="T2370" s="16">
        <v>5.0000000000000001E-4</v>
      </c>
      <c r="U2370" s="16">
        <v>4.5759999999999996</v>
      </c>
      <c r="V2370" s="16">
        <v>3.8239999999999998</v>
      </c>
      <c r="W2370" s="16">
        <v>1.256</v>
      </c>
      <c r="X2370" s="16">
        <v>371.43900000000002</v>
      </c>
      <c r="Y2370" s="16">
        <v>47.137099999999997</v>
      </c>
      <c r="Z2370" s="16">
        <v>0.1008</v>
      </c>
      <c r="AA2370" s="16">
        <v>-5.2606100000000003E-2</v>
      </c>
      <c r="AB2370" s="16">
        <v>0.56000000000000005</v>
      </c>
      <c r="AC2370" s="16">
        <v>9.32</v>
      </c>
      <c r="AD2370" s="16">
        <v>36.729999999999997</v>
      </c>
      <c r="AE2370" s="16">
        <v>0.72619999999999996</v>
      </c>
      <c r="AF2370" s="16">
        <v>75.064999999999998</v>
      </c>
      <c r="AG2370" s="16">
        <v>22888</v>
      </c>
      <c r="AH2370" s="16">
        <v>3.5200000000000002E-2</v>
      </c>
      <c r="AI2370" s="16">
        <v>22.9</v>
      </c>
      <c r="AJ2370" s="16">
        <v>68.900000000000006</v>
      </c>
      <c r="AK2370" s="16">
        <v>0.1464</v>
      </c>
      <c r="AL2370" s="16">
        <v>-0.56720000000000004</v>
      </c>
      <c r="AM2370" s="16">
        <v>-0.78769999999999996</v>
      </c>
      <c r="AN2370" s="16">
        <v>-0.67810000000000004</v>
      </c>
      <c r="AO2370" s="16">
        <v>-0.38179999999999997</v>
      </c>
      <c r="AP2370" s="16">
        <v>-0.49659999999999999</v>
      </c>
      <c r="AR2370" s="16">
        <f t="shared" si="103"/>
        <v>0</v>
      </c>
      <c r="AS2370" s="5">
        <f t="shared" si="102"/>
        <v>6.5772999999999859E-2</v>
      </c>
    </row>
    <row r="2371" spans="1:45" x14ac:dyDescent="0.25">
      <c r="A2371" s="16" t="s">
        <v>408</v>
      </c>
      <c r="B2371" s="16" t="s">
        <v>102</v>
      </c>
      <c r="C2371" s="16" t="s">
        <v>316</v>
      </c>
      <c r="D2371" s="16">
        <v>2012</v>
      </c>
      <c r="E2371" s="16" t="s">
        <v>2878</v>
      </c>
      <c r="F2371" s="16" t="s">
        <v>591</v>
      </c>
      <c r="G2371" s="10">
        <v>683.00199999999995</v>
      </c>
      <c r="H2371" s="73">
        <v>6.526497</v>
      </c>
      <c r="I2371" s="16">
        <v>16006670</v>
      </c>
      <c r="J2371" s="71">
        <v>-2.9766299999999999E-2</v>
      </c>
      <c r="K2371" s="71">
        <v>0.97067239999999999</v>
      </c>
      <c r="L2371" s="16">
        <v>-1.3944920000000001</v>
      </c>
      <c r="M2371" s="16">
        <v>-0.42885980000000001</v>
      </c>
      <c r="N2371" s="16">
        <v>-1.0198430000000001</v>
      </c>
      <c r="O2371" s="16">
        <v>-0.22178819999999999</v>
      </c>
      <c r="P2371" s="16">
        <v>-0.66911670000000001</v>
      </c>
      <c r="Q2371" s="16">
        <v>-0.79580329999999999</v>
      </c>
      <c r="R2371" s="16">
        <v>0.46089999999999998</v>
      </c>
      <c r="S2371" s="16">
        <v>9.5E-4</v>
      </c>
      <c r="T2371" s="16">
        <v>5.0000000000000001E-4</v>
      </c>
      <c r="U2371" s="16">
        <v>4.1867999999999999</v>
      </c>
      <c r="V2371" s="16">
        <v>4.0679999999999996</v>
      </c>
      <c r="W2371" s="16">
        <v>1.242</v>
      </c>
      <c r="X2371" s="16">
        <v>370.28100000000001</v>
      </c>
      <c r="Y2371" s="16">
        <v>48.374899999999997</v>
      </c>
      <c r="Z2371" s="16">
        <v>9.5899999999999999E-2</v>
      </c>
      <c r="AA2371" s="16">
        <v>-0.14970020000000001</v>
      </c>
      <c r="AB2371" s="16">
        <v>0.56000000000000005</v>
      </c>
      <c r="AC2371" s="16">
        <v>9.32</v>
      </c>
      <c r="AD2371" s="16">
        <v>39.229999999999997</v>
      </c>
      <c r="AE2371" s="16">
        <v>0.75390000000000001</v>
      </c>
      <c r="AF2371" s="16">
        <v>98.379300000000001</v>
      </c>
      <c r="AG2371" s="16">
        <v>22109</v>
      </c>
      <c r="AH2371" s="16">
        <v>3.6200000000000003E-2</v>
      </c>
      <c r="AI2371" s="16">
        <v>23.3</v>
      </c>
      <c r="AJ2371" s="16">
        <v>70.900000000000006</v>
      </c>
      <c r="AK2371" s="16">
        <v>-0.53310000000000002</v>
      </c>
      <c r="AL2371" s="16">
        <v>-0.7883</v>
      </c>
      <c r="AM2371" s="16">
        <v>-0.98150000000000004</v>
      </c>
      <c r="AN2371" s="16">
        <v>-2.0207000000000002</v>
      </c>
      <c r="AO2371" s="16">
        <v>-0.4073</v>
      </c>
      <c r="AP2371" s="16">
        <v>-0.6835</v>
      </c>
      <c r="AR2371" s="16">
        <f t="shared" si="103"/>
        <v>0</v>
      </c>
      <c r="AS2371" s="5">
        <f t="shared" si="102"/>
        <v>-0.14033099999999998</v>
      </c>
    </row>
    <row r="2372" spans="1:45" x14ac:dyDescent="0.25">
      <c r="A2372" s="16" t="s">
        <v>408</v>
      </c>
      <c r="B2372" s="16" t="s">
        <v>102</v>
      </c>
      <c r="C2372" s="16" t="s">
        <v>316</v>
      </c>
      <c r="D2372" s="16">
        <v>2013</v>
      </c>
      <c r="E2372" s="16" t="s">
        <v>2854</v>
      </c>
      <c r="F2372" s="16" t="s">
        <v>591</v>
      </c>
      <c r="G2372" s="10">
        <v>678.75599999999997</v>
      </c>
      <c r="H2372" s="73">
        <v>6.5202619999999998</v>
      </c>
      <c r="I2372" s="16">
        <v>16477818</v>
      </c>
      <c r="J2372" s="71">
        <v>-1.9338500000000002E-2</v>
      </c>
      <c r="K2372" s="71">
        <v>0.95208130000000002</v>
      </c>
      <c r="L2372" s="16">
        <v>-1.3002229999999999</v>
      </c>
      <c r="M2372" s="16">
        <v>-0.43073729999999999</v>
      </c>
      <c r="N2372" s="16">
        <v>-1.0393030000000001</v>
      </c>
      <c r="O2372" s="16">
        <v>-0.20140079999999999</v>
      </c>
      <c r="P2372" s="16">
        <v>-0.5470218</v>
      </c>
      <c r="Q2372" s="16">
        <v>-0.70854320000000004</v>
      </c>
      <c r="R2372" s="16">
        <v>0.46089999999999998</v>
      </c>
      <c r="S2372" s="16">
        <v>6.9999999999999999E-4</v>
      </c>
      <c r="T2372" s="16">
        <v>4.0000000000000002E-4</v>
      </c>
      <c r="U2372" s="16">
        <v>3.9739</v>
      </c>
      <c r="V2372" s="16">
        <v>4.3120000000000003</v>
      </c>
      <c r="W2372" s="16">
        <v>1.228</v>
      </c>
      <c r="X2372" s="16">
        <v>370.05</v>
      </c>
      <c r="Y2372" s="16">
        <v>49.577300000000001</v>
      </c>
      <c r="Z2372" s="16">
        <v>9.7900000000000001E-2</v>
      </c>
      <c r="AA2372" s="16">
        <v>-0.12251380000000001</v>
      </c>
      <c r="AB2372" s="16">
        <v>0.56000000000000005</v>
      </c>
      <c r="AC2372" s="16">
        <v>9.32</v>
      </c>
      <c r="AD2372" s="16">
        <v>38.53</v>
      </c>
      <c r="AE2372" s="16">
        <v>0.82579999999999998</v>
      </c>
      <c r="AF2372" s="16">
        <v>129.06700000000001</v>
      </c>
      <c r="AG2372" s="16">
        <v>26398.2</v>
      </c>
      <c r="AH2372" s="16">
        <v>3.73E-2</v>
      </c>
      <c r="AI2372" s="16">
        <v>23.8</v>
      </c>
      <c r="AJ2372" s="16">
        <v>73</v>
      </c>
      <c r="AK2372" s="16">
        <v>-0.30659999999999998</v>
      </c>
      <c r="AL2372" s="16">
        <v>-0.73960000000000004</v>
      </c>
      <c r="AM2372" s="16">
        <v>-0.88460000000000005</v>
      </c>
      <c r="AN2372" s="16">
        <v>-1.7035</v>
      </c>
      <c r="AO2372" s="16">
        <v>-0.4919</v>
      </c>
      <c r="AP2372" s="16">
        <v>-0.75390000000000001</v>
      </c>
      <c r="AR2372" s="16">
        <f t="shared" si="103"/>
        <v>0</v>
      </c>
      <c r="AS2372" s="5">
        <f t="shared" ref="AS2372:AS2435" si="104">IF(D2372=1985, 0, L2372-L2371)</f>
        <v>9.4269000000000158E-2</v>
      </c>
    </row>
    <row r="2373" spans="1:45" x14ac:dyDescent="0.25">
      <c r="A2373" s="16" t="s">
        <v>408</v>
      </c>
      <c r="B2373" s="16" t="s">
        <v>102</v>
      </c>
      <c r="C2373" s="16" t="s">
        <v>316</v>
      </c>
      <c r="D2373" s="16">
        <v>2014</v>
      </c>
      <c r="E2373" s="16" t="s">
        <v>2871</v>
      </c>
      <c r="F2373" s="16" t="s">
        <v>591</v>
      </c>
      <c r="G2373" s="10">
        <v>705.78899999999999</v>
      </c>
      <c r="H2373" s="73">
        <v>6.5593159999999999</v>
      </c>
      <c r="I2373" s="16">
        <v>16962846</v>
      </c>
      <c r="J2373" s="71">
        <v>2.5916000000000002E-2</v>
      </c>
      <c r="K2373" s="71">
        <v>0.977078</v>
      </c>
      <c r="L2373" s="16">
        <v>-1.221322</v>
      </c>
      <c r="M2373" s="16">
        <v>-0.43075069999999999</v>
      </c>
      <c r="N2373" s="16">
        <v>-0.98367380000000004</v>
      </c>
      <c r="O2373" s="16">
        <v>-0.15973370000000001</v>
      </c>
      <c r="P2373" s="16">
        <v>-0.46273189999999997</v>
      </c>
      <c r="Q2373" s="16">
        <v>-0.71878810000000004</v>
      </c>
      <c r="R2373" s="16">
        <v>0.46089999999999998</v>
      </c>
      <c r="S2373" s="16">
        <v>4.4999999999999999E-4</v>
      </c>
      <c r="T2373" s="16">
        <v>5.0000000000000001E-4</v>
      </c>
      <c r="U2373" s="16">
        <v>4.3479000000000001</v>
      </c>
      <c r="V2373" s="16">
        <v>4.556</v>
      </c>
      <c r="W2373" s="16">
        <v>1.214</v>
      </c>
      <c r="X2373" s="16">
        <v>371.916</v>
      </c>
      <c r="Y2373" s="16">
        <v>49.486800000000002</v>
      </c>
      <c r="Z2373" s="16">
        <v>0.10589999999999999</v>
      </c>
      <c r="AA2373" s="16">
        <v>-0.20679149999999999</v>
      </c>
      <c r="AB2373" s="16">
        <v>0.56000000000000005</v>
      </c>
      <c r="AC2373" s="16">
        <v>9.32</v>
      </c>
      <c r="AD2373" s="16">
        <v>40.700000000000003</v>
      </c>
      <c r="AE2373" s="16">
        <v>0.97929999999999995</v>
      </c>
      <c r="AF2373" s="16">
        <v>149.06899999999999</v>
      </c>
      <c r="AG2373" s="16">
        <v>21313.8</v>
      </c>
      <c r="AH2373" s="16">
        <v>3.8300000000000001E-2</v>
      </c>
      <c r="AI2373" s="16">
        <v>24.2</v>
      </c>
      <c r="AJ2373" s="16">
        <v>75</v>
      </c>
      <c r="AK2373" s="16">
        <v>-0.19550000000000001</v>
      </c>
      <c r="AL2373" s="16">
        <v>-0.71889999999999998</v>
      </c>
      <c r="AM2373" s="16">
        <v>-1.0801000000000001</v>
      </c>
      <c r="AN2373" s="16">
        <v>-1.6994</v>
      </c>
      <c r="AO2373" s="16">
        <v>-0.58819999999999995</v>
      </c>
      <c r="AP2373" s="16">
        <v>-0.65210000000000001</v>
      </c>
      <c r="AR2373" s="16">
        <f t="shared" ref="AR2373:AR2436" si="105">IF(OR(AND(I2373&lt;&gt;"", I2373&gt;=10000000, AQ2373&lt;=32.5), AND(A2373="Middle East &amp; North Africa", I2373&lt;&gt;"", I2373&gt;=9000000, AQ2373&lt;&gt;"", AQ2373&lt;=32.5)), 0, 1)</f>
        <v>0</v>
      </c>
      <c r="AS2373" s="5">
        <f t="shared" si="104"/>
        <v>7.8900999999999888E-2</v>
      </c>
    </row>
    <row r="2374" spans="1:45" x14ac:dyDescent="0.25">
      <c r="A2374" s="16" t="s">
        <v>407</v>
      </c>
      <c r="B2374" s="16" t="s">
        <v>188</v>
      </c>
      <c r="C2374" s="16" t="s">
        <v>329</v>
      </c>
      <c r="D2374" s="16">
        <v>1985</v>
      </c>
      <c r="E2374" s="16" t="s">
        <v>3030</v>
      </c>
      <c r="F2374" s="16" t="s">
        <v>590</v>
      </c>
      <c r="G2374" s="10">
        <v>239.78</v>
      </c>
      <c r="H2374" s="73">
        <v>5.4797209999999996</v>
      </c>
      <c r="I2374" s="16" t="s">
        <v>6700</v>
      </c>
      <c r="J2374" s="71">
        <v>0</v>
      </c>
      <c r="K2374" s="71">
        <v>1</v>
      </c>
      <c r="L2374" s="16">
        <v>-2.403394</v>
      </c>
      <c r="M2374" s="16">
        <v>-0.64548700000000003</v>
      </c>
      <c r="N2374" s="16">
        <v>-1.516667</v>
      </c>
      <c r="O2374" s="16">
        <v>-0.42943100000000001</v>
      </c>
      <c r="P2374" s="16">
        <v>-1.06782</v>
      </c>
      <c r="Q2374" s="16">
        <v>-1.7579050000000001</v>
      </c>
      <c r="R2374" s="16">
        <v>8.0799999999999997E-2</v>
      </c>
      <c r="S2374" s="16">
        <v>-2.5000000000000001E-4</v>
      </c>
      <c r="T2374" s="16">
        <v>0</v>
      </c>
      <c r="U2374" s="16">
        <v>0.875</v>
      </c>
      <c r="V2374" s="16">
        <v>5.72</v>
      </c>
      <c r="W2374" s="16">
        <v>1.33</v>
      </c>
      <c r="X2374" s="16">
        <v>340.59199999999998</v>
      </c>
      <c r="Y2374" s="16">
        <v>39.229799999999997</v>
      </c>
      <c r="Z2374" s="16">
        <v>0.1047</v>
      </c>
      <c r="AA2374" s="16">
        <v>-6.9916199999999998E-2</v>
      </c>
      <c r="AB2374" s="16">
        <v>0</v>
      </c>
      <c r="AC2374" s="16">
        <v>15.89</v>
      </c>
      <c r="AD2374" s="16">
        <v>27.12</v>
      </c>
      <c r="AE2374" s="16">
        <v>0.12330000000000001</v>
      </c>
      <c r="AF2374" s="16">
        <v>0</v>
      </c>
      <c r="AG2374" s="16">
        <v>5502.64</v>
      </c>
      <c r="AH2374" s="16">
        <v>0</v>
      </c>
      <c r="AI2374" s="16">
        <v>43.407499999999999</v>
      </c>
      <c r="AJ2374" s="16">
        <v>51.285600000000002</v>
      </c>
      <c r="AK2374" s="16">
        <v>-2.4443000000000001</v>
      </c>
      <c r="AL2374" s="16">
        <v>-1.4859</v>
      </c>
      <c r="AM2374" s="16">
        <v>-1.0946</v>
      </c>
      <c r="AN2374" s="16">
        <v>-1.8008</v>
      </c>
      <c r="AO2374" s="16">
        <v>-2.2725</v>
      </c>
      <c r="AP2374" s="16">
        <v>-1.6803999999999999</v>
      </c>
      <c r="AQ2374" s="16">
        <v>1.4366000000000001</v>
      </c>
      <c r="AR2374" s="16">
        <f t="shared" si="105"/>
        <v>1</v>
      </c>
      <c r="AS2374" s="5">
        <f t="shared" si="104"/>
        <v>0</v>
      </c>
    </row>
    <row r="2375" spans="1:45" x14ac:dyDescent="0.25">
      <c r="A2375" s="16" t="s">
        <v>407</v>
      </c>
      <c r="B2375" s="16" t="s">
        <v>188</v>
      </c>
      <c r="C2375" s="16" t="s">
        <v>329</v>
      </c>
      <c r="D2375" s="16">
        <v>1986</v>
      </c>
      <c r="E2375" s="16" t="s">
        <v>3041</v>
      </c>
      <c r="F2375" s="16" t="s">
        <v>590</v>
      </c>
      <c r="G2375" s="10">
        <v>232.65</v>
      </c>
      <c r="H2375" s="73">
        <v>5.4495360000000002</v>
      </c>
      <c r="I2375" s="16" t="s">
        <v>6700</v>
      </c>
      <c r="J2375" s="71">
        <v>0</v>
      </c>
      <c r="K2375" s="71">
        <v>1</v>
      </c>
      <c r="L2375" s="16">
        <v>-2.384233</v>
      </c>
      <c r="M2375" s="16">
        <v>-0.64548700000000003</v>
      </c>
      <c r="N2375" s="16">
        <v>-1.5146569999999999</v>
      </c>
      <c r="O2375" s="16">
        <v>-0.42099959999999997</v>
      </c>
      <c r="P2375" s="16">
        <v>-1.047388</v>
      </c>
      <c r="Q2375" s="16">
        <v>-1.746605</v>
      </c>
      <c r="R2375" s="16">
        <v>8.0799999999999997E-2</v>
      </c>
      <c r="S2375" s="16">
        <v>-2.5000000000000001E-4</v>
      </c>
      <c r="T2375" s="16">
        <v>0</v>
      </c>
      <c r="U2375" s="16">
        <v>0.74519999999999997</v>
      </c>
      <c r="V2375" s="16">
        <v>5.3220000000000001</v>
      </c>
      <c r="W2375" s="16">
        <v>1.6140000000000001</v>
      </c>
      <c r="X2375" s="16">
        <v>341.70499999999998</v>
      </c>
      <c r="Y2375" s="16">
        <v>39.229799999999997</v>
      </c>
      <c r="Z2375" s="16">
        <v>0.10489999999999999</v>
      </c>
      <c r="AA2375" s="16">
        <v>-9.3607200000000002E-2</v>
      </c>
      <c r="AB2375" s="16">
        <v>0</v>
      </c>
      <c r="AC2375" s="16">
        <v>15.89</v>
      </c>
      <c r="AD2375" s="16">
        <v>27.73</v>
      </c>
      <c r="AE2375" s="16">
        <v>0.151</v>
      </c>
      <c r="AF2375" s="16">
        <v>0</v>
      </c>
      <c r="AG2375" s="16">
        <v>5716.96</v>
      </c>
      <c r="AH2375" s="16">
        <v>0</v>
      </c>
      <c r="AI2375" s="16">
        <v>44.690199999999997</v>
      </c>
      <c r="AJ2375" s="16">
        <v>52.3249</v>
      </c>
      <c r="AK2375" s="16">
        <v>-2.4201999999999999</v>
      </c>
      <c r="AL2375" s="16">
        <v>-1.4805999999999999</v>
      </c>
      <c r="AM2375" s="16">
        <v>-1.1095999999999999</v>
      </c>
      <c r="AN2375" s="16">
        <v>-1.7741</v>
      </c>
      <c r="AO2375" s="16">
        <v>-2.2581000000000002</v>
      </c>
      <c r="AP2375" s="16">
        <v>-1.669</v>
      </c>
      <c r="AQ2375" s="16">
        <v>1.4366000000000001</v>
      </c>
      <c r="AR2375" s="16">
        <f t="shared" si="105"/>
        <v>1</v>
      </c>
      <c r="AS2375" s="5">
        <f t="shared" si="104"/>
        <v>1.9160999999999984E-2</v>
      </c>
    </row>
    <row r="2376" spans="1:45" x14ac:dyDescent="0.25">
      <c r="A2376" s="16" t="s">
        <v>407</v>
      </c>
      <c r="B2376" s="16" t="s">
        <v>188</v>
      </c>
      <c r="C2376" s="16" t="s">
        <v>329</v>
      </c>
      <c r="D2376" s="16">
        <v>1987</v>
      </c>
      <c r="E2376" s="16" t="s">
        <v>3056</v>
      </c>
      <c r="F2376" s="16" t="s">
        <v>590</v>
      </c>
      <c r="G2376" s="10">
        <v>219.197</v>
      </c>
      <c r="H2376" s="73">
        <v>5.3899699999999999</v>
      </c>
      <c r="I2376" s="16" t="s">
        <v>6700</v>
      </c>
      <c r="J2376" s="71">
        <v>0</v>
      </c>
      <c r="K2376" s="71">
        <v>1</v>
      </c>
      <c r="L2376" s="16">
        <v>-2.3537620000000001</v>
      </c>
      <c r="M2376" s="16">
        <v>-0.64548700000000003</v>
      </c>
      <c r="N2376" s="16">
        <v>-1.4846029999999999</v>
      </c>
      <c r="O2376" s="16">
        <v>-0.41481099999999999</v>
      </c>
      <c r="P2376" s="16">
        <v>-1.027215</v>
      </c>
      <c r="Q2376" s="16">
        <v>-1.735304</v>
      </c>
      <c r="R2376" s="16">
        <v>8.0799999999999997E-2</v>
      </c>
      <c r="S2376" s="16">
        <v>-2.5000000000000001E-4</v>
      </c>
      <c r="T2376" s="16">
        <v>0</v>
      </c>
      <c r="U2376" s="16">
        <v>0.89400000000000002</v>
      </c>
      <c r="V2376" s="16">
        <v>4.9240000000000004</v>
      </c>
      <c r="W2376" s="16">
        <v>1.8979999999999999</v>
      </c>
      <c r="X2376" s="16">
        <v>342.62099999999998</v>
      </c>
      <c r="Y2376" s="16">
        <v>39.229799999999997</v>
      </c>
      <c r="Z2376" s="16">
        <v>0.10390000000000001</v>
      </c>
      <c r="AA2376" s="16">
        <v>-0.11729829999999999</v>
      </c>
      <c r="AB2376" s="16">
        <v>0</v>
      </c>
      <c r="AC2376" s="16">
        <v>15.89</v>
      </c>
      <c r="AD2376" s="16">
        <v>28.34</v>
      </c>
      <c r="AE2376" s="16">
        <v>0.1638</v>
      </c>
      <c r="AF2376" s="16">
        <v>0</v>
      </c>
      <c r="AG2376" s="16">
        <v>5799.22</v>
      </c>
      <c r="AH2376" s="16">
        <v>0</v>
      </c>
      <c r="AI2376" s="16">
        <v>45.972900000000003</v>
      </c>
      <c r="AJ2376" s="16">
        <v>53.364199999999997</v>
      </c>
      <c r="AK2376" s="16">
        <v>-2.3959999999999999</v>
      </c>
      <c r="AL2376" s="16">
        <v>-1.4754</v>
      </c>
      <c r="AM2376" s="16">
        <v>-1.1247</v>
      </c>
      <c r="AN2376" s="16">
        <v>-1.7474000000000001</v>
      </c>
      <c r="AO2376" s="16">
        <v>-2.2435999999999998</v>
      </c>
      <c r="AP2376" s="16">
        <v>-1.6576</v>
      </c>
      <c r="AQ2376" s="16">
        <v>1.4366000000000001</v>
      </c>
      <c r="AR2376" s="16">
        <f t="shared" si="105"/>
        <v>1</v>
      </c>
      <c r="AS2376" s="5">
        <f t="shared" si="104"/>
        <v>3.0470999999999915E-2</v>
      </c>
    </row>
    <row r="2377" spans="1:45" x14ac:dyDescent="0.25">
      <c r="A2377" s="16" t="s">
        <v>407</v>
      </c>
      <c r="B2377" s="16" t="s">
        <v>188</v>
      </c>
      <c r="C2377" s="16" t="s">
        <v>329</v>
      </c>
      <c r="D2377" s="16">
        <v>1988</v>
      </c>
      <c r="E2377" s="16" t="s">
        <v>3043</v>
      </c>
      <c r="F2377" s="16" t="s">
        <v>590</v>
      </c>
      <c r="G2377" s="10">
        <v>190.91200000000001</v>
      </c>
      <c r="H2377" s="73">
        <v>5.2518120000000001</v>
      </c>
      <c r="I2377" s="16" t="s">
        <v>6700</v>
      </c>
      <c r="J2377" s="71">
        <v>0</v>
      </c>
      <c r="K2377" s="71">
        <v>1</v>
      </c>
      <c r="L2377" s="16">
        <v>-2.3294679999999999</v>
      </c>
      <c r="M2377" s="16">
        <v>-0.64548700000000003</v>
      </c>
      <c r="N2377" s="16">
        <v>-1.468048</v>
      </c>
      <c r="O2377" s="16">
        <v>-0.4086225</v>
      </c>
      <c r="P2377" s="16">
        <v>-1.0074190000000001</v>
      </c>
      <c r="Q2377" s="16">
        <v>-1.724002</v>
      </c>
      <c r="R2377" s="16">
        <v>8.0799999999999997E-2</v>
      </c>
      <c r="S2377" s="16">
        <v>-2.5000000000000001E-4</v>
      </c>
      <c r="T2377" s="16">
        <v>0</v>
      </c>
      <c r="U2377" s="16">
        <v>0.93369999999999997</v>
      </c>
      <c r="V2377" s="16">
        <v>4.5259999999999998</v>
      </c>
      <c r="W2377" s="16">
        <v>2.1819999999999999</v>
      </c>
      <c r="X2377" s="16">
        <v>343.22</v>
      </c>
      <c r="Y2377" s="16">
        <v>39.229799999999997</v>
      </c>
      <c r="Z2377" s="16">
        <v>0.10290000000000001</v>
      </c>
      <c r="AA2377" s="16">
        <v>-0.14098910000000001</v>
      </c>
      <c r="AB2377" s="16">
        <v>0</v>
      </c>
      <c r="AC2377" s="16">
        <v>15.89</v>
      </c>
      <c r="AD2377" s="16">
        <v>28.95</v>
      </c>
      <c r="AE2377" s="16">
        <v>0.16370000000000001</v>
      </c>
      <c r="AF2377" s="16">
        <v>0</v>
      </c>
      <c r="AG2377" s="16">
        <v>5467.79</v>
      </c>
      <c r="AH2377" s="16">
        <v>0</v>
      </c>
      <c r="AI2377" s="16">
        <v>47.255600000000001</v>
      </c>
      <c r="AJ2377" s="16">
        <v>54.403500000000001</v>
      </c>
      <c r="AK2377" s="16">
        <v>-2.3717999999999999</v>
      </c>
      <c r="AL2377" s="16">
        <v>-1.4701</v>
      </c>
      <c r="AM2377" s="16">
        <v>-1.1396999999999999</v>
      </c>
      <c r="AN2377" s="16">
        <v>-1.7208000000000001</v>
      </c>
      <c r="AO2377" s="16">
        <v>-2.2292000000000001</v>
      </c>
      <c r="AP2377" s="16">
        <v>-1.6462000000000001</v>
      </c>
      <c r="AQ2377" s="16">
        <v>1.4366000000000001</v>
      </c>
      <c r="AR2377" s="16">
        <f t="shared" si="105"/>
        <v>1</v>
      </c>
      <c r="AS2377" s="5">
        <f t="shared" si="104"/>
        <v>2.429400000000026E-2</v>
      </c>
    </row>
    <row r="2378" spans="1:45" x14ac:dyDescent="0.25">
      <c r="A2378" s="16" t="s">
        <v>407</v>
      </c>
      <c r="B2378" s="16" t="s">
        <v>188</v>
      </c>
      <c r="C2378" s="16" t="s">
        <v>329</v>
      </c>
      <c r="D2378" s="16">
        <v>1989</v>
      </c>
      <c r="E2378" s="16" t="s">
        <v>3035</v>
      </c>
      <c r="F2378" s="16" t="s">
        <v>590</v>
      </c>
      <c r="G2378" s="10">
        <v>194.73699999999999</v>
      </c>
      <c r="H2378" s="73">
        <v>5.2716519999999996</v>
      </c>
      <c r="I2378" s="16" t="s">
        <v>6700</v>
      </c>
      <c r="J2378" s="71">
        <v>0</v>
      </c>
      <c r="K2378" s="71">
        <v>1</v>
      </c>
      <c r="L2378" s="16">
        <v>-2.3035909999999999</v>
      </c>
      <c r="M2378" s="16">
        <v>-0.64548700000000003</v>
      </c>
      <c r="N2378" s="16">
        <v>-1.44797</v>
      </c>
      <c r="O2378" s="16">
        <v>-0.40323639999999999</v>
      </c>
      <c r="P2378" s="16">
        <v>-0.98680420000000002</v>
      </c>
      <c r="Q2378" s="16">
        <v>-1.712683</v>
      </c>
      <c r="R2378" s="16">
        <v>8.0799999999999997E-2</v>
      </c>
      <c r="S2378" s="16">
        <v>-2.5000000000000001E-4</v>
      </c>
      <c r="T2378" s="16">
        <v>0</v>
      </c>
      <c r="U2378" s="16">
        <v>0.99665000000000004</v>
      </c>
      <c r="V2378" s="16">
        <v>4.1280000000000001</v>
      </c>
      <c r="W2378" s="16">
        <v>2.4660000000000002</v>
      </c>
      <c r="X2378" s="16">
        <v>343.98700000000002</v>
      </c>
      <c r="Y2378" s="16">
        <v>39.229799999999997</v>
      </c>
      <c r="Z2378" s="16">
        <v>0.1014</v>
      </c>
      <c r="AA2378" s="16">
        <v>-0.16506860000000001</v>
      </c>
      <c r="AB2378" s="16">
        <v>0</v>
      </c>
      <c r="AC2378" s="16">
        <v>15.89</v>
      </c>
      <c r="AD2378" s="16">
        <v>29.57</v>
      </c>
      <c r="AE2378" s="16">
        <v>0.16170000000000001</v>
      </c>
      <c r="AF2378" s="16">
        <v>0</v>
      </c>
      <c r="AG2378" s="16">
        <v>6027.12</v>
      </c>
      <c r="AH2378" s="16">
        <v>8.9999999999999998E-4</v>
      </c>
      <c r="AI2378" s="16">
        <v>48.5383</v>
      </c>
      <c r="AJ2378" s="16">
        <v>55.442799999999998</v>
      </c>
      <c r="AK2378" s="16">
        <v>-2.3475999999999999</v>
      </c>
      <c r="AL2378" s="16">
        <v>-1.4649000000000001</v>
      </c>
      <c r="AM2378" s="16">
        <v>-1.1548</v>
      </c>
      <c r="AN2378" s="16">
        <v>-1.6940999999999999</v>
      </c>
      <c r="AO2378" s="16">
        <v>-2.2147000000000001</v>
      </c>
      <c r="AP2378" s="16">
        <v>-1.6347</v>
      </c>
      <c r="AQ2378" s="16">
        <v>1.4366000000000001</v>
      </c>
      <c r="AR2378" s="16">
        <f t="shared" si="105"/>
        <v>1</v>
      </c>
      <c r="AS2378" s="5">
        <f t="shared" si="104"/>
        <v>2.5876999999999928E-2</v>
      </c>
    </row>
    <row r="2379" spans="1:45" x14ac:dyDescent="0.25">
      <c r="A2379" s="16" t="s">
        <v>407</v>
      </c>
      <c r="B2379" s="16" t="s">
        <v>188</v>
      </c>
      <c r="C2379" s="16" t="s">
        <v>329</v>
      </c>
      <c r="D2379" s="16">
        <v>1990</v>
      </c>
      <c r="E2379" s="16" t="s">
        <v>3058</v>
      </c>
      <c r="F2379" s="16" t="s">
        <v>590</v>
      </c>
      <c r="G2379" s="10">
        <v>197.21</v>
      </c>
      <c r="H2379" s="73">
        <v>5.284268</v>
      </c>
      <c r="I2379" s="16" t="s">
        <v>6700</v>
      </c>
      <c r="J2379" s="71">
        <v>0</v>
      </c>
      <c r="K2379" s="71">
        <v>1</v>
      </c>
      <c r="L2379" s="16">
        <v>-2.2589269999999999</v>
      </c>
      <c r="M2379" s="16">
        <v>-0.64454140000000004</v>
      </c>
      <c r="N2379" s="16">
        <v>-1.4237789999999999</v>
      </c>
      <c r="O2379" s="16">
        <v>-0.38550649999999997</v>
      </c>
      <c r="P2379" s="16">
        <v>-0.942936</v>
      </c>
      <c r="Q2379" s="16">
        <v>-1.701365</v>
      </c>
      <c r="R2379" s="16">
        <v>8.0799999999999997E-2</v>
      </c>
      <c r="S2379" s="43">
        <v>8.6999999999999997E-11</v>
      </c>
      <c r="T2379" s="16">
        <v>0</v>
      </c>
      <c r="U2379" s="16">
        <v>1.13195</v>
      </c>
      <c r="V2379" s="16">
        <v>3.73</v>
      </c>
      <c r="W2379" s="16">
        <v>2.75</v>
      </c>
      <c r="X2379" s="16">
        <v>344.20699999999999</v>
      </c>
      <c r="Y2379" s="16">
        <v>39.229799999999997</v>
      </c>
      <c r="Z2379" s="16">
        <v>0.10290000000000001</v>
      </c>
      <c r="AA2379" s="16">
        <v>-0.2089551</v>
      </c>
      <c r="AB2379" s="16">
        <v>0</v>
      </c>
      <c r="AC2379" s="16">
        <v>15.89</v>
      </c>
      <c r="AD2379" s="16">
        <v>30.7</v>
      </c>
      <c r="AE2379" s="16">
        <v>0.16639999999999999</v>
      </c>
      <c r="AF2379" s="16">
        <v>0</v>
      </c>
      <c r="AG2379" s="16">
        <v>5898.97</v>
      </c>
      <c r="AH2379" s="16">
        <v>6.4999999999999997E-3</v>
      </c>
      <c r="AI2379" s="16">
        <v>49.820999999999998</v>
      </c>
      <c r="AJ2379" s="16">
        <v>58.5</v>
      </c>
      <c r="AK2379" s="16">
        <v>-2.3235000000000001</v>
      </c>
      <c r="AL2379" s="16">
        <v>-1.4596</v>
      </c>
      <c r="AM2379" s="16">
        <v>-1.1698</v>
      </c>
      <c r="AN2379" s="16">
        <v>-1.6674</v>
      </c>
      <c r="AO2379" s="16">
        <v>-2.2002000000000002</v>
      </c>
      <c r="AP2379" s="16">
        <v>-1.6233</v>
      </c>
      <c r="AQ2379" s="16">
        <v>1.4366000000000001</v>
      </c>
      <c r="AR2379" s="16">
        <f t="shared" si="105"/>
        <v>1</v>
      </c>
      <c r="AS2379" s="5">
        <f t="shared" si="104"/>
        <v>4.4664000000000037E-2</v>
      </c>
    </row>
    <row r="2380" spans="1:45" x14ac:dyDescent="0.25">
      <c r="A2380" s="16" t="s">
        <v>407</v>
      </c>
      <c r="B2380" s="16" t="s">
        <v>188</v>
      </c>
      <c r="C2380" s="16" t="s">
        <v>329</v>
      </c>
      <c r="D2380" s="16">
        <v>1991</v>
      </c>
      <c r="E2380" s="16" t="s">
        <v>3057</v>
      </c>
      <c r="F2380" s="16" t="s">
        <v>590</v>
      </c>
      <c r="G2380" s="10">
        <v>193.245</v>
      </c>
      <c r="H2380" s="73">
        <v>5.2639560000000003</v>
      </c>
      <c r="I2380" s="16" t="s">
        <v>6700</v>
      </c>
      <c r="J2380" s="71">
        <v>0</v>
      </c>
      <c r="K2380" s="71">
        <v>1</v>
      </c>
      <c r="L2380" s="16">
        <v>-2.2514120000000002</v>
      </c>
      <c r="M2380" s="16">
        <v>-0.64454140000000004</v>
      </c>
      <c r="N2380" s="16">
        <v>-1.4173979999999999</v>
      </c>
      <c r="O2380" s="16">
        <v>-0.41643570000000002</v>
      </c>
      <c r="P2380" s="16">
        <v>-0.91252619999999995</v>
      </c>
      <c r="Q2380" s="16">
        <v>-1.6900980000000001</v>
      </c>
      <c r="R2380" s="16">
        <v>8.0799999999999997E-2</v>
      </c>
      <c r="S2380" s="43">
        <v>8.6999999999999997E-11</v>
      </c>
      <c r="T2380" s="16">
        <v>0</v>
      </c>
      <c r="U2380" s="16">
        <v>1.16805</v>
      </c>
      <c r="V2380" s="16">
        <v>4.0060000000000002</v>
      </c>
      <c r="W2380" s="16">
        <v>2.786</v>
      </c>
      <c r="X2380" s="16">
        <v>343.34199999999998</v>
      </c>
      <c r="Y2380" s="16">
        <v>39.229799999999997</v>
      </c>
      <c r="Z2380" s="16">
        <v>0.1019</v>
      </c>
      <c r="AA2380" s="16">
        <v>-0.1235122</v>
      </c>
      <c r="AB2380" s="16">
        <v>0</v>
      </c>
      <c r="AC2380" s="16">
        <v>15.89</v>
      </c>
      <c r="AD2380" s="16">
        <v>28.5</v>
      </c>
      <c r="AE2380" s="16">
        <v>0.2009</v>
      </c>
      <c r="AF2380" s="16">
        <v>0</v>
      </c>
      <c r="AG2380" s="16">
        <v>6285.8</v>
      </c>
      <c r="AH2380" s="16">
        <v>6.7000000000000002E-3</v>
      </c>
      <c r="AI2380" s="16">
        <v>54.1</v>
      </c>
      <c r="AJ2380" s="16">
        <v>58.5</v>
      </c>
      <c r="AK2380" s="16">
        <v>-2.2993000000000001</v>
      </c>
      <c r="AL2380" s="16">
        <v>-1.4543999999999999</v>
      </c>
      <c r="AM2380" s="16">
        <v>-1.1849000000000001</v>
      </c>
      <c r="AN2380" s="16">
        <v>-1.6408</v>
      </c>
      <c r="AO2380" s="16">
        <v>-2.1858</v>
      </c>
      <c r="AP2380" s="16">
        <v>-1.6119000000000001</v>
      </c>
      <c r="AQ2380" s="16">
        <v>1.4366000000000001</v>
      </c>
      <c r="AR2380" s="16">
        <f t="shared" si="105"/>
        <v>1</v>
      </c>
      <c r="AS2380" s="5">
        <f t="shared" si="104"/>
        <v>7.5149999999997164E-3</v>
      </c>
    </row>
    <row r="2381" spans="1:45" x14ac:dyDescent="0.25">
      <c r="A2381" s="16" t="s">
        <v>407</v>
      </c>
      <c r="B2381" s="16" t="s">
        <v>188</v>
      </c>
      <c r="C2381" s="16" t="s">
        <v>329</v>
      </c>
      <c r="D2381" s="16">
        <v>1992</v>
      </c>
      <c r="E2381" s="16" t="s">
        <v>3031</v>
      </c>
      <c r="F2381" s="16" t="s">
        <v>590</v>
      </c>
      <c r="G2381" s="10">
        <v>209.26499999999999</v>
      </c>
      <c r="H2381" s="73">
        <v>5.3436019999999997</v>
      </c>
      <c r="I2381" s="16" t="s">
        <v>6700</v>
      </c>
      <c r="J2381" s="71">
        <v>0</v>
      </c>
      <c r="K2381" s="71">
        <v>1</v>
      </c>
      <c r="L2381" s="16">
        <v>-2.2471960000000002</v>
      </c>
      <c r="M2381" s="16">
        <v>-0.64548700000000003</v>
      </c>
      <c r="N2381" s="16">
        <v>-1.4229879999999999</v>
      </c>
      <c r="O2381" s="16">
        <v>-0.41412270000000001</v>
      </c>
      <c r="P2381" s="16">
        <v>-0.9099931</v>
      </c>
      <c r="Q2381" s="16">
        <v>-1.6787620000000001</v>
      </c>
      <c r="R2381" s="16">
        <v>8.0799999999999997E-2</v>
      </c>
      <c r="S2381" s="16">
        <v>-2.5000000000000001E-4</v>
      </c>
      <c r="T2381" s="16">
        <v>0</v>
      </c>
      <c r="U2381" s="16">
        <v>1.1414</v>
      </c>
      <c r="V2381" s="16">
        <v>4.282</v>
      </c>
      <c r="W2381" s="16">
        <v>2.8220000000000001</v>
      </c>
      <c r="X2381" s="16">
        <v>341.63400000000001</v>
      </c>
      <c r="Y2381" s="16">
        <v>39.229799999999997</v>
      </c>
      <c r="Z2381" s="16">
        <v>0.1013</v>
      </c>
      <c r="AA2381" s="16">
        <v>-0.13361000000000001</v>
      </c>
      <c r="AB2381" s="16">
        <v>0</v>
      </c>
      <c r="AC2381" s="16">
        <v>15.89</v>
      </c>
      <c r="AD2381" s="16">
        <v>28.76</v>
      </c>
      <c r="AE2381" s="16">
        <v>0.22819999999999999</v>
      </c>
      <c r="AF2381" s="16">
        <v>0</v>
      </c>
      <c r="AG2381" s="16">
        <v>6947.04</v>
      </c>
      <c r="AH2381" s="16">
        <v>6.8999999999999999E-3</v>
      </c>
      <c r="AI2381" s="16">
        <v>54.2</v>
      </c>
      <c r="AJ2381" s="16">
        <v>58.6</v>
      </c>
      <c r="AK2381" s="16">
        <v>-2.2751000000000001</v>
      </c>
      <c r="AL2381" s="16">
        <v>-1.4491000000000001</v>
      </c>
      <c r="AM2381" s="16">
        <v>-1.1999</v>
      </c>
      <c r="AN2381" s="16">
        <v>-1.6141000000000001</v>
      </c>
      <c r="AO2381" s="16">
        <v>-2.1713</v>
      </c>
      <c r="AP2381" s="16">
        <v>-1.6005</v>
      </c>
      <c r="AQ2381" s="16">
        <v>1.4366000000000001</v>
      </c>
      <c r="AR2381" s="16">
        <f t="shared" si="105"/>
        <v>1</v>
      </c>
      <c r="AS2381" s="5">
        <f t="shared" si="104"/>
        <v>4.2159999999999975E-3</v>
      </c>
    </row>
    <row r="2382" spans="1:45" x14ac:dyDescent="0.25">
      <c r="A2382" s="16" t="s">
        <v>407</v>
      </c>
      <c r="B2382" s="16" t="s">
        <v>188</v>
      </c>
      <c r="C2382" s="16" t="s">
        <v>329</v>
      </c>
      <c r="D2382" s="16">
        <v>1993</v>
      </c>
      <c r="E2382" s="16" t="s">
        <v>3045</v>
      </c>
      <c r="F2382" s="16" t="s">
        <v>590</v>
      </c>
      <c r="G2382" s="10">
        <v>219.28399999999999</v>
      </c>
      <c r="H2382" s="73">
        <v>5.3903670000000004</v>
      </c>
      <c r="I2382" s="16" t="s">
        <v>6700</v>
      </c>
      <c r="J2382" s="71">
        <v>0</v>
      </c>
      <c r="K2382" s="71">
        <v>1</v>
      </c>
      <c r="L2382" s="16">
        <v>-2.2447819999999998</v>
      </c>
      <c r="M2382" s="16">
        <v>-0.64435240000000005</v>
      </c>
      <c r="N2382" s="16">
        <v>-1.4549179999999999</v>
      </c>
      <c r="O2382" s="16">
        <v>-0.39071470000000003</v>
      </c>
      <c r="P2382" s="16">
        <v>-0.90904169999999995</v>
      </c>
      <c r="Q2382" s="16">
        <v>-1.6674789999999999</v>
      </c>
      <c r="R2382" s="16">
        <v>8.0799999999999997E-2</v>
      </c>
      <c r="S2382" s="16">
        <v>5.0000000000000002E-5</v>
      </c>
      <c r="T2382" s="16">
        <v>0</v>
      </c>
      <c r="U2382" s="16">
        <v>1.0008999999999999</v>
      </c>
      <c r="V2382" s="16">
        <v>4.5579999999999998</v>
      </c>
      <c r="W2382" s="16">
        <v>2.8580000000000001</v>
      </c>
      <c r="X2382" s="16">
        <v>337.67500000000001</v>
      </c>
      <c r="Y2382" s="16">
        <v>39.229799999999997</v>
      </c>
      <c r="Z2382" s="16">
        <v>9.8699999999999996E-2</v>
      </c>
      <c r="AA2382" s="16">
        <v>-0.21672259999999999</v>
      </c>
      <c r="AB2382" s="16">
        <v>0</v>
      </c>
      <c r="AC2382" s="16">
        <v>15.89</v>
      </c>
      <c r="AD2382" s="16">
        <v>30.9</v>
      </c>
      <c r="AE2382" s="16">
        <v>0.26640000000000003</v>
      </c>
      <c r="AF2382" s="16">
        <v>1.5E-3</v>
      </c>
      <c r="AG2382" s="16">
        <v>7756.23</v>
      </c>
      <c r="AH2382" s="16">
        <v>7.0000000000000001E-3</v>
      </c>
      <c r="AI2382" s="16">
        <v>54.2</v>
      </c>
      <c r="AJ2382" s="16">
        <v>58.6</v>
      </c>
      <c r="AK2382" s="16">
        <v>-2.2509999999999999</v>
      </c>
      <c r="AL2382" s="16">
        <v>-1.4439</v>
      </c>
      <c r="AM2382" s="16">
        <v>-1.2150000000000001</v>
      </c>
      <c r="AN2382" s="16">
        <v>-1.5873999999999999</v>
      </c>
      <c r="AO2382" s="16">
        <v>-2.1568999999999998</v>
      </c>
      <c r="AP2382" s="16">
        <v>-1.589</v>
      </c>
      <c r="AQ2382" s="16">
        <v>1.4366000000000001</v>
      </c>
      <c r="AR2382" s="16">
        <f t="shared" si="105"/>
        <v>1</v>
      </c>
      <c r="AS2382" s="5">
        <f t="shared" si="104"/>
        <v>2.4140000000003603E-3</v>
      </c>
    </row>
    <row r="2383" spans="1:45" x14ac:dyDescent="0.25">
      <c r="A2383" s="16" t="s">
        <v>407</v>
      </c>
      <c r="B2383" s="16" t="s">
        <v>188</v>
      </c>
      <c r="C2383" s="16" t="s">
        <v>329</v>
      </c>
      <c r="D2383" s="16">
        <v>1994</v>
      </c>
      <c r="E2383" s="16" t="s">
        <v>3039</v>
      </c>
      <c r="F2383" s="16" t="s">
        <v>590</v>
      </c>
      <c r="G2383" s="10">
        <v>232.90899999999999</v>
      </c>
      <c r="H2383" s="73">
        <v>5.4506500000000004</v>
      </c>
      <c r="I2383" s="16" t="s">
        <v>6700</v>
      </c>
      <c r="J2383" s="71">
        <v>0</v>
      </c>
      <c r="K2383" s="71">
        <v>1</v>
      </c>
      <c r="L2383" s="16">
        <v>-2.2039330000000001</v>
      </c>
      <c r="M2383" s="16">
        <v>-0.64529780000000003</v>
      </c>
      <c r="N2383" s="16">
        <v>-1.4068970000000001</v>
      </c>
      <c r="O2383" s="16">
        <v>-0.37154700000000002</v>
      </c>
      <c r="P2383" s="16">
        <v>-0.89577470000000003</v>
      </c>
      <c r="Q2383" s="16">
        <v>-1.6561589999999999</v>
      </c>
      <c r="R2383" s="16">
        <v>8.0799999999999997E-2</v>
      </c>
      <c r="S2383" s="16">
        <v>-2.0000000000000001E-4</v>
      </c>
      <c r="T2383" s="16">
        <v>0</v>
      </c>
      <c r="U2383" s="16">
        <v>1.3460000000000001</v>
      </c>
      <c r="V2383" s="16">
        <v>4.8339999999999996</v>
      </c>
      <c r="W2383" s="16">
        <v>2.8940000000000001</v>
      </c>
      <c r="X2383" s="16">
        <v>338.24299999999999</v>
      </c>
      <c r="Y2383" s="16">
        <v>39.229799999999997</v>
      </c>
      <c r="Z2383" s="16">
        <v>0.1021</v>
      </c>
      <c r="AA2383" s="16">
        <v>-0.25439519999999999</v>
      </c>
      <c r="AB2383" s="16">
        <v>0</v>
      </c>
      <c r="AC2383" s="16">
        <v>15.89</v>
      </c>
      <c r="AD2383" s="16">
        <v>31.87</v>
      </c>
      <c r="AE2383" s="16">
        <v>0.30730000000000002</v>
      </c>
      <c r="AF2383" s="16">
        <v>4.3E-3</v>
      </c>
      <c r="AG2383" s="16">
        <v>8137.83</v>
      </c>
      <c r="AH2383" s="16">
        <v>7.3000000000000001E-3</v>
      </c>
      <c r="AI2383" s="16">
        <v>54.3</v>
      </c>
      <c r="AJ2383" s="16">
        <v>59.7</v>
      </c>
      <c r="AK2383" s="16">
        <v>-2.2267999999999999</v>
      </c>
      <c r="AL2383" s="16">
        <v>-1.4386000000000001</v>
      </c>
      <c r="AM2383" s="16">
        <v>-1.23</v>
      </c>
      <c r="AN2383" s="16">
        <v>-1.5608</v>
      </c>
      <c r="AO2383" s="16">
        <v>-2.1423999999999999</v>
      </c>
      <c r="AP2383" s="16">
        <v>-1.5775999999999999</v>
      </c>
      <c r="AQ2383" s="16">
        <v>1.4366000000000001</v>
      </c>
      <c r="AR2383" s="16">
        <f t="shared" si="105"/>
        <v>1</v>
      </c>
      <c r="AS2383" s="5">
        <f t="shared" si="104"/>
        <v>4.0848999999999691E-2</v>
      </c>
    </row>
    <row r="2384" spans="1:45" x14ac:dyDescent="0.25">
      <c r="A2384" s="16" t="s">
        <v>407</v>
      </c>
      <c r="B2384" s="16" t="s">
        <v>188</v>
      </c>
      <c r="C2384" s="16" t="s">
        <v>329</v>
      </c>
      <c r="D2384" s="16">
        <v>1995</v>
      </c>
      <c r="E2384" s="16" t="s">
        <v>3037</v>
      </c>
      <c r="F2384" s="16" t="s">
        <v>590</v>
      </c>
      <c r="G2384" s="10">
        <v>246.06399999999999</v>
      </c>
      <c r="H2384" s="73">
        <v>5.5055930000000002</v>
      </c>
      <c r="I2384" s="16" t="s">
        <v>6700</v>
      </c>
      <c r="J2384" s="71">
        <v>0</v>
      </c>
      <c r="K2384" s="71">
        <v>1</v>
      </c>
      <c r="L2384" s="16">
        <v>-2.1720519999999999</v>
      </c>
      <c r="M2384" s="16">
        <v>-0.64454140000000004</v>
      </c>
      <c r="N2384" s="16">
        <v>-1.4115789999999999</v>
      </c>
      <c r="O2384" s="16">
        <v>-0.32402389999999998</v>
      </c>
      <c r="P2384" s="16">
        <v>-0.88120830000000006</v>
      </c>
      <c r="Q2384" s="16">
        <v>-1.6448579999999999</v>
      </c>
      <c r="R2384" s="16">
        <v>8.0799999999999997E-2</v>
      </c>
      <c r="S2384" s="43">
        <v>8.6999999999999997E-11</v>
      </c>
      <c r="T2384" s="16">
        <v>0</v>
      </c>
      <c r="U2384" s="16">
        <v>1.2024999999999999</v>
      </c>
      <c r="V2384" s="16">
        <v>5.1100000000000003</v>
      </c>
      <c r="W2384" s="16">
        <v>2.93</v>
      </c>
      <c r="X2384" s="16">
        <v>338.60500000000002</v>
      </c>
      <c r="Y2384" s="16">
        <v>39.229799999999997</v>
      </c>
      <c r="Z2384" s="16">
        <v>0.1153</v>
      </c>
      <c r="AA2384" s="16">
        <v>-0.32158429999999999</v>
      </c>
      <c r="AB2384" s="16">
        <v>0</v>
      </c>
      <c r="AC2384" s="16">
        <v>15.89</v>
      </c>
      <c r="AD2384" s="16">
        <v>33.6</v>
      </c>
      <c r="AE2384" s="16">
        <v>0.34820000000000001</v>
      </c>
      <c r="AF2384" s="16">
        <v>6.1000000000000004E-3</v>
      </c>
      <c r="AG2384" s="16">
        <v>9069.3700000000008</v>
      </c>
      <c r="AH2384" s="16">
        <v>7.4999999999999997E-3</v>
      </c>
      <c r="AI2384" s="16">
        <v>54.4</v>
      </c>
      <c r="AJ2384" s="16">
        <v>60.9</v>
      </c>
      <c r="AK2384" s="16">
        <v>-2.2025999999999999</v>
      </c>
      <c r="AL2384" s="16">
        <v>-1.4334</v>
      </c>
      <c r="AM2384" s="16">
        <v>-1.2451000000000001</v>
      </c>
      <c r="AN2384" s="16">
        <v>-1.5341</v>
      </c>
      <c r="AO2384" s="16">
        <v>-2.1278999999999999</v>
      </c>
      <c r="AP2384" s="16">
        <v>-1.5662</v>
      </c>
      <c r="AQ2384" s="16">
        <v>1.4366000000000001</v>
      </c>
      <c r="AR2384" s="16">
        <f t="shared" si="105"/>
        <v>1</v>
      </c>
      <c r="AS2384" s="5">
        <f t="shared" si="104"/>
        <v>3.188100000000027E-2</v>
      </c>
    </row>
    <row r="2385" spans="1:45" x14ac:dyDescent="0.25">
      <c r="A2385" s="16" t="s">
        <v>407</v>
      </c>
      <c r="B2385" s="16" t="s">
        <v>188</v>
      </c>
      <c r="C2385" s="16" t="s">
        <v>329</v>
      </c>
      <c r="D2385" s="16">
        <v>1996</v>
      </c>
      <c r="E2385" s="16" t="s">
        <v>3038</v>
      </c>
      <c r="F2385" s="16" t="s">
        <v>590</v>
      </c>
      <c r="G2385" s="10">
        <v>258.59500000000003</v>
      </c>
      <c r="H2385" s="73">
        <v>5.5552640000000002</v>
      </c>
      <c r="I2385" s="16" t="s">
        <v>6700</v>
      </c>
      <c r="J2385" s="71">
        <v>0</v>
      </c>
      <c r="K2385" s="71">
        <v>1</v>
      </c>
      <c r="L2385" s="16">
        <v>-2.0848810000000002</v>
      </c>
      <c r="M2385" s="16">
        <v>-0.64454140000000004</v>
      </c>
      <c r="N2385" s="16">
        <v>-1.418499</v>
      </c>
      <c r="O2385" s="16">
        <v>-0.2970952</v>
      </c>
      <c r="P2385" s="16">
        <v>-0.85868199999999995</v>
      </c>
      <c r="Q2385" s="16">
        <v>-1.4878929999999999</v>
      </c>
      <c r="R2385" s="16">
        <v>8.0799999999999997E-2</v>
      </c>
      <c r="S2385" s="43">
        <v>8.6999999999999997E-11</v>
      </c>
      <c r="T2385" s="16">
        <v>0</v>
      </c>
      <c r="U2385" s="16">
        <v>1.1036999999999999</v>
      </c>
      <c r="V2385" s="16">
        <v>5.3319999999999999</v>
      </c>
      <c r="W2385" s="16">
        <v>2.97</v>
      </c>
      <c r="X2385" s="16">
        <v>338.02300000000002</v>
      </c>
      <c r="Y2385" s="16">
        <v>39.229799999999997</v>
      </c>
      <c r="Z2385" s="16">
        <v>0.11840000000000001</v>
      </c>
      <c r="AA2385" s="16">
        <v>-0.38372469999999997</v>
      </c>
      <c r="AB2385" s="16">
        <v>0</v>
      </c>
      <c r="AC2385" s="16">
        <v>15.89</v>
      </c>
      <c r="AD2385" s="16">
        <v>35.200000000000003</v>
      </c>
      <c r="AE2385" s="16">
        <v>0.38840000000000002</v>
      </c>
      <c r="AF2385" s="16">
        <v>1.5800000000000002E-2</v>
      </c>
      <c r="AG2385" s="16">
        <v>8710.36</v>
      </c>
      <c r="AH2385" s="16">
        <v>7.6E-3</v>
      </c>
      <c r="AI2385" s="16">
        <v>55.9</v>
      </c>
      <c r="AJ2385" s="16">
        <v>62</v>
      </c>
      <c r="AK2385" s="16">
        <v>-1.9157</v>
      </c>
      <c r="AL2385" s="16">
        <v>-1.4056</v>
      </c>
      <c r="AM2385" s="16">
        <v>-1.2823</v>
      </c>
      <c r="AN2385" s="16">
        <v>-1.3495999999999999</v>
      </c>
      <c r="AO2385" s="16">
        <v>-1.7722</v>
      </c>
      <c r="AP2385" s="16">
        <v>-1.4831000000000001</v>
      </c>
      <c r="AQ2385" s="16">
        <v>1.4366000000000001</v>
      </c>
      <c r="AR2385" s="16">
        <f t="shared" si="105"/>
        <v>1</v>
      </c>
      <c r="AS2385" s="5">
        <f t="shared" si="104"/>
        <v>8.7170999999999665E-2</v>
      </c>
    </row>
    <row r="2386" spans="1:45" x14ac:dyDescent="0.25">
      <c r="A2386" s="16" t="s">
        <v>407</v>
      </c>
      <c r="B2386" s="16" t="s">
        <v>188</v>
      </c>
      <c r="C2386" s="16" t="s">
        <v>329</v>
      </c>
      <c r="D2386" s="16">
        <v>1997</v>
      </c>
      <c r="E2386" s="16" t="s">
        <v>3042</v>
      </c>
      <c r="F2386" s="16" t="s">
        <v>590</v>
      </c>
      <c r="G2386" s="10">
        <v>269.64999999999998</v>
      </c>
      <c r="H2386" s="73">
        <v>5.5971229999999998</v>
      </c>
      <c r="I2386" s="16" t="s">
        <v>6700</v>
      </c>
      <c r="J2386" s="71">
        <v>0</v>
      </c>
      <c r="K2386" s="71">
        <v>1</v>
      </c>
      <c r="L2386" s="16">
        <v>-2.0443690000000001</v>
      </c>
      <c r="M2386" s="16">
        <v>-0.65543439999999997</v>
      </c>
      <c r="N2386" s="16">
        <v>-1.3847449999999999</v>
      </c>
      <c r="O2386" s="16">
        <v>-0.26518120000000001</v>
      </c>
      <c r="P2386" s="16">
        <v>-0.83168719999999996</v>
      </c>
      <c r="Q2386" s="16">
        <v>-1.481214</v>
      </c>
      <c r="R2386" s="16">
        <v>5.9799999999999999E-2</v>
      </c>
      <c r="S2386" s="16">
        <v>1.4999999999999999E-4</v>
      </c>
      <c r="T2386" s="16">
        <v>0</v>
      </c>
      <c r="U2386" s="16">
        <v>1.2179</v>
      </c>
      <c r="V2386" s="16">
        <v>5.5540000000000003</v>
      </c>
      <c r="W2386" s="16">
        <v>3.01</v>
      </c>
      <c r="X2386" s="16">
        <v>340.30500000000001</v>
      </c>
      <c r="Y2386" s="16">
        <v>39.229799999999997</v>
      </c>
      <c r="Z2386" s="16">
        <v>0.1171</v>
      </c>
      <c r="AA2386" s="16">
        <v>-0.48470259999999998</v>
      </c>
      <c r="AB2386" s="16">
        <v>0</v>
      </c>
      <c r="AC2386" s="16">
        <v>15.89</v>
      </c>
      <c r="AD2386" s="16">
        <v>37.799999999999997</v>
      </c>
      <c r="AE2386" s="16">
        <v>0.45760000000000001</v>
      </c>
      <c r="AF2386" s="16">
        <v>1.8200000000000001E-2</v>
      </c>
      <c r="AG2386" s="16">
        <v>9684.94</v>
      </c>
      <c r="AH2386" s="16">
        <v>1.32E-2</v>
      </c>
      <c r="AI2386" s="16">
        <v>57.4</v>
      </c>
      <c r="AJ2386" s="16">
        <v>63.2</v>
      </c>
      <c r="AK2386" s="16">
        <v>-1.9280999999999999</v>
      </c>
      <c r="AL2386" s="16">
        <v>-1.2854000000000001</v>
      </c>
      <c r="AM2386" s="16">
        <v>-1.2419</v>
      </c>
      <c r="AN2386" s="16">
        <v>-1.4519</v>
      </c>
      <c r="AO2386" s="16">
        <v>-1.8112999999999999</v>
      </c>
      <c r="AP2386" s="16">
        <v>-1.4607000000000001</v>
      </c>
      <c r="AQ2386" s="16">
        <v>1.4366000000000001</v>
      </c>
      <c r="AR2386" s="16">
        <f t="shared" si="105"/>
        <v>1</v>
      </c>
      <c r="AS2386" s="5">
        <f t="shared" si="104"/>
        <v>4.0512000000000103E-2</v>
      </c>
    </row>
    <row r="2387" spans="1:45" x14ac:dyDescent="0.25">
      <c r="A2387" s="16" t="s">
        <v>407</v>
      </c>
      <c r="B2387" s="16" t="s">
        <v>188</v>
      </c>
      <c r="C2387" s="16" t="s">
        <v>329</v>
      </c>
      <c r="D2387" s="16">
        <v>1998</v>
      </c>
      <c r="E2387" s="16" t="s">
        <v>3050</v>
      </c>
      <c r="F2387" s="16" t="s">
        <v>590</v>
      </c>
      <c r="G2387" s="10">
        <v>281.73200000000003</v>
      </c>
      <c r="H2387" s="73">
        <v>5.6409549999999999</v>
      </c>
      <c r="I2387" s="16" t="s">
        <v>6700</v>
      </c>
      <c r="J2387" s="71">
        <v>0</v>
      </c>
      <c r="K2387" s="71">
        <v>1</v>
      </c>
      <c r="L2387" s="16">
        <v>-2.0415040000000002</v>
      </c>
      <c r="M2387" s="16">
        <v>-0.66997209999999996</v>
      </c>
      <c r="N2387" s="16">
        <v>-1.331251</v>
      </c>
      <c r="O2387" s="16">
        <v>-0.32581549999999998</v>
      </c>
      <c r="P2387" s="16">
        <v>-0.80897430000000004</v>
      </c>
      <c r="Q2387" s="16">
        <v>-1.4745349999999999</v>
      </c>
      <c r="R2387" s="16">
        <v>3.4200000000000001E-2</v>
      </c>
      <c r="S2387" s="43">
        <v>8.6999999999999997E-11</v>
      </c>
      <c r="T2387" s="16">
        <v>0</v>
      </c>
      <c r="U2387" s="16">
        <v>1.2591000000000001</v>
      </c>
      <c r="V2387" s="16">
        <v>5.7759999999999998</v>
      </c>
      <c r="W2387" s="16">
        <v>3.05</v>
      </c>
      <c r="X2387" s="16">
        <v>346.887</v>
      </c>
      <c r="Y2387" s="16">
        <v>39.229799999999997</v>
      </c>
      <c r="Z2387" s="16">
        <v>9.9500000000000005E-2</v>
      </c>
      <c r="AA2387" s="16">
        <v>-0.40314349999999999</v>
      </c>
      <c r="AB2387" s="16">
        <v>0</v>
      </c>
      <c r="AC2387" s="16">
        <v>15.89</v>
      </c>
      <c r="AD2387" s="16">
        <v>35.700000000000003</v>
      </c>
      <c r="AE2387" s="16">
        <v>0.48459999999999998</v>
      </c>
      <c r="AF2387" s="16">
        <v>1.7999999999999999E-2</v>
      </c>
      <c r="AG2387" s="16">
        <v>8899.24</v>
      </c>
      <c r="AH2387" s="16">
        <v>1.47E-2</v>
      </c>
      <c r="AI2387" s="16">
        <v>58.9</v>
      </c>
      <c r="AJ2387" s="16">
        <v>64.3</v>
      </c>
      <c r="AK2387" s="16">
        <v>-1.9404999999999999</v>
      </c>
      <c r="AL2387" s="16">
        <v>-1.1652</v>
      </c>
      <c r="AM2387" s="16">
        <v>-1.2016</v>
      </c>
      <c r="AN2387" s="16">
        <v>-1.5542</v>
      </c>
      <c r="AO2387" s="16">
        <v>-1.8503000000000001</v>
      </c>
      <c r="AP2387" s="16">
        <v>-1.4382999999999999</v>
      </c>
      <c r="AQ2387" s="16">
        <v>1.4366000000000001</v>
      </c>
      <c r="AR2387" s="16">
        <f t="shared" si="105"/>
        <v>1</v>
      </c>
      <c r="AS2387" s="5">
        <f t="shared" si="104"/>
        <v>2.8649999999998954E-3</v>
      </c>
    </row>
    <row r="2388" spans="1:45" x14ac:dyDescent="0.25">
      <c r="A2388" s="16" t="s">
        <v>407</v>
      </c>
      <c r="B2388" s="16" t="s">
        <v>188</v>
      </c>
      <c r="C2388" s="16" t="s">
        <v>329</v>
      </c>
      <c r="D2388" s="16">
        <v>1999</v>
      </c>
      <c r="E2388" s="16" t="s">
        <v>3032</v>
      </c>
      <c r="F2388" s="16" t="s">
        <v>590</v>
      </c>
      <c r="G2388" s="10">
        <v>308.58999999999997</v>
      </c>
      <c r="H2388" s="73">
        <v>5.7320140000000004</v>
      </c>
      <c r="I2388" s="16" t="s">
        <v>6700</v>
      </c>
      <c r="J2388" s="71">
        <v>0</v>
      </c>
      <c r="K2388" s="71">
        <v>1</v>
      </c>
      <c r="L2388" s="16">
        <v>-2.036559</v>
      </c>
      <c r="M2388" s="16">
        <v>-0.66608219999999996</v>
      </c>
      <c r="N2388" s="16">
        <v>-1.2886759999999999</v>
      </c>
      <c r="O2388" s="16">
        <v>-0.33678720000000001</v>
      </c>
      <c r="P2388" s="16">
        <v>-0.78930909999999999</v>
      </c>
      <c r="Q2388" s="16">
        <v>-1.520605</v>
      </c>
      <c r="R2388" s="16">
        <v>4.41E-2</v>
      </c>
      <c r="S2388" s="16">
        <v>-4.0000000000000002E-4</v>
      </c>
      <c r="T2388" s="16">
        <v>0</v>
      </c>
      <c r="U2388" s="16">
        <v>1.4973000000000001</v>
      </c>
      <c r="V2388" s="16">
        <v>5.9980000000000002</v>
      </c>
      <c r="W2388" s="16">
        <v>3.09</v>
      </c>
      <c r="X2388" s="16">
        <v>348.50799999999998</v>
      </c>
      <c r="Y2388" s="16">
        <v>39.229799999999997</v>
      </c>
      <c r="Z2388" s="16">
        <v>0.1031</v>
      </c>
      <c r="AA2388" s="16">
        <v>-0.351101</v>
      </c>
      <c r="AB2388" s="16">
        <v>0</v>
      </c>
      <c r="AC2388" s="16">
        <v>15.89</v>
      </c>
      <c r="AD2388" s="16">
        <v>34.36</v>
      </c>
      <c r="AE2388" s="16">
        <v>0.51970000000000005</v>
      </c>
      <c r="AF2388" s="16">
        <v>2.3800000000000002E-2</v>
      </c>
      <c r="AG2388" s="16">
        <v>9847.81</v>
      </c>
      <c r="AH2388" s="16">
        <v>6.7999999999999996E-3</v>
      </c>
      <c r="AI2388" s="16">
        <v>60.4</v>
      </c>
      <c r="AJ2388" s="16">
        <v>65.400000000000006</v>
      </c>
      <c r="AK2388" s="16">
        <v>-2.0011999999999999</v>
      </c>
      <c r="AL2388" s="16">
        <v>-1.2372000000000001</v>
      </c>
      <c r="AM2388" s="16">
        <v>-1.2072000000000001</v>
      </c>
      <c r="AN2388" s="16">
        <v>-1.6374</v>
      </c>
      <c r="AO2388" s="16">
        <v>-1.9551000000000001</v>
      </c>
      <c r="AP2388" s="16">
        <v>-1.3838999999999999</v>
      </c>
      <c r="AQ2388" s="16">
        <v>1.4366000000000001</v>
      </c>
      <c r="AR2388" s="16">
        <f t="shared" si="105"/>
        <v>1</v>
      </c>
      <c r="AS2388" s="5">
        <f t="shared" si="104"/>
        <v>4.9450000000001992E-3</v>
      </c>
    </row>
    <row r="2389" spans="1:45" x14ac:dyDescent="0.25">
      <c r="A2389" s="16" t="s">
        <v>407</v>
      </c>
      <c r="B2389" s="16" t="s">
        <v>188</v>
      </c>
      <c r="C2389" s="16" t="s">
        <v>329</v>
      </c>
      <c r="D2389" s="16">
        <v>2000</v>
      </c>
      <c r="E2389" s="16" t="s">
        <v>3040</v>
      </c>
      <c r="F2389" s="16" t="s">
        <v>590</v>
      </c>
      <c r="G2389" s="10">
        <v>346.77499999999998</v>
      </c>
      <c r="H2389" s="73">
        <v>5.8486750000000001</v>
      </c>
      <c r="I2389" s="16">
        <v>46095462</v>
      </c>
      <c r="J2389" s="71">
        <v>0</v>
      </c>
      <c r="K2389" s="71">
        <v>1</v>
      </c>
      <c r="L2389" s="16">
        <v>-1.9669779999999999</v>
      </c>
      <c r="M2389" s="16">
        <v>-0.62748190000000004</v>
      </c>
      <c r="N2389" s="16">
        <v>-1.255887</v>
      </c>
      <c r="O2389" s="16">
        <v>-0.2404683</v>
      </c>
      <c r="P2389" s="16">
        <v>-0.76039590000000001</v>
      </c>
      <c r="Q2389" s="16">
        <v>-1.5667120000000001</v>
      </c>
      <c r="R2389" s="16">
        <v>0.11310000000000001</v>
      </c>
      <c r="S2389" s="16">
        <v>-1.4999999999999999E-4</v>
      </c>
      <c r="T2389" s="16">
        <v>0</v>
      </c>
      <c r="U2389" s="16">
        <v>1.6668000000000001</v>
      </c>
      <c r="V2389" s="16">
        <v>6.22</v>
      </c>
      <c r="W2389" s="16">
        <v>3.13</v>
      </c>
      <c r="X2389" s="16">
        <v>349.72800000000001</v>
      </c>
      <c r="Y2389" s="16">
        <v>39.229799999999997</v>
      </c>
      <c r="Z2389" s="16">
        <v>0.107</v>
      </c>
      <c r="AA2389" s="16">
        <v>-0.61286689999999999</v>
      </c>
      <c r="AB2389" s="16">
        <v>0</v>
      </c>
      <c r="AC2389" s="16">
        <v>15.89</v>
      </c>
      <c r="AD2389" s="16">
        <v>41.1</v>
      </c>
      <c r="AE2389" s="16">
        <v>0.56000000000000005</v>
      </c>
      <c r="AF2389" s="16">
        <v>2.76E-2</v>
      </c>
      <c r="AG2389" s="16">
        <v>10736.4</v>
      </c>
      <c r="AH2389" s="16">
        <v>1.78E-2</v>
      </c>
      <c r="AI2389" s="16">
        <v>61.9</v>
      </c>
      <c r="AJ2389" s="16">
        <v>66.599999999999994</v>
      </c>
      <c r="AK2389" s="16">
        <v>-2.0619000000000001</v>
      </c>
      <c r="AL2389" s="16">
        <v>-1.3090999999999999</v>
      </c>
      <c r="AM2389" s="16">
        <v>-1.2129000000000001</v>
      </c>
      <c r="AN2389" s="16">
        <v>-1.7205999999999999</v>
      </c>
      <c r="AO2389" s="16">
        <v>-2.06</v>
      </c>
      <c r="AP2389" s="16">
        <v>-1.3295999999999999</v>
      </c>
      <c r="AQ2389" s="16">
        <v>1.4366000000000001</v>
      </c>
      <c r="AR2389" s="16">
        <f t="shared" si="105"/>
        <v>0</v>
      </c>
      <c r="AS2389" s="5">
        <f t="shared" si="104"/>
        <v>6.9581000000000115E-2</v>
      </c>
    </row>
    <row r="2390" spans="1:45" x14ac:dyDescent="0.25">
      <c r="A2390" s="16" t="s">
        <v>407</v>
      </c>
      <c r="B2390" s="16" t="s">
        <v>188</v>
      </c>
      <c r="C2390" s="16" t="s">
        <v>329</v>
      </c>
      <c r="D2390" s="16">
        <v>2001</v>
      </c>
      <c r="E2390" s="16" t="s">
        <v>3044</v>
      </c>
      <c r="F2390" s="16" t="s">
        <v>590</v>
      </c>
      <c r="G2390" s="10">
        <v>381.70299999999997</v>
      </c>
      <c r="H2390" s="73">
        <v>5.9446430000000001</v>
      </c>
      <c r="I2390" s="16">
        <v>46627994</v>
      </c>
      <c r="J2390" s="71">
        <v>0</v>
      </c>
      <c r="K2390" s="71">
        <v>1</v>
      </c>
      <c r="L2390" s="16">
        <v>-1.9506110000000001</v>
      </c>
      <c r="M2390" s="16">
        <v>-0.64967129999999995</v>
      </c>
      <c r="N2390" s="16">
        <v>-1.2322059999999999</v>
      </c>
      <c r="O2390" s="16">
        <v>-0.22430459999999999</v>
      </c>
      <c r="P2390" s="16">
        <v>-0.73747969999999996</v>
      </c>
      <c r="Q2390" s="16">
        <v>-1.5730660000000001</v>
      </c>
      <c r="R2390" s="16">
        <v>7.1400000000000005E-2</v>
      </c>
      <c r="S2390" s="43">
        <v>8.6999999999999997E-11</v>
      </c>
      <c r="T2390" s="16">
        <v>0</v>
      </c>
      <c r="U2390" s="16">
        <v>1.724</v>
      </c>
      <c r="V2390" s="16">
        <v>6.4039999999999999</v>
      </c>
      <c r="W2390" s="16">
        <v>3.2480000000000002</v>
      </c>
      <c r="X2390" s="16">
        <v>350.762</v>
      </c>
      <c r="Y2390" s="16">
        <v>39.229799999999997</v>
      </c>
      <c r="Z2390" s="16">
        <v>0.10009999999999999</v>
      </c>
      <c r="AA2390" s="16">
        <v>-0.69830979999999998</v>
      </c>
      <c r="AB2390" s="16">
        <v>0</v>
      </c>
      <c r="AC2390" s="16">
        <v>15.89</v>
      </c>
      <c r="AD2390" s="16">
        <v>43.3</v>
      </c>
      <c r="AE2390" s="16">
        <v>0.6038</v>
      </c>
      <c r="AF2390" s="16">
        <v>4.6399999999999997E-2</v>
      </c>
      <c r="AG2390" s="16">
        <v>9729.09</v>
      </c>
      <c r="AH2390" s="16">
        <v>1.9400000000000001E-2</v>
      </c>
      <c r="AI2390" s="16">
        <v>63.4</v>
      </c>
      <c r="AJ2390" s="16">
        <v>67.7</v>
      </c>
      <c r="AK2390" s="16">
        <v>-2.0392000000000001</v>
      </c>
      <c r="AL2390" s="16">
        <v>-1.2599</v>
      </c>
      <c r="AM2390" s="16">
        <v>-1.2595000000000001</v>
      </c>
      <c r="AN2390" s="16">
        <v>-1.5993999999999999</v>
      </c>
      <c r="AO2390" s="16">
        <v>-2.0703999999999998</v>
      </c>
      <c r="AP2390" s="16">
        <v>-1.4804999999999999</v>
      </c>
      <c r="AQ2390" s="16">
        <v>1.4366000000000001</v>
      </c>
      <c r="AR2390" s="16">
        <f t="shared" si="105"/>
        <v>0</v>
      </c>
      <c r="AS2390" s="5">
        <f t="shared" si="104"/>
        <v>1.6366999999999798E-2</v>
      </c>
    </row>
    <row r="2391" spans="1:45" x14ac:dyDescent="0.25">
      <c r="A2391" s="16" t="s">
        <v>407</v>
      </c>
      <c r="B2391" s="16" t="s">
        <v>188</v>
      </c>
      <c r="C2391" s="16" t="s">
        <v>329</v>
      </c>
      <c r="D2391" s="16">
        <v>2002</v>
      </c>
      <c r="E2391" s="16" t="s">
        <v>3051</v>
      </c>
      <c r="F2391" s="16" t="s">
        <v>590</v>
      </c>
      <c r="G2391" s="10">
        <v>422.95800000000003</v>
      </c>
      <c r="H2391" s="73">
        <v>6.0472739999999998</v>
      </c>
      <c r="I2391" s="16">
        <v>47140220</v>
      </c>
      <c r="J2391" s="71">
        <v>0</v>
      </c>
      <c r="K2391" s="71">
        <v>1</v>
      </c>
      <c r="L2391" s="16">
        <v>-1.9124840000000001</v>
      </c>
      <c r="M2391" s="16">
        <v>-0.60087610000000002</v>
      </c>
      <c r="N2391" s="16">
        <v>-1.216251</v>
      </c>
      <c r="O2391" s="16">
        <v>-0.2226503</v>
      </c>
      <c r="P2391" s="16">
        <v>-0.71197580000000005</v>
      </c>
      <c r="Q2391" s="16">
        <v>-1.5794189999999999</v>
      </c>
      <c r="R2391" s="16">
        <v>0.16220000000000001</v>
      </c>
      <c r="S2391" s="16">
        <v>-2.0000000000000001E-4</v>
      </c>
      <c r="T2391" s="16">
        <v>0</v>
      </c>
      <c r="U2391" s="16">
        <v>1.7112000000000001</v>
      </c>
      <c r="V2391" s="16">
        <v>6.5880000000000001</v>
      </c>
      <c r="W2391" s="16">
        <v>3.3660000000000001</v>
      </c>
      <c r="X2391" s="16">
        <v>351.74</v>
      </c>
      <c r="Y2391" s="16">
        <v>39.229799999999997</v>
      </c>
      <c r="Z2391" s="16">
        <v>0.1036</v>
      </c>
      <c r="AA2391" s="16">
        <v>-0.68393990000000005</v>
      </c>
      <c r="AB2391" s="16">
        <v>0</v>
      </c>
      <c r="AC2391" s="16">
        <v>15.89</v>
      </c>
      <c r="AD2391" s="16">
        <v>42.93</v>
      </c>
      <c r="AE2391" s="16">
        <v>0.69489999999999996</v>
      </c>
      <c r="AF2391" s="16">
        <v>9.74E-2</v>
      </c>
      <c r="AG2391" s="16">
        <v>10408.700000000001</v>
      </c>
      <c r="AH2391" s="16">
        <v>2.0899999999999998E-2</v>
      </c>
      <c r="AI2391" s="16">
        <v>64.900000000000006</v>
      </c>
      <c r="AJ2391" s="16">
        <v>68.900000000000006</v>
      </c>
      <c r="AK2391" s="16">
        <v>-2.0165000000000002</v>
      </c>
      <c r="AL2391" s="16">
        <v>-1.2107000000000001</v>
      </c>
      <c r="AM2391" s="16">
        <v>-1.3062</v>
      </c>
      <c r="AN2391" s="16">
        <v>-1.4782</v>
      </c>
      <c r="AO2391" s="16">
        <v>-2.0808</v>
      </c>
      <c r="AP2391" s="16">
        <v>-1.6313</v>
      </c>
      <c r="AQ2391" s="16">
        <v>1.4366000000000001</v>
      </c>
      <c r="AR2391" s="16">
        <f t="shared" si="105"/>
        <v>0</v>
      </c>
      <c r="AS2391" s="5">
        <f t="shared" si="104"/>
        <v>3.8127000000000022E-2</v>
      </c>
    </row>
    <row r="2392" spans="1:45" x14ac:dyDescent="0.25">
      <c r="A2392" s="16" t="s">
        <v>407</v>
      </c>
      <c r="B2392" s="16" t="s">
        <v>188</v>
      </c>
      <c r="C2392" s="16" t="s">
        <v>329</v>
      </c>
      <c r="D2392" s="16">
        <v>2003</v>
      </c>
      <c r="E2392" s="16" t="s">
        <v>3049</v>
      </c>
      <c r="F2392" s="16" t="s">
        <v>590</v>
      </c>
      <c r="G2392" s="10">
        <v>476.61200000000002</v>
      </c>
      <c r="H2392" s="73">
        <v>6.1667040000000002</v>
      </c>
      <c r="I2392" s="16">
        <v>47624894</v>
      </c>
      <c r="J2392" s="71">
        <v>0</v>
      </c>
      <c r="K2392" s="71">
        <v>1</v>
      </c>
      <c r="L2392" s="16">
        <v>-1.8933469999999999</v>
      </c>
      <c r="M2392" s="16">
        <v>-0.64548700000000003</v>
      </c>
      <c r="N2392" s="16">
        <v>-1.1674979999999999</v>
      </c>
      <c r="O2392" s="16">
        <v>-0.2119635</v>
      </c>
      <c r="P2392" s="16">
        <v>-0.68829850000000004</v>
      </c>
      <c r="Q2392" s="16">
        <v>-1.577601</v>
      </c>
      <c r="R2392" s="16">
        <v>8.0799999999999997E-2</v>
      </c>
      <c r="S2392" s="16">
        <v>-2.5000000000000001E-4</v>
      </c>
      <c r="T2392" s="16">
        <v>0</v>
      </c>
      <c r="U2392" s="16">
        <v>1.9422999999999999</v>
      </c>
      <c r="V2392" s="16">
        <v>6.7720000000000002</v>
      </c>
      <c r="W2392" s="16">
        <v>3.484</v>
      </c>
      <c r="X2392" s="16">
        <v>353.83800000000002</v>
      </c>
      <c r="Y2392" s="16">
        <v>39.229799999999997</v>
      </c>
      <c r="Z2392" s="16">
        <v>0.1043</v>
      </c>
      <c r="AA2392" s="16">
        <v>-0.7115146</v>
      </c>
      <c r="AB2392" s="16">
        <v>0</v>
      </c>
      <c r="AC2392" s="16">
        <v>15.89</v>
      </c>
      <c r="AD2392" s="16">
        <v>43.64</v>
      </c>
      <c r="AE2392" s="16">
        <v>0.73209999999999997</v>
      </c>
      <c r="AF2392" s="16">
        <v>0.13420000000000001</v>
      </c>
      <c r="AG2392" s="16">
        <v>11037.2</v>
      </c>
      <c r="AH2392" s="16">
        <v>2.24E-2</v>
      </c>
      <c r="AI2392" s="16">
        <v>66.400000000000006</v>
      </c>
      <c r="AJ2392" s="16">
        <v>70</v>
      </c>
      <c r="AK2392" s="16">
        <v>-2.129</v>
      </c>
      <c r="AL2392" s="16">
        <v>-1.458</v>
      </c>
      <c r="AM2392" s="16">
        <v>-1.2372000000000001</v>
      </c>
      <c r="AN2392" s="16">
        <v>-1.2003999999999999</v>
      </c>
      <c r="AO2392" s="16">
        <v>-2.0371999999999999</v>
      </c>
      <c r="AP2392" s="16">
        <v>-1.6285000000000001</v>
      </c>
      <c r="AQ2392" s="16">
        <v>1.4366000000000001</v>
      </c>
      <c r="AR2392" s="16">
        <f t="shared" si="105"/>
        <v>0</v>
      </c>
      <c r="AS2392" s="5">
        <f t="shared" si="104"/>
        <v>1.9137000000000182E-2</v>
      </c>
    </row>
    <row r="2393" spans="1:45" x14ac:dyDescent="0.25">
      <c r="A2393" s="16" t="s">
        <v>407</v>
      </c>
      <c r="B2393" s="16" t="s">
        <v>188</v>
      </c>
      <c r="C2393" s="16" t="s">
        <v>329</v>
      </c>
      <c r="D2393" s="16">
        <v>2004</v>
      </c>
      <c r="E2393" s="16" t="s">
        <v>3052</v>
      </c>
      <c r="F2393" s="16" t="s">
        <v>590</v>
      </c>
      <c r="G2393" s="10">
        <v>536.21</v>
      </c>
      <c r="H2393" s="73">
        <v>6.2845259999999996</v>
      </c>
      <c r="I2393" s="16">
        <v>48073707</v>
      </c>
      <c r="J2393" s="71">
        <v>0</v>
      </c>
      <c r="K2393" s="71">
        <v>1</v>
      </c>
      <c r="L2393" s="16">
        <v>-1.936877</v>
      </c>
      <c r="M2393" s="16">
        <v>-0.64529780000000003</v>
      </c>
      <c r="N2393" s="16">
        <v>-1.1707639999999999</v>
      </c>
      <c r="O2393" s="16">
        <v>-0.2050283</v>
      </c>
      <c r="P2393" s="16">
        <v>-0.66056099999999995</v>
      </c>
      <c r="Q2393" s="16">
        <v>-1.713598</v>
      </c>
      <c r="R2393" s="16">
        <v>8.0799999999999997E-2</v>
      </c>
      <c r="S2393" s="16">
        <v>-2.0000000000000001E-4</v>
      </c>
      <c r="T2393" s="16">
        <v>0</v>
      </c>
      <c r="U2393" s="16">
        <v>1.7198</v>
      </c>
      <c r="V2393" s="16">
        <v>6.9560000000000004</v>
      </c>
      <c r="W2393" s="16">
        <v>3.6019999999999999</v>
      </c>
      <c r="X2393" s="16">
        <v>355.25900000000001</v>
      </c>
      <c r="Y2393" s="16">
        <v>39.229799999999997</v>
      </c>
      <c r="Z2393" s="16">
        <v>0.109</v>
      </c>
      <c r="AA2393" s="16">
        <v>-0.70607730000000002</v>
      </c>
      <c r="AB2393" s="16">
        <v>0</v>
      </c>
      <c r="AC2393" s="16">
        <v>15.89</v>
      </c>
      <c r="AD2393" s="16">
        <v>43.5</v>
      </c>
      <c r="AE2393" s="16">
        <v>0.85189999999999999</v>
      </c>
      <c r="AF2393" s="16">
        <v>0.18540000000000001</v>
      </c>
      <c r="AG2393" s="16">
        <v>11312.4</v>
      </c>
      <c r="AH2393" s="16">
        <v>2.87E-2</v>
      </c>
      <c r="AI2393" s="16">
        <v>67.900000000000006</v>
      </c>
      <c r="AJ2393" s="16">
        <v>71.2</v>
      </c>
      <c r="AK2393" s="16">
        <v>-2.1646000000000001</v>
      </c>
      <c r="AL2393" s="16">
        <v>-1.6729000000000001</v>
      </c>
      <c r="AM2393" s="16">
        <v>-1.5630999999999999</v>
      </c>
      <c r="AN2393" s="16">
        <v>-1.0093000000000001</v>
      </c>
      <c r="AO2393" s="16">
        <v>-2.3447</v>
      </c>
      <c r="AP2393" s="16">
        <v>-1.6754</v>
      </c>
      <c r="AQ2393" s="16">
        <v>1.4366000000000001</v>
      </c>
      <c r="AR2393" s="16">
        <f t="shared" si="105"/>
        <v>0</v>
      </c>
      <c r="AS2393" s="5">
        <f t="shared" si="104"/>
        <v>-4.3530000000000069E-2</v>
      </c>
    </row>
    <row r="2394" spans="1:45" x14ac:dyDescent="0.25">
      <c r="A2394" s="16" t="s">
        <v>407</v>
      </c>
      <c r="B2394" s="16" t="s">
        <v>188</v>
      </c>
      <c r="C2394" s="16" t="s">
        <v>329</v>
      </c>
      <c r="D2394" s="16">
        <v>2005</v>
      </c>
      <c r="E2394" s="16" t="s">
        <v>3053</v>
      </c>
      <c r="F2394" s="16" t="s">
        <v>590</v>
      </c>
      <c r="G2394" s="10">
        <v>603.83199999999999</v>
      </c>
      <c r="H2394" s="73">
        <v>6.4032960000000001</v>
      </c>
      <c r="I2394" s="16">
        <v>48482614</v>
      </c>
      <c r="J2394" s="71">
        <v>0</v>
      </c>
      <c r="K2394" s="71">
        <v>1</v>
      </c>
      <c r="L2394" s="16">
        <v>-1.910177</v>
      </c>
      <c r="M2394" s="16">
        <v>-0.64417670000000005</v>
      </c>
      <c r="N2394" s="16">
        <v>-1.128398</v>
      </c>
      <c r="O2394" s="16">
        <v>-0.26786700000000002</v>
      </c>
      <c r="P2394" s="16">
        <v>-0.63581339999999997</v>
      </c>
      <c r="Q2394" s="16">
        <v>-1.655403</v>
      </c>
      <c r="R2394" s="16">
        <v>8.0799999999999997E-2</v>
      </c>
      <c r="S2394" s="16">
        <v>-1.4999999999999999E-4</v>
      </c>
      <c r="T2394" s="16">
        <v>1E-4</v>
      </c>
      <c r="U2394" s="16">
        <v>1.8624000000000001</v>
      </c>
      <c r="V2394" s="16">
        <v>7.14</v>
      </c>
      <c r="W2394" s="16">
        <v>3.72</v>
      </c>
      <c r="X2394" s="16">
        <v>357.815</v>
      </c>
      <c r="Y2394" s="16">
        <v>39.229799999999997</v>
      </c>
      <c r="Z2394" s="16">
        <v>0.11219999999999999</v>
      </c>
      <c r="AA2394" s="16">
        <v>-0.50373310000000004</v>
      </c>
      <c r="AB2394" s="16">
        <v>0</v>
      </c>
      <c r="AC2394" s="16">
        <v>15.89</v>
      </c>
      <c r="AD2394" s="16">
        <v>38.29</v>
      </c>
      <c r="AE2394" s="16">
        <v>1.0042</v>
      </c>
      <c r="AF2394" s="16">
        <v>0.25650000000000001</v>
      </c>
      <c r="AG2394" s="16">
        <v>12035.7</v>
      </c>
      <c r="AH2394" s="16">
        <v>2.8899999999999999E-2</v>
      </c>
      <c r="AI2394" s="16">
        <v>69.400000000000006</v>
      </c>
      <c r="AJ2394" s="16">
        <v>72.3</v>
      </c>
      <c r="AK2394" s="16">
        <v>-2.2153999999999998</v>
      </c>
      <c r="AL2394" s="16">
        <v>-1.5523</v>
      </c>
      <c r="AM2394" s="16">
        <v>-1.5428999999999999</v>
      </c>
      <c r="AN2394" s="16">
        <v>-0.95569999999999999</v>
      </c>
      <c r="AO2394" s="16">
        <v>-2.1817000000000002</v>
      </c>
      <c r="AP2394" s="16">
        <v>-1.6465000000000001</v>
      </c>
      <c r="AQ2394" s="16">
        <v>1.4366000000000001</v>
      </c>
      <c r="AR2394" s="16">
        <f t="shared" si="105"/>
        <v>0</v>
      </c>
      <c r="AS2394" s="5">
        <f t="shared" si="104"/>
        <v>2.6699999999999946E-2</v>
      </c>
    </row>
    <row r="2395" spans="1:45" x14ac:dyDescent="0.25">
      <c r="A2395" s="16" t="s">
        <v>407</v>
      </c>
      <c r="B2395" s="16" t="s">
        <v>188</v>
      </c>
      <c r="C2395" s="16" t="s">
        <v>329</v>
      </c>
      <c r="D2395" s="16">
        <v>2006</v>
      </c>
      <c r="E2395" s="16" t="s">
        <v>3033</v>
      </c>
      <c r="F2395" s="16" t="s">
        <v>590</v>
      </c>
      <c r="G2395" s="10">
        <v>677.70399999999995</v>
      </c>
      <c r="H2395" s="73">
        <v>6.5187099999999996</v>
      </c>
      <c r="I2395" s="16">
        <v>48846474</v>
      </c>
      <c r="J2395" s="71">
        <v>0</v>
      </c>
      <c r="K2395" s="71">
        <v>1</v>
      </c>
      <c r="L2395" s="16">
        <v>-1.894104</v>
      </c>
      <c r="M2395" s="16">
        <v>-0.64474399999999998</v>
      </c>
      <c r="N2395" s="16">
        <v>-1.1337219999999999</v>
      </c>
      <c r="O2395" s="16">
        <v>-0.26845089999999999</v>
      </c>
      <c r="P2395" s="16">
        <v>-0.61073219999999995</v>
      </c>
      <c r="Q2395" s="16">
        <v>-1.6384430000000001</v>
      </c>
      <c r="R2395" s="16">
        <v>8.0799999999999997E-2</v>
      </c>
      <c r="S2395" s="16">
        <v>-2.9999999999999997E-4</v>
      </c>
      <c r="T2395" s="16">
        <v>1E-4</v>
      </c>
      <c r="U2395" s="16">
        <v>1.738</v>
      </c>
      <c r="V2395" s="16">
        <v>7.3760000000000003</v>
      </c>
      <c r="W2395" s="16">
        <v>3.952</v>
      </c>
      <c r="X2395" s="16">
        <v>356.04399999999998</v>
      </c>
      <c r="Y2395" s="16">
        <v>39.229799999999997</v>
      </c>
      <c r="Z2395" s="16">
        <v>0.1027</v>
      </c>
      <c r="AA2395" s="16">
        <v>-0.5542222</v>
      </c>
      <c r="AB2395" s="16">
        <v>0</v>
      </c>
      <c r="AC2395" s="16">
        <v>15.89</v>
      </c>
      <c r="AD2395" s="16">
        <v>39.590000000000003</v>
      </c>
      <c r="AE2395" s="16">
        <v>1.1313</v>
      </c>
      <c r="AF2395" s="16">
        <v>0.42420000000000002</v>
      </c>
      <c r="AG2395" s="16">
        <v>12241</v>
      </c>
      <c r="AH2395" s="16">
        <v>2.9700000000000001E-2</v>
      </c>
      <c r="AI2395" s="16">
        <v>70.8</v>
      </c>
      <c r="AJ2395" s="16">
        <v>73.5</v>
      </c>
      <c r="AK2395" s="16">
        <v>-2.2176</v>
      </c>
      <c r="AL2395" s="16">
        <v>-1.6983999999999999</v>
      </c>
      <c r="AM2395" s="16">
        <v>-1.5139</v>
      </c>
      <c r="AN2395" s="16">
        <v>-0.87980000000000003</v>
      </c>
      <c r="AO2395" s="16">
        <v>-2.2206999999999999</v>
      </c>
      <c r="AP2395" s="16">
        <v>-1.4682999999999999</v>
      </c>
      <c r="AQ2395" s="16">
        <v>1.4366000000000001</v>
      </c>
      <c r="AR2395" s="16">
        <f t="shared" si="105"/>
        <v>0</v>
      </c>
      <c r="AS2395" s="5">
        <f t="shared" si="104"/>
        <v>1.6073000000000004E-2</v>
      </c>
    </row>
    <row r="2396" spans="1:45" x14ac:dyDescent="0.25">
      <c r="A2396" s="16" t="s">
        <v>407</v>
      </c>
      <c r="B2396" s="16" t="s">
        <v>188</v>
      </c>
      <c r="C2396" s="16" t="s">
        <v>329</v>
      </c>
      <c r="D2396" s="16">
        <v>2007</v>
      </c>
      <c r="E2396" s="16" t="s">
        <v>3059</v>
      </c>
      <c r="F2396" s="16" t="s">
        <v>590</v>
      </c>
      <c r="G2396" s="10">
        <v>753.952</v>
      </c>
      <c r="H2396" s="73">
        <v>6.6253289999999998</v>
      </c>
      <c r="I2396" s="16">
        <v>49171586</v>
      </c>
      <c r="J2396" s="71">
        <v>0</v>
      </c>
      <c r="K2396" s="71">
        <v>1</v>
      </c>
      <c r="L2396" s="16">
        <v>-1.858784</v>
      </c>
      <c r="M2396" s="16">
        <v>-0.64285309999999996</v>
      </c>
      <c r="N2396" s="16">
        <v>-1.090371</v>
      </c>
      <c r="O2396" s="16">
        <v>-0.2269293</v>
      </c>
      <c r="P2396" s="16">
        <v>-0.59081669999999997</v>
      </c>
      <c r="Q2396" s="16">
        <v>-1.669416</v>
      </c>
      <c r="R2396" s="16">
        <v>8.0799999999999997E-2</v>
      </c>
      <c r="S2396" s="16">
        <v>2.0000000000000001E-4</v>
      </c>
      <c r="T2396" s="16">
        <v>1E-4</v>
      </c>
      <c r="U2396" s="16">
        <v>1.5992999999999999</v>
      </c>
      <c r="V2396" s="16">
        <v>7.6120000000000001</v>
      </c>
      <c r="W2396" s="16">
        <v>4.1840000000000002</v>
      </c>
      <c r="X2396" s="16">
        <v>362.13900000000001</v>
      </c>
      <c r="Y2396" s="16">
        <v>39.229799999999997</v>
      </c>
      <c r="Z2396" s="16">
        <v>0.1023</v>
      </c>
      <c r="AA2396" s="16">
        <v>-0.67850259999999996</v>
      </c>
      <c r="AB2396" s="16">
        <v>0</v>
      </c>
      <c r="AC2396" s="16">
        <v>15.89</v>
      </c>
      <c r="AD2396" s="16">
        <v>42.79</v>
      </c>
      <c r="AE2396" s="16">
        <v>0.91300000000000003</v>
      </c>
      <c r="AF2396" s="16">
        <v>0.48720000000000002</v>
      </c>
      <c r="AG2396" s="16">
        <v>12621.6</v>
      </c>
      <c r="AH2396" s="16">
        <v>3.0200000000000001E-2</v>
      </c>
      <c r="AI2396" s="16">
        <v>72.3</v>
      </c>
      <c r="AJ2396" s="16">
        <v>74.599999999999994</v>
      </c>
      <c r="AK2396" s="16">
        <v>-2.1964000000000001</v>
      </c>
      <c r="AL2396" s="16">
        <v>-1.6555</v>
      </c>
      <c r="AM2396" s="16">
        <v>-1.5</v>
      </c>
      <c r="AN2396" s="16">
        <v>-1.0849</v>
      </c>
      <c r="AO2396" s="16">
        <v>-2.2885</v>
      </c>
      <c r="AP2396" s="16">
        <v>-1.4706999999999999</v>
      </c>
      <c r="AQ2396" s="16">
        <v>1.4366000000000001</v>
      </c>
      <c r="AR2396" s="16">
        <f t="shared" si="105"/>
        <v>0</v>
      </c>
      <c r="AS2396" s="5">
        <f t="shared" si="104"/>
        <v>3.5320000000000018E-2</v>
      </c>
    </row>
    <row r="2397" spans="1:45" x14ac:dyDescent="0.25">
      <c r="A2397" s="16" t="s">
        <v>407</v>
      </c>
      <c r="B2397" s="16" t="s">
        <v>188</v>
      </c>
      <c r="C2397" s="16" t="s">
        <v>329</v>
      </c>
      <c r="D2397" s="16">
        <v>2008</v>
      </c>
      <c r="E2397" s="16" t="s">
        <v>3055</v>
      </c>
      <c r="F2397" s="16" t="s">
        <v>590</v>
      </c>
      <c r="G2397" s="10">
        <v>826.09500000000003</v>
      </c>
      <c r="H2397" s="73">
        <v>6.71671</v>
      </c>
      <c r="I2397" s="16">
        <v>49479752</v>
      </c>
      <c r="J2397" s="71">
        <v>0</v>
      </c>
      <c r="K2397" s="71">
        <v>1</v>
      </c>
      <c r="L2397" s="16">
        <v>-1.803545</v>
      </c>
      <c r="M2397" s="16">
        <v>-0.64171849999999997</v>
      </c>
      <c r="N2397" s="16">
        <v>-1.0404260000000001</v>
      </c>
      <c r="O2397" s="16">
        <v>-0.1899383</v>
      </c>
      <c r="P2397" s="16">
        <v>-0.5657761</v>
      </c>
      <c r="Q2397" s="16">
        <v>-1.660671</v>
      </c>
      <c r="R2397" s="16">
        <v>8.0799999999999997E-2</v>
      </c>
      <c r="S2397" s="16">
        <v>5.0000000000000001E-4</v>
      </c>
      <c r="T2397" s="16">
        <v>1E-4</v>
      </c>
      <c r="U2397" s="16">
        <v>1.73315</v>
      </c>
      <c r="V2397" s="16">
        <v>7.8479999999999999</v>
      </c>
      <c r="W2397" s="16">
        <v>4.4160000000000004</v>
      </c>
      <c r="X2397" s="16">
        <v>364.77499999999998</v>
      </c>
      <c r="Y2397" s="16">
        <v>39.229799999999997</v>
      </c>
      <c r="Z2397" s="16">
        <v>9.9900000000000003E-2</v>
      </c>
      <c r="AA2397" s="16">
        <v>-0.80045290000000002</v>
      </c>
      <c r="AB2397" s="16">
        <v>0</v>
      </c>
      <c r="AC2397" s="16">
        <v>15.89</v>
      </c>
      <c r="AD2397" s="16">
        <v>45.93</v>
      </c>
      <c r="AE2397" s="16">
        <v>0.98570000000000002</v>
      </c>
      <c r="AF2397" s="16">
        <v>0.71789999999999998</v>
      </c>
      <c r="AG2397" s="16">
        <v>12976.7</v>
      </c>
      <c r="AH2397" s="16">
        <v>3.0300000000000001E-2</v>
      </c>
      <c r="AI2397" s="16">
        <v>73.8</v>
      </c>
      <c r="AJ2397" s="16">
        <v>75.8</v>
      </c>
      <c r="AK2397" s="16">
        <v>-2.1869000000000001</v>
      </c>
      <c r="AL2397" s="16">
        <v>-1.6256999999999999</v>
      </c>
      <c r="AM2397" s="16">
        <v>-1.5398000000000001</v>
      </c>
      <c r="AN2397" s="16">
        <v>-1.1036999999999999</v>
      </c>
      <c r="AO2397" s="16">
        <v>-2.2244999999999999</v>
      </c>
      <c r="AP2397" s="16">
        <v>-1.4679</v>
      </c>
      <c r="AQ2397" s="16">
        <v>1.4366000000000001</v>
      </c>
      <c r="AR2397" s="16">
        <f t="shared" si="105"/>
        <v>0</v>
      </c>
      <c r="AS2397" s="5">
        <f t="shared" si="104"/>
        <v>5.5239000000000038E-2</v>
      </c>
    </row>
    <row r="2398" spans="1:45" x14ac:dyDescent="0.25">
      <c r="A2398" s="16" t="s">
        <v>407</v>
      </c>
      <c r="B2398" s="16" t="s">
        <v>188</v>
      </c>
      <c r="C2398" s="16" t="s">
        <v>329</v>
      </c>
      <c r="D2398" s="16">
        <v>2009</v>
      </c>
      <c r="E2398" s="16" t="s">
        <v>3046</v>
      </c>
      <c r="F2398" s="16" t="s">
        <v>590</v>
      </c>
      <c r="G2398" s="10">
        <v>907.36199999999997</v>
      </c>
      <c r="H2398" s="73">
        <v>6.8105419999999999</v>
      </c>
      <c r="I2398" s="16">
        <v>49800690</v>
      </c>
      <c r="J2398" s="71">
        <v>0</v>
      </c>
      <c r="K2398" s="71">
        <v>1</v>
      </c>
      <c r="L2398" s="16">
        <v>-1.787609</v>
      </c>
      <c r="M2398" s="16">
        <v>-0.64116470000000003</v>
      </c>
      <c r="N2398" s="16">
        <v>-0.97285849999999996</v>
      </c>
      <c r="O2398" s="16">
        <v>-0.19335160000000001</v>
      </c>
      <c r="P2398" s="16">
        <v>-0.54452440000000002</v>
      </c>
      <c r="Q2398" s="16">
        <v>-1.713543</v>
      </c>
      <c r="R2398" s="16">
        <v>8.0799999999999997E-2</v>
      </c>
      <c r="S2398" s="16">
        <v>4.0000000000000002E-4</v>
      </c>
      <c r="T2398" s="16">
        <v>2.0000000000000001E-4</v>
      </c>
      <c r="U2398" s="16">
        <v>2.1885500000000002</v>
      </c>
      <c r="V2398" s="16">
        <v>8.0839999999999996</v>
      </c>
      <c r="W2398" s="16">
        <v>4.6479999999999997</v>
      </c>
      <c r="X2398" s="16">
        <v>364.87200000000001</v>
      </c>
      <c r="Y2398" s="16">
        <v>39.229799999999997</v>
      </c>
      <c r="Z2398" s="16">
        <v>0.1003</v>
      </c>
      <c r="AA2398" s="16">
        <v>-0.78821889999999994</v>
      </c>
      <c r="AB2398" s="16">
        <v>0</v>
      </c>
      <c r="AC2398" s="16">
        <v>15.89</v>
      </c>
      <c r="AD2398" s="16">
        <v>45.615000000000002</v>
      </c>
      <c r="AE2398" s="16">
        <v>0.86199999999999999</v>
      </c>
      <c r="AF2398" s="16">
        <v>0.97399999999999998</v>
      </c>
      <c r="AG2398" s="16">
        <v>13556.6</v>
      </c>
      <c r="AH2398" s="16">
        <v>3.1099999999999999E-2</v>
      </c>
      <c r="AI2398" s="16">
        <v>75.2</v>
      </c>
      <c r="AJ2398" s="16">
        <v>76.900000000000006</v>
      </c>
      <c r="AK2398" s="16">
        <v>-2.1516999999999999</v>
      </c>
      <c r="AL2398" s="16">
        <v>-1.6698999999999999</v>
      </c>
      <c r="AM2398" s="16">
        <v>-1.6397999999999999</v>
      </c>
      <c r="AN2398" s="16">
        <v>-1.2805</v>
      </c>
      <c r="AO2398" s="16">
        <v>-2.2528999999999999</v>
      </c>
      <c r="AP2398" s="16">
        <v>-1.4732000000000001</v>
      </c>
      <c r="AQ2398" s="16">
        <v>1.4366000000000001</v>
      </c>
      <c r="AR2398" s="16">
        <f t="shared" si="105"/>
        <v>0</v>
      </c>
      <c r="AS2398" s="5">
        <f t="shared" si="104"/>
        <v>1.593599999999995E-2</v>
      </c>
    </row>
    <row r="2399" spans="1:45" x14ac:dyDescent="0.25">
      <c r="A2399" s="16" t="s">
        <v>407</v>
      </c>
      <c r="B2399" s="16" t="s">
        <v>188</v>
      </c>
      <c r="C2399" s="16" t="s">
        <v>329</v>
      </c>
      <c r="D2399" s="16">
        <v>2010</v>
      </c>
      <c r="E2399" s="16" t="s">
        <v>3047</v>
      </c>
      <c r="F2399" s="16" t="s">
        <v>590</v>
      </c>
      <c r="G2399" s="10">
        <v>987.73699999999997</v>
      </c>
      <c r="H2399" s="73">
        <v>6.895416</v>
      </c>
      <c r="I2399" s="16">
        <v>50155896</v>
      </c>
      <c r="J2399" s="71">
        <v>0</v>
      </c>
      <c r="K2399" s="71">
        <v>1</v>
      </c>
      <c r="L2399" s="16">
        <v>-1.767247</v>
      </c>
      <c r="M2399" s="16">
        <v>-0.64247489999999996</v>
      </c>
      <c r="N2399" s="16">
        <v>-0.87166770000000005</v>
      </c>
      <c r="O2399" s="16">
        <v>-0.27018609999999998</v>
      </c>
      <c r="P2399" s="16">
        <v>-0.51939340000000001</v>
      </c>
      <c r="Q2399" s="16">
        <v>-1.713991</v>
      </c>
      <c r="R2399" s="16">
        <v>8.0799999999999997E-2</v>
      </c>
      <c r="S2399" s="16">
        <v>2.9999999999999997E-4</v>
      </c>
      <c r="T2399" s="16">
        <v>1E-4</v>
      </c>
      <c r="U2399" s="16">
        <v>2.6038999999999999</v>
      </c>
      <c r="V2399" s="16">
        <v>8.32</v>
      </c>
      <c r="W2399" s="16">
        <v>4.88</v>
      </c>
      <c r="X2399" s="16">
        <v>370.90100000000001</v>
      </c>
      <c r="Y2399" s="16">
        <v>39.229799999999997</v>
      </c>
      <c r="Z2399" s="16">
        <v>9.11E-2</v>
      </c>
      <c r="AA2399" s="16">
        <v>-0.61286689999999999</v>
      </c>
      <c r="AB2399" s="16">
        <v>0</v>
      </c>
      <c r="AC2399" s="16">
        <v>15.89</v>
      </c>
      <c r="AD2399" s="16">
        <v>41.1</v>
      </c>
      <c r="AE2399" s="16">
        <v>0.94989999999999997</v>
      </c>
      <c r="AF2399" s="16">
        <v>1.1437999999999999</v>
      </c>
      <c r="AG2399" s="16">
        <v>14580.6</v>
      </c>
      <c r="AH2399" s="16">
        <v>3.2199999999999999E-2</v>
      </c>
      <c r="AI2399" s="16">
        <v>76.599999999999994</v>
      </c>
      <c r="AJ2399" s="16">
        <v>78.099999999999994</v>
      </c>
      <c r="AK2399" s="16">
        <v>-2.0827</v>
      </c>
      <c r="AL2399" s="16">
        <v>-1.6867000000000001</v>
      </c>
      <c r="AM2399" s="16">
        <v>-1.6538999999999999</v>
      </c>
      <c r="AN2399" s="16">
        <v>-1.2807999999999999</v>
      </c>
      <c r="AO2399" s="16">
        <v>-2.2538</v>
      </c>
      <c r="AP2399" s="16">
        <v>-1.5123</v>
      </c>
      <c r="AQ2399" s="16">
        <v>1.4366000000000001</v>
      </c>
      <c r="AR2399" s="16">
        <f t="shared" si="105"/>
        <v>0</v>
      </c>
      <c r="AS2399" s="5">
        <f t="shared" si="104"/>
        <v>2.0361999999999991E-2</v>
      </c>
    </row>
    <row r="2400" spans="1:45" x14ac:dyDescent="0.25">
      <c r="A2400" s="16" t="s">
        <v>407</v>
      </c>
      <c r="B2400" s="16" t="s">
        <v>188</v>
      </c>
      <c r="C2400" s="16" t="s">
        <v>329</v>
      </c>
      <c r="D2400" s="16">
        <v>2011</v>
      </c>
      <c r="E2400" s="16" t="s">
        <v>3054</v>
      </c>
      <c r="F2400" s="16" t="s">
        <v>590</v>
      </c>
      <c r="G2400" s="10">
        <v>1034.77</v>
      </c>
      <c r="H2400" s="73">
        <v>6.9419370000000002</v>
      </c>
      <c r="I2400" s="16">
        <v>50553031</v>
      </c>
      <c r="J2400" s="71">
        <v>0</v>
      </c>
      <c r="K2400" s="71">
        <v>1</v>
      </c>
      <c r="L2400" s="16">
        <v>-1.642142</v>
      </c>
      <c r="M2400" s="16">
        <v>-0.64078650000000004</v>
      </c>
      <c r="N2400" s="16">
        <v>-0.78526320000000005</v>
      </c>
      <c r="O2400" s="16">
        <v>-0.21049789999999999</v>
      </c>
      <c r="P2400" s="16">
        <v>-0.49098599999999998</v>
      </c>
      <c r="Q2400" s="16">
        <v>-1.608803</v>
      </c>
      <c r="R2400" s="16">
        <v>8.0799999999999997E-2</v>
      </c>
      <c r="S2400" s="16">
        <v>5.0000000000000001E-4</v>
      </c>
      <c r="T2400" s="16">
        <v>2.0000000000000001E-4</v>
      </c>
      <c r="U2400" s="16">
        <v>2.9584000000000001</v>
      </c>
      <c r="V2400" s="16">
        <v>8.8360000000000003</v>
      </c>
      <c r="W2400" s="16">
        <v>5.2039999999999997</v>
      </c>
      <c r="X2400" s="16">
        <v>373.80200000000002</v>
      </c>
      <c r="Y2400" s="16">
        <v>39.229799999999997</v>
      </c>
      <c r="Z2400" s="16">
        <v>0.1036</v>
      </c>
      <c r="AA2400" s="16">
        <v>-0.71967049999999999</v>
      </c>
      <c r="AB2400" s="16">
        <v>0</v>
      </c>
      <c r="AC2400" s="16">
        <v>15.89</v>
      </c>
      <c r="AD2400" s="16">
        <v>43.85</v>
      </c>
      <c r="AE2400" s="16">
        <v>1.0006999999999999</v>
      </c>
      <c r="AF2400" s="16">
        <v>2.3755999999999999</v>
      </c>
      <c r="AG2400" s="16">
        <v>18931.3</v>
      </c>
      <c r="AH2400" s="16">
        <v>3.3099999999999997E-2</v>
      </c>
      <c r="AI2400" s="16">
        <v>78</v>
      </c>
      <c r="AJ2400" s="16">
        <v>79.2</v>
      </c>
      <c r="AK2400" s="16">
        <v>-1.8788</v>
      </c>
      <c r="AL2400" s="16">
        <v>-1.6845000000000001</v>
      </c>
      <c r="AM2400" s="16">
        <v>-1.6312</v>
      </c>
      <c r="AN2400" s="16">
        <v>-1.1115999999999999</v>
      </c>
      <c r="AO2400" s="16">
        <v>-2.1255999999999999</v>
      </c>
      <c r="AP2400" s="16">
        <v>-1.4292</v>
      </c>
      <c r="AQ2400" s="16">
        <v>1.4366000000000001</v>
      </c>
      <c r="AR2400" s="16">
        <f t="shared" si="105"/>
        <v>0</v>
      </c>
      <c r="AS2400" s="5">
        <f t="shared" si="104"/>
        <v>0.12510500000000002</v>
      </c>
    </row>
    <row r="2401" spans="1:45" x14ac:dyDescent="0.25">
      <c r="A2401" s="16" t="s">
        <v>407</v>
      </c>
      <c r="B2401" s="16" t="s">
        <v>188</v>
      </c>
      <c r="C2401" s="16" t="s">
        <v>329</v>
      </c>
      <c r="D2401" s="16">
        <v>2012</v>
      </c>
      <c r="E2401" s="16" t="s">
        <v>3048</v>
      </c>
      <c r="F2401" s="16" t="s">
        <v>590</v>
      </c>
      <c r="G2401" s="10">
        <v>1101.21</v>
      </c>
      <c r="H2401" s="73">
        <v>7.0041609999999999</v>
      </c>
      <c r="I2401" s="16">
        <v>50986514</v>
      </c>
      <c r="J2401" s="71">
        <v>0</v>
      </c>
      <c r="K2401" s="71">
        <v>1</v>
      </c>
      <c r="L2401" s="16">
        <v>-1.5830070000000001</v>
      </c>
      <c r="M2401" s="16">
        <v>-0.64134029999999997</v>
      </c>
      <c r="N2401" s="16">
        <v>-0.90067909999999995</v>
      </c>
      <c r="O2401" s="16">
        <v>-0.24161489999999999</v>
      </c>
      <c r="P2401" s="16">
        <v>-0.45335829999999999</v>
      </c>
      <c r="Q2401" s="16">
        <v>-1.3578710000000001</v>
      </c>
      <c r="R2401" s="16">
        <v>8.0799999999999997E-2</v>
      </c>
      <c r="S2401" s="16">
        <v>5.9999999999999995E-4</v>
      </c>
      <c r="T2401" s="16">
        <v>1E-4</v>
      </c>
      <c r="U2401" s="16">
        <v>1.5627</v>
      </c>
      <c r="V2401" s="16">
        <v>9.3520000000000003</v>
      </c>
      <c r="W2401" s="16">
        <v>5.5279999999999996</v>
      </c>
      <c r="X2401" s="16">
        <v>373.91699999999997</v>
      </c>
      <c r="Y2401" s="16">
        <v>39.229799999999997</v>
      </c>
      <c r="Z2401" s="16">
        <v>0.10780000000000001</v>
      </c>
      <c r="AA2401" s="16">
        <v>-0.60509939999999995</v>
      </c>
      <c r="AB2401" s="16">
        <v>0</v>
      </c>
      <c r="AC2401" s="16">
        <v>15.89</v>
      </c>
      <c r="AD2401" s="16">
        <v>40.9</v>
      </c>
      <c r="AE2401" s="16">
        <v>0.9929</v>
      </c>
      <c r="AF2401" s="16">
        <v>7.0640000000000001</v>
      </c>
      <c r="AG2401" s="16">
        <v>20424.8</v>
      </c>
      <c r="AH2401" s="16">
        <v>3.6299999999999999E-2</v>
      </c>
      <c r="AI2401" s="16">
        <v>79.400000000000006</v>
      </c>
      <c r="AJ2401" s="16">
        <v>80.3</v>
      </c>
      <c r="AK2401" s="16">
        <v>-1.6518999999999999</v>
      </c>
      <c r="AL2401" s="16">
        <v>-1.1087</v>
      </c>
      <c r="AM2401" s="16">
        <v>-1.5073000000000001</v>
      </c>
      <c r="AN2401" s="16">
        <v>-0.95450000000000002</v>
      </c>
      <c r="AO2401" s="16">
        <v>-1.8472999999999999</v>
      </c>
      <c r="AP2401" s="16">
        <v>-1.3442000000000001</v>
      </c>
      <c r="AQ2401" s="16">
        <v>1.4366000000000001</v>
      </c>
      <c r="AR2401" s="16">
        <f t="shared" si="105"/>
        <v>0</v>
      </c>
      <c r="AS2401" s="5">
        <f t="shared" si="104"/>
        <v>5.9134999999999938E-2</v>
      </c>
    </row>
    <row r="2402" spans="1:45" x14ac:dyDescent="0.25">
      <c r="A2402" s="16" t="s">
        <v>407</v>
      </c>
      <c r="B2402" s="16" t="s">
        <v>188</v>
      </c>
      <c r="C2402" s="16" t="s">
        <v>329</v>
      </c>
      <c r="D2402" s="16">
        <v>2013</v>
      </c>
      <c r="E2402" s="16" t="s">
        <v>3034</v>
      </c>
      <c r="F2402" s="16" t="s">
        <v>590</v>
      </c>
      <c r="G2402" s="10">
        <v>1183.28</v>
      </c>
      <c r="H2402" s="73">
        <v>7.0760449999999997</v>
      </c>
      <c r="I2402" s="16">
        <v>51448196</v>
      </c>
      <c r="J2402" s="71">
        <v>0</v>
      </c>
      <c r="K2402" s="71">
        <v>1</v>
      </c>
      <c r="L2402" s="16">
        <v>-1.5237179999999999</v>
      </c>
      <c r="M2402" s="16">
        <v>-0.64020580000000005</v>
      </c>
      <c r="N2402" s="16">
        <v>-0.79239230000000005</v>
      </c>
      <c r="O2402" s="16">
        <v>-0.32495259999999998</v>
      </c>
      <c r="P2402" s="16">
        <v>-0.43232700000000002</v>
      </c>
      <c r="Q2402" s="16">
        <v>-1.2658499999999999</v>
      </c>
      <c r="R2402" s="16">
        <v>8.0799999999999997E-2</v>
      </c>
      <c r="S2402" s="16">
        <v>8.9999999999999998E-4</v>
      </c>
      <c r="T2402" s="16">
        <v>1E-4</v>
      </c>
      <c r="U2402" s="16">
        <v>2.0211000000000001</v>
      </c>
      <c r="V2402" s="16">
        <v>9.8680000000000003</v>
      </c>
      <c r="W2402" s="16">
        <v>5.8520000000000003</v>
      </c>
      <c r="X2402" s="16">
        <v>378.536</v>
      </c>
      <c r="Y2402" s="16">
        <v>36.623399999999997</v>
      </c>
      <c r="Z2402" s="16">
        <v>0.1148</v>
      </c>
      <c r="AA2402" s="16">
        <v>-0.48664459999999998</v>
      </c>
      <c r="AB2402" s="16">
        <v>0</v>
      </c>
      <c r="AC2402" s="16">
        <v>15.89</v>
      </c>
      <c r="AD2402" s="16">
        <v>37.85</v>
      </c>
      <c r="AE2402" s="16">
        <v>1.0042</v>
      </c>
      <c r="AF2402" s="16">
        <v>12.8286</v>
      </c>
      <c r="AG2402" s="16">
        <v>22440.799999999999</v>
      </c>
      <c r="AH2402" s="16">
        <v>3.7900000000000003E-2</v>
      </c>
      <c r="AI2402" s="16">
        <v>79.5</v>
      </c>
      <c r="AJ2402" s="16">
        <v>80.400000000000006</v>
      </c>
      <c r="AK2402" s="16">
        <v>-1.4983</v>
      </c>
      <c r="AL2402" s="16">
        <v>-1.0641</v>
      </c>
      <c r="AM2402" s="16">
        <v>-1.5049999999999999</v>
      </c>
      <c r="AN2402" s="16">
        <v>-1.1546000000000001</v>
      </c>
      <c r="AO2402" s="16">
        <v>-1.4921</v>
      </c>
      <c r="AP2402" s="16">
        <v>-1.2135</v>
      </c>
      <c r="AQ2402" s="16">
        <v>1.4366000000000001</v>
      </c>
      <c r="AR2402" s="16">
        <f t="shared" si="105"/>
        <v>0</v>
      </c>
      <c r="AS2402" s="5">
        <f t="shared" si="104"/>
        <v>5.9289000000000147E-2</v>
      </c>
    </row>
    <row r="2403" spans="1:45" x14ac:dyDescent="0.25">
      <c r="A2403" s="16" t="s">
        <v>407</v>
      </c>
      <c r="B2403" s="16" t="s">
        <v>188</v>
      </c>
      <c r="C2403" s="16" t="s">
        <v>329</v>
      </c>
      <c r="D2403" s="16">
        <v>2014</v>
      </c>
      <c r="E2403" s="16" t="s">
        <v>3036</v>
      </c>
      <c r="F2403" s="16" t="s">
        <v>590</v>
      </c>
      <c r="G2403" s="10">
        <v>1266.1199999999999</v>
      </c>
      <c r="H2403" s="73">
        <v>7.1437160000000004</v>
      </c>
      <c r="I2403" s="16">
        <v>51924182</v>
      </c>
      <c r="J2403" s="71">
        <v>0</v>
      </c>
      <c r="K2403" s="71">
        <v>1</v>
      </c>
      <c r="L2403" s="16">
        <v>-1.3753390000000001</v>
      </c>
      <c r="M2403" s="16">
        <v>-0.64058400000000004</v>
      </c>
      <c r="N2403" s="16">
        <v>-0.76074249999999999</v>
      </c>
      <c r="O2403" s="16">
        <v>-0.26597389999999999</v>
      </c>
      <c r="P2403" s="16">
        <v>-0.30966569999999999</v>
      </c>
      <c r="Q2403" s="16">
        <v>-1.149179</v>
      </c>
      <c r="R2403" s="16">
        <v>8.0799999999999997E-2</v>
      </c>
      <c r="S2403" s="16">
        <v>8.0000000000000004E-4</v>
      </c>
      <c r="T2403" s="16">
        <v>1E-4</v>
      </c>
      <c r="U2403" s="16">
        <v>1.9616</v>
      </c>
      <c r="V2403" s="16">
        <v>10.384</v>
      </c>
      <c r="W2403" s="16">
        <v>6.1760000000000002</v>
      </c>
      <c r="X2403" s="16">
        <v>379.678</v>
      </c>
      <c r="Y2403" s="16">
        <v>37.466900000000003</v>
      </c>
      <c r="Z2403" s="16">
        <v>0.12130000000000001</v>
      </c>
      <c r="AA2403" s="16">
        <v>-0.57092229999999999</v>
      </c>
      <c r="AB2403" s="16">
        <v>0</v>
      </c>
      <c r="AC2403" s="16">
        <v>15.89</v>
      </c>
      <c r="AD2403" s="16">
        <v>40.020000000000003</v>
      </c>
      <c r="AE2403" s="16">
        <v>0.98060000000000003</v>
      </c>
      <c r="AF2403" s="16">
        <v>54.039299999999997</v>
      </c>
      <c r="AG2403" s="16">
        <v>16167.3</v>
      </c>
      <c r="AH2403" s="16">
        <v>3.9399999999999998E-2</v>
      </c>
      <c r="AI2403" s="16">
        <v>79.5</v>
      </c>
      <c r="AJ2403" s="16">
        <v>80.5</v>
      </c>
      <c r="AK2403" s="16">
        <v>-1.4026000000000001</v>
      </c>
      <c r="AL2403" s="16">
        <v>-0.92190000000000005</v>
      </c>
      <c r="AM2403" s="16">
        <v>-1.2789999999999999</v>
      </c>
      <c r="AN2403" s="16">
        <v>-1.1047</v>
      </c>
      <c r="AO2403" s="16">
        <v>-1.3906000000000001</v>
      </c>
      <c r="AP2403" s="16">
        <v>-1.1658999999999999</v>
      </c>
      <c r="AQ2403" s="16">
        <v>1.4366000000000001</v>
      </c>
      <c r="AR2403" s="16">
        <f t="shared" si="105"/>
        <v>0</v>
      </c>
      <c r="AS2403" s="5">
        <f t="shared" si="104"/>
        <v>0.14837899999999982</v>
      </c>
    </row>
    <row r="2404" spans="1:45" x14ac:dyDescent="0.25">
      <c r="A2404" s="16" t="s">
        <v>407</v>
      </c>
      <c r="B2404" s="16" t="s">
        <v>105</v>
      </c>
      <c r="C2404" s="16" t="s">
        <v>325</v>
      </c>
      <c r="D2404" s="16">
        <v>1985</v>
      </c>
      <c r="E2404" s="16" t="s">
        <v>2970</v>
      </c>
      <c r="F2404" s="16" t="s">
        <v>592</v>
      </c>
      <c r="G2404" s="10">
        <v>1668.5</v>
      </c>
      <c r="H2404" s="73">
        <v>7.4196790000000004</v>
      </c>
      <c r="I2404" s="16" t="s">
        <v>6700</v>
      </c>
      <c r="K2404" s="71">
        <v>0.84699999999999998</v>
      </c>
      <c r="L2404" s="16">
        <v>-0.59662009999999999</v>
      </c>
      <c r="M2404" s="16">
        <v>-0.5690326</v>
      </c>
      <c r="N2404" s="16">
        <v>0.38871539999999999</v>
      </c>
      <c r="O2404" s="16">
        <v>-0.494425</v>
      </c>
      <c r="P2404" s="16">
        <v>-0.98656900000000003</v>
      </c>
      <c r="Q2404" s="16">
        <v>0.3856966</v>
      </c>
      <c r="R2404" s="16">
        <v>0.1464</v>
      </c>
      <c r="S2404" s="16">
        <v>1.0500000000000001E-2</v>
      </c>
      <c r="T2404" s="16">
        <v>0</v>
      </c>
      <c r="U2404" s="16">
        <v>5.6638999999999999</v>
      </c>
      <c r="V2404" s="16">
        <v>25.86</v>
      </c>
      <c r="W2404" s="16">
        <v>12.06</v>
      </c>
      <c r="X2404" s="16">
        <v>391.09100000000001</v>
      </c>
      <c r="Y2404" s="16">
        <v>32.391800000000003</v>
      </c>
      <c r="Z2404" s="16">
        <v>0</v>
      </c>
      <c r="AA2404" s="16">
        <v>-0.88718459999999999</v>
      </c>
      <c r="AB2404" s="16">
        <v>0.25</v>
      </c>
      <c r="AC2404" s="16">
        <v>4.33</v>
      </c>
      <c r="AD2404" s="16">
        <v>44.39</v>
      </c>
      <c r="AE2404" s="16">
        <v>2.5495999999999999</v>
      </c>
      <c r="AF2404" s="16">
        <v>0</v>
      </c>
      <c r="AG2404" s="16">
        <v>147928</v>
      </c>
      <c r="AH2404" s="16">
        <v>7.1099999999999997E-2</v>
      </c>
      <c r="AI2404" s="16">
        <v>39.124400000000001</v>
      </c>
      <c r="AJ2404" s="16">
        <v>49.073999999999998</v>
      </c>
      <c r="AK2404" s="16">
        <v>0.61439999999999995</v>
      </c>
      <c r="AL2404" s="16">
        <v>9.4299999999999995E-2</v>
      </c>
      <c r="AM2404" s="16">
        <v>-0.1166</v>
      </c>
      <c r="AN2404" s="16">
        <v>0.71279999999999999</v>
      </c>
      <c r="AO2404" s="16">
        <v>-6.2899999999999998E-2</v>
      </c>
      <c r="AP2404" s="16">
        <v>0.33300000000000002</v>
      </c>
      <c r="AQ2404" s="16">
        <v>0.81030000000000002</v>
      </c>
      <c r="AR2404" s="16">
        <f t="shared" si="105"/>
        <v>1</v>
      </c>
      <c r="AS2404" s="5">
        <f t="shared" si="104"/>
        <v>0</v>
      </c>
    </row>
    <row r="2405" spans="1:45" x14ac:dyDescent="0.25">
      <c r="A2405" s="16" t="s">
        <v>407</v>
      </c>
      <c r="B2405" s="16" t="s">
        <v>105</v>
      </c>
      <c r="C2405" s="16" t="s">
        <v>325</v>
      </c>
      <c r="D2405" s="16">
        <v>1986</v>
      </c>
      <c r="E2405" s="16" t="s">
        <v>2976</v>
      </c>
      <c r="F2405" s="16" t="s">
        <v>592</v>
      </c>
      <c r="G2405" s="10">
        <v>1774.66</v>
      </c>
      <c r="H2405" s="73">
        <v>7.4813640000000001</v>
      </c>
      <c r="I2405" s="16" t="s">
        <v>6700</v>
      </c>
      <c r="J2405" s="71">
        <v>2.8000000000000001E-2</v>
      </c>
      <c r="K2405" s="71">
        <v>0.87</v>
      </c>
      <c r="L2405" s="16">
        <v>-0.55585589999999996</v>
      </c>
      <c r="M2405" s="16">
        <v>-0.5605677</v>
      </c>
      <c r="N2405" s="16">
        <v>0.44036189999999997</v>
      </c>
      <c r="O2405" s="16">
        <v>-0.46622419999999998</v>
      </c>
      <c r="P2405" s="16">
        <v>-0.96869059999999996</v>
      </c>
      <c r="Q2405" s="16">
        <v>0.36879139999999999</v>
      </c>
      <c r="R2405" s="16">
        <v>0.15060000000000001</v>
      </c>
      <c r="S2405" s="16">
        <v>1.09E-2</v>
      </c>
      <c r="T2405" s="16">
        <v>5.0000000000000001E-4</v>
      </c>
      <c r="U2405" s="16">
        <v>5.6325000000000003</v>
      </c>
      <c r="V2405" s="16">
        <v>27.292000000000002</v>
      </c>
      <c r="W2405" s="16">
        <v>12.141999999999999</v>
      </c>
      <c r="X2405" s="16">
        <v>394.10399999999998</v>
      </c>
      <c r="Y2405" s="16">
        <v>33.529499999999999</v>
      </c>
      <c r="Z2405" s="16">
        <v>0</v>
      </c>
      <c r="AA2405" s="16">
        <v>-0.8980591</v>
      </c>
      <c r="AB2405" s="16">
        <v>0.25</v>
      </c>
      <c r="AC2405" s="16">
        <v>4.33</v>
      </c>
      <c r="AD2405" s="16">
        <v>44.67</v>
      </c>
      <c r="AE2405" s="16">
        <v>2.5806</v>
      </c>
      <c r="AF2405" s="16">
        <v>0</v>
      </c>
      <c r="AG2405" s="16">
        <v>160400</v>
      </c>
      <c r="AH2405" s="16">
        <v>7.2700000000000001E-2</v>
      </c>
      <c r="AI2405" s="16">
        <v>39.805900000000001</v>
      </c>
      <c r="AJ2405" s="16">
        <v>49.609099999999998</v>
      </c>
      <c r="AK2405" s="16">
        <v>0.59589999999999999</v>
      </c>
      <c r="AL2405" s="16">
        <v>6.8699999999999997E-2</v>
      </c>
      <c r="AM2405" s="16">
        <v>-0.13150000000000001</v>
      </c>
      <c r="AN2405" s="16">
        <v>0.71050000000000002</v>
      </c>
      <c r="AO2405" s="16">
        <v>-7.1599999999999997E-2</v>
      </c>
      <c r="AP2405" s="16">
        <v>0.30740000000000001</v>
      </c>
      <c r="AQ2405" s="16">
        <v>0.81030000000000002</v>
      </c>
      <c r="AR2405" s="16">
        <f t="shared" si="105"/>
        <v>1</v>
      </c>
      <c r="AS2405" s="5">
        <f t="shared" si="104"/>
        <v>4.0764200000000028E-2</v>
      </c>
    </row>
    <row r="2406" spans="1:45" x14ac:dyDescent="0.25">
      <c r="A2406" s="16" t="s">
        <v>407</v>
      </c>
      <c r="B2406" s="16" t="s">
        <v>105</v>
      </c>
      <c r="C2406" s="16" t="s">
        <v>325</v>
      </c>
      <c r="D2406" s="16">
        <v>1987</v>
      </c>
      <c r="E2406" s="16" t="s">
        <v>2982</v>
      </c>
      <c r="F2406" s="16" t="s">
        <v>592</v>
      </c>
      <c r="G2406" s="10">
        <v>1784.54</v>
      </c>
      <c r="H2406" s="73">
        <v>7.4869159999999999</v>
      </c>
      <c r="I2406" s="16" t="s">
        <v>6700</v>
      </c>
      <c r="J2406" s="71">
        <v>-2.4E-2</v>
      </c>
      <c r="K2406" s="71">
        <v>0.84899999999999998</v>
      </c>
      <c r="L2406" s="16">
        <v>-0.52493999999999996</v>
      </c>
      <c r="M2406" s="16">
        <v>-0.55577639999999995</v>
      </c>
      <c r="N2406" s="16">
        <v>0.47772510000000001</v>
      </c>
      <c r="O2406" s="16">
        <v>-0.43789129999999998</v>
      </c>
      <c r="P2406" s="16">
        <v>-0.95508769999999998</v>
      </c>
      <c r="Q2406" s="16">
        <v>0.351937</v>
      </c>
      <c r="R2406" s="16">
        <v>0.15490000000000001</v>
      </c>
      <c r="S2406" s="16">
        <v>1.1299999999999999E-2</v>
      </c>
      <c r="T2406" s="16">
        <v>5.9999999999999995E-4</v>
      </c>
      <c r="U2406" s="16">
        <v>5.6010999999999997</v>
      </c>
      <c r="V2406" s="16">
        <v>28.724</v>
      </c>
      <c r="W2406" s="16">
        <v>12.224</v>
      </c>
      <c r="X2406" s="16">
        <v>394.87900000000002</v>
      </c>
      <c r="Y2406" s="16">
        <v>34.667200000000001</v>
      </c>
      <c r="Z2406" s="16">
        <v>0</v>
      </c>
      <c r="AA2406" s="16">
        <v>-0.90932199999999996</v>
      </c>
      <c r="AB2406" s="16">
        <v>0.25</v>
      </c>
      <c r="AC2406" s="16">
        <v>4.33</v>
      </c>
      <c r="AD2406" s="16">
        <v>44.96</v>
      </c>
      <c r="AE2406" s="16">
        <v>2.6065</v>
      </c>
      <c r="AF2406" s="16">
        <v>0</v>
      </c>
      <c r="AG2406" s="16">
        <v>164704</v>
      </c>
      <c r="AH2406" s="16">
        <v>7.4200000000000002E-2</v>
      </c>
      <c r="AI2406" s="16">
        <v>40.487499999999997</v>
      </c>
      <c r="AJ2406" s="16">
        <v>50.144199999999998</v>
      </c>
      <c r="AK2406" s="16">
        <v>0.57740000000000002</v>
      </c>
      <c r="AL2406" s="16">
        <v>4.3200000000000002E-2</v>
      </c>
      <c r="AM2406" s="16">
        <v>-0.1464</v>
      </c>
      <c r="AN2406" s="16">
        <v>0.70830000000000004</v>
      </c>
      <c r="AO2406" s="16">
        <v>-8.0199999999999994E-2</v>
      </c>
      <c r="AP2406" s="16">
        <v>0.28179999999999999</v>
      </c>
      <c r="AQ2406" s="16">
        <v>0.81030000000000002</v>
      </c>
      <c r="AR2406" s="16">
        <f t="shared" si="105"/>
        <v>1</v>
      </c>
      <c r="AS2406" s="5">
        <f t="shared" si="104"/>
        <v>3.0915899999999996E-2</v>
      </c>
    </row>
    <row r="2407" spans="1:45" x14ac:dyDescent="0.25">
      <c r="A2407" s="16" t="s">
        <v>407</v>
      </c>
      <c r="B2407" s="16" t="s">
        <v>105</v>
      </c>
      <c r="C2407" s="16" t="s">
        <v>325</v>
      </c>
      <c r="D2407" s="16">
        <v>1988</v>
      </c>
      <c r="E2407" s="16" t="s">
        <v>2979</v>
      </c>
      <c r="F2407" s="16" t="s">
        <v>592</v>
      </c>
      <c r="G2407" s="10">
        <v>1825.1</v>
      </c>
      <c r="H2407" s="73">
        <v>7.5093880000000004</v>
      </c>
      <c r="I2407" s="16" t="s">
        <v>6700</v>
      </c>
      <c r="J2407" s="71">
        <v>-0.01</v>
      </c>
      <c r="K2407" s="71">
        <v>0.84099999999999997</v>
      </c>
      <c r="L2407" s="16">
        <v>-0.49453580000000003</v>
      </c>
      <c r="M2407" s="16">
        <v>-0.55197160000000001</v>
      </c>
      <c r="N2407" s="16">
        <v>0.51469670000000001</v>
      </c>
      <c r="O2407" s="16">
        <v>-0.4096882</v>
      </c>
      <c r="P2407" s="16">
        <v>-0.94114880000000001</v>
      </c>
      <c r="Q2407" s="16">
        <v>0.33506580000000002</v>
      </c>
      <c r="R2407" s="16">
        <v>0.15909999999999999</v>
      </c>
      <c r="S2407" s="16">
        <v>1.17E-2</v>
      </c>
      <c r="T2407" s="16">
        <v>5.9999999999999995E-4</v>
      </c>
      <c r="U2407" s="16">
        <v>5.5696000000000003</v>
      </c>
      <c r="V2407" s="16">
        <v>30.155999999999999</v>
      </c>
      <c r="W2407" s="16">
        <v>12.305999999999999</v>
      </c>
      <c r="X2407" s="16">
        <v>395.59300000000002</v>
      </c>
      <c r="Y2407" s="16">
        <v>35.805</v>
      </c>
      <c r="Z2407" s="16">
        <v>0</v>
      </c>
      <c r="AA2407" s="16">
        <v>-0.92019669999999998</v>
      </c>
      <c r="AB2407" s="16">
        <v>0.25</v>
      </c>
      <c r="AC2407" s="16">
        <v>4.33</v>
      </c>
      <c r="AD2407" s="16">
        <v>45.24</v>
      </c>
      <c r="AE2407" s="16">
        <v>2.6318999999999999</v>
      </c>
      <c r="AF2407" s="16">
        <v>0</v>
      </c>
      <c r="AG2407" s="16">
        <v>169592</v>
      </c>
      <c r="AH2407" s="16">
        <v>7.5800000000000006E-2</v>
      </c>
      <c r="AI2407" s="16">
        <v>41.1691</v>
      </c>
      <c r="AJ2407" s="16">
        <v>50.679400000000001</v>
      </c>
      <c r="AK2407" s="16">
        <v>0.55879999999999996</v>
      </c>
      <c r="AL2407" s="16">
        <v>1.7600000000000001E-2</v>
      </c>
      <c r="AM2407" s="16">
        <v>-0.16120000000000001</v>
      </c>
      <c r="AN2407" s="16">
        <v>0.70609999999999995</v>
      </c>
      <c r="AO2407" s="16">
        <v>-8.8900000000000007E-2</v>
      </c>
      <c r="AP2407" s="16">
        <v>0.25629999999999997</v>
      </c>
      <c r="AQ2407" s="16">
        <v>0.81030000000000002</v>
      </c>
      <c r="AR2407" s="16">
        <f t="shared" si="105"/>
        <v>1</v>
      </c>
      <c r="AS2407" s="5">
        <f t="shared" si="104"/>
        <v>3.0404199999999937E-2</v>
      </c>
    </row>
    <row r="2408" spans="1:45" x14ac:dyDescent="0.25">
      <c r="A2408" s="16" t="s">
        <v>407</v>
      </c>
      <c r="B2408" s="16" t="s">
        <v>105</v>
      </c>
      <c r="C2408" s="16" t="s">
        <v>325</v>
      </c>
      <c r="D2408" s="16">
        <v>1989</v>
      </c>
      <c r="E2408" s="16" t="s">
        <v>2980</v>
      </c>
      <c r="F2408" s="16" t="s">
        <v>592</v>
      </c>
      <c r="G2408" s="10">
        <v>1855.8</v>
      </c>
      <c r="H2408" s="73">
        <v>7.526071</v>
      </c>
      <c r="I2408" s="16" t="s">
        <v>6700</v>
      </c>
      <c r="J2408" s="71">
        <v>-2.5999999999999999E-2</v>
      </c>
      <c r="K2408" s="71">
        <v>0.81899999999999995</v>
      </c>
      <c r="L2408" s="16">
        <v>-0.4676594</v>
      </c>
      <c r="M2408" s="16">
        <v>-0.5490988</v>
      </c>
      <c r="N2408" s="16">
        <v>0.54890530000000004</v>
      </c>
      <c r="O2408" s="16">
        <v>-0.38135540000000001</v>
      </c>
      <c r="P2408" s="16">
        <v>-0.93142400000000003</v>
      </c>
      <c r="Q2408" s="16">
        <v>0.31821129999999997</v>
      </c>
      <c r="R2408" s="16">
        <v>0.1633</v>
      </c>
      <c r="S2408" s="16">
        <v>1.21E-2</v>
      </c>
      <c r="T2408" s="16">
        <v>5.0000000000000001E-4</v>
      </c>
      <c r="U2408" s="16">
        <v>5.5381999999999998</v>
      </c>
      <c r="V2408" s="16">
        <v>31.588000000000001</v>
      </c>
      <c r="W2408" s="16">
        <v>12.388</v>
      </c>
      <c r="X2408" s="16">
        <v>395.87299999999999</v>
      </c>
      <c r="Y2408" s="16">
        <v>36.942700000000002</v>
      </c>
      <c r="Z2408" s="16">
        <v>0</v>
      </c>
      <c r="AA2408" s="16">
        <v>-0.9314595</v>
      </c>
      <c r="AB2408" s="16">
        <v>0.25</v>
      </c>
      <c r="AC2408" s="16">
        <v>4.33</v>
      </c>
      <c r="AD2408" s="16">
        <v>45.53</v>
      </c>
      <c r="AE2408" s="16">
        <v>2.6623000000000001</v>
      </c>
      <c r="AF2408" s="16">
        <v>0</v>
      </c>
      <c r="AG2408" s="16">
        <v>166184</v>
      </c>
      <c r="AH2408" s="16">
        <v>7.7299999999999994E-2</v>
      </c>
      <c r="AI2408" s="16">
        <v>41.8506</v>
      </c>
      <c r="AJ2408" s="16">
        <v>51.214500000000001</v>
      </c>
      <c r="AK2408" s="16">
        <v>0.5403</v>
      </c>
      <c r="AL2408" s="16">
        <v>-7.9000000000000008E-3</v>
      </c>
      <c r="AM2408" s="16">
        <v>-0.17610000000000001</v>
      </c>
      <c r="AN2408" s="16">
        <v>0.70389999999999997</v>
      </c>
      <c r="AO2408" s="16">
        <v>-9.7500000000000003E-2</v>
      </c>
      <c r="AP2408" s="16">
        <v>0.23069999999999999</v>
      </c>
      <c r="AQ2408" s="16">
        <v>0.81030000000000002</v>
      </c>
      <c r="AR2408" s="16">
        <f t="shared" si="105"/>
        <v>1</v>
      </c>
      <c r="AS2408" s="5">
        <f t="shared" si="104"/>
        <v>2.6876400000000022E-2</v>
      </c>
    </row>
    <row r="2409" spans="1:45" x14ac:dyDescent="0.25">
      <c r="A2409" s="16" t="s">
        <v>407</v>
      </c>
      <c r="B2409" s="16" t="s">
        <v>105</v>
      </c>
      <c r="C2409" s="16" t="s">
        <v>325</v>
      </c>
      <c r="D2409" s="16">
        <v>1990</v>
      </c>
      <c r="E2409" s="16" t="s">
        <v>2998</v>
      </c>
      <c r="F2409" s="16" t="s">
        <v>592</v>
      </c>
      <c r="G2409" s="10">
        <v>1761.22</v>
      </c>
      <c r="H2409" s="73">
        <v>7.4737609999999997</v>
      </c>
      <c r="I2409" s="16" t="s">
        <v>6700</v>
      </c>
      <c r="J2409" s="71">
        <v>-3.4000000000000002E-2</v>
      </c>
      <c r="K2409" s="71">
        <v>0.79200000000000004</v>
      </c>
      <c r="L2409" s="16">
        <v>-0.43880209999999997</v>
      </c>
      <c r="M2409" s="16">
        <v>-0.54567220000000005</v>
      </c>
      <c r="N2409" s="16">
        <v>0.57220899999999997</v>
      </c>
      <c r="O2409" s="16">
        <v>-0.35302250000000002</v>
      </c>
      <c r="P2409" s="16">
        <v>-0.90754380000000001</v>
      </c>
      <c r="Q2409" s="16">
        <v>0.3013422</v>
      </c>
      <c r="R2409" s="16">
        <v>0.16750000000000001</v>
      </c>
      <c r="S2409" s="16">
        <v>1.24E-2</v>
      </c>
      <c r="T2409" s="16">
        <v>5.0000000000000001E-4</v>
      </c>
      <c r="U2409" s="16">
        <v>5.5068000000000001</v>
      </c>
      <c r="V2409" s="16">
        <v>33.020000000000003</v>
      </c>
      <c r="W2409" s="16">
        <v>12.47</v>
      </c>
      <c r="X2409" s="16">
        <v>394.44299999999998</v>
      </c>
      <c r="Y2409" s="16">
        <v>38.080399999999997</v>
      </c>
      <c r="Z2409" s="16">
        <v>0</v>
      </c>
      <c r="AA2409" s="16">
        <v>-0.94272239999999996</v>
      </c>
      <c r="AB2409" s="16">
        <v>0.25</v>
      </c>
      <c r="AC2409" s="16">
        <v>4.33</v>
      </c>
      <c r="AD2409" s="16">
        <v>45.82</v>
      </c>
      <c r="AE2409" s="16">
        <v>3.0381</v>
      </c>
      <c r="AF2409" s="16">
        <v>0</v>
      </c>
      <c r="AG2409" s="16">
        <v>153287</v>
      </c>
      <c r="AH2409" s="16">
        <v>7.1800000000000003E-2</v>
      </c>
      <c r="AI2409" s="16">
        <v>42.532200000000003</v>
      </c>
      <c r="AJ2409" s="16">
        <v>53.4</v>
      </c>
      <c r="AK2409" s="16">
        <v>0.52180000000000004</v>
      </c>
      <c r="AL2409" s="16">
        <v>-3.3500000000000002E-2</v>
      </c>
      <c r="AM2409" s="16">
        <v>-0.19089999999999999</v>
      </c>
      <c r="AN2409" s="16">
        <v>0.7016</v>
      </c>
      <c r="AO2409" s="16">
        <v>-0.1061</v>
      </c>
      <c r="AP2409" s="16">
        <v>0.2051</v>
      </c>
      <c r="AQ2409" s="16">
        <v>0.81030000000000002</v>
      </c>
      <c r="AR2409" s="16">
        <f t="shared" si="105"/>
        <v>1</v>
      </c>
      <c r="AS2409" s="5">
        <f t="shared" si="104"/>
        <v>2.885730000000003E-2</v>
      </c>
    </row>
    <row r="2410" spans="1:45" x14ac:dyDescent="0.25">
      <c r="A2410" s="16" t="s">
        <v>407</v>
      </c>
      <c r="B2410" s="16" t="s">
        <v>105</v>
      </c>
      <c r="C2410" s="16" t="s">
        <v>325</v>
      </c>
      <c r="D2410" s="16">
        <v>1991</v>
      </c>
      <c r="E2410" s="16" t="s">
        <v>2977</v>
      </c>
      <c r="F2410" s="16" t="s">
        <v>592</v>
      </c>
      <c r="G2410" s="10">
        <v>1583.62</v>
      </c>
      <c r="H2410" s="73">
        <v>7.3674670000000004</v>
      </c>
      <c r="I2410" s="16" t="s">
        <v>6700</v>
      </c>
      <c r="J2410" s="71">
        <v>-0.14199999999999999</v>
      </c>
      <c r="K2410" s="71">
        <v>0.68700000000000006</v>
      </c>
      <c r="L2410" s="16">
        <v>-0.26292330000000003</v>
      </c>
      <c r="M2410" s="16">
        <v>-0.57497220000000004</v>
      </c>
      <c r="N2410" s="16">
        <v>0.57468459999999999</v>
      </c>
      <c r="O2410" s="16">
        <v>6.3752500000000004E-2</v>
      </c>
      <c r="P2410" s="16">
        <v>-0.90386500000000003</v>
      </c>
      <c r="Q2410" s="16">
        <v>0.28445189999999998</v>
      </c>
      <c r="R2410" s="16">
        <v>0.17169999999999999</v>
      </c>
      <c r="S2410" s="16">
        <v>3.8E-3</v>
      </c>
      <c r="T2410" s="16">
        <v>5.9999999999999995E-4</v>
      </c>
      <c r="U2410" s="16">
        <v>5.4753999999999996</v>
      </c>
      <c r="V2410" s="16">
        <v>33.731999999999999</v>
      </c>
      <c r="W2410" s="16">
        <v>12.246</v>
      </c>
      <c r="X2410" s="16">
        <v>395.06599999999997</v>
      </c>
      <c r="Y2410" s="16">
        <v>39.2181</v>
      </c>
      <c r="Z2410" s="16">
        <v>0.2079</v>
      </c>
      <c r="AA2410" s="16">
        <v>-0.95359689999999997</v>
      </c>
      <c r="AB2410" s="16">
        <v>0.25</v>
      </c>
      <c r="AC2410" s="16">
        <v>4.33</v>
      </c>
      <c r="AD2410" s="16">
        <v>46.1</v>
      </c>
      <c r="AE2410" s="16">
        <v>3.0876000000000001</v>
      </c>
      <c r="AF2410" s="16">
        <v>0</v>
      </c>
      <c r="AG2410" s="16">
        <v>145587</v>
      </c>
      <c r="AH2410" s="16">
        <v>7.6999999999999999E-2</v>
      </c>
      <c r="AI2410" s="16">
        <v>43.213799999999999</v>
      </c>
      <c r="AJ2410" s="16">
        <v>53.4</v>
      </c>
      <c r="AK2410" s="16">
        <v>0.50319999999999998</v>
      </c>
      <c r="AL2410" s="16">
        <v>-5.8999999999999997E-2</v>
      </c>
      <c r="AM2410" s="16">
        <v>-0.20580000000000001</v>
      </c>
      <c r="AN2410" s="16">
        <v>0.69940000000000002</v>
      </c>
      <c r="AO2410" s="16">
        <v>-0.1148</v>
      </c>
      <c r="AP2410" s="16">
        <v>0.17949999999999999</v>
      </c>
      <c r="AQ2410" s="16">
        <v>0.81030000000000002</v>
      </c>
      <c r="AR2410" s="16">
        <f t="shared" si="105"/>
        <v>1</v>
      </c>
      <c r="AS2410" s="5">
        <f t="shared" si="104"/>
        <v>0.17587879999999995</v>
      </c>
    </row>
    <row r="2411" spans="1:45" x14ac:dyDescent="0.25">
      <c r="A2411" s="16" t="s">
        <v>407</v>
      </c>
      <c r="B2411" s="16" t="s">
        <v>105</v>
      </c>
      <c r="C2411" s="16" t="s">
        <v>325</v>
      </c>
      <c r="D2411" s="16">
        <v>1992</v>
      </c>
      <c r="E2411" s="16" t="s">
        <v>2971</v>
      </c>
      <c r="F2411" s="16" t="s">
        <v>592</v>
      </c>
      <c r="G2411" s="10">
        <v>1420.64</v>
      </c>
      <c r="H2411" s="73">
        <v>7.2588650000000001</v>
      </c>
      <c r="I2411" s="16" t="s">
        <v>6700</v>
      </c>
      <c r="J2411" s="71">
        <v>-0.13100000000000001</v>
      </c>
      <c r="K2411" s="71">
        <v>0.60299999999999998</v>
      </c>
      <c r="L2411" s="16">
        <v>-0.25317859999999998</v>
      </c>
      <c r="M2411" s="16">
        <v>-0.57469210000000004</v>
      </c>
      <c r="N2411" s="16">
        <v>0.57721330000000004</v>
      </c>
      <c r="O2411" s="16">
        <v>8.0871100000000001E-2</v>
      </c>
      <c r="P2411" s="16">
        <v>-0.8871308</v>
      </c>
      <c r="Q2411" s="16">
        <v>0.26759850000000002</v>
      </c>
      <c r="R2411" s="16">
        <v>0.17599999999999999</v>
      </c>
      <c r="S2411" s="16">
        <v>3.5000000000000001E-3</v>
      </c>
      <c r="T2411" s="16">
        <v>5.0000000000000001E-4</v>
      </c>
      <c r="U2411" s="16">
        <v>5.444</v>
      </c>
      <c r="V2411" s="16">
        <v>34.444000000000003</v>
      </c>
      <c r="W2411" s="16">
        <v>12.022</v>
      </c>
      <c r="X2411" s="16">
        <v>395.69799999999998</v>
      </c>
      <c r="Y2411" s="16">
        <v>40.355800000000002</v>
      </c>
      <c r="Z2411" s="16">
        <v>0.2019</v>
      </c>
      <c r="AA2411" s="16">
        <v>-0.96485989999999999</v>
      </c>
      <c r="AB2411" s="16">
        <v>0.25</v>
      </c>
      <c r="AC2411" s="16">
        <v>4.33</v>
      </c>
      <c r="AD2411" s="16">
        <v>46.39</v>
      </c>
      <c r="AE2411" s="16">
        <v>3.0855000000000001</v>
      </c>
      <c r="AF2411" s="16">
        <v>0</v>
      </c>
      <c r="AG2411" s="16">
        <v>130555</v>
      </c>
      <c r="AH2411" s="16">
        <v>9.1300000000000006E-2</v>
      </c>
      <c r="AI2411" s="16">
        <v>46</v>
      </c>
      <c r="AJ2411" s="16">
        <v>53.3</v>
      </c>
      <c r="AK2411" s="16">
        <v>0.48470000000000002</v>
      </c>
      <c r="AL2411" s="16">
        <v>-8.4599999999999995E-2</v>
      </c>
      <c r="AM2411" s="16">
        <v>-0.22070000000000001</v>
      </c>
      <c r="AN2411" s="16">
        <v>0.69720000000000004</v>
      </c>
      <c r="AO2411" s="16">
        <v>-0.1234</v>
      </c>
      <c r="AP2411" s="16">
        <v>0.154</v>
      </c>
      <c r="AQ2411" s="16">
        <v>0.81030000000000002</v>
      </c>
      <c r="AR2411" s="16">
        <f t="shared" si="105"/>
        <v>1</v>
      </c>
      <c r="AS2411" s="5">
        <f t="shared" si="104"/>
        <v>9.7447000000000505E-3</v>
      </c>
    </row>
    <row r="2412" spans="1:45" x14ac:dyDescent="0.25">
      <c r="A2412" s="16" t="s">
        <v>407</v>
      </c>
      <c r="B2412" s="16" t="s">
        <v>105</v>
      </c>
      <c r="C2412" s="16" t="s">
        <v>325</v>
      </c>
      <c r="D2412" s="16">
        <v>1993</v>
      </c>
      <c r="E2412" s="16" t="s">
        <v>2992</v>
      </c>
      <c r="F2412" s="16" t="s">
        <v>592</v>
      </c>
      <c r="G2412" s="10">
        <v>1363.65</v>
      </c>
      <c r="H2412" s="73">
        <v>7.2179229999999999</v>
      </c>
      <c r="I2412" s="16" t="s">
        <v>6700</v>
      </c>
      <c r="J2412" s="71">
        <v>-6.5000000000000002E-2</v>
      </c>
      <c r="K2412" s="71">
        <v>0.56499999999999995</v>
      </c>
      <c r="L2412" s="16">
        <v>-0.2316645</v>
      </c>
      <c r="M2412" s="16">
        <v>-0.55634070000000002</v>
      </c>
      <c r="N2412" s="16">
        <v>0.5826789</v>
      </c>
      <c r="O2412" s="16">
        <v>0.1283851</v>
      </c>
      <c r="P2412" s="16">
        <v>-0.8949376</v>
      </c>
      <c r="Q2412" s="16">
        <v>0.25076209999999999</v>
      </c>
      <c r="R2412" s="16">
        <v>0.1802</v>
      </c>
      <c r="S2412" s="16">
        <v>7.4999999999999997E-3</v>
      </c>
      <c r="T2412" s="16">
        <v>5.9999999999999995E-4</v>
      </c>
      <c r="U2412" s="16">
        <v>5.4124999999999996</v>
      </c>
      <c r="V2412" s="16">
        <v>35.155999999999999</v>
      </c>
      <c r="W2412" s="16">
        <v>11.798</v>
      </c>
      <c r="X2412" s="16">
        <v>396.791</v>
      </c>
      <c r="Y2412" s="16">
        <v>41.493499999999997</v>
      </c>
      <c r="Z2412" s="16">
        <v>0.1993</v>
      </c>
      <c r="AA2412" s="16">
        <v>-1.046807</v>
      </c>
      <c r="AB2412" s="16">
        <v>0.25</v>
      </c>
      <c r="AC2412" s="16">
        <v>4.33</v>
      </c>
      <c r="AD2412" s="16">
        <v>48.5</v>
      </c>
      <c r="AE2412" s="16">
        <v>2.9338000000000002</v>
      </c>
      <c r="AF2412" s="16">
        <v>0</v>
      </c>
      <c r="AG2412" s="16">
        <v>114086</v>
      </c>
      <c r="AH2412" s="16">
        <v>9.7199999999999995E-2</v>
      </c>
      <c r="AI2412" s="16">
        <v>46</v>
      </c>
      <c r="AJ2412" s="16">
        <v>53.3</v>
      </c>
      <c r="AK2412" s="16">
        <v>0.4662</v>
      </c>
      <c r="AL2412" s="16">
        <v>-0.1101</v>
      </c>
      <c r="AM2412" s="16">
        <v>-0.23549999999999999</v>
      </c>
      <c r="AN2412" s="16">
        <v>0.69499999999999995</v>
      </c>
      <c r="AO2412" s="16">
        <v>-0.13200000000000001</v>
      </c>
      <c r="AP2412" s="16">
        <v>0.12839999999999999</v>
      </c>
      <c r="AQ2412" s="16">
        <v>0.81030000000000002</v>
      </c>
      <c r="AR2412" s="16">
        <f t="shared" si="105"/>
        <v>1</v>
      </c>
      <c r="AS2412" s="5">
        <f t="shared" si="104"/>
        <v>2.151409999999998E-2</v>
      </c>
    </row>
    <row r="2413" spans="1:45" x14ac:dyDescent="0.25">
      <c r="A2413" s="16" t="s">
        <v>407</v>
      </c>
      <c r="B2413" s="16" t="s">
        <v>105</v>
      </c>
      <c r="C2413" s="16" t="s">
        <v>325</v>
      </c>
      <c r="D2413" s="16">
        <v>1994</v>
      </c>
      <c r="E2413" s="16" t="s">
        <v>2993</v>
      </c>
      <c r="F2413" s="16" t="s">
        <v>592</v>
      </c>
      <c r="G2413" s="10">
        <v>1382.2</v>
      </c>
      <c r="H2413" s="73">
        <v>7.2314290000000003</v>
      </c>
      <c r="I2413" s="16" t="s">
        <v>6700</v>
      </c>
      <c r="J2413" s="71">
        <v>-1E-3</v>
      </c>
      <c r="K2413" s="71">
        <v>0.56399999999999995</v>
      </c>
      <c r="L2413" s="16">
        <v>-0.20175889999999999</v>
      </c>
      <c r="M2413" s="16">
        <v>-0.51564940000000004</v>
      </c>
      <c r="N2413" s="16">
        <v>0.58921400000000002</v>
      </c>
      <c r="O2413" s="16">
        <v>0.17834439999999999</v>
      </c>
      <c r="P2413" s="16">
        <v>-0.90884549999999997</v>
      </c>
      <c r="Q2413" s="16">
        <v>0.2338392</v>
      </c>
      <c r="R2413" s="16">
        <v>0.18440000000000001</v>
      </c>
      <c r="S2413" s="16">
        <v>1.7899999999999999E-2</v>
      </c>
      <c r="T2413" s="16">
        <v>5.0000000000000001E-4</v>
      </c>
      <c r="U2413" s="16">
        <v>5.3811</v>
      </c>
      <c r="V2413" s="16">
        <v>35.868000000000002</v>
      </c>
      <c r="W2413" s="16">
        <v>11.574</v>
      </c>
      <c r="X2413" s="16">
        <v>398.05</v>
      </c>
      <c r="Y2413" s="16">
        <v>42.631300000000003</v>
      </c>
      <c r="Z2413" s="16">
        <v>0.22140000000000001</v>
      </c>
      <c r="AA2413" s="16">
        <v>-1.000202</v>
      </c>
      <c r="AB2413" s="16">
        <v>0.25</v>
      </c>
      <c r="AC2413" s="16">
        <v>4.33</v>
      </c>
      <c r="AD2413" s="16">
        <v>47.3</v>
      </c>
      <c r="AE2413" s="16">
        <v>3.0306000000000002</v>
      </c>
      <c r="AF2413" s="16">
        <v>0</v>
      </c>
      <c r="AG2413" s="16">
        <v>119053</v>
      </c>
      <c r="AH2413" s="16">
        <v>5.62E-2</v>
      </c>
      <c r="AI2413" s="16">
        <v>46</v>
      </c>
      <c r="AJ2413" s="16">
        <v>53.3</v>
      </c>
      <c r="AK2413" s="16">
        <v>0.4476</v>
      </c>
      <c r="AL2413" s="16">
        <v>-0.13569999999999999</v>
      </c>
      <c r="AM2413" s="16">
        <v>-0.25040000000000001</v>
      </c>
      <c r="AN2413" s="16">
        <v>0.69269999999999998</v>
      </c>
      <c r="AO2413" s="16">
        <v>-0.14069999999999999</v>
      </c>
      <c r="AP2413" s="16">
        <v>0.1028</v>
      </c>
      <c r="AQ2413" s="16">
        <v>0.81030000000000002</v>
      </c>
      <c r="AR2413" s="16">
        <f t="shared" si="105"/>
        <v>1</v>
      </c>
      <c r="AS2413" s="5">
        <f t="shared" si="104"/>
        <v>2.9905600000000004E-2</v>
      </c>
    </row>
    <row r="2414" spans="1:45" x14ac:dyDescent="0.25">
      <c r="A2414" s="16" t="s">
        <v>407</v>
      </c>
      <c r="B2414" s="16" t="s">
        <v>105</v>
      </c>
      <c r="C2414" s="16" t="s">
        <v>325</v>
      </c>
      <c r="D2414" s="16">
        <v>1995</v>
      </c>
      <c r="E2414" s="16" t="s">
        <v>2989</v>
      </c>
      <c r="F2414" s="16" t="s">
        <v>592</v>
      </c>
      <c r="G2414" s="10">
        <v>1459.11</v>
      </c>
      <c r="H2414" s="73">
        <v>7.2855790000000002</v>
      </c>
      <c r="I2414" s="16" t="s">
        <v>6700</v>
      </c>
      <c r="J2414" s="71">
        <v>5.2999999999999999E-2</v>
      </c>
      <c r="K2414" s="71">
        <v>0.59499999999999997</v>
      </c>
      <c r="L2414" s="16">
        <v>-0.23830489999999999</v>
      </c>
      <c r="M2414" s="16">
        <v>-0.50067470000000003</v>
      </c>
      <c r="N2414" s="16">
        <v>0.59288929999999995</v>
      </c>
      <c r="O2414" s="16">
        <v>8.4771700000000005E-2</v>
      </c>
      <c r="P2414" s="16">
        <v>-0.8961964</v>
      </c>
      <c r="Q2414" s="16">
        <v>0.2169847</v>
      </c>
      <c r="R2414" s="16">
        <v>0.18859999999999999</v>
      </c>
      <c r="S2414" s="16">
        <v>2.1499999999999998E-2</v>
      </c>
      <c r="T2414" s="16">
        <v>4.0000000000000002E-4</v>
      </c>
      <c r="U2414" s="16">
        <v>5.3497000000000003</v>
      </c>
      <c r="V2414" s="16">
        <v>36.58</v>
      </c>
      <c r="W2414" s="16">
        <v>11.35</v>
      </c>
      <c r="X2414" s="16">
        <v>398.86099999999999</v>
      </c>
      <c r="Y2414" s="16">
        <v>43.768999999999998</v>
      </c>
      <c r="Z2414" s="16">
        <v>0.16600000000000001</v>
      </c>
      <c r="AA2414" s="16">
        <v>-0.95748080000000002</v>
      </c>
      <c r="AB2414" s="16">
        <v>0.25</v>
      </c>
      <c r="AC2414" s="16">
        <v>4.33</v>
      </c>
      <c r="AD2414" s="16">
        <v>46.2</v>
      </c>
      <c r="AE2414" s="16">
        <v>3.3831000000000002</v>
      </c>
      <c r="AF2414" s="16">
        <v>0</v>
      </c>
      <c r="AG2414" s="16">
        <v>114358</v>
      </c>
      <c r="AH2414" s="16">
        <v>7.0699999999999999E-2</v>
      </c>
      <c r="AI2414" s="16">
        <v>46</v>
      </c>
      <c r="AJ2414" s="16">
        <v>53.7</v>
      </c>
      <c r="AK2414" s="16">
        <v>0.42909999999999998</v>
      </c>
      <c r="AL2414" s="16">
        <v>-0.16120000000000001</v>
      </c>
      <c r="AM2414" s="16">
        <v>-0.26529999999999998</v>
      </c>
      <c r="AN2414" s="16">
        <v>0.6905</v>
      </c>
      <c r="AO2414" s="16">
        <v>-0.14929999999999999</v>
      </c>
      <c r="AP2414" s="16">
        <v>7.7200000000000005E-2</v>
      </c>
      <c r="AQ2414" s="16">
        <v>0.81030000000000002</v>
      </c>
      <c r="AR2414" s="16">
        <f t="shared" si="105"/>
        <v>1</v>
      </c>
      <c r="AS2414" s="5">
        <f t="shared" si="104"/>
        <v>-3.6545999999999995E-2</v>
      </c>
    </row>
    <row r="2415" spans="1:45" x14ac:dyDescent="0.25">
      <c r="A2415" s="16" t="s">
        <v>407</v>
      </c>
      <c r="B2415" s="16" t="s">
        <v>105</v>
      </c>
      <c r="C2415" s="16" t="s">
        <v>325</v>
      </c>
      <c r="D2415" s="16">
        <v>1996</v>
      </c>
      <c r="E2415" s="16" t="s">
        <v>2995</v>
      </c>
      <c r="F2415" s="16" t="s">
        <v>592</v>
      </c>
      <c r="G2415" s="10">
        <v>1479.79</v>
      </c>
      <c r="H2415" s="73">
        <v>7.2996540000000003</v>
      </c>
      <c r="I2415" s="16" t="s">
        <v>6700</v>
      </c>
      <c r="J2415" s="71">
        <v>2E-3</v>
      </c>
      <c r="K2415" s="71">
        <v>0.59599999999999997</v>
      </c>
      <c r="L2415" s="16">
        <v>-0.20936569999999999</v>
      </c>
      <c r="M2415" s="16">
        <v>-0.51615659999999997</v>
      </c>
      <c r="N2415" s="16">
        <v>0.60226950000000001</v>
      </c>
      <c r="O2415" s="16">
        <v>0.20508209999999999</v>
      </c>
      <c r="P2415" s="16">
        <v>-0.88949060000000002</v>
      </c>
      <c r="Q2415" s="16">
        <v>0.153143</v>
      </c>
      <c r="R2415" s="16">
        <v>0.19289999999999999</v>
      </c>
      <c r="S2415" s="16">
        <v>1.5800000000000002E-2</v>
      </c>
      <c r="T2415" s="16">
        <v>8.0000000000000004E-4</v>
      </c>
      <c r="U2415" s="16">
        <v>5.3182999999999998</v>
      </c>
      <c r="V2415" s="16">
        <v>37.491999999999997</v>
      </c>
      <c r="W2415" s="16">
        <v>11.396000000000001</v>
      </c>
      <c r="X2415" s="16">
        <v>397.34100000000001</v>
      </c>
      <c r="Y2415" s="16">
        <v>44.906700000000001</v>
      </c>
      <c r="Z2415" s="16">
        <v>0.2109</v>
      </c>
      <c r="AA2415" s="16">
        <v>-0.99243459999999994</v>
      </c>
      <c r="AB2415" s="16">
        <v>0.25</v>
      </c>
      <c r="AC2415" s="16">
        <v>4.33</v>
      </c>
      <c r="AD2415" s="16">
        <v>47.1</v>
      </c>
      <c r="AE2415" s="16">
        <v>3.6124999999999998</v>
      </c>
      <c r="AF2415" s="16">
        <v>3.8899999999999997E-2</v>
      </c>
      <c r="AG2415" s="16">
        <v>112839</v>
      </c>
      <c r="AH2415" s="16">
        <v>7.0199999999999999E-2</v>
      </c>
      <c r="AI2415" s="16">
        <v>45.9</v>
      </c>
      <c r="AJ2415" s="16">
        <v>54.2</v>
      </c>
      <c r="AK2415" s="16">
        <v>0.34620000000000001</v>
      </c>
      <c r="AL2415" s="16">
        <v>-0.1245</v>
      </c>
      <c r="AM2415" s="16">
        <v>-0.39350000000000002</v>
      </c>
      <c r="AN2415" s="16">
        <v>0.66110000000000002</v>
      </c>
      <c r="AO2415" s="16">
        <v>-0.18729999999999999</v>
      </c>
      <c r="AP2415" s="16">
        <v>-3.7900000000000003E-2</v>
      </c>
      <c r="AQ2415" s="16">
        <v>0.81030000000000002</v>
      </c>
      <c r="AR2415" s="16">
        <f t="shared" si="105"/>
        <v>1</v>
      </c>
      <c r="AS2415" s="5">
        <f t="shared" si="104"/>
        <v>2.8939199999999998E-2</v>
      </c>
    </row>
    <row r="2416" spans="1:45" x14ac:dyDescent="0.25">
      <c r="A2416" s="16" t="s">
        <v>407</v>
      </c>
      <c r="B2416" s="16" t="s">
        <v>105</v>
      </c>
      <c r="C2416" s="16" t="s">
        <v>325</v>
      </c>
      <c r="D2416" s="16">
        <v>1997</v>
      </c>
      <c r="E2416" s="16" t="s">
        <v>2985</v>
      </c>
      <c r="F2416" s="16" t="s">
        <v>592</v>
      </c>
      <c r="G2416" s="10">
        <v>1524.86</v>
      </c>
      <c r="H2416" s="73">
        <v>7.3296580000000002</v>
      </c>
      <c r="I2416" s="16" t="s">
        <v>6700</v>
      </c>
      <c r="J2416" s="71">
        <v>1.4E-2</v>
      </c>
      <c r="K2416" s="71">
        <v>0.60499999999999998</v>
      </c>
      <c r="L2416" s="16">
        <v>-0.25096980000000002</v>
      </c>
      <c r="M2416" s="16">
        <v>-0.50993140000000003</v>
      </c>
      <c r="N2416" s="16">
        <v>0.4688042</v>
      </c>
      <c r="O2416" s="16">
        <v>0.2334464</v>
      </c>
      <c r="P2416" s="16">
        <v>-0.87809060000000005</v>
      </c>
      <c r="Q2416" s="16">
        <v>0.14519589999999999</v>
      </c>
      <c r="R2416" s="16">
        <v>0.16789999999999999</v>
      </c>
      <c r="S2416" s="16">
        <v>2.1299999999999999E-2</v>
      </c>
      <c r="T2416" s="16">
        <v>6.9999999999999999E-4</v>
      </c>
      <c r="U2416" s="16">
        <v>3.9489999999999998</v>
      </c>
      <c r="V2416" s="16">
        <v>38.404000000000003</v>
      </c>
      <c r="W2416" s="16">
        <v>11.442</v>
      </c>
      <c r="X2416" s="16">
        <v>395.48399999999998</v>
      </c>
      <c r="Y2416" s="16">
        <v>46.044400000000003</v>
      </c>
      <c r="Z2416" s="16">
        <v>0.2165</v>
      </c>
      <c r="AA2416" s="16">
        <v>-0.97301579999999999</v>
      </c>
      <c r="AB2416" s="16">
        <v>0.25</v>
      </c>
      <c r="AC2416" s="16">
        <v>4.33</v>
      </c>
      <c r="AD2416" s="16">
        <v>46.6</v>
      </c>
      <c r="AE2416" s="16">
        <v>3.738</v>
      </c>
      <c r="AF2416" s="16">
        <v>8.5599999999999996E-2</v>
      </c>
      <c r="AG2416" s="16">
        <v>113970</v>
      </c>
      <c r="AH2416" s="16">
        <v>7.17E-2</v>
      </c>
      <c r="AI2416" s="16">
        <v>46.5</v>
      </c>
      <c r="AJ2416" s="16">
        <v>54.6</v>
      </c>
      <c r="AK2416" s="16">
        <v>0.42170000000000002</v>
      </c>
      <c r="AL2416" s="16">
        <v>-0.1789</v>
      </c>
      <c r="AM2416" s="16">
        <v>-0.34499999999999997</v>
      </c>
      <c r="AN2416" s="16">
        <v>0.46329999999999999</v>
      </c>
      <c r="AO2416" s="16">
        <v>-0.14660000000000001</v>
      </c>
      <c r="AP2416" s="16">
        <v>-2.3599999999999999E-2</v>
      </c>
      <c r="AQ2416" s="16">
        <v>0.81030000000000002</v>
      </c>
      <c r="AR2416" s="16">
        <f t="shared" si="105"/>
        <v>1</v>
      </c>
      <c r="AS2416" s="5">
        <f t="shared" si="104"/>
        <v>-4.1604100000000033E-2</v>
      </c>
    </row>
    <row r="2417" spans="1:45" x14ac:dyDescent="0.25">
      <c r="A2417" s="16" t="s">
        <v>407</v>
      </c>
      <c r="B2417" s="16" t="s">
        <v>105</v>
      </c>
      <c r="C2417" s="16" t="s">
        <v>325</v>
      </c>
      <c r="D2417" s="16">
        <v>1998</v>
      </c>
      <c r="E2417" s="16" t="s">
        <v>2986</v>
      </c>
      <c r="F2417" s="16" t="s">
        <v>592</v>
      </c>
      <c r="G2417" s="10">
        <v>1562.48</v>
      </c>
      <c r="H2417" s="73">
        <v>7.3540299999999998</v>
      </c>
      <c r="I2417" s="16" t="s">
        <v>6700</v>
      </c>
      <c r="J2417" s="71">
        <v>6.0000000000000001E-3</v>
      </c>
      <c r="K2417" s="71">
        <v>0.60799999999999998</v>
      </c>
      <c r="L2417" s="16">
        <v>-0.15348890000000001</v>
      </c>
      <c r="M2417" s="16">
        <v>-0.51884070000000004</v>
      </c>
      <c r="N2417" s="16">
        <v>0.64953450000000001</v>
      </c>
      <c r="O2417" s="16">
        <v>0.26846569999999997</v>
      </c>
      <c r="P2417" s="16">
        <v>-0.86052010000000001</v>
      </c>
      <c r="Q2417" s="16">
        <v>0.13722819999999999</v>
      </c>
      <c r="R2417" s="16">
        <v>0.16639999999999999</v>
      </c>
      <c r="S2417" s="16">
        <v>1.9900000000000001E-2</v>
      </c>
      <c r="T2417" s="16">
        <v>4.0000000000000002E-4</v>
      </c>
      <c r="U2417" s="16">
        <v>5.4930000000000003</v>
      </c>
      <c r="V2417" s="16">
        <v>39.316000000000003</v>
      </c>
      <c r="W2417" s="16">
        <v>11.488</v>
      </c>
      <c r="X2417" s="16">
        <v>394.85500000000002</v>
      </c>
      <c r="Y2417" s="16">
        <v>47.182099999999998</v>
      </c>
      <c r="Z2417" s="16">
        <v>0.21929999999999999</v>
      </c>
      <c r="AA2417" s="16">
        <v>-0.98855090000000001</v>
      </c>
      <c r="AB2417" s="16">
        <v>0.25</v>
      </c>
      <c r="AC2417" s="16">
        <v>4.33</v>
      </c>
      <c r="AD2417" s="16">
        <v>47</v>
      </c>
      <c r="AE2417" s="16">
        <v>4.3875000000000002</v>
      </c>
      <c r="AF2417" s="16">
        <v>0.38340000000000002</v>
      </c>
      <c r="AG2417" s="16">
        <v>113560</v>
      </c>
      <c r="AH2417" s="16">
        <v>7.1099999999999997E-2</v>
      </c>
      <c r="AI2417" s="16">
        <v>47</v>
      </c>
      <c r="AJ2417" s="16">
        <v>55.1</v>
      </c>
      <c r="AK2417" s="16">
        <v>0.49719999999999998</v>
      </c>
      <c r="AL2417" s="16">
        <v>-0.23330000000000001</v>
      </c>
      <c r="AM2417" s="16">
        <v>-0.29659999999999997</v>
      </c>
      <c r="AN2417" s="16">
        <v>0.2656</v>
      </c>
      <c r="AO2417" s="16">
        <v>-0.106</v>
      </c>
      <c r="AP2417" s="16">
        <v>-9.2999999999999992E-3</v>
      </c>
      <c r="AQ2417" s="16">
        <v>0.81030000000000002</v>
      </c>
      <c r="AR2417" s="16">
        <f t="shared" si="105"/>
        <v>1</v>
      </c>
      <c r="AS2417" s="5">
        <f t="shared" si="104"/>
        <v>9.7480900000000009E-2</v>
      </c>
    </row>
    <row r="2418" spans="1:45" x14ac:dyDescent="0.25">
      <c r="A2418" s="16" t="s">
        <v>407</v>
      </c>
      <c r="B2418" s="16" t="s">
        <v>105</v>
      </c>
      <c r="C2418" s="16" t="s">
        <v>325</v>
      </c>
      <c r="D2418" s="16">
        <v>1999</v>
      </c>
      <c r="E2418" s="16" t="s">
        <v>2972</v>
      </c>
      <c r="F2418" s="16" t="s">
        <v>592</v>
      </c>
      <c r="G2418" s="10">
        <v>1596.51</v>
      </c>
      <c r="H2418" s="73">
        <v>7.3755759999999997</v>
      </c>
      <c r="I2418" s="16" t="s">
        <v>6700</v>
      </c>
      <c r="J2418" s="71">
        <v>1.0999999999999999E-2</v>
      </c>
      <c r="K2418" s="71">
        <v>0.61499999999999999</v>
      </c>
      <c r="L2418" s="16">
        <v>-0.2147664</v>
      </c>
      <c r="M2418" s="16">
        <v>-0.54187669999999999</v>
      </c>
      <c r="N2418" s="16">
        <v>0.63840030000000003</v>
      </c>
      <c r="O2418" s="16">
        <v>0.15576770000000001</v>
      </c>
      <c r="P2418" s="16">
        <v>-0.84526650000000003</v>
      </c>
      <c r="Q2418" s="16">
        <v>0.13422419999999999</v>
      </c>
      <c r="R2418" s="16">
        <v>0.1502</v>
      </c>
      <c r="S2418" s="16">
        <v>1.5900000000000001E-2</v>
      </c>
      <c r="T2418" s="16">
        <v>5.0000000000000001E-4</v>
      </c>
      <c r="U2418" s="16">
        <v>5.1456999999999997</v>
      </c>
      <c r="V2418" s="16">
        <v>40.228000000000002</v>
      </c>
      <c r="W2418" s="16">
        <v>11.534000000000001</v>
      </c>
      <c r="X2418" s="16">
        <v>395.32600000000002</v>
      </c>
      <c r="Y2418" s="16">
        <v>48.319800000000001</v>
      </c>
      <c r="Z2418" s="16">
        <v>0.14660000000000001</v>
      </c>
      <c r="AA2418" s="16">
        <v>-0.98466719999999996</v>
      </c>
      <c r="AB2418" s="16">
        <v>0.25</v>
      </c>
      <c r="AC2418" s="16">
        <v>4.33</v>
      </c>
      <c r="AD2418" s="16">
        <v>46.9</v>
      </c>
      <c r="AE2418" s="16">
        <v>4.3514999999999997</v>
      </c>
      <c r="AF2418" s="16">
        <v>1.4544999999999999</v>
      </c>
      <c r="AG2418" s="16">
        <v>119604</v>
      </c>
      <c r="AH2418" s="16">
        <v>7.2499999999999995E-2</v>
      </c>
      <c r="AI2418" s="16">
        <v>47.5</v>
      </c>
      <c r="AJ2418" s="16">
        <v>55.6</v>
      </c>
      <c r="AK2418" s="16">
        <v>0.40699999999999997</v>
      </c>
      <c r="AL2418" s="16">
        <v>-0.31909999999999999</v>
      </c>
      <c r="AM2418" s="16">
        <v>-0.3019</v>
      </c>
      <c r="AN2418" s="16">
        <v>0.50900000000000001</v>
      </c>
      <c r="AO2418" s="16">
        <v>-0.1011</v>
      </c>
      <c r="AP2418" s="16">
        <v>-6.5100000000000005E-2</v>
      </c>
      <c r="AQ2418" s="16">
        <v>0.81030000000000002</v>
      </c>
      <c r="AR2418" s="16">
        <f t="shared" si="105"/>
        <v>1</v>
      </c>
      <c r="AS2418" s="5">
        <f t="shared" si="104"/>
        <v>-6.1277499999999985E-2</v>
      </c>
    </row>
    <row r="2419" spans="1:45" x14ac:dyDescent="0.25">
      <c r="A2419" s="16" t="s">
        <v>407</v>
      </c>
      <c r="B2419" s="16" t="s">
        <v>105</v>
      </c>
      <c r="C2419" s="16" t="s">
        <v>325</v>
      </c>
      <c r="D2419" s="16">
        <v>2000</v>
      </c>
      <c r="E2419" s="16" t="s">
        <v>2984</v>
      </c>
      <c r="F2419" s="16" t="s">
        <v>592</v>
      </c>
      <c r="G2419" s="10">
        <v>1600.48</v>
      </c>
      <c r="H2419" s="73">
        <v>7.3780580000000002</v>
      </c>
      <c r="I2419" s="16">
        <v>2397436</v>
      </c>
      <c r="J2419" s="71">
        <v>-2E-3</v>
      </c>
      <c r="K2419" s="71">
        <v>0.61399999999999999</v>
      </c>
      <c r="L2419" s="16">
        <v>-0.1093051</v>
      </c>
      <c r="M2419" s="16">
        <v>-0.51529389999999997</v>
      </c>
      <c r="N2419" s="16">
        <v>0.71034759999999997</v>
      </c>
      <c r="O2419" s="16">
        <v>0.25188339999999998</v>
      </c>
      <c r="P2419" s="16">
        <v>-0.80495700000000003</v>
      </c>
      <c r="Q2419" s="16">
        <v>0.13116849999999999</v>
      </c>
      <c r="R2419" s="16">
        <v>0.18759999999999999</v>
      </c>
      <c r="S2419" s="16">
        <v>1.6299999999999999E-2</v>
      </c>
      <c r="T2419" s="16">
        <v>1E-3</v>
      </c>
      <c r="U2419" s="16">
        <v>5.5503999999999998</v>
      </c>
      <c r="V2419" s="16">
        <v>41.14</v>
      </c>
      <c r="W2419" s="16">
        <v>11.58</v>
      </c>
      <c r="X2419" s="16">
        <v>396.42599999999999</v>
      </c>
      <c r="Y2419" s="16">
        <v>49.457599999999999</v>
      </c>
      <c r="Z2419" s="16">
        <v>0.1729</v>
      </c>
      <c r="AA2419" s="16">
        <v>-1.050691</v>
      </c>
      <c r="AB2419" s="16">
        <v>0.25</v>
      </c>
      <c r="AC2419" s="16">
        <v>4.33</v>
      </c>
      <c r="AD2419" s="16">
        <v>48.6</v>
      </c>
      <c r="AE2419" s="16">
        <v>4.9009999999999998</v>
      </c>
      <c r="AF2419" s="16">
        <v>6.4485000000000001</v>
      </c>
      <c r="AG2419" s="16">
        <v>122881</v>
      </c>
      <c r="AH2419" s="16">
        <v>8.2199999999999995E-2</v>
      </c>
      <c r="AI2419" s="16">
        <v>48.2</v>
      </c>
      <c r="AJ2419" s="16">
        <v>56.3</v>
      </c>
      <c r="AK2419" s="16">
        <v>0.31680000000000003</v>
      </c>
      <c r="AL2419" s="16">
        <v>-0.40489999999999998</v>
      </c>
      <c r="AM2419" s="16">
        <v>-0.30730000000000002</v>
      </c>
      <c r="AN2419" s="16">
        <v>0.75229999999999997</v>
      </c>
      <c r="AO2419" s="16">
        <v>-9.6199999999999994E-2</v>
      </c>
      <c r="AP2419" s="16">
        <v>-0.121</v>
      </c>
      <c r="AQ2419" s="16">
        <v>0.81030000000000002</v>
      </c>
      <c r="AR2419" s="16">
        <f t="shared" si="105"/>
        <v>1</v>
      </c>
      <c r="AS2419" s="5">
        <f t="shared" si="104"/>
        <v>0.10546129999999999</v>
      </c>
    </row>
    <row r="2420" spans="1:45" x14ac:dyDescent="0.25">
      <c r="A2420" s="16" t="s">
        <v>407</v>
      </c>
      <c r="B2420" s="16" t="s">
        <v>105</v>
      </c>
      <c r="C2420" s="16" t="s">
        <v>325</v>
      </c>
      <c r="D2420" s="16">
        <v>2001</v>
      </c>
      <c r="E2420" s="16" t="s">
        <v>2987</v>
      </c>
      <c r="F2420" s="16" t="s">
        <v>592</v>
      </c>
      <c r="G2420" s="10">
        <v>1632.52</v>
      </c>
      <c r="H2420" s="73">
        <v>7.3978830000000002</v>
      </c>
      <c r="I2420" s="16">
        <v>2419776</v>
      </c>
      <c r="J2420" s="71">
        <v>1.6E-2</v>
      </c>
      <c r="K2420" s="71">
        <v>0.624</v>
      </c>
      <c r="L2420" s="16">
        <v>-3.9510999999999998E-2</v>
      </c>
      <c r="M2420" s="16">
        <v>-0.46354630000000002</v>
      </c>
      <c r="N2420" s="16">
        <v>0.71853610000000001</v>
      </c>
      <c r="O2420" s="16">
        <v>0.2332485</v>
      </c>
      <c r="P2420" s="16">
        <v>-0.77995539999999997</v>
      </c>
      <c r="Q2420" s="16">
        <v>0.22623119999999999</v>
      </c>
      <c r="R2420" s="16">
        <v>0.26750000000000002</v>
      </c>
      <c r="S2420" s="16">
        <v>1.8700000000000001E-2</v>
      </c>
      <c r="T2420" s="16">
        <v>8.9999999999999998E-4</v>
      </c>
      <c r="U2420" s="16">
        <v>5.1612</v>
      </c>
      <c r="V2420" s="16">
        <v>41.51</v>
      </c>
      <c r="W2420" s="16">
        <v>12.19</v>
      </c>
      <c r="X2420" s="16">
        <v>397.11500000000001</v>
      </c>
      <c r="Y2420" s="16">
        <v>50.595300000000002</v>
      </c>
      <c r="Z2420" s="16">
        <v>0.1477</v>
      </c>
      <c r="AA2420" s="16">
        <v>-1.062343</v>
      </c>
      <c r="AB2420" s="16">
        <v>0.25</v>
      </c>
      <c r="AC2420" s="16">
        <v>4.33</v>
      </c>
      <c r="AD2420" s="16">
        <v>48.9</v>
      </c>
      <c r="AE2420" s="16">
        <v>5.1376999999999997</v>
      </c>
      <c r="AF2420" s="16">
        <v>8.0589999999999993</v>
      </c>
      <c r="AG2420" s="16">
        <v>124683</v>
      </c>
      <c r="AH2420" s="16">
        <v>8.14E-2</v>
      </c>
      <c r="AI2420" s="16">
        <v>49.2</v>
      </c>
      <c r="AJ2420" s="16">
        <v>57.2</v>
      </c>
      <c r="AK2420" s="16">
        <v>0.32700000000000001</v>
      </c>
      <c r="AL2420" s="16">
        <v>-0.2084</v>
      </c>
      <c r="AM2420" s="16">
        <v>-0.25190000000000001</v>
      </c>
      <c r="AN2420" s="16">
        <v>0.93089999999999995</v>
      </c>
      <c r="AO2420" s="16">
        <v>-9.2799999999999994E-2</v>
      </c>
      <c r="AP2420" s="16">
        <v>-3.0999999999999999E-3</v>
      </c>
      <c r="AQ2420" s="16">
        <v>0.81030000000000002</v>
      </c>
      <c r="AR2420" s="16">
        <f t="shared" si="105"/>
        <v>1</v>
      </c>
      <c r="AS2420" s="5">
        <f t="shared" si="104"/>
        <v>6.9794099999999998E-2</v>
      </c>
    </row>
    <row r="2421" spans="1:45" x14ac:dyDescent="0.25">
      <c r="A2421" s="16" t="s">
        <v>407</v>
      </c>
      <c r="B2421" s="16" t="s">
        <v>105</v>
      </c>
      <c r="C2421" s="16" t="s">
        <v>325</v>
      </c>
      <c r="D2421" s="16">
        <v>2002</v>
      </c>
      <c r="E2421" s="16" t="s">
        <v>2981</v>
      </c>
      <c r="F2421" s="16" t="s">
        <v>592</v>
      </c>
      <c r="G2421" s="10">
        <v>1693.08</v>
      </c>
      <c r="H2421" s="73">
        <v>7.4343050000000002</v>
      </c>
      <c r="I2421" s="16">
        <v>2443659</v>
      </c>
      <c r="J2421" s="71">
        <v>3.5000000000000003E-2</v>
      </c>
      <c r="K2421" s="71">
        <v>0.64600000000000002</v>
      </c>
      <c r="L2421" s="16">
        <v>0.17712420000000001</v>
      </c>
      <c r="M2421" s="16">
        <v>-0.45648739999999999</v>
      </c>
      <c r="N2421" s="16">
        <v>0.98410839999999999</v>
      </c>
      <c r="O2421" s="16">
        <v>0.33637650000000002</v>
      </c>
      <c r="P2421" s="16">
        <v>-0.76486670000000001</v>
      </c>
      <c r="Q2421" s="16">
        <v>0.32125769999999998</v>
      </c>
      <c r="R2421" s="16">
        <v>0.25169999999999998</v>
      </c>
      <c r="S2421" s="16">
        <v>2.2599999999999999E-2</v>
      </c>
      <c r="T2421" s="16">
        <v>1E-3</v>
      </c>
      <c r="U2421" s="16">
        <v>7.2107999999999999</v>
      </c>
      <c r="V2421" s="16">
        <v>41.88</v>
      </c>
      <c r="W2421" s="16">
        <v>12.8</v>
      </c>
      <c r="X2421" s="16">
        <v>397.94799999999998</v>
      </c>
      <c r="Y2421" s="16">
        <v>51.732999999999997</v>
      </c>
      <c r="Z2421" s="16">
        <v>0.1827</v>
      </c>
      <c r="AA2421" s="16">
        <v>-1.10118</v>
      </c>
      <c r="AB2421" s="16">
        <v>0.25</v>
      </c>
      <c r="AC2421" s="16">
        <v>4.33</v>
      </c>
      <c r="AD2421" s="16">
        <v>49.9</v>
      </c>
      <c r="AE2421" s="16">
        <v>5.2389999999999999</v>
      </c>
      <c r="AF2421" s="16">
        <v>8.8407999999999998</v>
      </c>
      <c r="AG2421" s="16">
        <v>127358</v>
      </c>
      <c r="AH2421" s="16">
        <v>7.0499999999999993E-2</v>
      </c>
      <c r="AI2421" s="16">
        <v>50.1</v>
      </c>
      <c r="AJ2421" s="16">
        <v>58</v>
      </c>
      <c r="AK2421" s="16">
        <v>0.3372</v>
      </c>
      <c r="AL2421" s="16">
        <v>-1.1900000000000001E-2</v>
      </c>
      <c r="AM2421" s="16">
        <v>-0.1966</v>
      </c>
      <c r="AN2421" s="16">
        <v>1.1094999999999999</v>
      </c>
      <c r="AO2421" s="16">
        <v>-8.9399999999999993E-2</v>
      </c>
      <c r="AP2421" s="16">
        <v>0.1147</v>
      </c>
      <c r="AQ2421" s="16">
        <v>0.81030000000000002</v>
      </c>
      <c r="AR2421" s="16">
        <f t="shared" si="105"/>
        <v>1</v>
      </c>
      <c r="AS2421" s="5">
        <f t="shared" si="104"/>
        <v>0.2166352</v>
      </c>
    </row>
    <row r="2422" spans="1:45" x14ac:dyDescent="0.25">
      <c r="A2422" s="16" t="s">
        <v>407</v>
      </c>
      <c r="B2422" s="16" t="s">
        <v>105</v>
      </c>
      <c r="C2422" s="16" t="s">
        <v>325</v>
      </c>
      <c r="D2422" s="16">
        <v>2003</v>
      </c>
      <c r="E2422" s="16" t="s">
        <v>2996</v>
      </c>
      <c r="F2422" s="16" t="s">
        <v>592</v>
      </c>
      <c r="G2422" s="10">
        <v>1792.87</v>
      </c>
      <c r="H2422" s="73">
        <v>7.4915750000000001</v>
      </c>
      <c r="I2422" s="16">
        <v>2469286</v>
      </c>
      <c r="J2422" s="71">
        <v>4.9000000000000002E-2</v>
      </c>
      <c r="K2422" s="71">
        <v>0.67800000000000005</v>
      </c>
      <c r="L2422" s="16">
        <v>7.1467900000000001E-2</v>
      </c>
      <c r="M2422" s="16">
        <v>-0.4456949</v>
      </c>
      <c r="N2422" s="16">
        <v>0.81369199999999997</v>
      </c>
      <c r="O2422" s="16">
        <v>0.35613060000000002</v>
      </c>
      <c r="P2422" s="16">
        <v>-0.73544129999999996</v>
      </c>
      <c r="Q2422" s="16">
        <v>0.1873042</v>
      </c>
      <c r="R2422" s="16">
        <v>0.25180000000000002</v>
      </c>
      <c r="S2422" s="16">
        <v>2.47E-2</v>
      </c>
      <c r="T2422" s="16">
        <v>1.2999999999999999E-3</v>
      </c>
      <c r="U2422" s="16">
        <v>5.0983999999999998</v>
      </c>
      <c r="V2422" s="16">
        <v>42.25</v>
      </c>
      <c r="W2422" s="16">
        <v>13.41</v>
      </c>
      <c r="X2422" s="16">
        <v>399.04599999999999</v>
      </c>
      <c r="Y2422" s="16">
        <v>52.870699999999999</v>
      </c>
      <c r="Z2422" s="16">
        <v>0.18440000000000001</v>
      </c>
      <c r="AA2422" s="16">
        <v>-1.0778779999999999</v>
      </c>
      <c r="AB2422" s="16">
        <v>0.25</v>
      </c>
      <c r="AC2422" s="16">
        <v>4.33</v>
      </c>
      <c r="AD2422" s="16">
        <v>49.3</v>
      </c>
      <c r="AE2422" s="16">
        <v>5.5957999999999997</v>
      </c>
      <c r="AF2422" s="16">
        <v>12.9223</v>
      </c>
      <c r="AG2422" s="16">
        <v>127094</v>
      </c>
      <c r="AH2422" s="16">
        <v>6.5600000000000006E-2</v>
      </c>
      <c r="AI2422" s="16">
        <v>51</v>
      </c>
      <c r="AJ2422" s="16">
        <v>58.8</v>
      </c>
      <c r="AK2422" s="16">
        <v>0.31230000000000002</v>
      </c>
      <c r="AL2422" s="16">
        <v>-0.16769999999999999</v>
      </c>
      <c r="AM2422" s="16">
        <v>-0.2898</v>
      </c>
      <c r="AN2422" s="16">
        <v>0.95760000000000001</v>
      </c>
      <c r="AO2422" s="16">
        <v>-0.45739999999999997</v>
      </c>
      <c r="AP2422" s="16">
        <v>0.13619999999999999</v>
      </c>
      <c r="AQ2422" s="16">
        <v>0.81030000000000002</v>
      </c>
      <c r="AR2422" s="16">
        <f t="shared" si="105"/>
        <v>1</v>
      </c>
      <c r="AS2422" s="5">
        <f t="shared" si="104"/>
        <v>-0.10565630000000001</v>
      </c>
    </row>
    <row r="2423" spans="1:45" x14ac:dyDescent="0.25">
      <c r="A2423" s="16" t="s">
        <v>407</v>
      </c>
      <c r="B2423" s="16" t="s">
        <v>105</v>
      </c>
      <c r="C2423" s="16" t="s">
        <v>325</v>
      </c>
      <c r="D2423" s="16">
        <v>2004</v>
      </c>
      <c r="E2423" s="16" t="s">
        <v>2975</v>
      </c>
      <c r="F2423" s="16" t="s">
        <v>592</v>
      </c>
      <c r="G2423" s="10">
        <v>1961.49</v>
      </c>
      <c r="H2423" s="73">
        <v>7.5814599999999999</v>
      </c>
      <c r="I2423" s="16">
        <v>2496832</v>
      </c>
      <c r="J2423" s="71">
        <v>8.4000000000000005E-2</v>
      </c>
      <c r="K2423" s="71">
        <v>0.73799999999999999</v>
      </c>
      <c r="L2423" s="16">
        <v>5.00332E-2</v>
      </c>
      <c r="M2423" s="16">
        <v>-0.45017299999999999</v>
      </c>
      <c r="N2423" s="16">
        <v>0.77675709999999998</v>
      </c>
      <c r="O2423" s="16">
        <v>0.43147570000000002</v>
      </c>
      <c r="P2423" s="16">
        <v>-0.70129589999999997</v>
      </c>
      <c r="Q2423" s="16">
        <v>6.1621000000000002E-2</v>
      </c>
      <c r="R2423" s="16">
        <v>0.26779999999999998</v>
      </c>
      <c r="S2423" s="16">
        <v>2.1700000000000001E-2</v>
      </c>
      <c r="T2423" s="16">
        <v>1.1000000000000001E-3</v>
      </c>
      <c r="U2423" s="16">
        <v>4.3257000000000003</v>
      </c>
      <c r="V2423" s="16">
        <v>42.62</v>
      </c>
      <c r="W2423" s="16">
        <v>14.02</v>
      </c>
      <c r="X2423" s="16">
        <v>398.98399999999998</v>
      </c>
      <c r="Y2423" s="16">
        <v>54.891399999999997</v>
      </c>
      <c r="Z2423" s="16">
        <v>0.188</v>
      </c>
      <c r="AA2423" s="16">
        <v>-1.1516690000000001</v>
      </c>
      <c r="AB2423" s="16">
        <v>0.25</v>
      </c>
      <c r="AC2423" s="16">
        <v>4.33</v>
      </c>
      <c r="AD2423" s="16">
        <v>51.2</v>
      </c>
      <c r="AE2423" s="16">
        <v>5.8479999999999999</v>
      </c>
      <c r="AF2423" s="16">
        <v>17.1736</v>
      </c>
      <c r="AG2423" s="16">
        <v>132299</v>
      </c>
      <c r="AH2423" s="16">
        <v>6.7100000000000007E-2</v>
      </c>
      <c r="AI2423" s="16">
        <v>51.9</v>
      </c>
      <c r="AJ2423" s="16">
        <v>59.6</v>
      </c>
      <c r="AK2423" s="16">
        <v>0.25969999999999999</v>
      </c>
      <c r="AL2423" s="16">
        <v>-0.3836</v>
      </c>
      <c r="AM2423" s="16">
        <v>-0.45569999999999999</v>
      </c>
      <c r="AN2423" s="16">
        <v>0.72870000000000001</v>
      </c>
      <c r="AO2423" s="16">
        <v>-0.38169999999999998</v>
      </c>
      <c r="AP2423" s="16">
        <v>-1.67E-2</v>
      </c>
      <c r="AQ2423" s="16">
        <v>0.81030000000000002</v>
      </c>
      <c r="AR2423" s="16">
        <f t="shared" si="105"/>
        <v>1</v>
      </c>
      <c r="AS2423" s="5">
        <f t="shared" si="104"/>
        <v>-2.1434700000000001E-2</v>
      </c>
    </row>
    <row r="2424" spans="1:45" x14ac:dyDescent="0.25">
      <c r="A2424" s="16" t="s">
        <v>407</v>
      </c>
      <c r="B2424" s="16" t="s">
        <v>105</v>
      </c>
      <c r="C2424" s="16" t="s">
        <v>325</v>
      </c>
      <c r="D2424" s="16">
        <v>2005</v>
      </c>
      <c r="E2424" s="16" t="s">
        <v>2978</v>
      </c>
      <c r="F2424" s="16" t="s">
        <v>592</v>
      </c>
      <c r="G2424" s="10">
        <v>2079.11</v>
      </c>
      <c r="H2424" s="73">
        <v>7.6396959999999998</v>
      </c>
      <c r="I2424" s="16">
        <v>2526446</v>
      </c>
      <c r="J2424" s="71">
        <v>5.0999999999999997E-2</v>
      </c>
      <c r="K2424" s="71">
        <v>0.77600000000000002</v>
      </c>
      <c r="L2424" s="16">
        <v>8.9322899999999997E-2</v>
      </c>
      <c r="M2424" s="16">
        <v>-0.47857929999999999</v>
      </c>
      <c r="N2424" s="16">
        <v>0.90346009999999999</v>
      </c>
      <c r="O2424" s="16">
        <v>0.45507629999999999</v>
      </c>
      <c r="P2424" s="16">
        <v>-0.66046190000000005</v>
      </c>
      <c r="Q2424" s="16">
        <v>-1.9344299999999998E-2</v>
      </c>
      <c r="R2424" s="16">
        <v>0.23769999999999999</v>
      </c>
      <c r="S2424" s="16">
        <v>1.7299999999999999E-2</v>
      </c>
      <c r="T2424" s="16">
        <v>1.6000000000000001E-3</v>
      </c>
      <c r="U2424" s="16">
        <v>5.0354999999999999</v>
      </c>
      <c r="V2424" s="16">
        <v>42.99</v>
      </c>
      <c r="W2424" s="16">
        <v>14.63</v>
      </c>
      <c r="X2424" s="16">
        <v>400.13400000000001</v>
      </c>
      <c r="Y2424" s="16">
        <v>54.511899999999997</v>
      </c>
      <c r="Z2424" s="16">
        <v>0.20499999999999999</v>
      </c>
      <c r="AA2424" s="16">
        <v>-1.1516690000000001</v>
      </c>
      <c r="AB2424" s="16">
        <v>0.25</v>
      </c>
      <c r="AC2424" s="16">
        <v>4.33</v>
      </c>
      <c r="AD2424" s="16">
        <v>51.2</v>
      </c>
      <c r="AE2424" s="16">
        <v>6.1763000000000003</v>
      </c>
      <c r="AF2424" s="16">
        <v>22.054500000000001</v>
      </c>
      <c r="AG2424" s="16">
        <v>135328</v>
      </c>
      <c r="AH2424" s="16">
        <v>8.6550000000000002E-2</v>
      </c>
      <c r="AI2424" s="16">
        <v>52.7</v>
      </c>
      <c r="AJ2424" s="16">
        <v>60.2</v>
      </c>
      <c r="AK2424" s="16">
        <v>5.0700000000000002E-2</v>
      </c>
      <c r="AL2424" s="16">
        <v>-0.57950000000000002</v>
      </c>
      <c r="AM2424" s="16">
        <v>-0.36499999999999999</v>
      </c>
      <c r="AN2424" s="16">
        <v>0.87880000000000003</v>
      </c>
      <c r="AO2424" s="16">
        <v>-0.44290000000000002</v>
      </c>
      <c r="AP2424" s="16">
        <v>-0.2321</v>
      </c>
      <c r="AQ2424" s="16">
        <v>0.81030000000000002</v>
      </c>
      <c r="AR2424" s="16">
        <f t="shared" si="105"/>
        <v>1</v>
      </c>
      <c r="AS2424" s="5">
        <f t="shared" si="104"/>
        <v>3.9289699999999997E-2</v>
      </c>
    </row>
    <row r="2425" spans="1:45" x14ac:dyDescent="0.25">
      <c r="A2425" s="16" t="s">
        <v>407</v>
      </c>
      <c r="B2425" s="16" t="s">
        <v>105</v>
      </c>
      <c r="C2425" s="16" t="s">
        <v>325</v>
      </c>
      <c r="D2425" s="16">
        <v>2006</v>
      </c>
      <c r="E2425" s="16" t="s">
        <v>2973</v>
      </c>
      <c r="F2425" s="16" t="s">
        <v>592</v>
      </c>
      <c r="G2425" s="10">
        <v>2229.15</v>
      </c>
      <c r="H2425" s="73">
        <v>7.7093780000000001</v>
      </c>
      <c r="I2425" s="16">
        <v>2558012</v>
      </c>
      <c r="J2425" s="71">
        <v>4.4999999999999998E-2</v>
      </c>
      <c r="K2425" s="71">
        <v>0.81200000000000006</v>
      </c>
      <c r="L2425" s="16">
        <v>0.18271989999999999</v>
      </c>
      <c r="M2425" s="16">
        <v>-0.49304170000000003</v>
      </c>
      <c r="N2425" s="16">
        <v>0.98165919999999995</v>
      </c>
      <c r="O2425" s="16">
        <v>0.53706949999999998</v>
      </c>
      <c r="P2425" s="16">
        <v>-0.5995374</v>
      </c>
      <c r="Q2425" s="16">
        <v>-2.2761400000000001E-2</v>
      </c>
      <c r="R2425" s="16">
        <v>0.19120000000000001</v>
      </c>
      <c r="S2425" s="16">
        <v>1.9199999999999998E-2</v>
      </c>
      <c r="T2425" s="16">
        <v>2E-3</v>
      </c>
      <c r="U2425" s="16">
        <v>5.0041000000000002</v>
      </c>
      <c r="V2425" s="16">
        <v>43.171999999999997</v>
      </c>
      <c r="W2425" s="16">
        <v>16.204000000000001</v>
      </c>
      <c r="X2425" s="16">
        <v>397.42500000000001</v>
      </c>
      <c r="Y2425" s="16">
        <v>55.085999999999999</v>
      </c>
      <c r="Z2425" s="16">
        <v>0.2366</v>
      </c>
      <c r="AA2425" s="16">
        <v>-1.182739</v>
      </c>
      <c r="AB2425" s="16">
        <v>0.25</v>
      </c>
      <c r="AC2425" s="16">
        <v>4.33</v>
      </c>
      <c r="AD2425" s="16">
        <v>52</v>
      </c>
      <c r="AE2425" s="16">
        <v>7.6234999999999999</v>
      </c>
      <c r="AF2425" s="16">
        <v>30.275500000000001</v>
      </c>
      <c r="AG2425" s="16">
        <v>138520</v>
      </c>
      <c r="AH2425" s="16">
        <v>9.3200000000000005E-2</v>
      </c>
      <c r="AI2425" s="16">
        <v>53.5</v>
      </c>
      <c r="AJ2425" s="16">
        <v>60.9</v>
      </c>
      <c r="AK2425" s="16">
        <v>0.20480000000000001</v>
      </c>
      <c r="AL2425" s="16">
        <v>-0.57230000000000003</v>
      </c>
      <c r="AM2425" s="16">
        <v>-0.40250000000000002</v>
      </c>
      <c r="AN2425" s="16">
        <v>0.67810000000000004</v>
      </c>
      <c r="AO2425" s="16">
        <v>-0.30320000000000003</v>
      </c>
      <c r="AP2425" s="16">
        <v>-0.33850000000000002</v>
      </c>
      <c r="AQ2425" s="16">
        <v>0.81030000000000002</v>
      </c>
      <c r="AR2425" s="16">
        <f t="shared" si="105"/>
        <v>1</v>
      </c>
      <c r="AS2425" s="5">
        <f t="shared" si="104"/>
        <v>9.3396999999999994E-2</v>
      </c>
    </row>
    <row r="2426" spans="1:45" x14ac:dyDescent="0.25">
      <c r="A2426" s="16" t="s">
        <v>407</v>
      </c>
      <c r="B2426" s="16" t="s">
        <v>105</v>
      </c>
      <c r="C2426" s="16" t="s">
        <v>325</v>
      </c>
      <c r="D2426" s="16">
        <v>2007</v>
      </c>
      <c r="E2426" s="16" t="s">
        <v>2999</v>
      </c>
      <c r="F2426" s="16" t="s">
        <v>592</v>
      </c>
      <c r="G2426" s="10">
        <v>2425.6799999999998</v>
      </c>
      <c r="H2426" s="73">
        <v>7.7938679999999998</v>
      </c>
      <c r="I2426" s="16">
        <v>2591670</v>
      </c>
      <c r="J2426" s="71">
        <v>6.7000000000000004E-2</v>
      </c>
      <c r="K2426" s="71">
        <v>0.86899999999999999</v>
      </c>
      <c r="L2426" s="16">
        <v>0.30858989999999997</v>
      </c>
      <c r="M2426" s="16">
        <v>-0.45038620000000001</v>
      </c>
      <c r="N2426" s="16">
        <v>1.0834950000000001</v>
      </c>
      <c r="O2426" s="16">
        <v>0.62548479999999995</v>
      </c>
      <c r="P2426" s="16">
        <v>-0.53877330000000001</v>
      </c>
      <c r="Q2426" s="16">
        <v>-3.9340300000000002E-2</v>
      </c>
      <c r="R2426" s="16">
        <v>0.23830000000000001</v>
      </c>
      <c r="S2426" s="16">
        <v>1.9E-2</v>
      </c>
      <c r="T2426" s="16">
        <v>3.8999999999999998E-3</v>
      </c>
      <c r="U2426" s="16">
        <v>4.6901000000000002</v>
      </c>
      <c r="V2426" s="16">
        <v>43.353999999999999</v>
      </c>
      <c r="W2426" s="16">
        <v>17.777999999999999</v>
      </c>
      <c r="X2426" s="16">
        <v>403.08100000000002</v>
      </c>
      <c r="Y2426" s="16">
        <v>57.269399999999997</v>
      </c>
      <c r="Z2426" s="16">
        <v>0.26440000000000002</v>
      </c>
      <c r="AA2426" s="16">
        <v>-1.1516690000000001</v>
      </c>
      <c r="AB2426" s="16">
        <v>0.25</v>
      </c>
      <c r="AC2426" s="16">
        <v>4.33</v>
      </c>
      <c r="AD2426" s="16">
        <v>51.2</v>
      </c>
      <c r="AE2426" s="16">
        <v>7.0688000000000004</v>
      </c>
      <c r="AF2426" s="16">
        <v>46.032800000000002</v>
      </c>
      <c r="AG2426" s="16">
        <v>142743</v>
      </c>
      <c r="AH2426" s="16">
        <v>0.1076</v>
      </c>
      <c r="AI2426" s="16">
        <v>54.3</v>
      </c>
      <c r="AJ2426" s="16">
        <v>61.5</v>
      </c>
      <c r="AK2426" s="16">
        <v>0.2747</v>
      </c>
      <c r="AL2426" s="16">
        <v>-0.63480000000000003</v>
      </c>
      <c r="AM2426" s="16">
        <v>-0.50660000000000005</v>
      </c>
      <c r="AN2426" s="16">
        <v>0.68189999999999995</v>
      </c>
      <c r="AO2426" s="16">
        <v>-0.26319999999999999</v>
      </c>
      <c r="AP2426" s="16">
        <v>-0.37930000000000003</v>
      </c>
      <c r="AQ2426" s="16">
        <v>0.81030000000000002</v>
      </c>
      <c r="AR2426" s="16">
        <f t="shared" si="105"/>
        <v>1</v>
      </c>
      <c r="AS2426" s="5">
        <f t="shared" si="104"/>
        <v>0.12586999999999998</v>
      </c>
    </row>
    <row r="2427" spans="1:45" x14ac:dyDescent="0.25">
      <c r="A2427" s="16" t="s">
        <v>407</v>
      </c>
      <c r="B2427" s="16" t="s">
        <v>105</v>
      </c>
      <c r="C2427" s="16" t="s">
        <v>325</v>
      </c>
      <c r="D2427" s="16">
        <v>2008</v>
      </c>
      <c r="E2427" s="16" t="s">
        <v>2991</v>
      </c>
      <c r="F2427" s="16" t="s">
        <v>592</v>
      </c>
      <c r="G2427" s="10">
        <v>2604.9299999999998</v>
      </c>
      <c r="H2427" s="73">
        <v>7.8651600000000004</v>
      </c>
      <c r="I2427" s="16">
        <v>2628131</v>
      </c>
      <c r="J2427" s="71">
        <v>5.3999999999999999E-2</v>
      </c>
      <c r="K2427" s="71">
        <v>0.91700000000000004</v>
      </c>
      <c r="L2427" s="16">
        <v>0.42968869999999998</v>
      </c>
      <c r="M2427" s="16">
        <v>-0.39890249999999999</v>
      </c>
      <c r="N2427" s="16">
        <v>1.222102</v>
      </c>
      <c r="O2427" s="16">
        <v>0.65226629999999997</v>
      </c>
      <c r="P2427" s="16">
        <v>-0.44895069999999998</v>
      </c>
      <c r="Q2427" s="16">
        <v>-7.9105800000000004E-2</v>
      </c>
      <c r="R2427" s="16">
        <v>0.3367</v>
      </c>
      <c r="S2427" s="16">
        <v>1.9400000000000001E-2</v>
      </c>
      <c r="T2427" s="16">
        <v>3.5000000000000001E-3</v>
      </c>
      <c r="U2427" s="16">
        <v>4.9413</v>
      </c>
      <c r="V2427" s="16">
        <v>43.536000000000001</v>
      </c>
      <c r="W2427" s="16">
        <v>19.352</v>
      </c>
      <c r="X2427" s="16">
        <v>405.18299999999999</v>
      </c>
      <c r="Y2427" s="16">
        <v>59.164400000000001</v>
      </c>
      <c r="Z2427" s="16">
        <v>0.2576</v>
      </c>
      <c r="AA2427" s="16">
        <v>-1.1477850000000001</v>
      </c>
      <c r="AB2427" s="16">
        <v>0.25</v>
      </c>
      <c r="AC2427" s="16">
        <v>4.33</v>
      </c>
      <c r="AD2427" s="16">
        <v>51.1</v>
      </c>
      <c r="AE2427" s="16">
        <v>7.6151</v>
      </c>
      <c r="AF2427" s="16">
        <v>66.968800000000002</v>
      </c>
      <c r="AG2427" s="16">
        <v>152149</v>
      </c>
      <c r="AH2427" s="16">
        <v>0.11665</v>
      </c>
      <c r="AI2427" s="16">
        <v>55.1</v>
      </c>
      <c r="AJ2427" s="16">
        <v>62</v>
      </c>
      <c r="AK2427" s="16">
        <v>0.23760000000000001</v>
      </c>
      <c r="AL2427" s="16">
        <v>-0.66169999999999995</v>
      </c>
      <c r="AM2427" s="16">
        <v>-0.51060000000000005</v>
      </c>
      <c r="AN2427" s="16">
        <v>0.5716</v>
      </c>
      <c r="AO2427" s="16">
        <v>-0.33069999999999999</v>
      </c>
      <c r="AP2427" s="16">
        <v>-0.37119999999999997</v>
      </c>
      <c r="AQ2427" s="16">
        <v>0.81030000000000002</v>
      </c>
      <c r="AR2427" s="16">
        <f t="shared" si="105"/>
        <v>1</v>
      </c>
      <c r="AS2427" s="5">
        <f t="shared" si="104"/>
        <v>0.12109880000000001</v>
      </c>
    </row>
    <row r="2428" spans="1:45" x14ac:dyDescent="0.25">
      <c r="A2428" s="16" t="s">
        <v>407</v>
      </c>
      <c r="B2428" s="16" t="s">
        <v>105</v>
      </c>
      <c r="C2428" s="16" t="s">
        <v>325</v>
      </c>
      <c r="D2428" s="16">
        <v>2009</v>
      </c>
      <c r="E2428" s="16" t="s">
        <v>2983</v>
      </c>
      <c r="F2428" s="16" t="s">
        <v>592</v>
      </c>
      <c r="G2428" s="10">
        <v>2533.1799999999998</v>
      </c>
      <c r="H2428" s="73">
        <v>7.8372289999999998</v>
      </c>
      <c r="I2428" s="16">
        <v>2668289</v>
      </c>
      <c r="J2428" s="71">
        <v>-0.04</v>
      </c>
      <c r="K2428" s="71">
        <v>0.88100000000000001</v>
      </c>
      <c r="L2428" s="16">
        <v>0.49217090000000002</v>
      </c>
      <c r="M2428" s="16">
        <v>-0.44150080000000003</v>
      </c>
      <c r="N2428" s="16">
        <v>1.339018</v>
      </c>
      <c r="O2428" s="16">
        <v>0.68923239999999997</v>
      </c>
      <c r="P2428" s="16">
        <v>-0.38949790000000001</v>
      </c>
      <c r="Q2428" s="16">
        <v>-0.1161687</v>
      </c>
      <c r="R2428" s="16">
        <v>0.30480000000000002</v>
      </c>
      <c r="S2428" s="16">
        <v>1.2E-2</v>
      </c>
      <c r="T2428" s="16">
        <v>3.8E-3</v>
      </c>
      <c r="U2428" s="16">
        <v>5.1448</v>
      </c>
      <c r="V2428" s="16">
        <v>43.718000000000004</v>
      </c>
      <c r="W2428" s="16">
        <v>20.925999999999998</v>
      </c>
      <c r="X2428" s="16">
        <v>404.67</v>
      </c>
      <c r="Y2428" s="16">
        <v>60.580500000000001</v>
      </c>
      <c r="Z2428" s="16">
        <v>0.25469999999999998</v>
      </c>
      <c r="AA2428" s="16">
        <v>-1.182739</v>
      </c>
      <c r="AB2428" s="16">
        <v>0.25</v>
      </c>
      <c r="AC2428" s="16">
        <v>4.33</v>
      </c>
      <c r="AD2428" s="16">
        <v>52</v>
      </c>
      <c r="AE2428" s="16">
        <v>7.0681000000000003</v>
      </c>
      <c r="AF2428" s="16">
        <v>84.162999999999997</v>
      </c>
      <c r="AG2428" s="16">
        <v>151298</v>
      </c>
      <c r="AH2428" s="16">
        <v>0.1278</v>
      </c>
      <c r="AI2428" s="16">
        <v>55.8</v>
      </c>
      <c r="AJ2428" s="16">
        <v>62.5</v>
      </c>
      <c r="AK2428" s="16">
        <v>9.1499999999999998E-2</v>
      </c>
      <c r="AL2428" s="16">
        <v>-0.75519999999999998</v>
      </c>
      <c r="AM2428" s="16">
        <v>-0.65869999999999995</v>
      </c>
      <c r="AN2428" s="16">
        <v>0.60150000000000003</v>
      </c>
      <c r="AO2428" s="16">
        <v>-0.2767</v>
      </c>
      <c r="AP2428" s="16">
        <v>-0.27679999999999999</v>
      </c>
      <c r="AQ2428" s="16">
        <v>0.81030000000000002</v>
      </c>
      <c r="AR2428" s="16">
        <f t="shared" si="105"/>
        <v>1</v>
      </c>
      <c r="AS2428" s="5">
        <f t="shared" si="104"/>
        <v>6.2482200000000043E-2</v>
      </c>
    </row>
    <row r="2429" spans="1:45" x14ac:dyDescent="0.25">
      <c r="A2429" s="16" t="s">
        <v>407</v>
      </c>
      <c r="B2429" s="16" t="s">
        <v>105</v>
      </c>
      <c r="C2429" s="16" t="s">
        <v>325</v>
      </c>
      <c r="D2429" s="16">
        <v>2010</v>
      </c>
      <c r="E2429" s="16" t="s">
        <v>2994</v>
      </c>
      <c r="F2429" s="16" t="s">
        <v>592</v>
      </c>
      <c r="G2429" s="10">
        <v>2650.35</v>
      </c>
      <c r="H2429" s="73">
        <v>7.8824480000000001</v>
      </c>
      <c r="I2429" s="16">
        <v>2712650</v>
      </c>
      <c r="J2429" s="71">
        <v>3.6999999999999998E-2</v>
      </c>
      <c r="K2429" s="71">
        <v>0.91400000000000003</v>
      </c>
      <c r="L2429" s="16">
        <v>0.55994770000000005</v>
      </c>
      <c r="M2429" s="16">
        <v>-0.46797939999999999</v>
      </c>
      <c r="N2429" s="16">
        <v>1.412039</v>
      </c>
      <c r="O2429" s="16">
        <v>0.74840189999999995</v>
      </c>
      <c r="P2429" s="16">
        <v>-0.34726390000000001</v>
      </c>
      <c r="Q2429" s="16">
        <v>-0.1168886</v>
      </c>
      <c r="R2429" s="16">
        <v>0.24440000000000001</v>
      </c>
      <c r="S2429" s="16">
        <v>1.47E-2</v>
      </c>
      <c r="T2429" s="16">
        <v>3.3999999999999998E-3</v>
      </c>
      <c r="U2429" s="16">
        <v>4.6451000000000002</v>
      </c>
      <c r="V2429" s="16">
        <v>43.9</v>
      </c>
      <c r="W2429" s="16">
        <v>22.5</v>
      </c>
      <c r="X2429" s="16">
        <v>408.87</v>
      </c>
      <c r="Y2429" s="16">
        <v>61.286700000000003</v>
      </c>
      <c r="Z2429" s="16">
        <v>0.27610000000000001</v>
      </c>
      <c r="AA2429" s="16">
        <v>-1.194391</v>
      </c>
      <c r="AB2429" s="16">
        <v>0.25</v>
      </c>
      <c r="AC2429" s="16">
        <v>4.33</v>
      </c>
      <c r="AD2429" s="16">
        <v>52.3</v>
      </c>
      <c r="AE2429" s="16">
        <v>7.1234000000000002</v>
      </c>
      <c r="AF2429" s="16">
        <v>92.543800000000005</v>
      </c>
      <c r="AG2429" s="16">
        <v>158995</v>
      </c>
      <c r="AH2429" s="16">
        <v>0.13514999999999999</v>
      </c>
      <c r="AI2429" s="16">
        <v>56.5</v>
      </c>
      <c r="AJ2429" s="16">
        <v>62.9</v>
      </c>
      <c r="AK2429" s="16">
        <v>4.4699999999999997E-2</v>
      </c>
      <c r="AL2429" s="16">
        <v>-0.73040000000000005</v>
      </c>
      <c r="AM2429" s="16">
        <v>-0.57210000000000005</v>
      </c>
      <c r="AN2429" s="16">
        <v>0.58819999999999995</v>
      </c>
      <c r="AO2429" s="16">
        <v>-0.22339999999999999</v>
      </c>
      <c r="AP2429" s="16">
        <v>-0.38600000000000001</v>
      </c>
      <c r="AQ2429" s="16">
        <v>0.81030000000000002</v>
      </c>
      <c r="AR2429" s="16">
        <f t="shared" si="105"/>
        <v>1</v>
      </c>
      <c r="AS2429" s="5">
        <f t="shared" si="104"/>
        <v>6.7776800000000026E-2</v>
      </c>
    </row>
    <row r="2430" spans="1:45" x14ac:dyDescent="0.25">
      <c r="A2430" s="16" t="s">
        <v>407</v>
      </c>
      <c r="B2430" s="16" t="s">
        <v>105</v>
      </c>
      <c r="C2430" s="16" t="s">
        <v>325</v>
      </c>
      <c r="D2430" s="16">
        <v>2011</v>
      </c>
      <c r="E2430" s="16" t="s">
        <v>2988</v>
      </c>
      <c r="F2430" s="16" t="s">
        <v>592</v>
      </c>
      <c r="G2430" s="10">
        <v>3053.61</v>
      </c>
      <c r="H2430" s="73">
        <v>8.0240799999999997</v>
      </c>
      <c r="I2430" s="16">
        <v>2761516</v>
      </c>
      <c r="J2430" s="71">
        <v>8.8999999999999996E-2</v>
      </c>
      <c r="K2430" s="71">
        <v>1</v>
      </c>
      <c r="L2430" s="16">
        <v>0.61941109999999999</v>
      </c>
      <c r="M2430" s="16">
        <v>-0.45083410000000002</v>
      </c>
      <c r="N2430" s="16">
        <v>1.4450970000000001</v>
      </c>
      <c r="O2430" s="16">
        <v>0.75467799999999996</v>
      </c>
      <c r="P2430" s="16">
        <v>-0.29355619999999999</v>
      </c>
      <c r="Q2430" s="16">
        <v>-9.4913499999999998E-2</v>
      </c>
      <c r="R2430" s="16">
        <v>0.23050000000000001</v>
      </c>
      <c r="S2430" s="16">
        <v>2.0500000000000001E-2</v>
      </c>
      <c r="T2430" s="16">
        <v>3.7000000000000002E-3</v>
      </c>
      <c r="U2430" s="16">
        <v>4.609</v>
      </c>
      <c r="V2430" s="16">
        <v>44.7</v>
      </c>
      <c r="W2430" s="16">
        <v>22.66</v>
      </c>
      <c r="X2430" s="16">
        <v>410.44</v>
      </c>
      <c r="Y2430" s="16">
        <v>61.206200000000003</v>
      </c>
      <c r="Z2430" s="16">
        <v>0.29239999999999999</v>
      </c>
      <c r="AA2430" s="16">
        <v>-1.128366</v>
      </c>
      <c r="AB2430" s="16">
        <v>0.25</v>
      </c>
      <c r="AC2430" s="16">
        <v>4.33</v>
      </c>
      <c r="AD2430" s="16">
        <v>50.6</v>
      </c>
      <c r="AE2430" s="16">
        <v>6.81</v>
      </c>
      <c r="AF2430" s="16">
        <v>106.83</v>
      </c>
      <c r="AG2430" s="16">
        <v>164403</v>
      </c>
      <c r="AH2430" s="16">
        <v>0.14144999999999999</v>
      </c>
      <c r="AI2430" s="16">
        <v>57.2</v>
      </c>
      <c r="AJ2430" s="16">
        <v>63.3</v>
      </c>
      <c r="AK2430" s="16">
        <v>4.4999999999999997E-3</v>
      </c>
      <c r="AL2430" s="16">
        <v>-0.67549999999999999</v>
      </c>
      <c r="AM2430" s="16">
        <v>-0.5796</v>
      </c>
      <c r="AN2430" s="16">
        <v>0.59750000000000003</v>
      </c>
      <c r="AO2430" s="16">
        <v>-0.20430000000000001</v>
      </c>
      <c r="AP2430" s="16">
        <v>-0.29659999999999997</v>
      </c>
      <c r="AQ2430" s="16">
        <v>0.81030000000000002</v>
      </c>
      <c r="AR2430" s="16">
        <f t="shared" si="105"/>
        <v>1</v>
      </c>
      <c r="AS2430" s="5">
        <f t="shared" si="104"/>
        <v>5.9463399999999944E-2</v>
      </c>
    </row>
    <row r="2431" spans="1:45" x14ac:dyDescent="0.25">
      <c r="A2431" s="16" t="s">
        <v>407</v>
      </c>
      <c r="B2431" s="16" t="s">
        <v>105</v>
      </c>
      <c r="C2431" s="16" t="s">
        <v>325</v>
      </c>
      <c r="D2431" s="16">
        <v>2012</v>
      </c>
      <c r="E2431" s="16" t="s">
        <v>2997</v>
      </c>
      <c r="F2431" s="16" t="s">
        <v>592</v>
      </c>
      <c r="G2431" s="10">
        <v>3365.57</v>
      </c>
      <c r="H2431" s="73">
        <v>8.1213529999999992</v>
      </c>
      <c r="I2431" s="16">
        <v>2814226</v>
      </c>
      <c r="J2431" s="71">
        <v>6.3E-2</v>
      </c>
      <c r="K2431" s="71">
        <v>1.0649999999999999</v>
      </c>
      <c r="L2431" s="16">
        <v>0.69694319999999998</v>
      </c>
      <c r="M2431" s="16">
        <v>-0.43717200000000001</v>
      </c>
      <c r="N2431" s="16">
        <v>1.489228</v>
      </c>
      <c r="O2431" s="16">
        <v>0.85386799999999996</v>
      </c>
      <c r="P2431" s="16">
        <v>-0.263511</v>
      </c>
      <c r="Q2431" s="16">
        <v>-0.11340020000000001</v>
      </c>
      <c r="R2431" s="16">
        <v>0.23910000000000001</v>
      </c>
      <c r="S2431" s="16">
        <v>2.0899999999999998E-2</v>
      </c>
      <c r="T2431" s="16">
        <v>4.4999999999999997E-3</v>
      </c>
      <c r="U2431" s="16">
        <v>4.8155999999999999</v>
      </c>
      <c r="V2431" s="16">
        <v>45.5</v>
      </c>
      <c r="W2431" s="16">
        <v>22.82</v>
      </c>
      <c r="X2431" s="16">
        <v>409.74400000000003</v>
      </c>
      <c r="Y2431" s="16">
        <v>62.769799999999996</v>
      </c>
      <c r="Z2431" s="16">
        <v>0.33239999999999997</v>
      </c>
      <c r="AA2431" s="16">
        <v>-1.10118</v>
      </c>
      <c r="AB2431" s="16">
        <v>0.25</v>
      </c>
      <c r="AC2431" s="16">
        <v>4.33</v>
      </c>
      <c r="AD2431" s="16">
        <v>49.9</v>
      </c>
      <c r="AE2431" s="16">
        <v>6.3189000000000002</v>
      </c>
      <c r="AF2431" s="16">
        <v>120.69499999999999</v>
      </c>
      <c r="AG2431" s="16">
        <v>171489</v>
      </c>
      <c r="AH2431" s="16">
        <v>9.9150000000000002E-2</v>
      </c>
      <c r="AI2431" s="16">
        <v>57.9</v>
      </c>
      <c r="AJ2431" s="16">
        <v>63.7</v>
      </c>
      <c r="AK2431" s="16">
        <v>2.2700000000000001E-2</v>
      </c>
      <c r="AL2431" s="16">
        <v>-0.53410000000000002</v>
      </c>
      <c r="AM2431" s="16">
        <v>-0.63070000000000004</v>
      </c>
      <c r="AN2431" s="16">
        <v>0.46779999999999999</v>
      </c>
      <c r="AO2431" s="16">
        <v>-0.1978</v>
      </c>
      <c r="AP2431" s="16">
        <v>-0.39400000000000002</v>
      </c>
      <c r="AQ2431" s="16">
        <v>0.81030000000000002</v>
      </c>
      <c r="AR2431" s="16">
        <f t="shared" si="105"/>
        <v>1</v>
      </c>
      <c r="AS2431" s="5">
        <f t="shared" si="104"/>
        <v>7.7532099999999993E-2</v>
      </c>
    </row>
    <row r="2432" spans="1:45" x14ac:dyDescent="0.25">
      <c r="A2432" s="16" t="s">
        <v>407</v>
      </c>
      <c r="B2432" s="16" t="s">
        <v>105</v>
      </c>
      <c r="C2432" s="16" t="s">
        <v>325</v>
      </c>
      <c r="D2432" s="16">
        <v>2013</v>
      </c>
      <c r="E2432" s="16" t="s">
        <v>2974</v>
      </c>
      <c r="F2432" s="16" t="s">
        <v>592</v>
      </c>
      <c r="G2432" s="10">
        <v>3685.75</v>
      </c>
      <c r="H2432" s="73">
        <v>8.2122290000000007</v>
      </c>
      <c r="I2432" s="16">
        <v>2869107</v>
      </c>
      <c r="J2432" s="71">
        <v>7.8E-2</v>
      </c>
      <c r="K2432" s="71">
        <v>1.151</v>
      </c>
      <c r="L2432" s="16">
        <v>0.74140689999999998</v>
      </c>
      <c r="M2432" s="16">
        <v>-0.4315312</v>
      </c>
      <c r="N2432" s="16">
        <v>1.539925</v>
      </c>
      <c r="O2432" s="16">
        <v>0.93020780000000003</v>
      </c>
      <c r="P2432" s="16">
        <v>-0.3134961</v>
      </c>
      <c r="Q2432" s="16">
        <v>-9.6072599999999994E-2</v>
      </c>
      <c r="R2432" s="16">
        <v>0.2331</v>
      </c>
      <c r="S2432" s="16">
        <v>2.0299999999999999E-2</v>
      </c>
      <c r="T2432" s="16">
        <v>5.7000000000000002E-3</v>
      </c>
      <c r="U2432" s="16">
        <v>4.7842000000000002</v>
      </c>
      <c r="V2432" s="16">
        <v>46.3</v>
      </c>
      <c r="W2432" s="16">
        <v>22.98</v>
      </c>
      <c r="X2432" s="16">
        <v>414.00200000000001</v>
      </c>
      <c r="Y2432" s="16">
        <v>64.361999999999995</v>
      </c>
      <c r="Z2432" s="16">
        <v>0.33729999999999999</v>
      </c>
      <c r="AA2432" s="16">
        <v>-1.197886</v>
      </c>
      <c r="AB2432" s="16">
        <v>0.25</v>
      </c>
      <c r="AC2432" s="16">
        <v>4.33</v>
      </c>
      <c r="AD2432" s="16">
        <v>52.39</v>
      </c>
      <c r="AE2432" s="16">
        <v>6.1886000000000001</v>
      </c>
      <c r="AF2432" s="16">
        <v>101.35599999999999</v>
      </c>
      <c r="AG2432" s="16">
        <v>175575</v>
      </c>
      <c r="AH2432" s="16">
        <v>0.10065</v>
      </c>
      <c r="AI2432" s="16">
        <v>58.5</v>
      </c>
      <c r="AJ2432" s="16">
        <v>64</v>
      </c>
      <c r="AK2432" s="16">
        <v>6.8599999999999994E-2</v>
      </c>
      <c r="AL2432" s="16">
        <v>-0.47620000000000001</v>
      </c>
      <c r="AM2432" s="16">
        <v>-0.54390000000000005</v>
      </c>
      <c r="AN2432" s="16">
        <v>0.48580000000000001</v>
      </c>
      <c r="AO2432" s="16">
        <v>-0.31369999999999998</v>
      </c>
      <c r="AP2432" s="16">
        <v>-0.3841</v>
      </c>
      <c r="AQ2432" s="16">
        <v>0.81030000000000002</v>
      </c>
      <c r="AR2432" s="16">
        <f t="shared" si="105"/>
        <v>1</v>
      </c>
      <c r="AS2432" s="5">
        <f t="shared" si="104"/>
        <v>4.4463699999999995E-2</v>
      </c>
    </row>
    <row r="2433" spans="1:45" x14ac:dyDescent="0.25">
      <c r="A2433" s="16" t="s">
        <v>407</v>
      </c>
      <c r="B2433" s="16" t="s">
        <v>105</v>
      </c>
      <c r="C2433" s="16" t="s">
        <v>325</v>
      </c>
      <c r="D2433" s="16">
        <v>2014</v>
      </c>
      <c r="E2433" s="16" t="s">
        <v>2990</v>
      </c>
      <c r="F2433" s="16" t="s">
        <v>592</v>
      </c>
      <c r="G2433" s="10">
        <v>3901.87</v>
      </c>
      <c r="H2433" s="73">
        <v>8.2692110000000003</v>
      </c>
      <c r="I2433" s="16">
        <v>2923896</v>
      </c>
      <c r="J2433" s="71">
        <v>5.1999999999999998E-2</v>
      </c>
      <c r="K2433" s="71">
        <v>1.2130000000000001</v>
      </c>
      <c r="L2433" s="16">
        <v>0.82166519999999998</v>
      </c>
      <c r="M2433" s="16">
        <v>-0.45260729999999999</v>
      </c>
      <c r="N2433" s="16">
        <v>1.5638240000000001</v>
      </c>
      <c r="O2433" s="16">
        <v>0.97107960000000004</v>
      </c>
      <c r="P2433" s="16">
        <v>-0.288715</v>
      </c>
      <c r="Q2433" s="16">
        <v>1.6558300000000001E-2</v>
      </c>
      <c r="R2433" s="16">
        <v>0.2273</v>
      </c>
      <c r="S2433" s="16">
        <v>0.02</v>
      </c>
      <c r="T2433" s="16">
        <v>3.8999999999999998E-3</v>
      </c>
      <c r="U2433" s="16">
        <v>4.7527999999999997</v>
      </c>
      <c r="V2433" s="16">
        <v>47.1</v>
      </c>
      <c r="W2433" s="16">
        <v>23.14</v>
      </c>
      <c r="X2433" s="16">
        <v>414.05799999999999</v>
      </c>
      <c r="Y2433" s="16">
        <v>65.726100000000002</v>
      </c>
      <c r="Z2433" s="16">
        <v>0.34139999999999998</v>
      </c>
      <c r="AA2433" s="16">
        <v>-1.209149</v>
      </c>
      <c r="AB2433" s="16">
        <v>0.25</v>
      </c>
      <c r="AC2433" s="16">
        <v>4.33</v>
      </c>
      <c r="AD2433" s="16">
        <v>52.68</v>
      </c>
      <c r="AE2433" s="16">
        <v>7.9241000000000001</v>
      </c>
      <c r="AF2433" s="16">
        <v>105.06100000000001</v>
      </c>
      <c r="AG2433" s="16">
        <v>144825</v>
      </c>
      <c r="AH2433" s="16">
        <v>0.10224999999999999</v>
      </c>
      <c r="AI2433" s="16">
        <v>59.1</v>
      </c>
      <c r="AJ2433" s="16">
        <v>64.2</v>
      </c>
      <c r="AK2433" s="16">
        <v>0.22670000000000001</v>
      </c>
      <c r="AL2433" s="16">
        <v>-0.47</v>
      </c>
      <c r="AM2433" s="16">
        <v>-0.4148</v>
      </c>
      <c r="AN2433" s="16">
        <v>0.76390000000000002</v>
      </c>
      <c r="AO2433" s="16">
        <v>-0.25269999999999998</v>
      </c>
      <c r="AP2433" s="16">
        <v>-0.35099999999999998</v>
      </c>
      <c r="AQ2433" s="16">
        <v>0.81030000000000002</v>
      </c>
      <c r="AR2433" s="16">
        <f t="shared" si="105"/>
        <v>1</v>
      </c>
      <c r="AS2433" s="5">
        <f t="shared" si="104"/>
        <v>8.0258300000000005E-2</v>
      </c>
    </row>
    <row r="2434" spans="1:45" x14ac:dyDescent="0.25">
      <c r="A2434" s="16" t="s">
        <v>408</v>
      </c>
      <c r="B2434" s="16" t="s">
        <v>106</v>
      </c>
      <c r="C2434" s="16" t="s">
        <v>328</v>
      </c>
      <c r="D2434" s="16">
        <v>1985</v>
      </c>
      <c r="E2434" s="16" t="s">
        <v>3000</v>
      </c>
      <c r="F2434" s="16" t="s">
        <v>590</v>
      </c>
      <c r="G2434" s="10">
        <v>135.26400000000001</v>
      </c>
      <c r="H2434" s="73">
        <v>4.9072300000000002</v>
      </c>
      <c r="I2434" s="16" t="s">
        <v>6700</v>
      </c>
      <c r="K2434" s="71">
        <v>0.58199999999999996</v>
      </c>
      <c r="L2434" s="16">
        <v>-2.7211910000000001</v>
      </c>
      <c r="M2434" s="16">
        <v>-0.48926969999999997</v>
      </c>
      <c r="N2434" s="16">
        <v>-1.3429709999999999</v>
      </c>
      <c r="O2434" s="16">
        <v>-2.4688119999999998</v>
      </c>
      <c r="P2434" s="16">
        <v>-1.5218670000000001</v>
      </c>
      <c r="Q2434" s="16">
        <v>-0.140597</v>
      </c>
      <c r="R2434" s="16">
        <v>0.3629</v>
      </c>
      <c r="S2434" s="16">
        <v>3.5E-4</v>
      </c>
      <c r="T2434" s="16">
        <v>0</v>
      </c>
      <c r="U2434" s="16">
        <v>2.0926</v>
      </c>
      <c r="V2434" s="16">
        <v>0.65</v>
      </c>
      <c r="W2434" s="16">
        <v>0.09</v>
      </c>
      <c r="X2434" s="16">
        <v>376.55399999999997</v>
      </c>
      <c r="Y2434" s="16">
        <v>0</v>
      </c>
      <c r="Z2434" s="16">
        <v>0</v>
      </c>
      <c r="AA2434" s="16">
        <v>2.866806</v>
      </c>
      <c r="AB2434" s="16">
        <v>1.44</v>
      </c>
      <c r="AC2434" s="16">
        <v>33.22</v>
      </c>
      <c r="AD2434" s="16">
        <v>10.14</v>
      </c>
      <c r="AE2434" s="16">
        <v>0.28739999999999999</v>
      </c>
      <c r="AF2434" s="16">
        <v>0</v>
      </c>
      <c r="AG2434" s="16">
        <v>4197.5200000000004</v>
      </c>
      <c r="AH2434" s="16">
        <v>3.8100000000000002E-2</v>
      </c>
      <c r="AI2434" s="16">
        <v>7.3041</v>
      </c>
      <c r="AJ2434" s="16">
        <v>30.489599999999999</v>
      </c>
      <c r="AK2434" s="16">
        <v>-0.21929999999999999</v>
      </c>
      <c r="AL2434" s="16">
        <v>-0.18079999999999999</v>
      </c>
      <c r="AM2434" s="16">
        <v>-2.7E-2</v>
      </c>
      <c r="AN2434" s="16">
        <v>8.7800000000000003E-2</v>
      </c>
      <c r="AO2434" s="16">
        <v>-0.29289999999999999</v>
      </c>
      <c r="AP2434" s="16">
        <v>-0.81869999999999998</v>
      </c>
      <c r="AQ2434" s="16">
        <v>7.2099999999999997E-2</v>
      </c>
      <c r="AR2434" s="16">
        <f t="shared" si="105"/>
        <v>1</v>
      </c>
      <c r="AS2434" s="5">
        <f t="shared" si="104"/>
        <v>0</v>
      </c>
    </row>
    <row r="2435" spans="1:45" x14ac:dyDescent="0.25">
      <c r="A2435" s="16" t="s">
        <v>408</v>
      </c>
      <c r="B2435" s="16" t="s">
        <v>106</v>
      </c>
      <c r="C2435" s="16" t="s">
        <v>328</v>
      </c>
      <c r="D2435" s="16">
        <v>1986</v>
      </c>
      <c r="E2435" s="16" t="s">
        <v>3028</v>
      </c>
      <c r="F2435" s="16" t="s">
        <v>590</v>
      </c>
      <c r="G2435" s="10">
        <v>131.64599999999999</v>
      </c>
      <c r="H2435" s="73">
        <v>4.8801189999999997</v>
      </c>
      <c r="I2435" s="16" t="s">
        <v>6700</v>
      </c>
      <c r="J2435" s="71">
        <v>1.2999999999999999E-2</v>
      </c>
      <c r="K2435" s="71">
        <v>0.59</v>
      </c>
      <c r="L2435" s="16">
        <v>-2.7331639999999999</v>
      </c>
      <c r="M2435" s="16">
        <v>-0.48833769999999999</v>
      </c>
      <c r="N2435" s="16">
        <v>-1.3832199999999999</v>
      </c>
      <c r="O2435" s="16">
        <v>-2.4607549999999998</v>
      </c>
      <c r="P2435" s="16">
        <v>-1.5120979999999999</v>
      </c>
      <c r="Q2435" s="16">
        <v>-0.1470477</v>
      </c>
      <c r="R2435" s="16">
        <v>0.3629</v>
      </c>
      <c r="S2435" s="16">
        <v>3.5E-4</v>
      </c>
      <c r="T2435" s="16">
        <v>1E-4</v>
      </c>
      <c r="U2435" s="16">
        <v>1.9516</v>
      </c>
      <c r="V2435" s="16">
        <v>0.69199999999999995</v>
      </c>
      <c r="W2435" s="16">
        <v>0.10199999999999999</v>
      </c>
      <c r="X2435" s="16">
        <v>372.31299999999999</v>
      </c>
      <c r="Y2435" s="16">
        <v>0</v>
      </c>
      <c r="Z2435" s="16">
        <v>0</v>
      </c>
      <c r="AA2435" s="16">
        <v>2.8431150000000001</v>
      </c>
      <c r="AB2435" s="16">
        <v>1.44</v>
      </c>
      <c r="AC2435" s="16">
        <v>33.22</v>
      </c>
      <c r="AD2435" s="16">
        <v>10.75</v>
      </c>
      <c r="AE2435" s="16">
        <v>0.29749999999999999</v>
      </c>
      <c r="AF2435" s="16">
        <v>0</v>
      </c>
      <c r="AG2435" s="16">
        <v>2356.4699999999998</v>
      </c>
      <c r="AH2435" s="16">
        <v>3.7699999999999997E-2</v>
      </c>
      <c r="AI2435" s="16">
        <v>7.7596999999999996</v>
      </c>
      <c r="AJ2435" s="16">
        <v>31.202300000000001</v>
      </c>
      <c r="AK2435" s="16">
        <v>-0.21709999999999999</v>
      </c>
      <c r="AL2435" s="16">
        <v>-0.19639999999999999</v>
      </c>
      <c r="AM2435" s="16">
        <v>-4.9799999999999997E-2</v>
      </c>
      <c r="AN2435" s="16">
        <v>8.7300000000000003E-2</v>
      </c>
      <c r="AO2435" s="16">
        <v>-0.29880000000000001</v>
      </c>
      <c r="AP2435" s="16">
        <v>-0.81279999999999997</v>
      </c>
      <c r="AQ2435" s="16">
        <v>7.2099999999999997E-2</v>
      </c>
      <c r="AR2435" s="16">
        <f t="shared" si="105"/>
        <v>1</v>
      </c>
      <c r="AS2435" s="5">
        <f t="shared" si="104"/>
        <v>-1.1972999999999789E-2</v>
      </c>
    </row>
    <row r="2436" spans="1:45" x14ac:dyDescent="0.25">
      <c r="A2436" s="16" t="s">
        <v>408</v>
      </c>
      <c r="B2436" s="16" t="s">
        <v>106</v>
      </c>
      <c r="C2436" s="16" t="s">
        <v>328</v>
      </c>
      <c r="D2436" s="16">
        <v>1987</v>
      </c>
      <c r="E2436" s="16" t="s">
        <v>3009</v>
      </c>
      <c r="F2436" s="16" t="s">
        <v>590</v>
      </c>
      <c r="G2436" s="10">
        <v>151.155</v>
      </c>
      <c r="H2436" s="73">
        <v>5.0183070000000001</v>
      </c>
      <c r="I2436" s="16" t="s">
        <v>6700</v>
      </c>
      <c r="J2436" s="71">
        <v>2.5999999999999999E-2</v>
      </c>
      <c r="K2436" s="71">
        <v>0.60499999999999998</v>
      </c>
      <c r="L2436" s="16">
        <v>-2.7163040000000001</v>
      </c>
      <c r="M2436" s="16">
        <v>-0.48833769999999999</v>
      </c>
      <c r="N2436" s="16">
        <v>-1.3940950000000001</v>
      </c>
      <c r="O2436" s="16">
        <v>-2.418669</v>
      </c>
      <c r="P2436" s="16">
        <v>-1.5014240000000001</v>
      </c>
      <c r="Q2436" s="16">
        <v>-0.15349879999999999</v>
      </c>
      <c r="R2436" s="16">
        <v>0.3629</v>
      </c>
      <c r="S2436" s="16">
        <v>3.5E-4</v>
      </c>
      <c r="T2436" s="16">
        <v>1E-4</v>
      </c>
      <c r="U2436" s="16">
        <v>1.9063000000000001</v>
      </c>
      <c r="V2436" s="16">
        <v>0.73399999999999999</v>
      </c>
      <c r="W2436" s="16">
        <v>0.114</v>
      </c>
      <c r="X2436" s="16">
        <v>371.1</v>
      </c>
      <c r="Y2436" s="16">
        <v>1.58</v>
      </c>
      <c r="Z2436" s="16">
        <v>0</v>
      </c>
      <c r="AA2436" s="16">
        <v>2.8194240000000002</v>
      </c>
      <c r="AB2436" s="16">
        <v>1.44</v>
      </c>
      <c r="AC2436" s="16">
        <v>33.22</v>
      </c>
      <c r="AD2436" s="16">
        <v>11.36</v>
      </c>
      <c r="AE2436" s="16">
        <v>0.3004</v>
      </c>
      <c r="AF2436" s="16">
        <v>0</v>
      </c>
      <c r="AG2436" s="16">
        <v>2556.59</v>
      </c>
      <c r="AH2436" s="16">
        <v>3.7199999999999997E-2</v>
      </c>
      <c r="AI2436" s="16">
        <v>8.2152999999999992</v>
      </c>
      <c r="AJ2436" s="16">
        <v>31.914899999999999</v>
      </c>
      <c r="AK2436" s="16">
        <v>-0.21479999999999999</v>
      </c>
      <c r="AL2436" s="16">
        <v>-0.21199999999999999</v>
      </c>
      <c r="AM2436" s="16">
        <v>-7.2599999999999998E-2</v>
      </c>
      <c r="AN2436" s="16">
        <v>8.6800000000000002E-2</v>
      </c>
      <c r="AO2436" s="16">
        <v>-0.30480000000000002</v>
      </c>
      <c r="AP2436" s="16">
        <v>-0.80689999999999995</v>
      </c>
      <c r="AQ2436" s="16">
        <v>7.2099999999999997E-2</v>
      </c>
      <c r="AR2436" s="16">
        <f t="shared" si="105"/>
        <v>1</v>
      </c>
      <c r="AS2436" s="5">
        <f t="shared" ref="AS2436:AS2499" si="106">IF(D2436=1985, 0, L2436-L2435)</f>
        <v>1.6859999999999875E-2</v>
      </c>
    </row>
    <row r="2437" spans="1:45" x14ac:dyDescent="0.25">
      <c r="A2437" s="16" t="s">
        <v>408</v>
      </c>
      <c r="B2437" s="16" t="s">
        <v>106</v>
      </c>
      <c r="C2437" s="16" t="s">
        <v>328</v>
      </c>
      <c r="D2437" s="16">
        <v>1988</v>
      </c>
      <c r="E2437" s="16" t="s">
        <v>3022</v>
      </c>
      <c r="F2437" s="16" t="s">
        <v>590</v>
      </c>
      <c r="G2437" s="10">
        <v>163.78</v>
      </c>
      <c r="H2437" s="73">
        <v>5.0985250000000004</v>
      </c>
      <c r="I2437" s="16" t="s">
        <v>6700</v>
      </c>
      <c r="J2437" s="71">
        <v>2E-3</v>
      </c>
      <c r="K2437" s="71">
        <v>0.60599999999999998</v>
      </c>
      <c r="L2437" s="16">
        <v>-2.6910569999999998</v>
      </c>
      <c r="M2437" s="16">
        <v>-0.48833769999999999</v>
      </c>
      <c r="N2437" s="16">
        <v>-1.3923719999999999</v>
      </c>
      <c r="O2437" s="16">
        <v>-2.3705250000000002</v>
      </c>
      <c r="P2437" s="16">
        <v>-1.490775</v>
      </c>
      <c r="Q2437" s="16">
        <v>-0.1599669</v>
      </c>
      <c r="R2437" s="16">
        <v>0.3629</v>
      </c>
      <c r="S2437" s="16">
        <v>3.5E-4</v>
      </c>
      <c r="T2437" s="16">
        <v>1E-4</v>
      </c>
      <c r="U2437" s="16">
        <v>2.0230000000000001</v>
      </c>
      <c r="V2437" s="16">
        <v>0.77600000000000002</v>
      </c>
      <c r="W2437" s="16">
        <v>0.126</v>
      </c>
      <c r="X2437" s="16">
        <v>369.19099999999997</v>
      </c>
      <c r="Y2437" s="16">
        <v>3.4413</v>
      </c>
      <c r="Z2437" s="16">
        <v>0</v>
      </c>
      <c r="AA2437" s="16">
        <v>2.7957329999999998</v>
      </c>
      <c r="AB2437" s="16">
        <v>1.44</v>
      </c>
      <c r="AC2437" s="16">
        <v>33.22</v>
      </c>
      <c r="AD2437" s="16">
        <v>11.97</v>
      </c>
      <c r="AE2437" s="16">
        <v>0.30549999999999999</v>
      </c>
      <c r="AF2437" s="16">
        <v>0</v>
      </c>
      <c r="AG2437" s="16">
        <v>2567.7600000000002</v>
      </c>
      <c r="AH2437" s="16">
        <v>3.6799999999999999E-2</v>
      </c>
      <c r="AI2437" s="16">
        <v>8.6708999999999996</v>
      </c>
      <c r="AJ2437" s="16">
        <v>32.627600000000001</v>
      </c>
      <c r="AK2437" s="16">
        <v>-0.21249999999999999</v>
      </c>
      <c r="AL2437" s="16">
        <v>-0.22770000000000001</v>
      </c>
      <c r="AM2437" s="16">
        <v>-9.5399999999999999E-2</v>
      </c>
      <c r="AN2437" s="16">
        <v>8.6300000000000002E-2</v>
      </c>
      <c r="AO2437" s="16">
        <v>-0.31069999999999998</v>
      </c>
      <c r="AP2437" s="16">
        <v>-0.80110000000000003</v>
      </c>
      <c r="AQ2437" s="16">
        <v>7.2099999999999997E-2</v>
      </c>
      <c r="AR2437" s="16">
        <f t="shared" ref="AR2437:AR2500" si="107">IF(OR(AND(I2437&lt;&gt;"", I2437&gt;=10000000, AQ2437&lt;=32.5), AND(A2437="Middle East &amp; North Africa", I2437&lt;&gt;"", I2437&gt;=9000000, AQ2437&lt;&gt;"", AQ2437&lt;=32.5)), 0, 1)</f>
        <v>1</v>
      </c>
      <c r="AS2437" s="5">
        <f t="shared" si="106"/>
        <v>2.5247000000000241E-2</v>
      </c>
    </row>
    <row r="2438" spans="1:45" x14ac:dyDescent="0.25">
      <c r="A2438" s="16" t="s">
        <v>408</v>
      </c>
      <c r="B2438" s="16" t="s">
        <v>106</v>
      </c>
      <c r="C2438" s="16" t="s">
        <v>328</v>
      </c>
      <c r="D2438" s="16">
        <v>1989</v>
      </c>
      <c r="E2438" s="16" t="s">
        <v>3012</v>
      </c>
      <c r="F2438" s="16" t="s">
        <v>590</v>
      </c>
      <c r="G2438" s="10">
        <v>173.66399999999999</v>
      </c>
      <c r="H2438" s="73">
        <v>5.1571220000000002</v>
      </c>
      <c r="I2438" s="16" t="s">
        <v>6700</v>
      </c>
      <c r="J2438" s="71">
        <v>0.03</v>
      </c>
      <c r="K2438" s="71">
        <v>0.625</v>
      </c>
      <c r="L2438" s="16">
        <v>-2.6668690000000002</v>
      </c>
      <c r="M2438" s="16">
        <v>-0.48926969999999997</v>
      </c>
      <c r="N2438" s="16">
        <v>-1.392781</v>
      </c>
      <c r="O2438" s="16">
        <v>-2.3222520000000002</v>
      </c>
      <c r="P2438" s="16">
        <v>-1.4796450000000001</v>
      </c>
      <c r="Q2438" s="16">
        <v>-0.16641790000000001</v>
      </c>
      <c r="R2438" s="16">
        <v>0.3629</v>
      </c>
      <c r="S2438" s="16">
        <v>3.5E-4</v>
      </c>
      <c r="T2438" s="16">
        <v>0</v>
      </c>
      <c r="U2438" s="16">
        <v>1.9382999999999999</v>
      </c>
      <c r="V2438" s="16">
        <v>0.81799999999999995</v>
      </c>
      <c r="W2438" s="16">
        <v>0.13800000000000001</v>
      </c>
      <c r="X2438" s="16">
        <v>370.26900000000001</v>
      </c>
      <c r="Y2438" s="16">
        <v>5.3025000000000002</v>
      </c>
      <c r="Z2438" s="16">
        <v>0</v>
      </c>
      <c r="AA2438" s="16">
        <v>2.7716530000000001</v>
      </c>
      <c r="AB2438" s="16">
        <v>1.44</v>
      </c>
      <c r="AC2438" s="16">
        <v>33.22</v>
      </c>
      <c r="AD2438" s="16">
        <v>12.59</v>
      </c>
      <c r="AE2438" s="16">
        <v>0.30819999999999997</v>
      </c>
      <c r="AF2438" s="16">
        <v>0</v>
      </c>
      <c r="AG2438" s="16">
        <v>3580.66</v>
      </c>
      <c r="AH2438" s="16">
        <v>3.6400000000000002E-2</v>
      </c>
      <c r="AI2438" s="16">
        <v>9.1265000000000001</v>
      </c>
      <c r="AJ2438" s="16">
        <v>33.340299999999999</v>
      </c>
      <c r="AK2438" s="16">
        <v>-0.2102</v>
      </c>
      <c r="AL2438" s="16">
        <v>-0.24329999999999999</v>
      </c>
      <c r="AM2438" s="16">
        <v>-0.1183</v>
      </c>
      <c r="AN2438" s="16">
        <v>8.5800000000000001E-2</v>
      </c>
      <c r="AO2438" s="16">
        <v>-0.31659999999999999</v>
      </c>
      <c r="AP2438" s="16">
        <v>-0.79520000000000002</v>
      </c>
      <c r="AQ2438" s="16">
        <v>7.2099999999999997E-2</v>
      </c>
      <c r="AR2438" s="16">
        <f t="shared" si="107"/>
        <v>1</v>
      </c>
      <c r="AS2438" s="5">
        <f t="shared" si="106"/>
        <v>2.4187999999999654E-2</v>
      </c>
    </row>
    <row r="2439" spans="1:45" x14ac:dyDescent="0.25">
      <c r="A2439" s="16" t="s">
        <v>408</v>
      </c>
      <c r="B2439" s="16" t="s">
        <v>106</v>
      </c>
      <c r="C2439" s="16" t="s">
        <v>328</v>
      </c>
      <c r="D2439" s="16">
        <v>1990</v>
      </c>
      <c r="E2439" s="16" t="s">
        <v>3015</v>
      </c>
      <c r="F2439" s="16" t="s">
        <v>590</v>
      </c>
      <c r="G2439" s="10">
        <v>172.911</v>
      </c>
      <c r="H2439" s="73">
        <v>5.1527760000000002</v>
      </c>
      <c r="I2439" s="16" t="s">
        <v>6700</v>
      </c>
      <c r="J2439" s="71">
        <v>-1.4999999999999999E-2</v>
      </c>
      <c r="K2439" s="71">
        <v>0.61499999999999999</v>
      </c>
      <c r="L2439" s="16">
        <v>-2.602849</v>
      </c>
      <c r="M2439" s="16">
        <v>-0.48832429999999999</v>
      </c>
      <c r="N2439" s="16">
        <v>-1.3724529999999999</v>
      </c>
      <c r="O2439" s="16">
        <v>-2.2248070000000002</v>
      </c>
      <c r="P2439" s="16">
        <v>-1.4534050000000001</v>
      </c>
      <c r="Q2439" s="16">
        <v>-0.1728845</v>
      </c>
      <c r="R2439" s="16">
        <v>0.3629</v>
      </c>
      <c r="S2439" s="16">
        <v>5.9999999999999995E-4</v>
      </c>
      <c r="T2439" s="16">
        <v>0</v>
      </c>
      <c r="U2439" s="16">
        <v>2.0735999999999999</v>
      </c>
      <c r="V2439" s="16">
        <v>0.86</v>
      </c>
      <c r="W2439" s="16">
        <v>0.15</v>
      </c>
      <c r="X2439" s="16">
        <v>370.97</v>
      </c>
      <c r="Y2439" s="16">
        <v>7.1637000000000004</v>
      </c>
      <c r="Z2439" s="16">
        <v>3.9100000000000003E-2</v>
      </c>
      <c r="AA2439" s="16">
        <v>2.8178700000000001</v>
      </c>
      <c r="AB2439" s="16">
        <v>1.44</v>
      </c>
      <c r="AC2439" s="16">
        <v>33.22</v>
      </c>
      <c r="AD2439" s="16">
        <v>11.4</v>
      </c>
      <c r="AE2439" s="16">
        <v>0.34960000000000002</v>
      </c>
      <c r="AF2439" s="16">
        <v>0</v>
      </c>
      <c r="AG2439" s="16">
        <v>3395.16</v>
      </c>
      <c r="AH2439" s="16">
        <v>3.39E-2</v>
      </c>
      <c r="AI2439" s="16">
        <v>10.3</v>
      </c>
      <c r="AJ2439" s="16">
        <v>35.1</v>
      </c>
      <c r="AK2439" s="16">
        <v>-0.2079</v>
      </c>
      <c r="AL2439" s="16">
        <v>-0.25890000000000002</v>
      </c>
      <c r="AM2439" s="16">
        <v>-0.1411</v>
      </c>
      <c r="AN2439" s="16">
        <v>8.5199999999999998E-2</v>
      </c>
      <c r="AO2439" s="16">
        <v>-0.3226</v>
      </c>
      <c r="AP2439" s="16">
        <v>-0.7893</v>
      </c>
      <c r="AQ2439" s="16">
        <v>7.2099999999999997E-2</v>
      </c>
      <c r="AR2439" s="16">
        <f t="shared" si="107"/>
        <v>1</v>
      </c>
      <c r="AS2439" s="5">
        <f t="shared" si="106"/>
        <v>6.4020000000000188E-2</v>
      </c>
    </row>
    <row r="2440" spans="1:45" x14ac:dyDescent="0.25">
      <c r="A2440" s="16" t="s">
        <v>408</v>
      </c>
      <c r="B2440" s="16" t="s">
        <v>106</v>
      </c>
      <c r="C2440" s="16" t="s">
        <v>328</v>
      </c>
      <c r="D2440" s="16">
        <v>1991</v>
      </c>
      <c r="E2440" s="16" t="s">
        <v>3008</v>
      </c>
      <c r="F2440" s="16" t="s">
        <v>590</v>
      </c>
      <c r="G2440" s="10">
        <v>176.78899999999999</v>
      </c>
      <c r="H2440" s="73">
        <v>5.1749549999999997</v>
      </c>
      <c r="I2440" s="16" t="s">
        <v>6700</v>
      </c>
      <c r="J2440" s="71">
        <v>1.2999999999999999E-2</v>
      </c>
      <c r="K2440" s="71">
        <v>0.623</v>
      </c>
      <c r="L2440" s="16">
        <v>-2.5783610000000001</v>
      </c>
      <c r="M2440" s="16">
        <v>-0.4873922</v>
      </c>
      <c r="N2440" s="16">
        <v>-1.3711310000000001</v>
      </c>
      <c r="O2440" s="16">
        <v>-2.1727110000000001</v>
      </c>
      <c r="P2440" s="16">
        <v>-1.4487969999999999</v>
      </c>
      <c r="Q2440" s="16">
        <v>-0.1793527</v>
      </c>
      <c r="R2440" s="16">
        <v>0.3629</v>
      </c>
      <c r="S2440" s="16">
        <v>5.9999999999999995E-4</v>
      </c>
      <c r="T2440" s="16">
        <v>1E-4</v>
      </c>
      <c r="U2440" s="16">
        <v>2.1097000000000001</v>
      </c>
      <c r="V2440" s="16">
        <v>0.90800000000000003</v>
      </c>
      <c r="W2440" s="16">
        <v>0.17199999999999999</v>
      </c>
      <c r="X2440" s="16">
        <v>370.21199999999999</v>
      </c>
      <c r="Y2440" s="16">
        <v>9.0249000000000006</v>
      </c>
      <c r="Z2440" s="16">
        <v>4.2700000000000002E-2</v>
      </c>
      <c r="AA2440" s="16">
        <v>2.8023349999999998</v>
      </c>
      <c r="AB2440" s="16">
        <v>1.44</v>
      </c>
      <c r="AC2440" s="16">
        <v>33.22</v>
      </c>
      <c r="AD2440" s="16">
        <v>11.8</v>
      </c>
      <c r="AE2440" s="16">
        <v>0.38059999999999999</v>
      </c>
      <c r="AF2440" s="16">
        <v>0</v>
      </c>
      <c r="AG2440" s="16">
        <v>3432.98</v>
      </c>
      <c r="AH2440" s="16">
        <v>3.4599999999999999E-2</v>
      </c>
      <c r="AI2440" s="16">
        <v>10.4</v>
      </c>
      <c r="AJ2440" s="16">
        <v>35.4</v>
      </c>
      <c r="AK2440" s="16">
        <v>-0.2056</v>
      </c>
      <c r="AL2440" s="16">
        <v>-0.27460000000000001</v>
      </c>
      <c r="AM2440" s="16">
        <v>-0.16389999999999999</v>
      </c>
      <c r="AN2440" s="16">
        <v>8.4699999999999998E-2</v>
      </c>
      <c r="AO2440" s="16">
        <v>-0.32850000000000001</v>
      </c>
      <c r="AP2440" s="16">
        <v>-0.78349999999999997</v>
      </c>
      <c r="AQ2440" s="16">
        <v>7.2099999999999997E-2</v>
      </c>
      <c r="AR2440" s="16">
        <f t="shared" si="107"/>
        <v>1</v>
      </c>
      <c r="AS2440" s="5">
        <f t="shared" si="106"/>
        <v>2.4487999999999843E-2</v>
      </c>
    </row>
    <row r="2441" spans="1:45" x14ac:dyDescent="0.25">
      <c r="A2441" s="16" t="s">
        <v>408</v>
      </c>
      <c r="B2441" s="16" t="s">
        <v>106</v>
      </c>
      <c r="C2441" s="16" t="s">
        <v>328</v>
      </c>
      <c r="D2441" s="16">
        <v>1992</v>
      </c>
      <c r="E2441" s="16" t="s">
        <v>3001</v>
      </c>
      <c r="F2441" s="16" t="s">
        <v>590</v>
      </c>
      <c r="G2441" s="10">
        <v>161.834</v>
      </c>
      <c r="H2441" s="73">
        <v>5.08657</v>
      </c>
      <c r="I2441" s="16" t="s">
        <v>6700</v>
      </c>
      <c r="J2441" s="71">
        <v>-8.7999999999999995E-2</v>
      </c>
      <c r="K2441" s="71">
        <v>0.57099999999999995</v>
      </c>
      <c r="L2441" s="16">
        <v>-2.5615220000000001</v>
      </c>
      <c r="M2441" s="16">
        <v>-0.48926969999999997</v>
      </c>
      <c r="N2441" s="16">
        <v>-1.3927689999999999</v>
      </c>
      <c r="O2441" s="16">
        <v>-2.1113</v>
      </c>
      <c r="P2441" s="16">
        <v>-1.4453579999999999</v>
      </c>
      <c r="Q2441" s="16">
        <v>-0.18580369999999999</v>
      </c>
      <c r="R2441" s="16">
        <v>0.3629</v>
      </c>
      <c r="S2441" s="16">
        <v>3.5E-4</v>
      </c>
      <c r="T2441" s="16">
        <v>0</v>
      </c>
      <c r="U2441" s="16">
        <v>1.8983000000000001</v>
      </c>
      <c r="V2441" s="16">
        <v>0.95599999999999996</v>
      </c>
      <c r="W2441" s="16">
        <v>0.19400000000000001</v>
      </c>
      <c r="X2441" s="16">
        <v>369.93599999999998</v>
      </c>
      <c r="Y2441" s="16">
        <v>10.886100000000001</v>
      </c>
      <c r="Z2441" s="16">
        <v>5.5100000000000003E-2</v>
      </c>
      <c r="AA2441" s="16">
        <v>2.8077719999999999</v>
      </c>
      <c r="AB2441" s="16">
        <v>1.44</v>
      </c>
      <c r="AC2441" s="16">
        <v>33.22</v>
      </c>
      <c r="AD2441" s="16">
        <v>11.66</v>
      </c>
      <c r="AE2441" s="16">
        <v>0.3911</v>
      </c>
      <c r="AF2441" s="16">
        <v>0</v>
      </c>
      <c r="AG2441" s="16">
        <v>2928.76</v>
      </c>
      <c r="AH2441" s="16">
        <v>3.4700000000000002E-2</v>
      </c>
      <c r="AI2441" s="16">
        <v>10.6</v>
      </c>
      <c r="AJ2441" s="16">
        <v>35.6</v>
      </c>
      <c r="AK2441" s="16">
        <v>-0.20330000000000001</v>
      </c>
      <c r="AL2441" s="16">
        <v>-0.29020000000000001</v>
      </c>
      <c r="AM2441" s="16">
        <v>-0.1867</v>
      </c>
      <c r="AN2441" s="16">
        <v>8.4199999999999997E-2</v>
      </c>
      <c r="AO2441" s="16">
        <v>-0.33450000000000002</v>
      </c>
      <c r="AP2441" s="16">
        <v>-0.77759999999999996</v>
      </c>
      <c r="AQ2441" s="16">
        <v>7.2099999999999997E-2</v>
      </c>
      <c r="AR2441" s="16">
        <f t="shared" si="107"/>
        <v>1</v>
      </c>
      <c r="AS2441" s="5">
        <f t="shared" si="106"/>
        <v>1.6839000000000048E-2</v>
      </c>
    </row>
    <row r="2442" spans="1:45" x14ac:dyDescent="0.25">
      <c r="A2442" s="16" t="s">
        <v>408</v>
      </c>
      <c r="B2442" s="16" t="s">
        <v>106</v>
      </c>
      <c r="C2442" s="16" t="s">
        <v>328</v>
      </c>
      <c r="D2442" s="16">
        <v>1993</v>
      </c>
      <c r="E2442" s="16" t="s">
        <v>3007</v>
      </c>
      <c r="F2442" s="16" t="s">
        <v>590</v>
      </c>
      <c r="G2442" s="10">
        <v>169.21799999999999</v>
      </c>
      <c r="H2442" s="73">
        <v>5.131189</v>
      </c>
      <c r="I2442" s="16" t="s">
        <v>6700</v>
      </c>
      <c r="J2442" s="71">
        <v>3.7999999999999999E-2</v>
      </c>
      <c r="K2442" s="71">
        <v>0.59299999999999997</v>
      </c>
      <c r="L2442" s="16">
        <v>-2.540143</v>
      </c>
      <c r="M2442" s="16">
        <v>-0.4872032</v>
      </c>
      <c r="N2442" s="16">
        <v>-1.394806</v>
      </c>
      <c r="O2442" s="16">
        <v>-2.0615489999999999</v>
      </c>
      <c r="P2442" s="16">
        <v>-1.4429590000000001</v>
      </c>
      <c r="Q2442" s="16">
        <v>-0.1922538</v>
      </c>
      <c r="R2442" s="16">
        <v>0.3629</v>
      </c>
      <c r="S2442" s="16">
        <v>6.4999999999999997E-4</v>
      </c>
      <c r="T2442" s="16">
        <v>1E-4</v>
      </c>
      <c r="U2442" s="16">
        <v>1.8709</v>
      </c>
      <c r="V2442" s="16">
        <v>1.004</v>
      </c>
      <c r="W2442" s="16">
        <v>0.216</v>
      </c>
      <c r="X2442" s="16">
        <v>369.69900000000001</v>
      </c>
      <c r="Y2442" s="16">
        <v>12.747299999999999</v>
      </c>
      <c r="Z2442" s="16">
        <v>4.4299999999999999E-2</v>
      </c>
      <c r="AA2442" s="16">
        <v>2.7199990000000001</v>
      </c>
      <c r="AB2442" s="16">
        <v>1.44</v>
      </c>
      <c r="AC2442" s="16">
        <v>33.22</v>
      </c>
      <c r="AD2442" s="16">
        <v>13.92</v>
      </c>
      <c r="AE2442" s="16">
        <v>0.37240000000000001</v>
      </c>
      <c r="AF2442" s="16">
        <v>0</v>
      </c>
      <c r="AG2442" s="16">
        <v>2652.97</v>
      </c>
      <c r="AH2442" s="16">
        <v>3.4599999999999999E-2</v>
      </c>
      <c r="AI2442" s="16">
        <v>10.7</v>
      </c>
      <c r="AJ2442" s="16">
        <v>35.799999999999997</v>
      </c>
      <c r="AK2442" s="16">
        <v>-0.20100000000000001</v>
      </c>
      <c r="AL2442" s="16">
        <v>-0.30590000000000001</v>
      </c>
      <c r="AM2442" s="16">
        <v>-0.20949999999999999</v>
      </c>
      <c r="AN2442" s="16">
        <v>8.3699999999999997E-2</v>
      </c>
      <c r="AO2442" s="16">
        <v>-0.34039999999999998</v>
      </c>
      <c r="AP2442" s="16">
        <v>-0.77170000000000005</v>
      </c>
      <c r="AQ2442" s="16">
        <v>7.2099999999999997E-2</v>
      </c>
      <c r="AR2442" s="16">
        <f t="shared" si="107"/>
        <v>1</v>
      </c>
      <c r="AS2442" s="5">
        <f t="shared" si="106"/>
        <v>2.1379000000000037E-2</v>
      </c>
    </row>
    <row r="2443" spans="1:45" x14ac:dyDescent="0.25">
      <c r="A2443" s="16" t="s">
        <v>408</v>
      </c>
      <c r="B2443" s="16" t="s">
        <v>106</v>
      </c>
      <c r="C2443" s="16" t="s">
        <v>328</v>
      </c>
      <c r="D2443" s="16">
        <v>1994</v>
      </c>
      <c r="E2443" s="16" t="s">
        <v>3006</v>
      </c>
      <c r="F2443" s="16" t="s">
        <v>590</v>
      </c>
      <c r="G2443" s="10">
        <v>172.79300000000001</v>
      </c>
      <c r="H2443" s="73">
        <v>5.1520919999999997</v>
      </c>
      <c r="I2443" s="16" t="s">
        <v>6700</v>
      </c>
      <c r="J2443" s="71">
        <v>8.0000000000000002E-3</v>
      </c>
      <c r="K2443" s="71">
        <v>0.59699999999999998</v>
      </c>
      <c r="L2443" s="16">
        <v>-2.5099480000000001</v>
      </c>
      <c r="M2443" s="16">
        <v>-0.48908059999999998</v>
      </c>
      <c r="N2443" s="16">
        <v>-1.383321</v>
      </c>
      <c r="O2443" s="16">
        <v>-2.0041660000000001</v>
      </c>
      <c r="P2443" s="16">
        <v>-1.438423</v>
      </c>
      <c r="Q2443" s="16">
        <v>-0.19874069999999999</v>
      </c>
      <c r="R2443" s="16">
        <v>0.3629</v>
      </c>
      <c r="S2443" s="16">
        <v>4.0000000000000002E-4</v>
      </c>
      <c r="T2443" s="16">
        <v>0</v>
      </c>
      <c r="U2443" s="16">
        <v>2.0002</v>
      </c>
      <c r="V2443" s="16">
        <v>1.052</v>
      </c>
      <c r="W2443" s="16">
        <v>0.23799999999999999</v>
      </c>
      <c r="X2443" s="16">
        <v>368.99799999999999</v>
      </c>
      <c r="Y2443" s="16">
        <v>14.608499999999999</v>
      </c>
      <c r="Z2443" s="16">
        <v>4.6699999999999998E-2</v>
      </c>
      <c r="AA2443" s="16">
        <v>2.6823269999999999</v>
      </c>
      <c r="AB2443" s="16">
        <v>1.44</v>
      </c>
      <c r="AC2443" s="16">
        <v>33.22</v>
      </c>
      <c r="AD2443" s="16">
        <v>14.89</v>
      </c>
      <c r="AE2443" s="16">
        <v>0.372</v>
      </c>
      <c r="AF2443" s="16">
        <v>0</v>
      </c>
      <c r="AG2443" s="16">
        <v>2571.1</v>
      </c>
      <c r="AH2443" s="16">
        <v>3.4599999999999999E-2</v>
      </c>
      <c r="AI2443" s="16">
        <v>10.9</v>
      </c>
      <c r="AJ2443" s="16">
        <v>36.1</v>
      </c>
      <c r="AK2443" s="16">
        <v>-0.1988</v>
      </c>
      <c r="AL2443" s="16">
        <v>-0.32150000000000001</v>
      </c>
      <c r="AM2443" s="16">
        <v>-0.2324</v>
      </c>
      <c r="AN2443" s="16">
        <v>8.3199999999999996E-2</v>
      </c>
      <c r="AO2443" s="16">
        <v>-0.3463</v>
      </c>
      <c r="AP2443" s="16">
        <v>-0.76590000000000003</v>
      </c>
      <c r="AQ2443" s="16">
        <v>7.2099999999999997E-2</v>
      </c>
      <c r="AR2443" s="16">
        <f t="shared" si="107"/>
        <v>1</v>
      </c>
      <c r="AS2443" s="5">
        <f t="shared" si="106"/>
        <v>3.0194999999999972E-2</v>
      </c>
    </row>
    <row r="2444" spans="1:45" x14ac:dyDescent="0.25">
      <c r="A2444" s="16" t="s">
        <v>408</v>
      </c>
      <c r="B2444" s="16" t="s">
        <v>106</v>
      </c>
      <c r="C2444" s="16" t="s">
        <v>328</v>
      </c>
      <c r="D2444" s="16">
        <v>1995</v>
      </c>
      <c r="E2444" s="16" t="s">
        <v>3010</v>
      </c>
      <c r="F2444" s="16" t="s">
        <v>590</v>
      </c>
      <c r="G2444" s="10">
        <v>170.58199999999999</v>
      </c>
      <c r="H2444" s="73">
        <v>5.1392150000000001</v>
      </c>
      <c r="I2444" s="16" t="s">
        <v>6700</v>
      </c>
      <c r="J2444" s="71">
        <v>-2.9000000000000001E-2</v>
      </c>
      <c r="K2444" s="71">
        <v>0.57999999999999996</v>
      </c>
      <c r="L2444" s="16">
        <v>-2.4927250000000001</v>
      </c>
      <c r="M2444" s="16">
        <v>-0.4873922</v>
      </c>
      <c r="N2444" s="16">
        <v>-1.4052500000000001</v>
      </c>
      <c r="O2444" s="16">
        <v>-1.9555119999999999</v>
      </c>
      <c r="P2444" s="16">
        <v>-1.4245209999999999</v>
      </c>
      <c r="Q2444" s="16">
        <v>-0.2051917</v>
      </c>
      <c r="R2444" s="16">
        <v>0.3629</v>
      </c>
      <c r="S2444" s="16">
        <v>5.9999999999999995E-4</v>
      </c>
      <c r="T2444" s="16">
        <v>1E-4</v>
      </c>
      <c r="U2444" s="16">
        <v>1.8908</v>
      </c>
      <c r="V2444" s="16">
        <v>1.1000000000000001</v>
      </c>
      <c r="W2444" s="16">
        <v>0.26</v>
      </c>
      <c r="X2444" s="16">
        <v>366.99400000000003</v>
      </c>
      <c r="Y2444" s="16">
        <v>16.469799999999999</v>
      </c>
      <c r="Z2444" s="16">
        <v>4.5100000000000001E-2</v>
      </c>
      <c r="AA2444" s="16">
        <v>2.6483439999999998</v>
      </c>
      <c r="AB2444" s="16">
        <v>1.44</v>
      </c>
      <c r="AC2444" s="16">
        <v>33.22</v>
      </c>
      <c r="AD2444" s="16">
        <v>15.765000000000001</v>
      </c>
      <c r="AE2444" s="16">
        <v>0.37430000000000002</v>
      </c>
      <c r="AF2444" s="16">
        <v>0</v>
      </c>
      <c r="AG2444" s="16">
        <v>2563.9299999999998</v>
      </c>
      <c r="AH2444" s="16">
        <v>3.49E-2</v>
      </c>
      <c r="AI2444" s="16">
        <v>11.5</v>
      </c>
      <c r="AJ2444" s="16">
        <v>37</v>
      </c>
      <c r="AK2444" s="16">
        <v>-0.19650000000000001</v>
      </c>
      <c r="AL2444" s="16">
        <v>-0.33710000000000001</v>
      </c>
      <c r="AM2444" s="16">
        <v>-0.25519999999999998</v>
      </c>
      <c r="AN2444" s="16">
        <v>8.2699999999999996E-2</v>
      </c>
      <c r="AO2444" s="16">
        <v>-0.3523</v>
      </c>
      <c r="AP2444" s="16">
        <v>-0.76</v>
      </c>
      <c r="AQ2444" s="16">
        <v>7.2099999999999997E-2</v>
      </c>
      <c r="AR2444" s="16">
        <f t="shared" si="107"/>
        <v>1</v>
      </c>
      <c r="AS2444" s="5">
        <f t="shared" si="106"/>
        <v>1.7222999999999988E-2</v>
      </c>
    </row>
    <row r="2445" spans="1:45" x14ac:dyDescent="0.25">
      <c r="A2445" s="16" t="s">
        <v>408</v>
      </c>
      <c r="B2445" s="16" t="s">
        <v>106</v>
      </c>
      <c r="C2445" s="16" t="s">
        <v>328</v>
      </c>
      <c r="D2445" s="16">
        <v>1996</v>
      </c>
      <c r="E2445" s="16" t="s">
        <v>3026</v>
      </c>
      <c r="F2445" s="16" t="s">
        <v>590</v>
      </c>
      <c r="G2445" s="10">
        <v>209.86199999999999</v>
      </c>
      <c r="H2445" s="73">
        <v>5.3464489999999998</v>
      </c>
      <c r="I2445" s="16" t="s">
        <v>6700</v>
      </c>
      <c r="J2445" s="71">
        <v>0.193</v>
      </c>
      <c r="K2445" s="71">
        <v>0.70399999999999996</v>
      </c>
      <c r="L2445" s="16">
        <v>-2.5082279999999999</v>
      </c>
      <c r="M2445" s="16">
        <v>-0.48832429999999999</v>
      </c>
      <c r="N2445" s="16">
        <v>-1.407832</v>
      </c>
      <c r="O2445" s="16">
        <v>-1.9162300000000001</v>
      </c>
      <c r="P2445" s="16">
        <v>-1.410766</v>
      </c>
      <c r="Q2445" s="16">
        <v>-0.29512369999999999</v>
      </c>
      <c r="R2445" s="16">
        <v>0.3629</v>
      </c>
      <c r="S2445" s="16">
        <v>5.9999999999999995E-4</v>
      </c>
      <c r="T2445" s="16">
        <v>0</v>
      </c>
      <c r="U2445" s="16">
        <v>1.8490500000000001</v>
      </c>
      <c r="V2445" s="16">
        <v>1.1240000000000001</v>
      </c>
      <c r="W2445" s="16">
        <v>0.254</v>
      </c>
      <c r="X2445" s="16">
        <v>367.25299999999999</v>
      </c>
      <c r="Y2445" s="16">
        <v>18.331</v>
      </c>
      <c r="Z2445" s="16">
        <v>3.4599999999999999E-2</v>
      </c>
      <c r="AA2445" s="16">
        <v>2.593</v>
      </c>
      <c r="AB2445" s="16">
        <v>1.44</v>
      </c>
      <c r="AC2445" s="16">
        <v>33.22</v>
      </c>
      <c r="AD2445" s="16">
        <v>17.190000000000001</v>
      </c>
      <c r="AE2445" s="16">
        <v>0.37159999999999999</v>
      </c>
      <c r="AF2445" s="16">
        <v>0</v>
      </c>
      <c r="AG2445" s="16">
        <v>2900.53</v>
      </c>
      <c r="AH2445" s="16">
        <v>3.4599999999999999E-2</v>
      </c>
      <c r="AI2445" s="16">
        <v>12.1</v>
      </c>
      <c r="AJ2445" s="16">
        <v>37.9</v>
      </c>
      <c r="AK2445" s="16">
        <v>-0.35020000000000001</v>
      </c>
      <c r="AL2445" s="16">
        <v>-0.35620000000000002</v>
      </c>
      <c r="AM2445" s="16">
        <v>-0.14430000000000001</v>
      </c>
      <c r="AN2445" s="16">
        <v>-0.1113</v>
      </c>
      <c r="AO2445" s="16">
        <v>-0.53779999999999994</v>
      </c>
      <c r="AP2445" s="16">
        <v>-0.84660000000000002</v>
      </c>
      <c r="AQ2445" s="16">
        <v>7.2099999999999997E-2</v>
      </c>
      <c r="AR2445" s="16">
        <f t="shared" si="107"/>
        <v>1</v>
      </c>
      <c r="AS2445" s="5">
        <f t="shared" si="106"/>
        <v>-1.5502999999999822E-2</v>
      </c>
    </row>
    <row r="2446" spans="1:45" x14ac:dyDescent="0.25">
      <c r="A2446" s="16" t="s">
        <v>408</v>
      </c>
      <c r="B2446" s="16" t="s">
        <v>106</v>
      </c>
      <c r="C2446" s="16" t="s">
        <v>328</v>
      </c>
      <c r="D2446" s="16">
        <v>1997</v>
      </c>
      <c r="E2446" s="16" t="s">
        <v>3016</v>
      </c>
      <c r="F2446" s="16" t="s">
        <v>590</v>
      </c>
      <c r="G2446" s="10">
        <v>226.304</v>
      </c>
      <c r="H2446" s="73">
        <v>5.4218789999999997</v>
      </c>
      <c r="I2446" s="16" t="s">
        <v>6700</v>
      </c>
      <c r="J2446" s="71">
        <v>5.2999999999999999E-2</v>
      </c>
      <c r="K2446" s="71">
        <v>0.74199999999999999</v>
      </c>
      <c r="L2446" s="16">
        <v>-2.4441700000000002</v>
      </c>
      <c r="M2446" s="16">
        <v>-0.48682500000000001</v>
      </c>
      <c r="N2446" s="16">
        <v>-1.410431</v>
      </c>
      <c r="O2446" s="16">
        <v>-1.816351</v>
      </c>
      <c r="P2446" s="16">
        <v>-1.395222</v>
      </c>
      <c r="Q2446" s="16">
        <v>-0.26928360000000001</v>
      </c>
      <c r="R2446" s="16">
        <v>0.3629</v>
      </c>
      <c r="S2446" s="16">
        <v>7.5000000000000002E-4</v>
      </c>
      <c r="T2446" s="16">
        <v>1E-4</v>
      </c>
      <c r="U2446" s="16">
        <v>1.9165000000000001</v>
      </c>
      <c r="V2446" s="16">
        <v>1.1479999999999999</v>
      </c>
      <c r="W2446" s="16">
        <v>0.248</v>
      </c>
      <c r="X2446" s="16">
        <v>365.709</v>
      </c>
      <c r="Y2446" s="16">
        <v>20.1922</v>
      </c>
      <c r="Z2446" s="16">
        <v>4.8500000000000001E-2</v>
      </c>
      <c r="AA2446" s="16">
        <v>2.493576</v>
      </c>
      <c r="AB2446" s="16">
        <v>1.44</v>
      </c>
      <c r="AC2446" s="16">
        <v>33.22</v>
      </c>
      <c r="AD2446" s="16">
        <v>19.75</v>
      </c>
      <c r="AE2446" s="16">
        <v>0.38790000000000002</v>
      </c>
      <c r="AF2446" s="16">
        <v>1.4800000000000001E-2</v>
      </c>
      <c r="AG2446" s="16">
        <v>5956.3</v>
      </c>
      <c r="AH2446" s="16">
        <v>3.3700000000000001E-2</v>
      </c>
      <c r="AI2446" s="16">
        <v>12.6</v>
      </c>
      <c r="AJ2446" s="16">
        <v>38.9</v>
      </c>
      <c r="AK2446" s="16">
        <v>-0.27410000000000001</v>
      </c>
      <c r="AL2446" s="16">
        <v>-0.35420000000000001</v>
      </c>
      <c r="AM2446" s="16">
        <v>-0.26950000000000002</v>
      </c>
      <c r="AN2446" s="16">
        <v>-3.7400000000000003E-2</v>
      </c>
      <c r="AO2446" s="16">
        <v>-0.4148</v>
      </c>
      <c r="AP2446" s="16">
        <v>-0.84199999999999997</v>
      </c>
      <c r="AQ2446" s="16">
        <v>7.2099999999999997E-2</v>
      </c>
      <c r="AR2446" s="16">
        <f t="shared" si="107"/>
        <v>1</v>
      </c>
      <c r="AS2446" s="5">
        <f t="shared" si="106"/>
        <v>6.4057999999999726E-2</v>
      </c>
    </row>
    <row r="2447" spans="1:45" x14ac:dyDescent="0.25">
      <c r="A2447" s="16" t="s">
        <v>408</v>
      </c>
      <c r="B2447" s="16" t="s">
        <v>106</v>
      </c>
      <c r="C2447" s="16" t="s">
        <v>328</v>
      </c>
      <c r="D2447" s="16">
        <v>1998</v>
      </c>
      <c r="E2447" s="16" t="s">
        <v>3018</v>
      </c>
      <c r="F2447" s="16" t="s">
        <v>590</v>
      </c>
      <c r="G2447" s="10">
        <v>246.71</v>
      </c>
      <c r="H2447" s="73">
        <v>5.5082139999999997</v>
      </c>
      <c r="I2447" s="16" t="s">
        <v>6700</v>
      </c>
      <c r="J2447" s="71">
        <v>6.3E-2</v>
      </c>
      <c r="K2447" s="71">
        <v>0.79</v>
      </c>
      <c r="L2447" s="16">
        <v>-2.4078970000000002</v>
      </c>
      <c r="M2447" s="16">
        <v>-0.4873922</v>
      </c>
      <c r="N2447" s="16">
        <v>-1.4122889999999999</v>
      </c>
      <c r="O2447" s="16">
        <v>-1.788235</v>
      </c>
      <c r="P2447" s="16">
        <v>-1.3668340000000001</v>
      </c>
      <c r="Q2447" s="16">
        <v>-0.2433921</v>
      </c>
      <c r="R2447" s="16">
        <v>0.3629</v>
      </c>
      <c r="S2447" s="16">
        <v>5.9999999999999995E-4</v>
      </c>
      <c r="T2447" s="16">
        <v>1E-4</v>
      </c>
      <c r="U2447" s="16">
        <v>2.0518999999999998</v>
      </c>
      <c r="V2447" s="16">
        <v>1.1719999999999999</v>
      </c>
      <c r="W2447" s="16">
        <v>0.24199999999999999</v>
      </c>
      <c r="X2447" s="16">
        <v>363.16199999999998</v>
      </c>
      <c r="Y2447" s="16">
        <v>22.0534</v>
      </c>
      <c r="Z2447" s="16">
        <v>6.4500000000000002E-2</v>
      </c>
      <c r="AA2447" s="16">
        <v>2.6166909999999999</v>
      </c>
      <c r="AB2447" s="16">
        <v>1.44</v>
      </c>
      <c r="AC2447" s="16">
        <v>33.22</v>
      </c>
      <c r="AD2447" s="16">
        <v>16.579999999999998</v>
      </c>
      <c r="AE2447" s="16">
        <v>0.43430000000000002</v>
      </c>
      <c r="AF2447" s="16">
        <v>3.8800000000000001E-2</v>
      </c>
      <c r="AG2447" s="16">
        <v>39636.5</v>
      </c>
      <c r="AH2447" s="16">
        <v>3.2800000000000003E-2</v>
      </c>
      <c r="AI2447" s="16">
        <v>13.1</v>
      </c>
      <c r="AJ2447" s="16">
        <v>39.6</v>
      </c>
      <c r="AK2447" s="16">
        <v>-0.19789999999999999</v>
      </c>
      <c r="AL2447" s="16">
        <v>-0.35220000000000001</v>
      </c>
      <c r="AM2447" s="16">
        <v>-0.3947</v>
      </c>
      <c r="AN2447" s="16">
        <v>3.6600000000000001E-2</v>
      </c>
      <c r="AO2447" s="16">
        <v>-0.29170000000000001</v>
      </c>
      <c r="AP2447" s="16">
        <v>-0.83740000000000003</v>
      </c>
      <c r="AQ2447" s="16">
        <v>7.2099999999999997E-2</v>
      </c>
      <c r="AR2447" s="16">
        <f t="shared" si="107"/>
        <v>1</v>
      </c>
      <c r="AS2447" s="5">
        <f t="shared" si="106"/>
        <v>3.6273E-2</v>
      </c>
    </row>
    <row r="2448" spans="1:45" x14ac:dyDescent="0.25">
      <c r="A2448" s="16" t="s">
        <v>408</v>
      </c>
      <c r="B2448" s="16" t="s">
        <v>106</v>
      </c>
      <c r="C2448" s="16" t="s">
        <v>328</v>
      </c>
      <c r="D2448" s="16">
        <v>1999</v>
      </c>
      <c r="E2448" s="16" t="s">
        <v>3002</v>
      </c>
      <c r="F2448" s="16" t="s">
        <v>590</v>
      </c>
      <c r="G2448" s="10">
        <v>259.23200000000003</v>
      </c>
      <c r="H2448" s="73">
        <v>5.5577230000000002</v>
      </c>
      <c r="I2448" s="16" t="s">
        <v>6700</v>
      </c>
      <c r="J2448" s="71">
        <v>2.3E-2</v>
      </c>
      <c r="K2448" s="71">
        <v>0.80900000000000005</v>
      </c>
      <c r="L2448" s="16">
        <v>-2.3236140000000001</v>
      </c>
      <c r="M2448" s="16">
        <v>-0.48890499999999998</v>
      </c>
      <c r="N2448" s="16">
        <v>-1.284667</v>
      </c>
      <c r="O2448" s="16">
        <v>-1.7347250000000001</v>
      </c>
      <c r="P2448" s="16">
        <v>-1.3531340000000001</v>
      </c>
      <c r="Q2448" s="16">
        <v>-0.25029839999999998</v>
      </c>
      <c r="R2448" s="16">
        <v>0.3629</v>
      </c>
      <c r="S2448" s="16">
        <v>2.0000000000000001E-4</v>
      </c>
      <c r="T2448" s="16">
        <v>1E-4</v>
      </c>
      <c r="U2448" s="16">
        <v>3.1311</v>
      </c>
      <c r="V2448" s="16">
        <v>1.196</v>
      </c>
      <c r="W2448" s="16">
        <v>0.23599999999999999</v>
      </c>
      <c r="X2448" s="16">
        <v>365.35300000000001</v>
      </c>
      <c r="Y2448" s="16">
        <v>23.9146</v>
      </c>
      <c r="Z2448" s="16">
        <v>4.6100000000000002E-2</v>
      </c>
      <c r="AA2448" s="16">
        <v>2.476099</v>
      </c>
      <c r="AB2448" s="16">
        <v>1.44</v>
      </c>
      <c r="AC2448" s="16">
        <v>33.22</v>
      </c>
      <c r="AD2448" s="16">
        <v>20.2</v>
      </c>
      <c r="AE2448" s="16">
        <v>0.43869999999999998</v>
      </c>
      <c r="AF2448" s="16">
        <v>6.88E-2</v>
      </c>
      <c r="AG2448" s="16">
        <v>43377.8</v>
      </c>
      <c r="AH2448" s="16">
        <v>3.2000000000000001E-2</v>
      </c>
      <c r="AI2448" s="16">
        <v>13.6</v>
      </c>
      <c r="AJ2448" s="16">
        <v>40.4</v>
      </c>
      <c r="AK2448" s="16">
        <v>-0.21490000000000001</v>
      </c>
      <c r="AL2448" s="16">
        <v>-0.37559999999999999</v>
      </c>
      <c r="AM2448" s="16">
        <v>-0.41149999999999998</v>
      </c>
      <c r="AN2448" s="16">
        <v>-5.91E-2</v>
      </c>
      <c r="AO2448" s="16">
        <v>-0.22689999999999999</v>
      </c>
      <c r="AP2448" s="16">
        <v>-0.80259999999999998</v>
      </c>
      <c r="AQ2448" s="16">
        <v>7.2099999999999997E-2</v>
      </c>
      <c r="AR2448" s="16">
        <f t="shared" si="107"/>
        <v>1</v>
      </c>
      <c r="AS2448" s="5">
        <f t="shared" si="106"/>
        <v>8.4283000000000108E-2</v>
      </c>
    </row>
    <row r="2449" spans="1:45" x14ac:dyDescent="0.25">
      <c r="A2449" s="16" t="s">
        <v>408</v>
      </c>
      <c r="B2449" s="16" t="s">
        <v>106</v>
      </c>
      <c r="C2449" s="16" t="s">
        <v>328</v>
      </c>
      <c r="D2449" s="16">
        <v>2000</v>
      </c>
      <c r="E2449" s="16" t="s">
        <v>3025</v>
      </c>
      <c r="F2449" s="16" t="s">
        <v>590</v>
      </c>
      <c r="G2449" s="10">
        <v>256.53899999999999</v>
      </c>
      <c r="H2449" s="73">
        <v>5.547282</v>
      </c>
      <c r="I2449" s="16">
        <v>18067687</v>
      </c>
      <c r="J2449" s="71">
        <v>-5.7000000000000002E-2</v>
      </c>
      <c r="K2449" s="71">
        <v>0.76500000000000001</v>
      </c>
      <c r="L2449" s="16">
        <v>-2.2923559999999998</v>
      </c>
      <c r="M2449" s="16">
        <v>-0.48928319999999997</v>
      </c>
      <c r="N2449" s="16">
        <v>-1.2932129999999999</v>
      </c>
      <c r="O2449" s="16">
        <v>-1.6691180000000001</v>
      </c>
      <c r="P2449" s="16">
        <v>-1.3364050000000001</v>
      </c>
      <c r="Q2449" s="16">
        <v>-0.25718570000000002</v>
      </c>
      <c r="R2449" s="16">
        <v>0.3629</v>
      </c>
      <c r="S2449" s="16">
        <v>1E-4</v>
      </c>
      <c r="T2449" s="16">
        <v>1E-4</v>
      </c>
      <c r="U2449" s="16">
        <v>3.0817000000000001</v>
      </c>
      <c r="V2449" s="16">
        <v>1.22</v>
      </c>
      <c r="W2449" s="16">
        <v>0.23</v>
      </c>
      <c r="X2449" s="16">
        <v>364.80399999999997</v>
      </c>
      <c r="Y2449" s="16">
        <v>25.7758</v>
      </c>
      <c r="Z2449" s="16">
        <v>5.7599999999999998E-2</v>
      </c>
      <c r="AA2449" s="16">
        <v>2.4642529999999998</v>
      </c>
      <c r="AB2449" s="16">
        <v>1.44</v>
      </c>
      <c r="AC2449" s="16">
        <v>33.22</v>
      </c>
      <c r="AD2449" s="16">
        <v>20.504999999999999</v>
      </c>
      <c r="AE2449" s="16">
        <v>0.46899999999999997</v>
      </c>
      <c r="AF2449" s="16">
        <v>0.27939999999999998</v>
      </c>
      <c r="AG2449" s="16">
        <v>53086.5</v>
      </c>
      <c r="AH2449" s="16">
        <v>3.1600000000000003E-2</v>
      </c>
      <c r="AI2449" s="16">
        <v>14.1</v>
      </c>
      <c r="AJ2449" s="16">
        <v>41.1</v>
      </c>
      <c r="AK2449" s="16">
        <v>-0.2319</v>
      </c>
      <c r="AL2449" s="16">
        <v>-0.39910000000000001</v>
      </c>
      <c r="AM2449" s="16">
        <v>-0.42820000000000003</v>
      </c>
      <c r="AN2449" s="16">
        <v>-0.15479999999999999</v>
      </c>
      <c r="AO2449" s="16">
        <v>-0.16200000000000001</v>
      </c>
      <c r="AP2449" s="16">
        <v>-0.76780000000000004</v>
      </c>
      <c r="AQ2449" s="16">
        <v>7.2099999999999997E-2</v>
      </c>
      <c r="AR2449" s="16">
        <f t="shared" si="107"/>
        <v>0</v>
      </c>
      <c r="AS2449" s="5">
        <f t="shared" si="106"/>
        <v>3.125800000000023E-2</v>
      </c>
    </row>
    <row r="2450" spans="1:45" x14ac:dyDescent="0.25">
      <c r="A2450" s="16" t="s">
        <v>408</v>
      </c>
      <c r="B2450" s="16" t="s">
        <v>106</v>
      </c>
      <c r="C2450" s="16" t="s">
        <v>328</v>
      </c>
      <c r="D2450" s="16">
        <v>2001</v>
      </c>
      <c r="E2450" s="16" t="s">
        <v>3014</v>
      </c>
      <c r="F2450" s="16" t="s">
        <v>590</v>
      </c>
      <c r="G2450" s="10">
        <v>281.06799999999998</v>
      </c>
      <c r="H2450" s="73">
        <v>5.6385959999999997</v>
      </c>
      <c r="I2450" s="16">
        <v>18588758</v>
      </c>
      <c r="J2450" s="71">
        <v>7.6999999999999999E-2</v>
      </c>
      <c r="K2450" s="71">
        <v>0.82599999999999996</v>
      </c>
      <c r="L2450" s="16">
        <v>-2.2287249999999998</v>
      </c>
      <c r="M2450" s="16">
        <v>-0.48872929999999998</v>
      </c>
      <c r="N2450" s="16">
        <v>-1.272459</v>
      </c>
      <c r="O2450" s="16">
        <v>-1.5913170000000001</v>
      </c>
      <c r="P2450" s="16">
        <v>-1.3178939999999999</v>
      </c>
      <c r="Q2450" s="16">
        <v>-0.23498540000000001</v>
      </c>
      <c r="R2450" s="16">
        <v>0.3629</v>
      </c>
      <c r="S2450" s="16">
        <v>0</v>
      </c>
      <c r="T2450" s="16">
        <v>2.0000000000000001E-4</v>
      </c>
      <c r="U2450" s="16">
        <v>3.1869000000000001</v>
      </c>
      <c r="V2450" s="16">
        <v>1.288</v>
      </c>
      <c r="W2450" s="16">
        <v>0.24</v>
      </c>
      <c r="X2450" s="16">
        <v>365.99900000000002</v>
      </c>
      <c r="Y2450" s="16">
        <v>27.6371</v>
      </c>
      <c r="Z2450" s="16">
        <v>0.1152</v>
      </c>
      <c r="AA2450" s="16">
        <v>2.669899</v>
      </c>
      <c r="AB2450" s="16">
        <v>1.44</v>
      </c>
      <c r="AC2450" s="16">
        <v>33.22</v>
      </c>
      <c r="AD2450" s="16">
        <v>15.21</v>
      </c>
      <c r="AE2450" s="16">
        <v>0.4647</v>
      </c>
      <c r="AF2450" s="16">
        <v>0.81259999999999999</v>
      </c>
      <c r="AG2450" s="16">
        <v>63243.8</v>
      </c>
      <c r="AH2450" s="16">
        <v>3.1099999999999999E-2</v>
      </c>
      <c r="AI2450" s="16">
        <v>14.6</v>
      </c>
      <c r="AJ2450" s="16">
        <v>41.9</v>
      </c>
      <c r="AK2450" s="16">
        <v>-0.2283</v>
      </c>
      <c r="AL2450" s="16">
        <v>-0.42259999999999998</v>
      </c>
      <c r="AM2450" s="16">
        <v>-0.39240000000000003</v>
      </c>
      <c r="AN2450" s="16">
        <v>-1.5900000000000001E-2</v>
      </c>
      <c r="AO2450" s="16">
        <v>-0.23519999999999999</v>
      </c>
      <c r="AP2450" s="16">
        <v>-0.70850000000000002</v>
      </c>
      <c r="AQ2450" s="16">
        <v>7.2099999999999997E-2</v>
      </c>
      <c r="AR2450" s="16">
        <f t="shared" si="107"/>
        <v>0</v>
      </c>
      <c r="AS2450" s="5">
        <f t="shared" si="106"/>
        <v>6.3630999999999993E-2</v>
      </c>
    </row>
    <row r="2451" spans="1:45" x14ac:dyDescent="0.25">
      <c r="A2451" s="16" t="s">
        <v>408</v>
      </c>
      <c r="B2451" s="16" t="s">
        <v>106</v>
      </c>
      <c r="C2451" s="16" t="s">
        <v>328</v>
      </c>
      <c r="D2451" s="16">
        <v>2002</v>
      </c>
      <c r="E2451" s="16" t="s">
        <v>3027</v>
      </c>
      <c r="F2451" s="16" t="s">
        <v>590</v>
      </c>
      <c r="G2451" s="10">
        <v>296.983</v>
      </c>
      <c r="H2451" s="73">
        <v>5.693676</v>
      </c>
      <c r="I2451" s="16">
        <v>19139658</v>
      </c>
      <c r="J2451" s="71">
        <v>3.2000000000000001E-2</v>
      </c>
      <c r="K2451" s="71">
        <v>0.85199999999999998</v>
      </c>
      <c r="L2451" s="16">
        <v>-2.1910590000000001</v>
      </c>
      <c r="M2451" s="16">
        <v>-0.4575767</v>
      </c>
      <c r="N2451" s="16">
        <v>-1.2478279999999999</v>
      </c>
      <c r="O2451" s="16">
        <v>-1.59599</v>
      </c>
      <c r="P2451" s="16">
        <v>-1.3052600000000001</v>
      </c>
      <c r="Q2451" s="16">
        <v>-0.21278440000000001</v>
      </c>
      <c r="R2451" s="16">
        <v>0.42099999999999999</v>
      </c>
      <c r="S2451" s="16">
        <v>1E-4</v>
      </c>
      <c r="T2451" s="16">
        <v>1E-4</v>
      </c>
      <c r="U2451" s="16">
        <v>3.3500999999999999</v>
      </c>
      <c r="V2451" s="16">
        <v>1.3560000000000001</v>
      </c>
      <c r="W2451" s="16">
        <v>0.25</v>
      </c>
      <c r="X2451" s="16">
        <v>366.84699999999998</v>
      </c>
      <c r="Y2451" s="16">
        <v>29.4983</v>
      </c>
      <c r="Z2451" s="16">
        <v>9.0899999999999995E-2</v>
      </c>
      <c r="AA2451" s="16">
        <v>2.6679569999999999</v>
      </c>
      <c r="AB2451" s="16">
        <v>1.44</v>
      </c>
      <c r="AC2451" s="16">
        <v>33.22</v>
      </c>
      <c r="AD2451" s="16">
        <v>15.26</v>
      </c>
      <c r="AE2451" s="16">
        <v>0.45219999999999999</v>
      </c>
      <c r="AF2451" s="16">
        <v>1.3186</v>
      </c>
      <c r="AG2451" s="16">
        <v>65699.5</v>
      </c>
      <c r="AH2451" s="16">
        <v>3.0599999999999999E-2</v>
      </c>
      <c r="AI2451" s="16">
        <v>15</v>
      </c>
      <c r="AJ2451" s="16">
        <v>42.6</v>
      </c>
      <c r="AK2451" s="16">
        <v>-0.22459999999999999</v>
      </c>
      <c r="AL2451" s="16">
        <v>-0.44619999999999999</v>
      </c>
      <c r="AM2451" s="16">
        <v>-0.35659999999999997</v>
      </c>
      <c r="AN2451" s="16">
        <v>0.123</v>
      </c>
      <c r="AO2451" s="16">
        <v>-0.30840000000000001</v>
      </c>
      <c r="AP2451" s="16">
        <v>-0.6492</v>
      </c>
      <c r="AQ2451" s="16">
        <v>7.2099999999999997E-2</v>
      </c>
      <c r="AR2451" s="16">
        <f t="shared" si="107"/>
        <v>0</v>
      </c>
      <c r="AS2451" s="5">
        <f t="shared" si="106"/>
        <v>3.7665999999999755E-2</v>
      </c>
    </row>
    <row r="2452" spans="1:45" x14ac:dyDescent="0.25">
      <c r="A2452" s="16" t="s">
        <v>408</v>
      </c>
      <c r="B2452" s="16" t="s">
        <v>106</v>
      </c>
      <c r="C2452" s="16" t="s">
        <v>328</v>
      </c>
      <c r="D2452" s="16">
        <v>2003</v>
      </c>
      <c r="E2452" s="16" t="s">
        <v>3029</v>
      </c>
      <c r="F2452" s="16" t="s">
        <v>590</v>
      </c>
      <c r="G2452" s="10">
        <v>307.03399999999999</v>
      </c>
      <c r="H2452" s="73">
        <v>5.7269589999999999</v>
      </c>
      <c r="I2452" s="16">
        <v>19716598</v>
      </c>
      <c r="J2452" s="71">
        <v>0.02</v>
      </c>
      <c r="K2452" s="71">
        <v>0.86899999999999999</v>
      </c>
      <c r="L2452" s="16">
        <v>-2.1566169999999998</v>
      </c>
      <c r="M2452" s="16">
        <v>-0.48890499999999998</v>
      </c>
      <c r="N2452" s="16">
        <v>-1.2237309999999999</v>
      </c>
      <c r="O2452" s="16">
        <v>-1.4872080000000001</v>
      </c>
      <c r="P2452" s="16">
        <v>-1.2982610000000001</v>
      </c>
      <c r="Q2452" s="16">
        <v>-0.2509247</v>
      </c>
      <c r="R2452" s="16">
        <v>0.3629</v>
      </c>
      <c r="S2452" s="16">
        <v>2.0000000000000001E-4</v>
      </c>
      <c r="T2452" s="16">
        <v>1E-4</v>
      </c>
      <c r="U2452" s="16">
        <v>3.4559000000000002</v>
      </c>
      <c r="V2452" s="16">
        <v>1.4239999999999999</v>
      </c>
      <c r="W2452" s="16">
        <v>0.26</v>
      </c>
      <c r="X2452" s="16">
        <v>368.55599999999998</v>
      </c>
      <c r="Y2452" s="16">
        <v>31.359500000000001</v>
      </c>
      <c r="Z2452" s="16">
        <v>8.6099999999999996E-2</v>
      </c>
      <c r="AA2452" s="16">
        <v>2.4395910000000001</v>
      </c>
      <c r="AB2452" s="16">
        <v>1.44</v>
      </c>
      <c r="AC2452" s="16">
        <v>33.22</v>
      </c>
      <c r="AD2452" s="16">
        <v>21.14</v>
      </c>
      <c r="AE2452" s="16">
        <v>0.39029999999999998</v>
      </c>
      <c r="AF2452" s="16">
        <v>2.1926999999999999</v>
      </c>
      <c r="AG2452" s="16">
        <v>54730.7</v>
      </c>
      <c r="AH2452" s="16">
        <v>3.0200000000000001E-2</v>
      </c>
      <c r="AI2452" s="16">
        <v>15.5</v>
      </c>
      <c r="AJ2452" s="16">
        <v>43.3</v>
      </c>
      <c r="AK2452" s="16">
        <v>-3.5900000000000001E-2</v>
      </c>
      <c r="AL2452" s="16">
        <v>-0.58489999999999998</v>
      </c>
      <c r="AM2452" s="16">
        <v>-0.46260000000000001</v>
      </c>
      <c r="AN2452" s="16">
        <v>0.21240000000000001</v>
      </c>
      <c r="AO2452" s="16">
        <v>-0.51619999999999999</v>
      </c>
      <c r="AP2452" s="16">
        <v>-0.67830000000000001</v>
      </c>
      <c r="AQ2452" s="16">
        <v>7.2099999999999997E-2</v>
      </c>
      <c r="AR2452" s="16">
        <f t="shared" si="107"/>
        <v>0</v>
      </c>
      <c r="AS2452" s="5">
        <f t="shared" si="106"/>
        <v>3.4442000000000306E-2</v>
      </c>
    </row>
    <row r="2453" spans="1:45" x14ac:dyDescent="0.25">
      <c r="A2453" s="16" t="s">
        <v>408</v>
      </c>
      <c r="B2453" s="16" t="s">
        <v>106</v>
      </c>
      <c r="C2453" s="16" t="s">
        <v>328</v>
      </c>
      <c r="D2453" s="16">
        <v>2004</v>
      </c>
      <c r="E2453" s="16" t="s">
        <v>3019</v>
      </c>
      <c r="F2453" s="16" t="s">
        <v>590</v>
      </c>
      <c r="G2453" s="10">
        <v>321.303</v>
      </c>
      <c r="H2453" s="73">
        <v>5.7723839999999997</v>
      </c>
      <c r="I2453" s="16">
        <v>20312705</v>
      </c>
      <c r="J2453" s="71">
        <v>3.2000000000000001E-2</v>
      </c>
      <c r="K2453" s="71">
        <v>0.89800000000000002</v>
      </c>
      <c r="L2453" s="16">
        <v>-2.16818</v>
      </c>
      <c r="M2453" s="16">
        <v>-0.48835109999999998</v>
      </c>
      <c r="N2453" s="16">
        <v>-1.202806</v>
      </c>
      <c r="O2453" s="16">
        <v>-1.513919</v>
      </c>
      <c r="P2453" s="16">
        <v>-1.281736</v>
      </c>
      <c r="Q2453" s="16">
        <v>-0.28927009999999997</v>
      </c>
      <c r="R2453" s="16">
        <v>0.3629</v>
      </c>
      <c r="S2453" s="16">
        <v>1E-4</v>
      </c>
      <c r="T2453" s="16">
        <v>2.0000000000000001E-4</v>
      </c>
      <c r="U2453" s="16">
        <v>3.7159</v>
      </c>
      <c r="V2453" s="16">
        <v>1.492</v>
      </c>
      <c r="W2453" s="16">
        <v>0.27</v>
      </c>
      <c r="X2453" s="16">
        <v>367.22699999999998</v>
      </c>
      <c r="Y2453" s="16">
        <v>29.541899999999998</v>
      </c>
      <c r="Z2453" s="16">
        <v>8.8300000000000003E-2</v>
      </c>
      <c r="AA2453" s="16">
        <v>2.4151229999999999</v>
      </c>
      <c r="AB2453" s="16">
        <v>1.44</v>
      </c>
      <c r="AC2453" s="16">
        <v>33.22</v>
      </c>
      <c r="AD2453" s="16">
        <v>21.77</v>
      </c>
      <c r="AE2453" s="16">
        <v>0.36820000000000003</v>
      </c>
      <c r="AF2453" s="16">
        <v>3.464</v>
      </c>
      <c r="AG2453" s="16">
        <v>57077</v>
      </c>
      <c r="AH2453" s="16">
        <v>2.9700000000000001E-2</v>
      </c>
      <c r="AI2453" s="16">
        <v>16</v>
      </c>
      <c r="AJ2453" s="16">
        <v>44.1</v>
      </c>
      <c r="AK2453" s="16">
        <v>-5.6300000000000003E-2</v>
      </c>
      <c r="AL2453" s="16">
        <v>-0.59319999999999995</v>
      </c>
      <c r="AM2453" s="16">
        <v>-0.51190000000000002</v>
      </c>
      <c r="AN2453" s="16">
        <v>-2.7900000000000001E-2</v>
      </c>
      <c r="AO2453" s="16">
        <v>-0.47060000000000002</v>
      </c>
      <c r="AP2453" s="16">
        <v>-0.65239999999999998</v>
      </c>
      <c r="AQ2453" s="16">
        <v>7.2099999999999997E-2</v>
      </c>
      <c r="AR2453" s="16">
        <f t="shared" si="107"/>
        <v>0</v>
      </c>
      <c r="AS2453" s="5">
        <f t="shared" si="106"/>
        <v>-1.1563000000000212E-2</v>
      </c>
    </row>
    <row r="2454" spans="1:45" x14ac:dyDescent="0.25">
      <c r="A2454" s="16" t="s">
        <v>408</v>
      </c>
      <c r="B2454" s="16" t="s">
        <v>106</v>
      </c>
      <c r="C2454" s="16" t="s">
        <v>328</v>
      </c>
      <c r="D2454" s="16">
        <v>2005</v>
      </c>
      <c r="E2454" s="16" t="s">
        <v>3024</v>
      </c>
      <c r="F2454" s="16" t="s">
        <v>590</v>
      </c>
      <c r="G2454" s="10">
        <v>339.13200000000001</v>
      </c>
      <c r="H2454" s="73">
        <v>5.82639</v>
      </c>
      <c r="I2454" s="16">
        <v>20923070</v>
      </c>
      <c r="J2454" s="71">
        <v>0.04</v>
      </c>
      <c r="K2454" s="71">
        <v>0.93400000000000005</v>
      </c>
      <c r="L2454" s="16">
        <v>-2.1369769999999999</v>
      </c>
      <c r="M2454" s="16">
        <v>-0.48835109999999998</v>
      </c>
      <c r="N2454" s="16">
        <v>-1.127305</v>
      </c>
      <c r="O2454" s="16">
        <v>-1.556257</v>
      </c>
      <c r="P2454" s="16">
        <v>-1.2575620000000001</v>
      </c>
      <c r="Q2454" s="16">
        <v>-0.27532640000000003</v>
      </c>
      <c r="R2454" s="16">
        <v>0.3629</v>
      </c>
      <c r="S2454" s="16">
        <v>1E-4</v>
      </c>
      <c r="T2454" s="16">
        <v>2.0000000000000001E-4</v>
      </c>
      <c r="U2454" s="16">
        <v>4.4301000000000004</v>
      </c>
      <c r="V2454" s="16">
        <v>1.56</v>
      </c>
      <c r="W2454" s="16">
        <v>0.28000000000000003</v>
      </c>
      <c r="X2454" s="16">
        <v>366.96499999999997</v>
      </c>
      <c r="Y2454" s="16">
        <v>27.244</v>
      </c>
      <c r="Z2454" s="16">
        <v>8.9899999999999994E-2</v>
      </c>
      <c r="AA2454" s="16">
        <v>2.4028890000000001</v>
      </c>
      <c r="AB2454" s="16">
        <v>1.44</v>
      </c>
      <c r="AC2454" s="16">
        <v>33.22</v>
      </c>
      <c r="AD2454" s="16">
        <v>22.085000000000001</v>
      </c>
      <c r="AE2454" s="16">
        <v>0.31409999999999999</v>
      </c>
      <c r="AF2454" s="16">
        <v>7.1581000000000001</v>
      </c>
      <c r="AG2454" s="16">
        <v>62882.6</v>
      </c>
      <c r="AH2454" s="16">
        <v>2.93E-2</v>
      </c>
      <c r="AI2454" s="16">
        <v>16.5</v>
      </c>
      <c r="AJ2454" s="16">
        <v>44.8</v>
      </c>
      <c r="AK2454" s="16">
        <v>-3.8E-3</v>
      </c>
      <c r="AL2454" s="16">
        <v>-0.53979999999999995</v>
      </c>
      <c r="AM2454" s="16">
        <v>-0.51849999999999996</v>
      </c>
      <c r="AN2454" s="16">
        <v>0.11409999999999999</v>
      </c>
      <c r="AO2454" s="16">
        <v>-0.65239999999999998</v>
      </c>
      <c r="AP2454" s="16">
        <v>-0.61129999999999995</v>
      </c>
      <c r="AQ2454" s="16">
        <v>7.2099999999999997E-2</v>
      </c>
      <c r="AR2454" s="16">
        <f t="shared" si="107"/>
        <v>0</v>
      </c>
      <c r="AS2454" s="5">
        <f t="shared" si="106"/>
        <v>3.1203000000000092E-2</v>
      </c>
    </row>
    <row r="2455" spans="1:45" x14ac:dyDescent="0.25">
      <c r="A2455" s="16" t="s">
        <v>408</v>
      </c>
      <c r="B2455" s="16" t="s">
        <v>106</v>
      </c>
      <c r="C2455" s="16" t="s">
        <v>328</v>
      </c>
      <c r="D2455" s="16">
        <v>2006</v>
      </c>
      <c r="E2455" s="16" t="s">
        <v>3003</v>
      </c>
      <c r="F2455" s="16" t="s">
        <v>590</v>
      </c>
      <c r="G2455" s="10">
        <v>361.745</v>
      </c>
      <c r="H2455" s="73">
        <v>5.8909399999999996</v>
      </c>
      <c r="I2455" s="16">
        <v>21547463</v>
      </c>
      <c r="J2455" s="71">
        <v>0.05</v>
      </c>
      <c r="K2455" s="71">
        <v>0.98199999999999998</v>
      </c>
      <c r="L2455" s="16">
        <v>-1.963765</v>
      </c>
      <c r="M2455" s="16">
        <v>-0.43771199999999999</v>
      </c>
      <c r="N2455" s="16">
        <v>-1.162593</v>
      </c>
      <c r="O2455" s="16">
        <v>-1.2606580000000001</v>
      </c>
      <c r="P2455" s="16">
        <v>-1.2327189999999999</v>
      </c>
      <c r="Q2455" s="16">
        <v>-0.2320528</v>
      </c>
      <c r="R2455" s="16">
        <v>0.45500000000000002</v>
      </c>
      <c r="S2455" s="16">
        <v>2.0000000000000001E-4</v>
      </c>
      <c r="T2455" s="16">
        <v>2.0000000000000001E-4</v>
      </c>
      <c r="U2455" s="16">
        <v>4.2743000000000002</v>
      </c>
      <c r="V2455" s="16">
        <v>1.6160000000000001</v>
      </c>
      <c r="W2455" s="16">
        <v>0.28999999999999998</v>
      </c>
      <c r="X2455" s="16">
        <v>363.71800000000002</v>
      </c>
      <c r="Y2455" s="16">
        <v>40.538699999999999</v>
      </c>
      <c r="Z2455" s="16">
        <v>0.1014</v>
      </c>
      <c r="AA2455" s="16">
        <v>2.4388139999999998</v>
      </c>
      <c r="AB2455" s="16">
        <v>1.44</v>
      </c>
      <c r="AC2455" s="16">
        <v>33.22</v>
      </c>
      <c r="AD2455" s="16">
        <v>21.16</v>
      </c>
      <c r="AE2455" s="16">
        <v>0.32569999999999999</v>
      </c>
      <c r="AF2455" s="16">
        <v>10.836499999999999</v>
      </c>
      <c r="AG2455" s="16">
        <v>67794.2</v>
      </c>
      <c r="AH2455" s="16">
        <v>2.8799999999999999E-2</v>
      </c>
      <c r="AI2455" s="16">
        <v>16.899999999999999</v>
      </c>
      <c r="AJ2455" s="16">
        <v>45.6</v>
      </c>
      <c r="AK2455" s="16">
        <v>-8.1600000000000006E-2</v>
      </c>
      <c r="AL2455" s="16">
        <v>-0.60650000000000004</v>
      </c>
      <c r="AM2455" s="16">
        <v>-0.57130000000000003</v>
      </c>
      <c r="AN2455" s="16">
        <v>0.49059999999999998</v>
      </c>
      <c r="AO2455" s="16">
        <v>-0.55110000000000003</v>
      </c>
      <c r="AP2455" s="16">
        <v>-0.60489999999999999</v>
      </c>
      <c r="AQ2455" s="16">
        <v>7.2099999999999997E-2</v>
      </c>
      <c r="AR2455" s="16">
        <f t="shared" si="107"/>
        <v>0</v>
      </c>
      <c r="AS2455" s="5">
        <f t="shared" si="106"/>
        <v>0.17321199999999992</v>
      </c>
    </row>
    <row r="2456" spans="1:45" x14ac:dyDescent="0.25">
      <c r="A2456" s="16" t="s">
        <v>408</v>
      </c>
      <c r="B2456" s="16" t="s">
        <v>106</v>
      </c>
      <c r="C2456" s="16" t="s">
        <v>328</v>
      </c>
      <c r="D2456" s="16">
        <v>2007</v>
      </c>
      <c r="E2456" s="16" t="s">
        <v>3023</v>
      </c>
      <c r="F2456" s="16" t="s">
        <v>590</v>
      </c>
      <c r="G2456" s="10">
        <v>377.38299999999998</v>
      </c>
      <c r="H2456" s="73">
        <v>5.9332609999999999</v>
      </c>
      <c r="I2456" s="16">
        <v>22188387</v>
      </c>
      <c r="J2456" s="71">
        <v>0.03</v>
      </c>
      <c r="K2456" s="71">
        <v>1.0129999999999999</v>
      </c>
      <c r="L2456" s="16">
        <v>-1.93781</v>
      </c>
      <c r="M2456" s="16">
        <v>-0.4872166</v>
      </c>
      <c r="N2456" s="16">
        <v>-1.1010470000000001</v>
      </c>
      <c r="O2456" s="16">
        <v>-1.243555</v>
      </c>
      <c r="P2456" s="16">
        <v>-1.210315</v>
      </c>
      <c r="Q2456" s="16">
        <v>-0.22820579999999999</v>
      </c>
      <c r="R2456" s="16">
        <v>0.3629</v>
      </c>
      <c r="S2456" s="16">
        <v>4.0000000000000002E-4</v>
      </c>
      <c r="T2456" s="16">
        <v>2.0000000000000001E-4</v>
      </c>
      <c r="U2456" s="16">
        <v>4.6315999999999997</v>
      </c>
      <c r="V2456" s="16">
        <v>1.6719999999999999</v>
      </c>
      <c r="W2456" s="16">
        <v>0.3</v>
      </c>
      <c r="X2456" s="16">
        <v>367.19299999999998</v>
      </c>
      <c r="Y2456" s="16">
        <v>41.115400000000001</v>
      </c>
      <c r="Z2456" s="16">
        <v>9.9099999999999994E-2</v>
      </c>
      <c r="AA2456" s="16">
        <v>2.4124050000000001</v>
      </c>
      <c r="AB2456" s="16">
        <v>1.44</v>
      </c>
      <c r="AC2456" s="16">
        <v>33.22</v>
      </c>
      <c r="AD2456" s="16">
        <v>21.84</v>
      </c>
      <c r="AE2456" s="16">
        <v>0.3518</v>
      </c>
      <c r="AF2456" s="16">
        <v>13.8908</v>
      </c>
      <c r="AG2456" s="16">
        <v>71897.399999999994</v>
      </c>
      <c r="AH2456" s="16">
        <v>2.8400000000000002E-2</v>
      </c>
      <c r="AI2456" s="16">
        <v>17.399999999999999</v>
      </c>
      <c r="AJ2456" s="16">
        <v>46.3</v>
      </c>
      <c r="AK2456" s="16">
        <v>-7.9899999999999999E-2</v>
      </c>
      <c r="AL2456" s="16">
        <v>-0.50129999999999997</v>
      </c>
      <c r="AM2456" s="16">
        <v>-0.49480000000000002</v>
      </c>
      <c r="AN2456" s="16">
        <v>0.30130000000000001</v>
      </c>
      <c r="AO2456" s="16">
        <v>-0.54479999999999995</v>
      </c>
      <c r="AP2456" s="16">
        <v>-0.60429999999999995</v>
      </c>
      <c r="AQ2456" s="16">
        <v>7.2099999999999997E-2</v>
      </c>
      <c r="AR2456" s="16">
        <f t="shared" si="107"/>
        <v>0</v>
      </c>
      <c r="AS2456" s="5">
        <f t="shared" si="106"/>
        <v>2.595499999999995E-2</v>
      </c>
    </row>
    <row r="2457" spans="1:45" x14ac:dyDescent="0.25">
      <c r="A2457" s="16" t="s">
        <v>408</v>
      </c>
      <c r="B2457" s="16" t="s">
        <v>106</v>
      </c>
      <c r="C2457" s="16" t="s">
        <v>328</v>
      </c>
      <c r="D2457" s="16">
        <v>2008</v>
      </c>
      <c r="E2457" s="16" t="s">
        <v>3020</v>
      </c>
      <c r="F2457" s="16" t="s">
        <v>590</v>
      </c>
      <c r="G2457" s="10">
        <v>391.71</v>
      </c>
      <c r="H2457" s="73">
        <v>5.9705219999999999</v>
      </c>
      <c r="I2457" s="16">
        <v>22846758</v>
      </c>
      <c r="J2457" s="71">
        <v>1E-3</v>
      </c>
      <c r="K2457" s="71">
        <v>1.014</v>
      </c>
      <c r="L2457" s="16">
        <v>-1.90005</v>
      </c>
      <c r="M2457" s="16">
        <v>-0.60143999999999997</v>
      </c>
      <c r="N2457" s="16">
        <v>-1.1133409999999999</v>
      </c>
      <c r="O2457" s="16">
        <v>-1.0937699999999999</v>
      </c>
      <c r="P2457" s="16">
        <v>-1.1865490000000001</v>
      </c>
      <c r="Q2457" s="16">
        <v>-0.19972760000000001</v>
      </c>
      <c r="R2457" s="16">
        <v>0.15290000000000001</v>
      </c>
      <c r="S2457" s="16">
        <v>5.0000000000000001E-4</v>
      </c>
      <c r="T2457" s="16">
        <v>2.0000000000000001E-4</v>
      </c>
      <c r="U2457" s="16">
        <v>4.3994499999999999</v>
      </c>
      <c r="V2457" s="16">
        <v>1.728</v>
      </c>
      <c r="W2457" s="16">
        <v>0.31</v>
      </c>
      <c r="X2457" s="16">
        <v>368.81</v>
      </c>
      <c r="Y2457" s="16">
        <v>45.529299999999999</v>
      </c>
      <c r="Z2457" s="16">
        <v>0.11169999999999999</v>
      </c>
      <c r="AA2457" s="16">
        <v>2.320748</v>
      </c>
      <c r="AB2457" s="16">
        <v>1.44</v>
      </c>
      <c r="AC2457" s="16">
        <v>33.22</v>
      </c>
      <c r="AD2457" s="16">
        <v>24.2</v>
      </c>
      <c r="AE2457" s="16">
        <v>0.34410000000000002</v>
      </c>
      <c r="AF2457" s="16">
        <v>19.352</v>
      </c>
      <c r="AG2457" s="16">
        <v>65784.3</v>
      </c>
      <c r="AH2457" s="16">
        <v>2.7400000000000001E-2</v>
      </c>
      <c r="AI2457" s="16">
        <v>17.899999999999999</v>
      </c>
      <c r="AJ2457" s="16">
        <v>47</v>
      </c>
      <c r="AK2457" s="16">
        <v>-7.2999999999999995E-2</v>
      </c>
      <c r="AL2457" s="16">
        <v>-0.4728</v>
      </c>
      <c r="AM2457" s="16">
        <v>-0.49969999999999998</v>
      </c>
      <c r="AN2457" s="16">
        <v>0.33660000000000001</v>
      </c>
      <c r="AO2457" s="16">
        <v>-0.44550000000000001</v>
      </c>
      <c r="AP2457" s="16">
        <v>-0.60509999999999997</v>
      </c>
      <c r="AQ2457" s="16">
        <v>7.2099999999999997E-2</v>
      </c>
      <c r="AR2457" s="16">
        <f t="shared" si="107"/>
        <v>0</v>
      </c>
      <c r="AS2457" s="5">
        <f t="shared" si="106"/>
        <v>3.7760000000000016E-2</v>
      </c>
    </row>
    <row r="2458" spans="1:45" x14ac:dyDescent="0.25">
      <c r="A2458" s="16" t="s">
        <v>408</v>
      </c>
      <c r="B2458" s="16" t="s">
        <v>106</v>
      </c>
      <c r="C2458" s="16" t="s">
        <v>328</v>
      </c>
      <c r="D2458" s="16">
        <v>2009</v>
      </c>
      <c r="E2458" s="16" t="s">
        <v>3011</v>
      </c>
      <c r="F2458" s="16" t="s">
        <v>590</v>
      </c>
      <c r="G2458" s="10">
        <v>404.59500000000003</v>
      </c>
      <c r="H2458" s="73">
        <v>6.0028870000000003</v>
      </c>
      <c r="I2458" s="16">
        <v>23524063</v>
      </c>
      <c r="J2458" s="71">
        <v>5.0000000000000001E-3</v>
      </c>
      <c r="K2458" s="71">
        <v>1.018</v>
      </c>
      <c r="L2458" s="16">
        <v>-1.800027</v>
      </c>
      <c r="M2458" s="16">
        <v>-0.48854019999999998</v>
      </c>
      <c r="N2458" s="16">
        <v>-1.086802</v>
      </c>
      <c r="O2458" s="16">
        <v>-1.086535</v>
      </c>
      <c r="P2458" s="16">
        <v>-1.152971</v>
      </c>
      <c r="Q2458" s="16">
        <v>-0.15215590000000001</v>
      </c>
      <c r="R2458" s="16">
        <v>0.3629</v>
      </c>
      <c r="S2458" s="16">
        <v>5.0000000000000002E-5</v>
      </c>
      <c r="T2458" s="16">
        <v>2.0000000000000001E-4</v>
      </c>
      <c r="U2458" s="16">
        <v>4.7539499999999997</v>
      </c>
      <c r="V2458" s="16">
        <v>1.784</v>
      </c>
      <c r="W2458" s="16">
        <v>0.32</v>
      </c>
      <c r="X2458" s="16">
        <v>366.84300000000002</v>
      </c>
      <c r="Y2458" s="16">
        <v>45.808199999999999</v>
      </c>
      <c r="Z2458" s="16">
        <v>0.11840000000000001</v>
      </c>
      <c r="AA2458" s="16">
        <v>2.3539539999999999</v>
      </c>
      <c r="AB2458" s="16">
        <v>1.44</v>
      </c>
      <c r="AC2458" s="16">
        <v>33.22</v>
      </c>
      <c r="AD2458" s="16">
        <v>23.344999999999999</v>
      </c>
      <c r="AE2458" s="16">
        <v>0.35289999999999999</v>
      </c>
      <c r="AF2458" s="16">
        <v>25.558700000000002</v>
      </c>
      <c r="AG2458" s="16">
        <v>71731.8</v>
      </c>
      <c r="AH2458" s="16">
        <v>2.6700000000000002E-2</v>
      </c>
      <c r="AI2458" s="16">
        <v>18.399999999999999</v>
      </c>
      <c r="AJ2458" s="16">
        <v>47.8</v>
      </c>
      <c r="AK2458" s="16">
        <v>-0.10589999999999999</v>
      </c>
      <c r="AL2458" s="16">
        <v>-0.42059999999999997</v>
      </c>
      <c r="AM2458" s="16">
        <v>-0.54320000000000002</v>
      </c>
      <c r="AN2458" s="16">
        <v>0.58950000000000002</v>
      </c>
      <c r="AO2458" s="16">
        <v>-0.38650000000000001</v>
      </c>
      <c r="AP2458" s="16">
        <v>-0.59199999999999997</v>
      </c>
      <c r="AQ2458" s="16">
        <v>7.2099999999999997E-2</v>
      </c>
      <c r="AR2458" s="16">
        <f t="shared" si="107"/>
        <v>0</v>
      </c>
      <c r="AS2458" s="5">
        <f t="shared" si="106"/>
        <v>0.10002299999999997</v>
      </c>
    </row>
    <row r="2459" spans="1:45" x14ac:dyDescent="0.25">
      <c r="A2459" s="16" t="s">
        <v>408</v>
      </c>
      <c r="B2459" s="16" t="s">
        <v>106</v>
      </c>
      <c r="C2459" s="16" t="s">
        <v>328</v>
      </c>
      <c r="D2459" s="16">
        <v>2010</v>
      </c>
      <c r="E2459" s="16" t="s">
        <v>3017</v>
      </c>
      <c r="F2459" s="16" t="s">
        <v>590</v>
      </c>
      <c r="G2459" s="10">
        <v>419.226</v>
      </c>
      <c r="H2459" s="73">
        <v>6.0384099999999998</v>
      </c>
      <c r="I2459" s="16">
        <v>24221405</v>
      </c>
      <c r="J2459" s="71">
        <v>-8.0000000000000002E-3</v>
      </c>
      <c r="K2459" s="71">
        <v>1.01</v>
      </c>
      <c r="L2459" s="16">
        <v>-1.771477</v>
      </c>
      <c r="M2459" s="16">
        <v>-0.45620430000000001</v>
      </c>
      <c r="N2459" s="16">
        <v>-1.068643</v>
      </c>
      <c r="O2459" s="16">
        <v>-1.0724480000000001</v>
      </c>
      <c r="P2459" s="16">
        <v>-1.1301779999999999</v>
      </c>
      <c r="Q2459" s="16">
        <v>-0.17700879999999999</v>
      </c>
      <c r="R2459" s="16">
        <v>0.42249999999999999</v>
      </c>
      <c r="S2459" s="16">
        <v>0</v>
      </c>
      <c r="T2459" s="16">
        <v>2.0000000000000001E-4</v>
      </c>
      <c r="U2459" s="16">
        <v>4.6567999999999996</v>
      </c>
      <c r="V2459" s="16">
        <v>1.84</v>
      </c>
      <c r="W2459" s="16">
        <v>0.33</v>
      </c>
      <c r="X2459" s="16">
        <v>371.00900000000001</v>
      </c>
      <c r="Y2459" s="16">
        <v>47.131599999999999</v>
      </c>
      <c r="Z2459" s="16">
        <v>0.12089999999999999</v>
      </c>
      <c r="AA2459" s="16">
        <v>2.4100739999999998</v>
      </c>
      <c r="AB2459" s="16">
        <v>1.44</v>
      </c>
      <c r="AC2459" s="16">
        <v>33.22</v>
      </c>
      <c r="AD2459" s="16">
        <v>21.9</v>
      </c>
      <c r="AE2459" s="16">
        <v>0.3674</v>
      </c>
      <c r="AF2459" s="16">
        <v>30.1418</v>
      </c>
      <c r="AG2459" s="16">
        <v>68523.899999999994</v>
      </c>
      <c r="AH2459" s="16">
        <v>2.7099999999999999E-2</v>
      </c>
      <c r="AI2459" s="16">
        <v>18.8</v>
      </c>
      <c r="AJ2459" s="16">
        <v>48.5</v>
      </c>
      <c r="AK2459" s="16">
        <v>-0.1114</v>
      </c>
      <c r="AL2459" s="16">
        <v>-0.4284</v>
      </c>
      <c r="AM2459" s="16">
        <v>-0.57330000000000003</v>
      </c>
      <c r="AN2459" s="16">
        <v>0.34210000000000002</v>
      </c>
      <c r="AO2459" s="16">
        <v>-0.38969999999999999</v>
      </c>
      <c r="AP2459" s="16">
        <v>-0.47110000000000002</v>
      </c>
      <c r="AQ2459" s="16">
        <v>7.2099999999999997E-2</v>
      </c>
      <c r="AR2459" s="16">
        <f t="shared" si="107"/>
        <v>0</v>
      </c>
      <c r="AS2459" s="5">
        <f t="shared" si="106"/>
        <v>2.8550000000000075E-2</v>
      </c>
    </row>
    <row r="2460" spans="1:45" x14ac:dyDescent="0.25">
      <c r="A2460" s="16" t="s">
        <v>408</v>
      </c>
      <c r="B2460" s="16" t="s">
        <v>106</v>
      </c>
      <c r="C2460" s="16" t="s">
        <v>328</v>
      </c>
      <c r="D2460" s="16">
        <v>2011</v>
      </c>
      <c r="E2460" s="16" t="s">
        <v>3021</v>
      </c>
      <c r="F2460" s="16" t="s">
        <v>590</v>
      </c>
      <c r="G2460" s="10">
        <v>436.14299999999997</v>
      </c>
      <c r="H2460" s="73">
        <v>6.0779709999999998</v>
      </c>
      <c r="I2460" s="16">
        <v>24939005</v>
      </c>
      <c r="J2460" s="71">
        <v>-0.01</v>
      </c>
      <c r="K2460" s="71">
        <v>1</v>
      </c>
      <c r="L2460" s="16">
        <v>-1.770273</v>
      </c>
      <c r="M2460" s="16">
        <v>-0.48628460000000001</v>
      </c>
      <c r="N2460" s="16">
        <v>-1.02484</v>
      </c>
      <c r="O2460" s="16">
        <v>-1.0397639999999999</v>
      </c>
      <c r="P2460" s="16">
        <v>-1.113677</v>
      </c>
      <c r="Q2460" s="16">
        <v>-0.24251729999999999</v>
      </c>
      <c r="R2460" s="16">
        <v>0.3629</v>
      </c>
      <c r="S2460" s="16">
        <v>4.0000000000000002E-4</v>
      </c>
      <c r="T2460" s="16">
        <v>2.9999999999999997E-4</v>
      </c>
      <c r="U2460" s="16">
        <v>4.9877000000000002</v>
      </c>
      <c r="V2460" s="16">
        <v>2.0920000000000001</v>
      </c>
      <c r="W2460" s="16">
        <v>0.34399999999999997</v>
      </c>
      <c r="X2460" s="16">
        <v>371.43900000000002</v>
      </c>
      <c r="Y2460" s="16">
        <v>48.168900000000001</v>
      </c>
      <c r="Z2460" s="16">
        <v>0.1123</v>
      </c>
      <c r="AA2460" s="16">
        <v>2.3323990000000001</v>
      </c>
      <c r="AB2460" s="16">
        <v>1.44</v>
      </c>
      <c r="AC2460" s="16">
        <v>33.22</v>
      </c>
      <c r="AD2460" s="16">
        <v>23.9</v>
      </c>
      <c r="AE2460" s="16">
        <v>0.35849999999999999</v>
      </c>
      <c r="AF2460" s="16">
        <v>31.956499999999998</v>
      </c>
      <c r="AG2460" s="16">
        <v>67274.5</v>
      </c>
      <c r="AH2460" s="16">
        <v>2.6599999999999999E-2</v>
      </c>
      <c r="AI2460" s="16">
        <v>19.3</v>
      </c>
      <c r="AJ2460" s="16">
        <v>49.3</v>
      </c>
      <c r="AK2460" s="16">
        <v>-0.1925</v>
      </c>
      <c r="AL2460" s="16">
        <v>-0.4904</v>
      </c>
      <c r="AM2460" s="16">
        <v>-0.62270000000000003</v>
      </c>
      <c r="AN2460" s="16">
        <v>0.29389999999999999</v>
      </c>
      <c r="AO2460" s="16">
        <v>-0.42280000000000001</v>
      </c>
      <c r="AP2460" s="16">
        <v>-0.57130000000000003</v>
      </c>
      <c r="AQ2460" s="16">
        <v>7.2099999999999997E-2</v>
      </c>
      <c r="AR2460" s="16">
        <f t="shared" si="107"/>
        <v>0</v>
      </c>
      <c r="AS2460" s="5">
        <f t="shared" si="106"/>
        <v>1.2039999999999829E-3</v>
      </c>
    </row>
    <row r="2461" spans="1:45" x14ac:dyDescent="0.25">
      <c r="A2461" s="16" t="s">
        <v>408</v>
      </c>
      <c r="B2461" s="16" t="s">
        <v>106</v>
      </c>
      <c r="C2461" s="16" t="s">
        <v>328</v>
      </c>
      <c r="D2461" s="16">
        <v>2012</v>
      </c>
      <c r="E2461" s="16" t="s">
        <v>3005</v>
      </c>
      <c r="F2461" s="16" t="s">
        <v>590</v>
      </c>
      <c r="G2461" s="10">
        <v>454.10700000000003</v>
      </c>
      <c r="H2461" s="73">
        <v>6.1183319999999997</v>
      </c>
      <c r="I2461" s="16">
        <v>25676606</v>
      </c>
      <c r="J2461" s="71">
        <v>-5.0999999999999997E-2</v>
      </c>
      <c r="K2461" s="71">
        <v>0.95</v>
      </c>
      <c r="L2461" s="16">
        <v>-1.706294</v>
      </c>
      <c r="M2461" s="16">
        <v>-0.48627110000000001</v>
      </c>
      <c r="N2461" s="16">
        <v>-0.91156919999999997</v>
      </c>
      <c r="O2461" s="16">
        <v>-1.0133399999999999</v>
      </c>
      <c r="P2461" s="16">
        <v>-1.0972310000000001</v>
      </c>
      <c r="Q2461" s="16">
        <v>-0.25717230000000002</v>
      </c>
      <c r="R2461" s="16">
        <v>0.3629</v>
      </c>
      <c r="S2461" s="16">
        <v>6.4999999999999997E-4</v>
      </c>
      <c r="T2461" s="16">
        <v>2.0000000000000001E-4</v>
      </c>
      <c r="U2461" s="16">
        <v>6.0754999999999999</v>
      </c>
      <c r="V2461" s="16">
        <v>2.3439999999999999</v>
      </c>
      <c r="W2461" s="16">
        <v>0.35799999999999998</v>
      </c>
      <c r="X2461" s="16">
        <v>370.28100000000001</v>
      </c>
      <c r="Y2461" s="16">
        <v>47.445900000000002</v>
      </c>
      <c r="Z2461" s="16">
        <v>0.1171</v>
      </c>
      <c r="AA2461" s="16">
        <v>2.2353049999999999</v>
      </c>
      <c r="AB2461" s="16">
        <v>1.44</v>
      </c>
      <c r="AC2461" s="16">
        <v>33.22</v>
      </c>
      <c r="AD2461" s="16">
        <v>26.4</v>
      </c>
      <c r="AE2461" s="16">
        <v>0.34970000000000001</v>
      </c>
      <c r="AF2461" s="16">
        <v>34.935699999999997</v>
      </c>
      <c r="AG2461" s="16">
        <v>58936.2</v>
      </c>
      <c r="AH2461" s="16">
        <v>2.6200000000000001E-2</v>
      </c>
      <c r="AI2461" s="16">
        <v>19.8</v>
      </c>
      <c r="AJ2461" s="16">
        <v>50.1</v>
      </c>
      <c r="AK2461" s="16">
        <v>-0.19320000000000001</v>
      </c>
      <c r="AL2461" s="16">
        <v>-0.57030000000000003</v>
      </c>
      <c r="AM2461" s="16">
        <v>-0.62580000000000002</v>
      </c>
      <c r="AN2461" s="16">
        <v>0.33929999999999999</v>
      </c>
      <c r="AO2461" s="16">
        <v>-0.4456</v>
      </c>
      <c r="AP2461" s="16">
        <v>-0.58940000000000003</v>
      </c>
      <c r="AQ2461" s="16">
        <v>7.2099999999999997E-2</v>
      </c>
      <c r="AR2461" s="16">
        <f t="shared" si="107"/>
        <v>0</v>
      </c>
      <c r="AS2461" s="5">
        <f t="shared" si="106"/>
        <v>6.3979000000000008E-2</v>
      </c>
    </row>
    <row r="2462" spans="1:45" x14ac:dyDescent="0.25">
      <c r="A2462" s="16" t="s">
        <v>408</v>
      </c>
      <c r="B2462" s="16" t="s">
        <v>106</v>
      </c>
      <c r="C2462" s="16" t="s">
        <v>328</v>
      </c>
      <c r="D2462" s="16">
        <v>2013</v>
      </c>
      <c r="E2462" s="16" t="s">
        <v>3004</v>
      </c>
      <c r="F2462" s="16" t="s">
        <v>590</v>
      </c>
      <c r="G2462" s="10">
        <v>472.59100000000001</v>
      </c>
      <c r="H2462" s="73">
        <v>6.1582290000000004</v>
      </c>
      <c r="I2462" s="16">
        <v>26434372</v>
      </c>
      <c r="J2462" s="71">
        <v>-8.4000000000000005E-2</v>
      </c>
      <c r="K2462" s="71">
        <v>0.873</v>
      </c>
      <c r="L2462" s="16">
        <v>-1.7200489999999999</v>
      </c>
      <c r="M2462" s="16">
        <v>-0.48628460000000001</v>
      </c>
      <c r="N2462" s="16">
        <v>-0.86423410000000001</v>
      </c>
      <c r="O2462" s="16">
        <v>-0.99604689999999996</v>
      </c>
      <c r="P2462" s="16">
        <v>-1.0490489999999999</v>
      </c>
      <c r="Q2462" s="16">
        <v>-0.4093966</v>
      </c>
      <c r="R2462" s="16">
        <v>0.3629</v>
      </c>
      <c r="S2462" s="16">
        <v>4.0000000000000002E-4</v>
      </c>
      <c r="T2462" s="16">
        <v>2.9999999999999997E-4</v>
      </c>
      <c r="U2462" s="16">
        <v>6.4801000000000002</v>
      </c>
      <c r="V2462" s="16">
        <v>2.5960000000000001</v>
      </c>
      <c r="W2462" s="16">
        <v>0.372</v>
      </c>
      <c r="X2462" s="16">
        <v>370.05</v>
      </c>
      <c r="Y2462" s="16">
        <v>47.7149</v>
      </c>
      <c r="Z2462" s="16">
        <v>0.12820000000000001</v>
      </c>
      <c r="AA2462" s="16">
        <v>2.2624909999999998</v>
      </c>
      <c r="AB2462" s="16">
        <v>1.44</v>
      </c>
      <c r="AC2462" s="16">
        <v>33.22</v>
      </c>
      <c r="AD2462" s="16">
        <v>25.7</v>
      </c>
      <c r="AE2462" s="16">
        <v>0.30030000000000001</v>
      </c>
      <c r="AF2462" s="16">
        <v>48.004199999999997</v>
      </c>
      <c r="AG2462" s="16">
        <v>56277.2</v>
      </c>
      <c r="AH2462" s="16">
        <v>2.5700000000000001E-2</v>
      </c>
      <c r="AI2462" s="16">
        <v>20.3</v>
      </c>
      <c r="AJ2462" s="16">
        <v>50.8</v>
      </c>
      <c r="AK2462" s="16">
        <v>-0.27179999999999999</v>
      </c>
      <c r="AL2462" s="16">
        <v>-0.62390000000000001</v>
      </c>
      <c r="AM2462" s="16">
        <v>-0.60809999999999997</v>
      </c>
      <c r="AN2462" s="16">
        <v>-0.27829999999999999</v>
      </c>
      <c r="AO2462" s="16">
        <v>-0.3997</v>
      </c>
      <c r="AP2462" s="16">
        <v>-0.83540000000000003</v>
      </c>
      <c r="AQ2462" s="16">
        <v>7.2099999999999997E-2</v>
      </c>
      <c r="AR2462" s="16">
        <f t="shared" si="107"/>
        <v>0</v>
      </c>
      <c r="AS2462" s="5">
        <f t="shared" si="106"/>
        <v>-1.3754999999999962E-2</v>
      </c>
    </row>
    <row r="2463" spans="1:45" x14ac:dyDescent="0.25">
      <c r="A2463" s="16" t="s">
        <v>408</v>
      </c>
      <c r="B2463" s="16" t="s">
        <v>106</v>
      </c>
      <c r="C2463" s="16" t="s">
        <v>328</v>
      </c>
      <c r="D2463" s="16">
        <v>2014</v>
      </c>
      <c r="E2463" s="16" t="s">
        <v>3013</v>
      </c>
      <c r="F2463" s="16" t="s">
        <v>590</v>
      </c>
      <c r="G2463" s="10">
        <v>493.25200000000001</v>
      </c>
      <c r="H2463" s="73">
        <v>6.2010209999999999</v>
      </c>
      <c r="I2463" s="16">
        <v>27212382</v>
      </c>
      <c r="J2463" s="71">
        <v>-0.03</v>
      </c>
      <c r="K2463" s="71">
        <v>0.84699999999999998</v>
      </c>
      <c r="L2463" s="16">
        <v>-1.6614139999999999</v>
      </c>
      <c r="M2463" s="16">
        <v>-0.48816199999999998</v>
      </c>
      <c r="N2463" s="16">
        <v>-0.84493370000000001</v>
      </c>
      <c r="O2463" s="16">
        <v>-0.91999390000000003</v>
      </c>
      <c r="P2463" s="16">
        <v>-0.97627679999999994</v>
      </c>
      <c r="Q2463" s="16">
        <v>-0.45198549999999998</v>
      </c>
      <c r="R2463" s="16">
        <v>0.3629</v>
      </c>
      <c r="S2463" s="16">
        <v>1.4999999999999999E-4</v>
      </c>
      <c r="T2463" s="16">
        <v>2.0000000000000001E-4</v>
      </c>
      <c r="U2463" s="16">
        <v>6.4909499999999998</v>
      </c>
      <c r="V2463" s="16">
        <v>2.8479999999999999</v>
      </c>
      <c r="W2463" s="16">
        <v>0.38600000000000001</v>
      </c>
      <c r="X2463" s="16">
        <v>371.916</v>
      </c>
      <c r="Y2463" s="16">
        <v>49.472700000000003</v>
      </c>
      <c r="Z2463" s="16">
        <v>0.1333</v>
      </c>
      <c r="AA2463" s="16">
        <v>2.1782140000000001</v>
      </c>
      <c r="AB2463" s="16">
        <v>1.44</v>
      </c>
      <c r="AC2463" s="16">
        <v>33.22</v>
      </c>
      <c r="AD2463" s="16">
        <v>27.87</v>
      </c>
      <c r="AE2463" s="16">
        <v>0.3281</v>
      </c>
      <c r="AF2463" s="16">
        <v>69.816999999999993</v>
      </c>
      <c r="AG2463" s="16">
        <v>65990.100000000006</v>
      </c>
      <c r="AH2463" s="16">
        <v>2.53E-2</v>
      </c>
      <c r="AI2463" s="16">
        <v>20.399999999999999</v>
      </c>
      <c r="AJ2463" s="16">
        <v>50.9</v>
      </c>
      <c r="AK2463" s="16">
        <v>-0.24010000000000001</v>
      </c>
      <c r="AL2463" s="16">
        <v>-0.70320000000000005</v>
      </c>
      <c r="AM2463" s="16">
        <v>-0.72570000000000001</v>
      </c>
      <c r="AN2463" s="16">
        <v>-0.373</v>
      </c>
      <c r="AO2463" s="16">
        <v>-0.39589999999999997</v>
      </c>
      <c r="AP2463" s="16">
        <v>-0.83250000000000002</v>
      </c>
      <c r="AQ2463" s="16">
        <v>7.2099999999999997E-2</v>
      </c>
      <c r="AR2463" s="16">
        <f t="shared" si="107"/>
        <v>0</v>
      </c>
      <c r="AS2463" s="5">
        <f t="shared" si="106"/>
        <v>5.8634999999999993E-2</v>
      </c>
    </row>
    <row r="2464" spans="1:45" x14ac:dyDescent="0.25">
      <c r="A2464" s="16" t="s">
        <v>408</v>
      </c>
      <c r="B2464" s="16" t="s">
        <v>107</v>
      </c>
      <c r="C2464" s="16" t="s">
        <v>319</v>
      </c>
      <c r="D2464" s="16">
        <v>1985</v>
      </c>
      <c r="E2464" s="16" t="s">
        <v>2880</v>
      </c>
      <c r="F2464" s="16" t="s">
        <v>591</v>
      </c>
      <c r="G2464" s="10">
        <v>1035.6400000000001</v>
      </c>
      <c r="H2464" s="73">
        <v>6.9427750000000001</v>
      </c>
      <c r="I2464" s="16" t="s">
        <v>6700</v>
      </c>
      <c r="K2464" s="71">
        <v>1.0449999999999999</v>
      </c>
      <c r="L2464" s="16">
        <v>-1.910072</v>
      </c>
      <c r="M2464" s="16">
        <v>-0.52451950000000003</v>
      </c>
      <c r="N2464" s="16">
        <v>-1.3189379999999999</v>
      </c>
      <c r="O2464" s="16">
        <v>-1.239808</v>
      </c>
      <c r="P2464" s="16">
        <v>-1.5715330000000001</v>
      </c>
      <c r="Q2464" s="16">
        <v>0.48873319999999998</v>
      </c>
      <c r="R2464" s="16">
        <v>0.29899999999999999</v>
      </c>
      <c r="S2464" s="16">
        <v>2.5000000000000001E-4</v>
      </c>
      <c r="T2464" s="16">
        <v>0</v>
      </c>
      <c r="U2464" s="16">
        <v>1.8496999999999999</v>
      </c>
      <c r="V2464" s="16">
        <v>1.33</v>
      </c>
      <c r="W2464" s="16">
        <v>0.67</v>
      </c>
      <c r="X2464" s="16">
        <v>376.55399999999997</v>
      </c>
      <c r="Y2464" s="16">
        <v>3.3860000000000001</v>
      </c>
      <c r="Z2464" s="16">
        <v>0.16209999999999999</v>
      </c>
      <c r="AA2464" s="16">
        <v>0.35848429999999998</v>
      </c>
      <c r="AB2464" s="16">
        <v>0.64</v>
      </c>
      <c r="AC2464" s="16">
        <v>6.14</v>
      </c>
      <c r="AD2464" s="16">
        <v>25.434999999999999</v>
      </c>
      <c r="AE2464" s="16">
        <v>0.22370000000000001</v>
      </c>
      <c r="AF2464" s="16">
        <v>0</v>
      </c>
      <c r="AG2464" s="16">
        <v>12327.5</v>
      </c>
      <c r="AH2464" s="16">
        <v>7.5200000000000003E-2</v>
      </c>
      <c r="AI2464" s="16">
        <v>7.8937999999999997</v>
      </c>
      <c r="AJ2464" s="16">
        <v>23.6267</v>
      </c>
      <c r="AK2464" s="16">
        <v>-0.56489999999999996</v>
      </c>
      <c r="AL2464" s="16">
        <v>0.61160000000000003</v>
      </c>
      <c r="AM2464" s="16">
        <v>0.73580000000000001</v>
      </c>
      <c r="AN2464" s="16">
        <v>1.3749</v>
      </c>
      <c r="AO2464" s="16">
        <v>3.9899999999999998E-2</v>
      </c>
      <c r="AP2464" s="16">
        <v>5.28E-2</v>
      </c>
      <c r="AQ2464" s="16">
        <v>6.9481999999999999</v>
      </c>
      <c r="AR2464" s="16">
        <f t="shared" si="107"/>
        <v>1</v>
      </c>
      <c r="AS2464" s="5">
        <f t="shared" si="106"/>
        <v>0</v>
      </c>
    </row>
    <row r="2465" spans="1:45" x14ac:dyDescent="0.25">
      <c r="A2465" s="16" t="s">
        <v>408</v>
      </c>
      <c r="B2465" s="16" t="s">
        <v>107</v>
      </c>
      <c r="C2465" s="16" t="s">
        <v>319</v>
      </c>
      <c r="D2465" s="16">
        <v>1986</v>
      </c>
      <c r="E2465" s="16" t="s">
        <v>2908</v>
      </c>
      <c r="F2465" s="16" t="s">
        <v>591</v>
      </c>
      <c r="G2465" s="10">
        <v>1064.73</v>
      </c>
      <c r="H2465" s="73">
        <v>6.9704730000000001</v>
      </c>
      <c r="I2465" s="16" t="s">
        <v>6700</v>
      </c>
      <c r="J2465" s="71">
        <v>2.1999999999999999E-2</v>
      </c>
      <c r="K2465" s="71">
        <v>1.0680000000000001</v>
      </c>
      <c r="L2465" s="16">
        <v>-1.9162459999999999</v>
      </c>
      <c r="M2465" s="16">
        <v>-0.52265550000000005</v>
      </c>
      <c r="N2465" s="16">
        <v>-1.3354760000000001</v>
      </c>
      <c r="O2465" s="16">
        <v>-1.217554</v>
      </c>
      <c r="P2465" s="16">
        <v>-1.550638</v>
      </c>
      <c r="Q2465" s="16">
        <v>0.4428512</v>
      </c>
      <c r="R2465" s="16">
        <v>0.29899999999999999</v>
      </c>
      <c r="S2465" s="16">
        <v>2.5000000000000001E-4</v>
      </c>
      <c r="T2465" s="16">
        <v>2.0000000000000001E-4</v>
      </c>
      <c r="U2465" s="16">
        <v>1.903</v>
      </c>
      <c r="V2465" s="16">
        <v>1.446</v>
      </c>
      <c r="W2465" s="16">
        <v>0.71</v>
      </c>
      <c r="X2465" s="16">
        <v>372.31299999999999</v>
      </c>
      <c r="Y2465" s="16">
        <v>4.7481</v>
      </c>
      <c r="Z2465" s="16">
        <v>0.154</v>
      </c>
      <c r="AA2465" s="16">
        <v>0.33479330000000002</v>
      </c>
      <c r="AB2465" s="16">
        <v>0.64</v>
      </c>
      <c r="AC2465" s="16">
        <v>6.14</v>
      </c>
      <c r="AD2465" s="16">
        <v>26.045000000000002</v>
      </c>
      <c r="AE2465" s="16">
        <v>0.2263</v>
      </c>
      <c r="AF2465" s="16">
        <v>0</v>
      </c>
      <c r="AG2465" s="16">
        <v>12338.4</v>
      </c>
      <c r="AH2465" s="16">
        <v>7.5999999999999998E-2</v>
      </c>
      <c r="AI2465" s="16">
        <v>8.9873999999999992</v>
      </c>
      <c r="AJ2465" s="16">
        <v>24.840299999999999</v>
      </c>
      <c r="AK2465" s="16">
        <v>-0.57999999999999996</v>
      </c>
      <c r="AL2465" s="16">
        <v>0.56189999999999996</v>
      </c>
      <c r="AM2465" s="16">
        <v>0.67320000000000002</v>
      </c>
      <c r="AN2465" s="16">
        <v>1.2938000000000001</v>
      </c>
      <c r="AO2465" s="16">
        <v>1.46E-2</v>
      </c>
      <c r="AP2465" s="16">
        <v>1.8200000000000001E-2</v>
      </c>
      <c r="AQ2465" s="16">
        <v>6.9481999999999999</v>
      </c>
      <c r="AR2465" s="16">
        <f t="shared" si="107"/>
        <v>1</v>
      </c>
      <c r="AS2465" s="5">
        <f t="shared" si="106"/>
        <v>-6.1739999999999018E-3</v>
      </c>
    </row>
    <row r="2466" spans="1:45" x14ac:dyDescent="0.25">
      <c r="A2466" s="16" t="s">
        <v>408</v>
      </c>
      <c r="B2466" s="16" t="s">
        <v>107</v>
      </c>
      <c r="C2466" s="16" t="s">
        <v>319</v>
      </c>
      <c r="D2466" s="16">
        <v>1987</v>
      </c>
      <c r="E2466" s="16" t="s">
        <v>2905</v>
      </c>
      <c r="F2466" s="16" t="s">
        <v>591</v>
      </c>
      <c r="G2466" s="10">
        <v>1055.3699999999999</v>
      </c>
      <c r="H2466" s="73">
        <v>6.9616490000000004</v>
      </c>
      <c r="I2466" s="16" t="s">
        <v>6700</v>
      </c>
      <c r="J2466" s="71">
        <v>-1.7000000000000001E-2</v>
      </c>
      <c r="K2466" s="71">
        <v>1.05</v>
      </c>
      <c r="L2466" s="16">
        <v>-1.9130400000000001</v>
      </c>
      <c r="M2466" s="16">
        <v>-0.52358749999999998</v>
      </c>
      <c r="N2466" s="16">
        <v>-1.332694</v>
      </c>
      <c r="O2466" s="16">
        <v>-1.1913739999999999</v>
      </c>
      <c r="P2466" s="16">
        <v>-1.529388</v>
      </c>
      <c r="Q2466" s="16">
        <v>0.3970051</v>
      </c>
      <c r="R2466" s="16">
        <v>0.29899999999999999</v>
      </c>
      <c r="S2466" s="16">
        <v>2.5000000000000001E-4</v>
      </c>
      <c r="T2466" s="16">
        <v>1E-4</v>
      </c>
      <c r="U2466" s="16">
        <v>1.9563999999999999</v>
      </c>
      <c r="V2466" s="16">
        <v>1.5620000000000001</v>
      </c>
      <c r="W2466" s="16">
        <v>0.75</v>
      </c>
      <c r="X2466" s="16">
        <v>371.1</v>
      </c>
      <c r="Y2466" s="16">
        <v>6.1102999999999996</v>
      </c>
      <c r="Z2466" s="16">
        <v>0.14799999999999999</v>
      </c>
      <c r="AA2466" s="16">
        <v>0.3111023</v>
      </c>
      <c r="AB2466" s="16">
        <v>0.64</v>
      </c>
      <c r="AC2466" s="16">
        <v>6.14</v>
      </c>
      <c r="AD2466" s="16">
        <v>26.655000000000001</v>
      </c>
      <c r="AE2466" s="16">
        <v>0.23100000000000001</v>
      </c>
      <c r="AF2466" s="16">
        <v>0</v>
      </c>
      <c r="AG2466" s="16">
        <v>13078.2</v>
      </c>
      <c r="AH2466" s="16">
        <v>7.6700000000000004E-2</v>
      </c>
      <c r="AI2466" s="16">
        <v>10.0809</v>
      </c>
      <c r="AJ2466" s="16">
        <v>26.053899999999999</v>
      </c>
      <c r="AK2466" s="16">
        <v>-0.59499999999999997</v>
      </c>
      <c r="AL2466" s="16">
        <v>0.51219999999999999</v>
      </c>
      <c r="AM2466" s="16">
        <v>0.61060000000000003</v>
      </c>
      <c r="AN2466" s="16">
        <v>1.2126999999999999</v>
      </c>
      <c r="AO2466" s="16">
        <v>-1.0699999999999999E-2</v>
      </c>
      <c r="AP2466" s="16">
        <v>-1.6299999999999999E-2</v>
      </c>
      <c r="AQ2466" s="16">
        <v>6.9481999999999999</v>
      </c>
      <c r="AR2466" s="16">
        <f t="shared" si="107"/>
        <v>1</v>
      </c>
      <c r="AS2466" s="5">
        <f t="shared" si="106"/>
        <v>3.2059999999998201E-3</v>
      </c>
    </row>
    <row r="2467" spans="1:45" x14ac:dyDescent="0.25">
      <c r="A2467" s="16" t="s">
        <v>408</v>
      </c>
      <c r="B2467" s="16" t="s">
        <v>107</v>
      </c>
      <c r="C2467" s="16" t="s">
        <v>319</v>
      </c>
      <c r="D2467" s="16">
        <v>1988</v>
      </c>
      <c r="E2467" s="16" t="s">
        <v>2902</v>
      </c>
      <c r="F2467" s="16" t="s">
        <v>591</v>
      </c>
      <c r="G2467" s="10">
        <v>1044.49</v>
      </c>
      <c r="H2467" s="73">
        <v>6.9512799999999997</v>
      </c>
      <c r="I2467" s="16" t="s">
        <v>6700</v>
      </c>
      <c r="J2467" s="71">
        <v>-2.7E-2</v>
      </c>
      <c r="K2467" s="71">
        <v>1.022</v>
      </c>
      <c r="L2467" s="16">
        <v>-1.9058870000000001</v>
      </c>
      <c r="M2467" s="16">
        <v>-0.52451950000000003</v>
      </c>
      <c r="N2467" s="16">
        <v>-1.3343590000000001</v>
      </c>
      <c r="O2467" s="16">
        <v>-1.152112</v>
      </c>
      <c r="P2467" s="16">
        <v>-1.5084200000000001</v>
      </c>
      <c r="Q2467" s="16">
        <v>0.35115669999999999</v>
      </c>
      <c r="R2467" s="16">
        <v>0.29899999999999999</v>
      </c>
      <c r="S2467" s="16">
        <v>2.5000000000000001E-4</v>
      </c>
      <c r="T2467" s="16">
        <v>0</v>
      </c>
      <c r="U2467" s="16">
        <v>2.0097</v>
      </c>
      <c r="V2467" s="16">
        <v>1.6779999999999999</v>
      </c>
      <c r="W2467" s="16">
        <v>0.79</v>
      </c>
      <c r="X2467" s="16">
        <v>369.19099999999997</v>
      </c>
      <c r="Y2467" s="16">
        <v>7.4724000000000004</v>
      </c>
      <c r="Z2467" s="16">
        <v>0.14899999999999999</v>
      </c>
      <c r="AA2467" s="16">
        <v>0.28741139999999998</v>
      </c>
      <c r="AB2467" s="16">
        <v>0.64</v>
      </c>
      <c r="AC2467" s="16">
        <v>6.14</v>
      </c>
      <c r="AD2467" s="16">
        <v>27.265000000000001</v>
      </c>
      <c r="AE2467" s="16">
        <v>0.23569999999999999</v>
      </c>
      <c r="AF2467" s="16">
        <v>0</v>
      </c>
      <c r="AG2467" s="16">
        <v>13177.6</v>
      </c>
      <c r="AH2467" s="16">
        <v>7.7499999999999999E-2</v>
      </c>
      <c r="AI2467" s="16">
        <v>11.1745</v>
      </c>
      <c r="AJ2467" s="16">
        <v>27.267600000000002</v>
      </c>
      <c r="AK2467" s="16">
        <v>-0.61009999999999998</v>
      </c>
      <c r="AL2467" s="16">
        <v>0.46250000000000002</v>
      </c>
      <c r="AM2467" s="16">
        <v>0.54810000000000003</v>
      </c>
      <c r="AN2467" s="16">
        <v>1.1316999999999999</v>
      </c>
      <c r="AO2467" s="16">
        <v>-3.5999999999999997E-2</v>
      </c>
      <c r="AP2467" s="16">
        <v>-5.0900000000000001E-2</v>
      </c>
      <c r="AQ2467" s="16">
        <v>6.9481999999999999</v>
      </c>
      <c r="AR2467" s="16">
        <f t="shared" si="107"/>
        <v>1</v>
      </c>
      <c r="AS2467" s="5">
        <f t="shared" si="106"/>
        <v>7.1529999999999649E-3</v>
      </c>
    </row>
    <row r="2468" spans="1:45" x14ac:dyDescent="0.25">
      <c r="A2468" s="16" t="s">
        <v>408</v>
      </c>
      <c r="B2468" s="16" t="s">
        <v>107</v>
      </c>
      <c r="C2468" s="16" t="s">
        <v>319</v>
      </c>
      <c r="D2468" s="16">
        <v>1989</v>
      </c>
      <c r="E2468" s="16" t="s">
        <v>2899</v>
      </c>
      <c r="F2468" s="16" t="s">
        <v>591</v>
      </c>
      <c r="G2468" s="10">
        <v>1065.02</v>
      </c>
      <c r="H2468" s="73">
        <v>6.9707470000000002</v>
      </c>
      <c r="I2468" s="16" t="s">
        <v>6700</v>
      </c>
      <c r="J2468" s="71">
        <v>5.8999999999999997E-2</v>
      </c>
      <c r="K2468" s="71">
        <v>1.0840000000000001</v>
      </c>
      <c r="L2468" s="16">
        <v>-1.880293</v>
      </c>
      <c r="M2468" s="16">
        <v>-0.52358749999999998</v>
      </c>
      <c r="N2468" s="16">
        <v>-1.316967</v>
      </c>
      <c r="O2468" s="16">
        <v>-1.0930930000000001</v>
      </c>
      <c r="P2468" s="16">
        <v>-1.4874050000000001</v>
      </c>
      <c r="Q2468" s="16">
        <v>0.3052917</v>
      </c>
      <c r="R2468" s="16">
        <v>0.29899999999999999</v>
      </c>
      <c r="S2468" s="16">
        <v>2.5000000000000001E-4</v>
      </c>
      <c r="T2468" s="16">
        <v>1E-4</v>
      </c>
      <c r="U2468" s="16">
        <v>2.0630999999999999</v>
      </c>
      <c r="V2468" s="16">
        <v>1.794</v>
      </c>
      <c r="W2468" s="16">
        <v>0.83</v>
      </c>
      <c r="X2468" s="16">
        <v>370.26900000000001</v>
      </c>
      <c r="Y2468" s="16">
        <v>8.8345000000000002</v>
      </c>
      <c r="Z2468" s="16">
        <v>0.1605</v>
      </c>
      <c r="AA2468" s="16">
        <v>0.26333200000000001</v>
      </c>
      <c r="AB2468" s="16">
        <v>0.64</v>
      </c>
      <c r="AC2468" s="16">
        <v>6.14</v>
      </c>
      <c r="AD2468" s="16">
        <v>27.885000000000002</v>
      </c>
      <c r="AE2468" s="16">
        <v>0.23050000000000001</v>
      </c>
      <c r="AF2468" s="16">
        <v>0</v>
      </c>
      <c r="AG2468" s="16">
        <v>13704.4</v>
      </c>
      <c r="AH2468" s="16">
        <v>7.8200000000000006E-2</v>
      </c>
      <c r="AI2468" s="16">
        <v>12.268000000000001</v>
      </c>
      <c r="AJ2468" s="16">
        <v>28.481200000000001</v>
      </c>
      <c r="AK2468" s="16">
        <v>-0.62519999999999998</v>
      </c>
      <c r="AL2468" s="16">
        <v>0.41289999999999999</v>
      </c>
      <c r="AM2468" s="16">
        <v>0.48549999999999999</v>
      </c>
      <c r="AN2468" s="16">
        <v>1.0506</v>
      </c>
      <c r="AO2468" s="16">
        <v>-6.13E-2</v>
      </c>
      <c r="AP2468" s="16">
        <v>-8.5500000000000007E-2</v>
      </c>
      <c r="AQ2468" s="16">
        <v>6.9481999999999999</v>
      </c>
      <c r="AR2468" s="16">
        <f t="shared" si="107"/>
        <v>1</v>
      </c>
      <c r="AS2468" s="5">
        <f t="shared" si="106"/>
        <v>2.5594000000000117E-2</v>
      </c>
    </row>
    <row r="2469" spans="1:45" x14ac:dyDescent="0.25">
      <c r="A2469" s="16" t="s">
        <v>408</v>
      </c>
      <c r="B2469" s="16" t="s">
        <v>107</v>
      </c>
      <c r="C2469" s="16" t="s">
        <v>319</v>
      </c>
      <c r="D2469" s="16">
        <v>1990</v>
      </c>
      <c r="E2469" s="16" t="s">
        <v>2887</v>
      </c>
      <c r="F2469" s="16" t="s">
        <v>591</v>
      </c>
      <c r="G2469" s="10">
        <v>1018.27</v>
      </c>
      <c r="H2469" s="73">
        <v>6.9258610000000003</v>
      </c>
      <c r="I2469" s="16" t="s">
        <v>6700</v>
      </c>
      <c r="J2469" s="71">
        <v>2.8000000000000001E-2</v>
      </c>
      <c r="K2469" s="71">
        <v>1.115</v>
      </c>
      <c r="L2469" s="16">
        <v>-1.867734</v>
      </c>
      <c r="M2469" s="16">
        <v>-0.52357410000000004</v>
      </c>
      <c r="N2469" s="16">
        <v>-1.301973</v>
      </c>
      <c r="O2469" s="16">
        <v>-1.06901</v>
      </c>
      <c r="P2469" s="16">
        <v>-1.4565090000000001</v>
      </c>
      <c r="Q2469" s="16">
        <v>0.25942749999999998</v>
      </c>
      <c r="R2469" s="16">
        <v>0.29899999999999999</v>
      </c>
      <c r="S2469" s="16">
        <v>5.0000000000000001E-4</v>
      </c>
      <c r="T2469" s="16">
        <v>0</v>
      </c>
      <c r="U2469" s="16">
        <v>2.1164999999999998</v>
      </c>
      <c r="V2469" s="16">
        <v>1.91</v>
      </c>
      <c r="W2469" s="16">
        <v>0.87</v>
      </c>
      <c r="X2469" s="16">
        <v>370.97</v>
      </c>
      <c r="Y2469" s="16">
        <v>10.1966</v>
      </c>
      <c r="Z2469" s="16">
        <v>0.1661</v>
      </c>
      <c r="AA2469" s="16">
        <v>0.30954880000000001</v>
      </c>
      <c r="AB2469" s="16">
        <v>0.64</v>
      </c>
      <c r="AC2469" s="16">
        <v>6.14</v>
      </c>
      <c r="AD2469" s="16">
        <v>26.695</v>
      </c>
      <c r="AE2469" s="16">
        <v>0.29049999999999998</v>
      </c>
      <c r="AF2469" s="16">
        <v>0</v>
      </c>
      <c r="AG2469" s="16">
        <v>13938.8</v>
      </c>
      <c r="AH2469" s="16">
        <v>7.8899999999999998E-2</v>
      </c>
      <c r="AI2469" s="16">
        <v>15.6</v>
      </c>
      <c r="AJ2469" s="16">
        <v>29.1</v>
      </c>
      <c r="AK2469" s="16">
        <v>-0.64019999999999999</v>
      </c>
      <c r="AL2469" s="16">
        <v>0.36320000000000002</v>
      </c>
      <c r="AM2469" s="16">
        <v>0.4229</v>
      </c>
      <c r="AN2469" s="16">
        <v>0.96950000000000003</v>
      </c>
      <c r="AO2469" s="16">
        <v>-8.6599999999999996E-2</v>
      </c>
      <c r="AP2469" s="16">
        <v>-0.1201</v>
      </c>
      <c r="AQ2469" s="16">
        <v>6.9481999999999999</v>
      </c>
      <c r="AR2469" s="16">
        <f t="shared" si="107"/>
        <v>1</v>
      </c>
      <c r="AS2469" s="5">
        <f t="shared" si="106"/>
        <v>1.2558999999999987E-2</v>
      </c>
    </row>
    <row r="2470" spans="1:45" x14ac:dyDescent="0.25">
      <c r="A2470" s="16" t="s">
        <v>408</v>
      </c>
      <c r="B2470" s="16" t="s">
        <v>107</v>
      </c>
      <c r="C2470" s="16" t="s">
        <v>319</v>
      </c>
      <c r="D2470" s="16">
        <v>1991</v>
      </c>
      <c r="E2470" s="16" t="s">
        <v>2893</v>
      </c>
      <c r="F2470" s="16" t="s">
        <v>591</v>
      </c>
      <c r="G2470" s="10">
        <v>1009.11</v>
      </c>
      <c r="H2470" s="73">
        <v>6.9168229999999999</v>
      </c>
      <c r="I2470" s="16" t="s">
        <v>6700</v>
      </c>
      <c r="J2470" s="71">
        <v>6.3E-2</v>
      </c>
      <c r="K2470" s="71">
        <v>1.1879999999999999</v>
      </c>
      <c r="L2470" s="16">
        <v>-1.8593299999999999</v>
      </c>
      <c r="M2470" s="16">
        <v>-0.52357410000000004</v>
      </c>
      <c r="N2470" s="16">
        <v>-1.2943450000000001</v>
      </c>
      <c r="O2470" s="16">
        <v>-1.032894</v>
      </c>
      <c r="P2470" s="16">
        <v>-1.4394769999999999</v>
      </c>
      <c r="Q2470" s="16">
        <v>0.21359719999999999</v>
      </c>
      <c r="R2470" s="16">
        <v>0.29899999999999999</v>
      </c>
      <c r="S2470" s="16">
        <v>5.0000000000000001E-4</v>
      </c>
      <c r="T2470" s="16">
        <v>0</v>
      </c>
      <c r="U2470" s="16">
        <v>2.1698</v>
      </c>
      <c r="V2470" s="16">
        <v>2.1560000000000001</v>
      </c>
      <c r="W2470" s="16">
        <v>0.89600000000000002</v>
      </c>
      <c r="X2470" s="16">
        <v>370.21199999999999</v>
      </c>
      <c r="Y2470" s="16">
        <v>11.5588</v>
      </c>
      <c r="Z2470" s="16">
        <v>0.16689999999999999</v>
      </c>
      <c r="AA2470" s="16">
        <v>0.29401379999999999</v>
      </c>
      <c r="AB2470" s="16">
        <v>0.64</v>
      </c>
      <c r="AC2470" s="16">
        <v>6.14</v>
      </c>
      <c r="AD2470" s="16">
        <v>27.094999999999999</v>
      </c>
      <c r="AE2470" s="16">
        <v>0.30659999999999998</v>
      </c>
      <c r="AF2470" s="16">
        <v>0</v>
      </c>
      <c r="AG2470" s="16">
        <v>14294.8</v>
      </c>
      <c r="AH2470" s="16">
        <v>7.9699999999999993E-2</v>
      </c>
      <c r="AI2470" s="16">
        <v>15.8</v>
      </c>
      <c r="AJ2470" s="16">
        <v>30.5</v>
      </c>
      <c r="AK2470" s="16">
        <v>-0.65529999999999999</v>
      </c>
      <c r="AL2470" s="16">
        <v>0.3135</v>
      </c>
      <c r="AM2470" s="16">
        <v>0.3604</v>
      </c>
      <c r="AN2470" s="16">
        <v>0.88849999999999996</v>
      </c>
      <c r="AO2470" s="16">
        <v>-0.1119</v>
      </c>
      <c r="AP2470" s="16">
        <v>-0.15459999999999999</v>
      </c>
      <c r="AQ2470" s="16">
        <v>6.9481999999999999</v>
      </c>
      <c r="AR2470" s="16">
        <f t="shared" si="107"/>
        <v>1</v>
      </c>
      <c r="AS2470" s="5">
        <f t="shared" si="106"/>
        <v>8.4040000000000781E-3</v>
      </c>
    </row>
    <row r="2471" spans="1:45" x14ac:dyDescent="0.25">
      <c r="A2471" s="16" t="s">
        <v>408</v>
      </c>
      <c r="B2471" s="16" t="s">
        <v>107</v>
      </c>
      <c r="C2471" s="16" t="s">
        <v>319</v>
      </c>
      <c r="D2471" s="16">
        <v>1992</v>
      </c>
      <c r="E2471" s="16" t="s">
        <v>2881</v>
      </c>
      <c r="F2471" s="16" t="s">
        <v>591</v>
      </c>
      <c r="G2471" s="10">
        <v>1001.02</v>
      </c>
      <c r="H2471" s="73">
        <v>6.9087759999999996</v>
      </c>
      <c r="I2471" s="16" t="s">
        <v>6700</v>
      </c>
      <c r="J2471" s="71">
        <v>-1.2E-2</v>
      </c>
      <c r="K2471" s="71">
        <v>1.1739999999999999</v>
      </c>
      <c r="L2471" s="16">
        <v>-1.879724</v>
      </c>
      <c r="M2471" s="16">
        <v>-0.52451950000000003</v>
      </c>
      <c r="N2471" s="16">
        <v>-1.2836399999999999</v>
      </c>
      <c r="O2471" s="16">
        <v>-1.0594239999999999</v>
      </c>
      <c r="P2471" s="16">
        <v>-1.4240120000000001</v>
      </c>
      <c r="Q2471" s="16">
        <v>0.16771520000000001</v>
      </c>
      <c r="R2471" s="16">
        <v>0.29899999999999999</v>
      </c>
      <c r="S2471" s="16">
        <v>2.5000000000000001E-4</v>
      </c>
      <c r="T2471" s="16">
        <v>0</v>
      </c>
      <c r="U2471" s="16">
        <v>2.2231999999999998</v>
      </c>
      <c r="V2471" s="16">
        <v>2.4020000000000001</v>
      </c>
      <c r="W2471" s="16">
        <v>0.92200000000000004</v>
      </c>
      <c r="X2471" s="16">
        <v>369.93599999999998</v>
      </c>
      <c r="Y2471" s="16">
        <v>12.9209</v>
      </c>
      <c r="Z2471" s="16">
        <v>0.13800000000000001</v>
      </c>
      <c r="AA2471" s="16">
        <v>0.29945100000000002</v>
      </c>
      <c r="AB2471" s="16">
        <v>0.64</v>
      </c>
      <c r="AC2471" s="16">
        <v>6.14</v>
      </c>
      <c r="AD2471" s="16">
        <v>26.954999999999998</v>
      </c>
      <c r="AE2471" s="16">
        <v>0.31530000000000002</v>
      </c>
      <c r="AF2471" s="16">
        <v>0</v>
      </c>
      <c r="AG2471" s="16">
        <v>13939.7</v>
      </c>
      <c r="AH2471" s="16">
        <v>8.0399999999999999E-2</v>
      </c>
      <c r="AI2471" s="16">
        <v>16</v>
      </c>
      <c r="AJ2471" s="16">
        <v>31.8</v>
      </c>
      <c r="AK2471" s="16">
        <v>-0.6704</v>
      </c>
      <c r="AL2471" s="16">
        <v>0.26379999999999998</v>
      </c>
      <c r="AM2471" s="16">
        <v>0.29780000000000001</v>
      </c>
      <c r="AN2471" s="16">
        <v>0.80740000000000001</v>
      </c>
      <c r="AO2471" s="16">
        <v>-0.13719999999999999</v>
      </c>
      <c r="AP2471" s="16">
        <v>-0.18920000000000001</v>
      </c>
      <c r="AQ2471" s="16">
        <v>6.9481999999999999</v>
      </c>
      <c r="AR2471" s="16">
        <f t="shared" si="107"/>
        <v>1</v>
      </c>
      <c r="AS2471" s="5">
        <f t="shared" si="106"/>
        <v>-2.0394000000000023E-2</v>
      </c>
    </row>
    <row r="2472" spans="1:45" x14ac:dyDescent="0.25">
      <c r="A2472" s="16" t="s">
        <v>408</v>
      </c>
      <c r="B2472" s="16" t="s">
        <v>107</v>
      </c>
      <c r="C2472" s="16" t="s">
        <v>319</v>
      </c>
      <c r="D2472" s="16">
        <v>1993</v>
      </c>
      <c r="E2472" s="16" t="s">
        <v>2892</v>
      </c>
      <c r="F2472" s="16" t="s">
        <v>591</v>
      </c>
      <c r="G2472" s="10">
        <v>1031.71</v>
      </c>
      <c r="H2472" s="73">
        <v>6.9389700000000003</v>
      </c>
      <c r="I2472" s="16" t="s">
        <v>6700</v>
      </c>
      <c r="J2472" s="71">
        <v>4.8000000000000001E-2</v>
      </c>
      <c r="K2472" s="71">
        <v>1.2330000000000001</v>
      </c>
      <c r="L2472" s="16">
        <v>-1.8631310000000001</v>
      </c>
      <c r="M2472" s="16">
        <v>-0.52152089999999995</v>
      </c>
      <c r="N2472" s="16">
        <v>-1.272681</v>
      </c>
      <c r="O2472" s="16">
        <v>-1.010516</v>
      </c>
      <c r="P2472" s="16">
        <v>-1.4080649999999999</v>
      </c>
      <c r="Q2472" s="16">
        <v>0.121868</v>
      </c>
      <c r="R2472" s="16">
        <v>0.29899999999999999</v>
      </c>
      <c r="S2472" s="16">
        <v>5.5000000000000003E-4</v>
      </c>
      <c r="T2472" s="16">
        <v>2.0000000000000001E-4</v>
      </c>
      <c r="U2472" s="16">
        <v>2.2766000000000002</v>
      </c>
      <c r="V2472" s="16">
        <v>2.6480000000000001</v>
      </c>
      <c r="W2472" s="16">
        <v>0.94799999999999995</v>
      </c>
      <c r="X2472" s="16">
        <v>369.69900000000001</v>
      </c>
      <c r="Y2472" s="16">
        <v>14.282999999999999</v>
      </c>
      <c r="Z2472" s="16">
        <v>0.13250000000000001</v>
      </c>
      <c r="AA2472" s="16">
        <v>0.2116779</v>
      </c>
      <c r="AB2472" s="16">
        <v>0.64</v>
      </c>
      <c r="AC2472" s="16">
        <v>6.14</v>
      </c>
      <c r="AD2472" s="16">
        <v>29.215</v>
      </c>
      <c r="AE2472" s="16">
        <v>0.34039999999999998</v>
      </c>
      <c r="AF2472" s="16">
        <v>0</v>
      </c>
      <c r="AG2472" s="16">
        <v>14032.4</v>
      </c>
      <c r="AH2472" s="16">
        <v>8.1199999999999994E-2</v>
      </c>
      <c r="AI2472" s="16">
        <v>16.2</v>
      </c>
      <c r="AJ2472" s="16">
        <v>33.1</v>
      </c>
      <c r="AK2472" s="16">
        <v>-0.68540000000000001</v>
      </c>
      <c r="AL2472" s="16">
        <v>0.2142</v>
      </c>
      <c r="AM2472" s="16">
        <v>0.23519999999999999</v>
      </c>
      <c r="AN2472" s="16">
        <v>0.72629999999999995</v>
      </c>
      <c r="AO2472" s="16">
        <v>-0.16250000000000001</v>
      </c>
      <c r="AP2472" s="16">
        <v>-0.2238</v>
      </c>
      <c r="AQ2472" s="16">
        <v>6.9481999999999999</v>
      </c>
      <c r="AR2472" s="16">
        <f t="shared" si="107"/>
        <v>1</v>
      </c>
      <c r="AS2472" s="5">
        <f t="shared" si="106"/>
        <v>1.6592999999999858E-2</v>
      </c>
    </row>
    <row r="2473" spans="1:45" x14ac:dyDescent="0.25">
      <c r="A2473" s="16" t="s">
        <v>408</v>
      </c>
      <c r="B2473" s="16" t="s">
        <v>107</v>
      </c>
      <c r="C2473" s="16" t="s">
        <v>319</v>
      </c>
      <c r="D2473" s="16">
        <v>1994</v>
      </c>
      <c r="E2473" s="16" t="s">
        <v>2904</v>
      </c>
      <c r="F2473" s="16" t="s">
        <v>591</v>
      </c>
      <c r="G2473" s="10">
        <v>972.88099999999997</v>
      </c>
      <c r="H2473" s="73">
        <v>6.880261</v>
      </c>
      <c r="I2473" s="16" t="s">
        <v>6700</v>
      </c>
      <c r="J2473" s="71">
        <v>8.0000000000000002E-3</v>
      </c>
      <c r="K2473" s="71">
        <v>1.2430000000000001</v>
      </c>
      <c r="L2473" s="16">
        <v>-1.8521570000000001</v>
      </c>
      <c r="M2473" s="16">
        <v>-0.52339840000000004</v>
      </c>
      <c r="N2473" s="16">
        <v>-1.2646919999999999</v>
      </c>
      <c r="O2473" s="16">
        <v>-0.97154529999999995</v>
      </c>
      <c r="P2473" s="16">
        <v>-1.386908</v>
      </c>
      <c r="Q2473" s="16">
        <v>7.5985999999999998E-2</v>
      </c>
      <c r="R2473" s="16">
        <v>0.29899999999999999</v>
      </c>
      <c r="S2473" s="16">
        <v>2.9999999999999997E-4</v>
      </c>
      <c r="T2473" s="16">
        <v>1E-4</v>
      </c>
      <c r="U2473" s="16">
        <v>2.3298999999999999</v>
      </c>
      <c r="V2473" s="16">
        <v>2.8940000000000001</v>
      </c>
      <c r="W2473" s="16">
        <v>0.97399999999999998</v>
      </c>
      <c r="X2473" s="16">
        <v>368.99799999999999</v>
      </c>
      <c r="Y2473" s="16">
        <v>15.645099999999999</v>
      </c>
      <c r="Z2473" s="16">
        <v>0.1308</v>
      </c>
      <c r="AA2473" s="16">
        <v>0.1740053</v>
      </c>
      <c r="AB2473" s="16">
        <v>0.64</v>
      </c>
      <c r="AC2473" s="16">
        <v>6.14</v>
      </c>
      <c r="AD2473" s="16">
        <v>30.184999999999999</v>
      </c>
      <c r="AE2473" s="16">
        <v>0.37159999999999999</v>
      </c>
      <c r="AF2473" s="16">
        <v>0</v>
      </c>
      <c r="AG2473" s="16">
        <v>13388.7</v>
      </c>
      <c r="AH2473" s="16">
        <v>8.1900000000000001E-2</v>
      </c>
      <c r="AI2473" s="16">
        <v>17.2</v>
      </c>
      <c r="AJ2473" s="16">
        <v>34.4</v>
      </c>
      <c r="AK2473" s="16">
        <v>-0.70050000000000001</v>
      </c>
      <c r="AL2473" s="16">
        <v>0.16450000000000001</v>
      </c>
      <c r="AM2473" s="16">
        <v>0.1726</v>
      </c>
      <c r="AN2473" s="16">
        <v>0.6452</v>
      </c>
      <c r="AO2473" s="16">
        <v>-0.18779999999999999</v>
      </c>
      <c r="AP2473" s="16">
        <v>-0.25840000000000002</v>
      </c>
      <c r="AQ2473" s="16">
        <v>6.9481999999999999</v>
      </c>
      <c r="AR2473" s="16">
        <f t="shared" si="107"/>
        <v>1</v>
      </c>
      <c r="AS2473" s="5">
        <f t="shared" si="106"/>
        <v>1.0974000000000039E-2</v>
      </c>
    </row>
    <row r="2474" spans="1:45" x14ac:dyDescent="0.25">
      <c r="A2474" s="16" t="s">
        <v>408</v>
      </c>
      <c r="B2474" s="16" t="s">
        <v>107</v>
      </c>
      <c r="C2474" s="16" t="s">
        <v>319</v>
      </c>
      <c r="D2474" s="16">
        <v>1995</v>
      </c>
      <c r="E2474" s="16" t="s">
        <v>2900</v>
      </c>
      <c r="F2474" s="16" t="s">
        <v>591</v>
      </c>
      <c r="G2474" s="10">
        <v>1038.26</v>
      </c>
      <c r="H2474" s="73">
        <v>6.9453050000000003</v>
      </c>
      <c r="I2474" s="16" t="s">
        <v>6700</v>
      </c>
      <c r="J2474" s="71">
        <v>-6.2E-2</v>
      </c>
      <c r="K2474" s="71">
        <v>1.1679999999999999</v>
      </c>
      <c r="L2474" s="16">
        <v>-1.857016</v>
      </c>
      <c r="M2474" s="16">
        <v>-0.52264200000000005</v>
      </c>
      <c r="N2474" s="16">
        <v>-1.2650030000000001</v>
      </c>
      <c r="O2474" s="16">
        <v>-0.96223899999999996</v>
      </c>
      <c r="P2474" s="16">
        <v>-1.36483</v>
      </c>
      <c r="Q2474" s="16">
        <v>3.0155700000000001E-2</v>
      </c>
      <c r="R2474" s="16">
        <v>0.29899999999999999</v>
      </c>
      <c r="S2474" s="16">
        <v>5.0000000000000001E-4</v>
      </c>
      <c r="T2474" s="16">
        <v>1E-4</v>
      </c>
      <c r="U2474" s="16">
        <v>2.3833000000000002</v>
      </c>
      <c r="V2474" s="16">
        <v>3.14</v>
      </c>
      <c r="W2474" s="16">
        <v>1</v>
      </c>
      <c r="X2474" s="16">
        <v>366.99400000000003</v>
      </c>
      <c r="Y2474" s="16">
        <v>17.007200000000001</v>
      </c>
      <c r="Z2474" s="16">
        <v>0.1139</v>
      </c>
      <c r="AA2474" s="16">
        <v>0.14002239999999999</v>
      </c>
      <c r="AB2474" s="16">
        <v>0.64</v>
      </c>
      <c r="AC2474" s="16">
        <v>6.14</v>
      </c>
      <c r="AD2474" s="16">
        <v>31.06</v>
      </c>
      <c r="AE2474" s="16">
        <v>0.3962</v>
      </c>
      <c r="AF2474" s="16">
        <v>0</v>
      </c>
      <c r="AG2474" s="16">
        <v>14634</v>
      </c>
      <c r="AH2474" s="16">
        <v>8.2699999999999996E-2</v>
      </c>
      <c r="AI2474" s="16">
        <v>18.2</v>
      </c>
      <c r="AJ2474" s="16">
        <v>35.700000000000003</v>
      </c>
      <c r="AK2474" s="16">
        <v>-0.71560000000000001</v>
      </c>
      <c r="AL2474" s="16">
        <v>0.1148</v>
      </c>
      <c r="AM2474" s="16">
        <v>0.1101</v>
      </c>
      <c r="AN2474" s="16">
        <v>0.56420000000000003</v>
      </c>
      <c r="AO2474" s="16">
        <v>-0.21310000000000001</v>
      </c>
      <c r="AP2474" s="16">
        <v>-0.29289999999999999</v>
      </c>
      <c r="AQ2474" s="16">
        <v>6.9481999999999999</v>
      </c>
      <c r="AR2474" s="16">
        <f t="shared" si="107"/>
        <v>1</v>
      </c>
      <c r="AS2474" s="5">
        <f t="shared" si="106"/>
        <v>-4.8589999999999467E-3</v>
      </c>
    </row>
    <row r="2475" spans="1:45" x14ac:dyDescent="0.25">
      <c r="A2475" s="16" t="s">
        <v>408</v>
      </c>
      <c r="B2475" s="16" t="s">
        <v>107</v>
      </c>
      <c r="C2475" s="16" t="s">
        <v>319</v>
      </c>
      <c r="D2475" s="16">
        <v>1996</v>
      </c>
      <c r="E2475" s="16" t="s">
        <v>2907</v>
      </c>
      <c r="F2475" s="16" t="s">
        <v>591</v>
      </c>
      <c r="G2475" s="10">
        <v>1066.52</v>
      </c>
      <c r="H2475" s="73">
        <v>6.972156</v>
      </c>
      <c r="I2475" s="16" t="s">
        <v>6700</v>
      </c>
      <c r="J2475" s="71">
        <v>7.3999999999999996E-2</v>
      </c>
      <c r="K2475" s="71">
        <v>1.258</v>
      </c>
      <c r="L2475" s="16">
        <v>-1.8980969999999999</v>
      </c>
      <c r="M2475" s="16">
        <v>-0.52264200000000005</v>
      </c>
      <c r="N2475" s="16">
        <v>-1.2502409999999999</v>
      </c>
      <c r="O2475" s="16">
        <v>-0.93837630000000005</v>
      </c>
      <c r="P2475" s="16">
        <v>-1.3428389999999999</v>
      </c>
      <c r="Q2475" s="16">
        <v>-0.13067380000000001</v>
      </c>
      <c r="R2475" s="16">
        <v>0.29899999999999999</v>
      </c>
      <c r="S2475" s="16">
        <v>5.0000000000000001E-4</v>
      </c>
      <c r="T2475" s="16">
        <v>1E-4</v>
      </c>
      <c r="U2475" s="16">
        <v>2.4367000000000001</v>
      </c>
      <c r="V2475" s="16">
        <v>3.3820000000000001</v>
      </c>
      <c r="W2475" s="16">
        <v>1.038</v>
      </c>
      <c r="X2475" s="16">
        <v>367.25299999999999</v>
      </c>
      <c r="Y2475" s="16">
        <v>18.369399999999999</v>
      </c>
      <c r="Z2475" s="16">
        <v>0.1009</v>
      </c>
      <c r="AA2475" s="16">
        <v>8.4678699999999996E-2</v>
      </c>
      <c r="AB2475" s="16">
        <v>0.64</v>
      </c>
      <c r="AC2475" s="16">
        <v>6.14</v>
      </c>
      <c r="AD2475" s="16">
        <v>32.484999999999999</v>
      </c>
      <c r="AE2475" s="16">
        <v>0.42449999999999999</v>
      </c>
      <c r="AF2475" s="16">
        <v>0</v>
      </c>
      <c r="AG2475" s="16">
        <v>14339.8</v>
      </c>
      <c r="AH2475" s="16">
        <v>8.3400000000000002E-2</v>
      </c>
      <c r="AI2475" s="16">
        <v>19.3</v>
      </c>
      <c r="AJ2475" s="16">
        <v>37</v>
      </c>
      <c r="AK2475" s="16">
        <v>-0.54010000000000002</v>
      </c>
      <c r="AL2475" s="16">
        <v>-1.46E-2</v>
      </c>
      <c r="AM2475" s="16">
        <v>-0.1447</v>
      </c>
      <c r="AN2475" s="16">
        <v>0.26119999999999999</v>
      </c>
      <c r="AO2475" s="16">
        <v>-0.54610000000000003</v>
      </c>
      <c r="AP2475" s="16">
        <v>-0.3856</v>
      </c>
      <c r="AQ2475" s="16">
        <v>6.9481999999999999</v>
      </c>
      <c r="AR2475" s="16">
        <f t="shared" si="107"/>
        <v>1</v>
      </c>
      <c r="AS2475" s="5">
        <f t="shared" si="106"/>
        <v>-4.1080999999999923E-2</v>
      </c>
    </row>
    <row r="2476" spans="1:45" x14ac:dyDescent="0.25">
      <c r="A2476" s="16" t="s">
        <v>408</v>
      </c>
      <c r="B2476" s="16" t="s">
        <v>107</v>
      </c>
      <c r="C2476" s="16" t="s">
        <v>319</v>
      </c>
      <c r="D2476" s="16">
        <v>1997</v>
      </c>
      <c r="E2476" s="16" t="s">
        <v>2901</v>
      </c>
      <c r="F2476" s="16" t="s">
        <v>591</v>
      </c>
      <c r="G2476" s="10">
        <v>992.596</v>
      </c>
      <c r="H2476" s="73">
        <v>6.9003230000000002</v>
      </c>
      <c r="I2476" s="16" t="s">
        <v>6700</v>
      </c>
      <c r="J2476" s="71">
        <v>-7.3999999999999996E-2</v>
      </c>
      <c r="K2476" s="71">
        <v>1.1679999999999999</v>
      </c>
      <c r="L2476" s="16">
        <v>-1.8833709999999999</v>
      </c>
      <c r="M2476" s="16">
        <v>-0.52207479999999995</v>
      </c>
      <c r="N2476" s="16">
        <v>-1.262375</v>
      </c>
      <c r="O2476" s="16">
        <v>-0.88531859999999996</v>
      </c>
      <c r="P2476" s="16">
        <v>-1.3209249999999999</v>
      </c>
      <c r="Q2476" s="16">
        <v>-0.1654397</v>
      </c>
      <c r="R2476" s="16">
        <v>0.29899999999999999</v>
      </c>
      <c r="S2476" s="16">
        <v>6.4999999999999997E-4</v>
      </c>
      <c r="T2476" s="16">
        <v>1E-4</v>
      </c>
      <c r="U2476" s="16">
        <v>2.3437000000000001</v>
      </c>
      <c r="V2476" s="16">
        <v>3.6240000000000001</v>
      </c>
      <c r="W2476" s="16">
        <v>1.0760000000000001</v>
      </c>
      <c r="X2476" s="16">
        <v>365.709</v>
      </c>
      <c r="Y2476" s="16">
        <v>19.7315</v>
      </c>
      <c r="Z2476" s="16">
        <v>9.5500000000000002E-2</v>
      </c>
      <c r="AA2476" s="16">
        <v>-1.47458E-2</v>
      </c>
      <c r="AB2476" s="16">
        <v>0.64</v>
      </c>
      <c r="AC2476" s="16">
        <v>6.14</v>
      </c>
      <c r="AD2476" s="16">
        <v>35.045000000000002</v>
      </c>
      <c r="AE2476" s="16">
        <v>0.52690000000000003</v>
      </c>
      <c r="AF2476" s="16">
        <v>0</v>
      </c>
      <c r="AG2476" s="16">
        <v>14114.9</v>
      </c>
      <c r="AH2476" s="16">
        <v>8.4099999999999994E-2</v>
      </c>
      <c r="AI2476" s="16">
        <v>20.399999999999999</v>
      </c>
      <c r="AJ2476" s="16">
        <v>38.200000000000003</v>
      </c>
      <c r="AK2476" s="16">
        <v>-0.63429999999999997</v>
      </c>
      <c r="AL2476" s="16">
        <v>-0.1084</v>
      </c>
      <c r="AM2476" s="16">
        <v>-0.1221</v>
      </c>
      <c r="AN2476" s="16">
        <v>0.25519999999999998</v>
      </c>
      <c r="AO2476" s="16">
        <v>-0.56699999999999995</v>
      </c>
      <c r="AP2476" s="16">
        <v>-0.39329999999999998</v>
      </c>
      <c r="AQ2476" s="16">
        <v>6.9481999999999999</v>
      </c>
      <c r="AR2476" s="16">
        <f t="shared" si="107"/>
        <v>1</v>
      </c>
      <c r="AS2476" s="5">
        <f t="shared" si="106"/>
        <v>1.4726000000000017E-2</v>
      </c>
    </row>
    <row r="2477" spans="1:45" x14ac:dyDescent="0.25">
      <c r="A2477" s="16" t="s">
        <v>408</v>
      </c>
      <c r="B2477" s="16" t="s">
        <v>107</v>
      </c>
      <c r="C2477" s="16" t="s">
        <v>319</v>
      </c>
      <c r="D2477" s="16">
        <v>1998</v>
      </c>
      <c r="E2477" s="16" t="s">
        <v>2894</v>
      </c>
      <c r="F2477" s="16" t="s">
        <v>591</v>
      </c>
      <c r="G2477" s="10">
        <v>989.10299999999995</v>
      </c>
      <c r="H2477" s="73">
        <v>6.8967989999999997</v>
      </c>
      <c r="I2477" s="16" t="s">
        <v>6700</v>
      </c>
      <c r="J2477" s="71">
        <v>-8.9999999999999993E-3</v>
      </c>
      <c r="K2477" s="71">
        <v>1.1579999999999999</v>
      </c>
      <c r="L2477" s="16">
        <v>-1.8850100000000001</v>
      </c>
      <c r="M2477" s="16">
        <v>-0.52264200000000005</v>
      </c>
      <c r="N2477" s="16">
        <v>-1.2501329999999999</v>
      </c>
      <c r="O2477" s="16">
        <v>-0.89112789999999997</v>
      </c>
      <c r="P2477" s="16">
        <v>-1.297839</v>
      </c>
      <c r="Q2477" s="16">
        <v>-0.20020650000000001</v>
      </c>
      <c r="R2477" s="16">
        <v>0.29899999999999999</v>
      </c>
      <c r="S2477" s="16">
        <v>5.0000000000000001E-4</v>
      </c>
      <c r="T2477" s="16">
        <v>1E-4</v>
      </c>
      <c r="U2477" s="16">
        <v>2.5434000000000001</v>
      </c>
      <c r="V2477" s="16">
        <v>3.8660000000000001</v>
      </c>
      <c r="W2477" s="16">
        <v>1.1140000000000001</v>
      </c>
      <c r="X2477" s="16">
        <v>363.16199999999998</v>
      </c>
      <c r="Y2477" s="16">
        <v>21.093599999999999</v>
      </c>
      <c r="Z2477" s="16">
        <v>9.9099999999999994E-2</v>
      </c>
      <c r="AA2477" s="16">
        <v>0.1083697</v>
      </c>
      <c r="AB2477" s="16">
        <v>0.64</v>
      </c>
      <c r="AC2477" s="16">
        <v>6.14</v>
      </c>
      <c r="AD2477" s="16">
        <v>31.875</v>
      </c>
      <c r="AE2477" s="16">
        <v>0.58930000000000005</v>
      </c>
      <c r="AF2477" s="16">
        <v>0</v>
      </c>
      <c r="AG2477" s="16">
        <v>15022.2</v>
      </c>
      <c r="AH2477" s="16">
        <v>8.4900000000000003E-2</v>
      </c>
      <c r="AI2477" s="16">
        <v>21.5</v>
      </c>
      <c r="AJ2477" s="16">
        <v>39.5</v>
      </c>
      <c r="AK2477" s="16">
        <v>-0.72850000000000004</v>
      </c>
      <c r="AL2477" s="16">
        <v>-0.2021</v>
      </c>
      <c r="AM2477" s="16">
        <v>-9.9500000000000005E-2</v>
      </c>
      <c r="AN2477" s="16">
        <v>0.2492</v>
      </c>
      <c r="AO2477" s="16">
        <v>-0.58799999999999997</v>
      </c>
      <c r="AP2477" s="16">
        <v>-0.40100000000000002</v>
      </c>
      <c r="AQ2477" s="16">
        <v>6.9481999999999999</v>
      </c>
      <c r="AR2477" s="16">
        <f t="shared" si="107"/>
        <v>1</v>
      </c>
      <c r="AS2477" s="5">
        <f t="shared" si="106"/>
        <v>-1.6390000000001681E-3</v>
      </c>
    </row>
    <row r="2478" spans="1:45" x14ac:dyDescent="0.25">
      <c r="A2478" s="16" t="s">
        <v>408</v>
      </c>
      <c r="B2478" s="16" t="s">
        <v>107</v>
      </c>
      <c r="C2478" s="16" t="s">
        <v>319</v>
      </c>
      <c r="D2478" s="16">
        <v>1999</v>
      </c>
      <c r="E2478" s="16" t="s">
        <v>2882</v>
      </c>
      <c r="F2478" s="16" t="s">
        <v>591</v>
      </c>
      <c r="G2478" s="10">
        <v>1033.1400000000001</v>
      </c>
      <c r="H2478" s="73">
        <v>6.9403569999999997</v>
      </c>
      <c r="I2478" s="16" t="s">
        <v>6700</v>
      </c>
      <c r="J2478" s="71">
        <v>2.9000000000000001E-2</v>
      </c>
      <c r="K2478" s="71">
        <v>1.1919999999999999</v>
      </c>
      <c r="L2478" s="16">
        <v>-1.8465940000000001</v>
      </c>
      <c r="M2478" s="16">
        <v>-0.52415480000000003</v>
      </c>
      <c r="N2478" s="16">
        <v>-1.240281</v>
      </c>
      <c r="O2478" s="16">
        <v>-0.83434830000000004</v>
      </c>
      <c r="P2478" s="16">
        <v>-1.2757799999999999</v>
      </c>
      <c r="Q2478" s="16">
        <v>-0.20458989999999999</v>
      </c>
      <c r="R2478" s="16">
        <v>0.29899999999999999</v>
      </c>
      <c r="S2478" s="16">
        <v>1E-4</v>
      </c>
      <c r="T2478" s="16">
        <v>1E-4</v>
      </c>
      <c r="U2478" s="16">
        <v>2.4329000000000001</v>
      </c>
      <c r="V2478" s="16">
        <v>4.1079999999999997</v>
      </c>
      <c r="W2478" s="16">
        <v>1.1519999999999999</v>
      </c>
      <c r="X2478" s="16">
        <v>365.35300000000001</v>
      </c>
      <c r="Y2478" s="16">
        <v>22.4557</v>
      </c>
      <c r="Z2478" s="16">
        <v>8.8200000000000001E-2</v>
      </c>
      <c r="AA2478" s="16">
        <v>-3.2222800000000003E-2</v>
      </c>
      <c r="AB2478" s="16">
        <v>0.64</v>
      </c>
      <c r="AC2478" s="16">
        <v>6.14</v>
      </c>
      <c r="AD2478" s="16">
        <v>35.494999999999997</v>
      </c>
      <c r="AE2478" s="16">
        <v>0.62890000000000001</v>
      </c>
      <c r="AF2478" s="16">
        <v>0</v>
      </c>
      <c r="AG2478" s="16">
        <v>14576.2</v>
      </c>
      <c r="AH2478" s="16">
        <v>8.5599999999999996E-2</v>
      </c>
      <c r="AI2478" s="16">
        <v>22.6</v>
      </c>
      <c r="AJ2478" s="16">
        <v>40.799999999999997</v>
      </c>
      <c r="AK2478" s="16">
        <v>-0.79010000000000002</v>
      </c>
      <c r="AL2478" s="16">
        <v>-0.2278</v>
      </c>
      <c r="AM2478" s="16">
        <v>-0.1414</v>
      </c>
      <c r="AN2478" s="16">
        <v>0.2414</v>
      </c>
      <c r="AO2478" s="16">
        <v>-0.50590000000000002</v>
      </c>
      <c r="AP2478" s="16">
        <v>-0.37409999999999999</v>
      </c>
      <c r="AQ2478" s="16">
        <v>6.9481999999999999</v>
      </c>
      <c r="AR2478" s="16">
        <f t="shared" si="107"/>
        <v>1</v>
      </c>
      <c r="AS2478" s="5">
        <f t="shared" si="106"/>
        <v>3.8416000000000006E-2</v>
      </c>
    </row>
    <row r="2479" spans="1:45" x14ac:dyDescent="0.25">
      <c r="A2479" s="16" t="s">
        <v>408</v>
      </c>
      <c r="B2479" s="16" t="s">
        <v>107</v>
      </c>
      <c r="C2479" s="16" t="s">
        <v>319</v>
      </c>
      <c r="D2479" s="16">
        <v>2000</v>
      </c>
      <c r="E2479" s="16" t="s">
        <v>2891</v>
      </c>
      <c r="F2479" s="16" t="s">
        <v>591</v>
      </c>
      <c r="G2479" s="10">
        <v>998.10699999999997</v>
      </c>
      <c r="H2479" s="73">
        <v>6.9058599999999997</v>
      </c>
      <c r="I2479" s="16">
        <v>2709359</v>
      </c>
      <c r="J2479" s="71">
        <v>-0.111</v>
      </c>
      <c r="K2479" s="71">
        <v>1.0669999999999999</v>
      </c>
      <c r="L2479" s="16">
        <v>-1.818381</v>
      </c>
      <c r="M2479" s="16">
        <v>-0.52227730000000006</v>
      </c>
      <c r="N2479" s="16">
        <v>-1.2134529999999999</v>
      </c>
      <c r="O2479" s="16">
        <v>-0.82004650000000001</v>
      </c>
      <c r="P2479" s="16">
        <v>-1.2527839999999999</v>
      </c>
      <c r="Q2479" s="16">
        <v>-0.20893590000000001</v>
      </c>
      <c r="R2479" s="16">
        <v>0.29899999999999999</v>
      </c>
      <c r="S2479" s="16">
        <v>3.5E-4</v>
      </c>
      <c r="T2479" s="16">
        <v>2.0000000000000001E-4</v>
      </c>
      <c r="U2479" s="16">
        <v>2.6501000000000001</v>
      </c>
      <c r="V2479" s="16">
        <v>4.3499999999999996</v>
      </c>
      <c r="W2479" s="16">
        <v>1.19</v>
      </c>
      <c r="X2479" s="16">
        <v>364.80399999999997</v>
      </c>
      <c r="Y2479" s="16">
        <v>23.817900000000002</v>
      </c>
      <c r="Z2479" s="16">
        <v>7.8E-2</v>
      </c>
      <c r="AA2479" s="16">
        <v>-4.4068299999999998E-2</v>
      </c>
      <c r="AB2479" s="16">
        <v>0.64</v>
      </c>
      <c r="AC2479" s="16">
        <v>6.14</v>
      </c>
      <c r="AD2479" s="16">
        <v>35.799999999999997</v>
      </c>
      <c r="AE2479" s="16">
        <v>0.70050000000000001</v>
      </c>
      <c r="AF2479" s="16">
        <v>0.56499999999999995</v>
      </c>
      <c r="AG2479" s="16">
        <v>14581</v>
      </c>
      <c r="AH2479" s="16">
        <v>8.5500000000000007E-2</v>
      </c>
      <c r="AI2479" s="16">
        <v>23.7</v>
      </c>
      <c r="AJ2479" s="16">
        <v>42</v>
      </c>
      <c r="AK2479" s="16">
        <v>-0.85160000000000002</v>
      </c>
      <c r="AL2479" s="16">
        <v>-0.25340000000000001</v>
      </c>
      <c r="AM2479" s="16">
        <v>-0.1832</v>
      </c>
      <c r="AN2479" s="16">
        <v>0.23350000000000001</v>
      </c>
      <c r="AO2479" s="16">
        <v>-0.4239</v>
      </c>
      <c r="AP2479" s="16">
        <v>-0.34710000000000002</v>
      </c>
      <c r="AQ2479" s="16">
        <v>6.9481999999999999</v>
      </c>
      <c r="AR2479" s="16">
        <f t="shared" si="107"/>
        <v>1</v>
      </c>
      <c r="AS2479" s="5">
        <f t="shared" si="106"/>
        <v>2.8213000000000044E-2</v>
      </c>
    </row>
    <row r="2480" spans="1:45" x14ac:dyDescent="0.25">
      <c r="A2480" s="16" t="s">
        <v>408</v>
      </c>
      <c r="B2480" s="16" t="s">
        <v>107</v>
      </c>
      <c r="C2480" s="16" t="s">
        <v>319</v>
      </c>
      <c r="D2480" s="16">
        <v>2001</v>
      </c>
      <c r="E2480" s="16" t="s">
        <v>2897</v>
      </c>
      <c r="F2480" s="16" t="s">
        <v>591</v>
      </c>
      <c r="G2480" s="10">
        <v>988.47</v>
      </c>
      <c r="H2480" s="73">
        <v>6.8961589999999999</v>
      </c>
      <c r="I2480" s="16">
        <v>2790729</v>
      </c>
      <c r="J2480" s="71">
        <v>5.7000000000000002E-2</v>
      </c>
      <c r="K2480" s="71">
        <v>1.1299999999999999</v>
      </c>
      <c r="L2480" s="16">
        <v>-1.742013</v>
      </c>
      <c r="M2480" s="16">
        <v>-0.52077799999999996</v>
      </c>
      <c r="N2480" s="16">
        <v>-1.177219</v>
      </c>
      <c r="O2480" s="16">
        <v>-0.83224450000000005</v>
      </c>
      <c r="P2480" s="16">
        <v>-1.2188000000000001</v>
      </c>
      <c r="Q2480" s="16">
        <v>-9.36337E-2</v>
      </c>
      <c r="R2480" s="16">
        <v>0.29899999999999999</v>
      </c>
      <c r="S2480" s="16">
        <v>5.0000000000000001E-4</v>
      </c>
      <c r="T2480" s="16">
        <v>2.9999999999999997E-4</v>
      </c>
      <c r="U2480" s="16">
        <v>2.8395000000000001</v>
      </c>
      <c r="V2480" s="16">
        <v>4.5860000000000003</v>
      </c>
      <c r="W2480" s="16">
        <v>1.25</v>
      </c>
      <c r="X2480" s="16">
        <v>365.99900000000002</v>
      </c>
      <c r="Y2480" s="16">
        <v>25.18</v>
      </c>
      <c r="Z2480" s="16">
        <v>9.3200000000000005E-2</v>
      </c>
      <c r="AA2480" s="16">
        <v>0.16157730000000001</v>
      </c>
      <c r="AB2480" s="16">
        <v>0.64</v>
      </c>
      <c r="AC2480" s="16">
        <v>6.14</v>
      </c>
      <c r="AD2480" s="16">
        <v>30.504999999999999</v>
      </c>
      <c r="AE2480" s="16">
        <v>0.89039999999999997</v>
      </c>
      <c r="AF2480" s="16">
        <v>3.9573</v>
      </c>
      <c r="AG2480" s="16">
        <v>16433</v>
      </c>
      <c r="AH2480" s="16">
        <v>8.2900000000000001E-2</v>
      </c>
      <c r="AI2480" s="16">
        <v>24.8</v>
      </c>
      <c r="AJ2480" s="16">
        <v>43.3</v>
      </c>
      <c r="AK2480" s="16">
        <v>-0.85050000000000003</v>
      </c>
      <c r="AL2480" s="16">
        <v>-9.4000000000000004E-3</v>
      </c>
      <c r="AM2480" s="16">
        <v>-0.10349999999999999</v>
      </c>
      <c r="AN2480" s="16">
        <v>0.25900000000000001</v>
      </c>
      <c r="AO2480" s="16">
        <v>-5.8999999999999997E-2</v>
      </c>
      <c r="AP2480" s="16">
        <v>-0.40629999999999999</v>
      </c>
      <c r="AQ2480" s="16">
        <v>6.9481999999999999</v>
      </c>
      <c r="AR2480" s="16">
        <f t="shared" si="107"/>
        <v>1</v>
      </c>
      <c r="AS2480" s="5">
        <f t="shared" si="106"/>
        <v>7.6367999999999991E-2</v>
      </c>
    </row>
    <row r="2481" spans="1:45" x14ac:dyDescent="0.25">
      <c r="A2481" s="16" t="s">
        <v>408</v>
      </c>
      <c r="B2481" s="16" t="s">
        <v>107</v>
      </c>
      <c r="C2481" s="16" t="s">
        <v>319</v>
      </c>
      <c r="D2481" s="16">
        <v>2002</v>
      </c>
      <c r="E2481" s="16" t="s">
        <v>2903</v>
      </c>
      <c r="F2481" s="16" t="s">
        <v>591</v>
      </c>
      <c r="G2481" s="10">
        <v>966.47299999999996</v>
      </c>
      <c r="H2481" s="73">
        <v>6.873653</v>
      </c>
      <c r="I2481" s="16">
        <v>2873228</v>
      </c>
      <c r="J2481" s="71">
        <v>-2.1999999999999999E-2</v>
      </c>
      <c r="K2481" s="71">
        <v>1.105</v>
      </c>
      <c r="L2481" s="16">
        <v>-1.6382589999999999</v>
      </c>
      <c r="M2481" s="16">
        <v>-0.51968320000000001</v>
      </c>
      <c r="N2481" s="16">
        <v>-1.1404209999999999</v>
      </c>
      <c r="O2481" s="16">
        <v>-0.79608100000000004</v>
      </c>
      <c r="P2481" s="16">
        <v>-1.1742790000000001</v>
      </c>
      <c r="Q2481" s="16">
        <v>2.1686299999999999E-2</v>
      </c>
      <c r="R2481" s="16">
        <v>0.30409999999999998</v>
      </c>
      <c r="S2481" s="16">
        <v>2.9999999999999997E-4</v>
      </c>
      <c r="T2481" s="16">
        <v>2.0000000000000001E-4</v>
      </c>
      <c r="U2481" s="16">
        <v>3.0554000000000001</v>
      </c>
      <c r="V2481" s="16">
        <v>4.8220000000000001</v>
      </c>
      <c r="W2481" s="16">
        <v>1.31</v>
      </c>
      <c r="X2481" s="16">
        <v>366.84699999999998</v>
      </c>
      <c r="Y2481" s="16">
        <v>26.542100000000001</v>
      </c>
      <c r="Z2481" s="16">
        <v>9.6500000000000002E-2</v>
      </c>
      <c r="AA2481" s="16">
        <v>0.15963540000000001</v>
      </c>
      <c r="AB2481" s="16">
        <v>0.64</v>
      </c>
      <c r="AC2481" s="16">
        <v>6.14</v>
      </c>
      <c r="AD2481" s="16">
        <v>30.555</v>
      </c>
      <c r="AE2481" s="16">
        <v>1.0956999999999999</v>
      </c>
      <c r="AF2481" s="16">
        <v>8.5922999999999998</v>
      </c>
      <c r="AG2481" s="16">
        <v>18168.3</v>
      </c>
      <c r="AH2481" s="16">
        <v>9.4100000000000003E-2</v>
      </c>
      <c r="AI2481" s="16">
        <v>26</v>
      </c>
      <c r="AJ2481" s="16">
        <v>44.6</v>
      </c>
      <c r="AK2481" s="16">
        <v>-0.84930000000000005</v>
      </c>
      <c r="AL2481" s="16">
        <v>0.2346</v>
      </c>
      <c r="AM2481" s="16">
        <v>-2.3800000000000002E-2</v>
      </c>
      <c r="AN2481" s="16">
        <v>0.28449999999999998</v>
      </c>
      <c r="AO2481" s="16">
        <v>0.30590000000000001</v>
      </c>
      <c r="AP2481" s="16">
        <v>-0.46550000000000002</v>
      </c>
      <c r="AQ2481" s="16">
        <v>6.9481999999999999</v>
      </c>
      <c r="AR2481" s="16">
        <f t="shared" si="107"/>
        <v>1</v>
      </c>
      <c r="AS2481" s="5">
        <f t="shared" si="106"/>
        <v>0.10375400000000012</v>
      </c>
    </row>
    <row r="2482" spans="1:45" x14ac:dyDescent="0.25">
      <c r="A2482" s="16" t="s">
        <v>408</v>
      </c>
      <c r="B2482" s="16" t="s">
        <v>107</v>
      </c>
      <c r="C2482" s="16" t="s">
        <v>319</v>
      </c>
      <c r="D2482" s="16">
        <v>2003</v>
      </c>
      <c r="E2482" s="16" t="s">
        <v>2889</v>
      </c>
      <c r="F2482" s="16" t="s">
        <v>591</v>
      </c>
      <c r="G2482" s="10">
        <v>995.19500000000005</v>
      </c>
      <c r="H2482" s="73">
        <v>6.9029379999999998</v>
      </c>
      <c r="I2482" s="16">
        <v>2957117</v>
      </c>
      <c r="J2482" s="71">
        <v>2.1000000000000001E-2</v>
      </c>
      <c r="K2482" s="71">
        <v>1.129</v>
      </c>
      <c r="L2482" s="16">
        <v>-1.6163019999999999</v>
      </c>
      <c r="M2482" s="16">
        <v>-0.52265550000000005</v>
      </c>
      <c r="N2482" s="16">
        <v>-1.115767</v>
      </c>
      <c r="O2482" s="16">
        <v>-0.68814160000000002</v>
      </c>
      <c r="P2482" s="16">
        <v>-1.1423829999999999</v>
      </c>
      <c r="Q2482" s="16">
        <v>-0.1009274</v>
      </c>
      <c r="R2482" s="16">
        <v>0.29899999999999999</v>
      </c>
      <c r="S2482" s="16">
        <v>2.5000000000000001E-4</v>
      </c>
      <c r="T2482" s="16">
        <v>2.0000000000000001E-4</v>
      </c>
      <c r="U2482" s="16">
        <v>3.1034999999999999</v>
      </c>
      <c r="V2482" s="16">
        <v>5.0579999999999998</v>
      </c>
      <c r="W2482" s="16">
        <v>1.37</v>
      </c>
      <c r="X2482" s="16">
        <v>368.55599999999998</v>
      </c>
      <c r="Y2482" s="16">
        <v>27.904199999999999</v>
      </c>
      <c r="Z2482" s="16">
        <v>9.7000000000000003E-2</v>
      </c>
      <c r="AA2482" s="16">
        <v>-6.8730100000000002E-2</v>
      </c>
      <c r="AB2482" s="16">
        <v>0.64</v>
      </c>
      <c r="AC2482" s="16">
        <v>6.14</v>
      </c>
      <c r="AD2482" s="16">
        <v>36.435000000000002</v>
      </c>
      <c r="AE2482" s="16">
        <v>1.2873000000000001</v>
      </c>
      <c r="AF2482" s="16">
        <v>11.8339</v>
      </c>
      <c r="AG2482" s="16">
        <v>17674.400000000001</v>
      </c>
      <c r="AH2482" s="16">
        <v>9.1300000000000006E-2</v>
      </c>
      <c r="AI2482" s="16">
        <v>27.2</v>
      </c>
      <c r="AJ2482" s="16">
        <v>45.8</v>
      </c>
      <c r="AK2482" s="16">
        <v>-0.86770000000000003</v>
      </c>
      <c r="AL2482" s="16">
        <v>0.20549999999999999</v>
      </c>
      <c r="AM2482" s="16">
        <v>-1.7600000000000001E-2</v>
      </c>
      <c r="AN2482" s="16">
        <v>3.3500000000000002E-2</v>
      </c>
      <c r="AO2482" s="16">
        <v>-7.6999999999999999E-2</v>
      </c>
      <c r="AP2482" s="16">
        <v>-0.50600000000000001</v>
      </c>
      <c r="AQ2482" s="16">
        <v>6.9481999999999999</v>
      </c>
      <c r="AR2482" s="16">
        <f t="shared" si="107"/>
        <v>1</v>
      </c>
      <c r="AS2482" s="5">
        <f t="shared" si="106"/>
        <v>2.1957000000000004E-2</v>
      </c>
    </row>
    <row r="2483" spans="1:45" x14ac:dyDescent="0.25">
      <c r="A2483" s="16" t="s">
        <v>408</v>
      </c>
      <c r="B2483" s="16" t="s">
        <v>107</v>
      </c>
      <c r="C2483" s="16" t="s">
        <v>319</v>
      </c>
      <c r="D2483" s="16">
        <v>2004</v>
      </c>
      <c r="E2483" s="16" t="s">
        <v>2895</v>
      </c>
      <c r="F2483" s="16" t="s">
        <v>591</v>
      </c>
      <c r="G2483" s="10">
        <v>1022.75</v>
      </c>
      <c r="H2483" s="73">
        <v>6.9302510000000002</v>
      </c>
      <c r="I2483" s="16">
        <v>3042823</v>
      </c>
      <c r="J2483" s="71">
        <v>-0.02</v>
      </c>
      <c r="K2483" s="71">
        <v>1.107</v>
      </c>
      <c r="L2483" s="16">
        <v>-1.7565839999999999</v>
      </c>
      <c r="M2483" s="16">
        <v>-0.53949290000000005</v>
      </c>
      <c r="N2483" s="16">
        <v>-1.1772450000000001</v>
      </c>
      <c r="O2483" s="16">
        <v>-0.69540239999999998</v>
      </c>
      <c r="P2483" s="16">
        <v>-1.104549</v>
      </c>
      <c r="Q2483" s="16">
        <v>-0.38072159999999999</v>
      </c>
      <c r="R2483" s="16">
        <v>0.26779999999999998</v>
      </c>
      <c r="S2483" s="16">
        <v>2.9999999999999997E-4</v>
      </c>
      <c r="T2483" s="16">
        <v>2.0000000000000001E-4</v>
      </c>
      <c r="U2483" s="16">
        <v>2.5169000000000001</v>
      </c>
      <c r="V2483" s="16">
        <v>5.2939999999999996</v>
      </c>
      <c r="W2483" s="16">
        <v>1.43</v>
      </c>
      <c r="X2483" s="16">
        <v>367.22699999999998</v>
      </c>
      <c r="Y2483" s="16">
        <v>26.8856</v>
      </c>
      <c r="Z2483" s="16">
        <v>0.1004</v>
      </c>
      <c r="AA2483" s="16">
        <v>-9.31979E-2</v>
      </c>
      <c r="AB2483" s="16">
        <v>0.64</v>
      </c>
      <c r="AC2483" s="16">
        <v>6.14</v>
      </c>
      <c r="AD2483" s="16">
        <v>37.064999999999998</v>
      </c>
      <c r="AE2483" s="16">
        <v>1.2764</v>
      </c>
      <c r="AF2483" s="16">
        <v>17.0975</v>
      </c>
      <c r="AG2483" s="16">
        <v>19244.3</v>
      </c>
      <c r="AH2483" s="16">
        <v>9.1700000000000004E-2</v>
      </c>
      <c r="AI2483" s="16">
        <v>28.4</v>
      </c>
      <c r="AJ2483" s="16">
        <v>47</v>
      </c>
      <c r="AK2483" s="16">
        <v>-1.1451</v>
      </c>
      <c r="AL2483" s="16">
        <v>-0.372</v>
      </c>
      <c r="AM2483" s="16">
        <v>-0.46700000000000003</v>
      </c>
      <c r="AN2483" s="16">
        <v>-9.6500000000000002E-2</v>
      </c>
      <c r="AO2483" s="16">
        <v>-6.9099999999999995E-2</v>
      </c>
      <c r="AP2483" s="16">
        <v>-0.68410000000000004</v>
      </c>
      <c r="AQ2483" s="16">
        <v>6.9481999999999999</v>
      </c>
      <c r="AR2483" s="16">
        <f t="shared" si="107"/>
        <v>1</v>
      </c>
      <c r="AS2483" s="5">
        <f t="shared" si="106"/>
        <v>-0.14028200000000002</v>
      </c>
    </row>
    <row r="2484" spans="1:45" x14ac:dyDescent="0.25">
      <c r="A2484" s="16" t="s">
        <v>408</v>
      </c>
      <c r="B2484" s="16" t="s">
        <v>107</v>
      </c>
      <c r="C2484" s="16" t="s">
        <v>319</v>
      </c>
      <c r="D2484" s="16">
        <v>2005</v>
      </c>
      <c r="E2484" s="16" t="s">
        <v>2909</v>
      </c>
      <c r="F2484" s="16" t="s">
        <v>591</v>
      </c>
      <c r="G2484" s="10">
        <v>1083.2</v>
      </c>
      <c r="H2484" s="73">
        <v>6.9876699999999996</v>
      </c>
      <c r="I2484" s="16">
        <v>3130720</v>
      </c>
      <c r="J2484" s="71">
        <v>-1.4999999999999999E-2</v>
      </c>
      <c r="K2484" s="71">
        <v>1.0900000000000001</v>
      </c>
      <c r="L2484" s="16">
        <v>-1.7027509999999999</v>
      </c>
      <c r="M2484" s="16">
        <v>-0.56500300000000003</v>
      </c>
      <c r="N2484" s="16">
        <v>-1.1281600000000001</v>
      </c>
      <c r="O2484" s="16">
        <v>-0.63198339999999997</v>
      </c>
      <c r="P2484" s="16">
        <v>-1.064357</v>
      </c>
      <c r="Q2484" s="16">
        <v>-0.39249250000000002</v>
      </c>
      <c r="R2484" s="16">
        <v>0.219</v>
      </c>
      <c r="S2484" s="16">
        <v>3.5E-4</v>
      </c>
      <c r="T2484" s="16">
        <v>2.9999999999999997E-4</v>
      </c>
      <c r="U2484" s="16">
        <v>2.9169</v>
      </c>
      <c r="V2484" s="16">
        <v>5.53</v>
      </c>
      <c r="W2484" s="16">
        <v>1.49</v>
      </c>
      <c r="X2484" s="16">
        <v>366.96499999999997</v>
      </c>
      <c r="Y2484" s="16">
        <v>29.515599999999999</v>
      </c>
      <c r="Z2484" s="16">
        <v>0.1018</v>
      </c>
      <c r="AA2484" s="16">
        <v>-0.1054317</v>
      </c>
      <c r="AB2484" s="16">
        <v>0.64</v>
      </c>
      <c r="AC2484" s="16">
        <v>6.14</v>
      </c>
      <c r="AD2484" s="16">
        <v>37.380000000000003</v>
      </c>
      <c r="AE2484" s="16">
        <v>1.3031999999999999</v>
      </c>
      <c r="AF2484" s="16">
        <v>23.699200000000001</v>
      </c>
      <c r="AG2484" s="16">
        <v>19474.5</v>
      </c>
      <c r="AH2484" s="16">
        <v>8.7800000000000003E-2</v>
      </c>
      <c r="AI2484" s="16">
        <v>29.5</v>
      </c>
      <c r="AJ2484" s="16">
        <v>48.3</v>
      </c>
      <c r="AK2484" s="16">
        <v>-0.96809999999999996</v>
      </c>
      <c r="AL2484" s="16">
        <v>-0.35780000000000001</v>
      </c>
      <c r="AM2484" s="16">
        <v>-0.33210000000000001</v>
      </c>
      <c r="AN2484" s="16">
        <v>-0.2382</v>
      </c>
      <c r="AO2484" s="16">
        <v>-0.37430000000000002</v>
      </c>
      <c r="AP2484" s="16">
        <v>-0.64429999999999998</v>
      </c>
      <c r="AQ2484" s="16">
        <v>6.9481999999999999</v>
      </c>
      <c r="AR2484" s="16">
        <f t="shared" si="107"/>
        <v>1</v>
      </c>
      <c r="AS2484" s="5">
        <f t="shared" si="106"/>
        <v>5.383300000000002E-2</v>
      </c>
    </row>
    <row r="2485" spans="1:45" x14ac:dyDescent="0.25">
      <c r="A2485" s="16" t="s">
        <v>408</v>
      </c>
      <c r="B2485" s="16" t="s">
        <v>107</v>
      </c>
      <c r="C2485" s="16" t="s">
        <v>319</v>
      </c>
      <c r="D2485" s="16">
        <v>2006</v>
      </c>
      <c r="E2485" s="16" t="s">
        <v>2883</v>
      </c>
      <c r="F2485" s="16" t="s">
        <v>591</v>
      </c>
      <c r="G2485" s="10">
        <v>1251.6300000000001</v>
      </c>
      <c r="H2485" s="73">
        <v>7.1322020000000004</v>
      </c>
      <c r="I2485" s="16">
        <v>3220653</v>
      </c>
      <c r="J2485" s="71">
        <v>0.11</v>
      </c>
      <c r="K2485" s="71">
        <v>1.2170000000000001</v>
      </c>
      <c r="L2485" s="16">
        <v>-1.6943060000000001</v>
      </c>
      <c r="M2485" s="16">
        <v>-0.52284459999999999</v>
      </c>
      <c r="N2485" s="16">
        <v>-1.1835979999999999</v>
      </c>
      <c r="O2485" s="16">
        <v>-0.58060929999999999</v>
      </c>
      <c r="P2485" s="16">
        <v>-1.016664</v>
      </c>
      <c r="Q2485" s="16">
        <v>-0.46517599999999998</v>
      </c>
      <c r="R2485" s="16">
        <v>0.29899999999999999</v>
      </c>
      <c r="S2485" s="16">
        <v>2.0000000000000001E-4</v>
      </c>
      <c r="T2485" s="16">
        <v>2.0000000000000001E-4</v>
      </c>
      <c r="U2485" s="16">
        <v>2.5246</v>
      </c>
      <c r="V2485" s="16">
        <v>5.8280000000000003</v>
      </c>
      <c r="W2485" s="16">
        <v>1.492</v>
      </c>
      <c r="X2485" s="16">
        <v>363.71800000000002</v>
      </c>
      <c r="Y2485" s="16">
        <v>32.893599999999999</v>
      </c>
      <c r="Z2485" s="16">
        <v>9.69E-2</v>
      </c>
      <c r="AA2485" s="16">
        <v>-6.9506899999999996E-2</v>
      </c>
      <c r="AB2485" s="16">
        <v>0.64</v>
      </c>
      <c r="AC2485" s="16">
        <v>6.14</v>
      </c>
      <c r="AD2485" s="16">
        <v>36.454999999999998</v>
      </c>
      <c r="AE2485" s="16">
        <v>1.077</v>
      </c>
      <c r="AF2485" s="16">
        <v>32.742899999999999</v>
      </c>
      <c r="AG2485" s="16">
        <v>19183.2</v>
      </c>
      <c r="AH2485" s="16">
        <v>9.1600000000000001E-2</v>
      </c>
      <c r="AI2485" s="16">
        <v>30.8</v>
      </c>
      <c r="AJ2485" s="16">
        <v>49.5</v>
      </c>
      <c r="AK2485" s="16">
        <v>-0.89629999999999999</v>
      </c>
      <c r="AL2485" s="16">
        <v>-0.68779999999999997</v>
      </c>
      <c r="AM2485" s="16">
        <v>-0.78029999999999999</v>
      </c>
      <c r="AN2485" s="16">
        <v>0.22</v>
      </c>
      <c r="AO2485" s="16">
        <v>-0.40760000000000002</v>
      </c>
      <c r="AP2485" s="16">
        <v>-0.71950000000000003</v>
      </c>
      <c r="AQ2485" s="16">
        <v>6.9481999999999999</v>
      </c>
      <c r="AR2485" s="16">
        <f t="shared" si="107"/>
        <v>1</v>
      </c>
      <c r="AS2485" s="5">
        <f t="shared" si="106"/>
        <v>8.4449999999998138E-3</v>
      </c>
    </row>
    <row r="2486" spans="1:45" x14ac:dyDescent="0.25">
      <c r="A2486" s="16" t="s">
        <v>408</v>
      </c>
      <c r="B2486" s="16" t="s">
        <v>107</v>
      </c>
      <c r="C2486" s="16" t="s">
        <v>319</v>
      </c>
      <c r="D2486" s="16">
        <v>2007</v>
      </c>
      <c r="E2486" s="16" t="s">
        <v>2898</v>
      </c>
      <c r="F2486" s="16" t="s">
        <v>591</v>
      </c>
      <c r="G2486" s="10">
        <v>1251.1500000000001</v>
      </c>
      <c r="H2486" s="73">
        <v>7.1318219999999997</v>
      </c>
      <c r="I2486" s="16">
        <v>3312665</v>
      </c>
      <c r="J2486" s="71">
        <v>-3.2000000000000001E-2</v>
      </c>
      <c r="K2486" s="71">
        <v>1.179</v>
      </c>
      <c r="L2486" s="16">
        <v>-1.646946</v>
      </c>
      <c r="M2486" s="16">
        <v>-0.5568033</v>
      </c>
      <c r="N2486" s="16">
        <v>-1.1024210000000001</v>
      </c>
      <c r="O2486" s="16">
        <v>-0.55510599999999999</v>
      </c>
      <c r="P2486" s="16">
        <v>-0.96516009999999997</v>
      </c>
      <c r="Q2486" s="16">
        <v>-0.48814560000000001</v>
      </c>
      <c r="R2486" s="16">
        <v>0.2316</v>
      </c>
      <c r="S2486" s="16">
        <v>6.9999999999999999E-4</v>
      </c>
      <c r="T2486" s="16">
        <v>2.9999999999999997E-4</v>
      </c>
      <c r="U2486" s="16">
        <v>3.0236999999999998</v>
      </c>
      <c r="V2486" s="16">
        <v>6.1260000000000003</v>
      </c>
      <c r="W2486" s="16">
        <v>1.494</v>
      </c>
      <c r="X2486" s="16">
        <v>367.19299999999998</v>
      </c>
      <c r="Y2486" s="16">
        <v>34.068600000000004</v>
      </c>
      <c r="Z2486" s="16">
        <v>9.2200000000000004E-2</v>
      </c>
      <c r="AA2486" s="16">
        <v>-9.5916500000000002E-2</v>
      </c>
      <c r="AB2486" s="16">
        <v>0.64</v>
      </c>
      <c r="AC2486" s="16">
        <v>6.14</v>
      </c>
      <c r="AD2486" s="16">
        <v>37.134999999999998</v>
      </c>
      <c r="AE2486" s="16">
        <v>1.2092000000000001</v>
      </c>
      <c r="AF2486" s="16">
        <v>42.460999999999999</v>
      </c>
      <c r="AG2486" s="16">
        <v>19858.8</v>
      </c>
      <c r="AH2486" s="16">
        <v>8.9300000000000004E-2</v>
      </c>
      <c r="AI2486" s="16">
        <v>32</v>
      </c>
      <c r="AJ2486" s="16">
        <v>50.7</v>
      </c>
      <c r="AK2486" s="16">
        <v>-0.7177</v>
      </c>
      <c r="AL2486" s="16">
        <v>-0.50660000000000005</v>
      </c>
      <c r="AM2486" s="16">
        <v>-0.87390000000000001</v>
      </c>
      <c r="AN2486" s="16">
        <v>-0.27089999999999997</v>
      </c>
      <c r="AO2486" s="16">
        <v>-0.44350000000000001</v>
      </c>
      <c r="AP2486" s="16">
        <v>-0.64200000000000002</v>
      </c>
      <c r="AQ2486" s="16">
        <v>6.9481999999999999</v>
      </c>
      <c r="AR2486" s="16">
        <f t="shared" si="107"/>
        <v>1</v>
      </c>
      <c r="AS2486" s="5">
        <f t="shared" si="106"/>
        <v>4.7360000000000069E-2</v>
      </c>
    </row>
    <row r="2487" spans="1:45" x14ac:dyDescent="0.25">
      <c r="A2487" s="16" t="s">
        <v>408</v>
      </c>
      <c r="B2487" s="16" t="s">
        <v>107</v>
      </c>
      <c r="C2487" s="16" t="s">
        <v>319</v>
      </c>
      <c r="D2487" s="16">
        <v>2008</v>
      </c>
      <c r="E2487" s="16" t="s">
        <v>2906</v>
      </c>
      <c r="F2487" s="16" t="s">
        <v>591</v>
      </c>
      <c r="G2487" s="10">
        <v>1229.45</v>
      </c>
      <c r="H2487" s="73">
        <v>7.1143260000000001</v>
      </c>
      <c r="I2487" s="16">
        <v>3407541</v>
      </c>
      <c r="J2487" s="71">
        <v>-4.4999999999999998E-2</v>
      </c>
      <c r="K2487" s="71">
        <v>1.127</v>
      </c>
      <c r="L2487" s="16">
        <v>-1.6411370000000001</v>
      </c>
      <c r="M2487" s="16">
        <v>-0.53285850000000001</v>
      </c>
      <c r="N2487" s="16">
        <v>-1.0300050000000001</v>
      </c>
      <c r="O2487" s="16">
        <v>-0.47002539999999998</v>
      </c>
      <c r="P2487" s="16">
        <v>-0.87323419999999996</v>
      </c>
      <c r="Q2487" s="16">
        <v>-0.76569330000000002</v>
      </c>
      <c r="R2487" s="16">
        <v>0.2782</v>
      </c>
      <c r="S2487" s="16">
        <v>8.0000000000000004E-4</v>
      </c>
      <c r="T2487" s="16">
        <v>1E-4</v>
      </c>
      <c r="U2487" s="16">
        <v>3.5522</v>
      </c>
      <c r="V2487" s="16">
        <v>6.4240000000000004</v>
      </c>
      <c r="W2487" s="16">
        <v>1.496</v>
      </c>
      <c r="X2487" s="16">
        <v>368.81</v>
      </c>
      <c r="Y2487" s="16">
        <v>35.903399999999998</v>
      </c>
      <c r="Z2487" s="16">
        <v>9.9900000000000003E-2</v>
      </c>
      <c r="AA2487" s="16">
        <v>-0.1875735</v>
      </c>
      <c r="AB2487" s="16">
        <v>0.64</v>
      </c>
      <c r="AC2487" s="16">
        <v>6.14</v>
      </c>
      <c r="AD2487" s="16">
        <v>39.494999999999997</v>
      </c>
      <c r="AE2487" s="16">
        <v>2.2307000000000001</v>
      </c>
      <c r="AF2487" s="16">
        <v>61.1175</v>
      </c>
      <c r="AG2487" s="16">
        <v>19976.5</v>
      </c>
      <c r="AH2487" s="16">
        <v>9.2299999999999993E-2</v>
      </c>
      <c r="AI2487" s="16">
        <v>33.200000000000003</v>
      </c>
      <c r="AJ2487" s="16">
        <v>51.9</v>
      </c>
      <c r="AK2487" s="16">
        <v>-0.98380000000000001</v>
      </c>
      <c r="AL2487" s="16">
        <v>-0.72089999999999999</v>
      </c>
      <c r="AM2487" s="16">
        <v>-0.95509999999999995</v>
      </c>
      <c r="AN2487" s="16">
        <v>-0.65049999999999997</v>
      </c>
      <c r="AO2487" s="16">
        <v>-0.63300000000000001</v>
      </c>
      <c r="AP2487" s="16">
        <v>-1.1157999999999999</v>
      </c>
      <c r="AQ2487" s="16">
        <v>6.9481999999999999</v>
      </c>
      <c r="AR2487" s="16">
        <f t="shared" si="107"/>
        <v>1</v>
      </c>
      <c r="AS2487" s="5">
        <f t="shared" si="106"/>
        <v>5.8089999999999531E-3</v>
      </c>
    </row>
    <row r="2488" spans="1:45" x14ac:dyDescent="0.25">
      <c r="A2488" s="16" t="s">
        <v>408</v>
      </c>
      <c r="B2488" s="16" t="s">
        <v>107</v>
      </c>
      <c r="C2488" s="16" t="s">
        <v>319</v>
      </c>
      <c r="D2488" s="16">
        <v>2009</v>
      </c>
      <c r="E2488" s="16" t="s">
        <v>2885</v>
      </c>
      <c r="F2488" s="16" t="s">
        <v>591</v>
      </c>
      <c r="G2488" s="10">
        <v>1182.3800000000001</v>
      </c>
      <c r="H2488" s="73">
        <v>7.0752839999999999</v>
      </c>
      <c r="I2488" s="16">
        <v>3506288</v>
      </c>
      <c r="J2488" s="71">
        <v>-4.7E-2</v>
      </c>
      <c r="K2488" s="71">
        <v>1.075</v>
      </c>
      <c r="L2488" s="16">
        <v>-1.613184</v>
      </c>
      <c r="M2488" s="16">
        <v>-0.52227730000000006</v>
      </c>
      <c r="N2488" s="16">
        <v>-1.080382</v>
      </c>
      <c r="O2488" s="16">
        <v>-0.44789780000000001</v>
      </c>
      <c r="P2488" s="16">
        <v>-0.85413530000000004</v>
      </c>
      <c r="Q2488" s="16">
        <v>-0.70357320000000001</v>
      </c>
      <c r="R2488" s="16">
        <v>0.29899999999999999</v>
      </c>
      <c r="S2488" s="16">
        <v>3.5E-4</v>
      </c>
      <c r="T2488" s="16">
        <v>2.0000000000000001E-4</v>
      </c>
      <c r="U2488" s="16">
        <v>3.1303999999999998</v>
      </c>
      <c r="V2488" s="16">
        <v>6.7220000000000004</v>
      </c>
      <c r="W2488" s="16">
        <v>1.498</v>
      </c>
      <c r="X2488" s="16">
        <v>366.84300000000002</v>
      </c>
      <c r="Y2488" s="16">
        <v>37.550699999999999</v>
      </c>
      <c r="Z2488" s="16">
        <v>9.8799999999999999E-2</v>
      </c>
      <c r="AA2488" s="16">
        <v>-0.15436730000000001</v>
      </c>
      <c r="AB2488" s="16">
        <v>0.64</v>
      </c>
      <c r="AC2488" s="16">
        <v>6.14</v>
      </c>
      <c r="AD2488" s="16">
        <v>38.64</v>
      </c>
      <c r="AE2488" s="16">
        <v>2.1177999999999999</v>
      </c>
      <c r="AF2488" s="16">
        <v>62.064900000000002</v>
      </c>
      <c r="AG2488" s="16">
        <v>20552.599999999999</v>
      </c>
      <c r="AH2488" s="16">
        <v>8.3699999999999997E-2</v>
      </c>
      <c r="AI2488" s="16">
        <v>34.4</v>
      </c>
      <c r="AJ2488" s="16">
        <v>53.1</v>
      </c>
      <c r="AK2488" s="16">
        <v>-0.96519999999999995</v>
      </c>
      <c r="AL2488" s="16">
        <v>-0.55569999999999997</v>
      </c>
      <c r="AM2488" s="16">
        <v>-0.88229999999999997</v>
      </c>
      <c r="AN2488" s="16">
        <v>-0.87760000000000005</v>
      </c>
      <c r="AO2488" s="16">
        <v>-0.67130000000000001</v>
      </c>
      <c r="AP2488" s="16">
        <v>-0.78620000000000001</v>
      </c>
      <c r="AQ2488" s="16">
        <v>6.9481999999999999</v>
      </c>
      <c r="AR2488" s="16">
        <f t="shared" si="107"/>
        <v>1</v>
      </c>
      <c r="AS2488" s="5">
        <f t="shared" si="106"/>
        <v>2.7953000000000117E-2</v>
      </c>
    </row>
    <row r="2489" spans="1:45" x14ac:dyDescent="0.25">
      <c r="A2489" s="16" t="s">
        <v>408</v>
      </c>
      <c r="B2489" s="16" t="s">
        <v>107</v>
      </c>
      <c r="C2489" s="16" t="s">
        <v>319</v>
      </c>
      <c r="D2489" s="16">
        <v>2010</v>
      </c>
      <c r="E2489" s="16" t="s">
        <v>2896</v>
      </c>
      <c r="F2489" s="16" t="s">
        <v>591</v>
      </c>
      <c r="G2489" s="10">
        <v>1203.3800000000001</v>
      </c>
      <c r="H2489" s="73">
        <v>7.0928930000000001</v>
      </c>
      <c r="I2489" s="16">
        <v>3609543</v>
      </c>
      <c r="J2489" s="71">
        <v>-2.4E-2</v>
      </c>
      <c r="K2489" s="71">
        <v>1.0489999999999999</v>
      </c>
      <c r="L2489" s="16">
        <v>-1.6018289999999999</v>
      </c>
      <c r="M2489" s="16">
        <v>-0.54729669999999997</v>
      </c>
      <c r="N2489" s="16">
        <v>-0.99745070000000002</v>
      </c>
      <c r="O2489" s="16">
        <v>-0.45070009999999999</v>
      </c>
      <c r="P2489" s="16">
        <v>-0.78655679999999994</v>
      </c>
      <c r="Q2489" s="16">
        <v>-0.80827720000000003</v>
      </c>
      <c r="R2489" s="16">
        <v>0.2535</v>
      </c>
      <c r="S2489" s="16">
        <v>2.9999999999999997E-4</v>
      </c>
      <c r="T2489" s="16">
        <v>2.0000000000000001E-4</v>
      </c>
      <c r="U2489" s="16">
        <v>3.6042999999999998</v>
      </c>
      <c r="V2489" s="16">
        <v>7.02</v>
      </c>
      <c r="W2489" s="16">
        <v>1.5</v>
      </c>
      <c r="X2489" s="16">
        <v>371.00900000000001</v>
      </c>
      <c r="Y2489" s="16">
        <v>37.8035</v>
      </c>
      <c r="Z2489" s="16">
        <v>0.1046</v>
      </c>
      <c r="AA2489" s="16">
        <v>-9.8246799999999995E-2</v>
      </c>
      <c r="AB2489" s="16">
        <v>0.64</v>
      </c>
      <c r="AC2489" s="16">
        <v>6.14</v>
      </c>
      <c r="AD2489" s="16">
        <v>37.195</v>
      </c>
      <c r="AE2489" s="16">
        <v>1.9829000000000001</v>
      </c>
      <c r="AF2489" s="16">
        <v>76.911199999999994</v>
      </c>
      <c r="AG2489" s="16">
        <v>22252.400000000001</v>
      </c>
      <c r="AH2489" s="16">
        <v>8.7900000000000006E-2</v>
      </c>
      <c r="AI2489" s="16">
        <v>35.700000000000003</v>
      </c>
      <c r="AJ2489" s="16">
        <v>54.3</v>
      </c>
      <c r="AK2489" s="16">
        <v>-0.95130000000000003</v>
      </c>
      <c r="AL2489" s="16">
        <v>-0.6714</v>
      </c>
      <c r="AM2489" s="16">
        <v>-0.96330000000000005</v>
      </c>
      <c r="AN2489" s="16">
        <v>-1.0781000000000001</v>
      </c>
      <c r="AO2489" s="16">
        <v>-0.82010000000000005</v>
      </c>
      <c r="AP2489" s="16">
        <v>-0.8679</v>
      </c>
      <c r="AQ2489" s="16">
        <v>6.9481999999999999</v>
      </c>
      <c r="AR2489" s="16">
        <f t="shared" si="107"/>
        <v>1</v>
      </c>
      <c r="AS2489" s="5">
        <f t="shared" si="106"/>
        <v>1.1355000000000004E-2</v>
      </c>
    </row>
    <row r="2490" spans="1:45" x14ac:dyDescent="0.25">
      <c r="A2490" s="16" t="s">
        <v>408</v>
      </c>
      <c r="B2490" s="16" t="s">
        <v>107</v>
      </c>
      <c r="C2490" s="16" t="s">
        <v>319</v>
      </c>
      <c r="D2490" s="16">
        <v>2011</v>
      </c>
      <c r="E2490" s="16" t="s">
        <v>2888</v>
      </c>
      <c r="F2490" s="16" t="s">
        <v>591</v>
      </c>
      <c r="G2490" s="10">
        <v>1223.3399999999999</v>
      </c>
      <c r="H2490" s="73">
        <v>7.1093440000000001</v>
      </c>
      <c r="I2490" s="16">
        <v>3717672</v>
      </c>
      <c r="J2490" s="71">
        <v>-4.8000000000000001E-2</v>
      </c>
      <c r="K2490" s="71">
        <v>1</v>
      </c>
      <c r="L2490" s="16">
        <v>-1.546845</v>
      </c>
      <c r="M2490" s="16">
        <v>-0.51908960000000004</v>
      </c>
      <c r="N2490" s="16">
        <v>-1.0405219999999999</v>
      </c>
      <c r="O2490" s="16">
        <v>-0.39790959999999997</v>
      </c>
      <c r="P2490" s="16">
        <v>-0.71915589999999996</v>
      </c>
      <c r="Q2490" s="16">
        <v>-0.79408749999999995</v>
      </c>
      <c r="R2490" s="16">
        <v>0.29899999999999999</v>
      </c>
      <c r="S2490" s="16">
        <v>6.9999999999999999E-4</v>
      </c>
      <c r="T2490" s="16">
        <v>4.0000000000000002E-4</v>
      </c>
      <c r="U2490" s="16">
        <v>3.0779000000000001</v>
      </c>
      <c r="V2490" s="16">
        <v>7.5759999999999996</v>
      </c>
      <c r="W2490" s="16">
        <v>1.46</v>
      </c>
      <c r="X2490" s="16">
        <v>371.43900000000002</v>
      </c>
      <c r="Y2490" s="16">
        <v>39.036700000000003</v>
      </c>
      <c r="Z2490" s="16">
        <v>0.1045</v>
      </c>
      <c r="AA2490" s="16">
        <v>-0.1759222</v>
      </c>
      <c r="AB2490" s="16">
        <v>0.64</v>
      </c>
      <c r="AC2490" s="16">
        <v>6.14</v>
      </c>
      <c r="AD2490" s="16">
        <v>39.195</v>
      </c>
      <c r="AE2490" s="16">
        <v>1.9523999999999999</v>
      </c>
      <c r="AF2490" s="16">
        <v>89.5214</v>
      </c>
      <c r="AG2490" s="16">
        <v>22888</v>
      </c>
      <c r="AH2490" s="16">
        <v>0.1071</v>
      </c>
      <c r="AI2490" s="16">
        <v>36.9</v>
      </c>
      <c r="AJ2490" s="16">
        <v>55.5</v>
      </c>
      <c r="AK2490" s="16">
        <v>-0.97009999999999996</v>
      </c>
      <c r="AL2490" s="16">
        <v>-0.55659999999999998</v>
      </c>
      <c r="AM2490" s="16">
        <v>-0.93269999999999997</v>
      </c>
      <c r="AN2490" s="16">
        <v>-1.1668000000000001</v>
      </c>
      <c r="AO2490" s="16">
        <v>-0.77070000000000005</v>
      </c>
      <c r="AP2490" s="16">
        <v>-0.88280000000000003</v>
      </c>
      <c r="AQ2490" s="16">
        <v>6.9481999999999999</v>
      </c>
      <c r="AR2490" s="16">
        <f t="shared" si="107"/>
        <v>1</v>
      </c>
      <c r="AS2490" s="5">
        <f t="shared" si="106"/>
        <v>5.4983999999999922E-2</v>
      </c>
    </row>
    <row r="2491" spans="1:45" x14ac:dyDescent="0.25">
      <c r="A2491" s="16" t="s">
        <v>408</v>
      </c>
      <c r="B2491" s="16" t="s">
        <v>107</v>
      </c>
      <c r="C2491" s="16" t="s">
        <v>319</v>
      </c>
      <c r="D2491" s="16">
        <v>2012</v>
      </c>
      <c r="E2491" s="16" t="s">
        <v>2886</v>
      </c>
      <c r="F2491" s="16" t="s">
        <v>591</v>
      </c>
      <c r="G2491" s="10">
        <v>1256.2</v>
      </c>
      <c r="H2491" s="73">
        <v>7.1358480000000002</v>
      </c>
      <c r="I2491" s="16">
        <v>3830239</v>
      </c>
      <c r="J2491" s="71">
        <v>-4.5999999999999999E-2</v>
      </c>
      <c r="K2491" s="71">
        <v>0.95499999999999996</v>
      </c>
      <c r="L2491" s="16">
        <v>-1.4839659999999999</v>
      </c>
      <c r="M2491" s="16">
        <v>-0.54362929999999998</v>
      </c>
      <c r="N2491" s="16">
        <v>-1.0468710000000001</v>
      </c>
      <c r="O2491" s="16">
        <v>-0.30481219999999998</v>
      </c>
      <c r="P2491" s="16">
        <v>-0.65606169999999997</v>
      </c>
      <c r="Q2491" s="16">
        <v>-0.78519360000000005</v>
      </c>
      <c r="R2491" s="16">
        <v>0.25230000000000002</v>
      </c>
      <c r="S2491" s="16">
        <v>9.5E-4</v>
      </c>
      <c r="T2491" s="16">
        <v>4.0000000000000002E-4</v>
      </c>
      <c r="U2491" s="16">
        <v>2.9969999999999999</v>
      </c>
      <c r="V2491" s="16">
        <v>8.1319999999999997</v>
      </c>
      <c r="W2491" s="16">
        <v>1.42</v>
      </c>
      <c r="X2491" s="16">
        <v>370.28100000000001</v>
      </c>
      <c r="Y2491" s="16">
        <v>41.470300000000002</v>
      </c>
      <c r="Z2491" s="16">
        <v>0.1086</v>
      </c>
      <c r="AA2491" s="16">
        <v>-0.27301639999999999</v>
      </c>
      <c r="AB2491" s="16">
        <v>0.64</v>
      </c>
      <c r="AC2491" s="16">
        <v>6.14</v>
      </c>
      <c r="AD2491" s="16">
        <v>41.695</v>
      </c>
      <c r="AE2491" s="16">
        <v>1.7141</v>
      </c>
      <c r="AF2491" s="16">
        <v>106.041</v>
      </c>
      <c r="AG2491" s="16">
        <v>22109</v>
      </c>
      <c r="AH2491" s="16">
        <v>9.5200000000000007E-2</v>
      </c>
      <c r="AI2491" s="16">
        <v>38.200000000000003</v>
      </c>
      <c r="AJ2491" s="16">
        <v>56.7</v>
      </c>
      <c r="AK2491" s="16">
        <v>-0.95660000000000001</v>
      </c>
      <c r="AL2491" s="16">
        <v>-0.71619999999999995</v>
      </c>
      <c r="AM2491" s="16">
        <v>-0.90239999999999998</v>
      </c>
      <c r="AN2491" s="16">
        <v>-1.1295999999999999</v>
      </c>
      <c r="AO2491" s="16">
        <v>-0.63109999999999999</v>
      </c>
      <c r="AP2491" s="16">
        <v>-0.89780000000000004</v>
      </c>
      <c r="AQ2491" s="16">
        <v>6.9481999999999999</v>
      </c>
      <c r="AR2491" s="16">
        <f t="shared" si="107"/>
        <v>1</v>
      </c>
      <c r="AS2491" s="5">
        <f t="shared" si="106"/>
        <v>6.2879000000000129E-2</v>
      </c>
    </row>
    <row r="2492" spans="1:45" x14ac:dyDescent="0.25">
      <c r="A2492" s="16" t="s">
        <v>408</v>
      </c>
      <c r="B2492" s="16" t="s">
        <v>107</v>
      </c>
      <c r="C2492" s="16" t="s">
        <v>319</v>
      </c>
      <c r="D2492" s="16">
        <v>2013</v>
      </c>
      <c r="E2492" s="16" t="s">
        <v>2884</v>
      </c>
      <c r="F2492" s="16" t="s">
        <v>591</v>
      </c>
      <c r="G2492" s="10">
        <v>1293.56</v>
      </c>
      <c r="H2492" s="73">
        <v>7.1651499999999997</v>
      </c>
      <c r="I2492" s="16">
        <v>3946170</v>
      </c>
      <c r="J2492" s="71">
        <v>-1.4E-2</v>
      </c>
      <c r="K2492" s="71">
        <v>0.94199999999999995</v>
      </c>
      <c r="L2492" s="16">
        <v>-1.461743</v>
      </c>
      <c r="M2492" s="16">
        <v>-0.51630640000000005</v>
      </c>
      <c r="N2492" s="16">
        <v>-1.0095259999999999</v>
      </c>
      <c r="O2492" s="16">
        <v>-0.29849930000000002</v>
      </c>
      <c r="P2492" s="16">
        <v>-0.64653190000000005</v>
      </c>
      <c r="Q2492" s="16">
        <v>-0.81683280000000003</v>
      </c>
      <c r="R2492" s="16">
        <v>0.30409999999999998</v>
      </c>
      <c r="S2492" s="16">
        <v>6.9999999999999999E-4</v>
      </c>
      <c r="T2492" s="16">
        <v>4.0000000000000002E-4</v>
      </c>
      <c r="U2492" s="16">
        <v>3.2753999999999999</v>
      </c>
      <c r="V2492" s="16">
        <v>8.6880000000000006</v>
      </c>
      <c r="W2492" s="16">
        <v>1.38</v>
      </c>
      <c r="X2492" s="16">
        <v>370.05</v>
      </c>
      <c r="Y2492" s="16">
        <v>41.810899999999997</v>
      </c>
      <c r="Z2492" s="16">
        <v>0.113</v>
      </c>
      <c r="AA2492" s="16">
        <v>-0.24582999999999999</v>
      </c>
      <c r="AB2492" s="16">
        <v>0.64</v>
      </c>
      <c r="AC2492" s="16">
        <v>6.14</v>
      </c>
      <c r="AD2492" s="16">
        <v>40.994999999999997</v>
      </c>
      <c r="AE2492" s="16">
        <v>1.3879999999999999</v>
      </c>
      <c r="AF2492" s="16">
        <v>102.527</v>
      </c>
      <c r="AG2492" s="16">
        <v>26398.2</v>
      </c>
      <c r="AH2492" s="16">
        <v>9.6000000000000002E-2</v>
      </c>
      <c r="AI2492" s="16">
        <v>39.5</v>
      </c>
      <c r="AJ2492" s="16">
        <v>57.9</v>
      </c>
      <c r="AK2492" s="16">
        <v>-0.9839</v>
      </c>
      <c r="AL2492" s="16">
        <v>-0.79339999999999999</v>
      </c>
      <c r="AM2492" s="16">
        <v>-0.99650000000000005</v>
      </c>
      <c r="AN2492" s="16">
        <v>-1.0028999999999999</v>
      </c>
      <c r="AO2492" s="16">
        <v>-0.65480000000000005</v>
      </c>
      <c r="AP2492" s="16">
        <v>-0.96450000000000002</v>
      </c>
      <c r="AQ2492" s="16">
        <v>6.9481999999999999</v>
      </c>
      <c r="AR2492" s="16">
        <f t="shared" si="107"/>
        <v>1</v>
      </c>
      <c r="AS2492" s="5">
        <f t="shared" si="106"/>
        <v>2.2222999999999882E-2</v>
      </c>
    </row>
    <row r="2493" spans="1:45" x14ac:dyDescent="0.25">
      <c r="A2493" s="16" t="s">
        <v>408</v>
      </c>
      <c r="B2493" s="16" t="s">
        <v>107</v>
      </c>
      <c r="C2493" s="16" t="s">
        <v>319</v>
      </c>
      <c r="D2493" s="16">
        <v>2014</v>
      </c>
      <c r="E2493" s="16" t="s">
        <v>2890</v>
      </c>
      <c r="F2493" s="16" t="s">
        <v>591</v>
      </c>
      <c r="G2493" s="10">
        <v>1326.16</v>
      </c>
      <c r="H2493" s="73">
        <v>7.190042</v>
      </c>
      <c r="I2493" s="16">
        <v>4063920</v>
      </c>
      <c r="J2493" s="71">
        <v>-0.01</v>
      </c>
      <c r="K2493" s="71">
        <v>0.93200000000000005</v>
      </c>
      <c r="L2493" s="16">
        <v>-1.4116500000000001</v>
      </c>
      <c r="M2493" s="16">
        <v>-0.52096710000000002</v>
      </c>
      <c r="N2493" s="16">
        <v>-0.97527830000000004</v>
      </c>
      <c r="O2493" s="16">
        <v>-0.24454780000000001</v>
      </c>
      <c r="P2493" s="16">
        <v>-0.6738362</v>
      </c>
      <c r="Q2493" s="16">
        <v>-0.75938559999999999</v>
      </c>
      <c r="R2493" s="16">
        <v>0.29899999999999999</v>
      </c>
      <c r="S2493" s="16">
        <v>4.4999999999999999E-4</v>
      </c>
      <c r="T2493" s="16">
        <v>2.9999999999999997E-4</v>
      </c>
      <c r="U2493" s="16">
        <v>3.3972000000000002</v>
      </c>
      <c r="V2493" s="16">
        <v>9.2439999999999998</v>
      </c>
      <c r="W2493" s="16">
        <v>1.34</v>
      </c>
      <c r="X2493" s="16">
        <v>371.916</v>
      </c>
      <c r="Y2493" s="16">
        <v>42.1693</v>
      </c>
      <c r="Z2493" s="16">
        <v>0.12239999999999999</v>
      </c>
      <c r="AA2493" s="16">
        <v>-0.3301077</v>
      </c>
      <c r="AB2493" s="16">
        <v>0.64</v>
      </c>
      <c r="AC2493" s="16">
        <v>6.14</v>
      </c>
      <c r="AD2493" s="16">
        <v>43.164999999999999</v>
      </c>
      <c r="AE2493" s="16">
        <v>1.2907999999999999</v>
      </c>
      <c r="AF2493" s="16">
        <v>94.199299999999994</v>
      </c>
      <c r="AG2493" s="16">
        <v>21313.8</v>
      </c>
      <c r="AH2493" s="16">
        <v>9.6699999999999994E-2</v>
      </c>
      <c r="AI2493" s="16">
        <v>39.700000000000003</v>
      </c>
      <c r="AJ2493" s="16">
        <v>57.9</v>
      </c>
      <c r="AK2493" s="16">
        <v>-0.91749999999999998</v>
      </c>
      <c r="AL2493" s="16">
        <v>-0.91559999999999997</v>
      </c>
      <c r="AM2493" s="16">
        <v>-0.98850000000000005</v>
      </c>
      <c r="AN2493" s="16">
        <v>-0.61080000000000001</v>
      </c>
      <c r="AO2493" s="16">
        <v>-0.78159999999999996</v>
      </c>
      <c r="AP2493" s="16">
        <v>-0.8155</v>
      </c>
      <c r="AQ2493" s="16">
        <v>6.9481999999999999</v>
      </c>
      <c r="AR2493" s="16">
        <f t="shared" si="107"/>
        <v>1</v>
      </c>
      <c r="AS2493" s="5">
        <f t="shared" si="106"/>
        <v>5.0092999999999943E-2</v>
      </c>
    </row>
    <row r="2494" spans="1:45" x14ac:dyDescent="0.25">
      <c r="A2494" s="16" t="s">
        <v>408</v>
      </c>
      <c r="B2494" s="16" t="s">
        <v>109</v>
      </c>
      <c r="C2494" s="16" t="s">
        <v>313</v>
      </c>
      <c r="D2494" s="16">
        <v>1985</v>
      </c>
      <c r="E2494" s="16" t="s">
        <v>2790</v>
      </c>
      <c r="F2494" s="16" t="s">
        <v>590</v>
      </c>
      <c r="G2494" s="10">
        <v>386.05799999999999</v>
      </c>
      <c r="H2494" s="73">
        <v>5.9559879999999996</v>
      </c>
      <c r="I2494" s="16" t="s">
        <v>6700</v>
      </c>
      <c r="K2494" s="71">
        <v>0.77767059999999999</v>
      </c>
      <c r="L2494" s="16">
        <v>-1.972418</v>
      </c>
      <c r="M2494" s="16">
        <v>-0.52453300000000003</v>
      </c>
      <c r="N2494" s="16">
        <v>-1.1693370000000001</v>
      </c>
      <c r="O2494" s="16">
        <v>-1.093917</v>
      </c>
      <c r="P2494" s="16">
        <v>-1.334233</v>
      </c>
      <c r="Q2494" s="16">
        <v>-0.2273992</v>
      </c>
      <c r="R2494" s="16">
        <v>0.29899999999999999</v>
      </c>
      <c r="S2494" s="16">
        <v>0</v>
      </c>
      <c r="T2494" s="16">
        <v>1E-4</v>
      </c>
      <c r="U2494" s="16">
        <v>3.7271999999999998</v>
      </c>
      <c r="V2494" s="16">
        <v>0.03</v>
      </c>
      <c r="W2494" s="16">
        <v>0.34</v>
      </c>
      <c r="X2494" s="16">
        <v>376.55399999999997</v>
      </c>
      <c r="Y2494" s="16">
        <v>23.7149</v>
      </c>
      <c r="Z2494" s="16">
        <v>0.121</v>
      </c>
      <c r="AA2494" s="16">
        <v>0.99094789999999999</v>
      </c>
      <c r="AB2494" s="16">
        <v>0.44</v>
      </c>
      <c r="AC2494" s="16">
        <v>12.33</v>
      </c>
      <c r="AD2494" s="16">
        <v>9.24</v>
      </c>
      <c r="AE2494" s="16">
        <v>0.27329999999999999</v>
      </c>
      <c r="AF2494" s="16">
        <v>0</v>
      </c>
      <c r="AG2494" s="16">
        <v>12327.5</v>
      </c>
      <c r="AH2494" s="16">
        <v>6.4399999999999999E-2</v>
      </c>
      <c r="AI2494" s="16">
        <v>27.2499</v>
      </c>
      <c r="AJ2494" s="16">
        <v>33.6783</v>
      </c>
      <c r="AK2494" s="16">
        <v>-0.35249999999999998</v>
      </c>
      <c r="AL2494" s="16">
        <v>-0.15920000000000001</v>
      </c>
      <c r="AM2494" s="16">
        <v>-0.42980000000000002</v>
      </c>
      <c r="AN2494" s="16">
        <v>-0.55459999999999998</v>
      </c>
      <c r="AO2494" s="16">
        <v>0.1105</v>
      </c>
      <c r="AP2494" s="16">
        <v>-0.6381</v>
      </c>
      <c r="AR2494" s="16">
        <f t="shared" si="107"/>
        <v>1</v>
      </c>
      <c r="AS2494" s="5">
        <f t="shared" si="106"/>
        <v>0</v>
      </c>
    </row>
    <row r="2495" spans="1:45" x14ac:dyDescent="0.25">
      <c r="A2495" s="16" t="s">
        <v>408</v>
      </c>
      <c r="B2495" s="16" t="s">
        <v>109</v>
      </c>
      <c r="C2495" s="16" t="s">
        <v>313</v>
      </c>
      <c r="D2495" s="16">
        <v>1986</v>
      </c>
      <c r="E2495" s="16" t="s">
        <v>2810</v>
      </c>
      <c r="F2495" s="16" t="s">
        <v>590</v>
      </c>
      <c r="G2495" s="10">
        <v>364.303</v>
      </c>
      <c r="H2495" s="73">
        <v>5.8979869999999996</v>
      </c>
      <c r="I2495" s="16" t="s">
        <v>6700</v>
      </c>
      <c r="J2495" s="71">
        <v>-1.3066299999999999E-2</v>
      </c>
      <c r="K2495" s="71">
        <v>0.76757540000000002</v>
      </c>
      <c r="L2495" s="16">
        <v>-1.9836069999999999</v>
      </c>
      <c r="M2495" s="16">
        <v>-0.52266900000000005</v>
      </c>
      <c r="N2495" s="16">
        <v>-1.2426919999999999</v>
      </c>
      <c r="O2495" s="16">
        <v>-1.0710040000000001</v>
      </c>
      <c r="P2495" s="16">
        <v>-1.3109850000000001</v>
      </c>
      <c r="Q2495" s="16">
        <v>-0.229324</v>
      </c>
      <c r="R2495" s="16">
        <v>0.29899999999999999</v>
      </c>
      <c r="S2495" s="16">
        <v>0</v>
      </c>
      <c r="T2495" s="16">
        <v>2.9999999999999997E-4</v>
      </c>
      <c r="U2495" s="16">
        <v>3.1987000000000001</v>
      </c>
      <c r="V2495" s="16">
        <v>0.47799999999999998</v>
      </c>
      <c r="W2495" s="16">
        <v>0.33400000000000002</v>
      </c>
      <c r="X2495" s="16">
        <v>372.31299999999999</v>
      </c>
      <c r="Y2495" s="16">
        <v>24.595600000000001</v>
      </c>
      <c r="Z2495" s="16">
        <v>0.1188</v>
      </c>
      <c r="AA2495" s="16">
        <v>0.96725689999999998</v>
      </c>
      <c r="AB2495" s="16">
        <v>0.44</v>
      </c>
      <c r="AC2495" s="16">
        <v>12.33</v>
      </c>
      <c r="AD2495" s="16">
        <v>9.85</v>
      </c>
      <c r="AE2495" s="16">
        <v>0.27679999999999999</v>
      </c>
      <c r="AF2495" s="16">
        <v>0</v>
      </c>
      <c r="AG2495" s="16">
        <v>12338.4</v>
      </c>
      <c r="AH2495" s="16">
        <v>6.3899999999999998E-2</v>
      </c>
      <c r="AI2495" s="16">
        <v>27.7119</v>
      </c>
      <c r="AJ2495" s="16">
        <v>35.575800000000001</v>
      </c>
      <c r="AK2495" s="16">
        <v>-0.34749999999999998</v>
      </c>
      <c r="AL2495" s="16">
        <v>-0.1764</v>
      </c>
      <c r="AM2495" s="16">
        <v>-0.43559999999999999</v>
      </c>
      <c r="AN2495" s="16">
        <v>-0.53300000000000003</v>
      </c>
      <c r="AO2495" s="16">
        <v>8.1500000000000003E-2</v>
      </c>
      <c r="AP2495" s="16">
        <v>-0.62129999999999996</v>
      </c>
      <c r="AR2495" s="16">
        <f t="shared" si="107"/>
        <v>1</v>
      </c>
      <c r="AS2495" s="5">
        <f t="shared" si="106"/>
        <v>-1.1188999999999893E-2</v>
      </c>
    </row>
    <row r="2496" spans="1:45" x14ac:dyDescent="0.25">
      <c r="A2496" s="16" t="s">
        <v>408</v>
      </c>
      <c r="B2496" s="16" t="s">
        <v>109</v>
      </c>
      <c r="C2496" s="16" t="s">
        <v>313</v>
      </c>
      <c r="D2496" s="16">
        <v>1987</v>
      </c>
      <c r="E2496" s="16" t="s">
        <v>2796</v>
      </c>
      <c r="F2496" s="16" t="s">
        <v>590</v>
      </c>
      <c r="G2496" s="10">
        <v>347.66500000000002</v>
      </c>
      <c r="H2496" s="73">
        <v>5.8512399999999998</v>
      </c>
      <c r="I2496" s="16" t="s">
        <v>6700</v>
      </c>
      <c r="J2496" s="71">
        <v>-2.9685799999999998E-2</v>
      </c>
      <c r="K2496" s="71">
        <v>0.74512420000000001</v>
      </c>
      <c r="L2496" s="16">
        <v>-1.9467190000000001</v>
      </c>
      <c r="M2496" s="16">
        <v>-0.52453300000000003</v>
      </c>
      <c r="N2496" s="16">
        <v>-1.2068369999999999</v>
      </c>
      <c r="O2496" s="16">
        <v>-1.0458480000000001</v>
      </c>
      <c r="P2496" s="16">
        <v>-1.2875529999999999</v>
      </c>
      <c r="Q2496" s="16">
        <v>-0.23121620000000001</v>
      </c>
      <c r="R2496" s="16">
        <v>0.29899999999999999</v>
      </c>
      <c r="S2496" s="16">
        <v>0</v>
      </c>
      <c r="T2496" s="16">
        <v>1E-4</v>
      </c>
      <c r="U2496" s="16">
        <v>3.5251000000000001</v>
      </c>
      <c r="V2496" s="16">
        <v>0.92600000000000005</v>
      </c>
      <c r="W2496" s="16">
        <v>0.32800000000000001</v>
      </c>
      <c r="X2496" s="16">
        <v>371.1</v>
      </c>
      <c r="Y2496" s="16">
        <v>25.476299999999998</v>
      </c>
      <c r="Z2496" s="16">
        <v>0.1178</v>
      </c>
      <c r="AA2496" s="16">
        <v>0.94356589999999996</v>
      </c>
      <c r="AB2496" s="16">
        <v>0.44</v>
      </c>
      <c r="AC2496" s="16">
        <v>12.33</v>
      </c>
      <c r="AD2496" s="16">
        <v>10.46</v>
      </c>
      <c r="AE2496" s="16">
        <v>0.2757</v>
      </c>
      <c r="AF2496" s="16">
        <v>0</v>
      </c>
      <c r="AG2496" s="16">
        <v>13078.2</v>
      </c>
      <c r="AH2496" s="16">
        <v>6.3100000000000003E-2</v>
      </c>
      <c r="AI2496" s="16">
        <v>28.1739</v>
      </c>
      <c r="AJ2496" s="16">
        <v>37.473300000000002</v>
      </c>
      <c r="AK2496" s="16">
        <v>-0.34250000000000003</v>
      </c>
      <c r="AL2496" s="16">
        <v>-0.19350000000000001</v>
      </c>
      <c r="AM2496" s="16">
        <v>-0.44140000000000001</v>
      </c>
      <c r="AN2496" s="16">
        <v>-0.51129999999999998</v>
      </c>
      <c r="AO2496" s="16">
        <v>5.2499999999999998E-2</v>
      </c>
      <c r="AP2496" s="16">
        <v>-0.60450000000000004</v>
      </c>
      <c r="AR2496" s="16">
        <f t="shared" si="107"/>
        <v>1</v>
      </c>
      <c r="AS2496" s="5">
        <f t="shared" si="106"/>
        <v>3.688799999999981E-2</v>
      </c>
    </row>
    <row r="2497" spans="1:45" x14ac:dyDescent="0.25">
      <c r="A2497" s="16" t="s">
        <v>408</v>
      </c>
      <c r="B2497" s="16" t="s">
        <v>109</v>
      </c>
      <c r="C2497" s="16" t="s">
        <v>313</v>
      </c>
      <c r="D2497" s="16">
        <v>1988</v>
      </c>
      <c r="E2497" s="16" t="s">
        <v>2803</v>
      </c>
      <c r="F2497" s="16" t="s">
        <v>590</v>
      </c>
      <c r="G2497" s="10">
        <v>337.24599999999998</v>
      </c>
      <c r="H2497" s="73">
        <v>5.8208120000000001</v>
      </c>
      <c r="I2497" s="16" t="s">
        <v>6700</v>
      </c>
      <c r="J2497" s="71">
        <v>-5.3401000000000004E-3</v>
      </c>
      <c r="K2497" s="71">
        <v>0.74115580000000003</v>
      </c>
      <c r="L2497" s="16">
        <v>-1.955084</v>
      </c>
      <c r="M2497" s="16">
        <v>-0.52266900000000005</v>
      </c>
      <c r="N2497" s="16">
        <v>-1.2469380000000001</v>
      </c>
      <c r="O2497" s="16">
        <v>-1.0485409999999999</v>
      </c>
      <c r="P2497" s="16">
        <v>-1.264494</v>
      </c>
      <c r="Q2497" s="16">
        <v>-0.23317689999999999</v>
      </c>
      <c r="R2497" s="16">
        <v>0.29899999999999999</v>
      </c>
      <c r="S2497" s="16">
        <v>0</v>
      </c>
      <c r="T2497" s="16">
        <v>2.9999999999999997E-4</v>
      </c>
      <c r="U2497" s="16">
        <v>3.1714000000000002</v>
      </c>
      <c r="V2497" s="16">
        <v>1.3740000000000001</v>
      </c>
      <c r="W2497" s="16">
        <v>0.32200000000000001</v>
      </c>
      <c r="X2497" s="16">
        <v>369.19099999999997</v>
      </c>
      <c r="Y2497" s="16">
        <v>26.356999999999999</v>
      </c>
      <c r="Z2497" s="16">
        <v>0.1019</v>
      </c>
      <c r="AA2497" s="16">
        <v>0.919875</v>
      </c>
      <c r="AB2497" s="16">
        <v>0.44</v>
      </c>
      <c r="AC2497" s="16">
        <v>12.33</v>
      </c>
      <c r="AD2497" s="16">
        <v>11.07</v>
      </c>
      <c r="AE2497" s="16">
        <v>0.2727</v>
      </c>
      <c r="AF2497" s="16">
        <v>0</v>
      </c>
      <c r="AG2497" s="16">
        <v>13177.6</v>
      </c>
      <c r="AH2497" s="16">
        <v>6.225E-2</v>
      </c>
      <c r="AI2497" s="16">
        <v>28.635899999999999</v>
      </c>
      <c r="AJ2497" s="16">
        <v>39.370800000000003</v>
      </c>
      <c r="AK2497" s="16">
        <v>-0.33760000000000001</v>
      </c>
      <c r="AL2497" s="16">
        <v>-0.2107</v>
      </c>
      <c r="AM2497" s="16">
        <v>-0.44719999999999999</v>
      </c>
      <c r="AN2497" s="16">
        <v>-0.48970000000000002</v>
      </c>
      <c r="AO2497" s="16">
        <v>2.35E-2</v>
      </c>
      <c r="AP2497" s="16">
        <v>-0.58779999999999999</v>
      </c>
      <c r="AR2497" s="16">
        <f t="shared" si="107"/>
        <v>1</v>
      </c>
      <c r="AS2497" s="5">
        <f t="shared" si="106"/>
        <v>-8.3649999999999558E-3</v>
      </c>
    </row>
    <row r="2498" spans="1:45" x14ac:dyDescent="0.25">
      <c r="A2498" s="16" t="s">
        <v>408</v>
      </c>
      <c r="B2498" s="16" t="s">
        <v>109</v>
      </c>
      <c r="C2498" s="16" t="s">
        <v>313</v>
      </c>
      <c r="D2498" s="16">
        <v>1989</v>
      </c>
      <c r="E2498" s="16" t="s">
        <v>2797</v>
      </c>
      <c r="F2498" s="16" t="s">
        <v>590</v>
      </c>
      <c r="G2498" s="10">
        <v>324.57900000000001</v>
      </c>
      <c r="H2498" s="73">
        <v>5.7825280000000001</v>
      </c>
      <c r="I2498" s="16" t="s">
        <v>6700</v>
      </c>
      <c r="J2498" s="71">
        <v>3.5937999999999999E-3</v>
      </c>
      <c r="K2498" s="71">
        <v>0.74382420000000005</v>
      </c>
      <c r="L2498" s="16">
        <v>-1.9281680000000001</v>
      </c>
      <c r="M2498" s="16">
        <v>-0.52266900000000005</v>
      </c>
      <c r="N2498" s="16">
        <v>-1.230272</v>
      </c>
      <c r="O2498" s="16">
        <v>-1.0282990000000001</v>
      </c>
      <c r="P2498" s="16">
        <v>-1.24102</v>
      </c>
      <c r="Q2498" s="16">
        <v>-0.23505110000000001</v>
      </c>
      <c r="R2498" s="16">
        <v>0.29899999999999999</v>
      </c>
      <c r="S2498" s="16">
        <v>0</v>
      </c>
      <c r="T2498" s="16">
        <v>2.9999999999999997E-4</v>
      </c>
      <c r="U2498" s="16">
        <v>3.1764000000000001</v>
      </c>
      <c r="V2498" s="16">
        <v>1.8220000000000001</v>
      </c>
      <c r="W2498" s="16">
        <v>0.316</v>
      </c>
      <c r="X2498" s="16">
        <v>370.26900000000001</v>
      </c>
      <c r="Y2498" s="16">
        <v>27.2377</v>
      </c>
      <c r="Z2498" s="16">
        <v>9.8199999999999996E-2</v>
      </c>
      <c r="AA2498" s="16">
        <v>0.89579560000000003</v>
      </c>
      <c r="AB2498" s="16">
        <v>0.44</v>
      </c>
      <c r="AC2498" s="16">
        <v>12.33</v>
      </c>
      <c r="AD2498" s="16">
        <v>11.69</v>
      </c>
      <c r="AE2498" s="16">
        <v>0.28510000000000002</v>
      </c>
      <c r="AF2498" s="16">
        <v>0</v>
      </c>
      <c r="AG2498" s="16">
        <v>13704.4</v>
      </c>
      <c r="AH2498" s="16">
        <v>6.1400000000000003E-2</v>
      </c>
      <c r="AI2498" s="16">
        <v>29.097799999999999</v>
      </c>
      <c r="AJ2498" s="16">
        <v>41.268300000000004</v>
      </c>
      <c r="AK2498" s="16">
        <v>-0.33260000000000001</v>
      </c>
      <c r="AL2498" s="16">
        <v>-0.2278</v>
      </c>
      <c r="AM2498" s="16">
        <v>-0.45290000000000002</v>
      </c>
      <c r="AN2498" s="16">
        <v>-0.46800000000000003</v>
      </c>
      <c r="AO2498" s="16">
        <v>-5.4999999999999997E-3</v>
      </c>
      <c r="AP2498" s="16">
        <v>-0.57099999999999995</v>
      </c>
      <c r="AR2498" s="16">
        <f t="shared" si="107"/>
        <v>1</v>
      </c>
      <c r="AS2498" s="5">
        <f t="shared" si="106"/>
        <v>2.691599999999994E-2</v>
      </c>
    </row>
    <row r="2499" spans="1:45" x14ac:dyDescent="0.25">
      <c r="A2499" s="16" t="s">
        <v>408</v>
      </c>
      <c r="B2499" s="16" t="s">
        <v>109</v>
      </c>
      <c r="C2499" s="16" t="s">
        <v>313</v>
      </c>
      <c r="D2499" s="16">
        <v>1990</v>
      </c>
      <c r="E2499" s="16" t="s">
        <v>2811</v>
      </c>
      <c r="F2499" s="16" t="s">
        <v>590</v>
      </c>
      <c r="G2499" s="10">
        <v>330.59100000000001</v>
      </c>
      <c r="H2499" s="73">
        <v>5.8008819999999996</v>
      </c>
      <c r="I2499" s="16" t="s">
        <v>6700</v>
      </c>
      <c r="J2499" s="71">
        <v>2.4687799999999999E-2</v>
      </c>
      <c r="K2499" s="71">
        <v>0.76241610000000004</v>
      </c>
      <c r="L2499" s="16">
        <v>-1.9018790000000001</v>
      </c>
      <c r="M2499" s="16">
        <v>-0.51964339999999998</v>
      </c>
      <c r="N2499" s="16">
        <v>-1.2066330000000001</v>
      </c>
      <c r="O2499" s="16">
        <v>-1.0099119999999999</v>
      </c>
      <c r="P2499" s="16">
        <v>-1.2264630000000001</v>
      </c>
      <c r="Q2499" s="16">
        <v>-0.23697850000000001</v>
      </c>
      <c r="R2499" s="16">
        <v>0.29899999999999999</v>
      </c>
      <c r="S2499" s="16">
        <v>8.0000000000000004E-4</v>
      </c>
      <c r="T2499" s="16">
        <v>2.9999999999999997E-4</v>
      </c>
      <c r="U2499" s="16">
        <v>3.2705000000000002</v>
      </c>
      <c r="V2499" s="16">
        <v>2.27</v>
      </c>
      <c r="W2499" s="16">
        <v>0.31</v>
      </c>
      <c r="X2499" s="16">
        <v>370.97</v>
      </c>
      <c r="Y2499" s="16">
        <v>28.118400000000001</v>
      </c>
      <c r="Z2499" s="16">
        <v>0.10630000000000001</v>
      </c>
      <c r="AA2499" s="16">
        <v>0.94201239999999997</v>
      </c>
      <c r="AB2499" s="16">
        <v>0.44</v>
      </c>
      <c r="AC2499" s="16">
        <v>12.33</v>
      </c>
      <c r="AD2499" s="16">
        <v>10.5</v>
      </c>
      <c r="AE2499" s="16">
        <v>0.28199999999999997</v>
      </c>
      <c r="AF2499" s="16">
        <v>0</v>
      </c>
      <c r="AG2499" s="16">
        <v>13938.8</v>
      </c>
      <c r="AH2499" s="16">
        <v>6.13E-2</v>
      </c>
      <c r="AI2499" s="16">
        <v>29.3</v>
      </c>
      <c r="AJ2499" s="16">
        <v>42.5</v>
      </c>
      <c r="AK2499" s="16">
        <v>-0.3276</v>
      </c>
      <c r="AL2499" s="16">
        <v>-0.245</v>
      </c>
      <c r="AM2499" s="16">
        <v>-0.4587</v>
      </c>
      <c r="AN2499" s="16">
        <v>-0.44629999999999997</v>
      </c>
      <c r="AO2499" s="16">
        <v>-3.4500000000000003E-2</v>
      </c>
      <c r="AP2499" s="16">
        <v>-0.55430000000000001</v>
      </c>
      <c r="AR2499" s="16">
        <f t="shared" si="107"/>
        <v>1</v>
      </c>
      <c r="AS2499" s="5">
        <f t="shared" si="106"/>
        <v>2.6289000000000007E-2</v>
      </c>
    </row>
    <row r="2500" spans="1:45" x14ac:dyDescent="0.25">
      <c r="A2500" s="16" t="s">
        <v>408</v>
      </c>
      <c r="B2500" s="16" t="s">
        <v>109</v>
      </c>
      <c r="C2500" s="16" t="s">
        <v>313</v>
      </c>
      <c r="D2500" s="16">
        <v>1991</v>
      </c>
      <c r="E2500" s="16" t="s">
        <v>2806</v>
      </c>
      <c r="F2500" s="16" t="s">
        <v>590</v>
      </c>
      <c r="G2500" s="10">
        <v>351.86200000000002</v>
      </c>
      <c r="H2500" s="73">
        <v>5.8632379999999999</v>
      </c>
      <c r="I2500" s="16" t="s">
        <v>6700</v>
      </c>
      <c r="J2500" s="71">
        <v>4.2122199999999999E-2</v>
      </c>
      <c r="K2500" s="71">
        <v>0.7952167</v>
      </c>
      <c r="L2500" s="16">
        <v>-1.8357079999999999</v>
      </c>
      <c r="M2500" s="16">
        <v>-0.52077799999999996</v>
      </c>
      <c r="N2500" s="16">
        <v>-1.1147670000000001</v>
      </c>
      <c r="O2500" s="16">
        <v>-0.97862139999999997</v>
      </c>
      <c r="P2500" s="16">
        <v>-1.2004049999999999</v>
      </c>
      <c r="Q2500" s="16">
        <v>-0.2388682</v>
      </c>
      <c r="R2500" s="16">
        <v>0.29899999999999999</v>
      </c>
      <c r="S2500" s="16">
        <v>5.0000000000000001E-4</v>
      </c>
      <c r="T2500" s="16">
        <v>2.9999999999999997E-4</v>
      </c>
      <c r="U2500" s="16">
        <v>4.1642000000000001</v>
      </c>
      <c r="V2500" s="16">
        <v>2.3740000000000001</v>
      </c>
      <c r="W2500" s="16">
        <v>0.318</v>
      </c>
      <c r="X2500" s="16">
        <v>370.21199999999999</v>
      </c>
      <c r="Y2500" s="16">
        <v>28.999099999999999</v>
      </c>
      <c r="Z2500" s="16">
        <v>0.11360000000000001</v>
      </c>
      <c r="AA2500" s="16">
        <v>0.94589619999999996</v>
      </c>
      <c r="AB2500" s="16">
        <v>0.44</v>
      </c>
      <c r="AC2500" s="16">
        <v>12.33</v>
      </c>
      <c r="AD2500" s="16">
        <v>10.4</v>
      </c>
      <c r="AE2500" s="16">
        <v>0.29580000000000001</v>
      </c>
      <c r="AF2500" s="16">
        <v>0</v>
      </c>
      <c r="AG2500" s="16">
        <v>14294.8</v>
      </c>
      <c r="AH2500" s="16">
        <v>6.1850000000000002E-2</v>
      </c>
      <c r="AI2500" s="16">
        <v>29.9</v>
      </c>
      <c r="AJ2500" s="16">
        <v>44.5</v>
      </c>
      <c r="AK2500" s="16">
        <v>-0.3226</v>
      </c>
      <c r="AL2500" s="16">
        <v>-0.2621</v>
      </c>
      <c r="AM2500" s="16">
        <v>-0.46450000000000002</v>
      </c>
      <c r="AN2500" s="16">
        <v>-0.42470000000000002</v>
      </c>
      <c r="AO2500" s="16">
        <v>-6.3399999999999998E-2</v>
      </c>
      <c r="AP2500" s="16">
        <v>-0.53749999999999998</v>
      </c>
      <c r="AR2500" s="16">
        <f t="shared" si="107"/>
        <v>1</v>
      </c>
      <c r="AS2500" s="5">
        <f t="shared" ref="AS2500:AS2563" si="108">IF(D2500=1985, 0, L2500-L2499)</f>
        <v>6.6171000000000202E-2</v>
      </c>
    </row>
    <row r="2501" spans="1:45" x14ac:dyDescent="0.25">
      <c r="A2501" s="16" t="s">
        <v>408</v>
      </c>
      <c r="B2501" s="16" t="s">
        <v>109</v>
      </c>
      <c r="C2501" s="16" t="s">
        <v>313</v>
      </c>
      <c r="D2501" s="16">
        <v>1992</v>
      </c>
      <c r="E2501" s="16" t="s">
        <v>2791</v>
      </c>
      <c r="F2501" s="16" t="s">
        <v>590</v>
      </c>
      <c r="G2501" s="10">
        <v>323.09199999999998</v>
      </c>
      <c r="H2501" s="73">
        <v>5.7779360000000004</v>
      </c>
      <c r="I2501" s="16" t="s">
        <v>6700</v>
      </c>
      <c r="J2501" s="71">
        <v>-9.0657799999999997E-2</v>
      </c>
      <c r="K2501" s="71">
        <v>0.72629549999999998</v>
      </c>
      <c r="L2501" s="16">
        <v>-1.797186</v>
      </c>
      <c r="M2501" s="16">
        <v>-0.5224664</v>
      </c>
      <c r="N2501" s="16">
        <v>-1.106158</v>
      </c>
      <c r="O2501" s="16">
        <v>-0.9265468</v>
      </c>
      <c r="P2501" s="16">
        <v>-1.1743680000000001</v>
      </c>
      <c r="Q2501" s="16">
        <v>-0.2407773</v>
      </c>
      <c r="R2501" s="16">
        <v>0.29899999999999999</v>
      </c>
      <c r="S2501" s="16">
        <v>2.9999999999999997E-4</v>
      </c>
      <c r="T2501" s="16">
        <v>2.0000000000000001E-4</v>
      </c>
      <c r="U2501" s="16">
        <v>4.2370000000000001</v>
      </c>
      <c r="V2501" s="16">
        <v>2.4780000000000002</v>
      </c>
      <c r="W2501" s="16">
        <v>0.32600000000000001</v>
      </c>
      <c r="X2501" s="16">
        <v>369.93599999999998</v>
      </c>
      <c r="Y2501" s="16">
        <v>29.879799999999999</v>
      </c>
      <c r="Z2501" s="16">
        <v>0.12989999999999999</v>
      </c>
      <c r="AA2501" s="16">
        <v>0.93812870000000004</v>
      </c>
      <c r="AB2501" s="16">
        <v>0.44</v>
      </c>
      <c r="AC2501" s="16">
        <v>12.33</v>
      </c>
      <c r="AD2501" s="16">
        <v>10.6</v>
      </c>
      <c r="AE2501" s="16">
        <v>0.31559999999999999</v>
      </c>
      <c r="AF2501" s="16">
        <v>0</v>
      </c>
      <c r="AG2501" s="16">
        <v>13939.7</v>
      </c>
      <c r="AH2501" s="16">
        <v>6.2149999999999997E-2</v>
      </c>
      <c r="AI2501" s="16">
        <v>30.4</v>
      </c>
      <c r="AJ2501" s="16">
        <v>46.6</v>
      </c>
      <c r="AK2501" s="16">
        <v>-0.31769999999999998</v>
      </c>
      <c r="AL2501" s="16">
        <v>-0.27929999999999999</v>
      </c>
      <c r="AM2501" s="16">
        <v>-0.47020000000000001</v>
      </c>
      <c r="AN2501" s="16">
        <v>-0.40300000000000002</v>
      </c>
      <c r="AO2501" s="16">
        <v>-9.2399999999999996E-2</v>
      </c>
      <c r="AP2501" s="16">
        <v>-0.52070000000000005</v>
      </c>
      <c r="AR2501" s="16">
        <f t="shared" ref="AR2501:AR2564" si="109">IF(OR(AND(I2501&lt;&gt;"", I2501&gt;=10000000, AQ2501&lt;=32.5), AND(A2501="Middle East &amp; North Africa", I2501&lt;&gt;"", I2501&gt;=9000000, AQ2501&lt;&gt;"", AQ2501&lt;=32.5)), 0, 1)</f>
        <v>1</v>
      </c>
      <c r="AS2501" s="5">
        <f t="shared" si="108"/>
        <v>3.8521999999999945E-2</v>
      </c>
    </row>
    <row r="2502" spans="1:45" x14ac:dyDescent="0.25">
      <c r="A2502" s="16" t="s">
        <v>408</v>
      </c>
      <c r="B2502" s="16" t="s">
        <v>109</v>
      </c>
      <c r="C2502" s="16" t="s">
        <v>313</v>
      </c>
      <c r="D2502" s="16">
        <v>1993</v>
      </c>
      <c r="E2502" s="16" t="s">
        <v>2815</v>
      </c>
      <c r="F2502" s="16" t="s">
        <v>590</v>
      </c>
      <c r="G2502" s="10">
        <v>353.45600000000002</v>
      </c>
      <c r="H2502" s="73">
        <v>5.8677580000000003</v>
      </c>
      <c r="I2502" s="16" t="s">
        <v>6700</v>
      </c>
      <c r="J2502" s="71">
        <v>9.8882800000000007E-2</v>
      </c>
      <c r="K2502" s="71">
        <v>0.80178439999999995</v>
      </c>
      <c r="L2502" s="16">
        <v>-1.786994</v>
      </c>
      <c r="M2502" s="16">
        <v>-0.52115619999999996</v>
      </c>
      <c r="N2502" s="16">
        <v>-1.0972869999999999</v>
      </c>
      <c r="O2502" s="16">
        <v>-0.93785790000000002</v>
      </c>
      <c r="P2502" s="16">
        <v>-1.1491610000000001</v>
      </c>
      <c r="Q2502" s="16">
        <v>-0.2427031</v>
      </c>
      <c r="R2502" s="16">
        <v>0.29899999999999999</v>
      </c>
      <c r="S2502" s="16">
        <v>4.0000000000000002E-4</v>
      </c>
      <c r="T2502" s="16">
        <v>2.9999999999999997E-4</v>
      </c>
      <c r="U2502" s="16">
        <v>4.3098999999999998</v>
      </c>
      <c r="V2502" s="16">
        <v>2.5819999999999999</v>
      </c>
      <c r="W2502" s="16">
        <v>0.33400000000000002</v>
      </c>
      <c r="X2502" s="16">
        <v>369.69900000000001</v>
      </c>
      <c r="Y2502" s="16">
        <v>30.7605</v>
      </c>
      <c r="Z2502" s="16">
        <v>0.1137</v>
      </c>
      <c r="AA2502" s="16">
        <v>0.93812870000000004</v>
      </c>
      <c r="AB2502" s="16">
        <v>0.44</v>
      </c>
      <c r="AC2502" s="16">
        <v>12.33</v>
      </c>
      <c r="AD2502" s="16">
        <v>10.6</v>
      </c>
      <c r="AE2502" s="16">
        <v>0.33429999999999999</v>
      </c>
      <c r="AF2502" s="16">
        <v>0</v>
      </c>
      <c r="AG2502" s="16">
        <v>14032.4</v>
      </c>
      <c r="AH2502" s="16">
        <v>6.25E-2</v>
      </c>
      <c r="AI2502" s="16">
        <v>30.9</v>
      </c>
      <c r="AJ2502" s="16">
        <v>48.6</v>
      </c>
      <c r="AK2502" s="16">
        <v>-0.31269999999999998</v>
      </c>
      <c r="AL2502" s="16">
        <v>-0.2964</v>
      </c>
      <c r="AM2502" s="16">
        <v>-0.47599999999999998</v>
      </c>
      <c r="AN2502" s="16">
        <v>-0.38140000000000002</v>
      </c>
      <c r="AO2502" s="16">
        <v>-0.12139999999999999</v>
      </c>
      <c r="AP2502" s="16">
        <v>-0.504</v>
      </c>
      <c r="AR2502" s="16">
        <f t="shared" si="109"/>
        <v>1</v>
      </c>
      <c r="AS2502" s="5">
        <f t="shared" si="108"/>
        <v>1.0191999999999979E-2</v>
      </c>
    </row>
    <row r="2503" spans="1:45" x14ac:dyDescent="0.25">
      <c r="A2503" s="16" t="s">
        <v>408</v>
      </c>
      <c r="B2503" s="16" t="s">
        <v>109</v>
      </c>
      <c r="C2503" s="16" t="s">
        <v>313</v>
      </c>
      <c r="D2503" s="16">
        <v>1994</v>
      </c>
      <c r="E2503" s="16" t="s">
        <v>2808</v>
      </c>
      <c r="F2503" s="16" t="s">
        <v>590</v>
      </c>
      <c r="G2503" s="10">
        <v>315.93</v>
      </c>
      <c r="H2503" s="73">
        <v>5.7555189999999996</v>
      </c>
      <c r="I2503" s="16" t="s">
        <v>6700</v>
      </c>
      <c r="J2503" s="71">
        <v>-0.14146249999999999</v>
      </c>
      <c r="K2503" s="71">
        <v>0.69601919999999995</v>
      </c>
      <c r="L2503" s="16">
        <v>-1.7539819999999999</v>
      </c>
      <c r="M2503" s="16">
        <v>-0.52060229999999996</v>
      </c>
      <c r="N2503" s="16">
        <v>-1.0913839999999999</v>
      </c>
      <c r="O2503" s="16">
        <v>-0.89568930000000002</v>
      </c>
      <c r="P2503" s="16">
        <v>-1.1246069999999999</v>
      </c>
      <c r="Q2503" s="16">
        <v>-0.24461240000000001</v>
      </c>
      <c r="R2503" s="16">
        <v>0.29899999999999999</v>
      </c>
      <c r="S2503" s="16">
        <v>2.9999999999999997E-4</v>
      </c>
      <c r="T2503" s="16">
        <v>4.0000000000000002E-4</v>
      </c>
      <c r="U2503" s="16">
        <v>4.3826999999999998</v>
      </c>
      <c r="V2503" s="16">
        <v>2.6859999999999999</v>
      </c>
      <c r="W2503" s="16">
        <v>0.34200000000000003</v>
      </c>
      <c r="X2503" s="16">
        <v>368.99799999999999</v>
      </c>
      <c r="Y2503" s="16">
        <v>31.641200000000001</v>
      </c>
      <c r="Z2503" s="16">
        <v>0.12470000000000001</v>
      </c>
      <c r="AA2503" s="16">
        <v>0.93036110000000005</v>
      </c>
      <c r="AB2503" s="16">
        <v>0.44</v>
      </c>
      <c r="AC2503" s="16">
        <v>12.33</v>
      </c>
      <c r="AD2503" s="16">
        <v>10.8</v>
      </c>
      <c r="AE2503" s="16">
        <v>0.33579999999999999</v>
      </c>
      <c r="AF2503" s="16">
        <v>0</v>
      </c>
      <c r="AG2503" s="16">
        <v>13388.7</v>
      </c>
      <c r="AH2503" s="16">
        <v>6.0249999999999998E-2</v>
      </c>
      <c r="AI2503" s="16">
        <v>31.4</v>
      </c>
      <c r="AJ2503" s="16">
        <v>50.7</v>
      </c>
      <c r="AK2503" s="16">
        <v>-0.30769999999999997</v>
      </c>
      <c r="AL2503" s="16">
        <v>-0.31359999999999999</v>
      </c>
      <c r="AM2503" s="16">
        <v>-0.48180000000000001</v>
      </c>
      <c r="AN2503" s="16">
        <v>-0.35970000000000002</v>
      </c>
      <c r="AO2503" s="16">
        <v>-0.15040000000000001</v>
      </c>
      <c r="AP2503" s="16">
        <v>-0.48720000000000002</v>
      </c>
      <c r="AR2503" s="16">
        <f t="shared" si="109"/>
        <v>1</v>
      </c>
      <c r="AS2503" s="5">
        <f t="shared" si="108"/>
        <v>3.3012000000000041E-2</v>
      </c>
    </row>
    <row r="2504" spans="1:45" x14ac:dyDescent="0.25">
      <c r="A2504" s="16" t="s">
        <v>408</v>
      </c>
      <c r="B2504" s="16" t="s">
        <v>109</v>
      </c>
      <c r="C2504" s="16" t="s">
        <v>313</v>
      </c>
      <c r="D2504" s="16">
        <v>1995</v>
      </c>
      <c r="E2504" s="16" t="s">
        <v>2818</v>
      </c>
      <c r="F2504" s="16" t="s">
        <v>590</v>
      </c>
      <c r="G2504" s="10">
        <v>364.608</v>
      </c>
      <c r="H2504" s="73">
        <v>5.8988240000000003</v>
      </c>
      <c r="I2504" s="16" t="s">
        <v>6700</v>
      </c>
      <c r="J2504" s="71">
        <v>6.8068699999999996E-2</v>
      </c>
      <c r="K2504" s="71">
        <v>0.74504599999999999</v>
      </c>
      <c r="L2504" s="16">
        <v>-1.7726010000000001</v>
      </c>
      <c r="M2504" s="16">
        <v>-0.51871140000000004</v>
      </c>
      <c r="N2504" s="16">
        <v>-1.140757</v>
      </c>
      <c r="O2504" s="16">
        <v>-0.91329229999999995</v>
      </c>
      <c r="P2504" s="16">
        <v>-1.0999620000000001</v>
      </c>
      <c r="Q2504" s="16">
        <v>-0.24652279999999999</v>
      </c>
      <c r="R2504" s="16">
        <v>0.29899999999999999</v>
      </c>
      <c r="S2504" s="16">
        <v>8.0000000000000004E-4</v>
      </c>
      <c r="T2504" s="16">
        <v>4.0000000000000002E-4</v>
      </c>
      <c r="U2504" s="16">
        <v>4.0088999999999997</v>
      </c>
      <c r="V2504" s="16">
        <v>2.79</v>
      </c>
      <c r="W2504" s="16">
        <v>0.35</v>
      </c>
      <c r="X2504" s="16">
        <v>366.99400000000003</v>
      </c>
      <c r="Y2504" s="16">
        <v>32.521900000000002</v>
      </c>
      <c r="Z2504" s="16">
        <v>0.1016</v>
      </c>
      <c r="AA2504" s="16">
        <v>0.91094229999999998</v>
      </c>
      <c r="AB2504" s="16">
        <v>0.44</v>
      </c>
      <c r="AC2504" s="16">
        <v>12.33</v>
      </c>
      <c r="AD2504" s="16">
        <v>11.3</v>
      </c>
      <c r="AE2504" s="16">
        <v>0.34460000000000002</v>
      </c>
      <c r="AF2504" s="16">
        <v>3.8E-3</v>
      </c>
      <c r="AG2504" s="16">
        <v>14634</v>
      </c>
      <c r="AH2504" s="16">
        <v>5.8200000000000002E-2</v>
      </c>
      <c r="AI2504" s="16">
        <v>31.9</v>
      </c>
      <c r="AJ2504" s="16">
        <v>52.7</v>
      </c>
      <c r="AK2504" s="16">
        <v>-0.30270000000000002</v>
      </c>
      <c r="AL2504" s="16">
        <v>-0.33069999999999999</v>
      </c>
      <c r="AM2504" s="16">
        <v>-0.48759999999999998</v>
      </c>
      <c r="AN2504" s="16">
        <v>-0.33800000000000002</v>
      </c>
      <c r="AO2504" s="16">
        <v>-0.1794</v>
      </c>
      <c r="AP2504" s="16">
        <v>-0.47049999999999997</v>
      </c>
      <c r="AR2504" s="16">
        <f t="shared" si="109"/>
        <v>1</v>
      </c>
      <c r="AS2504" s="5">
        <f t="shared" si="108"/>
        <v>-1.8619000000000163E-2</v>
      </c>
    </row>
    <row r="2505" spans="1:45" x14ac:dyDescent="0.25">
      <c r="A2505" s="16" t="s">
        <v>408</v>
      </c>
      <c r="B2505" s="16" t="s">
        <v>109</v>
      </c>
      <c r="C2505" s="16" t="s">
        <v>313</v>
      </c>
      <c r="D2505" s="16">
        <v>1996</v>
      </c>
      <c r="E2505" s="16" t="s">
        <v>2805</v>
      </c>
      <c r="F2505" s="16" t="s">
        <v>590</v>
      </c>
      <c r="G2505" s="10">
        <v>383.51799999999997</v>
      </c>
      <c r="H2505" s="73">
        <v>5.9493859999999996</v>
      </c>
      <c r="I2505" s="16" t="s">
        <v>6700</v>
      </c>
      <c r="J2505" s="71">
        <v>8.2344399999999998E-2</v>
      </c>
      <c r="K2505" s="71">
        <v>0.80899299999999996</v>
      </c>
      <c r="L2505" s="16">
        <v>-1.6997310000000001</v>
      </c>
      <c r="M2505" s="16">
        <v>-0.5177794</v>
      </c>
      <c r="N2505" s="16">
        <v>-0.98600149999999998</v>
      </c>
      <c r="O2505" s="16">
        <v>-0.91531249999999997</v>
      </c>
      <c r="P2505" s="16">
        <v>-1.075572</v>
      </c>
      <c r="Q2505" s="16">
        <v>-0.26229950000000002</v>
      </c>
      <c r="R2505" s="16">
        <v>0.29899999999999999</v>
      </c>
      <c r="S2505" s="16">
        <v>8.0000000000000004E-4</v>
      </c>
      <c r="T2505" s="16">
        <v>5.0000000000000001E-4</v>
      </c>
      <c r="U2505" s="16">
        <v>5.3813000000000004</v>
      </c>
      <c r="V2505" s="16">
        <v>3.1760000000000002</v>
      </c>
      <c r="W2505" s="16">
        <v>0.35799999999999998</v>
      </c>
      <c r="X2505" s="16">
        <v>367.25299999999999</v>
      </c>
      <c r="Y2505" s="16">
        <v>33.4026</v>
      </c>
      <c r="Z2505" s="16">
        <v>8.0299999999999996E-2</v>
      </c>
      <c r="AA2505" s="16">
        <v>0.85559859999999999</v>
      </c>
      <c r="AB2505" s="16">
        <v>0.44</v>
      </c>
      <c r="AC2505" s="16">
        <v>12.33</v>
      </c>
      <c r="AD2505" s="16">
        <v>12.725</v>
      </c>
      <c r="AE2505" s="16">
        <v>0.34939999999999999</v>
      </c>
      <c r="AF2505" s="16">
        <v>3.6400000000000002E-2</v>
      </c>
      <c r="AG2505" s="16">
        <v>14339.8</v>
      </c>
      <c r="AH2505" s="16">
        <v>5.7299999999999997E-2</v>
      </c>
      <c r="AI2505" s="16">
        <v>32.4</v>
      </c>
      <c r="AJ2505" s="16">
        <v>54.7</v>
      </c>
      <c r="AK2505" s="16">
        <v>-0.2044</v>
      </c>
      <c r="AL2505" s="16">
        <v>-0.22140000000000001</v>
      </c>
      <c r="AM2505" s="16">
        <v>-0.50649999999999995</v>
      </c>
      <c r="AN2505" s="16">
        <v>-0.54039999999999999</v>
      </c>
      <c r="AO2505" s="16">
        <v>-0.29070000000000001</v>
      </c>
      <c r="AP2505" s="16">
        <v>-0.45350000000000001</v>
      </c>
      <c r="AR2505" s="16">
        <f t="shared" si="109"/>
        <v>1</v>
      </c>
      <c r="AS2505" s="5">
        <f t="shared" si="108"/>
        <v>7.286999999999999E-2</v>
      </c>
    </row>
    <row r="2506" spans="1:45" x14ac:dyDescent="0.25">
      <c r="A2506" s="16" t="s">
        <v>408</v>
      </c>
      <c r="B2506" s="16" t="s">
        <v>109</v>
      </c>
      <c r="C2506" s="16" t="s">
        <v>313</v>
      </c>
      <c r="D2506" s="16">
        <v>1997</v>
      </c>
      <c r="E2506" s="16" t="s">
        <v>2799</v>
      </c>
      <c r="F2506" s="16" t="s">
        <v>590</v>
      </c>
      <c r="G2506" s="10">
        <v>387.63099999999997</v>
      </c>
      <c r="H2506" s="73">
        <v>5.9600530000000003</v>
      </c>
      <c r="I2506" s="16" t="s">
        <v>6700</v>
      </c>
      <c r="J2506" s="71">
        <v>1.6412599999999999E-2</v>
      </c>
      <c r="K2506" s="71">
        <v>0.82238029999999995</v>
      </c>
      <c r="L2506" s="16">
        <v>-1.6702360000000001</v>
      </c>
      <c r="M2506" s="16">
        <v>-0.51908960000000004</v>
      </c>
      <c r="N2506" s="16">
        <v>-1.0691029999999999</v>
      </c>
      <c r="O2506" s="16">
        <v>-0.85617509999999997</v>
      </c>
      <c r="P2506" s="16">
        <v>-1.050335</v>
      </c>
      <c r="Q2506" s="16">
        <v>-0.19729070000000001</v>
      </c>
      <c r="R2506" s="16">
        <v>0.29899999999999999</v>
      </c>
      <c r="S2506" s="16">
        <v>6.9999999999999999E-4</v>
      </c>
      <c r="T2506" s="16">
        <v>4.0000000000000002E-4</v>
      </c>
      <c r="U2506" s="16">
        <v>4.6012000000000004</v>
      </c>
      <c r="V2506" s="16">
        <v>3.5619999999999998</v>
      </c>
      <c r="W2506" s="16">
        <v>0.36599999999999999</v>
      </c>
      <c r="X2506" s="16">
        <v>365.709</v>
      </c>
      <c r="Y2506" s="16">
        <v>34.283299999999997</v>
      </c>
      <c r="Z2506" s="16">
        <v>8.3699999999999997E-2</v>
      </c>
      <c r="AA2506" s="16">
        <v>0.75617409999999996</v>
      </c>
      <c r="AB2506" s="16">
        <v>0.44</v>
      </c>
      <c r="AC2506" s="16">
        <v>12.33</v>
      </c>
      <c r="AD2506" s="16">
        <v>15.285</v>
      </c>
      <c r="AE2506" s="16">
        <v>0.3533</v>
      </c>
      <c r="AF2506" s="16">
        <v>6.7299999999999999E-2</v>
      </c>
      <c r="AG2506" s="16">
        <v>14114.9</v>
      </c>
      <c r="AH2506" s="16">
        <v>5.5849999999999997E-2</v>
      </c>
      <c r="AI2506" s="16">
        <v>32.9</v>
      </c>
      <c r="AJ2506" s="16">
        <v>56.8</v>
      </c>
      <c r="AK2506" s="16">
        <v>-0.11840000000000001</v>
      </c>
      <c r="AL2506" s="16">
        <v>-0.20419999999999999</v>
      </c>
      <c r="AM2506" s="16">
        <v>-0.40820000000000001</v>
      </c>
      <c r="AN2506" s="16">
        <v>-0.37640000000000001</v>
      </c>
      <c r="AO2506" s="16">
        <v>-0.25919999999999999</v>
      </c>
      <c r="AP2506" s="16">
        <v>-0.46500000000000002</v>
      </c>
      <c r="AR2506" s="16">
        <f t="shared" si="109"/>
        <v>1</v>
      </c>
      <c r="AS2506" s="5">
        <f t="shared" si="108"/>
        <v>2.9495000000000049E-2</v>
      </c>
    </row>
    <row r="2507" spans="1:45" x14ac:dyDescent="0.25">
      <c r="A2507" s="16" t="s">
        <v>408</v>
      </c>
      <c r="B2507" s="16" t="s">
        <v>109</v>
      </c>
      <c r="C2507" s="16" t="s">
        <v>313</v>
      </c>
      <c r="D2507" s="16">
        <v>1998</v>
      </c>
      <c r="E2507" s="16" t="s">
        <v>2802</v>
      </c>
      <c r="F2507" s="16" t="s">
        <v>590</v>
      </c>
      <c r="G2507" s="10">
        <v>390.58199999999999</v>
      </c>
      <c r="H2507" s="73">
        <v>5.9676390000000001</v>
      </c>
      <c r="I2507" s="16" t="s">
        <v>6700</v>
      </c>
      <c r="J2507" s="71">
        <v>9.5975999999999995E-3</v>
      </c>
      <c r="K2507" s="71">
        <v>0.83031120000000003</v>
      </c>
      <c r="L2507" s="16">
        <v>-1.6372409999999999</v>
      </c>
      <c r="M2507" s="16">
        <v>-0.52077799999999996</v>
      </c>
      <c r="N2507" s="16">
        <v>-1.068919</v>
      </c>
      <c r="O2507" s="16">
        <v>-0.868614</v>
      </c>
      <c r="P2507" s="16">
        <v>-1.025558</v>
      </c>
      <c r="Q2507" s="16">
        <v>-0.1322998</v>
      </c>
      <c r="R2507" s="16">
        <v>0.29899999999999999</v>
      </c>
      <c r="S2507" s="16">
        <v>5.0000000000000001E-4</v>
      </c>
      <c r="T2507" s="16">
        <v>2.9999999999999997E-4</v>
      </c>
      <c r="U2507" s="16">
        <v>4.6740000000000004</v>
      </c>
      <c r="V2507" s="16">
        <v>3.948</v>
      </c>
      <c r="W2507" s="16">
        <v>0.374</v>
      </c>
      <c r="X2507" s="16">
        <v>363.16199999999998</v>
      </c>
      <c r="Y2507" s="16">
        <v>35.164000000000001</v>
      </c>
      <c r="Z2507" s="16">
        <v>8.9300000000000004E-2</v>
      </c>
      <c r="AA2507" s="16">
        <v>0.8792896</v>
      </c>
      <c r="AB2507" s="16">
        <v>0.44</v>
      </c>
      <c r="AC2507" s="16">
        <v>12.33</v>
      </c>
      <c r="AD2507" s="16">
        <v>12.115</v>
      </c>
      <c r="AE2507" s="16">
        <v>0.3493</v>
      </c>
      <c r="AF2507" s="16">
        <v>9.8100000000000007E-2</v>
      </c>
      <c r="AG2507" s="16">
        <v>15022.2</v>
      </c>
      <c r="AH2507" s="16">
        <v>5.4699999999999999E-2</v>
      </c>
      <c r="AI2507" s="16">
        <v>33.4</v>
      </c>
      <c r="AJ2507" s="16">
        <v>58.8</v>
      </c>
      <c r="AK2507" s="16">
        <v>-3.2500000000000001E-2</v>
      </c>
      <c r="AL2507" s="16">
        <v>-0.187</v>
      </c>
      <c r="AM2507" s="16">
        <v>-0.30990000000000001</v>
      </c>
      <c r="AN2507" s="16">
        <v>-0.21240000000000001</v>
      </c>
      <c r="AO2507" s="16">
        <v>-0.22770000000000001</v>
      </c>
      <c r="AP2507" s="16">
        <v>-0.47649999999999998</v>
      </c>
      <c r="AR2507" s="16">
        <f t="shared" si="109"/>
        <v>1</v>
      </c>
      <c r="AS2507" s="5">
        <f t="shared" si="108"/>
        <v>3.2995000000000108E-2</v>
      </c>
    </row>
    <row r="2508" spans="1:45" x14ac:dyDescent="0.25">
      <c r="A2508" s="16" t="s">
        <v>408</v>
      </c>
      <c r="B2508" s="16" t="s">
        <v>109</v>
      </c>
      <c r="C2508" s="16" t="s">
        <v>313</v>
      </c>
      <c r="D2508" s="16">
        <v>1999</v>
      </c>
      <c r="E2508" s="16" t="s">
        <v>2792</v>
      </c>
      <c r="F2508" s="16" t="s">
        <v>590</v>
      </c>
      <c r="G2508" s="10">
        <v>390.089</v>
      </c>
      <c r="H2508" s="73">
        <v>5.9663760000000003</v>
      </c>
      <c r="I2508" s="16" t="s">
        <v>6700</v>
      </c>
      <c r="J2508" s="71">
        <v>-5.3295E-3</v>
      </c>
      <c r="K2508" s="71">
        <v>0.82589780000000002</v>
      </c>
      <c r="L2508" s="16">
        <v>-1.608236</v>
      </c>
      <c r="M2508" s="16">
        <v>-0.52266900000000005</v>
      </c>
      <c r="N2508" s="16">
        <v>-1.0124139999999999</v>
      </c>
      <c r="O2508" s="16">
        <v>-0.84182920000000006</v>
      </c>
      <c r="P2508" s="16">
        <v>-1.0030289999999999</v>
      </c>
      <c r="Q2508" s="16">
        <v>-0.1747532</v>
      </c>
      <c r="R2508" s="16">
        <v>0.29899999999999999</v>
      </c>
      <c r="S2508" s="16">
        <v>0</v>
      </c>
      <c r="T2508" s="16">
        <v>2.9999999999999997E-4</v>
      </c>
      <c r="U2508" s="16">
        <v>4.9949000000000003</v>
      </c>
      <c r="V2508" s="16">
        <v>4.3339999999999996</v>
      </c>
      <c r="W2508" s="16">
        <v>0.38200000000000001</v>
      </c>
      <c r="X2508" s="16">
        <v>365.35300000000001</v>
      </c>
      <c r="Y2508" s="16">
        <v>36.044600000000003</v>
      </c>
      <c r="Z2508" s="16">
        <v>6.7900000000000002E-2</v>
      </c>
      <c r="AA2508" s="16">
        <v>0.7386971</v>
      </c>
      <c r="AB2508" s="16">
        <v>0.44</v>
      </c>
      <c r="AC2508" s="16">
        <v>12.33</v>
      </c>
      <c r="AD2508" s="16">
        <v>15.734999999999999</v>
      </c>
      <c r="AE2508" s="16">
        <v>0.37740000000000001</v>
      </c>
      <c r="AF2508" s="16">
        <v>0.20430000000000001</v>
      </c>
      <c r="AG2508" s="16">
        <v>14576.2</v>
      </c>
      <c r="AH2508" s="16">
        <v>5.5E-2</v>
      </c>
      <c r="AI2508" s="16">
        <v>33.799999999999997</v>
      </c>
      <c r="AJ2508" s="16">
        <v>60.6</v>
      </c>
      <c r="AK2508" s="16">
        <v>-0.1043</v>
      </c>
      <c r="AL2508" s="16">
        <v>-0.19819999999999999</v>
      </c>
      <c r="AM2508" s="16">
        <v>-0.34279999999999999</v>
      </c>
      <c r="AN2508" s="16">
        <v>-0.3422</v>
      </c>
      <c r="AO2508" s="16">
        <v>-0.22389999999999999</v>
      </c>
      <c r="AP2508" s="16">
        <v>-0.48959999999999998</v>
      </c>
      <c r="AR2508" s="16">
        <f t="shared" si="109"/>
        <v>1</v>
      </c>
      <c r="AS2508" s="5">
        <f t="shared" si="108"/>
        <v>2.9004999999999947E-2</v>
      </c>
    </row>
    <row r="2509" spans="1:45" x14ac:dyDescent="0.25">
      <c r="A2509" s="16" t="s">
        <v>408</v>
      </c>
      <c r="B2509" s="16" t="s">
        <v>109</v>
      </c>
      <c r="C2509" s="16" t="s">
        <v>313</v>
      </c>
      <c r="D2509" s="16">
        <v>2000</v>
      </c>
      <c r="E2509" s="16" t="s">
        <v>2819</v>
      </c>
      <c r="F2509" s="16" t="s">
        <v>590</v>
      </c>
      <c r="G2509" s="10">
        <v>384.68</v>
      </c>
      <c r="H2509" s="73">
        <v>5.9524119999999998</v>
      </c>
      <c r="I2509" s="16">
        <v>11376172</v>
      </c>
      <c r="J2509" s="71">
        <v>2.8286000000000001E-3</v>
      </c>
      <c r="K2509" s="71">
        <v>0.82823729999999995</v>
      </c>
      <c r="L2509" s="16">
        <v>-1.5819319999999999</v>
      </c>
      <c r="M2509" s="16">
        <v>-0.51836009999999999</v>
      </c>
      <c r="N2509" s="16">
        <v>-0.98052329999999999</v>
      </c>
      <c r="O2509" s="16">
        <v>-0.80425460000000004</v>
      </c>
      <c r="P2509" s="16">
        <v>-0.97928999999999999</v>
      </c>
      <c r="Q2509" s="16">
        <v>-0.21720519999999999</v>
      </c>
      <c r="R2509" s="16">
        <v>0.29899999999999999</v>
      </c>
      <c r="S2509" s="16">
        <v>4.0000000000000002E-4</v>
      </c>
      <c r="T2509" s="16">
        <v>5.9999999999999995E-4</v>
      </c>
      <c r="U2509" s="16">
        <v>5.2480000000000002</v>
      </c>
      <c r="V2509" s="16">
        <v>4.72</v>
      </c>
      <c r="W2509" s="16">
        <v>0.39</v>
      </c>
      <c r="X2509" s="16">
        <v>364.80399999999997</v>
      </c>
      <c r="Y2509" s="16">
        <v>36.9253</v>
      </c>
      <c r="Z2509" s="16">
        <v>7.5700000000000003E-2</v>
      </c>
      <c r="AA2509" s="16">
        <v>0.72685160000000004</v>
      </c>
      <c r="AB2509" s="16">
        <v>0.44</v>
      </c>
      <c r="AC2509" s="16">
        <v>12.33</v>
      </c>
      <c r="AD2509" s="16">
        <v>16.04</v>
      </c>
      <c r="AE2509" s="16">
        <v>0.41020000000000001</v>
      </c>
      <c r="AF2509" s="16">
        <v>0.43280000000000002</v>
      </c>
      <c r="AG2509" s="16">
        <v>14581</v>
      </c>
      <c r="AH2509" s="16">
        <v>5.2499999999999998E-2</v>
      </c>
      <c r="AI2509" s="16">
        <v>34.299999999999997</v>
      </c>
      <c r="AJ2509" s="16">
        <v>62.5</v>
      </c>
      <c r="AK2509" s="16">
        <v>-0.17610000000000001</v>
      </c>
      <c r="AL2509" s="16">
        <v>-0.20930000000000001</v>
      </c>
      <c r="AM2509" s="16">
        <v>-0.37569999999999998</v>
      </c>
      <c r="AN2509" s="16">
        <v>-0.47210000000000002</v>
      </c>
      <c r="AO2509" s="16">
        <v>-0.22009999999999999</v>
      </c>
      <c r="AP2509" s="16">
        <v>-0.50270000000000004</v>
      </c>
      <c r="AR2509" s="16">
        <f t="shared" si="109"/>
        <v>0</v>
      </c>
      <c r="AS2509" s="5">
        <f t="shared" si="108"/>
        <v>2.6304000000000105E-2</v>
      </c>
    </row>
    <row r="2510" spans="1:45" x14ac:dyDescent="0.25">
      <c r="A2510" s="16" t="s">
        <v>408</v>
      </c>
      <c r="B2510" s="16" t="s">
        <v>109</v>
      </c>
      <c r="C2510" s="16" t="s">
        <v>313</v>
      </c>
      <c r="D2510" s="16">
        <v>2001</v>
      </c>
      <c r="E2510" s="16" t="s">
        <v>2804</v>
      </c>
      <c r="F2510" s="16" t="s">
        <v>590</v>
      </c>
      <c r="G2510" s="10">
        <v>355.55099999999999</v>
      </c>
      <c r="H2510" s="73">
        <v>5.8736680000000003</v>
      </c>
      <c r="I2510" s="16">
        <v>11695863</v>
      </c>
      <c r="J2510" s="71">
        <v>-6.04033E-2</v>
      </c>
      <c r="K2510" s="71">
        <v>0.77968999999999999</v>
      </c>
      <c r="L2510" s="16">
        <v>-1.6806460000000001</v>
      </c>
      <c r="M2510" s="16">
        <v>-0.49566900000000003</v>
      </c>
      <c r="N2510" s="16">
        <v>-1.0487960000000001</v>
      </c>
      <c r="O2510" s="16">
        <v>-0.87335940000000001</v>
      </c>
      <c r="P2510" s="16">
        <v>-0.95326350000000004</v>
      </c>
      <c r="Q2510" s="16">
        <v>-0.35322799999999999</v>
      </c>
      <c r="R2510" s="16">
        <v>0.29899999999999999</v>
      </c>
      <c r="S2510" s="16">
        <v>6.4000000000000003E-3</v>
      </c>
      <c r="T2510" s="16">
        <v>5.9999999999999995E-4</v>
      </c>
      <c r="U2510" s="16">
        <v>4.5090000000000003</v>
      </c>
      <c r="V2510" s="16">
        <v>4.8380000000000001</v>
      </c>
      <c r="W2510" s="16">
        <v>0.378</v>
      </c>
      <c r="X2510" s="16">
        <v>365.99900000000002</v>
      </c>
      <c r="Y2510" s="16">
        <v>37.805999999999997</v>
      </c>
      <c r="Z2510" s="16">
        <v>6.6000000000000003E-2</v>
      </c>
      <c r="AA2510" s="16">
        <v>0.93249720000000003</v>
      </c>
      <c r="AB2510" s="16">
        <v>0.44</v>
      </c>
      <c r="AC2510" s="16">
        <v>12.33</v>
      </c>
      <c r="AD2510" s="16">
        <v>10.744999999999999</v>
      </c>
      <c r="AE2510" s="16">
        <v>0.4698</v>
      </c>
      <c r="AF2510" s="16">
        <v>0.47949999999999998</v>
      </c>
      <c r="AG2510" s="16">
        <v>16433</v>
      </c>
      <c r="AH2510" s="16">
        <v>5.5199999999999999E-2</v>
      </c>
      <c r="AI2510" s="16">
        <v>34.700000000000003</v>
      </c>
      <c r="AJ2510" s="16">
        <v>64.400000000000006</v>
      </c>
      <c r="AK2510" s="16">
        <v>-0.41189999999999999</v>
      </c>
      <c r="AL2510" s="16">
        <v>-0.60950000000000004</v>
      </c>
      <c r="AM2510" s="16">
        <v>-0.56140000000000001</v>
      </c>
      <c r="AN2510" s="16">
        <v>-0.27589999999999998</v>
      </c>
      <c r="AO2510" s="16">
        <v>-0.36330000000000001</v>
      </c>
      <c r="AP2510" s="16">
        <v>-0.48649999999999999</v>
      </c>
      <c r="AR2510" s="16">
        <f t="shared" si="109"/>
        <v>0</v>
      </c>
      <c r="AS2510" s="5">
        <f t="shared" si="108"/>
        <v>-9.871400000000019E-2</v>
      </c>
    </row>
    <row r="2511" spans="1:45" x14ac:dyDescent="0.25">
      <c r="A2511" s="16" t="s">
        <v>408</v>
      </c>
      <c r="B2511" s="16" t="s">
        <v>109</v>
      </c>
      <c r="C2511" s="16" t="s">
        <v>313</v>
      </c>
      <c r="D2511" s="16">
        <v>2002</v>
      </c>
      <c r="E2511" s="16" t="s">
        <v>2809</v>
      </c>
      <c r="F2511" s="16" t="s">
        <v>590</v>
      </c>
      <c r="G2511" s="10">
        <v>352.029</v>
      </c>
      <c r="H2511" s="73">
        <v>5.8637119999999996</v>
      </c>
      <c r="I2511" s="16">
        <v>12013711</v>
      </c>
      <c r="J2511" s="71">
        <v>6.1954799999999997E-2</v>
      </c>
      <c r="K2511" s="71">
        <v>0.82952329999999996</v>
      </c>
      <c r="L2511" s="16">
        <v>-1.702852</v>
      </c>
      <c r="M2511" s="16">
        <v>-0.50801320000000005</v>
      </c>
      <c r="N2511" s="16">
        <v>-0.99358299999999999</v>
      </c>
      <c r="O2511" s="16">
        <v>-0.86307690000000004</v>
      </c>
      <c r="P2511" s="16">
        <v>-0.92725610000000003</v>
      </c>
      <c r="Q2511" s="16">
        <v>-0.48921710000000002</v>
      </c>
      <c r="R2511" s="16">
        <v>0.30409999999999998</v>
      </c>
      <c r="S2511" s="16">
        <v>2.3999999999999998E-3</v>
      </c>
      <c r="T2511" s="16">
        <v>5.9999999999999995E-4</v>
      </c>
      <c r="U2511" s="16">
        <v>4.9653999999999998</v>
      </c>
      <c r="V2511" s="16">
        <v>4.9560000000000004</v>
      </c>
      <c r="W2511" s="16">
        <v>0.36599999999999999</v>
      </c>
      <c r="X2511" s="16">
        <v>366.84699999999998</v>
      </c>
      <c r="Y2511" s="16">
        <v>38.686700000000002</v>
      </c>
      <c r="Z2511" s="16">
        <v>6.0999999999999999E-2</v>
      </c>
      <c r="AA2511" s="16">
        <v>0.93055529999999997</v>
      </c>
      <c r="AB2511" s="16">
        <v>0.44</v>
      </c>
      <c r="AC2511" s="16">
        <v>12.33</v>
      </c>
      <c r="AD2511" s="16">
        <v>10.795</v>
      </c>
      <c r="AE2511" s="16">
        <v>0.6129</v>
      </c>
      <c r="AF2511" s="16">
        <v>0.72150000000000003</v>
      </c>
      <c r="AG2511" s="16">
        <v>18168.3</v>
      </c>
      <c r="AH2511" s="16">
        <v>5.5E-2</v>
      </c>
      <c r="AI2511" s="16">
        <v>35.200000000000003</v>
      </c>
      <c r="AJ2511" s="16">
        <v>66.2</v>
      </c>
      <c r="AK2511" s="16">
        <v>-0.64770000000000005</v>
      </c>
      <c r="AL2511" s="16">
        <v>-1.0097</v>
      </c>
      <c r="AM2511" s="16">
        <v>-0.74709999999999999</v>
      </c>
      <c r="AN2511" s="16">
        <v>-7.9600000000000004E-2</v>
      </c>
      <c r="AO2511" s="16">
        <v>-0.50649999999999995</v>
      </c>
      <c r="AP2511" s="16">
        <v>-0.47020000000000001</v>
      </c>
      <c r="AR2511" s="16">
        <f t="shared" si="109"/>
        <v>0</v>
      </c>
      <c r="AS2511" s="5">
        <f t="shared" si="108"/>
        <v>-2.2205999999999948E-2</v>
      </c>
    </row>
    <row r="2512" spans="1:45" x14ac:dyDescent="0.25">
      <c r="A2512" s="16" t="s">
        <v>408</v>
      </c>
      <c r="B2512" s="16" t="s">
        <v>109</v>
      </c>
      <c r="C2512" s="16" t="s">
        <v>313</v>
      </c>
      <c r="D2512" s="16">
        <v>2003</v>
      </c>
      <c r="E2512" s="16" t="s">
        <v>2801</v>
      </c>
      <c r="F2512" s="16" t="s">
        <v>590</v>
      </c>
      <c r="G2512" s="10">
        <v>362.37200000000001</v>
      </c>
      <c r="H2512" s="73">
        <v>5.892671</v>
      </c>
      <c r="I2512" s="16">
        <v>12336687</v>
      </c>
      <c r="J2512" s="71">
        <v>5.0385199999999998E-2</v>
      </c>
      <c r="K2512" s="71">
        <v>0.87238979999999999</v>
      </c>
      <c r="L2512" s="16">
        <v>-1.6127800000000001</v>
      </c>
      <c r="M2512" s="16">
        <v>-0.51004000000000005</v>
      </c>
      <c r="N2512" s="16">
        <v>-1.0595030000000001</v>
      </c>
      <c r="O2512" s="16">
        <v>-0.76793489999999998</v>
      </c>
      <c r="P2512" s="16">
        <v>-0.90121600000000002</v>
      </c>
      <c r="Q2512" s="16">
        <v>-0.33975050000000001</v>
      </c>
      <c r="R2512" s="16">
        <v>0.29899999999999999</v>
      </c>
      <c r="S2512" s="16">
        <v>2.5999999999999999E-3</v>
      </c>
      <c r="T2512" s="16">
        <v>5.9999999999999995E-4</v>
      </c>
      <c r="U2512" s="16">
        <v>4.2176</v>
      </c>
      <c r="V2512" s="16">
        <v>5.0739999999999998</v>
      </c>
      <c r="W2512" s="16">
        <v>0.35399999999999998</v>
      </c>
      <c r="X2512" s="16">
        <v>368.55599999999998</v>
      </c>
      <c r="Y2512" s="16">
        <v>39.567399999999999</v>
      </c>
      <c r="Z2512" s="16">
        <v>6.0199999999999997E-2</v>
      </c>
      <c r="AA2512" s="16">
        <v>0.70218979999999998</v>
      </c>
      <c r="AB2512" s="16">
        <v>0.44</v>
      </c>
      <c r="AC2512" s="16">
        <v>12.33</v>
      </c>
      <c r="AD2512" s="16">
        <v>16.675000000000001</v>
      </c>
      <c r="AE2512" s="16">
        <v>0.69450000000000001</v>
      </c>
      <c r="AF2512" s="16">
        <v>1.1040000000000001</v>
      </c>
      <c r="AG2512" s="16">
        <v>17674.400000000001</v>
      </c>
      <c r="AH2512" s="16">
        <v>5.7500000000000002E-2</v>
      </c>
      <c r="AI2512" s="16">
        <v>35.6</v>
      </c>
      <c r="AJ2512" s="16">
        <v>68.099999999999994</v>
      </c>
      <c r="AK2512" s="16">
        <v>-0.4244</v>
      </c>
      <c r="AL2512" s="16">
        <v>-0.78380000000000005</v>
      </c>
      <c r="AM2512" s="16">
        <v>-0.68559999999999999</v>
      </c>
      <c r="AN2512" s="16">
        <v>-4.1999999999999997E-3</v>
      </c>
      <c r="AO2512" s="16">
        <v>-0.45929999999999999</v>
      </c>
      <c r="AP2512" s="16">
        <v>-0.24979999999999999</v>
      </c>
      <c r="AR2512" s="16">
        <f t="shared" si="109"/>
        <v>0</v>
      </c>
      <c r="AS2512" s="5">
        <f t="shared" si="108"/>
        <v>9.007199999999993E-2</v>
      </c>
    </row>
    <row r="2513" spans="1:45" x14ac:dyDescent="0.25">
      <c r="A2513" s="16" t="s">
        <v>408</v>
      </c>
      <c r="B2513" s="16" t="s">
        <v>109</v>
      </c>
      <c r="C2513" s="16" t="s">
        <v>313</v>
      </c>
      <c r="D2513" s="16">
        <v>2004</v>
      </c>
      <c r="E2513" s="16" t="s">
        <v>2812</v>
      </c>
      <c r="F2513" s="16" t="s">
        <v>590</v>
      </c>
      <c r="G2513" s="10">
        <v>371.78699999999998</v>
      </c>
      <c r="H2513" s="73">
        <v>5.9183219999999999</v>
      </c>
      <c r="I2513" s="16">
        <v>12676038</v>
      </c>
      <c r="J2513" s="71">
        <v>3.6586000000000001E-3</v>
      </c>
      <c r="K2513" s="71">
        <v>0.87558729999999996</v>
      </c>
      <c r="L2513" s="16">
        <v>-1.574678</v>
      </c>
      <c r="M2513" s="16">
        <v>-0.52631019999999995</v>
      </c>
      <c r="N2513" s="16">
        <v>-0.97222010000000003</v>
      </c>
      <c r="O2513" s="16">
        <v>-0.79084989999999999</v>
      </c>
      <c r="P2513" s="16">
        <v>-0.87490129999999999</v>
      </c>
      <c r="Q2513" s="16">
        <v>-0.3288198</v>
      </c>
      <c r="R2513" s="16">
        <v>0.26779999999999998</v>
      </c>
      <c r="S2513" s="16">
        <v>2.8E-3</v>
      </c>
      <c r="T2513" s="16">
        <v>5.9999999999999995E-4</v>
      </c>
      <c r="U2513" s="16">
        <v>5.1109999999999998</v>
      </c>
      <c r="V2513" s="16">
        <v>5.1920000000000002</v>
      </c>
      <c r="W2513" s="16">
        <v>0.34200000000000003</v>
      </c>
      <c r="X2513" s="16">
        <v>367.22699999999998</v>
      </c>
      <c r="Y2513" s="16">
        <v>38.36</v>
      </c>
      <c r="Z2513" s="16">
        <v>5.74E-2</v>
      </c>
      <c r="AA2513" s="16">
        <v>0.67772200000000005</v>
      </c>
      <c r="AB2513" s="16">
        <v>0.44</v>
      </c>
      <c r="AC2513" s="16">
        <v>12.33</v>
      </c>
      <c r="AD2513" s="16">
        <v>17.305</v>
      </c>
      <c r="AE2513" s="16">
        <v>0.7399</v>
      </c>
      <c r="AF2513" s="16">
        <v>1.7673000000000001</v>
      </c>
      <c r="AG2513" s="16">
        <v>19244.3</v>
      </c>
      <c r="AH2513" s="16">
        <v>5.57E-2</v>
      </c>
      <c r="AI2513" s="16">
        <v>36.1</v>
      </c>
      <c r="AJ2513" s="16">
        <v>70</v>
      </c>
      <c r="AK2513" s="16">
        <v>-0.50409999999999999</v>
      </c>
      <c r="AL2513" s="16">
        <v>-0.75609999999999999</v>
      </c>
      <c r="AM2513" s="16">
        <v>-0.72060000000000002</v>
      </c>
      <c r="AN2513" s="16">
        <v>9.1600000000000001E-2</v>
      </c>
      <c r="AO2513" s="16">
        <v>-0.52180000000000004</v>
      </c>
      <c r="AP2513" s="16">
        <v>-0.1226</v>
      </c>
      <c r="AR2513" s="16">
        <f t="shared" si="109"/>
        <v>0</v>
      </c>
      <c r="AS2513" s="5">
        <f t="shared" si="108"/>
        <v>3.810200000000008E-2</v>
      </c>
    </row>
    <row r="2514" spans="1:45" x14ac:dyDescent="0.25">
      <c r="A2514" s="16" t="s">
        <v>408</v>
      </c>
      <c r="B2514" s="16" t="s">
        <v>109</v>
      </c>
      <c r="C2514" s="16" t="s">
        <v>313</v>
      </c>
      <c r="D2514" s="16">
        <v>2005</v>
      </c>
      <c r="E2514" s="16" t="s">
        <v>2807</v>
      </c>
      <c r="F2514" s="16" t="s">
        <v>590</v>
      </c>
      <c r="G2514" s="10">
        <v>373.23200000000003</v>
      </c>
      <c r="H2514" s="73">
        <v>5.9222000000000001</v>
      </c>
      <c r="I2514" s="16">
        <v>13039711</v>
      </c>
      <c r="J2514" s="71">
        <v>1.35677E-2</v>
      </c>
      <c r="K2514" s="71">
        <v>0.887548</v>
      </c>
      <c r="L2514" s="16">
        <v>-1.562216</v>
      </c>
      <c r="M2514" s="16">
        <v>-0.55218509999999998</v>
      </c>
      <c r="N2514" s="16">
        <v>-0.96440959999999998</v>
      </c>
      <c r="O2514" s="16">
        <v>-0.77563110000000002</v>
      </c>
      <c r="P2514" s="16">
        <v>-0.84756500000000001</v>
      </c>
      <c r="Q2514" s="16">
        <v>-0.3278913</v>
      </c>
      <c r="R2514" s="16">
        <v>0.219</v>
      </c>
      <c r="S2514" s="16">
        <v>3.0000000000000001E-3</v>
      </c>
      <c r="T2514" s="16">
        <v>5.9999999999999995E-4</v>
      </c>
      <c r="U2514" s="16">
        <v>5.1839000000000004</v>
      </c>
      <c r="V2514" s="16">
        <v>5.31</v>
      </c>
      <c r="W2514" s="16">
        <v>0.33</v>
      </c>
      <c r="X2514" s="16">
        <v>366.96499999999997</v>
      </c>
      <c r="Y2514" s="16">
        <v>38.890799999999999</v>
      </c>
      <c r="Z2514" s="16">
        <v>5.7200000000000001E-2</v>
      </c>
      <c r="AA2514" s="16">
        <v>0.66548819999999997</v>
      </c>
      <c r="AB2514" s="16">
        <v>0.44</v>
      </c>
      <c r="AC2514" s="16">
        <v>12.33</v>
      </c>
      <c r="AD2514" s="16">
        <v>17.62</v>
      </c>
      <c r="AE2514" s="16">
        <v>0.79479999999999995</v>
      </c>
      <c r="AF2514" s="16">
        <v>3.2585999999999999</v>
      </c>
      <c r="AG2514" s="16">
        <v>19474.5</v>
      </c>
      <c r="AH2514" s="16">
        <v>5.5849999999999997E-2</v>
      </c>
      <c r="AI2514" s="16">
        <v>36.5</v>
      </c>
      <c r="AJ2514" s="16">
        <v>71.8</v>
      </c>
      <c r="AK2514" s="16">
        <v>-0.47749999999999998</v>
      </c>
      <c r="AL2514" s="16">
        <v>-0.73350000000000004</v>
      </c>
      <c r="AM2514" s="16">
        <v>-0.79879999999999995</v>
      </c>
      <c r="AN2514" s="16">
        <v>7.7799999999999994E-2</v>
      </c>
      <c r="AO2514" s="16">
        <v>-0.4743</v>
      </c>
      <c r="AP2514" s="16">
        <v>-0.1226</v>
      </c>
      <c r="AR2514" s="16">
        <f t="shared" si="109"/>
        <v>0</v>
      </c>
      <c r="AS2514" s="5">
        <f t="shared" si="108"/>
        <v>1.2461999999999973E-2</v>
      </c>
    </row>
    <row r="2515" spans="1:45" x14ac:dyDescent="0.25">
      <c r="A2515" s="16" t="s">
        <v>408</v>
      </c>
      <c r="B2515" s="16" t="s">
        <v>109</v>
      </c>
      <c r="C2515" s="16" t="s">
        <v>313</v>
      </c>
      <c r="D2515" s="16">
        <v>2006</v>
      </c>
      <c r="E2515" s="16" t="s">
        <v>2793</v>
      </c>
      <c r="F2515" s="16" t="s">
        <v>590</v>
      </c>
      <c r="G2515" s="10">
        <v>379.43900000000002</v>
      </c>
      <c r="H2515" s="73">
        <v>5.9386929999999998</v>
      </c>
      <c r="I2515" s="16">
        <v>13429262</v>
      </c>
      <c r="J2515" s="71">
        <v>6.5318500000000002E-2</v>
      </c>
      <c r="K2515" s="71">
        <v>0.94745650000000003</v>
      </c>
      <c r="L2515" s="16">
        <v>-1.4386570000000001</v>
      </c>
      <c r="M2515" s="16">
        <v>-0.50777099999999997</v>
      </c>
      <c r="N2515" s="16">
        <v>-0.96362080000000006</v>
      </c>
      <c r="O2515" s="16">
        <v>-0.6250116</v>
      </c>
      <c r="P2515" s="16">
        <v>-0.81750199999999995</v>
      </c>
      <c r="Q2515" s="16">
        <v>-0.28065459999999998</v>
      </c>
      <c r="R2515" s="16">
        <v>0.29899999999999999</v>
      </c>
      <c r="S2515" s="16">
        <v>3.2000000000000002E-3</v>
      </c>
      <c r="T2515" s="16">
        <v>5.9999999999999995E-4</v>
      </c>
      <c r="U2515" s="16">
        <v>5.2567000000000004</v>
      </c>
      <c r="V2515" s="16">
        <v>5.9820000000000002</v>
      </c>
      <c r="W2515" s="16">
        <v>0.32</v>
      </c>
      <c r="X2515" s="16">
        <v>363.71800000000002</v>
      </c>
      <c r="Y2515" s="16">
        <v>44.507800000000003</v>
      </c>
      <c r="Z2515" s="16">
        <v>7.9600000000000004E-2</v>
      </c>
      <c r="AA2515" s="16">
        <v>0.70141299999999995</v>
      </c>
      <c r="AB2515" s="16">
        <v>0.44</v>
      </c>
      <c r="AC2515" s="16">
        <v>12.33</v>
      </c>
      <c r="AD2515" s="16">
        <v>16.695</v>
      </c>
      <c r="AE2515" s="16">
        <v>0.97689999999999999</v>
      </c>
      <c r="AF2515" s="16">
        <v>4.6601999999999997</v>
      </c>
      <c r="AG2515" s="16">
        <v>19183.2</v>
      </c>
      <c r="AH2515" s="16">
        <v>5.57E-2</v>
      </c>
      <c r="AI2515" s="16">
        <v>37</v>
      </c>
      <c r="AJ2515" s="16">
        <v>73.7</v>
      </c>
      <c r="AK2515" s="16">
        <v>-0.25650000000000001</v>
      </c>
      <c r="AL2515" s="16">
        <v>-0.54259999999999997</v>
      </c>
      <c r="AM2515" s="16">
        <v>-0.80989999999999995</v>
      </c>
      <c r="AN2515" s="16">
        <v>0.1095</v>
      </c>
      <c r="AO2515" s="16">
        <v>-0.50209999999999999</v>
      </c>
      <c r="AP2515" s="16">
        <v>-0.2467</v>
      </c>
      <c r="AR2515" s="16">
        <f t="shared" si="109"/>
        <v>0</v>
      </c>
      <c r="AS2515" s="5">
        <f t="shared" si="108"/>
        <v>0.12355899999999997</v>
      </c>
    </row>
    <row r="2516" spans="1:45" x14ac:dyDescent="0.25">
      <c r="A2516" s="16" t="s">
        <v>408</v>
      </c>
      <c r="B2516" s="16" t="s">
        <v>109</v>
      </c>
      <c r="C2516" s="16" t="s">
        <v>313</v>
      </c>
      <c r="D2516" s="16">
        <v>2007</v>
      </c>
      <c r="E2516" s="16" t="s">
        <v>2798</v>
      </c>
      <c r="F2516" s="16" t="s">
        <v>590</v>
      </c>
      <c r="G2516" s="10">
        <v>403.495</v>
      </c>
      <c r="H2516" s="73">
        <v>6.0001629999999997</v>
      </c>
      <c r="I2516" s="16">
        <v>13840969</v>
      </c>
      <c r="J2516" s="71">
        <v>2.7506599999999999E-2</v>
      </c>
      <c r="K2516" s="71">
        <v>0.97387959999999996</v>
      </c>
      <c r="L2516" s="16">
        <v>-1.3916010000000001</v>
      </c>
      <c r="M2516" s="16">
        <v>-0.54006810000000005</v>
      </c>
      <c r="N2516" s="16">
        <v>-0.91995700000000002</v>
      </c>
      <c r="O2516" s="16">
        <v>-0.62213350000000001</v>
      </c>
      <c r="P2516" s="16">
        <v>-0.78256110000000001</v>
      </c>
      <c r="Q2516" s="16">
        <v>-0.2246611</v>
      </c>
      <c r="R2516" s="16">
        <v>0.2316</v>
      </c>
      <c r="S2516" s="16">
        <v>3.3999999999999998E-3</v>
      </c>
      <c r="T2516" s="16">
        <v>1E-3</v>
      </c>
      <c r="U2516" s="16">
        <v>5.3295000000000003</v>
      </c>
      <c r="V2516" s="16">
        <v>6.6539999999999999</v>
      </c>
      <c r="W2516" s="16">
        <v>0.31</v>
      </c>
      <c r="X2516" s="16">
        <v>367.19299999999998</v>
      </c>
      <c r="Y2516" s="16">
        <v>43.851199999999999</v>
      </c>
      <c r="Z2516" s="16">
        <v>8.3900000000000002E-2</v>
      </c>
      <c r="AA2516" s="16">
        <v>0.67500340000000003</v>
      </c>
      <c r="AB2516" s="16">
        <v>0.44</v>
      </c>
      <c r="AC2516" s="16">
        <v>12.33</v>
      </c>
      <c r="AD2516" s="16">
        <v>17.375</v>
      </c>
      <c r="AE2516" s="16">
        <v>1.2776000000000001</v>
      </c>
      <c r="AF2516" s="16">
        <v>7.6627999999999998</v>
      </c>
      <c r="AG2516" s="16">
        <v>19858.8</v>
      </c>
      <c r="AH2516" s="16">
        <v>5.5050000000000002E-2</v>
      </c>
      <c r="AI2516" s="16">
        <v>37.4</v>
      </c>
      <c r="AJ2516" s="16">
        <v>75.5</v>
      </c>
      <c r="AK2516" s="16">
        <v>-0.2727</v>
      </c>
      <c r="AL2516" s="16">
        <v>-0.53420000000000001</v>
      </c>
      <c r="AM2516" s="16">
        <v>-0.55930000000000002</v>
      </c>
      <c r="AN2516" s="16">
        <v>5.5399999999999998E-2</v>
      </c>
      <c r="AO2516" s="16">
        <v>-0.44950000000000001</v>
      </c>
      <c r="AP2516" s="16">
        <v>-0.18479999999999999</v>
      </c>
      <c r="AR2516" s="16">
        <f t="shared" si="109"/>
        <v>0</v>
      </c>
      <c r="AS2516" s="5">
        <f t="shared" si="108"/>
        <v>4.7055999999999987E-2</v>
      </c>
    </row>
    <row r="2517" spans="1:45" x14ac:dyDescent="0.25">
      <c r="A2517" s="16" t="s">
        <v>408</v>
      </c>
      <c r="B2517" s="16" t="s">
        <v>109</v>
      </c>
      <c r="C2517" s="16" t="s">
        <v>313</v>
      </c>
      <c r="D2517" s="16">
        <v>2008</v>
      </c>
      <c r="E2517" s="16" t="s">
        <v>2817</v>
      </c>
      <c r="F2517" s="16" t="s">
        <v>590</v>
      </c>
      <c r="G2517" s="10">
        <v>421.226</v>
      </c>
      <c r="H2517" s="73">
        <v>6.0431699999999999</v>
      </c>
      <c r="I2517" s="16">
        <v>14271234</v>
      </c>
      <c r="J2517" s="71">
        <v>2.9206200000000002E-2</v>
      </c>
      <c r="K2517" s="71">
        <v>1.002742</v>
      </c>
      <c r="L2517" s="16">
        <v>-1.3287359999999999</v>
      </c>
      <c r="M2517" s="16">
        <v>-0.51388109999999998</v>
      </c>
      <c r="N2517" s="16">
        <v>-0.88813509999999996</v>
      </c>
      <c r="O2517" s="16">
        <v>-0.57723120000000006</v>
      </c>
      <c r="P2517" s="16">
        <v>-0.75695939999999995</v>
      </c>
      <c r="Q2517" s="16">
        <v>-0.21376419999999999</v>
      </c>
      <c r="R2517" s="16">
        <v>0.2782</v>
      </c>
      <c r="S2517" s="16">
        <v>3.5999999999999999E-3</v>
      </c>
      <c r="T2517" s="16">
        <v>1E-3</v>
      </c>
      <c r="U2517" s="16">
        <v>5.4024000000000001</v>
      </c>
      <c r="V2517" s="16">
        <v>7.3259999999999996</v>
      </c>
      <c r="W2517" s="16">
        <v>0.3</v>
      </c>
      <c r="X2517" s="16">
        <v>368.81</v>
      </c>
      <c r="Y2517" s="16">
        <v>44.913899999999998</v>
      </c>
      <c r="Z2517" s="16">
        <v>7.9000000000000001E-2</v>
      </c>
      <c r="AA2517" s="16">
        <v>0.58334649999999999</v>
      </c>
      <c r="AB2517" s="16">
        <v>0.44</v>
      </c>
      <c r="AC2517" s="16">
        <v>12.33</v>
      </c>
      <c r="AD2517" s="16">
        <v>19.734999999999999</v>
      </c>
      <c r="AE2517" s="16">
        <v>0.78749999999999998</v>
      </c>
      <c r="AF2517" s="16">
        <v>10.6639</v>
      </c>
      <c r="AG2517" s="16">
        <v>19976.5</v>
      </c>
      <c r="AH2517" s="16">
        <v>5.2900000000000003E-2</v>
      </c>
      <c r="AI2517" s="16">
        <v>37.9</v>
      </c>
      <c r="AJ2517" s="16">
        <v>77.400000000000006</v>
      </c>
      <c r="AK2517" s="16">
        <v>-0.25319999999999998</v>
      </c>
      <c r="AL2517" s="16">
        <v>-0.43219999999999997</v>
      </c>
      <c r="AM2517" s="16">
        <v>-0.54079999999999995</v>
      </c>
      <c r="AN2517" s="16">
        <v>-5.7099999999999998E-2</v>
      </c>
      <c r="AO2517" s="16">
        <v>-0.4768</v>
      </c>
      <c r="AP2517" s="16">
        <v>-0.13450000000000001</v>
      </c>
      <c r="AR2517" s="16">
        <f t="shared" si="109"/>
        <v>0</v>
      </c>
      <c r="AS2517" s="5">
        <f t="shared" si="108"/>
        <v>6.2865000000000171E-2</v>
      </c>
    </row>
    <row r="2518" spans="1:45" x14ac:dyDescent="0.25">
      <c r="A2518" s="16" t="s">
        <v>408</v>
      </c>
      <c r="B2518" s="16" t="s">
        <v>109</v>
      </c>
      <c r="C2518" s="16" t="s">
        <v>313</v>
      </c>
      <c r="D2518" s="16">
        <v>2009</v>
      </c>
      <c r="E2518" s="16" t="s">
        <v>2800</v>
      </c>
      <c r="F2518" s="16" t="s">
        <v>590</v>
      </c>
      <c r="G2518" s="10">
        <v>442.55700000000002</v>
      </c>
      <c r="H2518" s="73">
        <v>6.0925700000000003</v>
      </c>
      <c r="I2518" s="16">
        <v>14714602</v>
      </c>
      <c r="J2518" s="71">
        <v>2.2411400000000001E-2</v>
      </c>
      <c r="K2518" s="71">
        <v>1.025469</v>
      </c>
      <c r="L2518" s="16">
        <v>-1.261374</v>
      </c>
      <c r="M2518" s="16">
        <v>-0.50363780000000002</v>
      </c>
      <c r="N2518" s="16">
        <v>-0.87918339999999995</v>
      </c>
      <c r="O2518" s="16">
        <v>-0.55150440000000001</v>
      </c>
      <c r="P2518" s="16">
        <v>-0.71416679999999999</v>
      </c>
      <c r="Q2518" s="16">
        <v>-0.1505428</v>
      </c>
      <c r="R2518" s="16">
        <v>0.29899999999999999</v>
      </c>
      <c r="S2518" s="16">
        <v>3.8E-3</v>
      </c>
      <c r="T2518" s="16">
        <v>8.0000000000000004E-4</v>
      </c>
      <c r="U2518" s="16">
        <v>5.4752000000000001</v>
      </c>
      <c r="V2518" s="16">
        <v>7.9980000000000002</v>
      </c>
      <c r="W2518" s="16">
        <v>0.28999999999999998</v>
      </c>
      <c r="X2518" s="16">
        <v>366.84300000000002</v>
      </c>
      <c r="Y2518" s="16">
        <v>46.815100000000001</v>
      </c>
      <c r="Z2518" s="16">
        <v>7.6899999999999996E-2</v>
      </c>
      <c r="AA2518" s="16">
        <v>0.61655269999999995</v>
      </c>
      <c r="AB2518" s="16">
        <v>0.44</v>
      </c>
      <c r="AC2518" s="16">
        <v>12.33</v>
      </c>
      <c r="AD2518" s="16">
        <v>18.88</v>
      </c>
      <c r="AE2518" s="16">
        <v>0.76390000000000002</v>
      </c>
      <c r="AF2518" s="16">
        <v>17.056100000000001</v>
      </c>
      <c r="AG2518" s="16">
        <v>20552.599999999999</v>
      </c>
      <c r="AH2518" s="16">
        <v>5.6500000000000002E-2</v>
      </c>
      <c r="AI2518" s="16">
        <v>38.299999999999997</v>
      </c>
      <c r="AJ2518" s="16">
        <v>79.2</v>
      </c>
      <c r="AK2518" s="16">
        <v>-0.1618</v>
      </c>
      <c r="AL2518" s="16">
        <v>-0.38179999999999997</v>
      </c>
      <c r="AM2518" s="16">
        <v>-0.46639999999999998</v>
      </c>
      <c r="AN2518" s="16">
        <v>5.0299999999999997E-2</v>
      </c>
      <c r="AO2518" s="16">
        <v>-0.44180000000000003</v>
      </c>
      <c r="AP2518" s="16">
        <v>-0.1236</v>
      </c>
      <c r="AR2518" s="16">
        <f t="shared" si="109"/>
        <v>0</v>
      </c>
      <c r="AS2518" s="5">
        <f t="shared" si="108"/>
        <v>6.7361999999999922E-2</v>
      </c>
    </row>
    <row r="2519" spans="1:45" x14ac:dyDescent="0.25">
      <c r="A2519" s="16" t="s">
        <v>408</v>
      </c>
      <c r="B2519" s="16" t="s">
        <v>109</v>
      </c>
      <c r="C2519" s="16" t="s">
        <v>313</v>
      </c>
      <c r="D2519" s="16">
        <v>2010</v>
      </c>
      <c r="E2519" s="16" t="s">
        <v>2814</v>
      </c>
      <c r="F2519" s="16" t="s">
        <v>590</v>
      </c>
      <c r="G2519" s="10">
        <v>458.86799999999999</v>
      </c>
      <c r="H2519" s="73">
        <v>6.1287630000000002</v>
      </c>
      <c r="I2519" s="16">
        <v>15167095</v>
      </c>
      <c r="J2519" s="71">
        <v>6.1479999999999998E-4</v>
      </c>
      <c r="K2519" s="71">
        <v>1.0260990000000001</v>
      </c>
      <c r="L2519" s="16">
        <v>-1.3195440000000001</v>
      </c>
      <c r="M2519" s="16">
        <v>-0.52584770000000003</v>
      </c>
      <c r="N2519" s="16">
        <v>-0.95642419999999995</v>
      </c>
      <c r="O2519" s="16">
        <v>-0.5839877</v>
      </c>
      <c r="P2519" s="16">
        <v>-0.67673709999999998</v>
      </c>
      <c r="Q2519" s="16">
        <v>-0.18932099999999999</v>
      </c>
      <c r="R2519" s="16">
        <v>0.2535</v>
      </c>
      <c r="S2519" s="16">
        <v>4.0000000000000001E-3</v>
      </c>
      <c r="T2519" s="16">
        <v>1E-3</v>
      </c>
      <c r="U2519" s="16">
        <v>4.3563999999999998</v>
      </c>
      <c r="V2519" s="16">
        <v>8.67</v>
      </c>
      <c r="W2519" s="16">
        <v>0.28000000000000003</v>
      </c>
      <c r="X2519" s="16">
        <v>371.00900000000001</v>
      </c>
      <c r="Y2519" s="16">
        <v>46.2712</v>
      </c>
      <c r="Z2519" s="16">
        <v>7.5999999999999998E-2</v>
      </c>
      <c r="AA2519" s="16">
        <v>0.67267319999999997</v>
      </c>
      <c r="AB2519" s="16">
        <v>0.44</v>
      </c>
      <c r="AC2519" s="16">
        <v>12.33</v>
      </c>
      <c r="AD2519" s="16">
        <v>17.434999999999999</v>
      </c>
      <c r="AE2519" s="16">
        <v>1.0130999999999999</v>
      </c>
      <c r="AF2519" s="16">
        <v>20.763500000000001</v>
      </c>
      <c r="AG2519" s="16">
        <v>22252.400000000001</v>
      </c>
      <c r="AH2519" s="16">
        <v>5.5399999999999998E-2</v>
      </c>
      <c r="AI2519" s="16">
        <v>38.799999999999997</v>
      </c>
      <c r="AJ2519" s="16">
        <v>81</v>
      </c>
      <c r="AK2519" s="16">
        <v>-0.20530000000000001</v>
      </c>
      <c r="AL2519" s="16">
        <v>-0.45650000000000002</v>
      </c>
      <c r="AM2519" s="16">
        <v>-0.42</v>
      </c>
      <c r="AN2519" s="16">
        <v>5.4600000000000003E-2</v>
      </c>
      <c r="AO2519" s="16">
        <v>-0.57450000000000001</v>
      </c>
      <c r="AP2519" s="16">
        <v>-0.14219999999999999</v>
      </c>
      <c r="AR2519" s="16">
        <f t="shared" si="109"/>
        <v>0</v>
      </c>
      <c r="AS2519" s="5">
        <f t="shared" si="108"/>
        <v>-5.8170000000000055E-2</v>
      </c>
    </row>
    <row r="2520" spans="1:45" x14ac:dyDescent="0.25">
      <c r="A2520" s="16" t="s">
        <v>408</v>
      </c>
      <c r="B2520" s="16" t="s">
        <v>109</v>
      </c>
      <c r="C2520" s="16" t="s">
        <v>313</v>
      </c>
      <c r="D2520" s="16">
        <v>2011</v>
      </c>
      <c r="E2520" s="16" t="s">
        <v>2795</v>
      </c>
      <c r="F2520" s="16" t="s">
        <v>590</v>
      </c>
      <c r="G2520" s="10">
        <v>466.96300000000002</v>
      </c>
      <c r="H2520" s="73">
        <v>6.1462510000000004</v>
      </c>
      <c r="I2520" s="16">
        <v>15627618</v>
      </c>
      <c r="J2520" s="71">
        <v>-2.5764700000000001E-2</v>
      </c>
      <c r="K2520" s="71">
        <v>1</v>
      </c>
      <c r="L2520" s="16">
        <v>-1.2350669999999999</v>
      </c>
      <c r="M2520" s="16">
        <v>-0.49932900000000002</v>
      </c>
      <c r="N2520" s="16">
        <v>-0.84279219999999999</v>
      </c>
      <c r="O2520" s="16">
        <v>-0.53048470000000003</v>
      </c>
      <c r="P2520" s="16">
        <v>-0.63793339999999998</v>
      </c>
      <c r="Q2520" s="16">
        <v>-0.2368335</v>
      </c>
      <c r="R2520" s="16">
        <v>0.29899999999999999</v>
      </c>
      <c r="S2520" s="16">
        <v>4.1999999999999997E-3</v>
      </c>
      <c r="T2520" s="16">
        <v>1.1000000000000001E-3</v>
      </c>
      <c r="U2520" s="16">
        <v>5.3533999999999997</v>
      </c>
      <c r="V2520" s="16">
        <v>8.9960000000000004</v>
      </c>
      <c r="W2520" s="16">
        <v>0.26400000000000001</v>
      </c>
      <c r="X2520" s="16">
        <v>371.43900000000002</v>
      </c>
      <c r="Y2520" s="16">
        <v>47.251100000000001</v>
      </c>
      <c r="Z2520" s="16">
        <v>7.9200000000000007E-2</v>
      </c>
      <c r="AA2520" s="16">
        <v>0.59499780000000002</v>
      </c>
      <c r="AB2520" s="16">
        <v>0.44</v>
      </c>
      <c r="AC2520" s="16">
        <v>12.33</v>
      </c>
      <c r="AD2520" s="16">
        <v>19.434999999999999</v>
      </c>
      <c r="AE2520" s="16">
        <v>1.1223000000000001</v>
      </c>
      <c r="AF2520" s="16">
        <v>25.5641</v>
      </c>
      <c r="AG2520" s="16">
        <v>22888</v>
      </c>
      <c r="AH2520" s="16">
        <v>5.4399999999999997E-2</v>
      </c>
      <c r="AI2520" s="16">
        <v>39.200000000000003</v>
      </c>
      <c r="AJ2520" s="16">
        <v>82.9</v>
      </c>
      <c r="AK2520" s="16">
        <v>-0.26190000000000002</v>
      </c>
      <c r="AL2520" s="16">
        <v>-0.37340000000000001</v>
      </c>
      <c r="AM2520" s="16">
        <v>-0.43769999999999998</v>
      </c>
      <c r="AN2520" s="16">
        <v>-7.3300000000000004E-2</v>
      </c>
      <c r="AO2520" s="16">
        <v>-0.70050000000000001</v>
      </c>
      <c r="AP2520" s="16">
        <v>-0.17430000000000001</v>
      </c>
      <c r="AR2520" s="16">
        <f t="shared" si="109"/>
        <v>0</v>
      </c>
      <c r="AS2520" s="5">
        <f t="shared" si="108"/>
        <v>8.4477000000000135E-2</v>
      </c>
    </row>
    <row r="2521" spans="1:45" x14ac:dyDescent="0.25">
      <c r="A2521" s="16" t="s">
        <v>408</v>
      </c>
      <c r="B2521" s="16" t="s">
        <v>109</v>
      </c>
      <c r="C2521" s="16" t="s">
        <v>313</v>
      </c>
      <c r="D2521" s="16">
        <v>2012</v>
      </c>
      <c r="E2521" s="16" t="s">
        <v>2813</v>
      </c>
      <c r="F2521" s="16" t="s">
        <v>590</v>
      </c>
      <c r="G2521" s="10">
        <v>461.887</v>
      </c>
      <c r="H2521" s="73">
        <v>6.1353210000000002</v>
      </c>
      <c r="I2521" s="16">
        <v>16097305</v>
      </c>
      <c r="J2521" s="71">
        <v>3.4628399999999997E-2</v>
      </c>
      <c r="K2521" s="71">
        <v>1.0352349999999999</v>
      </c>
      <c r="L2521" s="16">
        <v>-1.1844079999999999</v>
      </c>
      <c r="M2521" s="16">
        <v>-0.52405780000000002</v>
      </c>
      <c r="N2521" s="16">
        <v>-0.8083456</v>
      </c>
      <c r="O2521" s="16">
        <v>-0.45921810000000002</v>
      </c>
      <c r="P2521" s="16">
        <v>-0.60163659999999997</v>
      </c>
      <c r="Q2521" s="16">
        <v>-0.24585860000000001</v>
      </c>
      <c r="R2521" s="16">
        <v>0.25230000000000002</v>
      </c>
      <c r="S2521" s="16">
        <v>4.4000000000000003E-3</v>
      </c>
      <c r="T2521" s="16">
        <v>1.1000000000000001E-3</v>
      </c>
      <c r="U2521" s="16">
        <v>5.6936999999999998</v>
      </c>
      <c r="V2521" s="16">
        <v>9.3219999999999992</v>
      </c>
      <c r="W2521" s="16">
        <v>0.248</v>
      </c>
      <c r="X2521" s="16">
        <v>370.28100000000001</v>
      </c>
      <c r="Y2521" s="16">
        <v>48.0809</v>
      </c>
      <c r="Z2521" s="16">
        <v>9.01E-2</v>
      </c>
      <c r="AA2521" s="16">
        <v>0.4979036</v>
      </c>
      <c r="AB2521" s="16">
        <v>0.44</v>
      </c>
      <c r="AC2521" s="16">
        <v>12.33</v>
      </c>
      <c r="AD2521" s="16">
        <v>21.934999999999999</v>
      </c>
      <c r="AE2521" s="16">
        <v>1.4289000000000001</v>
      </c>
      <c r="AF2521" s="16">
        <v>29.213799999999999</v>
      </c>
      <c r="AG2521" s="16">
        <v>22109</v>
      </c>
      <c r="AH2521" s="16">
        <v>5.2299999999999999E-2</v>
      </c>
      <c r="AI2521" s="16">
        <v>39.700000000000003</v>
      </c>
      <c r="AJ2521" s="16">
        <v>84.7</v>
      </c>
      <c r="AK2521" s="16">
        <v>-0.21740000000000001</v>
      </c>
      <c r="AL2521" s="16">
        <v>-0.43930000000000002</v>
      </c>
      <c r="AM2521" s="16">
        <v>-0.47960000000000003</v>
      </c>
      <c r="AN2521" s="16">
        <v>3.5000000000000001E-3</v>
      </c>
      <c r="AO2521" s="16">
        <v>-0.7006</v>
      </c>
      <c r="AP2521" s="16">
        <v>-0.2298</v>
      </c>
      <c r="AR2521" s="16">
        <f t="shared" si="109"/>
        <v>0</v>
      </c>
      <c r="AS2521" s="5">
        <f t="shared" si="108"/>
        <v>5.065900000000001E-2</v>
      </c>
    </row>
    <row r="2522" spans="1:45" x14ac:dyDescent="0.25">
      <c r="A2522" s="16" t="s">
        <v>408</v>
      </c>
      <c r="B2522" s="16" t="s">
        <v>109</v>
      </c>
      <c r="C2522" s="16" t="s">
        <v>313</v>
      </c>
      <c r="D2522" s="16">
        <v>2013</v>
      </c>
      <c r="E2522" s="16" t="s">
        <v>2794</v>
      </c>
      <c r="F2522" s="16" t="s">
        <v>590</v>
      </c>
      <c r="G2522" s="10">
        <v>471.84100000000001</v>
      </c>
      <c r="H2522" s="73">
        <v>6.1566409999999996</v>
      </c>
      <c r="I2522" s="16">
        <v>16577147</v>
      </c>
      <c r="J2522" s="71">
        <v>-3.23436E-2</v>
      </c>
      <c r="K2522" s="71">
        <v>1.0022869999999999</v>
      </c>
      <c r="L2522" s="16">
        <v>-1.113229</v>
      </c>
      <c r="M2522" s="16">
        <v>-0.49596509999999999</v>
      </c>
      <c r="N2522" s="16">
        <v>-0.59280390000000005</v>
      </c>
      <c r="O2522" s="16">
        <v>-0.51159589999999999</v>
      </c>
      <c r="P2522" s="16">
        <v>-0.58398870000000003</v>
      </c>
      <c r="Q2522" s="16">
        <v>-0.29431020000000002</v>
      </c>
      <c r="R2522" s="16">
        <v>0.30409999999999998</v>
      </c>
      <c r="S2522" s="16">
        <v>4.5999999999999999E-3</v>
      </c>
      <c r="T2522" s="16">
        <v>1E-3</v>
      </c>
      <c r="U2522" s="16">
        <v>7.6999000000000004</v>
      </c>
      <c r="V2522" s="16">
        <v>9.6479999999999997</v>
      </c>
      <c r="W2522" s="16">
        <v>0.23200000000000001</v>
      </c>
      <c r="X2522" s="16">
        <v>370.05</v>
      </c>
      <c r="Y2522" s="16">
        <v>46.642299999999999</v>
      </c>
      <c r="Z2522" s="16">
        <v>8.3599999999999994E-2</v>
      </c>
      <c r="AA2522" s="16">
        <v>0.5250899</v>
      </c>
      <c r="AB2522" s="16">
        <v>0.44</v>
      </c>
      <c r="AC2522" s="16">
        <v>12.33</v>
      </c>
      <c r="AD2522" s="16">
        <v>21.234999999999999</v>
      </c>
      <c r="AE2522" s="16">
        <v>0.20519999999999999</v>
      </c>
      <c r="AF2522" s="16">
        <v>32.330199999999998</v>
      </c>
      <c r="AG2522" s="16">
        <v>26398.2</v>
      </c>
      <c r="AH2522" s="16">
        <v>5.1900000000000002E-2</v>
      </c>
      <c r="AI2522" s="16">
        <v>40.1</v>
      </c>
      <c r="AJ2522" s="16">
        <v>86.5</v>
      </c>
      <c r="AK2522" s="16">
        <v>-0.1943</v>
      </c>
      <c r="AL2522" s="16">
        <v>-0.61919999999999997</v>
      </c>
      <c r="AM2522" s="16">
        <v>-0.48230000000000001</v>
      </c>
      <c r="AN2522" s="16">
        <v>-0.21329999999999999</v>
      </c>
      <c r="AO2522" s="16">
        <v>-0.68120000000000003</v>
      </c>
      <c r="AP2522" s="16">
        <v>-0.18110000000000001</v>
      </c>
      <c r="AR2522" s="16">
        <f t="shared" si="109"/>
        <v>0</v>
      </c>
      <c r="AS2522" s="5">
        <f t="shared" si="108"/>
        <v>7.1178999999999881E-2</v>
      </c>
    </row>
    <row r="2523" spans="1:45" x14ac:dyDescent="0.25">
      <c r="A2523" s="16" t="s">
        <v>408</v>
      </c>
      <c r="B2523" s="16" t="s">
        <v>109</v>
      </c>
      <c r="C2523" s="16" t="s">
        <v>313</v>
      </c>
      <c r="D2523" s="16">
        <v>2014</v>
      </c>
      <c r="E2523" s="16" t="s">
        <v>2816</v>
      </c>
      <c r="F2523" s="16" t="s">
        <v>590</v>
      </c>
      <c r="G2523" s="10">
        <v>484.36900000000003</v>
      </c>
      <c r="H2523" s="73">
        <v>6.1828459999999996</v>
      </c>
      <c r="I2523" s="16">
        <v>17068838</v>
      </c>
      <c r="J2523" s="71">
        <v>3.03989E-2</v>
      </c>
      <c r="K2523" s="71">
        <v>1.0332239999999999</v>
      </c>
      <c r="L2523" s="16">
        <v>-1.1203069999999999</v>
      </c>
      <c r="M2523" s="16">
        <v>-0.49799189999999999</v>
      </c>
      <c r="N2523" s="16">
        <v>-0.66130330000000004</v>
      </c>
      <c r="O2523" s="16">
        <v>-0.45967920000000001</v>
      </c>
      <c r="P2523" s="16">
        <v>-0.5573224</v>
      </c>
      <c r="Q2523" s="16">
        <v>-0.32279780000000002</v>
      </c>
      <c r="R2523" s="16">
        <v>0.29899999999999999</v>
      </c>
      <c r="S2523" s="16">
        <v>4.7999999999999996E-3</v>
      </c>
      <c r="T2523" s="16">
        <v>1E-3</v>
      </c>
      <c r="U2523" s="16">
        <v>6.8779000000000003</v>
      </c>
      <c r="V2523" s="16">
        <v>9.9740000000000002</v>
      </c>
      <c r="W2523" s="16">
        <v>0.216</v>
      </c>
      <c r="X2523" s="16">
        <v>371.916</v>
      </c>
      <c r="Y2523" s="16">
        <v>47.999699999999997</v>
      </c>
      <c r="Z2523" s="16">
        <v>8.0399999999999999E-2</v>
      </c>
      <c r="AA2523" s="16">
        <v>0.44081229999999999</v>
      </c>
      <c r="AB2523" s="16">
        <v>0.44</v>
      </c>
      <c r="AC2523" s="16">
        <v>12.33</v>
      </c>
      <c r="AD2523" s="16">
        <v>23.405000000000001</v>
      </c>
      <c r="AE2523" s="16">
        <v>0.38179999999999997</v>
      </c>
      <c r="AF2523" s="16">
        <v>33.468800000000002</v>
      </c>
      <c r="AG2523" s="16">
        <v>21313.8</v>
      </c>
      <c r="AH2523" s="16">
        <v>5.1549999999999999E-2</v>
      </c>
      <c r="AI2523" s="16">
        <v>40.6</v>
      </c>
      <c r="AJ2523" s="16">
        <v>88.4</v>
      </c>
      <c r="AK2523" s="16">
        <v>-7.3800000000000004E-2</v>
      </c>
      <c r="AL2523" s="16">
        <v>-0.76180000000000003</v>
      </c>
      <c r="AM2523" s="16">
        <v>-0.63549999999999995</v>
      </c>
      <c r="AN2523" s="16">
        <v>5.7000000000000002E-2</v>
      </c>
      <c r="AO2523" s="16">
        <v>-0.78180000000000005</v>
      </c>
      <c r="AP2523" s="16">
        <v>-0.30149999999999999</v>
      </c>
      <c r="AR2523" s="16">
        <f t="shared" si="109"/>
        <v>0</v>
      </c>
      <c r="AS2523" s="5">
        <f t="shared" si="108"/>
        <v>-7.0779999999999177E-3</v>
      </c>
    </row>
    <row r="2524" spans="1:45" x14ac:dyDescent="0.25">
      <c r="A2524" s="16" t="s">
        <v>407</v>
      </c>
      <c r="B2524" s="16" t="s">
        <v>110</v>
      </c>
      <c r="C2524" s="16" t="s">
        <v>314</v>
      </c>
      <c r="D2524" s="16">
        <v>1985</v>
      </c>
      <c r="E2524" s="16" t="s">
        <v>2820</v>
      </c>
      <c r="F2524" s="16" t="s">
        <v>594</v>
      </c>
      <c r="G2524" s="10">
        <v>3763.72</v>
      </c>
      <c r="H2524" s="73">
        <v>8.2331629999999993</v>
      </c>
      <c r="I2524" s="16" t="s">
        <v>6700</v>
      </c>
      <c r="K2524" s="71">
        <v>0.91</v>
      </c>
      <c r="L2524" s="16">
        <v>-0.55602580000000001</v>
      </c>
      <c r="M2524" s="16">
        <v>-0.51996489999999995</v>
      </c>
      <c r="N2524" s="16">
        <v>-0.53804050000000003</v>
      </c>
      <c r="O2524" s="16">
        <v>-0.43052279999999998</v>
      </c>
      <c r="P2524" s="16">
        <v>-0.25839309999999999</v>
      </c>
      <c r="Q2524" s="16">
        <v>0.53152359999999998</v>
      </c>
      <c r="R2524" s="16">
        <v>0</v>
      </c>
      <c r="S2524" s="16">
        <v>4.4600000000000001E-2</v>
      </c>
      <c r="T2524" s="16">
        <v>0</v>
      </c>
      <c r="U2524" s="16">
        <v>6.0011000000000001</v>
      </c>
      <c r="V2524" s="16">
        <v>12.98</v>
      </c>
      <c r="W2524" s="16">
        <v>1.76</v>
      </c>
      <c r="X2524" s="16">
        <v>380.97500000000002</v>
      </c>
      <c r="Y2524" s="16">
        <v>22.8812</v>
      </c>
      <c r="Z2524" s="16">
        <v>0.30840000000000001</v>
      </c>
      <c r="AA2524" s="16">
        <v>1.7471500000000001E-2</v>
      </c>
      <c r="AB2524" s="16">
        <v>0.24</v>
      </c>
      <c r="AC2524" s="16">
        <v>17.22</v>
      </c>
      <c r="AD2524" s="16">
        <v>33.15</v>
      </c>
      <c r="AE2524" s="16">
        <v>6.0808</v>
      </c>
      <c r="AF2524" s="16">
        <v>0</v>
      </c>
      <c r="AG2524" s="16">
        <v>94796.2</v>
      </c>
      <c r="AH2524" s="16">
        <v>0</v>
      </c>
      <c r="AI2524" s="16">
        <v>84.660200000000003</v>
      </c>
      <c r="AJ2524" s="16">
        <v>88.951800000000006</v>
      </c>
      <c r="AK2524" s="16">
        <v>-0.20200000000000001</v>
      </c>
      <c r="AL2524" s="16">
        <v>0.60209999999999997</v>
      </c>
      <c r="AM2524" s="16">
        <v>0.7974</v>
      </c>
      <c r="AN2524" s="16">
        <v>0.3049</v>
      </c>
      <c r="AO2524" s="16">
        <v>0.47189999999999999</v>
      </c>
      <c r="AP2524" s="16">
        <v>0.36840000000000001</v>
      </c>
      <c r="AQ2524" s="16">
        <v>5.3045</v>
      </c>
      <c r="AR2524" s="16">
        <f t="shared" si="109"/>
        <v>1</v>
      </c>
      <c r="AS2524" s="5">
        <f t="shared" si="108"/>
        <v>0</v>
      </c>
    </row>
    <row r="2525" spans="1:45" x14ac:dyDescent="0.25">
      <c r="A2525" s="16" t="s">
        <v>407</v>
      </c>
      <c r="B2525" s="16" t="s">
        <v>110</v>
      </c>
      <c r="C2525" s="16" t="s">
        <v>314</v>
      </c>
      <c r="D2525" s="16">
        <v>1986</v>
      </c>
      <c r="E2525" s="16" t="s">
        <v>2845</v>
      </c>
      <c r="F2525" s="16" t="s">
        <v>594</v>
      </c>
      <c r="G2525" s="10">
        <v>3701.25</v>
      </c>
      <c r="H2525" s="73">
        <v>8.2164249999999992</v>
      </c>
      <c r="I2525" s="16" t="s">
        <v>6700</v>
      </c>
      <c r="J2525" s="71">
        <v>-0.03</v>
      </c>
      <c r="K2525" s="71">
        <v>0.88400000000000001</v>
      </c>
      <c r="L2525" s="16">
        <v>-0.42312060000000001</v>
      </c>
      <c r="M2525" s="16">
        <v>-0.50819999999999999</v>
      </c>
      <c r="N2525" s="16">
        <v>-0.38582499999999997</v>
      </c>
      <c r="O2525" s="16">
        <v>-0.31341269999999999</v>
      </c>
      <c r="P2525" s="16">
        <v>-0.24493200000000001</v>
      </c>
      <c r="Q2525" s="16">
        <v>0.53070070000000003</v>
      </c>
      <c r="R2525" s="16">
        <v>0</v>
      </c>
      <c r="S2525" s="16">
        <v>4.4999999999999998E-2</v>
      </c>
      <c r="T2525" s="16">
        <v>1.1000000000000001E-3</v>
      </c>
      <c r="U2525" s="16">
        <v>7.1128999999999998</v>
      </c>
      <c r="V2525" s="16">
        <v>13.555999999999999</v>
      </c>
      <c r="W2525" s="16">
        <v>1.96</v>
      </c>
      <c r="X2525" s="16">
        <v>382.678</v>
      </c>
      <c r="Y2525" s="16">
        <v>24.717700000000001</v>
      </c>
      <c r="Z2525" s="16">
        <v>0.34820000000000001</v>
      </c>
      <c r="AA2525" s="16">
        <v>8.1504999999999998E-3</v>
      </c>
      <c r="AB2525" s="16">
        <v>0.24</v>
      </c>
      <c r="AC2525" s="16">
        <v>17.22</v>
      </c>
      <c r="AD2525" s="16">
        <v>33.39</v>
      </c>
      <c r="AE2525" s="16">
        <v>6.4286000000000003</v>
      </c>
      <c r="AF2525" s="16">
        <v>6.6699999999999995E-2</v>
      </c>
      <c r="AG2525" s="16">
        <v>99440.5</v>
      </c>
      <c r="AH2525" s="16">
        <v>0</v>
      </c>
      <c r="AI2525" s="16">
        <v>85.078100000000006</v>
      </c>
      <c r="AJ2525" s="16">
        <v>89.282499999999999</v>
      </c>
      <c r="AK2525" s="16">
        <v>-0.2099</v>
      </c>
      <c r="AL2525" s="16">
        <v>0.58760000000000001</v>
      </c>
      <c r="AM2525" s="16">
        <v>0.8085</v>
      </c>
      <c r="AN2525" s="16">
        <v>0.29899999999999999</v>
      </c>
      <c r="AO2525" s="16">
        <v>0.47670000000000001</v>
      </c>
      <c r="AP2525" s="16">
        <v>0.3745</v>
      </c>
      <c r="AQ2525" s="16">
        <v>5.3045</v>
      </c>
      <c r="AR2525" s="16">
        <f t="shared" si="109"/>
        <v>1</v>
      </c>
      <c r="AS2525" s="5">
        <f t="shared" si="108"/>
        <v>0.1329052</v>
      </c>
    </row>
    <row r="2526" spans="1:45" x14ac:dyDescent="0.25">
      <c r="A2526" s="16" t="s">
        <v>407</v>
      </c>
      <c r="B2526" s="16" t="s">
        <v>110</v>
      </c>
      <c r="C2526" s="16" t="s">
        <v>314</v>
      </c>
      <c r="D2526" s="16">
        <v>1987</v>
      </c>
      <c r="E2526" s="16" t="s">
        <v>2847</v>
      </c>
      <c r="F2526" s="16" t="s">
        <v>594</v>
      </c>
      <c r="G2526" s="10">
        <v>3787.38</v>
      </c>
      <c r="H2526" s="73">
        <v>8.2394289999999994</v>
      </c>
      <c r="I2526" s="16" t="s">
        <v>6700</v>
      </c>
      <c r="J2526" s="71">
        <v>6.0000000000000001E-3</v>
      </c>
      <c r="K2526" s="71">
        <v>0.88900000000000001</v>
      </c>
      <c r="L2526" s="16">
        <v>-0.45193299999999997</v>
      </c>
      <c r="M2526" s="16">
        <v>-0.5070654</v>
      </c>
      <c r="N2526" s="16">
        <v>-0.43705369999999999</v>
      </c>
      <c r="O2526" s="16">
        <v>-0.34021879999999999</v>
      </c>
      <c r="P2526" s="16">
        <v>-0.23146749999999999</v>
      </c>
      <c r="Q2526" s="16">
        <v>0.52979129999999997</v>
      </c>
      <c r="R2526" s="16">
        <v>0</v>
      </c>
      <c r="S2526" s="16">
        <v>4.53E-2</v>
      </c>
      <c r="T2526" s="16">
        <v>1.1000000000000001E-3</v>
      </c>
      <c r="U2526" s="16">
        <v>6.3259999999999996</v>
      </c>
      <c r="V2526" s="16">
        <v>14.132</v>
      </c>
      <c r="W2526" s="16">
        <v>2.16</v>
      </c>
      <c r="X2526" s="16">
        <v>383.78899999999999</v>
      </c>
      <c r="Y2526" s="16">
        <v>26.554200000000002</v>
      </c>
      <c r="Z2526" s="16">
        <v>0.311</v>
      </c>
      <c r="AA2526" s="16">
        <v>-1.1705999999999999E-3</v>
      </c>
      <c r="AB2526" s="16">
        <v>0.24</v>
      </c>
      <c r="AC2526" s="16">
        <v>17.22</v>
      </c>
      <c r="AD2526" s="16">
        <v>33.630000000000003</v>
      </c>
      <c r="AE2526" s="16">
        <v>6.7752999999999997</v>
      </c>
      <c r="AF2526" s="16">
        <v>0.1042</v>
      </c>
      <c r="AG2526" s="16">
        <v>104296</v>
      </c>
      <c r="AH2526" s="16">
        <v>0</v>
      </c>
      <c r="AI2526" s="16">
        <v>85.495900000000006</v>
      </c>
      <c r="AJ2526" s="16">
        <v>89.613100000000003</v>
      </c>
      <c r="AK2526" s="16">
        <v>-0.21790000000000001</v>
      </c>
      <c r="AL2526" s="16">
        <v>0.57299999999999995</v>
      </c>
      <c r="AM2526" s="16">
        <v>0.8196</v>
      </c>
      <c r="AN2526" s="16">
        <v>0.29299999999999998</v>
      </c>
      <c r="AO2526" s="16">
        <v>0.48139999999999999</v>
      </c>
      <c r="AP2526" s="16">
        <v>0.3805</v>
      </c>
      <c r="AQ2526" s="16">
        <v>5.3045</v>
      </c>
      <c r="AR2526" s="16">
        <f t="shared" si="109"/>
        <v>1</v>
      </c>
      <c r="AS2526" s="5">
        <f t="shared" si="108"/>
        <v>-2.881239999999996E-2</v>
      </c>
    </row>
    <row r="2527" spans="1:45" x14ac:dyDescent="0.25">
      <c r="A2527" s="16" t="s">
        <v>407</v>
      </c>
      <c r="B2527" s="16" t="s">
        <v>110</v>
      </c>
      <c r="C2527" s="16" t="s">
        <v>314</v>
      </c>
      <c r="D2527" s="16">
        <v>1988</v>
      </c>
      <c r="E2527" s="16" t="s">
        <v>2833</v>
      </c>
      <c r="F2527" s="16" t="s">
        <v>594</v>
      </c>
      <c r="G2527" s="10">
        <v>4040.88</v>
      </c>
      <c r="H2527" s="73">
        <v>8.3042180000000005</v>
      </c>
      <c r="I2527" s="16" t="s">
        <v>6700</v>
      </c>
      <c r="J2527" s="71">
        <v>0.03</v>
      </c>
      <c r="K2527" s="71">
        <v>0.91600000000000004</v>
      </c>
      <c r="L2527" s="16">
        <v>-0.4210101</v>
      </c>
      <c r="M2527" s="16">
        <v>-0.50499890000000003</v>
      </c>
      <c r="N2527" s="16">
        <v>-0.47062959999999998</v>
      </c>
      <c r="O2527" s="16">
        <v>-0.25936799999999999</v>
      </c>
      <c r="P2527" s="16">
        <v>-0.214557</v>
      </c>
      <c r="Q2527" s="16">
        <v>0.5289528</v>
      </c>
      <c r="R2527" s="16">
        <v>0</v>
      </c>
      <c r="S2527" s="16">
        <v>4.5600000000000002E-2</v>
      </c>
      <c r="T2527" s="16">
        <v>1.1999999999999999E-3</v>
      </c>
      <c r="U2527" s="16">
        <v>5.6417999999999999</v>
      </c>
      <c r="V2527" s="16">
        <v>14.708</v>
      </c>
      <c r="W2527" s="16">
        <v>2.36</v>
      </c>
      <c r="X2527" s="16">
        <v>385.97399999999999</v>
      </c>
      <c r="Y2527" s="16">
        <v>28.390699999999999</v>
      </c>
      <c r="Z2527" s="16">
        <v>0.33139999999999997</v>
      </c>
      <c r="AA2527" s="16">
        <v>-1.0491500000000001E-2</v>
      </c>
      <c r="AB2527" s="16">
        <v>0.24</v>
      </c>
      <c r="AC2527" s="16">
        <v>17.22</v>
      </c>
      <c r="AD2527" s="16">
        <v>33.869999999999997</v>
      </c>
      <c r="AE2527" s="16">
        <v>7.2530999999999999</v>
      </c>
      <c r="AF2527" s="16">
        <v>0.15870000000000001</v>
      </c>
      <c r="AG2527" s="16">
        <v>112498</v>
      </c>
      <c r="AH2527" s="16">
        <v>0</v>
      </c>
      <c r="AI2527" s="16">
        <v>85.913799999999995</v>
      </c>
      <c r="AJ2527" s="16">
        <v>89.943799999999996</v>
      </c>
      <c r="AK2527" s="16">
        <v>-0.2258</v>
      </c>
      <c r="AL2527" s="16">
        <v>0.5585</v>
      </c>
      <c r="AM2527" s="16">
        <v>0.83069999999999999</v>
      </c>
      <c r="AN2527" s="16">
        <v>0.28699999999999998</v>
      </c>
      <c r="AO2527" s="16">
        <v>0.48620000000000002</v>
      </c>
      <c r="AP2527" s="16">
        <v>0.3866</v>
      </c>
      <c r="AQ2527" s="16">
        <v>5.3045</v>
      </c>
      <c r="AR2527" s="16">
        <f t="shared" si="109"/>
        <v>1</v>
      </c>
      <c r="AS2527" s="5">
        <f t="shared" si="108"/>
        <v>3.0922899999999975E-2</v>
      </c>
    </row>
    <row r="2528" spans="1:45" x14ac:dyDescent="0.25">
      <c r="A2528" s="16" t="s">
        <v>407</v>
      </c>
      <c r="B2528" s="16" t="s">
        <v>110</v>
      </c>
      <c r="C2528" s="16" t="s">
        <v>314</v>
      </c>
      <c r="D2528" s="16">
        <v>1989</v>
      </c>
      <c r="E2528" s="16" t="s">
        <v>2842</v>
      </c>
      <c r="F2528" s="16" t="s">
        <v>594</v>
      </c>
      <c r="G2528" s="10">
        <v>4279.17</v>
      </c>
      <c r="H2528" s="73">
        <v>8.3615130000000004</v>
      </c>
      <c r="I2528" s="16" t="s">
        <v>6700</v>
      </c>
      <c r="J2528" s="71">
        <v>0.02</v>
      </c>
      <c r="K2528" s="71">
        <v>0.93400000000000005</v>
      </c>
      <c r="L2528" s="16">
        <v>-0.30055759999999998</v>
      </c>
      <c r="M2528" s="16">
        <v>-0.50162209999999996</v>
      </c>
      <c r="N2528" s="16">
        <v>-0.4306487</v>
      </c>
      <c r="O2528" s="16">
        <v>-5.8841499999999998E-2</v>
      </c>
      <c r="P2528" s="16">
        <v>-0.19581000000000001</v>
      </c>
      <c r="Q2528" s="16">
        <v>0.52809669999999997</v>
      </c>
      <c r="R2528" s="16">
        <v>0</v>
      </c>
      <c r="S2528" s="16">
        <v>4.5999999999999999E-2</v>
      </c>
      <c r="T2528" s="16">
        <v>1.4E-3</v>
      </c>
      <c r="U2528" s="16">
        <v>5.6398999999999999</v>
      </c>
      <c r="V2528" s="16">
        <v>15.284000000000001</v>
      </c>
      <c r="W2528" s="16">
        <v>2.56</v>
      </c>
      <c r="X2528" s="16">
        <v>388.44200000000001</v>
      </c>
      <c r="Y2528" s="16">
        <v>30.2273</v>
      </c>
      <c r="Z2528" s="16">
        <v>0.41589999999999999</v>
      </c>
      <c r="AA2528" s="16">
        <v>-1.9424199999999999E-2</v>
      </c>
      <c r="AB2528" s="16">
        <v>0.24</v>
      </c>
      <c r="AC2528" s="16">
        <v>17.22</v>
      </c>
      <c r="AD2528" s="16">
        <v>34.1</v>
      </c>
      <c r="AE2528" s="16">
        <v>7.8396999999999997</v>
      </c>
      <c r="AF2528" s="16">
        <v>0.22259999999999999</v>
      </c>
      <c r="AG2528" s="16">
        <v>121505</v>
      </c>
      <c r="AH2528" s="16">
        <v>0</v>
      </c>
      <c r="AI2528" s="16">
        <v>86.331699999999998</v>
      </c>
      <c r="AJ2528" s="16">
        <v>90.274500000000003</v>
      </c>
      <c r="AK2528" s="16">
        <v>-0.23380000000000001</v>
      </c>
      <c r="AL2528" s="16">
        <v>0.54400000000000004</v>
      </c>
      <c r="AM2528" s="16">
        <v>0.84179999999999999</v>
      </c>
      <c r="AN2528" s="16">
        <v>0.28100000000000003</v>
      </c>
      <c r="AO2528" s="16">
        <v>0.49099999999999999</v>
      </c>
      <c r="AP2528" s="16">
        <v>0.39269999999999999</v>
      </c>
      <c r="AQ2528" s="16">
        <v>5.3045</v>
      </c>
      <c r="AR2528" s="16">
        <f t="shared" si="109"/>
        <v>1</v>
      </c>
      <c r="AS2528" s="5">
        <f t="shared" si="108"/>
        <v>0.12045250000000002</v>
      </c>
    </row>
    <row r="2529" spans="1:45" x14ac:dyDescent="0.25">
      <c r="A2529" s="16" t="s">
        <v>407</v>
      </c>
      <c r="B2529" s="16" t="s">
        <v>110</v>
      </c>
      <c r="C2529" s="16" t="s">
        <v>314</v>
      </c>
      <c r="D2529" s="16">
        <v>1990</v>
      </c>
      <c r="E2529" s="16" t="s">
        <v>2841</v>
      </c>
      <c r="F2529" s="16" t="s">
        <v>594</v>
      </c>
      <c r="G2529" s="10">
        <v>4534.8</v>
      </c>
      <c r="H2529" s="73">
        <v>8.4195360000000008</v>
      </c>
      <c r="I2529" s="16" t="s">
        <v>6700</v>
      </c>
      <c r="J2529" s="71">
        <v>-2E-3</v>
      </c>
      <c r="K2529" s="71">
        <v>0.93200000000000005</v>
      </c>
      <c r="L2529" s="16">
        <v>-0.29261599999999999</v>
      </c>
      <c r="M2529" s="16">
        <v>-0.55285280000000003</v>
      </c>
      <c r="N2529" s="16">
        <v>-0.40077079999999998</v>
      </c>
      <c r="O2529" s="16">
        <v>-3.55573E-2</v>
      </c>
      <c r="P2529" s="16">
        <v>-0.18204609999999999</v>
      </c>
      <c r="Q2529" s="16">
        <v>0.52722210000000003</v>
      </c>
      <c r="R2529" s="16">
        <v>0</v>
      </c>
      <c r="S2529" s="16">
        <v>3.27E-2</v>
      </c>
      <c r="T2529" s="16">
        <v>1.2999999999999999E-3</v>
      </c>
      <c r="U2529" s="16">
        <v>5.6380999999999997</v>
      </c>
      <c r="V2529" s="16">
        <v>15.86</v>
      </c>
      <c r="W2529" s="16">
        <v>2.76</v>
      </c>
      <c r="X2529" s="16">
        <v>389.32499999999999</v>
      </c>
      <c r="Y2529" s="16">
        <v>32.063800000000001</v>
      </c>
      <c r="Z2529" s="16">
        <v>0.40550000000000003</v>
      </c>
      <c r="AA2529" s="16">
        <v>-2.8745300000000001E-2</v>
      </c>
      <c r="AB2529" s="16">
        <v>0.24</v>
      </c>
      <c r="AC2529" s="16">
        <v>17.22</v>
      </c>
      <c r="AD2529" s="16">
        <v>34.340000000000003</v>
      </c>
      <c r="AE2529" s="16">
        <v>8.7075999999999993</v>
      </c>
      <c r="AF2529" s="16">
        <v>0.47560000000000002</v>
      </c>
      <c r="AG2529" s="16">
        <v>126384</v>
      </c>
      <c r="AH2529" s="16">
        <v>0</v>
      </c>
      <c r="AI2529" s="16">
        <v>86.2</v>
      </c>
      <c r="AJ2529" s="16">
        <v>90.3</v>
      </c>
      <c r="AK2529" s="16">
        <v>-0.2417</v>
      </c>
      <c r="AL2529" s="16">
        <v>0.52949999999999997</v>
      </c>
      <c r="AM2529" s="16">
        <v>0.85289999999999999</v>
      </c>
      <c r="AN2529" s="16">
        <v>0.27500000000000002</v>
      </c>
      <c r="AO2529" s="16">
        <v>0.49569999999999997</v>
      </c>
      <c r="AP2529" s="16">
        <v>0.3987</v>
      </c>
      <c r="AQ2529" s="16">
        <v>5.3045</v>
      </c>
      <c r="AR2529" s="16">
        <f t="shared" si="109"/>
        <v>1</v>
      </c>
      <c r="AS2529" s="5">
        <f t="shared" si="108"/>
        <v>7.9415999999999931E-3</v>
      </c>
    </row>
    <row r="2530" spans="1:45" x14ac:dyDescent="0.25">
      <c r="A2530" s="16" t="s">
        <v>407</v>
      </c>
      <c r="B2530" s="16" t="s">
        <v>110</v>
      </c>
      <c r="C2530" s="16" t="s">
        <v>314</v>
      </c>
      <c r="D2530" s="16">
        <v>1991</v>
      </c>
      <c r="E2530" s="16" t="s">
        <v>2825</v>
      </c>
      <c r="F2530" s="16" t="s">
        <v>594</v>
      </c>
      <c r="G2530" s="10">
        <v>4835.99</v>
      </c>
      <c r="H2530" s="73">
        <v>8.4838419999999992</v>
      </c>
      <c r="I2530" s="16" t="s">
        <v>6700</v>
      </c>
      <c r="J2530" s="71">
        <v>1.2E-2</v>
      </c>
      <c r="K2530" s="71">
        <v>0.94299999999999995</v>
      </c>
      <c r="L2530" s="16">
        <v>-0.2149818</v>
      </c>
      <c r="M2530" s="16">
        <v>-0.54965169999999997</v>
      </c>
      <c r="N2530" s="16">
        <v>-0.35063870000000003</v>
      </c>
      <c r="O2530" s="16">
        <v>5.2374299999999999E-2</v>
      </c>
      <c r="P2530" s="16">
        <v>-0.15284220000000001</v>
      </c>
      <c r="Q2530" s="16">
        <v>0.52638209999999996</v>
      </c>
      <c r="R2530" s="16">
        <v>0</v>
      </c>
      <c r="S2530" s="16">
        <v>3.3300000000000003E-2</v>
      </c>
      <c r="T2530" s="16">
        <v>1.4E-3</v>
      </c>
      <c r="U2530" s="16">
        <v>5.6361999999999997</v>
      </c>
      <c r="V2530" s="16">
        <v>17.117999999999999</v>
      </c>
      <c r="W2530" s="16">
        <v>2.86</v>
      </c>
      <c r="X2530" s="16">
        <v>392.03100000000001</v>
      </c>
      <c r="Y2530" s="16">
        <v>33.900300000000001</v>
      </c>
      <c r="Z2530" s="16">
        <v>0.42459999999999998</v>
      </c>
      <c r="AA2530" s="16">
        <v>-6.6029400000000002E-2</v>
      </c>
      <c r="AB2530" s="16">
        <v>0.24</v>
      </c>
      <c r="AC2530" s="16">
        <v>17.22</v>
      </c>
      <c r="AD2530" s="16">
        <v>35.299999999999997</v>
      </c>
      <c r="AE2530" s="16">
        <v>9.7106999999999992</v>
      </c>
      <c r="AF2530" s="16">
        <v>0.69479999999999997</v>
      </c>
      <c r="AG2530" s="16">
        <v>141915</v>
      </c>
      <c r="AH2530" s="16">
        <v>0</v>
      </c>
      <c r="AI2530" s="16">
        <v>86.7</v>
      </c>
      <c r="AJ2530" s="16">
        <v>90.7</v>
      </c>
      <c r="AK2530" s="16">
        <v>-0.24959999999999999</v>
      </c>
      <c r="AL2530" s="16">
        <v>0.51490000000000002</v>
      </c>
      <c r="AM2530" s="16">
        <v>0.86399999999999999</v>
      </c>
      <c r="AN2530" s="16">
        <v>0.26910000000000001</v>
      </c>
      <c r="AO2530" s="16">
        <v>0.50049999999999994</v>
      </c>
      <c r="AP2530" s="16">
        <v>0.40479999999999999</v>
      </c>
      <c r="AQ2530" s="16">
        <v>5.3045</v>
      </c>
      <c r="AR2530" s="16">
        <f t="shared" si="109"/>
        <v>1</v>
      </c>
      <c r="AS2530" s="5">
        <f t="shared" si="108"/>
        <v>7.7634199999999987E-2</v>
      </c>
    </row>
    <row r="2531" spans="1:45" x14ac:dyDescent="0.25">
      <c r="A2531" s="16" t="s">
        <v>407</v>
      </c>
      <c r="B2531" s="16" t="s">
        <v>110</v>
      </c>
      <c r="C2531" s="16" t="s">
        <v>314</v>
      </c>
      <c r="D2531" s="16">
        <v>1992</v>
      </c>
      <c r="E2531" s="16" t="s">
        <v>2821</v>
      </c>
      <c r="F2531" s="16" t="s">
        <v>594</v>
      </c>
      <c r="G2531" s="10">
        <v>5131.83</v>
      </c>
      <c r="H2531" s="73">
        <v>8.5432179999999995</v>
      </c>
      <c r="I2531" s="16" t="s">
        <v>6700</v>
      </c>
      <c r="J2531" s="71">
        <v>8.9999999999999993E-3</v>
      </c>
      <c r="K2531" s="71">
        <v>0.95199999999999996</v>
      </c>
      <c r="L2531" s="16">
        <v>-0.1032923</v>
      </c>
      <c r="M2531" s="16">
        <v>-0.54480779999999995</v>
      </c>
      <c r="N2531" s="16">
        <v>-0.35234339999999997</v>
      </c>
      <c r="O2531" s="16">
        <v>0.25566889999999998</v>
      </c>
      <c r="P2531" s="16">
        <v>-0.1172411</v>
      </c>
      <c r="Q2531" s="16">
        <v>0.52552589999999999</v>
      </c>
      <c r="R2531" s="16">
        <v>1.89E-2</v>
      </c>
      <c r="S2531" s="16">
        <v>3.2099999999999997E-2</v>
      </c>
      <c r="T2531" s="16">
        <v>1.2999999999999999E-3</v>
      </c>
      <c r="U2531" s="16">
        <v>5.1113999999999997</v>
      </c>
      <c r="V2531" s="16">
        <v>18.376000000000001</v>
      </c>
      <c r="W2531" s="16">
        <v>2.96</v>
      </c>
      <c r="X2531" s="16">
        <v>395.23099999999999</v>
      </c>
      <c r="Y2531" s="16">
        <v>35.736800000000002</v>
      </c>
      <c r="Z2531" s="16">
        <v>0.51559999999999995</v>
      </c>
      <c r="AA2531" s="16">
        <v>-4.7387400000000003E-2</v>
      </c>
      <c r="AB2531" s="16">
        <v>0.24</v>
      </c>
      <c r="AC2531" s="16">
        <v>17.22</v>
      </c>
      <c r="AD2531" s="16">
        <v>34.82</v>
      </c>
      <c r="AE2531" s="16">
        <v>10.890700000000001</v>
      </c>
      <c r="AF2531" s="16">
        <v>1.0444</v>
      </c>
      <c r="AG2531" s="16">
        <v>152666</v>
      </c>
      <c r="AH2531" s="16">
        <v>1.43E-2</v>
      </c>
      <c r="AI2531" s="16">
        <v>87.2</v>
      </c>
      <c r="AJ2531" s="16">
        <v>91.1</v>
      </c>
      <c r="AK2531" s="16">
        <v>-0.2576</v>
      </c>
      <c r="AL2531" s="16">
        <v>0.50039999999999996</v>
      </c>
      <c r="AM2531" s="16">
        <v>0.87509999999999999</v>
      </c>
      <c r="AN2531" s="16">
        <v>0.2631</v>
      </c>
      <c r="AO2531" s="16">
        <v>0.50529999999999997</v>
      </c>
      <c r="AP2531" s="16">
        <v>0.41089999999999999</v>
      </c>
      <c r="AQ2531" s="16">
        <v>5.3045</v>
      </c>
      <c r="AR2531" s="16">
        <f t="shared" si="109"/>
        <v>1</v>
      </c>
      <c r="AS2531" s="5">
        <f t="shared" si="108"/>
        <v>0.1116895</v>
      </c>
    </row>
    <row r="2532" spans="1:45" x14ac:dyDescent="0.25">
      <c r="A2532" s="16" t="s">
        <v>407</v>
      </c>
      <c r="B2532" s="16" t="s">
        <v>110</v>
      </c>
      <c r="C2532" s="16" t="s">
        <v>314</v>
      </c>
      <c r="D2532" s="16">
        <v>1993</v>
      </c>
      <c r="E2532" s="16" t="s">
        <v>2836</v>
      </c>
      <c r="F2532" s="16" t="s">
        <v>594</v>
      </c>
      <c r="G2532" s="10">
        <v>5500.12</v>
      </c>
      <c r="H2532" s="73">
        <v>8.6125249999999998</v>
      </c>
      <c r="I2532" s="16" t="s">
        <v>6700</v>
      </c>
      <c r="J2532" s="71">
        <v>6.0000000000000001E-3</v>
      </c>
      <c r="K2532" s="71">
        <v>0.95799999999999996</v>
      </c>
      <c r="L2532" s="16">
        <v>5.4357200000000001E-2</v>
      </c>
      <c r="M2532" s="16">
        <v>-0.49424190000000001</v>
      </c>
      <c r="N2532" s="16">
        <v>-0.35121429999999998</v>
      </c>
      <c r="O2532" s="16">
        <v>0.49931330000000002</v>
      </c>
      <c r="P2532" s="16">
        <v>-6.8249400000000002E-2</v>
      </c>
      <c r="Q2532" s="16">
        <v>0.52466939999999995</v>
      </c>
      <c r="R2532" s="16">
        <v>7.2800000000000004E-2</v>
      </c>
      <c r="S2532" s="16">
        <v>3.7199999999999997E-2</v>
      </c>
      <c r="T2532" s="16">
        <v>1.5E-3</v>
      </c>
      <c r="U2532" s="16">
        <v>4.6547000000000001</v>
      </c>
      <c r="V2532" s="16">
        <v>19.634</v>
      </c>
      <c r="W2532" s="16">
        <v>3.06</v>
      </c>
      <c r="X2532" s="16">
        <v>397.75299999999999</v>
      </c>
      <c r="Y2532" s="16">
        <v>37.573300000000003</v>
      </c>
      <c r="Z2532" s="16">
        <v>0.62309999999999999</v>
      </c>
      <c r="AA2532" s="16">
        <v>-5.6708500000000002E-2</v>
      </c>
      <c r="AB2532" s="16">
        <v>0.24</v>
      </c>
      <c r="AC2532" s="16">
        <v>17.22</v>
      </c>
      <c r="AD2532" s="16">
        <v>35.06</v>
      </c>
      <c r="AE2532" s="16">
        <v>12.2363</v>
      </c>
      <c r="AF2532" s="16">
        <v>1.7259</v>
      </c>
      <c r="AG2532" s="16">
        <v>176333</v>
      </c>
      <c r="AH2532" s="16">
        <v>3.5499999999999997E-2</v>
      </c>
      <c r="AI2532" s="16">
        <v>87.8</v>
      </c>
      <c r="AJ2532" s="16">
        <v>91.5</v>
      </c>
      <c r="AK2532" s="16">
        <v>-0.26550000000000001</v>
      </c>
      <c r="AL2532" s="16">
        <v>0.4859</v>
      </c>
      <c r="AM2532" s="16">
        <v>0.88619999999999999</v>
      </c>
      <c r="AN2532" s="16">
        <v>0.2571</v>
      </c>
      <c r="AO2532" s="16">
        <v>0.51</v>
      </c>
      <c r="AP2532" s="16">
        <v>0.41699999999999998</v>
      </c>
      <c r="AQ2532" s="16">
        <v>5.3045</v>
      </c>
      <c r="AR2532" s="16">
        <f t="shared" si="109"/>
        <v>1</v>
      </c>
      <c r="AS2532" s="5">
        <f t="shared" si="108"/>
        <v>0.1576495</v>
      </c>
    </row>
    <row r="2533" spans="1:45" x14ac:dyDescent="0.25">
      <c r="A2533" s="16" t="s">
        <v>407</v>
      </c>
      <c r="B2533" s="16" t="s">
        <v>110</v>
      </c>
      <c r="C2533" s="16" t="s">
        <v>314</v>
      </c>
      <c r="D2533" s="16">
        <v>1994</v>
      </c>
      <c r="E2533" s="16" t="s">
        <v>2849</v>
      </c>
      <c r="F2533" s="16" t="s">
        <v>594</v>
      </c>
      <c r="G2533" s="10">
        <v>5858.95</v>
      </c>
      <c r="H2533" s="73">
        <v>8.6757249999999999</v>
      </c>
      <c r="I2533" s="16" t="s">
        <v>6700</v>
      </c>
      <c r="J2533" s="71">
        <v>6.0000000000000001E-3</v>
      </c>
      <c r="K2533" s="71">
        <v>0.96399999999999997</v>
      </c>
      <c r="L2533" s="16">
        <v>7.8944100000000003E-2</v>
      </c>
      <c r="M2533" s="16">
        <v>-0.4335195</v>
      </c>
      <c r="N2533" s="16">
        <v>-0.30640580000000001</v>
      </c>
      <c r="O2533" s="16">
        <v>0.40041690000000002</v>
      </c>
      <c r="P2533" s="16">
        <v>-1.5510700000000001E-2</v>
      </c>
      <c r="Q2533" s="16">
        <v>0.52377810000000002</v>
      </c>
      <c r="R2533" s="16">
        <v>0.12659999999999999</v>
      </c>
      <c r="S2533" s="16">
        <v>4.4999999999999998E-2</v>
      </c>
      <c r="T2533" s="16">
        <v>1.6999999999999999E-3</v>
      </c>
      <c r="U2533" s="16">
        <v>4.7053000000000003</v>
      </c>
      <c r="V2533" s="16">
        <v>20.891999999999999</v>
      </c>
      <c r="W2533" s="16">
        <v>3.16</v>
      </c>
      <c r="X2533" s="16">
        <v>398.75900000000001</v>
      </c>
      <c r="Y2533" s="16">
        <v>39.409799999999997</v>
      </c>
      <c r="Z2533" s="16">
        <v>0.5474</v>
      </c>
      <c r="AA2533" s="16">
        <v>-6.5641099999999994E-2</v>
      </c>
      <c r="AB2533" s="16">
        <v>0.24</v>
      </c>
      <c r="AC2533" s="16">
        <v>17.22</v>
      </c>
      <c r="AD2533" s="16">
        <v>35.29</v>
      </c>
      <c r="AE2533" s="16">
        <v>14.1724</v>
      </c>
      <c r="AF2533" s="16">
        <v>2.8294000000000001</v>
      </c>
      <c r="AG2533" s="16">
        <v>193507</v>
      </c>
      <c r="AH2533" s="16">
        <v>5.6599999999999998E-2</v>
      </c>
      <c r="AI2533" s="16">
        <v>88.3</v>
      </c>
      <c r="AJ2533" s="16">
        <v>91.8</v>
      </c>
      <c r="AK2533" s="16">
        <v>-0.27350000000000002</v>
      </c>
      <c r="AL2533" s="16">
        <v>0.4713</v>
      </c>
      <c r="AM2533" s="16">
        <v>0.89729999999999999</v>
      </c>
      <c r="AN2533" s="16">
        <v>0.25109999999999999</v>
      </c>
      <c r="AO2533" s="16">
        <v>0.51480000000000004</v>
      </c>
      <c r="AP2533" s="16">
        <v>0.42299999999999999</v>
      </c>
      <c r="AQ2533" s="16">
        <v>5.3045</v>
      </c>
      <c r="AR2533" s="16">
        <f t="shared" si="109"/>
        <v>1</v>
      </c>
      <c r="AS2533" s="5">
        <f t="shared" si="108"/>
        <v>2.4586900000000002E-2</v>
      </c>
    </row>
    <row r="2534" spans="1:45" x14ac:dyDescent="0.25">
      <c r="A2534" s="16" t="s">
        <v>407</v>
      </c>
      <c r="B2534" s="16" t="s">
        <v>110</v>
      </c>
      <c r="C2534" s="16" t="s">
        <v>314</v>
      </c>
      <c r="D2534" s="16">
        <v>1995</v>
      </c>
      <c r="E2534" s="16" t="s">
        <v>2832</v>
      </c>
      <c r="F2534" s="16" t="s">
        <v>594</v>
      </c>
      <c r="G2534" s="10">
        <v>6275.12</v>
      </c>
      <c r="H2534" s="73">
        <v>8.7443480000000005</v>
      </c>
      <c r="I2534" s="16" t="s">
        <v>6700</v>
      </c>
      <c r="J2534" s="71">
        <v>1.0999999999999999E-2</v>
      </c>
      <c r="K2534" s="71">
        <v>0.97399999999999998</v>
      </c>
      <c r="L2534" s="16">
        <v>0.1232679</v>
      </c>
      <c r="M2534" s="16">
        <v>-0.38691110000000001</v>
      </c>
      <c r="N2534" s="16">
        <v>-0.30068010000000001</v>
      </c>
      <c r="O2534" s="16">
        <v>0.38682070000000002</v>
      </c>
      <c r="P2534" s="16">
        <v>4.51516E-2</v>
      </c>
      <c r="Q2534" s="16">
        <v>0.52295519999999995</v>
      </c>
      <c r="R2534" s="16">
        <v>0.18049999999999999</v>
      </c>
      <c r="S2534" s="16">
        <v>4.9299999999999997E-2</v>
      </c>
      <c r="T2534" s="16">
        <v>1.8E-3</v>
      </c>
      <c r="U2534" s="16">
        <v>4.3426</v>
      </c>
      <c r="V2534" s="16">
        <v>22.15</v>
      </c>
      <c r="W2534" s="16">
        <v>3.26</v>
      </c>
      <c r="X2534" s="16">
        <v>400.452</v>
      </c>
      <c r="Y2534" s="16">
        <v>41.246299999999998</v>
      </c>
      <c r="Z2534" s="16">
        <v>0.51959999999999995</v>
      </c>
      <c r="AA2534" s="16">
        <v>-6.2145699999999998E-2</v>
      </c>
      <c r="AB2534" s="16">
        <v>0.24</v>
      </c>
      <c r="AC2534" s="16">
        <v>17.22</v>
      </c>
      <c r="AD2534" s="16">
        <v>35.200000000000003</v>
      </c>
      <c r="AE2534" s="16">
        <v>16.0791</v>
      </c>
      <c r="AF2534" s="16">
        <v>4.8494000000000002</v>
      </c>
      <c r="AG2534" s="16">
        <v>219354</v>
      </c>
      <c r="AH2534" s="16">
        <v>7.7799999999999994E-2</v>
      </c>
      <c r="AI2534" s="16">
        <v>88.8</v>
      </c>
      <c r="AJ2534" s="16">
        <v>92.2</v>
      </c>
      <c r="AK2534" s="16">
        <v>-0.28139999999999998</v>
      </c>
      <c r="AL2534" s="16">
        <v>0.45679999999999998</v>
      </c>
      <c r="AM2534" s="16">
        <v>0.90839999999999999</v>
      </c>
      <c r="AN2534" s="16">
        <v>0.2452</v>
      </c>
      <c r="AO2534" s="16">
        <v>0.51959999999999995</v>
      </c>
      <c r="AP2534" s="16">
        <v>0.42909999999999998</v>
      </c>
      <c r="AQ2534" s="16">
        <v>5.3045</v>
      </c>
      <c r="AR2534" s="16">
        <f t="shared" si="109"/>
        <v>1</v>
      </c>
      <c r="AS2534" s="5">
        <f t="shared" si="108"/>
        <v>4.4323799999999997E-2</v>
      </c>
    </row>
    <row r="2535" spans="1:45" x14ac:dyDescent="0.25">
      <c r="A2535" s="16" t="s">
        <v>407</v>
      </c>
      <c r="B2535" s="16" t="s">
        <v>110</v>
      </c>
      <c r="C2535" s="16" t="s">
        <v>314</v>
      </c>
      <c r="D2535" s="16">
        <v>1996</v>
      </c>
      <c r="E2535" s="16" t="s">
        <v>2838</v>
      </c>
      <c r="F2535" s="16" t="s">
        <v>594</v>
      </c>
      <c r="G2535" s="10">
        <v>6729.52</v>
      </c>
      <c r="H2535" s="73">
        <v>8.8142600000000009</v>
      </c>
      <c r="I2535" s="16" t="s">
        <v>6700</v>
      </c>
      <c r="J2535" s="71">
        <v>-2.5000000000000001E-2</v>
      </c>
      <c r="K2535" s="71">
        <v>0.95099999999999996</v>
      </c>
      <c r="L2535" s="16">
        <v>0.34413110000000002</v>
      </c>
      <c r="M2535" s="16">
        <v>-0.30655290000000002</v>
      </c>
      <c r="N2535" s="16">
        <v>-0.2042726</v>
      </c>
      <c r="O2535" s="16">
        <v>0.53049109999999999</v>
      </c>
      <c r="P2535" s="16">
        <v>0.10177750000000001</v>
      </c>
      <c r="Q2535" s="16">
        <v>0.64038099999999998</v>
      </c>
      <c r="R2535" s="16">
        <v>0.2165</v>
      </c>
      <c r="S2535" s="16">
        <v>6.5600000000000006E-2</v>
      </c>
      <c r="T2535" s="16">
        <v>1.6999999999999999E-3</v>
      </c>
      <c r="U2535" s="16">
        <v>4.9138000000000002</v>
      </c>
      <c r="V2535" s="16">
        <v>23.335999999999999</v>
      </c>
      <c r="W2535" s="16">
        <v>3.234</v>
      </c>
      <c r="X2535" s="16">
        <v>402.39800000000002</v>
      </c>
      <c r="Y2535" s="16">
        <v>43.082799999999999</v>
      </c>
      <c r="Z2535" s="16">
        <v>0.5746</v>
      </c>
      <c r="AA2535" s="16">
        <v>-6.6029400000000002E-2</v>
      </c>
      <c r="AB2535" s="16">
        <v>0.24</v>
      </c>
      <c r="AC2535" s="16">
        <v>17.22</v>
      </c>
      <c r="AD2535" s="16">
        <v>35.299999999999997</v>
      </c>
      <c r="AE2535" s="16">
        <v>17.7392</v>
      </c>
      <c r="AF2535" s="16">
        <v>7.1510999999999996</v>
      </c>
      <c r="AG2535" s="16">
        <v>241834</v>
      </c>
      <c r="AH2535" s="16">
        <v>9.9000000000000005E-2</v>
      </c>
      <c r="AI2535" s="16">
        <v>89.3</v>
      </c>
      <c r="AJ2535" s="16">
        <v>92.6</v>
      </c>
      <c r="AK2535" s="16">
        <v>-6.13E-2</v>
      </c>
      <c r="AL2535" s="16">
        <v>0.51290000000000002</v>
      </c>
      <c r="AM2535" s="16">
        <v>0.74950000000000006</v>
      </c>
      <c r="AN2535" s="16">
        <v>0.47210000000000002</v>
      </c>
      <c r="AO2535" s="16">
        <v>0.68510000000000004</v>
      </c>
      <c r="AP2535" s="16">
        <v>0.6069</v>
      </c>
      <c r="AQ2535" s="16">
        <v>5.3045</v>
      </c>
      <c r="AR2535" s="16">
        <f t="shared" si="109"/>
        <v>1</v>
      </c>
      <c r="AS2535" s="5">
        <f t="shared" si="108"/>
        <v>0.22086320000000004</v>
      </c>
    </row>
    <row r="2536" spans="1:45" x14ac:dyDescent="0.25">
      <c r="A2536" s="16" t="s">
        <v>407</v>
      </c>
      <c r="B2536" s="16" t="s">
        <v>110</v>
      </c>
      <c r="C2536" s="16" t="s">
        <v>314</v>
      </c>
      <c r="D2536" s="16">
        <v>1997</v>
      </c>
      <c r="E2536" s="16" t="s">
        <v>2844</v>
      </c>
      <c r="F2536" s="16" t="s">
        <v>594</v>
      </c>
      <c r="G2536" s="10">
        <v>7040.79</v>
      </c>
      <c r="H2536" s="73">
        <v>8.8594760000000008</v>
      </c>
      <c r="I2536" s="16" t="s">
        <v>6700</v>
      </c>
      <c r="J2536" s="71">
        <v>-2E-3</v>
      </c>
      <c r="K2536" s="71">
        <v>0.94799999999999995</v>
      </c>
      <c r="L2536" s="16">
        <v>0.39695399999999997</v>
      </c>
      <c r="M2536" s="16">
        <v>-0.23842540000000001</v>
      </c>
      <c r="N2536" s="16">
        <v>-0.20190959999999999</v>
      </c>
      <c r="O2536" s="16">
        <v>0.6129829</v>
      </c>
      <c r="P2536" s="16">
        <v>0.1576562</v>
      </c>
      <c r="Q2536" s="16">
        <v>0.5425624</v>
      </c>
      <c r="R2536" s="16">
        <v>0.2883</v>
      </c>
      <c r="S2536" s="16">
        <v>7.3499999999999996E-2</v>
      </c>
      <c r="T2536" s="16">
        <v>1.6000000000000001E-3</v>
      </c>
      <c r="U2536" s="16">
        <v>4.6204000000000001</v>
      </c>
      <c r="V2536" s="16">
        <v>24.521999999999998</v>
      </c>
      <c r="W2536" s="16">
        <v>3.2080000000000002</v>
      </c>
      <c r="X2536" s="16">
        <v>403.85399999999998</v>
      </c>
      <c r="Y2536" s="16">
        <v>44.919400000000003</v>
      </c>
      <c r="Z2536" s="16">
        <v>0.60040000000000004</v>
      </c>
      <c r="AA2536" s="16">
        <v>-5.0494499999999998E-2</v>
      </c>
      <c r="AB2536" s="16">
        <v>0.24</v>
      </c>
      <c r="AC2536" s="16">
        <v>17.22</v>
      </c>
      <c r="AD2536" s="16">
        <v>34.9</v>
      </c>
      <c r="AE2536" s="16">
        <v>19.366599999999998</v>
      </c>
      <c r="AF2536" s="16">
        <v>9.1719000000000008</v>
      </c>
      <c r="AG2536" s="16">
        <v>265419</v>
      </c>
      <c r="AH2536" s="16">
        <v>0.1201</v>
      </c>
      <c r="AI2536" s="16">
        <v>89.8</v>
      </c>
      <c r="AJ2536" s="16">
        <v>93</v>
      </c>
      <c r="AK2536" s="16">
        <v>-0.1862</v>
      </c>
      <c r="AL2536" s="16">
        <v>0.53310000000000002</v>
      </c>
      <c r="AM2536" s="16">
        <v>0.76839999999999997</v>
      </c>
      <c r="AN2536" s="16">
        <v>0.17050000000000001</v>
      </c>
      <c r="AO2536" s="16">
        <v>0.61319999999999997</v>
      </c>
      <c r="AP2536" s="16">
        <v>0.48209999999999997</v>
      </c>
      <c r="AQ2536" s="16">
        <v>5.3045</v>
      </c>
      <c r="AR2536" s="16">
        <f t="shared" si="109"/>
        <v>1</v>
      </c>
      <c r="AS2536" s="5">
        <f t="shared" si="108"/>
        <v>5.282289999999995E-2</v>
      </c>
    </row>
    <row r="2537" spans="1:45" x14ac:dyDescent="0.25">
      <c r="A2537" s="16" t="s">
        <v>407</v>
      </c>
      <c r="B2537" s="16" t="s">
        <v>110</v>
      </c>
      <c r="C2537" s="16" t="s">
        <v>314</v>
      </c>
      <c r="D2537" s="16">
        <v>1998</v>
      </c>
      <c r="E2537" s="16" t="s">
        <v>2837</v>
      </c>
      <c r="F2537" s="16" t="s">
        <v>594</v>
      </c>
      <c r="G2537" s="10">
        <v>6360.95</v>
      </c>
      <c r="H2537" s="73">
        <v>8.7579329999999995</v>
      </c>
      <c r="I2537" s="16" t="s">
        <v>6700</v>
      </c>
      <c r="J2537" s="71">
        <v>-9.6000000000000002E-2</v>
      </c>
      <c r="K2537" s="71">
        <v>0.86199999999999999</v>
      </c>
      <c r="L2537" s="16">
        <v>0.39190320000000001</v>
      </c>
      <c r="M2537" s="16">
        <v>-0.2068026</v>
      </c>
      <c r="N2537" s="16">
        <v>-6.3483200000000004E-2</v>
      </c>
      <c r="O2537" s="16">
        <v>0.50662580000000002</v>
      </c>
      <c r="P2537" s="16">
        <v>0.1810601</v>
      </c>
      <c r="Q2537" s="16">
        <v>0.44474399999999997</v>
      </c>
      <c r="R2537" s="16">
        <v>0.39789999999999998</v>
      </c>
      <c r="S2537" s="16">
        <v>6.5799999999999997E-2</v>
      </c>
      <c r="T2537" s="16">
        <v>1.6999999999999999E-3</v>
      </c>
      <c r="U2537" s="16">
        <v>5.6231</v>
      </c>
      <c r="V2537" s="16">
        <v>25.707999999999998</v>
      </c>
      <c r="W2537" s="16">
        <v>3.1819999999999999</v>
      </c>
      <c r="X2537" s="16">
        <v>405.274</v>
      </c>
      <c r="Y2537" s="16">
        <v>46.755899999999997</v>
      </c>
      <c r="Z2537" s="16">
        <v>0.51880000000000004</v>
      </c>
      <c r="AA2537" s="16">
        <v>-6.9913299999999998E-2</v>
      </c>
      <c r="AB2537" s="16">
        <v>0.24</v>
      </c>
      <c r="AC2537" s="16">
        <v>17.22</v>
      </c>
      <c r="AD2537" s="16">
        <v>35.4</v>
      </c>
      <c r="AE2537" s="16">
        <v>19.6114</v>
      </c>
      <c r="AF2537" s="16">
        <v>9.8412000000000006</v>
      </c>
      <c r="AG2537" s="16">
        <v>271539</v>
      </c>
      <c r="AH2537" s="16">
        <v>0.14130000000000001</v>
      </c>
      <c r="AI2537" s="16">
        <v>90.2</v>
      </c>
      <c r="AJ2537" s="16">
        <v>93.3</v>
      </c>
      <c r="AK2537" s="16">
        <v>-0.31119999999999998</v>
      </c>
      <c r="AL2537" s="16">
        <v>0.55330000000000001</v>
      </c>
      <c r="AM2537" s="16">
        <v>0.78739999999999999</v>
      </c>
      <c r="AN2537" s="16">
        <v>-0.13109999999999999</v>
      </c>
      <c r="AO2537" s="16">
        <v>0.54139999999999999</v>
      </c>
      <c r="AP2537" s="16">
        <v>0.35720000000000002</v>
      </c>
      <c r="AQ2537" s="16">
        <v>5.3045</v>
      </c>
      <c r="AR2537" s="16">
        <f t="shared" si="109"/>
        <v>1</v>
      </c>
      <c r="AS2537" s="5">
        <f t="shared" si="108"/>
        <v>-5.0507999999999664E-3</v>
      </c>
    </row>
    <row r="2538" spans="1:45" x14ac:dyDescent="0.25">
      <c r="A2538" s="16" t="s">
        <v>407</v>
      </c>
      <c r="B2538" s="16" t="s">
        <v>110</v>
      </c>
      <c r="C2538" s="16" t="s">
        <v>314</v>
      </c>
      <c r="D2538" s="16">
        <v>1999</v>
      </c>
      <c r="E2538" s="16" t="s">
        <v>2822</v>
      </c>
      <c r="F2538" s="16" t="s">
        <v>594</v>
      </c>
      <c r="G2538" s="10">
        <v>6589.6</v>
      </c>
      <c r="H2538" s="73">
        <v>8.7932480000000002</v>
      </c>
      <c r="I2538" s="16" t="s">
        <v>6700</v>
      </c>
      <c r="J2538" s="71">
        <v>3.3000000000000002E-2</v>
      </c>
      <c r="K2538" s="71">
        <v>0.89100000000000001</v>
      </c>
      <c r="L2538" s="16">
        <v>0.4794078</v>
      </c>
      <c r="M2538" s="16">
        <v>-0.21696969999999999</v>
      </c>
      <c r="N2538" s="16">
        <v>-2.2437800000000001E-2</v>
      </c>
      <c r="O2538" s="16">
        <v>0.62374309999999999</v>
      </c>
      <c r="P2538" s="16">
        <v>0.21112110000000001</v>
      </c>
      <c r="Q2538" s="16">
        <v>0.45738760000000001</v>
      </c>
      <c r="R2538" s="16">
        <v>0.39600000000000002</v>
      </c>
      <c r="S2538" s="16">
        <v>6.2399999999999997E-2</v>
      </c>
      <c r="T2538" s="16">
        <v>2.0999999999999999E-3</v>
      </c>
      <c r="U2538" s="16">
        <v>5.6867000000000001</v>
      </c>
      <c r="V2538" s="16">
        <v>26.893999999999998</v>
      </c>
      <c r="W2538" s="16">
        <v>3.1560000000000001</v>
      </c>
      <c r="X2538" s="16">
        <v>406.90899999999999</v>
      </c>
      <c r="Y2538" s="16">
        <v>48.592399999999998</v>
      </c>
      <c r="Z2538" s="16">
        <v>0.56030000000000002</v>
      </c>
      <c r="AA2538" s="16">
        <v>-6.9913299999999998E-2</v>
      </c>
      <c r="AB2538" s="16">
        <v>0.24</v>
      </c>
      <c r="AC2538" s="16">
        <v>17.22</v>
      </c>
      <c r="AD2538" s="16">
        <v>35.4</v>
      </c>
      <c r="AE2538" s="16">
        <v>19.351800000000001</v>
      </c>
      <c r="AF2538" s="16">
        <v>13.058999999999999</v>
      </c>
      <c r="AG2538" s="16">
        <v>284878</v>
      </c>
      <c r="AH2538" s="16">
        <v>0.16250000000000001</v>
      </c>
      <c r="AI2538" s="16">
        <v>90.7</v>
      </c>
      <c r="AJ2538" s="16">
        <v>93.7</v>
      </c>
      <c r="AK2538" s="16">
        <v>-0.32229999999999998</v>
      </c>
      <c r="AL2538" s="16">
        <v>0.45789999999999997</v>
      </c>
      <c r="AM2538" s="16">
        <v>0.91890000000000005</v>
      </c>
      <c r="AN2538" s="16">
        <v>-4.3499999999999997E-2</v>
      </c>
      <c r="AO2538" s="16">
        <v>0.52869999999999995</v>
      </c>
      <c r="AP2538" s="16">
        <v>0.33450000000000002</v>
      </c>
      <c r="AQ2538" s="16">
        <v>5.3045</v>
      </c>
      <c r="AR2538" s="16">
        <f t="shared" si="109"/>
        <v>1</v>
      </c>
      <c r="AS2538" s="5">
        <f t="shared" si="108"/>
        <v>8.7504599999999988E-2</v>
      </c>
    </row>
    <row r="2539" spans="1:45" x14ac:dyDescent="0.25">
      <c r="A2539" s="16" t="s">
        <v>407</v>
      </c>
      <c r="B2539" s="16" t="s">
        <v>110</v>
      </c>
      <c r="C2539" s="16" t="s">
        <v>314</v>
      </c>
      <c r="D2539" s="16">
        <v>2000</v>
      </c>
      <c r="E2539" s="16" t="s">
        <v>2839</v>
      </c>
      <c r="F2539" s="16" t="s">
        <v>594</v>
      </c>
      <c r="G2539" s="10">
        <v>7009.6</v>
      </c>
      <c r="H2539" s="73">
        <v>8.8550360000000001</v>
      </c>
      <c r="I2539" s="16">
        <v>23185608</v>
      </c>
      <c r="J2539" s="71">
        <v>3.6999999999999998E-2</v>
      </c>
      <c r="K2539" s="71">
        <v>0.92400000000000004</v>
      </c>
      <c r="L2539" s="16">
        <v>0.62997309999999995</v>
      </c>
      <c r="M2539" s="16">
        <v>-0.14050000000000001</v>
      </c>
      <c r="N2539" s="16">
        <v>3.9219900000000002E-2</v>
      </c>
      <c r="O2539" s="16">
        <v>0.73818470000000003</v>
      </c>
      <c r="P2539" s="16">
        <v>0.27912930000000002</v>
      </c>
      <c r="Q2539" s="16">
        <v>0.46997990000000001</v>
      </c>
      <c r="R2539" s="16">
        <v>0.46899999999999997</v>
      </c>
      <c r="S2539" s="16">
        <v>6.4199999999999993E-2</v>
      </c>
      <c r="T2539" s="16">
        <v>5.3E-3</v>
      </c>
      <c r="U2539" s="16">
        <v>5.9715999999999996</v>
      </c>
      <c r="V2539" s="16">
        <v>28.08</v>
      </c>
      <c r="W2539" s="16">
        <v>3.13</v>
      </c>
      <c r="X2539" s="16">
        <v>408.12700000000001</v>
      </c>
      <c r="Y2539" s="16">
        <v>50.428899999999999</v>
      </c>
      <c r="Z2539" s="16">
        <v>0.5827</v>
      </c>
      <c r="AA2539" s="16">
        <v>-0.1670075</v>
      </c>
      <c r="AB2539" s="16">
        <v>0.24</v>
      </c>
      <c r="AC2539" s="16">
        <v>17.22</v>
      </c>
      <c r="AD2539" s="16">
        <v>37.9</v>
      </c>
      <c r="AE2539" s="16">
        <v>19.760300000000001</v>
      </c>
      <c r="AF2539" s="16">
        <v>21.868400000000001</v>
      </c>
      <c r="AG2539" s="16">
        <v>295699</v>
      </c>
      <c r="AH2539" s="16">
        <v>0.21560000000000001</v>
      </c>
      <c r="AI2539" s="16">
        <v>91.2</v>
      </c>
      <c r="AJ2539" s="16">
        <v>94.1</v>
      </c>
      <c r="AK2539" s="16">
        <v>-0.33350000000000002</v>
      </c>
      <c r="AL2539" s="16">
        <v>0.36249999999999999</v>
      </c>
      <c r="AM2539" s="16">
        <v>1.0504</v>
      </c>
      <c r="AN2539" s="16">
        <v>4.3999999999999997E-2</v>
      </c>
      <c r="AO2539" s="16">
        <v>0.51590000000000003</v>
      </c>
      <c r="AP2539" s="16">
        <v>0.31180000000000002</v>
      </c>
      <c r="AQ2539" s="16">
        <v>5.3045</v>
      </c>
      <c r="AR2539" s="16">
        <f t="shared" si="109"/>
        <v>0</v>
      </c>
      <c r="AS2539" s="5">
        <f t="shared" si="108"/>
        <v>0.15056529999999996</v>
      </c>
    </row>
    <row r="2540" spans="1:45" x14ac:dyDescent="0.25">
      <c r="A2540" s="16" t="s">
        <v>407</v>
      </c>
      <c r="B2540" s="16" t="s">
        <v>110</v>
      </c>
      <c r="C2540" s="16" t="s">
        <v>314</v>
      </c>
      <c r="D2540" s="16">
        <v>2001</v>
      </c>
      <c r="E2540" s="16" t="s">
        <v>2840</v>
      </c>
      <c r="F2540" s="16" t="s">
        <v>594</v>
      </c>
      <c r="G2540" s="10">
        <v>6893.28</v>
      </c>
      <c r="H2540" s="73">
        <v>8.8383029999999998</v>
      </c>
      <c r="I2540" s="16">
        <v>23698907</v>
      </c>
      <c r="J2540" s="71">
        <v>-2.3E-2</v>
      </c>
      <c r="K2540" s="71">
        <v>0.90300000000000002</v>
      </c>
      <c r="L2540" s="16">
        <v>0.72324619999999995</v>
      </c>
      <c r="M2540" s="16">
        <v>-0.14522699999999999</v>
      </c>
      <c r="N2540" s="16">
        <v>0.23015569999999999</v>
      </c>
      <c r="O2540" s="16">
        <v>0.70213930000000002</v>
      </c>
      <c r="P2540" s="16">
        <v>0.32006269999999998</v>
      </c>
      <c r="Q2540" s="16">
        <v>0.48875960000000002</v>
      </c>
      <c r="R2540" s="16">
        <v>0.50380000000000003</v>
      </c>
      <c r="S2540" s="16">
        <v>5.9900000000000002E-2</v>
      </c>
      <c r="T2540" s="16">
        <v>4.4999999999999997E-3</v>
      </c>
      <c r="U2540" s="16">
        <v>7.4844999999999997</v>
      </c>
      <c r="V2540" s="16">
        <v>28.584</v>
      </c>
      <c r="W2540" s="16">
        <v>3.3860000000000001</v>
      </c>
      <c r="X2540" s="16">
        <v>409.00099999999998</v>
      </c>
      <c r="Y2540" s="16">
        <v>52.2654</v>
      </c>
      <c r="Z2540" s="16">
        <v>0.54720000000000002</v>
      </c>
      <c r="AA2540" s="16">
        <v>-0.1398211</v>
      </c>
      <c r="AB2540" s="16">
        <v>0.24</v>
      </c>
      <c r="AC2540" s="16">
        <v>17.22</v>
      </c>
      <c r="AD2540" s="16">
        <v>37.200000000000003</v>
      </c>
      <c r="AE2540" s="16">
        <v>19.684100000000001</v>
      </c>
      <c r="AF2540" s="16">
        <v>30.866299999999999</v>
      </c>
      <c r="AG2540" s="16">
        <v>297162</v>
      </c>
      <c r="AH2540" s="16">
        <v>0.23419999999999999</v>
      </c>
      <c r="AI2540" s="16">
        <v>91.6</v>
      </c>
      <c r="AJ2540" s="16">
        <v>94.4</v>
      </c>
      <c r="AK2540" s="16">
        <v>-0.40639999999999998</v>
      </c>
      <c r="AL2540" s="16">
        <v>0.28699999999999998</v>
      </c>
      <c r="AM2540" s="16">
        <v>1.0215000000000001</v>
      </c>
      <c r="AN2540" s="16">
        <v>0.25019999999999998</v>
      </c>
      <c r="AO2540" s="16">
        <v>0.52170000000000005</v>
      </c>
      <c r="AP2540" s="16">
        <v>0.40400000000000003</v>
      </c>
      <c r="AQ2540" s="16">
        <v>5.3045</v>
      </c>
      <c r="AR2540" s="16">
        <f t="shared" si="109"/>
        <v>0</v>
      </c>
      <c r="AS2540" s="5">
        <f t="shared" si="108"/>
        <v>9.3273099999999998E-2</v>
      </c>
    </row>
    <row r="2541" spans="1:45" x14ac:dyDescent="0.25">
      <c r="A2541" s="16" t="s">
        <v>407</v>
      </c>
      <c r="B2541" s="16" t="s">
        <v>110</v>
      </c>
      <c r="C2541" s="16" t="s">
        <v>314</v>
      </c>
      <c r="D2541" s="16">
        <v>2002</v>
      </c>
      <c r="E2541" s="16" t="s">
        <v>2846</v>
      </c>
      <c r="F2541" s="16" t="s">
        <v>594</v>
      </c>
      <c r="G2541" s="10">
        <v>7114.82</v>
      </c>
      <c r="H2541" s="73">
        <v>8.8699349999999999</v>
      </c>
      <c r="I2541" s="16">
        <v>24198811</v>
      </c>
      <c r="J2541" s="71">
        <v>0.02</v>
      </c>
      <c r="K2541" s="71">
        <v>0.92100000000000004</v>
      </c>
      <c r="L2541" s="16">
        <v>0.79685989999999995</v>
      </c>
      <c r="M2541" s="16">
        <v>-0.1027069</v>
      </c>
      <c r="N2541" s="16">
        <v>0.28284229999999999</v>
      </c>
      <c r="O2541" s="16">
        <v>0.7317979</v>
      </c>
      <c r="P2541" s="16">
        <v>0.34162160000000003</v>
      </c>
      <c r="Q2541" s="16">
        <v>0.50746849999999999</v>
      </c>
      <c r="R2541" s="16">
        <v>0.65249999999999997</v>
      </c>
      <c r="S2541" s="16">
        <v>4.87E-2</v>
      </c>
      <c r="T2541" s="16">
        <v>4.8999999999999998E-3</v>
      </c>
      <c r="U2541" s="16">
        <v>7.6578999999999997</v>
      </c>
      <c r="V2541" s="16">
        <v>29.088000000000001</v>
      </c>
      <c r="W2541" s="16">
        <v>3.6419999999999999</v>
      </c>
      <c r="X2541" s="16">
        <v>410.28500000000003</v>
      </c>
      <c r="Y2541" s="16">
        <v>54.101900000000001</v>
      </c>
      <c r="Z2541" s="16">
        <v>0.54120000000000001</v>
      </c>
      <c r="AA2541" s="16">
        <v>-0.14370479999999999</v>
      </c>
      <c r="AB2541" s="16">
        <v>0.24</v>
      </c>
      <c r="AC2541" s="16">
        <v>17.22</v>
      </c>
      <c r="AD2541" s="16">
        <v>37.299999999999997</v>
      </c>
      <c r="AE2541" s="16">
        <v>19.1281</v>
      </c>
      <c r="AF2541" s="16">
        <v>37.081499999999998</v>
      </c>
      <c r="AG2541" s="16">
        <v>304275</v>
      </c>
      <c r="AH2541" s="16">
        <v>0.23089999999999999</v>
      </c>
      <c r="AI2541" s="16">
        <v>92.1</v>
      </c>
      <c r="AJ2541" s="16">
        <v>94.8</v>
      </c>
      <c r="AK2541" s="16">
        <v>-0.47939999999999999</v>
      </c>
      <c r="AL2541" s="16">
        <v>0.2114</v>
      </c>
      <c r="AM2541" s="16">
        <v>0.99250000000000005</v>
      </c>
      <c r="AN2541" s="16">
        <v>0.45639999999999997</v>
      </c>
      <c r="AO2541" s="16">
        <v>0.52739999999999998</v>
      </c>
      <c r="AP2541" s="16">
        <v>0.49619999999999997</v>
      </c>
      <c r="AQ2541" s="16">
        <v>5.3045</v>
      </c>
      <c r="AR2541" s="16">
        <f t="shared" si="109"/>
        <v>0</v>
      </c>
      <c r="AS2541" s="5">
        <f t="shared" si="108"/>
        <v>7.3613700000000004E-2</v>
      </c>
    </row>
    <row r="2542" spans="1:45" x14ac:dyDescent="0.25">
      <c r="A2542" s="16" t="s">
        <v>407</v>
      </c>
      <c r="B2542" s="16" t="s">
        <v>110</v>
      </c>
      <c r="C2542" s="16" t="s">
        <v>314</v>
      </c>
      <c r="D2542" s="16">
        <v>2003</v>
      </c>
      <c r="E2542" s="16" t="s">
        <v>2828</v>
      </c>
      <c r="F2542" s="16" t="s">
        <v>594</v>
      </c>
      <c r="G2542" s="10">
        <v>7377.31</v>
      </c>
      <c r="H2542" s="73">
        <v>8.9061640000000004</v>
      </c>
      <c r="I2542" s="16">
        <v>24688703</v>
      </c>
      <c r="J2542" s="71">
        <v>1.9E-2</v>
      </c>
      <c r="K2542" s="71">
        <v>0.93799999999999994</v>
      </c>
      <c r="L2542" s="16">
        <v>0.89772929999999995</v>
      </c>
      <c r="M2542" s="16">
        <v>-0.1200432</v>
      </c>
      <c r="N2542" s="16">
        <v>0.28801779999999999</v>
      </c>
      <c r="O2542" s="16">
        <v>0.85534569999999999</v>
      </c>
      <c r="P2542" s="16">
        <v>0.37019419999999997</v>
      </c>
      <c r="Q2542" s="16">
        <v>0.59040040000000005</v>
      </c>
      <c r="R2542" s="16">
        <v>0.61150000000000004</v>
      </c>
      <c r="S2542" s="16">
        <v>4.8800000000000003E-2</v>
      </c>
      <c r="T2542" s="16">
        <v>5.4000000000000003E-3</v>
      </c>
      <c r="U2542" s="16">
        <v>7.5029000000000003</v>
      </c>
      <c r="V2542" s="16">
        <v>29.591999999999999</v>
      </c>
      <c r="W2542" s="16">
        <v>3.8980000000000001</v>
      </c>
      <c r="X2542" s="16">
        <v>409.53399999999999</v>
      </c>
      <c r="Y2542" s="16">
        <v>55.938400000000001</v>
      </c>
      <c r="Z2542" s="16">
        <v>0.58189999999999997</v>
      </c>
      <c r="AA2542" s="16">
        <v>-0.1670075</v>
      </c>
      <c r="AB2542" s="16">
        <v>0.24</v>
      </c>
      <c r="AC2542" s="16">
        <v>17.22</v>
      </c>
      <c r="AD2542" s="16">
        <v>37.9</v>
      </c>
      <c r="AE2542" s="16">
        <v>18.366599999999998</v>
      </c>
      <c r="AF2542" s="16">
        <v>44.691499999999998</v>
      </c>
      <c r="AG2542" s="16">
        <v>315524</v>
      </c>
      <c r="AH2542" s="16">
        <v>0.2394</v>
      </c>
      <c r="AI2542" s="16">
        <v>92.5</v>
      </c>
      <c r="AJ2542" s="16">
        <v>95.1</v>
      </c>
      <c r="AK2542" s="16">
        <v>-0.52159999999999995</v>
      </c>
      <c r="AL2542" s="16">
        <v>0.39190000000000003</v>
      </c>
      <c r="AM2542" s="16">
        <v>1.1739999999999999</v>
      </c>
      <c r="AN2542" s="16">
        <v>0.45400000000000001</v>
      </c>
      <c r="AO2542" s="16">
        <v>0.60389999999999999</v>
      </c>
      <c r="AP2542" s="16">
        <v>0.57069999999999999</v>
      </c>
      <c r="AQ2542" s="16">
        <v>5.3045</v>
      </c>
      <c r="AR2542" s="16">
        <f t="shared" si="109"/>
        <v>0</v>
      </c>
      <c r="AS2542" s="5">
        <f t="shared" si="108"/>
        <v>0.1008694</v>
      </c>
    </row>
    <row r="2543" spans="1:45" x14ac:dyDescent="0.25">
      <c r="A2543" s="16" t="s">
        <v>407</v>
      </c>
      <c r="B2543" s="16" t="s">
        <v>110</v>
      </c>
      <c r="C2543" s="16" t="s">
        <v>314</v>
      </c>
      <c r="D2543" s="16">
        <v>2004</v>
      </c>
      <c r="E2543" s="16" t="s">
        <v>2826</v>
      </c>
      <c r="F2543" s="16" t="s">
        <v>594</v>
      </c>
      <c r="G2543" s="10">
        <v>7725.85</v>
      </c>
      <c r="H2543" s="73">
        <v>8.9523270000000004</v>
      </c>
      <c r="I2543" s="16">
        <v>25174109</v>
      </c>
      <c r="J2543" s="71">
        <v>3.7999999999999999E-2</v>
      </c>
      <c r="K2543" s="71">
        <v>0.97499999999999998</v>
      </c>
      <c r="L2543" s="16">
        <v>0.91330120000000004</v>
      </c>
      <c r="M2543" s="16">
        <v>-9.3618499999999993E-2</v>
      </c>
      <c r="N2543" s="16">
        <v>0.15144959999999999</v>
      </c>
      <c r="O2543" s="16">
        <v>0.95359260000000001</v>
      </c>
      <c r="P2543" s="16">
        <v>0.40676499999999999</v>
      </c>
      <c r="Q2543" s="16">
        <v>0.59582559999999996</v>
      </c>
      <c r="R2543" s="16">
        <v>0.59989999999999999</v>
      </c>
      <c r="S2543" s="16">
        <v>5.1299999999999998E-2</v>
      </c>
      <c r="T2543" s="16">
        <v>7.9000000000000008E-3</v>
      </c>
      <c r="U2543" s="16">
        <v>5.9238999999999997</v>
      </c>
      <c r="V2543" s="16">
        <v>30.096</v>
      </c>
      <c r="W2543" s="16">
        <v>4.1539999999999999</v>
      </c>
      <c r="X2543" s="16">
        <v>410.03800000000001</v>
      </c>
      <c r="Y2543" s="16">
        <v>57.486499999999999</v>
      </c>
      <c r="Z2543" s="16">
        <v>0.61380000000000001</v>
      </c>
      <c r="AA2543" s="16">
        <v>-0.1825425</v>
      </c>
      <c r="AB2543" s="16">
        <v>0.24</v>
      </c>
      <c r="AC2543" s="16">
        <v>17.22</v>
      </c>
      <c r="AD2543" s="16">
        <v>38.299999999999997</v>
      </c>
      <c r="AE2543" s="16">
        <v>17.5291</v>
      </c>
      <c r="AF2543" s="16">
        <v>57.602800000000002</v>
      </c>
      <c r="AG2543" s="16">
        <v>324822</v>
      </c>
      <c r="AH2543" s="16">
        <v>0.2339</v>
      </c>
      <c r="AI2543" s="16">
        <v>92.9</v>
      </c>
      <c r="AJ2543" s="16">
        <v>95.4</v>
      </c>
      <c r="AK2543" s="16">
        <v>-0.25380000000000003</v>
      </c>
      <c r="AL2543" s="16">
        <v>0.42570000000000002</v>
      </c>
      <c r="AM2543" s="16">
        <v>1.1281000000000001</v>
      </c>
      <c r="AN2543" s="16">
        <v>0.31140000000000001</v>
      </c>
      <c r="AO2543" s="16">
        <v>0.4914</v>
      </c>
      <c r="AP2543" s="16">
        <v>0.58640000000000003</v>
      </c>
      <c r="AQ2543" s="16">
        <v>5.3045</v>
      </c>
      <c r="AR2543" s="16">
        <f t="shared" si="109"/>
        <v>0</v>
      </c>
      <c r="AS2543" s="5">
        <f t="shared" si="108"/>
        <v>1.5571900000000083E-2</v>
      </c>
    </row>
    <row r="2544" spans="1:45" x14ac:dyDescent="0.25">
      <c r="A2544" s="16" t="s">
        <v>407</v>
      </c>
      <c r="B2544" s="16" t="s">
        <v>110</v>
      </c>
      <c r="C2544" s="16" t="s">
        <v>314</v>
      </c>
      <c r="D2544" s="16">
        <v>2005</v>
      </c>
      <c r="E2544" s="16" t="s">
        <v>2848</v>
      </c>
      <c r="F2544" s="16" t="s">
        <v>594</v>
      </c>
      <c r="G2544" s="10">
        <v>7983.89</v>
      </c>
      <c r="H2544" s="73">
        <v>8.9851810000000008</v>
      </c>
      <c r="I2544" s="16">
        <v>25659393</v>
      </c>
      <c r="J2544" s="71">
        <v>2.1999999999999999E-2</v>
      </c>
      <c r="K2544" s="71">
        <v>0.997</v>
      </c>
      <c r="L2544" s="16">
        <v>0.99657890000000005</v>
      </c>
      <c r="M2544" s="16">
        <v>9.9273999999999994E-3</v>
      </c>
      <c r="N2544" s="16">
        <v>0.1577084</v>
      </c>
      <c r="O2544" s="16">
        <v>0.92773380000000005</v>
      </c>
      <c r="P2544" s="16">
        <v>0.47002739999999998</v>
      </c>
      <c r="Q2544" s="16">
        <v>0.63828720000000005</v>
      </c>
      <c r="R2544" s="16">
        <v>0.71930000000000005</v>
      </c>
      <c r="S2544" s="16">
        <v>5.8000000000000003E-2</v>
      </c>
      <c r="T2544" s="16">
        <v>9.2999999999999992E-3</v>
      </c>
      <c r="U2544" s="16">
        <v>5.6101000000000001</v>
      </c>
      <c r="V2544" s="16">
        <v>30.6</v>
      </c>
      <c r="W2544" s="16">
        <v>4.41</v>
      </c>
      <c r="X2544" s="16">
        <v>412.07499999999999</v>
      </c>
      <c r="Y2544" s="16">
        <v>57.707900000000002</v>
      </c>
      <c r="Z2544" s="16">
        <v>0.59599999999999997</v>
      </c>
      <c r="AA2544" s="16">
        <v>-0.19031000000000001</v>
      </c>
      <c r="AB2544" s="16">
        <v>0.24</v>
      </c>
      <c r="AC2544" s="16">
        <v>17.22</v>
      </c>
      <c r="AD2544" s="16">
        <v>38.5</v>
      </c>
      <c r="AE2544" s="16">
        <v>16.892700000000001</v>
      </c>
      <c r="AF2544" s="16">
        <v>75.628399999999999</v>
      </c>
      <c r="AG2544" s="16">
        <v>320486</v>
      </c>
      <c r="AH2544" s="16">
        <v>0.26300000000000001</v>
      </c>
      <c r="AI2544" s="16">
        <v>93.4</v>
      </c>
      <c r="AJ2544" s="16">
        <v>95.7</v>
      </c>
      <c r="AK2544" s="16">
        <v>-0.18690000000000001</v>
      </c>
      <c r="AL2544" s="16">
        <v>0.26869999999999999</v>
      </c>
      <c r="AM2544" s="16">
        <v>1.1327</v>
      </c>
      <c r="AN2544" s="16">
        <v>0.54959999999999998</v>
      </c>
      <c r="AO2544" s="16">
        <v>0.61199999999999999</v>
      </c>
      <c r="AP2544" s="16">
        <v>0.57389999999999997</v>
      </c>
      <c r="AQ2544" s="16">
        <v>5.3045</v>
      </c>
      <c r="AR2544" s="16">
        <f t="shared" si="109"/>
        <v>0</v>
      </c>
      <c r="AS2544" s="5">
        <f t="shared" si="108"/>
        <v>8.327770000000001E-2</v>
      </c>
    </row>
    <row r="2545" spans="1:45" x14ac:dyDescent="0.25">
      <c r="A2545" s="16" t="s">
        <v>407</v>
      </c>
      <c r="B2545" s="16" t="s">
        <v>110</v>
      </c>
      <c r="C2545" s="16" t="s">
        <v>314</v>
      </c>
      <c r="D2545" s="16">
        <v>2006</v>
      </c>
      <c r="E2545" s="16" t="s">
        <v>2823</v>
      </c>
      <c r="F2545" s="16" t="s">
        <v>594</v>
      </c>
      <c r="G2545" s="10">
        <v>8273.66</v>
      </c>
      <c r="H2545" s="73">
        <v>9.0208320000000004</v>
      </c>
      <c r="I2545" s="16">
        <v>26143566</v>
      </c>
      <c r="J2545" s="71">
        <v>1.4E-2</v>
      </c>
      <c r="K2545" s="71">
        <v>1.012</v>
      </c>
      <c r="L2545" s="16">
        <v>0.95954159999999999</v>
      </c>
      <c r="M2545" s="16">
        <v>-7.9548400000000005E-2</v>
      </c>
      <c r="N2545" s="16">
        <v>5.2268299999999997E-2</v>
      </c>
      <c r="O2545" s="16">
        <v>1.113253</v>
      </c>
      <c r="P2545" s="16">
        <v>0.48146060000000002</v>
      </c>
      <c r="Q2545" s="16">
        <v>0.53870839999999998</v>
      </c>
      <c r="R2545" s="16">
        <v>0.61109999999999998</v>
      </c>
      <c r="S2545" s="16">
        <v>4.3299999999999998E-2</v>
      </c>
      <c r="T2545" s="16">
        <v>1.2E-2</v>
      </c>
      <c r="U2545" s="16">
        <v>4.4858000000000002</v>
      </c>
      <c r="V2545" s="16">
        <v>31.385999999999999</v>
      </c>
      <c r="W2545" s="16">
        <v>4.71</v>
      </c>
      <c r="X2545" s="16">
        <v>408.596</v>
      </c>
      <c r="Y2545" s="16">
        <v>63.2834</v>
      </c>
      <c r="Z2545" s="16">
        <v>0.62960000000000005</v>
      </c>
      <c r="AA2545" s="16">
        <v>-0.19807759999999999</v>
      </c>
      <c r="AB2545" s="16">
        <v>0.24</v>
      </c>
      <c r="AC2545" s="16">
        <v>17.22</v>
      </c>
      <c r="AD2545" s="16">
        <v>38.700000000000003</v>
      </c>
      <c r="AE2545" s="16">
        <v>16.492899999999999</v>
      </c>
      <c r="AF2545" s="16">
        <v>73.930400000000006</v>
      </c>
      <c r="AG2545" s="16">
        <v>342040</v>
      </c>
      <c r="AH2545" s="16">
        <v>0.27150000000000002</v>
      </c>
      <c r="AI2545" s="16">
        <v>93.8</v>
      </c>
      <c r="AJ2545" s="16">
        <v>96.1</v>
      </c>
      <c r="AK2545" s="16">
        <v>-0.50770000000000004</v>
      </c>
      <c r="AL2545" s="16">
        <v>0.2883</v>
      </c>
      <c r="AM2545" s="16">
        <v>1.2235</v>
      </c>
      <c r="AN2545" s="16">
        <v>0.25609999999999999</v>
      </c>
      <c r="AO2545" s="16">
        <v>0.56189999999999996</v>
      </c>
      <c r="AP2545" s="16">
        <v>0.53180000000000005</v>
      </c>
      <c r="AQ2545" s="16">
        <v>5.3045</v>
      </c>
      <c r="AR2545" s="16">
        <f t="shared" si="109"/>
        <v>0</v>
      </c>
      <c r="AS2545" s="5">
        <f t="shared" si="108"/>
        <v>-3.7037300000000051E-2</v>
      </c>
    </row>
    <row r="2546" spans="1:45" x14ac:dyDescent="0.25">
      <c r="A2546" s="16" t="s">
        <v>407</v>
      </c>
      <c r="B2546" s="16" t="s">
        <v>110</v>
      </c>
      <c r="C2546" s="16" t="s">
        <v>314</v>
      </c>
      <c r="D2546" s="16">
        <v>2007</v>
      </c>
      <c r="E2546" s="16" t="s">
        <v>2835</v>
      </c>
      <c r="F2546" s="16" t="s">
        <v>594</v>
      </c>
      <c r="G2546" s="10">
        <v>8889.68</v>
      </c>
      <c r="H2546" s="73">
        <v>9.0926469999999995</v>
      </c>
      <c r="I2546" s="16">
        <v>26625845</v>
      </c>
      <c r="J2546" s="71">
        <v>1.9E-2</v>
      </c>
      <c r="K2546" s="71">
        <v>1.0309999999999999</v>
      </c>
      <c r="L2546" s="16">
        <v>1.0857969999999999</v>
      </c>
      <c r="M2546" s="16">
        <v>-2.4072199999999998E-2</v>
      </c>
      <c r="N2546" s="16">
        <v>0.1078239</v>
      </c>
      <c r="O2546" s="16">
        <v>1.238383</v>
      </c>
      <c r="P2546" s="16">
        <v>0.54893769999999997</v>
      </c>
      <c r="Q2546" s="16">
        <v>0.51113280000000005</v>
      </c>
      <c r="R2546" s="16">
        <v>0.82699999999999996</v>
      </c>
      <c r="S2546" s="16">
        <v>2.0899999999999998E-2</v>
      </c>
      <c r="T2546" s="16">
        <v>1.44E-2</v>
      </c>
      <c r="U2546" s="16">
        <v>4.3724999999999996</v>
      </c>
      <c r="V2546" s="16">
        <v>32.171999999999997</v>
      </c>
      <c r="W2546" s="16">
        <v>5.01</v>
      </c>
      <c r="X2546" s="16">
        <v>413.69</v>
      </c>
      <c r="Y2546" s="16">
        <v>63.806600000000003</v>
      </c>
      <c r="Z2546" s="16">
        <v>0.68840000000000001</v>
      </c>
      <c r="AA2546" s="16">
        <v>-0.2097289</v>
      </c>
      <c r="AB2546" s="16">
        <v>0.24</v>
      </c>
      <c r="AC2546" s="16">
        <v>17.22</v>
      </c>
      <c r="AD2546" s="16">
        <v>39</v>
      </c>
      <c r="AE2546" s="16">
        <v>16.222999999999999</v>
      </c>
      <c r="AF2546" s="16">
        <v>87.070800000000006</v>
      </c>
      <c r="AG2546" s="16">
        <v>364810</v>
      </c>
      <c r="AH2546" s="16">
        <v>0.30320000000000003</v>
      </c>
      <c r="AI2546" s="16">
        <v>94.2</v>
      </c>
      <c r="AJ2546" s="16">
        <v>96.4</v>
      </c>
      <c r="AK2546" s="16">
        <v>-0.49209999999999998</v>
      </c>
      <c r="AL2546" s="16">
        <v>0.2462</v>
      </c>
      <c r="AM2546" s="16">
        <v>1.2386999999999999</v>
      </c>
      <c r="AN2546" s="16">
        <v>0.17199999999999999</v>
      </c>
      <c r="AO2546" s="16">
        <v>0.52700000000000002</v>
      </c>
      <c r="AP2546" s="16">
        <v>0.49580000000000002</v>
      </c>
      <c r="AQ2546" s="16">
        <v>5.3045</v>
      </c>
      <c r="AR2546" s="16">
        <f t="shared" si="109"/>
        <v>0</v>
      </c>
      <c r="AS2546" s="5">
        <f t="shared" si="108"/>
        <v>0.12625539999999991</v>
      </c>
    </row>
    <row r="2547" spans="1:45" x14ac:dyDescent="0.25">
      <c r="A2547" s="16" t="s">
        <v>407</v>
      </c>
      <c r="B2547" s="16" t="s">
        <v>110</v>
      </c>
      <c r="C2547" s="16" t="s">
        <v>314</v>
      </c>
      <c r="D2547" s="16">
        <v>2008</v>
      </c>
      <c r="E2547" s="16" t="s">
        <v>2843</v>
      </c>
      <c r="F2547" s="16" t="s">
        <v>594</v>
      </c>
      <c r="G2547" s="10">
        <v>9020.4</v>
      </c>
      <c r="H2547" s="73">
        <v>9.1072439999999997</v>
      </c>
      <c r="I2547" s="16">
        <v>27111069</v>
      </c>
      <c r="J2547" s="71">
        <v>1.4999999999999999E-2</v>
      </c>
      <c r="K2547" s="71">
        <v>1.046</v>
      </c>
      <c r="L2547" s="16">
        <v>1.0352110000000001</v>
      </c>
      <c r="M2547" s="16">
        <v>0.12868560000000001</v>
      </c>
      <c r="N2547" s="16">
        <v>0.1043675</v>
      </c>
      <c r="O2547" s="16">
        <v>1.0509139999999999</v>
      </c>
      <c r="P2547" s="16">
        <v>0.62449759999999999</v>
      </c>
      <c r="Q2547" s="16">
        <v>0.36292039999999998</v>
      </c>
      <c r="R2547" s="16">
        <v>0.78849999999999998</v>
      </c>
      <c r="S2547" s="16">
        <v>4.5900000000000003E-2</v>
      </c>
      <c r="T2547" s="16">
        <v>2.29E-2</v>
      </c>
      <c r="U2547" s="16">
        <v>3.9584999999999999</v>
      </c>
      <c r="V2547" s="16">
        <v>32.957999999999998</v>
      </c>
      <c r="W2547" s="16">
        <v>5.31</v>
      </c>
      <c r="X2547" s="16">
        <v>414.49</v>
      </c>
      <c r="Y2547" s="16">
        <v>64.100300000000004</v>
      </c>
      <c r="Z2547" s="16">
        <v>0.58330000000000004</v>
      </c>
      <c r="AA2547" s="16">
        <v>-0.21749640000000001</v>
      </c>
      <c r="AB2547" s="16">
        <v>0.24</v>
      </c>
      <c r="AC2547" s="16">
        <v>17.22</v>
      </c>
      <c r="AD2547" s="16">
        <v>39.200000000000003</v>
      </c>
      <c r="AE2547" s="16">
        <v>16.5334</v>
      </c>
      <c r="AF2547" s="16">
        <v>101.504</v>
      </c>
      <c r="AG2547" s="16">
        <v>359597</v>
      </c>
      <c r="AH2547" s="16">
        <v>0.3604</v>
      </c>
      <c r="AI2547" s="16">
        <v>94.6</v>
      </c>
      <c r="AJ2547" s="16">
        <v>96.7</v>
      </c>
      <c r="AK2547" s="16">
        <v>-0.53700000000000003</v>
      </c>
      <c r="AL2547" s="16">
        <v>-2.92E-2</v>
      </c>
      <c r="AM2547" s="16">
        <v>1.1148</v>
      </c>
      <c r="AN2547" s="16">
        <v>7.7200000000000005E-2</v>
      </c>
      <c r="AO2547" s="16">
        <v>0.33289999999999997</v>
      </c>
      <c r="AP2547" s="16">
        <v>0.37909999999999999</v>
      </c>
      <c r="AQ2547" s="16">
        <v>5.3045</v>
      </c>
      <c r="AR2547" s="16">
        <f t="shared" si="109"/>
        <v>0</v>
      </c>
      <c r="AS2547" s="5">
        <f t="shared" si="108"/>
        <v>-5.0585999999999798E-2</v>
      </c>
    </row>
    <row r="2548" spans="1:45" x14ac:dyDescent="0.25">
      <c r="A2548" s="16" t="s">
        <v>407</v>
      </c>
      <c r="B2548" s="16" t="s">
        <v>110</v>
      </c>
      <c r="C2548" s="16" t="s">
        <v>314</v>
      </c>
      <c r="D2548" s="16">
        <v>2009</v>
      </c>
      <c r="E2548" s="16" t="s">
        <v>2829</v>
      </c>
      <c r="F2548" s="16" t="s">
        <v>594</v>
      </c>
      <c r="G2548" s="10">
        <v>8635.1200000000008</v>
      </c>
      <c r="H2548" s="73">
        <v>9.0635929999999991</v>
      </c>
      <c r="I2548" s="16">
        <v>27605383</v>
      </c>
      <c r="J2548" s="71">
        <v>-5.1999999999999998E-2</v>
      </c>
      <c r="K2548" s="71">
        <v>0.99299999999999999</v>
      </c>
      <c r="L2548" s="16">
        <v>1.3313710000000001</v>
      </c>
      <c r="M2548" s="16">
        <v>0.33433560000000001</v>
      </c>
      <c r="N2548" s="16">
        <v>0.34457890000000002</v>
      </c>
      <c r="O2548" s="16">
        <v>1.21763</v>
      </c>
      <c r="P2548" s="16">
        <v>0.69383039999999996</v>
      </c>
      <c r="Q2548" s="16">
        <v>0.3417154</v>
      </c>
      <c r="R2548" s="16">
        <v>1.01</v>
      </c>
      <c r="S2548" s="16">
        <v>4.8599999999999997E-2</v>
      </c>
      <c r="T2548" s="16">
        <v>3.09E-2</v>
      </c>
      <c r="U2548" s="16">
        <v>5.9741999999999997</v>
      </c>
      <c r="V2548" s="16">
        <v>33.744</v>
      </c>
      <c r="W2548" s="16">
        <v>5.61</v>
      </c>
      <c r="X2548" s="16">
        <v>413.43400000000003</v>
      </c>
      <c r="Y2548" s="16">
        <v>66.253</v>
      </c>
      <c r="Z2548" s="16">
        <v>0.64839999999999998</v>
      </c>
      <c r="AA2548" s="16">
        <v>-0.21361260000000001</v>
      </c>
      <c r="AB2548" s="16">
        <v>0.24</v>
      </c>
      <c r="AC2548" s="16">
        <v>17.22</v>
      </c>
      <c r="AD2548" s="16">
        <v>39.1</v>
      </c>
      <c r="AE2548" s="16">
        <v>16.279</v>
      </c>
      <c r="AF2548" s="16">
        <v>108.46899999999999</v>
      </c>
      <c r="AG2548" s="16">
        <v>419374</v>
      </c>
      <c r="AH2548" s="16">
        <v>0.39539999999999997</v>
      </c>
      <c r="AI2548" s="16">
        <v>95</v>
      </c>
      <c r="AJ2548" s="16">
        <v>97</v>
      </c>
      <c r="AK2548" s="16">
        <v>-0.48649999999999999</v>
      </c>
      <c r="AL2548" s="16">
        <v>-3.04E-2</v>
      </c>
      <c r="AM2548" s="16">
        <v>0.99239999999999995</v>
      </c>
      <c r="AN2548" s="16">
        <v>-7.0199999999999999E-2</v>
      </c>
      <c r="AO2548" s="16">
        <v>0.30759999999999998</v>
      </c>
      <c r="AP2548" s="16">
        <v>0.48699999999999999</v>
      </c>
      <c r="AQ2548" s="16">
        <v>5.3045</v>
      </c>
      <c r="AR2548" s="16">
        <f t="shared" si="109"/>
        <v>0</v>
      </c>
      <c r="AS2548" s="5">
        <f t="shared" si="108"/>
        <v>0.29615999999999998</v>
      </c>
    </row>
    <row r="2549" spans="1:45" x14ac:dyDescent="0.25">
      <c r="A2549" s="16" t="s">
        <v>407</v>
      </c>
      <c r="B2549" s="16" t="s">
        <v>110</v>
      </c>
      <c r="C2549" s="16" t="s">
        <v>314</v>
      </c>
      <c r="D2549" s="16">
        <v>2010</v>
      </c>
      <c r="E2549" s="16" t="s">
        <v>2830</v>
      </c>
      <c r="F2549" s="16" t="s">
        <v>594</v>
      </c>
      <c r="G2549" s="10">
        <v>9071.36</v>
      </c>
      <c r="H2549" s="73">
        <v>9.1128769999999992</v>
      </c>
      <c r="I2549" s="16">
        <v>28112289</v>
      </c>
      <c r="J2549" s="71">
        <v>-1E-3</v>
      </c>
      <c r="K2549" s="71">
        <v>0.99199999999999999</v>
      </c>
      <c r="L2549" s="16">
        <v>1.478213</v>
      </c>
      <c r="M2549" s="16">
        <v>0.45058680000000001</v>
      </c>
      <c r="N2549" s="16">
        <v>0.27209610000000001</v>
      </c>
      <c r="O2549" s="16">
        <v>1.301647</v>
      </c>
      <c r="P2549" s="16">
        <v>0.75424089999999999</v>
      </c>
      <c r="Q2549" s="16">
        <v>0.48572559999999998</v>
      </c>
      <c r="R2549" s="16">
        <v>1.0361</v>
      </c>
      <c r="S2549" s="16">
        <v>5.2900000000000003E-2</v>
      </c>
      <c r="T2549" s="16">
        <v>4.0099999999999997E-2</v>
      </c>
      <c r="U2549" s="16">
        <v>4.9664000000000001</v>
      </c>
      <c r="V2549" s="16">
        <v>34.53</v>
      </c>
      <c r="W2549" s="16">
        <v>5.91</v>
      </c>
      <c r="X2549" s="16">
        <v>413.202</v>
      </c>
      <c r="Y2549" s="16">
        <v>69.484700000000004</v>
      </c>
      <c r="Z2549" s="16">
        <v>0.65469999999999995</v>
      </c>
      <c r="AA2549" s="16">
        <v>-0.2213801</v>
      </c>
      <c r="AB2549" s="16">
        <v>0.24</v>
      </c>
      <c r="AC2549" s="16">
        <v>17.22</v>
      </c>
      <c r="AD2549" s="16">
        <v>39.299999999999997</v>
      </c>
      <c r="AE2549" s="16">
        <v>16.303000000000001</v>
      </c>
      <c r="AF2549" s="16">
        <v>119.744</v>
      </c>
      <c r="AG2549" s="16">
        <v>443770</v>
      </c>
      <c r="AH2549" s="16">
        <v>0.41310000000000002</v>
      </c>
      <c r="AI2549" s="16">
        <v>95.4</v>
      </c>
      <c r="AJ2549" s="16">
        <v>97.3</v>
      </c>
      <c r="AK2549" s="16">
        <v>-0.47720000000000001</v>
      </c>
      <c r="AL2549" s="16">
        <v>0.1336</v>
      </c>
      <c r="AM2549" s="16">
        <v>1.1314</v>
      </c>
      <c r="AN2549" s="16">
        <v>0.12139999999999999</v>
      </c>
      <c r="AO2549" s="16">
        <v>0.59760000000000002</v>
      </c>
      <c r="AP2549" s="16">
        <v>0.52669999999999995</v>
      </c>
      <c r="AQ2549" s="16">
        <v>5.3045</v>
      </c>
      <c r="AR2549" s="16">
        <f t="shared" si="109"/>
        <v>0</v>
      </c>
      <c r="AS2549" s="5">
        <f t="shared" si="108"/>
        <v>0.14684199999999992</v>
      </c>
    </row>
    <row r="2550" spans="1:45" x14ac:dyDescent="0.25">
      <c r="A2550" s="16" t="s">
        <v>407</v>
      </c>
      <c r="B2550" s="16" t="s">
        <v>110</v>
      </c>
      <c r="C2550" s="16" t="s">
        <v>314</v>
      </c>
      <c r="D2550" s="16">
        <v>2011</v>
      </c>
      <c r="E2550" s="16" t="s">
        <v>2831</v>
      </c>
      <c r="F2550" s="16" t="s">
        <v>594</v>
      </c>
      <c r="G2550" s="10">
        <v>9377.18</v>
      </c>
      <c r="H2550" s="73">
        <v>9.1460340000000002</v>
      </c>
      <c r="I2550" s="16">
        <v>28635128</v>
      </c>
      <c r="J2550" s="71">
        <v>8.0000000000000002E-3</v>
      </c>
      <c r="K2550" s="71">
        <v>1</v>
      </c>
      <c r="L2550" s="16">
        <v>1.613756</v>
      </c>
      <c r="M2550" s="16">
        <v>0.56072630000000001</v>
      </c>
      <c r="N2550" s="16">
        <v>0.39990019999999998</v>
      </c>
      <c r="O2550" s="16">
        <v>1.362198</v>
      </c>
      <c r="P2550" s="16">
        <v>0.79264630000000003</v>
      </c>
      <c r="Q2550" s="16">
        <v>0.45107960000000002</v>
      </c>
      <c r="R2550" s="16">
        <v>1.0334000000000001</v>
      </c>
      <c r="S2550" s="16">
        <v>5.21E-2</v>
      </c>
      <c r="T2550" s="16">
        <v>5.2400000000000002E-2</v>
      </c>
      <c r="U2550" s="16">
        <v>5.7629000000000001</v>
      </c>
      <c r="V2550" s="16">
        <v>35.643999999999998</v>
      </c>
      <c r="W2550" s="16">
        <v>6.2679999999999998</v>
      </c>
      <c r="X2550" s="16">
        <v>412.97</v>
      </c>
      <c r="Y2550" s="16">
        <v>71.354399999999998</v>
      </c>
      <c r="Z2550" s="16">
        <v>0.67049999999999998</v>
      </c>
      <c r="AA2550" s="16">
        <v>-0.1941937</v>
      </c>
      <c r="AB2550" s="16">
        <v>0.24</v>
      </c>
      <c r="AC2550" s="16">
        <v>17.22</v>
      </c>
      <c r="AD2550" s="16">
        <v>38.6</v>
      </c>
      <c r="AE2550" s="16">
        <v>15.726900000000001</v>
      </c>
      <c r="AF2550" s="16">
        <v>127.47799999999999</v>
      </c>
      <c r="AG2550" s="16">
        <v>452438</v>
      </c>
      <c r="AH2550" s="16">
        <v>0.44019999999999998</v>
      </c>
      <c r="AI2550" s="16">
        <v>95.7</v>
      </c>
      <c r="AJ2550" s="16">
        <v>97.7</v>
      </c>
      <c r="AK2550" s="16">
        <v>-0.44319999999999998</v>
      </c>
      <c r="AL2550" s="16">
        <v>5.0999999999999997E-2</v>
      </c>
      <c r="AM2550" s="16">
        <v>1.0313000000000001</v>
      </c>
      <c r="AN2550" s="16">
        <v>7.9799999999999996E-2</v>
      </c>
      <c r="AO2550" s="16">
        <v>0.58950000000000002</v>
      </c>
      <c r="AP2550" s="16">
        <v>0.5232</v>
      </c>
      <c r="AQ2550" s="16">
        <v>5.3045</v>
      </c>
      <c r="AR2550" s="16">
        <f t="shared" si="109"/>
        <v>0</v>
      </c>
      <c r="AS2550" s="5">
        <f t="shared" si="108"/>
        <v>0.13554299999999997</v>
      </c>
    </row>
    <row r="2551" spans="1:45" x14ac:dyDescent="0.25">
      <c r="A2551" s="16" t="s">
        <v>407</v>
      </c>
      <c r="B2551" s="16" t="s">
        <v>110</v>
      </c>
      <c r="C2551" s="16" t="s">
        <v>314</v>
      </c>
      <c r="D2551" s="16">
        <v>2012</v>
      </c>
      <c r="E2551" s="16" t="s">
        <v>2834</v>
      </c>
      <c r="F2551" s="16" t="s">
        <v>594</v>
      </c>
      <c r="G2551" s="10">
        <v>9709.01</v>
      </c>
      <c r="H2551" s="73">
        <v>9.1808099999999992</v>
      </c>
      <c r="I2551" s="16">
        <v>29170456</v>
      </c>
      <c r="J2551" s="71">
        <v>4.0000000000000001E-3</v>
      </c>
      <c r="K2551" s="71">
        <v>1.004</v>
      </c>
      <c r="L2551" s="16">
        <v>1.7226330000000001</v>
      </c>
      <c r="M2551" s="16">
        <v>0.62007500000000004</v>
      </c>
      <c r="N2551" s="16">
        <v>0.42649769999999998</v>
      </c>
      <c r="O2551" s="16">
        <v>1.4453400000000001</v>
      </c>
      <c r="P2551" s="16">
        <v>0.84185670000000001</v>
      </c>
      <c r="Q2551" s="16">
        <v>0.47430099999999997</v>
      </c>
      <c r="R2551" s="16">
        <v>1.0927</v>
      </c>
      <c r="S2551" s="16">
        <v>5.4800000000000001E-2</v>
      </c>
      <c r="T2551" s="16">
        <v>5.4199999999999998E-2</v>
      </c>
      <c r="U2551" s="16">
        <v>5.5970000000000004</v>
      </c>
      <c r="V2551" s="16">
        <v>36.758000000000003</v>
      </c>
      <c r="W2551" s="16">
        <v>6.6260000000000003</v>
      </c>
      <c r="X2551" s="16">
        <v>412.73700000000002</v>
      </c>
      <c r="Y2551" s="16">
        <v>74.129499999999993</v>
      </c>
      <c r="Z2551" s="16">
        <v>0.68230000000000002</v>
      </c>
      <c r="AA2551" s="16">
        <v>-0.19807759999999999</v>
      </c>
      <c r="AB2551" s="16">
        <v>0.24</v>
      </c>
      <c r="AC2551" s="16">
        <v>17.22</v>
      </c>
      <c r="AD2551" s="16">
        <v>38.700000000000003</v>
      </c>
      <c r="AE2551" s="16">
        <v>15.694000000000001</v>
      </c>
      <c r="AF2551" s="16">
        <v>141.33000000000001</v>
      </c>
      <c r="AG2551" s="16">
        <v>463032</v>
      </c>
      <c r="AH2551" s="16">
        <v>0.43759999999999999</v>
      </c>
      <c r="AI2551" s="16">
        <v>95.9</v>
      </c>
      <c r="AJ2551" s="16">
        <v>97.9</v>
      </c>
      <c r="AK2551" s="16">
        <v>-0.31490000000000001</v>
      </c>
      <c r="AL2551" s="16">
        <v>0.27389999999999998</v>
      </c>
      <c r="AM2551" s="16">
        <v>0.9264</v>
      </c>
      <c r="AN2551" s="16">
        <v>-7.1000000000000004E-3</v>
      </c>
      <c r="AO2551" s="16">
        <v>0.57989999999999997</v>
      </c>
      <c r="AP2551" s="16">
        <v>0.50409999999999999</v>
      </c>
      <c r="AQ2551" s="16">
        <v>5.3045</v>
      </c>
      <c r="AR2551" s="16">
        <f t="shared" si="109"/>
        <v>0</v>
      </c>
      <c r="AS2551" s="5">
        <f t="shared" si="108"/>
        <v>0.10887700000000011</v>
      </c>
    </row>
    <row r="2552" spans="1:45" x14ac:dyDescent="0.25">
      <c r="A2552" s="16" t="s">
        <v>407</v>
      </c>
      <c r="B2552" s="16" t="s">
        <v>110</v>
      </c>
      <c r="C2552" s="16" t="s">
        <v>314</v>
      </c>
      <c r="D2552" s="16">
        <v>2013</v>
      </c>
      <c r="E2552" s="16" t="s">
        <v>2824</v>
      </c>
      <c r="F2552" s="16" t="s">
        <v>594</v>
      </c>
      <c r="G2552" s="10">
        <v>9981.15</v>
      </c>
      <c r="H2552" s="73">
        <v>9.2084539999999997</v>
      </c>
      <c r="I2552" s="16">
        <v>29706724</v>
      </c>
      <c r="J2552" s="71">
        <v>-8.9999999999999993E-3</v>
      </c>
      <c r="K2552" s="71">
        <v>0.995</v>
      </c>
      <c r="L2552" s="16">
        <v>1.869885</v>
      </c>
      <c r="M2552" s="16">
        <v>0.70914509999999997</v>
      </c>
      <c r="N2552" s="16">
        <v>0.58198369999999999</v>
      </c>
      <c r="O2552" s="16">
        <v>1.4644600000000001</v>
      </c>
      <c r="P2552" s="16">
        <v>0.86076399999999997</v>
      </c>
      <c r="Q2552" s="16">
        <v>0.52547250000000001</v>
      </c>
      <c r="R2552" s="16">
        <v>1.1503000000000001</v>
      </c>
      <c r="S2552" s="16">
        <v>5.5500000000000001E-2</v>
      </c>
      <c r="T2552" s="16">
        <v>6.0100000000000001E-2</v>
      </c>
      <c r="U2552" s="16">
        <v>6.0938999999999997</v>
      </c>
      <c r="V2552" s="16">
        <v>37.872</v>
      </c>
      <c r="W2552" s="16">
        <v>6.984</v>
      </c>
      <c r="X2552" s="16">
        <v>421.78399999999999</v>
      </c>
      <c r="Y2552" s="16">
        <v>74.276700000000005</v>
      </c>
      <c r="Z2552" s="16">
        <v>0.68730000000000002</v>
      </c>
      <c r="AA2552" s="16">
        <v>-0.21749640000000001</v>
      </c>
      <c r="AB2552" s="16">
        <v>0.24</v>
      </c>
      <c r="AC2552" s="16">
        <v>17.22</v>
      </c>
      <c r="AD2552" s="16">
        <v>39.200000000000003</v>
      </c>
      <c r="AE2552" s="16">
        <v>15.263299999999999</v>
      </c>
      <c r="AF2552" s="16">
        <v>144.715</v>
      </c>
      <c r="AG2552" s="16">
        <v>469527</v>
      </c>
      <c r="AH2552" s="16">
        <v>0.45879999999999999</v>
      </c>
      <c r="AI2552" s="16">
        <v>96</v>
      </c>
      <c r="AJ2552" s="16">
        <v>98</v>
      </c>
      <c r="AK2552" s="16">
        <v>-0.30449999999999999</v>
      </c>
      <c r="AL2552" s="16">
        <v>0.38600000000000001</v>
      </c>
      <c r="AM2552" s="16">
        <v>1.0114000000000001</v>
      </c>
      <c r="AN2552" s="16">
        <v>5.0500000000000003E-2</v>
      </c>
      <c r="AO2552" s="16">
        <v>0.64590000000000003</v>
      </c>
      <c r="AP2552" s="16">
        <v>0.47110000000000002</v>
      </c>
      <c r="AQ2552" s="16">
        <v>5.3045</v>
      </c>
      <c r="AR2552" s="16">
        <f t="shared" si="109"/>
        <v>0</v>
      </c>
      <c r="AS2552" s="5">
        <f t="shared" si="108"/>
        <v>0.14725199999999994</v>
      </c>
    </row>
    <row r="2553" spans="1:45" x14ac:dyDescent="0.25">
      <c r="A2553" s="16" t="s">
        <v>407</v>
      </c>
      <c r="B2553" s="16" t="s">
        <v>110</v>
      </c>
      <c r="C2553" s="16" t="s">
        <v>314</v>
      </c>
      <c r="D2553" s="16">
        <v>2014</v>
      </c>
      <c r="E2553" s="16" t="s">
        <v>2827</v>
      </c>
      <c r="F2553" s="16" t="s">
        <v>594</v>
      </c>
      <c r="G2553" s="10">
        <v>10398.799999999999</v>
      </c>
      <c r="H2553" s="73">
        <v>9.2494420000000002</v>
      </c>
      <c r="I2553" s="16">
        <v>30228017</v>
      </c>
      <c r="J2553" s="71">
        <v>0.01</v>
      </c>
      <c r="K2553" s="71">
        <v>1.0049999999999999</v>
      </c>
      <c r="L2553" s="16">
        <v>1.9067590000000001</v>
      </c>
      <c r="M2553" s="16">
        <v>0.56753240000000005</v>
      </c>
      <c r="N2553" s="16">
        <v>0.63257269999999999</v>
      </c>
      <c r="O2553" s="16">
        <v>1.5081119999999999</v>
      </c>
      <c r="P2553" s="16">
        <v>0.85976129999999995</v>
      </c>
      <c r="Q2553" s="16">
        <v>0.65587479999999998</v>
      </c>
      <c r="R2553" s="16">
        <v>1.2625999999999999</v>
      </c>
      <c r="S2553" s="16">
        <v>5.7299999999999997E-2</v>
      </c>
      <c r="T2553" s="16">
        <v>3.7600000000000001E-2</v>
      </c>
      <c r="U2553" s="16">
        <v>5.5933000000000002</v>
      </c>
      <c r="V2553" s="16">
        <v>38.985999999999997</v>
      </c>
      <c r="W2553" s="16">
        <v>7.3419999999999996</v>
      </c>
      <c r="X2553" s="16">
        <v>430.83100000000002</v>
      </c>
      <c r="Y2553" s="16">
        <v>76.111999999999995</v>
      </c>
      <c r="Z2553" s="16">
        <v>0.6835</v>
      </c>
      <c r="AA2553" s="16">
        <v>-0.25050840000000002</v>
      </c>
      <c r="AB2553" s="16">
        <v>0.24</v>
      </c>
      <c r="AC2553" s="16">
        <v>17.22</v>
      </c>
      <c r="AD2553" s="16">
        <v>40.049999999999997</v>
      </c>
      <c r="AE2553" s="16">
        <v>14.6092</v>
      </c>
      <c r="AF2553" s="16">
        <v>148.83000000000001</v>
      </c>
      <c r="AG2553" s="16">
        <v>437584</v>
      </c>
      <c r="AH2553" s="16">
        <v>0.48</v>
      </c>
      <c r="AI2553" s="16">
        <v>96</v>
      </c>
      <c r="AJ2553" s="16">
        <v>98.2</v>
      </c>
      <c r="AK2553" s="16">
        <v>-0.32279999999999998</v>
      </c>
      <c r="AL2553" s="16">
        <v>0.4768</v>
      </c>
      <c r="AM2553" s="16">
        <v>1.1395</v>
      </c>
      <c r="AN2553" s="16">
        <v>0.24329999999999999</v>
      </c>
      <c r="AO2553" s="16">
        <v>0.83650000000000002</v>
      </c>
      <c r="AP2553" s="16">
        <v>0.64049999999999996</v>
      </c>
      <c r="AQ2553" s="16">
        <v>5.3045</v>
      </c>
      <c r="AR2553" s="16">
        <f t="shared" si="109"/>
        <v>0</v>
      </c>
      <c r="AS2553" s="5">
        <f t="shared" si="108"/>
        <v>3.6874000000000073E-2</v>
      </c>
    </row>
    <row r="2554" spans="1:45" x14ac:dyDescent="0.25">
      <c r="A2554" s="16" t="s">
        <v>408</v>
      </c>
      <c r="B2554" s="16" t="s">
        <v>111</v>
      </c>
      <c r="C2554" s="16" t="s">
        <v>330</v>
      </c>
      <c r="D2554" s="16">
        <v>1985</v>
      </c>
      <c r="E2554" s="16" t="s">
        <v>3060</v>
      </c>
      <c r="F2554" s="16" t="s">
        <v>593</v>
      </c>
      <c r="G2554" s="10">
        <v>3802.98</v>
      </c>
      <c r="H2554" s="73">
        <v>8.2435410000000005</v>
      </c>
      <c r="I2554" s="16" t="s">
        <v>6700</v>
      </c>
      <c r="K2554" s="71">
        <v>1.0309999999999999</v>
      </c>
      <c r="L2554" s="16">
        <v>-0.69709739999999998</v>
      </c>
      <c r="M2554" s="16">
        <v>-0.47421469999999999</v>
      </c>
      <c r="N2554" s="16">
        <v>-0.40483669999999999</v>
      </c>
      <c r="O2554" s="16">
        <v>-0.29358640000000003</v>
      </c>
      <c r="P2554" s="16">
        <v>-0.77340390000000003</v>
      </c>
      <c r="Q2554" s="16">
        <v>0.4299887</v>
      </c>
      <c r="R2554" s="16">
        <v>0.14169999999999999</v>
      </c>
      <c r="S2554" s="16">
        <v>3.6249999999999998E-2</v>
      </c>
      <c r="T2554" s="16">
        <v>0</v>
      </c>
      <c r="U2554" s="16">
        <v>7.2195999999999998</v>
      </c>
      <c r="V2554" s="16">
        <v>14.78</v>
      </c>
      <c r="W2554" s="16">
        <v>1.67</v>
      </c>
      <c r="X2554" s="16">
        <v>376.55399999999997</v>
      </c>
      <c r="Y2554" s="16">
        <v>45.160800000000002</v>
      </c>
      <c r="Z2554" s="16">
        <v>0</v>
      </c>
      <c r="AA2554" s="16">
        <v>-0.66912959999999999</v>
      </c>
      <c r="AB2554" s="16">
        <v>0</v>
      </c>
      <c r="AC2554" s="16">
        <v>5.33</v>
      </c>
      <c r="AD2554" s="16">
        <v>32.435000000000002</v>
      </c>
      <c r="AE2554" s="16">
        <v>3.9150999999999998</v>
      </c>
      <c r="AF2554" s="16">
        <v>0</v>
      </c>
      <c r="AG2554" s="16">
        <v>69332.800000000003</v>
      </c>
      <c r="AH2554" s="16">
        <v>0.50029999999999997</v>
      </c>
      <c r="AI2554" s="16">
        <v>21.336200000000002</v>
      </c>
      <c r="AJ2554" s="16">
        <v>65.409099999999995</v>
      </c>
      <c r="AK2554" s="16">
        <v>0.20810000000000001</v>
      </c>
      <c r="AL2554" s="16">
        <v>0.63280000000000003</v>
      </c>
      <c r="AM2554" s="16">
        <v>0.35539999999999999</v>
      </c>
      <c r="AN2554" s="16">
        <v>-0.21049999999999999</v>
      </c>
      <c r="AO2554" s="16">
        <v>0.55259999999999998</v>
      </c>
      <c r="AP2554" s="16">
        <v>0.17829999999999999</v>
      </c>
      <c r="AR2554" s="16">
        <f t="shared" si="109"/>
        <v>1</v>
      </c>
      <c r="AS2554" s="5">
        <f t="shared" si="108"/>
        <v>0</v>
      </c>
    </row>
    <row r="2555" spans="1:45" x14ac:dyDescent="0.25">
      <c r="A2555" s="16" t="s">
        <v>408</v>
      </c>
      <c r="B2555" s="16" t="s">
        <v>111</v>
      </c>
      <c r="C2555" s="16" t="s">
        <v>330</v>
      </c>
      <c r="D2555" s="16">
        <v>1986</v>
      </c>
      <c r="E2555" s="16" t="s">
        <v>3070</v>
      </c>
      <c r="F2555" s="16" t="s">
        <v>593</v>
      </c>
      <c r="G2555" s="10">
        <v>3833.1</v>
      </c>
      <c r="H2555" s="73">
        <v>8.2514299999999992</v>
      </c>
      <c r="I2555" s="16" t="s">
        <v>6700</v>
      </c>
      <c r="J2555" s="71">
        <v>1.9E-2</v>
      </c>
      <c r="K2555" s="71">
        <v>1.0509999999999999</v>
      </c>
      <c r="L2555" s="16">
        <v>-0.69663439999999999</v>
      </c>
      <c r="M2555" s="16">
        <v>-0.47421469999999999</v>
      </c>
      <c r="N2555" s="16">
        <v>-0.43039719999999998</v>
      </c>
      <c r="O2555" s="16">
        <v>-0.27517619999999998</v>
      </c>
      <c r="P2555" s="16">
        <v>-0.76617349999999995</v>
      </c>
      <c r="Q2555" s="16">
        <v>0.42983310000000002</v>
      </c>
      <c r="R2555" s="16">
        <v>0.14169999999999999</v>
      </c>
      <c r="S2555" s="16">
        <v>3.6249999999999998E-2</v>
      </c>
      <c r="T2555" s="16">
        <v>0</v>
      </c>
      <c r="U2555" s="16">
        <v>7.0785999999999998</v>
      </c>
      <c r="V2555" s="16">
        <v>15.438000000000001</v>
      </c>
      <c r="W2555" s="16">
        <v>1.706</v>
      </c>
      <c r="X2555" s="16">
        <v>372.31299999999999</v>
      </c>
      <c r="Y2555" s="16">
        <v>45.641500000000001</v>
      </c>
      <c r="Z2555" s="16">
        <v>0</v>
      </c>
      <c r="AA2555" s="16">
        <v>-0.69282049999999995</v>
      </c>
      <c r="AB2555" s="16">
        <v>0</v>
      </c>
      <c r="AC2555" s="16">
        <v>5.33</v>
      </c>
      <c r="AD2555" s="16">
        <v>33.045000000000002</v>
      </c>
      <c r="AE2555" s="16">
        <v>3.8500999999999999</v>
      </c>
      <c r="AF2555" s="16">
        <v>0</v>
      </c>
      <c r="AG2555" s="16">
        <v>69253.899999999994</v>
      </c>
      <c r="AH2555" s="16">
        <v>0.49070000000000003</v>
      </c>
      <c r="AI2555" s="16">
        <v>21.766300000000001</v>
      </c>
      <c r="AJ2555" s="16">
        <v>66.278899999999993</v>
      </c>
      <c r="AK2555" s="16">
        <v>0.216</v>
      </c>
      <c r="AL2555" s="16">
        <v>0.61780000000000002</v>
      </c>
      <c r="AM2555" s="16">
        <v>0.34649999999999997</v>
      </c>
      <c r="AN2555" s="16">
        <v>-0.17180000000000001</v>
      </c>
      <c r="AO2555" s="16">
        <v>0.53359999999999996</v>
      </c>
      <c r="AP2555" s="16">
        <v>0.1784</v>
      </c>
      <c r="AR2555" s="16">
        <f t="shared" si="109"/>
        <v>1</v>
      </c>
      <c r="AS2555" s="5">
        <f t="shared" si="108"/>
        <v>4.629999999999912E-4</v>
      </c>
    </row>
    <row r="2556" spans="1:45" x14ac:dyDescent="0.25">
      <c r="A2556" s="16" t="s">
        <v>408</v>
      </c>
      <c r="B2556" s="16" t="s">
        <v>111</v>
      </c>
      <c r="C2556" s="16" t="s">
        <v>330</v>
      </c>
      <c r="D2556" s="16">
        <v>1987</v>
      </c>
      <c r="E2556" s="16" t="s">
        <v>3076</v>
      </c>
      <c r="F2556" s="16" t="s">
        <v>593</v>
      </c>
      <c r="G2556" s="10">
        <v>3802.4</v>
      </c>
      <c r="H2556" s="73">
        <v>8.2433870000000002</v>
      </c>
      <c r="I2556" s="16" t="s">
        <v>6700</v>
      </c>
      <c r="J2556" s="71">
        <v>-8.9999999999999993E-3</v>
      </c>
      <c r="K2556" s="71">
        <v>1.042</v>
      </c>
      <c r="L2556" s="16">
        <v>-0.68319160000000001</v>
      </c>
      <c r="M2556" s="16">
        <v>-0.47421469999999999</v>
      </c>
      <c r="N2556" s="16">
        <v>-0.42658370000000001</v>
      </c>
      <c r="O2556" s="16">
        <v>-0.25676589999999999</v>
      </c>
      <c r="P2556" s="16">
        <v>-0.75911399999999996</v>
      </c>
      <c r="Q2556" s="16">
        <v>0.42967820000000001</v>
      </c>
      <c r="R2556" s="16">
        <v>0.14169999999999999</v>
      </c>
      <c r="S2556" s="16">
        <v>3.6249999999999998E-2</v>
      </c>
      <c r="T2556" s="16">
        <v>0</v>
      </c>
      <c r="U2556" s="16">
        <v>7.0332999999999997</v>
      </c>
      <c r="V2556" s="16">
        <v>16.096</v>
      </c>
      <c r="W2556" s="16">
        <v>1.742</v>
      </c>
      <c r="X2556" s="16">
        <v>371.1</v>
      </c>
      <c r="Y2556" s="16">
        <v>46.122199999999999</v>
      </c>
      <c r="Z2556" s="16">
        <v>0</v>
      </c>
      <c r="AA2556" s="16">
        <v>-0.71651149999999997</v>
      </c>
      <c r="AB2556" s="16">
        <v>0</v>
      </c>
      <c r="AC2556" s="16">
        <v>5.33</v>
      </c>
      <c r="AD2556" s="16">
        <v>33.655000000000001</v>
      </c>
      <c r="AE2556" s="16">
        <v>3.7685</v>
      </c>
      <c r="AF2556" s="16">
        <v>0</v>
      </c>
      <c r="AG2556" s="16">
        <v>69175</v>
      </c>
      <c r="AH2556" s="16">
        <v>0.48120000000000002</v>
      </c>
      <c r="AI2556" s="16">
        <v>22.196300000000001</v>
      </c>
      <c r="AJ2556" s="16">
        <v>67.148700000000005</v>
      </c>
      <c r="AK2556" s="16">
        <v>0.224</v>
      </c>
      <c r="AL2556" s="16">
        <v>0.60270000000000001</v>
      </c>
      <c r="AM2556" s="16">
        <v>0.33760000000000001</v>
      </c>
      <c r="AN2556" s="16">
        <v>-0.1331</v>
      </c>
      <c r="AO2556" s="16">
        <v>0.51459999999999995</v>
      </c>
      <c r="AP2556" s="16">
        <v>0.17849999999999999</v>
      </c>
      <c r="AR2556" s="16">
        <f t="shared" si="109"/>
        <v>1</v>
      </c>
      <c r="AS2556" s="5">
        <f t="shared" si="108"/>
        <v>1.3442799999999977E-2</v>
      </c>
    </row>
    <row r="2557" spans="1:45" x14ac:dyDescent="0.25">
      <c r="A2557" s="16" t="s">
        <v>408</v>
      </c>
      <c r="B2557" s="16" t="s">
        <v>111</v>
      </c>
      <c r="C2557" s="16" t="s">
        <v>330</v>
      </c>
      <c r="D2557" s="16">
        <v>1988</v>
      </c>
      <c r="E2557" s="16" t="s">
        <v>3072</v>
      </c>
      <c r="F2557" s="16" t="s">
        <v>593</v>
      </c>
      <c r="G2557" s="10">
        <v>3666.33</v>
      </c>
      <c r="H2557" s="73">
        <v>8.2069449999999993</v>
      </c>
      <c r="I2557" s="16" t="s">
        <v>6700</v>
      </c>
      <c r="J2557" s="71">
        <v>-5.6000000000000001E-2</v>
      </c>
      <c r="K2557" s="71">
        <v>0.98499999999999999</v>
      </c>
      <c r="L2557" s="16">
        <v>-0.66385530000000004</v>
      </c>
      <c r="M2557" s="16">
        <v>-0.47421469999999999</v>
      </c>
      <c r="N2557" s="16">
        <v>-0.41017189999999998</v>
      </c>
      <c r="O2557" s="16">
        <v>-0.2383556</v>
      </c>
      <c r="P2557" s="16">
        <v>-0.7514113</v>
      </c>
      <c r="Q2557" s="16">
        <v>0.42950700000000003</v>
      </c>
      <c r="R2557" s="16">
        <v>0.14169999999999999</v>
      </c>
      <c r="S2557" s="16">
        <v>3.6249999999999998E-2</v>
      </c>
      <c r="T2557" s="16">
        <v>0</v>
      </c>
      <c r="U2557" s="16">
        <v>7.15</v>
      </c>
      <c r="V2557" s="16">
        <v>16.754000000000001</v>
      </c>
      <c r="W2557" s="16">
        <v>1.778</v>
      </c>
      <c r="X2557" s="16">
        <v>369.19099999999997</v>
      </c>
      <c r="Y2557" s="16">
        <v>46.602899999999998</v>
      </c>
      <c r="Z2557" s="16">
        <v>0</v>
      </c>
      <c r="AA2557" s="16">
        <v>-0.74020249999999999</v>
      </c>
      <c r="AB2557" s="16">
        <v>0</v>
      </c>
      <c r="AC2557" s="16">
        <v>5.33</v>
      </c>
      <c r="AD2557" s="16">
        <v>34.265000000000001</v>
      </c>
      <c r="AE2557" s="16">
        <v>3.7403</v>
      </c>
      <c r="AF2557" s="16">
        <v>0</v>
      </c>
      <c r="AG2557" s="16">
        <v>69096.100000000006</v>
      </c>
      <c r="AH2557" s="16">
        <v>0.47160000000000002</v>
      </c>
      <c r="AI2557" s="16">
        <v>22.626300000000001</v>
      </c>
      <c r="AJ2557" s="16">
        <v>68.018500000000003</v>
      </c>
      <c r="AK2557" s="16">
        <v>0.2319</v>
      </c>
      <c r="AL2557" s="16">
        <v>0.5877</v>
      </c>
      <c r="AM2557" s="16">
        <v>0.32869999999999999</v>
      </c>
      <c r="AN2557" s="16">
        <v>-9.4500000000000001E-2</v>
      </c>
      <c r="AO2557" s="16">
        <v>0.49559999999999998</v>
      </c>
      <c r="AP2557" s="16">
        <v>0.17860000000000001</v>
      </c>
      <c r="AR2557" s="16">
        <f t="shared" si="109"/>
        <v>1</v>
      </c>
      <c r="AS2557" s="5">
        <f t="shared" si="108"/>
        <v>1.9336299999999973E-2</v>
      </c>
    </row>
    <row r="2558" spans="1:45" x14ac:dyDescent="0.25">
      <c r="A2558" s="16" t="s">
        <v>408</v>
      </c>
      <c r="B2558" s="16" t="s">
        <v>111</v>
      </c>
      <c r="C2558" s="16" t="s">
        <v>330</v>
      </c>
      <c r="D2558" s="16">
        <v>1989</v>
      </c>
      <c r="E2558" s="16" t="s">
        <v>3082</v>
      </c>
      <c r="F2558" s="16" t="s">
        <v>593</v>
      </c>
      <c r="G2558" s="10">
        <v>3577.42</v>
      </c>
      <c r="H2558" s="73">
        <v>8.1823969999999999</v>
      </c>
      <c r="I2558" s="16" t="s">
        <v>6700</v>
      </c>
      <c r="J2558" s="71">
        <v>-3.6999999999999998E-2</v>
      </c>
      <c r="K2558" s="71">
        <v>0.94899999999999995</v>
      </c>
      <c r="L2558" s="16">
        <v>-0.64532679999999998</v>
      </c>
      <c r="M2558" s="16">
        <v>-0.47421469999999999</v>
      </c>
      <c r="N2558" s="16">
        <v>-0.39589289999999999</v>
      </c>
      <c r="O2558" s="16">
        <v>-0.21981539999999999</v>
      </c>
      <c r="P2558" s="16">
        <v>-0.74356739999999999</v>
      </c>
      <c r="Q2558" s="16">
        <v>0.42936920000000001</v>
      </c>
      <c r="R2558" s="16">
        <v>0.14169999999999999</v>
      </c>
      <c r="S2558" s="16">
        <v>3.6249999999999998E-2</v>
      </c>
      <c r="T2558" s="16">
        <v>0</v>
      </c>
      <c r="U2558" s="16">
        <v>7.0652999999999997</v>
      </c>
      <c r="V2558" s="16">
        <v>17.411999999999999</v>
      </c>
      <c r="W2558" s="16">
        <v>1.8140000000000001</v>
      </c>
      <c r="X2558" s="16">
        <v>370.26900000000001</v>
      </c>
      <c r="Y2558" s="16">
        <v>47.083500000000001</v>
      </c>
      <c r="Z2558" s="16">
        <v>0</v>
      </c>
      <c r="AA2558" s="16">
        <v>-0.76428200000000002</v>
      </c>
      <c r="AB2558" s="16">
        <v>0</v>
      </c>
      <c r="AC2558" s="16">
        <v>5.33</v>
      </c>
      <c r="AD2558" s="16">
        <v>34.884999999999998</v>
      </c>
      <c r="AE2558" s="16">
        <v>3.7231000000000001</v>
      </c>
      <c r="AF2558" s="16">
        <v>0</v>
      </c>
      <c r="AG2558" s="16">
        <v>69017.3</v>
      </c>
      <c r="AH2558" s="16">
        <v>0.46200000000000002</v>
      </c>
      <c r="AI2558" s="16">
        <v>23.0563</v>
      </c>
      <c r="AJ2558" s="16">
        <v>68.888300000000001</v>
      </c>
      <c r="AK2558" s="16">
        <v>0.2399</v>
      </c>
      <c r="AL2558" s="16">
        <v>0.57269999999999999</v>
      </c>
      <c r="AM2558" s="16">
        <v>0.31990000000000002</v>
      </c>
      <c r="AN2558" s="16">
        <v>-5.5800000000000002E-2</v>
      </c>
      <c r="AO2558" s="16">
        <v>0.47649999999999998</v>
      </c>
      <c r="AP2558" s="16">
        <v>0.1787</v>
      </c>
      <c r="AR2558" s="16">
        <f t="shared" si="109"/>
        <v>1</v>
      </c>
      <c r="AS2558" s="5">
        <f t="shared" si="108"/>
        <v>1.8528500000000059E-2</v>
      </c>
    </row>
    <row r="2559" spans="1:45" x14ac:dyDescent="0.25">
      <c r="A2559" s="16" t="s">
        <v>408</v>
      </c>
      <c r="B2559" s="16" t="s">
        <v>111</v>
      </c>
      <c r="C2559" s="16" t="s">
        <v>330</v>
      </c>
      <c r="D2559" s="16">
        <v>1990</v>
      </c>
      <c r="E2559" s="16" t="s">
        <v>3079</v>
      </c>
      <c r="F2559" s="16" t="s">
        <v>593</v>
      </c>
      <c r="G2559" s="10">
        <v>3509.36</v>
      </c>
      <c r="H2559" s="73">
        <v>8.1631879999999999</v>
      </c>
      <c r="I2559" s="16" t="s">
        <v>6700</v>
      </c>
      <c r="J2559" s="71">
        <v>-4.2999999999999997E-2</v>
      </c>
      <c r="K2559" s="71">
        <v>0.90900000000000003</v>
      </c>
      <c r="L2559" s="16">
        <v>-0.47280630000000001</v>
      </c>
      <c r="M2559" s="16">
        <v>-0.463949</v>
      </c>
      <c r="N2559" s="16">
        <v>-0.36087619999999998</v>
      </c>
      <c r="O2559" s="16">
        <v>7.9659300000000002E-2</v>
      </c>
      <c r="P2559" s="16">
        <v>-0.71372190000000002</v>
      </c>
      <c r="Q2559" s="16">
        <v>0.42923129999999998</v>
      </c>
      <c r="R2559" s="16">
        <v>0.14169999999999999</v>
      </c>
      <c r="S2559" s="16">
        <v>3.6499999999999998E-2</v>
      </c>
      <c r="T2559" s="16">
        <v>1E-3</v>
      </c>
      <c r="U2559" s="16">
        <v>7.2005999999999997</v>
      </c>
      <c r="V2559" s="16">
        <v>18.07</v>
      </c>
      <c r="W2559" s="16">
        <v>1.85</v>
      </c>
      <c r="X2559" s="16">
        <v>370.97</v>
      </c>
      <c r="Y2559" s="16">
        <v>47.5642</v>
      </c>
      <c r="Z2559" s="16">
        <v>0.16309999999999999</v>
      </c>
      <c r="AA2559" s="16">
        <v>-0.71806510000000001</v>
      </c>
      <c r="AB2559" s="16">
        <v>0</v>
      </c>
      <c r="AC2559" s="16">
        <v>5.33</v>
      </c>
      <c r="AD2559" s="16">
        <v>33.695</v>
      </c>
      <c r="AE2559" s="16">
        <v>3.7444000000000002</v>
      </c>
      <c r="AF2559" s="16">
        <v>0</v>
      </c>
      <c r="AG2559" s="16">
        <v>68938.399999999994</v>
      </c>
      <c r="AH2559" s="16">
        <v>0.49790000000000001</v>
      </c>
      <c r="AI2559" s="16">
        <v>24</v>
      </c>
      <c r="AJ2559" s="16">
        <v>69.599999999999994</v>
      </c>
      <c r="AK2559" s="16">
        <v>0.24790000000000001</v>
      </c>
      <c r="AL2559" s="16">
        <v>0.55769999999999997</v>
      </c>
      <c r="AM2559" s="16">
        <v>0.311</v>
      </c>
      <c r="AN2559" s="16">
        <v>-1.7100000000000001E-2</v>
      </c>
      <c r="AO2559" s="16">
        <v>0.45750000000000002</v>
      </c>
      <c r="AP2559" s="16">
        <v>0.17879999999999999</v>
      </c>
      <c r="AR2559" s="16">
        <f t="shared" si="109"/>
        <v>1</v>
      </c>
      <c r="AS2559" s="5">
        <f t="shared" si="108"/>
        <v>0.17252049999999997</v>
      </c>
    </row>
    <row r="2560" spans="1:45" x14ac:dyDescent="0.25">
      <c r="A2560" s="16" t="s">
        <v>408</v>
      </c>
      <c r="B2560" s="16" t="s">
        <v>111</v>
      </c>
      <c r="C2560" s="16" t="s">
        <v>330</v>
      </c>
      <c r="D2560" s="16">
        <v>1991</v>
      </c>
      <c r="E2560" s="16" t="s">
        <v>3085</v>
      </c>
      <c r="F2560" s="16" t="s">
        <v>593</v>
      </c>
      <c r="G2560" s="10">
        <v>3663.71</v>
      </c>
      <c r="H2560" s="73">
        <v>8.2062329999999992</v>
      </c>
      <c r="I2560" s="16" t="s">
        <v>6700</v>
      </c>
      <c r="J2560" s="71">
        <v>4.3999999999999997E-2</v>
      </c>
      <c r="K2560" s="71">
        <v>0.95</v>
      </c>
      <c r="L2560" s="16">
        <v>-0.46969670000000002</v>
      </c>
      <c r="M2560" s="16">
        <v>-0.49606790000000001</v>
      </c>
      <c r="N2560" s="16">
        <v>-0.36947140000000001</v>
      </c>
      <c r="O2560" s="16">
        <v>0.10538839999999999</v>
      </c>
      <c r="P2560" s="16">
        <v>-0.69447000000000003</v>
      </c>
      <c r="Q2560" s="16">
        <v>0.42909380000000003</v>
      </c>
      <c r="R2560" s="16">
        <v>0.14169999999999999</v>
      </c>
      <c r="S2560" s="16">
        <v>2.8500000000000001E-2</v>
      </c>
      <c r="T2560" s="16">
        <v>8.0000000000000004E-4</v>
      </c>
      <c r="U2560" s="16">
        <v>7.2366999999999999</v>
      </c>
      <c r="V2560" s="16">
        <v>17.751999999999999</v>
      </c>
      <c r="W2560" s="16">
        <v>1.8380000000000001</v>
      </c>
      <c r="X2560" s="16">
        <v>370.21199999999999</v>
      </c>
      <c r="Y2560" s="16">
        <v>48.044899999999998</v>
      </c>
      <c r="Z2560" s="16">
        <v>0.16850000000000001</v>
      </c>
      <c r="AA2560" s="16">
        <v>-0.73360020000000004</v>
      </c>
      <c r="AB2560" s="16">
        <v>0</v>
      </c>
      <c r="AC2560" s="16">
        <v>5.33</v>
      </c>
      <c r="AD2560" s="16">
        <v>34.094999999999999</v>
      </c>
      <c r="AE2560" s="16">
        <v>3.8835999999999999</v>
      </c>
      <c r="AF2560" s="16">
        <v>0</v>
      </c>
      <c r="AG2560" s="16">
        <v>94737.8</v>
      </c>
      <c r="AH2560" s="16">
        <v>0.4849</v>
      </c>
      <c r="AI2560" s="16">
        <v>24.2</v>
      </c>
      <c r="AJ2560" s="16">
        <v>70.400000000000006</v>
      </c>
      <c r="AK2560" s="16">
        <v>0.25580000000000003</v>
      </c>
      <c r="AL2560" s="16">
        <v>0.54269999999999996</v>
      </c>
      <c r="AM2560" s="16">
        <v>0.30209999999999998</v>
      </c>
      <c r="AN2560" s="16">
        <v>2.1600000000000001E-2</v>
      </c>
      <c r="AO2560" s="16">
        <v>0.4385</v>
      </c>
      <c r="AP2560" s="16">
        <v>0.17899999999999999</v>
      </c>
      <c r="AR2560" s="16">
        <f t="shared" si="109"/>
        <v>1</v>
      </c>
      <c r="AS2560" s="5">
        <f t="shared" si="108"/>
        <v>3.1095999999999901E-3</v>
      </c>
    </row>
    <row r="2561" spans="1:45" x14ac:dyDescent="0.25">
      <c r="A2561" s="16" t="s">
        <v>408</v>
      </c>
      <c r="B2561" s="16" t="s">
        <v>111</v>
      </c>
      <c r="C2561" s="16" t="s">
        <v>330</v>
      </c>
      <c r="D2561" s="16">
        <v>1992</v>
      </c>
      <c r="E2561" s="16" t="s">
        <v>3061</v>
      </c>
      <c r="F2561" s="16" t="s">
        <v>593</v>
      </c>
      <c r="G2561" s="10">
        <v>3802.63</v>
      </c>
      <c r="H2561" s="73">
        <v>8.243449</v>
      </c>
      <c r="I2561" s="16" t="s">
        <v>6700</v>
      </c>
      <c r="J2561" s="71">
        <v>4.8000000000000001E-2</v>
      </c>
      <c r="K2561" s="71">
        <v>0.996</v>
      </c>
      <c r="L2561" s="16">
        <v>-0.4450808</v>
      </c>
      <c r="M2561" s="16">
        <v>-0.49608140000000001</v>
      </c>
      <c r="N2561" s="16">
        <v>-0.40102640000000001</v>
      </c>
      <c r="O2561" s="16">
        <v>0.19014880000000001</v>
      </c>
      <c r="P2561" s="16">
        <v>-0.69562239999999997</v>
      </c>
      <c r="Q2561" s="16">
        <v>0.4289559</v>
      </c>
      <c r="R2561" s="16">
        <v>0.14169999999999999</v>
      </c>
      <c r="S2561" s="16">
        <v>2.8250000000000001E-2</v>
      </c>
      <c r="T2561" s="16">
        <v>8.9999999999999998E-4</v>
      </c>
      <c r="U2561" s="16">
        <v>7.0252999999999997</v>
      </c>
      <c r="V2561" s="16">
        <v>17.434000000000001</v>
      </c>
      <c r="W2561" s="16">
        <v>1.8260000000000001</v>
      </c>
      <c r="X2561" s="16">
        <v>369.93599999999998</v>
      </c>
      <c r="Y2561" s="16">
        <v>48.525599999999997</v>
      </c>
      <c r="Z2561" s="16">
        <v>0.20930000000000001</v>
      </c>
      <c r="AA2561" s="16">
        <v>-0.728163</v>
      </c>
      <c r="AB2561" s="16">
        <v>0</v>
      </c>
      <c r="AC2561" s="16">
        <v>5.33</v>
      </c>
      <c r="AD2561" s="16">
        <v>33.954999999999998</v>
      </c>
      <c r="AE2561" s="16">
        <v>4.0282</v>
      </c>
      <c r="AF2561" s="16">
        <v>0</v>
      </c>
      <c r="AG2561" s="16">
        <v>77294.600000000006</v>
      </c>
      <c r="AH2561" s="16">
        <v>0.46989999999999998</v>
      </c>
      <c r="AI2561" s="16">
        <v>24.6</v>
      </c>
      <c r="AJ2561" s="16">
        <v>71.3</v>
      </c>
      <c r="AK2561" s="16">
        <v>0.26379999999999998</v>
      </c>
      <c r="AL2561" s="16">
        <v>0.52769999999999995</v>
      </c>
      <c r="AM2561" s="16">
        <v>0.29320000000000002</v>
      </c>
      <c r="AN2561" s="16">
        <v>6.0299999999999999E-2</v>
      </c>
      <c r="AO2561" s="16">
        <v>0.41949999999999998</v>
      </c>
      <c r="AP2561" s="16">
        <v>0.17910000000000001</v>
      </c>
      <c r="AR2561" s="16">
        <f t="shared" si="109"/>
        <v>1</v>
      </c>
      <c r="AS2561" s="5">
        <f t="shared" si="108"/>
        <v>2.4615900000000024E-2</v>
      </c>
    </row>
    <row r="2562" spans="1:45" x14ac:dyDescent="0.25">
      <c r="A2562" s="16" t="s">
        <v>408</v>
      </c>
      <c r="B2562" s="16" t="s">
        <v>111</v>
      </c>
      <c r="C2562" s="16" t="s">
        <v>330</v>
      </c>
      <c r="D2562" s="16">
        <v>1993</v>
      </c>
      <c r="E2562" s="16" t="s">
        <v>3068</v>
      </c>
      <c r="F2562" s="16" t="s">
        <v>593</v>
      </c>
      <c r="G2562" s="10">
        <v>3631.58</v>
      </c>
      <c r="H2562" s="73">
        <v>8.1974230000000006</v>
      </c>
      <c r="I2562" s="16" t="s">
        <v>6700</v>
      </c>
      <c r="J2562" s="71">
        <v>-6.0999999999999999E-2</v>
      </c>
      <c r="K2562" s="71">
        <v>0.93700000000000006</v>
      </c>
      <c r="L2562" s="16">
        <v>-0.45139390000000001</v>
      </c>
      <c r="M2562" s="16">
        <v>-0.50531999999999999</v>
      </c>
      <c r="N2562" s="16">
        <v>-0.41297970000000001</v>
      </c>
      <c r="O2562" s="16">
        <v>0.25876369999999999</v>
      </c>
      <c r="P2562" s="16">
        <v>-0.75721799999999995</v>
      </c>
      <c r="Q2562" s="16">
        <v>0.42878480000000002</v>
      </c>
      <c r="R2562" s="16">
        <v>0.14169999999999999</v>
      </c>
      <c r="S2562" s="16">
        <v>2.63E-2</v>
      </c>
      <c r="T2562" s="16">
        <v>6.9999999999999999E-4</v>
      </c>
      <c r="U2562" s="16">
        <v>6.9978999999999996</v>
      </c>
      <c r="V2562" s="16">
        <v>17.116</v>
      </c>
      <c r="W2562" s="16">
        <v>1.8140000000000001</v>
      </c>
      <c r="X2562" s="16">
        <v>369.69900000000001</v>
      </c>
      <c r="Y2562" s="16">
        <v>49.006300000000003</v>
      </c>
      <c r="Z2562" s="16">
        <v>0.22450000000000001</v>
      </c>
      <c r="AA2562" s="16">
        <v>-0.8159362</v>
      </c>
      <c r="AB2562" s="16">
        <v>0</v>
      </c>
      <c r="AC2562" s="16">
        <v>5.33</v>
      </c>
      <c r="AD2562" s="16">
        <v>36.215000000000003</v>
      </c>
      <c r="AE2562" s="16">
        <v>4.2801999999999998</v>
      </c>
      <c r="AF2562" s="16">
        <v>0</v>
      </c>
      <c r="AG2562" s="16">
        <v>74832.600000000006</v>
      </c>
      <c r="AH2562" s="16">
        <v>0.29299999999999998</v>
      </c>
      <c r="AI2562" s="16">
        <v>24.9</v>
      </c>
      <c r="AJ2562" s="16">
        <v>72.3</v>
      </c>
      <c r="AK2562" s="16">
        <v>0.2717</v>
      </c>
      <c r="AL2562" s="16">
        <v>0.51270000000000004</v>
      </c>
      <c r="AM2562" s="16">
        <v>0.28439999999999999</v>
      </c>
      <c r="AN2562" s="16">
        <v>9.8900000000000002E-2</v>
      </c>
      <c r="AO2562" s="16">
        <v>0.40039999999999998</v>
      </c>
      <c r="AP2562" s="16">
        <v>0.1792</v>
      </c>
      <c r="AR2562" s="16">
        <f t="shared" si="109"/>
        <v>1</v>
      </c>
      <c r="AS2562" s="5">
        <f t="shared" si="108"/>
        <v>-6.3131000000000159E-3</v>
      </c>
    </row>
    <row r="2563" spans="1:45" x14ac:dyDescent="0.25">
      <c r="A2563" s="16" t="s">
        <v>408</v>
      </c>
      <c r="B2563" s="16" t="s">
        <v>111</v>
      </c>
      <c r="C2563" s="16" t="s">
        <v>330</v>
      </c>
      <c r="D2563" s="16">
        <v>1994</v>
      </c>
      <c r="E2563" s="16" t="s">
        <v>3084</v>
      </c>
      <c r="F2563" s="16" t="s">
        <v>593</v>
      </c>
      <c r="G2563" s="10">
        <v>3586.94</v>
      </c>
      <c r="H2563" s="73">
        <v>8.1850559999999994</v>
      </c>
      <c r="I2563" s="16" t="s">
        <v>6700</v>
      </c>
      <c r="J2563" s="71">
        <v>3.1E-2</v>
      </c>
      <c r="K2563" s="71">
        <v>0.96599999999999997</v>
      </c>
      <c r="L2563" s="16">
        <v>-0.42711139999999997</v>
      </c>
      <c r="M2563" s="16">
        <v>-0.50253740000000002</v>
      </c>
      <c r="N2563" s="16">
        <v>-0.41141240000000001</v>
      </c>
      <c r="O2563" s="16">
        <v>0.2963208</v>
      </c>
      <c r="P2563" s="16">
        <v>-0.74636150000000001</v>
      </c>
      <c r="Q2563" s="16">
        <v>0.42862980000000001</v>
      </c>
      <c r="R2563" s="16">
        <v>0.14169999999999999</v>
      </c>
      <c r="S2563" s="16">
        <v>2.605E-2</v>
      </c>
      <c r="T2563" s="16">
        <v>1.1000000000000001E-3</v>
      </c>
      <c r="U2563" s="16">
        <v>7.1272000000000002</v>
      </c>
      <c r="V2563" s="16">
        <v>16.797999999999998</v>
      </c>
      <c r="W2563" s="16">
        <v>1.802</v>
      </c>
      <c r="X2563" s="16">
        <v>368.99799999999999</v>
      </c>
      <c r="Y2563" s="16">
        <v>49.487000000000002</v>
      </c>
      <c r="Z2563" s="16">
        <v>0.23219999999999999</v>
      </c>
      <c r="AA2563" s="16">
        <v>-0.85360879999999995</v>
      </c>
      <c r="AB2563" s="16">
        <v>0</v>
      </c>
      <c r="AC2563" s="16">
        <v>5.33</v>
      </c>
      <c r="AD2563" s="16">
        <v>37.185000000000002</v>
      </c>
      <c r="AE2563" s="16">
        <v>4.3456999999999999</v>
      </c>
      <c r="AF2563" s="16">
        <v>0</v>
      </c>
      <c r="AG2563" s="16">
        <v>54426.8</v>
      </c>
      <c r="AH2563" s="16">
        <v>0.31169999999999998</v>
      </c>
      <c r="AI2563" s="16">
        <v>25.3</v>
      </c>
      <c r="AJ2563" s="16">
        <v>73.2</v>
      </c>
      <c r="AK2563" s="16">
        <v>0.2797</v>
      </c>
      <c r="AL2563" s="16">
        <v>0.49759999999999999</v>
      </c>
      <c r="AM2563" s="16">
        <v>0.27550000000000002</v>
      </c>
      <c r="AN2563" s="16">
        <v>0.1376</v>
      </c>
      <c r="AO2563" s="16">
        <v>0.38140000000000002</v>
      </c>
      <c r="AP2563" s="16">
        <v>0.17929999999999999</v>
      </c>
      <c r="AR2563" s="16">
        <f t="shared" si="109"/>
        <v>1</v>
      </c>
      <c r="AS2563" s="5">
        <f t="shared" si="108"/>
        <v>2.428250000000004E-2</v>
      </c>
    </row>
    <row r="2564" spans="1:45" x14ac:dyDescent="0.25">
      <c r="A2564" s="16" t="s">
        <v>408</v>
      </c>
      <c r="B2564" s="16" t="s">
        <v>111</v>
      </c>
      <c r="C2564" s="16" t="s">
        <v>330</v>
      </c>
      <c r="D2564" s="16">
        <v>1995</v>
      </c>
      <c r="E2564" s="16" t="s">
        <v>3067</v>
      </c>
      <c r="F2564" s="16" t="s">
        <v>593</v>
      </c>
      <c r="G2564" s="10">
        <v>3617.29</v>
      </c>
      <c r="H2564" s="73">
        <v>8.1934799999999992</v>
      </c>
      <c r="I2564" s="16" t="s">
        <v>6700</v>
      </c>
      <c r="J2564" s="71">
        <v>5.0000000000000001E-3</v>
      </c>
      <c r="K2564" s="71">
        <v>0.97099999999999997</v>
      </c>
      <c r="L2564" s="16">
        <v>-0.43536390000000003</v>
      </c>
      <c r="M2564" s="16">
        <v>-0.50644120000000004</v>
      </c>
      <c r="N2564" s="16">
        <v>-0.44325799999999999</v>
      </c>
      <c r="O2564" s="16">
        <v>0.2903828</v>
      </c>
      <c r="P2564" s="16">
        <v>-0.72401930000000003</v>
      </c>
      <c r="Q2564" s="16">
        <v>0.42847420000000003</v>
      </c>
      <c r="R2564" s="16">
        <v>0.14169999999999999</v>
      </c>
      <c r="S2564" s="16">
        <v>2.6249999999999999E-2</v>
      </c>
      <c r="T2564" s="16">
        <v>5.9999999999999995E-4</v>
      </c>
      <c r="U2564" s="16">
        <v>7.0178000000000003</v>
      </c>
      <c r="V2564" s="16">
        <v>16.48</v>
      </c>
      <c r="W2564" s="16">
        <v>1.79</v>
      </c>
      <c r="X2564" s="16">
        <v>366.99400000000003</v>
      </c>
      <c r="Y2564" s="16">
        <v>49.967700000000001</v>
      </c>
      <c r="Z2564" s="16">
        <v>0.21729999999999999</v>
      </c>
      <c r="AA2564" s="16">
        <v>-0.88759180000000004</v>
      </c>
      <c r="AB2564" s="16">
        <v>0</v>
      </c>
      <c r="AC2564" s="16">
        <v>5.33</v>
      </c>
      <c r="AD2564" s="16">
        <v>38.06</v>
      </c>
      <c r="AE2564" s="16">
        <v>4.7454000000000001</v>
      </c>
      <c r="AF2564" s="16">
        <v>0.21160000000000001</v>
      </c>
      <c r="AG2564" s="16">
        <v>70788.899999999994</v>
      </c>
      <c r="AH2564" s="16">
        <v>0.30209999999999998</v>
      </c>
      <c r="AI2564" s="16">
        <v>25.7</v>
      </c>
      <c r="AJ2564" s="16">
        <v>74.099999999999994</v>
      </c>
      <c r="AK2564" s="16">
        <v>0.28760000000000002</v>
      </c>
      <c r="AL2564" s="16">
        <v>0.48259999999999997</v>
      </c>
      <c r="AM2564" s="16">
        <v>0.2666</v>
      </c>
      <c r="AN2564" s="16">
        <v>0.17630000000000001</v>
      </c>
      <c r="AO2564" s="16">
        <v>0.3624</v>
      </c>
      <c r="AP2564" s="16">
        <v>0.1794</v>
      </c>
      <c r="AR2564" s="16">
        <f t="shared" si="109"/>
        <v>1</v>
      </c>
      <c r="AS2564" s="5">
        <f t="shared" ref="AS2564:AS2627" si="110">IF(D2564=1985, 0, L2564-L2563)</f>
        <v>-8.2525000000000515E-3</v>
      </c>
    </row>
    <row r="2565" spans="1:45" x14ac:dyDescent="0.25">
      <c r="A2565" s="16" t="s">
        <v>408</v>
      </c>
      <c r="B2565" s="16" t="s">
        <v>111</v>
      </c>
      <c r="C2565" s="16" t="s">
        <v>330</v>
      </c>
      <c r="D2565" s="16">
        <v>1996</v>
      </c>
      <c r="E2565" s="16" t="s">
        <v>3071</v>
      </c>
      <c r="F2565" s="16" t="s">
        <v>593</v>
      </c>
      <c r="G2565" s="10">
        <v>3620.89</v>
      </c>
      <c r="H2565" s="73">
        <v>8.1944750000000006</v>
      </c>
      <c r="I2565" s="16" t="s">
        <v>6700</v>
      </c>
      <c r="J2565" s="71">
        <v>3.0000000000000001E-3</v>
      </c>
      <c r="K2565" s="71">
        <v>0.97399999999999998</v>
      </c>
      <c r="L2565" s="16">
        <v>-0.28356900000000002</v>
      </c>
      <c r="M2565" s="16">
        <v>-0.50178100000000003</v>
      </c>
      <c r="N2565" s="16">
        <v>-0.45428210000000002</v>
      </c>
      <c r="O2565" s="16">
        <v>0.36011670000000001</v>
      </c>
      <c r="P2565" s="16">
        <v>-0.66117890000000001</v>
      </c>
      <c r="Q2565" s="16">
        <v>0.64569600000000005</v>
      </c>
      <c r="R2565" s="16">
        <v>0.14169999999999999</v>
      </c>
      <c r="S2565" s="16">
        <v>2.6249999999999999E-2</v>
      </c>
      <c r="T2565" s="16">
        <v>1.1000000000000001E-3</v>
      </c>
      <c r="U2565" s="16">
        <v>6.9760499999999999</v>
      </c>
      <c r="V2565" s="16">
        <v>16.044</v>
      </c>
      <c r="W2565" s="16">
        <v>1.8080000000000001</v>
      </c>
      <c r="X2565" s="16">
        <v>367.25299999999999</v>
      </c>
      <c r="Y2565" s="16">
        <v>50.448399999999999</v>
      </c>
      <c r="Z2565" s="16">
        <v>0.23899999999999999</v>
      </c>
      <c r="AA2565" s="16">
        <v>-0.94293539999999998</v>
      </c>
      <c r="AB2565" s="16">
        <v>0</v>
      </c>
      <c r="AC2565" s="16">
        <v>5.33</v>
      </c>
      <c r="AD2565" s="16">
        <v>39.484999999999999</v>
      </c>
      <c r="AE2565" s="16">
        <v>5.0166000000000004</v>
      </c>
      <c r="AF2565" s="16">
        <v>0.3896</v>
      </c>
      <c r="AG2565" s="16">
        <v>52364.6</v>
      </c>
      <c r="AH2565" s="16">
        <v>0.43319999999999997</v>
      </c>
      <c r="AI2565" s="16">
        <v>26</v>
      </c>
      <c r="AJ2565" s="16">
        <v>75</v>
      </c>
      <c r="AK2565" s="16">
        <v>0.48720000000000002</v>
      </c>
      <c r="AL2565" s="16">
        <v>0.7097</v>
      </c>
      <c r="AM2565" s="16">
        <v>0.50970000000000004</v>
      </c>
      <c r="AN2565" s="16">
        <v>0.76910000000000001</v>
      </c>
      <c r="AO2565" s="16">
        <v>0.38100000000000001</v>
      </c>
      <c r="AP2565" s="16">
        <v>0.2</v>
      </c>
      <c r="AR2565" s="16">
        <f t="shared" ref="AR2565:AR2628" si="111">IF(OR(AND(I2565&lt;&gt;"", I2565&gt;=10000000, AQ2565&lt;=32.5), AND(A2565="Middle East &amp; North Africa", I2565&lt;&gt;"", I2565&gt;=9000000, AQ2565&lt;&gt;"", AQ2565&lt;=32.5)), 0, 1)</f>
        <v>1</v>
      </c>
      <c r="AS2565" s="5">
        <f t="shared" si="110"/>
        <v>0.15179490000000001</v>
      </c>
    </row>
    <row r="2566" spans="1:45" x14ac:dyDescent="0.25">
      <c r="A2566" s="16" t="s">
        <v>408</v>
      </c>
      <c r="B2566" s="16" t="s">
        <v>111</v>
      </c>
      <c r="C2566" s="16" t="s">
        <v>330</v>
      </c>
      <c r="D2566" s="16">
        <v>1997</v>
      </c>
      <c r="E2566" s="16" t="s">
        <v>3074</v>
      </c>
      <c r="F2566" s="16" t="s">
        <v>593</v>
      </c>
      <c r="G2566" s="10">
        <v>3661.05</v>
      </c>
      <c r="H2566" s="73">
        <v>8.2055050000000005</v>
      </c>
      <c r="I2566" s="16" t="s">
        <v>6700</v>
      </c>
      <c r="J2566" s="71">
        <v>1.0999999999999999E-2</v>
      </c>
      <c r="K2566" s="71">
        <v>0.98499999999999999</v>
      </c>
      <c r="L2566" s="16">
        <v>-0.29716310000000001</v>
      </c>
      <c r="M2566" s="16">
        <v>-0.50400979999999995</v>
      </c>
      <c r="N2566" s="16">
        <v>-0.46532319999999999</v>
      </c>
      <c r="O2566" s="16">
        <v>0.4095181</v>
      </c>
      <c r="P2566" s="16">
        <v>-0.63067870000000004</v>
      </c>
      <c r="Q2566" s="16">
        <v>0.54116520000000001</v>
      </c>
      <c r="R2566" s="16">
        <v>0.14169999999999999</v>
      </c>
      <c r="S2566" s="16">
        <v>2.64E-2</v>
      </c>
      <c r="T2566" s="16">
        <v>8.0000000000000004E-4</v>
      </c>
      <c r="U2566" s="16">
        <v>7.0434999999999999</v>
      </c>
      <c r="V2566" s="16">
        <v>15.608000000000001</v>
      </c>
      <c r="W2566" s="16">
        <v>1.8260000000000001</v>
      </c>
      <c r="X2566" s="16">
        <v>365.709</v>
      </c>
      <c r="Y2566" s="16">
        <v>50.929099999999998</v>
      </c>
      <c r="Z2566" s="16">
        <v>0.24179999999999999</v>
      </c>
      <c r="AA2566" s="16">
        <v>-1.04236</v>
      </c>
      <c r="AB2566" s="16">
        <v>0</v>
      </c>
      <c r="AC2566" s="16">
        <v>5.33</v>
      </c>
      <c r="AD2566" s="16">
        <v>42.045000000000002</v>
      </c>
      <c r="AE2566" s="16">
        <v>5.6829000000000001</v>
      </c>
      <c r="AF2566" s="16">
        <v>0.71099999999999997</v>
      </c>
      <c r="AG2566" s="16">
        <v>36516.800000000003</v>
      </c>
      <c r="AH2566" s="16">
        <v>0.47189999999999999</v>
      </c>
      <c r="AI2566" s="16">
        <v>26.4</v>
      </c>
      <c r="AJ2566" s="16">
        <v>75.900000000000006</v>
      </c>
      <c r="AK2566" s="16">
        <v>0.38379999999999997</v>
      </c>
      <c r="AL2566" s="16">
        <v>0.65110000000000001</v>
      </c>
      <c r="AM2566" s="16">
        <v>0.36199999999999999</v>
      </c>
      <c r="AN2566" s="16">
        <v>0.5766</v>
      </c>
      <c r="AO2566" s="16">
        <v>0.27129999999999999</v>
      </c>
      <c r="AP2566" s="16">
        <v>0.2009</v>
      </c>
      <c r="AR2566" s="16">
        <f t="shared" si="111"/>
        <v>1</v>
      </c>
      <c r="AS2566" s="5">
        <f t="shared" si="110"/>
        <v>-1.3594099999999998E-2</v>
      </c>
    </row>
    <row r="2567" spans="1:45" x14ac:dyDescent="0.25">
      <c r="A2567" s="16" t="s">
        <v>408</v>
      </c>
      <c r="B2567" s="16" t="s">
        <v>111</v>
      </c>
      <c r="C2567" s="16" t="s">
        <v>330</v>
      </c>
      <c r="D2567" s="16">
        <v>1998</v>
      </c>
      <c r="E2567" s="16" t="s">
        <v>3087</v>
      </c>
      <c r="F2567" s="16" t="s">
        <v>593</v>
      </c>
      <c r="G2567" s="10">
        <v>3673.84</v>
      </c>
      <c r="H2567" s="73">
        <v>8.2089940000000006</v>
      </c>
      <c r="I2567" s="16" t="s">
        <v>6700</v>
      </c>
      <c r="J2567" s="71">
        <v>-1.4E-2</v>
      </c>
      <c r="K2567" s="71">
        <v>0.97099999999999997</v>
      </c>
      <c r="L2567" s="16">
        <v>-0.35706270000000001</v>
      </c>
      <c r="M2567" s="16">
        <v>-0.50271310000000002</v>
      </c>
      <c r="N2567" s="16">
        <v>-0.47562330000000003</v>
      </c>
      <c r="O2567" s="16">
        <v>0.3604289</v>
      </c>
      <c r="P2567" s="16">
        <v>-0.6056146</v>
      </c>
      <c r="Q2567" s="16">
        <v>0.43658039999999998</v>
      </c>
      <c r="R2567" s="16">
        <v>0.14169999999999999</v>
      </c>
      <c r="S2567" s="16">
        <v>2.6249999999999999E-2</v>
      </c>
      <c r="T2567" s="16">
        <v>1E-3</v>
      </c>
      <c r="U2567" s="16">
        <v>7.1788999999999996</v>
      </c>
      <c r="V2567" s="16">
        <v>15.172000000000001</v>
      </c>
      <c r="W2567" s="16">
        <v>1.8440000000000001</v>
      </c>
      <c r="X2567" s="16">
        <v>363.16199999999998</v>
      </c>
      <c r="Y2567" s="16">
        <v>51.409799999999997</v>
      </c>
      <c r="Z2567" s="16">
        <v>0.2324</v>
      </c>
      <c r="AA2567" s="16">
        <v>-0.91924459999999997</v>
      </c>
      <c r="AB2567" s="16">
        <v>0</v>
      </c>
      <c r="AC2567" s="16">
        <v>5.33</v>
      </c>
      <c r="AD2567" s="16">
        <v>38.875</v>
      </c>
      <c r="AE2567" s="16">
        <v>5.8505000000000003</v>
      </c>
      <c r="AF2567" s="16">
        <v>1.0774999999999999</v>
      </c>
      <c r="AG2567" s="16">
        <v>56300.800000000003</v>
      </c>
      <c r="AH2567" s="16">
        <v>0.47199999999999998</v>
      </c>
      <c r="AI2567" s="16">
        <v>26.7</v>
      </c>
      <c r="AJ2567" s="16">
        <v>76.8</v>
      </c>
      <c r="AK2567" s="16">
        <v>0.28029999999999999</v>
      </c>
      <c r="AL2567" s="16">
        <v>0.59250000000000003</v>
      </c>
      <c r="AM2567" s="16">
        <v>0.21429999999999999</v>
      </c>
      <c r="AN2567" s="16">
        <v>0.3841</v>
      </c>
      <c r="AO2567" s="16">
        <v>0.1615</v>
      </c>
      <c r="AP2567" s="16">
        <v>0.20169999999999999</v>
      </c>
      <c r="AR2567" s="16">
        <f t="shared" si="111"/>
        <v>1</v>
      </c>
      <c r="AS2567" s="5">
        <f t="shared" si="110"/>
        <v>-5.9899599999999997E-2</v>
      </c>
    </row>
    <row r="2568" spans="1:45" x14ac:dyDescent="0.25">
      <c r="A2568" s="16" t="s">
        <v>408</v>
      </c>
      <c r="B2568" s="16" t="s">
        <v>111</v>
      </c>
      <c r="C2568" s="16" t="s">
        <v>330</v>
      </c>
      <c r="D2568" s="16">
        <v>1999</v>
      </c>
      <c r="E2568" s="16" t="s">
        <v>3062</v>
      </c>
      <c r="F2568" s="16" t="s">
        <v>593</v>
      </c>
      <c r="G2568" s="10">
        <v>3700.59</v>
      </c>
      <c r="H2568" s="73">
        <v>8.2162480000000002</v>
      </c>
      <c r="I2568" s="16" t="s">
        <v>6700</v>
      </c>
      <c r="J2568" s="71">
        <v>-8.9999999999999993E-3</v>
      </c>
      <c r="K2568" s="71">
        <v>0.96199999999999997</v>
      </c>
      <c r="L2568" s="16">
        <v>-0.30913679999999999</v>
      </c>
      <c r="M2568" s="16">
        <v>-0.50608989999999998</v>
      </c>
      <c r="N2568" s="16">
        <v>-0.46587200000000001</v>
      </c>
      <c r="O2568" s="16">
        <v>0.49317339999999998</v>
      </c>
      <c r="P2568" s="16">
        <v>-0.58335009999999998</v>
      </c>
      <c r="Q2568" s="16">
        <v>0.3740887</v>
      </c>
      <c r="R2568" s="16">
        <v>0.14169999999999999</v>
      </c>
      <c r="S2568" s="16">
        <v>2.5850000000000001E-2</v>
      </c>
      <c r="T2568" s="16">
        <v>8.0000000000000004E-4</v>
      </c>
      <c r="U2568" s="16">
        <v>7.2175000000000002</v>
      </c>
      <c r="V2568" s="16">
        <v>14.736000000000001</v>
      </c>
      <c r="W2568" s="16">
        <v>1.8620000000000001</v>
      </c>
      <c r="X2568" s="16">
        <v>365.35300000000001</v>
      </c>
      <c r="Y2568" s="16">
        <v>51.890500000000003</v>
      </c>
      <c r="Z2568" s="16">
        <v>0.27229999999999999</v>
      </c>
      <c r="AA2568" s="16">
        <v>-1.0598369999999999</v>
      </c>
      <c r="AB2568" s="16">
        <v>0</v>
      </c>
      <c r="AC2568" s="16">
        <v>5.33</v>
      </c>
      <c r="AD2568" s="16">
        <v>42.494999999999997</v>
      </c>
      <c r="AE2568" s="16">
        <v>5.8258000000000001</v>
      </c>
      <c r="AF2568" s="16">
        <v>1.6153999999999999</v>
      </c>
      <c r="AG2568" s="16">
        <v>65093.8</v>
      </c>
      <c r="AH2568" s="16">
        <v>0.48399999999999999</v>
      </c>
      <c r="AI2568" s="16">
        <v>27.1</v>
      </c>
      <c r="AJ2568" s="16">
        <v>77.599999999999994</v>
      </c>
      <c r="AK2568" s="16">
        <v>0.29349999999999998</v>
      </c>
      <c r="AL2568" s="16">
        <v>0.53300000000000003</v>
      </c>
      <c r="AM2568" s="16">
        <v>0.1913</v>
      </c>
      <c r="AN2568" s="16">
        <v>1E-4</v>
      </c>
      <c r="AO2568" s="16">
        <v>0.215</v>
      </c>
      <c r="AP2568" s="16">
        <v>0.19889999999999999</v>
      </c>
      <c r="AR2568" s="16">
        <f t="shared" si="111"/>
        <v>1</v>
      </c>
      <c r="AS2568" s="5">
        <f t="shared" si="110"/>
        <v>4.7925900000000021E-2</v>
      </c>
    </row>
    <row r="2569" spans="1:45" x14ac:dyDescent="0.25">
      <c r="A2569" s="16" t="s">
        <v>408</v>
      </c>
      <c r="B2569" s="16" t="s">
        <v>111</v>
      </c>
      <c r="C2569" s="16" t="s">
        <v>330</v>
      </c>
      <c r="D2569" s="16">
        <v>2000</v>
      </c>
      <c r="E2569" s="16" t="s">
        <v>3075</v>
      </c>
      <c r="F2569" s="16" t="s">
        <v>593</v>
      </c>
      <c r="G2569" s="10">
        <v>3746.71</v>
      </c>
      <c r="H2569" s="73">
        <v>8.2286339999999996</v>
      </c>
      <c r="I2569" s="16">
        <v>1899257</v>
      </c>
      <c r="J2569" s="71">
        <v>5.5E-2</v>
      </c>
      <c r="K2569" s="71">
        <v>1.0169999999999999</v>
      </c>
      <c r="L2569" s="16">
        <v>-0.36135620000000002</v>
      </c>
      <c r="M2569" s="16">
        <v>-0.50328030000000001</v>
      </c>
      <c r="N2569" s="16">
        <v>-0.5014421</v>
      </c>
      <c r="O2569" s="16">
        <v>0.50063939999999996</v>
      </c>
      <c r="P2569" s="16">
        <v>-0.61404029999999998</v>
      </c>
      <c r="Q2569" s="16">
        <v>0.31161719999999998</v>
      </c>
      <c r="R2569" s="16">
        <v>0.14169999999999999</v>
      </c>
      <c r="S2569" s="16">
        <v>2.6100000000000002E-2</v>
      </c>
      <c r="T2569" s="16">
        <v>1E-3</v>
      </c>
      <c r="U2569" s="16">
        <v>6.9913999999999996</v>
      </c>
      <c r="V2569" s="16">
        <v>14.3</v>
      </c>
      <c r="W2569" s="16">
        <v>1.88</v>
      </c>
      <c r="X2569" s="16">
        <v>364.80399999999997</v>
      </c>
      <c r="Y2569" s="16">
        <v>52.371200000000002</v>
      </c>
      <c r="Z2569" s="16">
        <v>0.26860000000000001</v>
      </c>
      <c r="AA2569" s="16">
        <v>-1.071682</v>
      </c>
      <c r="AB2569" s="16">
        <v>0</v>
      </c>
      <c r="AC2569" s="16">
        <v>5.33</v>
      </c>
      <c r="AD2569" s="16">
        <v>42.8</v>
      </c>
      <c r="AE2569" s="16">
        <v>5.8049999999999997</v>
      </c>
      <c r="AF2569" s="16">
        <v>4.3204000000000002</v>
      </c>
      <c r="AG2569" s="16">
        <v>74132.5</v>
      </c>
      <c r="AH2569" s="16">
        <v>0.35680000000000001</v>
      </c>
      <c r="AI2569" s="16">
        <v>27.4</v>
      </c>
      <c r="AJ2569" s="16">
        <v>78.5</v>
      </c>
      <c r="AK2569" s="16">
        <v>0.30680000000000002</v>
      </c>
      <c r="AL2569" s="16">
        <v>0.47349999999999998</v>
      </c>
      <c r="AM2569" s="16">
        <v>0.16839999999999999</v>
      </c>
      <c r="AN2569" s="16">
        <v>-0.38400000000000001</v>
      </c>
      <c r="AO2569" s="16">
        <v>0.26850000000000002</v>
      </c>
      <c r="AP2569" s="16">
        <v>0.1961</v>
      </c>
      <c r="AR2569" s="16">
        <f t="shared" si="111"/>
        <v>1</v>
      </c>
      <c r="AS2569" s="5">
        <f t="shared" si="110"/>
        <v>-5.2219400000000027E-2</v>
      </c>
    </row>
    <row r="2570" spans="1:45" x14ac:dyDescent="0.25">
      <c r="A2570" s="16" t="s">
        <v>408</v>
      </c>
      <c r="B2570" s="16" t="s">
        <v>111</v>
      </c>
      <c r="C2570" s="16" t="s">
        <v>330</v>
      </c>
      <c r="D2570" s="16">
        <v>2001</v>
      </c>
      <c r="E2570" s="16" t="s">
        <v>3089</v>
      </c>
      <c r="F2570" s="16" t="s">
        <v>593</v>
      </c>
      <c r="G2570" s="10">
        <v>3723.53</v>
      </c>
      <c r="H2570" s="73">
        <v>8.2224260000000005</v>
      </c>
      <c r="I2570" s="16">
        <v>1933596</v>
      </c>
      <c r="J2570" s="71">
        <v>6.4000000000000001E-2</v>
      </c>
      <c r="K2570" s="71">
        <v>1.085</v>
      </c>
      <c r="L2570" s="16">
        <v>-0.3543251</v>
      </c>
      <c r="M2570" s="16">
        <v>-0.4905968</v>
      </c>
      <c r="N2570" s="16">
        <v>-0.49612460000000003</v>
      </c>
      <c r="O2570" s="16">
        <v>0.48231829999999998</v>
      </c>
      <c r="P2570" s="16">
        <v>-0.60557300000000003</v>
      </c>
      <c r="Q2570" s="16">
        <v>0.32029190000000002</v>
      </c>
      <c r="R2570" s="16">
        <v>0.14169999999999999</v>
      </c>
      <c r="S2570" s="16">
        <v>2.6249999999999999E-2</v>
      </c>
      <c r="T2570" s="16">
        <v>2.3E-3</v>
      </c>
      <c r="U2570" s="16">
        <v>6.9127999999999998</v>
      </c>
      <c r="V2570" s="16">
        <v>14.678000000000001</v>
      </c>
      <c r="W2570" s="16">
        <v>1.8440000000000001</v>
      </c>
      <c r="X2570" s="16">
        <v>365.99900000000002</v>
      </c>
      <c r="Y2570" s="16">
        <v>52.851900000000001</v>
      </c>
      <c r="Z2570" s="16">
        <v>0.2681</v>
      </c>
      <c r="AA2570" s="16">
        <v>-0.99012330000000004</v>
      </c>
      <c r="AB2570" s="16">
        <v>0</v>
      </c>
      <c r="AC2570" s="16">
        <v>5.33</v>
      </c>
      <c r="AD2570" s="16">
        <v>40.700000000000003</v>
      </c>
      <c r="AE2570" s="16">
        <v>6.0788000000000002</v>
      </c>
      <c r="AF2570" s="16">
        <v>5.5195999999999996</v>
      </c>
      <c r="AG2570" s="16">
        <v>62713.5</v>
      </c>
      <c r="AH2570" s="16">
        <v>0.34720000000000001</v>
      </c>
      <c r="AI2570" s="16">
        <v>27.8</v>
      </c>
      <c r="AJ2570" s="16">
        <v>79.3</v>
      </c>
      <c r="AK2570" s="16">
        <v>0.26619999999999999</v>
      </c>
      <c r="AL2570" s="16">
        <v>0.21479999999999999</v>
      </c>
      <c r="AM2570" s="16">
        <v>0.14680000000000001</v>
      </c>
      <c r="AN2570" s="16">
        <v>-0.14560000000000001</v>
      </c>
      <c r="AO2570" s="16">
        <v>0.38379999999999997</v>
      </c>
      <c r="AP2570" s="16">
        <v>0.22939999999999999</v>
      </c>
      <c r="AR2570" s="16">
        <f t="shared" si="111"/>
        <v>1</v>
      </c>
      <c r="AS2570" s="5">
        <f t="shared" si="110"/>
        <v>7.0311000000000123E-3</v>
      </c>
    </row>
    <row r="2571" spans="1:45" x14ac:dyDescent="0.25">
      <c r="A2571" s="16" t="s">
        <v>408</v>
      </c>
      <c r="B2571" s="16" t="s">
        <v>111</v>
      </c>
      <c r="C2571" s="16" t="s">
        <v>330</v>
      </c>
      <c r="D2571" s="16">
        <v>2002</v>
      </c>
      <c r="E2571" s="16" t="s">
        <v>3073</v>
      </c>
      <c r="F2571" s="16" t="s">
        <v>593</v>
      </c>
      <c r="G2571" s="10">
        <v>3845.06</v>
      </c>
      <c r="H2571" s="73">
        <v>8.254543</v>
      </c>
      <c r="I2571" s="16">
        <v>1962147</v>
      </c>
      <c r="J2571" s="71">
        <v>-0.121</v>
      </c>
      <c r="K2571" s="71">
        <v>0.96099999999999997</v>
      </c>
      <c r="L2571" s="16">
        <v>-0.35370049999999997</v>
      </c>
      <c r="M2571" s="16">
        <v>-0.4950812</v>
      </c>
      <c r="N2571" s="16">
        <v>-0.50058000000000002</v>
      </c>
      <c r="O2571" s="16">
        <v>0.48735060000000002</v>
      </c>
      <c r="P2571" s="16">
        <v>-0.60881810000000003</v>
      </c>
      <c r="Q2571" s="16">
        <v>0.32898699999999997</v>
      </c>
      <c r="R2571" s="16">
        <v>0.14169999999999999</v>
      </c>
      <c r="S2571" s="16">
        <v>2.605E-2</v>
      </c>
      <c r="T2571" s="16">
        <v>1.9E-3</v>
      </c>
      <c r="U2571" s="16">
        <v>6.7624000000000004</v>
      </c>
      <c r="V2571" s="16">
        <v>15.055999999999999</v>
      </c>
      <c r="W2571" s="16">
        <v>1.8080000000000001</v>
      </c>
      <c r="X2571" s="16">
        <v>366.84699999999998</v>
      </c>
      <c r="Y2571" s="16">
        <v>53.332599999999999</v>
      </c>
      <c r="Z2571" s="16">
        <v>0.26490000000000002</v>
      </c>
      <c r="AA2571" s="16">
        <v>-0.99206519999999998</v>
      </c>
      <c r="AB2571" s="16">
        <v>0</v>
      </c>
      <c r="AC2571" s="16">
        <v>5.33</v>
      </c>
      <c r="AD2571" s="16">
        <v>40.75</v>
      </c>
      <c r="AE2571" s="16">
        <v>6.1999000000000004</v>
      </c>
      <c r="AF2571" s="16">
        <v>7.6597</v>
      </c>
      <c r="AG2571" s="16">
        <v>72992</v>
      </c>
      <c r="AH2571" s="16">
        <v>0.2762</v>
      </c>
      <c r="AI2571" s="16">
        <v>28.3</v>
      </c>
      <c r="AJ2571" s="16">
        <v>80.3</v>
      </c>
      <c r="AK2571" s="16">
        <v>0.22570000000000001</v>
      </c>
      <c r="AL2571" s="16">
        <v>-4.3900000000000002E-2</v>
      </c>
      <c r="AM2571" s="16">
        <v>0.12520000000000001</v>
      </c>
      <c r="AN2571" s="16">
        <v>9.2700000000000005E-2</v>
      </c>
      <c r="AO2571" s="16">
        <v>0.49919999999999998</v>
      </c>
      <c r="AP2571" s="16">
        <v>0.26269999999999999</v>
      </c>
      <c r="AR2571" s="16">
        <f t="shared" si="111"/>
        <v>1</v>
      </c>
      <c r="AS2571" s="5">
        <f t="shared" si="110"/>
        <v>6.2460000000003069E-4</v>
      </c>
    </row>
    <row r="2572" spans="1:45" x14ac:dyDescent="0.25">
      <c r="A2572" s="16" t="s">
        <v>408</v>
      </c>
      <c r="B2572" s="16" t="s">
        <v>111</v>
      </c>
      <c r="C2572" s="16" t="s">
        <v>330</v>
      </c>
      <c r="D2572" s="16">
        <v>2003</v>
      </c>
      <c r="E2572" s="16" t="s">
        <v>3078</v>
      </c>
      <c r="F2572" s="16" t="s">
        <v>593</v>
      </c>
      <c r="G2572" s="10">
        <v>3958.87</v>
      </c>
      <c r="H2572" s="73">
        <v>8.2837150000000008</v>
      </c>
      <c r="I2572" s="16">
        <v>1986535</v>
      </c>
      <c r="J2572" s="71">
        <v>-2.3E-2</v>
      </c>
      <c r="K2572" s="71">
        <v>0.93899999999999995</v>
      </c>
      <c r="L2572" s="16">
        <v>-0.30198140000000001</v>
      </c>
      <c r="M2572" s="16">
        <v>-0.49340630000000002</v>
      </c>
      <c r="N2572" s="16">
        <v>-0.55178850000000002</v>
      </c>
      <c r="O2572" s="16">
        <v>0.54415999999999998</v>
      </c>
      <c r="P2572" s="16">
        <v>-0.56010170000000004</v>
      </c>
      <c r="Q2572" s="16">
        <v>0.38674399999999998</v>
      </c>
      <c r="R2572" s="16">
        <v>0.14169999999999999</v>
      </c>
      <c r="S2572" s="16">
        <v>2.5999999999999999E-2</v>
      </c>
      <c r="T2572" s="16">
        <v>2.0999999999999999E-3</v>
      </c>
      <c r="U2572" s="16">
        <v>6.1151</v>
      </c>
      <c r="V2572" s="16">
        <v>15.433999999999999</v>
      </c>
      <c r="W2572" s="16">
        <v>1.772</v>
      </c>
      <c r="X2572" s="16">
        <v>368.55599999999998</v>
      </c>
      <c r="Y2572" s="16">
        <v>53.813299999999998</v>
      </c>
      <c r="Z2572" s="16">
        <v>0.2482</v>
      </c>
      <c r="AA2572" s="16">
        <v>-1.220431</v>
      </c>
      <c r="AB2572" s="16">
        <v>0</v>
      </c>
      <c r="AC2572" s="16">
        <v>5.33</v>
      </c>
      <c r="AD2572" s="16">
        <v>46.63</v>
      </c>
      <c r="AE2572" s="16">
        <v>6.4292999999999996</v>
      </c>
      <c r="AF2572" s="16">
        <v>11.2895</v>
      </c>
      <c r="AG2572" s="16">
        <v>71748.399999999994</v>
      </c>
      <c r="AH2572" s="16">
        <v>0.3281</v>
      </c>
      <c r="AI2572" s="16">
        <v>28.8</v>
      </c>
      <c r="AJ2572" s="16">
        <v>81.2</v>
      </c>
      <c r="AK2572" s="16">
        <v>0.21679999999999999</v>
      </c>
      <c r="AL2572" s="16">
        <v>0.17979999999999999</v>
      </c>
      <c r="AM2572" s="16">
        <v>0.24079999999999999</v>
      </c>
      <c r="AN2572" s="16">
        <v>0.435</v>
      </c>
      <c r="AO2572" s="16">
        <v>0.22120000000000001</v>
      </c>
      <c r="AP2572" s="16">
        <v>0.248</v>
      </c>
      <c r="AR2572" s="16">
        <f t="shared" si="111"/>
        <v>1</v>
      </c>
      <c r="AS2572" s="5">
        <f t="shared" si="110"/>
        <v>5.1719099999999962E-2</v>
      </c>
    </row>
    <row r="2573" spans="1:45" x14ac:dyDescent="0.25">
      <c r="A2573" s="16" t="s">
        <v>408</v>
      </c>
      <c r="B2573" s="16" t="s">
        <v>111</v>
      </c>
      <c r="C2573" s="16" t="s">
        <v>330</v>
      </c>
      <c r="D2573" s="16">
        <v>2004</v>
      </c>
      <c r="E2573" s="16" t="s">
        <v>3080</v>
      </c>
      <c r="F2573" s="16" t="s">
        <v>593</v>
      </c>
      <c r="G2573" s="10">
        <v>4394.41</v>
      </c>
      <c r="H2573" s="73">
        <v>8.3880890000000008</v>
      </c>
      <c r="I2573" s="16">
        <v>2009228</v>
      </c>
      <c r="J2573" s="71">
        <v>0.184</v>
      </c>
      <c r="K2573" s="71">
        <v>1.129</v>
      </c>
      <c r="L2573" s="16">
        <v>-0.36435260000000003</v>
      </c>
      <c r="M2573" s="16">
        <v>-0.49880930000000001</v>
      </c>
      <c r="N2573" s="16">
        <v>-0.53759809999999997</v>
      </c>
      <c r="O2573" s="16">
        <v>0.44093979999999999</v>
      </c>
      <c r="P2573" s="16">
        <v>-0.56329580000000001</v>
      </c>
      <c r="Q2573" s="16">
        <v>0.3469429</v>
      </c>
      <c r="R2573" s="16">
        <v>0.14169999999999999</v>
      </c>
      <c r="S2573" s="16">
        <v>2.605E-2</v>
      </c>
      <c r="T2573" s="16">
        <v>1.5E-3</v>
      </c>
      <c r="U2573" s="16">
        <v>6.2740499999999999</v>
      </c>
      <c r="V2573" s="16">
        <v>15.811999999999999</v>
      </c>
      <c r="W2573" s="16">
        <v>1.736</v>
      </c>
      <c r="X2573" s="16">
        <v>367.22699999999998</v>
      </c>
      <c r="Y2573" s="16">
        <v>51.247599999999998</v>
      </c>
      <c r="Z2573" s="16">
        <v>0.25950000000000001</v>
      </c>
      <c r="AA2573" s="16">
        <v>-1.0173099999999999</v>
      </c>
      <c r="AB2573" s="16">
        <v>0</v>
      </c>
      <c r="AC2573" s="16">
        <v>5.33</v>
      </c>
      <c r="AD2573" s="16">
        <v>41.4</v>
      </c>
      <c r="AE2573" s="16">
        <v>6.3860999999999999</v>
      </c>
      <c r="AF2573" s="16">
        <v>14.281000000000001</v>
      </c>
      <c r="AG2573" s="16">
        <v>68855.5</v>
      </c>
      <c r="AH2573" s="16">
        <v>0.2742</v>
      </c>
      <c r="AI2573" s="16">
        <v>29.3</v>
      </c>
      <c r="AJ2573" s="16">
        <v>82.1</v>
      </c>
      <c r="AK2573" s="16">
        <v>0.31730000000000003</v>
      </c>
      <c r="AL2573" s="16">
        <v>0.12180000000000001</v>
      </c>
      <c r="AM2573" s="16">
        <v>0.1042</v>
      </c>
      <c r="AN2573" s="16">
        <v>0.64549999999999996</v>
      </c>
      <c r="AO2573" s="16">
        <v>0.16500000000000001</v>
      </c>
      <c r="AP2573" s="16">
        <v>-4.3E-3</v>
      </c>
      <c r="AR2573" s="16">
        <f t="shared" si="111"/>
        <v>1</v>
      </c>
      <c r="AS2573" s="5">
        <f t="shared" si="110"/>
        <v>-6.2371200000000016E-2</v>
      </c>
    </row>
    <row r="2574" spans="1:45" x14ac:dyDescent="0.25">
      <c r="A2574" s="16" t="s">
        <v>408</v>
      </c>
      <c r="B2574" s="16" t="s">
        <v>111</v>
      </c>
      <c r="C2574" s="16" t="s">
        <v>330</v>
      </c>
      <c r="D2574" s="16">
        <v>2005</v>
      </c>
      <c r="E2574" s="16" t="s">
        <v>3066</v>
      </c>
      <c r="F2574" s="16" t="s">
        <v>593</v>
      </c>
      <c r="G2574" s="10">
        <v>4454.63</v>
      </c>
      <c r="H2574" s="73">
        <v>8.4016999999999999</v>
      </c>
      <c r="I2574" s="16">
        <v>2032196</v>
      </c>
      <c r="J2574" s="71">
        <v>-0.106</v>
      </c>
      <c r="K2574" s="71">
        <v>1.016</v>
      </c>
      <c r="L2574" s="16">
        <v>-0.32748680000000002</v>
      </c>
      <c r="M2574" s="16">
        <v>-0.4902321</v>
      </c>
      <c r="N2574" s="16">
        <v>-0.52010829999999997</v>
      </c>
      <c r="O2574" s="16">
        <v>0.46702870000000002</v>
      </c>
      <c r="P2574" s="16">
        <v>-0.51521550000000005</v>
      </c>
      <c r="Q2574" s="16">
        <v>0.32570759999999999</v>
      </c>
      <c r="R2574" s="16">
        <v>0.14169999999999999</v>
      </c>
      <c r="S2574" s="16">
        <v>2.6100000000000002E-2</v>
      </c>
      <c r="T2574" s="16">
        <v>2.3999999999999998E-3</v>
      </c>
      <c r="U2574" s="16">
        <v>6.3996000000000004</v>
      </c>
      <c r="V2574" s="16">
        <v>16.190000000000001</v>
      </c>
      <c r="W2574" s="16">
        <v>1.7</v>
      </c>
      <c r="X2574" s="16">
        <v>366.96499999999997</v>
      </c>
      <c r="Y2574" s="16">
        <v>52.3352</v>
      </c>
      <c r="Z2574" s="16">
        <v>0.25869999999999999</v>
      </c>
      <c r="AA2574" s="16">
        <v>-1.029544</v>
      </c>
      <c r="AB2574" s="16">
        <v>0</v>
      </c>
      <c r="AC2574" s="16">
        <v>5.33</v>
      </c>
      <c r="AD2574" s="16">
        <v>41.715000000000003</v>
      </c>
      <c r="AE2574" s="16">
        <v>6.8571999999999997</v>
      </c>
      <c r="AF2574" s="16">
        <v>22.143599999999999</v>
      </c>
      <c r="AG2574" s="16">
        <v>81893.399999999994</v>
      </c>
      <c r="AH2574" s="16">
        <v>0.27089999999999997</v>
      </c>
      <c r="AI2574" s="16">
        <v>29.8</v>
      </c>
      <c r="AJ2574" s="16">
        <v>83</v>
      </c>
      <c r="AK2574" s="16">
        <v>0.36620000000000003</v>
      </c>
      <c r="AL2574" s="16">
        <v>0.17910000000000001</v>
      </c>
      <c r="AM2574" s="16">
        <v>3.5099999999999999E-2</v>
      </c>
      <c r="AN2574" s="16">
        <v>0.59850000000000003</v>
      </c>
      <c r="AO2574" s="16">
        <v>0.1245</v>
      </c>
      <c r="AP2574" s="16">
        <v>-7.3999999999999996E-2</v>
      </c>
      <c r="AR2574" s="16">
        <f t="shared" si="111"/>
        <v>1</v>
      </c>
      <c r="AS2574" s="5">
        <f t="shared" si="110"/>
        <v>3.6865800000000004E-2</v>
      </c>
    </row>
    <row r="2575" spans="1:45" x14ac:dyDescent="0.25">
      <c r="A2575" s="16" t="s">
        <v>408</v>
      </c>
      <c r="B2575" s="16" t="s">
        <v>111</v>
      </c>
      <c r="C2575" s="16" t="s">
        <v>330</v>
      </c>
      <c r="D2575" s="16">
        <v>2006</v>
      </c>
      <c r="E2575" s="16" t="s">
        <v>3063</v>
      </c>
      <c r="F2575" s="16" t="s">
        <v>593</v>
      </c>
      <c r="G2575" s="10">
        <v>4715.1099999999997</v>
      </c>
      <c r="H2575" s="73">
        <v>8.4585270000000001</v>
      </c>
      <c r="I2575" s="16">
        <v>2055734</v>
      </c>
      <c r="J2575" s="71">
        <v>-8.0000000000000002E-3</v>
      </c>
      <c r="K2575" s="71">
        <v>1.008</v>
      </c>
      <c r="L2575" s="16">
        <v>-0.25745839999999998</v>
      </c>
      <c r="M2575" s="16">
        <v>-0.49732349999999997</v>
      </c>
      <c r="N2575" s="16">
        <v>-0.57431189999999999</v>
      </c>
      <c r="O2575" s="16">
        <v>0.56801000000000001</v>
      </c>
      <c r="P2575" s="16">
        <v>-0.48579820000000001</v>
      </c>
      <c r="Q2575" s="16">
        <v>0.41139520000000002</v>
      </c>
      <c r="R2575" s="16">
        <v>0.14169999999999999</v>
      </c>
      <c r="S2575" s="16">
        <v>2.5950000000000001E-2</v>
      </c>
      <c r="T2575" s="16">
        <v>1.6999999999999999E-3</v>
      </c>
      <c r="U2575" s="16">
        <v>6.0377999999999998</v>
      </c>
      <c r="V2575" s="16">
        <v>16.542000000000002</v>
      </c>
      <c r="W2575" s="16">
        <v>1.65</v>
      </c>
      <c r="X2575" s="16">
        <v>363.71800000000002</v>
      </c>
      <c r="Y2575" s="16">
        <v>57.287599999999998</v>
      </c>
      <c r="Z2575" s="16">
        <v>0.26219999999999999</v>
      </c>
      <c r="AA2575" s="16">
        <v>-0.99361869999999997</v>
      </c>
      <c r="AB2575" s="16">
        <v>0</v>
      </c>
      <c r="AC2575" s="16">
        <v>5.33</v>
      </c>
      <c r="AD2575" s="16">
        <v>40.79</v>
      </c>
      <c r="AE2575" s="16">
        <v>6.6326000000000001</v>
      </c>
      <c r="AF2575" s="16">
        <v>29.657399999999999</v>
      </c>
      <c r="AG2575" s="16">
        <v>78192.100000000006</v>
      </c>
      <c r="AH2575" s="16">
        <v>0.26729999999999998</v>
      </c>
      <c r="AI2575" s="16">
        <v>30.3</v>
      </c>
      <c r="AJ2575" s="16">
        <v>83.9</v>
      </c>
      <c r="AK2575" s="16">
        <v>0.47270000000000001</v>
      </c>
      <c r="AL2575" s="16">
        <v>0.1527</v>
      </c>
      <c r="AM2575" s="16">
        <v>9.2299999999999993E-2</v>
      </c>
      <c r="AN2575" s="16">
        <v>0.78390000000000004</v>
      </c>
      <c r="AO2575" s="16">
        <v>0.12089999999999999</v>
      </c>
      <c r="AP2575" s="16">
        <v>0.107</v>
      </c>
      <c r="AR2575" s="16">
        <f t="shared" si="111"/>
        <v>1</v>
      </c>
      <c r="AS2575" s="5">
        <f t="shared" si="110"/>
        <v>7.0028400000000046E-2</v>
      </c>
    </row>
    <row r="2576" spans="1:45" x14ac:dyDescent="0.25">
      <c r="A2576" s="16" t="s">
        <v>408</v>
      </c>
      <c r="B2576" s="16" t="s">
        <v>111</v>
      </c>
      <c r="C2576" s="16" t="s">
        <v>330</v>
      </c>
      <c r="D2576" s="16">
        <v>2007</v>
      </c>
      <c r="E2576" s="16" t="s">
        <v>3088</v>
      </c>
      <c r="F2576" s="16" t="s">
        <v>593</v>
      </c>
      <c r="G2576" s="10">
        <v>4968.66</v>
      </c>
      <c r="H2576" s="73">
        <v>8.5109060000000003</v>
      </c>
      <c r="I2576" s="16">
        <v>2079915</v>
      </c>
      <c r="J2576" s="71">
        <v>1.0999999999999999E-2</v>
      </c>
      <c r="K2576" s="71">
        <v>1.0189999999999999</v>
      </c>
      <c r="L2576" s="16">
        <v>-0.19240350000000001</v>
      </c>
      <c r="M2576" s="16">
        <v>-0.49356850000000002</v>
      </c>
      <c r="N2576" s="16">
        <v>-0.51002000000000003</v>
      </c>
      <c r="O2576" s="16">
        <v>0.58576110000000003</v>
      </c>
      <c r="P2576" s="16">
        <v>-0.44277640000000001</v>
      </c>
      <c r="Q2576" s="16">
        <v>0.4267533</v>
      </c>
      <c r="R2576" s="16">
        <v>0.14169999999999999</v>
      </c>
      <c r="S2576" s="16">
        <v>2.6450000000000001E-2</v>
      </c>
      <c r="T2576" s="16">
        <v>1.9E-3</v>
      </c>
      <c r="U2576" s="16">
        <v>6.3951000000000002</v>
      </c>
      <c r="V2576" s="16">
        <v>16.893999999999998</v>
      </c>
      <c r="W2576" s="16">
        <v>1.6</v>
      </c>
      <c r="X2576" s="16">
        <v>367.19299999999998</v>
      </c>
      <c r="Y2576" s="16">
        <v>57.477800000000002</v>
      </c>
      <c r="Z2576" s="16">
        <v>0.26469999999999999</v>
      </c>
      <c r="AA2576" s="16">
        <v>-1.0200279999999999</v>
      </c>
      <c r="AB2576" s="16">
        <v>0</v>
      </c>
      <c r="AC2576" s="16">
        <v>5.33</v>
      </c>
      <c r="AD2576" s="16">
        <v>41.47</v>
      </c>
      <c r="AE2576" s="16">
        <v>6.6406000000000001</v>
      </c>
      <c r="AF2576" s="16">
        <v>38.461599999999997</v>
      </c>
      <c r="AG2576" s="16">
        <v>75653.8</v>
      </c>
      <c r="AH2576" s="16">
        <v>0.27789999999999998</v>
      </c>
      <c r="AI2576" s="16">
        <v>30.8</v>
      </c>
      <c r="AJ2576" s="16">
        <v>84.8</v>
      </c>
      <c r="AK2576" s="16">
        <v>0.43509999999999999</v>
      </c>
      <c r="AL2576" s="16">
        <v>0.24440000000000001</v>
      </c>
      <c r="AM2576" s="16">
        <v>9.5799999999999996E-2</v>
      </c>
      <c r="AN2576" s="16">
        <v>1.0170999999999999</v>
      </c>
      <c r="AO2576" s="16">
        <v>-2.8199999999999999E-2</v>
      </c>
      <c r="AP2576" s="16">
        <v>8.7300000000000003E-2</v>
      </c>
      <c r="AR2576" s="16">
        <f t="shared" si="111"/>
        <v>1</v>
      </c>
      <c r="AS2576" s="5">
        <f t="shared" si="110"/>
        <v>6.5054899999999971E-2</v>
      </c>
    </row>
    <row r="2577" spans="1:45" x14ac:dyDescent="0.25">
      <c r="A2577" s="16" t="s">
        <v>408</v>
      </c>
      <c r="B2577" s="16" t="s">
        <v>111</v>
      </c>
      <c r="C2577" s="16" t="s">
        <v>330</v>
      </c>
      <c r="D2577" s="16">
        <v>2008</v>
      </c>
      <c r="E2577" s="16" t="s">
        <v>3065</v>
      </c>
      <c r="F2577" s="16" t="s">
        <v>593</v>
      </c>
      <c r="G2577" s="10">
        <v>5036.25</v>
      </c>
      <c r="H2577" s="73">
        <v>8.5244180000000007</v>
      </c>
      <c r="I2577" s="16">
        <v>2106375</v>
      </c>
      <c r="J2577" s="71">
        <v>8.5000000000000006E-2</v>
      </c>
      <c r="K2577" s="71">
        <v>1.1100000000000001</v>
      </c>
      <c r="L2577" s="16">
        <v>-4.6318100000000001E-2</v>
      </c>
      <c r="M2577" s="16">
        <v>-0.49598639999999999</v>
      </c>
      <c r="N2577" s="16">
        <v>-0.4858054</v>
      </c>
      <c r="O2577" s="16">
        <v>0.65407660000000001</v>
      </c>
      <c r="P2577" s="16">
        <v>-0.38843739999999999</v>
      </c>
      <c r="Q2577" s="16">
        <v>0.61202290000000004</v>
      </c>
      <c r="R2577" s="16">
        <v>0.14169999999999999</v>
      </c>
      <c r="S2577" s="16">
        <v>2.6550000000000001E-2</v>
      </c>
      <c r="T2577" s="16">
        <v>1.6000000000000001E-3</v>
      </c>
      <c r="U2577" s="16">
        <v>6.484</v>
      </c>
      <c r="V2577" s="16">
        <v>17.245999999999999</v>
      </c>
      <c r="W2577" s="16">
        <v>1.55</v>
      </c>
      <c r="X2577" s="16">
        <v>368.81</v>
      </c>
      <c r="Y2577" s="16">
        <v>57.466700000000003</v>
      </c>
      <c r="Z2577" s="16">
        <v>0.28470000000000001</v>
      </c>
      <c r="AA2577" s="16">
        <v>-1.111685</v>
      </c>
      <c r="AB2577" s="16">
        <v>0</v>
      </c>
      <c r="AC2577" s="16">
        <v>5.33</v>
      </c>
      <c r="AD2577" s="16">
        <v>43.83</v>
      </c>
      <c r="AE2577" s="16">
        <v>6.8864999999999998</v>
      </c>
      <c r="AF2577" s="16">
        <v>49.839100000000002</v>
      </c>
      <c r="AG2577" s="16">
        <v>74301.5</v>
      </c>
      <c r="AH2577" s="16">
        <v>0.29070000000000001</v>
      </c>
      <c r="AI2577" s="16">
        <v>31.3</v>
      </c>
      <c r="AJ2577" s="16">
        <v>85.6</v>
      </c>
      <c r="AK2577" s="16">
        <v>0.43640000000000001</v>
      </c>
      <c r="AL2577" s="16">
        <v>0.56540000000000001</v>
      </c>
      <c r="AM2577" s="16">
        <v>0.19889999999999999</v>
      </c>
      <c r="AN2577" s="16">
        <v>1.1827000000000001</v>
      </c>
      <c r="AO2577" s="16">
        <v>0.16750000000000001</v>
      </c>
      <c r="AP2577" s="16">
        <v>0.36659999999999998</v>
      </c>
      <c r="AR2577" s="16">
        <f t="shared" si="111"/>
        <v>1</v>
      </c>
      <c r="AS2577" s="5">
        <f t="shared" si="110"/>
        <v>0.1460854</v>
      </c>
    </row>
    <row r="2578" spans="1:45" x14ac:dyDescent="0.25">
      <c r="A2578" s="16" t="s">
        <v>408</v>
      </c>
      <c r="B2578" s="16" t="s">
        <v>111</v>
      </c>
      <c r="C2578" s="16" t="s">
        <v>330</v>
      </c>
      <c r="D2578" s="16">
        <v>2009</v>
      </c>
      <c r="E2578" s="16" t="s">
        <v>3077</v>
      </c>
      <c r="F2578" s="16" t="s">
        <v>593</v>
      </c>
      <c r="G2578" s="10">
        <v>4978.68</v>
      </c>
      <c r="H2578" s="73">
        <v>8.5129199999999994</v>
      </c>
      <c r="I2578" s="16">
        <v>2137040</v>
      </c>
      <c r="J2578" s="71">
        <v>-9.4E-2</v>
      </c>
      <c r="K2578" s="71">
        <v>1.01</v>
      </c>
      <c r="L2578" s="16">
        <v>-4.7592299999999997E-2</v>
      </c>
      <c r="M2578" s="16">
        <v>-0.49675619999999998</v>
      </c>
      <c r="N2578" s="16">
        <v>-0.45652009999999998</v>
      </c>
      <c r="O2578" s="16">
        <v>0.68108740000000001</v>
      </c>
      <c r="P2578" s="16">
        <v>-0.2985428</v>
      </c>
      <c r="Q2578" s="16">
        <v>0.45256089999999999</v>
      </c>
      <c r="R2578" s="16">
        <v>0.14169999999999999</v>
      </c>
      <c r="S2578" s="16">
        <v>2.6100000000000002E-2</v>
      </c>
      <c r="T2578" s="16">
        <v>1.6999999999999999E-3</v>
      </c>
      <c r="U2578" s="16">
        <v>6.8384999999999998</v>
      </c>
      <c r="V2578" s="16">
        <v>17.597999999999999</v>
      </c>
      <c r="W2578" s="16">
        <v>1.5</v>
      </c>
      <c r="X2578" s="16">
        <v>366.84300000000002</v>
      </c>
      <c r="Y2578" s="16">
        <v>58.030299999999997</v>
      </c>
      <c r="Z2578" s="16">
        <v>0.29870000000000002</v>
      </c>
      <c r="AA2578" s="16">
        <v>-1.078479</v>
      </c>
      <c r="AB2578" s="16">
        <v>0</v>
      </c>
      <c r="AC2578" s="16">
        <v>5.33</v>
      </c>
      <c r="AD2578" s="16">
        <v>42.975000000000001</v>
      </c>
      <c r="AE2578" s="16">
        <v>6.9359999999999999</v>
      </c>
      <c r="AF2578" s="16">
        <v>76.117400000000004</v>
      </c>
      <c r="AG2578" s="16">
        <v>69226.399999999994</v>
      </c>
      <c r="AH2578" s="16">
        <v>0.29099999999999998</v>
      </c>
      <c r="AI2578" s="16">
        <v>31.7</v>
      </c>
      <c r="AJ2578" s="16">
        <v>86.5</v>
      </c>
      <c r="AK2578" s="16">
        <v>0.37419999999999998</v>
      </c>
      <c r="AL2578" s="16">
        <v>0.25009999999999999</v>
      </c>
      <c r="AM2578" s="16">
        <v>0.1298</v>
      </c>
      <c r="AN2578" s="16">
        <v>0.90390000000000004</v>
      </c>
      <c r="AO2578" s="16">
        <v>0.1033</v>
      </c>
      <c r="AP2578" s="16">
        <v>0.21629999999999999</v>
      </c>
      <c r="AR2578" s="16">
        <f t="shared" si="111"/>
        <v>1</v>
      </c>
      <c r="AS2578" s="5">
        <f t="shared" si="110"/>
        <v>-1.2741999999999962E-3</v>
      </c>
    </row>
    <row r="2579" spans="1:45" x14ac:dyDescent="0.25">
      <c r="A2579" s="16" t="s">
        <v>408</v>
      </c>
      <c r="B2579" s="16" t="s">
        <v>111</v>
      </c>
      <c r="C2579" s="16" t="s">
        <v>330</v>
      </c>
      <c r="D2579" s="16">
        <v>2010</v>
      </c>
      <c r="E2579" s="16" t="s">
        <v>3083</v>
      </c>
      <c r="F2579" s="16" t="s">
        <v>593</v>
      </c>
      <c r="G2579" s="10">
        <v>5191.58</v>
      </c>
      <c r="H2579" s="73">
        <v>8.5547939999999993</v>
      </c>
      <c r="I2579" s="16">
        <v>2173170</v>
      </c>
      <c r="J2579" s="71">
        <v>-3.9E-2</v>
      </c>
      <c r="K2579" s="71">
        <v>0.97099999999999997</v>
      </c>
      <c r="L2579" s="16">
        <v>4.5829599999999998E-2</v>
      </c>
      <c r="M2579" s="16">
        <v>-0.49414920000000001</v>
      </c>
      <c r="N2579" s="16">
        <v>-0.26649080000000003</v>
      </c>
      <c r="O2579" s="16">
        <v>0.67641340000000005</v>
      </c>
      <c r="P2579" s="16">
        <v>-0.24753890000000001</v>
      </c>
      <c r="Q2579" s="16">
        <v>0.42039270000000001</v>
      </c>
      <c r="R2579" s="16">
        <v>0.14169999999999999</v>
      </c>
      <c r="S2579" s="16">
        <v>2.605E-2</v>
      </c>
      <c r="T2579" s="16">
        <v>2E-3</v>
      </c>
      <c r="U2579" s="16">
        <v>8.3496000000000006</v>
      </c>
      <c r="V2579" s="16">
        <v>17.95</v>
      </c>
      <c r="W2579" s="16">
        <v>1.45</v>
      </c>
      <c r="X2579" s="16">
        <v>371.00900000000001</v>
      </c>
      <c r="Y2579" s="16">
        <v>58.152799999999999</v>
      </c>
      <c r="Z2579" s="16">
        <v>0.30499999999999999</v>
      </c>
      <c r="AA2579" s="16">
        <v>-1.022359</v>
      </c>
      <c r="AB2579" s="16">
        <v>0</v>
      </c>
      <c r="AC2579" s="16">
        <v>5.33</v>
      </c>
      <c r="AD2579" s="16">
        <v>41.53</v>
      </c>
      <c r="AE2579" s="16">
        <v>7.2081</v>
      </c>
      <c r="AF2579" s="16">
        <v>89.4953</v>
      </c>
      <c r="AG2579" s="16">
        <v>59490.1</v>
      </c>
      <c r="AH2579" s="16">
        <v>0.29120000000000001</v>
      </c>
      <c r="AI2579" s="16">
        <v>32.200000000000003</v>
      </c>
      <c r="AJ2579" s="16">
        <v>87.3</v>
      </c>
      <c r="AK2579" s="16">
        <v>0.34699999999999998</v>
      </c>
      <c r="AL2579" s="16">
        <v>0.29770000000000002</v>
      </c>
      <c r="AM2579" s="16">
        <v>7.8299999999999995E-2</v>
      </c>
      <c r="AN2579" s="16">
        <v>0.80230000000000001</v>
      </c>
      <c r="AO2579" s="16">
        <v>8.3900000000000002E-2</v>
      </c>
      <c r="AP2579" s="16">
        <v>0.17829999999999999</v>
      </c>
      <c r="AR2579" s="16">
        <f t="shared" si="111"/>
        <v>1</v>
      </c>
      <c r="AS2579" s="5">
        <f t="shared" si="110"/>
        <v>9.3421900000000002E-2</v>
      </c>
    </row>
    <row r="2580" spans="1:45" x14ac:dyDescent="0.25">
      <c r="A2580" s="16" t="s">
        <v>408</v>
      </c>
      <c r="B2580" s="16" t="s">
        <v>111</v>
      </c>
      <c r="C2580" s="16" t="s">
        <v>330</v>
      </c>
      <c r="D2580" s="16">
        <v>2011</v>
      </c>
      <c r="E2580" s="16" t="s">
        <v>3081</v>
      </c>
      <c r="F2580" s="16" t="s">
        <v>593</v>
      </c>
      <c r="G2580" s="10">
        <v>5351.37</v>
      </c>
      <c r="H2580" s="73">
        <v>8.585108</v>
      </c>
      <c r="I2580" s="16">
        <v>2215621</v>
      </c>
      <c r="J2580" s="71">
        <v>2.9000000000000001E-2</v>
      </c>
      <c r="K2580" s="71">
        <v>1</v>
      </c>
      <c r="L2580" s="16">
        <v>9.3250100000000002E-2</v>
      </c>
      <c r="M2580" s="16">
        <v>-0.4907725</v>
      </c>
      <c r="N2580" s="16">
        <v>-0.22220519999999999</v>
      </c>
      <c r="O2580" s="16">
        <v>0.7130514</v>
      </c>
      <c r="P2580" s="16">
        <v>-0.22340689999999999</v>
      </c>
      <c r="Q2580" s="16">
        <v>0.41587350000000001</v>
      </c>
      <c r="R2580" s="16">
        <v>0.14169999999999999</v>
      </c>
      <c r="S2580" s="16">
        <v>2.6450000000000001E-2</v>
      </c>
      <c r="T2580" s="16">
        <v>2.2000000000000001E-3</v>
      </c>
      <c r="U2580" s="16">
        <v>8.6805000000000003</v>
      </c>
      <c r="V2580" s="16">
        <v>18.46</v>
      </c>
      <c r="W2580" s="16">
        <v>1.38</v>
      </c>
      <c r="X2580" s="16">
        <v>371.43900000000002</v>
      </c>
      <c r="Y2580" s="16">
        <v>58.236800000000002</v>
      </c>
      <c r="Z2580" s="16">
        <v>0.3095</v>
      </c>
      <c r="AA2580" s="16">
        <v>-1.100034</v>
      </c>
      <c r="AB2580" s="16">
        <v>0</v>
      </c>
      <c r="AC2580" s="16">
        <v>5.33</v>
      </c>
      <c r="AD2580" s="16">
        <v>43.53</v>
      </c>
      <c r="AE2580" s="16">
        <v>7.1725000000000003</v>
      </c>
      <c r="AF2580" s="16">
        <v>98.957300000000004</v>
      </c>
      <c r="AG2580" s="16">
        <v>63834.7</v>
      </c>
      <c r="AH2580" s="16">
        <v>0.2515</v>
      </c>
      <c r="AI2580" s="16">
        <v>32.700000000000003</v>
      </c>
      <c r="AJ2580" s="16">
        <v>88</v>
      </c>
      <c r="AK2580" s="16">
        <v>0.33929999999999999</v>
      </c>
      <c r="AL2580" s="16">
        <v>0.27850000000000003</v>
      </c>
      <c r="AM2580" s="16">
        <v>6.6299999999999998E-2</v>
      </c>
      <c r="AN2580" s="16">
        <v>0.88619999999999999</v>
      </c>
      <c r="AO2580" s="16">
        <v>4.4600000000000001E-2</v>
      </c>
      <c r="AP2580" s="16">
        <v>0.15809999999999999</v>
      </c>
      <c r="AR2580" s="16">
        <f t="shared" si="111"/>
        <v>1</v>
      </c>
      <c r="AS2580" s="5">
        <f t="shared" si="110"/>
        <v>4.7420500000000004E-2</v>
      </c>
    </row>
    <row r="2581" spans="1:45" x14ac:dyDescent="0.25">
      <c r="A2581" s="16" t="s">
        <v>408</v>
      </c>
      <c r="B2581" s="16" t="s">
        <v>111</v>
      </c>
      <c r="C2581" s="16" t="s">
        <v>330</v>
      </c>
      <c r="D2581" s="16">
        <v>2012</v>
      </c>
      <c r="E2581" s="16" t="s">
        <v>3086</v>
      </c>
      <c r="F2581" s="16" t="s">
        <v>593</v>
      </c>
      <c r="G2581" s="10">
        <v>5502.26</v>
      </c>
      <c r="H2581" s="73">
        <v>8.612914</v>
      </c>
      <c r="I2581" s="16">
        <v>2263934</v>
      </c>
      <c r="J2581" s="71">
        <v>2.1999999999999999E-2</v>
      </c>
      <c r="K2581" s="71">
        <v>1.0229999999999999</v>
      </c>
      <c r="L2581" s="16">
        <v>0.1111669</v>
      </c>
      <c r="M2581" s="16">
        <v>-0.48330289999999998</v>
      </c>
      <c r="N2581" s="16">
        <v>-0.22803870000000001</v>
      </c>
      <c r="O2581" s="16">
        <v>0.69688099999999997</v>
      </c>
      <c r="P2581" s="16">
        <v>-0.21890999999999999</v>
      </c>
      <c r="Q2581" s="16">
        <v>0.46876380000000001</v>
      </c>
      <c r="R2581" s="16">
        <v>0.14169999999999999</v>
      </c>
      <c r="S2581" s="16">
        <v>2.6700000000000002E-2</v>
      </c>
      <c r="T2581" s="16">
        <v>2.8999999999999998E-3</v>
      </c>
      <c r="U2581" s="16">
        <v>8.6311</v>
      </c>
      <c r="V2581" s="16">
        <v>18.97</v>
      </c>
      <c r="W2581" s="16">
        <v>1.31</v>
      </c>
      <c r="X2581" s="16">
        <v>370.28100000000001</v>
      </c>
      <c r="Y2581" s="16">
        <v>58.352600000000002</v>
      </c>
      <c r="Z2581" s="16">
        <v>0.3075</v>
      </c>
      <c r="AA2581" s="16">
        <v>-1.0561469999999999</v>
      </c>
      <c r="AB2581" s="16">
        <v>0</v>
      </c>
      <c r="AC2581" s="16">
        <v>5.33</v>
      </c>
      <c r="AD2581" s="16">
        <v>42.4</v>
      </c>
      <c r="AE2581" s="16">
        <v>7.5793999999999997</v>
      </c>
      <c r="AF2581" s="16">
        <v>95.018100000000004</v>
      </c>
      <c r="AG2581" s="16">
        <v>71695.199999999997</v>
      </c>
      <c r="AH2581" s="16">
        <v>0.2419</v>
      </c>
      <c r="AI2581" s="16">
        <v>33.1</v>
      </c>
      <c r="AJ2581" s="16">
        <v>88.8</v>
      </c>
      <c r="AK2581" s="16">
        <v>0.376</v>
      </c>
      <c r="AL2581" s="16">
        <v>0.29730000000000001</v>
      </c>
      <c r="AM2581" s="16">
        <v>0.14019999999999999</v>
      </c>
      <c r="AN2581" s="16">
        <v>0.93859999999999999</v>
      </c>
      <c r="AO2581" s="16">
        <v>7.5600000000000001E-2</v>
      </c>
      <c r="AP2581" s="16">
        <v>0.247</v>
      </c>
      <c r="AR2581" s="16">
        <f t="shared" si="111"/>
        <v>1</v>
      </c>
      <c r="AS2581" s="5">
        <f t="shared" si="110"/>
        <v>1.7916799999999997E-2</v>
      </c>
    </row>
    <row r="2582" spans="1:45" x14ac:dyDescent="0.25">
      <c r="A2582" s="16" t="s">
        <v>408</v>
      </c>
      <c r="B2582" s="16" t="s">
        <v>111</v>
      </c>
      <c r="C2582" s="16" t="s">
        <v>330</v>
      </c>
      <c r="D2582" s="16">
        <v>2013</v>
      </c>
      <c r="E2582" s="16" t="s">
        <v>3064</v>
      </c>
      <c r="F2582" s="16" t="s">
        <v>593</v>
      </c>
      <c r="G2582" s="10">
        <v>5681.41</v>
      </c>
      <c r="H2582" s="73">
        <v>8.6449549999999995</v>
      </c>
      <c r="I2582" s="16">
        <v>2316520</v>
      </c>
      <c r="J2582" s="71">
        <v>-1E-3</v>
      </c>
      <c r="K2582" s="71">
        <v>1.0209999999999999</v>
      </c>
      <c r="L2582" s="16">
        <v>0.1767677</v>
      </c>
      <c r="M2582" s="16">
        <v>-0.47958820000000002</v>
      </c>
      <c r="N2582" s="16">
        <v>-0.20576910000000001</v>
      </c>
      <c r="O2582" s="16">
        <v>0.72342410000000001</v>
      </c>
      <c r="P2582" s="16">
        <v>-0.14294889999999999</v>
      </c>
      <c r="Q2582" s="16">
        <v>0.48371760000000003</v>
      </c>
      <c r="R2582" s="16">
        <v>0.14169999999999999</v>
      </c>
      <c r="S2582" s="16">
        <v>2.6450000000000001E-2</v>
      </c>
      <c r="T2582" s="16">
        <v>3.3999999999999998E-3</v>
      </c>
      <c r="U2582" s="16">
        <v>8.7927499999999998</v>
      </c>
      <c r="V2582" s="16">
        <v>19.48</v>
      </c>
      <c r="W2582" s="16">
        <v>1.24</v>
      </c>
      <c r="X2582" s="16">
        <v>370.05</v>
      </c>
      <c r="Y2582" s="16">
        <v>58.8005</v>
      </c>
      <c r="Z2582" s="16">
        <v>0.31230000000000002</v>
      </c>
      <c r="AA2582" s="16">
        <v>-1.07945</v>
      </c>
      <c r="AB2582" s="16">
        <v>0</v>
      </c>
      <c r="AC2582" s="16">
        <v>5.33</v>
      </c>
      <c r="AD2582" s="16">
        <v>43</v>
      </c>
      <c r="AE2582" s="16">
        <v>7.9682000000000004</v>
      </c>
      <c r="AF2582" s="16">
        <v>118.434</v>
      </c>
      <c r="AG2582" s="16">
        <v>56720.6</v>
      </c>
      <c r="AH2582" s="16">
        <v>0.2324</v>
      </c>
      <c r="AI2582" s="16">
        <v>33.6</v>
      </c>
      <c r="AJ2582" s="16">
        <v>89.6</v>
      </c>
      <c r="AK2582" s="16">
        <v>0.39369999999999999</v>
      </c>
      <c r="AL2582" s="16">
        <v>0.29210000000000003</v>
      </c>
      <c r="AM2582" s="16">
        <v>0.19339999999999999</v>
      </c>
      <c r="AN2582" s="16">
        <v>0.9264</v>
      </c>
      <c r="AO2582" s="16">
        <v>8.6099999999999996E-2</v>
      </c>
      <c r="AP2582" s="16">
        <v>0.26419999999999999</v>
      </c>
      <c r="AR2582" s="16">
        <f t="shared" si="111"/>
        <v>1</v>
      </c>
      <c r="AS2582" s="5">
        <f t="shared" si="110"/>
        <v>6.5600800000000001E-2</v>
      </c>
    </row>
    <row r="2583" spans="1:45" x14ac:dyDescent="0.25">
      <c r="A2583" s="16" t="s">
        <v>408</v>
      </c>
      <c r="B2583" s="16" t="s">
        <v>111</v>
      </c>
      <c r="C2583" s="16" t="s">
        <v>330</v>
      </c>
      <c r="D2583" s="16">
        <v>2014</v>
      </c>
      <c r="E2583" s="16" t="s">
        <v>3069</v>
      </c>
      <c r="F2583" s="16" t="s">
        <v>593</v>
      </c>
      <c r="G2583" s="10">
        <v>5909.4</v>
      </c>
      <c r="H2583" s="73">
        <v>8.6843000000000004</v>
      </c>
      <c r="I2583" s="16">
        <v>2370992</v>
      </c>
      <c r="J2583" s="71">
        <v>-0.05</v>
      </c>
      <c r="K2583" s="71">
        <v>0.97199999999999998</v>
      </c>
      <c r="L2583" s="16">
        <v>0.1606901</v>
      </c>
      <c r="M2583" s="16">
        <v>-0.48705779999999999</v>
      </c>
      <c r="N2583" s="16">
        <v>-0.1859856</v>
      </c>
      <c r="O2583" s="16">
        <v>0.76473570000000002</v>
      </c>
      <c r="P2583" s="16">
        <v>-0.1481817</v>
      </c>
      <c r="Q2583" s="16">
        <v>0.39429209999999998</v>
      </c>
      <c r="R2583" s="16">
        <v>0.14169999999999999</v>
      </c>
      <c r="S2583" s="16">
        <v>2.6200000000000001E-2</v>
      </c>
      <c r="T2583" s="16">
        <v>2.7000000000000001E-3</v>
      </c>
      <c r="U2583" s="16">
        <v>8.8035999999999994</v>
      </c>
      <c r="V2583" s="16">
        <v>19.989999999999998</v>
      </c>
      <c r="W2583" s="16">
        <v>1.17</v>
      </c>
      <c r="X2583" s="16">
        <v>371.916</v>
      </c>
      <c r="Y2583" s="16">
        <v>58.650100000000002</v>
      </c>
      <c r="Z2583" s="16">
        <v>0.32079999999999997</v>
      </c>
      <c r="AA2583" s="16">
        <v>-1.1637280000000001</v>
      </c>
      <c r="AB2583" s="16">
        <v>0</v>
      </c>
      <c r="AC2583" s="16">
        <v>5.33</v>
      </c>
      <c r="AD2583" s="16">
        <v>45.17</v>
      </c>
      <c r="AE2583" s="16">
        <v>7.7766000000000002</v>
      </c>
      <c r="AF2583" s="16">
        <v>113.756</v>
      </c>
      <c r="AG2583" s="16">
        <v>67044.800000000003</v>
      </c>
      <c r="AH2583" s="16">
        <v>0.2228</v>
      </c>
      <c r="AI2583" s="16">
        <v>34</v>
      </c>
      <c r="AJ2583" s="16">
        <v>90.3</v>
      </c>
      <c r="AK2583" s="16">
        <v>0.54420000000000002</v>
      </c>
      <c r="AL2583" s="16">
        <v>0.2339</v>
      </c>
      <c r="AM2583" s="16">
        <v>0.1173</v>
      </c>
      <c r="AN2583" s="16">
        <v>0.58779999999999999</v>
      </c>
      <c r="AO2583" s="16">
        <v>-9.4000000000000004E-3</v>
      </c>
      <c r="AP2583" s="16">
        <v>0.13930000000000001</v>
      </c>
      <c r="AR2583" s="16">
        <f t="shared" si="111"/>
        <v>1</v>
      </c>
      <c r="AS2583" s="5">
        <f t="shared" si="110"/>
        <v>-1.6077599999999997E-2</v>
      </c>
    </row>
    <row r="2584" spans="1:45" x14ac:dyDescent="0.25">
      <c r="A2584" s="16" t="s">
        <v>408</v>
      </c>
      <c r="B2584" s="16" t="s">
        <v>112</v>
      </c>
      <c r="C2584" s="16" t="s">
        <v>335</v>
      </c>
      <c r="D2584" s="16">
        <v>1985</v>
      </c>
      <c r="E2584" s="16" t="s">
        <v>3210</v>
      </c>
      <c r="F2584" s="16" t="s">
        <v>590</v>
      </c>
      <c r="G2584" s="10">
        <v>390.88900000000001</v>
      </c>
      <c r="H2584" s="73">
        <v>5.9684229999999996</v>
      </c>
      <c r="I2584" s="16" t="s">
        <v>6700</v>
      </c>
      <c r="K2584" s="71">
        <v>1.024</v>
      </c>
      <c r="L2584" s="16">
        <v>-2.7169979999999998</v>
      </c>
      <c r="M2584" s="16">
        <v>-0.52265550000000005</v>
      </c>
      <c r="N2584" s="16">
        <v>-1.3408640000000001</v>
      </c>
      <c r="O2584" s="16">
        <v>-1.6439299999999999</v>
      </c>
      <c r="P2584" s="16">
        <v>-1.576965</v>
      </c>
      <c r="Q2584" s="16">
        <v>-0.93045960000000005</v>
      </c>
      <c r="R2584" s="16">
        <v>0.29899999999999999</v>
      </c>
      <c r="S2584" s="16">
        <v>2.5000000000000001E-4</v>
      </c>
      <c r="T2584" s="16">
        <v>2.0000000000000001E-4</v>
      </c>
      <c r="U2584" s="16">
        <v>2.0659000000000001</v>
      </c>
      <c r="V2584" s="16">
        <v>0.43</v>
      </c>
      <c r="W2584" s="16">
        <v>0.25</v>
      </c>
      <c r="X2584" s="16">
        <v>376.55399999999997</v>
      </c>
      <c r="Y2584" s="16">
        <v>0</v>
      </c>
      <c r="Z2584" s="16">
        <v>7.6600000000000001E-2</v>
      </c>
      <c r="AA2584" s="16">
        <v>0.86242350000000001</v>
      </c>
      <c r="AB2584" s="16">
        <v>0.9</v>
      </c>
      <c r="AC2584" s="16">
        <v>9.68</v>
      </c>
      <c r="AD2584" s="16">
        <v>23.44</v>
      </c>
      <c r="AE2584" s="16">
        <v>0.12139999999999999</v>
      </c>
      <c r="AF2584" s="16">
        <v>0</v>
      </c>
      <c r="AG2584" s="16">
        <v>769.13300000000004</v>
      </c>
      <c r="AH2584" s="16">
        <v>4.5999999999999999E-2</v>
      </c>
      <c r="AI2584" s="16">
        <v>2.3765999999999998</v>
      </c>
      <c r="AJ2584" s="16">
        <v>28.5701</v>
      </c>
      <c r="AK2584" s="16">
        <v>-1.6738</v>
      </c>
      <c r="AL2584" s="16">
        <v>-1.4437</v>
      </c>
      <c r="AM2584" s="16">
        <v>-1.4481999999999999</v>
      </c>
      <c r="AN2584" s="16">
        <v>0.753</v>
      </c>
      <c r="AO2584" s="16">
        <v>-0.93310000000000004</v>
      </c>
      <c r="AP2584" s="16">
        <v>-1.0831999999999999</v>
      </c>
      <c r="AQ2584" s="16">
        <v>0.33750000000000002</v>
      </c>
      <c r="AR2584" s="16">
        <f t="shared" si="111"/>
        <v>1</v>
      </c>
      <c r="AS2584" s="5">
        <f t="shared" si="110"/>
        <v>0</v>
      </c>
    </row>
    <row r="2585" spans="1:45" x14ac:dyDescent="0.25">
      <c r="A2585" s="16" t="s">
        <v>408</v>
      </c>
      <c r="B2585" s="16" t="s">
        <v>112</v>
      </c>
      <c r="C2585" s="16" t="s">
        <v>335</v>
      </c>
      <c r="D2585" s="16">
        <v>1986</v>
      </c>
      <c r="E2585" s="16" t="s">
        <v>3226</v>
      </c>
      <c r="F2585" s="16" t="s">
        <v>590</v>
      </c>
      <c r="G2585" s="10">
        <v>404.01799999999997</v>
      </c>
      <c r="H2585" s="73">
        <v>6.0014599999999998</v>
      </c>
      <c r="I2585" s="16" t="s">
        <v>6700</v>
      </c>
      <c r="J2585" s="71">
        <v>-2.5000000000000001E-2</v>
      </c>
      <c r="K2585" s="71">
        <v>0.999</v>
      </c>
      <c r="L2585" s="16">
        <v>-2.7069640000000001</v>
      </c>
      <c r="M2585" s="16">
        <v>-0.52358749999999998</v>
      </c>
      <c r="N2585" s="16">
        <v>-1.355958</v>
      </c>
      <c r="O2585" s="16">
        <v>-1.63419</v>
      </c>
      <c r="P2585" s="16">
        <v>-1.564422</v>
      </c>
      <c r="Q2585" s="16">
        <v>-0.91461130000000002</v>
      </c>
      <c r="R2585" s="16">
        <v>0.29899999999999999</v>
      </c>
      <c r="S2585" s="16">
        <v>2.5000000000000001E-4</v>
      </c>
      <c r="T2585" s="16">
        <v>1E-4</v>
      </c>
      <c r="U2585" s="16">
        <v>2.1534</v>
      </c>
      <c r="V2585" s="16">
        <v>0.502</v>
      </c>
      <c r="W2585" s="16">
        <v>0.27</v>
      </c>
      <c r="X2585" s="16">
        <v>372.31299999999999</v>
      </c>
      <c r="Y2585" s="16">
        <v>0</v>
      </c>
      <c r="Z2585" s="16">
        <v>7.7499999999999999E-2</v>
      </c>
      <c r="AA2585" s="16">
        <v>0.83873249999999999</v>
      </c>
      <c r="AB2585" s="16">
        <v>0.9</v>
      </c>
      <c r="AC2585" s="16">
        <v>9.68</v>
      </c>
      <c r="AD2585" s="16">
        <v>24.05</v>
      </c>
      <c r="AE2585" s="16">
        <v>0.12039999999999999</v>
      </c>
      <c r="AF2585" s="16">
        <v>0</v>
      </c>
      <c r="AG2585" s="16">
        <v>814.85500000000002</v>
      </c>
      <c r="AH2585" s="16">
        <v>4.5499999999999999E-2</v>
      </c>
      <c r="AI2585" s="16">
        <v>2.6598999999999999</v>
      </c>
      <c r="AJ2585" s="16">
        <v>29.582599999999999</v>
      </c>
      <c r="AK2585" s="16">
        <v>-1.6206</v>
      </c>
      <c r="AL2585" s="16">
        <v>-1.4134</v>
      </c>
      <c r="AM2585" s="16">
        <v>-1.4182999999999999</v>
      </c>
      <c r="AN2585" s="16">
        <v>0.68810000000000004</v>
      </c>
      <c r="AO2585" s="16">
        <v>-0.91830000000000001</v>
      </c>
      <c r="AP2585" s="16">
        <v>-1.0651999999999999</v>
      </c>
      <c r="AQ2585" s="16">
        <v>0.33750000000000002</v>
      </c>
      <c r="AR2585" s="16">
        <f t="shared" si="111"/>
        <v>1</v>
      </c>
      <c r="AS2585" s="5">
        <f t="shared" si="110"/>
        <v>1.0033999999999654E-2</v>
      </c>
    </row>
    <row r="2586" spans="1:45" x14ac:dyDescent="0.25">
      <c r="A2586" s="16" t="s">
        <v>408</v>
      </c>
      <c r="B2586" s="16" t="s">
        <v>112</v>
      </c>
      <c r="C2586" s="16" t="s">
        <v>335</v>
      </c>
      <c r="D2586" s="16">
        <v>1987</v>
      </c>
      <c r="E2586" s="16" t="s">
        <v>3229</v>
      </c>
      <c r="F2586" s="16" t="s">
        <v>590</v>
      </c>
      <c r="G2586" s="10">
        <v>392.87900000000002</v>
      </c>
      <c r="H2586" s="73">
        <v>5.973503</v>
      </c>
      <c r="I2586" s="16" t="s">
        <v>6700</v>
      </c>
      <c r="J2586" s="71">
        <v>-2.8000000000000001E-2</v>
      </c>
      <c r="K2586" s="71">
        <v>0.97099999999999997</v>
      </c>
      <c r="L2586" s="16">
        <v>-2.6955610000000001</v>
      </c>
      <c r="M2586" s="16">
        <v>-0.52265550000000005</v>
      </c>
      <c r="N2586" s="16">
        <v>-1.3517300000000001</v>
      </c>
      <c r="O2586" s="16">
        <v>-1.641645</v>
      </c>
      <c r="P2586" s="16">
        <v>-1.5520039999999999</v>
      </c>
      <c r="Q2586" s="16">
        <v>-0.89877949999999995</v>
      </c>
      <c r="R2586" s="16">
        <v>0.29899999999999999</v>
      </c>
      <c r="S2586" s="16">
        <v>2.5000000000000001E-4</v>
      </c>
      <c r="T2586" s="16">
        <v>2.0000000000000001E-4</v>
      </c>
      <c r="U2586" s="16">
        <v>2.2410000000000001</v>
      </c>
      <c r="V2586" s="16">
        <v>0.57399999999999995</v>
      </c>
      <c r="W2586" s="16">
        <v>0.28999999999999998</v>
      </c>
      <c r="X2586" s="16">
        <v>371.1</v>
      </c>
      <c r="Y2586" s="16">
        <v>0</v>
      </c>
      <c r="Z2586" s="16">
        <v>6.9199999999999998E-2</v>
      </c>
      <c r="AA2586" s="16">
        <v>0.81504149999999997</v>
      </c>
      <c r="AB2586" s="16">
        <v>0.9</v>
      </c>
      <c r="AC2586" s="16">
        <v>9.68</v>
      </c>
      <c r="AD2586" s="16">
        <v>24.66</v>
      </c>
      <c r="AE2586" s="16">
        <v>0.1198</v>
      </c>
      <c r="AF2586" s="16">
        <v>0</v>
      </c>
      <c r="AG2586" s="16">
        <v>860.57600000000002</v>
      </c>
      <c r="AH2586" s="16">
        <v>4.4699999999999997E-2</v>
      </c>
      <c r="AI2586" s="16">
        <v>2.9432</v>
      </c>
      <c r="AJ2586" s="16">
        <v>30.594999999999999</v>
      </c>
      <c r="AK2586" s="16">
        <v>-1.5673999999999999</v>
      </c>
      <c r="AL2586" s="16">
        <v>-1.383</v>
      </c>
      <c r="AM2586" s="16">
        <v>-1.3885000000000001</v>
      </c>
      <c r="AN2586" s="16">
        <v>0.62309999999999999</v>
      </c>
      <c r="AO2586" s="16">
        <v>-0.90339999999999998</v>
      </c>
      <c r="AP2586" s="16">
        <v>-1.0472999999999999</v>
      </c>
      <c r="AQ2586" s="16">
        <v>0.33750000000000002</v>
      </c>
      <c r="AR2586" s="16">
        <f t="shared" si="111"/>
        <v>1</v>
      </c>
      <c r="AS2586" s="5">
        <f t="shared" si="110"/>
        <v>1.1403000000000052E-2</v>
      </c>
    </row>
    <row r="2587" spans="1:45" x14ac:dyDescent="0.25">
      <c r="A2587" s="16" t="s">
        <v>408</v>
      </c>
      <c r="B2587" s="16" t="s">
        <v>112</v>
      </c>
      <c r="C2587" s="16" t="s">
        <v>335</v>
      </c>
      <c r="D2587" s="16">
        <v>1988</v>
      </c>
      <c r="E2587" s="16" t="s">
        <v>3215</v>
      </c>
      <c r="F2587" s="16" t="s">
        <v>590</v>
      </c>
      <c r="G2587" s="10">
        <v>407.93799999999999</v>
      </c>
      <c r="H2587" s="73">
        <v>6.0111150000000002</v>
      </c>
      <c r="I2587" s="16" t="s">
        <v>6700</v>
      </c>
      <c r="J2587" s="71">
        <v>4.2000000000000003E-2</v>
      </c>
      <c r="K2587" s="71">
        <v>1.012</v>
      </c>
      <c r="L2587" s="16">
        <v>-2.6741779999999999</v>
      </c>
      <c r="M2587" s="16">
        <v>-0.52358749999999998</v>
      </c>
      <c r="N2587" s="16">
        <v>-1.351939</v>
      </c>
      <c r="O2587" s="16">
        <v>-1.62154</v>
      </c>
      <c r="P2587" s="16">
        <v>-1.5396069999999999</v>
      </c>
      <c r="Q2587" s="16">
        <v>-0.8829321</v>
      </c>
      <c r="R2587" s="16">
        <v>0.29899999999999999</v>
      </c>
      <c r="S2587" s="16">
        <v>2.5000000000000001E-4</v>
      </c>
      <c r="T2587" s="16">
        <v>1E-4</v>
      </c>
      <c r="U2587" s="16">
        <v>2.3285999999999998</v>
      </c>
      <c r="V2587" s="16">
        <v>0.64600000000000002</v>
      </c>
      <c r="W2587" s="16">
        <v>0.31</v>
      </c>
      <c r="X2587" s="16">
        <v>369.19099999999997</v>
      </c>
      <c r="Y2587" s="16">
        <v>0.68959999999999999</v>
      </c>
      <c r="Z2587" s="16">
        <v>6.7699999999999996E-2</v>
      </c>
      <c r="AA2587" s="16">
        <v>0.79135060000000002</v>
      </c>
      <c r="AB2587" s="16">
        <v>0.9</v>
      </c>
      <c r="AC2587" s="16">
        <v>9.68</v>
      </c>
      <c r="AD2587" s="16">
        <v>25.27</v>
      </c>
      <c r="AE2587" s="16">
        <v>0.1192</v>
      </c>
      <c r="AF2587" s="16">
        <v>0</v>
      </c>
      <c r="AG2587" s="16">
        <v>906.298</v>
      </c>
      <c r="AH2587" s="16">
        <v>4.385E-2</v>
      </c>
      <c r="AI2587" s="16">
        <v>3.2265000000000001</v>
      </c>
      <c r="AJ2587" s="16">
        <v>31.607500000000002</v>
      </c>
      <c r="AK2587" s="16">
        <v>-1.5142</v>
      </c>
      <c r="AL2587" s="16">
        <v>-1.3526</v>
      </c>
      <c r="AM2587" s="16">
        <v>-1.3587</v>
      </c>
      <c r="AN2587" s="16">
        <v>0.55820000000000003</v>
      </c>
      <c r="AO2587" s="16">
        <v>-0.88859999999999995</v>
      </c>
      <c r="AP2587" s="16">
        <v>-1.0293000000000001</v>
      </c>
      <c r="AQ2587" s="16">
        <v>0.33750000000000002</v>
      </c>
      <c r="AR2587" s="16">
        <f t="shared" si="111"/>
        <v>1</v>
      </c>
      <c r="AS2587" s="5">
        <f t="shared" si="110"/>
        <v>2.1383000000000152E-2</v>
      </c>
    </row>
    <row r="2588" spans="1:45" x14ac:dyDescent="0.25">
      <c r="A2588" s="16" t="s">
        <v>408</v>
      </c>
      <c r="B2588" s="16" t="s">
        <v>112</v>
      </c>
      <c r="C2588" s="16" t="s">
        <v>335</v>
      </c>
      <c r="D2588" s="16">
        <v>1989</v>
      </c>
      <c r="E2588" s="16" t="s">
        <v>3217</v>
      </c>
      <c r="F2588" s="16" t="s">
        <v>590</v>
      </c>
      <c r="G2588" s="10">
        <v>399.625</v>
      </c>
      <c r="H2588" s="73">
        <v>5.990526</v>
      </c>
      <c r="I2588" s="16" t="s">
        <v>6700</v>
      </c>
      <c r="J2588" s="71">
        <v>-3.5000000000000003E-2</v>
      </c>
      <c r="K2588" s="71">
        <v>0.97799999999999998</v>
      </c>
      <c r="L2588" s="16">
        <v>-2.6369199999999999</v>
      </c>
      <c r="M2588" s="16">
        <v>-0.52265550000000005</v>
      </c>
      <c r="N2588" s="16">
        <v>-1.333113</v>
      </c>
      <c r="O2588" s="16">
        <v>-1.587186</v>
      </c>
      <c r="P2588" s="16">
        <v>-1.527177</v>
      </c>
      <c r="Q2588" s="16">
        <v>-0.86709930000000002</v>
      </c>
      <c r="R2588" s="16">
        <v>0.29899999999999999</v>
      </c>
      <c r="S2588" s="16">
        <v>2.5000000000000001E-4</v>
      </c>
      <c r="T2588" s="16">
        <v>2.0000000000000001E-4</v>
      </c>
      <c r="U2588" s="16">
        <v>2.4161000000000001</v>
      </c>
      <c r="V2588" s="16">
        <v>0.71799999999999997</v>
      </c>
      <c r="W2588" s="16">
        <v>0.33</v>
      </c>
      <c r="X2588" s="16">
        <v>370.26900000000001</v>
      </c>
      <c r="Y2588" s="16">
        <v>2.4165000000000001</v>
      </c>
      <c r="Z2588" s="16">
        <v>6.1800000000000001E-2</v>
      </c>
      <c r="AA2588" s="16">
        <v>0.76727120000000004</v>
      </c>
      <c r="AB2588" s="16">
        <v>0.9</v>
      </c>
      <c r="AC2588" s="16">
        <v>9.68</v>
      </c>
      <c r="AD2588" s="16">
        <v>25.89</v>
      </c>
      <c r="AE2588" s="16">
        <v>0.1211</v>
      </c>
      <c r="AF2588" s="16">
        <v>0</v>
      </c>
      <c r="AG2588" s="16">
        <v>952.01900000000001</v>
      </c>
      <c r="AH2588" s="16">
        <v>4.2999999999999997E-2</v>
      </c>
      <c r="AI2588" s="16">
        <v>3.5097999999999998</v>
      </c>
      <c r="AJ2588" s="16">
        <v>32.619999999999997</v>
      </c>
      <c r="AK2588" s="16">
        <v>-1.4610000000000001</v>
      </c>
      <c r="AL2588" s="16">
        <v>-1.3223</v>
      </c>
      <c r="AM2588" s="16">
        <v>-1.3288</v>
      </c>
      <c r="AN2588" s="16">
        <v>0.49320000000000003</v>
      </c>
      <c r="AO2588" s="16">
        <v>-0.87370000000000003</v>
      </c>
      <c r="AP2588" s="16">
        <v>-1.0114000000000001</v>
      </c>
      <c r="AQ2588" s="16">
        <v>0.33750000000000002</v>
      </c>
      <c r="AR2588" s="16">
        <f t="shared" si="111"/>
        <v>1</v>
      </c>
      <c r="AS2588" s="5">
        <f t="shared" si="110"/>
        <v>3.7258000000000013E-2</v>
      </c>
    </row>
    <row r="2589" spans="1:45" x14ac:dyDescent="0.25">
      <c r="A2589" s="16" t="s">
        <v>408</v>
      </c>
      <c r="B2589" s="16" t="s">
        <v>112</v>
      </c>
      <c r="C2589" s="16" t="s">
        <v>335</v>
      </c>
      <c r="D2589" s="16">
        <v>1990</v>
      </c>
      <c r="E2589" s="16" t="s">
        <v>3231</v>
      </c>
      <c r="F2589" s="16" t="s">
        <v>590</v>
      </c>
      <c r="G2589" s="10">
        <v>382.48599999999999</v>
      </c>
      <c r="H2589" s="73">
        <v>5.9466919999999996</v>
      </c>
      <c r="I2589" s="16" t="s">
        <v>6700</v>
      </c>
      <c r="J2589" s="71">
        <v>-2.4E-2</v>
      </c>
      <c r="K2589" s="71">
        <v>0.95399999999999996</v>
      </c>
      <c r="L2589" s="16">
        <v>-2.5890870000000001</v>
      </c>
      <c r="M2589" s="16">
        <v>-0.52171000000000001</v>
      </c>
      <c r="N2589" s="16">
        <v>-1.2710980000000001</v>
      </c>
      <c r="O2589" s="16">
        <v>-1.5731889999999999</v>
      </c>
      <c r="P2589" s="16">
        <v>-1.513007</v>
      </c>
      <c r="Q2589" s="16">
        <v>-0.85130329999999999</v>
      </c>
      <c r="R2589" s="16">
        <v>0.29899999999999999</v>
      </c>
      <c r="S2589" s="16">
        <v>5.0000000000000001E-4</v>
      </c>
      <c r="T2589" s="16">
        <v>2.0000000000000001E-4</v>
      </c>
      <c r="U2589" s="16">
        <v>2.9371</v>
      </c>
      <c r="V2589" s="16">
        <v>0.79</v>
      </c>
      <c r="W2589" s="16">
        <v>0.35</v>
      </c>
      <c r="X2589" s="16">
        <v>370.97</v>
      </c>
      <c r="Y2589" s="16">
        <v>4.1433999999999997</v>
      </c>
      <c r="Z2589" s="16">
        <v>5.7799999999999997E-2</v>
      </c>
      <c r="AA2589" s="16">
        <v>0.81348810000000005</v>
      </c>
      <c r="AB2589" s="16">
        <v>0.9</v>
      </c>
      <c r="AC2589" s="16">
        <v>9.68</v>
      </c>
      <c r="AD2589" s="16">
        <v>24.7</v>
      </c>
      <c r="AE2589" s="16">
        <v>0.1196</v>
      </c>
      <c r="AF2589" s="16">
        <v>0</v>
      </c>
      <c r="AG2589" s="16">
        <v>997.74099999999999</v>
      </c>
      <c r="AH2589" s="16">
        <v>4.2900000000000001E-2</v>
      </c>
      <c r="AI2589" s="16">
        <v>3.9</v>
      </c>
      <c r="AJ2589" s="16">
        <v>33.700000000000003</v>
      </c>
      <c r="AK2589" s="16">
        <v>-1.4078999999999999</v>
      </c>
      <c r="AL2589" s="16">
        <v>-1.2919</v>
      </c>
      <c r="AM2589" s="16">
        <v>-1.2989999999999999</v>
      </c>
      <c r="AN2589" s="16">
        <v>0.42820000000000003</v>
      </c>
      <c r="AO2589" s="16">
        <v>-0.8589</v>
      </c>
      <c r="AP2589" s="16">
        <v>-0.99350000000000005</v>
      </c>
      <c r="AQ2589" s="16">
        <v>0.33750000000000002</v>
      </c>
      <c r="AR2589" s="16">
        <f t="shared" si="111"/>
        <v>1</v>
      </c>
      <c r="AS2589" s="5">
        <f t="shared" si="110"/>
        <v>4.7832999999999792E-2</v>
      </c>
    </row>
    <row r="2590" spans="1:45" x14ac:dyDescent="0.25">
      <c r="A2590" s="16" t="s">
        <v>408</v>
      </c>
      <c r="B2590" s="16" t="s">
        <v>112</v>
      </c>
      <c r="C2590" s="16" t="s">
        <v>335</v>
      </c>
      <c r="D2590" s="16">
        <v>1991</v>
      </c>
      <c r="E2590" s="16" t="s">
        <v>3223</v>
      </c>
      <c r="F2590" s="16" t="s">
        <v>590</v>
      </c>
      <c r="G2590" s="10">
        <v>379.73700000000002</v>
      </c>
      <c r="H2590" s="73">
        <v>5.9394790000000004</v>
      </c>
      <c r="I2590" s="16" t="s">
        <v>6700</v>
      </c>
      <c r="J2590" s="71">
        <v>-1.7000000000000001E-2</v>
      </c>
      <c r="K2590" s="71">
        <v>0.93799999999999994</v>
      </c>
      <c r="L2590" s="16">
        <v>-2.5455380000000001</v>
      </c>
      <c r="M2590" s="16">
        <v>-0.52264200000000005</v>
      </c>
      <c r="N2590" s="16">
        <v>-1.2390680000000001</v>
      </c>
      <c r="O2590" s="16">
        <v>-1.5368299999999999</v>
      </c>
      <c r="P2590" s="16">
        <v>-1.499968</v>
      </c>
      <c r="Q2590" s="16">
        <v>-0.83543690000000004</v>
      </c>
      <c r="R2590" s="16">
        <v>0.29899999999999999</v>
      </c>
      <c r="S2590" s="16">
        <v>5.0000000000000001E-4</v>
      </c>
      <c r="T2590" s="16">
        <v>1E-4</v>
      </c>
      <c r="U2590" s="16">
        <v>3.2581000000000002</v>
      </c>
      <c r="V2590" s="16">
        <v>0.88400000000000001</v>
      </c>
      <c r="W2590" s="16">
        <v>0.36799999999999999</v>
      </c>
      <c r="X2590" s="16">
        <v>370.21199999999999</v>
      </c>
      <c r="Y2590" s="16">
        <v>5.8704000000000001</v>
      </c>
      <c r="Z2590" s="16">
        <v>5.7000000000000002E-2</v>
      </c>
      <c r="AA2590" s="16">
        <v>0.8115462</v>
      </c>
      <c r="AB2590" s="16">
        <v>0.9</v>
      </c>
      <c r="AC2590" s="16">
        <v>9.68</v>
      </c>
      <c r="AD2590" s="16">
        <v>24.75</v>
      </c>
      <c r="AE2590" s="16">
        <v>0.12330000000000001</v>
      </c>
      <c r="AF2590" s="16">
        <v>0</v>
      </c>
      <c r="AG2590" s="16">
        <v>1043.46</v>
      </c>
      <c r="AH2590" s="16">
        <v>4.3450000000000003E-2</v>
      </c>
      <c r="AI2590" s="16">
        <v>4.2</v>
      </c>
      <c r="AJ2590" s="16">
        <v>34.700000000000003</v>
      </c>
      <c r="AK2590" s="16">
        <v>-1.3547</v>
      </c>
      <c r="AL2590" s="16">
        <v>-1.2616000000000001</v>
      </c>
      <c r="AM2590" s="16">
        <v>-1.2690999999999999</v>
      </c>
      <c r="AN2590" s="16">
        <v>0.36330000000000001</v>
      </c>
      <c r="AO2590" s="16">
        <v>-0.84399999999999997</v>
      </c>
      <c r="AP2590" s="16">
        <v>-0.97550000000000003</v>
      </c>
      <c r="AQ2590" s="16">
        <v>0.33750000000000002</v>
      </c>
      <c r="AR2590" s="16">
        <f t="shared" si="111"/>
        <v>1</v>
      </c>
      <c r="AS2590" s="5">
        <f t="shared" si="110"/>
        <v>4.354900000000006E-2</v>
      </c>
    </row>
    <row r="2591" spans="1:45" x14ac:dyDescent="0.25">
      <c r="A2591" s="16" t="s">
        <v>408</v>
      </c>
      <c r="B2591" s="16" t="s">
        <v>112</v>
      </c>
      <c r="C2591" s="16" t="s">
        <v>335</v>
      </c>
      <c r="D2591" s="16">
        <v>1992</v>
      </c>
      <c r="E2591" s="16" t="s">
        <v>3211</v>
      </c>
      <c r="F2591" s="16" t="s">
        <v>590</v>
      </c>
      <c r="G2591" s="10">
        <v>343.51299999999998</v>
      </c>
      <c r="H2591" s="73">
        <v>5.8392249999999999</v>
      </c>
      <c r="I2591" s="16" t="s">
        <v>6700</v>
      </c>
      <c r="J2591" s="71">
        <v>-0.02</v>
      </c>
      <c r="K2591" s="71">
        <v>0.91900000000000004</v>
      </c>
      <c r="L2591" s="16">
        <v>-2.515342</v>
      </c>
      <c r="M2591" s="16">
        <v>-0.52172339999999995</v>
      </c>
      <c r="N2591" s="16">
        <v>-1.2397469999999999</v>
      </c>
      <c r="O2591" s="16">
        <v>-1.4987360000000001</v>
      </c>
      <c r="P2591" s="16">
        <v>-1.4877689999999999</v>
      </c>
      <c r="Q2591" s="16">
        <v>-0.81962310000000005</v>
      </c>
      <c r="R2591" s="16">
        <v>0.29899999999999999</v>
      </c>
      <c r="S2591" s="16">
        <v>2.5000000000000001E-4</v>
      </c>
      <c r="T2591" s="16">
        <v>2.9999999999999997E-4</v>
      </c>
      <c r="U2591" s="16">
        <v>3.2389000000000001</v>
      </c>
      <c r="V2591" s="16">
        <v>0.97799999999999998</v>
      </c>
      <c r="W2591" s="16">
        <v>0.38600000000000001</v>
      </c>
      <c r="X2591" s="16">
        <v>369.93599999999998</v>
      </c>
      <c r="Y2591" s="16">
        <v>7.5972999999999997</v>
      </c>
      <c r="Z2591" s="16">
        <v>5.7200000000000001E-2</v>
      </c>
      <c r="AA2591" s="16">
        <v>0.80999270000000001</v>
      </c>
      <c r="AB2591" s="16">
        <v>0.9</v>
      </c>
      <c r="AC2591" s="16">
        <v>9.68</v>
      </c>
      <c r="AD2591" s="16">
        <v>24.79</v>
      </c>
      <c r="AE2591" s="16">
        <v>0.124</v>
      </c>
      <c r="AF2591" s="16">
        <v>0</v>
      </c>
      <c r="AG2591" s="16">
        <v>1089.18</v>
      </c>
      <c r="AH2591" s="16">
        <v>4.3749999999999997E-2</v>
      </c>
      <c r="AI2591" s="16">
        <v>4.4000000000000004</v>
      </c>
      <c r="AJ2591" s="16">
        <v>35.700000000000003</v>
      </c>
      <c r="AK2591" s="16">
        <v>-1.3015000000000001</v>
      </c>
      <c r="AL2591" s="16">
        <v>-1.2312000000000001</v>
      </c>
      <c r="AM2591" s="16">
        <v>-1.2393000000000001</v>
      </c>
      <c r="AN2591" s="16">
        <v>0.29830000000000001</v>
      </c>
      <c r="AO2591" s="16">
        <v>-0.82920000000000005</v>
      </c>
      <c r="AP2591" s="16">
        <v>-0.95760000000000001</v>
      </c>
      <c r="AQ2591" s="16">
        <v>0.33750000000000002</v>
      </c>
      <c r="AR2591" s="16">
        <f t="shared" si="111"/>
        <v>1</v>
      </c>
      <c r="AS2591" s="5">
        <f t="shared" si="110"/>
        <v>3.0196000000000112E-2</v>
      </c>
    </row>
    <row r="2592" spans="1:45" x14ac:dyDescent="0.25">
      <c r="A2592" s="16" t="s">
        <v>408</v>
      </c>
      <c r="B2592" s="16" t="s">
        <v>112</v>
      </c>
      <c r="C2592" s="16" t="s">
        <v>335</v>
      </c>
      <c r="D2592" s="16">
        <v>1993</v>
      </c>
      <c r="E2592" s="16" t="s">
        <v>3238</v>
      </c>
      <c r="F2592" s="16" t="s">
        <v>590</v>
      </c>
      <c r="G2592" s="10">
        <v>336.94499999999999</v>
      </c>
      <c r="H2592" s="73">
        <v>5.8199189999999996</v>
      </c>
      <c r="I2592" s="16" t="s">
        <v>6700</v>
      </c>
      <c r="J2592" s="71">
        <v>-2.3E-2</v>
      </c>
      <c r="K2592" s="71">
        <v>0.89800000000000002</v>
      </c>
      <c r="L2592" s="16">
        <v>-2.5044780000000002</v>
      </c>
      <c r="M2592" s="16">
        <v>-0.52152089999999995</v>
      </c>
      <c r="N2592" s="16">
        <v>-1.2802180000000001</v>
      </c>
      <c r="O2592" s="16">
        <v>-1.4642459999999999</v>
      </c>
      <c r="P2592" s="16">
        <v>-1.4748790000000001</v>
      </c>
      <c r="Q2592" s="16">
        <v>-0.80377569999999998</v>
      </c>
      <c r="R2592" s="16">
        <v>0.29899999999999999</v>
      </c>
      <c r="S2592" s="16">
        <v>5.5000000000000003E-4</v>
      </c>
      <c r="T2592" s="16">
        <v>2.0000000000000001E-4</v>
      </c>
      <c r="U2592" s="16">
        <v>2.8389000000000002</v>
      </c>
      <c r="V2592" s="16">
        <v>1.0720000000000001</v>
      </c>
      <c r="W2592" s="16">
        <v>0.40400000000000003</v>
      </c>
      <c r="X2592" s="16">
        <v>369.69900000000001</v>
      </c>
      <c r="Y2592" s="16">
        <v>9.3242999999999991</v>
      </c>
      <c r="Z2592" s="16">
        <v>5.5399999999999998E-2</v>
      </c>
      <c r="AA2592" s="16">
        <v>0.80805079999999996</v>
      </c>
      <c r="AB2592" s="16">
        <v>0.9</v>
      </c>
      <c r="AC2592" s="16">
        <v>9.68</v>
      </c>
      <c r="AD2592" s="16">
        <v>24.84</v>
      </c>
      <c r="AE2592" s="16">
        <v>0.12280000000000001</v>
      </c>
      <c r="AF2592" s="16">
        <v>0</v>
      </c>
      <c r="AG2592" s="16">
        <v>1134.9100000000001</v>
      </c>
      <c r="AH2592" s="16">
        <v>4.41E-2</v>
      </c>
      <c r="AI2592" s="16">
        <v>4.7</v>
      </c>
      <c r="AJ2592" s="16">
        <v>36.700000000000003</v>
      </c>
      <c r="AK2592" s="16">
        <v>-1.2483</v>
      </c>
      <c r="AL2592" s="16">
        <v>-1.2008000000000001</v>
      </c>
      <c r="AM2592" s="16">
        <v>-1.2095</v>
      </c>
      <c r="AN2592" s="16">
        <v>0.2334</v>
      </c>
      <c r="AO2592" s="16">
        <v>-0.81440000000000001</v>
      </c>
      <c r="AP2592" s="16">
        <v>-0.93959999999999999</v>
      </c>
      <c r="AQ2592" s="16">
        <v>0.33750000000000002</v>
      </c>
      <c r="AR2592" s="16">
        <f t="shared" si="111"/>
        <v>1</v>
      </c>
      <c r="AS2592" s="5">
        <f t="shared" si="110"/>
        <v>1.0863999999999763E-2</v>
      </c>
    </row>
    <row r="2593" spans="1:45" x14ac:dyDescent="0.25">
      <c r="A2593" s="16" t="s">
        <v>408</v>
      </c>
      <c r="B2593" s="16" t="s">
        <v>112</v>
      </c>
      <c r="C2593" s="16" t="s">
        <v>335</v>
      </c>
      <c r="D2593" s="16">
        <v>1994</v>
      </c>
      <c r="E2593" s="16" t="s">
        <v>3239</v>
      </c>
      <c r="F2593" s="16" t="s">
        <v>590</v>
      </c>
      <c r="G2593" s="10">
        <v>338.59199999999998</v>
      </c>
      <c r="H2593" s="73">
        <v>5.8247970000000002</v>
      </c>
      <c r="I2593" s="16" t="s">
        <v>6700</v>
      </c>
      <c r="J2593" s="71">
        <v>-8.0000000000000002E-3</v>
      </c>
      <c r="K2593" s="71">
        <v>0.89100000000000001</v>
      </c>
      <c r="L2593" s="16">
        <v>-2.4775480000000001</v>
      </c>
      <c r="M2593" s="16">
        <v>-0.52153439999999995</v>
      </c>
      <c r="N2593" s="16">
        <v>-1.284769</v>
      </c>
      <c r="O2593" s="16">
        <v>-1.42845</v>
      </c>
      <c r="P2593" s="16">
        <v>-1.4628650000000001</v>
      </c>
      <c r="Q2593" s="16">
        <v>-0.7879429</v>
      </c>
      <c r="R2593" s="16">
        <v>0.29899999999999999</v>
      </c>
      <c r="S2593" s="16">
        <v>2.9999999999999997E-4</v>
      </c>
      <c r="T2593" s="16">
        <v>2.9999999999999997E-4</v>
      </c>
      <c r="U2593" s="16">
        <v>2.8086000000000002</v>
      </c>
      <c r="V2593" s="16">
        <v>1.1659999999999999</v>
      </c>
      <c r="W2593" s="16">
        <v>0.42199999999999999</v>
      </c>
      <c r="X2593" s="16">
        <v>368.99799999999999</v>
      </c>
      <c r="Y2593" s="16">
        <v>11.0512</v>
      </c>
      <c r="Z2593" s="16">
        <v>5.4300000000000001E-2</v>
      </c>
      <c r="AA2593" s="16">
        <v>0.80610899999999996</v>
      </c>
      <c r="AB2593" s="16">
        <v>0.9</v>
      </c>
      <c r="AC2593" s="16">
        <v>9.68</v>
      </c>
      <c r="AD2593" s="16">
        <v>24.89</v>
      </c>
      <c r="AE2593" s="16">
        <v>0.14069999999999999</v>
      </c>
      <c r="AF2593" s="16">
        <v>0</v>
      </c>
      <c r="AG2593" s="16">
        <v>1180.6300000000001</v>
      </c>
      <c r="AH2593" s="16">
        <v>4.1849999999999998E-2</v>
      </c>
      <c r="AI2593" s="16">
        <v>5</v>
      </c>
      <c r="AJ2593" s="16">
        <v>37.700000000000003</v>
      </c>
      <c r="AK2593" s="16">
        <v>-1.1951000000000001</v>
      </c>
      <c r="AL2593" s="16">
        <v>-1.1705000000000001</v>
      </c>
      <c r="AM2593" s="16">
        <v>-1.1796</v>
      </c>
      <c r="AN2593" s="16">
        <v>0.16839999999999999</v>
      </c>
      <c r="AO2593" s="16">
        <v>-0.79949999999999999</v>
      </c>
      <c r="AP2593" s="16">
        <v>-0.92169999999999996</v>
      </c>
      <c r="AQ2593" s="16">
        <v>0.33750000000000002</v>
      </c>
      <c r="AR2593" s="16">
        <f t="shared" si="111"/>
        <v>1</v>
      </c>
      <c r="AS2593" s="5">
        <f t="shared" si="110"/>
        <v>2.6930000000000121E-2</v>
      </c>
    </row>
    <row r="2594" spans="1:45" x14ac:dyDescent="0.25">
      <c r="A2594" s="16" t="s">
        <v>408</v>
      </c>
      <c r="B2594" s="16" t="s">
        <v>112</v>
      </c>
      <c r="C2594" s="16" t="s">
        <v>335</v>
      </c>
      <c r="D2594" s="16">
        <v>1995</v>
      </c>
      <c r="E2594" s="16" t="s">
        <v>3230</v>
      </c>
      <c r="F2594" s="16" t="s">
        <v>590</v>
      </c>
      <c r="G2594" s="10">
        <v>335.48099999999999</v>
      </c>
      <c r="H2594" s="73">
        <v>5.8155650000000003</v>
      </c>
      <c r="I2594" s="16" t="s">
        <v>6700</v>
      </c>
      <c r="J2594" s="71">
        <v>-2E-3</v>
      </c>
      <c r="K2594" s="71">
        <v>0.88800000000000001</v>
      </c>
      <c r="L2594" s="16">
        <v>-2.452194</v>
      </c>
      <c r="M2594" s="16">
        <v>-0.52171000000000001</v>
      </c>
      <c r="N2594" s="16">
        <v>-1.289871</v>
      </c>
      <c r="O2594" s="16">
        <v>-1.3946529999999999</v>
      </c>
      <c r="P2594" s="16">
        <v>-1.45157</v>
      </c>
      <c r="Q2594" s="16">
        <v>-0.77211110000000005</v>
      </c>
      <c r="R2594" s="16">
        <v>0.29899999999999999</v>
      </c>
      <c r="S2594" s="16">
        <v>5.0000000000000001E-4</v>
      </c>
      <c r="T2594" s="16">
        <v>2.0000000000000001E-4</v>
      </c>
      <c r="U2594" s="16">
        <v>2.8521000000000001</v>
      </c>
      <c r="V2594" s="16">
        <v>1.26</v>
      </c>
      <c r="W2594" s="16">
        <v>0.44</v>
      </c>
      <c r="X2594" s="16">
        <v>366.99400000000003</v>
      </c>
      <c r="Y2594" s="16">
        <v>12.7782</v>
      </c>
      <c r="Z2594" s="16">
        <v>5.2200000000000003E-2</v>
      </c>
      <c r="AA2594" s="16">
        <v>0.80455540000000003</v>
      </c>
      <c r="AB2594" s="16">
        <v>0.9</v>
      </c>
      <c r="AC2594" s="16">
        <v>9.68</v>
      </c>
      <c r="AD2594" s="16">
        <v>24.93</v>
      </c>
      <c r="AE2594" s="16">
        <v>0.14990000000000001</v>
      </c>
      <c r="AF2594" s="16">
        <v>0</v>
      </c>
      <c r="AG2594" s="16">
        <v>1226.3499999999999</v>
      </c>
      <c r="AH2594" s="16">
        <v>3.9800000000000002E-2</v>
      </c>
      <c r="AI2594" s="16">
        <v>5.2</v>
      </c>
      <c r="AJ2594" s="16">
        <v>38.700000000000003</v>
      </c>
      <c r="AK2594" s="16">
        <v>-1.1418999999999999</v>
      </c>
      <c r="AL2594" s="16">
        <v>-1.1400999999999999</v>
      </c>
      <c r="AM2594" s="16">
        <v>-1.1497999999999999</v>
      </c>
      <c r="AN2594" s="16">
        <v>0.10340000000000001</v>
      </c>
      <c r="AO2594" s="16">
        <v>-0.78469999999999995</v>
      </c>
      <c r="AP2594" s="16">
        <v>-0.90369999999999995</v>
      </c>
      <c r="AQ2594" s="16">
        <v>0.33750000000000002</v>
      </c>
      <c r="AR2594" s="16">
        <f t="shared" si="111"/>
        <v>1</v>
      </c>
      <c r="AS2594" s="5">
        <f t="shared" si="110"/>
        <v>2.5354000000000099E-2</v>
      </c>
    </row>
    <row r="2595" spans="1:45" x14ac:dyDescent="0.25">
      <c r="A2595" s="16" t="s">
        <v>408</v>
      </c>
      <c r="B2595" s="16" t="s">
        <v>112</v>
      </c>
      <c r="C2595" s="16" t="s">
        <v>335</v>
      </c>
      <c r="D2595" s="16">
        <v>1996</v>
      </c>
      <c r="E2595" s="16" t="s">
        <v>3216</v>
      </c>
      <c r="F2595" s="16" t="s">
        <v>590</v>
      </c>
      <c r="G2595" s="10">
        <v>334.846</v>
      </c>
      <c r="H2595" s="73">
        <v>5.8136700000000001</v>
      </c>
      <c r="I2595" s="16" t="s">
        <v>6700</v>
      </c>
      <c r="J2595" s="71">
        <v>2.1000000000000001E-2</v>
      </c>
      <c r="K2595" s="71">
        <v>0.90700000000000003</v>
      </c>
      <c r="L2595" s="16">
        <v>-2.5461130000000001</v>
      </c>
      <c r="M2595" s="16">
        <v>-0.52171000000000001</v>
      </c>
      <c r="N2595" s="16">
        <v>-1.311795</v>
      </c>
      <c r="O2595" s="16">
        <v>-1.3577349999999999</v>
      </c>
      <c r="P2595" s="16">
        <v>-1.4390529999999999</v>
      </c>
      <c r="Q2595" s="16">
        <v>-1.021963</v>
      </c>
      <c r="R2595" s="16">
        <v>0.29899999999999999</v>
      </c>
      <c r="S2595" s="16">
        <v>5.0000000000000001E-4</v>
      </c>
      <c r="T2595" s="16">
        <v>2.0000000000000001E-4</v>
      </c>
      <c r="U2595" s="16">
        <v>2.5950000000000002</v>
      </c>
      <c r="V2595" s="16">
        <v>1.3480000000000001</v>
      </c>
      <c r="W2595" s="16">
        <v>0.46600000000000003</v>
      </c>
      <c r="X2595" s="16">
        <v>367.25299999999999</v>
      </c>
      <c r="Y2595" s="16">
        <v>14.505100000000001</v>
      </c>
      <c r="Z2595" s="16">
        <v>5.1700000000000003E-2</v>
      </c>
      <c r="AA2595" s="16">
        <v>0.80261360000000004</v>
      </c>
      <c r="AB2595" s="16">
        <v>0.9</v>
      </c>
      <c r="AC2595" s="16">
        <v>9.68</v>
      </c>
      <c r="AD2595" s="16">
        <v>24.98</v>
      </c>
      <c r="AE2595" s="16">
        <v>0.16159999999999999</v>
      </c>
      <c r="AF2595" s="16">
        <v>0</v>
      </c>
      <c r="AG2595" s="16">
        <v>1272.07</v>
      </c>
      <c r="AH2595" s="16">
        <v>3.8899999999999997E-2</v>
      </c>
      <c r="AI2595" s="16">
        <v>5.5</v>
      </c>
      <c r="AJ2595" s="16">
        <v>39.700000000000003</v>
      </c>
      <c r="AK2595" s="16">
        <v>-1.8343</v>
      </c>
      <c r="AL2595" s="16">
        <v>-1.091</v>
      </c>
      <c r="AM2595" s="16">
        <v>-1.2444</v>
      </c>
      <c r="AN2595" s="16">
        <v>-0.1123</v>
      </c>
      <c r="AO2595" s="16">
        <v>-1.1593</v>
      </c>
      <c r="AP2595" s="16">
        <v>-0.99780000000000002</v>
      </c>
      <c r="AQ2595" s="16">
        <v>0.33750000000000002</v>
      </c>
      <c r="AR2595" s="16">
        <f t="shared" si="111"/>
        <v>1</v>
      </c>
      <c r="AS2595" s="5">
        <f t="shared" si="110"/>
        <v>-9.3919000000000086E-2</v>
      </c>
    </row>
    <row r="2596" spans="1:45" x14ac:dyDescent="0.25">
      <c r="A2596" s="16" t="s">
        <v>408</v>
      </c>
      <c r="B2596" s="16" t="s">
        <v>112</v>
      </c>
      <c r="C2596" s="16" t="s">
        <v>335</v>
      </c>
      <c r="D2596" s="16">
        <v>1997</v>
      </c>
      <c r="E2596" s="16" t="s">
        <v>3225</v>
      </c>
      <c r="F2596" s="16" t="s">
        <v>590</v>
      </c>
      <c r="G2596" s="10">
        <v>331.89699999999999</v>
      </c>
      <c r="H2596" s="73">
        <v>5.8048229999999998</v>
      </c>
      <c r="I2596" s="16" t="s">
        <v>6700</v>
      </c>
      <c r="J2596" s="71">
        <v>-2.8000000000000001E-2</v>
      </c>
      <c r="K2596" s="71">
        <v>0.88200000000000001</v>
      </c>
      <c r="L2596" s="16">
        <v>-2.4637519999999999</v>
      </c>
      <c r="M2596" s="16">
        <v>-0.52021070000000003</v>
      </c>
      <c r="N2596" s="16">
        <v>-1.263342</v>
      </c>
      <c r="O2596" s="16">
        <v>-1.3159559999999999</v>
      </c>
      <c r="P2596" s="16">
        <v>-1.426858</v>
      </c>
      <c r="Q2596" s="16">
        <v>-0.93997260000000005</v>
      </c>
      <c r="R2596" s="16">
        <v>0.29899999999999999</v>
      </c>
      <c r="S2596" s="16">
        <v>6.4999999999999997E-4</v>
      </c>
      <c r="T2596" s="16">
        <v>2.9999999999999997E-4</v>
      </c>
      <c r="U2596" s="16">
        <v>3.1164999999999998</v>
      </c>
      <c r="V2596" s="16">
        <v>1.4359999999999999</v>
      </c>
      <c r="W2596" s="16">
        <v>0.49199999999999999</v>
      </c>
      <c r="X2596" s="16">
        <v>365.709</v>
      </c>
      <c r="Y2596" s="16">
        <v>16.232099999999999</v>
      </c>
      <c r="Z2596" s="16">
        <v>5.3800000000000001E-2</v>
      </c>
      <c r="AA2596" s="16">
        <v>0.80067160000000004</v>
      </c>
      <c r="AB2596" s="16">
        <v>0.9</v>
      </c>
      <c r="AC2596" s="16">
        <v>9.68</v>
      </c>
      <c r="AD2596" s="16">
        <v>25.03</v>
      </c>
      <c r="AE2596" s="16">
        <v>0.16650000000000001</v>
      </c>
      <c r="AF2596" s="16">
        <v>1E-3</v>
      </c>
      <c r="AG2596" s="16">
        <v>1317.79</v>
      </c>
      <c r="AH2596" s="16">
        <v>3.7449999999999997E-2</v>
      </c>
      <c r="AI2596" s="16">
        <v>5.8</v>
      </c>
      <c r="AJ2596" s="16">
        <v>40.700000000000003</v>
      </c>
      <c r="AK2596" s="16">
        <v>-1.7199</v>
      </c>
      <c r="AL2596" s="16">
        <v>-1.0625</v>
      </c>
      <c r="AM2596" s="16">
        <v>-1.1629</v>
      </c>
      <c r="AN2596" s="16">
        <v>-0.26369999999999999</v>
      </c>
      <c r="AO2596" s="16">
        <v>-0.92569999999999997</v>
      </c>
      <c r="AP2596" s="16">
        <v>-0.86819999999999997</v>
      </c>
      <c r="AQ2596" s="16">
        <v>0.33750000000000002</v>
      </c>
      <c r="AR2596" s="16">
        <f t="shared" si="111"/>
        <v>1</v>
      </c>
      <c r="AS2596" s="5">
        <f t="shared" si="110"/>
        <v>8.2361000000000129E-2</v>
      </c>
    </row>
    <row r="2597" spans="1:45" x14ac:dyDescent="0.25">
      <c r="A2597" s="16" t="s">
        <v>408</v>
      </c>
      <c r="B2597" s="16" t="s">
        <v>112</v>
      </c>
      <c r="C2597" s="16" t="s">
        <v>335</v>
      </c>
      <c r="D2597" s="16">
        <v>1998</v>
      </c>
      <c r="E2597" s="16" t="s">
        <v>3236</v>
      </c>
      <c r="F2597" s="16" t="s">
        <v>590</v>
      </c>
      <c r="G2597" s="10">
        <v>353.41699999999997</v>
      </c>
      <c r="H2597" s="73">
        <v>5.8676490000000001</v>
      </c>
      <c r="I2597" s="16" t="s">
        <v>6700</v>
      </c>
      <c r="J2597" s="71">
        <v>8.4000000000000005E-2</v>
      </c>
      <c r="K2597" s="71">
        <v>0.95899999999999996</v>
      </c>
      <c r="L2597" s="16">
        <v>-2.406549</v>
      </c>
      <c r="M2597" s="16">
        <v>-0.52171000000000001</v>
      </c>
      <c r="N2597" s="16">
        <v>-1.2669220000000001</v>
      </c>
      <c r="O2597" s="16">
        <v>-1.2752460000000001</v>
      </c>
      <c r="P2597" s="16">
        <v>-1.4151180000000001</v>
      </c>
      <c r="Q2597" s="16">
        <v>-0.85803370000000001</v>
      </c>
      <c r="R2597" s="16">
        <v>0.29899999999999999</v>
      </c>
      <c r="S2597" s="16">
        <v>5.0000000000000001E-4</v>
      </c>
      <c r="T2597" s="16">
        <v>2.0000000000000001E-4</v>
      </c>
      <c r="U2597" s="16">
        <v>3.2040999999999999</v>
      </c>
      <c r="V2597" s="16">
        <v>1.524</v>
      </c>
      <c r="W2597" s="16">
        <v>0.51800000000000002</v>
      </c>
      <c r="X2597" s="16">
        <v>363.16199999999998</v>
      </c>
      <c r="Y2597" s="16">
        <v>17.959</v>
      </c>
      <c r="Z2597" s="16">
        <v>5.5399999999999998E-2</v>
      </c>
      <c r="AA2597" s="16">
        <v>0.7991182</v>
      </c>
      <c r="AB2597" s="16">
        <v>0.9</v>
      </c>
      <c r="AC2597" s="16">
        <v>9.68</v>
      </c>
      <c r="AD2597" s="16">
        <v>25.07</v>
      </c>
      <c r="AE2597" s="16">
        <v>0.17730000000000001</v>
      </c>
      <c r="AF2597" s="16">
        <v>1.32E-2</v>
      </c>
      <c r="AG2597" s="16">
        <v>1363.51</v>
      </c>
      <c r="AH2597" s="16">
        <v>3.6299999999999999E-2</v>
      </c>
      <c r="AI2597" s="16">
        <v>6</v>
      </c>
      <c r="AJ2597" s="16">
        <v>41.7</v>
      </c>
      <c r="AK2597" s="16">
        <v>-1.6055999999999999</v>
      </c>
      <c r="AL2597" s="16">
        <v>-1.034</v>
      </c>
      <c r="AM2597" s="16">
        <v>-1.0814999999999999</v>
      </c>
      <c r="AN2597" s="16">
        <v>-0.41520000000000001</v>
      </c>
      <c r="AO2597" s="16">
        <v>-0.69210000000000005</v>
      </c>
      <c r="AP2597" s="16">
        <v>-0.73860000000000003</v>
      </c>
      <c r="AQ2597" s="16">
        <v>0.33750000000000002</v>
      </c>
      <c r="AR2597" s="16">
        <f t="shared" si="111"/>
        <v>1</v>
      </c>
      <c r="AS2597" s="5">
        <f t="shared" si="110"/>
        <v>5.7202999999999893E-2</v>
      </c>
    </row>
    <row r="2598" spans="1:45" x14ac:dyDescent="0.25">
      <c r="A2598" s="16" t="s">
        <v>408</v>
      </c>
      <c r="B2598" s="16" t="s">
        <v>112</v>
      </c>
      <c r="C2598" s="16" t="s">
        <v>335</v>
      </c>
      <c r="D2598" s="16">
        <v>1999</v>
      </c>
      <c r="E2598" s="16" t="s">
        <v>3212</v>
      </c>
      <c r="F2598" s="16" t="s">
        <v>590</v>
      </c>
      <c r="G2598" s="10">
        <v>338.84800000000001</v>
      </c>
      <c r="H2598" s="73">
        <v>5.8255509999999999</v>
      </c>
      <c r="I2598" s="16" t="s">
        <v>6700</v>
      </c>
      <c r="J2598" s="71">
        <v>-2.5000000000000001E-2</v>
      </c>
      <c r="K2598" s="71">
        <v>0.93600000000000005</v>
      </c>
      <c r="L2598" s="16">
        <v>-2.3089010000000001</v>
      </c>
      <c r="M2598" s="16">
        <v>-0.52415480000000003</v>
      </c>
      <c r="N2598" s="16">
        <v>-1.246907</v>
      </c>
      <c r="O2598" s="16">
        <v>-1.2375799999999999</v>
      </c>
      <c r="P2598" s="16">
        <v>-1.4021980000000001</v>
      </c>
      <c r="Q2598" s="16">
        <v>-0.70325079999999995</v>
      </c>
      <c r="R2598" s="16">
        <v>0.29899999999999999</v>
      </c>
      <c r="S2598" s="16">
        <v>1E-4</v>
      </c>
      <c r="T2598" s="16">
        <v>1E-4</v>
      </c>
      <c r="U2598" s="16">
        <v>3.2286000000000001</v>
      </c>
      <c r="V2598" s="16">
        <v>1.6120000000000001</v>
      </c>
      <c r="W2598" s="16">
        <v>0.54400000000000004</v>
      </c>
      <c r="X2598" s="16">
        <v>365.35300000000001</v>
      </c>
      <c r="Y2598" s="16">
        <v>19.6859</v>
      </c>
      <c r="Z2598" s="16">
        <v>5.5300000000000002E-2</v>
      </c>
      <c r="AA2598" s="16">
        <v>0.7971762</v>
      </c>
      <c r="AB2598" s="16">
        <v>0.9</v>
      </c>
      <c r="AC2598" s="16">
        <v>9.68</v>
      </c>
      <c r="AD2598" s="16">
        <v>25.12</v>
      </c>
      <c r="AE2598" s="16">
        <v>0.17829999999999999</v>
      </c>
      <c r="AF2598" s="16">
        <v>2.07E-2</v>
      </c>
      <c r="AG2598" s="16">
        <v>1409.23</v>
      </c>
      <c r="AH2598" s="16">
        <v>3.6600000000000001E-2</v>
      </c>
      <c r="AI2598" s="16">
        <v>6.3</v>
      </c>
      <c r="AJ2598" s="16">
        <v>42.7</v>
      </c>
      <c r="AK2598" s="16">
        <v>-0.90480000000000005</v>
      </c>
      <c r="AL2598" s="16">
        <v>-0.98740000000000006</v>
      </c>
      <c r="AM2598" s="16">
        <v>-1.0831999999999999</v>
      </c>
      <c r="AN2598" s="16">
        <v>-0.20710000000000001</v>
      </c>
      <c r="AO2598" s="16">
        <v>-0.65039999999999998</v>
      </c>
      <c r="AP2598" s="16">
        <v>-0.83350000000000002</v>
      </c>
      <c r="AQ2598" s="16">
        <v>0.33750000000000002</v>
      </c>
      <c r="AR2598" s="16">
        <f t="shared" si="111"/>
        <v>1</v>
      </c>
      <c r="AS2598" s="5">
        <f t="shared" si="110"/>
        <v>9.7647999999999957E-2</v>
      </c>
    </row>
    <row r="2599" spans="1:45" x14ac:dyDescent="0.25">
      <c r="A2599" s="16" t="s">
        <v>408</v>
      </c>
      <c r="B2599" s="16" t="s">
        <v>112</v>
      </c>
      <c r="C2599" s="16" t="s">
        <v>335</v>
      </c>
      <c r="D2599" s="16">
        <v>2000</v>
      </c>
      <c r="E2599" s="16" t="s">
        <v>3235</v>
      </c>
      <c r="F2599" s="16" t="s">
        <v>590</v>
      </c>
      <c r="G2599" s="10">
        <v>322.14999999999998</v>
      </c>
      <c r="H2599" s="73">
        <v>5.7750170000000001</v>
      </c>
      <c r="I2599" s="16">
        <v>11352973</v>
      </c>
      <c r="J2599" s="71">
        <v>-5.8000000000000003E-2</v>
      </c>
      <c r="K2599" s="71">
        <v>0.88300000000000001</v>
      </c>
      <c r="L2599" s="16">
        <v>-2.2213069999999999</v>
      </c>
      <c r="M2599" s="16">
        <v>-0.52227730000000006</v>
      </c>
      <c r="N2599" s="16">
        <v>-1.251066</v>
      </c>
      <c r="O2599" s="16">
        <v>-1.201408</v>
      </c>
      <c r="P2599" s="16">
        <v>-1.390288</v>
      </c>
      <c r="Q2599" s="16">
        <v>-0.54850220000000005</v>
      </c>
      <c r="R2599" s="16">
        <v>0.29899999999999999</v>
      </c>
      <c r="S2599" s="16">
        <v>3.5E-4</v>
      </c>
      <c r="T2599" s="16">
        <v>2.0000000000000001E-4</v>
      </c>
      <c r="U2599" s="16">
        <v>3.1894999999999998</v>
      </c>
      <c r="V2599" s="16">
        <v>1.7</v>
      </c>
      <c r="W2599" s="16">
        <v>0.56999999999999995</v>
      </c>
      <c r="X2599" s="16">
        <v>364.80399999999997</v>
      </c>
      <c r="Y2599" s="16">
        <v>21.4129</v>
      </c>
      <c r="Z2599" s="16">
        <v>5.4399999999999997E-2</v>
      </c>
      <c r="AA2599" s="16">
        <v>0.79523440000000001</v>
      </c>
      <c r="AB2599" s="16">
        <v>0.9</v>
      </c>
      <c r="AC2599" s="16">
        <v>9.68</v>
      </c>
      <c r="AD2599" s="16">
        <v>25.17</v>
      </c>
      <c r="AE2599" s="16">
        <v>0.18190000000000001</v>
      </c>
      <c r="AF2599" s="16">
        <v>1.8700000000000001E-2</v>
      </c>
      <c r="AG2599" s="16">
        <v>1835.27</v>
      </c>
      <c r="AH2599" s="16">
        <v>3.4099999999999998E-2</v>
      </c>
      <c r="AI2599" s="16">
        <v>6.6</v>
      </c>
      <c r="AJ2599" s="16">
        <v>43.7</v>
      </c>
      <c r="AK2599" s="16">
        <v>-0.2041</v>
      </c>
      <c r="AL2599" s="16">
        <v>-0.94069999999999998</v>
      </c>
      <c r="AM2599" s="16">
        <v>-1.0849</v>
      </c>
      <c r="AN2599" s="16">
        <v>8.9999999999999998E-4</v>
      </c>
      <c r="AO2599" s="16">
        <v>-0.60880000000000001</v>
      </c>
      <c r="AP2599" s="16">
        <v>-0.9284</v>
      </c>
      <c r="AQ2599" s="16">
        <v>0.33750000000000002</v>
      </c>
      <c r="AR2599" s="16">
        <f t="shared" si="111"/>
        <v>0</v>
      </c>
      <c r="AS2599" s="5">
        <f t="shared" si="110"/>
        <v>8.7594000000000172E-2</v>
      </c>
    </row>
    <row r="2600" spans="1:45" x14ac:dyDescent="0.25">
      <c r="A2600" s="16" t="s">
        <v>408</v>
      </c>
      <c r="B2600" s="16" t="s">
        <v>112</v>
      </c>
      <c r="C2600" s="16" t="s">
        <v>335</v>
      </c>
      <c r="D2600" s="16">
        <v>2001</v>
      </c>
      <c r="E2600" s="16" t="s">
        <v>3224</v>
      </c>
      <c r="F2600" s="16" t="s">
        <v>590</v>
      </c>
      <c r="G2600" s="10">
        <v>332.755</v>
      </c>
      <c r="H2600" s="73">
        <v>5.8074079999999997</v>
      </c>
      <c r="I2600" s="16">
        <v>11771976</v>
      </c>
      <c r="J2600" s="71">
        <v>4.8000000000000001E-2</v>
      </c>
      <c r="K2600" s="71">
        <v>0.92600000000000005</v>
      </c>
      <c r="L2600" s="16">
        <v>-2.2046999999999999</v>
      </c>
      <c r="M2600" s="16">
        <v>-0.52171000000000001</v>
      </c>
      <c r="N2600" s="16">
        <v>-1.274742</v>
      </c>
      <c r="O2600" s="16">
        <v>-1.1412599999999999</v>
      </c>
      <c r="P2600" s="16">
        <v>-1.378897</v>
      </c>
      <c r="Q2600" s="16">
        <v>-0.56313250000000004</v>
      </c>
      <c r="R2600" s="16">
        <v>0.29899999999999999</v>
      </c>
      <c r="S2600" s="16">
        <v>5.0000000000000001E-4</v>
      </c>
      <c r="T2600" s="16">
        <v>2.0000000000000001E-4</v>
      </c>
      <c r="U2600" s="16">
        <v>2.8672</v>
      </c>
      <c r="V2600" s="16">
        <v>1.77</v>
      </c>
      <c r="W2600" s="16">
        <v>0.58799999999999997</v>
      </c>
      <c r="X2600" s="16">
        <v>365.99900000000002</v>
      </c>
      <c r="Y2600" s="16">
        <v>23.139800000000001</v>
      </c>
      <c r="Z2600" s="16">
        <v>6.6400000000000001E-2</v>
      </c>
      <c r="AA2600" s="16">
        <v>0.79368090000000002</v>
      </c>
      <c r="AB2600" s="16">
        <v>0.9</v>
      </c>
      <c r="AC2600" s="16">
        <v>9.68</v>
      </c>
      <c r="AD2600" s="16">
        <v>25.21</v>
      </c>
      <c r="AE2600" s="16">
        <v>0.19009999999999999</v>
      </c>
      <c r="AF2600" s="16">
        <v>1.8700000000000001E-2</v>
      </c>
      <c r="AG2600" s="16">
        <v>1546.09</v>
      </c>
      <c r="AH2600" s="16">
        <v>3.27E-2</v>
      </c>
      <c r="AI2600" s="16">
        <v>6.8</v>
      </c>
      <c r="AJ2600" s="16">
        <v>44.7</v>
      </c>
      <c r="AK2600" s="16">
        <v>-0.2417</v>
      </c>
      <c r="AL2600" s="16">
        <v>-1.0042</v>
      </c>
      <c r="AM2600" s="16">
        <v>-0.98509999999999998</v>
      </c>
      <c r="AN2600" s="16">
        <v>-0.12590000000000001</v>
      </c>
      <c r="AO2600" s="16">
        <v>-0.65990000000000004</v>
      </c>
      <c r="AP2600" s="16">
        <v>-0.85199999999999998</v>
      </c>
      <c r="AQ2600" s="16">
        <v>0.33750000000000002</v>
      </c>
      <c r="AR2600" s="16">
        <f t="shared" si="111"/>
        <v>0</v>
      </c>
      <c r="AS2600" s="5">
        <f t="shared" si="110"/>
        <v>1.6607000000000038E-2</v>
      </c>
    </row>
    <row r="2601" spans="1:45" x14ac:dyDescent="0.25">
      <c r="A2601" s="16" t="s">
        <v>408</v>
      </c>
      <c r="B2601" s="16" t="s">
        <v>112</v>
      </c>
      <c r="C2601" s="16" t="s">
        <v>335</v>
      </c>
      <c r="D2601" s="16">
        <v>2002</v>
      </c>
      <c r="E2601" s="16" t="s">
        <v>3221</v>
      </c>
      <c r="F2601" s="16" t="s">
        <v>590</v>
      </c>
      <c r="G2601" s="10">
        <v>330.548</v>
      </c>
      <c r="H2601" s="73">
        <v>5.8007530000000003</v>
      </c>
      <c r="I2601" s="16">
        <v>12206002</v>
      </c>
      <c r="J2601" s="71">
        <v>2.5999999999999999E-2</v>
      </c>
      <c r="K2601" s="71">
        <v>0.95099999999999996</v>
      </c>
      <c r="L2601" s="16">
        <v>-2.1835040000000001</v>
      </c>
      <c r="M2601" s="16">
        <v>-0.51968320000000001</v>
      </c>
      <c r="N2601" s="16">
        <v>-1.2460830000000001</v>
      </c>
      <c r="O2601" s="16">
        <v>-1.1248990000000001</v>
      </c>
      <c r="P2601" s="16">
        <v>-1.3654310000000001</v>
      </c>
      <c r="Q2601" s="16">
        <v>-0.57776019999999995</v>
      </c>
      <c r="R2601" s="16">
        <v>0.30409999999999998</v>
      </c>
      <c r="S2601" s="16">
        <v>2.9999999999999997E-4</v>
      </c>
      <c r="T2601" s="16">
        <v>2.0000000000000001E-4</v>
      </c>
      <c r="U2601" s="16">
        <v>3.0636999999999999</v>
      </c>
      <c r="V2601" s="16">
        <v>1.84</v>
      </c>
      <c r="W2601" s="16">
        <v>0.60599999999999998</v>
      </c>
      <c r="X2601" s="16">
        <v>366.84699999999998</v>
      </c>
      <c r="Y2601" s="16">
        <v>24.866800000000001</v>
      </c>
      <c r="Z2601" s="16">
        <v>5.4899999999999997E-2</v>
      </c>
      <c r="AA2601" s="16">
        <v>0.79173899999999997</v>
      </c>
      <c r="AB2601" s="16">
        <v>0.9</v>
      </c>
      <c r="AC2601" s="16">
        <v>9.68</v>
      </c>
      <c r="AD2601" s="16">
        <v>25.26</v>
      </c>
      <c r="AE2601" s="16">
        <v>0.1895</v>
      </c>
      <c r="AF2601" s="16">
        <v>0.4869</v>
      </c>
      <c r="AG2601" s="16">
        <v>1581.65</v>
      </c>
      <c r="AH2601" s="16">
        <v>3.1099999999999999E-2</v>
      </c>
      <c r="AI2601" s="16">
        <v>7.1</v>
      </c>
      <c r="AJ2601" s="16">
        <v>45.7</v>
      </c>
      <c r="AK2601" s="16">
        <v>-0.27929999999999999</v>
      </c>
      <c r="AL2601" s="16">
        <v>-1.0677000000000001</v>
      </c>
      <c r="AM2601" s="16">
        <v>-0.88529999999999998</v>
      </c>
      <c r="AN2601" s="16">
        <v>-0.25280000000000002</v>
      </c>
      <c r="AO2601" s="16">
        <v>-0.71099999999999997</v>
      </c>
      <c r="AP2601" s="16">
        <v>-0.77549999999999997</v>
      </c>
      <c r="AQ2601" s="16">
        <v>0.33750000000000002</v>
      </c>
      <c r="AR2601" s="16">
        <f t="shared" si="111"/>
        <v>0</v>
      </c>
      <c r="AS2601" s="5">
        <f t="shared" si="110"/>
        <v>2.1195999999999771E-2</v>
      </c>
    </row>
    <row r="2602" spans="1:45" x14ac:dyDescent="0.25">
      <c r="A2602" s="16" t="s">
        <v>408</v>
      </c>
      <c r="B2602" s="16" t="s">
        <v>112</v>
      </c>
      <c r="C2602" s="16" t="s">
        <v>335</v>
      </c>
      <c r="D2602" s="16">
        <v>2003</v>
      </c>
      <c r="E2602" s="16" t="s">
        <v>3237</v>
      </c>
      <c r="F2602" s="16" t="s">
        <v>590</v>
      </c>
      <c r="G2602" s="10">
        <v>335.66800000000001</v>
      </c>
      <c r="H2602" s="73">
        <v>5.8161230000000002</v>
      </c>
      <c r="I2602" s="16">
        <v>12656870</v>
      </c>
      <c r="J2602" s="71">
        <v>1.2E-2</v>
      </c>
      <c r="K2602" s="71">
        <v>0.96199999999999997</v>
      </c>
      <c r="L2602" s="16">
        <v>-2.1297299999999999</v>
      </c>
      <c r="M2602" s="16">
        <v>-0.52265550000000005</v>
      </c>
      <c r="N2602" s="16">
        <v>-1.3022149999999999</v>
      </c>
      <c r="O2602" s="16">
        <v>-1.080506</v>
      </c>
      <c r="P2602" s="16">
        <v>-1.3526579999999999</v>
      </c>
      <c r="Q2602" s="16">
        <v>-0.45293250000000002</v>
      </c>
      <c r="R2602" s="16">
        <v>0.29899999999999999</v>
      </c>
      <c r="S2602" s="16">
        <v>2.5000000000000001E-4</v>
      </c>
      <c r="T2602" s="16">
        <v>2.0000000000000001E-4</v>
      </c>
      <c r="U2602" s="16">
        <v>2.4016000000000002</v>
      </c>
      <c r="V2602" s="16">
        <v>1.91</v>
      </c>
      <c r="W2602" s="16">
        <v>0.624</v>
      </c>
      <c r="X2602" s="16">
        <v>368.55599999999998</v>
      </c>
      <c r="Y2602" s="16">
        <v>26.593699999999998</v>
      </c>
      <c r="Z2602" s="16">
        <v>5.8400000000000001E-2</v>
      </c>
      <c r="AA2602" s="16">
        <v>0.78979710000000003</v>
      </c>
      <c r="AB2602" s="16">
        <v>0.9</v>
      </c>
      <c r="AC2602" s="16">
        <v>9.68</v>
      </c>
      <c r="AD2602" s="16">
        <v>25.31</v>
      </c>
      <c r="AE2602" s="16">
        <v>0.1875</v>
      </c>
      <c r="AF2602" s="16">
        <v>0.67210000000000003</v>
      </c>
      <c r="AG2602" s="16">
        <v>1548.69</v>
      </c>
      <c r="AH2602" s="16">
        <v>0.03</v>
      </c>
      <c r="AI2602" s="16">
        <v>7.4</v>
      </c>
      <c r="AJ2602" s="16">
        <v>46.7</v>
      </c>
      <c r="AK2602" s="16">
        <v>-0.17119999999999999</v>
      </c>
      <c r="AL2602" s="16">
        <v>-1.0234000000000001</v>
      </c>
      <c r="AM2602" s="16">
        <v>-0.75</v>
      </c>
      <c r="AN2602" s="16">
        <v>1.14E-2</v>
      </c>
      <c r="AO2602" s="16">
        <v>-0.64500000000000002</v>
      </c>
      <c r="AP2602" s="16">
        <v>-0.66120000000000001</v>
      </c>
      <c r="AQ2602" s="16">
        <v>0.33750000000000002</v>
      </c>
      <c r="AR2602" s="16">
        <f t="shared" si="111"/>
        <v>0</v>
      </c>
      <c r="AS2602" s="5">
        <f t="shared" si="110"/>
        <v>5.3774000000000211E-2</v>
      </c>
    </row>
    <row r="2603" spans="1:45" x14ac:dyDescent="0.25">
      <c r="A2603" s="16" t="s">
        <v>408</v>
      </c>
      <c r="B2603" s="16" t="s">
        <v>112</v>
      </c>
      <c r="C2603" s="16" t="s">
        <v>335</v>
      </c>
      <c r="D2603" s="16">
        <v>2004</v>
      </c>
      <c r="E2603" s="16" t="s">
        <v>3228</v>
      </c>
      <c r="F2603" s="16" t="s">
        <v>590</v>
      </c>
      <c r="G2603" s="10">
        <v>323.97000000000003</v>
      </c>
      <c r="H2603" s="73">
        <v>5.7806509999999998</v>
      </c>
      <c r="I2603" s="16">
        <v>13127012</v>
      </c>
      <c r="J2603" s="71">
        <v>-3.9E-2</v>
      </c>
      <c r="K2603" s="71">
        <v>0.92500000000000004</v>
      </c>
      <c r="L2603" s="16">
        <v>-2.120644</v>
      </c>
      <c r="M2603" s="16">
        <v>-0.53949290000000005</v>
      </c>
      <c r="N2603" s="16">
        <v>-1.168474</v>
      </c>
      <c r="O2603" s="16">
        <v>-1.146873</v>
      </c>
      <c r="P2603" s="16">
        <v>-1.3382970000000001</v>
      </c>
      <c r="Q2603" s="16">
        <v>-0.49737520000000002</v>
      </c>
      <c r="R2603" s="16">
        <v>0.26779999999999998</v>
      </c>
      <c r="S2603" s="16">
        <v>2.9999999999999997E-4</v>
      </c>
      <c r="T2603" s="16">
        <v>2.0000000000000001E-4</v>
      </c>
      <c r="U2603" s="16">
        <v>3.7294</v>
      </c>
      <c r="V2603" s="16">
        <v>1.98</v>
      </c>
      <c r="W2603" s="16">
        <v>0.64200000000000002</v>
      </c>
      <c r="X2603" s="16">
        <v>367.22699999999998</v>
      </c>
      <c r="Y2603" s="16">
        <v>23.192499999999999</v>
      </c>
      <c r="Z2603" s="16">
        <v>6.1800000000000001E-2</v>
      </c>
      <c r="AA2603" s="16">
        <v>0.78824360000000004</v>
      </c>
      <c r="AB2603" s="16">
        <v>0.9</v>
      </c>
      <c r="AC2603" s="16">
        <v>9.68</v>
      </c>
      <c r="AD2603" s="16">
        <v>25.35</v>
      </c>
      <c r="AE2603" s="16">
        <v>0.18920000000000001</v>
      </c>
      <c r="AF2603" s="16">
        <v>1.3567</v>
      </c>
      <c r="AG2603" s="16">
        <v>1577.41</v>
      </c>
      <c r="AH2603" s="16">
        <v>2.8899999999999999E-2</v>
      </c>
      <c r="AI2603" s="16">
        <v>7.7</v>
      </c>
      <c r="AJ2603" s="16">
        <v>47.7</v>
      </c>
      <c r="AK2603" s="16">
        <v>-0.1812</v>
      </c>
      <c r="AL2603" s="16">
        <v>-0.84919999999999995</v>
      </c>
      <c r="AM2603" s="16">
        <v>-0.68640000000000001</v>
      </c>
      <c r="AN2603" s="16">
        <v>-0.5202</v>
      </c>
      <c r="AO2603" s="16">
        <v>-0.58199999999999996</v>
      </c>
      <c r="AP2603" s="16">
        <v>-0.73060000000000003</v>
      </c>
      <c r="AQ2603" s="16">
        <v>0.33750000000000002</v>
      </c>
      <c r="AR2603" s="16">
        <f t="shared" si="111"/>
        <v>0</v>
      </c>
      <c r="AS2603" s="5">
        <f t="shared" si="110"/>
        <v>9.0859999999999275E-3</v>
      </c>
    </row>
    <row r="2604" spans="1:45" x14ac:dyDescent="0.25">
      <c r="A2604" s="16" t="s">
        <v>408</v>
      </c>
      <c r="B2604" s="16" t="s">
        <v>112</v>
      </c>
      <c r="C2604" s="16" t="s">
        <v>335</v>
      </c>
      <c r="D2604" s="16">
        <v>2005</v>
      </c>
      <c r="E2604" s="16" t="s">
        <v>3233</v>
      </c>
      <c r="F2604" s="16" t="s">
        <v>590</v>
      </c>
      <c r="G2604" s="10">
        <v>326.33199999999999</v>
      </c>
      <c r="H2604" s="73">
        <v>5.7879139999999998</v>
      </c>
      <c r="I2604" s="16">
        <v>13618449</v>
      </c>
      <c r="J2604" s="71">
        <v>3.9E-2</v>
      </c>
      <c r="K2604" s="71">
        <v>0.96199999999999997</v>
      </c>
      <c r="L2604" s="16">
        <v>-2.0761020000000001</v>
      </c>
      <c r="M2604" s="16">
        <v>-0.56593499999999997</v>
      </c>
      <c r="N2604" s="16">
        <v>-1.158342</v>
      </c>
      <c r="O2604" s="16">
        <v>-1.056832</v>
      </c>
      <c r="P2604" s="16">
        <v>-1.323275</v>
      </c>
      <c r="Q2604" s="16">
        <v>-0.49087890000000001</v>
      </c>
      <c r="R2604" s="16">
        <v>0.219</v>
      </c>
      <c r="S2604" s="16">
        <v>3.5E-4</v>
      </c>
      <c r="T2604" s="16">
        <v>2.0000000000000001E-4</v>
      </c>
      <c r="U2604" s="16">
        <v>3.8170000000000002</v>
      </c>
      <c r="V2604" s="16">
        <v>2.0499999999999998</v>
      </c>
      <c r="W2604" s="16">
        <v>0.66</v>
      </c>
      <c r="X2604" s="16">
        <v>366.96499999999997</v>
      </c>
      <c r="Y2604" s="16">
        <v>26.5703</v>
      </c>
      <c r="Z2604" s="16">
        <v>7.0699999999999999E-2</v>
      </c>
      <c r="AA2604" s="16">
        <v>0.78630169999999999</v>
      </c>
      <c r="AB2604" s="16">
        <v>0.9</v>
      </c>
      <c r="AC2604" s="16">
        <v>9.68</v>
      </c>
      <c r="AD2604" s="16">
        <v>25.4</v>
      </c>
      <c r="AE2604" s="16">
        <v>0.1817</v>
      </c>
      <c r="AF2604" s="16">
        <v>2.4563999999999999</v>
      </c>
      <c r="AG2604" s="16">
        <v>1698.13</v>
      </c>
      <c r="AH2604" s="16">
        <v>2.8199999999999999E-2</v>
      </c>
      <c r="AI2604" s="16">
        <v>7.9</v>
      </c>
      <c r="AJ2604" s="16">
        <v>48.7</v>
      </c>
      <c r="AK2604" s="16">
        <v>-0.29799999999999999</v>
      </c>
      <c r="AL2604" s="16">
        <v>-0.72230000000000005</v>
      </c>
      <c r="AM2604" s="16">
        <v>-0.78759999999999997</v>
      </c>
      <c r="AN2604" s="16">
        <v>-0.4773</v>
      </c>
      <c r="AO2604" s="16">
        <v>-0.41949999999999998</v>
      </c>
      <c r="AP2604" s="16">
        <v>-0.79790000000000005</v>
      </c>
      <c r="AQ2604" s="16">
        <v>0.33750000000000002</v>
      </c>
      <c r="AR2604" s="16">
        <f t="shared" si="111"/>
        <v>0</v>
      </c>
      <c r="AS2604" s="5">
        <f t="shared" si="110"/>
        <v>4.4541999999999859E-2</v>
      </c>
    </row>
    <row r="2605" spans="1:45" x14ac:dyDescent="0.25">
      <c r="A2605" s="16" t="s">
        <v>408</v>
      </c>
      <c r="B2605" s="16" t="s">
        <v>112</v>
      </c>
      <c r="C2605" s="16" t="s">
        <v>335</v>
      </c>
      <c r="D2605" s="16">
        <v>2006</v>
      </c>
      <c r="E2605" s="16" t="s">
        <v>3213</v>
      </c>
      <c r="F2605" s="16" t="s">
        <v>590</v>
      </c>
      <c r="G2605" s="10">
        <v>332.71100000000001</v>
      </c>
      <c r="H2605" s="73">
        <v>5.8072739999999996</v>
      </c>
      <c r="I2605" s="16">
        <v>14132064</v>
      </c>
      <c r="J2605" s="71">
        <v>2.3E-2</v>
      </c>
      <c r="K2605" s="71">
        <v>0.98499999999999999</v>
      </c>
      <c r="L2605" s="16">
        <v>-2.008864</v>
      </c>
      <c r="M2605" s="16">
        <v>-0.52284459999999999</v>
      </c>
      <c r="N2605" s="16">
        <v>-1.227579</v>
      </c>
      <c r="O2605" s="16">
        <v>-0.91644709999999996</v>
      </c>
      <c r="P2605" s="16">
        <v>-1.3062609999999999</v>
      </c>
      <c r="Q2605" s="16">
        <v>-0.47583199999999998</v>
      </c>
      <c r="R2605" s="16">
        <v>0.29899999999999999</v>
      </c>
      <c r="S2605" s="16">
        <v>2.0000000000000001E-4</v>
      </c>
      <c r="T2605" s="16">
        <v>2.0000000000000001E-4</v>
      </c>
      <c r="U2605" s="16">
        <v>3.3340999999999998</v>
      </c>
      <c r="V2605" s="16">
        <v>2.11</v>
      </c>
      <c r="W2605" s="16">
        <v>0.67600000000000005</v>
      </c>
      <c r="X2605" s="16">
        <v>363.71800000000002</v>
      </c>
      <c r="Y2605" s="16">
        <v>32.505400000000002</v>
      </c>
      <c r="Z2605" s="16">
        <v>6.4699999999999994E-2</v>
      </c>
      <c r="AA2605" s="16">
        <v>0.71639390000000003</v>
      </c>
      <c r="AB2605" s="16">
        <v>0.9</v>
      </c>
      <c r="AC2605" s="16">
        <v>9.68</v>
      </c>
      <c r="AD2605" s="16">
        <v>27.2</v>
      </c>
      <c r="AE2605" s="16">
        <v>0.21879999999999999</v>
      </c>
      <c r="AF2605" s="16">
        <v>3.5308000000000002</v>
      </c>
      <c r="AG2605" s="16">
        <v>1557.64</v>
      </c>
      <c r="AH2605" s="16">
        <v>2.7199999999999998E-2</v>
      </c>
      <c r="AI2605" s="16">
        <v>8.1999999999999993</v>
      </c>
      <c r="AJ2605" s="16">
        <v>49.8</v>
      </c>
      <c r="AK2605" s="16">
        <v>-0.38369999999999999</v>
      </c>
      <c r="AL2605" s="16">
        <v>-0.86060000000000003</v>
      </c>
      <c r="AM2605" s="16">
        <v>-0.78739999999999999</v>
      </c>
      <c r="AN2605" s="16">
        <v>-0.2336</v>
      </c>
      <c r="AO2605" s="16">
        <v>-0.49</v>
      </c>
      <c r="AP2605" s="16">
        <v>-0.63970000000000005</v>
      </c>
      <c r="AQ2605" s="16">
        <v>0.33750000000000002</v>
      </c>
      <c r="AR2605" s="16">
        <f t="shared" si="111"/>
        <v>0</v>
      </c>
      <c r="AS2605" s="5">
        <f t="shared" si="110"/>
        <v>6.7238000000000131E-2</v>
      </c>
    </row>
    <row r="2606" spans="1:45" x14ac:dyDescent="0.25">
      <c r="A2606" s="16" t="s">
        <v>408</v>
      </c>
      <c r="B2606" s="16" t="s">
        <v>112</v>
      </c>
      <c r="C2606" s="16" t="s">
        <v>335</v>
      </c>
      <c r="D2606" s="16">
        <v>2007</v>
      </c>
      <c r="E2606" s="16" t="s">
        <v>3219</v>
      </c>
      <c r="F2606" s="16" t="s">
        <v>590</v>
      </c>
      <c r="G2606" s="10">
        <v>330.63299999999998</v>
      </c>
      <c r="H2606" s="73">
        <v>5.8010099999999998</v>
      </c>
      <c r="I2606" s="16">
        <v>14668338</v>
      </c>
      <c r="J2606" s="71">
        <v>0</v>
      </c>
      <c r="K2606" s="71">
        <v>0.98499999999999999</v>
      </c>
      <c r="L2606" s="16">
        <v>-1.9060680000000001</v>
      </c>
      <c r="M2606" s="16">
        <v>-0.55773530000000004</v>
      </c>
      <c r="N2606" s="16">
        <v>-1.130925</v>
      </c>
      <c r="O2606" s="16">
        <v>-0.74707829999999997</v>
      </c>
      <c r="P2606" s="16">
        <v>-1.2842249999999999</v>
      </c>
      <c r="Q2606" s="16">
        <v>-0.50795970000000001</v>
      </c>
      <c r="R2606" s="16">
        <v>0.2316</v>
      </c>
      <c r="S2606" s="16">
        <v>6.9999999999999999E-4</v>
      </c>
      <c r="T2606" s="16">
        <v>2.0000000000000001E-4</v>
      </c>
      <c r="U2606" s="16">
        <v>4.0209999999999999</v>
      </c>
      <c r="V2606" s="16">
        <v>2.17</v>
      </c>
      <c r="W2606" s="16">
        <v>0.69199999999999995</v>
      </c>
      <c r="X2606" s="16">
        <v>367.19299999999998</v>
      </c>
      <c r="Y2606" s="16">
        <v>37.981699999999996</v>
      </c>
      <c r="Z2606" s="16">
        <v>6.9599999999999995E-2</v>
      </c>
      <c r="AA2606" s="16">
        <v>0.59211329999999995</v>
      </c>
      <c r="AB2606" s="16">
        <v>0.9</v>
      </c>
      <c r="AC2606" s="16">
        <v>9.68</v>
      </c>
      <c r="AD2606" s="16">
        <v>30.4</v>
      </c>
      <c r="AE2606" s="16">
        <v>0.29360000000000003</v>
      </c>
      <c r="AF2606" s="16">
        <v>6.3391999999999999</v>
      </c>
      <c r="AG2606" s="16">
        <v>1541.89</v>
      </c>
      <c r="AH2606" s="16">
        <v>2.69E-2</v>
      </c>
      <c r="AI2606" s="16">
        <v>8.5</v>
      </c>
      <c r="AJ2606" s="16">
        <v>50.8</v>
      </c>
      <c r="AK2606" s="16">
        <v>-0.42609999999999998</v>
      </c>
      <c r="AL2606" s="16">
        <v>-0.76770000000000005</v>
      </c>
      <c r="AM2606" s="16">
        <v>-0.79430000000000001</v>
      </c>
      <c r="AN2606" s="16">
        <v>-0.45950000000000002</v>
      </c>
      <c r="AO2606" s="16">
        <v>-0.501</v>
      </c>
      <c r="AP2606" s="16">
        <v>-0.65129999999999999</v>
      </c>
      <c r="AQ2606" s="16">
        <v>0.33750000000000002</v>
      </c>
      <c r="AR2606" s="16">
        <f t="shared" si="111"/>
        <v>0</v>
      </c>
      <c r="AS2606" s="5">
        <f t="shared" si="110"/>
        <v>0.10279599999999989</v>
      </c>
    </row>
    <row r="2607" spans="1:45" x14ac:dyDescent="0.25">
      <c r="A2607" s="16" t="s">
        <v>408</v>
      </c>
      <c r="B2607" s="16" t="s">
        <v>112</v>
      </c>
      <c r="C2607" s="16" t="s">
        <v>335</v>
      </c>
      <c r="D2607" s="16">
        <v>2008</v>
      </c>
      <c r="E2607" s="16" t="s">
        <v>3227</v>
      </c>
      <c r="F2607" s="16" t="s">
        <v>590</v>
      </c>
      <c r="G2607" s="10">
        <v>349.005</v>
      </c>
      <c r="H2607" s="73">
        <v>5.8550849999999999</v>
      </c>
      <c r="I2607" s="16">
        <v>15228525</v>
      </c>
      <c r="J2607" s="71">
        <v>5.2999999999999999E-2</v>
      </c>
      <c r="K2607" s="71">
        <v>1.0389999999999999</v>
      </c>
      <c r="L2607" s="16">
        <v>-1.840838</v>
      </c>
      <c r="M2607" s="16">
        <v>-0.53192649999999997</v>
      </c>
      <c r="N2607" s="16">
        <v>-1.1560159999999999</v>
      </c>
      <c r="O2607" s="16">
        <v>-0.61414049999999998</v>
      </c>
      <c r="P2607" s="16">
        <v>-1.249263</v>
      </c>
      <c r="Q2607" s="16">
        <v>-0.53740840000000001</v>
      </c>
      <c r="R2607" s="16">
        <v>0.2782</v>
      </c>
      <c r="S2607" s="16">
        <v>8.0000000000000004E-4</v>
      </c>
      <c r="T2607" s="16">
        <v>2.0000000000000001E-4</v>
      </c>
      <c r="U2607" s="16">
        <v>3.6629</v>
      </c>
      <c r="V2607" s="16">
        <v>2.23</v>
      </c>
      <c r="W2607" s="16">
        <v>0.70799999999999996</v>
      </c>
      <c r="X2607" s="16">
        <v>368.81</v>
      </c>
      <c r="Y2607" s="16">
        <v>39.304499999999997</v>
      </c>
      <c r="Z2607" s="16">
        <v>8.5199999999999998E-2</v>
      </c>
      <c r="AA2607" s="16">
        <v>0.37073859999999997</v>
      </c>
      <c r="AB2607" s="16">
        <v>0.9</v>
      </c>
      <c r="AC2607" s="16">
        <v>9.68</v>
      </c>
      <c r="AD2607" s="16">
        <v>36.1</v>
      </c>
      <c r="AE2607" s="16">
        <v>0.43930000000000002</v>
      </c>
      <c r="AF2607" s="16">
        <v>12.8758</v>
      </c>
      <c r="AG2607" s="16">
        <v>1511.42</v>
      </c>
      <c r="AH2607" s="16">
        <v>2.5899999999999999E-2</v>
      </c>
      <c r="AI2607" s="16">
        <v>8.8000000000000007</v>
      </c>
      <c r="AJ2607" s="16">
        <v>51.9</v>
      </c>
      <c r="AK2607" s="16">
        <v>-0.50390000000000001</v>
      </c>
      <c r="AL2607" s="16">
        <v>-0.74909999999999999</v>
      </c>
      <c r="AM2607" s="16">
        <v>-0.7167</v>
      </c>
      <c r="AN2607" s="16">
        <v>-0.67410000000000003</v>
      </c>
      <c r="AO2607" s="16">
        <v>-0.42180000000000001</v>
      </c>
      <c r="AP2607" s="16">
        <v>-0.72699999999999998</v>
      </c>
      <c r="AQ2607" s="16">
        <v>0.33750000000000002</v>
      </c>
      <c r="AR2607" s="16">
        <f t="shared" si="111"/>
        <v>0</v>
      </c>
      <c r="AS2607" s="5">
        <f t="shared" si="110"/>
        <v>6.5230000000000121E-2</v>
      </c>
    </row>
    <row r="2608" spans="1:45" x14ac:dyDescent="0.25">
      <c r="A2608" s="16" t="s">
        <v>408</v>
      </c>
      <c r="B2608" s="16" t="s">
        <v>112</v>
      </c>
      <c r="C2608" s="16" t="s">
        <v>335</v>
      </c>
      <c r="D2608" s="16">
        <v>2009</v>
      </c>
      <c r="E2608" s="16" t="s">
        <v>3218</v>
      </c>
      <c r="F2608" s="16" t="s">
        <v>590</v>
      </c>
      <c r="G2608" s="10">
        <v>333.69</v>
      </c>
      <c r="H2608" s="73">
        <v>5.8102140000000002</v>
      </c>
      <c r="I2608" s="16">
        <v>15813913</v>
      </c>
      <c r="J2608" s="71">
        <v>-4.1000000000000002E-2</v>
      </c>
      <c r="K2608" s="71">
        <v>0.997</v>
      </c>
      <c r="L2608" s="16">
        <v>-1.8261179999999999</v>
      </c>
      <c r="M2608" s="16">
        <v>-0.52134530000000001</v>
      </c>
      <c r="N2608" s="16">
        <v>-1.075545</v>
      </c>
      <c r="O2608" s="16">
        <v>-0.63724630000000004</v>
      </c>
      <c r="P2608" s="16">
        <v>-1.221743</v>
      </c>
      <c r="Q2608" s="16">
        <v>-0.60216130000000001</v>
      </c>
      <c r="R2608" s="16">
        <v>0.29899999999999999</v>
      </c>
      <c r="S2608" s="16">
        <v>3.5E-4</v>
      </c>
      <c r="T2608" s="16">
        <v>2.9999999999999997E-4</v>
      </c>
      <c r="U2608" s="16">
        <v>4.5259999999999998</v>
      </c>
      <c r="V2608" s="16">
        <v>2.29</v>
      </c>
      <c r="W2608" s="16">
        <v>0.72399999999999998</v>
      </c>
      <c r="X2608" s="16">
        <v>366.84300000000002</v>
      </c>
      <c r="Y2608" s="16">
        <v>38.408900000000003</v>
      </c>
      <c r="Z2608" s="16">
        <v>8.9200000000000002E-2</v>
      </c>
      <c r="AA2608" s="16">
        <v>0.40394479999999999</v>
      </c>
      <c r="AB2608" s="16">
        <v>0.9</v>
      </c>
      <c r="AC2608" s="16">
        <v>9.68</v>
      </c>
      <c r="AD2608" s="16">
        <v>35.244999999999997</v>
      </c>
      <c r="AE2608" s="16">
        <v>0.49880000000000002</v>
      </c>
      <c r="AF2608" s="16">
        <v>16.983699999999999</v>
      </c>
      <c r="AG2608" s="16">
        <v>1639.85</v>
      </c>
      <c r="AH2608" s="16">
        <v>2.9499999999999998E-2</v>
      </c>
      <c r="AI2608" s="16">
        <v>9.1</v>
      </c>
      <c r="AJ2608" s="16">
        <v>52.9</v>
      </c>
      <c r="AK2608" s="16">
        <v>-0.78439999999999999</v>
      </c>
      <c r="AL2608" s="16">
        <v>-0.60819999999999996</v>
      </c>
      <c r="AM2608" s="16">
        <v>-0.66049999999999998</v>
      </c>
      <c r="AN2608" s="16">
        <v>-1.1567000000000001</v>
      </c>
      <c r="AO2608" s="16">
        <v>-0.48230000000000001</v>
      </c>
      <c r="AP2608" s="16">
        <v>-0.52370000000000005</v>
      </c>
      <c r="AQ2608" s="16">
        <v>0.33750000000000002</v>
      </c>
      <c r="AR2608" s="16">
        <f t="shared" si="111"/>
        <v>0</v>
      </c>
      <c r="AS2608" s="5">
        <f t="shared" si="110"/>
        <v>1.4720000000000066E-2</v>
      </c>
    </row>
    <row r="2609" spans="1:45" x14ac:dyDescent="0.25">
      <c r="A2609" s="16" t="s">
        <v>408</v>
      </c>
      <c r="B2609" s="16" t="s">
        <v>112</v>
      </c>
      <c r="C2609" s="16" t="s">
        <v>335</v>
      </c>
      <c r="D2609" s="16">
        <v>2010</v>
      </c>
      <c r="E2609" s="16" t="s">
        <v>3234</v>
      </c>
      <c r="F2609" s="16" t="s">
        <v>590</v>
      </c>
      <c r="G2609" s="10">
        <v>348.15100000000001</v>
      </c>
      <c r="H2609" s="73">
        <v>5.8526379999999998</v>
      </c>
      <c r="I2609" s="16">
        <v>16425578</v>
      </c>
      <c r="J2609" s="71">
        <v>0.03</v>
      </c>
      <c r="K2609" s="71">
        <v>1.028</v>
      </c>
      <c r="L2609" s="16">
        <v>-1.839018</v>
      </c>
      <c r="M2609" s="16">
        <v>-0.54543269999999999</v>
      </c>
      <c r="N2609" s="16">
        <v>-1.130072</v>
      </c>
      <c r="O2609" s="16">
        <v>-0.62536720000000001</v>
      </c>
      <c r="P2609" s="16">
        <v>-1.1888989999999999</v>
      </c>
      <c r="Q2609" s="16">
        <v>-0.59993019999999997</v>
      </c>
      <c r="R2609" s="16">
        <v>0.2535</v>
      </c>
      <c r="S2609" s="16">
        <v>2.9999999999999997E-4</v>
      </c>
      <c r="T2609" s="16">
        <v>4.0000000000000002E-4</v>
      </c>
      <c r="U2609" s="16">
        <v>3.7334000000000001</v>
      </c>
      <c r="V2609" s="16">
        <v>2.35</v>
      </c>
      <c r="W2609" s="16">
        <v>0.74</v>
      </c>
      <c r="X2609" s="16">
        <v>371.00900000000001</v>
      </c>
      <c r="Y2609" s="16">
        <v>38.978900000000003</v>
      </c>
      <c r="Z2609" s="16">
        <v>9.9199999999999997E-2</v>
      </c>
      <c r="AA2609" s="16">
        <v>0.46006540000000001</v>
      </c>
      <c r="AB2609" s="16">
        <v>0.9</v>
      </c>
      <c r="AC2609" s="16">
        <v>9.68</v>
      </c>
      <c r="AD2609" s="16">
        <v>33.799999999999997</v>
      </c>
      <c r="AE2609" s="16">
        <v>0.52459999999999996</v>
      </c>
      <c r="AF2609" s="16">
        <v>23.0822</v>
      </c>
      <c r="AG2609" s="16">
        <v>1798.43</v>
      </c>
      <c r="AH2609" s="16">
        <v>2.8400000000000002E-2</v>
      </c>
      <c r="AI2609" s="16">
        <v>9.5</v>
      </c>
      <c r="AJ2609" s="16">
        <v>54</v>
      </c>
      <c r="AK2609" s="16">
        <v>-0.66830000000000001</v>
      </c>
      <c r="AL2609" s="16">
        <v>-0.66949999999999998</v>
      </c>
      <c r="AM2609" s="16">
        <v>-0.66549999999999998</v>
      </c>
      <c r="AN2609" s="16">
        <v>-1.1737</v>
      </c>
      <c r="AO2609" s="16">
        <v>-0.50980000000000003</v>
      </c>
      <c r="AP2609" s="16">
        <v>-0.52049999999999996</v>
      </c>
      <c r="AQ2609" s="16">
        <v>0.33750000000000002</v>
      </c>
      <c r="AR2609" s="16">
        <f t="shared" si="111"/>
        <v>0</v>
      </c>
      <c r="AS2609" s="5">
        <f t="shared" si="110"/>
        <v>-1.2900000000000134E-2</v>
      </c>
    </row>
    <row r="2610" spans="1:45" x14ac:dyDescent="0.25">
      <c r="A2610" s="16" t="s">
        <v>408</v>
      </c>
      <c r="B2610" s="16" t="s">
        <v>112</v>
      </c>
      <c r="C2610" s="16" t="s">
        <v>335</v>
      </c>
      <c r="D2610" s="16">
        <v>2011</v>
      </c>
      <c r="E2610" s="16" t="s">
        <v>3232</v>
      </c>
      <c r="F2610" s="16" t="s">
        <v>590</v>
      </c>
      <c r="G2610" s="10">
        <v>342.85899999999998</v>
      </c>
      <c r="H2610" s="73">
        <v>5.8373200000000001</v>
      </c>
      <c r="I2610" s="16">
        <v>17064636</v>
      </c>
      <c r="J2610" s="71">
        <v>-2.8000000000000001E-2</v>
      </c>
      <c r="K2610" s="71">
        <v>1</v>
      </c>
      <c r="L2610" s="16">
        <v>-1.6964619999999999</v>
      </c>
      <c r="M2610" s="16">
        <v>-0.52095369999999996</v>
      </c>
      <c r="N2610" s="16">
        <v>-1.073555</v>
      </c>
      <c r="O2610" s="16">
        <v>-0.5686544</v>
      </c>
      <c r="P2610" s="16">
        <v>-1.15848</v>
      </c>
      <c r="Q2610" s="16">
        <v>-0.44500459999999997</v>
      </c>
      <c r="R2610" s="16">
        <v>0.29899999999999999</v>
      </c>
      <c r="S2610" s="16">
        <v>6.9999999999999999E-4</v>
      </c>
      <c r="T2610" s="16">
        <v>2.0000000000000001E-4</v>
      </c>
      <c r="U2610" s="16">
        <v>4.2072000000000003</v>
      </c>
      <c r="V2610" s="16">
        <v>2.5</v>
      </c>
      <c r="W2610" s="16">
        <v>0.752</v>
      </c>
      <c r="X2610" s="16">
        <v>371.43900000000002</v>
      </c>
      <c r="Y2610" s="16">
        <v>40.446300000000001</v>
      </c>
      <c r="Z2610" s="16">
        <v>9.8500000000000004E-2</v>
      </c>
      <c r="AA2610" s="16">
        <v>0.38239010000000001</v>
      </c>
      <c r="AB2610" s="16">
        <v>0.9</v>
      </c>
      <c r="AC2610" s="16">
        <v>9.68</v>
      </c>
      <c r="AD2610" s="16">
        <v>35.799999999999997</v>
      </c>
      <c r="AE2610" s="16">
        <v>0.51690000000000003</v>
      </c>
      <c r="AF2610" s="16">
        <v>28.724799999999998</v>
      </c>
      <c r="AG2610" s="16">
        <v>2018.12</v>
      </c>
      <c r="AH2610" s="16">
        <v>2.7400000000000001E-2</v>
      </c>
      <c r="AI2610" s="16">
        <v>9.8000000000000007</v>
      </c>
      <c r="AJ2610" s="16">
        <v>55.1</v>
      </c>
      <c r="AK2610" s="16">
        <v>-0.29099999999999998</v>
      </c>
      <c r="AL2610" s="16">
        <v>-0.59450000000000003</v>
      </c>
      <c r="AM2610" s="16">
        <v>-0.62670000000000003</v>
      </c>
      <c r="AN2610" s="16">
        <v>-0.87060000000000004</v>
      </c>
      <c r="AO2610" s="16">
        <v>-0.52449999999999997</v>
      </c>
      <c r="AP2610" s="16">
        <v>-0.38990000000000002</v>
      </c>
      <c r="AQ2610" s="16">
        <v>0.33750000000000002</v>
      </c>
      <c r="AR2610" s="16">
        <f t="shared" si="111"/>
        <v>0</v>
      </c>
      <c r="AS2610" s="5">
        <f t="shared" si="110"/>
        <v>0.14255600000000013</v>
      </c>
    </row>
    <row r="2611" spans="1:45" x14ac:dyDescent="0.25">
      <c r="A2611" s="16" t="s">
        <v>408</v>
      </c>
      <c r="B2611" s="16" t="s">
        <v>112</v>
      </c>
      <c r="C2611" s="16" t="s">
        <v>335</v>
      </c>
      <c r="D2611" s="16">
        <v>2012</v>
      </c>
      <c r="E2611" s="16" t="s">
        <v>3220</v>
      </c>
      <c r="F2611" s="16" t="s">
        <v>590</v>
      </c>
      <c r="G2611" s="10">
        <v>368.94299999999998</v>
      </c>
      <c r="H2611" s="73">
        <v>5.9106420000000002</v>
      </c>
      <c r="I2611" s="16">
        <v>17731634</v>
      </c>
      <c r="J2611" s="71">
        <v>6.8000000000000005E-2</v>
      </c>
      <c r="K2611" s="71">
        <v>1.07</v>
      </c>
      <c r="L2611" s="16">
        <v>-1.7009110000000001</v>
      </c>
      <c r="M2611" s="16">
        <v>-0.54549340000000002</v>
      </c>
      <c r="N2611" s="16">
        <v>-1.064319</v>
      </c>
      <c r="O2611" s="16">
        <v>-0.46333489999999999</v>
      </c>
      <c r="P2611" s="16">
        <v>-1.1363529999999999</v>
      </c>
      <c r="Q2611" s="16">
        <v>-0.57801840000000004</v>
      </c>
      <c r="R2611" s="16">
        <v>0.25230000000000002</v>
      </c>
      <c r="S2611" s="16">
        <v>9.5E-4</v>
      </c>
      <c r="T2611" s="16">
        <v>2.0000000000000001E-4</v>
      </c>
      <c r="U2611" s="16">
        <v>4.3277000000000001</v>
      </c>
      <c r="V2611" s="16">
        <v>2.65</v>
      </c>
      <c r="W2611" s="16">
        <v>0.76400000000000001</v>
      </c>
      <c r="X2611" s="16">
        <v>370.28100000000001</v>
      </c>
      <c r="Y2611" s="16">
        <v>44.089599999999997</v>
      </c>
      <c r="Z2611" s="16">
        <v>9.5200000000000007E-2</v>
      </c>
      <c r="AA2611" s="16">
        <v>0.28529589999999999</v>
      </c>
      <c r="AB2611" s="16">
        <v>0.9</v>
      </c>
      <c r="AC2611" s="16">
        <v>9.68</v>
      </c>
      <c r="AD2611" s="16">
        <v>38.299999999999997</v>
      </c>
      <c r="AE2611" s="16">
        <v>0.58599999999999997</v>
      </c>
      <c r="AF2611" s="16">
        <v>31.448</v>
      </c>
      <c r="AG2611" s="16">
        <v>2262.4499999999998</v>
      </c>
      <c r="AH2611" s="16">
        <v>2.53E-2</v>
      </c>
      <c r="AI2611" s="16">
        <v>10.1</v>
      </c>
      <c r="AJ2611" s="16">
        <v>56.2</v>
      </c>
      <c r="AK2611" s="16">
        <v>-0.33129999999999998</v>
      </c>
      <c r="AL2611" s="16">
        <v>-0.62</v>
      </c>
      <c r="AM2611" s="16">
        <v>-0.68799999999999994</v>
      </c>
      <c r="AN2611" s="16">
        <v>-1.1597999999999999</v>
      </c>
      <c r="AO2611" s="16">
        <v>-0.59499999999999997</v>
      </c>
      <c r="AP2611" s="16">
        <v>-0.68110000000000004</v>
      </c>
      <c r="AQ2611" s="16">
        <v>0.33750000000000002</v>
      </c>
      <c r="AR2611" s="16">
        <f t="shared" si="111"/>
        <v>0</v>
      </c>
      <c r="AS2611" s="5">
        <f t="shared" si="110"/>
        <v>-4.4490000000001473E-3</v>
      </c>
    </row>
    <row r="2612" spans="1:45" x14ac:dyDescent="0.25">
      <c r="A2612" s="16" t="s">
        <v>408</v>
      </c>
      <c r="B2612" s="16" t="s">
        <v>112</v>
      </c>
      <c r="C2612" s="16" t="s">
        <v>335</v>
      </c>
      <c r="D2612" s="16">
        <v>2013</v>
      </c>
      <c r="E2612" s="16" t="s">
        <v>3214</v>
      </c>
      <c r="F2612" s="16" t="s">
        <v>590</v>
      </c>
      <c r="G2612" s="10">
        <v>373.73700000000002</v>
      </c>
      <c r="H2612" s="73">
        <v>5.9235519999999999</v>
      </c>
      <c r="I2612" s="16">
        <v>18426372</v>
      </c>
      <c r="J2612" s="71">
        <v>-2E-3</v>
      </c>
      <c r="K2612" s="71">
        <v>1.0680000000000001</v>
      </c>
      <c r="L2612" s="16">
        <v>-1.6452020000000001</v>
      </c>
      <c r="M2612" s="16">
        <v>-0.51817049999999998</v>
      </c>
      <c r="N2612" s="16">
        <v>-1.0007360000000001</v>
      </c>
      <c r="O2612" s="16">
        <v>-0.44619720000000002</v>
      </c>
      <c r="P2612" s="16">
        <v>-1.0985579999999999</v>
      </c>
      <c r="Q2612" s="16">
        <v>-0.60116729999999996</v>
      </c>
      <c r="R2612" s="16">
        <v>0.30409999999999998</v>
      </c>
      <c r="S2612" s="16">
        <v>6.9999999999999999E-4</v>
      </c>
      <c r="T2612" s="16">
        <v>2.0000000000000001E-4</v>
      </c>
      <c r="U2612" s="16">
        <v>4.9088000000000003</v>
      </c>
      <c r="V2612" s="16">
        <v>2.8</v>
      </c>
      <c r="W2612" s="16">
        <v>0.77600000000000002</v>
      </c>
      <c r="X2612" s="16">
        <v>370.05</v>
      </c>
      <c r="Y2612" s="16">
        <v>45.748600000000003</v>
      </c>
      <c r="Z2612" s="16">
        <v>9.0200000000000002E-2</v>
      </c>
      <c r="AA2612" s="16">
        <v>0.31248229999999999</v>
      </c>
      <c r="AB2612" s="16">
        <v>0.9</v>
      </c>
      <c r="AC2612" s="16">
        <v>9.68</v>
      </c>
      <c r="AD2612" s="16">
        <v>37.6</v>
      </c>
      <c r="AE2612" s="16">
        <v>0.56359999999999999</v>
      </c>
      <c r="AF2612" s="16">
        <v>39.292200000000001</v>
      </c>
      <c r="AG2612" s="16">
        <v>2413</v>
      </c>
      <c r="AH2612" s="16">
        <v>2.4899999999999999E-2</v>
      </c>
      <c r="AI2612" s="16">
        <v>10.5</v>
      </c>
      <c r="AJ2612" s="16">
        <v>57.3</v>
      </c>
      <c r="AK2612" s="16">
        <v>-0.35110000000000002</v>
      </c>
      <c r="AL2612" s="16">
        <v>-0.55979999999999996</v>
      </c>
      <c r="AM2612" s="16">
        <v>-0.72719999999999996</v>
      </c>
      <c r="AN2612" s="16">
        <v>-1.3248</v>
      </c>
      <c r="AO2612" s="16">
        <v>-0.56289999999999996</v>
      </c>
      <c r="AP2612" s="16">
        <v>-0.6976</v>
      </c>
      <c r="AQ2612" s="16">
        <v>0.33750000000000002</v>
      </c>
      <c r="AR2612" s="16">
        <f t="shared" si="111"/>
        <v>0</v>
      </c>
      <c r="AS2612" s="5">
        <f t="shared" si="110"/>
        <v>5.5709000000000009E-2</v>
      </c>
    </row>
    <row r="2613" spans="1:45" x14ac:dyDescent="0.25">
      <c r="A2613" s="16" t="s">
        <v>408</v>
      </c>
      <c r="B2613" s="16" t="s">
        <v>112</v>
      </c>
      <c r="C2613" s="16" t="s">
        <v>335</v>
      </c>
      <c r="D2613" s="16">
        <v>2014</v>
      </c>
      <c r="E2613" s="16" t="s">
        <v>3222</v>
      </c>
      <c r="F2613" s="16" t="s">
        <v>590</v>
      </c>
      <c r="G2613" s="10">
        <v>385.00200000000001</v>
      </c>
      <c r="H2613" s="73">
        <v>5.9532489999999996</v>
      </c>
      <c r="I2613" s="16">
        <v>19148219</v>
      </c>
      <c r="J2613" s="71">
        <v>1.7000000000000001E-2</v>
      </c>
      <c r="K2613" s="71">
        <v>1.087</v>
      </c>
      <c r="L2613" s="16">
        <v>-1.5273369999999999</v>
      </c>
      <c r="M2613" s="16">
        <v>-0.52189909999999995</v>
      </c>
      <c r="N2613" s="16">
        <v>-0.78832500000000005</v>
      </c>
      <c r="O2613" s="16">
        <v>-0.42811159999999998</v>
      </c>
      <c r="P2613" s="16">
        <v>-1.0726739999999999</v>
      </c>
      <c r="Q2613" s="16">
        <v>-0.59041200000000005</v>
      </c>
      <c r="R2613" s="16">
        <v>0.29899999999999999</v>
      </c>
      <c r="S2613" s="16">
        <v>4.4999999999999999E-4</v>
      </c>
      <c r="T2613" s="16">
        <v>2.0000000000000001E-4</v>
      </c>
      <c r="U2613" s="16">
        <v>6.7779999999999996</v>
      </c>
      <c r="V2613" s="16">
        <v>2.95</v>
      </c>
      <c r="W2613" s="16">
        <v>0.78800000000000003</v>
      </c>
      <c r="X2613" s="16">
        <v>371.916</v>
      </c>
      <c r="Y2613" s="16">
        <v>43.860199999999999</v>
      </c>
      <c r="Z2613" s="16">
        <v>0.10630000000000001</v>
      </c>
      <c r="AA2613" s="16">
        <v>0.22820460000000001</v>
      </c>
      <c r="AB2613" s="16">
        <v>0.9</v>
      </c>
      <c r="AC2613" s="16">
        <v>9.68</v>
      </c>
      <c r="AD2613" s="16">
        <v>39.770000000000003</v>
      </c>
      <c r="AE2613" s="16">
        <v>0.56810000000000005</v>
      </c>
      <c r="AF2613" s="16">
        <v>44.4375</v>
      </c>
      <c r="AG2613" s="16">
        <v>2095.06</v>
      </c>
      <c r="AH2613" s="16">
        <v>2.4549999999999999E-2</v>
      </c>
      <c r="AI2613" s="16">
        <v>10.8</v>
      </c>
      <c r="AJ2613" s="16">
        <v>58.1</v>
      </c>
      <c r="AK2613" s="16">
        <v>-0.23569999999999999</v>
      </c>
      <c r="AL2613" s="16">
        <v>-0.63039999999999996</v>
      </c>
      <c r="AM2613" s="16">
        <v>-0.70399999999999996</v>
      </c>
      <c r="AN2613" s="16">
        <v>-1.1801999999999999</v>
      </c>
      <c r="AO2613" s="16">
        <v>-0.70940000000000003</v>
      </c>
      <c r="AP2613" s="16">
        <v>-0.68600000000000005</v>
      </c>
      <c r="AQ2613" s="16">
        <v>0.33750000000000002</v>
      </c>
      <c r="AR2613" s="16">
        <f t="shared" si="111"/>
        <v>0</v>
      </c>
      <c r="AS2613" s="5">
        <f t="shared" si="110"/>
        <v>0.11786500000000011</v>
      </c>
    </row>
    <row r="2614" spans="1:45" x14ac:dyDescent="0.25">
      <c r="A2614" s="16" t="s">
        <v>408</v>
      </c>
      <c r="B2614" s="16" t="s">
        <v>113</v>
      </c>
      <c r="C2614" s="16" t="s">
        <v>336</v>
      </c>
      <c r="D2614" s="16">
        <v>1985</v>
      </c>
      <c r="E2614" s="16" t="s">
        <v>3240</v>
      </c>
      <c r="F2614" s="16" t="s">
        <v>592</v>
      </c>
      <c r="G2614" s="10">
        <v>1489.42</v>
      </c>
      <c r="H2614" s="73">
        <v>7.3061449999999999</v>
      </c>
      <c r="I2614" s="16" t="s">
        <v>6700</v>
      </c>
      <c r="K2614" s="71">
        <v>0.72099999999999997</v>
      </c>
      <c r="L2614" s="16">
        <v>-2.2279659999999999</v>
      </c>
      <c r="M2614" s="16">
        <v>-0.55827640000000001</v>
      </c>
      <c r="N2614" s="16">
        <v>-1.1679839999999999</v>
      </c>
      <c r="O2614" s="16">
        <v>-0.9393724</v>
      </c>
      <c r="P2614" s="16">
        <v>-1.2553810000000001</v>
      </c>
      <c r="Q2614" s="16">
        <v>-1.043574</v>
      </c>
      <c r="R2614" s="16">
        <v>0.219</v>
      </c>
      <c r="S2614" s="16">
        <v>6.4999999999999997E-4</v>
      </c>
      <c r="T2614" s="16">
        <v>8.9999999999999998E-4</v>
      </c>
      <c r="U2614" s="16">
        <v>3.2410000000000001</v>
      </c>
      <c r="V2614" s="16">
        <v>2.2050000000000001</v>
      </c>
      <c r="W2614" s="16">
        <v>0.435</v>
      </c>
      <c r="X2614" s="16">
        <v>376.55399999999997</v>
      </c>
      <c r="Y2614" s="16">
        <v>23.3812</v>
      </c>
      <c r="Z2614" s="16">
        <v>0.14269999999999999</v>
      </c>
      <c r="AA2614" s="16">
        <v>0.63467320000000005</v>
      </c>
      <c r="AB2614" s="16">
        <v>0.52</v>
      </c>
      <c r="AC2614" s="16">
        <v>0</v>
      </c>
      <c r="AD2614" s="16">
        <v>8.94</v>
      </c>
      <c r="AE2614" s="16">
        <v>0.24310000000000001</v>
      </c>
      <c r="AF2614" s="16">
        <v>0</v>
      </c>
      <c r="AG2614" s="16">
        <v>12182.1</v>
      </c>
      <c r="AH2614" s="16">
        <v>0.03</v>
      </c>
      <c r="AI2614" s="16">
        <v>39.636899999999997</v>
      </c>
      <c r="AJ2614" s="16">
        <v>34.450800000000001</v>
      </c>
      <c r="AK2614" s="16">
        <v>-1.4646999999999999</v>
      </c>
      <c r="AL2614" s="16">
        <v>-1.1855</v>
      </c>
      <c r="AM2614" s="16">
        <v>-0.97340000000000004</v>
      </c>
      <c r="AN2614" s="16">
        <v>-0.3957</v>
      </c>
      <c r="AO2614" s="16">
        <v>-1.1248</v>
      </c>
      <c r="AP2614" s="16">
        <v>-1.4508000000000001</v>
      </c>
      <c r="AQ2614" s="16">
        <v>21.516500000000001</v>
      </c>
      <c r="AR2614" s="16">
        <f t="shared" si="111"/>
        <v>1</v>
      </c>
      <c r="AS2614" s="5">
        <f t="shared" si="110"/>
        <v>0</v>
      </c>
    </row>
    <row r="2615" spans="1:45" x14ac:dyDescent="0.25">
      <c r="A2615" s="16" t="s">
        <v>408</v>
      </c>
      <c r="B2615" s="16" t="s">
        <v>113</v>
      </c>
      <c r="C2615" s="16" t="s">
        <v>336</v>
      </c>
      <c r="D2615" s="16">
        <v>1986</v>
      </c>
      <c r="E2615" s="16" t="s">
        <v>3255</v>
      </c>
      <c r="F2615" s="16" t="s">
        <v>592</v>
      </c>
      <c r="G2615" s="10">
        <v>1324.12</v>
      </c>
      <c r="H2615" s="73">
        <v>7.1885000000000003</v>
      </c>
      <c r="I2615" s="16" t="s">
        <v>6700</v>
      </c>
      <c r="J2615" s="71">
        <v>1.4999999999999999E-2</v>
      </c>
      <c r="K2615" s="71">
        <v>0.73199999999999998</v>
      </c>
      <c r="L2615" s="16">
        <v>-2.2208299999999999</v>
      </c>
      <c r="M2615" s="16">
        <v>-0.55641229999999997</v>
      </c>
      <c r="N2615" s="16">
        <v>-1.203889</v>
      </c>
      <c r="O2615" s="16">
        <v>-0.90102510000000002</v>
      </c>
      <c r="P2615" s="16">
        <v>-1.2455719999999999</v>
      </c>
      <c r="Q2615" s="16">
        <v>-1.0436540000000001</v>
      </c>
      <c r="R2615" s="16">
        <v>0.219</v>
      </c>
      <c r="S2615" s="16">
        <v>6.4999999999999997E-4</v>
      </c>
      <c r="T2615" s="16">
        <v>1.1000000000000001E-3</v>
      </c>
      <c r="U2615" s="16">
        <v>3.1</v>
      </c>
      <c r="V2615" s="16">
        <v>2.407</v>
      </c>
      <c r="W2615" s="16">
        <v>0.46200000000000002</v>
      </c>
      <c r="X2615" s="16">
        <v>372.31299999999999</v>
      </c>
      <c r="Y2615" s="16">
        <v>23.954499999999999</v>
      </c>
      <c r="Z2615" s="16">
        <v>0.15229999999999999</v>
      </c>
      <c r="AA2615" s="16">
        <v>0.61098220000000003</v>
      </c>
      <c r="AB2615" s="16">
        <v>0.52</v>
      </c>
      <c r="AC2615" s="16">
        <v>0</v>
      </c>
      <c r="AD2615" s="16">
        <v>9.5500000000000007</v>
      </c>
      <c r="AE2615" s="16">
        <v>0.25040000000000001</v>
      </c>
      <c r="AF2615" s="16">
        <v>0</v>
      </c>
      <c r="AG2615" s="16">
        <v>12501.4</v>
      </c>
      <c r="AH2615" s="16">
        <v>2.9499999999999998E-2</v>
      </c>
      <c r="AI2615" s="16">
        <v>39.272599999999997</v>
      </c>
      <c r="AJ2615" s="16">
        <v>35.605200000000004</v>
      </c>
      <c r="AK2615" s="16">
        <v>-1.4337</v>
      </c>
      <c r="AL2615" s="16">
        <v>-1.1827000000000001</v>
      </c>
      <c r="AM2615" s="16">
        <v>-0.9758</v>
      </c>
      <c r="AN2615" s="16">
        <v>-0.45950000000000002</v>
      </c>
      <c r="AO2615" s="16">
        <v>-1.1123000000000001</v>
      </c>
      <c r="AP2615" s="16">
        <v>-1.4396</v>
      </c>
      <c r="AQ2615" s="16">
        <v>21.516500000000001</v>
      </c>
      <c r="AR2615" s="16">
        <f t="shared" si="111"/>
        <v>1</v>
      </c>
      <c r="AS2615" s="5">
        <f t="shared" si="110"/>
        <v>7.1360000000000312E-3</v>
      </c>
    </row>
    <row r="2616" spans="1:45" x14ac:dyDescent="0.25">
      <c r="A2616" s="16" t="s">
        <v>408</v>
      </c>
      <c r="B2616" s="16" t="s">
        <v>113</v>
      </c>
      <c r="C2616" s="16" t="s">
        <v>336</v>
      </c>
      <c r="D2616" s="16">
        <v>1987</v>
      </c>
      <c r="E2616" s="16" t="s">
        <v>3266</v>
      </c>
      <c r="F2616" s="16" t="s">
        <v>592</v>
      </c>
      <c r="G2616" s="10">
        <v>1151.1300000000001</v>
      </c>
      <c r="H2616" s="73">
        <v>7.0484960000000001</v>
      </c>
      <c r="I2616" s="16" t="s">
        <v>6700</v>
      </c>
      <c r="J2616" s="71">
        <v>-2.5999999999999999E-2</v>
      </c>
      <c r="K2616" s="71">
        <v>0.71299999999999997</v>
      </c>
      <c r="L2616" s="16">
        <v>-2.2324009999999999</v>
      </c>
      <c r="M2616" s="16">
        <v>-0.55734430000000001</v>
      </c>
      <c r="N2616" s="16">
        <v>-1.2100580000000001</v>
      </c>
      <c r="O2616" s="16">
        <v>-0.92884180000000005</v>
      </c>
      <c r="P2616" s="16">
        <v>-1.235938</v>
      </c>
      <c r="Q2616" s="16">
        <v>-1.043736</v>
      </c>
      <c r="R2616" s="16">
        <v>0.219</v>
      </c>
      <c r="S2616" s="16">
        <v>6.4999999999999997E-4</v>
      </c>
      <c r="T2616" s="16">
        <v>1E-3</v>
      </c>
      <c r="U2616" s="16">
        <v>3.0547</v>
      </c>
      <c r="V2616" s="16">
        <v>2.6960000000000002</v>
      </c>
      <c r="W2616" s="16">
        <v>0.46400000000000002</v>
      </c>
      <c r="X2616" s="16">
        <v>371.1</v>
      </c>
      <c r="Y2616" s="16">
        <v>24.527799999999999</v>
      </c>
      <c r="Z2616" s="16">
        <v>0.1265</v>
      </c>
      <c r="AA2616" s="16">
        <v>0.58729120000000001</v>
      </c>
      <c r="AB2616" s="16">
        <v>0.52</v>
      </c>
      <c r="AC2616" s="16">
        <v>0</v>
      </c>
      <c r="AD2616" s="16">
        <v>10.16</v>
      </c>
      <c r="AE2616" s="16">
        <v>0.25729999999999997</v>
      </c>
      <c r="AF2616" s="16">
        <v>0</v>
      </c>
      <c r="AG2616" s="16">
        <v>12741.4</v>
      </c>
      <c r="AH2616" s="16">
        <v>2.87E-2</v>
      </c>
      <c r="AI2616" s="16">
        <v>38.908299999999997</v>
      </c>
      <c r="AJ2616" s="16">
        <v>36.759700000000002</v>
      </c>
      <c r="AK2616" s="16">
        <v>-1.4026000000000001</v>
      </c>
      <c r="AL2616" s="16">
        <v>-1.18</v>
      </c>
      <c r="AM2616" s="16">
        <v>-0.97829999999999995</v>
      </c>
      <c r="AN2616" s="16">
        <v>-0.5232</v>
      </c>
      <c r="AO2616" s="16">
        <v>-1.0999000000000001</v>
      </c>
      <c r="AP2616" s="16">
        <v>-1.4282999999999999</v>
      </c>
      <c r="AQ2616" s="16">
        <v>21.516500000000001</v>
      </c>
      <c r="AR2616" s="16">
        <f t="shared" si="111"/>
        <v>1</v>
      </c>
      <c r="AS2616" s="5">
        <f t="shared" si="110"/>
        <v>-1.1570999999999998E-2</v>
      </c>
    </row>
    <row r="2617" spans="1:45" x14ac:dyDescent="0.25">
      <c r="A2617" s="16" t="s">
        <v>408</v>
      </c>
      <c r="B2617" s="16" t="s">
        <v>113</v>
      </c>
      <c r="C2617" s="16" t="s">
        <v>336</v>
      </c>
      <c r="D2617" s="16">
        <v>1988</v>
      </c>
      <c r="E2617" s="16" t="s">
        <v>3253</v>
      </c>
      <c r="F2617" s="16" t="s">
        <v>592</v>
      </c>
      <c r="G2617" s="10">
        <v>1205.8</v>
      </c>
      <c r="H2617" s="73">
        <v>7.0949030000000004</v>
      </c>
      <c r="I2617" s="16" t="s">
        <v>6700</v>
      </c>
      <c r="J2617" s="71">
        <v>4.5999999999999999E-2</v>
      </c>
      <c r="K2617" s="71">
        <v>0.747</v>
      </c>
      <c r="L2617" s="16">
        <v>-2.2224050000000002</v>
      </c>
      <c r="M2617" s="16">
        <v>-0.55734430000000001</v>
      </c>
      <c r="N2617" s="16">
        <v>-1.2044349999999999</v>
      </c>
      <c r="O2617" s="16">
        <v>-0.9220834</v>
      </c>
      <c r="P2617" s="16">
        <v>-1.226458</v>
      </c>
      <c r="Q2617" s="16">
        <v>-1.0438510000000001</v>
      </c>
      <c r="R2617" s="16">
        <v>0.219</v>
      </c>
      <c r="S2617" s="16">
        <v>6.4999999999999997E-4</v>
      </c>
      <c r="T2617" s="16">
        <v>1E-3</v>
      </c>
      <c r="U2617" s="16">
        <v>3.1714000000000002</v>
      </c>
      <c r="V2617" s="16">
        <v>2.9390000000000001</v>
      </c>
      <c r="W2617" s="16">
        <v>0.46899999999999997</v>
      </c>
      <c r="X2617" s="16">
        <v>369.19099999999997</v>
      </c>
      <c r="Y2617" s="16">
        <v>25.100999999999999</v>
      </c>
      <c r="Z2617" s="16">
        <v>0.1192</v>
      </c>
      <c r="AA2617" s="16">
        <v>0.56360030000000005</v>
      </c>
      <c r="AB2617" s="16">
        <v>0.52</v>
      </c>
      <c r="AC2617" s="16">
        <v>0</v>
      </c>
      <c r="AD2617" s="16">
        <v>10.77</v>
      </c>
      <c r="AE2617" s="16">
        <v>0.25950000000000001</v>
      </c>
      <c r="AF2617" s="16">
        <v>0</v>
      </c>
      <c r="AG2617" s="16">
        <v>12838.5</v>
      </c>
      <c r="AH2617" s="16">
        <v>2.785E-2</v>
      </c>
      <c r="AI2617" s="16">
        <v>38.543999999999997</v>
      </c>
      <c r="AJ2617" s="16">
        <v>37.914200000000001</v>
      </c>
      <c r="AK2617" s="16">
        <v>-1.3715999999999999</v>
      </c>
      <c r="AL2617" s="16">
        <v>-1.1773</v>
      </c>
      <c r="AM2617" s="16">
        <v>-0.98070000000000002</v>
      </c>
      <c r="AN2617" s="16">
        <v>-0.58699999999999997</v>
      </c>
      <c r="AO2617" s="16">
        <v>-1.0874999999999999</v>
      </c>
      <c r="AP2617" s="16">
        <v>-1.4171</v>
      </c>
      <c r="AQ2617" s="16">
        <v>21.516500000000001</v>
      </c>
      <c r="AR2617" s="16">
        <f t="shared" si="111"/>
        <v>1</v>
      </c>
      <c r="AS2617" s="5">
        <f t="shared" si="110"/>
        <v>9.9959999999996718E-3</v>
      </c>
    </row>
    <row r="2618" spans="1:45" x14ac:dyDescent="0.25">
      <c r="A2618" s="16" t="s">
        <v>408</v>
      </c>
      <c r="B2618" s="16" t="s">
        <v>113</v>
      </c>
      <c r="C2618" s="16" t="s">
        <v>336</v>
      </c>
      <c r="D2618" s="16">
        <v>1989</v>
      </c>
      <c r="E2618" s="16" t="s">
        <v>3250</v>
      </c>
      <c r="F2618" s="16" t="s">
        <v>592</v>
      </c>
      <c r="G2618" s="10">
        <v>1250.68</v>
      </c>
      <c r="H2618" s="73">
        <v>7.1314450000000003</v>
      </c>
      <c r="I2618" s="16" t="s">
        <v>6700</v>
      </c>
      <c r="J2618" s="71">
        <v>4.8000000000000001E-2</v>
      </c>
      <c r="K2618" s="71">
        <v>0.78300000000000003</v>
      </c>
      <c r="L2618" s="16">
        <v>-2.2434419999999999</v>
      </c>
      <c r="M2618" s="16">
        <v>-0.55827640000000001</v>
      </c>
      <c r="N2618" s="16">
        <v>-1.202399</v>
      </c>
      <c r="O2618" s="16">
        <v>-0.97855139999999996</v>
      </c>
      <c r="P2618" s="16">
        <v>-1.2164790000000001</v>
      </c>
      <c r="Q2618" s="16">
        <v>-1.0439510000000001</v>
      </c>
      <c r="R2618" s="16">
        <v>0.219</v>
      </c>
      <c r="S2618" s="16">
        <v>6.4999999999999997E-4</v>
      </c>
      <c r="T2618" s="16">
        <v>8.9999999999999998E-4</v>
      </c>
      <c r="U2618" s="16">
        <v>3.0867</v>
      </c>
      <c r="V2618" s="16">
        <v>3.1059999999999999</v>
      </c>
      <c r="W2618" s="16">
        <v>0.47699999999999998</v>
      </c>
      <c r="X2618" s="16">
        <v>370.26900000000001</v>
      </c>
      <c r="Y2618" s="16">
        <v>25.674299999999999</v>
      </c>
      <c r="Z2618" s="16">
        <v>7.8E-2</v>
      </c>
      <c r="AA2618" s="16">
        <v>0.53952089999999997</v>
      </c>
      <c r="AB2618" s="16">
        <v>0.52</v>
      </c>
      <c r="AC2618" s="16">
        <v>0</v>
      </c>
      <c r="AD2618" s="16">
        <v>11.39</v>
      </c>
      <c r="AE2618" s="16">
        <v>0.26829999999999998</v>
      </c>
      <c r="AF2618" s="16">
        <v>0</v>
      </c>
      <c r="AG2618" s="16">
        <v>13750.8</v>
      </c>
      <c r="AH2618" s="16">
        <v>2.7E-2</v>
      </c>
      <c r="AI2618" s="16">
        <v>38.179699999999997</v>
      </c>
      <c r="AJ2618" s="16">
        <v>39.068600000000004</v>
      </c>
      <c r="AK2618" s="16">
        <v>-1.3406</v>
      </c>
      <c r="AL2618" s="16">
        <v>-1.1746000000000001</v>
      </c>
      <c r="AM2618" s="16">
        <v>-0.98319999999999996</v>
      </c>
      <c r="AN2618" s="16">
        <v>-0.65069999999999995</v>
      </c>
      <c r="AO2618" s="16">
        <v>-1.0750999999999999</v>
      </c>
      <c r="AP2618" s="16">
        <v>-1.4057999999999999</v>
      </c>
      <c r="AQ2618" s="16">
        <v>21.516500000000001</v>
      </c>
      <c r="AR2618" s="16">
        <f t="shared" si="111"/>
        <v>1</v>
      </c>
      <c r="AS2618" s="5">
        <f t="shared" si="110"/>
        <v>-2.103699999999975E-2</v>
      </c>
    </row>
    <row r="2619" spans="1:45" x14ac:dyDescent="0.25">
      <c r="A2619" s="16" t="s">
        <v>408</v>
      </c>
      <c r="B2619" s="16" t="s">
        <v>113</v>
      </c>
      <c r="C2619" s="16" t="s">
        <v>336</v>
      </c>
      <c r="D2619" s="16">
        <v>1990</v>
      </c>
      <c r="E2619" s="16" t="s">
        <v>3248</v>
      </c>
      <c r="F2619" s="16" t="s">
        <v>592</v>
      </c>
      <c r="G2619" s="10">
        <v>1374.44</v>
      </c>
      <c r="H2619" s="73">
        <v>7.2257990000000003</v>
      </c>
      <c r="I2619" s="16" t="s">
        <v>6700</v>
      </c>
      <c r="J2619" s="71">
        <v>7.1999999999999995E-2</v>
      </c>
      <c r="K2619" s="71">
        <v>0.84099999999999997</v>
      </c>
      <c r="L2619" s="16">
        <v>-2.2282730000000002</v>
      </c>
      <c r="M2619" s="16">
        <v>-0.55733080000000002</v>
      </c>
      <c r="N2619" s="16">
        <v>-1.18014</v>
      </c>
      <c r="O2619" s="16">
        <v>-0.97687690000000005</v>
      </c>
      <c r="P2619" s="16">
        <v>-1.207614</v>
      </c>
      <c r="Q2619" s="16">
        <v>-1.0440480000000001</v>
      </c>
      <c r="R2619" s="16">
        <v>0.219</v>
      </c>
      <c r="S2619" s="16">
        <v>8.9999999999999998E-4</v>
      </c>
      <c r="T2619" s="16">
        <v>8.9999999999999998E-4</v>
      </c>
      <c r="U2619" s="16">
        <v>3.222</v>
      </c>
      <c r="V2619" s="16">
        <v>3.2349999999999999</v>
      </c>
      <c r="W2619" s="16">
        <v>0.49</v>
      </c>
      <c r="X2619" s="16">
        <v>370.97</v>
      </c>
      <c r="Y2619" s="16">
        <v>26.247599999999998</v>
      </c>
      <c r="Z2619" s="16">
        <v>8.0699999999999994E-2</v>
      </c>
      <c r="AA2619" s="16">
        <v>0.58573779999999998</v>
      </c>
      <c r="AB2619" s="16">
        <v>0.52</v>
      </c>
      <c r="AC2619" s="16">
        <v>0</v>
      </c>
      <c r="AD2619" s="16">
        <v>10.199999999999999</v>
      </c>
      <c r="AE2619" s="16">
        <v>0.3024</v>
      </c>
      <c r="AF2619" s="16">
        <v>0</v>
      </c>
      <c r="AG2619" s="16">
        <v>14080.1</v>
      </c>
      <c r="AH2619" s="16">
        <v>2.69E-2</v>
      </c>
      <c r="AI2619" s="16">
        <v>38.1</v>
      </c>
      <c r="AJ2619" s="16">
        <v>39.9</v>
      </c>
      <c r="AK2619" s="16">
        <v>-1.3096000000000001</v>
      </c>
      <c r="AL2619" s="16">
        <v>-1.1718999999999999</v>
      </c>
      <c r="AM2619" s="16">
        <v>-0.98560000000000003</v>
      </c>
      <c r="AN2619" s="16">
        <v>-0.71450000000000002</v>
      </c>
      <c r="AO2619" s="16">
        <v>-1.0627</v>
      </c>
      <c r="AP2619" s="16">
        <v>-1.3945000000000001</v>
      </c>
      <c r="AQ2619" s="16">
        <v>21.516500000000001</v>
      </c>
      <c r="AR2619" s="16">
        <f t="shared" si="111"/>
        <v>1</v>
      </c>
      <c r="AS2619" s="5">
        <f t="shared" si="110"/>
        <v>1.5168999999999766E-2</v>
      </c>
    </row>
    <row r="2620" spans="1:45" x14ac:dyDescent="0.25">
      <c r="A2620" s="16" t="s">
        <v>408</v>
      </c>
      <c r="B2620" s="16" t="s">
        <v>113</v>
      </c>
      <c r="C2620" s="16" t="s">
        <v>336</v>
      </c>
      <c r="D2620" s="16">
        <v>1991</v>
      </c>
      <c r="E2620" s="16" t="s">
        <v>3254</v>
      </c>
      <c r="F2620" s="16" t="s">
        <v>592</v>
      </c>
      <c r="G2620" s="10">
        <v>1331.61</v>
      </c>
      <c r="H2620" s="73">
        <v>7.1941459999999999</v>
      </c>
      <c r="I2620" s="16" t="s">
        <v>6700</v>
      </c>
      <c r="J2620" s="71">
        <v>-4.2000000000000003E-2</v>
      </c>
      <c r="K2620" s="71">
        <v>0.80600000000000005</v>
      </c>
      <c r="L2620" s="16">
        <v>-2.2073429999999998</v>
      </c>
      <c r="M2620" s="16">
        <v>-0.55919490000000005</v>
      </c>
      <c r="N2620" s="16">
        <v>-1.175521</v>
      </c>
      <c r="O2620" s="16">
        <v>-0.9457913</v>
      </c>
      <c r="P2620" s="16">
        <v>-1.196153</v>
      </c>
      <c r="Q2620" s="16">
        <v>-1.044165</v>
      </c>
      <c r="R2620" s="16">
        <v>0.219</v>
      </c>
      <c r="S2620" s="16">
        <v>8.9999999999999998E-4</v>
      </c>
      <c r="T2620" s="16">
        <v>6.9999999999999999E-4</v>
      </c>
      <c r="U2620" s="16">
        <v>3.2581000000000002</v>
      </c>
      <c r="V2620" s="16">
        <v>3.3130000000000002</v>
      </c>
      <c r="W2620" s="16">
        <v>0.55600000000000005</v>
      </c>
      <c r="X2620" s="16">
        <v>370.21199999999999</v>
      </c>
      <c r="Y2620" s="16">
        <v>26.820799999999998</v>
      </c>
      <c r="Z2620" s="16">
        <v>8.7900000000000006E-2</v>
      </c>
      <c r="AA2620" s="16">
        <v>0.57020269999999995</v>
      </c>
      <c r="AB2620" s="16">
        <v>0.52</v>
      </c>
      <c r="AC2620" s="16">
        <v>0</v>
      </c>
      <c r="AD2620" s="16">
        <v>10.6</v>
      </c>
      <c r="AE2620" s="16">
        <v>0.2999</v>
      </c>
      <c r="AF2620" s="16">
        <v>0</v>
      </c>
      <c r="AG2620" s="16">
        <v>14443.5</v>
      </c>
      <c r="AH2620" s="16">
        <v>2.7449999999999999E-2</v>
      </c>
      <c r="AI2620" s="16">
        <v>37.700000000000003</v>
      </c>
      <c r="AJ2620" s="16">
        <v>41.2</v>
      </c>
      <c r="AK2620" s="16">
        <v>-1.2786</v>
      </c>
      <c r="AL2620" s="16">
        <v>-1.1692</v>
      </c>
      <c r="AM2620" s="16">
        <v>-0.98809999999999998</v>
      </c>
      <c r="AN2620" s="16">
        <v>-0.7782</v>
      </c>
      <c r="AO2620" s="16">
        <v>-1.0503</v>
      </c>
      <c r="AP2620" s="16">
        <v>-1.3833</v>
      </c>
      <c r="AQ2620" s="16">
        <v>21.516500000000001</v>
      </c>
      <c r="AR2620" s="16">
        <f t="shared" si="111"/>
        <v>1</v>
      </c>
      <c r="AS2620" s="5">
        <f t="shared" si="110"/>
        <v>2.0930000000000337E-2</v>
      </c>
    </row>
    <row r="2621" spans="1:45" x14ac:dyDescent="0.25">
      <c r="A2621" s="16" t="s">
        <v>408</v>
      </c>
      <c r="B2621" s="16" t="s">
        <v>113</v>
      </c>
      <c r="C2621" s="16" t="s">
        <v>336</v>
      </c>
      <c r="D2621" s="16">
        <v>1992</v>
      </c>
      <c r="E2621" s="16" t="s">
        <v>3241</v>
      </c>
      <c r="F2621" s="16" t="s">
        <v>592</v>
      </c>
      <c r="G2621" s="10">
        <v>1304.0899999999999</v>
      </c>
      <c r="H2621" s="73">
        <v>7.1732610000000001</v>
      </c>
      <c r="I2621" s="16" t="s">
        <v>6700</v>
      </c>
      <c r="J2621" s="71">
        <v>-2.9000000000000001E-2</v>
      </c>
      <c r="K2621" s="71">
        <v>0.78400000000000003</v>
      </c>
      <c r="L2621" s="16">
        <v>-2.2166809999999999</v>
      </c>
      <c r="M2621" s="16">
        <v>-0.56014039999999998</v>
      </c>
      <c r="N2621" s="16">
        <v>-1.1867989999999999</v>
      </c>
      <c r="O2621" s="16">
        <v>-0.96407690000000001</v>
      </c>
      <c r="P2621" s="16">
        <v>-1.186312</v>
      </c>
      <c r="Q2621" s="16">
        <v>-1.044244</v>
      </c>
      <c r="R2621" s="16">
        <v>0.219</v>
      </c>
      <c r="S2621" s="16">
        <v>6.4999999999999997E-4</v>
      </c>
      <c r="T2621" s="16">
        <v>6.9999999999999999E-4</v>
      </c>
      <c r="U2621" s="16">
        <v>3.0467</v>
      </c>
      <c r="V2621" s="16">
        <v>3.4279999999999999</v>
      </c>
      <c r="W2621" s="16">
        <v>0.72599999999999998</v>
      </c>
      <c r="X2621" s="16">
        <v>369.93599999999998</v>
      </c>
      <c r="Y2621" s="16">
        <v>27.394100000000002</v>
      </c>
      <c r="Z2621" s="16">
        <v>7.2499999999999995E-2</v>
      </c>
      <c r="AA2621" s="16">
        <v>0.57564000000000004</v>
      </c>
      <c r="AB2621" s="16">
        <v>0.52</v>
      </c>
      <c r="AC2621" s="16">
        <v>0</v>
      </c>
      <c r="AD2621" s="16">
        <v>10.46</v>
      </c>
      <c r="AE2621" s="16">
        <v>0.31900000000000001</v>
      </c>
      <c r="AF2621" s="16">
        <v>0</v>
      </c>
      <c r="AG2621" s="16">
        <v>14746.6</v>
      </c>
      <c r="AH2621" s="16">
        <v>2.775E-2</v>
      </c>
      <c r="AI2621" s="16">
        <v>37.200000000000003</v>
      </c>
      <c r="AJ2621" s="16">
        <v>42.4</v>
      </c>
      <c r="AK2621" s="16">
        <v>-1.2475000000000001</v>
      </c>
      <c r="AL2621" s="16">
        <v>-1.1665000000000001</v>
      </c>
      <c r="AM2621" s="16">
        <v>-0.99050000000000005</v>
      </c>
      <c r="AN2621" s="16">
        <v>-0.84199999999999997</v>
      </c>
      <c r="AO2621" s="16">
        <v>-1.0379</v>
      </c>
      <c r="AP2621" s="16">
        <v>-1.3720000000000001</v>
      </c>
      <c r="AQ2621" s="16">
        <v>21.516500000000001</v>
      </c>
      <c r="AR2621" s="16">
        <f t="shared" si="111"/>
        <v>1</v>
      </c>
      <c r="AS2621" s="5">
        <f t="shared" si="110"/>
        <v>-9.3380000000000685E-3</v>
      </c>
    </row>
    <row r="2622" spans="1:45" x14ac:dyDescent="0.25">
      <c r="A2622" s="16" t="s">
        <v>408</v>
      </c>
      <c r="B2622" s="16" t="s">
        <v>113</v>
      </c>
      <c r="C2622" s="16" t="s">
        <v>336</v>
      </c>
      <c r="D2622" s="16">
        <v>1993</v>
      </c>
      <c r="E2622" s="16" t="s">
        <v>3252</v>
      </c>
      <c r="F2622" s="16" t="s">
        <v>592</v>
      </c>
      <c r="G2622" s="10">
        <v>1298.44</v>
      </c>
      <c r="H2622" s="73">
        <v>7.16892</v>
      </c>
      <c r="I2622" s="16" t="s">
        <v>6700</v>
      </c>
      <c r="J2622" s="71">
        <v>-4.7E-2</v>
      </c>
      <c r="K2622" s="71">
        <v>0.748</v>
      </c>
      <c r="L2622" s="16">
        <v>-2.189486</v>
      </c>
      <c r="M2622" s="16">
        <v>-0.55993780000000004</v>
      </c>
      <c r="N2622" s="16">
        <v>-1.177824</v>
      </c>
      <c r="O2622" s="16">
        <v>-0.9241201</v>
      </c>
      <c r="P2622" s="16">
        <v>-1.176312</v>
      </c>
      <c r="Q2622" s="16">
        <v>-1.0443439999999999</v>
      </c>
      <c r="R2622" s="16">
        <v>0.219</v>
      </c>
      <c r="S2622" s="16">
        <v>9.5E-4</v>
      </c>
      <c r="T2622" s="16">
        <v>5.9999999999999995E-4</v>
      </c>
      <c r="U2622" s="16">
        <v>3.0192999999999999</v>
      </c>
      <c r="V2622" s="16">
        <v>3.5619999999999998</v>
      </c>
      <c r="W2622" s="16">
        <v>0.9</v>
      </c>
      <c r="X2622" s="16">
        <v>369.69900000000001</v>
      </c>
      <c r="Y2622" s="16">
        <v>27.967400000000001</v>
      </c>
      <c r="Z2622" s="16">
        <v>7.1300000000000002E-2</v>
      </c>
      <c r="AA2622" s="16">
        <v>0.48786679999999999</v>
      </c>
      <c r="AB2622" s="16">
        <v>0.52</v>
      </c>
      <c r="AC2622" s="16">
        <v>0</v>
      </c>
      <c r="AD2622" s="16">
        <v>12.72</v>
      </c>
      <c r="AE2622" s="16">
        <v>0.33189999999999997</v>
      </c>
      <c r="AF2622" s="16">
        <v>8.8000000000000005E-3</v>
      </c>
      <c r="AG2622" s="16">
        <v>14062.7</v>
      </c>
      <c r="AH2622" s="16">
        <v>2.81E-2</v>
      </c>
      <c r="AI2622" s="16">
        <v>36.799999999999997</v>
      </c>
      <c r="AJ2622" s="16">
        <v>43.6</v>
      </c>
      <c r="AK2622" s="16">
        <v>-1.2164999999999999</v>
      </c>
      <c r="AL2622" s="16">
        <v>-1.1637999999999999</v>
      </c>
      <c r="AM2622" s="16">
        <v>-0.99299999999999999</v>
      </c>
      <c r="AN2622" s="16">
        <v>-0.90569999999999995</v>
      </c>
      <c r="AO2622" s="16">
        <v>-1.0254000000000001</v>
      </c>
      <c r="AP2622" s="16">
        <v>-1.3608</v>
      </c>
      <c r="AQ2622" s="16">
        <v>21.516500000000001</v>
      </c>
      <c r="AR2622" s="16">
        <f t="shared" si="111"/>
        <v>1</v>
      </c>
      <c r="AS2622" s="5">
        <f t="shared" si="110"/>
        <v>2.7194999999999858E-2</v>
      </c>
    </row>
    <row r="2623" spans="1:45" x14ac:dyDescent="0.25">
      <c r="A2623" s="16" t="s">
        <v>408</v>
      </c>
      <c r="B2623" s="16" t="s">
        <v>113</v>
      </c>
      <c r="C2623" s="16" t="s">
        <v>336</v>
      </c>
      <c r="D2623" s="16">
        <v>1994</v>
      </c>
      <c r="E2623" s="16" t="s">
        <v>3268</v>
      </c>
      <c r="F2623" s="16" t="s">
        <v>592</v>
      </c>
      <c r="G2623" s="10">
        <v>1277.99</v>
      </c>
      <c r="H2623" s="73">
        <v>7.1530459999999998</v>
      </c>
      <c r="I2623" s="16" t="s">
        <v>6700</v>
      </c>
      <c r="J2623" s="71">
        <v>-3.6999999999999998E-2</v>
      </c>
      <c r="K2623" s="71">
        <v>0.72</v>
      </c>
      <c r="L2623" s="16">
        <v>-2.1482990000000002</v>
      </c>
      <c r="M2623" s="16">
        <v>-0.56274740000000001</v>
      </c>
      <c r="N2623" s="16">
        <v>-1.162201</v>
      </c>
      <c r="O2623" s="16">
        <v>-0.85709369999999996</v>
      </c>
      <c r="P2623" s="16">
        <v>-1.166733</v>
      </c>
      <c r="Q2623" s="16">
        <v>-1.044441</v>
      </c>
      <c r="R2623" s="16">
        <v>0.219</v>
      </c>
      <c r="S2623" s="16">
        <v>6.9999999999999999E-4</v>
      </c>
      <c r="T2623" s="16">
        <v>4.0000000000000002E-4</v>
      </c>
      <c r="U2623" s="16">
        <v>3.1486000000000001</v>
      </c>
      <c r="V2623" s="16">
        <v>3.6960000000000002</v>
      </c>
      <c r="W2623" s="16">
        <v>0.96</v>
      </c>
      <c r="X2623" s="16">
        <v>368.99799999999999</v>
      </c>
      <c r="Y2623" s="16">
        <v>28.540700000000001</v>
      </c>
      <c r="Z2623" s="16">
        <v>9.3700000000000006E-2</v>
      </c>
      <c r="AA2623" s="16">
        <v>0.45019429999999999</v>
      </c>
      <c r="AB2623" s="16">
        <v>0.52</v>
      </c>
      <c r="AC2623" s="16">
        <v>0</v>
      </c>
      <c r="AD2623" s="16">
        <v>13.69</v>
      </c>
      <c r="AE2623" s="16">
        <v>0.34870000000000001</v>
      </c>
      <c r="AF2623" s="16">
        <v>1.21E-2</v>
      </c>
      <c r="AG2623" s="16">
        <v>14686.1</v>
      </c>
      <c r="AH2623" s="16">
        <v>2.5850000000000001E-2</v>
      </c>
      <c r="AI2623" s="16">
        <v>36.4</v>
      </c>
      <c r="AJ2623" s="16">
        <v>44.8</v>
      </c>
      <c r="AK2623" s="16">
        <v>-1.1855</v>
      </c>
      <c r="AL2623" s="16">
        <v>-1.1611</v>
      </c>
      <c r="AM2623" s="16">
        <v>-0.99539999999999995</v>
      </c>
      <c r="AN2623" s="16">
        <v>-0.96950000000000003</v>
      </c>
      <c r="AO2623" s="16">
        <v>-1.0129999999999999</v>
      </c>
      <c r="AP2623" s="16">
        <v>-1.3494999999999999</v>
      </c>
      <c r="AQ2623" s="16">
        <v>21.516500000000001</v>
      </c>
      <c r="AR2623" s="16">
        <f t="shared" si="111"/>
        <v>1</v>
      </c>
      <c r="AS2623" s="5">
        <f t="shared" si="110"/>
        <v>4.1186999999999863E-2</v>
      </c>
    </row>
    <row r="2624" spans="1:45" x14ac:dyDescent="0.25">
      <c r="A2624" s="16" t="s">
        <v>408</v>
      </c>
      <c r="B2624" s="16" t="s">
        <v>113</v>
      </c>
      <c r="C2624" s="16" t="s">
        <v>336</v>
      </c>
      <c r="D2624" s="16">
        <v>1995</v>
      </c>
      <c r="E2624" s="16" t="s">
        <v>3246</v>
      </c>
      <c r="F2624" s="16" t="s">
        <v>592</v>
      </c>
      <c r="G2624" s="10">
        <v>1242.74</v>
      </c>
      <c r="H2624" s="73">
        <v>7.1250720000000003</v>
      </c>
      <c r="I2624" s="16" t="s">
        <v>6700</v>
      </c>
      <c r="J2624" s="71">
        <v>-1.4E-2</v>
      </c>
      <c r="K2624" s="71">
        <v>0.71</v>
      </c>
      <c r="L2624" s="16">
        <v>-2.1536200000000001</v>
      </c>
      <c r="M2624" s="16">
        <v>-0.56199100000000002</v>
      </c>
      <c r="N2624" s="16">
        <v>-1.1827030000000001</v>
      </c>
      <c r="O2624" s="16">
        <v>-0.85898370000000002</v>
      </c>
      <c r="P2624" s="16">
        <v>-1.157324</v>
      </c>
      <c r="Q2624" s="16">
        <v>-1.0445420000000001</v>
      </c>
      <c r="R2624" s="16">
        <v>0.219</v>
      </c>
      <c r="S2624" s="16">
        <v>8.9999999999999998E-4</v>
      </c>
      <c r="T2624" s="16">
        <v>4.0000000000000002E-4</v>
      </c>
      <c r="U2624" s="16">
        <v>3.0392000000000001</v>
      </c>
      <c r="V2624" s="16">
        <v>3.83</v>
      </c>
      <c r="W2624" s="16">
        <v>0.97499999999999998</v>
      </c>
      <c r="X2624" s="16">
        <v>366.99400000000003</v>
      </c>
      <c r="Y2624" s="16">
        <v>29.113900000000001</v>
      </c>
      <c r="Z2624" s="16">
        <v>7.9899999999999999E-2</v>
      </c>
      <c r="AA2624" s="16">
        <v>0.41621130000000001</v>
      </c>
      <c r="AB2624" s="16">
        <v>0.52</v>
      </c>
      <c r="AC2624" s="16">
        <v>0</v>
      </c>
      <c r="AD2624" s="16">
        <v>14.565</v>
      </c>
      <c r="AE2624" s="16">
        <v>0.37359999999999999</v>
      </c>
      <c r="AF2624" s="16">
        <v>1.2E-2</v>
      </c>
      <c r="AG2624" s="16">
        <v>14624.9</v>
      </c>
      <c r="AH2624" s="16">
        <v>2.3800000000000002E-2</v>
      </c>
      <c r="AI2624" s="16">
        <v>36</v>
      </c>
      <c r="AJ2624" s="16">
        <v>46</v>
      </c>
      <c r="AK2624" s="16">
        <v>-1.1545000000000001</v>
      </c>
      <c r="AL2624" s="16">
        <v>-1.1583000000000001</v>
      </c>
      <c r="AM2624" s="16">
        <v>-0.99790000000000001</v>
      </c>
      <c r="AN2624" s="16">
        <v>-1.0331999999999999</v>
      </c>
      <c r="AO2624" s="16">
        <v>-1.0005999999999999</v>
      </c>
      <c r="AP2624" s="16">
        <v>-1.3383</v>
      </c>
      <c r="AQ2624" s="16">
        <v>21.516500000000001</v>
      </c>
      <c r="AR2624" s="16">
        <f t="shared" si="111"/>
        <v>1</v>
      </c>
      <c r="AS2624" s="5">
        <f t="shared" si="110"/>
        <v>-5.3209999999999091E-3</v>
      </c>
    </row>
    <row r="2625" spans="1:45" x14ac:dyDescent="0.25">
      <c r="A2625" s="16" t="s">
        <v>408</v>
      </c>
      <c r="B2625" s="16" t="s">
        <v>113</v>
      </c>
      <c r="C2625" s="16" t="s">
        <v>336</v>
      </c>
      <c r="D2625" s="16">
        <v>1996</v>
      </c>
      <c r="E2625" s="16" t="s">
        <v>3258</v>
      </c>
      <c r="F2625" s="16" t="s">
        <v>592</v>
      </c>
      <c r="G2625" s="10">
        <v>1272.73</v>
      </c>
      <c r="H2625" s="73">
        <v>7.1489190000000002</v>
      </c>
      <c r="I2625" s="16" t="s">
        <v>6700</v>
      </c>
      <c r="J2625" s="71">
        <v>-4.0000000000000001E-3</v>
      </c>
      <c r="K2625" s="71">
        <v>0.70699999999999996</v>
      </c>
      <c r="L2625" s="16">
        <v>-2.1559629999999999</v>
      </c>
      <c r="M2625" s="16">
        <v>-0.56199100000000002</v>
      </c>
      <c r="N2625" s="16">
        <v>-1.1830050000000001</v>
      </c>
      <c r="O2625" s="16">
        <v>-0.81753390000000004</v>
      </c>
      <c r="P2625" s="16">
        <v>-1.1477409999999999</v>
      </c>
      <c r="Q2625" s="16">
        <v>-1.104886</v>
      </c>
      <c r="R2625" s="16">
        <v>0.219</v>
      </c>
      <c r="S2625" s="16">
        <v>8.9999999999999998E-4</v>
      </c>
      <c r="T2625" s="16">
        <v>4.0000000000000002E-4</v>
      </c>
      <c r="U2625" s="16">
        <v>2.9974500000000002</v>
      </c>
      <c r="V2625" s="16">
        <v>3.9180000000000001</v>
      </c>
      <c r="W2625" s="16">
        <v>0.98399999999999999</v>
      </c>
      <c r="X2625" s="16">
        <v>367.25299999999999</v>
      </c>
      <c r="Y2625" s="16">
        <v>29.687200000000001</v>
      </c>
      <c r="Z2625" s="16">
        <v>8.5400000000000004E-2</v>
      </c>
      <c r="AA2625" s="16">
        <v>0.36086770000000001</v>
      </c>
      <c r="AB2625" s="16">
        <v>0.52</v>
      </c>
      <c r="AC2625" s="16">
        <v>0</v>
      </c>
      <c r="AD2625" s="16">
        <v>15.99</v>
      </c>
      <c r="AE2625" s="16">
        <v>0.37130000000000002</v>
      </c>
      <c r="AF2625" s="16">
        <v>1.26E-2</v>
      </c>
      <c r="AG2625" s="16">
        <v>14611.7</v>
      </c>
      <c r="AH2625" s="16">
        <v>2.29E-2</v>
      </c>
      <c r="AI2625" s="16">
        <v>35.6</v>
      </c>
      <c r="AJ2625" s="16">
        <v>47.2</v>
      </c>
      <c r="AK2625" s="16">
        <v>-1.6632</v>
      </c>
      <c r="AL2625" s="16">
        <v>-1.1526000000000001</v>
      </c>
      <c r="AM2625" s="16">
        <v>-0.97570000000000001</v>
      </c>
      <c r="AN2625" s="16">
        <v>-1.1721999999999999</v>
      </c>
      <c r="AO2625" s="16">
        <v>-0.81710000000000005</v>
      </c>
      <c r="AP2625" s="16">
        <v>-1.2638</v>
      </c>
      <c r="AQ2625" s="16">
        <v>21.516500000000001</v>
      </c>
      <c r="AR2625" s="16">
        <f t="shared" si="111"/>
        <v>1</v>
      </c>
      <c r="AS2625" s="5">
        <f t="shared" si="110"/>
        <v>-2.3429999999997619E-3</v>
      </c>
    </row>
    <row r="2626" spans="1:45" x14ac:dyDescent="0.25">
      <c r="A2626" s="16" t="s">
        <v>408</v>
      </c>
      <c r="B2626" s="16" t="s">
        <v>113</v>
      </c>
      <c r="C2626" s="16" t="s">
        <v>336</v>
      </c>
      <c r="D2626" s="16">
        <v>1997</v>
      </c>
      <c r="E2626" s="16" t="s">
        <v>3251</v>
      </c>
      <c r="F2626" s="16" t="s">
        <v>592</v>
      </c>
      <c r="G2626" s="10">
        <v>1276.24</v>
      </c>
      <c r="H2626" s="73">
        <v>7.1516739999999999</v>
      </c>
      <c r="I2626" s="16" t="s">
        <v>6700</v>
      </c>
      <c r="J2626" s="71">
        <v>-2.4E-2</v>
      </c>
      <c r="K2626" s="71">
        <v>0.69099999999999995</v>
      </c>
      <c r="L2626" s="16">
        <v>-2.1037810000000001</v>
      </c>
      <c r="M2626" s="16">
        <v>-0.56142369999999997</v>
      </c>
      <c r="N2626" s="16">
        <v>-1.182034</v>
      </c>
      <c r="O2626" s="16">
        <v>-0.77062390000000003</v>
      </c>
      <c r="P2626" s="16">
        <v>-1.1398790000000001</v>
      </c>
      <c r="Q2626" s="16">
        <v>-1.0439449999999999</v>
      </c>
      <c r="R2626" s="16">
        <v>0.219</v>
      </c>
      <c r="S2626" s="16">
        <v>1.0499999999999999E-3</v>
      </c>
      <c r="T2626" s="16">
        <v>4.0000000000000002E-4</v>
      </c>
      <c r="U2626" s="16">
        <v>3.0649000000000002</v>
      </c>
      <c r="V2626" s="16">
        <v>4.0659999999999998</v>
      </c>
      <c r="W2626" s="16">
        <v>0.99299999999999999</v>
      </c>
      <c r="X2626" s="16">
        <v>365.709</v>
      </c>
      <c r="Y2626" s="16">
        <v>30.2605</v>
      </c>
      <c r="Z2626" s="16">
        <v>8.5800000000000001E-2</v>
      </c>
      <c r="AA2626" s="16">
        <v>0.26144319999999999</v>
      </c>
      <c r="AB2626" s="16">
        <v>0.52</v>
      </c>
      <c r="AC2626" s="16">
        <v>0</v>
      </c>
      <c r="AD2626" s="16">
        <v>18.55</v>
      </c>
      <c r="AE2626" s="16">
        <v>0.35460000000000003</v>
      </c>
      <c r="AF2626" s="16">
        <v>1.32E-2</v>
      </c>
      <c r="AG2626" s="16">
        <v>14140.8</v>
      </c>
      <c r="AH2626" s="16">
        <v>2.145E-2</v>
      </c>
      <c r="AI2626" s="16">
        <v>35.200000000000003</v>
      </c>
      <c r="AJ2626" s="16">
        <v>48.3</v>
      </c>
      <c r="AK2626" s="16">
        <v>-1.4396</v>
      </c>
      <c r="AL2626" s="16">
        <v>-1.1102000000000001</v>
      </c>
      <c r="AM2626" s="16">
        <v>-1.0488</v>
      </c>
      <c r="AN2626" s="16">
        <v>-0.93010000000000004</v>
      </c>
      <c r="AO2626" s="16">
        <v>-0.87119999999999997</v>
      </c>
      <c r="AP2626" s="16">
        <v>-1.2677</v>
      </c>
      <c r="AQ2626" s="16">
        <v>21.516500000000001</v>
      </c>
      <c r="AR2626" s="16">
        <f t="shared" si="111"/>
        <v>1</v>
      </c>
      <c r="AS2626" s="5">
        <f t="shared" si="110"/>
        <v>5.2181999999999729E-2</v>
      </c>
    </row>
    <row r="2627" spans="1:45" x14ac:dyDescent="0.25">
      <c r="A2627" s="16" t="s">
        <v>408</v>
      </c>
      <c r="B2627" s="16" t="s">
        <v>113</v>
      </c>
      <c r="C2627" s="16" t="s">
        <v>336</v>
      </c>
      <c r="D2627" s="16">
        <v>1998</v>
      </c>
      <c r="E2627" s="16" t="s">
        <v>3260</v>
      </c>
      <c r="F2627" s="16" t="s">
        <v>592</v>
      </c>
      <c r="G2627" s="10">
        <v>1278.6500000000001</v>
      </c>
      <c r="H2627" s="73">
        <v>7.1535609999999998</v>
      </c>
      <c r="I2627" s="16" t="s">
        <v>6700</v>
      </c>
      <c r="J2627" s="71">
        <v>-1.2999999999999999E-2</v>
      </c>
      <c r="K2627" s="71">
        <v>0.68200000000000005</v>
      </c>
      <c r="L2627" s="16">
        <v>-2.0710310000000001</v>
      </c>
      <c r="M2627" s="16">
        <v>-0.56292299999999995</v>
      </c>
      <c r="N2627" s="16">
        <v>-1.1774210000000001</v>
      </c>
      <c r="O2627" s="16">
        <v>-0.76856519999999995</v>
      </c>
      <c r="P2627" s="16">
        <v>-1.130709</v>
      </c>
      <c r="Q2627" s="16">
        <v>-0.98300659999999995</v>
      </c>
      <c r="R2627" s="16">
        <v>0.219</v>
      </c>
      <c r="S2627" s="16">
        <v>8.9999999999999998E-4</v>
      </c>
      <c r="T2627" s="16">
        <v>2.9999999999999997E-4</v>
      </c>
      <c r="U2627" s="16">
        <v>3.2002999999999999</v>
      </c>
      <c r="V2627" s="16">
        <v>4.3490000000000002</v>
      </c>
      <c r="W2627" s="16">
        <v>1.002</v>
      </c>
      <c r="X2627" s="16">
        <v>363.16199999999998</v>
      </c>
      <c r="Y2627" s="16">
        <v>30.8337</v>
      </c>
      <c r="Z2627" s="16">
        <v>0.1027</v>
      </c>
      <c r="AA2627" s="16">
        <v>0.38455859999999997</v>
      </c>
      <c r="AB2627" s="16">
        <v>0.52</v>
      </c>
      <c r="AC2627" s="16">
        <v>0</v>
      </c>
      <c r="AD2627" s="16">
        <v>15.38</v>
      </c>
      <c r="AE2627" s="16">
        <v>0.37530000000000002</v>
      </c>
      <c r="AF2627" s="16">
        <v>1.7100000000000001E-2</v>
      </c>
      <c r="AG2627" s="16">
        <v>12930.8</v>
      </c>
      <c r="AH2627" s="16">
        <v>2.0299999999999999E-2</v>
      </c>
      <c r="AI2627" s="16">
        <v>34.799999999999997</v>
      </c>
      <c r="AJ2627" s="16">
        <v>49.5</v>
      </c>
      <c r="AK2627" s="16">
        <v>-1.216</v>
      </c>
      <c r="AL2627" s="16">
        <v>-1.0679000000000001</v>
      </c>
      <c r="AM2627" s="16">
        <v>-1.1218999999999999</v>
      </c>
      <c r="AN2627" s="16">
        <v>-0.68789999999999996</v>
      </c>
      <c r="AO2627" s="16">
        <v>-0.92530000000000001</v>
      </c>
      <c r="AP2627" s="16">
        <v>-1.2716000000000001</v>
      </c>
      <c r="AQ2627" s="16">
        <v>21.516500000000001</v>
      </c>
      <c r="AR2627" s="16">
        <f t="shared" si="111"/>
        <v>1</v>
      </c>
      <c r="AS2627" s="5">
        <f t="shared" si="110"/>
        <v>3.2750000000000057E-2</v>
      </c>
    </row>
    <row r="2628" spans="1:45" x14ac:dyDescent="0.25">
      <c r="A2628" s="16" t="s">
        <v>408</v>
      </c>
      <c r="B2628" s="16" t="s">
        <v>113</v>
      </c>
      <c r="C2628" s="16" t="s">
        <v>336</v>
      </c>
      <c r="D2628" s="16">
        <v>1999</v>
      </c>
      <c r="E2628" s="16" t="s">
        <v>3242</v>
      </c>
      <c r="F2628" s="16" t="s">
        <v>592</v>
      </c>
      <c r="G2628" s="10">
        <v>1253.05</v>
      </c>
      <c r="H2628" s="73">
        <v>7.1333339999999996</v>
      </c>
      <c r="I2628" s="16" t="s">
        <v>6700</v>
      </c>
      <c r="J2628" s="71">
        <v>-3.2000000000000001E-2</v>
      </c>
      <c r="K2628" s="71">
        <v>0.66100000000000003</v>
      </c>
      <c r="L2628" s="16">
        <v>-2.0037449999999999</v>
      </c>
      <c r="M2628" s="16">
        <v>-0.56443569999999998</v>
      </c>
      <c r="N2628" s="16">
        <v>-1.1527559999999999</v>
      </c>
      <c r="O2628" s="16">
        <v>-0.6857858</v>
      </c>
      <c r="P2628" s="16">
        <v>-1.121122</v>
      </c>
      <c r="Q2628" s="16">
        <v>-0.94992920000000003</v>
      </c>
      <c r="R2628" s="16">
        <v>0.219</v>
      </c>
      <c r="S2628" s="16">
        <v>5.0000000000000001E-4</v>
      </c>
      <c r="T2628" s="16">
        <v>2.9999999999999997E-4</v>
      </c>
      <c r="U2628" s="16">
        <v>3.2389000000000001</v>
      </c>
      <c r="V2628" s="16">
        <v>4.6319999999999997</v>
      </c>
      <c r="W2628" s="16">
        <v>1.0109999999999999</v>
      </c>
      <c r="X2628" s="16">
        <v>365.35300000000001</v>
      </c>
      <c r="Y2628" s="16">
        <v>31.407</v>
      </c>
      <c r="Z2628" s="16">
        <v>0.1148</v>
      </c>
      <c r="AA2628" s="16">
        <v>0.24396619999999999</v>
      </c>
      <c r="AB2628" s="16">
        <v>0.52</v>
      </c>
      <c r="AC2628" s="16">
        <v>0</v>
      </c>
      <c r="AD2628" s="16">
        <v>19</v>
      </c>
      <c r="AE2628" s="16">
        <v>0.39500000000000002</v>
      </c>
      <c r="AF2628" s="16">
        <v>2.0899999999999998E-2</v>
      </c>
      <c r="AG2628" s="16">
        <v>13426.9</v>
      </c>
      <c r="AH2628" s="16">
        <v>2.06E-2</v>
      </c>
      <c r="AI2628" s="16">
        <v>34.4</v>
      </c>
      <c r="AJ2628" s="16">
        <v>50.6</v>
      </c>
      <c r="AK2628" s="16">
        <v>-0.89910000000000001</v>
      </c>
      <c r="AL2628" s="16">
        <v>-1.0971</v>
      </c>
      <c r="AM2628" s="16">
        <v>-1.0394000000000001</v>
      </c>
      <c r="AN2628" s="16">
        <v>-1.1034999999999999</v>
      </c>
      <c r="AO2628" s="16">
        <v>-0.83440000000000003</v>
      </c>
      <c r="AP2628" s="16">
        <v>-1.1881999999999999</v>
      </c>
      <c r="AQ2628" s="16">
        <v>21.516500000000001</v>
      </c>
      <c r="AR2628" s="16">
        <f t="shared" si="111"/>
        <v>1</v>
      </c>
      <c r="AS2628" s="5">
        <f t="shared" ref="AS2628:AS2691" si="112">IF(D2628=1985, 0, L2628-L2627)</f>
        <v>6.7286000000000179E-2</v>
      </c>
    </row>
    <row r="2629" spans="1:45" x14ac:dyDescent="0.25">
      <c r="A2629" s="16" t="s">
        <v>408</v>
      </c>
      <c r="B2629" s="16" t="s">
        <v>113</v>
      </c>
      <c r="C2629" s="16" t="s">
        <v>336</v>
      </c>
      <c r="D2629" s="16">
        <v>2000</v>
      </c>
      <c r="E2629" s="16" t="s">
        <v>3259</v>
      </c>
      <c r="F2629" s="16" t="s">
        <v>592</v>
      </c>
      <c r="G2629" s="10">
        <v>1287.06</v>
      </c>
      <c r="H2629" s="73">
        <v>7.1601150000000002</v>
      </c>
      <c r="I2629" s="16">
        <v>122352009</v>
      </c>
      <c r="J2629" s="71">
        <v>1.6E-2</v>
      </c>
      <c r="K2629" s="71">
        <v>0.67100000000000004</v>
      </c>
      <c r="L2629" s="16">
        <v>-1.9936339999999999</v>
      </c>
      <c r="M2629" s="16">
        <v>-0.55976219999999999</v>
      </c>
      <c r="N2629" s="16">
        <v>-1.156533</v>
      </c>
      <c r="O2629" s="16">
        <v>-0.70432830000000002</v>
      </c>
      <c r="P2629" s="16">
        <v>-1.112209</v>
      </c>
      <c r="Q2629" s="16">
        <v>-0.91679849999999996</v>
      </c>
      <c r="R2629" s="16">
        <v>0.219</v>
      </c>
      <c r="S2629" s="16">
        <v>7.5000000000000002E-4</v>
      </c>
      <c r="T2629" s="16">
        <v>6.9999999999999999E-4</v>
      </c>
      <c r="U2629" s="16">
        <v>3.1894999999999998</v>
      </c>
      <c r="V2629" s="16">
        <v>4.99</v>
      </c>
      <c r="W2629" s="16">
        <v>0.96499999999999997</v>
      </c>
      <c r="X2629" s="16">
        <v>364.80399999999997</v>
      </c>
      <c r="Y2629" s="16">
        <v>31.9803</v>
      </c>
      <c r="Z2629" s="16">
        <v>0.1011</v>
      </c>
      <c r="AA2629" s="16">
        <v>0.25950119999999999</v>
      </c>
      <c r="AB2629" s="16">
        <v>0.52</v>
      </c>
      <c r="AC2629" s="16">
        <v>0</v>
      </c>
      <c r="AD2629" s="16">
        <v>18.600000000000001</v>
      </c>
      <c r="AE2629" s="16">
        <v>0.45029999999999998</v>
      </c>
      <c r="AF2629" s="16">
        <v>2.4400000000000002E-2</v>
      </c>
      <c r="AG2629" s="16">
        <v>11985.2</v>
      </c>
      <c r="AH2629" s="16">
        <v>1.8100000000000002E-2</v>
      </c>
      <c r="AI2629" s="16">
        <v>34</v>
      </c>
      <c r="AJ2629" s="16">
        <v>51.8</v>
      </c>
      <c r="AK2629" s="16">
        <v>-0.58220000000000005</v>
      </c>
      <c r="AL2629" s="16">
        <v>-1.1262000000000001</v>
      </c>
      <c r="AM2629" s="16">
        <v>-0.95689999999999997</v>
      </c>
      <c r="AN2629" s="16">
        <v>-1.5190999999999999</v>
      </c>
      <c r="AO2629" s="16">
        <v>-0.74339999999999995</v>
      </c>
      <c r="AP2629" s="16">
        <v>-1.1047</v>
      </c>
      <c r="AQ2629" s="16">
        <v>21.516500000000001</v>
      </c>
      <c r="AR2629" s="16">
        <f t="shared" ref="AR2629:AR2692" si="113">IF(OR(AND(I2629&lt;&gt;"", I2629&gt;=10000000, AQ2629&lt;=32.5), AND(A2629="Middle East &amp; North Africa", I2629&lt;&gt;"", I2629&gt;=9000000, AQ2629&lt;&gt;"", AQ2629&lt;=32.5)), 0, 1)</f>
        <v>0</v>
      </c>
      <c r="AS2629" s="5">
        <f t="shared" si="112"/>
        <v>1.0110999999999981E-2</v>
      </c>
    </row>
    <row r="2630" spans="1:45" x14ac:dyDescent="0.25">
      <c r="A2630" s="16" t="s">
        <v>408</v>
      </c>
      <c r="B2630" s="16" t="s">
        <v>113</v>
      </c>
      <c r="C2630" s="16" t="s">
        <v>336</v>
      </c>
      <c r="D2630" s="16">
        <v>2001</v>
      </c>
      <c r="E2630" s="16" t="s">
        <v>3257</v>
      </c>
      <c r="F2630" s="16" t="s">
        <v>592</v>
      </c>
      <c r="G2630" s="10">
        <v>1310.51</v>
      </c>
      <c r="H2630" s="73">
        <v>7.1781689999999996</v>
      </c>
      <c r="I2630" s="16">
        <v>125463434</v>
      </c>
      <c r="J2630" s="71">
        <v>1.2999999999999999E-2</v>
      </c>
      <c r="K2630" s="71">
        <v>0.68</v>
      </c>
      <c r="L2630" s="16">
        <v>-2.0114990000000001</v>
      </c>
      <c r="M2630" s="16">
        <v>-0.55919490000000005</v>
      </c>
      <c r="N2630" s="16">
        <v>-1.1288100000000001</v>
      </c>
      <c r="O2630" s="16">
        <v>-0.66310999999999998</v>
      </c>
      <c r="P2630" s="16">
        <v>-1.0992999999999999</v>
      </c>
      <c r="Q2630" s="16">
        <v>-1.046357</v>
      </c>
      <c r="R2630" s="16">
        <v>0.219</v>
      </c>
      <c r="S2630" s="16">
        <v>8.9999999999999998E-4</v>
      </c>
      <c r="T2630" s="16">
        <v>6.9999999999999999E-4</v>
      </c>
      <c r="U2630" s="16">
        <v>3.2947000000000002</v>
      </c>
      <c r="V2630" s="16">
        <v>5.399</v>
      </c>
      <c r="W2630" s="16">
        <v>0.96899999999999997</v>
      </c>
      <c r="X2630" s="16">
        <v>365.99900000000002</v>
      </c>
      <c r="Y2630" s="16">
        <v>32.553600000000003</v>
      </c>
      <c r="Z2630" s="16">
        <v>0.1116</v>
      </c>
      <c r="AA2630" s="16">
        <v>0.23231489999999999</v>
      </c>
      <c r="AB2630" s="16">
        <v>0.52</v>
      </c>
      <c r="AC2630" s="16">
        <v>0</v>
      </c>
      <c r="AD2630" s="16">
        <v>19.3</v>
      </c>
      <c r="AE2630" s="16">
        <v>0.47639999999999999</v>
      </c>
      <c r="AF2630" s="16">
        <v>0.21149999999999999</v>
      </c>
      <c r="AG2630" s="16">
        <v>12270</v>
      </c>
      <c r="AH2630" s="16">
        <v>2.0799999999999999E-2</v>
      </c>
      <c r="AI2630" s="16">
        <v>33.700000000000003</v>
      </c>
      <c r="AJ2630" s="16">
        <v>53</v>
      </c>
      <c r="AK2630" s="16">
        <v>-0.64690000000000003</v>
      </c>
      <c r="AL2630" s="16">
        <v>-1.2297</v>
      </c>
      <c r="AM2630" s="16">
        <v>-1.0066999999999999</v>
      </c>
      <c r="AN2630" s="16">
        <v>-1.6068</v>
      </c>
      <c r="AO2630" s="16">
        <v>-0.98499999999999999</v>
      </c>
      <c r="AP2630" s="16">
        <v>-1.2932999999999999</v>
      </c>
      <c r="AQ2630" s="16">
        <v>21.516500000000001</v>
      </c>
      <c r="AR2630" s="16">
        <f t="shared" si="113"/>
        <v>0</v>
      </c>
      <c r="AS2630" s="5">
        <f t="shared" si="112"/>
        <v>-1.7865000000000242E-2</v>
      </c>
    </row>
    <row r="2631" spans="1:45" x14ac:dyDescent="0.25">
      <c r="A2631" s="16" t="s">
        <v>408</v>
      </c>
      <c r="B2631" s="16" t="s">
        <v>113</v>
      </c>
      <c r="C2631" s="16" t="s">
        <v>336</v>
      </c>
      <c r="D2631" s="16">
        <v>2002</v>
      </c>
      <c r="E2631" s="16" t="s">
        <v>3262</v>
      </c>
      <c r="F2631" s="16" t="s">
        <v>592</v>
      </c>
      <c r="G2631" s="10">
        <v>1326.24</v>
      </c>
      <c r="H2631" s="73">
        <v>7.190105</v>
      </c>
      <c r="I2631" s="16">
        <v>128666710</v>
      </c>
      <c r="J2631" s="71">
        <v>0.14899999999999999</v>
      </c>
      <c r="K2631" s="71">
        <v>0.79</v>
      </c>
      <c r="L2631" s="16">
        <v>-2.037887</v>
      </c>
      <c r="M2631" s="16">
        <v>-0.5590193</v>
      </c>
      <c r="N2631" s="16">
        <v>-1.0959449999999999</v>
      </c>
      <c r="O2631" s="16">
        <v>-0.64804790000000001</v>
      </c>
      <c r="P2631" s="16">
        <v>-1.0832489999999999</v>
      </c>
      <c r="Q2631" s="16">
        <v>-1.1758999999999999</v>
      </c>
      <c r="R2631" s="16">
        <v>0.219</v>
      </c>
      <c r="S2631" s="16">
        <v>6.9999999999999999E-4</v>
      </c>
      <c r="T2631" s="16">
        <v>8.0000000000000004E-4</v>
      </c>
      <c r="U2631" s="16">
        <v>3.4579</v>
      </c>
      <c r="V2631" s="16">
        <v>5.8079999999999998</v>
      </c>
      <c r="W2631" s="16">
        <v>0.99399999999999999</v>
      </c>
      <c r="X2631" s="16">
        <v>366.84699999999998</v>
      </c>
      <c r="Y2631" s="16">
        <v>33.126800000000003</v>
      </c>
      <c r="Z2631" s="16">
        <v>0.1074</v>
      </c>
      <c r="AA2631" s="16">
        <v>0.2012447</v>
      </c>
      <c r="AB2631" s="16">
        <v>0.52</v>
      </c>
      <c r="AC2631" s="16">
        <v>0</v>
      </c>
      <c r="AD2631" s="16">
        <v>20.100000000000001</v>
      </c>
      <c r="AE2631" s="16">
        <v>0.54320000000000002</v>
      </c>
      <c r="AF2631" s="16">
        <v>1.2141999999999999</v>
      </c>
      <c r="AG2631" s="16">
        <v>16669.7</v>
      </c>
      <c r="AH2631" s="16">
        <v>2.06E-2</v>
      </c>
      <c r="AI2631" s="16">
        <v>33.299999999999997</v>
      </c>
      <c r="AJ2631" s="16">
        <v>54.2</v>
      </c>
      <c r="AK2631" s="16">
        <v>-0.7117</v>
      </c>
      <c r="AL2631" s="16">
        <v>-1.3332999999999999</v>
      </c>
      <c r="AM2631" s="16">
        <v>-1.0564</v>
      </c>
      <c r="AN2631" s="16">
        <v>-1.6943999999999999</v>
      </c>
      <c r="AO2631" s="16">
        <v>-1.2264999999999999</v>
      </c>
      <c r="AP2631" s="16">
        <v>-1.4819</v>
      </c>
      <c r="AQ2631" s="16">
        <v>21.516500000000001</v>
      </c>
      <c r="AR2631" s="16">
        <f t="shared" si="113"/>
        <v>0</v>
      </c>
      <c r="AS2631" s="5">
        <f t="shared" si="112"/>
        <v>-2.6387999999999856E-2</v>
      </c>
    </row>
    <row r="2632" spans="1:45" x14ac:dyDescent="0.25">
      <c r="A2632" s="16" t="s">
        <v>408</v>
      </c>
      <c r="B2632" s="16" t="s">
        <v>113</v>
      </c>
      <c r="C2632" s="16" t="s">
        <v>336</v>
      </c>
      <c r="D2632" s="16">
        <v>2003</v>
      </c>
      <c r="E2632" s="16" t="s">
        <v>3264</v>
      </c>
      <c r="F2632" s="16" t="s">
        <v>592</v>
      </c>
      <c r="G2632" s="10">
        <v>1426.9</v>
      </c>
      <c r="H2632" s="73">
        <v>7.2632620000000001</v>
      </c>
      <c r="I2632" s="16">
        <v>131972533</v>
      </c>
      <c r="J2632" s="71">
        <v>0.04</v>
      </c>
      <c r="K2632" s="71">
        <v>0.82199999999999995</v>
      </c>
      <c r="L2632" s="16">
        <v>-1.9841390000000001</v>
      </c>
      <c r="M2632" s="16">
        <v>-0.55920829999999999</v>
      </c>
      <c r="N2632" s="16">
        <v>-1.061685</v>
      </c>
      <c r="O2632" s="16">
        <v>-0.60720339999999995</v>
      </c>
      <c r="P2632" s="16">
        <v>-1.067761</v>
      </c>
      <c r="Q2632" s="16">
        <v>-1.1468100000000001</v>
      </c>
      <c r="R2632" s="16">
        <v>0.219</v>
      </c>
      <c r="S2632" s="16">
        <v>6.4999999999999997E-4</v>
      </c>
      <c r="T2632" s="16">
        <v>8.0000000000000004E-4</v>
      </c>
      <c r="U2632" s="16">
        <v>3.5636999999999999</v>
      </c>
      <c r="V2632" s="16">
        <v>6.2169999999999996</v>
      </c>
      <c r="W2632" s="16">
        <v>1.0509999999999999</v>
      </c>
      <c r="X2632" s="16">
        <v>368.55599999999998</v>
      </c>
      <c r="Y2632" s="16">
        <v>33.700099999999999</v>
      </c>
      <c r="Z2632" s="16">
        <v>0.1177</v>
      </c>
      <c r="AA2632" s="16">
        <v>0.1740584</v>
      </c>
      <c r="AB2632" s="16">
        <v>0.52</v>
      </c>
      <c r="AC2632" s="16">
        <v>0</v>
      </c>
      <c r="AD2632" s="16">
        <v>20.8</v>
      </c>
      <c r="AE2632" s="16">
        <v>0.67030000000000001</v>
      </c>
      <c r="AF2632" s="16">
        <v>2.3761000000000001</v>
      </c>
      <c r="AG2632" s="16">
        <v>15223.8</v>
      </c>
      <c r="AH2632" s="16">
        <v>2.3099999999999999E-2</v>
      </c>
      <c r="AI2632" s="16">
        <v>32.9</v>
      </c>
      <c r="AJ2632" s="16">
        <v>55.4</v>
      </c>
      <c r="AK2632" s="16">
        <v>-0.63770000000000004</v>
      </c>
      <c r="AL2632" s="16">
        <v>-1.3201000000000001</v>
      </c>
      <c r="AM2632" s="16">
        <v>-0.96479999999999999</v>
      </c>
      <c r="AN2632" s="16">
        <v>-1.6487000000000001</v>
      </c>
      <c r="AO2632" s="16">
        <v>-1.2402</v>
      </c>
      <c r="AP2632" s="16">
        <v>-1.5228999999999999</v>
      </c>
      <c r="AQ2632" s="16">
        <v>21.516500000000001</v>
      </c>
      <c r="AR2632" s="16">
        <f t="shared" si="113"/>
        <v>0</v>
      </c>
      <c r="AS2632" s="5">
        <f t="shared" si="112"/>
        <v>5.3747999999999907E-2</v>
      </c>
    </row>
    <row r="2633" spans="1:45" x14ac:dyDescent="0.25">
      <c r="A2633" s="16" t="s">
        <v>408</v>
      </c>
      <c r="B2633" s="16" t="s">
        <v>113</v>
      </c>
      <c r="C2633" s="16" t="s">
        <v>336</v>
      </c>
      <c r="D2633" s="16">
        <v>2004</v>
      </c>
      <c r="E2633" s="16" t="s">
        <v>3249</v>
      </c>
      <c r="F2633" s="16" t="s">
        <v>592</v>
      </c>
      <c r="G2633" s="10">
        <v>1860.06</v>
      </c>
      <c r="H2633" s="73">
        <v>7.528365</v>
      </c>
      <c r="I2633" s="16">
        <v>135393616</v>
      </c>
      <c r="J2633" s="71">
        <v>5.5E-2</v>
      </c>
      <c r="K2633" s="71">
        <v>0.86799999999999999</v>
      </c>
      <c r="L2633" s="16">
        <v>-1.933165</v>
      </c>
      <c r="M2633" s="16">
        <v>-0.55808720000000001</v>
      </c>
      <c r="N2633" s="16">
        <v>-1.043037</v>
      </c>
      <c r="O2633" s="16">
        <v>-0.52253430000000001</v>
      </c>
      <c r="P2633" s="16">
        <v>-1.04227</v>
      </c>
      <c r="Q2633" s="16">
        <v>-1.1675329999999999</v>
      </c>
      <c r="R2633" s="16">
        <v>0.219</v>
      </c>
      <c r="S2633" s="16">
        <v>6.9999999999999999E-4</v>
      </c>
      <c r="T2633" s="16">
        <v>8.9999999999999998E-4</v>
      </c>
      <c r="U2633" s="16">
        <v>3.7226499999999998</v>
      </c>
      <c r="V2633" s="16">
        <v>6.5220000000000002</v>
      </c>
      <c r="W2633" s="16">
        <v>1.115</v>
      </c>
      <c r="X2633" s="16">
        <v>367.22699999999998</v>
      </c>
      <c r="Y2633" s="16">
        <v>36.875300000000003</v>
      </c>
      <c r="Z2633" s="16">
        <v>0.125</v>
      </c>
      <c r="AA2633" s="16">
        <v>0.16629079999999999</v>
      </c>
      <c r="AB2633" s="16">
        <v>0.52</v>
      </c>
      <c r="AC2633" s="16">
        <v>0</v>
      </c>
      <c r="AD2633" s="16">
        <v>21</v>
      </c>
      <c r="AE2633" s="16">
        <v>0.75549999999999995</v>
      </c>
      <c r="AF2633" s="16">
        <v>6.7259000000000002</v>
      </c>
      <c r="AG2633" s="16">
        <v>17844.900000000001</v>
      </c>
      <c r="AH2633" s="16">
        <v>2.1299999999999999E-2</v>
      </c>
      <c r="AI2633" s="16">
        <v>32.6</v>
      </c>
      <c r="AJ2633" s="16">
        <v>56.6</v>
      </c>
      <c r="AK2633" s="16">
        <v>-0.76790000000000003</v>
      </c>
      <c r="AL2633" s="16">
        <v>-1.3045</v>
      </c>
      <c r="AM2633" s="16">
        <v>-0.91259999999999997</v>
      </c>
      <c r="AN2633" s="16">
        <v>-1.7209000000000001</v>
      </c>
      <c r="AO2633" s="16">
        <v>-1.3228</v>
      </c>
      <c r="AP2633" s="16">
        <v>-1.4319999999999999</v>
      </c>
      <c r="AQ2633" s="16">
        <v>21.516500000000001</v>
      </c>
      <c r="AR2633" s="16">
        <f t="shared" si="113"/>
        <v>0</v>
      </c>
      <c r="AS2633" s="5">
        <f t="shared" si="112"/>
        <v>5.0974000000000075E-2</v>
      </c>
    </row>
    <row r="2634" spans="1:45" x14ac:dyDescent="0.25">
      <c r="A2634" s="16" t="s">
        <v>408</v>
      </c>
      <c r="B2634" s="16" t="s">
        <v>113</v>
      </c>
      <c r="C2634" s="16" t="s">
        <v>336</v>
      </c>
      <c r="D2634" s="16">
        <v>2005</v>
      </c>
      <c r="E2634" s="16" t="s">
        <v>3267</v>
      </c>
      <c r="F2634" s="16" t="s">
        <v>592</v>
      </c>
      <c r="G2634" s="10">
        <v>1875.03</v>
      </c>
      <c r="H2634" s="73">
        <v>7.5363800000000003</v>
      </c>
      <c r="I2634" s="16">
        <v>138939478</v>
      </c>
      <c r="J2634" s="71">
        <v>4.4999999999999998E-2</v>
      </c>
      <c r="K2634" s="71">
        <v>0.90800000000000003</v>
      </c>
      <c r="L2634" s="16">
        <v>-1.9012770000000001</v>
      </c>
      <c r="M2634" s="16">
        <v>-0.55603409999999998</v>
      </c>
      <c r="N2634" s="16">
        <v>-1.0218449999999999</v>
      </c>
      <c r="O2634" s="16">
        <v>-0.63938830000000002</v>
      </c>
      <c r="P2634" s="16">
        <v>-1.0112490000000001</v>
      </c>
      <c r="Q2634" s="16">
        <v>-1.0246839999999999</v>
      </c>
      <c r="R2634" s="16">
        <v>0.219</v>
      </c>
      <c r="S2634" s="16">
        <v>7.5000000000000002E-4</v>
      </c>
      <c r="T2634" s="16">
        <v>1.1000000000000001E-3</v>
      </c>
      <c r="U2634" s="16">
        <v>3.8481999999999998</v>
      </c>
      <c r="V2634" s="16">
        <v>6.7750000000000004</v>
      </c>
      <c r="W2634" s="16">
        <v>1.1850000000000001</v>
      </c>
      <c r="X2634" s="16">
        <v>366.96499999999997</v>
      </c>
      <c r="Y2634" s="16">
        <v>31.77</v>
      </c>
      <c r="Z2634" s="16">
        <v>0.1206</v>
      </c>
      <c r="AA2634" s="16">
        <v>0.1624071</v>
      </c>
      <c r="AB2634" s="16">
        <v>0.52</v>
      </c>
      <c r="AC2634" s="16">
        <v>0</v>
      </c>
      <c r="AD2634" s="16">
        <v>21.1</v>
      </c>
      <c r="AE2634" s="16">
        <v>0.87629999999999997</v>
      </c>
      <c r="AF2634" s="16">
        <v>13.315799999999999</v>
      </c>
      <c r="AG2634" s="16">
        <v>16860.400000000001</v>
      </c>
      <c r="AH2634" s="16">
        <v>2.145E-2</v>
      </c>
      <c r="AI2634" s="16">
        <v>32.200000000000003</v>
      </c>
      <c r="AJ2634" s="16">
        <v>57.8</v>
      </c>
      <c r="AK2634" s="16">
        <v>-0.84279999999999999</v>
      </c>
      <c r="AL2634" s="16">
        <v>-1.1560999999999999</v>
      </c>
      <c r="AM2634" s="16">
        <v>-0.88260000000000005</v>
      </c>
      <c r="AN2634" s="16">
        <v>-1.6452</v>
      </c>
      <c r="AO2634" s="16">
        <v>-0.76590000000000003</v>
      </c>
      <c r="AP2634" s="16">
        <v>-1.3596999999999999</v>
      </c>
      <c r="AQ2634" s="16">
        <v>21.516500000000001</v>
      </c>
      <c r="AR2634" s="16">
        <f t="shared" si="113"/>
        <v>0</v>
      </c>
      <c r="AS2634" s="5">
        <f t="shared" si="112"/>
        <v>3.1887999999999916E-2</v>
      </c>
    </row>
    <row r="2635" spans="1:45" x14ac:dyDescent="0.25">
      <c r="A2635" s="16" t="s">
        <v>408</v>
      </c>
      <c r="B2635" s="16" t="s">
        <v>113</v>
      </c>
      <c r="C2635" s="16" t="s">
        <v>336</v>
      </c>
      <c r="D2635" s="16">
        <v>2006</v>
      </c>
      <c r="E2635" s="16" t="s">
        <v>3243</v>
      </c>
      <c r="F2635" s="16" t="s">
        <v>592</v>
      </c>
      <c r="G2635" s="10">
        <v>1976.71</v>
      </c>
      <c r="H2635" s="73">
        <v>7.5891890000000002</v>
      </c>
      <c r="I2635" s="16">
        <v>142614094</v>
      </c>
      <c r="J2635" s="71">
        <v>2.1999999999999999E-2</v>
      </c>
      <c r="K2635" s="71">
        <v>0.92800000000000005</v>
      </c>
      <c r="L2635" s="16">
        <v>-1.8674040000000001</v>
      </c>
      <c r="M2635" s="16">
        <v>-0.55194129999999997</v>
      </c>
      <c r="N2635" s="16">
        <v>-1.0568679999999999</v>
      </c>
      <c r="O2635" s="16">
        <v>-0.58261940000000001</v>
      </c>
      <c r="P2635" s="16">
        <v>-0.96921900000000005</v>
      </c>
      <c r="Q2635" s="16">
        <v>-1.0204759999999999</v>
      </c>
      <c r="R2635" s="16">
        <v>0.219</v>
      </c>
      <c r="S2635" s="16">
        <v>5.9999999999999995E-4</v>
      </c>
      <c r="T2635" s="16">
        <v>1.6000000000000001E-3</v>
      </c>
      <c r="U2635" s="16">
        <v>3.6637</v>
      </c>
      <c r="V2635" s="16">
        <v>6.9219999999999997</v>
      </c>
      <c r="W2635" s="16">
        <v>1.2170000000000001</v>
      </c>
      <c r="X2635" s="16">
        <v>363.71800000000002</v>
      </c>
      <c r="Y2635" s="16">
        <v>34.5914</v>
      </c>
      <c r="Z2635" s="16">
        <v>0.125</v>
      </c>
      <c r="AA2635" s="16">
        <v>0.19833190000000001</v>
      </c>
      <c r="AB2635" s="16">
        <v>0.52</v>
      </c>
      <c r="AC2635" s="16">
        <v>0</v>
      </c>
      <c r="AD2635" s="16">
        <v>20.175000000000001</v>
      </c>
      <c r="AE2635" s="16">
        <v>1.1778</v>
      </c>
      <c r="AF2635" s="16">
        <v>22.5533</v>
      </c>
      <c r="AG2635" s="16">
        <v>16125</v>
      </c>
      <c r="AH2635" s="16">
        <v>2.1299999999999999E-2</v>
      </c>
      <c r="AI2635" s="16">
        <v>31.9</v>
      </c>
      <c r="AJ2635" s="16">
        <v>59</v>
      </c>
      <c r="AK2635" s="16">
        <v>-0.64200000000000002</v>
      </c>
      <c r="AL2635" s="16">
        <v>-1.0728</v>
      </c>
      <c r="AM2635" s="16">
        <v>-0.95569999999999999</v>
      </c>
      <c r="AN2635" s="16">
        <v>-2.0324</v>
      </c>
      <c r="AO2635" s="16">
        <v>-0.89329999999999998</v>
      </c>
      <c r="AP2635" s="16">
        <v>-1.08</v>
      </c>
      <c r="AQ2635" s="16">
        <v>21.516500000000001</v>
      </c>
      <c r="AR2635" s="16">
        <f t="shared" si="113"/>
        <v>0</v>
      </c>
      <c r="AS2635" s="5">
        <f t="shared" si="112"/>
        <v>3.3873000000000042E-2</v>
      </c>
    </row>
    <row r="2636" spans="1:45" x14ac:dyDescent="0.25">
      <c r="A2636" s="16" t="s">
        <v>408</v>
      </c>
      <c r="B2636" s="16" t="s">
        <v>113</v>
      </c>
      <c r="C2636" s="16" t="s">
        <v>336</v>
      </c>
      <c r="D2636" s="16">
        <v>2007</v>
      </c>
      <c r="E2636" s="16" t="s">
        <v>3261</v>
      </c>
      <c r="F2636" s="16" t="s">
        <v>592</v>
      </c>
      <c r="G2636" s="10">
        <v>2056.84</v>
      </c>
      <c r="H2636" s="73">
        <v>7.6289249999999997</v>
      </c>
      <c r="I2636" s="16">
        <v>146417024</v>
      </c>
      <c r="J2636" s="71">
        <v>1.4999999999999999E-2</v>
      </c>
      <c r="K2636" s="71">
        <v>0.94299999999999995</v>
      </c>
      <c r="L2636" s="16">
        <v>-1.7444459999999999</v>
      </c>
      <c r="M2636" s="16">
        <v>-0.54725429999999997</v>
      </c>
      <c r="N2636" s="16">
        <v>-0.99291870000000004</v>
      </c>
      <c r="O2636" s="16">
        <v>-0.39073760000000002</v>
      </c>
      <c r="P2636" s="16">
        <v>-0.94739059999999997</v>
      </c>
      <c r="Q2636" s="16">
        <v>-1.035679</v>
      </c>
      <c r="R2636" s="16">
        <v>0.219</v>
      </c>
      <c r="S2636" s="16">
        <v>1.1000000000000001E-3</v>
      </c>
      <c r="T2636" s="16">
        <v>1.9E-3</v>
      </c>
      <c r="U2636" s="16">
        <v>4.0209999999999999</v>
      </c>
      <c r="V2636" s="16">
        <v>7.0590000000000002</v>
      </c>
      <c r="W2636" s="16">
        <v>1.238</v>
      </c>
      <c r="X2636" s="16">
        <v>367.19299999999998</v>
      </c>
      <c r="Y2636" s="16">
        <v>37.442900000000002</v>
      </c>
      <c r="Z2636" s="16">
        <v>0.19</v>
      </c>
      <c r="AA2636" s="16">
        <v>0.1719222</v>
      </c>
      <c r="AB2636" s="16">
        <v>0.52</v>
      </c>
      <c r="AC2636" s="16">
        <v>0</v>
      </c>
      <c r="AD2636" s="16">
        <v>20.855</v>
      </c>
      <c r="AE2636" s="16">
        <v>1.0731999999999999</v>
      </c>
      <c r="AF2636" s="16">
        <v>27.445</v>
      </c>
      <c r="AG2636" s="16">
        <v>15615.1</v>
      </c>
      <c r="AH2636" s="16">
        <v>2.0650000000000002E-2</v>
      </c>
      <c r="AI2636" s="16">
        <v>31.5</v>
      </c>
      <c r="AJ2636" s="16">
        <v>60.1</v>
      </c>
      <c r="AK2636" s="16">
        <v>-0.78700000000000003</v>
      </c>
      <c r="AL2636" s="16">
        <v>-0.98129999999999995</v>
      </c>
      <c r="AM2636" s="16">
        <v>-1.0408999999999999</v>
      </c>
      <c r="AN2636" s="16">
        <v>-2.0091999999999999</v>
      </c>
      <c r="AO2636" s="16">
        <v>-0.87150000000000005</v>
      </c>
      <c r="AP2636" s="16">
        <v>-1.0649</v>
      </c>
      <c r="AQ2636" s="16">
        <v>21.516500000000001</v>
      </c>
      <c r="AR2636" s="16">
        <f t="shared" si="113"/>
        <v>0</v>
      </c>
      <c r="AS2636" s="5">
        <f t="shared" si="112"/>
        <v>0.12295800000000012</v>
      </c>
    </row>
    <row r="2637" spans="1:45" x14ac:dyDescent="0.25">
      <c r="A2637" s="16" t="s">
        <v>408</v>
      </c>
      <c r="B2637" s="16" t="s">
        <v>113</v>
      </c>
      <c r="C2637" s="16" t="s">
        <v>336</v>
      </c>
      <c r="D2637" s="16">
        <v>2008</v>
      </c>
      <c r="E2637" s="16" t="s">
        <v>3256</v>
      </c>
      <c r="F2637" s="16" t="s">
        <v>592</v>
      </c>
      <c r="G2637" s="10">
        <v>2128.67</v>
      </c>
      <c r="H2637" s="73">
        <v>7.6632509999999998</v>
      </c>
      <c r="I2637" s="16">
        <v>150347390</v>
      </c>
      <c r="J2637" s="71">
        <v>1.7999999999999999E-2</v>
      </c>
      <c r="K2637" s="71">
        <v>0.96</v>
      </c>
      <c r="L2637" s="16">
        <v>-1.67198</v>
      </c>
      <c r="M2637" s="16">
        <v>-0.54687609999999998</v>
      </c>
      <c r="N2637" s="16">
        <v>-1.0000960000000001</v>
      </c>
      <c r="O2637" s="16">
        <v>-0.35786499999999999</v>
      </c>
      <c r="P2637" s="16">
        <v>-0.8992829</v>
      </c>
      <c r="Q2637" s="16">
        <v>-0.94736200000000004</v>
      </c>
      <c r="R2637" s="16">
        <v>0.219</v>
      </c>
      <c r="S2637" s="16">
        <v>1.1999999999999999E-3</v>
      </c>
      <c r="T2637" s="16">
        <v>1.9E-3</v>
      </c>
      <c r="U2637" s="16">
        <v>3.7888500000000001</v>
      </c>
      <c r="V2637" s="16">
        <v>7.1959999999999997</v>
      </c>
      <c r="W2637" s="16">
        <v>1.304</v>
      </c>
      <c r="X2637" s="16">
        <v>368.81</v>
      </c>
      <c r="Y2637" s="16">
        <v>37.677999999999997</v>
      </c>
      <c r="Z2637" s="16">
        <v>0.18820000000000001</v>
      </c>
      <c r="AA2637" s="16">
        <v>8.0265299999999998E-2</v>
      </c>
      <c r="AB2637" s="16">
        <v>0.52</v>
      </c>
      <c r="AC2637" s="16">
        <v>0</v>
      </c>
      <c r="AD2637" s="16">
        <v>23.215</v>
      </c>
      <c r="AE2637" s="16">
        <v>0.86480000000000001</v>
      </c>
      <c r="AF2637" s="16">
        <v>41.656799999999997</v>
      </c>
      <c r="AG2637" s="16">
        <v>13969.4</v>
      </c>
      <c r="AH2637" s="16">
        <v>1.8499999999999999E-2</v>
      </c>
      <c r="AI2637" s="16">
        <v>31.2</v>
      </c>
      <c r="AJ2637" s="16">
        <v>61.2</v>
      </c>
      <c r="AK2637" s="16">
        <v>-0.76100000000000001</v>
      </c>
      <c r="AL2637" s="16">
        <v>-0.80940000000000001</v>
      </c>
      <c r="AM2637" s="16">
        <v>-0.96830000000000005</v>
      </c>
      <c r="AN2637" s="16">
        <v>-1.8580000000000001</v>
      </c>
      <c r="AO2637" s="16">
        <v>-0.78069999999999995</v>
      </c>
      <c r="AP2637" s="16">
        <v>-1.0571999999999999</v>
      </c>
      <c r="AQ2637" s="16">
        <v>21.516500000000001</v>
      </c>
      <c r="AR2637" s="16">
        <f t="shared" si="113"/>
        <v>0</v>
      </c>
      <c r="AS2637" s="5">
        <f t="shared" si="112"/>
        <v>7.2465999999999919E-2</v>
      </c>
    </row>
    <row r="2638" spans="1:45" x14ac:dyDescent="0.25">
      <c r="A2638" s="16" t="s">
        <v>408</v>
      </c>
      <c r="B2638" s="16" t="s">
        <v>113</v>
      </c>
      <c r="C2638" s="16" t="s">
        <v>336</v>
      </c>
      <c r="D2638" s="16">
        <v>2009</v>
      </c>
      <c r="E2638" s="16" t="s">
        <v>3247</v>
      </c>
      <c r="F2638" s="16" t="s">
        <v>592</v>
      </c>
      <c r="G2638" s="10">
        <v>2216.5</v>
      </c>
      <c r="H2638" s="73">
        <v>7.703684</v>
      </c>
      <c r="I2638" s="16">
        <v>154402181</v>
      </c>
      <c r="J2638" s="71">
        <v>1.7000000000000001E-2</v>
      </c>
      <c r="K2638" s="71">
        <v>0.97599999999999998</v>
      </c>
      <c r="L2638" s="16">
        <v>-1.7371239999999999</v>
      </c>
      <c r="M2638" s="16">
        <v>-0.5448499</v>
      </c>
      <c r="N2638" s="16">
        <v>-0.97021789999999997</v>
      </c>
      <c r="O2638" s="16">
        <v>-0.45328629999999998</v>
      </c>
      <c r="P2638" s="16">
        <v>-0.86924170000000001</v>
      </c>
      <c r="Q2638" s="16">
        <v>-1.0619510000000001</v>
      </c>
      <c r="R2638" s="16">
        <v>0.219</v>
      </c>
      <c r="S2638" s="16">
        <v>7.5000000000000002E-4</v>
      </c>
      <c r="T2638" s="16">
        <v>2.3E-3</v>
      </c>
      <c r="U2638" s="16">
        <v>4.1433499999999999</v>
      </c>
      <c r="V2638" s="16">
        <v>7.4550000000000001</v>
      </c>
      <c r="W2638" s="16">
        <v>1.2969999999999999</v>
      </c>
      <c r="X2638" s="16">
        <v>366.84300000000002</v>
      </c>
      <c r="Y2638" s="16">
        <v>38.5015</v>
      </c>
      <c r="Z2638" s="16">
        <v>0.13370000000000001</v>
      </c>
      <c r="AA2638" s="16">
        <v>0.1134715</v>
      </c>
      <c r="AB2638" s="16">
        <v>0.52</v>
      </c>
      <c r="AC2638" s="16">
        <v>0</v>
      </c>
      <c r="AD2638" s="16">
        <v>22.36</v>
      </c>
      <c r="AE2638" s="16">
        <v>0.95379999999999998</v>
      </c>
      <c r="AF2638" s="16">
        <v>47.958399999999997</v>
      </c>
      <c r="AG2638" s="16">
        <v>12742.3</v>
      </c>
      <c r="AH2638" s="16">
        <v>2.2100000000000002E-2</v>
      </c>
      <c r="AI2638" s="16">
        <v>30.8</v>
      </c>
      <c r="AJ2638" s="16">
        <v>62.3</v>
      </c>
      <c r="AK2638" s="16">
        <v>-0.872</v>
      </c>
      <c r="AL2638" s="16">
        <v>-0.97670000000000001</v>
      </c>
      <c r="AM2638" s="16">
        <v>-1.2005999999999999</v>
      </c>
      <c r="AN2638" s="16">
        <v>-1.9524999999999999</v>
      </c>
      <c r="AO2638" s="16">
        <v>-0.72819999999999996</v>
      </c>
      <c r="AP2638" s="16">
        <v>-1.1636</v>
      </c>
      <c r="AQ2638" s="16">
        <v>21.516500000000001</v>
      </c>
      <c r="AR2638" s="16">
        <f t="shared" si="113"/>
        <v>0</v>
      </c>
      <c r="AS2638" s="5">
        <f t="shared" si="112"/>
        <v>-6.5143999999999869E-2</v>
      </c>
    </row>
    <row r="2639" spans="1:45" x14ac:dyDescent="0.25">
      <c r="A2639" s="16" t="s">
        <v>408</v>
      </c>
      <c r="B2639" s="16" t="s">
        <v>113</v>
      </c>
      <c r="C2639" s="16" t="s">
        <v>336</v>
      </c>
      <c r="D2639" s="16">
        <v>2010</v>
      </c>
      <c r="E2639" s="16" t="s">
        <v>3265</v>
      </c>
      <c r="F2639" s="16" t="s">
        <v>592</v>
      </c>
      <c r="G2639" s="10">
        <v>2327.3200000000002</v>
      </c>
      <c r="H2639" s="73">
        <v>7.7524730000000002</v>
      </c>
      <c r="I2639" s="16">
        <v>158578261</v>
      </c>
      <c r="J2639" s="71">
        <v>1.7000000000000001E-2</v>
      </c>
      <c r="K2639" s="71">
        <v>0.99299999999999999</v>
      </c>
      <c r="L2639" s="16">
        <v>-1.740831</v>
      </c>
      <c r="M2639" s="16">
        <v>-0.54317490000000002</v>
      </c>
      <c r="N2639" s="16">
        <v>-0.93934680000000004</v>
      </c>
      <c r="O2639" s="16">
        <v>-0.50310160000000004</v>
      </c>
      <c r="P2639" s="16">
        <v>-0.8417888</v>
      </c>
      <c r="Q2639" s="16">
        <v>-1.0803389999999999</v>
      </c>
      <c r="R2639" s="16">
        <v>0.219</v>
      </c>
      <c r="S2639" s="16">
        <v>6.9999999999999999E-4</v>
      </c>
      <c r="T2639" s="16">
        <v>2.5000000000000001E-3</v>
      </c>
      <c r="U2639" s="16">
        <v>4.0461999999999998</v>
      </c>
      <c r="V2639" s="16">
        <v>8.15</v>
      </c>
      <c r="W2639" s="16">
        <v>1.29</v>
      </c>
      <c r="X2639" s="16">
        <v>371.00900000000001</v>
      </c>
      <c r="Y2639" s="16">
        <v>37.283000000000001</v>
      </c>
      <c r="Z2639" s="16">
        <v>0.1313</v>
      </c>
      <c r="AA2639" s="16">
        <v>0.16959199999999999</v>
      </c>
      <c r="AB2639" s="16">
        <v>0.52</v>
      </c>
      <c r="AC2639" s="16">
        <v>0</v>
      </c>
      <c r="AD2639" s="16">
        <v>20.914999999999999</v>
      </c>
      <c r="AE2639" s="16">
        <v>0.65759999999999996</v>
      </c>
      <c r="AF2639" s="16">
        <v>54.660899999999998</v>
      </c>
      <c r="AG2639" s="16">
        <v>16384.5</v>
      </c>
      <c r="AH2639" s="16">
        <v>2.1000000000000001E-2</v>
      </c>
      <c r="AI2639" s="16">
        <v>30.5</v>
      </c>
      <c r="AJ2639" s="16">
        <v>63.4</v>
      </c>
      <c r="AK2639" s="16">
        <v>-0.80230000000000001</v>
      </c>
      <c r="AL2639" s="16">
        <v>-0.997</v>
      </c>
      <c r="AM2639" s="16">
        <v>-1.1516</v>
      </c>
      <c r="AN2639" s="16">
        <v>-2.1894999999999998</v>
      </c>
      <c r="AO2639" s="16">
        <v>-0.71440000000000003</v>
      </c>
      <c r="AP2639" s="16">
        <v>-1.1734</v>
      </c>
      <c r="AQ2639" s="16">
        <v>21.516500000000001</v>
      </c>
      <c r="AR2639" s="16">
        <f t="shared" si="113"/>
        <v>0</v>
      </c>
      <c r="AS2639" s="5">
        <f t="shared" si="112"/>
        <v>-3.7070000000001269E-3</v>
      </c>
    </row>
    <row r="2640" spans="1:45" x14ac:dyDescent="0.25">
      <c r="A2640" s="16" t="s">
        <v>408</v>
      </c>
      <c r="B2640" s="16" t="s">
        <v>113</v>
      </c>
      <c r="C2640" s="16" t="s">
        <v>336</v>
      </c>
      <c r="D2640" s="16">
        <v>2011</v>
      </c>
      <c r="E2640" s="16" t="s">
        <v>3263</v>
      </c>
      <c r="F2640" s="16" t="s">
        <v>592</v>
      </c>
      <c r="G2640" s="10">
        <v>2376.64</v>
      </c>
      <c r="H2640" s="73">
        <v>7.7734430000000003</v>
      </c>
      <c r="I2640" s="16">
        <v>162877076</v>
      </c>
      <c r="J2640" s="71">
        <v>7.0000000000000001E-3</v>
      </c>
      <c r="K2640" s="71">
        <v>1</v>
      </c>
      <c r="L2640" s="16">
        <v>-1.6947970000000001</v>
      </c>
      <c r="M2640" s="16">
        <v>-0.53790720000000003</v>
      </c>
      <c r="N2640" s="16">
        <v>-0.90062089999999995</v>
      </c>
      <c r="O2640" s="16">
        <v>-0.49748809999999999</v>
      </c>
      <c r="P2640" s="16">
        <v>-0.82537879999999997</v>
      </c>
      <c r="Q2640" s="16">
        <v>-1.0423260000000001</v>
      </c>
      <c r="R2640" s="16">
        <v>0.219</v>
      </c>
      <c r="S2640" s="16">
        <v>1.6000000000000001E-3</v>
      </c>
      <c r="T2640" s="16">
        <v>2.7000000000000001E-3</v>
      </c>
      <c r="U2640" s="16">
        <v>4.3771000000000004</v>
      </c>
      <c r="V2640" s="16">
        <v>8.2780000000000005</v>
      </c>
      <c r="W2640" s="16">
        <v>1.264</v>
      </c>
      <c r="X2640" s="16">
        <v>371.43900000000002</v>
      </c>
      <c r="Y2640" s="16">
        <v>37.115400000000001</v>
      </c>
      <c r="Z2640" s="16">
        <v>0.1221</v>
      </c>
      <c r="AA2640" s="16">
        <v>9.1916600000000001E-2</v>
      </c>
      <c r="AB2640" s="16">
        <v>0.52</v>
      </c>
      <c r="AC2640" s="16">
        <v>0</v>
      </c>
      <c r="AD2640" s="16">
        <v>22.914999999999999</v>
      </c>
      <c r="AE2640" s="16">
        <v>0.43809999999999999</v>
      </c>
      <c r="AF2640" s="16">
        <v>57.960700000000003</v>
      </c>
      <c r="AG2640" s="16">
        <v>16507.2</v>
      </c>
      <c r="AH2640" s="16">
        <v>0.02</v>
      </c>
      <c r="AI2640" s="16">
        <v>30.2</v>
      </c>
      <c r="AJ2640" s="16">
        <v>64.5</v>
      </c>
      <c r="AK2640" s="16">
        <v>-0.74809999999999999</v>
      </c>
      <c r="AL2640" s="16">
        <v>-1.1335</v>
      </c>
      <c r="AM2640" s="16">
        <v>-1.0791999999999999</v>
      </c>
      <c r="AN2640" s="16">
        <v>-1.9432</v>
      </c>
      <c r="AO2640" s="16">
        <v>-0.66859999999999997</v>
      </c>
      <c r="AP2640" s="16">
        <v>-1.2171000000000001</v>
      </c>
      <c r="AQ2640" s="16">
        <v>21.516500000000001</v>
      </c>
      <c r="AR2640" s="16">
        <f t="shared" si="113"/>
        <v>0</v>
      </c>
      <c r="AS2640" s="5">
        <f t="shared" si="112"/>
        <v>4.6033999999999908E-2</v>
      </c>
    </row>
    <row r="2641" spans="1:45" x14ac:dyDescent="0.25">
      <c r="A2641" s="16" t="s">
        <v>408</v>
      </c>
      <c r="B2641" s="16" t="s">
        <v>113</v>
      </c>
      <c r="C2641" s="16" t="s">
        <v>336</v>
      </c>
      <c r="D2641" s="16">
        <v>2012</v>
      </c>
      <c r="E2641" s="16" t="s">
        <v>3245</v>
      </c>
      <c r="F2641" s="16" t="s">
        <v>592</v>
      </c>
      <c r="G2641" s="10">
        <v>2412.86</v>
      </c>
      <c r="H2641" s="73">
        <v>7.7885679999999997</v>
      </c>
      <c r="I2641" s="16">
        <v>167297284</v>
      </c>
      <c r="J2641" s="71">
        <v>-1E-3</v>
      </c>
      <c r="K2641" s="71">
        <v>0.999</v>
      </c>
      <c r="L2641" s="16">
        <v>-1.6572309999999999</v>
      </c>
      <c r="M2641" s="16">
        <v>-0.54239170000000003</v>
      </c>
      <c r="N2641" s="16">
        <v>-0.90957699999999997</v>
      </c>
      <c r="O2641" s="16">
        <v>-0.4346873</v>
      </c>
      <c r="P2641" s="16">
        <v>-0.79319059999999997</v>
      </c>
      <c r="Q2641" s="16">
        <v>-1.0437000000000001</v>
      </c>
      <c r="R2641" s="16">
        <v>0.219</v>
      </c>
      <c r="S2641" s="16">
        <v>1.4E-3</v>
      </c>
      <c r="T2641" s="16">
        <v>2.3E-3</v>
      </c>
      <c r="U2641" s="16">
        <v>4.3277000000000001</v>
      </c>
      <c r="V2641" s="16">
        <v>8.3960000000000008</v>
      </c>
      <c r="W2641" s="16">
        <v>1.282</v>
      </c>
      <c r="X2641" s="16">
        <v>370.28100000000001</v>
      </c>
      <c r="Y2641" s="16">
        <v>37.716999999999999</v>
      </c>
      <c r="Z2641" s="16">
        <v>0.13109999999999999</v>
      </c>
      <c r="AA2641" s="16">
        <v>-5.1776000000000001E-3</v>
      </c>
      <c r="AB2641" s="16">
        <v>0.52</v>
      </c>
      <c r="AC2641" s="16">
        <v>0</v>
      </c>
      <c r="AD2641" s="16">
        <v>25.414999999999999</v>
      </c>
      <c r="AE2641" s="16">
        <v>0.2477</v>
      </c>
      <c r="AF2641" s="16">
        <v>66.798100000000005</v>
      </c>
      <c r="AG2641" s="16">
        <v>17062.5</v>
      </c>
      <c r="AH2641" s="16">
        <v>1.7899999999999999E-2</v>
      </c>
      <c r="AI2641" s="16">
        <v>29.9</v>
      </c>
      <c r="AJ2641" s="16">
        <v>65.5</v>
      </c>
      <c r="AK2641" s="16">
        <v>-0.73260000000000003</v>
      </c>
      <c r="AL2641" s="16">
        <v>-1.1521999999999999</v>
      </c>
      <c r="AM2641" s="16">
        <v>-0.98899999999999999</v>
      </c>
      <c r="AN2641" s="16">
        <v>-2.0575000000000001</v>
      </c>
      <c r="AO2641" s="16">
        <v>-0.70750000000000002</v>
      </c>
      <c r="AP2641" s="16">
        <v>-1.1751</v>
      </c>
      <c r="AQ2641" s="16">
        <v>21.516500000000001</v>
      </c>
      <c r="AR2641" s="16">
        <f t="shared" si="113"/>
        <v>0</v>
      </c>
      <c r="AS2641" s="5">
        <f t="shared" si="112"/>
        <v>3.756600000000021E-2</v>
      </c>
    </row>
    <row r="2642" spans="1:45" x14ac:dyDescent="0.25">
      <c r="A2642" s="16" t="s">
        <v>408</v>
      </c>
      <c r="B2642" s="16" t="s">
        <v>113</v>
      </c>
      <c r="C2642" s="16" t="s">
        <v>336</v>
      </c>
      <c r="D2642" s="16">
        <v>2013</v>
      </c>
      <c r="E2642" s="16" t="s">
        <v>3244</v>
      </c>
      <c r="F2642" s="16" t="s">
        <v>592</v>
      </c>
      <c r="G2642" s="10">
        <v>2475.9499999999998</v>
      </c>
      <c r="H2642" s="73">
        <v>7.8143789999999997</v>
      </c>
      <c r="I2642" s="16">
        <v>171829303</v>
      </c>
      <c r="J2642" s="71">
        <v>-2.1999999999999999E-2</v>
      </c>
      <c r="K2642" s="71">
        <v>0.97699999999999998</v>
      </c>
      <c r="L2642" s="16">
        <v>-1.637313</v>
      </c>
      <c r="M2642" s="16">
        <v>-0.54312119999999997</v>
      </c>
      <c r="N2642" s="16">
        <v>-0.88668599999999997</v>
      </c>
      <c r="O2642" s="16">
        <v>-0.4427835</v>
      </c>
      <c r="P2642" s="16">
        <v>-0.7647872</v>
      </c>
      <c r="Q2642" s="16">
        <v>-1.042367</v>
      </c>
      <c r="R2642" s="16">
        <v>0.219</v>
      </c>
      <c r="S2642" s="16">
        <v>1.6999999999999999E-3</v>
      </c>
      <c r="T2642" s="16">
        <v>2.0999999999999999E-3</v>
      </c>
      <c r="U2642" s="16">
        <v>4.48935</v>
      </c>
      <c r="V2642" s="16">
        <v>8.8620000000000001</v>
      </c>
      <c r="W2642" s="16">
        <v>1.238</v>
      </c>
      <c r="X2642" s="16">
        <v>370.05</v>
      </c>
      <c r="Y2642" s="16">
        <v>37.492699999999999</v>
      </c>
      <c r="Z2642" s="16">
        <v>0.1343</v>
      </c>
      <c r="AA2642" s="16">
        <v>2.2008799999999999E-2</v>
      </c>
      <c r="AB2642" s="16">
        <v>0.52</v>
      </c>
      <c r="AC2642" s="16">
        <v>0</v>
      </c>
      <c r="AD2642" s="16">
        <v>24.715</v>
      </c>
      <c r="AE2642" s="16">
        <v>0.2077</v>
      </c>
      <c r="AF2642" s="16">
        <v>73.292000000000002</v>
      </c>
      <c r="AG2642" s="16">
        <v>16758.2</v>
      </c>
      <c r="AH2642" s="16">
        <v>1.7500000000000002E-2</v>
      </c>
      <c r="AI2642" s="16">
        <v>29.6</v>
      </c>
      <c r="AJ2642" s="16">
        <v>66.599999999999994</v>
      </c>
      <c r="AK2642" s="16">
        <v>-0.73089999999999999</v>
      </c>
      <c r="AL2642" s="16">
        <v>-1.2073</v>
      </c>
      <c r="AM2642" s="16">
        <v>-0.98519999999999996</v>
      </c>
      <c r="AN2642" s="16">
        <v>-2.0783999999999998</v>
      </c>
      <c r="AO2642" s="16">
        <v>-0.65659999999999996</v>
      </c>
      <c r="AP2642" s="16">
        <v>-1.1540999999999999</v>
      </c>
      <c r="AQ2642" s="16">
        <v>21.516500000000001</v>
      </c>
      <c r="AR2642" s="16">
        <f t="shared" si="113"/>
        <v>0</v>
      </c>
      <c r="AS2642" s="5">
        <f t="shared" si="112"/>
        <v>1.991799999999988E-2</v>
      </c>
    </row>
    <row r="2643" spans="1:45" x14ac:dyDescent="0.25">
      <c r="A2643" s="16" t="s">
        <v>408</v>
      </c>
      <c r="B2643" s="16" t="s">
        <v>113</v>
      </c>
      <c r="C2643" s="16" t="s">
        <v>336</v>
      </c>
      <c r="D2643" s="16">
        <v>2014</v>
      </c>
      <c r="E2643" s="16" t="s">
        <v>3269</v>
      </c>
      <c r="F2643" s="16" t="s">
        <v>592</v>
      </c>
      <c r="G2643" s="10">
        <v>2563.09</v>
      </c>
      <c r="H2643" s="73">
        <v>7.8489690000000003</v>
      </c>
      <c r="I2643" s="16">
        <v>176460502</v>
      </c>
      <c r="J2643" s="71">
        <v>-1.2999999999999999E-2</v>
      </c>
      <c r="K2643" s="71">
        <v>0.96499999999999997</v>
      </c>
      <c r="L2643" s="16">
        <v>-1.6113550000000001</v>
      </c>
      <c r="M2643" s="16">
        <v>-0.54593060000000004</v>
      </c>
      <c r="N2643" s="16">
        <v>-0.85983900000000002</v>
      </c>
      <c r="O2643" s="16">
        <v>-0.37860640000000001</v>
      </c>
      <c r="P2643" s="16">
        <v>-0.74312599999999995</v>
      </c>
      <c r="Q2643" s="16">
        <v>-1.0996889999999999</v>
      </c>
      <c r="R2643" s="16">
        <v>0.219</v>
      </c>
      <c r="S2643" s="16">
        <v>1.4499999999999999E-3</v>
      </c>
      <c r="T2643" s="16">
        <v>1.9E-3</v>
      </c>
      <c r="U2643" s="16">
        <v>4.5002000000000004</v>
      </c>
      <c r="V2643" s="16">
        <v>9.5660000000000007</v>
      </c>
      <c r="W2643" s="16">
        <v>1.216</v>
      </c>
      <c r="X2643" s="16">
        <v>371.916</v>
      </c>
      <c r="Y2643" s="16">
        <v>38.404000000000003</v>
      </c>
      <c r="Z2643" s="16">
        <v>0.14280000000000001</v>
      </c>
      <c r="AA2643" s="16">
        <v>-6.2268900000000002E-2</v>
      </c>
      <c r="AB2643" s="16">
        <v>0.52</v>
      </c>
      <c r="AC2643" s="16">
        <v>0</v>
      </c>
      <c r="AD2643" s="16">
        <v>26.885000000000002</v>
      </c>
      <c r="AE2643" s="16">
        <v>0.1027</v>
      </c>
      <c r="AF2643" s="16">
        <v>77.841499999999996</v>
      </c>
      <c r="AG2643" s="16">
        <v>18430.400000000001</v>
      </c>
      <c r="AH2643" s="16">
        <v>1.7149999999999999E-2</v>
      </c>
      <c r="AI2643" s="16">
        <v>29.3</v>
      </c>
      <c r="AJ2643" s="16">
        <v>67.599999999999994</v>
      </c>
      <c r="AK2643" s="16">
        <v>-0.65459999999999996</v>
      </c>
      <c r="AL2643" s="16">
        <v>-1.2730999999999999</v>
      </c>
      <c r="AM2643" s="16">
        <v>-1.1826000000000001</v>
      </c>
      <c r="AN2643" s="16">
        <v>-2.1322999999999999</v>
      </c>
      <c r="AO2643" s="16">
        <v>-0.81210000000000004</v>
      </c>
      <c r="AP2643" s="16">
        <v>-1.0859000000000001</v>
      </c>
      <c r="AQ2643" s="16">
        <v>21.516500000000001</v>
      </c>
      <c r="AR2643" s="16">
        <f t="shared" si="113"/>
        <v>0</v>
      </c>
      <c r="AS2643" s="5">
        <f t="shared" si="112"/>
        <v>2.5957999999999926E-2</v>
      </c>
    </row>
    <row r="2644" spans="1:45" x14ac:dyDescent="0.25">
      <c r="A2644" s="16" t="s">
        <v>409</v>
      </c>
      <c r="B2644" s="16" t="s">
        <v>114</v>
      </c>
      <c r="C2644" s="16" t="s">
        <v>334</v>
      </c>
      <c r="D2644" s="16">
        <v>1985</v>
      </c>
      <c r="E2644" s="16" t="s">
        <v>3180</v>
      </c>
      <c r="F2644" s="16" t="s">
        <v>592</v>
      </c>
      <c r="G2644" s="10">
        <v>1504.78</v>
      </c>
      <c r="H2644" s="73">
        <v>7.3164049999999996</v>
      </c>
      <c r="I2644" s="16" t="s">
        <v>6700</v>
      </c>
      <c r="K2644" s="71">
        <v>1.3779999999999999</v>
      </c>
      <c r="L2644" s="16">
        <v>-1.311911</v>
      </c>
      <c r="M2644" s="16">
        <v>-0.65681149999999999</v>
      </c>
      <c r="N2644" s="16">
        <v>-0.44354650000000001</v>
      </c>
      <c r="O2644" s="16">
        <v>-0.69157429999999998</v>
      </c>
      <c r="P2644" s="16">
        <v>-0.86107520000000004</v>
      </c>
      <c r="Q2644" s="16">
        <v>-0.25469649999999999</v>
      </c>
      <c r="R2644" s="16">
        <v>0.05</v>
      </c>
      <c r="S2644" s="16">
        <v>1.1999999999999999E-3</v>
      </c>
      <c r="T2644" s="16">
        <v>0</v>
      </c>
      <c r="U2644" s="16">
        <v>3.2847</v>
      </c>
      <c r="V2644" s="16">
        <v>4.3899999999999997</v>
      </c>
      <c r="W2644" s="16">
        <v>8.61</v>
      </c>
      <c r="X2644" s="16">
        <v>404.79500000000002</v>
      </c>
      <c r="Y2644" s="16">
        <v>27.6158</v>
      </c>
      <c r="Z2644" s="16">
        <v>0.13780000000000001</v>
      </c>
      <c r="AA2644" s="16">
        <v>0.147312</v>
      </c>
      <c r="AB2644" s="16">
        <v>0.61</v>
      </c>
      <c r="AC2644" s="16">
        <v>14.93</v>
      </c>
      <c r="AD2644" s="16">
        <v>38.414999999999999</v>
      </c>
      <c r="AE2644" s="16">
        <v>1.1689000000000001</v>
      </c>
      <c r="AF2644" s="16">
        <v>0</v>
      </c>
      <c r="AG2644" s="16">
        <v>27823.5</v>
      </c>
      <c r="AH2644" s="16">
        <v>3.2500000000000001E-2</v>
      </c>
      <c r="AI2644" s="16">
        <v>39.135899999999999</v>
      </c>
      <c r="AJ2644" s="16">
        <v>69.832999999999998</v>
      </c>
      <c r="AK2644" s="16">
        <v>0.3236</v>
      </c>
      <c r="AL2644" s="16">
        <v>-0.55330000000000001</v>
      </c>
      <c r="AM2644" s="16">
        <v>-0.54959999999999998</v>
      </c>
      <c r="AN2644" s="16">
        <v>-0.61660000000000004</v>
      </c>
      <c r="AO2644" s="16">
        <v>-5.4600000000000003E-2</v>
      </c>
      <c r="AP2644" s="16">
        <v>-0.74350000000000005</v>
      </c>
      <c r="AR2644" s="16">
        <f t="shared" si="113"/>
        <v>1</v>
      </c>
      <c r="AS2644" s="5">
        <f t="shared" si="112"/>
        <v>0</v>
      </c>
    </row>
    <row r="2645" spans="1:45" x14ac:dyDescent="0.25">
      <c r="A2645" s="16" t="s">
        <v>409</v>
      </c>
      <c r="B2645" s="16" t="s">
        <v>114</v>
      </c>
      <c r="C2645" s="16" t="s">
        <v>334</v>
      </c>
      <c r="D2645" s="16">
        <v>1986</v>
      </c>
      <c r="E2645" s="16" t="s">
        <v>3188</v>
      </c>
      <c r="F2645" s="16" t="s">
        <v>592</v>
      </c>
      <c r="G2645" s="10">
        <v>1455.02</v>
      </c>
      <c r="H2645" s="73">
        <v>7.2827770000000003</v>
      </c>
      <c r="I2645" s="16" t="s">
        <v>6700</v>
      </c>
      <c r="J2645" s="71">
        <v>-4.2000000000000003E-2</v>
      </c>
      <c r="K2645" s="71">
        <v>1.3220000000000001</v>
      </c>
      <c r="L2645" s="16">
        <v>-1.2917320000000001</v>
      </c>
      <c r="M2645" s="16">
        <v>-0.65512309999999996</v>
      </c>
      <c r="N2645" s="16">
        <v>-0.42993130000000002</v>
      </c>
      <c r="O2645" s="16">
        <v>-0.67070750000000001</v>
      </c>
      <c r="P2645" s="16">
        <v>-0.84566189999999997</v>
      </c>
      <c r="Q2645" s="16">
        <v>-0.26274039999999999</v>
      </c>
      <c r="R2645" s="16">
        <v>0.05</v>
      </c>
      <c r="S2645" s="16">
        <v>1.4E-3</v>
      </c>
      <c r="T2645" s="16">
        <v>1E-4</v>
      </c>
      <c r="U2645" s="16">
        <v>3.2875999999999999</v>
      </c>
      <c r="V2645" s="16">
        <v>4.7380000000000004</v>
      </c>
      <c r="W2645" s="16">
        <v>8.7379999999999995</v>
      </c>
      <c r="X2645" s="16">
        <v>404.49900000000002</v>
      </c>
      <c r="Y2645" s="16">
        <v>28.518799999999999</v>
      </c>
      <c r="Z2645" s="16">
        <v>0.1381</v>
      </c>
      <c r="AA2645" s="16">
        <v>0.14478769999999999</v>
      </c>
      <c r="AB2645" s="16">
        <v>0.61</v>
      </c>
      <c r="AC2645" s="16">
        <v>14.93</v>
      </c>
      <c r="AD2645" s="16">
        <v>38.479999999999997</v>
      </c>
      <c r="AE2645" s="16">
        <v>1.1626000000000001</v>
      </c>
      <c r="AF2645" s="16">
        <v>0</v>
      </c>
      <c r="AG2645" s="16">
        <v>31420.3</v>
      </c>
      <c r="AH2645" s="16">
        <v>3.3099999999999997E-2</v>
      </c>
      <c r="AI2645" s="16">
        <v>40.1477</v>
      </c>
      <c r="AJ2645" s="16">
        <v>70.432199999999995</v>
      </c>
      <c r="AK2645" s="16">
        <v>0.2959</v>
      </c>
      <c r="AL2645" s="16">
        <v>-0.56089999999999995</v>
      </c>
      <c r="AM2645" s="16">
        <v>-0.5615</v>
      </c>
      <c r="AN2645" s="16">
        <v>-0.60109999999999997</v>
      </c>
      <c r="AO2645" s="16">
        <v>-6.6600000000000006E-2</v>
      </c>
      <c r="AP2645" s="16">
        <v>-0.74309999999999998</v>
      </c>
      <c r="AR2645" s="16">
        <f t="shared" si="113"/>
        <v>1</v>
      </c>
      <c r="AS2645" s="5">
        <f t="shared" si="112"/>
        <v>2.0178999999999947E-2</v>
      </c>
    </row>
    <row r="2646" spans="1:45" x14ac:dyDescent="0.25">
      <c r="A2646" s="16" t="s">
        <v>409</v>
      </c>
      <c r="B2646" s="16" t="s">
        <v>114</v>
      </c>
      <c r="C2646" s="16" t="s">
        <v>334</v>
      </c>
      <c r="D2646" s="16">
        <v>1987</v>
      </c>
      <c r="E2646" s="16" t="s">
        <v>3198</v>
      </c>
      <c r="F2646" s="16" t="s">
        <v>592</v>
      </c>
      <c r="G2646" s="10">
        <v>1412.74</v>
      </c>
      <c r="H2646" s="73">
        <v>7.253285</v>
      </c>
      <c r="I2646" s="16" t="s">
        <v>6700</v>
      </c>
      <c r="J2646" s="71">
        <v>-4.3999999999999997E-2</v>
      </c>
      <c r="K2646" s="71">
        <v>1.2649999999999999</v>
      </c>
      <c r="L2646" s="16">
        <v>-1.1995640000000001</v>
      </c>
      <c r="M2646" s="16">
        <v>-0.65343470000000003</v>
      </c>
      <c r="N2646" s="16">
        <v>-0.2082542</v>
      </c>
      <c r="O2646" s="16">
        <v>-0.69338710000000003</v>
      </c>
      <c r="P2646" s="16">
        <v>-0.83096219999999998</v>
      </c>
      <c r="Q2646" s="16">
        <v>-0.27081860000000002</v>
      </c>
      <c r="R2646" s="16">
        <v>0.05</v>
      </c>
      <c r="S2646" s="16">
        <v>1.6000000000000001E-3</v>
      </c>
      <c r="T2646" s="16">
        <v>2.0000000000000001E-4</v>
      </c>
      <c r="U2646" s="16">
        <v>5.3517000000000001</v>
      </c>
      <c r="V2646" s="16">
        <v>5.0860000000000003</v>
      </c>
      <c r="W2646" s="16">
        <v>8.8659999999999997</v>
      </c>
      <c r="X2646" s="16">
        <v>402.84100000000001</v>
      </c>
      <c r="Y2646" s="16">
        <v>29.421900000000001</v>
      </c>
      <c r="Z2646" s="16">
        <v>0.11509999999999999</v>
      </c>
      <c r="AA2646" s="16">
        <v>0.14226320000000001</v>
      </c>
      <c r="AB2646" s="16">
        <v>0.61</v>
      </c>
      <c r="AC2646" s="16">
        <v>14.93</v>
      </c>
      <c r="AD2646" s="16">
        <v>38.545000000000002</v>
      </c>
      <c r="AE2646" s="16">
        <v>1.1842999999999999</v>
      </c>
      <c r="AF2646" s="16">
        <v>0</v>
      </c>
      <c r="AG2646" s="16">
        <v>32913.199999999997</v>
      </c>
      <c r="AH2646" s="16">
        <v>3.3700000000000001E-2</v>
      </c>
      <c r="AI2646" s="16">
        <v>41.159500000000001</v>
      </c>
      <c r="AJ2646" s="16">
        <v>71.031400000000005</v>
      </c>
      <c r="AK2646" s="16">
        <v>0.2681</v>
      </c>
      <c r="AL2646" s="16">
        <v>-0.56840000000000002</v>
      </c>
      <c r="AM2646" s="16">
        <v>-0.57350000000000001</v>
      </c>
      <c r="AN2646" s="16">
        <v>-0.5857</v>
      </c>
      <c r="AO2646" s="16">
        <v>-7.85E-2</v>
      </c>
      <c r="AP2646" s="16">
        <v>-0.74280000000000002</v>
      </c>
      <c r="AR2646" s="16">
        <f t="shared" si="113"/>
        <v>1</v>
      </c>
      <c r="AS2646" s="5">
        <f t="shared" si="112"/>
        <v>9.2168000000000028E-2</v>
      </c>
    </row>
    <row r="2647" spans="1:45" x14ac:dyDescent="0.25">
      <c r="A2647" s="16" t="s">
        <v>409</v>
      </c>
      <c r="B2647" s="16" t="s">
        <v>114</v>
      </c>
      <c r="C2647" s="16" t="s">
        <v>334</v>
      </c>
      <c r="D2647" s="16">
        <v>1988</v>
      </c>
      <c r="E2647" s="16" t="s">
        <v>3186</v>
      </c>
      <c r="F2647" s="16" t="s">
        <v>592</v>
      </c>
      <c r="G2647" s="10">
        <v>1210.2</v>
      </c>
      <c r="H2647" s="73">
        <v>7.0985440000000004</v>
      </c>
      <c r="I2647" s="16" t="s">
        <v>6700</v>
      </c>
      <c r="J2647" s="71">
        <v>-0.16900000000000001</v>
      </c>
      <c r="K2647" s="71">
        <v>1.0680000000000001</v>
      </c>
      <c r="L2647" s="16">
        <v>-1.2664949999999999</v>
      </c>
      <c r="M2647" s="16">
        <v>-0.6517463</v>
      </c>
      <c r="N2647" s="16">
        <v>-0.40770010000000001</v>
      </c>
      <c r="O2647" s="16">
        <v>-0.65351979999999998</v>
      </c>
      <c r="P2647" s="16">
        <v>-0.81809679999999996</v>
      </c>
      <c r="Q2647" s="16">
        <v>-0.27886</v>
      </c>
      <c r="R2647" s="16">
        <v>0.05</v>
      </c>
      <c r="S2647" s="16">
        <v>1.8E-3</v>
      </c>
      <c r="T2647" s="16">
        <v>2.9999999999999997E-4</v>
      </c>
      <c r="U2647" s="16">
        <v>3.2934999999999999</v>
      </c>
      <c r="V2647" s="16">
        <v>5.4340000000000002</v>
      </c>
      <c r="W2647" s="16">
        <v>8.9939999999999998</v>
      </c>
      <c r="X2647" s="16">
        <v>403.12200000000001</v>
      </c>
      <c r="Y2647" s="16">
        <v>30.324999999999999</v>
      </c>
      <c r="Z2647" s="16">
        <v>0.12559999999999999</v>
      </c>
      <c r="AA2647" s="16">
        <v>0.1399328</v>
      </c>
      <c r="AB2647" s="16">
        <v>0.61</v>
      </c>
      <c r="AC2647" s="16">
        <v>14.93</v>
      </c>
      <c r="AD2647" s="16">
        <v>38.604999999999997</v>
      </c>
      <c r="AE2647" s="16">
        <v>1.1487000000000001</v>
      </c>
      <c r="AF2647" s="16">
        <v>0</v>
      </c>
      <c r="AG2647" s="16">
        <v>32254.400000000001</v>
      </c>
      <c r="AH2647" s="16">
        <v>3.4299999999999997E-2</v>
      </c>
      <c r="AI2647" s="16">
        <v>42.171300000000002</v>
      </c>
      <c r="AJ2647" s="16">
        <v>71.630600000000001</v>
      </c>
      <c r="AK2647" s="16">
        <v>0.2404</v>
      </c>
      <c r="AL2647" s="16">
        <v>-0.57599999999999996</v>
      </c>
      <c r="AM2647" s="16">
        <v>-0.58540000000000003</v>
      </c>
      <c r="AN2647" s="16">
        <v>-0.57030000000000003</v>
      </c>
      <c r="AO2647" s="16">
        <v>-9.0399999999999994E-2</v>
      </c>
      <c r="AP2647" s="16">
        <v>-0.74239999999999995</v>
      </c>
      <c r="AR2647" s="16">
        <f t="shared" si="113"/>
        <v>1</v>
      </c>
      <c r="AS2647" s="5">
        <f t="shared" si="112"/>
        <v>-6.6930999999999852E-2</v>
      </c>
    </row>
    <row r="2648" spans="1:45" x14ac:dyDescent="0.25">
      <c r="A2648" s="16" t="s">
        <v>409</v>
      </c>
      <c r="B2648" s="16" t="s">
        <v>114</v>
      </c>
      <c r="C2648" s="16" t="s">
        <v>334</v>
      </c>
      <c r="D2648" s="16">
        <v>1989</v>
      </c>
      <c r="E2648" s="16" t="s">
        <v>3205</v>
      </c>
      <c r="F2648" s="16" t="s">
        <v>592</v>
      </c>
      <c r="G2648" s="10">
        <v>1164.19</v>
      </c>
      <c r="H2648" s="73">
        <v>7.0597820000000002</v>
      </c>
      <c r="I2648" s="16" t="s">
        <v>6700</v>
      </c>
      <c r="J2648" s="71">
        <v>-0.05</v>
      </c>
      <c r="K2648" s="71">
        <v>1.016</v>
      </c>
      <c r="L2648" s="16">
        <v>-1.276343</v>
      </c>
      <c r="M2648" s="16">
        <v>-0.65285400000000005</v>
      </c>
      <c r="N2648" s="16">
        <v>-0.3960071</v>
      </c>
      <c r="O2648" s="16">
        <v>-0.69432919999999998</v>
      </c>
      <c r="P2648" s="16">
        <v>-0.80137599999999998</v>
      </c>
      <c r="Q2648" s="16">
        <v>-0.2869372</v>
      </c>
      <c r="R2648" s="16">
        <v>0.05</v>
      </c>
      <c r="S2648" s="16">
        <v>2E-3</v>
      </c>
      <c r="T2648" s="16">
        <v>1E-4</v>
      </c>
      <c r="U2648" s="16">
        <v>3.2964000000000002</v>
      </c>
      <c r="V2648" s="16">
        <v>5.782</v>
      </c>
      <c r="W2648" s="16">
        <v>9.1219999999999999</v>
      </c>
      <c r="X2648" s="16">
        <v>402.52499999999998</v>
      </c>
      <c r="Y2648" s="16">
        <v>31.228100000000001</v>
      </c>
      <c r="Z2648" s="16">
        <v>9.2899999999999996E-2</v>
      </c>
      <c r="AA2648" s="16">
        <v>0.13740849999999999</v>
      </c>
      <c r="AB2648" s="16">
        <v>0.61</v>
      </c>
      <c r="AC2648" s="16">
        <v>14.93</v>
      </c>
      <c r="AD2648" s="16">
        <v>38.67</v>
      </c>
      <c r="AE2648" s="16">
        <v>1.1412</v>
      </c>
      <c r="AF2648" s="16">
        <v>0</v>
      </c>
      <c r="AG2648" s="16">
        <v>38443.9</v>
      </c>
      <c r="AH2648" s="16">
        <v>3.49E-2</v>
      </c>
      <c r="AI2648" s="16">
        <v>43.183100000000003</v>
      </c>
      <c r="AJ2648" s="16">
        <v>72.229799999999997</v>
      </c>
      <c r="AK2648" s="16">
        <v>0.21260000000000001</v>
      </c>
      <c r="AL2648" s="16">
        <v>-0.58360000000000001</v>
      </c>
      <c r="AM2648" s="16">
        <v>-0.59730000000000005</v>
      </c>
      <c r="AN2648" s="16">
        <v>-0.55489999999999995</v>
      </c>
      <c r="AO2648" s="16">
        <v>-0.1024</v>
      </c>
      <c r="AP2648" s="16">
        <v>-0.74199999999999999</v>
      </c>
      <c r="AR2648" s="16">
        <f t="shared" si="113"/>
        <v>1</v>
      </c>
      <c r="AS2648" s="5">
        <f t="shared" si="112"/>
        <v>-9.8480000000000789E-3</v>
      </c>
    </row>
    <row r="2649" spans="1:45" x14ac:dyDescent="0.25">
      <c r="A2649" s="16" t="s">
        <v>409</v>
      </c>
      <c r="B2649" s="16" t="s">
        <v>114</v>
      </c>
      <c r="C2649" s="16" t="s">
        <v>334</v>
      </c>
      <c r="D2649" s="16">
        <v>1990</v>
      </c>
      <c r="E2649" s="16" t="s">
        <v>3191</v>
      </c>
      <c r="F2649" s="16" t="s">
        <v>592</v>
      </c>
      <c r="G2649" s="10">
        <v>1138.05</v>
      </c>
      <c r="H2649" s="73">
        <v>7.0370689999999998</v>
      </c>
      <c r="I2649" s="16" t="s">
        <v>6700</v>
      </c>
      <c r="J2649" s="71">
        <v>-2.1000000000000001E-2</v>
      </c>
      <c r="K2649" s="71">
        <v>0.995</v>
      </c>
      <c r="L2649" s="16">
        <v>-1.259401</v>
      </c>
      <c r="M2649" s="16">
        <v>-0.65209760000000005</v>
      </c>
      <c r="N2649" s="16">
        <v>-0.38560489999999997</v>
      </c>
      <c r="O2649" s="16">
        <v>-0.67072390000000004</v>
      </c>
      <c r="P2649" s="16">
        <v>-0.79166879999999995</v>
      </c>
      <c r="Q2649" s="16">
        <v>-0.29501470000000002</v>
      </c>
      <c r="R2649" s="16">
        <v>0.05</v>
      </c>
      <c r="S2649" s="16">
        <v>2.2000000000000001E-3</v>
      </c>
      <c r="T2649" s="16">
        <v>1E-4</v>
      </c>
      <c r="U2649" s="16">
        <v>3.2993000000000001</v>
      </c>
      <c r="V2649" s="16">
        <v>6.13</v>
      </c>
      <c r="W2649" s="16">
        <v>9.25</v>
      </c>
      <c r="X2649" s="16">
        <v>401.726</v>
      </c>
      <c r="Y2649" s="16">
        <v>32.131100000000004</v>
      </c>
      <c r="Z2649" s="16">
        <v>0.1041</v>
      </c>
      <c r="AA2649" s="16">
        <v>0.18673229999999999</v>
      </c>
      <c r="AB2649" s="16">
        <v>0.61</v>
      </c>
      <c r="AC2649" s="16">
        <v>14.93</v>
      </c>
      <c r="AD2649" s="16">
        <v>37.4</v>
      </c>
      <c r="AE2649" s="16">
        <v>1.1195999999999999</v>
      </c>
      <c r="AF2649" s="16">
        <v>0</v>
      </c>
      <c r="AG2649" s="16">
        <v>35154.5</v>
      </c>
      <c r="AH2649" s="16">
        <v>3.8800000000000001E-2</v>
      </c>
      <c r="AI2649" s="16">
        <v>43.9</v>
      </c>
      <c r="AJ2649" s="16">
        <v>72.7</v>
      </c>
      <c r="AK2649" s="16">
        <v>0.18490000000000001</v>
      </c>
      <c r="AL2649" s="16">
        <v>-0.59119999999999995</v>
      </c>
      <c r="AM2649" s="16">
        <v>-0.60929999999999995</v>
      </c>
      <c r="AN2649" s="16">
        <v>-0.53949999999999998</v>
      </c>
      <c r="AO2649" s="16">
        <v>-0.1143</v>
      </c>
      <c r="AP2649" s="16">
        <v>-0.74170000000000003</v>
      </c>
      <c r="AR2649" s="16">
        <f t="shared" si="113"/>
        <v>1</v>
      </c>
      <c r="AS2649" s="5">
        <f t="shared" si="112"/>
        <v>1.6942000000000013E-2</v>
      </c>
    </row>
    <row r="2650" spans="1:45" x14ac:dyDescent="0.25">
      <c r="A2650" s="16" t="s">
        <v>409</v>
      </c>
      <c r="B2650" s="16" t="s">
        <v>114</v>
      </c>
      <c r="C2650" s="16" t="s">
        <v>334</v>
      </c>
      <c r="D2650" s="16">
        <v>1991</v>
      </c>
      <c r="E2650" s="16" t="s">
        <v>3204</v>
      </c>
      <c r="F2650" s="16" t="s">
        <v>592</v>
      </c>
      <c r="G2650" s="10">
        <v>1111.1500000000001</v>
      </c>
      <c r="H2650" s="73">
        <v>7.0131500000000004</v>
      </c>
      <c r="I2650" s="16" t="s">
        <v>6700</v>
      </c>
      <c r="J2650" s="71">
        <v>-1.2E-2</v>
      </c>
      <c r="K2650" s="71">
        <v>0.98299999999999998</v>
      </c>
      <c r="L2650" s="16">
        <v>-1.2412730000000001</v>
      </c>
      <c r="M2650" s="16">
        <v>-0.65040920000000002</v>
      </c>
      <c r="N2650" s="16">
        <v>-0.37803979999999998</v>
      </c>
      <c r="O2650" s="16">
        <v>-0.64714780000000005</v>
      </c>
      <c r="P2650" s="16">
        <v>-0.77756259999999999</v>
      </c>
      <c r="Q2650" s="16">
        <v>-0.30307420000000002</v>
      </c>
      <c r="R2650" s="16">
        <v>0.05</v>
      </c>
      <c r="S2650" s="16">
        <v>2.3999999999999998E-3</v>
      </c>
      <c r="T2650" s="16">
        <v>2.0000000000000001E-4</v>
      </c>
      <c r="U2650" s="16">
        <v>3.3022</v>
      </c>
      <c r="V2650" s="16">
        <v>6.47</v>
      </c>
      <c r="W2650" s="16">
        <v>9.3079999999999998</v>
      </c>
      <c r="X2650" s="16">
        <v>401.17</v>
      </c>
      <c r="Y2650" s="16">
        <v>33.034199999999998</v>
      </c>
      <c r="Z2650" s="16">
        <v>9.5000000000000001E-2</v>
      </c>
      <c r="AA2650" s="16">
        <v>0.12459190000000001</v>
      </c>
      <c r="AB2650" s="16">
        <v>0.61</v>
      </c>
      <c r="AC2650" s="16">
        <v>14.93</v>
      </c>
      <c r="AD2650" s="16">
        <v>39</v>
      </c>
      <c r="AE2650" s="16">
        <v>1.1399999999999999</v>
      </c>
      <c r="AF2650" s="16">
        <v>0</v>
      </c>
      <c r="AG2650" s="16">
        <v>35569.300000000003</v>
      </c>
      <c r="AH2650" s="16">
        <v>3.7900000000000003E-2</v>
      </c>
      <c r="AI2650" s="16">
        <v>45</v>
      </c>
      <c r="AJ2650" s="16">
        <v>73.3</v>
      </c>
      <c r="AK2650" s="16">
        <v>0.15720000000000001</v>
      </c>
      <c r="AL2650" s="16">
        <v>-0.5988</v>
      </c>
      <c r="AM2650" s="16">
        <v>-0.62119999999999997</v>
      </c>
      <c r="AN2650" s="16">
        <v>-0.52410000000000001</v>
      </c>
      <c r="AO2650" s="16">
        <v>-0.1263</v>
      </c>
      <c r="AP2650" s="16">
        <v>-0.74129999999999996</v>
      </c>
      <c r="AR2650" s="16">
        <f t="shared" si="113"/>
        <v>1</v>
      </c>
      <c r="AS2650" s="5">
        <f t="shared" si="112"/>
        <v>1.8127999999999922E-2</v>
      </c>
    </row>
    <row r="2651" spans="1:45" x14ac:dyDescent="0.25">
      <c r="A2651" s="16" t="s">
        <v>409</v>
      </c>
      <c r="B2651" s="16" t="s">
        <v>114</v>
      </c>
      <c r="C2651" s="16" t="s">
        <v>334</v>
      </c>
      <c r="D2651" s="16">
        <v>1992</v>
      </c>
      <c r="E2651" s="16" t="s">
        <v>3181</v>
      </c>
      <c r="F2651" s="16" t="s">
        <v>592</v>
      </c>
      <c r="G2651" s="10">
        <v>1091.0999999999999</v>
      </c>
      <c r="H2651" s="73">
        <v>6.9949430000000001</v>
      </c>
      <c r="I2651" s="16" t="s">
        <v>6700</v>
      </c>
      <c r="J2651" s="71">
        <v>-8.9999999999999993E-3</v>
      </c>
      <c r="K2651" s="71">
        <v>0.97399999999999998</v>
      </c>
      <c r="L2651" s="16">
        <v>-1.2461390000000001</v>
      </c>
      <c r="M2651" s="16">
        <v>-0.6481401</v>
      </c>
      <c r="N2651" s="16">
        <v>-0.39688990000000002</v>
      </c>
      <c r="O2651" s="16">
        <v>-0.64986600000000005</v>
      </c>
      <c r="P2651" s="16">
        <v>-0.76200820000000002</v>
      </c>
      <c r="Q2651" s="16">
        <v>-0.31113590000000002</v>
      </c>
      <c r="R2651" s="16">
        <v>0.05</v>
      </c>
      <c r="S2651" s="16">
        <v>3.0000000000000001E-3</v>
      </c>
      <c r="T2651" s="16">
        <v>2.0000000000000001E-4</v>
      </c>
      <c r="U2651" s="16">
        <v>2.9849999999999999</v>
      </c>
      <c r="V2651" s="16">
        <v>6.81</v>
      </c>
      <c r="W2651" s="16">
        <v>9.3659999999999997</v>
      </c>
      <c r="X2651" s="16">
        <v>401.75099999999998</v>
      </c>
      <c r="Y2651" s="16">
        <v>33.9373</v>
      </c>
      <c r="Z2651" s="16">
        <v>8.9499999999999996E-2</v>
      </c>
      <c r="AA2651" s="16">
        <v>0.15954589999999999</v>
      </c>
      <c r="AB2651" s="16">
        <v>0.61</v>
      </c>
      <c r="AC2651" s="16">
        <v>14.93</v>
      </c>
      <c r="AD2651" s="16">
        <v>38.1</v>
      </c>
      <c r="AE2651" s="16">
        <v>1.25</v>
      </c>
      <c r="AF2651" s="16">
        <v>0</v>
      </c>
      <c r="AG2651" s="16">
        <v>37841.1</v>
      </c>
      <c r="AH2651" s="16">
        <v>3.7100000000000001E-2</v>
      </c>
      <c r="AI2651" s="16">
        <v>46</v>
      </c>
      <c r="AJ2651" s="16">
        <v>73.900000000000006</v>
      </c>
      <c r="AK2651" s="16">
        <v>0.12939999999999999</v>
      </c>
      <c r="AL2651" s="16">
        <v>-0.60640000000000005</v>
      </c>
      <c r="AM2651" s="16">
        <v>-0.6331</v>
      </c>
      <c r="AN2651" s="16">
        <v>-0.50860000000000005</v>
      </c>
      <c r="AO2651" s="16">
        <v>-0.13819999999999999</v>
      </c>
      <c r="AP2651" s="16">
        <v>-0.74099999999999999</v>
      </c>
      <c r="AR2651" s="16">
        <f t="shared" si="113"/>
        <v>1</v>
      </c>
      <c r="AS2651" s="5">
        <f t="shared" si="112"/>
        <v>-4.866000000000037E-3</v>
      </c>
    </row>
    <row r="2652" spans="1:45" x14ac:dyDescent="0.25">
      <c r="A2652" s="16" t="s">
        <v>409</v>
      </c>
      <c r="B2652" s="16" t="s">
        <v>114</v>
      </c>
      <c r="C2652" s="16" t="s">
        <v>334</v>
      </c>
      <c r="D2652" s="16">
        <v>1993</v>
      </c>
      <c r="E2652" s="16" t="s">
        <v>3200</v>
      </c>
      <c r="F2652" s="16" t="s">
        <v>592</v>
      </c>
      <c r="G2652" s="10">
        <v>1063.43</v>
      </c>
      <c r="H2652" s="73">
        <v>6.9692590000000001</v>
      </c>
      <c r="I2652" s="16" t="s">
        <v>6700</v>
      </c>
      <c r="J2652" s="71">
        <v>-2.7E-2</v>
      </c>
      <c r="K2652" s="71">
        <v>0.94799999999999995</v>
      </c>
      <c r="L2652" s="16">
        <v>-1.2094039999999999</v>
      </c>
      <c r="M2652" s="16">
        <v>-0.65003100000000003</v>
      </c>
      <c r="N2652" s="16">
        <v>-0.34962599999999999</v>
      </c>
      <c r="O2652" s="16">
        <v>-0.62562890000000004</v>
      </c>
      <c r="P2652" s="16">
        <v>-0.74319749999999996</v>
      </c>
      <c r="Q2652" s="16">
        <v>-0.31917830000000003</v>
      </c>
      <c r="R2652" s="16">
        <v>0.05</v>
      </c>
      <c r="S2652" s="16">
        <v>2.5000000000000001E-3</v>
      </c>
      <c r="T2652" s="16">
        <v>2.0000000000000001E-4</v>
      </c>
      <c r="U2652" s="16">
        <v>3.3079999999999998</v>
      </c>
      <c r="V2652" s="16">
        <v>7.15</v>
      </c>
      <c r="W2652" s="16">
        <v>9.4239999999999995</v>
      </c>
      <c r="X2652" s="16">
        <v>402.142</v>
      </c>
      <c r="Y2652" s="16">
        <v>34.840299999999999</v>
      </c>
      <c r="Z2652" s="16">
        <v>7.9200000000000007E-2</v>
      </c>
      <c r="AA2652" s="16">
        <v>8.8861399999999993E-2</v>
      </c>
      <c r="AB2652" s="16">
        <v>0.61</v>
      </c>
      <c r="AC2652" s="16">
        <v>14.93</v>
      </c>
      <c r="AD2652" s="16">
        <v>39.92</v>
      </c>
      <c r="AE2652" s="16">
        <v>1.5012000000000001</v>
      </c>
      <c r="AF2652" s="16">
        <v>7.3000000000000001E-3</v>
      </c>
      <c r="AG2652" s="16">
        <v>39195.1</v>
      </c>
      <c r="AH2652" s="16">
        <v>3.6600000000000001E-2</v>
      </c>
      <c r="AI2652" s="16">
        <v>47.1</v>
      </c>
      <c r="AJ2652" s="16">
        <v>74.599999999999994</v>
      </c>
      <c r="AK2652" s="16">
        <v>0.1017</v>
      </c>
      <c r="AL2652" s="16">
        <v>-0.6139</v>
      </c>
      <c r="AM2652" s="16">
        <v>-0.64510000000000001</v>
      </c>
      <c r="AN2652" s="16">
        <v>-0.49320000000000003</v>
      </c>
      <c r="AO2652" s="16">
        <v>-0.15010000000000001</v>
      </c>
      <c r="AP2652" s="16">
        <v>-0.74060000000000004</v>
      </c>
      <c r="AR2652" s="16">
        <f t="shared" si="113"/>
        <v>1</v>
      </c>
      <c r="AS2652" s="5">
        <f t="shared" si="112"/>
        <v>3.6735000000000184E-2</v>
      </c>
    </row>
    <row r="2653" spans="1:45" x14ac:dyDescent="0.25">
      <c r="A2653" s="16" t="s">
        <v>409</v>
      </c>
      <c r="B2653" s="16" t="s">
        <v>114</v>
      </c>
      <c r="C2653" s="16" t="s">
        <v>334</v>
      </c>
      <c r="D2653" s="16">
        <v>1994</v>
      </c>
      <c r="E2653" s="16" t="s">
        <v>3197</v>
      </c>
      <c r="F2653" s="16" t="s">
        <v>592</v>
      </c>
      <c r="G2653" s="10">
        <v>1076.04</v>
      </c>
      <c r="H2653" s="73">
        <v>6.9810449999999999</v>
      </c>
      <c r="I2653" s="16" t="s">
        <v>6700</v>
      </c>
      <c r="J2653" s="71">
        <v>-5.0000000000000001E-3</v>
      </c>
      <c r="K2653" s="71">
        <v>0.94399999999999995</v>
      </c>
      <c r="L2653" s="16">
        <v>-1.191338</v>
      </c>
      <c r="M2653" s="16">
        <v>-0.64907210000000004</v>
      </c>
      <c r="N2653" s="16">
        <v>-0.3376111</v>
      </c>
      <c r="O2653" s="16">
        <v>-0.60941049999999997</v>
      </c>
      <c r="P2653" s="16">
        <v>-0.72546359999999999</v>
      </c>
      <c r="Q2653" s="16">
        <v>-0.32725579999999999</v>
      </c>
      <c r="R2653" s="16">
        <v>0.05</v>
      </c>
      <c r="S2653" s="16">
        <v>3.0000000000000001E-3</v>
      </c>
      <c r="T2653" s="16">
        <v>1E-4</v>
      </c>
      <c r="U2653" s="16">
        <v>3.3109000000000002</v>
      </c>
      <c r="V2653" s="16">
        <v>7.49</v>
      </c>
      <c r="W2653" s="16">
        <v>9.4819999999999993</v>
      </c>
      <c r="X2653" s="16">
        <v>402.28300000000002</v>
      </c>
      <c r="Y2653" s="16">
        <v>35.743400000000001</v>
      </c>
      <c r="Z2653" s="16">
        <v>8.6800000000000002E-2</v>
      </c>
      <c r="AA2653" s="16">
        <v>0.1401271</v>
      </c>
      <c r="AB2653" s="16">
        <v>0.61</v>
      </c>
      <c r="AC2653" s="16">
        <v>14.93</v>
      </c>
      <c r="AD2653" s="16">
        <v>38.6</v>
      </c>
      <c r="AE2653" s="16">
        <v>1.8708</v>
      </c>
      <c r="AF2653" s="16">
        <v>4.7899999999999998E-2</v>
      </c>
      <c r="AG2653" s="16">
        <v>38622.1</v>
      </c>
      <c r="AH2653" s="16">
        <v>3.6200000000000003E-2</v>
      </c>
      <c r="AI2653" s="16">
        <v>48.1</v>
      </c>
      <c r="AJ2653" s="16">
        <v>75.2</v>
      </c>
      <c r="AK2653" s="16">
        <v>7.3999999999999996E-2</v>
      </c>
      <c r="AL2653" s="16">
        <v>-0.62150000000000005</v>
      </c>
      <c r="AM2653" s="16">
        <v>-0.65700000000000003</v>
      </c>
      <c r="AN2653" s="16">
        <v>-0.4778</v>
      </c>
      <c r="AO2653" s="16">
        <v>-0.16209999999999999</v>
      </c>
      <c r="AP2653" s="16">
        <v>-0.74029999999999996</v>
      </c>
      <c r="AR2653" s="16">
        <f t="shared" si="113"/>
        <v>1</v>
      </c>
      <c r="AS2653" s="5">
        <f t="shared" si="112"/>
        <v>1.8065999999999915E-2</v>
      </c>
    </row>
    <row r="2654" spans="1:45" x14ac:dyDescent="0.25">
      <c r="A2654" s="16" t="s">
        <v>409</v>
      </c>
      <c r="B2654" s="16" t="s">
        <v>114</v>
      </c>
      <c r="C2654" s="16" t="s">
        <v>334</v>
      </c>
      <c r="D2654" s="16">
        <v>1995</v>
      </c>
      <c r="E2654" s="16" t="s">
        <v>3185</v>
      </c>
      <c r="F2654" s="16" t="s">
        <v>592</v>
      </c>
      <c r="G2654" s="10">
        <v>1117.05</v>
      </c>
      <c r="H2654" s="73">
        <v>7.0184439999999997</v>
      </c>
      <c r="I2654" s="16" t="s">
        <v>6700</v>
      </c>
      <c r="J2654" s="71">
        <v>3.7999999999999999E-2</v>
      </c>
      <c r="K2654" s="71">
        <v>0.98</v>
      </c>
      <c r="L2654" s="16">
        <v>-1.188607</v>
      </c>
      <c r="M2654" s="16">
        <v>-0.65171939999999995</v>
      </c>
      <c r="N2654" s="16">
        <v>-0.32633849999999998</v>
      </c>
      <c r="O2654" s="16">
        <v>-0.62250899999999998</v>
      </c>
      <c r="P2654" s="16">
        <v>-0.70745279999999999</v>
      </c>
      <c r="Q2654" s="16">
        <v>-0.33533299999999999</v>
      </c>
      <c r="R2654" s="16">
        <v>0.05</v>
      </c>
      <c r="S2654" s="16">
        <v>2.3E-3</v>
      </c>
      <c r="T2654" s="16">
        <v>1E-4</v>
      </c>
      <c r="U2654" s="16">
        <v>3.3138999999999998</v>
      </c>
      <c r="V2654" s="16">
        <v>7.83</v>
      </c>
      <c r="W2654" s="16">
        <v>9.5399999999999991</v>
      </c>
      <c r="X2654" s="16">
        <v>402.30700000000002</v>
      </c>
      <c r="Y2654" s="16">
        <v>36.646500000000003</v>
      </c>
      <c r="Z2654" s="16">
        <v>6.6699999999999995E-2</v>
      </c>
      <c r="AA2654" s="16">
        <v>0.1253687</v>
      </c>
      <c r="AB2654" s="16">
        <v>0.61</v>
      </c>
      <c r="AC2654" s="16">
        <v>14.93</v>
      </c>
      <c r="AD2654" s="16">
        <v>38.979999999999997</v>
      </c>
      <c r="AE2654" s="16">
        <v>2.0733999999999999</v>
      </c>
      <c r="AF2654" s="16">
        <v>9.4399999999999998E-2</v>
      </c>
      <c r="AG2654" s="16">
        <v>40219.199999999997</v>
      </c>
      <c r="AH2654" s="16">
        <v>3.7199999999999997E-2</v>
      </c>
      <c r="AI2654" s="16">
        <v>49.2</v>
      </c>
      <c r="AJ2654" s="16">
        <v>75.8</v>
      </c>
      <c r="AK2654" s="16">
        <v>4.6199999999999998E-2</v>
      </c>
      <c r="AL2654" s="16">
        <v>-0.62909999999999999</v>
      </c>
      <c r="AM2654" s="16">
        <v>-0.66900000000000004</v>
      </c>
      <c r="AN2654" s="16">
        <v>-0.46239999999999998</v>
      </c>
      <c r="AO2654" s="16">
        <v>-0.17399999999999999</v>
      </c>
      <c r="AP2654" s="16">
        <v>-0.7399</v>
      </c>
      <c r="AR2654" s="16">
        <f t="shared" si="113"/>
        <v>1</v>
      </c>
      <c r="AS2654" s="5">
        <f t="shared" si="112"/>
        <v>2.731000000000039E-3</v>
      </c>
    </row>
    <row r="2655" spans="1:45" x14ac:dyDescent="0.25">
      <c r="A2655" s="16" t="s">
        <v>409</v>
      </c>
      <c r="B2655" s="16" t="s">
        <v>114</v>
      </c>
      <c r="C2655" s="16" t="s">
        <v>334</v>
      </c>
      <c r="D2655" s="16">
        <v>1996</v>
      </c>
      <c r="E2655" s="16" t="s">
        <v>3202</v>
      </c>
      <c r="F2655" s="16" t="s">
        <v>592</v>
      </c>
      <c r="G2655" s="10">
        <v>1165.54</v>
      </c>
      <c r="H2655" s="73">
        <v>7.0609380000000002</v>
      </c>
      <c r="I2655" s="16" t="s">
        <v>6700</v>
      </c>
      <c r="J2655" s="71">
        <v>0.02</v>
      </c>
      <c r="K2655" s="71">
        <v>1</v>
      </c>
      <c r="L2655" s="16">
        <v>-1.163764</v>
      </c>
      <c r="M2655" s="16">
        <v>-0.64662739999999996</v>
      </c>
      <c r="N2655" s="16">
        <v>-0.3125674</v>
      </c>
      <c r="O2655" s="16">
        <v>-0.5606179</v>
      </c>
      <c r="P2655" s="16">
        <v>-0.68870620000000005</v>
      </c>
      <c r="Q2655" s="16">
        <v>-0.38403080000000001</v>
      </c>
      <c r="R2655" s="16">
        <v>0.05</v>
      </c>
      <c r="S2655" s="16">
        <v>3.3999999999999998E-3</v>
      </c>
      <c r="T2655" s="16">
        <v>2.0000000000000001E-4</v>
      </c>
      <c r="U2655" s="16">
        <v>3.3168000000000002</v>
      </c>
      <c r="V2655" s="16">
        <v>8.2100000000000009</v>
      </c>
      <c r="W2655" s="16">
        <v>9.6039999999999992</v>
      </c>
      <c r="X2655" s="16">
        <v>402.53300000000002</v>
      </c>
      <c r="Y2655" s="16">
        <v>37.549500000000002</v>
      </c>
      <c r="Z2655" s="16">
        <v>8.2199999999999995E-2</v>
      </c>
      <c r="AA2655" s="16">
        <v>8.5754300000000006E-2</v>
      </c>
      <c r="AB2655" s="16">
        <v>0.61</v>
      </c>
      <c r="AC2655" s="16">
        <v>14.93</v>
      </c>
      <c r="AD2655" s="16">
        <v>40</v>
      </c>
      <c r="AE2655" s="16">
        <v>2.3418999999999999</v>
      </c>
      <c r="AF2655" s="16">
        <v>0.1072</v>
      </c>
      <c r="AG2655" s="16">
        <v>42397.2</v>
      </c>
      <c r="AH2655" s="16">
        <v>3.9100000000000003E-2</v>
      </c>
      <c r="AI2655" s="16">
        <v>50.2</v>
      </c>
      <c r="AJ2655" s="16">
        <v>76.400000000000006</v>
      </c>
      <c r="AK2655" s="16">
        <v>-4.8800000000000003E-2</v>
      </c>
      <c r="AL2655" s="16">
        <v>-0.4889</v>
      </c>
      <c r="AM2655" s="16">
        <v>-0.81559999999999999</v>
      </c>
      <c r="AN2655" s="16">
        <v>-0.61060000000000003</v>
      </c>
      <c r="AO2655" s="16">
        <v>-0.35909999999999997</v>
      </c>
      <c r="AP2655" s="16">
        <v>-0.59030000000000005</v>
      </c>
      <c r="AR2655" s="16">
        <f t="shared" si="113"/>
        <v>1</v>
      </c>
      <c r="AS2655" s="5">
        <f t="shared" si="112"/>
        <v>2.4842999999999948E-2</v>
      </c>
    </row>
    <row r="2656" spans="1:45" x14ac:dyDescent="0.25">
      <c r="A2656" s="16" t="s">
        <v>409</v>
      </c>
      <c r="B2656" s="16" t="s">
        <v>114</v>
      </c>
      <c r="C2656" s="16" t="s">
        <v>334</v>
      </c>
      <c r="D2656" s="16">
        <v>1997</v>
      </c>
      <c r="E2656" s="16" t="s">
        <v>3194</v>
      </c>
      <c r="F2656" s="16" t="s">
        <v>592</v>
      </c>
      <c r="G2656" s="10">
        <v>1190.03</v>
      </c>
      <c r="H2656" s="73">
        <v>7.0817379999999996</v>
      </c>
      <c r="I2656" s="16" t="s">
        <v>6700</v>
      </c>
      <c r="J2656" s="71">
        <v>-0.01</v>
      </c>
      <c r="K2656" s="71">
        <v>0.99</v>
      </c>
      <c r="L2656" s="16">
        <v>-1.1275919999999999</v>
      </c>
      <c r="M2656" s="16">
        <v>-0.64955689999999999</v>
      </c>
      <c r="N2656" s="16">
        <v>-0.2956743</v>
      </c>
      <c r="O2656" s="16">
        <v>-0.52387819999999996</v>
      </c>
      <c r="P2656" s="16">
        <v>-0.67166170000000003</v>
      </c>
      <c r="Q2656" s="16">
        <v>-0.37242340000000002</v>
      </c>
      <c r="R2656" s="16">
        <v>6.5100000000000005E-2</v>
      </c>
      <c r="S2656" s="16">
        <v>2.0000000000000001E-4</v>
      </c>
      <c r="T2656" s="16">
        <v>2.9999999999999997E-4</v>
      </c>
      <c r="U2656" s="16">
        <v>3.3197000000000001</v>
      </c>
      <c r="V2656" s="16">
        <v>8.59</v>
      </c>
      <c r="W2656" s="16">
        <v>9.6679999999999993</v>
      </c>
      <c r="X2656" s="16">
        <v>403.24799999999999</v>
      </c>
      <c r="Y2656" s="16">
        <v>38.452599999999997</v>
      </c>
      <c r="Z2656" s="16">
        <v>9.8199999999999996E-2</v>
      </c>
      <c r="AA2656" s="16">
        <v>0.1228443</v>
      </c>
      <c r="AB2656" s="16">
        <v>0.61</v>
      </c>
      <c r="AC2656" s="16">
        <v>14.93</v>
      </c>
      <c r="AD2656" s="16">
        <v>39.045000000000002</v>
      </c>
      <c r="AE2656" s="16">
        <v>2.5327000000000002</v>
      </c>
      <c r="AF2656" s="16">
        <v>0.15590000000000001</v>
      </c>
      <c r="AG2656" s="16">
        <v>42723.1</v>
      </c>
      <c r="AH2656" s="16">
        <v>3.9699999999999999E-2</v>
      </c>
      <c r="AI2656" s="16">
        <v>51.3</v>
      </c>
      <c r="AJ2656" s="16">
        <v>77</v>
      </c>
      <c r="AK2656" s="16">
        <v>-2.7900000000000001E-2</v>
      </c>
      <c r="AL2656" s="16">
        <v>-0.67720000000000002</v>
      </c>
      <c r="AM2656" s="16">
        <v>-0.73419999999999996</v>
      </c>
      <c r="AN2656" s="16">
        <v>-0.59209999999999996</v>
      </c>
      <c r="AO2656" s="16">
        <v>-0.16719999999999999</v>
      </c>
      <c r="AP2656" s="16">
        <v>-0.65739999999999998</v>
      </c>
      <c r="AR2656" s="16">
        <f t="shared" si="113"/>
        <v>1</v>
      </c>
      <c r="AS2656" s="5">
        <f t="shared" si="112"/>
        <v>3.6172000000000093E-2</v>
      </c>
    </row>
    <row r="2657" spans="1:45" x14ac:dyDescent="0.25">
      <c r="A2657" s="16" t="s">
        <v>409</v>
      </c>
      <c r="B2657" s="16" t="s">
        <v>114</v>
      </c>
      <c r="C2657" s="16" t="s">
        <v>334</v>
      </c>
      <c r="D2657" s="16">
        <v>1998</v>
      </c>
      <c r="E2657" s="16" t="s">
        <v>3199</v>
      </c>
      <c r="F2657" s="16" t="s">
        <v>592</v>
      </c>
      <c r="G2657" s="10">
        <v>1213.17</v>
      </c>
      <c r="H2657" s="73">
        <v>7.100994</v>
      </c>
      <c r="I2657" s="16" t="s">
        <v>6700</v>
      </c>
      <c r="J2657" s="71">
        <v>-6.0000000000000001E-3</v>
      </c>
      <c r="K2657" s="71">
        <v>0.98499999999999999</v>
      </c>
      <c r="L2657" s="16">
        <v>-1.1497310000000001</v>
      </c>
      <c r="M2657" s="16">
        <v>-0.65777039999999998</v>
      </c>
      <c r="N2657" s="16">
        <v>-0.39436060000000001</v>
      </c>
      <c r="O2657" s="16">
        <v>-0.50054430000000005</v>
      </c>
      <c r="P2657" s="16">
        <v>-0.65127069999999998</v>
      </c>
      <c r="Q2657" s="16">
        <v>-0.36079919999999999</v>
      </c>
      <c r="R2657" s="16">
        <v>0.05</v>
      </c>
      <c r="S2657" s="16">
        <v>6.9999999999999999E-4</v>
      </c>
      <c r="T2657" s="16">
        <v>1E-4</v>
      </c>
      <c r="U2657" s="16">
        <v>2.2259000000000002</v>
      </c>
      <c r="V2657" s="16">
        <v>8.9700000000000006</v>
      </c>
      <c r="W2657" s="16">
        <v>9.7319999999999993</v>
      </c>
      <c r="X2657" s="16">
        <v>403.92399999999998</v>
      </c>
      <c r="Y2657" s="16">
        <v>39.355699999999999</v>
      </c>
      <c r="Z2657" s="16">
        <v>9.8900000000000002E-2</v>
      </c>
      <c r="AA2657" s="16">
        <v>0.115271</v>
      </c>
      <c r="AB2657" s="16">
        <v>0.61</v>
      </c>
      <c r="AC2657" s="16">
        <v>14.93</v>
      </c>
      <c r="AD2657" s="16">
        <v>39.24</v>
      </c>
      <c r="AE2657" s="16">
        <v>2.8605</v>
      </c>
      <c r="AF2657" s="16">
        <v>0.37080000000000002</v>
      </c>
      <c r="AG2657" s="16">
        <v>46533.3</v>
      </c>
      <c r="AH2657" s="16">
        <v>4.0300000000000002E-2</v>
      </c>
      <c r="AI2657" s="16">
        <v>52.3</v>
      </c>
      <c r="AJ2657" s="16">
        <v>77.599999999999994</v>
      </c>
      <c r="AK2657" s="16">
        <v>-6.8999999999999999E-3</v>
      </c>
      <c r="AL2657" s="16">
        <v>-0.86539999999999995</v>
      </c>
      <c r="AM2657" s="16">
        <v>-0.65280000000000005</v>
      </c>
      <c r="AN2657" s="16">
        <v>-0.5736</v>
      </c>
      <c r="AO2657" s="16">
        <v>2.47E-2</v>
      </c>
      <c r="AP2657" s="16">
        <v>-0.72460000000000002</v>
      </c>
      <c r="AR2657" s="16">
        <f t="shared" si="113"/>
        <v>1</v>
      </c>
      <c r="AS2657" s="5">
        <f t="shared" si="112"/>
        <v>-2.2139000000000131E-2</v>
      </c>
    </row>
    <row r="2658" spans="1:45" x14ac:dyDescent="0.25">
      <c r="A2658" s="16" t="s">
        <v>409</v>
      </c>
      <c r="B2658" s="16" t="s">
        <v>114</v>
      </c>
      <c r="C2658" s="16" t="s">
        <v>334</v>
      </c>
      <c r="D2658" s="16">
        <v>1999</v>
      </c>
      <c r="E2658" s="16" t="s">
        <v>3182</v>
      </c>
      <c r="F2658" s="16" t="s">
        <v>592</v>
      </c>
      <c r="G2658" s="10">
        <v>1277.53</v>
      </c>
      <c r="H2658" s="73">
        <v>7.1526870000000002</v>
      </c>
      <c r="I2658" s="16" t="s">
        <v>6700</v>
      </c>
      <c r="J2658" s="71">
        <v>8.0000000000000002E-3</v>
      </c>
      <c r="K2658" s="71">
        <v>0.99299999999999999</v>
      </c>
      <c r="L2658" s="16">
        <v>-1.0780069999999999</v>
      </c>
      <c r="M2658" s="16">
        <v>-0.62847439999999999</v>
      </c>
      <c r="N2658" s="16">
        <v>-0.3112298</v>
      </c>
      <c r="O2658" s="16">
        <v>-0.44902510000000001</v>
      </c>
      <c r="P2658" s="16">
        <v>-0.63410429999999995</v>
      </c>
      <c r="Q2658" s="16">
        <v>-0.38356829999999997</v>
      </c>
      <c r="R2658" s="16">
        <v>0.05</v>
      </c>
      <c r="S2658" s="16">
        <v>8.2000000000000007E-3</v>
      </c>
      <c r="T2658" s="16">
        <v>2.0000000000000001E-4</v>
      </c>
      <c r="U2658" s="16">
        <v>2.9237000000000002</v>
      </c>
      <c r="V2658" s="16">
        <v>9.35</v>
      </c>
      <c r="W2658" s="16">
        <v>9.7959999999999994</v>
      </c>
      <c r="X2658" s="16">
        <v>403.56700000000001</v>
      </c>
      <c r="Y2658" s="16">
        <v>40.258699999999997</v>
      </c>
      <c r="Z2658" s="16">
        <v>0.11559999999999999</v>
      </c>
      <c r="AA2658" s="16">
        <v>0.1127464</v>
      </c>
      <c r="AB2658" s="16">
        <v>0.61</v>
      </c>
      <c r="AC2658" s="16">
        <v>14.93</v>
      </c>
      <c r="AD2658" s="16">
        <v>39.305</v>
      </c>
      <c r="AE2658" s="16">
        <v>2.9925000000000002</v>
      </c>
      <c r="AF2658" s="16">
        <v>0.88090000000000002</v>
      </c>
      <c r="AG2658" s="16">
        <v>43760.6</v>
      </c>
      <c r="AH2658" s="16">
        <v>4.0899999999999999E-2</v>
      </c>
      <c r="AI2658" s="16">
        <v>53.4</v>
      </c>
      <c r="AJ2658" s="16">
        <v>78.3</v>
      </c>
      <c r="AK2658" s="16">
        <v>-0.1181</v>
      </c>
      <c r="AL2658" s="16">
        <v>-0.92079999999999995</v>
      </c>
      <c r="AM2658" s="16">
        <v>-0.63549999999999995</v>
      </c>
      <c r="AN2658" s="16">
        <v>-0.35389999999999999</v>
      </c>
      <c r="AO2658" s="16">
        <v>-4.4699999999999997E-2</v>
      </c>
      <c r="AP2658" s="16">
        <v>-0.8256</v>
      </c>
      <c r="AR2658" s="16">
        <f t="shared" si="113"/>
        <v>1</v>
      </c>
      <c r="AS2658" s="5">
        <f t="shared" si="112"/>
        <v>7.1724000000000121E-2</v>
      </c>
    </row>
    <row r="2659" spans="1:45" x14ac:dyDescent="0.25">
      <c r="A2659" s="16" t="s">
        <v>409</v>
      </c>
      <c r="B2659" s="16" t="s">
        <v>114</v>
      </c>
      <c r="C2659" s="16" t="s">
        <v>334</v>
      </c>
      <c r="D2659" s="16">
        <v>2000</v>
      </c>
      <c r="E2659" s="16" t="s">
        <v>3203</v>
      </c>
      <c r="F2659" s="16" t="s">
        <v>592</v>
      </c>
      <c r="G2659" s="10">
        <v>1309.53</v>
      </c>
      <c r="H2659" s="73">
        <v>7.1774199999999997</v>
      </c>
      <c r="I2659" s="16">
        <v>5026796</v>
      </c>
      <c r="J2659" s="71">
        <v>-6.0000000000000001E-3</v>
      </c>
      <c r="K2659" s="71">
        <v>0.98699999999999999</v>
      </c>
      <c r="L2659" s="16">
        <v>-1.054157</v>
      </c>
      <c r="M2659" s="16">
        <v>-0.62960899999999997</v>
      </c>
      <c r="N2659" s="16">
        <v>-0.28759380000000001</v>
      </c>
      <c r="O2659" s="16">
        <v>-0.41904989999999998</v>
      </c>
      <c r="P2659" s="16">
        <v>-0.61327209999999999</v>
      </c>
      <c r="Q2659" s="16">
        <v>-0.40632190000000001</v>
      </c>
      <c r="R2659" s="16">
        <v>0.05</v>
      </c>
      <c r="S2659" s="16">
        <v>7.9000000000000008E-3</v>
      </c>
      <c r="T2659" s="16">
        <v>2.0000000000000001E-4</v>
      </c>
      <c r="U2659" s="16">
        <v>3.0015999999999998</v>
      </c>
      <c r="V2659" s="16">
        <v>9.73</v>
      </c>
      <c r="W2659" s="16">
        <v>9.86</v>
      </c>
      <c r="X2659" s="16">
        <v>404.10300000000001</v>
      </c>
      <c r="Y2659" s="16">
        <v>41.161799999999999</v>
      </c>
      <c r="Z2659" s="16">
        <v>0.1195</v>
      </c>
      <c r="AA2659" s="16">
        <v>0.1032314</v>
      </c>
      <c r="AB2659" s="16">
        <v>0.61</v>
      </c>
      <c r="AC2659" s="16">
        <v>14.93</v>
      </c>
      <c r="AD2659" s="16">
        <v>39.549999999999997</v>
      </c>
      <c r="AE2659" s="16">
        <v>3.2246000000000001</v>
      </c>
      <c r="AF2659" s="16">
        <v>1.7702</v>
      </c>
      <c r="AG2659" s="16">
        <v>46769.4</v>
      </c>
      <c r="AH2659" s="16">
        <v>4.1599999999999998E-2</v>
      </c>
      <c r="AI2659" s="16">
        <v>54.4</v>
      </c>
      <c r="AJ2659" s="16">
        <v>78.900000000000006</v>
      </c>
      <c r="AK2659" s="16">
        <v>-0.2293</v>
      </c>
      <c r="AL2659" s="16">
        <v>-0.97619999999999996</v>
      </c>
      <c r="AM2659" s="16">
        <v>-0.61819999999999997</v>
      </c>
      <c r="AN2659" s="16">
        <v>-0.1341</v>
      </c>
      <c r="AO2659" s="16">
        <v>-0.11409999999999999</v>
      </c>
      <c r="AP2659" s="16">
        <v>-0.92659999999999998</v>
      </c>
      <c r="AR2659" s="16">
        <f t="shared" si="113"/>
        <v>1</v>
      </c>
      <c r="AS2659" s="5">
        <f t="shared" si="112"/>
        <v>2.3849999999999927E-2</v>
      </c>
    </row>
    <row r="2660" spans="1:45" x14ac:dyDescent="0.25">
      <c r="A2660" s="16" t="s">
        <v>409</v>
      </c>
      <c r="B2660" s="16" t="s">
        <v>114</v>
      </c>
      <c r="C2660" s="16" t="s">
        <v>334</v>
      </c>
      <c r="D2660" s="16">
        <v>2001</v>
      </c>
      <c r="E2660" s="16" t="s">
        <v>3206</v>
      </c>
      <c r="F2660" s="16" t="s">
        <v>592</v>
      </c>
      <c r="G2660" s="10">
        <v>1328.75</v>
      </c>
      <c r="H2660" s="73">
        <v>7.1919940000000002</v>
      </c>
      <c r="I2660" s="16">
        <v>5100750</v>
      </c>
      <c r="J2660" s="71">
        <v>-8.0000000000000002E-3</v>
      </c>
      <c r="K2660" s="71">
        <v>0.97899999999999998</v>
      </c>
      <c r="L2660" s="16">
        <v>-1.0262309999999999</v>
      </c>
      <c r="M2660" s="16">
        <v>-0.64284549999999996</v>
      </c>
      <c r="N2660" s="16">
        <v>-0.24400479999999999</v>
      </c>
      <c r="O2660" s="16">
        <v>-0.43804090000000001</v>
      </c>
      <c r="P2660" s="16">
        <v>-0.59645060000000005</v>
      </c>
      <c r="Q2660" s="16">
        <v>-0.37079400000000001</v>
      </c>
      <c r="R2660" s="16">
        <v>0.05</v>
      </c>
      <c r="S2660" s="16">
        <v>4.4000000000000003E-3</v>
      </c>
      <c r="T2660" s="16">
        <v>2.0000000000000001E-4</v>
      </c>
      <c r="U2660" s="16">
        <v>3.3313000000000001</v>
      </c>
      <c r="V2660" s="16">
        <v>10.106</v>
      </c>
      <c r="W2660" s="16">
        <v>9.8520000000000003</v>
      </c>
      <c r="X2660" s="16">
        <v>404.31</v>
      </c>
      <c r="Y2660" s="16">
        <v>42.064900000000002</v>
      </c>
      <c r="Z2660" s="16">
        <v>9.6000000000000002E-2</v>
      </c>
      <c r="AA2660" s="16">
        <v>8.7113700000000002E-2</v>
      </c>
      <c r="AB2660" s="16">
        <v>0.61</v>
      </c>
      <c r="AC2660" s="16">
        <v>14.93</v>
      </c>
      <c r="AD2660" s="16">
        <v>39.965000000000003</v>
      </c>
      <c r="AE2660" s="16">
        <v>3.0474000000000001</v>
      </c>
      <c r="AF2660" s="16">
        <v>3.1779000000000002</v>
      </c>
      <c r="AG2660" s="16">
        <v>49404.5</v>
      </c>
      <c r="AH2660" s="16">
        <v>4.0399999999999998E-2</v>
      </c>
      <c r="AI2660" s="16">
        <v>55.5</v>
      </c>
      <c r="AJ2660" s="16">
        <v>79.5</v>
      </c>
      <c r="AK2660" s="16">
        <v>-0.16800000000000001</v>
      </c>
      <c r="AL2660" s="16">
        <v>-0.6976</v>
      </c>
      <c r="AM2660" s="16">
        <v>-0.69569999999999999</v>
      </c>
      <c r="AN2660" s="16">
        <v>-0.1444</v>
      </c>
      <c r="AO2660" s="16">
        <v>-0.25380000000000003</v>
      </c>
      <c r="AP2660" s="16">
        <v>-0.82789999999999997</v>
      </c>
      <c r="AR2660" s="16">
        <f t="shared" si="113"/>
        <v>1</v>
      </c>
      <c r="AS2660" s="5">
        <f t="shared" si="112"/>
        <v>2.7926000000000117E-2</v>
      </c>
    </row>
    <row r="2661" spans="1:45" x14ac:dyDescent="0.25">
      <c r="A2661" s="16" t="s">
        <v>409</v>
      </c>
      <c r="B2661" s="16" t="s">
        <v>114</v>
      </c>
      <c r="C2661" s="16" t="s">
        <v>334</v>
      </c>
      <c r="D2661" s="16">
        <v>2002</v>
      </c>
      <c r="E2661" s="16" t="s">
        <v>3195</v>
      </c>
      <c r="F2661" s="16" t="s">
        <v>592</v>
      </c>
      <c r="G2661" s="10">
        <v>1320.39</v>
      </c>
      <c r="H2661" s="73">
        <v>7.1856850000000003</v>
      </c>
      <c r="I2661" s="16">
        <v>5171734</v>
      </c>
      <c r="J2661" s="71">
        <v>0.01</v>
      </c>
      <c r="K2661" s="71">
        <v>0.98899999999999999</v>
      </c>
      <c r="L2661" s="16">
        <v>-1.035871</v>
      </c>
      <c r="M2661" s="16">
        <v>-0.65126150000000005</v>
      </c>
      <c r="N2661" s="16">
        <v>-0.33144760000000001</v>
      </c>
      <c r="O2661" s="16">
        <v>-0.4217091</v>
      </c>
      <c r="P2661" s="16">
        <v>-0.5747913</v>
      </c>
      <c r="Q2661" s="16">
        <v>-0.33528390000000002</v>
      </c>
      <c r="R2661" s="16">
        <v>3.49E-2</v>
      </c>
      <c r="S2661" s="16">
        <v>4.5999999999999999E-3</v>
      </c>
      <c r="T2661" s="16">
        <v>1E-4</v>
      </c>
      <c r="U2661" s="16">
        <v>2.391</v>
      </c>
      <c r="V2661" s="16">
        <v>10.481999999999999</v>
      </c>
      <c r="W2661" s="16">
        <v>9.8439999999999994</v>
      </c>
      <c r="X2661" s="16">
        <v>404.911</v>
      </c>
      <c r="Y2661" s="16">
        <v>42.9679</v>
      </c>
      <c r="Z2661" s="16">
        <v>0.1061</v>
      </c>
      <c r="AA2661" s="16">
        <v>0.1517783</v>
      </c>
      <c r="AB2661" s="16">
        <v>0.61</v>
      </c>
      <c r="AC2661" s="16">
        <v>14.93</v>
      </c>
      <c r="AD2661" s="16">
        <v>38.299999999999997</v>
      </c>
      <c r="AE2661" s="16">
        <v>3.2700999999999998</v>
      </c>
      <c r="AF2661" s="16">
        <v>4.5202</v>
      </c>
      <c r="AG2661" s="16">
        <v>50660</v>
      </c>
      <c r="AH2661" s="16">
        <v>4.2200000000000001E-2</v>
      </c>
      <c r="AI2661" s="16">
        <v>56.5</v>
      </c>
      <c r="AJ2661" s="16">
        <v>80.099999999999994</v>
      </c>
      <c r="AK2661" s="16">
        <v>-0.10680000000000001</v>
      </c>
      <c r="AL2661" s="16">
        <v>-0.41899999999999998</v>
      </c>
      <c r="AM2661" s="16">
        <v>-0.77310000000000001</v>
      </c>
      <c r="AN2661" s="16">
        <v>-0.1547</v>
      </c>
      <c r="AO2661" s="16">
        <v>-0.39360000000000001</v>
      </c>
      <c r="AP2661" s="16">
        <v>-0.72919999999999996</v>
      </c>
      <c r="AR2661" s="16">
        <f t="shared" si="113"/>
        <v>1</v>
      </c>
      <c r="AS2661" s="5">
        <f t="shared" si="112"/>
        <v>-9.6400000000000929E-3</v>
      </c>
    </row>
    <row r="2662" spans="1:45" x14ac:dyDescent="0.25">
      <c r="A2662" s="16" t="s">
        <v>409</v>
      </c>
      <c r="B2662" s="16" t="s">
        <v>114</v>
      </c>
      <c r="C2662" s="16" t="s">
        <v>334</v>
      </c>
      <c r="D2662" s="16">
        <v>2003</v>
      </c>
      <c r="E2662" s="16" t="s">
        <v>3187</v>
      </c>
      <c r="F2662" s="16" t="s">
        <v>592</v>
      </c>
      <c r="G2662" s="10">
        <v>1335.82</v>
      </c>
      <c r="H2662" s="73">
        <v>7.1972990000000001</v>
      </c>
      <c r="I2662" s="16">
        <v>5240879</v>
      </c>
      <c r="J2662" s="71">
        <v>-3.5000000000000003E-2</v>
      </c>
      <c r="K2662" s="71">
        <v>0.95599999999999996</v>
      </c>
      <c r="L2662" s="16">
        <v>-0.96806809999999999</v>
      </c>
      <c r="M2662" s="16">
        <v>-0.64040070000000004</v>
      </c>
      <c r="N2662" s="16">
        <v>-0.31068099999999998</v>
      </c>
      <c r="O2662" s="16">
        <v>-0.39612740000000002</v>
      </c>
      <c r="P2662" s="16">
        <v>-0.54008630000000002</v>
      </c>
      <c r="Q2662" s="16">
        <v>-0.27496150000000003</v>
      </c>
      <c r="R2662" s="16">
        <v>0.05</v>
      </c>
      <c r="S2662" s="16">
        <v>4.7999999999999996E-3</v>
      </c>
      <c r="T2662" s="16">
        <v>2.9999999999999997E-4</v>
      </c>
      <c r="U2662" s="16">
        <v>2.4220000000000002</v>
      </c>
      <c r="V2662" s="16">
        <v>10.858000000000001</v>
      </c>
      <c r="W2662" s="16">
        <v>9.8360000000000003</v>
      </c>
      <c r="X2662" s="16">
        <v>406.46499999999997</v>
      </c>
      <c r="Y2662" s="16">
        <v>43.871000000000002</v>
      </c>
      <c r="Z2662" s="16">
        <v>0.1009</v>
      </c>
      <c r="AA2662" s="16">
        <v>0.10517310000000001</v>
      </c>
      <c r="AB2662" s="16">
        <v>0.61</v>
      </c>
      <c r="AC2662" s="16">
        <v>14.93</v>
      </c>
      <c r="AD2662" s="16">
        <v>39.5</v>
      </c>
      <c r="AE2662" s="16">
        <v>3.855</v>
      </c>
      <c r="AF2662" s="16">
        <v>8.7761999999999993</v>
      </c>
      <c r="AG2662" s="16">
        <v>52891.9</v>
      </c>
      <c r="AH2662" s="16">
        <v>4.19E-2</v>
      </c>
      <c r="AI2662" s="16">
        <v>57.5</v>
      </c>
      <c r="AJ2662" s="16">
        <v>80.7</v>
      </c>
      <c r="AK2662" s="16">
        <v>0.15340000000000001</v>
      </c>
      <c r="AL2662" s="16">
        <v>-0.45379999999999998</v>
      </c>
      <c r="AM2662" s="16">
        <v>-0.64759999999999995</v>
      </c>
      <c r="AN2662" s="16">
        <v>-0.38740000000000002</v>
      </c>
      <c r="AO2662" s="16">
        <v>-0.36919999999999997</v>
      </c>
      <c r="AP2662" s="16">
        <v>-0.56799999999999995</v>
      </c>
      <c r="AR2662" s="16">
        <f t="shared" si="113"/>
        <v>1</v>
      </c>
      <c r="AS2662" s="5">
        <f t="shared" si="112"/>
        <v>6.7802899999999999E-2</v>
      </c>
    </row>
    <row r="2663" spans="1:45" x14ac:dyDescent="0.25">
      <c r="A2663" s="16" t="s">
        <v>409</v>
      </c>
      <c r="B2663" s="16" t="s">
        <v>114</v>
      </c>
      <c r="C2663" s="16" t="s">
        <v>334</v>
      </c>
      <c r="D2663" s="16">
        <v>2004</v>
      </c>
      <c r="E2663" s="16" t="s">
        <v>3193</v>
      </c>
      <c r="F2663" s="16" t="s">
        <v>592</v>
      </c>
      <c r="G2663" s="10">
        <v>1388.54</v>
      </c>
      <c r="H2663" s="73">
        <v>7.2360110000000004</v>
      </c>
      <c r="I2663" s="16">
        <v>5309703</v>
      </c>
      <c r="J2663" s="71">
        <v>1.7999999999999999E-2</v>
      </c>
      <c r="K2663" s="71">
        <v>0.97299999999999998</v>
      </c>
      <c r="L2663" s="16">
        <v>-0.86974560000000001</v>
      </c>
      <c r="M2663" s="16">
        <v>-0.63964430000000005</v>
      </c>
      <c r="N2663" s="16">
        <v>-0.21460170000000001</v>
      </c>
      <c r="O2663" s="16">
        <v>-0.27487420000000001</v>
      </c>
      <c r="P2663" s="16">
        <v>-0.50782939999999999</v>
      </c>
      <c r="Q2663" s="16">
        <v>-0.31203779999999998</v>
      </c>
      <c r="R2663" s="16">
        <v>0.05</v>
      </c>
      <c r="S2663" s="16">
        <v>5.0000000000000001E-3</v>
      </c>
      <c r="T2663" s="16">
        <v>2.9999999999999997E-4</v>
      </c>
      <c r="U2663" s="16">
        <v>3.3401000000000001</v>
      </c>
      <c r="V2663" s="16">
        <v>11.234</v>
      </c>
      <c r="W2663" s="16">
        <v>9.8279999999999994</v>
      </c>
      <c r="X2663" s="16">
        <v>405.2</v>
      </c>
      <c r="Y2663" s="16">
        <v>48.76</v>
      </c>
      <c r="Z2663" s="16">
        <v>0.1158</v>
      </c>
      <c r="AA2663" s="16">
        <v>0.1401271</v>
      </c>
      <c r="AB2663" s="16">
        <v>0.61</v>
      </c>
      <c r="AC2663" s="16">
        <v>14.93</v>
      </c>
      <c r="AD2663" s="16">
        <v>38.6</v>
      </c>
      <c r="AE2663" s="16">
        <v>3.9820000000000002</v>
      </c>
      <c r="AF2663" s="16">
        <v>13.712999999999999</v>
      </c>
      <c r="AG2663" s="16">
        <v>55031.3</v>
      </c>
      <c r="AH2663" s="16">
        <v>4.3299999999999998E-2</v>
      </c>
      <c r="AI2663" s="16">
        <v>58.6</v>
      </c>
      <c r="AJ2663" s="16">
        <v>81.3</v>
      </c>
      <c r="AK2663" s="16">
        <v>-8.0000000000000002E-3</v>
      </c>
      <c r="AL2663" s="16">
        <v>-0.36280000000000001</v>
      </c>
      <c r="AM2663" s="16">
        <v>-0.68400000000000005</v>
      </c>
      <c r="AN2663" s="16">
        <v>-0.3528</v>
      </c>
      <c r="AO2663" s="16">
        <v>-0.29270000000000002</v>
      </c>
      <c r="AP2663" s="16">
        <v>-0.76980000000000004</v>
      </c>
      <c r="AR2663" s="16">
        <f t="shared" si="113"/>
        <v>1</v>
      </c>
      <c r="AS2663" s="5">
        <f t="shared" si="112"/>
        <v>9.8322499999999979E-2</v>
      </c>
    </row>
    <row r="2664" spans="1:45" x14ac:dyDescent="0.25">
      <c r="A2664" s="16" t="s">
        <v>409</v>
      </c>
      <c r="B2664" s="16" t="s">
        <v>114</v>
      </c>
      <c r="C2664" s="16" t="s">
        <v>334</v>
      </c>
      <c r="D2664" s="16">
        <v>2005</v>
      </c>
      <c r="E2664" s="16" t="s">
        <v>3192</v>
      </c>
      <c r="F2664" s="16" t="s">
        <v>592</v>
      </c>
      <c r="G2664" s="10">
        <v>1429.26</v>
      </c>
      <c r="H2664" s="73">
        <v>7.2649150000000002</v>
      </c>
      <c r="I2664" s="16">
        <v>5379328</v>
      </c>
      <c r="J2664" s="71">
        <v>2E-3</v>
      </c>
      <c r="K2664" s="71">
        <v>0.97599999999999998</v>
      </c>
      <c r="L2664" s="16">
        <v>-0.92028710000000002</v>
      </c>
      <c r="M2664" s="16">
        <v>-0.63795599999999997</v>
      </c>
      <c r="N2664" s="16">
        <v>-0.20481940000000001</v>
      </c>
      <c r="O2664" s="16">
        <v>-0.35018640000000001</v>
      </c>
      <c r="P2664" s="16">
        <v>-0.47149580000000002</v>
      </c>
      <c r="Q2664" s="16">
        <v>-0.39993859999999998</v>
      </c>
      <c r="R2664" s="16">
        <v>0.05</v>
      </c>
      <c r="S2664" s="16">
        <v>5.1999999999999998E-3</v>
      </c>
      <c r="T2664" s="16">
        <v>4.0000000000000002E-4</v>
      </c>
      <c r="U2664" s="16">
        <v>3.343</v>
      </c>
      <c r="V2664" s="16">
        <v>11.61</v>
      </c>
      <c r="W2664" s="16">
        <v>9.82</v>
      </c>
      <c r="X2664" s="16">
        <v>405.49400000000003</v>
      </c>
      <c r="Y2664" s="16">
        <v>44.709400000000002</v>
      </c>
      <c r="Z2664" s="16">
        <v>0.12429999999999999</v>
      </c>
      <c r="AA2664" s="16">
        <v>0.1517783</v>
      </c>
      <c r="AB2664" s="16">
        <v>0.61</v>
      </c>
      <c r="AC2664" s="16">
        <v>14.93</v>
      </c>
      <c r="AD2664" s="16">
        <v>38.299999999999997</v>
      </c>
      <c r="AE2664" s="16">
        <v>4.0488</v>
      </c>
      <c r="AF2664" s="16">
        <v>20.519400000000001</v>
      </c>
      <c r="AG2664" s="16">
        <v>56717.1</v>
      </c>
      <c r="AH2664" s="16">
        <v>4.4999999999999998E-2</v>
      </c>
      <c r="AI2664" s="16">
        <v>59.6</v>
      </c>
      <c r="AJ2664" s="16">
        <v>81.900000000000006</v>
      </c>
      <c r="AK2664" s="16">
        <v>-0.2135</v>
      </c>
      <c r="AL2664" s="16">
        <v>-0.60419999999999996</v>
      </c>
      <c r="AM2664" s="16">
        <v>-0.79549999999999998</v>
      </c>
      <c r="AN2664" s="16">
        <v>-0.32290000000000002</v>
      </c>
      <c r="AO2664" s="16">
        <v>-0.39169999999999999</v>
      </c>
      <c r="AP2664" s="16">
        <v>-0.64239999999999997</v>
      </c>
      <c r="AR2664" s="16">
        <f t="shared" si="113"/>
        <v>1</v>
      </c>
      <c r="AS2664" s="5">
        <f t="shared" si="112"/>
        <v>-5.0541500000000017E-2</v>
      </c>
    </row>
    <row r="2665" spans="1:45" x14ac:dyDescent="0.25">
      <c r="A2665" s="16" t="s">
        <v>409</v>
      </c>
      <c r="B2665" s="16" t="s">
        <v>114</v>
      </c>
      <c r="C2665" s="16" t="s">
        <v>334</v>
      </c>
      <c r="D2665" s="16">
        <v>2006</v>
      </c>
      <c r="E2665" s="16" t="s">
        <v>3183</v>
      </c>
      <c r="F2665" s="16" t="s">
        <v>592</v>
      </c>
      <c r="G2665" s="10">
        <v>1464.35</v>
      </c>
      <c r="H2665" s="73">
        <v>7.289167</v>
      </c>
      <c r="I2665" s="16">
        <v>5450211</v>
      </c>
      <c r="J2665" s="71">
        <v>1.4E-2</v>
      </c>
      <c r="K2665" s="71">
        <v>0.99</v>
      </c>
      <c r="L2665" s="16">
        <v>-0.91021759999999996</v>
      </c>
      <c r="M2665" s="16">
        <v>-0.6357138</v>
      </c>
      <c r="N2665" s="16">
        <v>-0.2067088</v>
      </c>
      <c r="O2665" s="16">
        <v>-0.3460049</v>
      </c>
      <c r="P2665" s="16">
        <v>-0.41420439999999997</v>
      </c>
      <c r="Q2665" s="16">
        <v>-0.44354320000000003</v>
      </c>
      <c r="R2665" s="16">
        <v>0.05</v>
      </c>
      <c r="S2665" s="16">
        <v>5.3E-3</v>
      </c>
      <c r="T2665" s="16">
        <v>5.9999999999999995E-4</v>
      </c>
      <c r="U2665" s="16">
        <v>3.3458999999999999</v>
      </c>
      <c r="V2665" s="16">
        <v>12.044</v>
      </c>
      <c r="W2665" s="16">
        <v>10.048</v>
      </c>
      <c r="X2665" s="16">
        <v>401.53300000000002</v>
      </c>
      <c r="Y2665" s="16">
        <v>44.823700000000002</v>
      </c>
      <c r="Z2665" s="16">
        <v>0.1231</v>
      </c>
      <c r="AA2665" s="16">
        <v>0.1401271</v>
      </c>
      <c r="AB2665" s="16">
        <v>0.61</v>
      </c>
      <c r="AC2665" s="16">
        <v>14.93</v>
      </c>
      <c r="AD2665" s="16">
        <v>38.6</v>
      </c>
      <c r="AE2665" s="16">
        <v>4.4862000000000002</v>
      </c>
      <c r="AF2665" s="16">
        <v>33.126600000000003</v>
      </c>
      <c r="AG2665" s="16">
        <v>57502.3</v>
      </c>
      <c r="AH2665" s="16">
        <v>4.4699999999999997E-2</v>
      </c>
      <c r="AI2665" s="16">
        <v>60.6</v>
      </c>
      <c r="AJ2665" s="16">
        <v>82.5</v>
      </c>
      <c r="AK2665" s="16">
        <v>-0.23200000000000001</v>
      </c>
      <c r="AL2665" s="16">
        <v>-0.67390000000000005</v>
      </c>
      <c r="AM2665" s="16">
        <v>-0.85919999999999996</v>
      </c>
      <c r="AN2665" s="16">
        <v>-0.25950000000000001</v>
      </c>
      <c r="AO2665" s="16">
        <v>-0.4118</v>
      </c>
      <c r="AP2665" s="16">
        <v>-0.77029999999999998</v>
      </c>
      <c r="AR2665" s="16">
        <f t="shared" si="113"/>
        <v>1</v>
      </c>
      <c r="AS2665" s="5">
        <f t="shared" si="112"/>
        <v>1.0069500000000065E-2</v>
      </c>
    </row>
    <row r="2666" spans="1:45" x14ac:dyDescent="0.25">
      <c r="A2666" s="16" t="s">
        <v>409</v>
      </c>
      <c r="B2666" s="16" t="s">
        <v>114</v>
      </c>
      <c r="C2666" s="16" t="s">
        <v>334</v>
      </c>
      <c r="D2666" s="16">
        <v>2007</v>
      </c>
      <c r="E2666" s="16" t="s">
        <v>3201</v>
      </c>
      <c r="F2666" s="16" t="s">
        <v>592</v>
      </c>
      <c r="G2666" s="10">
        <v>1518.65</v>
      </c>
      <c r="H2666" s="73">
        <v>7.3255790000000003</v>
      </c>
      <c r="I2666" s="16">
        <v>5522106</v>
      </c>
      <c r="J2666" s="71">
        <v>2.8000000000000001E-2</v>
      </c>
      <c r="K2666" s="71">
        <v>1.018</v>
      </c>
      <c r="L2666" s="16">
        <v>-0.85422900000000002</v>
      </c>
      <c r="M2666" s="16">
        <v>-0.63682139999999998</v>
      </c>
      <c r="N2666" s="16">
        <v>-0.156337</v>
      </c>
      <c r="O2666" s="16">
        <v>-0.31071919999999997</v>
      </c>
      <c r="P2666" s="16">
        <v>-0.3662474</v>
      </c>
      <c r="Q2666" s="16">
        <v>-0.45429700000000001</v>
      </c>
      <c r="R2666" s="16">
        <v>0.05</v>
      </c>
      <c r="S2666" s="16">
        <v>5.4999999999999997E-3</v>
      </c>
      <c r="T2666" s="16">
        <v>4.0000000000000002E-4</v>
      </c>
      <c r="U2666" s="16">
        <v>3.3488000000000002</v>
      </c>
      <c r="V2666" s="16">
        <v>12.478</v>
      </c>
      <c r="W2666" s="16">
        <v>10.276</v>
      </c>
      <c r="X2666" s="16">
        <v>405.76499999999999</v>
      </c>
      <c r="Y2666" s="16">
        <v>46.595199999999998</v>
      </c>
      <c r="Z2666" s="16">
        <v>0.12509999999999999</v>
      </c>
      <c r="AA2666" s="16">
        <v>0.15954589999999999</v>
      </c>
      <c r="AB2666" s="16">
        <v>0.61</v>
      </c>
      <c r="AC2666" s="16">
        <v>14.93</v>
      </c>
      <c r="AD2666" s="16">
        <v>38.1</v>
      </c>
      <c r="AE2666" s="16">
        <v>4.45</v>
      </c>
      <c r="AF2666" s="16">
        <v>44.719299999999997</v>
      </c>
      <c r="AG2666" s="16">
        <v>58093.599999999999</v>
      </c>
      <c r="AH2666" s="16">
        <v>4.4200000000000003E-2</v>
      </c>
      <c r="AI2666" s="16">
        <v>61.6</v>
      </c>
      <c r="AJ2666" s="16">
        <v>83.1</v>
      </c>
      <c r="AK2666" s="16">
        <v>-0.23699999999999999</v>
      </c>
      <c r="AL2666" s="16">
        <v>-0.76500000000000001</v>
      </c>
      <c r="AM2666" s="16">
        <v>-0.92920000000000003</v>
      </c>
      <c r="AN2666" s="16">
        <v>-9.4299999999999995E-2</v>
      </c>
      <c r="AO2666" s="16">
        <v>-0.43519999999999998</v>
      </c>
      <c r="AP2666" s="16">
        <v>-0.78779999999999994</v>
      </c>
      <c r="AR2666" s="16">
        <f t="shared" si="113"/>
        <v>1</v>
      </c>
      <c r="AS2666" s="5">
        <f t="shared" si="112"/>
        <v>5.5988599999999944E-2</v>
      </c>
    </row>
    <row r="2667" spans="1:45" x14ac:dyDescent="0.25">
      <c r="A2667" s="16" t="s">
        <v>409</v>
      </c>
      <c r="B2667" s="16" t="s">
        <v>114</v>
      </c>
      <c r="C2667" s="16" t="s">
        <v>334</v>
      </c>
      <c r="D2667" s="16">
        <v>2008</v>
      </c>
      <c r="E2667" s="16" t="s">
        <v>3189</v>
      </c>
      <c r="F2667" s="16" t="s">
        <v>592</v>
      </c>
      <c r="G2667" s="10">
        <v>1550.5</v>
      </c>
      <c r="H2667" s="73">
        <v>7.3463339999999997</v>
      </c>
      <c r="I2667" s="16">
        <v>5594506</v>
      </c>
      <c r="J2667" s="71">
        <v>-2E-3</v>
      </c>
      <c r="K2667" s="71">
        <v>1.0149999999999999</v>
      </c>
      <c r="L2667" s="16">
        <v>-0.82687529999999998</v>
      </c>
      <c r="M2667" s="16">
        <v>-0.63420100000000001</v>
      </c>
      <c r="N2667" s="16">
        <v>-0.13024740000000001</v>
      </c>
      <c r="O2667" s="16">
        <v>-0.29278779999999999</v>
      </c>
      <c r="P2667" s="16">
        <v>-0.31995129999999999</v>
      </c>
      <c r="Q2667" s="16">
        <v>-0.48987999999999998</v>
      </c>
      <c r="R2667" s="16">
        <v>0.05</v>
      </c>
      <c r="S2667" s="16">
        <v>5.7000000000000002E-3</v>
      </c>
      <c r="T2667" s="16">
        <v>5.9999999999999995E-4</v>
      </c>
      <c r="U2667" s="16">
        <v>3.3517000000000001</v>
      </c>
      <c r="V2667" s="16">
        <v>12.912000000000001</v>
      </c>
      <c r="W2667" s="16">
        <v>10.504</v>
      </c>
      <c r="X2667" s="16">
        <v>406.19</v>
      </c>
      <c r="Y2667" s="16">
        <v>48.061799999999998</v>
      </c>
      <c r="Z2667" s="16">
        <v>0.11260000000000001</v>
      </c>
      <c r="AA2667" s="16">
        <v>0.13100020000000001</v>
      </c>
      <c r="AB2667" s="16">
        <v>0.61</v>
      </c>
      <c r="AC2667" s="16">
        <v>14.93</v>
      </c>
      <c r="AD2667" s="16">
        <v>38.835000000000001</v>
      </c>
      <c r="AE2667" s="16">
        <v>4.4889999999999999</v>
      </c>
      <c r="AF2667" s="16">
        <v>54.834400000000002</v>
      </c>
      <c r="AG2667" s="16">
        <v>60076.6</v>
      </c>
      <c r="AH2667" s="16">
        <v>4.4699999999999997E-2</v>
      </c>
      <c r="AI2667" s="16">
        <v>62.7</v>
      </c>
      <c r="AJ2667" s="16">
        <v>83.7</v>
      </c>
      <c r="AK2667" s="16">
        <v>-0.39040000000000002</v>
      </c>
      <c r="AL2667" s="16">
        <v>-0.75439999999999996</v>
      </c>
      <c r="AM2667" s="16">
        <v>-0.90369999999999995</v>
      </c>
      <c r="AN2667" s="16">
        <v>-0.21310000000000001</v>
      </c>
      <c r="AO2667" s="16">
        <v>-0.3992</v>
      </c>
      <c r="AP2667" s="16">
        <v>-0.80310000000000004</v>
      </c>
      <c r="AR2667" s="16">
        <f t="shared" si="113"/>
        <v>1</v>
      </c>
      <c r="AS2667" s="5">
        <f t="shared" si="112"/>
        <v>2.7353700000000036E-2</v>
      </c>
    </row>
    <row r="2668" spans="1:45" x14ac:dyDescent="0.25">
      <c r="A2668" s="16" t="s">
        <v>409</v>
      </c>
      <c r="B2668" s="16" t="s">
        <v>114</v>
      </c>
      <c r="C2668" s="16" t="s">
        <v>334</v>
      </c>
      <c r="D2668" s="16">
        <v>2009</v>
      </c>
      <c r="E2668" s="16" t="s">
        <v>3190</v>
      </c>
      <c r="F2668" s="16" t="s">
        <v>592</v>
      </c>
      <c r="G2668" s="10">
        <v>1480.38</v>
      </c>
      <c r="H2668" s="73">
        <v>7.300052</v>
      </c>
      <c r="I2668" s="16">
        <v>5666581</v>
      </c>
      <c r="J2668" s="71">
        <v>-4.1000000000000002E-2</v>
      </c>
      <c r="K2668" s="71">
        <v>0.97499999999999998</v>
      </c>
      <c r="L2668" s="16">
        <v>-0.82120040000000005</v>
      </c>
      <c r="M2668" s="16">
        <v>-0.63437659999999996</v>
      </c>
      <c r="N2668" s="16">
        <v>-0.1204976</v>
      </c>
      <c r="O2668" s="16">
        <v>-0.28333219999999998</v>
      </c>
      <c r="P2668" s="16">
        <v>-0.29649049999999999</v>
      </c>
      <c r="Q2668" s="16">
        <v>-0.52229179999999997</v>
      </c>
      <c r="R2668" s="16">
        <v>0.05</v>
      </c>
      <c r="S2668" s="16">
        <v>5.8999999999999999E-3</v>
      </c>
      <c r="T2668" s="16">
        <v>5.0000000000000001E-4</v>
      </c>
      <c r="U2668" s="16">
        <v>3.3546</v>
      </c>
      <c r="V2668" s="16">
        <v>13.346</v>
      </c>
      <c r="W2668" s="16">
        <v>10.731999999999999</v>
      </c>
      <c r="X2668" s="16">
        <v>404.05399999999997</v>
      </c>
      <c r="Y2668" s="16">
        <v>48.299599999999998</v>
      </c>
      <c r="Z2668" s="16">
        <v>0.1187</v>
      </c>
      <c r="AA2668" s="16">
        <v>0.1517783</v>
      </c>
      <c r="AB2668" s="16">
        <v>0.61</v>
      </c>
      <c r="AC2668" s="16">
        <v>14.93</v>
      </c>
      <c r="AD2668" s="16">
        <v>38.299999999999997</v>
      </c>
      <c r="AE2668" s="16">
        <v>4.4344999999999999</v>
      </c>
      <c r="AF2668" s="16">
        <v>58.233899999999998</v>
      </c>
      <c r="AG2668" s="16">
        <v>60936.1</v>
      </c>
      <c r="AH2668" s="16">
        <v>4.4999999999999998E-2</v>
      </c>
      <c r="AI2668" s="16">
        <v>63.7</v>
      </c>
      <c r="AJ2668" s="16">
        <v>84.3</v>
      </c>
      <c r="AK2668" s="16">
        <v>-0.45469999999999999</v>
      </c>
      <c r="AL2668" s="16">
        <v>-0.72940000000000005</v>
      </c>
      <c r="AM2668" s="16">
        <v>-0.94489999999999996</v>
      </c>
      <c r="AN2668" s="16">
        <v>-0.32729999999999998</v>
      </c>
      <c r="AO2668" s="16">
        <v>-0.40689999999999998</v>
      </c>
      <c r="AP2668" s="16">
        <v>-0.79590000000000005</v>
      </c>
      <c r="AR2668" s="16">
        <f t="shared" si="113"/>
        <v>1</v>
      </c>
      <c r="AS2668" s="5">
        <f t="shared" si="112"/>
        <v>5.6748999999999272E-3</v>
      </c>
    </row>
    <row r="2669" spans="1:45" x14ac:dyDescent="0.25">
      <c r="A2669" s="16" t="s">
        <v>409</v>
      </c>
      <c r="B2669" s="16" t="s">
        <v>114</v>
      </c>
      <c r="C2669" s="16" t="s">
        <v>334</v>
      </c>
      <c r="D2669" s="16">
        <v>2010</v>
      </c>
      <c r="E2669" s="16" t="s">
        <v>3207</v>
      </c>
      <c r="F2669" s="16" t="s">
        <v>592</v>
      </c>
      <c r="G2669" s="10">
        <v>1526.5</v>
      </c>
      <c r="H2669" s="73">
        <v>7.3307310000000001</v>
      </c>
      <c r="I2669" s="16">
        <v>5737723</v>
      </c>
      <c r="J2669" s="71">
        <v>6.0000000000000001E-3</v>
      </c>
      <c r="K2669" s="71">
        <v>0.98</v>
      </c>
      <c r="L2669" s="16">
        <v>-0.72345389999999998</v>
      </c>
      <c r="M2669" s="16">
        <v>-0.63268820000000003</v>
      </c>
      <c r="N2669" s="16">
        <v>4.40271E-2</v>
      </c>
      <c r="O2669" s="16">
        <v>-0.2547353</v>
      </c>
      <c r="P2669" s="16">
        <v>-0.24923980000000001</v>
      </c>
      <c r="Q2669" s="16">
        <v>-0.54885150000000005</v>
      </c>
      <c r="R2669" s="16">
        <v>0.05</v>
      </c>
      <c r="S2669" s="16">
        <v>6.1000000000000004E-3</v>
      </c>
      <c r="T2669" s="16">
        <v>5.9999999999999995E-4</v>
      </c>
      <c r="U2669" s="16">
        <v>4.4931000000000001</v>
      </c>
      <c r="V2669" s="16">
        <v>13.78</v>
      </c>
      <c r="W2669" s="16">
        <v>10.96</v>
      </c>
      <c r="X2669" s="16">
        <v>407.46</v>
      </c>
      <c r="Y2669" s="16">
        <v>49.808500000000002</v>
      </c>
      <c r="Z2669" s="16">
        <v>0.1152</v>
      </c>
      <c r="AA2669" s="16">
        <v>0.14401079999999999</v>
      </c>
      <c r="AB2669" s="16">
        <v>0.61</v>
      </c>
      <c r="AC2669" s="16">
        <v>14.93</v>
      </c>
      <c r="AD2669" s="16">
        <v>38.5</v>
      </c>
      <c r="AE2669" s="16">
        <v>4.4368999999999996</v>
      </c>
      <c r="AF2669" s="16">
        <v>68.054000000000002</v>
      </c>
      <c r="AG2669" s="16">
        <v>63771</v>
      </c>
      <c r="AH2669" s="16">
        <v>4.9000000000000002E-2</v>
      </c>
      <c r="AI2669" s="16">
        <v>64.7</v>
      </c>
      <c r="AJ2669" s="16">
        <v>85</v>
      </c>
      <c r="AK2669" s="16">
        <v>-0.49230000000000002</v>
      </c>
      <c r="AL2669" s="16">
        <v>-0.77329999999999999</v>
      </c>
      <c r="AM2669" s="16">
        <v>-0.96030000000000004</v>
      </c>
      <c r="AN2669" s="16">
        <v>-0.50770000000000004</v>
      </c>
      <c r="AO2669" s="16">
        <v>-0.26369999999999999</v>
      </c>
      <c r="AP2669" s="16">
        <v>-0.83689999999999998</v>
      </c>
      <c r="AR2669" s="16">
        <f t="shared" si="113"/>
        <v>1</v>
      </c>
      <c r="AS2669" s="5">
        <f t="shared" si="112"/>
        <v>9.7746500000000069E-2</v>
      </c>
    </row>
    <row r="2670" spans="1:45" x14ac:dyDescent="0.25">
      <c r="A2670" s="16" t="s">
        <v>409</v>
      </c>
      <c r="B2670" s="16" t="s">
        <v>114</v>
      </c>
      <c r="C2670" s="16" t="s">
        <v>334</v>
      </c>
      <c r="D2670" s="16">
        <v>2011</v>
      </c>
      <c r="E2670" s="16" t="s">
        <v>3196</v>
      </c>
      <c r="F2670" s="16" t="s">
        <v>592</v>
      </c>
      <c r="G2670" s="10">
        <v>1603.33</v>
      </c>
      <c r="H2670" s="73">
        <v>7.3798409999999999</v>
      </c>
      <c r="I2670" s="16">
        <v>5807820</v>
      </c>
      <c r="J2670" s="71">
        <v>0.02</v>
      </c>
      <c r="K2670" s="71">
        <v>1</v>
      </c>
      <c r="L2670" s="16">
        <v>-0.70951249999999999</v>
      </c>
      <c r="M2670" s="16">
        <v>-0.62454379999999998</v>
      </c>
      <c r="N2670" s="16">
        <v>-3.6902600000000001E-2</v>
      </c>
      <c r="O2670" s="16">
        <v>-0.26132369999999999</v>
      </c>
      <c r="P2670" s="16">
        <v>-0.18583630000000001</v>
      </c>
      <c r="Q2670" s="16">
        <v>-0.50241219999999998</v>
      </c>
      <c r="R2670" s="16">
        <v>0.05</v>
      </c>
      <c r="S2670" s="16">
        <v>8.5000000000000006E-3</v>
      </c>
      <c r="T2670" s="16">
        <v>5.0000000000000001E-4</v>
      </c>
      <c r="U2670" s="16">
        <v>3.3603999999999998</v>
      </c>
      <c r="V2670" s="16">
        <v>14.504</v>
      </c>
      <c r="W2670" s="16">
        <v>11.228</v>
      </c>
      <c r="X2670" s="16">
        <v>408.47399999999999</v>
      </c>
      <c r="Y2670" s="16">
        <v>49.9557</v>
      </c>
      <c r="Z2670" s="16">
        <v>0.1227</v>
      </c>
      <c r="AA2670" s="16">
        <v>0.21391859999999999</v>
      </c>
      <c r="AB2670" s="16">
        <v>0.61</v>
      </c>
      <c r="AC2670" s="16">
        <v>14.93</v>
      </c>
      <c r="AD2670" s="16">
        <v>36.700000000000003</v>
      </c>
      <c r="AE2670" s="16">
        <v>4.8705999999999996</v>
      </c>
      <c r="AF2670" s="16">
        <v>81.683599999999998</v>
      </c>
      <c r="AG2670" s="16">
        <v>65842.600000000006</v>
      </c>
      <c r="AH2670" s="16">
        <v>5.4300000000000001E-2</v>
      </c>
      <c r="AI2670" s="16">
        <v>65.7</v>
      </c>
      <c r="AJ2670" s="16">
        <v>85.6</v>
      </c>
      <c r="AK2670" s="16">
        <v>-0.5806</v>
      </c>
      <c r="AL2670" s="16">
        <v>-0.73709999999999998</v>
      </c>
      <c r="AM2670" s="16">
        <v>-0.89990000000000003</v>
      </c>
      <c r="AN2670" s="16">
        <v>-0.2802</v>
      </c>
      <c r="AO2670" s="16">
        <v>-0.32319999999999999</v>
      </c>
      <c r="AP2670" s="16">
        <v>-0.72409999999999997</v>
      </c>
      <c r="AR2670" s="16">
        <f t="shared" si="113"/>
        <v>1</v>
      </c>
      <c r="AS2670" s="5">
        <f t="shared" si="112"/>
        <v>1.3941399999999993E-2</v>
      </c>
    </row>
    <row r="2671" spans="1:45" x14ac:dyDescent="0.25">
      <c r="A2671" s="16" t="s">
        <v>409</v>
      </c>
      <c r="B2671" s="16" t="s">
        <v>114</v>
      </c>
      <c r="C2671" s="16" t="s">
        <v>334</v>
      </c>
      <c r="D2671" s="16">
        <v>2012</v>
      </c>
      <c r="E2671" s="16" t="s">
        <v>3209</v>
      </c>
      <c r="F2671" s="16" t="s">
        <v>592</v>
      </c>
      <c r="G2671" s="10">
        <v>1687.36</v>
      </c>
      <c r="H2671" s="73">
        <v>7.4309200000000004</v>
      </c>
      <c r="I2671" s="16">
        <v>5877108</v>
      </c>
      <c r="J2671" s="71">
        <v>0.01</v>
      </c>
      <c r="K2671" s="71">
        <v>1.01</v>
      </c>
      <c r="L2671" s="16">
        <v>-0.63404360000000004</v>
      </c>
      <c r="M2671" s="16">
        <v>-0.62966279999999997</v>
      </c>
      <c r="N2671" s="16">
        <v>-1.4375199999999999E-2</v>
      </c>
      <c r="O2671" s="16">
        <v>-0.1733026</v>
      </c>
      <c r="P2671" s="16">
        <v>-0.12296550000000001</v>
      </c>
      <c r="Q2671" s="16">
        <v>-0.50796929999999996</v>
      </c>
      <c r="R2671" s="16">
        <v>0.05</v>
      </c>
      <c r="S2671" s="16">
        <v>6.8999999999999999E-3</v>
      </c>
      <c r="T2671" s="16">
        <v>5.9999999999999995E-4</v>
      </c>
      <c r="U2671" s="16">
        <v>3.3633999999999999</v>
      </c>
      <c r="V2671" s="16">
        <v>15.228</v>
      </c>
      <c r="W2671" s="16">
        <v>11.496</v>
      </c>
      <c r="X2671" s="16">
        <v>406.98399999999998</v>
      </c>
      <c r="Y2671" s="16">
        <v>52.710299999999997</v>
      </c>
      <c r="Z2671" s="16">
        <v>0.123</v>
      </c>
      <c r="AA2671" s="16">
        <v>0.13119430000000001</v>
      </c>
      <c r="AB2671" s="16">
        <v>0.61</v>
      </c>
      <c r="AC2671" s="16">
        <v>14.93</v>
      </c>
      <c r="AD2671" s="16">
        <v>38.83</v>
      </c>
      <c r="AE2671" s="16">
        <v>4.9923000000000002</v>
      </c>
      <c r="AF2671" s="16">
        <v>97.663300000000007</v>
      </c>
      <c r="AG2671" s="16">
        <v>68589</v>
      </c>
      <c r="AH2671" s="16">
        <v>4.8800000000000003E-2</v>
      </c>
      <c r="AI2671" s="16">
        <v>66.8</v>
      </c>
      <c r="AJ2671" s="16">
        <v>86.2</v>
      </c>
      <c r="AK2671" s="16">
        <v>-0.53900000000000003</v>
      </c>
      <c r="AL2671" s="16">
        <v>-0.78039999999999998</v>
      </c>
      <c r="AM2671" s="16">
        <v>-0.88919999999999999</v>
      </c>
      <c r="AN2671" s="16">
        <v>-0.36759999999999998</v>
      </c>
      <c r="AO2671" s="16">
        <v>-0.2888</v>
      </c>
      <c r="AP2671" s="16">
        <v>-0.72470000000000001</v>
      </c>
      <c r="AR2671" s="16">
        <f t="shared" si="113"/>
        <v>1</v>
      </c>
      <c r="AS2671" s="5">
        <f t="shared" si="112"/>
        <v>7.546889999999995E-2</v>
      </c>
    </row>
    <row r="2672" spans="1:45" x14ac:dyDescent="0.25">
      <c r="A2672" s="16" t="s">
        <v>409</v>
      </c>
      <c r="B2672" s="16" t="s">
        <v>114</v>
      </c>
      <c r="C2672" s="16" t="s">
        <v>334</v>
      </c>
      <c r="D2672" s="16">
        <v>2013</v>
      </c>
      <c r="E2672" s="16" t="s">
        <v>3184</v>
      </c>
      <c r="F2672" s="16" t="s">
        <v>592</v>
      </c>
      <c r="G2672" s="10">
        <v>1750.06</v>
      </c>
      <c r="H2672" s="73">
        <v>7.4674040000000002</v>
      </c>
      <c r="I2672" s="16">
        <v>5945747</v>
      </c>
      <c r="J2672" s="71">
        <v>-2E-3</v>
      </c>
      <c r="K2672" s="71">
        <v>1.008</v>
      </c>
      <c r="L2672" s="16">
        <v>-0.54657860000000003</v>
      </c>
      <c r="M2672" s="16">
        <v>-0.63815849999999996</v>
      </c>
      <c r="N2672" s="16">
        <v>3.6972900000000003E-2</v>
      </c>
      <c r="O2672" s="16">
        <v>-0.15217169999999999</v>
      </c>
      <c r="P2672" s="16">
        <v>-6.0888999999999999E-2</v>
      </c>
      <c r="Q2672" s="16">
        <v>-0.43890620000000002</v>
      </c>
      <c r="R2672" s="16">
        <v>0.05</v>
      </c>
      <c r="S2672" s="16">
        <v>4.8999999999999998E-3</v>
      </c>
      <c r="T2672" s="16">
        <v>5.0000000000000001E-4</v>
      </c>
      <c r="U2672" s="16">
        <v>3.3662999999999998</v>
      </c>
      <c r="V2672" s="16">
        <v>15.952</v>
      </c>
      <c r="W2672" s="16">
        <v>11.763999999999999</v>
      </c>
      <c r="X2672" s="16">
        <v>410.01400000000001</v>
      </c>
      <c r="Y2672" s="16">
        <v>53.4024</v>
      </c>
      <c r="Z2672" s="16">
        <v>0.12520000000000001</v>
      </c>
      <c r="AA2672" s="16">
        <v>0.1249803</v>
      </c>
      <c r="AB2672" s="16">
        <v>0.61</v>
      </c>
      <c r="AC2672" s="16">
        <v>14.93</v>
      </c>
      <c r="AD2672" s="16">
        <v>38.99</v>
      </c>
      <c r="AE2672" s="16">
        <v>5.3445</v>
      </c>
      <c r="AF2672" s="16">
        <v>111.98</v>
      </c>
      <c r="AG2672" s="16">
        <v>70017.600000000006</v>
      </c>
      <c r="AH2672" s="16">
        <v>4.9399999999999999E-2</v>
      </c>
      <c r="AI2672" s="16">
        <v>67.8</v>
      </c>
      <c r="AJ2672" s="16">
        <v>86.8</v>
      </c>
      <c r="AK2672" s="16">
        <v>-0.44650000000000001</v>
      </c>
      <c r="AL2672" s="16">
        <v>-0.73380000000000001</v>
      </c>
      <c r="AM2672" s="16">
        <v>-0.81030000000000002</v>
      </c>
      <c r="AN2672" s="16">
        <v>-0.26319999999999999</v>
      </c>
      <c r="AO2672" s="16">
        <v>-0.2888</v>
      </c>
      <c r="AP2672" s="16">
        <v>-0.64610000000000001</v>
      </c>
      <c r="AR2672" s="16">
        <f t="shared" si="113"/>
        <v>1</v>
      </c>
      <c r="AS2672" s="5">
        <f t="shared" si="112"/>
        <v>8.7465000000000015E-2</v>
      </c>
    </row>
    <row r="2673" spans="1:45" x14ac:dyDescent="0.25">
      <c r="A2673" s="16" t="s">
        <v>409</v>
      </c>
      <c r="B2673" s="16" t="s">
        <v>114</v>
      </c>
      <c r="C2673" s="16" t="s">
        <v>334</v>
      </c>
      <c r="D2673" s="16">
        <v>2014</v>
      </c>
      <c r="E2673" s="16" t="s">
        <v>3208</v>
      </c>
      <c r="F2673" s="16" t="s">
        <v>592</v>
      </c>
      <c r="G2673" s="10">
        <v>1812.99</v>
      </c>
      <c r="H2673" s="73">
        <v>7.5027350000000004</v>
      </c>
      <c r="I2673" s="16">
        <v>6013997</v>
      </c>
      <c r="J2673" s="71">
        <v>1.2999999999999999E-2</v>
      </c>
      <c r="K2673" s="71">
        <v>1.02</v>
      </c>
      <c r="L2673" s="16">
        <v>-0.52008129999999997</v>
      </c>
      <c r="M2673" s="16">
        <v>-0.63588940000000005</v>
      </c>
      <c r="N2673" s="16">
        <v>6.4948199999999998E-2</v>
      </c>
      <c r="O2673" s="16">
        <v>-0.12922449999999999</v>
      </c>
      <c r="P2673" s="16">
        <v>-5.3163099999999998E-2</v>
      </c>
      <c r="Q2673" s="16">
        <v>-0.44158059999999999</v>
      </c>
      <c r="R2673" s="16">
        <v>0.05</v>
      </c>
      <c r="S2673" s="16">
        <v>5.4999999999999997E-3</v>
      </c>
      <c r="T2673" s="16">
        <v>5.0000000000000001E-4</v>
      </c>
      <c r="U2673" s="16">
        <v>3.3692000000000002</v>
      </c>
      <c r="V2673" s="16">
        <v>16.675999999999998</v>
      </c>
      <c r="W2673" s="16">
        <v>12.032</v>
      </c>
      <c r="X2673" s="16">
        <v>409.38</v>
      </c>
      <c r="Y2673" s="16">
        <v>54.141199999999998</v>
      </c>
      <c r="Z2673" s="16">
        <v>0.12429999999999999</v>
      </c>
      <c r="AA2673" s="16">
        <v>9.9347400000000002E-2</v>
      </c>
      <c r="AB2673" s="16">
        <v>0.61</v>
      </c>
      <c r="AC2673" s="16">
        <v>14.93</v>
      </c>
      <c r="AD2673" s="16">
        <v>39.65</v>
      </c>
      <c r="AE2673" s="16">
        <v>5.5052000000000003</v>
      </c>
      <c r="AF2673" s="16">
        <v>114.566</v>
      </c>
      <c r="AG2673" s="16">
        <v>63215.6</v>
      </c>
      <c r="AH2673" s="16">
        <v>0.05</v>
      </c>
      <c r="AI2673" s="16">
        <v>67.8</v>
      </c>
      <c r="AJ2673" s="16">
        <v>86.9</v>
      </c>
      <c r="AK2673" s="16">
        <v>-0.36859999999999998</v>
      </c>
      <c r="AL2673" s="16">
        <v>-0.88639999999999997</v>
      </c>
      <c r="AM2673" s="16">
        <v>-0.83350000000000002</v>
      </c>
      <c r="AN2673" s="16">
        <v>-3.6799999999999999E-2</v>
      </c>
      <c r="AO2673" s="16">
        <v>-0.37830000000000003</v>
      </c>
      <c r="AP2673" s="16">
        <v>-0.67549999999999999</v>
      </c>
      <c r="AR2673" s="16">
        <f t="shared" si="113"/>
        <v>1</v>
      </c>
      <c r="AS2673" s="5">
        <f t="shared" si="112"/>
        <v>2.6497300000000057E-2</v>
      </c>
    </row>
    <row r="2674" spans="1:45" x14ac:dyDescent="0.25">
      <c r="A2674" s="16" t="s">
        <v>414</v>
      </c>
      <c r="B2674" s="16" t="s">
        <v>115</v>
      </c>
      <c r="C2674" s="16" t="s">
        <v>332</v>
      </c>
      <c r="D2674" s="16">
        <v>1985</v>
      </c>
      <c r="E2674" s="16" t="s">
        <v>3120</v>
      </c>
      <c r="F2674" s="16" t="s">
        <v>414</v>
      </c>
      <c r="G2674" s="10">
        <v>31050.7</v>
      </c>
      <c r="H2674" s="73">
        <v>10.34338</v>
      </c>
      <c r="I2674" s="16" t="s">
        <v>6700</v>
      </c>
      <c r="K2674" s="71">
        <v>0.871</v>
      </c>
      <c r="L2674" s="16">
        <v>2.7429000000000001</v>
      </c>
      <c r="M2674" s="16">
        <v>0.86561160000000004</v>
      </c>
      <c r="N2674" s="16">
        <v>1.1424479999999999</v>
      </c>
      <c r="O2674" s="16">
        <v>1.2047680000000001</v>
      </c>
      <c r="P2674" s="16">
        <v>0.81169460000000004</v>
      </c>
      <c r="Q2674" s="16">
        <v>2.1568149999999999</v>
      </c>
      <c r="R2674" s="16">
        <v>1.7492000000000001</v>
      </c>
      <c r="S2674" s="16">
        <v>3.8300000000000001E-2</v>
      </c>
      <c r="T2674" s="16">
        <v>4.8800000000000003E-2</v>
      </c>
      <c r="U2674" s="16">
        <v>5.5654000000000003</v>
      </c>
      <c r="V2674" s="16">
        <v>32.9</v>
      </c>
      <c r="W2674" s="16">
        <v>9.18</v>
      </c>
      <c r="X2674" s="16">
        <v>514.37099999999998</v>
      </c>
      <c r="Y2674" s="16">
        <v>65.378</v>
      </c>
      <c r="Z2674" s="16">
        <v>0.5423</v>
      </c>
      <c r="AA2674" s="16">
        <v>-0.81426359999999998</v>
      </c>
      <c r="AB2674" s="16">
        <v>0.17</v>
      </c>
      <c r="AC2674" s="16">
        <v>0</v>
      </c>
      <c r="AD2674" s="16">
        <v>36.03</v>
      </c>
      <c r="AE2674" s="16">
        <v>40.2926</v>
      </c>
      <c r="AF2674" s="16">
        <v>3.32E-2</v>
      </c>
      <c r="AG2674" s="16">
        <v>434368</v>
      </c>
      <c r="AH2674" s="16">
        <v>0.56620000000000004</v>
      </c>
      <c r="AI2674" s="16">
        <v>98.385499999999993</v>
      </c>
      <c r="AJ2674" s="16">
        <v>100</v>
      </c>
      <c r="AK2674" s="16">
        <v>1.6301000000000001</v>
      </c>
      <c r="AL2674" s="16">
        <v>2.4026000000000001</v>
      </c>
      <c r="AM2674" s="16">
        <v>2.2957999999999998</v>
      </c>
      <c r="AN2674" s="16">
        <v>1.8278000000000001</v>
      </c>
      <c r="AO2674" s="16">
        <v>2.0044</v>
      </c>
      <c r="AP2674" s="16">
        <v>1.5238</v>
      </c>
      <c r="AQ2674" s="16">
        <v>5.16E-2</v>
      </c>
      <c r="AR2674" s="16">
        <f t="shared" si="113"/>
        <v>1</v>
      </c>
      <c r="AS2674" s="5">
        <f t="shared" si="112"/>
        <v>0</v>
      </c>
    </row>
    <row r="2675" spans="1:45" x14ac:dyDescent="0.25">
      <c r="A2675" s="16" t="s">
        <v>414</v>
      </c>
      <c r="B2675" s="16" t="s">
        <v>115</v>
      </c>
      <c r="C2675" s="16" t="s">
        <v>332</v>
      </c>
      <c r="D2675" s="16">
        <v>1986</v>
      </c>
      <c r="E2675" s="16" t="s">
        <v>3130</v>
      </c>
      <c r="F2675" s="16" t="s">
        <v>414</v>
      </c>
      <c r="G2675" s="10">
        <v>31739.4</v>
      </c>
      <c r="H2675" s="73">
        <v>10.365309999999999</v>
      </c>
      <c r="I2675" s="16" t="s">
        <v>6700</v>
      </c>
      <c r="J2675" s="71">
        <v>7.0000000000000001E-3</v>
      </c>
      <c r="K2675" s="71">
        <v>0.877</v>
      </c>
      <c r="L2675" s="16">
        <v>2.823963</v>
      </c>
      <c r="M2675" s="16">
        <v>0.93924450000000004</v>
      </c>
      <c r="N2675" s="16">
        <v>1.187881</v>
      </c>
      <c r="O2675" s="16">
        <v>1.2431000000000001</v>
      </c>
      <c r="P2675" s="16">
        <v>0.84560449999999998</v>
      </c>
      <c r="Q2675" s="16">
        <v>2.1462340000000002</v>
      </c>
      <c r="R2675" s="16">
        <v>1.7523</v>
      </c>
      <c r="S2675" s="16">
        <v>3.8100000000000002E-2</v>
      </c>
      <c r="T2675" s="16">
        <v>5.6599999999999998E-2</v>
      </c>
      <c r="U2675" s="16">
        <v>5.6555999999999997</v>
      </c>
      <c r="V2675" s="16">
        <v>33.47</v>
      </c>
      <c r="W2675" s="16">
        <v>9.5540000000000003</v>
      </c>
      <c r="X2675" s="16">
        <v>514.55100000000004</v>
      </c>
      <c r="Y2675" s="16">
        <v>65.734200000000001</v>
      </c>
      <c r="Z2675" s="16">
        <v>0.55510000000000004</v>
      </c>
      <c r="AA2675" s="16">
        <v>-0.83407089999999995</v>
      </c>
      <c r="AB2675" s="16">
        <v>0.17</v>
      </c>
      <c r="AC2675" s="16">
        <v>0</v>
      </c>
      <c r="AD2675" s="16">
        <v>36.54</v>
      </c>
      <c r="AE2675" s="16">
        <v>41.4923</v>
      </c>
      <c r="AF2675" s="16">
        <v>0.1053</v>
      </c>
      <c r="AG2675" s="16">
        <v>460861</v>
      </c>
      <c r="AH2675" s="16">
        <v>0.5776</v>
      </c>
      <c r="AI2675" s="16">
        <v>98.3626</v>
      </c>
      <c r="AJ2675" s="16">
        <v>100</v>
      </c>
      <c r="AK2675" s="16">
        <v>1.6278999999999999</v>
      </c>
      <c r="AL2675" s="16">
        <v>2.39</v>
      </c>
      <c r="AM2675" s="16">
        <v>2.2768000000000002</v>
      </c>
      <c r="AN2675" s="16">
        <v>1.7948999999999999</v>
      </c>
      <c r="AO2675" s="16">
        <v>1.9950000000000001</v>
      </c>
      <c r="AP2675" s="16">
        <v>1.5359</v>
      </c>
      <c r="AQ2675" s="16">
        <v>5.16E-2</v>
      </c>
      <c r="AR2675" s="16">
        <f t="shared" si="113"/>
        <v>1</v>
      </c>
      <c r="AS2675" s="5">
        <f t="shared" si="112"/>
        <v>8.1062999999999885E-2</v>
      </c>
    </row>
    <row r="2676" spans="1:45" x14ac:dyDescent="0.25">
      <c r="A2676" s="16" t="s">
        <v>414</v>
      </c>
      <c r="B2676" s="16" t="s">
        <v>115</v>
      </c>
      <c r="C2676" s="16" t="s">
        <v>332</v>
      </c>
      <c r="D2676" s="16">
        <v>1987</v>
      </c>
      <c r="E2676" s="16" t="s">
        <v>3141</v>
      </c>
      <c r="F2676" s="16" t="s">
        <v>414</v>
      </c>
      <c r="G2676" s="10">
        <v>32147.7</v>
      </c>
      <c r="H2676" s="73">
        <v>10.3781</v>
      </c>
      <c r="I2676" s="16" t="s">
        <v>6700</v>
      </c>
      <c r="J2676" s="71">
        <v>4.0000000000000001E-3</v>
      </c>
      <c r="K2676" s="71">
        <v>0.88</v>
      </c>
      <c r="L2676" s="16">
        <v>2.8747729999999998</v>
      </c>
      <c r="M2676" s="16">
        <v>0.93322300000000002</v>
      </c>
      <c r="N2676" s="16">
        <v>1.2615670000000001</v>
      </c>
      <c r="O2676" s="16">
        <v>1.274573</v>
      </c>
      <c r="P2676" s="16">
        <v>0.86840689999999998</v>
      </c>
      <c r="Q2676" s="16">
        <v>2.1356380000000001</v>
      </c>
      <c r="R2676" s="16">
        <v>1.7553000000000001</v>
      </c>
      <c r="S2676" s="16">
        <v>3.78E-2</v>
      </c>
      <c r="T2676" s="16">
        <v>5.5899999999999998E-2</v>
      </c>
      <c r="U2676" s="16">
        <v>5.9976000000000003</v>
      </c>
      <c r="V2676" s="16">
        <v>34.04</v>
      </c>
      <c r="W2676" s="16">
        <v>9.9280000000000008</v>
      </c>
      <c r="X2676" s="16">
        <v>515.01</v>
      </c>
      <c r="Y2676" s="16">
        <v>66.090500000000006</v>
      </c>
      <c r="Z2676" s="16">
        <v>0.56430000000000002</v>
      </c>
      <c r="AA2676" s="16">
        <v>-0.85348979999999997</v>
      </c>
      <c r="AB2676" s="16">
        <v>0.17</v>
      </c>
      <c r="AC2676" s="16">
        <v>0</v>
      </c>
      <c r="AD2676" s="16">
        <v>37.04</v>
      </c>
      <c r="AE2676" s="16">
        <v>42.66</v>
      </c>
      <c r="AF2676" s="16">
        <v>0.1656</v>
      </c>
      <c r="AG2676" s="16">
        <v>466545</v>
      </c>
      <c r="AH2676" s="16">
        <v>0.58889999999999998</v>
      </c>
      <c r="AI2676" s="16">
        <v>98.339699999999993</v>
      </c>
      <c r="AJ2676" s="16">
        <v>100</v>
      </c>
      <c r="AK2676" s="16">
        <v>1.6256999999999999</v>
      </c>
      <c r="AL2676" s="16">
        <v>2.3774000000000002</v>
      </c>
      <c r="AM2676" s="16">
        <v>2.2578</v>
      </c>
      <c r="AN2676" s="16">
        <v>1.7619</v>
      </c>
      <c r="AO2676" s="16">
        <v>1.9856</v>
      </c>
      <c r="AP2676" s="16">
        <v>1.548</v>
      </c>
      <c r="AQ2676" s="16">
        <v>5.16E-2</v>
      </c>
      <c r="AR2676" s="16">
        <f t="shared" si="113"/>
        <v>1</v>
      </c>
      <c r="AS2676" s="5">
        <f t="shared" si="112"/>
        <v>5.08099999999998E-2</v>
      </c>
    </row>
    <row r="2677" spans="1:45" x14ac:dyDescent="0.25">
      <c r="A2677" s="16" t="s">
        <v>414</v>
      </c>
      <c r="B2677" s="16" t="s">
        <v>115</v>
      </c>
      <c r="C2677" s="16" t="s">
        <v>332</v>
      </c>
      <c r="D2677" s="16">
        <v>1988</v>
      </c>
      <c r="E2677" s="16" t="s">
        <v>3134</v>
      </c>
      <c r="F2677" s="16" t="s">
        <v>414</v>
      </c>
      <c r="G2677" s="10">
        <v>33039.800000000003</v>
      </c>
      <c r="H2677" s="73">
        <v>10.405469999999999</v>
      </c>
      <c r="I2677" s="16" t="s">
        <v>6700</v>
      </c>
      <c r="J2677" s="71">
        <v>1.0999999999999999E-2</v>
      </c>
      <c r="K2677" s="71">
        <v>0.88900000000000001</v>
      </c>
      <c r="L2677" s="16">
        <v>2.9297520000000001</v>
      </c>
      <c r="M2677" s="16">
        <v>0.95428460000000004</v>
      </c>
      <c r="N2677" s="16">
        <v>1.2516419999999999</v>
      </c>
      <c r="O2677" s="16">
        <v>1.368231</v>
      </c>
      <c r="P2677" s="16">
        <v>0.89294929999999995</v>
      </c>
      <c r="Q2677" s="16">
        <v>2.125092</v>
      </c>
      <c r="R2677" s="16">
        <v>1.7584</v>
      </c>
      <c r="S2677" s="16">
        <v>3.7499999999999999E-2</v>
      </c>
      <c r="T2677" s="16">
        <v>5.8099999999999999E-2</v>
      </c>
      <c r="U2677" s="16">
        <v>5.5640000000000001</v>
      </c>
      <c r="V2677" s="16">
        <v>34.61</v>
      </c>
      <c r="W2677" s="16">
        <v>10.302</v>
      </c>
      <c r="X2677" s="16">
        <v>515.14700000000005</v>
      </c>
      <c r="Y2677" s="16">
        <v>66.446799999999996</v>
      </c>
      <c r="Z2677" s="16">
        <v>0.60670000000000002</v>
      </c>
      <c r="AA2677" s="16">
        <v>-0.87329690000000004</v>
      </c>
      <c r="AB2677" s="16">
        <v>0.17</v>
      </c>
      <c r="AC2677" s="16">
        <v>0</v>
      </c>
      <c r="AD2677" s="16">
        <v>37.549999999999997</v>
      </c>
      <c r="AE2677" s="16">
        <v>43.984400000000001</v>
      </c>
      <c r="AF2677" s="16">
        <v>0.22450000000000001</v>
      </c>
      <c r="AG2677" s="16">
        <v>471616</v>
      </c>
      <c r="AH2677" s="16">
        <v>0.60029999999999994</v>
      </c>
      <c r="AI2677" s="16">
        <v>98.316800000000001</v>
      </c>
      <c r="AJ2677" s="16">
        <v>100</v>
      </c>
      <c r="AK2677" s="16">
        <v>1.6234999999999999</v>
      </c>
      <c r="AL2677" s="16">
        <v>2.3649</v>
      </c>
      <c r="AM2677" s="16">
        <v>2.2389000000000001</v>
      </c>
      <c r="AN2677" s="16">
        <v>1.7290000000000001</v>
      </c>
      <c r="AO2677" s="16">
        <v>1.9762</v>
      </c>
      <c r="AP2677" s="16">
        <v>1.5601</v>
      </c>
      <c r="AQ2677" s="16">
        <v>5.16E-2</v>
      </c>
      <c r="AR2677" s="16">
        <f t="shared" si="113"/>
        <v>1</v>
      </c>
      <c r="AS2677" s="5">
        <f t="shared" si="112"/>
        <v>5.4979000000000333E-2</v>
      </c>
    </row>
    <row r="2678" spans="1:45" x14ac:dyDescent="0.25">
      <c r="A2678" s="16" t="s">
        <v>414</v>
      </c>
      <c r="B2678" s="16" t="s">
        <v>115</v>
      </c>
      <c r="C2678" s="16" t="s">
        <v>332</v>
      </c>
      <c r="D2678" s="16">
        <v>1989</v>
      </c>
      <c r="E2678" s="16" t="s">
        <v>3137</v>
      </c>
      <c r="F2678" s="16" t="s">
        <v>414</v>
      </c>
      <c r="G2678" s="10">
        <v>34293.9</v>
      </c>
      <c r="H2678" s="73">
        <v>10.44272</v>
      </c>
      <c r="I2678" s="16" t="s">
        <v>6700</v>
      </c>
      <c r="J2678" s="71">
        <v>1.4999999999999999E-2</v>
      </c>
      <c r="K2678" s="71">
        <v>0.90300000000000002</v>
      </c>
      <c r="L2678" s="16">
        <v>3.022672</v>
      </c>
      <c r="M2678" s="16">
        <v>1.024689</v>
      </c>
      <c r="N2678" s="16">
        <v>1.2918000000000001</v>
      </c>
      <c r="O2678" s="16">
        <v>1.4426920000000001</v>
      </c>
      <c r="P2678" s="16">
        <v>0.92443310000000001</v>
      </c>
      <c r="Q2678" s="16">
        <v>2.1145109999999998</v>
      </c>
      <c r="R2678" s="16">
        <v>1.7614000000000001</v>
      </c>
      <c r="S2678" s="16">
        <v>3.7199999999999997E-2</v>
      </c>
      <c r="T2678" s="16">
        <v>6.5600000000000006E-2</v>
      </c>
      <c r="U2678" s="16">
        <v>5.5754000000000001</v>
      </c>
      <c r="V2678" s="16">
        <v>35.18</v>
      </c>
      <c r="W2678" s="16">
        <v>10.676</v>
      </c>
      <c r="X2678" s="16">
        <v>515.79999999999995</v>
      </c>
      <c r="Y2678" s="16">
        <v>66.803100000000001</v>
      </c>
      <c r="Z2678" s="16">
        <v>0.63890000000000002</v>
      </c>
      <c r="AA2678" s="16">
        <v>-0.89271579999999995</v>
      </c>
      <c r="AB2678" s="16">
        <v>0.17</v>
      </c>
      <c r="AC2678" s="16">
        <v>0</v>
      </c>
      <c r="AD2678" s="16">
        <v>38.049999999999997</v>
      </c>
      <c r="AE2678" s="16">
        <v>45.223799999999997</v>
      </c>
      <c r="AF2678" s="16">
        <v>0.37859999999999999</v>
      </c>
      <c r="AG2678" s="16">
        <v>491955</v>
      </c>
      <c r="AH2678" s="16">
        <v>0.61160000000000003</v>
      </c>
      <c r="AI2678" s="16">
        <v>98.293800000000005</v>
      </c>
      <c r="AJ2678" s="16">
        <v>100</v>
      </c>
      <c r="AK2678" s="16">
        <v>1.6212</v>
      </c>
      <c r="AL2678" s="16">
        <v>2.3523000000000001</v>
      </c>
      <c r="AM2678" s="16">
        <v>2.2199</v>
      </c>
      <c r="AN2678" s="16">
        <v>1.6960999999999999</v>
      </c>
      <c r="AO2678" s="16">
        <v>1.9669000000000001</v>
      </c>
      <c r="AP2678" s="16">
        <v>1.5722</v>
      </c>
      <c r="AQ2678" s="16">
        <v>5.16E-2</v>
      </c>
      <c r="AR2678" s="16">
        <f t="shared" si="113"/>
        <v>1</v>
      </c>
      <c r="AS2678" s="5">
        <f t="shared" si="112"/>
        <v>9.2919999999999892E-2</v>
      </c>
    </row>
    <row r="2679" spans="1:45" x14ac:dyDescent="0.25">
      <c r="A2679" s="16" t="s">
        <v>414</v>
      </c>
      <c r="B2679" s="16" t="s">
        <v>115</v>
      </c>
      <c r="C2679" s="16" t="s">
        <v>332</v>
      </c>
      <c r="D2679" s="16">
        <v>1990</v>
      </c>
      <c r="E2679" s="16" t="s">
        <v>3133</v>
      </c>
      <c r="F2679" s="16" t="s">
        <v>414</v>
      </c>
      <c r="G2679" s="10">
        <v>35483.300000000003</v>
      </c>
      <c r="H2679" s="73">
        <v>10.47682</v>
      </c>
      <c r="I2679" s="16" t="s">
        <v>6700</v>
      </c>
      <c r="J2679" s="71">
        <v>1.0999999999999999E-2</v>
      </c>
      <c r="K2679" s="71">
        <v>0.91300000000000003</v>
      </c>
      <c r="L2679" s="16">
        <v>2.9524560000000002</v>
      </c>
      <c r="M2679" s="16">
        <v>1.0685899999999999</v>
      </c>
      <c r="N2679" s="16">
        <v>1.302384</v>
      </c>
      <c r="O2679" s="16">
        <v>1.2350989999999999</v>
      </c>
      <c r="P2679" s="16">
        <v>0.93892200000000003</v>
      </c>
      <c r="Q2679" s="16">
        <v>2.1039150000000002</v>
      </c>
      <c r="R2679" s="16">
        <v>1.7645</v>
      </c>
      <c r="S2679" s="16">
        <v>4.2200000000000001E-2</v>
      </c>
      <c r="T2679" s="16">
        <v>6.8099999999999994E-2</v>
      </c>
      <c r="U2679" s="16">
        <v>5.3171999999999997</v>
      </c>
      <c r="V2679" s="16">
        <v>35.75</v>
      </c>
      <c r="W2679" s="16">
        <v>11.05</v>
      </c>
      <c r="X2679" s="16">
        <v>516.26099999999997</v>
      </c>
      <c r="Y2679" s="16">
        <v>67.159300000000002</v>
      </c>
      <c r="Z2679" s="16">
        <v>0.5262</v>
      </c>
      <c r="AA2679" s="16">
        <v>-0.87912259999999998</v>
      </c>
      <c r="AB2679" s="16">
        <v>0.17</v>
      </c>
      <c r="AC2679" s="16">
        <v>0</v>
      </c>
      <c r="AD2679" s="16">
        <v>37.700000000000003</v>
      </c>
      <c r="AE2679" s="16">
        <v>46.607399999999998</v>
      </c>
      <c r="AF2679" s="16">
        <v>0.53049999999999997</v>
      </c>
      <c r="AG2679" s="16">
        <v>481142</v>
      </c>
      <c r="AH2679" s="16">
        <v>0.61560000000000004</v>
      </c>
      <c r="AI2679" s="16">
        <v>98.3</v>
      </c>
      <c r="AJ2679" s="16">
        <v>100</v>
      </c>
      <c r="AK2679" s="16">
        <v>1.619</v>
      </c>
      <c r="AL2679" s="16">
        <v>2.3397000000000001</v>
      </c>
      <c r="AM2679" s="16">
        <v>2.2008999999999999</v>
      </c>
      <c r="AN2679" s="16">
        <v>1.6631</v>
      </c>
      <c r="AO2679" s="16">
        <v>1.9575</v>
      </c>
      <c r="AP2679" s="16">
        <v>1.5843</v>
      </c>
      <c r="AQ2679" s="16">
        <v>5.16E-2</v>
      </c>
      <c r="AR2679" s="16">
        <f t="shared" si="113"/>
        <v>1</v>
      </c>
      <c r="AS2679" s="5">
        <f t="shared" si="112"/>
        <v>-7.0215999999999834E-2</v>
      </c>
    </row>
    <row r="2680" spans="1:45" x14ac:dyDescent="0.25">
      <c r="A2680" s="16" t="s">
        <v>414</v>
      </c>
      <c r="B2680" s="16" t="s">
        <v>115</v>
      </c>
      <c r="C2680" s="16" t="s">
        <v>332</v>
      </c>
      <c r="D2680" s="16">
        <v>1991</v>
      </c>
      <c r="E2680" s="16" t="s">
        <v>3144</v>
      </c>
      <c r="F2680" s="16" t="s">
        <v>414</v>
      </c>
      <c r="G2680" s="10">
        <v>36063.5</v>
      </c>
      <c r="H2680" s="73">
        <v>10.493040000000001</v>
      </c>
      <c r="I2680" s="16" t="s">
        <v>6700</v>
      </c>
      <c r="J2680" s="71">
        <v>4.0000000000000001E-3</v>
      </c>
      <c r="K2680" s="71">
        <v>0.91700000000000004</v>
      </c>
      <c r="L2680" s="16">
        <v>2.9658000000000002</v>
      </c>
      <c r="M2680" s="16">
        <v>1.0201180000000001</v>
      </c>
      <c r="N2680" s="16">
        <v>1.3220130000000001</v>
      </c>
      <c r="O2680" s="16">
        <v>1.278959</v>
      </c>
      <c r="P2680" s="16">
        <v>0.95998170000000005</v>
      </c>
      <c r="Q2680" s="16">
        <v>2.093334</v>
      </c>
      <c r="R2680" s="16">
        <v>1.7676000000000001</v>
      </c>
      <c r="S2680" s="16">
        <v>3.1399999999999997E-2</v>
      </c>
      <c r="T2680" s="16">
        <v>6.7100000000000007E-2</v>
      </c>
      <c r="U2680" s="16">
        <v>5.2488999999999999</v>
      </c>
      <c r="V2680" s="16">
        <v>35.762</v>
      </c>
      <c r="W2680" s="16">
        <v>11.42</v>
      </c>
      <c r="X2680" s="16">
        <v>516.928</v>
      </c>
      <c r="Y2680" s="16">
        <v>67.515600000000006</v>
      </c>
      <c r="Z2680" s="16">
        <v>0.53920000000000001</v>
      </c>
      <c r="AA2680" s="16">
        <v>-0.91407640000000001</v>
      </c>
      <c r="AB2680" s="16">
        <v>0.17</v>
      </c>
      <c r="AC2680" s="16">
        <v>0</v>
      </c>
      <c r="AD2680" s="16">
        <v>38.6</v>
      </c>
      <c r="AE2680" s="16">
        <v>47.8551</v>
      </c>
      <c r="AF2680" s="16">
        <v>0.76700000000000002</v>
      </c>
      <c r="AG2680" s="16">
        <v>493829</v>
      </c>
      <c r="AH2680" s="16">
        <v>0.61219999999999997</v>
      </c>
      <c r="AI2680" s="16">
        <v>98.2</v>
      </c>
      <c r="AJ2680" s="16">
        <v>100</v>
      </c>
      <c r="AK2680" s="16">
        <v>1.6168</v>
      </c>
      <c r="AL2680" s="16">
        <v>2.3271000000000002</v>
      </c>
      <c r="AM2680" s="16">
        <v>2.1819000000000002</v>
      </c>
      <c r="AN2680" s="16">
        <v>1.6302000000000001</v>
      </c>
      <c r="AO2680" s="16">
        <v>1.9480999999999999</v>
      </c>
      <c r="AP2680" s="16">
        <v>1.5964</v>
      </c>
      <c r="AQ2680" s="16">
        <v>5.16E-2</v>
      </c>
      <c r="AR2680" s="16">
        <f t="shared" si="113"/>
        <v>1</v>
      </c>
      <c r="AS2680" s="5">
        <f t="shared" si="112"/>
        <v>1.3344000000000023E-2</v>
      </c>
    </row>
    <row r="2681" spans="1:45" x14ac:dyDescent="0.25">
      <c r="A2681" s="16" t="s">
        <v>414</v>
      </c>
      <c r="B2681" s="16" t="s">
        <v>115</v>
      </c>
      <c r="C2681" s="16" t="s">
        <v>332</v>
      </c>
      <c r="D2681" s="16">
        <v>1992</v>
      </c>
      <c r="E2681" s="16" t="s">
        <v>3121</v>
      </c>
      <c r="F2681" s="16" t="s">
        <v>414</v>
      </c>
      <c r="G2681" s="10">
        <v>36402.5</v>
      </c>
      <c r="H2681" s="73">
        <v>10.50239</v>
      </c>
      <c r="I2681" s="16" t="s">
        <v>6700</v>
      </c>
      <c r="J2681" s="71">
        <v>-7.0000000000000001E-3</v>
      </c>
      <c r="K2681" s="71">
        <v>0.91100000000000003</v>
      </c>
      <c r="L2681" s="16">
        <v>3.054271</v>
      </c>
      <c r="M2681" s="16">
        <v>1.078662</v>
      </c>
      <c r="N2681" s="16">
        <v>1.374465</v>
      </c>
      <c r="O2681" s="16">
        <v>1.3542430000000001</v>
      </c>
      <c r="P2681" s="16">
        <v>0.98037949999999996</v>
      </c>
      <c r="Q2681" s="16">
        <v>2.0827529999999999</v>
      </c>
      <c r="R2681" s="16">
        <v>1.7706</v>
      </c>
      <c r="S2681" s="16">
        <v>3.2399999999999998E-2</v>
      </c>
      <c r="T2681" s="16">
        <v>7.2800000000000004E-2</v>
      </c>
      <c r="U2681" s="16">
        <v>5.4772999999999996</v>
      </c>
      <c r="V2681" s="16">
        <v>35.774000000000001</v>
      </c>
      <c r="W2681" s="16">
        <v>11.79</v>
      </c>
      <c r="X2681" s="16">
        <v>517.84900000000005</v>
      </c>
      <c r="Y2681" s="16">
        <v>67.871899999999997</v>
      </c>
      <c r="Z2681" s="16">
        <v>0.56759999999999999</v>
      </c>
      <c r="AA2681" s="16">
        <v>-0.95679800000000004</v>
      </c>
      <c r="AB2681" s="16">
        <v>0.17</v>
      </c>
      <c r="AC2681" s="16">
        <v>0</v>
      </c>
      <c r="AD2681" s="16">
        <v>39.700000000000003</v>
      </c>
      <c r="AE2681" s="16">
        <v>48.970100000000002</v>
      </c>
      <c r="AF2681" s="16">
        <v>1.0992999999999999</v>
      </c>
      <c r="AG2681" s="16">
        <v>507733</v>
      </c>
      <c r="AH2681" s="16">
        <v>0.60750000000000004</v>
      </c>
      <c r="AI2681" s="16">
        <v>98.2</v>
      </c>
      <c r="AJ2681" s="16">
        <v>100</v>
      </c>
      <c r="AK2681" s="16">
        <v>1.6146</v>
      </c>
      <c r="AL2681" s="16">
        <v>2.3144999999999998</v>
      </c>
      <c r="AM2681" s="16">
        <v>2.1629</v>
      </c>
      <c r="AN2681" s="16">
        <v>1.5972999999999999</v>
      </c>
      <c r="AO2681" s="16">
        <v>1.9387000000000001</v>
      </c>
      <c r="AP2681" s="16">
        <v>1.6085</v>
      </c>
      <c r="AQ2681" s="16">
        <v>5.16E-2</v>
      </c>
      <c r="AR2681" s="16">
        <f t="shared" si="113"/>
        <v>1</v>
      </c>
      <c r="AS2681" s="5">
        <f t="shared" si="112"/>
        <v>8.8470999999999744E-2</v>
      </c>
    </row>
    <row r="2682" spans="1:45" x14ac:dyDescent="0.25">
      <c r="A2682" s="16" t="s">
        <v>414</v>
      </c>
      <c r="B2682" s="16" t="s">
        <v>115</v>
      </c>
      <c r="C2682" s="16" t="s">
        <v>332</v>
      </c>
      <c r="D2682" s="16">
        <v>1993</v>
      </c>
      <c r="E2682" s="16" t="s">
        <v>3148</v>
      </c>
      <c r="F2682" s="16" t="s">
        <v>414</v>
      </c>
      <c r="G2682" s="10">
        <v>36604.199999999997</v>
      </c>
      <c r="H2682" s="73">
        <v>10.50792</v>
      </c>
      <c r="I2682" s="16" t="s">
        <v>6700</v>
      </c>
      <c r="J2682" s="71">
        <v>4.0000000000000001E-3</v>
      </c>
      <c r="K2682" s="71">
        <v>0.91400000000000003</v>
      </c>
      <c r="L2682" s="16">
        <v>3.0977809999999999</v>
      </c>
      <c r="M2682" s="16">
        <v>1.0924430000000001</v>
      </c>
      <c r="N2682" s="16">
        <v>1.3362229999999999</v>
      </c>
      <c r="O2682" s="16">
        <v>1.4364159999999999</v>
      </c>
      <c r="P2682" s="16">
        <v>1.0255289999999999</v>
      </c>
      <c r="Q2682" s="16">
        <v>2.0721750000000001</v>
      </c>
      <c r="R2682" s="16">
        <v>1.7737000000000001</v>
      </c>
      <c r="S2682" s="16">
        <v>3.1899999999999998E-2</v>
      </c>
      <c r="T2682" s="16">
        <v>7.4300000000000005E-2</v>
      </c>
      <c r="U2682" s="16">
        <v>4.8369999999999997</v>
      </c>
      <c r="V2682" s="16">
        <v>35.786000000000001</v>
      </c>
      <c r="W2682" s="16">
        <v>12.16</v>
      </c>
      <c r="X2682" s="16">
        <v>518.87300000000005</v>
      </c>
      <c r="Y2682" s="16">
        <v>68.228099999999998</v>
      </c>
      <c r="Z2682" s="16">
        <v>0.60109999999999997</v>
      </c>
      <c r="AA2682" s="16">
        <v>-0.99175179999999996</v>
      </c>
      <c r="AB2682" s="16">
        <v>0.17</v>
      </c>
      <c r="AC2682" s="16">
        <v>0</v>
      </c>
      <c r="AD2682" s="16">
        <v>40.6</v>
      </c>
      <c r="AE2682" s="16">
        <v>50.188000000000002</v>
      </c>
      <c r="AF2682" s="16">
        <v>1.42</v>
      </c>
      <c r="AG2682" s="16">
        <v>502611</v>
      </c>
      <c r="AH2682" s="16">
        <v>0.67969999999999997</v>
      </c>
      <c r="AI2682" s="16">
        <v>98.2</v>
      </c>
      <c r="AJ2682" s="16">
        <v>100</v>
      </c>
      <c r="AK2682" s="16">
        <v>1.6124000000000001</v>
      </c>
      <c r="AL2682" s="16">
        <v>2.3018999999999998</v>
      </c>
      <c r="AM2682" s="16">
        <v>2.1440000000000001</v>
      </c>
      <c r="AN2682" s="16">
        <v>1.5643</v>
      </c>
      <c r="AO2682" s="16">
        <v>1.9293</v>
      </c>
      <c r="AP2682" s="16">
        <v>1.6206</v>
      </c>
      <c r="AQ2682" s="16">
        <v>5.16E-2</v>
      </c>
      <c r="AR2682" s="16">
        <f t="shared" si="113"/>
        <v>1</v>
      </c>
      <c r="AS2682" s="5">
        <f t="shared" si="112"/>
        <v>4.3509999999999938E-2</v>
      </c>
    </row>
    <row r="2683" spans="1:45" x14ac:dyDescent="0.25">
      <c r="A2683" s="16" t="s">
        <v>414</v>
      </c>
      <c r="B2683" s="16" t="s">
        <v>115</v>
      </c>
      <c r="C2683" s="16" t="s">
        <v>332</v>
      </c>
      <c r="D2683" s="16">
        <v>1994</v>
      </c>
      <c r="E2683" s="16" t="s">
        <v>3129</v>
      </c>
      <c r="F2683" s="16" t="s">
        <v>414</v>
      </c>
      <c r="G2683" s="10">
        <v>37461.599999999999</v>
      </c>
      <c r="H2683" s="73">
        <v>10.53107</v>
      </c>
      <c r="I2683" s="16" t="s">
        <v>6700</v>
      </c>
      <c r="J2683" s="71">
        <v>1.0999999999999999E-2</v>
      </c>
      <c r="K2683" s="71">
        <v>0.92400000000000004</v>
      </c>
      <c r="L2683" s="16">
        <v>3.2270569999999998</v>
      </c>
      <c r="M2683" s="16">
        <v>1.122541</v>
      </c>
      <c r="N2683" s="16">
        <v>1.3549500000000001</v>
      </c>
      <c r="O2683" s="16">
        <v>1.6488370000000001</v>
      </c>
      <c r="P2683" s="16">
        <v>1.055809</v>
      </c>
      <c r="Q2683" s="16">
        <v>2.0615939999999999</v>
      </c>
      <c r="R2683" s="16">
        <v>1.7766999999999999</v>
      </c>
      <c r="S2683" s="16">
        <v>3.0800000000000001E-2</v>
      </c>
      <c r="T2683" s="16">
        <v>7.7799999999999994E-2</v>
      </c>
      <c r="U2683" s="16">
        <v>4.7420999999999998</v>
      </c>
      <c r="V2683" s="16">
        <v>35.798000000000002</v>
      </c>
      <c r="W2683" s="16">
        <v>12.53</v>
      </c>
      <c r="X2683" s="16">
        <v>519.83699999999999</v>
      </c>
      <c r="Y2683" s="16">
        <v>68.584400000000002</v>
      </c>
      <c r="Z2683" s="16">
        <v>0.70569999999999999</v>
      </c>
      <c r="AA2683" s="16">
        <v>-1.0189379999999999</v>
      </c>
      <c r="AB2683" s="16">
        <v>0.17</v>
      </c>
      <c r="AC2683" s="16">
        <v>0</v>
      </c>
      <c r="AD2683" s="16">
        <v>41.3</v>
      </c>
      <c r="AE2683" s="16">
        <v>51.305199999999999</v>
      </c>
      <c r="AF2683" s="16">
        <v>2.0956000000000001</v>
      </c>
      <c r="AG2683" s="16">
        <v>517479</v>
      </c>
      <c r="AH2683" s="16">
        <v>0.69430000000000003</v>
      </c>
      <c r="AI2683" s="16">
        <v>98.2</v>
      </c>
      <c r="AJ2683" s="16">
        <v>100</v>
      </c>
      <c r="AK2683" s="16">
        <v>1.6102000000000001</v>
      </c>
      <c r="AL2683" s="16">
        <v>2.2892999999999999</v>
      </c>
      <c r="AM2683" s="16">
        <v>2.125</v>
      </c>
      <c r="AN2683" s="16">
        <v>1.5314000000000001</v>
      </c>
      <c r="AO2683" s="16">
        <v>1.9198999999999999</v>
      </c>
      <c r="AP2683" s="16">
        <v>1.6327</v>
      </c>
      <c r="AQ2683" s="16">
        <v>5.16E-2</v>
      </c>
      <c r="AR2683" s="16">
        <f t="shared" si="113"/>
        <v>1</v>
      </c>
      <c r="AS2683" s="5">
        <f t="shared" si="112"/>
        <v>0.12927599999999995</v>
      </c>
    </row>
    <row r="2684" spans="1:45" x14ac:dyDescent="0.25">
      <c r="A2684" s="16" t="s">
        <v>414</v>
      </c>
      <c r="B2684" s="16" t="s">
        <v>115</v>
      </c>
      <c r="C2684" s="16" t="s">
        <v>332</v>
      </c>
      <c r="D2684" s="16">
        <v>1995</v>
      </c>
      <c r="E2684" s="16" t="s">
        <v>3136</v>
      </c>
      <c r="F2684" s="16" t="s">
        <v>414</v>
      </c>
      <c r="G2684" s="10">
        <v>38438.6</v>
      </c>
      <c r="H2684" s="73">
        <v>10.55682</v>
      </c>
      <c r="I2684" s="16" t="s">
        <v>6700</v>
      </c>
      <c r="J2684" s="71">
        <v>-1E-3</v>
      </c>
      <c r="K2684" s="71">
        <v>0.92300000000000004</v>
      </c>
      <c r="L2684" s="16">
        <v>3.2783060000000002</v>
      </c>
      <c r="M2684" s="16">
        <v>1.1491389999999999</v>
      </c>
      <c r="N2684" s="16">
        <v>1.3733930000000001</v>
      </c>
      <c r="O2684" s="16">
        <v>1.694652</v>
      </c>
      <c r="P2684" s="16">
        <v>1.0877319999999999</v>
      </c>
      <c r="Q2684" s="16">
        <v>2.0509949999999999</v>
      </c>
      <c r="R2684" s="16">
        <v>1.7798</v>
      </c>
      <c r="S2684" s="16">
        <v>3.6400000000000002E-2</v>
      </c>
      <c r="T2684" s="16">
        <v>7.8200000000000006E-2</v>
      </c>
      <c r="U2684" s="16">
        <v>4.6562999999999999</v>
      </c>
      <c r="V2684" s="16">
        <v>35.81</v>
      </c>
      <c r="W2684" s="16">
        <v>12.9</v>
      </c>
      <c r="X2684" s="16">
        <v>520.60599999999999</v>
      </c>
      <c r="Y2684" s="16">
        <v>68.940700000000007</v>
      </c>
      <c r="Z2684" s="16">
        <v>0.72540000000000004</v>
      </c>
      <c r="AA2684" s="16">
        <v>-1.0228219999999999</v>
      </c>
      <c r="AB2684" s="16">
        <v>0.17</v>
      </c>
      <c r="AC2684" s="16">
        <v>0</v>
      </c>
      <c r="AD2684" s="16">
        <v>41.4</v>
      </c>
      <c r="AE2684" s="16">
        <v>52.684800000000003</v>
      </c>
      <c r="AF2684" s="16">
        <v>3.4954999999999998</v>
      </c>
      <c r="AG2684" s="16">
        <v>523488</v>
      </c>
      <c r="AH2684" s="16">
        <v>0.71030000000000004</v>
      </c>
      <c r="AI2684" s="16">
        <v>98.2</v>
      </c>
      <c r="AJ2684" s="16">
        <v>100</v>
      </c>
      <c r="AK2684" s="16">
        <v>1.6079000000000001</v>
      </c>
      <c r="AL2684" s="16">
        <v>2.2766999999999999</v>
      </c>
      <c r="AM2684" s="16">
        <v>2.1059999999999999</v>
      </c>
      <c r="AN2684" s="16">
        <v>1.4984999999999999</v>
      </c>
      <c r="AO2684" s="16">
        <v>1.9105000000000001</v>
      </c>
      <c r="AP2684" s="16">
        <v>1.6448</v>
      </c>
      <c r="AQ2684" s="16">
        <v>5.16E-2</v>
      </c>
      <c r="AR2684" s="16">
        <f t="shared" si="113"/>
        <v>1</v>
      </c>
      <c r="AS2684" s="5">
        <f t="shared" si="112"/>
        <v>5.1249000000000322E-2</v>
      </c>
    </row>
    <row r="2685" spans="1:45" x14ac:dyDescent="0.25">
      <c r="A2685" s="16" t="s">
        <v>414</v>
      </c>
      <c r="B2685" s="16" t="s">
        <v>115</v>
      </c>
      <c r="C2685" s="16" t="s">
        <v>332</v>
      </c>
      <c r="D2685" s="16">
        <v>1996</v>
      </c>
      <c r="E2685" s="16" t="s">
        <v>3140</v>
      </c>
      <c r="F2685" s="16" t="s">
        <v>414</v>
      </c>
      <c r="G2685" s="10">
        <v>39626.300000000003</v>
      </c>
      <c r="H2685" s="73">
        <v>10.587249999999999</v>
      </c>
      <c r="I2685" s="16" t="s">
        <v>6700</v>
      </c>
      <c r="J2685" s="71">
        <v>2E-3</v>
      </c>
      <c r="K2685" s="71">
        <v>0.92600000000000005</v>
      </c>
      <c r="L2685" s="16">
        <v>3.3849049999999998</v>
      </c>
      <c r="M2685" s="16">
        <v>1.221991</v>
      </c>
      <c r="N2685" s="16">
        <v>1.401305</v>
      </c>
      <c r="O2685" s="16">
        <v>1.8333330000000001</v>
      </c>
      <c r="P2685" s="16">
        <v>1.134568</v>
      </c>
      <c r="Q2685" s="16">
        <v>1.996499</v>
      </c>
      <c r="R2685" s="16">
        <v>1.8607</v>
      </c>
      <c r="S2685" s="16">
        <v>3.9800000000000002E-2</v>
      </c>
      <c r="T2685" s="16">
        <v>7.9899999999999999E-2</v>
      </c>
      <c r="U2685" s="16">
        <v>4.5743</v>
      </c>
      <c r="V2685" s="16">
        <v>36.51</v>
      </c>
      <c r="W2685" s="16">
        <v>13.236000000000001</v>
      </c>
      <c r="X2685" s="16">
        <v>520.79999999999995</v>
      </c>
      <c r="Y2685" s="16">
        <v>69.296999999999997</v>
      </c>
      <c r="Z2685" s="16">
        <v>0.79620000000000002</v>
      </c>
      <c r="AA2685" s="16">
        <v>-1.0189379999999999</v>
      </c>
      <c r="AB2685" s="16">
        <v>0.17</v>
      </c>
      <c r="AC2685" s="16">
        <v>0</v>
      </c>
      <c r="AD2685" s="16">
        <v>41.3</v>
      </c>
      <c r="AE2685" s="16">
        <v>54.341700000000003</v>
      </c>
      <c r="AF2685" s="16">
        <v>6.5486000000000004</v>
      </c>
      <c r="AG2685" s="16">
        <v>549319</v>
      </c>
      <c r="AH2685" s="16">
        <v>0.71919999999999995</v>
      </c>
      <c r="AI2685" s="16">
        <v>98.1</v>
      </c>
      <c r="AJ2685" s="16">
        <v>100</v>
      </c>
      <c r="AK2685" s="16">
        <v>1.6065</v>
      </c>
      <c r="AL2685" s="16">
        <v>2.2158000000000002</v>
      </c>
      <c r="AM2685" s="16">
        <v>2.0095999999999998</v>
      </c>
      <c r="AN2685" s="16">
        <v>1.4407000000000001</v>
      </c>
      <c r="AO2685" s="16">
        <v>1.8080000000000001</v>
      </c>
      <c r="AP2685" s="16">
        <v>1.6503000000000001</v>
      </c>
      <c r="AQ2685" s="16">
        <v>5.16E-2</v>
      </c>
      <c r="AR2685" s="16">
        <f t="shared" si="113"/>
        <v>1</v>
      </c>
      <c r="AS2685" s="5">
        <f t="shared" si="112"/>
        <v>0.10659899999999967</v>
      </c>
    </row>
    <row r="2686" spans="1:45" x14ac:dyDescent="0.25">
      <c r="A2686" s="16" t="s">
        <v>414</v>
      </c>
      <c r="B2686" s="16" t="s">
        <v>115</v>
      </c>
      <c r="C2686" s="16" t="s">
        <v>332</v>
      </c>
      <c r="D2686" s="16">
        <v>1997</v>
      </c>
      <c r="E2686" s="16" t="s">
        <v>3149</v>
      </c>
      <c r="F2686" s="16" t="s">
        <v>414</v>
      </c>
      <c r="G2686" s="10">
        <v>41118</v>
      </c>
      <c r="H2686" s="73">
        <v>10.6242</v>
      </c>
      <c r="I2686" s="16" t="s">
        <v>6700</v>
      </c>
      <c r="J2686" s="71">
        <v>1.6E-2</v>
      </c>
      <c r="K2686" s="71">
        <v>0.94</v>
      </c>
      <c r="L2686" s="16">
        <v>3.4683480000000002</v>
      </c>
      <c r="M2686" s="16">
        <v>1.221179</v>
      </c>
      <c r="N2686" s="16">
        <v>1.516454</v>
      </c>
      <c r="O2686" s="16">
        <v>1.824819</v>
      </c>
      <c r="P2686" s="16">
        <v>1.1827129999999999</v>
      </c>
      <c r="Q2686" s="16">
        <v>2.02942</v>
      </c>
      <c r="R2686" s="16">
        <v>1.8653999999999999</v>
      </c>
      <c r="S2686" s="16">
        <v>3.9399999999999998E-2</v>
      </c>
      <c r="T2686" s="16">
        <v>7.9699999999999993E-2</v>
      </c>
      <c r="U2686" s="16">
        <v>5.3136999999999999</v>
      </c>
      <c r="V2686" s="16">
        <v>37.21</v>
      </c>
      <c r="W2686" s="16">
        <v>13.571999999999999</v>
      </c>
      <c r="X2686" s="16">
        <v>521.12800000000004</v>
      </c>
      <c r="Y2686" s="16">
        <v>69.653199999999998</v>
      </c>
      <c r="Z2686" s="16">
        <v>0.7833</v>
      </c>
      <c r="AA2686" s="16">
        <v>-1.042241</v>
      </c>
      <c r="AB2686" s="16">
        <v>0.17</v>
      </c>
      <c r="AC2686" s="16">
        <v>0</v>
      </c>
      <c r="AD2686" s="16">
        <v>41.9</v>
      </c>
      <c r="AE2686" s="16">
        <v>56.782699999999998</v>
      </c>
      <c r="AF2686" s="16">
        <v>11.004099999999999</v>
      </c>
      <c r="AG2686" s="16">
        <v>555409</v>
      </c>
      <c r="AH2686" s="16">
        <v>0.71970000000000001</v>
      </c>
      <c r="AI2686" s="16">
        <v>98.1</v>
      </c>
      <c r="AJ2686" s="16">
        <v>100</v>
      </c>
      <c r="AK2686" s="16">
        <v>1.62</v>
      </c>
      <c r="AL2686" s="16">
        <v>2.2418999999999998</v>
      </c>
      <c r="AM2686" s="16">
        <v>2.0379999999999998</v>
      </c>
      <c r="AN2686" s="16">
        <v>1.4753000000000001</v>
      </c>
      <c r="AO2686" s="16">
        <v>1.8492</v>
      </c>
      <c r="AP2686" s="16">
        <v>1.6952</v>
      </c>
      <c r="AQ2686" s="16">
        <v>5.16E-2</v>
      </c>
      <c r="AR2686" s="16">
        <f t="shared" si="113"/>
        <v>1</v>
      </c>
      <c r="AS2686" s="5">
        <f t="shared" si="112"/>
        <v>8.3443000000000378E-2</v>
      </c>
    </row>
    <row r="2687" spans="1:45" x14ac:dyDescent="0.25">
      <c r="A2687" s="16" t="s">
        <v>414</v>
      </c>
      <c r="B2687" s="16" t="s">
        <v>115</v>
      </c>
      <c r="C2687" s="16" t="s">
        <v>332</v>
      </c>
      <c r="D2687" s="16">
        <v>1998</v>
      </c>
      <c r="E2687" s="16" t="s">
        <v>3142</v>
      </c>
      <c r="F2687" s="16" t="s">
        <v>414</v>
      </c>
      <c r="G2687" s="10">
        <v>42714.5</v>
      </c>
      <c r="H2687" s="73">
        <v>10.66229</v>
      </c>
      <c r="I2687" s="16" t="s">
        <v>6700</v>
      </c>
      <c r="J2687" s="71">
        <v>1.7999999999999999E-2</v>
      </c>
      <c r="K2687" s="71">
        <v>0.95699999999999996</v>
      </c>
      <c r="L2687" s="16">
        <v>3.4874869999999998</v>
      </c>
      <c r="M2687" s="16">
        <v>1.1609689999999999</v>
      </c>
      <c r="N2687" s="16">
        <v>1.473595</v>
      </c>
      <c r="O2687" s="16">
        <v>1.85365</v>
      </c>
      <c r="P2687" s="16">
        <v>1.2616229999999999</v>
      </c>
      <c r="Q2687" s="16">
        <v>2.0623619999999998</v>
      </c>
      <c r="R2687" s="16">
        <v>1.7644</v>
      </c>
      <c r="S2687" s="16">
        <v>3.8300000000000001E-2</v>
      </c>
      <c r="T2687" s="16">
        <v>7.9600000000000004E-2</v>
      </c>
      <c r="U2687" s="16">
        <v>4.5986000000000002</v>
      </c>
      <c r="V2687" s="16">
        <v>37.909999999999997</v>
      </c>
      <c r="W2687" s="16">
        <v>13.907999999999999</v>
      </c>
      <c r="X2687" s="16">
        <v>520.66399999999999</v>
      </c>
      <c r="Y2687" s="16">
        <v>70.009500000000003</v>
      </c>
      <c r="Z2687" s="16">
        <v>0.79249999999999998</v>
      </c>
      <c r="AA2687" s="16">
        <v>-1.0538920000000001</v>
      </c>
      <c r="AB2687" s="16">
        <v>0.17</v>
      </c>
      <c r="AC2687" s="16">
        <v>0</v>
      </c>
      <c r="AD2687" s="16">
        <v>42.2</v>
      </c>
      <c r="AE2687" s="16">
        <v>59.516500000000001</v>
      </c>
      <c r="AF2687" s="16">
        <v>21.360199999999999</v>
      </c>
      <c r="AG2687" s="16">
        <v>580090</v>
      </c>
      <c r="AH2687" s="16">
        <v>0.71950000000000003</v>
      </c>
      <c r="AI2687" s="16">
        <v>98.1</v>
      </c>
      <c r="AJ2687" s="16">
        <v>100</v>
      </c>
      <c r="AK2687" s="16">
        <v>1.6335999999999999</v>
      </c>
      <c r="AL2687" s="16">
        <v>2.2679</v>
      </c>
      <c r="AM2687" s="16">
        <v>2.0665</v>
      </c>
      <c r="AN2687" s="16">
        <v>1.5098</v>
      </c>
      <c r="AO2687" s="16">
        <v>1.8904000000000001</v>
      </c>
      <c r="AP2687" s="16">
        <v>1.7402</v>
      </c>
      <c r="AQ2687" s="16">
        <v>5.16E-2</v>
      </c>
      <c r="AR2687" s="16">
        <f t="shared" si="113"/>
        <v>1</v>
      </c>
      <c r="AS2687" s="5">
        <f t="shared" si="112"/>
        <v>1.9138999999999573E-2</v>
      </c>
    </row>
    <row r="2688" spans="1:45" x14ac:dyDescent="0.25">
      <c r="A2688" s="16" t="s">
        <v>414</v>
      </c>
      <c r="B2688" s="16" t="s">
        <v>115</v>
      </c>
      <c r="C2688" s="16" t="s">
        <v>332</v>
      </c>
      <c r="D2688" s="16">
        <v>1999</v>
      </c>
      <c r="E2688" s="16" t="s">
        <v>3122</v>
      </c>
      <c r="F2688" s="16" t="s">
        <v>414</v>
      </c>
      <c r="G2688" s="10">
        <v>44574.7</v>
      </c>
      <c r="H2688" s="73">
        <v>10.70492</v>
      </c>
      <c r="I2688" s="16" t="s">
        <v>6700</v>
      </c>
      <c r="J2688" s="71">
        <v>1.7999999999999999E-2</v>
      </c>
      <c r="K2688" s="71">
        <v>0.97499999999999998</v>
      </c>
      <c r="L2688" s="16">
        <v>3.5683210000000001</v>
      </c>
      <c r="M2688" s="16">
        <v>1.179306</v>
      </c>
      <c r="N2688" s="16">
        <v>1.509676</v>
      </c>
      <c r="O2688" s="16">
        <v>1.9066430000000001</v>
      </c>
      <c r="P2688" s="16">
        <v>1.3041750000000001</v>
      </c>
      <c r="Q2688" s="16">
        <v>2.0915180000000002</v>
      </c>
      <c r="R2688" s="16">
        <v>1.8431</v>
      </c>
      <c r="S2688" s="16">
        <v>3.8199999999999998E-2</v>
      </c>
      <c r="T2688" s="16">
        <v>7.6999999999999999E-2</v>
      </c>
      <c r="U2688" s="16">
        <v>4.5571999999999999</v>
      </c>
      <c r="V2688" s="16">
        <v>38.61</v>
      </c>
      <c r="W2688" s="16">
        <v>14.244</v>
      </c>
      <c r="X2688" s="16">
        <v>521.46900000000005</v>
      </c>
      <c r="Y2688" s="16">
        <v>70.365799999999993</v>
      </c>
      <c r="Z2688" s="16">
        <v>0.81179999999999997</v>
      </c>
      <c r="AA2688" s="16">
        <v>-1.0810789999999999</v>
      </c>
      <c r="AB2688" s="16">
        <v>0.17</v>
      </c>
      <c r="AC2688" s="16">
        <v>0</v>
      </c>
      <c r="AD2688" s="16">
        <v>42.9</v>
      </c>
      <c r="AE2688" s="16">
        <v>60.946899999999999</v>
      </c>
      <c r="AF2688" s="16">
        <v>42.766500000000001</v>
      </c>
      <c r="AG2688" s="16">
        <v>548448</v>
      </c>
      <c r="AH2688" s="16">
        <v>0.66310000000000002</v>
      </c>
      <c r="AI2688" s="16">
        <v>98.1</v>
      </c>
      <c r="AJ2688" s="16">
        <v>100</v>
      </c>
      <c r="AK2688" s="16">
        <v>1.6186</v>
      </c>
      <c r="AL2688" s="16">
        <v>2.2923</v>
      </c>
      <c r="AM2688" s="16">
        <v>2.0710999999999999</v>
      </c>
      <c r="AN2688" s="16">
        <v>1.5866</v>
      </c>
      <c r="AO2688" s="16">
        <v>1.9835</v>
      </c>
      <c r="AP2688" s="16">
        <v>1.7296</v>
      </c>
      <c r="AQ2688" s="16">
        <v>5.16E-2</v>
      </c>
      <c r="AR2688" s="16">
        <f t="shared" si="113"/>
        <v>1</v>
      </c>
      <c r="AS2688" s="5">
        <f t="shared" si="112"/>
        <v>8.0834000000000295E-2</v>
      </c>
    </row>
    <row r="2689" spans="1:45" x14ac:dyDescent="0.25">
      <c r="A2689" s="16" t="s">
        <v>414</v>
      </c>
      <c r="B2689" s="16" t="s">
        <v>115</v>
      </c>
      <c r="C2689" s="16" t="s">
        <v>332</v>
      </c>
      <c r="D2689" s="16">
        <v>2000</v>
      </c>
      <c r="E2689" s="16" t="s">
        <v>3132</v>
      </c>
      <c r="F2689" s="16" t="s">
        <v>414</v>
      </c>
      <c r="G2689" s="10">
        <v>46133.2</v>
      </c>
      <c r="H2689" s="73">
        <v>10.73929</v>
      </c>
      <c r="I2689" s="16">
        <v>15925513</v>
      </c>
      <c r="J2689" s="71">
        <v>2.3E-2</v>
      </c>
      <c r="K2689" s="71">
        <v>0.998</v>
      </c>
      <c r="L2689" s="16">
        <v>3.8325619999999998</v>
      </c>
      <c r="M2689" s="16">
        <v>1.4458230000000001</v>
      </c>
      <c r="N2689" s="16">
        <v>1.5560830000000001</v>
      </c>
      <c r="O2689" s="16">
        <v>2.0231699999999999</v>
      </c>
      <c r="P2689" s="16">
        <v>1.436909</v>
      </c>
      <c r="Q2689" s="16">
        <v>2.120727</v>
      </c>
      <c r="R2689" s="16">
        <v>1.8056000000000001</v>
      </c>
      <c r="S2689" s="16">
        <v>3.6700000000000003E-2</v>
      </c>
      <c r="T2689" s="16">
        <v>0.1084</v>
      </c>
      <c r="U2689" s="16">
        <v>4.6254999999999997</v>
      </c>
      <c r="V2689" s="16">
        <v>39.31</v>
      </c>
      <c r="W2689" s="16">
        <v>14.58</v>
      </c>
      <c r="X2689" s="16">
        <v>522.08500000000004</v>
      </c>
      <c r="Y2689" s="16">
        <v>70.722099999999998</v>
      </c>
      <c r="Z2689" s="16">
        <v>0.86580000000000001</v>
      </c>
      <c r="AA2689" s="16">
        <v>-1.1043810000000001</v>
      </c>
      <c r="AB2689" s="16">
        <v>0.17</v>
      </c>
      <c r="AC2689" s="16">
        <v>0</v>
      </c>
      <c r="AD2689" s="16">
        <v>43.5</v>
      </c>
      <c r="AE2689" s="16">
        <v>62.352400000000003</v>
      </c>
      <c r="AF2689" s="16">
        <v>67.812700000000007</v>
      </c>
      <c r="AG2689" s="16">
        <v>562814</v>
      </c>
      <c r="AH2689" s="16">
        <v>0.73660000000000003</v>
      </c>
      <c r="AI2689" s="16">
        <v>98.1</v>
      </c>
      <c r="AJ2689" s="16">
        <v>100</v>
      </c>
      <c r="AK2689" s="16">
        <v>1.6036999999999999</v>
      </c>
      <c r="AL2689" s="16">
        <v>2.3168000000000002</v>
      </c>
      <c r="AM2689" s="16">
        <v>2.0758000000000001</v>
      </c>
      <c r="AN2689" s="16">
        <v>1.6634</v>
      </c>
      <c r="AO2689" s="16">
        <v>2.0766</v>
      </c>
      <c r="AP2689" s="16">
        <v>1.7190000000000001</v>
      </c>
      <c r="AQ2689" s="16">
        <v>5.16E-2</v>
      </c>
      <c r="AR2689" s="16">
        <f t="shared" si="113"/>
        <v>0</v>
      </c>
      <c r="AS2689" s="5">
        <f t="shared" si="112"/>
        <v>0.26424099999999973</v>
      </c>
    </row>
    <row r="2690" spans="1:45" x14ac:dyDescent="0.25">
      <c r="A2690" s="16" t="s">
        <v>414</v>
      </c>
      <c r="B2690" s="16" t="s">
        <v>115</v>
      </c>
      <c r="C2690" s="16" t="s">
        <v>332</v>
      </c>
      <c r="D2690" s="16">
        <v>2001</v>
      </c>
      <c r="E2690" s="16" t="s">
        <v>3143</v>
      </c>
      <c r="F2690" s="16" t="s">
        <v>414</v>
      </c>
      <c r="G2690" s="10">
        <v>46758.9</v>
      </c>
      <c r="H2690" s="73">
        <v>10.75276</v>
      </c>
      <c r="I2690" s="16">
        <v>16046180</v>
      </c>
      <c r="J2690" s="71">
        <v>2E-3</v>
      </c>
      <c r="K2690" s="71">
        <v>1</v>
      </c>
      <c r="L2690" s="16">
        <v>3.7504900000000001</v>
      </c>
      <c r="M2690" s="16">
        <v>1.433128</v>
      </c>
      <c r="N2690" s="16">
        <v>1.5869770000000001</v>
      </c>
      <c r="O2690" s="16">
        <v>2.0101450000000001</v>
      </c>
      <c r="P2690" s="16">
        <v>1.333969</v>
      </c>
      <c r="Q2690" s="16">
        <v>2.0359950000000002</v>
      </c>
      <c r="R2690" s="16">
        <v>1.8156000000000001</v>
      </c>
      <c r="S2690" s="16">
        <v>3.1899999999999998E-2</v>
      </c>
      <c r="T2690" s="16">
        <v>0.1084</v>
      </c>
      <c r="U2690" s="16">
        <v>4.7507999999999999</v>
      </c>
      <c r="V2690" s="16">
        <v>38.905999999999999</v>
      </c>
      <c r="W2690" s="16">
        <v>14.976000000000001</v>
      </c>
      <c r="X2690" s="16">
        <v>522.48199999999997</v>
      </c>
      <c r="Y2690" s="16">
        <v>71.078299999999999</v>
      </c>
      <c r="Z2690" s="16">
        <v>0.85189999999999999</v>
      </c>
      <c r="AA2690" s="16">
        <v>-1.1199159999999999</v>
      </c>
      <c r="AB2690" s="16">
        <v>0.17</v>
      </c>
      <c r="AC2690" s="16">
        <v>0</v>
      </c>
      <c r="AD2690" s="16">
        <v>43.9</v>
      </c>
      <c r="AE2690" s="16">
        <v>51.146599999999999</v>
      </c>
      <c r="AF2690" s="16">
        <v>76.488</v>
      </c>
      <c r="AG2690" s="16">
        <v>583734</v>
      </c>
      <c r="AH2690" s="16">
        <v>0.74790000000000001</v>
      </c>
      <c r="AI2690" s="16">
        <v>98</v>
      </c>
      <c r="AJ2690" s="16">
        <v>100</v>
      </c>
      <c r="AK2690" s="16">
        <v>1.5494000000000001</v>
      </c>
      <c r="AL2690" s="16">
        <v>2.2496999999999998</v>
      </c>
      <c r="AM2690" s="16">
        <v>2.0400999999999998</v>
      </c>
      <c r="AN2690" s="16">
        <v>1.4360999999999999</v>
      </c>
      <c r="AO2690" s="16">
        <v>1.9691000000000001</v>
      </c>
      <c r="AP2690" s="16">
        <v>1.7054</v>
      </c>
      <c r="AQ2690" s="16">
        <v>5.16E-2</v>
      </c>
      <c r="AR2690" s="16">
        <f t="shared" si="113"/>
        <v>0</v>
      </c>
      <c r="AS2690" s="5">
        <f t="shared" si="112"/>
        <v>-8.2071999999999701E-2</v>
      </c>
    </row>
    <row r="2691" spans="1:45" x14ac:dyDescent="0.25">
      <c r="A2691" s="16" t="s">
        <v>414</v>
      </c>
      <c r="B2691" s="16" t="s">
        <v>115</v>
      </c>
      <c r="C2691" s="16" t="s">
        <v>332</v>
      </c>
      <c r="D2691" s="16">
        <v>2002</v>
      </c>
      <c r="E2691" s="16" t="s">
        <v>3127</v>
      </c>
      <c r="F2691" s="16" t="s">
        <v>414</v>
      </c>
      <c r="G2691" s="10">
        <v>46509.5</v>
      </c>
      <c r="H2691" s="73">
        <v>10.74741</v>
      </c>
      <c r="I2691" s="16">
        <v>16148929</v>
      </c>
      <c r="J2691" s="71">
        <v>-6.0000000000000001E-3</v>
      </c>
      <c r="K2691" s="71">
        <v>0.99399999999999999</v>
      </c>
      <c r="L2691" s="16">
        <v>3.731385</v>
      </c>
      <c r="M2691" s="16">
        <v>1.450583</v>
      </c>
      <c r="N2691" s="16">
        <v>1.6209549999999999</v>
      </c>
      <c r="O2691" s="16">
        <v>2.0057710000000002</v>
      </c>
      <c r="P2691" s="16">
        <v>1.326622</v>
      </c>
      <c r="Q2691" s="16">
        <v>1.951279</v>
      </c>
      <c r="R2691" s="16">
        <v>1.7687999999999999</v>
      </c>
      <c r="S2691" s="16">
        <v>3.0700000000000002E-2</v>
      </c>
      <c r="T2691" s="16">
        <v>0.1135</v>
      </c>
      <c r="U2691" s="16">
        <v>4.8704000000000001</v>
      </c>
      <c r="V2691" s="16">
        <v>38.502000000000002</v>
      </c>
      <c r="W2691" s="16">
        <v>15.372</v>
      </c>
      <c r="X2691" s="16">
        <v>523.45699999999999</v>
      </c>
      <c r="Y2691" s="16">
        <v>71.434600000000003</v>
      </c>
      <c r="Z2691" s="16">
        <v>0.83979999999999999</v>
      </c>
      <c r="AA2691" s="16">
        <v>-1.1509860000000001</v>
      </c>
      <c r="AB2691" s="16">
        <v>0.17</v>
      </c>
      <c r="AC2691" s="16">
        <v>0</v>
      </c>
      <c r="AD2691" s="16">
        <v>44.7</v>
      </c>
      <c r="AE2691" s="16">
        <v>50.03</v>
      </c>
      <c r="AF2691" s="16">
        <v>75.425299999999993</v>
      </c>
      <c r="AG2691" s="16">
        <v>594108</v>
      </c>
      <c r="AH2691" s="16">
        <v>0.75929999999999997</v>
      </c>
      <c r="AI2691" s="16">
        <v>98</v>
      </c>
      <c r="AJ2691" s="16">
        <v>100</v>
      </c>
      <c r="AK2691" s="16">
        <v>1.4951000000000001</v>
      </c>
      <c r="AL2691" s="16">
        <v>2.1825999999999999</v>
      </c>
      <c r="AM2691" s="16">
        <v>2.0045000000000002</v>
      </c>
      <c r="AN2691" s="16">
        <v>1.2089000000000001</v>
      </c>
      <c r="AO2691" s="16">
        <v>1.8614999999999999</v>
      </c>
      <c r="AP2691" s="16">
        <v>1.6918</v>
      </c>
      <c r="AQ2691" s="16">
        <v>5.16E-2</v>
      </c>
      <c r="AR2691" s="16">
        <f t="shared" si="113"/>
        <v>0</v>
      </c>
      <c r="AS2691" s="5">
        <f t="shared" si="112"/>
        <v>-1.910500000000015E-2</v>
      </c>
    </row>
    <row r="2692" spans="1:45" x14ac:dyDescent="0.25">
      <c r="A2692" s="16" t="s">
        <v>414</v>
      </c>
      <c r="B2692" s="16" t="s">
        <v>115</v>
      </c>
      <c r="C2692" s="16" t="s">
        <v>332</v>
      </c>
      <c r="D2692" s="16">
        <v>2003</v>
      </c>
      <c r="E2692" s="16" t="s">
        <v>3139</v>
      </c>
      <c r="F2692" s="16" t="s">
        <v>414</v>
      </c>
      <c r="G2692" s="10">
        <v>46422</v>
      </c>
      <c r="H2692" s="73">
        <v>10.74553</v>
      </c>
      <c r="I2692" s="16">
        <v>16225302</v>
      </c>
      <c r="J2692" s="71">
        <v>0</v>
      </c>
      <c r="K2692" s="71">
        <v>0.99299999999999999</v>
      </c>
      <c r="L2692" s="16">
        <v>3.7707320000000002</v>
      </c>
      <c r="M2692" s="16">
        <v>1.5002180000000001</v>
      </c>
      <c r="N2692" s="16">
        <v>1.670947</v>
      </c>
      <c r="O2692" s="16">
        <v>2.0257320000000001</v>
      </c>
      <c r="P2692" s="16">
        <v>1.3341730000000001</v>
      </c>
      <c r="Q2692" s="16">
        <v>1.911365</v>
      </c>
      <c r="R2692" s="16">
        <v>1.8055000000000001</v>
      </c>
      <c r="S2692" s="16">
        <v>3.3599999999999998E-2</v>
      </c>
      <c r="T2692" s="16">
        <v>0.11550000000000001</v>
      </c>
      <c r="U2692" s="16">
        <v>5.1014999999999997</v>
      </c>
      <c r="V2692" s="16">
        <v>38.097999999999999</v>
      </c>
      <c r="W2692" s="16">
        <v>15.768000000000001</v>
      </c>
      <c r="X2692" s="16">
        <v>525.10400000000004</v>
      </c>
      <c r="Y2692" s="16">
        <v>71.790899999999993</v>
      </c>
      <c r="Z2692" s="16">
        <v>0.83860000000000001</v>
      </c>
      <c r="AA2692" s="16">
        <v>-1.193708</v>
      </c>
      <c r="AB2692" s="16">
        <v>0.17</v>
      </c>
      <c r="AC2692" s="16">
        <v>0</v>
      </c>
      <c r="AD2692" s="16">
        <v>45.8</v>
      </c>
      <c r="AE2692" s="16">
        <v>48.630499999999998</v>
      </c>
      <c r="AF2692" s="16">
        <v>81.815299999999993</v>
      </c>
      <c r="AG2692" s="16">
        <v>596778</v>
      </c>
      <c r="AH2692" s="16">
        <v>0.77059999999999995</v>
      </c>
      <c r="AI2692" s="16">
        <v>98</v>
      </c>
      <c r="AJ2692" s="16">
        <v>100</v>
      </c>
      <c r="AK2692" s="16">
        <v>1.5145999999999999</v>
      </c>
      <c r="AL2692" s="16">
        <v>2.0762999999999998</v>
      </c>
      <c r="AM2692" s="16">
        <v>2.0341</v>
      </c>
      <c r="AN2692" s="16">
        <v>1.1316999999999999</v>
      </c>
      <c r="AO2692" s="16">
        <v>1.7435</v>
      </c>
      <c r="AP2692" s="16">
        <v>1.7069000000000001</v>
      </c>
      <c r="AQ2692" s="16">
        <v>5.16E-2</v>
      </c>
      <c r="AR2692" s="16">
        <f t="shared" si="113"/>
        <v>0</v>
      </c>
      <c r="AS2692" s="5">
        <f t="shared" ref="AS2692:AS2755" si="114">IF(D2692=1985, 0, L2692-L2691)</f>
        <v>3.9347000000000243E-2</v>
      </c>
    </row>
    <row r="2693" spans="1:45" x14ac:dyDescent="0.25">
      <c r="A2693" s="16" t="s">
        <v>414</v>
      </c>
      <c r="B2693" s="16" t="s">
        <v>115</v>
      </c>
      <c r="C2693" s="16" t="s">
        <v>332</v>
      </c>
      <c r="D2693" s="16">
        <v>2004</v>
      </c>
      <c r="E2693" s="16" t="s">
        <v>3135</v>
      </c>
      <c r="F2693" s="16" t="s">
        <v>414</v>
      </c>
      <c r="G2693" s="10">
        <v>47200.4</v>
      </c>
      <c r="H2693" s="73">
        <v>10.76216</v>
      </c>
      <c r="I2693" s="16">
        <v>16281779</v>
      </c>
      <c r="J2693" s="71">
        <v>8.0000000000000002E-3</v>
      </c>
      <c r="K2693" s="71">
        <v>1.0009999999999999</v>
      </c>
      <c r="L2693" s="16">
        <v>3.883899</v>
      </c>
      <c r="M2693" s="16">
        <v>1.6051280000000001</v>
      </c>
      <c r="N2693" s="16">
        <v>1.6782600000000001</v>
      </c>
      <c r="O2693" s="16">
        <v>2.0819109999999998</v>
      </c>
      <c r="P2693" s="16">
        <v>1.3811990000000001</v>
      </c>
      <c r="Q2693" s="16">
        <v>1.9501170000000001</v>
      </c>
      <c r="R2693" s="16">
        <v>1.8072999999999999</v>
      </c>
      <c r="S2693" s="16">
        <v>3.2000000000000001E-2</v>
      </c>
      <c r="T2693" s="16">
        <v>0.1273</v>
      </c>
      <c r="U2693" s="16">
        <v>5.1146000000000003</v>
      </c>
      <c r="V2693" s="16">
        <v>37.694000000000003</v>
      </c>
      <c r="W2693" s="16">
        <v>16.164000000000001</v>
      </c>
      <c r="X2693" s="16">
        <v>523.654</v>
      </c>
      <c r="Y2693" s="16">
        <v>74.529600000000002</v>
      </c>
      <c r="Z2693" s="16">
        <v>0.83709999999999996</v>
      </c>
      <c r="AA2693" s="16">
        <v>-1.193708</v>
      </c>
      <c r="AB2693" s="16">
        <v>0.17</v>
      </c>
      <c r="AC2693" s="16">
        <v>0</v>
      </c>
      <c r="AD2693" s="16">
        <v>45.8</v>
      </c>
      <c r="AE2693" s="16">
        <v>48.460799999999999</v>
      </c>
      <c r="AF2693" s="16">
        <v>91.237700000000004</v>
      </c>
      <c r="AG2693" s="16">
        <v>629170</v>
      </c>
      <c r="AH2693" s="16">
        <v>0.78200000000000003</v>
      </c>
      <c r="AI2693" s="16">
        <v>97.9</v>
      </c>
      <c r="AJ2693" s="16">
        <v>100</v>
      </c>
      <c r="AK2693" s="16">
        <v>1.7166999999999999</v>
      </c>
      <c r="AL2693" s="16">
        <v>2.0232000000000001</v>
      </c>
      <c r="AM2693" s="16">
        <v>2.1192000000000002</v>
      </c>
      <c r="AN2693" s="16">
        <v>0.99609999999999999</v>
      </c>
      <c r="AO2693" s="16">
        <v>1.7922</v>
      </c>
      <c r="AP2693" s="16">
        <v>1.7559</v>
      </c>
      <c r="AQ2693" s="16">
        <v>5.16E-2</v>
      </c>
      <c r="AR2693" s="16">
        <f t="shared" ref="AR2693:AR2756" si="115">IF(OR(AND(I2693&lt;&gt;"", I2693&gt;=10000000, AQ2693&lt;=32.5), AND(A2693="Middle East &amp; North Africa", I2693&lt;&gt;"", I2693&gt;=9000000, AQ2693&lt;&gt;"", AQ2693&lt;=32.5)), 0, 1)</f>
        <v>0</v>
      </c>
      <c r="AS2693" s="5">
        <f t="shared" si="114"/>
        <v>0.1131669999999998</v>
      </c>
    </row>
    <row r="2694" spans="1:45" x14ac:dyDescent="0.25">
      <c r="A2694" s="16" t="s">
        <v>414</v>
      </c>
      <c r="B2694" s="16" t="s">
        <v>115</v>
      </c>
      <c r="C2694" s="16" t="s">
        <v>332</v>
      </c>
      <c r="D2694" s="16">
        <v>2005</v>
      </c>
      <c r="E2694" s="16" t="s">
        <v>3146</v>
      </c>
      <c r="F2694" s="16" t="s">
        <v>414</v>
      </c>
      <c r="G2694" s="10">
        <v>48107.6</v>
      </c>
      <c r="H2694" s="73">
        <v>10.78119</v>
      </c>
      <c r="I2694" s="16">
        <v>16319868</v>
      </c>
      <c r="J2694" s="71">
        <v>1.2E-2</v>
      </c>
      <c r="K2694" s="71">
        <v>1.0129999999999999</v>
      </c>
      <c r="L2694" s="16">
        <v>3.8790149999999999</v>
      </c>
      <c r="M2694" s="16">
        <v>1.7551079999999999</v>
      </c>
      <c r="N2694" s="16">
        <v>1.688844</v>
      </c>
      <c r="O2694" s="16">
        <v>2.0039859999999998</v>
      </c>
      <c r="P2694" s="16">
        <v>1.372549</v>
      </c>
      <c r="Q2694" s="16">
        <v>1.869969</v>
      </c>
      <c r="R2694" s="16">
        <v>1.7909999999999999</v>
      </c>
      <c r="S2694" s="16">
        <v>3.3099999999999997E-2</v>
      </c>
      <c r="T2694" s="16">
        <v>0.1439</v>
      </c>
      <c r="U2694" s="16">
        <v>5.1588000000000003</v>
      </c>
      <c r="V2694" s="16">
        <v>37.29</v>
      </c>
      <c r="W2694" s="16">
        <v>16.559999999999999</v>
      </c>
      <c r="X2694" s="16">
        <v>522.20399999999995</v>
      </c>
      <c r="Y2694" s="16">
        <v>71.697000000000003</v>
      </c>
      <c r="Z2694" s="16">
        <v>0.82310000000000005</v>
      </c>
      <c r="AA2694" s="16">
        <v>-1.2208939999999999</v>
      </c>
      <c r="AB2694" s="16">
        <v>0.17</v>
      </c>
      <c r="AC2694" s="16">
        <v>0</v>
      </c>
      <c r="AD2694" s="16">
        <v>46.5</v>
      </c>
      <c r="AE2694" s="16">
        <v>46.619399999999999</v>
      </c>
      <c r="AF2694" s="16">
        <v>97.127700000000004</v>
      </c>
      <c r="AG2694" s="16">
        <v>614092</v>
      </c>
      <c r="AH2694" s="16">
        <v>0.79339999999999999</v>
      </c>
      <c r="AI2694" s="16">
        <v>97.9</v>
      </c>
      <c r="AJ2694" s="16">
        <v>100</v>
      </c>
      <c r="AK2694" s="16">
        <v>1.6759999999999999</v>
      </c>
      <c r="AL2694" s="16">
        <v>1.9650000000000001</v>
      </c>
      <c r="AM2694" s="16">
        <v>1.9493</v>
      </c>
      <c r="AN2694" s="16">
        <v>0.93830000000000002</v>
      </c>
      <c r="AO2694" s="16">
        <v>1.6715</v>
      </c>
      <c r="AP2694" s="16">
        <v>1.7470000000000001</v>
      </c>
      <c r="AQ2694" s="16">
        <v>5.16E-2</v>
      </c>
      <c r="AR2694" s="16">
        <f t="shared" si="115"/>
        <v>0</v>
      </c>
      <c r="AS2694" s="5">
        <f t="shared" si="114"/>
        <v>-4.8840000000001105E-3</v>
      </c>
    </row>
    <row r="2695" spans="1:45" x14ac:dyDescent="0.25">
      <c r="A2695" s="16" t="s">
        <v>414</v>
      </c>
      <c r="B2695" s="16" t="s">
        <v>115</v>
      </c>
      <c r="C2695" s="16" t="s">
        <v>332</v>
      </c>
      <c r="D2695" s="16">
        <v>2006</v>
      </c>
      <c r="E2695" s="16" t="s">
        <v>3123</v>
      </c>
      <c r="F2695" s="16" t="s">
        <v>414</v>
      </c>
      <c r="G2695" s="10">
        <v>49720.4</v>
      </c>
      <c r="H2695" s="73">
        <v>10.814170000000001</v>
      </c>
      <c r="I2695" s="16">
        <v>16346101</v>
      </c>
      <c r="J2695" s="71">
        <v>0.01</v>
      </c>
      <c r="K2695" s="71">
        <v>1.0229999999999999</v>
      </c>
      <c r="L2695" s="16">
        <v>3.8816609999999998</v>
      </c>
      <c r="M2695" s="16">
        <v>1.7603390000000001</v>
      </c>
      <c r="N2695" s="16">
        <v>1.7061539999999999</v>
      </c>
      <c r="O2695" s="16">
        <v>2.0041639999999998</v>
      </c>
      <c r="P2695" s="16">
        <v>1.3824019999999999</v>
      </c>
      <c r="Q2695" s="16">
        <v>1.8420080000000001</v>
      </c>
      <c r="R2695" s="16">
        <v>1.7566999999999999</v>
      </c>
      <c r="S2695" s="16">
        <v>3.1300000000000001E-2</v>
      </c>
      <c r="T2695" s="16">
        <v>0.1472</v>
      </c>
      <c r="U2695" s="16">
        <v>5.0904999999999996</v>
      </c>
      <c r="V2695" s="16">
        <v>37.423999999999999</v>
      </c>
      <c r="W2695" s="16">
        <v>17.071999999999999</v>
      </c>
      <c r="X2695" s="16">
        <v>520.75400000000002</v>
      </c>
      <c r="Y2695" s="16">
        <v>71.799000000000007</v>
      </c>
      <c r="Z2695" s="16">
        <v>0.81989999999999996</v>
      </c>
      <c r="AA2695" s="16">
        <v>-1.232545</v>
      </c>
      <c r="AB2695" s="16">
        <v>0.17</v>
      </c>
      <c r="AC2695" s="16">
        <v>0</v>
      </c>
      <c r="AD2695" s="16">
        <v>46.8</v>
      </c>
      <c r="AE2695" s="16">
        <v>45.493899999999996</v>
      </c>
      <c r="AF2695" s="16">
        <v>105.619</v>
      </c>
      <c r="AG2695" s="16">
        <v>601936</v>
      </c>
      <c r="AH2695" s="16">
        <v>0.80469999999999997</v>
      </c>
      <c r="AI2695" s="16">
        <v>97.9</v>
      </c>
      <c r="AJ2695" s="16">
        <v>100</v>
      </c>
      <c r="AK2695" s="16">
        <v>1.6026</v>
      </c>
      <c r="AL2695" s="16">
        <v>2.0813000000000001</v>
      </c>
      <c r="AM2695" s="16">
        <v>1.7807999999999999</v>
      </c>
      <c r="AN2695" s="16">
        <v>0.87270000000000003</v>
      </c>
      <c r="AO2695" s="16">
        <v>1.6837</v>
      </c>
      <c r="AP2695" s="16">
        <v>1.7666999999999999</v>
      </c>
      <c r="AQ2695" s="16">
        <v>5.16E-2</v>
      </c>
      <c r="AR2695" s="16">
        <f t="shared" si="115"/>
        <v>0</v>
      </c>
      <c r="AS2695" s="5">
        <f t="shared" si="114"/>
        <v>2.6459999999999262E-3</v>
      </c>
    </row>
    <row r="2696" spans="1:45" x14ac:dyDescent="0.25">
      <c r="A2696" s="16" t="s">
        <v>414</v>
      </c>
      <c r="B2696" s="16" t="s">
        <v>115</v>
      </c>
      <c r="C2696" s="16" t="s">
        <v>332</v>
      </c>
      <c r="D2696" s="16">
        <v>2007</v>
      </c>
      <c r="E2696" s="16" t="s">
        <v>3128</v>
      </c>
      <c r="F2696" s="16" t="s">
        <v>414</v>
      </c>
      <c r="G2696" s="10">
        <v>51447.3</v>
      </c>
      <c r="H2696" s="73">
        <v>10.84831</v>
      </c>
      <c r="I2696" s="16">
        <v>16381696</v>
      </c>
      <c r="J2696" s="71">
        <v>6.0000000000000001E-3</v>
      </c>
      <c r="K2696" s="71">
        <v>1.0289999999999999</v>
      </c>
      <c r="L2696" s="16">
        <v>3.9370340000000001</v>
      </c>
      <c r="M2696" s="16">
        <v>1.7651589999999999</v>
      </c>
      <c r="N2696" s="16">
        <v>1.7193020000000001</v>
      </c>
      <c r="O2696" s="16">
        <v>2.0372460000000001</v>
      </c>
      <c r="P2696" s="16">
        <v>1.4370099999999999</v>
      </c>
      <c r="Q2696" s="16">
        <v>1.857594</v>
      </c>
      <c r="R2696" s="16">
        <v>1.6862999999999999</v>
      </c>
      <c r="S2696" s="16">
        <v>2.7699999999999999E-2</v>
      </c>
      <c r="T2696" s="16">
        <v>0.15329999999999999</v>
      </c>
      <c r="U2696" s="16">
        <v>4.9337999999999997</v>
      </c>
      <c r="V2696" s="16">
        <v>37.558</v>
      </c>
      <c r="W2696" s="16">
        <v>17.584</v>
      </c>
      <c r="X2696" s="16">
        <v>520.10900000000004</v>
      </c>
      <c r="Y2696" s="16">
        <v>72.541799999999995</v>
      </c>
      <c r="Z2696" s="16">
        <v>0.82479999999999998</v>
      </c>
      <c r="AA2696" s="16">
        <v>-1.2558480000000001</v>
      </c>
      <c r="AB2696" s="16">
        <v>0.17</v>
      </c>
      <c r="AC2696" s="16">
        <v>0</v>
      </c>
      <c r="AD2696" s="16">
        <v>47.4</v>
      </c>
      <c r="AE2696" s="16">
        <v>45.030500000000004</v>
      </c>
      <c r="AF2696" s="16">
        <v>117.285</v>
      </c>
      <c r="AG2696" s="16">
        <v>641948</v>
      </c>
      <c r="AH2696" s="16">
        <v>0.81610000000000005</v>
      </c>
      <c r="AI2696" s="16">
        <v>97.9</v>
      </c>
      <c r="AJ2696" s="16">
        <v>100</v>
      </c>
      <c r="AK2696" s="16">
        <v>1.5766</v>
      </c>
      <c r="AL2696" s="16">
        <v>2.2210000000000001</v>
      </c>
      <c r="AM2696" s="16">
        <v>1.7304999999999999</v>
      </c>
      <c r="AN2696" s="16">
        <v>0.77590000000000003</v>
      </c>
      <c r="AO2696" s="16">
        <v>1.7987</v>
      </c>
      <c r="AP2696" s="16">
        <v>1.7650999999999999</v>
      </c>
      <c r="AQ2696" s="16">
        <v>5.16E-2</v>
      </c>
      <c r="AR2696" s="16">
        <f t="shared" si="115"/>
        <v>0</v>
      </c>
      <c r="AS2696" s="5">
        <f t="shared" si="114"/>
        <v>5.5373000000000339E-2</v>
      </c>
    </row>
    <row r="2697" spans="1:45" x14ac:dyDescent="0.25">
      <c r="A2697" s="16" t="s">
        <v>414</v>
      </c>
      <c r="B2697" s="16" t="s">
        <v>115</v>
      </c>
      <c r="C2697" s="16" t="s">
        <v>332</v>
      </c>
      <c r="D2697" s="16">
        <v>2008</v>
      </c>
      <c r="E2697" s="16" t="s">
        <v>3138</v>
      </c>
      <c r="F2697" s="16" t="s">
        <v>414</v>
      </c>
      <c r="G2697" s="10">
        <v>52118.1</v>
      </c>
      <c r="H2697" s="73">
        <v>10.861269999999999</v>
      </c>
      <c r="I2697" s="16">
        <v>16445593</v>
      </c>
      <c r="J2697" s="71">
        <v>-5.0000000000000001E-3</v>
      </c>
      <c r="K2697" s="71">
        <v>1.024</v>
      </c>
      <c r="L2697" s="16">
        <v>3.935546</v>
      </c>
      <c r="M2697" s="16">
        <v>1.7950459999999999</v>
      </c>
      <c r="N2697" s="16">
        <v>1.7655970000000001</v>
      </c>
      <c r="O2697" s="16">
        <v>1.953789</v>
      </c>
      <c r="P2697" s="16">
        <v>1.46193</v>
      </c>
      <c r="Q2697" s="16">
        <v>1.8390089999999999</v>
      </c>
      <c r="R2697" s="16">
        <v>1.6431</v>
      </c>
      <c r="S2697" s="16">
        <v>3.0499999999999999E-2</v>
      </c>
      <c r="T2697" s="16">
        <v>0.15790000000000001</v>
      </c>
      <c r="U2697" s="16">
        <v>5.0922999999999998</v>
      </c>
      <c r="V2697" s="16">
        <v>37.692</v>
      </c>
      <c r="W2697" s="16">
        <v>18.096</v>
      </c>
      <c r="X2697" s="16">
        <v>519.46400000000006</v>
      </c>
      <c r="Y2697" s="16">
        <v>73.810699999999997</v>
      </c>
      <c r="Z2697" s="16">
        <v>0.76270000000000004</v>
      </c>
      <c r="AA2697" s="16">
        <v>-1.2713829999999999</v>
      </c>
      <c r="AB2697" s="16">
        <v>0.17</v>
      </c>
      <c r="AC2697" s="16">
        <v>0</v>
      </c>
      <c r="AD2697" s="16">
        <v>47.8</v>
      </c>
      <c r="AE2697" s="16">
        <v>44.3354</v>
      </c>
      <c r="AF2697" s="16">
        <v>124.98</v>
      </c>
      <c r="AG2697" s="16">
        <v>654552</v>
      </c>
      <c r="AH2697" s="16">
        <v>0.82740000000000002</v>
      </c>
      <c r="AI2697" s="16">
        <v>97.8</v>
      </c>
      <c r="AJ2697" s="16">
        <v>100</v>
      </c>
      <c r="AK2697" s="16">
        <v>1.5388999999999999</v>
      </c>
      <c r="AL2697" s="16">
        <v>2.1636000000000002</v>
      </c>
      <c r="AM2697" s="16">
        <v>1.6906000000000001</v>
      </c>
      <c r="AN2697" s="16">
        <v>0.86029999999999995</v>
      </c>
      <c r="AO2697" s="16">
        <v>1.7741</v>
      </c>
      <c r="AP2697" s="16">
        <v>1.7453000000000001</v>
      </c>
      <c r="AQ2697" s="16">
        <v>5.16E-2</v>
      </c>
      <c r="AR2697" s="16">
        <f t="shared" si="115"/>
        <v>0</v>
      </c>
      <c r="AS2697" s="5">
        <f t="shared" si="114"/>
        <v>-1.4880000000001559E-3</v>
      </c>
    </row>
    <row r="2698" spans="1:45" x14ac:dyDescent="0.25">
      <c r="A2698" s="16" t="s">
        <v>414</v>
      </c>
      <c r="B2698" s="16" t="s">
        <v>115</v>
      </c>
      <c r="C2698" s="16" t="s">
        <v>332</v>
      </c>
      <c r="D2698" s="16">
        <v>2009</v>
      </c>
      <c r="E2698" s="16" t="s">
        <v>3126</v>
      </c>
      <c r="F2698" s="16" t="s">
        <v>414</v>
      </c>
      <c r="G2698" s="10">
        <v>49897.2</v>
      </c>
      <c r="H2698" s="73">
        <v>10.81772</v>
      </c>
      <c r="I2698" s="16">
        <v>16530388</v>
      </c>
      <c r="J2698" s="71">
        <v>-3.7999999999999999E-2</v>
      </c>
      <c r="K2698" s="71">
        <v>0.98499999999999999</v>
      </c>
      <c r="L2698" s="16">
        <v>4.0428480000000002</v>
      </c>
      <c r="M2698" s="16">
        <v>1.927608</v>
      </c>
      <c r="N2698" s="16">
        <v>1.837655</v>
      </c>
      <c r="O2698" s="16">
        <v>1.9804870000000001</v>
      </c>
      <c r="P2698" s="16">
        <v>1.4664820000000001</v>
      </c>
      <c r="Q2698" s="16">
        <v>1.8470359999999999</v>
      </c>
      <c r="R2698" s="16">
        <v>1.6854</v>
      </c>
      <c r="S2698" s="16">
        <v>3.1600000000000003E-2</v>
      </c>
      <c r="T2698" s="16">
        <v>0.16919999999999999</v>
      </c>
      <c r="U2698" s="16">
        <v>5.4958</v>
      </c>
      <c r="V2698" s="16">
        <v>37.826000000000001</v>
      </c>
      <c r="W2698" s="16">
        <v>18.608000000000001</v>
      </c>
      <c r="X2698" s="16">
        <v>518.81899999999996</v>
      </c>
      <c r="Y2698" s="16">
        <v>73.215699999999998</v>
      </c>
      <c r="Z2698" s="16">
        <v>0.77959999999999996</v>
      </c>
      <c r="AA2698" s="16">
        <v>-1.294686</v>
      </c>
      <c r="AB2698" s="16">
        <v>0.17</v>
      </c>
      <c r="AC2698" s="16">
        <v>0</v>
      </c>
      <c r="AD2698" s="16">
        <v>48.4</v>
      </c>
      <c r="AE2698" s="16">
        <v>43.813000000000002</v>
      </c>
      <c r="AF2698" s="16">
        <v>121.663</v>
      </c>
      <c r="AG2698" s="16">
        <v>686626</v>
      </c>
      <c r="AH2698" s="16">
        <v>0.83879999999999999</v>
      </c>
      <c r="AI2698" s="16">
        <v>97.8</v>
      </c>
      <c r="AJ2698" s="16">
        <v>100</v>
      </c>
      <c r="AK2698" s="16">
        <v>1.4927999999999999</v>
      </c>
      <c r="AL2698" s="16">
        <v>2.1665000000000001</v>
      </c>
      <c r="AM2698" s="16">
        <v>1.7441</v>
      </c>
      <c r="AN2698" s="16">
        <v>0.90869999999999995</v>
      </c>
      <c r="AO2698" s="16">
        <v>1.7061999999999999</v>
      </c>
      <c r="AP2698" s="16">
        <v>1.8049999999999999</v>
      </c>
      <c r="AQ2698" s="16">
        <v>5.16E-2</v>
      </c>
      <c r="AR2698" s="16">
        <f t="shared" si="115"/>
        <v>0</v>
      </c>
      <c r="AS2698" s="5">
        <f t="shared" si="114"/>
        <v>0.10730200000000023</v>
      </c>
    </row>
    <row r="2699" spans="1:45" x14ac:dyDescent="0.25">
      <c r="A2699" s="16" t="s">
        <v>414</v>
      </c>
      <c r="B2699" s="16" t="s">
        <v>115</v>
      </c>
      <c r="C2699" s="16" t="s">
        <v>332</v>
      </c>
      <c r="D2699" s="16">
        <v>2010</v>
      </c>
      <c r="E2699" s="16" t="s">
        <v>3145</v>
      </c>
      <c r="F2699" s="16" t="s">
        <v>414</v>
      </c>
      <c r="G2699" s="10">
        <v>50338.3</v>
      </c>
      <c r="H2699" s="73">
        <v>10.82652</v>
      </c>
      <c r="I2699" s="16">
        <v>16615394</v>
      </c>
      <c r="J2699" s="71">
        <v>1.2E-2</v>
      </c>
      <c r="K2699" s="71">
        <v>0.997</v>
      </c>
      <c r="L2699" s="16">
        <v>4.0805030000000002</v>
      </c>
      <c r="M2699" s="16">
        <v>1.956917</v>
      </c>
      <c r="N2699" s="16">
        <v>1.877564</v>
      </c>
      <c r="O2699" s="16">
        <v>1.9970239999999999</v>
      </c>
      <c r="P2699" s="16">
        <v>1.4613419999999999</v>
      </c>
      <c r="Q2699" s="16">
        <v>1.851637</v>
      </c>
      <c r="R2699" s="16">
        <v>1.7248000000000001</v>
      </c>
      <c r="S2699" s="16">
        <v>3.1199999999999999E-2</v>
      </c>
      <c r="T2699" s="16">
        <v>0.17019999999999999</v>
      </c>
      <c r="U2699" s="16">
        <v>5.5557999999999996</v>
      </c>
      <c r="V2699" s="16">
        <v>37.96</v>
      </c>
      <c r="W2699" s="16">
        <v>19.12</v>
      </c>
      <c r="X2699" s="16">
        <v>518.79700000000003</v>
      </c>
      <c r="Y2699" s="16">
        <v>74.188299999999998</v>
      </c>
      <c r="Z2699" s="16">
        <v>0.77300000000000002</v>
      </c>
      <c r="AA2699" s="16">
        <v>-1.3179879999999999</v>
      </c>
      <c r="AB2699" s="16">
        <v>0.17</v>
      </c>
      <c r="AC2699" s="16">
        <v>0</v>
      </c>
      <c r="AD2699" s="16">
        <v>49</v>
      </c>
      <c r="AE2699" s="16">
        <v>43.526299999999999</v>
      </c>
      <c r="AF2699" s="16">
        <v>115.43</v>
      </c>
      <c r="AG2699" s="16">
        <v>711027</v>
      </c>
      <c r="AH2699" s="16">
        <v>0.85019999999999996</v>
      </c>
      <c r="AI2699" s="16">
        <v>97.8</v>
      </c>
      <c r="AJ2699" s="16">
        <v>100</v>
      </c>
      <c r="AK2699" s="16">
        <v>1.4866999999999999</v>
      </c>
      <c r="AL2699" s="16">
        <v>2.1791</v>
      </c>
      <c r="AM2699" s="16">
        <v>1.7273000000000001</v>
      </c>
      <c r="AN2699" s="16">
        <v>0.91080000000000005</v>
      </c>
      <c r="AO2699" s="16">
        <v>1.7353000000000001</v>
      </c>
      <c r="AP2699" s="16">
        <v>1.8104</v>
      </c>
      <c r="AQ2699" s="16">
        <v>5.16E-2</v>
      </c>
      <c r="AR2699" s="16">
        <f t="shared" si="115"/>
        <v>0</v>
      </c>
      <c r="AS2699" s="5">
        <f t="shared" si="114"/>
        <v>3.7654999999999994E-2</v>
      </c>
    </row>
    <row r="2700" spans="1:45" x14ac:dyDescent="0.25">
      <c r="A2700" s="16" t="s">
        <v>414</v>
      </c>
      <c r="B2700" s="16" t="s">
        <v>115</v>
      </c>
      <c r="C2700" s="16" t="s">
        <v>332</v>
      </c>
      <c r="D2700" s="16">
        <v>2011</v>
      </c>
      <c r="E2700" s="16" t="s">
        <v>3131</v>
      </c>
      <c r="F2700" s="16" t="s">
        <v>414</v>
      </c>
      <c r="G2700" s="10">
        <v>50937.599999999999</v>
      </c>
      <c r="H2700" s="73">
        <v>10.83836</v>
      </c>
      <c r="I2700" s="16">
        <v>16693074</v>
      </c>
      <c r="J2700" s="71">
        <v>3.0000000000000001E-3</v>
      </c>
      <c r="K2700" s="71">
        <v>1</v>
      </c>
      <c r="L2700" s="16">
        <v>4.1316329999999999</v>
      </c>
      <c r="M2700" s="16">
        <v>2.1051829999999998</v>
      </c>
      <c r="N2700" s="16">
        <v>1.881869</v>
      </c>
      <c r="O2700" s="16">
        <v>1.9141459999999999</v>
      </c>
      <c r="P2700" s="16">
        <v>1.450094</v>
      </c>
      <c r="Q2700" s="16">
        <v>1.9185840000000001</v>
      </c>
      <c r="R2700" s="16">
        <v>1.9031</v>
      </c>
      <c r="S2700" s="16">
        <v>3.2599999999999997E-2</v>
      </c>
      <c r="T2700" s="16">
        <v>0.17510000000000001</v>
      </c>
      <c r="U2700" s="16">
        <v>5.5262000000000002</v>
      </c>
      <c r="V2700" s="16">
        <v>39.107999999999997</v>
      </c>
      <c r="W2700" s="16">
        <v>18.835999999999999</v>
      </c>
      <c r="X2700" s="16">
        <v>518.77499999999998</v>
      </c>
      <c r="Y2700" s="16">
        <v>74.216399999999993</v>
      </c>
      <c r="Z2700" s="16">
        <v>0.7248</v>
      </c>
      <c r="AA2700" s="16">
        <v>-1.337407</v>
      </c>
      <c r="AB2700" s="16">
        <v>0.17</v>
      </c>
      <c r="AC2700" s="16">
        <v>0</v>
      </c>
      <c r="AD2700" s="16">
        <v>49.5</v>
      </c>
      <c r="AE2700" s="16">
        <v>42.799199999999999</v>
      </c>
      <c r="AF2700" s="16">
        <v>118.979</v>
      </c>
      <c r="AG2700" s="16">
        <v>676736</v>
      </c>
      <c r="AH2700" s="16">
        <v>0.86150000000000004</v>
      </c>
      <c r="AI2700" s="16">
        <v>97.8</v>
      </c>
      <c r="AJ2700" s="16">
        <v>100</v>
      </c>
      <c r="AK2700" s="16">
        <v>1.5798000000000001</v>
      </c>
      <c r="AL2700" s="16">
        <v>2.1564999999999999</v>
      </c>
      <c r="AM2700" s="16">
        <v>1.7899</v>
      </c>
      <c r="AN2700" s="16">
        <v>1.0927</v>
      </c>
      <c r="AO2700" s="16">
        <v>1.8132999999999999</v>
      </c>
      <c r="AP2700" s="16">
        <v>1.8139000000000001</v>
      </c>
      <c r="AQ2700" s="16">
        <v>5.16E-2</v>
      </c>
      <c r="AR2700" s="16">
        <f t="shared" si="115"/>
        <v>0</v>
      </c>
      <c r="AS2700" s="5">
        <f t="shared" si="114"/>
        <v>5.1129999999999676E-2</v>
      </c>
    </row>
    <row r="2701" spans="1:45" x14ac:dyDescent="0.25">
      <c r="A2701" s="16" t="s">
        <v>414</v>
      </c>
      <c r="B2701" s="16" t="s">
        <v>115</v>
      </c>
      <c r="C2701" s="16" t="s">
        <v>332</v>
      </c>
      <c r="D2701" s="16">
        <v>2012</v>
      </c>
      <c r="E2701" s="16" t="s">
        <v>3147</v>
      </c>
      <c r="F2701" s="16" t="s">
        <v>414</v>
      </c>
      <c r="G2701" s="10">
        <v>50213</v>
      </c>
      <c r="H2701" s="73">
        <v>10.82403</v>
      </c>
      <c r="I2701" s="16">
        <v>16754962</v>
      </c>
      <c r="J2701" s="71">
        <v>-1.2E-2</v>
      </c>
      <c r="K2701" s="71">
        <v>0.98799999999999999</v>
      </c>
      <c r="L2701" s="16">
        <v>4.1453990000000003</v>
      </c>
      <c r="M2701" s="16">
        <v>2.1672319999999998</v>
      </c>
      <c r="N2701" s="16">
        <v>1.8839669999999999</v>
      </c>
      <c r="O2701" s="16">
        <v>1.8933059999999999</v>
      </c>
      <c r="P2701" s="16">
        <v>1.421011</v>
      </c>
      <c r="Q2701" s="16">
        <v>1.9400280000000001</v>
      </c>
      <c r="R2701" s="16">
        <v>1.9395</v>
      </c>
      <c r="S2701" s="16">
        <v>3.0200000000000001E-2</v>
      </c>
      <c r="T2701" s="16">
        <v>0.18060000000000001</v>
      </c>
      <c r="U2701" s="16">
        <v>5.4756</v>
      </c>
      <c r="V2701" s="16">
        <v>40.256</v>
      </c>
      <c r="W2701" s="16">
        <v>18.552</v>
      </c>
      <c r="X2701" s="16">
        <v>518.75300000000004</v>
      </c>
      <c r="Y2701" s="16">
        <v>74.802800000000005</v>
      </c>
      <c r="Z2701" s="16">
        <v>0.70760000000000001</v>
      </c>
      <c r="AA2701" s="16">
        <v>-1.3335239999999999</v>
      </c>
      <c r="AB2701" s="16">
        <v>0.17</v>
      </c>
      <c r="AC2701" s="16">
        <v>0</v>
      </c>
      <c r="AD2701" s="16">
        <v>49.4</v>
      </c>
      <c r="AE2701" s="16">
        <v>42.969900000000003</v>
      </c>
      <c r="AF2701" s="16">
        <v>117.967</v>
      </c>
      <c r="AG2701" s="16">
        <v>611789</v>
      </c>
      <c r="AH2701" s="16">
        <v>0.87290000000000001</v>
      </c>
      <c r="AI2701" s="16">
        <v>97.8</v>
      </c>
      <c r="AJ2701" s="16">
        <v>100</v>
      </c>
      <c r="AK2701" s="16">
        <v>1.6387</v>
      </c>
      <c r="AL2701" s="16">
        <v>2.141</v>
      </c>
      <c r="AM2701" s="16">
        <v>1.8123</v>
      </c>
      <c r="AN2701" s="16">
        <v>1.1697</v>
      </c>
      <c r="AO2701" s="16">
        <v>1.7615000000000001</v>
      </c>
      <c r="AP2701" s="16">
        <v>1.8524</v>
      </c>
      <c r="AQ2701" s="16">
        <v>5.16E-2</v>
      </c>
      <c r="AR2701" s="16">
        <f t="shared" si="115"/>
        <v>0</v>
      </c>
      <c r="AS2701" s="5">
        <f t="shared" si="114"/>
        <v>1.3766000000000389E-2</v>
      </c>
    </row>
    <row r="2702" spans="1:45" x14ac:dyDescent="0.25">
      <c r="A2702" s="16" t="s">
        <v>414</v>
      </c>
      <c r="B2702" s="16" t="s">
        <v>115</v>
      </c>
      <c r="C2702" s="16" t="s">
        <v>332</v>
      </c>
      <c r="D2702" s="16">
        <v>2013</v>
      </c>
      <c r="E2702" s="16" t="s">
        <v>3124</v>
      </c>
      <c r="F2702" s="16" t="s">
        <v>414</v>
      </c>
      <c r="G2702" s="10">
        <v>49969.9</v>
      </c>
      <c r="H2702" s="73">
        <v>10.81917</v>
      </c>
      <c r="I2702" s="16">
        <v>16804432</v>
      </c>
      <c r="J2702" s="71">
        <v>-5.0000000000000001E-3</v>
      </c>
      <c r="K2702" s="71">
        <v>0.98299999999999998</v>
      </c>
      <c r="L2702" s="16">
        <v>4.1327579999999999</v>
      </c>
      <c r="M2702" s="16">
        <v>2.1828919999999998</v>
      </c>
      <c r="N2702" s="16">
        <v>1.8824479999999999</v>
      </c>
      <c r="O2702" s="16">
        <v>1.9013990000000001</v>
      </c>
      <c r="P2702" s="16">
        <v>1.4087289999999999</v>
      </c>
      <c r="Q2702" s="16">
        <v>1.900919</v>
      </c>
      <c r="R2702" s="16">
        <v>1.9579</v>
      </c>
      <c r="S2702" s="16">
        <v>3.0700000000000002E-2</v>
      </c>
      <c r="T2702" s="16">
        <v>0.18099999999999999</v>
      </c>
      <c r="U2702" s="16">
        <v>5.6081000000000003</v>
      </c>
      <c r="V2702" s="16">
        <v>41.404000000000003</v>
      </c>
      <c r="W2702" s="16">
        <v>18.268000000000001</v>
      </c>
      <c r="X2702" s="16">
        <v>515.14499999999998</v>
      </c>
      <c r="Y2702" s="16">
        <v>76.137299999999996</v>
      </c>
      <c r="Z2702" s="16">
        <v>0.70150000000000001</v>
      </c>
      <c r="AA2702" s="16">
        <v>-1.3063370000000001</v>
      </c>
      <c r="AB2702" s="16">
        <v>0.17</v>
      </c>
      <c r="AC2702" s="16">
        <v>0</v>
      </c>
      <c r="AD2702" s="16">
        <v>48.7</v>
      </c>
      <c r="AE2702" s="16">
        <v>42.516800000000003</v>
      </c>
      <c r="AF2702" s="16">
        <v>116.157</v>
      </c>
      <c r="AG2702" s="16">
        <v>600288</v>
      </c>
      <c r="AH2702" s="16">
        <v>0.88419999999999999</v>
      </c>
      <c r="AI2702" s="16">
        <v>97.8</v>
      </c>
      <c r="AJ2702" s="16">
        <v>100</v>
      </c>
      <c r="AK2702" s="16">
        <v>1.5949</v>
      </c>
      <c r="AL2702" s="16">
        <v>2.0596999999999999</v>
      </c>
      <c r="AM2702" s="16">
        <v>1.7795000000000001</v>
      </c>
      <c r="AN2702" s="16">
        <v>1.1169</v>
      </c>
      <c r="AO2702" s="16">
        <v>1.7753000000000001</v>
      </c>
      <c r="AP2702" s="16">
        <v>1.8202</v>
      </c>
      <c r="AQ2702" s="16">
        <v>5.16E-2</v>
      </c>
      <c r="AR2702" s="16">
        <f t="shared" si="115"/>
        <v>0</v>
      </c>
      <c r="AS2702" s="5">
        <f t="shared" si="114"/>
        <v>-1.2641000000000346E-2</v>
      </c>
    </row>
    <row r="2703" spans="1:45" x14ac:dyDescent="0.25">
      <c r="A2703" s="16" t="s">
        <v>414</v>
      </c>
      <c r="B2703" s="16" t="s">
        <v>115</v>
      </c>
      <c r="C2703" s="16" t="s">
        <v>332</v>
      </c>
      <c r="D2703" s="16">
        <v>2014</v>
      </c>
      <c r="E2703" s="16" t="s">
        <v>3125</v>
      </c>
      <c r="F2703" s="16" t="s">
        <v>414</v>
      </c>
      <c r="G2703" s="10">
        <v>50497.2</v>
      </c>
      <c r="H2703" s="73">
        <v>10.82967</v>
      </c>
      <c r="I2703" s="16">
        <v>16865008</v>
      </c>
      <c r="J2703" s="71">
        <v>3.0000000000000001E-3</v>
      </c>
      <c r="K2703" s="71">
        <v>0.98599999999999999</v>
      </c>
      <c r="L2703" s="16">
        <v>4.0772370000000002</v>
      </c>
      <c r="M2703" s="16">
        <v>2.1709649999999998</v>
      </c>
      <c r="N2703" s="16">
        <v>1.777568</v>
      </c>
      <c r="O2703" s="16">
        <v>1.8890709999999999</v>
      </c>
      <c r="P2703" s="16">
        <v>1.402463</v>
      </c>
      <c r="Q2703" s="16">
        <v>1.912336</v>
      </c>
      <c r="R2703" s="16">
        <v>1.9728000000000001</v>
      </c>
      <c r="S2703" s="16">
        <v>2.86E-2</v>
      </c>
      <c r="T2703" s="16">
        <v>0.1797</v>
      </c>
      <c r="U2703" s="16">
        <v>4.7576999999999998</v>
      </c>
      <c r="V2703" s="16">
        <v>42.552</v>
      </c>
      <c r="W2703" s="16">
        <v>17.984000000000002</v>
      </c>
      <c r="X2703" s="16">
        <v>511.53699999999998</v>
      </c>
      <c r="Y2703" s="16">
        <v>76.216300000000004</v>
      </c>
      <c r="Z2703" s="16">
        <v>0.68</v>
      </c>
      <c r="AA2703" s="16">
        <v>-1.3832359999999999</v>
      </c>
      <c r="AB2703" s="16">
        <v>0.17</v>
      </c>
      <c r="AC2703" s="16">
        <v>0</v>
      </c>
      <c r="AD2703" s="16">
        <v>50.68</v>
      </c>
      <c r="AE2703" s="16">
        <v>41.339199999999998</v>
      </c>
      <c r="AF2703" s="16">
        <v>116.423</v>
      </c>
      <c r="AG2703" s="16">
        <v>607809</v>
      </c>
      <c r="AH2703" s="16">
        <v>0.89559999999999995</v>
      </c>
      <c r="AI2703" s="16">
        <v>97.7</v>
      </c>
      <c r="AJ2703" s="16">
        <v>100</v>
      </c>
      <c r="AK2703" s="16">
        <v>1.5779000000000001</v>
      </c>
      <c r="AL2703" s="16">
        <v>1.9984</v>
      </c>
      <c r="AM2703" s="16">
        <v>1.8291999999999999</v>
      </c>
      <c r="AN2703" s="16">
        <v>1.0285</v>
      </c>
      <c r="AO2703" s="16">
        <v>1.7775000000000001</v>
      </c>
      <c r="AP2703" s="16">
        <v>1.9818</v>
      </c>
      <c r="AQ2703" s="16">
        <v>5.16E-2</v>
      </c>
      <c r="AR2703" s="16">
        <f t="shared" si="115"/>
        <v>0</v>
      </c>
      <c r="AS2703" s="5">
        <f t="shared" si="114"/>
        <v>-5.5520999999999709E-2</v>
      </c>
    </row>
    <row r="2704" spans="1:45" x14ac:dyDescent="0.25">
      <c r="A2704" s="16" t="s">
        <v>414</v>
      </c>
      <c r="B2704" s="16" t="s">
        <v>116</v>
      </c>
      <c r="C2704" s="16" t="s">
        <v>338</v>
      </c>
      <c r="D2704" s="16">
        <v>1985</v>
      </c>
      <c r="E2704" s="16" t="s">
        <v>3270</v>
      </c>
      <c r="F2704" s="16" t="s">
        <v>414</v>
      </c>
      <c r="G2704" s="10">
        <v>56620.5</v>
      </c>
      <c r="H2704" s="73">
        <v>10.944129999999999</v>
      </c>
      <c r="I2704" s="16" t="s">
        <v>6700</v>
      </c>
      <c r="K2704" s="71">
        <v>0.86</v>
      </c>
      <c r="L2704" s="16">
        <v>3.5308670000000002</v>
      </c>
      <c r="M2704" s="16">
        <v>1.8878950000000001</v>
      </c>
      <c r="N2704" s="16">
        <v>0.55217640000000001</v>
      </c>
      <c r="O2704" s="16">
        <v>1.3043359999999999</v>
      </c>
      <c r="P2704" s="16">
        <v>2.2605080000000002</v>
      </c>
      <c r="Q2704" s="16">
        <v>1.8932290000000001</v>
      </c>
      <c r="R2704" s="16">
        <v>1.4927999999999999</v>
      </c>
      <c r="S2704" s="16">
        <v>0.34289999999999998</v>
      </c>
      <c r="T2704" s="16">
        <v>4.99E-2</v>
      </c>
      <c r="U2704" s="16">
        <v>5.2557</v>
      </c>
      <c r="V2704" s="16">
        <v>20.09</v>
      </c>
      <c r="W2704" s="16">
        <v>6.67</v>
      </c>
      <c r="X2704" s="16">
        <v>493.82600000000002</v>
      </c>
      <c r="Y2704" s="16">
        <v>78.289000000000001</v>
      </c>
      <c r="Z2704" s="16">
        <v>0.39679999999999999</v>
      </c>
      <c r="AA2704" s="16">
        <v>-1.089037</v>
      </c>
      <c r="AB2704" s="16">
        <v>0.3</v>
      </c>
      <c r="AC2704" s="16">
        <v>0</v>
      </c>
      <c r="AD2704" s="16">
        <v>46.9</v>
      </c>
      <c r="AE2704" s="16">
        <v>42.37</v>
      </c>
      <c r="AF2704" s="16">
        <v>1.5205</v>
      </c>
      <c r="AG2704" s="43">
        <v>2500000</v>
      </c>
      <c r="AH2704" s="16">
        <v>1.4448000000000001</v>
      </c>
      <c r="AI2704" s="16">
        <v>98.1</v>
      </c>
      <c r="AJ2704" s="16">
        <v>100</v>
      </c>
      <c r="AK2704" s="16">
        <v>1.4139999999999999</v>
      </c>
      <c r="AL2704" s="16">
        <v>2.2841</v>
      </c>
      <c r="AM2704" s="16">
        <v>2.0880000000000001</v>
      </c>
      <c r="AN2704" s="16">
        <v>1.5226</v>
      </c>
      <c r="AO2704" s="16">
        <v>1.0628</v>
      </c>
      <c r="AP2704" s="16">
        <v>1.7990999999999999</v>
      </c>
      <c r="AQ2704" s="16">
        <v>7.8734999999999999</v>
      </c>
      <c r="AR2704" s="16">
        <f t="shared" si="115"/>
        <v>1</v>
      </c>
      <c r="AS2704" s="5">
        <f t="shared" si="114"/>
        <v>0</v>
      </c>
    </row>
    <row r="2705" spans="1:45" x14ac:dyDescent="0.25">
      <c r="A2705" s="16" t="s">
        <v>414</v>
      </c>
      <c r="B2705" s="16" t="s">
        <v>116</v>
      </c>
      <c r="C2705" s="16" t="s">
        <v>338</v>
      </c>
      <c r="D2705" s="16">
        <v>1986</v>
      </c>
      <c r="E2705" s="16" t="s">
        <v>3291</v>
      </c>
      <c r="F2705" s="16" t="s">
        <v>414</v>
      </c>
      <c r="G2705" s="10">
        <v>58699.5</v>
      </c>
      <c r="H2705" s="73">
        <v>10.98019</v>
      </c>
      <c r="I2705" s="16" t="s">
        <v>6700</v>
      </c>
      <c r="J2705" s="71">
        <v>6.0000000000000001E-3</v>
      </c>
      <c r="K2705" s="71">
        <v>0.86499999999999999</v>
      </c>
      <c r="L2705" s="16">
        <v>3.5465770000000001</v>
      </c>
      <c r="M2705" s="16">
        <v>1.9083889999999999</v>
      </c>
      <c r="N2705" s="16">
        <v>0.63627330000000004</v>
      </c>
      <c r="O2705" s="16">
        <v>1.28156</v>
      </c>
      <c r="P2705" s="16">
        <v>2.2159559999999998</v>
      </c>
      <c r="Q2705" s="16">
        <v>1.8950070000000001</v>
      </c>
      <c r="R2705" s="16">
        <v>1.498</v>
      </c>
      <c r="S2705" s="16">
        <v>0.33500000000000002</v>
      </c>
      <c r="T2705" s="16">
        <v>5.5E-2</v>
      </c>
      <c r="U2705" s="16">
        <v>5.5397999999999996</v>
      </c>
      <c r="V2705" s="16">
        <v>21.167999999999999</v>
      </c>
      <c r="W2705" s="16">
        <v>7.1660000000000004</v>
      </c>
      <c r="X2705" s="16">
        <v>494.00700000000001</v>
      </c>
      <c r="Y2705" s="16">
        <v>78.399900000000002</v>
      </c>
      <c r="Z2705" s="16">
        <v>0.38269999999999998</v>
      </c>
      <c r="AA2705" s="16">
        <v>-1.092533</v>
      </c>
      <c r="AB2705" s="16">
        <v>0.3</v>
      </c>
      <c r="AC2705" s="16">
        <v>0</v>
      </c>
      <c r="AD2705" s="16">
        <v>46.99</v>
      </c>
      <c r="AE2705" s="16">
        <v>44.700699999999998</v>
      </c>
      <c r="AF2705" s="16">
        <v>2.0907</v>
      </c>
      <c r="AG2705" s="43">
        <v>2300000</v>
      </c>
      <c r="AH2705" s="16">
        <v>1.4505999999999999</v>
      </c>
      <c r="AI2705" s="16">
        <v>98.1</v>
      </c>
      <c r="AJ2705" s="16">
        <v>100</v>
      </c>
      <c r="AK2705" s="16">
        <v>1.4238999999999999</v>
      </c>
      <c r="AL2705" s="16">
        <v>2.2783000000000002</v>
      </c>
      <c r="AM2705" s="16">
        <v>2.0798000000000001</v>
      </c>
      <c r="AN2705" s="16">
        <v>1.5115000000000001</v>
      </c>
      <c r="AO2705" s="16">
        <v>1.0801000000000001</v>
      </c>
      <c r="AP2705" s="16">
        <v>1.8050999999999999</v>
      </c>
      <c r="AQ2705" s="16">
        <v>7.8734999999999999</v>
      </c>
      <c r="AR2705" s="16">
        <f t="shared" si="115"/>
        <v>1</v>
      </c>
      <c r="AS2705" s="5">
        <f t="shared" si="114"/>
        <v>1.5709999999999891E-2</v>
      </c>
    </row>
    <row r="2706" spans="1:45" x14ac:dyDescent="0.25">
      <c r="A2706" s="16" t="s">
        <v>414</v>
      </c>
      <c r="B2706" s="16" t="s">
        <v>116</v>
      </c>
      <c r="C2706" s="16" t="s">
        <v>338</v>
      </c>
      <c r="D2706" s="16">
        <v>1987</v>
      </c>
      <c r="E2706" s="16" t="s">
        <v>3293</v>
      </c>
      <c r="F2706" s="16" t="s">
        <v>414</v>
      </c>
      <c r="G2706" s="10">
        <v>59449.9</v>
      </c>
      <c r="H2706" s="73">
        <v>10.992889999999999</v>
      </c>
      <c r="I2706" s="16" t="s">
        <v>6700</v>
      </c>
      <c r="J2706" s="71">
        <v>2E-3</v>
      </c>
      <c r="K2706" s="71">
        <v>0.86699999999999999</v>
      </c>
      <c r="L2706" s="16">
        <v>3.6260509999999999</v>
      </c>
      <c r="M2706" s="16">
        <v>1.855631</v>
      </c>
      <c r="N2706" s="16">
        <v>0.71838000000000002</v>
      </c>
      <c r="O2706" s="16">
        <v>1.3105009999999999</v>
      </c>
      <c r="P2706" s="16">
        <v>2.3267639999999998</v>
      </c>
      <c r="Q2706" s="16">
        <v>1.896784</v>
      </c>
      <c r="R2706" s="16">
        <v>1.5032000000000001</v>
      </c>
      <c r="S2706" s="16">
        <v>0.32719999999999999</v>
      </c>
      <c r="T2706" s="16">
        <v>5.2200000000000003E-2</v>
      </c>
      <c r="U2706" s="16">
        <v>5.7881</v>
      </c>
      <c r="V2706" s="16">
        <v>22.245999999999999</v>
      </c>
      <c r="W2706" s="16">
        <v>7.6619999999999999</v>
      </c>
      <c r="X2706" s="16">
        <v>494.46499999999997</v>
      </c>
      <c r="Y2706" s="16">
        <v>78.510800000000003</v>
      </c>
      <c r="Z2706" s="16">
        <v>0.3962</v>
      </c>
      <c r="AA2706" s="16">
        <v>-1.0964160000000001</v>
      </c>
      <c r="AB2706" s="16">
        <v>0.3</v>
      </c>
      <c r="AC2706" s="16">
        <v>0</v>
      </c>
      <c r="AD2706" s="16">
        <v>47.09</v>
      </c>
      <c r="AE2706" s="16">
        <v>46.604399999999998</v>
      </c>
      <c r="AF2706" s="16">
        <v>2.8706</v>
      </c>
      <c r="AG2706" s="43">
        <v>2500000</v>
      </c>
      <c r="AH2706" s="16">
        <v>1.4564999999999999</v>
      </c>
      <c r="AI2706" s="16">
        <v>98.1</v>
      </c>
      <c r="AJ2706" s="16">
        <v>100</v>
      </c>
      <c r="AK2706" s="16">
        <v>1.4337</v>
      </c>
      <c r="AL2706" s="16">
        <v>2.2726000000000002</v>
      </c>
      <c r="AM2706" s="16">
        <v>2.0714999999999999</v>
      </c>
      <c r="AN2706" s="16">
        <v>1.5004</v>
      </c>
      <c r="AO2706" s="16">
        <v>1.0973999999999999</v>
      </c>
      <c r="AP2706" s="16">
        <v>1.8111999999999999</v>
      </c>
      <c r="AQ2706" s="16">
        <v>7.8734999999999999</v>
      </c>
      <c r="AR2706" s="16">
        <f t="shared" si="115"/>
        <v>1</v>
      </c>
      <c r="AS2706" s="5">
        <f t="shared" si="114"/>
        <v>7.9473999999999823E-2</v>
      </c>
    </row>
    <row r="2707" spans="1:45" x14ac:dyDescent="0.25">
      <c r="A2707" s="16" t="s">
        <v>414</v>
      </c>
      <c r="B2707" s="16" t="s">
        <v>116</v>
      </c>
      <c r="C2707" s="16" t="s">
        <v>338</v>
      </c>
      <c r="D2707" s="16">
        <v>1988</v>
      </c>
      <c r="E2707" s="16" t="s">
        <v>3275</v>
      </c>
      <c r="F2707" s="16" t="s">
        <v>414</v>
      </c>
      <c r="G2707" s="10">
        <v>58979.9</v>
      </c>
      <c r="H2707" s="73">
        <v>10.98495</v>
      </c>
      <c r="I2707" s="16" t="s">
        <v>6700</v>
      </c>
      <c r="J2707" s="71">
        <v>-1.2E-2</v>
      </c>
      <c r="K2707" s="71">
        <v>0.85599999999999998</v>
      </c>
      <c r="L2707" s="16">
        <v>3.685527</v>
      </c>
      <c r="M2707" s="16">
        <v>1.8276600000000001</v>
      </c>
      <c r="N2707" s="16">
        <v>0.78051760000000003</v>
      </c>
      <c r="O2707" s="16">
        <v>1.3201940000000001</v>
      </c>
      <c r="P2707" s="16">
        <v>2.4098389999999998</v>
      </c>
      <c r="Q2707" s="16">
        <v>1.8985460000000001</v>
      </c>
      <c r="R2707" s="16">
        <v>1.5084</v>
      </c>
      <c r="S2707" s="16">
        <v>0.31929999999999997</v>
      </c>
      <c r="T2707" s="16">
        <v>5.21E-2</v>
      </c>
      <c r="U2707" s="16">
        <v>5.8659999999999997</v>
      </c>
      <c r="V2707" s="16">
        <v>23.324000000000002</v>
      </c>
      <c r="W2707" s="16">
        <v>8.1579999999999995</v>
      </c>
      <c r="X2707" s="16">
        <v>494.60300000000001</v>
      </c>
      <c r="Y2707" s="16">
        <v>78.621799999999993</v>
      </c>
      <c r="Z2707" s="16">
        <v>0.39939999999999998</v>
      </c>
      <c r="AA2707" s="16">
        <v>-1.1003000000000001</v>
      </c>
      <c r="AB2707" s="16">
        <v>0.3</v>
      </c>
      <c r="AC2707" s="16">
        <v>0</v>
      </c>
      <c r="AD2707" s="16">
        <v>47.19</v>
      </c>
      <c r="AE2707" s="16">
        <v>48.007199999999997</v>
      </c>
      <c r="AF2707" s="16">
        <v>3.6238000000000001</v>
      </c>
      <c r="AG2707" s="43">
        <v>2600000</v>
      </c>
      <c r="AH2707" s="16">
        <v>1.4623999999999999</v>
      </c>
      <c r="AI2707" s="16">
        <v>98.1</v>
      </c>
      <c r="AJ2707" s="16">
        <v>100</v>
      </c>
      <c r="AK2707" s="16">
        <v>1.4436</v>
      </c>
      <c r="AL2707" s="16">
        <v>2.2667999999999999</v>
      </c>
      <c r="AM2707" s="16">
        <v>2.0632000000000001</v>
      </c>
      <c r="AN2707" s="16">
        <v>1.4892000000000001</v>
      </c>
      <c r="AO2707" s="16">
        <v>1.1147</v>
      </c>
      <c r="AP2707" s="16">
        <v>1.8172999999999999</v>
      </c>
      <c r="AQ2707" s="16">
        <v>7.8734999999999999</v>
      </c>
      <c r="AR2707" s="16">
        <f t="shared" si="115"/>
        <v>1</v>
      </c>
      <c r="AS2707" s="5">
        <f t="shared" si="114"/>
        <v>5.9476000000000084E-2</v>
      </c>
    </row>
    <row r="2708" spans="1:45" x14ac:dyDescent="0.25">
      <c r="A2708" s="16" t="s">
        <v>414</v>
      </c>
      <c r="B2708" s="16" t="s">
        <v>116</v>
      </c>
      <c r="C2708" s="16" t="s">
        <v>338</v>
      </c>
      <c r="D2708" s="16">
        <v>1989</v>
      </c>
      <c r="E2708" s="16" t="s">
        <v>3286</v>
      </c>
      <c r="F2708" s="16" t="s">
        <v>414</v>
      </c>
      <c r="G2708" s="10">
        <v>59346.8</v>
      </c>
      <c r="H2708" s="73">
        <v>10.991149999999999</v>
      </c>
      <c r="I2708" s="16" t="s">
        <v>6700</v>
      </c>
      <c r="J2708" s="71">
        <v>1.7000000000000001E-2</v>
      </c>
      <c r="K2708" s="71">
        <v>0.871</v>
      </c>
      <c r="L2708" s="16">
        <v>3.8409520000000001</v>
      </c>
      <c r="M2708" s="16">
        <v>1.8108740000000001</v>
      </c>
      <c r="N2708" s="16">
        <v>0.88337980000000005</v>
      </c>
      <c r="O2708" s="16">
        <v>1.443203</v>
      </c>
      <c r="P2708" s="16">
        <v>2.536991</v>
      </c>
      <c r="Q2708" s="16">
        <v>1.9003049999999999</v>
      </c>
      <c r="R2708" s="16">
        <v>1.5136000000000001</v>
      </c>
      <c r="S2708" s="16">
        <v>0.31140000000000001</v>
      </c>
      <c r="T2708" s="16">
        <v>5.3199999999999997E-2</v>
      </c>
      <c r="U2708" s="16">
        <v>6.2999000000000001</v>
      </c>
      <c r="V2708" s="16">
        <v>24.402000000000001</v>
      </c>
      <c r="W2708" s="16">
        <v>8.6539999999999999</v>
      </c>
      <c r="X2708" s="16">
        <v>495.25599999999997</v>
      </c>
      <c r="Y2708" s="16">
        <v>78.732699999999994</v>
      </c>
      <c r="Z2708" s="16">
        <v>0.46329999999999999</v>
      </c>
      <c r="AA2708" s="16">
        <v>-1.103796</v>
      </c>
      <c r="AB2708" s="16">
        <v>0.3</v>
      </c>
      <c r="AC2708" s="16">
        <v>0</v>
      </c>
      <c r="AD2708" s="16">
        <v>47.28</v>
      </c>
      <c r="AE2708" s="16">
        <v>49.063499999999998</v>
      </c>
      <c r="AF2708" s="16">
        <v>3.9731999999999998</v>
      </c>
      <c r="AG2708" s="43">
        <v>2800000</v>
      </c>
      <c r="AH2708" s="16">
        <v>1.4681999999999999</v>
      </c>
      <c r="AI2708" s="16">
        <v>98.1</v>
      </c>
      <c r="AJ2708" s="16">
        <v>100</v>
      </c>
      <c r="AK2708" s="16">
        <v>1.4534</v>
      </c>
      <c r="AL2708" s="16">
        <v>2.2610999999999999</v>
      </c>
      <c r="AM2708" s="16">
        <v>2.0548999999999999</v>
      </c>
      <c r="AN2708" s="16">
        <v>1.4781</v>
      </c>
      <c r="AO2708" s="16">
        <v>1.1319999999999999</v>
      </c>
      <c r="AP2708" s="16">
        <v>1.8232999999999999</v>
      </c>
      <c r="AQ2708" s="16">
        <v>7.8734999999999999</v>
      </c>
      <c r="AR2708" s="16">
        <f t="shared" si="115"/>
        <v>1</v>
      </c>
      <c r="AS2708" s="5">
        <f t="shared" si="114"/>
        <v>0.15542500000000015</v>
      </c>
    </row>
    <row r="2709" spans="1:45" x14ac:dyDescent="0.25">
      <c r="A2709" s="16" t="s">
        <v>414</v>
      </c>
      <c r="B2709" s="16" t="s">
        <v>116</v>
      </c>
      <c r="C2709" s="16" t="s">
        <v>338</v>
      </c>
      <c r="D2709" s="16">
        <v>1990</v>
      </c>
      <c r="E2709" s="16" t="s">
        <v>3278</v>
      </c>
      <c r="F2709" s="16" t="s">
        <v>414</v>
      </c>
      <c r="G2709" s="10">
        <v>60285.8</v>
      </c>
      <c r="H2709" s="73">
        <v>11.00685</v>
      </c>
      <c r="I2709" s="16" t="s">
        <v>6700</v>
      </c>
      <c r="J2709" s="71">
        <v>1.7999999999999999E-2</v>
      </c>
      <c r="K2709" s="71">
        <v>0.88700000000000001</v>
      </c>
      <c r="L2709" s="16">
        <v>3.7789519999999999</v>
      </c>
      <c r="M2709" s="16">
        <v>1.657416</v>
      </c>
      <c r="N2709" s="16">
        <v>0.94049369999999999</v>
      </c>
      <c r="O2709" s="16">
        <v>1.3598440000000001</v>
      </c>
      <c r="P2709" s="16">
        <v>2.5730870000000001</v>
      </c>
      <c r="Q2709" s="16">
        <v>1.902099</v>
      </c>
      <c r="R2709" s="16">
        <v>1.5188999999999999</v>
      </c>
      <c r="S2709" s="16">
        <v>0.26019999999999999</v>
      </c>
      <c r="T2709" s="16">
        <v>5.7200000000000001E-2</v>
      </c>
      <c r="U2709" s="16">
        <v>6.3103999999999996</v>
      </c>
      <c r="V2709" s="16">
        <v>25.48</v>
      </c>
      <c r="W2709" s="16">
        <v>9.15</v>
      </c>
      <c r="X2709" s="16">
        <v>495.71699999999998</v>
      </c>
      <c r="Y2709" s="16">
        <v>78.843699999999998</v>
      </c>
      <c r="Z2709" s="16">
        <v>0.4194</v>
      </c>
      <c r="AA2709" s="16">
        <v>-1.092921</v>
      </c>
      <c r="AB2709" s="16">
        <v>0.3</v>
      </c>
      <c r="AC2709" s="16">
        <v>0</v>
      </c>
      <c r="AD2709" s="16">
        <v>47</v>
      </c>
      <c r="AE2709" s="16">
        <v>50.285400000000003</v>
      </c>
      <c r="AF2709" s="16">
        <v>4.6417999999999999</v>
      </c>
      <c r="AG2709" s="43">
        <v>2900000</v>
      </c>
      <c r="AH2709" s="16">
        <v>1.4466000000000001</v>
      </c>
      <c r="AI2709" s="16">
        <v>98.1</v>
      </c>
      <c r="AJ2709" s="16">
        <v>100</v>
      </c>
      <c r="AK2709" s="16">
        <v>1.4633</v>
      </c>
      <c r="AL2709" s="16">
        <v>2.2553999999999998</v>
      </c>
      <c r="AM2709" s="16">
        <v>2.0466000000000002</v>
      </c>
      <c r="AN2709" s="16">
        <v>1.4670000000000001</v>
      </c>
      <c r="AO2709" s="16">
        <v>1.1493</v>
      </c>
      <c r="AP2709" s="16">
        <v>1.8293999999999999</v>
      </c>
      <c r="AQ2709" s="16">
        <v>7.8734999999999999</v>
      </c>
      <c r="AR2709" s="16">
        <f t="shared" si="115"/>
        <v>1</v>
      </c>
      <c r="AS2709" s="5">
        <f t="shared" si="114"/>
        <v>-6.2000000000000277E-2</v>
      </c>
    </row>
    <row r="2710" spans="1:45" x14ac:dyDescent="0.25">
      <c r="A2710" s="16" t="s">
        <v>414</v>
      </c>
      <c r="B2710" s="16" t="s">
        <v>116</v>
      </c>
      <c r="C2710" s="16" t="s">
        <v>338</v>
      </c>
      <c r="D2710" s="16">
        <v>1991</v>
      </c>
      <c r="E2710" s="16" t="s">
        <v>3299</v>
      </c>
      <c r="F2710" s="16" t="s">
        <v>414</v>
      </c>
      <c r="G2710" s="10">
        <v>61850</v>
      </c>
      <c r="H2710" s="73">
        <v>11.03247</v>
      </c>
      <c r="I2710" s="16" t="s">
        <v>6700</v>
      </c>
      <c r="J2710" s="71">
        <v>0.03</v>
      </c>
      <c r="K2710" s="71">
        <v>0.91500000000000004</v>
      </c>
      <c r="L2710" s="16">
        <v>3.6790509999999998</v>
      </c>
      <c r="M2710" s="16">
        <v>1.5745130000000001</v>
      </c>
      <c r="N2710" s="16">
        <v>0.9796184</v>
      </c>
      <c r="O2710" s="16">
        <v>1.297439</v>
      </c>
      <c r="P2710" s="16">
        <v>2.458742</v>
      </c>
      <c r="Q2710" s="16">
        <v>1.903826</v>
      </c>
      <c r="R2710" s="16">
        <v>1.5241</v>
      </c>
      <c r="S2710" s="16">
        <v>0.23949999999999999</v>
      </c>
      <c r="T2710" s="16">
        <v>5.6399999999999999E-2</v>
      </c>
      <c r="U2710" s="16">
        <v>6.3731999999999998</v>
      </c>
      <c r="V2710" s="16">
        <v>26.324000000000002</v>
      </c>
      <c r="W2710" s="16">
        <v>9.3179999999999996</v>
      </c>
      <c r="X2710" s="16">
        <v>496.38299999999998</v>
      </c>
      <c r="Y2710" s="16">
        <v>78.954599999999999</v>
      </c>
      <c r="Z2710" s="16">
        <v>0.38119999999999998</v>
      </c>
      <c r="AA2710" s="16">
        <v>-1.1123400000000001</v>
      </c>
      <c r="AB2710" s="16">
        <v>0.3</v>
      </c>
      <c r="AC2710" s="16">
        <v>0</v>
      </c>
      <c r="AD2710" s="16">
        <v>47.5</v>
      </c>
      <c r="AE2710" s="16">
        <v>51.573300000000003</v>
      </c>
      <c r="AF2710" s="16">
        <v>5.4997999999999996</v>
      </c>
      <c r="AG2710" s="43">
        <v>2600000</v>
      </c>
      <c r="AH2710" s="16">
        <v>1.4599</v>
      </c>
      <c r="AI2710" s="16">
        <v>98.1</v>
      </c>
      <c r="AJ2710" s="16">
        <v>100</v>
      </c>
      <c r="AK2710" s="16">
        <v>1.4731000000000001</v>
      </c>
      <c r="AL2710" s="16">
        <v>2.2496</v>
      </c>
      <c r="AM2710" s="16">
        <v>2.0383</v>
      </c>
      <c r="AN2710" s="16">
        <v>1.4558</v>
      </c>
      <c r="AO2710" s="16">
        <v>1.1666000000000001</v>
      </c>
      <c r="AP2710" s="16">
        <v>1.8353999999999999</v>
      </c>
      <c r="AQ2710" s="16">
        <v>7.8734999999999999</v>
      </c>
      <c r="AR2710" s="16">
        <f t="shared" si="115"/>
        <v>1</v>
      </c>
      <c r="AS2710" s="5">
        <f t="shared" si="114"/>
        <v>-9.9901000000000018E-2</v>
      </c>
    </row>
    <row r="2711" spans="1:45" x14ac:dyDescent="0.25">
      <c r="A2711" s="16" t="s">
        <v>414</v>
      </c>
      <c r="B2711" s="16" t="s">
        <v>116</v>
      </c>
      <c r="C2711" s="16" t="s">
        <v>338</v>
      </c>
      <c r="D2711" s="16">
        <v>1992</v>
      </c>
      <c r="E2711" s="16" t="s">
        <v>3271</v>
      </c>
      <c r="F2711" s="16" t="s">
        <v>414</v>
      </c>
      <c r="G2711" s="10">
        <v>63692.1</v>
      </c>
      <c r="H2711" s="73">
        <v>11.061820000000001</v>
      </c>
      <c r="I2711" s="16" t="s">
        <v>6700</v>
      </c>
      <c r="J2711" s="71">
        <v>2.5999999999999999E-2</v>
      </c>
      <c r="K2711" s="71">
        <v>0.93799999999999994</v>
      </c>
      <c r="L2711" s="16">
        <v>3.7584909999999998</v>
      </c>
      <c r="M2711" s="16">
        <v>1.615375</v>
      </c>
      <c r="N2711" s="16">
        <v>1.041409</v>
      </c>
      <c r="O2711" s="16">
        <v>1.2738480000000001</v>
      </c>
      <c r="P2711" s="16">
        <v>2.5541170000000002</v>
      </c>
      <c r="Q2711" s="16">
        <v>1.9056379999999999</v>
      </c>
      <c r="R2711" s="16">
        <v>1.5293000000000001</v>
      </c>
      <c r="S2711" s="16">
        <v>0.23599999999999999</v>
      </c>
      <c r="T2711" s="16">
        <v>6.1899999999999997E-2</v>
      </c>
      <c r="U2711" s="16">
        <v>6.6360999999999999</v>
      </c>
      <c r="V2711" s="16">
        <v>27.167999999999999</v>
      </c>
      <c r="W2711" s="16">
        <v>9.4860000000000007</v>
      </c>
      <c r="X2711" s="16">
        <v>497.30399999999997</v>
      </c>
      <c r="Y2711" s="16">
        <v>79.0655</v>
      </c>
      <c r="Z2711" s="16">
        <v>0.36730000000000002</v>
      </c>
      <c r="AA2711" s="16">
        <v>-1.1123400000000001</v>
      </c>
      <c r="AB2711" s="16">
        <v>0.3</v>
      </c>
      <c r="AC2711" s="16">
        <v>0</v>
      </c>
      <c r="AD2711" s="16">
        <v>47.5</v>
      </c>
      <c r="AE2711" s="16">
        <v>52.933900000000001</v>
      </c>
      <c r="AF2711" s="16">
        <v>6.6017000000000001</v>
      </c>
      <c r="AG2711" s="43">
        <v>2700000</v>
      </c>
      <c r="AH2711" s="16">
        <v>1.4697</v>
      </c>
      <c r="AI2711" s="16">
        <v>98.1</v>
      </c>
      <c r="AJ2711" s="16">
        <v>100</v>
      </c>
      <c r="AK2711" s="16">
        <v>1.4830000000000001</v>
      </c>
      <c r="AL2711" s="16">
        <v>2.2439</v>
      </c>
      <c r="AM2711" s="16">
        <v>2.0301</v>
      </c>
      <c r="AN2711" s="16">
        <v>1.4447000000000001</v>
      </c>
      <c r="AO2711" s="16">
        <v>1.1839</v>
      </c>
      <c r="AP2711" s="16">
        <v>1.8414999999999999</v>
      </c>
      <c r="AQ2711" s="16">
        <v>7.8734999999999999</v>
      </c>
      <c r="AR2711" s="16">
        <f t="shared" si="115"/>
        <v>1</v>
      </c>
      <c r="AS2711" s="5">
        <f t="shared" si="114"/>
        <v>7.9439999999999955E-2</v>
      </c>
    </row>
    <row r="2712" spans="1:45" x14ac:dyDescent="0.25">
      <c r="A2712" s="16" t="s">
        <v>414</v>
      </c>
      <c r="B2712" s="16" t="s">
        <v>116</v>
      </c>
      <c r="C2712" s="16" t="s">
        <v>338</v>
      </c>
      <c r="D2712" s="16">
        <v>1993</v>
      </c>
      <c r="E2712" s="16" t="s">
        <v>3290</v>
      </c>
      <c r="F2712" s="16" t="s">
        <v>414</v>
      </c>
      <c r="G2712" s="10">
        <v>65115.6</v>
      </c>
      <c r="H2712" s="73">
        <v>11.083920000000001</v>
      </c>
      <c r="I2712" s="16" t="s">
        <v>6700</v>
      </c>
      <c r="J2712" s="71">
        <v>1.6E-2</v>
      </c>
      <c r="K2712" s="71">
        <v>0.95399999999999996</v>
      </c>
      <c r="L2712" s="16">
        <v>3.8875579999999998</v>
      </c>
      <c r="M2712" s="16">
        <v>1.5867279999999999</v>
      </c>
      <c r="N2712" s="16">
        <v>1.185629</v>
      </c>
      <c r="O2712" s="16">
        <v>1.385429</v>
      </c>
      <c r="P2712" s="16">
        <v>2.6075919999999999</v>
      </c>
      <c r="Q2712" s="16">
        <v>1.9074150000000001</v>
      </c>
      <c r="R2712" s="16">
        <v>1.5345</v>
      </c>
      <c r="S2712" s="16">
        <v>0.22939999999999999</v>
      </c>
      <c r="T2712" s="16">
        <v>6.1199999999999997E-2</v>
      </c>
      <c r="U2712" s="16">
        <v>7.6765999999999996</v>
      </c>
      <c r="V2712" s="16">
        <v>28.012</v>
      </c>
      <c r="W2712" s="16">
        <v>9.6539999999999999</v>
      </c>
      <c r="X2712" s="16">
        <v>498.32799999999997</v>
      </c>
      <c r="Y2712" s="16">
        <v>79.176500000000004</v>
      </c>
      <c r="Z2712" s="16">
        <v>0.42359999999999998</v>
      </c>
      <c r="AA2712" s="16">
        <v>-1.123991</v>
      </c>
      <c r="AB2712" s="16">
        <v>0.3</v>
      </c>
      <c r="AC2712" s="16">
        <v>0</v>
      </c>
      <c r="AD2712" s="16">
        <v>47.8</v>
      </c>
      <c r="AE2712" s="16">
        <v>54.177500000000002</v>
      </c>
      <c r="AF2712" s="16">
        <v>8.6180000000000003</v>
      </c>
      <c r="AG2712" s="43">
        <v>2800000</v>
      </c>
      <c r="AH2712" s="16">
        <v>1.4902</v>
      </c>
      <c r="AI2712" s="16">
        <v>98.1</v>
      </c>
      <c r="AJ2712" s="16">
        <v>100</v>
      </c>
      <c r="AK2712" s="16">
        <v>1.4927999999999999</v>
      </c>
      <c r="AL2712" s="16">
        <v>2.2382</v>
      </c>
      <c r="AM2712" s="16">
        <v>2.0217999999999998</v>
      </c>
      <c r="AN2712" s="16">
        <v>1.4336</v>
      </c>
      <c r="AO2712" s="16">
        <v>1.2012</v>
      </c>
      <c r="AP2712" s="16">
        <v>1.8475999999999999</v>
      </c>
      <c r="AQ2712" s="16">
        <v>7.8734999999999999</v>
      </c>
      <c r="AR2712" s="16">
        <f t="shared" si="115"/>
        <v>1</v>
      </c>
      <c r="AS2712" s="5">
        <f t="shared" si="114"/>
        <v>0.12906700000000004</v>
      </c>
    </row>
    <row r="2713" spans="1:45" x14ac:dyDescent="0.25">
      <c r="A2713" s="16" t="s">
        <v>414</v>
      </c>
      <c r="B2713" s="16" t="s">
        <v>116</v>
      </c>
      <c r="C2713" s="16" t="s">
        <v>338</v>
      </c>
      <c r="D2713" s="16">
        <v>1994</v>
      </c>
      <c r="E2713" s="16" t="s">
        <v>3297</v>
      </c>
      <c r="F2713" s="16" t="s">
        <v>414</v>
      </c>
      <c r="G2713" s="10">
        <v>68019.100000000006</v>
      </c>
      <c r="H2713" s="73">
        <v>11.12754</v>
      </c>
      <c r="I2713" s="16" t="s">
        <v>6700</v>
      </c>
      <c r="J2713" s="71">
        <v>3.2000000000000001E-2</v>
      </c>
      <c r="K2713" s="71">
        <v>0.98499999999999999</v>
      </c>
      <c r="L2713" s="16">
        <v>3.8997389999999998</v>
      </c>
      <c r="M2713" s="16">
        <v>1.6531979999999999</v>
      </c>
      <c r="N2713" s="16">
        <v>1.2362200000000001</v>
      </c>
      <c r="O2713" s="16">
        <v>1.3588340000000001</v>
      </c>
      <c r="P2713" s="16">
        <v>2.5485760000000002</v>
      </c>
      <c r="Q2713" s="16">
        <v>1.9091590000000001</v>
      </c>
      <c r="R2713" s="16">
        <v>1.5397000000000001</v>
      </c>
      <c r="S2713" s="16">
        <v>0.23760000000000001</v>
      </c>
      <c r="T2713" s="16">
        <v>6.4699999999999994E-2</v>
      </c>
      <c r="U2713" s="16">
        <v>7.8304</v>
      </c>
      <c r="V2713" s="16">
        <v>28.856000000000002</v>
      </c>
      <c r="W2713" s="16">
        <v>9.8219999999999992</v>
      </c>
      <c r="X2713" s="16">
        <v>499.29199999999997</v>
      </c>
      <c r="Y2713" s="16">
        <v>79.287400000000005</v>
      </c>
      <c r="Z2713" s="16">
        <v>0.4088</v>
      </c>
      <c r="AA2713" s="16">
        <v>-1.1201080000000001</v>
      </c>
      <c r="AB2713" s="16">
        <v>0.3</v>
      </c>
      <c r="AC2713" s="16">
        <v>0</v>
      </c>
      <c r="AD2713" s="16">
        <v>47.7</v>
      </c>
      <c r="AE2713" s="16">
        <v>55.232100000000003</v>
      </c>
      <c r="AF2713" s="16">
        <v>13.5768</v>
      </c>
      <c r="AG2713" s="43">
        <v>2600000</v>
      </c>
      <c r="AH2713" s="16">
        <v>1.5076000000000001</v>
      </c>
      <c r="AI2713" s="16">
        <v>98.1</v>
      </c>
      <c r="AJ2713" s="16">
        <v>100</v>
      </c>
      <c r="AK2713" s="16">
        <v>1.5026999999999999</v>
      </c>
      <c r="AL2713" s="16">
        <v>2.2324000000000002</v>
      </c>
      <c r="AM2713" s="16">
        <v>2.0135000000000001</v>
      </c>
      <c r="AN2713" s="16">
        <v>1.4224000000000001</v>
      </c>
      <c r="AO2713" s="16">
        <v>1.2184999999999999</v>
      </c>
      <c r="AP2713" s="16">
        <v>1.8535999999999999</v>
      </c>
      <c r="AQ2713" s="16">
        <v>7.8734999999999999</v>
      </c>
      <c r="AR2713" s="16">
        <f t="shared" si="115"/>
        <v>1</v>
      </c>
      <c r="AS2713" s="5">
        <f t="shared" si="114"/>
        <v>1.2180999999999997E-2</v>
      </c>
    </row>
    <row r="2714" spans="1:45" x14ac:dyDescent="0.25">
      <c r="A2714" s="16" t="s">
        <v>414</v>
      </c>
      <c r="B2714" s="16" t="s">
        <v>116</v>
      </c>
      <c r="C2714" s="16" t="s">
        <v>338</v>
      </c>
      <c r="D2714" s="16">
        <v>1995</v>
      </c>
      <c r="E2714" s="16" t="s">
        <v>3296</v>
      </c>
      <c r="F2714" s="16" t="s">
        <v>414</v>
      </c>
      <c r="G2714" s="10">
        <v>70477.8</v>
      </c>
      <c r="H2714" s="73">
        <v>11.16305</v>
      </c>
      <c r="I2714" s="16" t="s">
        <v>6700</v>
      </c>
      <c r="J2714" s="71">
        <v>2.5000000000000001E-2</v>
      </c>
      <c r="K2714" s="71">
        <v>1.0089999999999999</v>
      </c>
      <c r="L2714" s="16">
        <v>4.0408090000000003</v>
      </c>
      <c r="M2714" s="16">
        <v>1.7096180000000001</v>
      </c>
      <c r="N2714" s="16">
        <v>1.2552410000000001</v>
      </c>
      <c r="O2714" s="16">
        <v>1.4369190000000001</v>
      </c>
      <c r="P2714" s="16">
        <v>2.701581</v>
      </c>
      <c r="Q2714" s="16">
        <v>1.910936</v>
      </c>
      <c r="R2714" s="16">
        <v>1.5448999999999999</v>
      </c>
      <c r="S2714" s="16">
        <v>0.24610000000000001</v>
      </c>
      <c r="T2714" s="16">
        <v>6.7000000000000004E-2</v>
      </c>
      <c r="U2714" s="16">
        <v>7.6958000000000002</v>
      </c>
      <c r="V2714" s="16">
        <v>29.7</v>
      </c>
      <c r="W2714" s="16">
        <v>9.99</v>
      </c>
      <c r="X2714" s="16">
        <v>500.06099999999998</v>
      </c>
      <c r="Y2714" s="16">
        <v>79.398300000000006</v>
      </c>
      <c r="Z2714" s="16">
        <v>0.44929999999999998</v>
      </c>
      <c r="AA2714" s="16">
        <v>-1.1201080000000001</v>
      </c>
      <c r="AB2714" s="16">
        <v>0.3</v>
      </c>
      <c r="AC2714" s="16">
        <v>0</v>
      </c>
      <c r="AD2714" s="16">
        <v>47.7</v>
      </c>
      <c r="AE2714" s="16">
        <v>56.0578</v>
      </c>
      <c r="AF2714" s="16">
        <v>22.508099999999999</v>
      </c>
      <c r="AG2714" s="43">
        <v>2800000</v>
      </c>
      <c r="AH2714" s="16">
        <v>1.5219</v>
      </c>
      <c r="AI2714" s="16">
        <v>98.1</v>
      </c>
      <c r="AJ2714" s="16">
        <v>100</v>
      </c>
      <c r="AK2714" s="16">
        <v>1.5125</v>
      </c>
      <c r="AL2714" s="16">
        <v>2.2267000000000001</v>
      </c>
      <c r="AM2714" s="16">
        <v>2.0051999999999999</v>
      </c>
      <c r="AN2714" s="16">
        <v>1.4113</v>
      </c>
      <c r="AO2714" s="16">
        <v>1.2358</v>
      </c>
      <c r="AP2714" s="16">
        <v>1.8596999999999999</v>
      </c>
      <c r="AQ2714" s="16">
        <v>7.8734999999999999</v>
      </c>
      <c r="AR2714" s="16">
        <f t="shared" si="115"/>
        <v>1</v>
      </c>
      <c r="AS2714" s="5">
        <f t="shared" si="114"/>
        <v>0.14107000000000047</v>
      </c>
    </row>
    <row r="2715" spans="1:45" x14ac:dyDescent="0.25">
      <c r="A2715" s="16" t="s">
        <v>414</v>
      </c>
      <c r="B2715" s="16" t="s">
        <v>116</v>
      </c>
      <c r="C2715" s="16" t="s">
        <v>338</v>
      </c>
      <c r="D2715" s="16">
        <v>1996</v>
      </c>
      <c r="E2715" s="16" t="s">
        <v>3284</v>
      </c>
      <c r="F2715" s="16" t="s">
        <v>414</v>
      </c>
      <c r="G2715" s="10">
        <v>73647.100000000006</v>
      </c>
      <c r="H2715" s="73">
        <v>11.207039999999999</v>
      </c>
      <c r="I2715" s="16" t="s">
        <v>6700</v>
      </c>
      <c r="J2715" s="71">
        <v>2.5999999999999999E-2</v>
      </c>
      <c r="K2715" s="71">
        <v>1.036</v>
      </c>
      <c r="L2715" s="16">
        <v>4.0507809999999997</v>
      </c>
      <c r="M2715" s="16">
        <v>1.7236800000000001</v>
      </c>
      <c r="N2715" s="16">
        <v>1.2364930000000001</v>
      </c>
      <c r="O2715" s="16">
        <v>1.5916490000000001</v>
      </c>
      <c r="P2715" s="16">
        <v>2.5072019999999999</v>
      </c>
      <c r="Q2715" s="16">
        <v>1.983603</v>
      </c>
      <c r="R2715" s="16">
        <v>1.5502</v>
      </c>
      <c r="S2715" s="16">
        <v>0.24929999999999999</v>
      </c>
      <c r="T2715" s="16">
        <v>6.6900000000000001E-2</v>
      </c>
      <c r="U2715" s="16">
        <v>7.1382000000000003</v>
      </c>
      <c r="V2715" s="16">
        <v>30.242000000000001</v>
      </c>
      <c r="W2715" s="16">
        <v>10.438000000000001</v>
      </c>
      <c r="X2715" s="16">
        <v>500.255</v>
      </c>
      <c r="Y2715" s="16">
        <v>79.509299999999996</v>
      </c>
      <c r="Z2715" s="16">
        <v>0.53010000000000002</v>
      </c>
      <c r="AA2715" s="16">
        <v>-1.123991</v>
      </c>
      <c r="AB2715" s="16">
        <v>0.3</v>
      </c>
      <c r="AC2715" s="16">
        <v>0</v>
      </c>
      <c r="AD2715" s="16">
        <v>47.8</v>
      </c>
      <c r="AE2715" s="16">
        <v>56.635399999999997</v>
      </c>
      <c r="AF2715" s="16">
        <v>28.760999999999999</v>
      </c>
      <c r="AG2715" s="43">
        <v>2400000</v>
      </c>
      <c r="AH2715" s="16">
        <v>1.5006999999999999</v>
      </c>
      <c r="AI2715" s="16">
        <v>98.1</v>
      </c>
      <c r="AJ2715" s="16">
        <v>100</v>
      </c>
      <c r="AK2715" s="16">
        <v>1.6026</v>
      </c>
      <c r="AL2715" s="16">
        <v>2.2761</v>
      </c>
      <c r="AM2715" s="16">
        <v>2.0243000000000002</v>
      </c>
      <c r="AN2715" s="16">
        <v>1.3733</v>
      </c>
      <c r="AO2715" s="16">
        <v>1.4873000000000001</v>
      </c>
      <c r="AP2715" s="16">
        <v>1.8889</v>
      </c>
      <c r="AQ2715" s="16">
        <v>7.8734999999999999</v>
      </c>
      <c r="AR2715" s="16">
        <f t="shared" si="115"/>
        <v>1</v>
      </c>
      <c r="AS2715" s="5">
        <f t="shared" si="114"/>
        <v>9.9719999999994258E-3</v>
      </c>
    </row>
    <row r="2716" spans="1:45" x14ac:dyDescent="0.25">
      <c r="A2716" s="16" t="s">
        <v>414</v>
      </c>
      <c r="B2716" s="16" t="s">
        <v>116</v>
      </c>
      <c r="C2716" s="16" t="s">
        <v>338</v>
      </c>
      <c r="D2716" s="16">
        <v>1997</v>
      </c>
      <c r="E2716" s="16" t="s">
        <v>3289</v>
      </c>
      <c r="F2716" s="16" t="s">
        <v>414</v>
      </c>
      <c r="G2716" s="10">
        <v>77119.899999999994</v>
      </c>
      <c r="H2716" s="73">
        <v>11.253119999999999</v>
      </c>
      <c r="I2716" s="16" t="s">
        <v>6700</v>
      </c>
      <c r="J2716" s="71">
        <v>2.1000000000000001E-2</v>
      </c>
      <c r="K2716" s="71">
        <v>1.0580000000000001</v>
      </c>
      <c r="L2716" s="16">
        <v>4.2459499999999997</v>
      </c>
      <c r="M2716" s="16">
        <v>1.8262970000000001</v>
      </c>
      <c r="N2716" s="16">
        <v>1.294624</v>
      </c>
      <c r="O2716" s="16">
        <v>1.6837770000000001</v>
      </c>
      <c r="P2716" s="16">
        <v>2.6892839999999998</v>
      </c>
      <c r="Q2716" s="16">
        <v>1.9776309999999999</v>
      </c>
      <c r="R2716" s="16">
        <v>1.5934999999999999</v>
      </c>
      <c r="S2716" s="16">
        <v>0.26919999999999999</v>
      </c>
      <c r="T2716" s="16">
        <v>6.7299999999999999E-2</v>
      </c>
      <c r="U2716" s="16">
        <v>7.3034999999999997</v>
      </c>
      <c r="V2716" s="16">
        <v>30.783999999999999</v>
      </c>
      <c r="W2716" s="16">
        <v>10.885999999999999</v>
      </c>
      <c r="X2716" s="16">
        <v>500.58300000000003</v>
      </c>
      <c r="Y2716" s="16">
        <v>79.620199999999997</v>
      </c>
      <c r="Z2716" s="16">
        <v>0.57669999999999999</v>
      </c>
      <c r="AA2716" s="16">
        <v>-1.131759</v>
      </c>
      <c r="AB2716" s="16">
        <v>0.3</v>
      </c>
      <c r="AC2716" s="16">
        <v>0</v>
      </c>
      <c r="AD2716" s="16">
        <v>48</v>
      </c>
      <c r="AE2716" s="16">
        <v>62.883000000000003</v>
      </c>
      <c r="AF2716" s="16">
        <v>37.996400000000001</v>
      </c>
      <c r="AG2716" s="43">
        <v>2500000</v>
      </c>
      <c r="AH2716" s="16">
        <v>1.5317000000000001</v>
      </c>
      <c r="AI2716" s="16">
        <v>98.1</v>
      </c>
      <c r="AJ2716" s="16">
        <v>100</v>
      </c>
      <c r="AK2716" s="16">
        <v>1.5678000000000001</v>
      </c>
      <c r="AL2716" s="16">
        <v>2.298</v>
      </c>
      <c r="AM2716" s="16">
        <v>2.0085999999999999</v>
      </c>
      <c r="AN2716" s="16">
        <v>1.3648</v>
      </c>
      <c r="AO2716" s="16">
        <v>1.4537</v>
      </c>
      <c r="AP2716" s="16">
        <v>1.9258</v>
      </c>
      <c r="AQ2716" s="16">
        <v>7.8734999999999999</v>
      </c>
      <c r="AR2716" s="16">
        <f t="shared" si="115"/>
        <v>1</v>
      </c>
      <c r="AS2716" s="5">
        <f t="shared" si="114"/>
        <v>0.19516899999999993</v>
      </c>
    </row>
    <row r="2717" spans="1:45" x14ac:dyDescent="0.25">
      <c r="A2717" s="16" t="s">
        <v>414</v>
      </c>
      <c r="B2717" s="16" t="s">
        <v>116</v>
      </c>
      <c r="C2717" s="16" t="s">
        <v>338</v>
      </c>
      <c r="D2717" s="16">
        <v>1998</v>
      </c>
      <c r="E2717" s="16" t="s">
        <v>3279</v>
      </c>
      <c r="F2717" s="16" t="s">
        <v>414</v>
      </c>
      <c r="G2717" s="10">
        <v>78674</v>
      </c>
      <c r="H2717" s="73">
        <v>11.273070000000001</v>
      </c>
      <c r="I2717" s="16" t="s">
        <v>6700</v>
      </c>
      <c r="J2717" s="71">
        <v>-7.0000000000000001E-3</v>
      </c>
      <c r="K2717" s="71">
        <v>1.0509999999999999</v>
      </c>
      <c r="L2717" s="16">
        <v>4.2469910000000004</v>
      </c>
      <c r="M2717" s="16">
        <v>1.804575</v>
      </c>
      <c r="N2717" s="16">
        <v>1.3363339999999999</v>
      </c>
      <c r="O2717" s="16">
        <v>1.679262</v>
      </c>
      <c r="P2717" s="16">
        <v>2.6817859999999998</v>
      </c>
      <c r="Q2717" s="16">
        <v>1.971746</v>
      </c>
      <c r="R2717" s="16">
        <v>1.5606</v>
      </c>
      <c r="S2717" s="16">
        <v>0.26500000000000001</v>
      </c>
      <c r="T2717" s="16">
        <v>6.8599999999999994E-2</v>
      </c>
      <c r="U2717" s="16">
        <v>7.3606999999999996</v>
      </c>
      <c r="V2717" s="16">
        <v>31.326000000000001</v>
      </c>
      <c r="W2717" s="16">
        <v>11.334</v>
      </c>
      <c r="X2717" s="16">
        <v>500.12</v>
      </c>
      <c r="Y2717" s="16">
        <v>79.731099999999998</v>
      </c>
      <c r="Z2717" s="16">
        <v>0.57230000000000003</v>
      </c>
      <c r="AA2717" s="16">
        <v>-1.135643</v>
      </c>
      <c r="AB2717" s="16">
        <v>0.3</v>
      </c>
      <c r="AC2717" s="16">
        <v>0</v>
      </c>
      <c r="AD2717" s="16">
        <v>48.1</v>
      </c>
      <c r="AE2717" s="16">
        <v>55.741900000000001</v>
      </c>
      <c r="AF2717" s="16">
        <v>46.665500000000002</v>
      </c>
      <c r="AG2717" s="43">
        <v>2600000</v>
      </c>
      <c r="AH2717" s="16">
        <v>1.5255000000000001</v>
      </c>
      <c r="AI2717" s="16">
        <v>98.1</v>
      </c>
      <c r="AJ2717" s="16">
        <v>100</v>
      </c>
      <c r="AK2717" s="16">
        <v>1.5330999999999999</v>
      </c>
      <c r="AL2717" s="16">
        <v>2.3199999999999998</v>
      </c>
      <c r="AM2717" s="16">
        <v>1.9928999999999999</v>
      </c>
      <c r="AN2717" s="16">
        <v>1.3564000000000001</v>
      </c>
      <c r="AO2717" s="16">
        <v>1.4201999999999999</v>
      </c>
      <c r="AP2717" s="16">
        <v>1.9628000000000001</v>
      </c>
      <c r="AQ2717" s="16">
        <v>7.8734999999999999</v>
      </c>
      <c r="AR2717" s="16">
        <f t="shared" si="115"/>
        <v>1</v>
      </c>
      <c r="AS2717" s="5">
        <f t="shared" si="114"/>
        <v>1.0410000000007358E-3</v>
      </c>
    </row>
    <row r="2718" spans="1:45" x14ac:dyDescent="0.25">
      <c r="A2718" s="16" t="s">
        <v>414</v>
      </c>
      <c r="B2718" s="16" t="s">
        <v>116</v>
      </c>
      <c r="C2718" s="16" t="s">
        <v>338</v>
      </c>
      <c r="D2718" s="16">
        <v>1999</v>
      </c>
      <c r="E2718" s="16" t="s">
        <v>3272</v>
      </c>
      <c r="F2718" s="16" t="s">
        <v>414</v>
      </c>
      <c r="G2718" s="10">
        <v>79710.2</v>
      </c>
      <c r="H2718" s="73">
        <v>11.286149999999999</v>
      </c>
      <c r="I2718" s="16" t="s">
        <v>6700</v>
      </c>
      <c r="J2718" s="71">
        <v>1E-3</v>
      </c>
      <c r="K2718" s="71">
        <v>1.052</v>
      </c>
      <c r="L2718" s="16">
        <v>4.3611370000000003</v>
      </c>
      <c r="M2718" s="16">
        <v>1.8804559999999999</v>
      </c>
      <c r="N2718" s="16">
        <v>1.3386579999999999</v>
      </c>
      <c r="O2718" s="16">
        <v>1.800549</v>
      </c>
      <c r="P2718" s="16">
        <v>2.7715320000000001</v>
      </c>
      <c r="Q2718" s="16">
        <v>1.9304859999999999</v>
      </c>
      <c r="R2718" s="16">
        <v>1.6052999999999999</v>
      </c>
      <c r="S2718" s="16">
        <v>0.27960000000000002</v>
      </c>
      <c r="T2718" s="16">
        <v>6.8199999999999997E-2</v>
      </c>
      <c r="U2718" s="16">
        <v>6.9664000000000001</v>
      </c>
      <c r="V2718" s="16">
        <v>31.867999999999999</v>
      </c>
      <c r="W2718" s="16">
        <v>11.782</v>
      </c>
      <c r="X2718" s="16">
        <v>500.92500000000001</v>
      </c>
      <c r="Y2718" s="16">
        <v>79.842100000000002</v>
      </c>
      <c r="Z2718" s="16">
        <v>0.63449999999999995</v>
      </c>
      <c r="AA2718" s="16">
        <v>-1.14341</v>
      </c>
      <c r="AB2718" s="16">
        <v>0.3</v>
      </c>
      <c r="AC2718" s="16">
        <v>0</v>
      </c>
      <c r="AD2718" s="16">
        <v>48.3</v>
      </c>
      <c r="AE2718" s="16">
        <v>54.763599999999997</v>
      </c>
      <c r="AF2718" s="16">
        <v>59.644399999999997</v>
      </c>
      <c r="AG2718" s="43">
        <v>2700000</v>
      </c>
      <c r="AH2718" s="16">
        <v>1.5378000000000001</v>
      </c>
      <c r="AI2718" s="16">
        <v>98.1</v>
      </c>
      <c r="AJ2718" s="16">
        <v>100</v>
      </c>
      <c r="AK2718" s="16">
        <v>1.5528</v>
      </c>
      <c r="AL2718" s="16">
        <v>2.3054000000000001</v>
      </c>
      <c r="AM2718" s="16">
        <v>1.9511000000000001</v>
      </c>
      <c r="AN2718" s="16">
        <v>1.3989</v>
      </c>
      <c r="AO2718" s="16">
        <v>1.2679</v>
      </c>
      <c r="AP2718" s="16">
        <v>1.8864000000000001</v>
      </c>
      <c r="AQ2718" s="16">
        <v>7.8734999999999999</v>
      </c>
      <c r="AR2718" s="16">
        <f t="shared" si="115"/>
        <v>1</v>
      </c>
      <c r="AS2718" s="5">
        <f t="shared" si="114"/>
        <v>0.11414599999999986</v>
      </c>
    </row>
    <row r="2719" spans="1:45" x14ac:dyDescent="0.25">
      <c r="A2719" s="16" t="s">
        <v>414</v>
      </c>
      <c r="B2719" s="16" t="s">
        <v>116</v>
      </c>
      <c r="C2719" s="16" t="s">
        <v>338</v>
      </c>
      <c r="D2719" s="16">
        <v>2000</v>
      </c>
      <c r="E2719" s="16" t="s">
        <v>3277</v>
      </c>
      <c r="F2719" s="16" t="s">
        <v>414</v>
      </c>
      <c r="G2719" s="10">
        <v>81732.899999999994</v>
      </c>
      <c r="H2719" s="73">
        <v>11.311210000000001</v>
      </c>
      <c r="I2719" s="16">
        <v>4490967</v>
      </c>
      <c r="J2719" s="71">
        <v>2.1999999999999999E-2</v>
      </c>
      <c r="K2719" s="71">
        <v>1.075</v>
      </c>
      <c r="L2719" s="16">
        <v>4.6086939999999998</v>
      </c>
      <c r="M2719" s="16">
        <v>2.1996419999999999</v>
      </c>
      <c r="N2719" s="16">
        <v>1.328479</v>
      </c>
      <c r="O2719" s="16">
        <v>1.838624</v>
      </c>
      <c r="P2719" s="16">
        <v>3.0163600000000002</v>
      </c>
      <c r="Q2719" s="16">
        <v>1.889208</v>
      </c>
      <c r="R2719" s="16">
        <v>1.571</v>
      </c>
      <c r="S2719" s="16">
        <v>0.28220000000000001</v>
      </c>
      <c r="T2719" s="16">
        <v>0.10340000000000001</v>
      </c>
      <c r="U2719" s="16">
        <v>6.4646999999999997</v>
      </c>
      <c r="V2719" s="16">
        <v>32.409999999999997</v>
      </c>
      <c r="W2719" s="16">
        <v>12.23</v>
      </c>
      <c r="X2719" s="16">
        <v>501.54</v>
      </c>
      <c r="Y2719" s="16">
        <v>79.953000000000003</v>
      </c>
      <c r="Z2719" s="16">
        <v>0.65429999999999999</v>
      </c>
      <c r="AA2719" s="16">
        <v>-1.139526</v>
      </c>
      <c r="AB2719" s="16">
        <v>0.3</v>
      </c>
      <c r="AC2719" s="16">
        <v>0</v>
      </c>
      <c r="AD2719" s="16">
        <v>48.2</v>
      </c>
      <c r="AE2719" s="16">
        <v>53.4557</v>
      </c>
      <c r="AF2719" s="16">
        <v>71.778899999999993</v>
      </c>
      <c r="AG2719" s="43">
        <v>3200000</v>
      </c>
      <c r="AH2719" s="16">
        <v>1.5477000000000001</v>
      </c>
      <c r="AI2719" s="16">
        <v>98.1</v>
      </c>
      <c r="AJ2719" s="16">
        <v>100</v>
      </c>
      <c r="AK2719" s="16">
        <v>1.5725</v>
      </c>
      <c r="AL2719" s="16">
        <v>2.2907000000000002</v>
      </c>
      <c r="AM2719" s="16">
        <v>1.9093</v>
      </c>
      <c r="AN2719" s="16">
        <v>1.4414</v>
      </c>
      <c r="AO2719" s="16">
        <v>1.1155999999999999</v>
      </c>
      <c r="AP2719" s="16">
        <v>1.81</v>
      </c>
      <c r="AQ2719" s="16">
        <v>7.8734999999999999</v>
      </c>
      <c r="AR2719" s="16">
        <f t="shared" si="115"/>
        <v>1</v>
      </c>
      <c r="AS2719" s="5">
        <f t="shared" si="114"/>
        <v>0.24755699999999958</v>
      </c>
    </row>
    <row r="2720" spans="1:45" x14ac:dyDescent="0.25">
      <c r="A2720" s="16" t="s">
        <v>414</v>
      </c>
      <c r="B2720" s="16" t="s">
        <v>116</v>
      </c>
      <c r="C2720" s="16" t="s">
        <v>338</v>
      </c>
      <c r="D2720" s="16">
        <v>2001</v>
      </c>
      <c r="E2720" s="16" t="s">
        <v>3285</v>
      </c>
      <c r="F2720" s="16" t="s">
        <v>414</v>
      </c>
      <c r="G2720" s="10">
        <v>83016.2</v>
      </c>
      <c r="H2720" s="73">
        <v>11.326790000000001</v>
      </c>
      <c r="I2720" s="16">
        <v>4513751</v>
      </c>
      <c r="J2720" s="71">
        <v>1.2999999999999999E-2</v>
      </c>
      <c r="K2720" s="71">
        <v>1.089</v>
      </c>
      <c r="L2720" s="16">
        <v>4.4902889999999998</v>
      </c>
      <c r="M2720" s="16">
        <v>2.163843</v>
      </c>
      <c r="N2720" s="16">
        <v>1.420147</v>
      </c>
      <c r="O2720" s="16">
        <v>1.763833</v>
      </c>
      <c r="P2720" s="16">
        <v>2.776802</v>
      </c>
      <c r="Q2720" s="16">
        <v>1.895219</v>
      </c>
      <c r="R2720" s="16">
        <v>1.5623</v>
      </c>
      <c r="S2720" s="16">
        <v>0.26979999999999998</v>
      </c>
      <c r="T2720" s="16">
        <v>0.1051</v>
      </c>
      <c r="U2720" s="16">
        <v>6.8293999999999997</v>
      </c>
      <c r="V2720" s="16">
        <v>34.75</v>
      </c>
      <c r="W2720" s="16">
        <v>12.58</v>
      </c>
      <c r="X2720" s="16">
        <v>498.70499999999998</v>
      </c>
      <c r="Y2720" s="16">
        <v>80.063900000000004</v>
      </c>
      <c r="Z2720" s="16">
        <v>0.61229999999999996</v>
      </c>
      <c r="AA2720" s="16">
        <v>-1.14341</v>
      </c>
      <c r="AB2720" s="16">
        <v>0.3</v>
      </c>
      <c r="AC2720" s="16">
        <v>0</v>
      </c>
      <c r="AD2720" s="16">
        <v>48.3</v>
      </c>
      <c r="AE2720" s="16">
        <v>51.782899999999998</v>
      </c>
      <c r="AF2720" s="16">
        <v>79.584100000000007</v>
      </c>
      <c r="AG2720" s="43">
        <v>2700000</v>
      </c>
      <c r="AH2720" s="16">
        <v>1.5616000000000001</v>
      </c>
      <c r="AI2720" s="16">
        <v>98.1</v>
      </c>
      <c r="AJ2720" s="16">
        <v>100</v>
      </c>
      <c r="AK2720" s="16">
        <v>1.5381</v>
      </c>
      <c r="AL2720" s="16">
        <v>2.2557999999999998</v>
      </c>
      <c r="AM2720" s="16">
        <v>1.9064000000000001</v>
      </c>
      <c r="AN2720" s="16">
        <v>1.4771000000000001</v>
      </c>
      <c r="AO2720" s="16">
        <v>1.1729000000000001</v>
      </c>
      <c r="AP2720" s="16">
        <v>1.8249</v>
      </c>
      <c r="AQ2720" s="16">
        <v>7.8734999999999999</v>
      </c>
      <c r="AR2720" s="16">
        <f t="shared" si="115"/>
        <v>1</v>
      </c>
      <c r="AS2720" s="5">
        <f t="shared" si="114"/>
        <v>-0.11840500000000009</v>
      </c>
    </row>
    <row r="2721" spans="1:45" x14ac:dyDescent="0.25">
      <c r="A2721" s="16" t="s">
        <v>414</v>
      </c>
      <c r="B2721" s="16" t="s">
        <v>116</v>
      </c>
      <c r="C2721" s="16" t="s">
        <v>338</v>
      </c>
      <c r="D2721" s="16">
        <v>2002</v>
      </c>
      <c r="E2721" s="16" t="s">
        <v>3295</v>
      </c>
      <c r="F2721" s="16" t="s">
        <v>414</v>
      </c>
      <c r="G2721" s="10">
        <v>83756.800000000003</v>
      </c>
      <c r="H2721" s="73">
        <v>11.33567</v>
      </c>
      <c r="I2721" s="16">
        <v>4538159</v>
      </c>
      <c r="J2721" s="71">
        <v>5.0000000000000001E-3</v>
      </c>
      <c r="K2721" s="71">
        <v>1.0940000000000001</v>
      </c>
      <c r="L2721" s="16">
        <v>4.6067159999999996</v>
      </c>
      <c r="M2721" s="16">
        <v>2.1740089999999999</v>
      </c>
      <c r="N2721" s="16">
        <v>1.5378099999999999</v>
      </c>
      <c r="O2721" s="16">
        <v>1.7879799999999999</v>
      </c>
      <c r="P2721" s="16">
        <v>2.875461</v>
      </c>
      <c r="Q2721" s="16">
        <v>1.901214</v>
      </c>
      <c r="R2721" s="16">
        <v>1.6306</v>
      </c>
      <c r="S2721" s="16">
        <v>0.26140000000000002</v>
      </c>
      <c r="T2721" s="16">
        <v>0.1056</v>
      </c>
      <c r="U2721" s="16">
        <v>7.4413</v>
      </c>
      <c r="V2721" s="16">
        <v>37.090000000000003</v>
      </c>
      <c r="W2721" s="16">
        <v>12.93</v>
      </c>
      <c r="X2721" s="16">
        <v>495.87</v>
      </c>
      <c r="Y2721" s="16">
        <v>80.174899999999994</v>
      </c>
      <c r="Z2721" s="16">
        <v>0.61970000000000003</v>
      </c>
      <c r="AA2721" s="16">
        <v>-1.1667130000000001</v>
      </c>
      <c r="AB2721" s="16">
        <v>0.3</v>
      </c>
      <c r="AC2721" s="16">
        <v>0</v>
      </c>
      <c r="AD2721" s="16">
        <v>48.9</v>
      </c>
      <c r="AE2721" s="16">
        <v>51.071199999999997</v>
      </c>
      <c r="AF2721" s="16">
        <v>83.541899999999998</v>
      </c>
      <c r="AG2721" s="43">
        <v>2900000</v>
      </c>
      <c r="AH2721" s="16">
        <v>1.5686</v>
      </c>
      <c r="AI2721" s="16">
        <v>98.1</v>
      </c>
      <c r="AJ2721" s="16">
        <v>100</v>
      </c>
      <c r="AK2721" s="16">
        <v>1.5038</v>
      </c>
      <c r="AL2721" s="16">
        <v>2.2208000000000001</v>
      </c>
      <c r="AM2721" s="16">
        <v>1.9036</v>
      </c>
      <c r="AN2721" s="16">
        <v>1.5126999999999999</v>
      </c>
      <c r="AO2721" s="16">
        <v>1.2302</v>
      </c>
      <c r="AP2721" s="16">
        <v>1.8396999999999999</v>
      </c>
      <c r="AQ2721" s="16">
        <v>7.8734999999999999</v>
      </c>
      <c r="AR2721" s="16">
        <f t="shared" si="115"/>
        <v>1</v>
      </c>
      <c r="AS2721" s="5">
        <f t="shared" si="114"/>
        <v>0.11642699999999984</v>
      </c>
    </row>
    <row r="2722" spans="1:45" x14ac:dyDescent="0.25">
      <c r="A2722" s="16" t="s">
        <v>414</v>
      </c>
      <c r="B2722" s="16" t="s">
        <v>116</v>
      </c>
      <c r="C2722" s="16" t="s">
        <v>338</v>
      </c>
      <c r="D2722" s="16">
        <v>2003</v>
      </c>
      <c r="E2722" s="16" t="s">
        <v>3280</v>
      </c>
      <c r="F2722" s="16" t="s">
        <v>414</v>
      </c>
      <c r="G2722" s="10">
        <v>84032.9</v>
      </c>
      <c r="H2722" s="73">
        <v>11.33896</v>
      </c>
      <c r="I2722" s="16">
        <v>4564855</v>
      </c>
      <c r="J2722" s="71">
        <v>8.0000000000000002E-3</v>
      </c>
      <c r="K2722" s="71">
        <v>1.103</v>
      </c>
      <c r="L2722" s="16">
        <v>4.5157730000000003</v>
      </c>
      <c r="M2722" s="16">
        <v>2.156291</v>
      </c>
      <c r="N2722" s="16">
        <v>1.588865</v>
      </c>
      <c r="O2722" s="16">
        <v>1.897303</v>
      </c>
      <c r="P2722" s="16">
        <v>2.5860989999999999</v>
      </c>
      <c r="Q2722" s="16">
        <v>1.850425</v>
      </c>
      <c r="R2722" s="16">
        <v>1.6803999999999999</v>
      </c>
      <c r="S2722" s="16">
        <v>0.24460000000000001</v>
      </c>
      <c r="T2722" s="16">
        <v>0.1076</v>
      </c>
      <c r="U2722" s="16">
        <v>7.4198000000000004</v>
      </c>
      <c r="V2722" s="16">
        <v>39.43</v>
      </c>
      <c r="W2722" s="16">
        <v>13.28</v>
      </c>
      <c r="X2722" s="16">
        <v>493.036</v>
      </c>
      <c r="Y2722" s="16">
        <v>80.285799999999995</v>
      </c>
      <c r="Z2722" s="16">
        <v>0.67549999999999999</v>
      </c>
      <c r="AA2722" s="16">
        <v>-1.17448</v>
      </c>
      <c r="AB2722" s="16">
        <v>0.3</v>
      </c>
      <c r="AC2722" s="16">
        <v>0</v>
      </c>
      <c r="AD2722" s="16">
        <v>49.1</v>
      </c>
      <c r="AE2722" s="16">
        <v>49.037399999999998</v>
      </c>
      <c r="AF2722" s="16">
        <v>89.052999999999997</v>
      </c>
      <c r="AG2722" s="43">
        <v>2300000</v>
      </c>
      <c r="AH2722" s="16">
        <v>1.5504</v>
      </c>
      <c r="AI2722" s="16">
        <v>98.1</v>
      </c>
      <c r="AJ2722" s="16">
        <v>100</v>
      </c>
      <c r="AK2722" s="16">
        <v>1.5074000000000001</v>
      </c>
      <c r="AL2722" s="16">
        <v>2.0952000000000002</v>
      </c>
      <c r="AM2722" s="16">
        <v>1.9156</v>
      </c>
      <c r="AN2722" s="16">
        <v>1.1747000000000001</v>
      </c>
      <c r="AO2722" s="16">
        <v>1.2928999999999999</v>
      </c>
      <c r="AP2722" s="16">
        <v>1.8896999999999999</v>
      </c>
      <c r="AQ2722" s="16">
        <v>7.8734999999999999</v>
      </c>
      <c r="AR2722" s="16">
        <f t="shared" si="115"/>
        <v>1</v>
      </c>
      <c r="AS2722" s="5">
        <f t="shared" si="114"/>
        <v>-9.094299999999933E-2</v>
      </c>
    </row>
    <row r="2723" spans="1:45" x14ac:dyDescent="0.25">
      <c r="A2723" s="16" t="s">
        <v>414</v>
      </c>
      <c r="B2723" s="16" t="s">
        <v>116</v>
      </c>
      <c r="C2723" s="16" t="s">
        <v>338</v>
      </c>
      <c r="D2723" s="16">
        <v>2004</v>
      </c>
      <c r="E2723" s="16" t="s">
        <v>3283</v>
      </c>
      <c r="F2723" s="16" t="s">
        <v>414</v>
      </c>
      <c r="G2723" s="10">
        <v>86845.1</v>
      </c>
      <c r="H2723" s="73">
        <v>11.371880000000001</v>
      </c>
      <c r="I2723" s="16">
        <v>4591910</v>
      </c>
      <c r="J2723" s="71">
        <v>1.2999999999999999E-2</v>
      </c>
      <c r="K2723" s="71">
        <v>1.117</v>
      </c>
      <c r="L2723" s="16">
        <v>4.6861139999999999</v>
      </c>
      <c r="M2723" s="16">
        <v>2.1242380000000001</v>
      </c>
      <c r="N2723" s="16">
        <v>1.6348590000000001</v>
      </c>
      <c r="O2723" s="16">
        <v>2.1157010000000001</v>
      </c>
      <c r="P2723" s="16">
        <v>2.6291890000000002</v>
      </c>
      <c r="Q2723" s="16">
        <v>1.949705</v>
      </c>
      <c r="R2723" s="16">
        <v>1.5450999999999999</v>
      </c>
      <c r="S2723" s="16">
        <v>0.2278</v>
      </c>
      <c r="T2723" s="16">
        <v>0.11890000000000001</v>
      </c>
      <c r="U2723" s="16">
        <v>7.3025000000000002</v>
      </c>
      <c r="V2723" s="16">
        <v>41.77</v>
      </c>
      <c r="W2723" s="16">
        <v>13.63</v>
      </c>
      <c r="X2723" s="16">
        <v>490.98700000000002</v>
      </c>
      <c r="Y2723" s="16">
        <v>84.498599999999996</v>
      </c>
      <c r="Z2723" s="16">
        <v>0.74309999999999998</v>
      </c>
      <c r="AA2723" s="16">
        <v>-1.178364</v>
      </c>
      <c r="AB2723" s="16">
        <v>0.3</v>
      </c>
      <c r="AC2723" s="16">
        <v>0</v>
      </c>
      <c r="AD2723" s="16">
        <v>49.2</v>
      </c>
      <c r="AE2723" s="16">
        <v>47.52</v>
      </c>
      <c r="AF2723" s="16">
        <v>98.611900000000006</v>
      </c>
      <c r="AG2723" s="43">
        <v>2400000</v>
      </c>
      <c r="AH2723" s="16">
        <v>1.5563</v>
      </c>
      <c r="AI2723" s="16">
        <v>98.1</v>
      </c>
      <c r="AJ2723" s="16">
        <v>100</v>
      </c>
      <c r="AK2723" s="16">
        <v>1.7242999999999999</v>
      </c>
      <c r="AL2723" s="16">
        <v>1.9722999999999999</v>
      </c>
      <c r="AM2723" s="16">
        <v>2.1017999999999999</v>
      </c>
      <c r="AN2723" s="16">
        <v>1.1778999999999999</v>
      </c>
      <c r="AO2723" s="16">
        <v>1.4589000000000001</v>
      </c>
      <c r="AP2723" s="16">
        <v>1.9875</v>
      </c>
      <c r="AQ2723" s="16">
        <v>7.8734999999999999</v>
      </c>
      <c r="AR2723" s="16">
        <f t="shared" si="115"/>
        <v>1</v>
      </c>
      <c r="AS2723" s="5">
        <f t="shared" si="114"/>
        <v>0.17034099999999963</v>
      </c>
    </row>
    <row r="2724" spans="1:45" x14ac:dyDescent="0.25">
      <c r="A2724" s="16" t="s">
        <v>414</v>
      </c>
      <c r="B2724" s="16" t="s">
        <v>116</v>
      </c>
      <c r="C2724" s="16" t="s">
        <v>338</v>
      </c>
      <c r="D2724" s="16">
        <v>2005</v>
      </c>
      <c r="E2724" s="16" t="s">
        <v>3292</v>
      </c>
      <c r="F2724" s="16" t="s">
        <v>414</v>
      </c>
      <c r="G2724" s="10">
        <v>88519.6</v>
      </c>
      <c r="H2724" s="73">
        <v>11.390980000000001</v>
      </c>
      <c r="I2724" s="16">
        <v>4623291</v>
      </c>
      <c r="J2724" s="71">
        <v>-1E-3</v>
      </c>
      <c r="K2724" s="71">
        <v>1.1160000000000001</v>
      </c>
      <c r="L2724" s="16">
        <v>4.8474659999999998</v>
      </c>
      <c r="M2724" s="16">
        <v>2.368843</v>
      </c>
      <c r="N2724" s="16">
        <v>1.64757</v>
      </c>
      <c r="O2724" s="16">
        <v>1.9926809999999999</v>
      </c>
      <c r="P2724" s="16">
        <v>2.9109099999999999</v>
      </c>
      <c r="Q2724" s="16">
        <v>1.892755</v>
      </c>
      <c r="R2724" s="16">
        <v>1.4832000000000001</v>
      </c>
      <c r="S2724" s="16">
        <v>0.2467</v>
      </c>
      <c r="T2724" s="16">
        <v>0.1411</v>
      </c>
      <c r="U2724" s="16">
        <v>6.8686999999999996</v>
      </c>
      <c r="V2724" s="16">
        <v>44.11</v>
      </c>
      <c r="W2724" s="16">
        <v>13.98</v>
      </c>
      <c r="X2724" s="16">
        <v>488.93799999999999</v>
      </c>
      <c r="Y2724" s="16">
        <v>78.206199999999995</v>
      </c>
      <c r="Z2724" s="16">
        <v>0.75119999999999998</v>
      </c>
      <c r="AA2724" s="16">
        <v>-1.170596</v>
      </c>
      <c r="AB2724" s="16">
        <v>0.3</v>
      </c>
      <c r="AC2724" s="16">
        <v>0</v>
      </c>
      <c r="AD2724" s="16">
        <v>49</v>
      </c>
      <c r="AE2724" s="16">
        <v>45.597999999999999</v>
      </c>
      <c r="AF2724" s="16">
        <v>102.813</v>
      </c>
      <c r="AG2724" s="43">
        <v>3000000</v>
      </c>
      <c r="AH2724" s="16">
        <v>1.5622</v>
      </c>
      <c r="AI2724" s="16">
        <v>98.1</v>
      </c>
      <c r="AJ2724" s="16">
        <v>100</v>
      </c>
      <c r="AK2724" s="16">
        <v>1.6359999999999999</v>
      </c>
      <c r="AL2724" s="16">
        <v>2.0003000000000002</v>
      </c>
      <c r="AM2724" s="16">
        <v>1.8552</v>
      </c>
      <c r="AN2724" s="16">
        <v>1.2725</v>
      </c>
      <c r="AO2724" s="16">
        <v>1.4490000000000001</v>
      </c>
      <c r="AP2724" s="16">
        <v>1.9072</v>
      </c>
      <c r="AQ2724" s="16">
        <v>7.8734999999999999</v>
      </c>
      <c r="AR2724" s="16">
        <f t="shared" si="115"/>
        <v>1</v>
      </c>
      <c r="AS2724" s="5">
        <f t="shared" si="114"/>
        <v>0.16135199999999994</v>
      </c>
    </row>
    <row r="2725" spans="1:45" x14ac:dyDescent="0.25">
      <c r="A2725" s="16" t="s">
        <v>414</v>
      </c>
      <c r="B2725" s="16" t="s">
        <v>116</v>
      </c>
      <c r="C2725" s="16" t="s">
        <v>338</v>
      </c>
      <c r="D2725" s="16">
        <v>2006</v>
      </c>
      <c r="E2725" s="16" t="s">
        <v>3273</v>
      </c>
      <c r="F2725" s="16" t="s">
        <v>414</v>
      </c>
      <c r="G2725" s="10">
        <v>89912.6</v>
      </c>
      <c r="H2725" s="73">
        <v>11.40659</v>
      </c>
      <c r="I2725" s="16">
        <v>4660677</v>
      </c>
      <c r="J2725" s="71">
        <v>-1.2999999999999999E-2</v>
      </c>
      <c r="K2725" s="71">
        <v>1.101</v>
      </c>
      <c r="L2725" s="16">
        <v>4.7826490000000002</v>
      </c>
      <c r="M2725" s="16">
        <v>2.4297230000000001</v>
      </c>
      <c r="N2725" s="16">
        <v>1.5885629999999999</v>
      </c>
      <c r="O2725" s="16">
        <v>2.0673430000000002</v>
      </c>
      <c r="P2725" s="16">
        <v>2.7099489999999999</v>
      </c>
      <c r="Q2725" s="16">
        <v>1.8791</v>
      </c>
      <c r="R2725" s="16">
        <v>1.456</v>
      </c>
      <c r="S2725" s="16">
        <v>0.2475</v>
      </c>
      <c r="T2725" s="16">
        <v>0.1489</v>
      </c>
      <c r="U2725" s="16">
        <v>6.3856999999999999</v>
      </c>
      <c r="V2725" s="16">
        <v>43.618000000000002</v>
      </c>
      <c r="W2725" s="16">
        <v>14.236000000000001</v>
      </c>
      <c r="X2725" s="16">
        <v>486.88900000000001</v>
      </c>
      <c r="Y2725" s="16">
        <v>80.1785</v>
      </c>
      <c r="Z2725" s="16">
        <v>0.76629999999999998</v>
      </c>
      <c r="AA2725" s="16">
        <v>-1.182248</v>
      </c>
      <c r="AB2725" s="16">
        <v>0.3</v>
      </c>
      <c r="AC2725" s="16">
        <v>0</v>
      </c>
      <c r="AD2725" s="16">
        <v>49.3</v>
      </c>
      <c r="AE2725" s="16">
        <v>44.015000000000001</v>
      </c>
      <c r="AF2725" s="16">
        <v>104.282</v>
      </c>
      <c r="AG2725" s="43">
        <v>2600000</v>
      </c>
      <c r="AH2725" s="16">
        <v>1.5680000000000001</v>
      </c>
      <c r="AI2725" s="16">
        <v>98.1</v>
      </c>
      <c r="AJ2725" s="16">
        <v>100</v>
      </c>
      <c r="AK2725" s="16">
        <v>1.5752999999999999</v>
      </c>
      <c r="AL2725" s="16">
        <v>2.1341000000000001</v>
      </c>
      <c r="AM2725" s="16">
        <v>1.9413</v>
      </c>
      <c r="AN2725" s="16">
        <v>1.2037</v>
      </c>
      <c r="AO2725" s="16">
        <v>1.2266999999999999</v>
      </c>
      <c r="AP2725" s="16">
        <v>1.9602999999999999</v>
      </c>
      <c r="AQ2725" s="16">
        <v>7.8734999999999999</v>
      </c>
      <c r="AR2725" s="16">
        <f t="shared" si="115"/>
        <v>1</v>
      </c>
      <c r="AS2725" s="5">
        <f t="shared" si="114"/>
        <v>-6.481699999999968E-2</v>
      </c>
    </row>
    <row r="2726" spans="1:45" x14ac:dyDescent="0.25">
      <c r="A2726" s="16" t="s">
        <v>414</v>
      </c>
      <c r="B2726" s="16" t="s">
        <v>116</v>
      </c>
      <c r="C2726" s="16" t="s">
        <v>338</v>
      </c>
      <c r="D2726" s="16">
        <v>2007</v>
      </c>
      <c r="E2726" s="16" t="s">
        <v>3282</v>
      </c>
      <c r="F2726" s="16" t="s">
        <v>414</v>
      </c>
      <c r="G2726" s="10">
        <v>91594.2</v>
      </c>
      <c r="H2726" s="73">
        <v>11.42512</v>
      </c>
      <c r="I2726" s="16">
        <v>4709153</v>
      </c>
      <c r="J2726" s="71">
        <v>-1.7999999999999999E-2</v>
      </c>
      <c r="K2726" s="71">
        <v>1.0820000000000001</v>
      </c>
      <c r="L2726" s="16">
        <v>4.9812760000000003</v>
      </c>
      <c r="M2726" s="16">
        <v>2.6484549999999998</v>
      </c>
      <c r="N2726" s="16">
        <v>1.6377759999999999</v>
      </c>
      <c r="O2726" s="16">
        <v>2.1210059999999999</v>
      </c>
      <c r="P2726" s="16">
        <v>2.8430330000000001</v>
      </c>
      <c r="Q2726" s="16">
        <v>1.868072</v>
      </c>
      <c r="R2726" s="16">
        <v>1.5648</v>
      </c>
      <c r="S2726" s="16">
        <v>0.26450000000000001</v>
      </c>
      <c r="T2726" s="16">
        <v>0.15909999999999999</v>
      </c>
      <c r="U2726" s="16">
        <v>6.5353000000000003</v>
      </c>
      <c r="V2726" s="16">
        <v>43.125999999999998</v>
      </c>
      <c r="W2726" s="16">
        <v>14.492000000000001</v>
      </c>
      <c r="X2726" s="16">
        <v>491.37700000000001</v>
      </c>
      <c r="Y2726" s="16">
        <v>80.457800000000006</v>
      </c>
      <c r="Z2726" s="16">
        <v>0.79249999999999998</v>
      </c>
      <c r="AA2726" s="16">
        <v>-1.178364</v>
      </c>
      <c r="AB2726" s="16">
        <v>0.3</v>
      </c>
      <c r="AC2726" s="16">
        <v>0</v>
      </c>
      <c r="AD2726" s="16">
        <v>49.2</v>
      </c>
      <c r="AE2726" s="16">
        <v>42.112499999999997</v>
      </c>
      <c r="AF2726" s="16">
        <v>106.705</v>
      </c>
      <c r="AG2726" s="43">
        <v>2900000</v>
      </c>
      <c r="AH2726" s="16">
        <v>1.5739000000000001</v>
      </c>
      <c r="AI2726" s="16">
        <v>98.1</v>
      </c>
      <c r="AJ2726" s="16">
        <v>100</v>
      </c>
      <c r="AK2726" s="16">
        <v>1.5815999999999999</v>
      </c>
      <c r="AL2726" s="16">
        <v>1.966</v>
      </c>
      <c r="AM2726" s="16">
        <v>2.0365000000000002</v>
      </c>
      <c r="AN2726" s="16">
        <v>1.1240000000000001</v>
      </c>
      <c r="AO2726" s="16">
        <v>1.3339000000000001</v>
      </c>
      <c r="AP2726" s="16">
        <v>1.9185000000000001</v>
      </c>
      <c r="AQ2726" s="16">
        <v>7.8734999999999999</v>
      </c>
      <c r="AR2726" s="16">
        <f t="shared" si="115"/>
        <v>1</v>
      </c>
      <c r="AS2726" s="5">
        <f t="shared" si="114"/>
        <v>0.19862700000000011</v>
      </c>
    </row>
    <row r="2727" spans="1:45" x14ac:dyDescent="0.25">
      <c r="A2727" s="16" t="s">
        <v>414</v>
      </c>
      <c r="B2727" s="16" t="s">
        <v>116</v>
      </c>
      <c r="C2727" s="16" t="s">
        <v>338</v>
      </c>
      <c r="D2727" s="16">
        <v>2008</v>
      </c>
      <c r="E2727" s="16" t="s">
        <v>3298</v>
      </c>
      <c r="F2727" s="16" t="s">
        <v>414</v>
      </c>
      <c r="G2727" s="10">
        <v>90807.3</v>
      </c>
      <c r="H2727" s="73">
        <v>11.416499999999999</v>
      </c>
      <c r="I2727" s="16">
        <v>4768212</v>
      </c>
      <c r="J2727" s="71">
        <v>-3.5000000000000003E-2</v>
      </c>
      <c r="K2727" s="71">
        <v>1.0449999999999999</v>
      </c>
      <c r="L2727" s="16">
        <v>4.8394060000000003</v>
      </c>
      <c r="M2727" s="16">
        <v>2.4562599999999999</v>
      </c>
      <c r="N2727" s="16">
        <v>1.6453899999999999</v>
      </c>
      <c r="O2727" s="16">
        <v>1.985231</v>
      </c>
      <c r="P2727" s="16">
        <v>2.8585780000000001</v>
      </c>
      <c r="Q2727" s="16">
        <v>1.85293</v>
      </c>
      <c r="R2727" s="16">
        <v>1.5555000000000001</v>
      </c>
      <c r="S2727" s="16">
        <v>0.20960000000000001</v>
      </c>
      <c r="T2727" s="16">
        <v>0.1613</v>
      </c>
      <c r="U2727" s="16">
        <v>6.2892999999999999</v>
      </c>
      <c r="V2727" s="16">
        <v>42.634</v>
      </c>
      <c r="W2727" s="16">
        <v>14.747999999999999</v>
      </c>
      <c r="X2727" s="16">
        <v>495.86599999999999</v>
      </c>
      <c r="Y2727" s="16">
        <v>80.272300000000001</v>
      </c>
      <c r="Z2727" s="16">
        <v>0.72270000000000001</v>
      </c>
      <c r="AA2727" s="16">
        <v>-1.17448</v>
      </c>
      <c r="AB2727" s="16">
        <v>0.3</v>
      </c>
      <c r="AC2727" s="16">
        <v>0</v>
      </c>
      <c r="AD2727" s="16">
        <v>49.1</v>
      </c>
      <c r="AE2727" s="16">
        <v>39.756</v>
      </c>
      <c r="AF2727" s="16">
        <v>109.068</v>
      </c>
      <c r="AG2727" s="43">
        <v>3000000</v>
      </c>
      <c r="AH2727" s="16">
        <v>1.5798000000000001</v>
      </c>
      <c r="AI2727" s="16">
        <v>98.1</v>
      </c>
      <c r="AJ2727" s="16">
        <v>100</v>
      </c>
      <c r="AK2727" s="16">
        <v>1.5846</v>
      </c>
      <c r="AL2727" s="16">
        <v>1.8769</v>
      </c>
      <c r="AM2727" s="16">
        <v>1.8426</v>
      </c>
      <c r="AN2727" s="16">
        <v>1.2432000000000001</v>
      </c>
      <c r="AO2727" s="16">
        <v>1.3829</v>
      </c>
      <c r="AP2727" s="16">
        <v>1.9575</v>
      </c>
      <c r="AQ2727" s="16">
        <v>7.8734999999999999</v>
      </c>
      <c r="AR2727" s="16">
        <f t="shared" si="115"/>
        <v>1</v>
      </c>
      <c r="AS2727" s="5">
        <f t="shared" si="114"/>
        <v>-0.14186999999999994</v>
      </c>
    </row>
    <row r="2728" spans="1:45" x14ac:dyDescent="0.25">
      <c r="A2728" s="16" t="s">
        <v>414</v>
      </c>
      <c r="B2728" s="16" t="s">
        <v>116</v>
      </c>
      <c r="C2728" s="16" t="s">
        <v>338</v>
      </c>
      <c r="D2728" s="16">
        <v>2009</v>
      </c>
      <c r="E2728" s="16" t="s">
        <v>3294</v>
      </c>
      <c r="F2728" s="16" t="s">
        <v>414</v>
      </c>
      <c r="G2728" s="10">
        <v>88214.399999999994</v>
      </c>
      <c r="H2728" s="73">
        <v>11.38753</v>
      </c>
      <c r="I2728" s="16">
        <v>4828726</v>
      </c>
      <c r="J2728" s="71">
        <v>-2.3E-2</v>
      </c>
      <c r="K2728" s="71">
        <v>1.0209999999999999</v>
      </c>
      <c r="L2728" s="16">
        <v>4.8665130000000003</v>
      </c>
      <c r="M2728" s="16">
        <v>2.4401579999999998</v>
      </c>
      <c r="N2728" s="16">
        <v>1.7641039999999999</v>
      </c>
      <c r="O2728" s="16">
        <v>2.0886260000000001</v>
      </c>
      <c r="P2728" s="16">
        <v>2.6989359999999998</v>
      </c>
      <c r="Q2728" s="16">
        <v>1.8711340000000001</v>
      </c>
      <c r="R2728" s="16">
        <v>1.7239</v>
      </c>
      <c r="S2728" s="16">
        <v>0.1389</v>
      </c>
      <c r="T2728" s="16">
        <v>0.1784</v>
      </c>
      <c r="U2728" s="16">
        <v>7.0998000000000001</v>
      </c>
      <c r="V2728" s="16">
        <v>42.142000000000003</v>
      </c>
      <c r="W2728" s="16">
        <v>15.004</v>
      </c>
      <c r="X2728" s="16">
        <v>500.35399999999998</v>
      </c>
      <c r="Y2728" s="16">
        <v>79.768900000000002</v>
      </c>
      <c r="Z2728" s="16">
        <v>0.78169999999999995</v>
      </c>
      <c r="AA2728" s="16">
        <v>-1.186132</v>
      </c>
      <c r="AB2728" s="16">
        <v>0.3</v>
      </c>
      <c r="AC2728" s="16">
        <v>0</v>
      </c>
      <c r="AD2728" s="16">
        <v>49.4</v>
      </c>
      <c r="AE2728" s="16">
        <v>36.622399999999999</v>
      </c>
      <c r="AF2728" s="16">
        <v>110.73099999999999</v>
      </c>
      <c r="AG2728" s="43">
        <v>2700000</v>
      </c>
      <c r="AH2728" s="16">
        <v>1.5855999999999999</v>
      </c>
      <c r="AI2728" s="16">
        <v>98.1</v>
      </c>
      <c r="AJ2728" s="16">
        <v>100</v>
      </c>
      <c r="AK2728" s="16">
        <v>1.579</v>
      </c>
      <c r="AL2728" s="16">
        <v>1.9959</v>
      </c>
      <c r="AM2728" s="16">
        <v>1.8185</v>
      </c>
      <c r="AN2728" s="16">
        <v>1.2434000000000001</v>
      </c>
      <c r="AO2728" s="16">
        <v>1.4684999999999999</v>
      </c>
      <c r="AP2728" s="16">
        <v>1.8898999999999999</v>
      </c>
      <c r="AQ2728" s="16">
        <v>7.8734999999999999</v>
      </c>
      <c r="AR2728" s="16">
        <f t="shared" si="115"/>
        <v>1</v>
      </c>
      <c r="AS2728" s="5">
        <f t="shared" si="114"/>
        <v>2.7106999999999992E-2</v>
      </c>
    </row>
    <row r="2729" spans="1:45" x14ac:dyDescent="0.25">
      <c r="A2729" s="16" t="s">
        <v>414</v>
      </c>
      <c r="B2729" s="16" t="s">
        <v>116</v>
      </c>
      <c r="C2729" s="16" t="s">
        <v>338</v>
      </c>
      <c r="D2729" s="16">
        <v>2010</v>
      </c>
      <c r="E2729" s="16" t="s">
        <v>3288</v>
      </c>
      <c r="F2729" s="16" t="s">
        <v>414</v>
      </c>
      <c r="G2729" s="10">
        <v>87646.8</v>
      </c>
      <c r="H2729" s="73">
        <v>11.381069999999999</v>
      </c>
      <c r="I2729" s="16">
        <v>4889252</v>
      </c>
      <c r="J2729" s="71">
        <v>-8.0000000000000002E-3</v>
      </c>
      <c r="K2729" s="71">
        <v>1.0129999999999999</v>
      </c>
      <c r="L2729" s="16">
        <v>4.6680149999999996</v>
      </c>
      <c r="M2729" s="16">
        <v>2.1574309999999999</v>
      </c>
      <c r="N2729" s="16">
        <v>1.7227870000000001</v>
      </c>
      <c r="O2729" s="16">
        <v>2.0532189999999999</v>
      </c>
      <c r="P2729" s="16">
        <v>2.5563220000000002</v>
      </c>
      <c r="Q2729" s="16">
        <v>1.9294899999999999</v>
      </c>
      <c r="R2729" s="16">
        <v>1.6509</v>
      </c>
      <c r="S2729" s="16">
        <v>6.9500000000000006E-2</v>
      </c>
      <c r="T2729" s="16">
        <v>0.18049999999999999</v>
      </c>
      <c r="U2729" s="16">
        <v>6.7499000000000002</v>
      </c>
      <c r="V2729" s="16">
        <v>41.65</v>
      </c>
      <c r="W2729" s="16">
        <v>15.26</v>
      </c>
      <c r="X2729" s="16">
        <v>498.88400000000001</v>
      </c>
      <c r="Y2729" s="16">
        <v>80.607500000000002</v>
      </c>
      <c r="Z2729" s="16">
        <v>0.75380000000000003</v>
      </c>
      <c r="AA2729" s="16">
        <v>-1.182248</v>
      </c>
      <c r="AB2729" s="16">
        <v>0.3</v>
      </c>
      <c r="AC2729" s="16">
        <v>0</v>
      </c>
      <c r="AD2729" s="16">
        <v>49.3</v>
      </c>
      <c r="AE2729" s="16">
        <v>33.680500000000002</v>
      </c>
      <c r="AF2729" s="16">
        <v>114.476</v>
      </c>
      <c r="AG2729" s="43">
        <v>2500000</v>
      </c>
      <c r="AH2729" s="16">
        <v>1.5434000000000001</v>
      </c>
      <c r="AI2729" s="16">
        <v>98.1</v>
      </c>
      <c r="AJ2729" s="16">
        <v>100</v>
      </c>
      <c r="AK2729" s="16">
        <v>1.6371</v>
      </c>
      <c r="AL2729" s="16">
        <v>2.1021000000000001</v>
      </c>
      <c r="AM2729" s="16">
        <v>1.8616999999999999</v>
      </c>
      <c r="AN2729" s="16">
        <v>1.3038000000000001</v>
      </c>
      <c r="AO2729" s="16">
        <v>1.5117</v>
      </c>
      <c r="AP2729" s="16">
        <v>1.9172</v>
      </c>
      <c r="AQ2729" s="16">
        <v>7.8734999999999999</v>
      </c>
      <c r="AR2729" s="16">
        <f t="shared" si="115"/>
        <v>1</v>
      </c>
      <c r="AS2729" s="5">
        <f t="shared" si="114"/>
        <v>-0.19849800000000073</v>
      </c>
    </row>
    <row r="2730" spans="1:45" x14ac:dyDescent="0.25">
      <c r="A2730" s="16" t="s">
        <v>414</v>
      </c>
      <c r="B2730" s="16" t="s">
        <v>116</v>
      </c>
      <c r="C2730" s="16" t="s">
        <v>338</v>
      </c>
      <c r="D2730" s="16">
        <v>2011</v>
      </c>
      <c r="E2730" s="16" t="s">
        <v>3276</v>
      </c>
      <c r="F2730" s="16" t="s">
        <v>414</v>
      </c>
      <c r="G2730" s="10">
        <v>87355.3</v>
      </c>
      <c r="H2730" s="73">
        <v>11.377739999999999</v>
      </c>
      <c r="I2730" s="16">
        <v>4953088</v>
      </c>
      <c r="J2730" s="71">
        <v>-1.2999999999999999E-2</v>
      </c>
      <c r="K2730" s="71">
        <v>1</v>
      </c>
      <c r="L2730" s="16">
        <v>4.6819879999999996</v>
      </c>
      <c r="M2730" s="16">
        <v>2.2308539999999999</v>
      </c>
      <c r="N2730" s="16">
        <v>1.700969</v>
      </c>
      <c r="O2730" s="16">
        <v>2.0024860000000002</v>
      </c>
      <c r="P2730" s="16">
        <v>2.5622029999999998</v>
      </c>
      <c r="Q2730" s="16">
        <v>1.9590320000000001</v>
      </c>
      <c r="R2730" s="16">
        <v>1.6274999999999999</v>
      </c>
      <c r="S2730" s="16">
        <v>6.7400000000000002E-2</v>
      </c>
      <c r="T2730" s="16">
        <v>0.19059999999999999</v>
      </c>
      <c r="U2730" s="16">
        <v>6.4561999999999999</v>
      </c>
      <c r="V2730" s="16">
        <v>41.42</v>
      </c>
      <c r="W2730" s="16">
        <v>15.648</v>
      </c>
      <c r="X2730" s="16">
        <v>497.41399999999999</v>
      </c>
      <c r="Y2730" s="16">
        <v>80.707800000000006</v>
      </c>
      <c r="Z2730" s="16">
        <v>0.72550000000000003</v>
      </c>
      <c r="AA2730" s="16">
        <v>-1.182248</v>
      </c>
      <c r="AB2730" s="16">
        <v>0.3</v>
      </c>
      <c r="AC2730" s="16">
        <v>0</v>
      </c>
      <c r="AD2730" s="16">
        <v>49.3</v>
      </c>
      <c r="AE2730" s="16">
        <v>30.790500000000002</v>
      </c>
      <c r="AF2730" s="16">
        <v>115.812</v>
      </c>
      <c r="AG2730" s="43">
        <v>2600000</v>
      </c>
      <c r="AH2730" s="16">
        <v>1.5973999999999999</v>
      </c>
      <c r="AI2730" s="16">
        <v>98.1</v>
      </c>
      <c r="AJ2730" s="16">
        <v>100</v>
      </c>
      <c r="AK2730" s="16">
        <v>1.6713</v>
      </c>
      <c r="AL2730" s="16">
        <v>2.1739000000000002</v>
      </c>
      <c r="AM2730" s="16">
        <v>1.8411999999999999</v>
      </c>
      <c r="AN2730" s="16">
        <v>1.3234999999999999</v>
      </c>
      <c r="AO2730" s="16">
        <v>1.6011</v>
      </c>
      <c r="AP2730" s="16">
        <v>1.8935</v>
      </c>
      <c r="AQ2730" s="16">
        <v>7.8734999999999999</v>
      </c>
      <c r="AR2730" s="16">
        <f t="shared" si="115"/>
        <v>1</v>
      </c>
      <c r="AS2730" s="5">
        <f t="shared" si="114"/>
        <v>1.3973000000000013E-2</v>
      </c>
    </row>
    <row r="2731" spans="1:45" x14ac:dyDescent="0.25">
      <c r="A2731" s="16" t="s">
        <v>414</v>
      </c>
      <c r="B2731" s="16" t="s">
        <v>116</v>
      </c>
      <c r="C2731" s="16" t="s">
        <v>338</v>
      </c>
      <c r="D2731" s="16">
        <v>2012</v>
      </c>
      <c r="E2731" s="16" t="s">
        <v>3281</v>
      </c>
      <c r="F2731" s="16" t="s">
        <v>414</v>
      </c>
      <c r="G2731" s="10">
        <v>88585.4</v>
      </c>
      <c r="H2731" s="73">
        <v>11.391719999999999</v>
      </c>
      <c r="I2731" s="16">
        <v>5018573</v>
      </c>
      <c r="J2731" s="71">
        <v>3.0000000000000001E-3</v>
      </c>
      <c r="K2731" s="71">
        <v>1.0029999999999999</v>
      </c>
      <c r="L2731" s="16">
        <v>4.7978050000000003</v>
      </c>
      <c r="M2731" s="16">
        <v>2.2813750000000002</v>
      </c>
      <c r="N2731" s="16">
        <v>1.8063210000000001</v>
      </c>
      <c r="O2731" s="16">
        <v>1.9095580000000001</v>
      </c>
      <c r="P2731" s="16">
        <v>2.7182439999999999</v>
      </c>
      <c r="Q2731" s="16">
        <v>1.9997370000000001</v>
      </c>
      <c r="R2731" s="16">
        <v>1.6202000000000001</v>
      </c>
      <c r="S2731" s="16">
        <v>5.8400000000000001E-2</v>
      </c>
      <c r="T2731" s="16">
        <v>0.2001</v>
      </c>
      <c r="U2731" s="16">
        <v>7.3718000000000004</v>
      </c>
      <c r="V2731" s="16">
        <v>41.19</v>
      </c>
      <c r="W2731" s="16">
        <v>16.036000000000001</v>
      </c>
      <c r="X2731" s="16">
        <v>495.94499999999999</v>
      </c>
      <c r="Y2731" s="16">
        <v>80.742000000000004</v>
      </c>
      <c r="Z2731" s="16">
        <v>0.67679999999999996</v>
      </c>
      <c r="AA2731" s="16">
        <v>-1.17448</v>
      </c>
      <c r="AB2731" s="16">
        <v>0.3</v>
      </c>
      <c r="AC2731" s="16">
        <v>0</v>
      </c>
      <c r="AD2731" s="16">
        <v>49.1</v>
      </c>
      <c r="AE2731" s="16">
        <v>27.954599999999999</v>
      </c>
      <c r="AF2731" s="16">
        <v>116.092</v>
      </c>
      <c r="AG2731" s="43">
        <v>2900000</v>
      </c>
      <c r="AH2731" s="16">
        <v>1.6032</v>
      </c>
      <c r="AI2731" s="16">
        <v>98.1</v>
      </c>
      <c r="AJ2731" s="16">
        <v>100</v>
      </c>
      <c r="AK2731" s="16">
        <v>1.7648999999999999</v>
      </c>
      <c r="AL2731" s="16">
        <v>2.2563</v>
      </c>
      <c r="AM2731" s="16">
        <v>1.9052</v>
      </c>
      <c r="AN2731" s="16">
        <v>1.3075000000000001</v>
      </c>
      <c r="AO2731" s="16">
        <v>1.5396000000000001</v>
      </c>
      <c r="AP2731" s="16">
        <v>1.9601999999999999</v>
      </c>
      <c r="AQ2731" s="16">
        <v>7.8734999999999999</v>
      </c>
      <c r="AR2731" s="16">
        <f t="shared" si="115"/>
        <v>1</v>
      </c>
      <c r="AS2731" s="5">
        <f t="shared" si="114"/>
        <v>0.11581700000000072</v>
      </c>
    </row>
    <row r="2732" spans="1:45" x14ac:dyDescent="0.25">
      <c r="A2732" s="16" t="s">
        <v>414</v>
      </c>
      <c r="B2732" s="16" t="s">
        <v>116</v>
      </c>
      <c r="C2732" s="16" t="s">
        <v>338</v>
      </c>
      <c r="D2732" s="16">
        <v>2013</v>
      </c>
      <c r="E2732" s="16" t="s">
        <v>3274</v>
      </c>
      <c r="F2732" s="16" t="s">
        <v>414</v>
      </c>
      <c r="G2732" s="10">
        <v>88394.8</v>
      </c>
      <c r="H2732" s="73">
        <v>11.389570000000001</v>
      </c>
      <c r="I2732" s="16">
        <v>5079623</v>
      </c>
      <c r="J2732" s="71">
        <v>-8.9999999999999993E-3</v>
      </c>
      <c r="K2732" s="71">
        <v>0.99299999999999999</v>
      </c>
      <c r="L2732" s="16">
        <v>4.7395659999999999</v>
      </c>
      <c r="M2732" s="16">
        <v>2.2673860000000001</v>
      </c>
      <c r="N2732" s="16">
        <v>1.834376</v>
      </c>
      <c r="O2732" s="16">
        <v>1.9295100000000001</v>
      </c>
      <c r="P2732" s="16">
        <v>2.5292629999999998</v>
      </c>
      <c r="Q2732" s="16">
        <v>2.0327600000000001</v>
      </c>
      <c r="R2732" s="16">
        <v>1.6536999999999999</v>
      </c>
      <c r="S2732" s="16">
        <v>6.4899999999999999E-2</v>
      </c>
      <c r="T2732" s="16">
        <v>0.19400000000000001</v>
      </c>
      <c r="U2732" s="16">
        <v>7.2908999999999997</v>
      </c>
      <c r="V2732" s="16">
        <v>40.96</v>
      </c>
      <c r="W2732" s="16">
        <v>16.423999999999999</v>
      </c>
      <c r="X2732" s="16">
        <v>498.78500000000003</v>
      </c>
      <c r="Y2732" s="16">
        <v>81.877899999999997</v>
      </c>
      <c r="Z2732" s="16">
        <v>0.67579999999999996</v>
      </c>
      <c r="AA2732" s="16">
        <v>-1.1667130000000001</v>
      </c>
      <c r="AB2732" s="16">
        <v>0.3</v>
      </c>
      <c r="AC2732" s="16">
        <v>0</v>
      </c>
      <c r="AD2732" s="16">
        <v>48.9</v>
      </c>
      <c r="AE2732" s="16">
        <v>24.524699999999999</v>
      </c>
      <c r="AF2732" s="16">
        <v>116.268</v>
      </c>
      <c r="AG2732" s="43">
        <v>2600000</v>
      </c>
      <c r="AH2732" s="16">
        <v>1.6091</v>
      </c>
      <c r="AI2732" s="16">
        <v>98.1</v>
      </c>
      <c r="AJ2732" s="16">
        <v>100</v>
      </c>
      <c r="AK2732" s="16">
        <v>1.7713000000000001</v>
      </c>
      <c r="AL2732" s="16">
        <v>2.3006000000000002</v>
      </c>
      <c r="AM2732" s="16">
        <v>1.8769</v>
      </c>
      <c r="AN2732" s="16">
        <v>1.3299000000000001</v>
      </c>
      <c r="AO2732" s="16">
        <v>1.6637999999999999</v>
      </c>
      <c r="AP2732" s="16">
        <v>1.9796</v>
      </c>
      <c r="AQ2732" s="16">
        <v>7.8734999999999999</v>
      </c>
      <c r="AR2732" s="16">
        <f t="shared" si="115"/>
        <v>1</v>
      </c>
      <c r="AS2732" s="5">
        <f t="shared" si="114"/>
        <v>-5.8239000000000374E-2</v>
      </c>
    </row>
    <row r="2733" spans="1:45" x14ac:dyDescent="0.25">
      <c r="A2733" s="16" t="s">
        <v>414</v>
      </c>
      <c r="B2733" s="16" t="s">
        <v>116</v>
      </c>
      <c r="C2733" s="16" t="s">
        <v>338</v>
      </c>
      <c r="D2733" s="16">
        <v>2014</v>
      </c>
      <c r="E2733" s="16" t="s">
        <v>3287</v>
      </c>
      <c r="F2733" s="16" t="s">
        <v>414</v>
      </c>
      <c r="G2733" s="10">
        <v>89080.6</v>
      </c>
      <c r="H2733" s="73">
        <v>11.3973</v>
      </c>
      <c r="I2733" s="16">
        <v>5137232</v>
      </c>
      <c r="J2733" s="71">
        <v>-2E-3</v>
      </c>
      <c r="K2733" s="71">
        <v>0.99199999999999999</v>
      </c>
      <c r="L2733" s="16">
        <v>4.7166920000000001</v>
      </c>
      <c r="M2733" s="16">
        <v>2.1958470000000001</v>
      </c>
      <c r="N2733" s="16">
        <v>1.875092</v>
      </c>
      <c r="O2733" s="16">
        <v>1.9414830000000001</v>
      </c>
      <c r="P2733" s="16">
        <v>2.5525470000000001</v>
      </c>
      <c r="Q2733" s="16">
        <v>1.9711190000000001</v>
      </c>
      <c r="R2733" s="16">
        <v>1.7101999999999999</v>
      </c>
      <c r="S2733" s="16">
        <v>5.7299999999999997E-2</v>
      </c>
      <c r="T2733" s="16">
        <v>0.18609999999999999</v>
      </c>
      <c r="U2733" s="16">
        <v>7.3304</v>
      </c>
      <c r="V2733" s="16">
        <v>40.729999999999997</v>
      </c>
      <c r="W2733" s="16">
        <v>16.812000000000001</v>
      </c>
      <c r="X2733" s="16">
        <v>501.62599999999998</v>
      </c>
      <c r="Y2733" s="16">
        <v>81.975300000000004</v>
      </c>
      <c r="Z2733" s="16">
        <v>0.67549999999999999</v>
      </c>
      <c r="AA2733" s="16">
        <v>-1.1973940000000001</v>
      </c>
      <c r="AB2733" s="16">
        <v>0.3</v>
      </c>
      <c r="AC2733" s="16">
        <v>0</v>
      </c>
      <c r="AD2733" s="16">
        <v>49.69</v>
      </c>
      <c r="AE2733" s="16">
        <v>21.2271</v>
      </c>
      <c r="AF2733" s="16">
        <v>116.133</v>
      </c>
      <c r="AG2733" s="43">
        <v>2800000</v>
      </c>
      <c r="AH2733" s="16">
        <v>1.615</v>
      </c>
      <c r="AI2733" s="16">
        <v>98.1</v>
      </c>
      <c r="AJ2733" s="16">
        <v>100</v>
      </c>
      <c r="AK2733" s="16">
        <v>1.7135</v>
      </c>
      <c r="AL2733" s="16">
        <v>2.2273999999999998</v>
      </c>
      <c r="AM2733" s="16">
        <v>1.8098000000000001</v>
      </c>
      <c r="AN2733" s="16">
        <v>1.1112</v>
      </c>
      <c r="AO2733" s="16">
        <v>1.6375999999999999</v>
      </c>
      <c r="AP2733" s="16">
        <v>2.0453999999999999</v>
      </c>
      <c r="AQ2733" s="16">
        <v>7.8734999999999999</v>
      </c>
      <c r="AR2733" s="16">
        <f t="shared" si="115"/>
        <v>1</v>
      </c>
      <c r="AS2733" s="5">
        <f t="shared" si="114"/>
        <v>-2.2873999999999839E-2</v>
      </c>
    </row>
    <row r="2734" spans="1:45" x14ac:dyDescent="0.25">
      <c r="A2734" s="16" t="s">
        <v>404</v>
      </c>
      <c r="B2734" s="16" t="s">
        <v>117</v>
      </c>
      <c r="C2734" s="16" t="s">
        <v>331</v>
      </c>
      <c r="D2734" s="16">
        <v>1985</v>
      </c>
      <c r="E2734" s="16" t="s">
        <v>3090</v>
      </c>
      <c r="F2734" s="16" t="s">
        <v>590</v>
      </c>
      <c r="G2734" s="10">
        <v>320.32299999999998</v>
      </c>
      <c r="H2734" s="73">
        <v>5.7693310000000002</v>
      </c>
      <c r="I2734" s="16" t="s">
        <v>6700</v>
      </c>
      <c r="K2734" s="71">
        <v>1.1033569999999999</v>
      </c>
      <c r="L2734" s="16">
        <v>-1.9123129999999999</v>
      </c>
      <c r="M2734" s="16">
        <v>-0.57603179999999998</v>
      </c>
      <c r="N2734" s="16">
        <v>-1.4782709999999999</v>
      </c>
      <c r="O2734" s="16">
        <v>-0.76915279999999997</v>
      </c>
      <c r="P2734" s="16">
        <v>-1.2583880000000001</v>
      </c>
      <c r="Q2734" s="16">
        <v>-0.14804970000000001</v>
      </c>
      <c r="R2734" s="16">
        <v>0.20530000000000001</v>
      </c>
      <c r="S2734" s="16">
        <v>1.4999999999999999E-4</v>
      </c>
      <c r="T2734" s="16">
        <v>0</v>
      </c>
      <c r="U2734" s="16">
        <v>1.3084</v>
      </c>
      <c r="V2734" s="16">
        <v>1.31</v>
      </c>
      <c r="W2734" s="16">
        <v>1.57</v>
      </c>
      <c r="X2734" s="16">
        <v>352.06099999999998</v>
      </c>
      <c r="Y2734" s="16">
        <v>45.186399999999999</v>
      </c>
      <c r="Z2734" s="16">
        <v>0.11899999999999999</v>
      </c>
      <c r="AA2734" s="16">
        <v>1.3847069999999999</v>
      </c>
      <c r="AB2734" s="16">
        <v>0.77</v>
      </c>
      <c r="AC2734" s="16">
        <v>22.86</v>
      </c>
      <c r="AD2734" s="16">
        <v>18.82</v>
      </c>
      <c r="AE2734" s="16">
        <v>0.12820000000000001</v>
      </c>
      <c r="AF2734" s="16">
        <v>0</v>
      </c>
      <c r="AG2734" s="16">
        <v>2572.64</v>
      </c>
      <c r="AH2734" s="16">
        <v>1.155E-2</v>
      </c>
      <c r="AI2734" s="16">
        <v>0</v>
      </c>
      <c r="AJ2734" s="16">
        <v>61.331800000000001</v>
      </c>
      <c r="AK2734" s="16">
        <v>-0.34489999999999998</v>
      </c>
      <c r="AL2734" s="16">
        <v>-0.1024</v>
      </c>
      <c r="AM2734" s="16">
        <v>-0.17710000000000001</v>
      </c>
      <c r="AN2734" s="16">
        <v>-0.94520000000000004</v>
      </c>
      <c r="AO2734" s="16">
        <v>-0.21060000000000001</v>
      </c>
      <c r="AP2734" s="16">
        <v>0.1426</v>
      </c>
      <c r="AR2734" s="16">
        <f t="shared" si="115"/>
        <v>1</v>
      </c>
      <c r="AS2734" s="5">
        <f t="shared" si="114"/>
        <v>0</v>
      </c>
    </row>
    <row r="2735" spans="1:45" x14ac:dyDescent="0.25">
      <c r="A2735" s="16" t="s">
        <v>404</v>
      </c>
      <c r="B2735" s="16" t="s">
        <v>117</v>
      </c>
      <c r="C2735" s="16" t="s">
        <v>331</v>
      </c>
      <c r="D2735" s="16">
        <v>1986</v>
      </c>
      <c r="E2735" s="16" t="s">
        <v>3115</v>
      </c>
      <c r="F2735" s="16" t="s">
        <v>590</v>
      </c>
      <c r="G2735" s="10">
        <v>327.56099999999998</v>
      </c>
      <c r="H2735" s="73">
        <v>5.7916740000000004</v>
      </c>
      <c r="I2735" s="16" t="s">
        <v>6700</v>
      </c>
      <c r="J2735" s="71">
        <v>-1.02763E-2</v>
      </c>
      <c r="K2735" s="71">
        <v>1.092077</v>
      </c>
      <c r="L2735" s="16">
        <v>-1.8781190000000001</v>
      </c>
      <c r="M2735" s="16">
        <v>-0.57509980000000005</v>
      </c>
      <c r="N2735" s="16">
        <v>-1.4363589999999999</v>
      </c>
      <c r="O2735" s="16">
        <v>-0.72603119999999999</v>
      </c>
      <c r="P2735" s="16">
        <v>-1.2466269999999999</v>
      </c>
      <c r="Q2735" s="16">
        <v>-0.1720518</v>
      </c>
      <c r="R2735" s="16">
        <v>0.20530000000000001</v>
      </c>
      <c r="S2735" s="16">
        <v>1.4999999999999999E-4</v>
      </c>
      <c r="T2735" s="16">
        <v>1E-4</v>
      </c>
      <c r="U2735" s="16">
        <v>1.4228000000000001</v>
      </c>
      <c r="V2735" s="16">
        <v>1.6479999999999999</v>
      </c>
      <c r="W2735" s="16">
        <v>1.794</v>
      </c>
      <c r="X2735" s="16">
        <v>353.49</v>
      </c>
      <c r="Y2735" s="16">
        <v>45.651600000000002</v>
      </c>
      <c r="Z2735" s="16">
        <v>0.13239999999999999</v>
      </c>
      <c r="AA2735" s="16">
        <v>1.361016</v>
      </c>
      <c r="AB2735" s="16">
        <v>0.77</v>
      </c>
      <c r="AC2735" s="16">
        <v>22.86</v>
      </c>
      <c r="AD2735" s="16">
        <v>19.43</v>
      </c>
      <c r="AE2735" s="16">
        <v>0.15740000000000001</v>
      </c>
      <c r="AF2735" s="16">
        <v>0</v>
      </c>
      <c r="AG2735" s="16">
        <v>3165.23</v>
      </c>
      <c r="AH2735" s="16">
        <v>1.1849999999999999E-2</v>
      </c>
      <c r="AI2735" s="16">
        <v>0</v>
      </c>
      <c r="AJ2735" s="16">
        <v>62.360300000000002</v>
      </c>
      <c r="AK2735" s="16">
        <v>-0.35610000000000003</v>
      </c>
      <c r="AL2735" s="16">
        <v>-0.12429999999999999</v>
      </c>
      <c r="AM2735" s="16">
        <v>-0.2041</v>
      </c>
      <c r="AN2735" s="16">
        <v>-0.96640000000000004</v>
      </c>
      <c r="AO2735" s="16">
        <v>-0.23019999999999999</v>
      </c>
      <c r="AP2735" s="16">
        <v>0.10630000000000001</v>
      </c>
      <c r="AR2735" s="16">
        <f t="shared" si="115"/>
        <v>1</v>
      </c>
      <c r="AS2735" s="5">
        <f t="shared" si="114"/>
        <v>3.4193999999999836E-2</v>
      </c>
    </row>
    <row r="2736" spans="1:45" x14ac:dyDescent="0.25">
      <c r="A2736" s="16" t="s">
        <v>404</v>
      </c>
      <c r="B2736" s="16" t="s">
        <v>117</v>
      </c>
      <c r="C2736" s="16" t="s">
        <v>331</v>
      </c>
      <c r="D2736" s="16">
        <v>1987</v>
      </c>
      <c r="E2736" s="16" t="s">
        <v>3105</v>
      </c>
      <c r="F2736" s="16" t="s">
        <v>590</v>
      </c>
      <c r="G2736" s="10">
        <v>325.87799999999999</v>
      </c>
      <c r="H2736" s="73">
        <v>5.7865219999999997</v>
      </c>
      <c r="I2736" s="16" t="s">
        <v>6700</v>
      </c>
      <c r="J2736" s="71">
        <v>-3.9817100000000001E-2</v>
      </c>
      <c r="K2736" s="71">
        <v>1.0494479999999999</v>
      </c>
      <c r="L2736" s="16">
        <v>-1.8531489999999999</v>
      </c>
      <c r="M2736" s="16">
        <v>-0.57509980000000005</v>
      </c>
      <c r="N2736" s="16">
        <v>-1.4028350000000001</v>
      </c>
      <c r="O2736" s="16">
        <v>-0.6935654</v>
      </c>
      <c r="P2736" s="16">
        <v>-1.235222</v>
      </c>
      <c r="Q2736" s="16">
        <v>-0.19603609999999999</v>
      </c>
      <c r="R2736" s="16">
        <v>0.20530000000000001</v>
      </c>
      <c r="S2736" s="16">
        <v>1.4999999999999999E-4</v>
      </c>
      <c r="T2736" s="16">
        <v>1E-4</v>
      </c>
      <c r="U2736" s="16">
        <v>1.5370999999999999</v>
      </c>
      <c r="V2736" s="16">
        <v>1.986</v>
      </c>
      <c r="W2736" s="16">
        <v>2.0179999999999998</v>
      </c>
      <c r="X2736" s="16">
        <v>353.60500000000002</v>
      </c>
      <c r="Y2736" s="16">
        <v>46.116700000000002</v>
      </c>
      <c r="Z2736" s="16">
        <v>0.1401</v>
      </c>
      <c r="AA2736" s="16">
        <v>1.3373250000000001</v>
      </c>
      <c r="AB2736" s="16">
        <v>0.77</v>
      </c>
      <c r="AC2736" s="16">
        <v>22.86</v>
      </c>
      <c r="AD2736" s="16">
        <v>20.04</v>
      </c>
      <c r="AE2736" s="16">
        <v>0.18</v>
      </c>
      <c r="AF2736" s="16">
        <v>0</v>
      </c>
      <c r="AG2736" s="16">
        <v>3228</v>
      </c>
      <c r="AH2736" s="16">
        <v>1.2149999999999999E-2</v>
      </c>
      <c r="AI2736" s="16">
        <v>0</v>
      </c>
      <c r="AJ2736" s="16">
        <v>63.388800000000003</v>
      </c>
      <c r="AK2736" s="16">
        <v>-0.36720000000000003</v>
      </c>
      <c r="AL2736" s="16">
        <v>-0.1462</v>
      </c>
      <c r="AM2736" s="16">
        <v>-0.2311</v>
      </c>
      <c r="AN2736" s="16">
        <v>-0.98760000000000003</v>
      </c>
      <c r="AO2736" s="16">
        <v>-0.24970000000000001</v>
      </c>
      <c r="AP2736" s="16">
        <v>6.9900000000000004E-2</v>
      </c>
      <c r="AR2736" s="16">
        <f t="shared" si="115"/>
        <v>1</v>
      </c>
      <c r="AS2736" s="5">
        <f t="shared" si="114"/>
        <v>2.4970000000000159E-2</v>
      </c>
    </row>
    <row r="2737" spans="1:45" x14ac:dyDescent="0.25">
      <c r="A2737" s="16" t="s">
        <v>404</v>
      </c>
      <c r="B2737" s="16" t="s">
        <v>117</v>
      </c>
      <c r="C2737" s="16" t="s">
        <v>331</v>
      </c>
      <c r="D2737" s="16">
        <v>1988</v>
      </c>
      <c r="E2737" s="16" t="s">
        <v>3119</v>
      </c>
      <c r="F2737" s="16" t="s">
        <v>590</v>
      </c>
      <c r="G2737" s="10">
        <v>343.24799999999999</v>
      </c>
      <c r="H2737" s="73">
        <v>5.8384539999999996</v>
      </c>
      <c r="I2737" s="16" t="s">
        <v>6700</v>
      </c>
      <c r="J2737" s="71">
        <v>1.55219E-2</v>
      </c>
      <c r="K2737" s="71">
        <v>1.0658650000000001</v>
      </c>
      <c r="L2737" s="16">
        <v>-1.8299099999999999</v>
      </c>
      <c r="M2737" s="16">
        <v>-0.57509980000000005</v>
      </c>
      <c r="N2737" s="16">
        <v>-1.373901</v>
      </c>
      <c r="O2737" s="16">
        <v>-0.67175079999999998</v>
      </c>
      <c r="P2737" s="16">
        <v>-1.2125509999999999</v>
      </c>
      <c r="Q2737" s="16">
        <v>-0.22003819999999999</v>
      </c>
      <c r="R2737" s="16">
        <v>0.20530000000000001</v>
      </c>
      <c r="S2737" s="16">
        <v>1.4999999999999999E-4</v>
      </c>
      <c r="T2737" s="16">
        <v>1E-4</v>
      </c>
      <c r="U2737" s="16">
        <v>1.6514</v>
      </c>
      <c r="V2737" s="16">
        <v>2.3239999999999998</v>
      </c>
      <c r="W2737" s="16">
        <v>2.242</v>
      </c>
      <c r="X2737" s="16">
        <v>353.00099999999998</v>
      </c>
      <c r="Y2737" s="16">
        <v>46.581899999999997</v>
      </c>
      <c r="Z2737" s="16">
        <v>0.1421</v>
      </c>
      <c r="AA2737" s="16">
        <v>1.313634</v>
      </c>
      <c r="AB2737" s="16">
        <v>0.77</v>
      </c>
      <c r="AC2737" s="16">
        <v>22.86</v>
      </c>
      <c r="AD2737" s="16">
        <v>20.65</v>
      </c>
      <c r="AE2737" s="16">
        <v>0.22</v>
      </c>
      <c r="AF2737" s="16">
        <v>0</v>
      </c>
      <c r="AG2737" s="16">
        <v>3268.92</v>
      </c>
      <c r="AH2737" s="16">
        <v>1.2449999999999999E-2</v>
      </c>
      <c r="AI2737" s="16">
        <v>1.5932999999999999</v>
      </c>
      <c r="AJ2737" s="16">
        <v>64.417299999999997</v>
      </c>
      <c r="AK2737" s="16">
        <v>-0.37840000000000001</v>
      </c>
      <c r="AL2737" s="16">
        <v>-0.1681</v>
      </c>
      <c r="AM2737" s="16">
        <v>-0.2581</v>
      </c>
      <c r="AN2737" s="16">
        <v>-1.0087999999999999</v>
      </c>
      <c r="AO2737" s="16">
        <v>-0.26929999999999998</v>
      </c>
      <c r="AP2737" s="16">
        <v>3.3599999999999998E-2</v>
      </c>
      <c r="AR2737" s="16">
        <f t="shared" si="115"/>
        <v>1</v>
      </c>
      <c r="AS2737" s="5">
        <f t="shared" si="114"/>
        <v>2.323900000000001E-2</v>
      </c>
    </row>
    <row r="2738" spans="1:45" x14ac:dyDescent="0.25">
      <c r="A2738" s="16" t="s">
        <v>404</v>
      </c>
      <c r="B2738" s="16" t="s">
        <v>117</v>
      </c>
      <c r="C2738" s="16" t="s">
        <v>331</v>
      </c>
      <c r="D2738" s="16">
        <v>1989</v>
      </c>
      <c r="E2738" s="16" t="s">
        <v>3096</v>
      </c>
      <c r="F2738" s="16" t="s">
        <v>590</v>
      </c>
      <c r="G2738" s="10">
        <v>349.89100000000002</v>
      </c>
      <c r="H2738" s="73">
        <v>5.857621</v>
      </c>
      <c r="I2738" s="16" t="s">
        <v>6700</v>
      </c>
      <c r="J2738" s="71">
        <v>-1.0609E-2</v>
      </c>
      <c r="K2738" s="71">
        <v>1.0546169999999999</v>
      </c>
      <c r="L2738" s="16">
        <v>-1.8011809999999999</v>
      </c>
      <c r="M2738" s="16">
        <v>-0.57509980000000005</v>
      </c>
      <c r="N2738" s="16">
        <v>-1.332921</v>
      </c>
      <c r="O2738" s="16">
        <v>-0.65036700000000003</v>
      </c>
      <c r="P2738" s="16">
        <v>-1.1891609999999999</v>
      </c>
      <c r="Q2738" s="16">
        <v>-0.24404129999999999</v>
      </c>
      <c r="R2738" s="16">
        <v>0.20530000000000001</v>
      </c>
      <c r="S2738" s="16">
        <v>1.4999999999999999E-4</v>
      </c>
      <c r="T2738" s="16">
        <v>1E-4</v>
      </c>
      <c r="U2738" s="16">
        <v>1.7658</v>
      </c>
      <c r="V2738" s="16">
        <v>2.6619999999999999</v>
      </c>
      <c r="W2738" s="16">
        <v>2.4660000000000002</v>
      </c>
      <c r="X2738" s="16">
        <v>354.28399999999999</v>
      </c>
      <c r="Y2738" s="16">
        <v>47.046999999999997</v>
      </c>
      <c r="Z2738" s="16">
        <v>0.14380000000000001</v>
      </c>
      <c r="AA2738" s="16">
        <v>1.289555</v>
      </c>
      <c r="AB2738" s="16">
        <v>0.77</v>
      </c>
      <c r="AC2738" s="16">
        <v>22.86</v>
      </c>
      <c r="AD2738" s="16">
        <v>21.27</v>
      </c>
      <c r="AE2738" s="16">
        <v>0.2571</v>
      </c>
      <c r="AF2738" s="16">
        <v>0</v>
      </c>
      <c r="AG2738" s="16">
        <v>3915.69</v>
      </c>
      <c r="AH2738" s="16">
        <v>1.285E-2</v>
      </c>
      <c r="AI2738" s="16">
        <v>3.2448999999999999</v>
      </c>
      <c r="AJ2738" s="16">
        <v>65.445800000000006</v>
      </c>
      <c r="AK2738" s="16">
        <v>-0.3896</v>
      </c>
      <c r="AL2738" s="16">
        <v>-0.18990000000000001</v>
      </c>
      <c r="AM2738" s="16">
        <v>-0.28510000000000002</v>
      </c>
      <c r="AN2738" s="16">
        <v>-1.03</v>
      </c>
      <c r="AO2738" s="16">
        <v>-0.28889999999999999</v>
      </c>
      <c r="AP2738" s="16">
        <v>-2.8E-3</v>
      </c>
      <c r="AR2738" s="16">
        <f t="shared" si="115"/>
        <v>1</v>
      </c>
      <c r="AS2738" s="5">
        <f t="shared" si="114"/>
        <v>2.8729000000000005E-2</v>
      </c>
    </row>
    <row r="2739" spans="1:45" x14ac:dyDescent="0.25">
      <c r="A2739" s="16" t="s">
        <v>404</v>
      </c>
      <c r="B2739" s="16" t="s">
        <v>117</v>
      </c>
      <c r="C2739" s="16" t="s">
        <v>331</v>
      </c>
      <c r="D2739" s="16">
        <v>1990</v>
      </c>
      <c r="E2739" s="16" t="s">
        <v>3100</v>
      </c>
      <c r="F2739" s="16" t="s">
        <v>590</v>
      </c>
      <c r="G2739" s="10">
        <v>357.20600000000002</v>
      </c>
      <c r="H2739" s="73">
        <v>5.8783139999999996</v>
      </c>
      <c r="I2739" s="16" t="s">
        <v>6700</v>
      </c>
      <c r="J2739" s="71">
        <v>-2.8443000000000001E-3</v>
      </c>
      <c r="K2739" s="71">
        <v>1.0516209999999999</v>
      </c>
      <c r="L2739" s="16">
        <v>-1.7772790000000001</v>
      </c>
      <c r="M2739" s="16">
        <v>-0.57547800000000005</v>
      </c>
      <c r="N2739" s="16">
        <v>-1.2962130000000001</v>
      </c>
      <c r="O2739" s="16">
        <v>-0.62635640000000004</v>
      </c>
      <c r="P2739" s="16">
        <v>-1.1743319999999999</v>
      </c>
      <c r="Q2739" s="16">
        <v>-0.26802559999999997</v>
      </c>
      <c r="R2739" s="16">
        <v>0.20530000000000001</v>
      </c>
      <c r="S2739" s="16">
        <v>5.0000000000000002E-5</v>
      </c>
      <c r="T2739" s="16">
        <v>1E-4</v>
      </c>
      <c r="U2739" s="16">
        <v>1.8801000000000001</v>
      </c>
      <c r="V2739" s="16">
        <v>3</v>
      </c>
      <c r="W2739" s="16">
        <v>2.69</v>
      </c>
      <c r="X2739" s="16">
        <v>354.899</v>
      </c>
      <c r="Y2739" s="16">
        <v>47.5122</v>
      </c>
      <c r="Z2739" s="16">
        <v>0.14330000000000001</v>
      </c>
      <c r="AA2739" s="16">
        <v>1.245668</v>
      </c>
      <c r="AB2739" s="16">
        <v>0.77</v>
      </c>
      <c r="AC2739" s="16">
        <v>22.86</v>
      </c>
      <c r="AD2739" s="16">
        <v>22.4</v>
      </c>
      <c r="AE2739" s="16">
        <v>0.3165</v>
      </c>
      <c r="AF2739" s="16">
        <v>0</v>
      </c>
      <c r="AG2739" s="16">
        <v>4684.74</v>
      </c>
      <c r="AH2739" s="16">
        <v>1.315E-2</v>
      </c>
      <c r="AI2739" s="16">
        <v>4.5</v>
      </c>
      <c r="AJ2739" s="16">
        <v>65.900000000000006</v>
      </c>
      <c r="AK2739" s="16">
        <v>-0.4007</v>
      </c>
      <c r="AL2739" s="16">
        <v>-0.21179999999999999</v>
      </c>
      <c r="AM2739" s="16">
        <v>-0.31209999999999999</v>
      </c>
      <c r="AN2739" s="16">
        <v>-1.0511999999999999</v>
      </c>
      <c r="AO2739" s="16">
        <v>-0.3085</v>
      </c>
      <c r="AP2739" s="16">
        <v>-3.9100000000000003E-2</v>
      </c>
      <c r="AR2739" s="16">
        <f t="shared" si="115"/>
        <v>1</v>
      </c>
      <c r="AS2739" s="5">
        <f t="shared" si="114"/>
        <v>2.3901999999999868E-2</v>
      </c>
    </row>
    <row r="2740" spans="1:45" x14ac:dyDescent="0.25">
      <c r="A2740" s="16" t="s">
        <v>404</v>
      </c>
      <c r="B2740" s="16" t="s">
        <v>117</v>
      </c>
      <c r="C2740" s="16" t="s">
        <v>331</v>
      </c>
      <c r="D2740" s="16">
        <v>1991</v>
      </c>
      <c r="E2740" s="16" t="s">
        <v>3113</v>
      </c>
      <c r="F2740" s="16" t="s">
        <v>590</v>
      </c>
      <c r="G2740" s="10">
        <v>370.16800000000001</v>
      </c>
      <c r="H2740" s="73">
        <v>5.913958</v>
      </c>
      <c r="I2740" s="16" t="s">
        <v>6700</v>
      </c>
      <c r="J2740" s="71">
        <v>1.3476200000000001E-2</v>
      </c>
      <c r="K2740" s="71">
        <v>1.0658890000000001</v>
      </c>
      <c r="L2740" s="16">
        <v>-1.7767500000000001</v>
      </c>
      <c r="M2740" s="16">
        <v>-0.57547800000000005</v>
      </c>
      <c r="N2740" s="16">
        <v>-1.276886</v>
      </c>
      <c r="O2740" s="16">
        <v>-0.6459606</v>
      </c>
      <c r="P2740" s="16">
        <v>-1.1500600000000001</v>
      </c>
      <c r="Q2740" s="16">
        <v>-0.29204580000000002</v>
      </c>
      <c r="R2740" s="16">
        <v>0.20530000000000001</v>
      </c>
      <c r="S2740" s="16">
        <v>5.0000000000000002E-5</v>
      </c>
      <c r="T2740" s="16">
        <v>1E-4</v>
      </c>
      <c r="U2740" s="16">
        <v>1.9944999999999999</v>
      </c>
      <c r="V2740" s="16">
        <v>3.286</v>
      </c>
      <c r="W2740" s="16">
        <v>2.6539999999999999</v>
      </c>
      <c r="X2740" s="16">
        <v>355.41899999999998</v>
      </c>
      <c r="Y2740" s="16">
        <v>47.9773</v>
      </c>
      <c r="Z2740" s="16">
        <v>0.14299999999999999</v>
      </c>
      <c r="AA2740" s="16">
        <v>1.3311109999999999</v>
      </c>
      <c r="AB2740" s="16">
        <v>0.77</v>
      </c>
      <c r="AC2740" s="16">
        <v>22.86</v>
      </c>
      <c r="AD2740" s="16">
        <v>20.2</v>
      </c>
      <c r="AE2740" s="16">
        <v>0.34949999999999998</v>
      </c>
      <c r="AF2740" s="16">
        <v>0</v>
      </c>
      <c r="AG2740" s="16">
        <v>4844.75</v>
      </c>
      <c r="AH2740" s="16">
        <v>1.375E-2</v>
      </c>
      <c r="AI2740" s="16">
        <v>6.2</v>
      </c>
      <c r="AJ2740" s="16">
        <v>67</v>
      </c>
      <c r="AK2740" s="16">
        <v>-0.41189999999999999</v>
      </c>
      <c r="AL2740" s="16">
        <v>-0.23369999999999999</v>
      </c>
      <c r="AM2740" s="16">
        <v>-0.33910000000000001</v>
      </c>
      <c r="AN2740" s="16">
        <v>-1.0724</v>
      </c>
      <c r="AO2740" s="16">
        <v>-0.3281</v>
      </c>
      <c r="AP2740" s="16">
        <v>-7.5499999999999998E-2</v>
      </c>
      <c r="AR2740" s="16">
        <f t="shared" si="115"/>
        <v>1</v>
      </c>
      <c r="AS2740" s="5">
        <f t="shared" si="114"/>
        <v>5.2900000000000169E-4</v>
      </c>
    </row>
    <row r="2741" spans="1:45" x14ac:dyDescent="0.25">
      <c r="A2741" s="16" t="s">
        <v>404</v>
      </c>
      <c r="B2741" s="16" t="s">
        <v>117</v>
      </c>
      <c r="C2741" s="16" t="s">
        <v>331</v>
      </c>
      <c r="D2741" s="16">
        <v>1992</v>
      </c>
      <c r="E2741" s="16" t="s">
        <v>3091</v>
      </c>
      <c r="F2741" s="16" t="s">
        <v>590</v>
      </c>
      <c r="G2741" s="10">
        <v>375.065</v>
      </c>
      <c r="H2741" s="73">
        <v>5.9270990000000001</v>
      </c>
      <c r="I2741" s="16" t="s">
        <v>6700</v>
      </c>
      <c r="J2741" s="71">
        <v>-7.6899999999999998E-3</v>
      </c>
      <c r="K2741" s="71">
        <v>1.0577240000000001</v>
      </c>
      <c r="L2741" s="16">
        <v>-1.7636670000000001</v>
      </c>
      <c r="M2741" s="16">
        <v>-0.57566709999999999</v>
      </c>
      <c r="N2741" s="16">
        <v>-1.260424</v>
      </c>
      <c r="O2741" s="16">
        <v>-0.63587159999999998</v>
      </c>
      <c r="P2741" s="16">
        <v>-1.1254740000000001</v>
      </c>
      <c r="Q2741" s="16">
        <v>-0.31602999999999998</v>
      </c>
      <c r="R2741" s="16">
        <v>0.20530000000000001</v>
      </c>
      <c r="S2741" s="16">
        <v>0</v>
      </c>
      <c r="T2741" s="16">
        <v>1E-4</v>
      </c>
      <c r="U2741" s="16">
        <v>2.1088</v>
      </c>
      <c r="V2741" s="16">
        <v>3.5720000000000001</v>
      </c>
      <c r="W2741" s="16">
        <v>2.6179999999999999</v>
      </c>
      <c r="X2741" s="16">
        <v>355.49200000000002</v>
      </c>
      <c r="Y2741" s="16">
        <v>48.442500000000003</v>
      </c>
      <c r="Z2741" s="16">
        <v>0.14119999999999999</v>
      </c>
      <c r="AA2741" s="16">
        <v>1.321013</v>
      </c>
      <c r="AB2741" s="16">
        <v>0.77</v>
      </c>
      <c r="AC2741" s="16">
        <v>22.86</v>
      </c>
      <c r="AD2741" s="16">
        <v>20.46</v>
      </c>
      <c r="AE2741" s="16">
        <v>0.36159999999999998</v>
      </c>
      <c r="AF2741" s="16">
        <v>0</v>
      </c>
      <c r="AG2741" s="16">
        <v>4482.54</v>
      </c>
      <c r="AH2741" s="16">
        <v>1.3849999999999999E-2</v>
      </c>
      <c r="AI2741" s="16">
        <v>7.9</v>
      </c>
      <c r="AJ2741" s="16">
        <v>68.2</v>
      </c>
      <c r="AK2741" s="16">
        <v>-0.42299999999999999</v>
      </c>
      <c r="AL2741" s="16">
        <v>-0.25559999999999999</v>
      </c>
      <c r="AM2741" s="16">
        <v>-0.36620000000000003</v>
      </c>
      <c r="AN2741" s="16">
        <v>-1.0935999999999999</v>
      </c>
      <c r="AO2741" s="16">
        <v>-0.34760000000000002</v>
      </c>
      <c r="AP2741" s="16">
        <v>-0.1118</v>
      </c>
      <c r="AR2741" s="16">
        <f t="shared" si="115"/>
        <v>1</v>
      </c>
      <c r="AS2741" s="5">
        <f t="shared" si="114"/>
        <v>1.3082999999999956E-2</v>
      </c>
    </row>
    <row r="2742" spans="1:45" x14ac:dyDescent="0.25">
      <c r="A2742" s="16" t="s">
        <v>404</v>
      </c>
      <c r="B2742" s="16" t="s">
        <v>117</v>
      </c>
      <c r="C2742" s="16" t="s">
        <v>331</v>
      </c>
      <c r="D2742" s="16">
        <v>1993</v>
      </c>
      <c r="E2742" s="16" t="s">
        <v>3098</v>
      </c>
      <c r="F2742" s="16" t="s">
        <v>590</v>
      </c>
      <c r="G2742" s="10">
        <v>379.012</v>
      </c>
      <c r="H2742" s="73">
        <v>5.9375679999999997</v>
      </c>
      <c r="I2742" s="16" t="s">
        <v>6700</v>
      </c>
      <c r="J2742" s="71">
        <v>-2.0829899999999998E-2</v>
      </c>
      <c r="K2742" s="71">
        <v>1.035919</v>
      </c>
      <c r="L2742" s="16">
        <v>-1.7358880000000001</v>
      </c>
      <c r="M2742" s="16">
        <v>-0.57528889999999999</v>
      </c>
      <c r="N2742" s="16">
        <v>-1.2399100000000001</v>
      </c>
      <c r="O2742" s="16">
        <v>-0.5983349</v>
      </c>
      <c r="P2742" s="16">
        <v>-1.1009979999999999</v>
      </c>
      <c r="Q2742" s="16">
        <v>-0.34003309999999998</v>
      </c>
      <c r="R2742" s="16">
        <v>0.20530000000000001</v>
      </c>
      <c r="S2742" s="16">
        <v>1E-4</v>
      </c>
      <c r="T2742" s="16">
        <v>1E-4</v>
      </c>
      <c r="U2742" s="16">
        <v>2.2231000000000001</v>
      </c>
      <c r="V2742" s="16">
        <v>3.8580000000000001</v>
      </c>
      <c r="W2742" s="16">
        <v>2.5819999999999999</v>
      </c>
      <c r="X2742" s="16">
        <v>356.2</v>
      </c>
      <c r="Y2742" s="16">
        <v>48.907600000000002</v>
      </c>
      <c r="Z2742" s="16">
        <v>0.14080000000000001</v>
      </c>
      <c r="AA2742" s="16">
        <v>1.2379009999999999</v>
      </c>
      <c r="AB2742" s="16">
        <v>0.77</v>
      </c>
      <c r="AC2742" s="16">
        <v>22.86</v>
      </c>
      <c r="AD2742" s="16">
        <v>22.6</v>
      </c>
      <c r="AE2742" s="16">
        <v>0.37180000000000002</v>
      </c>
      <c r="AF2742" s="16">
        <v>0</v>
      </c>
      <c r="AG2742" s="16">
        <v>4593.1899999999996</v>
      </c>
      <c r="AH2742" s="16">
        <v>1.405E-2</v>
      </c>
      <c r="AI2742" s="16">
        <v>9.6999999999999993</v>
      </c>
      <c r="AJ2742" s="16">
        <v>69.3</v>
      </c>
      <c r="AK2742" s="16">
        <v>-0.43419999999999997</v>
      </c>
      <c r="AL2742" s="16">
        <v>-0.27739999999999998</v>
      </c>
      <c r="AM2742" s="16">
        <v>-0.39319999999999999</v>
      </c>
      <c r="AN2742" s="16">
        <v>-1.1148</v>
      </c>
      <c r="AO2742" s="16">
        <v>-0.36720000000000003</v>
      </c>
      <c r="AP2742" s="16">
        <v>-0.1482</v>
      </c>
      <c r="AR2742" s="16">
        <f t="shared" si="115"/>
        <v>1</v>
      </c>
      <c r="AS2742" s="5">
        <f t="shared" si="114"/>
        <v>2.7778999999999998E-2</v>
      </c>
    </row>
    <row r="2743" spans="1:45" x14ac:dyDescent="0.25">
      <c r="A2743" s="16" t="s">
        <v>404</v>
      </c>
      <c r="B2743" s="16" t="s">
        <v>117</v>
      </c>
      <c r="C2743" s="16" t="s">
        <v>331</v>
      </c>
      <c r="D2743" s="16">
        <v>1994</v>
      </c>
      <c r="E2743" s="16" t="s">
        <v>3099</v>
      </c>
      <c r="F2743" s="16" t="s">
        <v>590</v>
      </c>
      <c r="G2743" s="10">
        <v>399.42099999999999</v>
      </c>
      <c r="H2743" s="73">
        <v>5.9900149999999996</v>
      </c>
      <c r="I2743" s="16" t="s">
        <v>6700</v>
      </c>
      <c r="J2743" s="71">
        <v>1.9838700000000001E-2</v>
      </c>
      <c r="K2743" s="71">
        <v>1.0566759999999999</v>
      </c>
      <c r="L2743" s="16">
        <v>-1.714467</v>
      </c>
      <c r="M2743" s="16">
        <v>-0.57566709999999999</v>
      </c>
      <c r="N2743" s="16">
        <v>-1.221938</v>
      </c>
      <c r="O2743" s="16">
        <v>-0.57176510000000003</v>
      </c>
      <c r="P2743" s="16">
        <v>-1.076146</v>
      </c>
      <c r="Q2743" s="16">
        <v>-0.3640352</v>
      </c>
      <c r="R2743" s="16">
        <v>0.20530000000000001</v>
      </c>
      <c r="S2743" s="16">
        <v>0</v>
      </c>
      <c r="T2743" s="16">
        <v>1E-4</v>
      </c>
      <c r="U2743" s="16">
        <v>2.3374999999999999</v>
      </c>
      <c r="V2743" s="16">
        <v>4.1440000000000001</v>
      </c>
      <c r="W2743" s="16">
        <v>2.5459999999999998</v>
      </c>
      <c r="X2743" s="16">
        <v>356.50799999999998</v>
      </c>
      <c r="Y2743" s="16">
        <v>49.372799999999998</v>
      </c>
      <c r="Z2743" s="16">
        <v>0.14280000000000001</v>
      </c>
      <c r="AA2743" s="16">
        <v>1.2002280000000001</v>
      </c>
      <c r="AB2743" s="16">
        <v>0.77</v>
      </c>
      <c r="AC2743" s="16">
        <v>22.86</v>
      </c>
      <c r="AD2743" s="16">
        <v>23.57</v>
      </c>
      <c r="AE2743" s="16">
        <v>0.377</v>
      </c>
      <c r="AF2743" s="16">
        <v>0</v>
      </c>
      <c r="AG2743" s="16">
        <v>4841.9399999999996</v>
      </c>
      <c r="AH2743" s="16">
        <v>1.4250000000000001E-2</v>
      </c>
      <c r="AI2743" s="16">
        <v>11.4</v>
      </c>
      <c r="AJ2743" s="16">
        <v>70.5</v>
      </c>
      <c r="AK2743" s="16">
        <v>-0.44540000000000002</v>
      </c>
      <c r="AL2743" s="16">
        <v>-0.29930000000000001</v>
      </c>
      <c r="AM2743" s="16">
        <v>-0.42020000000000002</v>
      </c>
      <c r="AN2743" s="16">
        <v>-1.1359999999999999</v>
      </c>
      <c r="AO2743" s="16">
        <v>-0.38679999999999998</v>
      </c>
      <c r="AP2743" s="16">
        <v>-0.1845</v>
      </c>
      <c r="AR2743" s="16">
        <f t="shared" si="115"/>
        <v>1</v>
      </c>
      <c r="AS2743" s="5">
        <f t="shared" si="114"/>
        <v>2.1421000000000134E-2</v>
      </c>
    </row>
    <row r="2744" spans="1:45" x14ac:dyDescent="0.25">
      <c r="A2744" s="16" t="s">
        <v>404</v>
      </c>
      <c r="B2744" s="16" t="s">
        <v>117</v>
      </c>
      <c r="C2744" s="16" t="s">
        <v>331</v>
      </c>
      <c r="D2744" s="16">
        <v>1995</v>
      </c>
      <c r="E2744" s="16" t="s">
        <v>3095</v>
      </c>
      <c r="F2744" s="16" t="s">
        <v>590</v>
      </c>
      <c r="G2744" s="10">
        <v>403.05200000000002</v>
      </c>
      <c r="H2744" s="73">
        <v>5.9990649999999999</v>
      </c>
      <c r="I2744" s="16" t="s">
        <v>6700</v>
      </c>
      <c r="J2744" s="71">
        <v>-2.5719100000000002E-2</v>
      </c>
      <c r="K2744" s="71">
        <v>1.029846</v>
      </c>
      <c r="L2744" s="16">
        <v>-1.694447</v>
      </c>
      <c r="M2744" s="16">
        <v>-0.57528889999999999</v>
      </c>
      <c r="N2744" s="16">
        <v>-1.2013050000000001</v>
      </c>
      <c r="O2744" s="16">
        <v>-0.55093809999999999</v>
      </c>
      <c r="P2744" s="16">
        <v>-1.0518320000000001</v>
      </c>
      <c r="Q2744" s="16">
        <v>-0.38803759999999998</v>
      </c>
      <c r="R2744" s="16">
        <v>0.20530000000000001</v>
      </c>
      <c r="S2744" s="16">
        <v>1E-4</v>
      </c>
      <c r="T2744" s="16">
        <v>1E-4</v>
      </c>
      <c r="U2744" s="16">
        <v>2.4518</v>
      </c>
      <c r="V2744" s="16">
        <v>4.43</v>
      </c>
      <c r="W2744" s="16">
        <v>2.5099999999999998</v>
      </c>
      <c r="X2744" s="16">
        <v>357.23500000000001</v>
      </c>
      <c r="Y2744" s="16">
        <v>49.837899999999998</v>
      </c>
      <c r="Z2744" s="16">
        <v>0.1424</v>
      </c>
      <c r="AA2744" s="16">
        <v>1.166245</v>
      </c>
      <c r="AB2744" s="16">
        <v>0.77</v>
      </c>
      <c r="AC2744" s="16">
        <v>22.86</v>
      </c>
      <c r="AD2744" s="16">
        <v>24.445</v>
      </c>
      <c r="AE2744" s="16">
        <v>0.40660000000000002</v>
      </c>
      <c r="AF2744" s="16">
        <v>0</v>
      </c>
      <c r="AG2744" s="16">
        <v>5591.16</v>
      </c>
      <c r="AH2744" s="16">
        <v>1.435E-2</v>
      </c>
      <c r="AI2744" s="16">
        <v>13.1</v>
      </c>
      <c r="AJ2744" s="16">
        <v>71.599999999999994</v>
      </c>
      <c r="AK2744" s="16">
        <v>-0.45650000000000002</v>
      </c>
      <c r="AL2744" s="16">
        <v>-0.32119999999999999</v>
      </c>
      <c r="AM2744" s="16">
        <v>-0.44719999999999999</v>
      </c>
      <c r="AN2744" s="16">
        <v>-1.1572</v>
      </c>
      <c r="AO2744" s="16">
        <v>-0.40639999999999998</v>
      </c>
      <c r="AP2744" s="16">
        <v>-0.22090000000000001</v>
      </c>
      <c r="AR2744" s="16">
        <f t="shared" si="115"/>
        <v>1</v>
      </c>
      <c r="AS2744" s="5">
        <f t="shared" si="114"/>
        <v>2.0019999999999927E-2</v>
      </c>
    </row>
    <row r="2745" spans="1:45" x14ac:dyDescent="0.25">
      <c r="A2745" s="16" t="s">
        <v>404</v>
      </c>
      <c r="B2745" s="16" t="s">
        <v>117</v>
      </c>
      <c r="C2745" s="16" t="s">
        <v>331</v>
      </c>
      <c r="D2745" s="16">
        <v>1996</v>
      </c>
      <c r="E2745" s="16" t="s">
        <v>3107</v>
      </c>
      <c r="F2745" s="16" t="s">
        <v>590</v>
      </c>
      <c r="G2745" s="10">
        <v>414.70100000000002</v>
      </c>
      <c r="H2745" s="73">
        <v>6.027558</v>
      </c>
      <c r="I2745" s="16" t="s">
        <v>6700</v>
      </c>
      <c r="J2745" s="71">
        <v>6.0156000000000003E-3</v>
      </c>
      <c r="K2745" s="71">
        <v>1.0360590000000001</v>
      </c>
      <c r="L2745" s="16">
        <v>-1.552408</v>
      </c>
      <c r="M2745" s="16">
        <v>-0.57509980000000005</v>
      </c>
      <c r="N2745" s="16">
        <v>-1.1805330000000001</v>
      </c>
      <c r="O2745" s="16">
        <v>-0.52608489999999997</v>
      </c>
      <c r="P2745" s="16">
        <v>-1.026702</v>
      </c>
      <c r="Q2745" s="16">
        <v>-0.13256960000000001</v>
      </c>
      <c r="R2745" s="16">
        <v>0.20530000000000001</v>
      </c>
      <c r="S2745" s="16">
        <v>1.4999999999999999E-4</v>
      </c>
      <c r="T2745" s="16">
        <v>1E-4</v>
      </c>
      <c r="U2745" s="16">
        <v>2.5661</v>
      </c>
      <c r="V2745" s="16">
        <v>4.6740000000000004</v>
      </c>
      <c r="W2745" s="16">
        <v>2.4980000000000002</v>
      </c>
      <c r="X2745" s="16">
        <v>357.89800000000002</v>
      </c>
      <c r="Y2745" s="16">
        <v>50.303100000000001</v>
      </c>
      <c r="Z2745" s="16">
        <v>0.13439999999999999</v>
      </c>
      <c r="AA2745" s="16">
        <v>1.0786659999999999</v>
      </c>
      <c r="AB2745" s="16">
        <v>0.77</v>
      </c>
      <c r="AC2745" s="16">
        <v>22.86</v>
      </c>
      <c r="AD2745" s="16">
        <v>26.7</v>
      </c>
      <c r="AE2745" s="16">
        <v>0.53349999999999997</v>
      </c>
      <c r="AF2745" s="16">
        <v>0</v>
      </c>
      <c r="AG2745" s="16">
        <v>5574.7</v>
      </c>
      <c r="AH2745" s="16">
        <v>1.435E-2</v>
      </c>
      <c r="AI2745" s="16">
        <v>14.8</v>
      </c>
      <c r="AJ2745" s="16">
        <v>72.7</v>
      </c>
      <c r="AK2745" s="16">
        <v>-0.1225</v>
      </c>
      <c r="AL2745" s="16">
        <v>-1.46E-2</v>
      </c>
      <c r="AM2745" s="16">
        <v>-0.40839999999999999</v>
      </c>
      <c r="AN2745" s="16">
        <v>-0.15179999999999999</v>
      </c>
      <c r="AO2745" s="16">
        <v>-0.54610000000000003</v>
      </c>
      <c r="AP2745" s="16">
        <v>-0.189</v>
      </c>
      <c r="AR2745" s="16">
        <f t="shared" si="115"/>
        <v>1</v>
      </c>
      <c r="AS2745" s="5">
        <f t="shared" si="114"/>
        <v>0.14203900000000003</v>
      </c>
    </row>
    <row r="2746" spans="1:45" x14ac:dyDescent="0.25">
      <c r="A2746" s="16" t="s">
        <v>404</v>
      </c>
      <c r="B2746" s="16" t="s">
        <v>117</v>
      </c>
      <c r="C2746" s="16" t="s">
        <v>331</v>
      </c>
      <c r="D2746" s="16">
        <v>1997</v>
      </c>
      <c r="E2746" s="16" t="s">
        <v>3104</v>
      </c>
      <c r="F2746" s="16" t="s">
        <v>590</v>
      </c>
      <c r="G2746" s="10">
        <v>426.173</v>
      </c>
      <c r="H2746" s="73">
        <v>6.0548460000000004</v>
      </c>
      <c r="I2746" s="16" t="s">
        <v>6700</v>
      </c>
      <c r="J2746" s="71">
        <v>-1.1356000000000001E-3</v>
      </c>
      <c r="K2746" s="71">
        <v>1.034883</v>
      </c>
      <c r="L2746" s="16">
        <v>-1.569896</v>
      </c>
      <c r="M2746" s="16">
        <v>-0.57416780000000001</v>
      </c>
      <c r="N2746" s="16">
        <v>-1.1600090000000001</v>
      </c>
      <c r="O2746" s="16">
        <v>-0.4972375</v>
      </c>
      <c r="P2746" s="16">
        <v>-1.000407</v>
      </c>
      <c r="Q2746" s="16">
        <v>-0.25533939999999999</v>
      </c>
      <c r="R2746" s="16">
        <v>0.20530000000000001</v>
      </c>
      <c r="S2746" s="16">
        <v>1.4999999999999999E-4</v>
      </c>
      <c r="T2746" s="16">
        <v>2.0000000000000001E-4</v>
      </c>
      <c r="U2746" s="16">
        <v>2.6804999999999999</v>
      </c>
      <c r="V2746" s="16">
        <v>4.9180000000000001</v>
      </c>
      <c r="W2746" s="16">
        <v>2.4860000000000002</v>
      </c>
      <c r="X2746" s="16">
        <v>358.52</v>
      </c>
      <c r="Y2746" s="16">
        <v>50.7682</v>
      </c>
      <c r="Z2746" s="16">
        <v>0.12609999999999999</v>
      </c>
      <c r="AA2746" s="16">
        <v>0.97768840000000001</v>
      </c>
      <c r="AB2746" s="16">
        <v>0.77</v>
      </c>
      <c r="AC2746" s="16">
        <v>22.86</v>
      </c>
      <c r="AD2746" s="16">
        <v>29.3</v>
      </c>
      <c r="AE2746" s="16">
        <v>0.64670000000000005</v>
      </c>
      <c r="AF2746" s="16">
        <v>0</v>
      </c>
      <c r="AG2746" s="16">
        <v>5219.8599999999997</v>
      </c>
      <c r="AH2746" s="16">
        <v>1.6250000000000001E-2</v>
      </c>
      <c r="AI2746" s="16">
        <v>16.600000000000001</v>
      </c>
      <c r="AJ2746" s="16">
        <v>73.8</v>
      </c>
      <c r="AK2746" s="16">
        <v>-0.19800000000000001</v>
      </c>
      <c r="AL2746" s="16">
        <v>-0.26469999999999999</v>
      </c>
      <c r="AM2746" s="16">
        <v>-0.56340000000000001</v>
      </c>
      <c r="AN2746" s="16">
        <v>-0.47839999999999999</v>
      </c>
      <c r="AO2746" s="16">
        <v>-0.49020000000000002</v>
      </c>
      <c r="AP2746" s="16">
        <v>-0.17849999999999999</v>
      </c>
      <c r="AR2746" s="16">
        <f t="shared" si="115"/>
        <v>1</v>
      </c>
      <c r="AS2746" s="5">
        <f t="shared" si="114"/>
        <v>-1.7487999999999948E-2</v>
      </c>
    </row>
    <row r="2747" spans="1:45" x14ac:dyDescent="0.25">
      <c r="A2747" s="16" t="s">
        <v>404</v>
      </c>
      <c r="B2747" s="16" t="s">
        <v>117</v>
      </c>
      <c r="C2747" s="16" t="s">
        <v>331</v>
      </c>
      <c r="D2747" s="16">
        <v>1998</v>
      </c>
      <c r="E2747" s="16" t="s">
        <v>3118</v>
      </c>
      <c r="F2747" s="16" t="s">
        <v>590</v>
      </c>
      <c r="G2747" s="10">
        <v>430.06799999999998</v>
      </c>
      <c r="H2747" s="73">
        <v>6.0639419999999999</v>
      </c>
      <c r="I2747" s="16" t="s">
        <v>6700</v>
      </c>
      <c r="J2747" s="71">
        <v>-2.1883199999999998E-2</v>
      </c>
      <c r="K2747" s="71">
        <v>1.012483</v>
      </c>
      <c r="L2747" s="16">
        <v>-1.610214</v>
      </c>
      <c r="M2747" s="16">
        <v>-0.57378960000000001</v>
      </c>
      <c r="N2747" s="16">
        <v>-1.129996</v>
      </c>
      <c r="O2747" s="16">
        <v>-0.52847069999999996</v>
      </c>
      <c r="P2747" s="16">
        <v>-0.97194349999999996</v>
      </c>
      <c r="Q2747" s="16">
        <v>-0.37810919999999998</v>
      </c>
      <c r="R2747" s="16">
        <v>0.20530000000000001</v>
      </c>
      <c r="S2747" s="16">
        <v>2.5000000000000001E-4</v>
      </c>
      <c r="T2747" s="16">
        <v>2.0000000000000001E-4</v>
      </c>
      <c r="U2747" s="16">
        <v>2.8929</v>
      </c>
      <c r="V2747" s="16">
        <v>5.1619999999999999</v>
      </c>
      <c r="W2747" s="16">
        <v>2.4740000000000002</v>
      </c>
      <c r="X2747" s="16">
        <v>359.01499999999999</v>
      </c>
      <c r="Y2747" s="16">
        <v>51.233400000000003</v>
      </c>
      <c r="Z2747" s="16">
        <v>0.1241</v>
      </c>
      <c r="AA2747" s="16">
        <v>1.087987</v>
      </c>
      <c r="AB2747" s="16">
        <v>0.77</v>
      </c>
      <c r="AC2747" s="16">
        <v>22.86</v>
      </c>
      <c r="AD2747" s="16">
        <v>26.46</v>
      </c>
      <c r="AE2747" s="16">
        <v>0.93969999999999998</v>
      </c>
      <c r="AF2747" s="16">
        <v>0</v>
      </c>
      <c r="AG2747" s="16">
        <v>5466.51</v>
      </c>
      <c r="AH2747" s="16">
        <v>1.6250000000000001E-2</v>
      </c>
      <c r="AI2747" s="16">
        <v>18.3</v>
      </c>
      <c r="AJ2747" s="16">
        <v>75</v>
      </c>
      <c r="AK2747" s="16">
        <v>-0.27350000000000002</v>
      </c>
      <c r="AL2747" s="16">
        <v>-0.51480000000000004</v>
      </c>
      <c r="AM2747" s="16">
        <v>-0.71840000000000004</v>
      </c>
      <c r="AN2747" s="16">
        <v>-0.80500000000000005</v>
      </c>
      <c r="AO2747" s="16">
        <v>-0.43430000000000002</v>
      </c>
      <c r="AP2747" s="16">
        <v>-0.16800000000000001</v>
      </c>
      <c r="AR2747" s="16">
        <f t="shared" si="115"/>
        <v>1</v>
      </c>
      <c r="AS2747" s="5">
        <f t="shared" si="114"/>
        <v>-4.0318000000000076E-2</v>
      </c>
    </row>
    <row r="2748" spans="1:45" x14ac:dyDescent="0.25">
      <c r="A2748" s="16" t="s">
        <v>404</v>
      </c>
      <c r="B2748" s="16" t="s">
        <v>117</v>
      </c>
      <c r="C2748" s="16" t="s">
        <v>331</v>
      </c>
      <c r="D2748" s="16">
        <v>1999</v>
      </c>
      <c r="E2748" s="16" t="s">
        <v>3092</v>
      </c>
      <c r="F2748" s="16" t="s">
        <v>590</v>
      </c>
      <c r="G2748" s="10">
        <v>440.38</v>
      </c>
      <c r="H2748" s="73">
        <v>6.0876390000000002</v>
      </c>
      <c r="I2748" s="16" t="s">
        <v>6700</v>
      </c>
      <c r="J2748" s="71">
        <v>4.1942199999999999E-2</v>
      </c>
      <c r="K2748" s="71">
        <v>1.055852</v>
      </c>
      <c r="L2748" s="16">
        <v>-1.666472</v>
      </c>
      <c r="M2748" s="16">
        <v>-0.57378960000000001</v>
      </c>
      <c r="N2748" s="16">
        <v>-1.119127</v>
      </c>
      <c r="O2748" s="16">
        <v>-0.64589450000000004</v>
      </c>
      <c r="P2748" s="16">
        <v>-0.94677029999999995</v>
      </c>
      <c r="Q2748" s="16">
        <v>-0.4211491</v>
      </c>
      <c r="R2748" s="16">
        <v>0.20530000000000001</v>
      </c>
      <c r="S2748" s="16">
        <v>2.5000000000000001E-4</v>
      </c>
      <c r="T2748" s="16">
        <v>2.0000000000000001E-4</v>
      </c>
      <c r="U2748" s="16">
        <v>2.8933</v>
      </c>
      <c r="V2748" s="16">
        <v>5.4059999999999997</v>
      </c>
      <c r="W2748" s="16">
        <v>2.4620000000000002</v>
      </c>
      <c r="X2748" s="16">
        <v>360.00400000000002</v>
      </c>
      <c r="Y2748" s="16">
        <v>51.698500000000003</v>
      </c>
      <c r="Z2748" s="16">
        <v>0.13619999999999999</v>
      </c>
      <c r="AA2748" s="16">
        <v>1.529183</v>
      </c>
      <c r="AB2748" s="16">
        <v>0.77</v>
      </c>
      <c r="AC2748" s="16">
        <v>22.86</v>
      </c>
      <c r="AD2748" s="16">
        <v>15.1</v>
      </c>
      <c r="AE2748" s="16">
        <v>1.1152</v>
      </c>
      <c r="AF2748" s="16">
        <v>2.4199999999999999E-2</v>
      </c>
      <c r="AG2748" s="16">
        <v>6339.25</v>
      </c>
      <c r="AH2748" s="16">
        <v>1.6150000000000001E-2</v>
      </c>
      <c r="AI2748" s="16">
        <v>20</v>
      </c>
      <c r="AJ2748" s="16">
        <v>76</v>
      </c>
      <c r="AK2748" s="16">
        <v>-0.28449999999999998</v>
      </c>
      <c r="AL2748" s="16">
        <v>-0.52549999999999997</v>
      </c>
      <c r="AM2748" s="16">
        <v>-0.60740000000000005</v>
      </c>
      <c r="AN2748" s="16">
        <v>-1.0189999999999999</v>
      </c>
      <c r="AO2748" s="16">
        <v>-0.498</v>
      </c>
      <c r="AP2748" s="16">
        <v>-0.24790000000000001</v>
      </c>
      <c r="AR2748" s="16">
        <f t="shared" si="115"/>
        <v>1</v>
      </c>
      <c r="AS2748" s="5">
        <f t="shared" si="114"/>
        <v>-5.6257999999999919E-2</v>
      </c>
    </row>
    <row r="2749" spans="1:45" x14ac:dyDescent="0.25">
      <c r="A2749" s="16" t="s">
        <v>404</v>
      </c>
      <c r="B2749" s="16" t="s">
        <v>117</v>
      </c>
      <c r="C2749" s="16" t="s">
        <v>331</v>
      </c>
      <c r="D2749" s="16">
        <v>2000</v>
      </c>
      <c r="E2749" s="16" t="s">
        <v>3102</v>
      </c>
      <c r="F2749" s="16" t="s">
        <v>590</v>
      </c>
      <c r="G2749" s="10">
        <v>459.11599999999999</v>
      </c>
      <c r="H2749" s="73">
        <v>6.1293030000000002</v>
      </c>
      <c r="I2749" s="16">
        <v>23740911</v>
      </c>
      <c r="J2749" s="71">
        <v>-2.63509E-2</v>
      </c>
      <c r="K2749" s="71">
        <v>1.0283929999999999</v>
      </c>
      <c r="L2749" s="16">
        <v>-1.5997319999999999</v>
      </c>
      <c r="M2749" s="16">
        <v>-0.57154740000000004</v>
      </c>
      <c r="N2749" s="16">
        <v>-1.102565</v>
      </c>
      <c r="O2749" s="16">
        <v>-0.50495590000000001</v>
      </c>
      <c r="P2749" s="16">
        <v>-0.92191270000000003</v>
      </c>
      <c r="Q2749" s="16">
        <v>-0.46415309999999999</v>
      </c>
      <c r="R2749" s="16">
        <v>0.20530000000000001</v>
      </c>
      <c r="S2749" s="16">
        <v>3.5E-4</v>
      </c>
      <c r="T2749" s="16">
        <v>4.0000000000000002E-4</v>
      </c>
      <c r="U2749" s="16">
        <v>2.9752000000000001</v>
      </c>
      <c r="V2749" s="16">
        <v>5.65</v>
      </c>
      <c r="W2749" s="16">
        <v>2.4500000000000002</v>
      </c>
      <c r="X2749" s="16">
        <v>360.541</v>
      </c>
      <c r="Y2749" s="16">
        <v>52.163699999999999</v>
      </c>
      <c r="Z2749" s="16">
        <v>0.1384</v>
      </c>
      <c r="AA2749" s="16">
        <v>1.156342</v>
      </c>
      <c r="AB2749" s="16">
        <v>0.77</v>
      </c>
      <c r="AC2749" s="16">
        <v>22.86</v>
      </c>
      <c r="AD2749" s="16">
        <v>24.7</v>
      </c>
      <c r="AE2749" s="16">
        <v>1.1512</v>
      </c>
      <c r="AF2749" s="16">
        <v>4.41E-2</v>
      </c>
      <c r="AG2749" s="16">
        <v>6988.16</v>
      </c>
      <c r="AH2749" s="16">
        <v>1.7299999999999999E-2</v>
      </c>
      <c r="AI2749" s="16">
        <v>21.7</v>
      </c>
      <c r="AJ2749" s="16">
        <v>77.099999999999994</v>
      </c>
      <c r="AK2749" s="16">
        <v>-0.29549999999999998</v>
      </c>
      <c r="AL2749" s="16">
        <v>-0.53620000000000001</v>
      </c>
      <c r="AM2749" s="16">
        <v>-0.49630000000000002</v>
      </c>
      <c r="AN2749" s="16">
        <v>-1.2330000000000001</v>
      </c>
      <c r="AO2749" s="16">
        <v>-0.56159999999999999</v>
      </c>
      <c r="AP2749" s="16">
        <v>-0.32779999999999998</v>
      </c>
      <c r="AR2749" s="16">
        <f t="shared" si="115"/>
        <v>0</v>
      </c>
      <c r="AS2749" s="5">
        <f t="shared" si="114"/>
        <v>6.6740000000000022E-2</v>
      </c>
    </row>
    <row r="2750" spans="1:45" x14ac:dyDescent="0.25">
      <c r="A2750" s="16" t="s">
        <v>404</v>
      </c>
      <c r="B2750" s="16" t="s">
        <v>117</v>
      </c>
      <c r="C2750" s="16" t="s">
        <v>331</v>
      </c>
      <c r="D2750" s="16">
        <v>2001</v>
      </c>
      <c r="E2750" s="16" t="s">
        <v>3114</v>
      </c>
      <c r="F2750" s="16" t="s">
        <v>590</v>
      </c>
      <c r="G2750" s="10">
        <v>472.77199999999999</v>
      </c>
      <c r="H2750" s="73">
        <v>6.1586129999999999</v>
      </c>
      <c r="I2750" s="16">
        <v>24161777</v>
      </c>
      <c r="J2750" s="71">
        <v>1.32161E-2</v>
      </c>
      <c r="K2750" s="71">
        <v>1.0420739999999999</v>
      </c>
      <c r="L2750" s="16">
        <v>-1.651851</v>
      </c>
      <c r="M2750" s="16">
        <v>-0.57154740000000004</v>
      </c>
      <c r="N2750" s="16">
        <v>-1.0111019999999999</v>
      </c>
      <c r="O2750" s="16">
        <v>-0.64431400000000005</v>
      </c>
      <c r="P2750" s="16">
        <v>-0.89677609999999996</v>
      </c>
      <c r="Q2750" s="16">
        <v>-0.55739300000000003</v>
      </c>
      <c r="R2750" s="16">
        <v>0.20530000000000001</v>
      </c>
      <c r="S2750" s="16">
        <v>3.5E-4</v>
      </c>
      <c r="T2750" s="16">
        <v>4.0000000000000002E-4</v>
      </c>
      <c r="U2750" s="16">
        <v>3.7084000000000001</v>
      </c>
      <c r="V2750" s="16">
        <v>6.1219999999999999</v>
      </c>
      <c r="W2750" s="16">
        <v>2.4420000000000002</v>
      </c>
      <c r="X2750" s="16">
        <v>361.27699999999999</v>
      </c>
      <c r="Y2750" s="16">
        <v>52.628799999999998</v>
      </c>
      <c r="Z2750" s="16">
        <v>0.1341</v>
      </c>
      <c r="AA2750" s="16">
        <v>1.5719050000000001</v>
      </c>
      <c r="AB2750" s="16">
        <v>0.77</v>
      </c>
      <c r="AC2750" s="16">
        <v>22.86</v>
      </c>
      <c r="AD2750" s="16">
        <v>14</v>
      </c>
      <c r="AE2750" s="16">
        <v>1.26</v>
      </c>
      <c r="AF2750" s="16">
        <v>7.3099999999999998E-2</v>
      </c>
      <c r="AG2750" s="16">
        <v>7733.75</v>
      </c>
      <c r="AH2750" s="16">
        <v>1.6750000000000001E-2</v>
      </c>
      <c r="AI2750" s="16">
        <v>23.4</v>
      </c>
      <c r="AJ2750" s="16">
        <v>78.2</v>
      </c>
      <c r="AK2750" s="16">
        <v>-0.57120000000000004</v>
      </c>
      <c r="AL2750" s="16">
        <v>-0.42770000000000002</v>
      </c>
      <c r="AM2750" s="16">
        <v>-0.49349999999999999</v>
      </c>
      <c r="AN2750" s="16">
        <v>-1.5124</v>
      </c>
      <c r="AO2750" s="16">
        <v>-0.56899999999999995</v>
      </c>
      <c r="AP2750" s="16">
        <v>-0.43</v>
      </c>
      <c r="AR2750" s="16">
        <f t="shared" si="115"/>
        <v>0</v>
      </c>
      <c r="AS2750" s="5">
        <f t="shared" si="114"/>
        <v>-5.2119000000000026E-2</v>
      </c>
    </row>
    <row r="2751" spans="1:45" x14ac:dyDescent="0.25">
      <c r="A2751" s="16" t="s">
        <v>404</v>
      </c>
      <c r="B2751" s="16" t="s">
        <v>117</v>
      </c>
      <c r="C2751" s="16" t="s">
        <v>331</v>
      </c>
      <c r="D2751" s="16">
        <v>2002</v>
      </c>
      <c r="E2751" s="16" t="s">
        <v>3116</v>
      </c>
      <c r="F2751" s="16" t="s">
        <v>590</v>
      </c>
      <c r="G2751" s="10">
        <v>465.54500000000002</v>
      </c>
      <c r="H2751" s="73">
        <v>6.1432089999999997</v>
      </c>
      <c r="I2751" s="16">
        <v>24566342</v>
      </c>
      <c r="J2751" s="71">
        <v>-4.8532800000000001E-2</v>
      </c>
      <c r="K2751" s="71">
        <v>0.99270700000000001</v>
      </c>
      <c r="L2751" s="16">
        <v>-1.6630309999999999</v>
      </c>
      <c r="M2751" s="16">
        <v>-0.57061539999999999</v>
      </c>
      <c r="N2751" s="16">
        <v>-1.055283</v>
      </c>
      <c r="O2751" s="16">
        <v>-0.56448609999999999</v>
      </c>
      <c r="P2751" s="16">
        <v>-0.87309329999999996</v>
      </c>
      <c r="Q2751" s="16">
        <v>-0.65056449999999999</v>
      </c>
      <c r="R2751" s="16">
        <v>0.20530000000000001</v>
      </c>
      <c r="S2751" s="16">
        <v>3.5E-4</v>
      </c>
      <c r="T2751" s="16">
        <v>5.0000000000000001E-4</v>
      </c>
      <c r="U2751" s="16">
        <v>3.1528</v>
      </c>
      <c r="V2751" s="16">
        <v>6.5940000000000003</v>
      </c>
      <c r="W2751" s="16">
        <v>2.4340000000000002</v>
      </c>
      <c r="X2751" s="16">
        <v>361.995</v>
      </c>
      <c r="Y2751" s="16">
        <v>53.094000000000001</v>
      </c>
      <c r="Z2751" s="16">
        <v>0.13469999999999999</v>
      </c>
      <c r="AA2751" s="16">
        <v>1.3699490000000001</v>
      </c>
      <c r="AB2751" s="16">
        <v>0.77</v>
      </c>
      <c r="AC2751" s="16">
        <v>22.86</v>
      </c>
      <c r="AD2751" s="16">
        <v>19.2</v>
      </c>
      <c r="AE2751" s="16">
        <v>1.3594999999999999</v>
      </c>
      <c r="AF2751" s="16">
        <v>9.0800000000000006E-2</v>
      </c>
      <c r="AG2751" s="16">
        <v>8659.31</v>
      </c>
      <c r="AH2751" s="16">
        <v>1.7049999999999999E-2</v>
      </c>
      <c r="AI2751" s="16">
        <v>25</v>
      </c>
      <c r="AJ2751" s="16">
        <v>79.2</v>
      </c>
      <c r="AK2751" s="16">
        <v>-0.8468</v>
      </c>
      <c r="AL2751" s="16">
        <v>-0.31909999999999999</v>
      </c>
      <c r="AM2751" s="16">
        <v>-0.49070000000000003</v>
      </c>
      <c r="AN2751" s="16">
        <v>-1.7917000000000001</v>
      </c>
      <c r="AO2751" s="16">
        <v>-0.57630000000000003</v>
      </c>
      <c r="AP2751" s="16">
        <v>-0.53220000000000001</v>
      </c>
      <c r="AR2751" s="16">
        <f t="shared" si="115"/>
        <v>0</v>
      </c>
      <c r="AS2751" s="5">
        <f t="shared" si="114"/>
        <v>-1.1179999999999968E-2</v>
      </c>
    </row>
    <row r="2752" spans="1:45" x14ac:dyDescent="0.25">
      <c r="A2752" s="16" t="s">
        <v>404</v>
      </c>
      <c r="B2752" s="16" t="s">
        <v>117</v>
      </c>
      <c r="C2752" s="16" t="s">
        <v>331</v>
      </c>
      <c r="D2752" s="16">
        <v>2003</v>
      </c>
      <c r="E2752" s="16" t="s">
        <v>3097</v>
      </c>
      <c r="F2752" s="16" t="s">
        <v>590</v>
      </c>
      <c r="G2752" s="10">
        <v>476.45800000000003</v>
      </c>
      <c r="H2752" s="73">
        <v>6.1663800000000002</v>
      </c>
      <c r="I2752" s="16">
        <v>24950623</v>
      </c>
      <c r="J2752" s="71">
        <v>-1.3734999999999999E-3</v>
      </c>
      <c r="K2752" s="71">
        <v>0.99134449999999996</v>
      </c>
      <c r="L2752" s="16">
        <v>-1.6743840000000001</v>
      </c>
      <c r="M2752" s="16">
        <v>-0.56781930000000003</v>
      </c>
      <c r="N2752" s="16">
        <v>-1.0387869999999999</v>
      </c>
      <c r="O2752" s="16">
        <v>-0.59963730000000004</v>
      </c>
      <c r="P2752" s="16">
        <v>-0.84083909999999995</v>
      </c>
      <c r="Q2752" s="16">
        <v>-0.69407240000000003</v>
      </c>
      <c r="R2752" s="16">
        <v>0.20530000000000001</v>
      </c>
      <c r="S2752" s="16">
        <v>3.5E-4</v>
      </c>
      <c r="T2752" s="16">
        <v>8.0000000000000004E-4</v>
      </c>
      <c r="U2752" s="16">
        <v>3.1143999999999998</v>
      </c>
      <c r="V2752" s="16">
        <v>7.0659999999999998</v>
      </c>
      <c r="W2752" s="16">
        <v>2.4260000000000002</v>
      </c>
      <c r="X2752" s="16">
        <v>363.7</v>
      </c>
      <c r="Y2752" s="16">
        <v>53.559100000000001</v>
      </c>
      <c r="Z2752" s="16">
        <v>0.107</v>
      </c>
      <c r="AA2752" s="16">
        <v>1.35053</v>
      </c>
      <c r="AB2752" s="16">
        <v>0.77</v>
      </c>
      <c r="AC2752" s="16">
        <v>22.86</v>
      </c>
      <c r="AD2752" s="16">
        <v>19.7</v>
      </c>
      <c r="AE2752" s="16">
        <v>1.516</v>
      </c>
      <c r="AF2752" s="16">
        <v>0.33379999999999999</v>
      </c>
      <c r="AG2752" s="16">
        <v>9115.7999999999993</v>
      </c>
      <c r="AH2752" s="16">
        <v>3.4500000000000003E-2</v>
      </c>
      <c r="AI2752" s="16">
        <v>26.6</v>
      </c>
      <c r="AJ2752" s="16">
        <v>80.2</v>
      </c>
      <c r="AK2752" s="16">
        <v>-0.91930000000000001</v>
      </c>
      <c r="AL2752" s="16">
        <v>-0.33960000000000001</v>
      </c>
      <c r="AM2752" s="16">
        <v>-0.57010000000000005</v>
      </c>
      <c r="AN2752" s="16">
        <v>-1.9446000000000001</v>
      </c>
      <c r="AO2752" s="16">
        <v>-0.42370000000000002</v>
      </c>
      <c r="AP2752" s="16">
        <v>-0.62390000000000001</v>
      </c>
      <c r="AR2752" s="16">
        <f t="shared" si="115"/>
        <v>0</v>
      </c>
      <c r="AS2752" s="5">
        <f t="shared" si="114"/>
        <v>-1.1353000000000169E-2</v>
      </c>
    </row>
    <row r="2753" spans="1:45" x14ac:dyDescent="0.25">
      <c r="A2753" s="16" t="s">
        <v>404</v>
      </c>
      <c r="B2753" s="16" t="s">
        <v>117</v>
      </c>
      <c r="C2753" s="16" t="s">
        <v>331</v>
      </c>
      <c r="D2753" s="16">
        <v>2004</v>
      </c>
      <c r="E2753" s="16" t="s">
        <v>3117</v>
      </c>
      <c r="F2753" s="16" t="s">
        <v>590</v>
      </c>
      <c r="G2753" s="10">
        <v>491.69799999999998</v>
      </c>
      <c r="H2753" s="73">
        <v>6.197864</v>
      </c>
      <c r="I2753" s="16">
        <v>25309449</v>
      </c>
      <c r="J2753" s="71">
        <v>-1.1459E-3</v>
      </c>
      <c r="K2753" s="71">
        <v>0.99020909999999995</v>
      </c>
      <c r="L2753" s="16">
        <v>-1.725784</v>
      </c>
      <c r="M2753" s="16">
        <v>-0.56781930000000003</v>
      </c>
      <c r="N2753" s="16">
        <v>-1.0259039999999999</v>
      </c>
      <c r="O2753" s="16">
        <v>-0.53508979999999995</v>
      </c>
      <c r="P2753" s="16">
        <v>-0.82136949999999997</v>
      </c>
      <c r="Q2753" s="16">
        <v>-0.91823279999999996</v>
      </c>
      <c r="R2753" s="16">
        <v>0.20530000000000001</v>
      </c>
      <c r="S2753" s="16">
        <v>3.5E-4</v>
      </c>
      <c r="T2753" s="16">
        <v>8.0000000000000004E-4</v>
      </c>
      <c r="U2753" s="16">
        <v>3.1718999999999999</v>
      </c>
      <c r="V2753" s="16">
        <v>7.5380000000000003</v>
      </c>
      <c r="W2753" s="16">
        <v>2.4180000000000001</v>
      </c>
      <c r="X2753" s="16">
        <v>363.25599999999997</v>
      </c>
      <c r="Y2753" s="16">
        <v>53.994399999999999</v>
      </c>
      <c r="Z2753" s="16">
        <v>0.14499999999999999</v>
      </c>
      <c r="AA2753" s="16">
        <v>1.397135</v>
      </c>
      <c r="AB2753" s="16">
        <v>0.77</v>
      </c>
      <c r="AC2753" s="16">
        <v>22.86</v>
      </c>
      <c r="AD2753" s="16">
        <v>18.5</v>
      </c>
      <c r="AE2753" s="16">
        <v>1.677</v>
      </c>
      <c r="AF2753" s="16">
        <v>0.46860000000000002</v>
      </c>
      <c r="AG2753" s="16">
        <v>9595.9500000000007</v>
      </c>
      <c r="AH2753" s="16">
        <v>2.1299999999999999E-2</v>
      </c>
      <c r="AI2753" s="16">
        <v>28.3</v>
      </c>
      <c r="AJ2753" s="16">
        <v>81.2</v>
      </c>
      <c r="AK2753" s="16">
        <v>-1.1453</v>
      </c>
      <c r="AL2753" s="16">
        <v>-0.80820000000000003</v>
      </c>
      <c r="AM2753" s="16">
        <v>-0.75360000000000005</v>
      </c>
      <c r="AN2753" s="16">
        <v>-2.1213000000000002</v>
      </c>
      <c r="AO2753" s="16">
        <v>-0.52739999999999998</v>
      </c>
      <c r="AP2753" s="16">
        <v>-0.76090000000000002</v>
      </c>
      <c r="AR2753" s="16">
        <f t="shared" si="115"/>
        <v>0</v>
      </c>
      <c r="AS2753" s="5">
        <f t="shared" si="114"/>
        <v>-5.139999999999989E-2</v>
      </c>
    </row>
    <row r="2754" spans="1:45" x14ac:dyDescent="0.25">
      <c r="A2754" s="16" t="s">
        <v>404</v>
      </c>
      <c r="B2754" s="16" t="s">
        <v>117</v>
      </c>
      <c r="C2754" s="16" t="s">
        <v>331</v>
      </c>
      <c r="D2754" s="16">
        <v>2005</v>
      </c>
      <c r="E2754" s="16" t="s">
        <v>3109</v>
      </c>
      <c r="F2754" s="16" t="s">
        <v>590</v>
      </c>
      <c r="G2754" s="10">
        <v>502.23899999999998</v>
      </c>
      <c r="H2754" s="73">
        <v>6.2190770000000004</v>
      </c>
      <c r="I2754" s="16">
        <v>25640287</v>
      </c>
      <c r="J2754" s="71">
        <v>-2.9286999999999998E-3</v>
      </c>
      <c r="K2754" s="71">
        <v>0.98731329999999995</v>
      </c>
      <c r="L2754" s="16">
        <v>-1.6896</v>
      </c>
      <c r="M2754" s="16">
        <v>-0.56595530000000005</v>
      </c>
      <c r="N2754" s="16">
        <v>-0.98924199999999995</v>
      </c>
      <c r="O2754" s="16">
        <v>-0.52878919999999996</v>
      </c>
      <c r="P2754" s="16">
        <v>-0.78774339999999998</v>
      </c>
      <c r="Q2754" s="16">
        <v>-0.91708310000000004</v>
      </c>
      <c r="R2754" s="16">
        <v>0.20530000000000001</v>
      </c>
      <c r="S2754" s="16">
        <v>3.5E-4</v>
      </c>
      <c r="T2754" s="16">
        <v>1E-3</v>
      </c>
      <c r="U2754" s="16">
        <v>3.3645999999999998</v>
      </c>
      <c r="V2754" s="16">
        <v>8.01</v>
      </c>
      <c r="W2754" s="16">
        <v>2.41</v>
      </c>
      <c r="X2754" s="16">
        <v>364.31200000000001</v>
      </c>
      <c r="Y2754" s="16">
        <v>51.266599999999997</v>
      </c>
      <c r="Z2754" s="16">
        <v>0.14799999999999999</v>
      </c>
      <c r="AA2754" s="16">
        <v>1.2223660000000001</v>
      </c>
      <c r="AB2754" s="16">
        <v>0.77</v>
      </c>
      <c r="AC2754" s="16">
        <v>22.86</v>
      </c>
      <c r="AD2754" s="16">
        <v>23</v>
      </c>
      <c r="AE2754" s="16">
        <v>1.9161999999999999</v>
      </c>
      <c r="AF2754" s="16">
        <v>0.89880000000000004</v>
      </c>
      <c r="AG2754" s="16">
        <v>9930.67</v>
      </c>
      <c r="AH2754" s="16">
        <v>3.8300000000000001E-2</v>
      </c>
      <c r="AI2754" s="16">
        <v>29.9</v>
      </c>
      <c r="AJ2754" s="16">
        <v>82.2</v>
      </c>
      <c r="AK2754" s="16">
        <v>-1.1936</v>
      </c>
      <c r="AL2754" s="16">
        <v>-0.62909999999999999</v>
      </c>
      <c r="AM2754" s="16">
        <v>-0.83789999999999998</v>
      </c>
      <c r="AN2754" s="16">
        <v>-2.1082999999999998</v>
      </c>
      <c r="AO2754" s="16">
        <v>-0.496</v>
      </c>
      <c r="AP2754" s="16">
        <v>-0.83450000000000002</v>
      </c>
      <c r="AR2754" s="16">
        <f t="shared" si="115"/>
        <v>0</v>
      </c>
      <c r="AS2754" s="5">
        <f t="shared" si="114"/>
        <v>3.6183999999999994E-2</v>
      </c>
    </row>
    <row r="2755" spans="1:45" x14ac:dyDescent="0.25">
      <c r="A2755" s="16" t="s">
        <v>404</v>
      </c>
      <c r="B2755" s="16" t="s">
        <v>117</v>
      </c>
      <c r="C2755" s="16" t="s">
        <v>331</v>
      </c>
      <c r="D2755" s="16">
        <v>2006</v>
      </c>
      <c r="E2755" s="16" t="s">
        <v>3093</v>
      </c>
      <c r="F2755" s="16" t="s">
        <v>590</v>
      </c>
      <c r="G2755" s="10">
        <v>513.12800000000004</v>
      </c>
      <c r="H2755" s="73">
        <v>6.2405239999999997</v>
      </c>
      <c r="I2755" s="16">
        <v>25940618</v>
      </c>
      <c r="J2755" s="71">
        <v>-5.6448999999999996E-3</v>
      </c>
      <c r="K2755" s="71">
        <v>0.98175570000000001</v>
      </c>
      <c r="L2755" s="16">
        <v>-1.5887690000000001</v>
      </c>
      <c r="M2755" s="16">
        <v>-0.56502319999999995</v>
      </c>
      <c r="N2755" s="16">
        <v>-0.97451010000000005</v>
      </c>
      <c r="O2755" s="16">
        <v>-0.48594359999999998</v>
      </c>
      <c r="P2755" s="16">
        <v>-0.7485889</v>
      </c>
      <c r="Q2755" s="16">
        <v>-0.78691469999999997</v>
      </c>
      <c r="R2755" s="16">
        <v>0.20530000000000001</v>
      </c>
      <c r="S2755" s="16">
        <v>3.5E-4</v>
      </c>
      <c r="T2755" s="16">
        <v>1.1000000000000001E-3</v>
      </c>
      <c r="U2755" s="16">
        <v>3.6053999999999999</v>
      </c>
      <c r="V2755" s="16">
        <v>8.516</v>
      </c>
      <c r="W2755" s="16">
        <v>2.3839999999999999</v>
      </c>
      <c r="X2755" s="16">
        <v>361.19200000000001</v>
      </c>
      <c r="Y2755" s="16">
        <v>56.279299999999999</v>
      </c>
      <c r="Z2755" s="16">
        <v>0.14849999999999999</v>
      </c>
      <c r="AA2755" s="16">
        <v>1.4165540000000001</v>
      </c>
      <c r="AB2755" s="16">
        <v>0.77</v>
      </c>
      <c r="AC2755" s="16">
        <v>22.86</v>
      </c>
      <c r="AD2755" s="16">
        <v>18</v>
      </c>
      <c r="AE2755" s="16">
        <v>2.3856999999999999</v>
      </c>
      <c r="AF2755" s="16">
        <v>4.5138999999999996</v>
      </c>
      <c r="AG2755" s="16">
        <v>10653.5</v>
      </c>
      <c r="AH2755" s="16">
        <v>3.85E-2</v>
      </c>
      <c r="AI2755" s="16">
        <v>31.5</v>
      </c>
      <c r="AJ2755" s="16">
        <v>83.2</v>
      </c>
      <c r="AK2755" s="16">
        <v>-0.90749999999999997</v>
      </c>
      <c r="AL2755" s="16">
        <v>-0.60219999999999996</v>
      </c>
      <c r="AM2755" s="16">
        <v>-0.7883</v>
      </c>
      <c r="AN2755" s="16">
        <v>-1.9188000000000001</v>
      </c>
      <c r="AO2755" s="16">
        <v>-0.49790000000000001</v>
      </c>
      <c r="AP2755" s="16">
        <v>-0.63190000000000002</v>
      </c>
      <c r="AR2755" s="16">
        <f t="shared" si="115"/>
        <v>0</v>
      </c>
      <c r="AS2755" s="5">
        <f t="shared" si="114"/>
        <v>0.10083099999999989</v>
      </c>
    </row>
    <row r="2756" spans="1:45" x14ac:dyDescent="0.25">
      <c r="A2756" s="16" t="s">
        <v>404</v>
      </c>
      <c r="B2756" s="16" t="s">
        <v>117</v>
      </c>
      <c r="C2756" s="16" t="s">
        <v>331</v>
      </c>
      <c r="D2756" s="16">
        <v>2007</v>
      </c>
      <c r="E2756" s="16" t="s">
        <v>3103</v>
      </c>
      <c r="F2756" s="16" t="s">
        <v>590</v>
      </c>
      <c r="G2756" s="10">
        <v>525.08199999999999</v>
      </c>
      <c r="H2756" s="73">
        <v>6.2635550000000002</v>
      </c>
      <c r="I2756" s="16">
        <v>26214847</v>
      </c>
      <c r="J2756" s="71">
        <v>-6.7577999999999996E-3</v>
      </c>
      <c r="K2756" s="71">
        <v>0.9751436</v>
      </c>
      <c r="L2756" s="16">
        <v>-1.519228</v>
      </c>
      <c r="M2756" s="16">
        <v>-0.56353739999999997</v>
      </c>
      <c r="N2756" s="16">
        <v>-0.96151299999999995</v>
      </c>
      <c r="O2756" s="16">
        <v>-0.44807459999999999</v>
      </c>
      <c r="P2756" s="16">
        <v>-0.69854020000000006</v>
      </c>
      <c r="Q2756" s="16">
        <v>-0.73496989999999995</v>
      </c>
      <c r="R2756" s="16">
        <v>0.20530000000000001</v>
      </c>
      <c r="S2756" s="16">
        <v>2.5000000000000001E-4</v>
      </c>
      <c r="T2756" s="16">
        <v>1.2999999999999999E-3</v>
      </c>
      <c r="U2756" s="16">
        <v>3.5171999999999999</v>
      </c>
      <c r="V2756" s="16">
        <v>9.0220000000000002</v>
      </c>
      <c r="W2756" s="16">
        <v>2.3580000000000001</v>
      </c>
      <c r="X2756" s="16">
        <v>363.22399999999999</v>
      </c>
      <c r="Y2756" s="16">
        <v>56.5473</v>
      </c>
      <c r="Z2756" s="16">
        <v>0.16850000000000001</v>
      </c>
      <c r="AA2756" s="16">
        <v>1.4320889999999999</v>
      </c>
      <c r="AB2756" s="16">
        <v>0.77</v>
      </c>
      <c r="AC2756" s="16">
        <v>22.86</v>
      </c>
      <c r="AD2756" s="16">
        <v>17.600000000000001</v>
      </c>
      <c r="AE2756" s="16">
        <v>2.7018</v>
      </c>
      <c r="AF2756" s="16">
        <v>12.5969</v>
      </c>
      <c r="AG2756" s="16">
        <v>10712.3</v>
      </c>
      <c r="AH2756" s="16">
        <v>4.0500000000000001E-2</v>
      </c>
      <c r="AI2756" s="16">
        <v>33.1</v>
      </c>
      <c r="AJ2756" s="16">
        <v>84.1</v>
      </c>
      <c r="AK2756" s="16">
        <v>-0.59250000000000003</v>
      </c>
      <c r="AL2756" s="16">
        <v>-0.69879999999999998</v>
      </c>
      <c r="AM2756" s="16">
        <v>-0.65800000000000003</v>
      </c>
      <c r="AN2756" s="16">
        <v>-1.9117999999999999</v>
      </c>
      <c r="AO2756" s="16">
        <v>-0.55310000000000004</v>
      </c>
      <c r="AP2756" s="16">
        <v>-0.64349999999999996</v>
      </c>
      <c r="AR2756" s="16">
        <f t="shared" si="115"/>
        <v>0</v>
      </c>
      <c r="AS2756" s="5">
        <f t="shared" ref="AS2756:AS2819" si="116">IF(D2756=1985, 0, L2756-L2755)</f>
        <v>6.9541000000000075E-2</v>
      </c>
    </row>
    <row r="2757" spans="1:45" x14ac:dyDescent="0.25">
      <c r="A2757" s="16" t="s">
        <v>404</v>
      </c>
      <c r="B2757" s="16" t="s">
        <v>117</v>
      </c>
      <c r="C2757" s="16" t="s">
        <v>331</v>
      </c>
      <c r="D2757" s="16">
        <v>2008</v>
      </c>
      <c r="E2757" s="16" t="s">
        <v>3106</v>
      </c>
      <c r="F2757" s="16" t="s">
        <v>590</v>
      </c>
      <c r="G2757" s="10">
        <v>551.64400000000001</v>
      </c>
      <c r="H2757" s="73">
        <v>6.3129030000000004</v>
      </c>
      <c r="I2757" s="16">
        <v>26475859</v>
      </c>
      <c r="J2757" s="71">
        <v>2.0545999999999998E-2</v>
      </c>
      <c r="K2757" s="71">
        <v>0.99538610000000005</v>
      </c>
      <c r="L2757" s="16">
        <v>-1.517641</v>
      </c>
      <c r="M2757" s="16">
        <v>-0.64737270000000002</v>
      </c>
      <c r="N2757" s="16">
        <v>-0.91768070000000002</v>
      </c>
      <c r="O2757" s="16">
        <v>-0.42057129999999998</v>
      </c>
      <c r="P2757" s="16">
        <v>-0.66174920000000004</v>
      </c>
      <c r="Q2757" s="16">
        <v>-0.76182589999999994</v>
      </c>
      <c r="R2757" s="16">
        <v>5.4399999999999997E-2</v>
      </c>
      <c r="S2757" s="16">
        <v>3.5E-4</v>
      </c>
      <c r="T2757" s="16">
        <v>1.1000000000000001E-3</v>
      </c>
      <c r="U2757" s="16">
        <v>3.8052000000000001</v>
      </c>
      <c r="V2757" s="16">
        <v>9.5280000000000005</v>
      </c>
      <c r="W2757" s="16">
        <v>2.3319999999999999</v>
      </c>
      <c r="X2757" s="16">
        <v>363.88799999999998</v>
      </c>
      <c r="Y2757" s="16">
        <v>57.003900000000002</v>
      </c>
      <c r="Z2757" s="16">
        <v>0.17230000000000001</v>
      </c>
      <c r="AA2757" s="16">
        <v>1.401019</v>
      </c>
      <c r="AB2757" s="16">
        <v>0.77</v>
      </c>
      <c r="AC2757" s="16">
        <v>22.86</v>
      </c>
      <c r="AD2757" s="16">
        <v>18.399999999999999</v>
      </c>
      <c r="AE2757" s="16">
        <v>3.0670000000000002</v>
      </c>
      <c r="AF2757" s="16">
        <v>16.000399999999999</v>
      </c>
      <c r="AG2757" s="16">
        <v>10681.8</v>
      </c>
      <c r="AH2757" s="16">
        <v>4.07E-2</v>
      </c>
      <c r="AI2757" s="16">
        <v>34.700000000000003</v>
      </c>
      <c r="AJ2757" s="16">
        <v>85.1</v>
      </c>
      <c r="AK2757" s="16">
        <v>-0.53800000000000003</v>
      </c>
      <c r="AL2757" s="16">
        <v>-0.71640000000000004</v>
      </c>
      <c r="AM2757" s="16">
        <v>-0.76910000000000001</v>
      </c>
      <c r="AN2757" s="16">
        <v>-1.8369</v>
      </c>
      <c r="AO2757" s="16">
        <v>-0.61739999999999995</v>
      </c>
      <c r="AP2757" s="16">
        <v>-0.71830000000000005</v>
      </c>
      <c r="AR2757" s="16">
        <f t="shared" ref="AR2757:AR2820" si="117">IF(OR(AND(I2757&lt;&gt;"", I2757&gt;=10000000, AQ2757&lt;=32.5), AND(A2757="Middle East &amp; North Africa", I2757&lt;&gt;"", I2757&gt;=9000000, AQ2757&lt;&gt;"", AQ2757&lt;=32.5)), 0, 1)</f>
        <v>0</v>
      </c>
      <c r="AS2757" s="5">
        <f t="shared" si="116"/>
        <v>1.5870000000000051E-3</v>
      </c>
    </row>
    <row r="2758" spans="1:45" x14ac:dyDescent="0.25">
      <c r="A2758" s="16" t="s">
        <v>404</v>
      </c>
      <c r="B2758" s="16" t="s">
        <v>117</v>
      </c>
      <c r="C2758" s="16" t="s">
        <v>331</v>
      </c>
      <c r="D2758" s="16">
        <v>2009</v>
      </c>
      <c r="E2758" s="16" t="s">
        <v>3110</v>
      </c>
      <c r="F2758" s="16" t="s">
        <v>590</v>
      </c>
      <c r="G2758" s="10">
        <v>570.93100000000004</v>
      </c>
      <c r="H2758" s="73">
        <v>6.3472679999999997</v>
      </c>
      <c r="I2758" s="16">
        <v>26741103</v>
      </c>
      <c r="J2758" s="71">
        <v>5.1789000000000002E-3</v>
      </c>
      <c r="K2758" s="71">
        <v>1.0005539999999999</v>
      </c>
      <c r="L2758" s="16">
        <v>-1.4149970000000001</v>
      </c>
      <c r="M2758" s="16">
        <v>-0.53281279999999998</v>
      </c>
      <c r="N2758" s="16">
        <v>-0.82998510000000003</v>
      </c>
      <c r="O2758" s="16">
        <v>-0.40225309999999997</v>
      </c>
      <c r="P2758" s="16">
        <v>-0.62888370000000005</v>
      </c>
      <c r="Q2758" s="16">
        <v>-0.7844409</v>
      </c>
      <c r="R2758" s="16">
        <v>0.25919999999999999</v>
      </c>
      <c r="S2758" s="16">
        <v>3.5E-4</v>
      </c>
      <c r="T2758" s="16">
        <v>1.4E-3</v>
      </c>
      <c r="U2758" s="16">
        <v>4.6638000000000002</v>
      </c>
      <c r="V2758" s="16">
        <v>10.034000000000001</v>
      </c>
      <c r="W2758" s="16">
        <v>2.306</v>
      </c>
      <c r="X2758" s="16">
        <v>362.02199999999999</v>
      </c>
      <c r="Y2758" s="16">
        <v>57.266599999999997</v>
      </c>
      <c r="Z2758" s="16">
        <v>0.18129999999999999</v>
      </c>
      <c r="AA2758" s="16">
        <v>1.4132530000000001</v>
      </c>
      <c r="AB2758" s="16">
        <v>0.77</v>
      </c>
      <c r="AC2758" s="16">
        <v>22.86</v>
      </c>
      <c r="AD2758" s="16">
        <v>18.085000000000001</v>
      </c>
      <c r="AE2758" s="16">
        <v>3.0613000000000001</v>
      </c>
      <c r="AF2758" s="16">
        <v>21.0883</v>
      </c>
      <c r="AG2758" s="16">
        <v>11713.8</v>
      </c>
      <c r="AH2758" s="16">
        <v>2.98E-2</v>
      </c>
      <c r="AI2758" s="16">
        <v>36.299999999999997</v>
      </c>
      <c r="AJ2758" s="16">
        <v>86.1</v>
      </c>
      <c r="AK2758" s="16">
        <v>-0.4728</v>
      </c>
      <c r="AL2758" s="16">
        <v>-0.65129999999999999</v>
      </c>
      <c r="AM2758" s="16">
        <v>-0.93620000000000003</v>
      </c>
      <c r="AN2758" s="16">
        <v>-1.6231</v>
      </c>
      <c r="AO2758" s="16">
        <v>-0.70050000000000001</v>
      </c>
      <c r="AP2758" s="16">
        <v>-0.90280000000000005</v>
      </c>
      <c r="AR2758" s="16">
        <f t="shared" si="117"/>
        <v>0</v>
      </c>
      <c r="AS2758" s="5">
        <f t="shared" si="116"/>
        <v>0.10264399999999996</v>
      </c>
    </row>
    <row r="2759" spans="1:45" x14ac:dyDescent="0.25">
      <c r="A2759" s="16" t="s">
        <v>404</v>
      </c>
      <c r="B2759" s="16" t="s">
        <v>117</v>
      </c>
      <c r="C2759" s="16" t="s">
        <v>331</v>
      </c>
      <c r="D2759" s="16">
        <v>2010</v>
      </c>
      <c r="E2759" s="16" t="s">
        <v>3101</v>
      </c>
      <c r="F2759" s="16" t="s">
        <v>590</v>
      </c>
      <c r="G2759" s="10">
        <v>592.18299999999999</v>
      </c>
      <c r="H2759" s="73">
        <v>6.3838169999999996</v>
      </c>
      <c r="I2759" s="16">
        <v>27023137</v>
      </c>
      <c r="J2759" s="71">
        <v>5.47E-3</v>
      </c>
      <c r="K2759" s="71">
        <v>1.0060420000000001</v>
      </c>
      <c r="L2759" s="16">
        <v>-1.3654500000000001</v>
      </c>
      <c r="M2759" s="16">
        <v>-0.51027880000000003</v>
      </c>
      <c r="N2759" s="16">
        <v>-0.7935413</v>
      </c>
      <c r="O2759" s="16">
        <v>-0.40653309999999998</v>
      </c>
      <c r="P2759" s="16">
        <v>-0.56481199999999998</v>
      </c>
      <c r="Q2759" s="16">
        <v>-0.79441300000000004</v>
      </c>
      <c r="R2759" s="16">
        <v>0.30220000000000002</v>
      </c>
      <c r="S2759" s="16">
        <v>3.5E-4</v>
      </c>
      <c r="T2759" s="16">
        <v>1.2999999999999999E-3</v>
      </c>
      <c r="U2759" s="16">
        <v>4.7169999999999996</v>
      </c>
      <c r="V2759" s="16">
        <v>10.54</v>
      </c>
      <c r="W2759" s="16">
        <v>2.2799999999999998</v>
      </c>
      <c r="X2759" s="16">
        <v>365.399</v>
      </c>
      <c r="Y2759" s="16">
        <v>57.942700000000002</v>
      </c>
      <c r="Z2759" s="16">
        <v>0.16969999999999999</v>
      </c>
      <c r="AA2759" s="16">
        <v>1.404903</v>
      </c>
      <c r="AB2759" s="16">
        <v>0.77</v>
      </c>
      <c r="AC2759" s="16">
        <v>22.86</v>
      </c>
      <c r="AD2759" s="16">
        <v>18.3</v>
      </c>
      <c r="AE2759" s="16">
        <v>3.1353</v>
      </c>
      <c r="AF2759" s="16">
        <v>34.253</v>
      </c>
      <c r="AG2759" s="16">
        <v>11936.3</v>
      </c>
      <c r="AH2759" s="16">
        <v>3.5749999999999997E-2</v>
      </c>
      <c r="AI2759" s="16">
        <v>37.9</v>
      </c>
      <c r="AJ2759" s="16">
        <v>87</v>
      </c>
      <c r="AK2759" s="16">
        <v>-0.48130000000000001</v>
      </c>
      <c r="AL2759" s="16">
        <v>-0.65029999999999999</v>
      </c>
      <c r="AM2759" s="16">
        <v>-0.86080000000000001</v>
      </c>
      <c r="AN2759" s="16">
        <v>-1.5934999999999999</v>
      </c>
      <c r="AO2759" s="16">
        <v>-0.74329999999999996</v>
      </c>
      <c r="AP2759" s="16">
        <v>-1.0081</v>
      </c>
      <c r="AR2759" s="16">
        <f t="shared" si="117"/>
        <v>0</v>
      </c>
      <c r="AS2759" s="5">
        <f t="shared" si="116"/>
        <v>4.9547000000000008E-2</v>
      </c>
    </row>
    <row r="2760" spans="1:45" x14ac:dyDescent="0.25">
      <c r="A2760" s="16" t="s">
        <v>404</v>
      </c>
      <c r="B2760" s="16" t="s">
        <v>117</v>
      </c>
      <c r="C2760" s="16" t="s">
        <v>331</v>
      </c>
      <c r="D2760" s="16">
        <v>2011</v>
      </c>
      <c r="E2760" s="16" t="s">
        <v>3112</v>
      </c>
      <c r="F2760" s="16" t="s">
        <v>590</v>
      </c>
      <c r="G2760" s="10">
        <v>605.63400000000001</v>
      </c>
      <c r="H2760" s="73">
        <v>6.4062749999999999</v>
      </c>
      <c r="I2760" s="16">
        <v>27327147</v>
      </c>
      <c r="J2760" s="71">
        <v>-6.0242999999999998E-3</v>
      </c>
      <c r="K2760" s="71">
        <v>1</v>
      </c>
      <c r="L2760" s="16">
        <v>-1.36727</v>
      </c>
      <c r="M2760" s="16">
        <v>-0.56372650000000002</v>
      </c>
      <c r="N2760" s="16">
        <v>-0.82196760000000002</v>
      </c>
      <c r="O2760" s="16">
        <v>-0.41857719999999998</v>
      </c>
      <c r="P2760" s="16">
        <v>-0.50007429999999997</v>
      </c>
      <c r="Q2760" s="16">
        <v>-0.77260019999999996</v>
      </c>
      <c r="R2760" s="16">
        <v>0.20530000000000001</v>
      </c>
      <c r="S2760" s="16">
        <v>2.0000000000000001E-4</v>
      </c>
      <c r="T2760" s="16">
        <v>1.2999999999999999E-3</v>
      </c>
      <c r="U2760" s="16">
        <v>4.2812000000000001</v>
      </c>
      <c r="V2760" s="16">
        <v>11.212</v>
      </c>
      <c r="W2760" s="16">
        <v>2.2639999999999998</v>
      </c>
      <c r="X2760" s="16">
        <v>366.01299999999998</v>
      </c>
      <c r="Y2760" s="16">
        <v>55.774900000000002</v>
      </c>
      <c r="Z2760" s="16">
        <v>0.16880000000000001</v>
      </c>
      <c r="AA2760" s="16">
        <v>1.2980989999999999</v>
      </c>
      <c r="AB2760" s="16">
        <v>0.77</v>
      </c>
      <c r="AC2760" s="16">
        <v>22.86</v>
      </c>
      <c r="AD2760" s="16">
        <v>21.05</v>
      </c>
      <c r="AE2760" s="16">
        <v>3.1135999999999999</v>
      </c>
      <c r="AF2760" s="16">
        <v>49.176200000000001</v>
      </c>
      <c r="AG2760" s="16">
        <v>12848</v>
      </c>
      <c r="AH2760" s="16">
        <v>3.0499999999999999E-2</v>
      </c>
      <c r="AI2760" s="16">
        <v>39.5</v>
      </c>
      <c r="AJ2760" s="16">
        <v>88</v>
      </c>
      <c r="AK2760" s="16">
        <v>-0.48230000000000001</v>
      </c>
      <c r="AL2760" s="16">
        <v>-0.74060000000000004</v>
      </c>
      <c r="AM2760" s="16">
        <v>-0.88200000000000001</v>
      </c>
      <c r="AN2760" s="16">
        <v>-1.4205000000000001</v>
      </c>
      <c r="AO2760" s="16">
        <v>-0.72160000000000002</v>
      </c>
      <c r="AP2760" s="16">
        <v>-0.95069999999999999</v>
      </c>
      <c r="AR2760" s="16">
        <f t="shared" si="117"/>
        <v>0</v>
      </c>
      <c r="AS2760" s="5">
        <f t="shared" si="116"/>
        <v>-1.8199999999999328E-3</v>
      </c>
    </row>
    <row r="2761" spans="1:45" x14ac:dyDescent="0.25">
      <c r="A2761" s="16" t="s">
        <v>404</v>
      </c>
      <c r="B2761" s="16" t="s">
        <v>117</v>
      </c>
      <c r="C2761" s="16" t="s">
        <v>331</v>
      </c>
      <c r="D2761" s="16">
        <v>2012</v>
      </c>
      <c r="E2761" s="16" t="s">
        <v>3108</v>
      </c>
      <c r="F2761" s="16" t="s">
        <v>590</v>
      </c>
      <c r="G2761" s="10">
        <v>627.18200000000002</v>
      </c>
      <c r="H2761" s="73">
        <v>6.4412370000000001</v>
      </c>
      <c r="I2761" s="16">
        <v>27649925</v>
      </c>
      <c r="J2761" s="71">
        <v>2.5972E-3</v>
      </c>
      <c r="K2761" s="71">
        <v>1.0026010000000001</v>
      </c>
      <c r="L2761" s="16">
        <v>-1.3202929999999999</v>
      </c>
      <c r="M2761" s="16">
        <v>-0.56224059999999998</v>
      </c>
      <c r="N2761" s="16">
        <v>-0.80879460000000003</v>
      </c>
      <c r="O2761" s="16">
        <v>-0.34688020000000003</v>
      </c>
      <c r="P2761" s="16">
        <v>-0.44628620000000002</v>
      </c>
      <c r="Q2761" s="16">
        <v>-0.81408360000000002</v>
      </c>
      <c r="R2761" s="16">
        <v>0.20530000000000001</v>
      </c>
      <c r="S2761" s="16">
        <v>1E-4</v>
      </c>
      <c r="T2761" s="16">
        <v>1.5E-3</v>
      </c>
      <c r="U2761" s="16">
        <v>4.3955000000000002</v>
      </c>
      <c r="V2761" s="16">
        <v>11.884</v>
      </c>
      <c r="W2761" s="16">
        <v>2.2480000000000002</v>
      </c>
      <c r="X2761" s="16">
        <v>364.08</v>
      </c>
      <c r="Y2761" s="16">
        <v>57.407499999999999</v>
      </c>
      <c r="Z2761" s="16">
        <v>0.17280000000000001</v>
      </c>
      <c r="AA2761" s="16">
        <v>1.212656</v>
      </c>
      <c r="AB2761" s="16">
        <v>0.77</v>
      </c>
      <c r="AC2761" s="16">
        <v>22.86</v>
      </c>
      <c r="AD2761" s="16">
        <v>23.25</v>
      </c>
      <c r="AE2761" s="16">
        <v>3.0272000000000001</v>
      </c>
      <c r="AF2761" s="16">
        <v>60.451300000000003</v>
      </c>
      <c r="AG2761" s="16">
        <v>12916.1</v>
      </c>
      <c r="AH2761" s="16">
        <v>3.0800000000000001E-2</v>
      </c>
      <c r="AI2761" s="16">
        <v>41.1</v>
      </c>
      <c r="AJ2761" s="16">
        <v>88.9</v>
      </c>
      <c r="AK2761" s="16">
        <v>-0.67879999999999996</v>
      </c>
      <c r="AL2761" s="16">
        <v>-0.81730000000000003</v>
      </c>
      <c r="AM2761" s="16">
        <v>-0.98199999999999998</v>
      </c>
      <c r="AN2761" s="16">
        <v>-1.373</v>
      </c>
      <c r="AO2761" s="16">
        <v>-0.79800000000000004</v>
      </c>
      <c r="AP2761" s="16">
        <v>-0.78010000000000002</v>
      </c>
      <c r="AR2761" s="16">
        <f t="shared" si="117"/>
        <v>0</v>
      </c>
      <c r="AS2761" s="5">
        <f t="shared" si="116"/>
        <v>4.6977000000000046E-2</v>
      </c>
    </row>
    <row r="2762" spans="1:45" x14ac:dyDescent="0.25">
      <c r="A2762" s="16" t="s">
        <v>404</v>
      </c>
      <c r="B2762" s="16" t="s">
        <v>117</v>
      </c>
      <c r="C2762" s="16" t="s">
        <v>331</v>
      </c>
      <c r="D2762" s="16">
        <v>2013</v>
      </c>
      <c r="E2762" s="16" t="s">
        <v>3094</v>
      </c>
      <c r="F2762" s="16" t="s">
        <v>590</v>
      </c>
      <c r="G2762" s="10">
        <v>645.25099999999998</v>
      </c>
      <c r="H2762" s="73">
        <v>6.4696389999999999</v>
      </c>
      <c r="I2762" s="16">
        <v>27985310</v>
      </c>
      <c r="J2762" s="71">
        <v>-8.1559999999999998E-4</v>
      </c>
      <c r="K2762" s="71">
        <v>1.0017830000000001</v>
      </c>
      <c r="L2762" s="16">
        <v>-1.254872</v>
      </c>
      <c r="M2762" s="16">
        <v>-0.56093040000000005</v>
      </c>
      <c r="N2762" s="16">
        <v>-0.80214189999999996</v>
      </c>
      <c r="O2762" s="16">
        <v>-0.3691953</v>
      </c>
      <c r="P2762" s="16">
        <v>-0.37712410000000002</v>
      </c>
      <c r="Q2762" s="16">
        <v>-0.72075670000000003</v>
      </c>
      <c r="R2762" s="16">
        <v>0.20530000000000001</v>
      </c>
      <c r="S2762" s="16">
        <v>2.0000000000000001E-4</v>
      </c>
      <c r="T2762" s="16">
        <v>1.6000000000000001E-3</v>
      </c>
      <c r="U2762" s="16">
        <v>4.0875000000000004</v>
      </c>
      <c r="V2762" s="16">
        <v>12.555999999999999</v>
      </c>
      <c r="W2762" s="16">
        <v>2.2320000000000002</v>
      </c>
      <c r="X2762" s="16">
        <v>368.08800000000002</v>
      </c>
      <c r="Y2762" s="16">
        <v>58.0077</v>
      </c>
      <c r="Z2762" s="16">
        <v>0.17549999999999999</v>
      </c>
      <c r="AA2762" s="16">
        <v>1.3311109999999999</v>
      </c>
      <c r="AB2762" s="16">
        <v>0.77</v>
      </c>
      <c r="AC2762" s="16">
        <v>22.86</v>
      </c>
      <c r="AD2762" s="16">
        <v>20.2</v>
      </c>
      <c r="AE2762" s="16">
        <v>2.9826000000000001</v>
      </c>
      <c r="AF2762" s="16">
        <v>76.849800000000002</v>
      </c>
      <c r="AG2762" s="16">
        <v>13098.6</v>
      </c>
      <c r="AH2762" s="16">
        <v>3.1099999999999999E-2</v>
      </c>
      <c r="AI2762" s="16">
        <v>42.6</v>
      </c>
      <c r="AJ2762" s="16">
        <v>89.8</v>
      </c>
      <c r="AK2762" s="16">
        <v>-0.56410000000000005</v>
      </c>
      <c r="AL2762" s="16">
        <v>-0.66820000000000002</v>
      </c>
      <c r="AM2762" s="16">
        <v>-0.92630000000000001</v>
      </c>
      <c r="AN2762" s="16">
        <v>-1.1125</v>
      </c>
      <c r="AO2762" s="16">
        <v>-0.84930000000000005</v>
      </c>
      <c r="AP2762" s="16">
        <v>-0.74560000000000004</v>
      </c>
      <c r="AR2762" s="16">
        <f t="shared" si="117"/>
        <v>0</v>
      </c>
      <c r="AS2762" s="5">
        <f t="shared" si="116"/>
        <v>6.5420999999999951E-2</v>
      </c>
    </row>
    <row r="2763" spans="1:45" x14ac:dyDescent="0.25">
      <c r="A2763" s="16" t="s">
        <v>404</v>
      </c>
      <c r="B2763" s="16" t="s">
        <v>117</v>
      </c>
      <c r="C2763" s="16" t="s">
        <v>331</v>
      </c>
      <c r="D2763" s="16">
        <v>2014</v>
      </c>
      <c r="E2763" s="16" t="s">
        <v>3111</v>
      </c>
      <c r="F2763" s="16" t="s">
        <v>590</v>
      </c>
      <c r="G2763" s="10">
        <v>675.73500000000001</v>
      </c>
      <c r="H2763" s="73">
        <v>6.5158009999999997</v>
      </c>
      <c r="I2763" s="16">
        <v>28323241</v>
      </c>
      <c r="J2763" s="71">
        <v>4.8503000000000001E-3</v>
      </c>
      <c r="K2763" s="71">
        <v>1.0066539999999999</v>
      </c>
      <c r="L2763" s="16">
        <v>-1.124179</v>
      </c>
      <c r="M2763" s="16">
        <v>-0.56148430000000005</v>
      </c>
      <c r="N2763" s="16">
        <v>-0.71634790000000004</v>
      </c>
      <c r="O2763" s="16">
        <v>-0.32300020000000002</v>
      </c>
      <c r="P2763" s="16">
        <v>-0.34162209999999998</v>
      </c>
      <c r="Q2763" s="16">
        <v>-0.59277550000000001</v>
      </c>
      <c r="R2763" s="16">
        <v>0.20530000000000001</v>
      </c>
      <c r="S2763" s="16">
        <v>2.9999999999999997E-4</v>
      </c>
      <c r="T2763" s="16">
        <v>1.5E-3</v>
      </c>
      <c r="U2763" s="16">
        <v>4.7153999999999998</v>
      </c>
      <c r="V2763" s="16">
        <v>13.228</v>
      </c>
      <c r="W2763" s="16">
        <v>2.2160000000000002</v>
      </c>
      <c r="X2763" s="16">
        <v>369.07299999999998</v>
      </c>
      <c r="Y2763" s="16">
        <v>58.509300000000003</v>
      </c>
      <c r="Z2763" s="16">
        <v>0.17910000000000001</v>
      </c>
      <c r="AA2763" s="16">
        <v>1.246834</v>
      </c>
      <c r="AB2763" s="16">
        <v>0.77</v>
      </c>
      <c r="AC2763" s="16">
        <v>22.86</v>
      </c>
      <c r="AD2763" s="16">
        <v>22.37</v>
      </c>
      <c r="AE2763" s="16">
        <v>2.9773999999999998</v>
      </c>
      <c r="AF2763" s="16">
        <v>81.866100000000003</v>
      </c>
      <c r="AG2763" s="16">
        <v>12242.7</v>
      </c>
      <c r="AH2763" s="16">
        <v>3.15E-2</v>
      </c>
      <c r="AI2763" s="16">
        <v>44.2</v>
      </c>
      <c r="AJ2763" s="16">
        <v>90.7</v>
      </c>
      <c r="AK2763" s="16">
        <v>-0.47670000000000001</v>
      </c>
      <c r="AL2763" s="16">
        <v>-0.54400000000000004</v>
      </c>
      <c r="AM2763" s="16">
        <v>-0.83089999999999997</v>
      </c>
      <c r="AN2763" s="16">
        <v>-0.71519999999999995</v>
      </c>
      <c r="AO2763" s="16">
        <v>-0.85029999999999994</v>
      </c>
      <c r="AP2763" s="16">
        <v>-0.67659999999999998</v>
      </c>
      <c r="AR2763" s="16">
        <f t="shared" si="117"/>
        <v>0</v>
      </c>
      <c r="AS2763" s="5">
        <f t="shared" si="116"/>
        <v>0.13069299999999995</v>
      </c>
    </row>
    <row r="2764" spans="1:45" x14ac:dyDescent="0.25">
      <c r="A2764" s="16" t="s">
        <v>414</v>
      </c>
      <c r="B2764" s="16" t="s">
        <v>118</v>
      </c>
      <c r="C2764" s="16" t="s">
        <v>333</v>
      </c>
      <c r="D2764" s="16">
        <v>1985</v>
      </c>
      <c r="E2764" s="16" t="s">
        <v>3150</v>
      </c>
      <c r="F2764" s="16" t="s">
        <v>414</v>
      </c>
      <c r="G2764" s="10">
        <v>24978.6</v>
      </c>
      <c r="H2764" s="73">
        <v>10.125769999999999</v>
      </c>
      <c r="I2764" s="16" t="s">
        <v>6700</v>
      </c>
      <c r="K2764" s="71">
        <v>0.86699999999999999</v>
      </c>
      <c r="L2764" s="16">
        <v>3.2848000000000002</v>
      </c>
      <c r="M2764" s="16">
        <v>1.5839559999999999</v>
      </c>
      <c r="N2764" s="16">
        <v>1.1758390000000001</v>
      </c>
      <c r="O2764" s="16">
        <v>1.238964</v>
      </c>
      <c r="P2764" s="16">
        <v>1.4565600000000001</v>
      </c>
      <c r="Q2764" s="16">
        <v>1.923562</v>
      </c>
      <c r="R2764" s="16">
        <v>1.1364000000000001</v>
      </c>
      <c r="S2764" s="16">
        <v>0.30780000000000002</v>
      </c>
      <c r="T2764" s="16">
        <v>5.2400000000000002E-2</v>
      </c>
      <c r="U2764" s="16">
        <v>3.5463</v>
      </c>
      <c r="V2764" s="16">
        <v>21.87</v>
      </c>
      <c r="W2764" s="16">
        <v>16.23</v>
      </c>
      <c r="X2764" s="16">
        <v>523.44799999999998</v>
      </c>
      <c r="Y2764" s="16">
        <v>78.634699999999995</v>
      </c>
      <c r="Z2764" s="16">
        <v>0.39190000000000003</v>
      </c>
      <c r="AA2764" s="16">
        <v>-0.90186739999999999</v>
      </c>
      <c r="AB2764" s="16">
        <v>0.4</v>
      </c>
      <c r="AC2764" s="16">
        <v>0</v>
      </c>
      <c r="AD2764" s="16">
        <v>45</v>
      </c>
      <c r="AE2764" s="16">
        <v>39.6188</v>
      </c>
      <c r="AF2764" s="16">
        <v>0</v>
      </c>
      <c r="AG2764" s="16">
        <v>853808</v>
      </c>
      <c r="AH2764" s="16">
        <v>1.5696000000000001</v>
      </c>
      <c r="AI2764" s="16">
        <v>99.363399999999999</v>
      </c>
      <c r="AJ2764" s="16">
        <v>100</v>
      </c>
      <c r="AK2764" s="16">
        <v>1.7398</v>
      </c>
      <c r="AL2764" s="16">
        <v>2.3123</v>
      </c>
      <c r="AM2764" s="16">
        <v>1.6677</v>
      </c>
      <c r="AN2764" s="16">
        <v>1.0883</v>
      </c>
      <c r="AO2764" s="16">
        <v>1.7825</v>
      </c>
      <c r="AP2764" s="16">
        <v>1.6938</v>
      </c>
      <c r="AQ2764" s="16">
        <v>0.41499999999999998</v>
      </c>
      <c r="AR2764" s="16">
        <f t="shared" si="117"/>
        <v>1</v>
      </c>
      <c r="AS2764" s="5">
        <f t="shared" si="116"/>
        <v>0</v>
      </c>
    </row>
    <row r="2765" spans="1:45" x14ac:dyDescent="0.25">
      <c r="A2765" s="16" t="s">
        <v>414</v>
      </c>
      <c r="B2765" s="16" t="s">
        <v>118</v>
      </c>
      <c r="C2765" s="16" t="s">
        <v>333</v>
      </c>
      <c r="D2765" s="16">
        <v>1986</v>
      </c>
      <c r="E2765" s="16" t="s">
        <v>3173</v>
      </c>
      <c r="F2765" s="16" t="s">
        <v>414</v>
      </c>
      <c r="G2765" s="10">
        <v>25660.799999999999</v>
      </c>
      <c r="H2765" s="73">
        <v>10.15272</v>
      </c>
      <c r="I2765" s="16" t="s">
        <v>6700</v>
      </c>
      <c r="J2765" s="71">
        <v>1.0999999999999999E-2</v>
      </c>
      <c r="K2765" s="71">
        <v>0.876</v>
      </c>
      <c r="L2765" s="16">
        <v>3.3339840000000001</v>
      </c>
      <c r="M2765" s="16">
        <v>1.6685950000000001</v>
      </c>
      <c r="N2765" s="16">
        <v>1.17302</v>
      </c>
      <c r="O2765" s="16">
        <v>1.245126</v>
      </c>
      <c r="P2765" s="16">
        <v>1.477104</v>
      </c>
      <c r="Q2765" s="16">
        <v>1.9268289999999999</v>
      </c>
      <c r="R2765" s="16">
        <v>1.1364000000000001</v>
      </c>
      <c r="S2765" s="16">
        <v>0.308</v>
      </c>
      <c r="T2765" s="16">
        <v>6.1400000000000003E-2</v>
      </c>
      <c r="U2765" s="16">
        <v>3.4302999999999999</v>
      </c>
      <c r="V2765" s="16">
        <v>20.576000000000001</v>
      </c>
      <c r="W2765" s="16">
        <v>16.827999999999999</v>
      </c>
      <c r="X2765" s="16">
        <v>523.62900000000002</v>
      </c>
      <c r="Y2765" s="16">
        <v>78.920199999999994</v>
      </c>
      <c r="Z2765" s="16">
        <v>0.39119999999999999</v>
      </c>
      <c r="AA2765" s="16">
        <v>-0.90575110000000003</v>
      </c>
      <c r="AB2765" s="16">
        <v>0.4</v>
      </c>
      <c r="AC2765" s="16">
        <v>0</v>
      </c>
      <c r="AD2765" s="16">
        <v>45.1</v>
      </c>
      <c r="AE2765" s="16">
        <v>40.349600000000002</v>
      </c>
      <c r="AF2765" s="16">
        <v>0</v>
      </c>
      <c r="AG2765" s="16">
        <v>880264</v>
      </c>
      <c r="AH2765" s="16">
        <v>1.5640000000000001</v>
      </c>
      <c r="AI2765" s="16">
        <v>99.373699999999999</v>
      </c>
      <c r="AJ2765" s="16">
        <v>100</v>
      </c>
      <c r="AK2765" s="16">
        <v>1.7335</v>
      </c>
      <c r="AL2765" s="16">
        <v>2.3136000000000001</v>
      </c>
      <c r="AM2765" s="16">
        <v>1.6731</v>
      </c>
      <c r="AN2765" s="16">
        <v>1.0972999999999999</v>
      </c>
      <c r="AO2765" s="16">
        <v>1.7842</v>
      </c>
      <c r="AP2765" s="16">
        <v>1.702</v>
      </c>
      <c r="AQ2765" s="16">
        <v>0.41499999999999998</v>
      </c>
      <c r="AR2765" s="16">
        <f t="shared" si="117"/>
        <v>1</v>
      </c>
      <c r="AS2765" s="5">
        <f t="shared" si="116"/>
        <v>4.9183999999999894E-2</v>
      </c>
    </row>
    <row r="2766" spans="1:45" x14ac:dyDescent="0.25">
      <c r="A2766" s="16" t="s">
        <v>414</v>
      </c>
      <c r="B2766" s="16" t="s">
        <v>118</v>
      </c>
      <c r="C2766" s="16" t="s">
        <v>333</v>
      </c>
      <c r="D2766" s="16">
        <v>1987</v>
      </c>
      <c r="E2766" s="16" t="s">
        <v>3161</v>
      </c>
      <c r="F2766" s="16" t="s">
        <v>414</v>
      </c>
      <c r="G2766" s="10">
        <v>25680.1</v>
      </c>
      <c r="H2766" s="73">
        <v>10.15347</v>
      </c>
      <c r="I2766" s="16" t="s">
        <v>6700</v>
      </c>
      <c r="J2766" s="71">
        <v>6.0000000000000001E-3</v>
      </c>
      <c r="K2766" s="71">
        <v>0.88100000000000001</v>
      </c>
      <c r="L2766" s="16">
        <v>3.388633</v>
      </c>
      <c r="M2766" s="16">
        <v>1.6264780000000001</v>
      </c>
      <c r="N2766" s="16">
        <v>1.2353959999999999</v>
      </c>
      <c r="O2766" s="16">
        <v>1.3237509999999999</v>
      </c>
      <c r="P2766" s="16">
        <v>1.4928330000000001</v>
      </c>
      <c r="Q2766" s="16">
        <v>1.930099</v>
      </c>
      <c r="R2766" s="16">
        <v>1.1364000000000001</v>
      </c>
      <c r="S2766" s="16">
        <v>0.30819999999999997</v>
      </c>
      <c r="T2766" s="16">
        <v>5.6800000000000003E-2</v>
      </c>
      <c r="U2766" s="16">
        <v>3.9174000000000002</v>
      </c>
      <c r="V2766" s="16">
        <v>19.282</v>
      </c>
      <c r="W2766" s="16">
        <v>17.425999999999998</v>
      </c>
      <c r="X2766" s="16">
        <v>524.08699999999999</v>
      </c>
      <c r="Y2766" s="16">
        <v>79.205699999999993</v>
      </c>
      <c r="Z2766" s="16">
        <v>0.42920000000000003</v>
      </c>
      <c r="AA2766" s="16">
        <v>-0.91002329999999998</v>
      </c>
      <c r="AB2766" s="16">
        <v>0.4</v>
      </c>
      <c r="AC2766" s="16">
        <v>0</v>
      </c>
      <c r="AD2766" s="16">
        <v>45.21</v>
      </c>
      <c r="AE2766" s="16">
        <v>41.3782</v>
      </c>
      <c r="AF2766" s="16">
        <v>7.2499999999999995E-2</v>
      </c>
      <c r="AG2766" s="16">
        <v>889354</v>
      </c>
      <c r="AH2766" s="16">
        <v>1.5584</v>
      </c>
      <c r="AI2766" s="16">
        <v>99.383899999999997</v>
      </c>
      <c r="AJ2766" s="16">
        <v>100</v>
      </c>
      <c r="AK2766" s="16">
        <v>1.7272000000000001</v>
      </c>
      <c r="AL2766" s="16">
        <v>2.3149999999999999</v>
      </c>
      <c r="AM2766" s="16">
        <v>1.6786000000000001</v>
      </c>
      <c r="AN2766" s="16">
        <v>1.1062000000000001</v>
      </c>
      <c r="AO2766" s="16">
        <v>1.7858000000000001</v>
      </c>
      <c r="AP2766" s="16">
        <v>1.7101999999999999</v>
      </c>
      <c r="AQ2766" s="16">
        <v>0.41499999999999998</v>
      </c>
      <c r="AR2766" s="16">
        <f t="shared" si="117"/>
        <v>1</v>
      </c>
      <c r="AS2766" s="5">
        <f t="shared" si="116"/>
        <v>5.4648999999999948E-2</v>
      </c>
    </row>
    <row r="2767" spans="1:45" x14ac:dyDescent="0.25">
      <c r="A2767" s="16" t="s">
        <v>414</v>
      </c>
      <c r="B2767" s="16" t="s">
        <v>118</v>
      </c>
      <c r="C2767" s="16" t="s">
        <v>333</v>
      </c>
      <c r="D2767" s="16">
        <v>1988</v>
      </c>
      <c r="E2767" s="16" t="s">
        <v>3164</v>
      </c>
      <c r="F2767" s="16" t="s">
        <v>414</v>
      </c>
      <c r="G2767" s="10">
        <v>25517.1</v>
      </c>
      <c r="H2767" s="73">
        <v>10.1471</v>
      </c>
      <c r="I2767" s="16" t="s">
        <v>6700</v>
      </c>
      <c r="J2767" s="71">
        <v>-1.0999999999999999E-2</v>
      </c>
      <c r="K2767" s="71">
        <v>0.872</v>
      </c>
      <c r="L2767" s="16">
        <v>3.4387259999999999</v>
      </c>
      <c r="M2767" s="16">
        <v>1.6868840000000001</v>
      </c>
      <c r="N2767" s="16">
        <v>1.297974</v>
      </c>
      <c r="O2767" s="16">
        <v>1.292851</v>
      </c>
      <c r="P2767" s="16">
        <v>1.5122720000000001</v>
      </c>
      <c r="Q2767" s="16">
        <v>1.9333480000000001</v>
      </c>
      <c r="R2767" s="16">
        <v>1.1364000000000001</v>
      </c>
      <c r="S2767" s="16">
        <v>0.30840000000000001</v>
      </c>
      <c r="T2767" s="16">
        <v>6.3200000000000006E-2</v>
      </c>
      <c r="U2767" s="16">
        <v>4.4259000000000004</v>
      </c>
      <c r="V2767" s="16">
        <v>17.988</v>
      </c>
      <c r="W2767" s="16">
        <v>18.024000000000001</v>
      </c>
      <c r="X2767" s="16">
        <v>524.22500000000002</v>
      </c>
      <c r="Y2767" s="16">
        <v>79.491200000000006</v>
      </c>
      <c r="Z2767" s="16">
        <v>0.40860000000000002</v>
      </c>
      <c r="AA2767" s="16">
        <v>-0.91429539999999998</v>
      </c>
      <c r="AB2767" s="16">
        <v>0.4</v>
      </c>
      <c r="AC2767" s="16">
        <v>0</v>
      </c>
      <c r="AD2767" s="16">
        <v>45.32</v>
      </c>
      <c r="AE2767" s="16">
        <v>42.186799999999998</v>
      </c>
      <c r="AF2767" s="16">
        <v>0.3</v>
      </c>
      <c r="AG2767" s="16">
        <v>910337</v>
      </c>
      <c r="AH2767" s="16">
        <v>1.5528</v>
      </c>
      <c r="AI2767" s="16">
        <v>99.394099999999995</v>
      </c>
      <c r="AJ2767" s="16">
        <v>100</v>
      </c>
      <c r="AK2767" s="16">
        <v>1.7209000000000001</v>
      </c>
      <c r="AL2767" s="16">
        <v>2.3163</v>
      </c>
      <c r="AM2767" s="16">
        <v>1.6839999999999999</v>
      </c>
      <c r="AN2767" s="16">
        <v>1.1152</v>
      </c>
      <c r="AO2767" s="16">
        <v>1.7874000000000001</v>
      </c>
      <c r="AP2767" s="16">
        <v>1.7183999999999999</v>
      </c>
      <c r="AQ2767" s="16">
        <v>0.41499999999999998</v>
      </c>
      <c r="AR2767" s="16">
        <f t="shared" si="117"/>
        <v>1</v>
      </c>
      <c r="AS2767" s="5">
        <f t="shared" si="116"/>
        <v>5.0092999999999943E-2</v>
      </c>
    </row>
    <row r="2768" spans="1:45" x14ac:dyDescent="0.25">
      <c r="A2768" s="16" t="s">
        <v>414</v>
      </c>
      <c r="B2768" s="16" t="s">
        <v>118</v>
      </c>
      <c r="C2768" s="16" t="s">
        <v>333</v>
      </c>
      <c r="D2768" s="16">
        <v>1989</v>
      </c>
      <c r="E2768" s="16" t="s">
        <v>3174</v>
      </c>
      <c r="F2768" s="16" t="s">
        <v>414</v>
      </c>
      <c r="G2768" s="10">
        <v>25434.1</v>
      </c>
      <c r="H2768" s="73">
        <v>10.14385</v>
      </c>
      <c r="I2768" s="16" t="s">
        <v>6700</v>
      </c>
      <c r="J2768" s="71">
        <v>0.02</v>
      </c>
      <c r="K2768" s="71">
        <v>0.89</v>
      </c>
      <c r="L2768" s="16">
        <v>3.4731510000000001</v>
      </c>
      <c r="M2768" s="16">
        <v>1.6615439999999999</v>
      </c>
      <c r="N2768" s="16">
        <v>1.3516189999999999</v>
      </c>
      <c r="O2768" s="16">
        <v>1.3063009999999999</v>
      </c>
      <c r="P2768" s="16">
        <v>1.5420739999999999</v>
      </c>
      <c r="Q2768" s="16">
        <v>1.936669</v>
      </c>
      <c r="R2768" s="16">
        <v>1.1364000000000001</v>
      </c>
      <c r="S2768" s="16">
        <v>0.30859999999999999</v>
      </c>
      <c r="T2768" s="16">
        <v>6.0400000000000002E-2</v>
      </c>
      <c r="U2768" s="16">
        <v>4.8182</v>
      </c>
      <c r="V2768" s="16">
        <v>16.693999999999999</v>
      </c>
      <c r="W2768" s="16">
        <v>18.622</v>
      </c>
      <c r="X2768" s="16">
        <v>524.87800000000004</v>
      </c>
      <c r="Y2768" s="16">
        <v>79.776700000000005</v>
      </c>
      <c r="Z2768" s="16">
        <v>0.4118</v>
      </c>
      <c r="AA2768" s="16">
        <v>-0.91817919999999997</v>
      </c>
      <c r="AB2768" s="16">
        <v>0.4</v>
      </c>
      <c r="AC2768" s="16">
        <v>0</v>
      </c>
      <c r="AD2768" s="16">
        <v>45.42</v>
      </c>
      <c r="AE2768" s="16">
        <v>42.965600000000002</v>
      </c>
      <c r="AF2768" s="16">
        <v>0.8599</v>
      </c>
      <c r="AG2768" s="16">
        <v>950473</v>
      </c>
      <c r="AH2768" s="16">
        <v>1.5471999999999999</v>
      </c>
      <c r="AI2768" s="16">
        <v>99.4</v>
      </c>
      <c r="AJ2768" s="16">
        <v>100</v>
      </c>
      <c r="AK2768" s="16">
        <v>1.7146999999999999</v>
      </c>
      <c r="AL2768" s="16">
        <v>2.3176999999999999</v>
      </c>
      <c r="AM2768" s="16">
        <v>1.6895</v>
      </c>
      <c r="AN2768" s="16">
        <v>1.1242000000000001</v>
      </c>
      <c r="AO2768" s="16">
        <v>1.7890999999999999</v>
      </c>
      <c r="AP2768" s="16">
        <v>1.7265999999999999</v>
      </c>
      <c r="AQ2768" s="16">
        <v>0.41499999999999998</v>
      </c>
      <c r="AR2768" s="16">
        <f t="shared" si="117"/>
        <v>1</v>
      </c>
      <c r="AS2768" s="5">
        <f t="shared" si="116"/>
        <v>3.442500000000015E-2</v>
      </c>
    </row>
    <row r="2769" spans="1:45" x14ac:dyDescent="0.25">
      <c r="A2769" s="16" t="s">
        <v>414</v>
      </c>
      <c r="B2769" s="16" t="s">
        <v>118</v>
      </c>
      <c r="C2769" s="16" t="s">
        <v>333</v>
      </c>
      <c r="D2769" s="16">
        <v>1990</v>
      </c>
      <c r="E2769" s="16" t="s">
        <v>3168</v>
      </c>
      <c r="F2769" s="16" t="s">
        <v>414</v>
      </c>
      <c r="G2769" s="10">
        <v>25238.3</v>
      </c>
      <c r="H2769" s="73">
        <v>10.13612</v>
      </c>
      <c r="I2769" s="16" t="s">
        <v>6700</v>
      </c>
      <c r="J2769" s="71">
        <v>5.0000000000000001E-3</v>
      </c>
      <c r="K2769" s="71">
        <v>0.89400000000000002</v>
      </c>
      <c r="L2769" s="16">
        <v>3.4866280000000001</v>
      </c>
      <c r="M2769" s="16">
        <v>1.6400589999999999</v>
      </c>
      <c r="N2769" s="16">
        <v>1.4075949999999999</v>
      </c>
      <c r="O2769" s="16">
        <v>1.266543</v>
      </c>
      <c r="P2769" s="16">
        <v>1.5740529999999999</v>
      </c>
      <c r="Q2769" s="16">
        <v>1.9399200000000001</v>
      </c>
      <c r="R2769" s="16">
        <v>1.1364000000000001</v>
      </c>
      <c r="S2769" s="16">
        <v>0.28689999999999999</v>
      </c>
      <c r="T2769" s="16">
        <v>6.6900000000000001E-2</v>
      </c>
      <c r="U2769" s="16">
        <v>5.2443</v>
      </c>
      <c r="V2769" s="16">
        <v>15.4</v>
      </c>
      <c r="W2769" s="16">
        <v>19.22</v>
      </c>
      <c r="X2769" s="16">
        <v>525.33900000000006</v>
      </c>
      <c r="Y2769" s="16">
        <v>80.062200000000004</v>
      </c>
      <c r="Z2769" s="16">
        <v>0.38950000000000001</v>
      </c>
      <c r="AA2769" s="16">
        <v>-0.90575110000000003</v>
      </c>
      <c r="AB2769" s="16">
        <v>0.4</v>
      </c>
      <c r="AC2769" s="16">
        <v>0</v>
      </c>
      <c r="AD2769" s="16">
        <v>45.1</v>
      </c>
      <c r="AE2769" s="16">
        <v>43.231499999999997</v>
      </c>
      <c r="AF2769" s="16">
        <v>1.5921000000000001</v>
      </c>
      <c r="AG2769" s="16">
        <v>968977</v>
      </c>
      <c r="AH2769" s="16">
        <v>1.5864</v>
      </c>
      <c r="AI2769" s="16">
        <v>99.4</v>
      </c>
      <c r="AJ2769" s="16">
        <v>100</v>
      </c>
      <c r="AK2769" s="16">
        <v>1.7083999999999999</v>
      </c>
      <c r="AL2769" s="16">
        <v>2.3191000000000002</v>
      </c>
      <c r="AM2769" s="16">
        <v>1.6949000000000001</v>
      </c>
      <c r="AN2769" s="16">
        <v>1.1331</v>
      </c>
      <c r="AO2769" s="16">
        <v>1.7907</v>
      </c>
      <c r="AP2769" s="16">
        <v>1.7347999999999999</v>
      </c>
      <c r="AQ2769" s="16">
        <v>0.41499999999999998</v>
      </c>
      <c r="AR2769" s="16">
        <f t="shared" si="117"/>
        <v>1</v>
      </c>
      <c r="AS2769" s="5">
        <f t="shared" si="116"/>
        <v>1.3476999999999961E-2</v>
      </c>
    </row>
    <row r="2770" spans="1:45" x14ac:dyDescent="0.25">
      <c r="A2770" s="16" t="s">
        <v>414</v>
      </c>
      <c r="B2770" s="16" t="s">
        <v>118</v>
      </c>
      <c r="C2770" s="16" t="s">
        <v>333</v>
      </c>
      <c r="D2770" s="16">
        <v>1991</v>
      </c>
      <c r="E2770" s="16" t="s">
        <v>3160</v>
      </c>
      <c r="F2770" s="16" t="s">
        <v>414</v>
      </c>
      <c r="G2770" s="10">
        <v>23782.9</v>
      </c>
      <c r="H2770" s="73">
        <v>10.07672</v>
      </c>
      <c r="I2770" s="16" t="s">
        <v>6700</v>
      </c>
      <c r="J2770" s="71">
        <v>-8.0000000000000002E-3</v>
      </c>
      <c r="K2770" s="71">
        <v>0.88700000000000001</v>
      </c>
      <c r="L2770" s="16">
        <v>3.4754260000000001</v>
      </c>
      <c r="M2770" s="16">
        <v>1.498775</v>
      </c>
      <c r="N2770" s="16">
        <v>1.4189430000000001</v>
      </c>
      <c r="O2770" s="16">
        <v>1.3833899999999999</v>
      </c>
      <c r="P2770" s="16">
        <v>1.5512459999999999</v>
      </c>
      <c r="Q2770" s="16">
        <v>1.9431700000000001</v>
      </c>
      <c r="R2770" s="16">
        <v>1.1364000000000001</v>
      </c>
      <c r="S2770" s="16">
        <v>0.26629999999999998</v>
      </c>
      <c r="T2770" s="16">
        <v>6.0100000000000001E-2</v>
      </c>
      <c r="U2770" s="16">
        <v>5.3112000000000004</v>
      </c>
      <c r="V2770" s="16">
        <v>15.672000000000001</v>
      </c>
      <c r="W2770" s="16">
        <v>19.123999999999999</v>
      </c>
      <c r="X2770" s="16">
        <v>526.005</v>
      </c>
      <c r="Y2770" s="16">
        <v>80.347700000000003</v>
      </c>
      <c r="Z2770" s="16">
        <v>0.44590000000000002</v>
      </c>
      <c r="AA2770" s="16">
        <v>-0.92128620000000006</v>
      </c>
      <c r="AB2770" s="16">
        <v>0.4</v>
      </c>
      <c r="AC2770" s="16">
        <v>0</v>
      </c>
      <c r="AD2770" s="16">
        <v>45.5</v>
      </c>
      <c r="AE2770" s="16">
        <v>43.325499999999998</v>
      </c>
      <c r="AF2770" s="16">
        <v>2.0981000000000001</v>
      </c>
      <c r="AG2770" s="16">
        <v>952648</v>
      </c>
      <c r="AH2770" s="16">
        <v>1.5465</v>
      </c>
      <c r="AI2770" s="16">
        <v>99.4</v>
      </c>
      <c r="AJ2770" s="16">
        <v>100</v>
      </c>
      <c r="AK2770" s="16">
        <v>1.7020999999999999</v>
      </c>
      <c r="AL2770" s="16">
        <v>2.3203999999999998</v>
      </c>
      <c r="AM2770" s="16">
        <v>1.7002999999999999</v>
      </c>
      <c r="AN2770" s="16">
        <v>1.1420999999999999</v>
      </c>
      <c r="AO2770" s="16">
        <v>1.7923</v>
      </c>
      <c r="AP2770" s="16">
        <v>1.7430000000000001</v>
      </c>
      <c r="AQ2770" s="16">
        <v>0.41499999999999998</v>
      </c>
      <c r="AR2770" s="16">
        <f t="shared" si="117"/>
        <v>1</v>
      </c>
      <c r="AS2770" s="5">
        <f t="shared" si="116"/>
        <v>-1.1201999999999934E-2</v>
      </c>
    </row>
    <row r="2771" spans="1:45" x14ac:dyDescent="0.25">
      <c r="A2771" s="16" t="s">
        <v>414</v>
      </c>
      <c r="B2771" s="16" t="s">
        <v>118</v>
      </c>
      <c r="C2771" s="16" t="s">
        <v>333</v>
      </c>
      <c r="D2771" s="16">
        <v>1992</v>
      </c>
      <c r="E2771" s="16" t="s">
        <v>3151</v>
      </c>
      <c r="F2771" s="16" t="s">
        <v>414</v>
      </c>
      <c r="G2771" s="10">
        <v>23797.599999999999</v>
      </c>
      <c r="H2771" s="73">
        <v>10.07734</v>
      </c>
      <c r="I2771" s="16" t="s">
        <v>6700</v>
      </c>
      <c r="J2771" s="71">
        <v>6.0000000000000001E-3</v>
      </c>
      <c r="K2771" s="71">
        <v>0.89300000000000002</v>
      </c>
      <c r="L2771" s="16">
        <v>3.4939840000000002</v>
      </c>
      <c r="M2771" s="16">
        <v>1.5037609999999999</v>
      </c>
      <c r="N2771" s="16">
        <v>1.4319029999999999</v>
      </c>
      <c r="O2771" s="16">
        <v>1.41178</v>
      </c>
      <c r="P2771" s="16">
        <v>1.542842</v>
      </c>
      <c r="Q2771" s="16">
        <v>1.9464570000000001</v>
      </c>
      <c r="R2771" s="16">
        <v>1.1364000000000001</v>
      </c>
      <c r="S2771" s="16">
        <v>0.25850000000000001</v>
      </c>
      <c r="T2771" s="16">
        <v>6.3799999999999996E-2</v>
      </c>
      <c r="U2771" s="16">
        <v>5.3780000000000001</v>
      </c>
      <c r="V2771" s="16">
        <v>15.944000000000001</v>
      </c>
      <c r="W2771" s="16">
        <v>19.027999999999999</v>
      </c>
      <c r="X2771" s="16">
        <v>526.92600000000004</v>
      </c>
      <c r="Y2771" s="16">
        <v>80.633200000000002</v>
      </c>
      <c r="Z2771" s="16">
        <v>0.45779999999999998</v>
      </c>
      <c r="AA2771" s="16">
        <v>-0.92128620000000006</v>
      </c>
      <c r="AB2771" s="16">
        <v>0.4</v>
      </c>
      <c r="AC2771" s="16">
        <v>0</v>
      </c>
      <c r="AD2771" s="16">
        <v>45.5</v>
      </c>
      <c r="AE2771" s="16">
        <v>43.789499999999997</v>
      </c>
      <c r="AF2771" s="16">
        <v>2.8603000000000001</v>
      </c>
      <c r="AG2771" s="16">
        <v>931393</v>
      </c>
      <c r="AH2771" s="16">
        <v>1.5329999999999999</v>
      </c>
      <c r="AI2771" s="16">
        <v>99.4</v>
      </c>
      <c r="AJ2771" s="16">
        <v>100</v>
      </c>
      <c r="AK2771" s="16">
        <v>1.6958</v>
      </c>
      <c r="AL2771" s="16">
        <v>2.3218000000000001</v>
      </c>
      <c r="AM2771" s="16">
        <v>1.7058</v>
      </c>
      <c r="AN2771" s="16">
        <v>1.151</v>
      </c>
      <c r="AO2771" s="16">
        <v>1.794</v>
      </c>
      <c r="AP2771" s="16">
        <v>1.7512000000000001</v>
      </c>
      <c r="AQ2771" s="16">
        <v>0.41499999999999998</v>
      </c>
      <c r="AR2771" s="16">
        <f t="shared" si="117"/>
        <v>1</v>
      </c>
      <c r="AS2771" s="5">
        <f t="shared" si="116"/>
        <v>1.8558000000000074E-2</v>
      </c>
    </row>
    <row r="2772" spans="1:45" x14ac:dyDescent="0.25">
      <c r="A2772" s="16" t="s">
        <v>414</v>
      </c>
      <c r="B2772" s="16" t="s">
        <v>118</v>
      </c>
      <c r="C2772" s="16" t="s">
        <v>333</v>
      </c>
      <c r="D2772" s="16">
        <v>1993</v>
      </c>
      <c r="E2772" s="16" t="s">
        <v>3163</v>
      </c>
      <c r="F2772" s="16" t="s">
        <v>414</v>
      </c>
      <c r="G2772" s="10">
        <v>25032.7</v>
      </c>
      <c r="H2772" s="73">
        <v>10.127940000000001</v>
      </c>
      <c r="I2772" s="16" t="s">
        <v>6700</v>
      </c>
      <c r="J2772" s="71">
        <v>3.9E-2</v>
      </c>
      <c r="K2772" s="71">
        <v>0.92800000000000005</v>
      </c>
      <c r="L2772" s="16">
        <v>3.3973719999999998</v>
      </c>
      <c r="M2772" s="16">
        <v>1.1994020000000001</v>
      </c>
      <c r="N2772" s="16">
        <v>1.4455309999999999</v>
      </c>
      <c r="O2772" s="16">
        <v>1.4566049999999999</v>
      </c>
      <c r="P2772" s="16">
        <v>1.5575030000000001</v>
      </c>
      <c r="Q2772" s="16">
        <v>1.9497230000000001</v>
      </c>
      <c r="R2772" s="16">
        <v>1.1364000000000001</v>
      </c>
      <c r="S2772" s="16">
        <v>0.17949999999999999</v>
      </c>
      <c r="T2772" s="16">
        <v>6.3200000000000006E-2</v>
      </c>
      <c r="U2772" s="16">
        <v>5.4448999999999996</v>
      </c>
      <c r="V2772" s="16">
        <v>16.216000000000001</v>
      </c>
      <c r="W2772" s="16">
        <v>18.931999999999999</v>
      </c>
      <c r="X2772" s="16">
        <v>527.95000000000005</v>
      </c>
      <c r="Y2772" s="16">
        <v>80.918700000000001</v>
      </c>
      <c r="Z2772" s="16">
        <v>0.47920000000000001</v>
      </c>
      <c r="AA2772" s="16">
        <v>-0.91740250000000001</v>
      </c>
      <c r="AB2772" s="16">
        <v>0.4</v>
      </c>
      <c r="AC2772" s="16">
        <v>0</v>
      </c>
      <c r="AD2772" s="16">
        <v>45.4</v>
      </c>
      <c r="AE2772" s="16">
        <v>44.690300000000001</v>
      </c>
      <c r="AF2772" s="16">
        <v>4.0342000000000002</v>
      </c>
      <c r="AG2772" s="16">
        <v>959493</v>
      </c>
      <c r="AH2772" s="16">
        <v>1.4986999999999999</v>
      </c>
      <c r="AI2772" s="16">
        <v>99.4</v>
      </c>
      <c r="AJ2772" s="16">
        <v>100</v>
      </c>
      <c r="AK2772" s="16">
        <v>1.6896</v>
      </c>
      <c r="AL2772" s="16">
        <v>2.3231999999999999</v>
      </c>
      <c r="AM2772" s="16">
        <v>1.7112000000000001</v>
      </c>
      <c r="AN2772" s="16">
        <v>1.1599999999999999</v>
      </c>
      <c r="AO2772" s="16">
        <v>1.7956000000000001</v>
      </c>
      <c r="AP2772" s="16">
        <v>1.7593000000000001</v>
      </c>
      <c r="AQ2772" s="16">
        <v>0.41499999999999998</v>
      </c>
      <c r="AR2772" s="16">
        <f t="shared" si="117"/>
        <v>1</v>
      </c>
      <c r="AS2772" s="5">
        <f t="shared" si="116"/>
        <v>-9.6612000000000364E-2</v>
      </c>
    </row>
    <row r="2773" spans="1:45" x14ac:dyDescent="0.25">
      <c r="A2773" s="16" t="s">
        <v>414</v>
      </c>
      <c r="B2773" s="16" t="s">
        <v>118</v>
      </c>
      <c r="C2773" s="16" t="s">
        <v>333</v>
      </c>
      <c r="D2773" s="16">
        <v>1994</v>
      </c>
      <c r="E2773" s="16" t="s">
        <v>3158</v>
      </c>
      <c r="F2773" s="16" t="s">
        <v>414</v>
      </c>
      <c r="G2773" s="10">
        <v>25970.400000000001</v>
      </c>
      <c r="H2773" s="73">
        <v>10.164709999999999</v>
      </c>
      <c r="I2773" s="16" t="s">
        <v>6700</v>
      </c>
      <c r="J2773" s="71">
        <v>2.1000000000000001E-2</v>
      </c>
      <c r="K2773" s="71">
        <v>0.94799999999999995</v>
      </c>
      <c r="L2773" s="16">
        <v>3.516912</v>
      </c>
      <c r="M2773" s="16">
        <v>1.3674550000000001</v>
      </c>
      <c r="N2773" s="16">
        <v>1.502343</v>
      </c>
      <c r="O2773" s="16">
        <v>1.482791</v>
      </c>
      <c r="P2773" s="16">
        <v>1.574805</v>
      </c>
      <c r="Q2773" s="16">
        <v>1.9529909999999999</v>
      </c>
      <c r="R2773" s="16">
        <v>1.1364000000000001</v>
      </c>
      <c r="S2773" s="16">
        <v>0.21260000000000001</v>
      </c>
      <c r="T2773" s="16">
        <v>6.7799999999999999E-2</v>
      </c>
      <c r="U2773" s="16">
        <v>5.9260999999999999</v>
      </c>
      <c r="V2773" s="16">
        <v>16.488</v>
      </c>
      <c r="W2773" s="16">
        <v>18.835999999999999</v>
      </c>
      <c r="X2773" s="16">
        <v>528.91399999999999</v>
      </c>
      <c r="Y2773" s="16">
        <v>81.2042</v>
      </c>
      <c r="Z2773" s="16">
        <v>0.48780000000000001</v>
      </c>
      <c r="AA2773" s="16">
        <v>-0.92905380000000004</v>
      </c>
      <c r="AB2773" s="16">
        <v>0.4</v>
      </c>
      <c r="AC2773" s="16">
        <v>0</v>
      </c>
      <c r="AD2773" s="16">
        <v>45.7</v>
      </c>
      <c r="AE2773" s="16">
        <v>45.757899999999999</v>
      </c>
      <c r="AF2773" s="16">
        <v>6.6014999999999997</v>
      </c>
      <c r="AG2773" s="16">
        <v>962735</v>
      </c>
      <c r="AH2773" s="16">
        <v>1.4852000000000001</v>
      </c>
      <c r="AI2773" s="16">
        <v>99.4</v>
      </c>
      <c r="AJ2773" s="16">
        <v>100</v>
      </c>
      <c r="AK2773" s="16">
        <v>1.6833</v>
      </c>
      <c r="AL2773" s="16">
        <v>2.3245</v>
      </c>
      <c r="AM2773" s="16">
        <v>1.7166999999999999</v>
      </c>
      <c r="AN2773" s="16">
        <v>1.169</v>
      </c>
      <c r="AO2773" s="16">
        <v>1.7971999999999999</v>
      </c>
      <c r="AP2773" s="16">
        <v>1.7675000000000001</v>
      </c>
      <c r="AQ2773" s="16">
        <v>0.41499999999999998</v>
      </c>
      <c r="AR2773" s="16">
        <f t="shared" si="117"/>
        <v>1</v>
      </c>
      <c r="AS2773" s="5">
        <f t="shared" si="116"/>
        <v>0.1195400000000002</v>
      </c>
    </row>
    <row r="2774" spans="1:45" x14ac:dyDescent="0.25">
      <c r="A2774" s="16" t="s">
        <v>414</v>
      </c>
      <c r="B2774" s="16" t="s">
        <v>118</v>
      </c>
      <c r="C2774" s="16" t="s">
        <v>333</v>
      </c>
      <c r="D2774" s="16">
        <v>1995</v>
      </c>
      <c r="E2774" s="16" t="s">
        <v>3178</v>
      </c>
      <c r="F2774" s="16" t="s">
        <v>414</v>
      </c>
      <c r="G2774" s="10">
        <v>26804.799999999999</v>
      </c>
      <c r="H2774" s="73">
        <v>10.196339999999999</v>
      </c>
      <c r="I2774" s="16" t="s">
        <v>6700</v>
      </c>
      <c r="J2774" s="71">
        <v>8.9999999999999993E-3</v>
      </c>
      <c r="K2774" s="71">
        <v>0.95699999999999996</v>
      </c>
      <c r="L2774" s="16">
        <v>3.6478350000000002</v>
      </c>
      <c r="M2774" s="16">
        <v>1.5330859999999999</v>
      </c>
      <c r="N2774" s="16">
        <v>1.4879720000000001</v>
      </c>
      <c r="O2774" s="16">
        <v>1.5775189999999999</v>
      </c>
      <c r="P2774" s="16">
        <v>1.618608</v>
      </c>
      <c r="Q2774" s="16">
        <v>1.956242</v>
      </c>
      <c r="R2774" s="16">
        <v>1.1364000000000001</v>
      </c>
      <c r="S2774" s="16">
        <v>0.2596</v>
      </c>
      <c r="T2774" s="16">
        <v>6.6500000000000004E-2</v>
      </c>
      <c r="U2774" s="16">
        <v>5.7422000000000004</v>
      </c>
      <c r="V2774" s="16">
        <v>16.760000000000002</v>
      </c>
      <c r="W2774" s="16">
        <v>18.739999999999998</v>
      </c>
      <c r="X2774" s="16">
        <v>529.68399999999997</v>
      </c>
      <c r="Y2774" s="16">
        <v>81.489699999999999</v>
      </c>
      <c r="Z2774" s="16">
        <v>0.53590000000000004</v>
      </c>
      <c r="AA2774" s="16">
        <v>-0.92516989999999999</v>
      </c>
      <c r="AB2774" s="16">
        <v>0.4</v>
      </c>
      <c r="AC2774" s="16">
        <v>0</v>
      </c>
      <c r="AD2774" s="16">
        <v>45.6</v>
      </c>
      <c r="AE2774" s="16">
        <v>46.774700000000003</v>
      </c>
      <c r="AF2774" s="16">
        <v>9.9318000000000008</v>
      </c>
      <c r="AG2774" s="16">
        <v>981706</v>
      </c>
      <c r="AH2774" s="16">
        <v>1.5106999999999999</v>
      </c>
      <c r="AI2774" s="16">
        <v>99.4</v>
      </c>
      <c r="AJ2774" s="16">
        <v>100</v>
      </c>
      <c r="AK2774" s="16">
        <v>1.677</v>
      </c>
      <c r="AL2774" s="16">
        <v>2.3258999999999999</v>
      </c>
      <c r="AM2774" s="16">
        <v>1.7221</v>
      </c>
      <c r="AN2774" s="16">
        <v>1.1778999999999999</v>
      </c>
      <c r="AO2774" s="16">
        <v>1.7988</v>
      </c>
      <c r="AP2774" s="16">
        <v>1.7757000000000001</v>
      </c>
      <c r="AQ2774" s="16">
        <v>0.41499999999999998</v>
      </c>
      <c r="AR2774" s="16">
        <f t="shared" si="117"/>
        <v>1</v>
      </c>
      <c r="AS2774" s="5">
        <f t="shared" si="116"/>
        <v>0.13092300000000012</v>
      </c>
    </row>
    <row r="2775" spans="1:45" x14ac:dyDescent="0.25">
      <c r="A2775" s="16" t="s">
        <v>414</v>
      </c>
      <c r="B2775" s="16" t="s">
        <v>118</v>
      </c>
      <c r="C2775" s="16" t="s">
        <v>333</v>
      </c>
      <c r="D2775" s="16">
        <v>1996</v>
      </c>
      <c r="E2775" s="16" t="s">
        <v>3179</v>
      </c>
      <c r="F2775" s="16" t="s">
        <v>414</v>
      </c>
      <c r="G2775" s="10">
        <v>27341.1</v>
      </c>
      <c r="H2775" s="73">
        <v>10.216150000000001</v>
      </c>
      <c r="I2775" s="16" t="s">
        <v>6700</v>
      </c>
      <c r="J2775" s="71">
        <v>6.0000000000000001E-3</v>
      </c>
      <c r="K2775" s="71">
        <v>0.96299999999999997</v>
      </c>
      <c r="L2775" s="16">
        <v>3.9485060000000001</v>
      </c>
      <c r="M2775" s="16">
        <v>2.0850900000000001</v>
      </c>
      <c r="N2775" s="16">
        <v>1.5604750000000001</v>
      </c>
      <c r="O2775" s="16">
        <v>1.5721579999999999</v>
      </c>
      <c r="P2775" s="16">
        <v>1.6161129999999999</v>
      </c>
      <c r="Q2775" s="16">
        <v>2.0339339999999999</v>
      </c>
      <c r="R2775" s="16">
        <v>1.1364000000000001</v>
      </c>
      <c r="S2775" s="16">
        <v>0.39939999999999998</v>
      </c>
      <c r="T2775" s="16">
        <v>6.9000000000000006E-2</v>
      </c>
      <c r="U2775" s="16">
        <v>6.3837000000000002</v>
      </c>
      <c r="V2775" s="16">
        <v>16.696000000000002</v>
      </c>
      <c r="W2775" s="16">
        <v>18.826000000000001</v>
      </c>
      <c r="X2775" s="16">
        <v>529.87699999999995</v>
      </c>
      <c r="Y2775" s="16">
        <v>81.775300000000001</v>
      </c>
      <c r="Z2775" s="16">
        <v>0.52549999999999997</v>
      </c>
      <c r="AA2775" s="16">
        <v>-0.9484726</v>
      </c>
      <c r="AB2775" s="16">
        <v>0.4</v>
      </c>
      <c r="AC2775" s="16">
        <v>0</v>
      </c>
      <c r="AD2775" s="16">
        <v>46.2</v>
      </c>
      <c r="AE2775" s="16">
        <v>46.447200000000002</v>
      </c>
      <c r="AF2775" s="16">
        <v>13.2568</v>
      </c>
      <c r="AG2775" s="16">
        <v>977304</v>
      </c>
      <c r="AH2775" s="16">
        <v>1.4965999999999999</v>
      </c>
      <c r="AI2775" s="16">
        <v>99.4</v>
      </c>
      <c r="AJ2775" s="16">
        <v>100</v>
      </c>
      <c r="AK2775" s="16">
        <v>1.6928000000000001</v>
      </c>
      <c r="AL2775" s="16">
        <v>2.242</v>
      </c>
      <c r="AM2775" s="16">
        <v>1.9379999999999999</v>
      </c>
      <c r="AN2775" s="16">
        <v>1.2421</v>
      </c>
      <c r="AO2775" s="16">
        <v>1.9677</v>
      </c>
      <c r="AP2775" s="16">
        <v>1.83</v>
      </c>
      <c r="AQ2775" s="16">
        <v>0.41499999999999998</v>
      </c>
      <c r="AR2775" s="16">
        <f t="shared" si="117"/>
        <v>1</v>
      </c>
      <c r="AS2775" s="5">
        <f t="shared" si="116"/>
        <v>0.30067099999999991</v>
      </c>
    </row>
    <row r="2776" spans="1:45" x14ac:dyDescent="0.25">
      <c r="A2776" s="16" t="s">
        <v>414</v>
      </c>
      <c r="B2776" s="16" t="s">
        <v>118</v>
      </c>
      <c r="C2776" s="16" t="s">
        <v>333</v>
      </c>
      <c r="D2776" s="16">
        <v>1997</v>
      </c>
      <c r="E2776" s="16" t="s">
        <v>3159</v>
      </c>
      <c r="F2776" s="16" t="s">
        <v>414</v>
      </c>
      <c r="G2776" s="10">
        <v>27533.8</v>
      </c>
      <c r="H2776" s="73">
        <v>10.22317</v>
      </c>
      <c r="I2776" s="16" t="s">
        <v>6700</v>
      </c>
      <c r="J2776" s="71">
        <v>-1E-3</v>
      </c>
      <c r="K2776" s="71">
        <v>0.96099999999999997</v>
      </c>
      <c r="L2776" s="16">
        <v>4.176247</v>
      </c>
      <c r="M2776" s="16">
        <v>2.5287410000000001</v>
      </c>
      <c r="N2776" s="16">
        <v>1.5425580000000001</v>
      </c>
      <c r="O2776" s="16">
        <v>1.6658029999999999</v>
      </c>
      <c r="P2776" s="16">
        <v>1.632792</v>
      </c>
      <c r="Q2776" s="16">
        <v>2.0168170000000001</v>
      </c>
      <c r="R2776" s="16">
        <v>1.0565</v>
      </c>
      <c r="S2776" s="16">
        <v>0.52059999999999995</v>
      </c>
      <c r="T2776" s="16">
        <v>7.2099999999999997E-2</v>
      </c>
      <c r="U2776" s="16">
        <v>6.1571999999999996</v>
      </c>
      <c r="V2776" s="16">
        <v>16.632000000000001</v>
      </c>
      <c r="W2776" s="16">
        <v>18.911999999999999</v>
      </c>
      <c r="X2776" s="16">
        <v>530.20600000000002</v>
      </c>
      <c r="Y2776" s="16">
        <v>82.0608</v>
      </c>
      <c r="Z2776" s="16">
        <v>0.57089999999999996</v>
      </c>
      <c r="AA2776" s="16">
        <v>-0.95624019999999998</v>
      </c>
      <c r="AB2776" s="16">
        <v>0.4</v>
      </c>
      <c r="AC2776" s="16">
        <v>0</v>
      </c>
      <c r="AD2776" s="16">
        <v>46.4</v>
      </c>
      <c r="AE2776" s="16">
        <v>47.343800000000002</v>
      </c>
      <c r="AF2776" s="16">
        <v>15.0901</v>
      </c>
      <c r="AG2776" s="16">
        <v>981382</v>
      </c>
      <c r="AH2776" s="16">
        <v>1.4908999999999999</v>
      </c>
      <c r="AI2776" s="16">
        <v>99.4</v>
      </c>
      <c r="AJ2776" s="16">
        <v>100</v>
      </c>
      <c r="AK2776" s="16">
        <v>1.6592</v>
      </c>
      <c r="AL2776" s="16">
        <v>2.2795000000000001</v>
      </c>
      <c r="AM2776" s="16">
        <v>1.8052999999999999</v>
      </c>
      <c r="AN2776" s="16">
        <v>1.2334000000000001</v>
      </c>
      <c r="AO2776" s="16">
        <v>1.994</v>
      </c>
      <c r="AP2776" s="16">
        <v>1.8463000000000001</v>
      </c>
      <c r="AQ2776" s="16">
        <v>0.41499999999999998</v>
      </c>
      <c r="AR2776" s="16">
        <f t="shared" si="117"/>
        <v>1</v>
      </c>
      <c r="AS2776" s="5">
        <f t="shared" si="116"/>
        <v>0.22774099999999997</v>
      </c>
    </row>
    <row r="2777" spans="1:45" x14ac:dyDescent="0.25">
      <c r="A2777" s="16" t="s">
        <v>414</v>
      </c>
      <c r="B2777" s="16" t="s">
        <v>118</v>
      </c>
      <c r="C2777" s="16" t="s">
        <v>333</v>
      </c>
      <c r="D2777" s="16">
        <v>1998</v>
      </c>
      <c r="E2777" s="16" t="s">
        <v>3167</v>
      </c>
      <c r="F2777" s="16" t="s">
        <v>414</v>
      </c>
      <c r="G2777" s="10">
        <v>27512.5</v>
      </c>
      <c r="H2777" s="73">
        <v>10.222390000000001</v>
      </c>
      <c r="I2777" s="16" t="s">
        <v>6700</v>
      </c>
      <c r="J2777" s="71">
        <v>-1.4E-2</v>
      </c>
      <c r="K2777" s="71">
        <v>0.94799999999999995</v>
      </c>
      <c r="L2777" s="16">
        <v>3.8666239999999998</v>
      </c>
      <c r="M2777" s="16">
        <v>1.7532080000000001</v>
      </c>
      <c r="N2777" s="16">
        <v>1.503646</v>
      </c>
      <c r="O2777" s="16">
        <v>1.7532920000000001</v>
      </c>
      <c r="P2777" s="16">
        <v>1.654172</v>
      </c>
      <c r="Q2777" s="16">
        <v>1.9997370000000001</v>
      </c>
      <c r="R2777" s="16">
        <v>1.1364000000000001</v>
      </c>
      <c r="S2777" s="16">
        <v>0.30080000000000001</v>
      </c>
      <c r="T2777" s="16">
        <v>7.3400000000000007E-2</v>
      </c>
      <c r="U2777" s="16">
        <v>5.7790999999999997</v>
      </c>
      <c r="V2777" s="16">
        <v>16.568000000000001</v>
      </c>
      <c r="W2777" s="16">
        <v>18.998000000000001</v>
      </c>
      <c r="X2777" s="16">
        <v>529.74199999999996</v>
      </c>
      <c r="Y2777" s="16">
        <v>82.346299999999999</v>
      </c>
      <c r="Z2777" s="16">
        <v>0.61229999999999996</v>
      </c>
      <c r="AA2777" s="16">
        <v>-0.96789150000000002</v>
      </c>
      <c r="AB2777" s="16">
        <v>0.4</v>
      </c>
      <c r="AC2777" s="16">
        <v>0</v>
      </c>
      <c r="AD2777" s="16">
        <v>46.7</v>
      </c>
      <c r="AE2777" s="16">
        <v>47.813299999999998</v>
      </c>
      <c r="AF2777" s="16">
        <v>20.880299999999998</v>
      </c>
      <c r="AG2777" s="16">
        <v>985898</v>
      </c>
      <c r="AH2777" s="16">
        <v>1.4805999999999999</v>
      </c>
      <c r="AI2777" s="16">
        <v>99.4</v>
      </c>
      <c r="AJ2777" s="16">
        <v>100</v>
      </c>
      <c r="AK2777" s="16">
        <v>1.6256999999999999</v>
      </c>
      <c r="AL2777" s="16">
        <v>2.3170000000000002</v>
      </c>
      <c r="AM2777" s="16">
        <v>1.6727000000000001</v>
      </c>
      <c r="AN2777" s="16">
        <v>1.2246999999999999</v>
      </c>
      <c r="AO2777" s="16">
        <v>2.0203000000000002</v>
      </c>
      <c r="AP2777" s="16">
        <v>1.8626</v>
      </c>
      <c r="AQ2777" s="16">
        <v>0.41499999999999998</v>
      </c>
      <c r="AR2777" s="16">
        <f t="shared" si="117"/>
        <v>1</v>
      </c>
      <c r="AS2777" s="5">
        <f t="shared" si="116"/>
        <v>-0.3096230000000002</v>
      </c>
    </row>
    <row r="2778" spans="1:45" x14ac:dyDescent="0.25">
      <c r="A2778" s="16" t="s">
        <v>414</v>
      </c>
      <c r="B2778" s="16" t="s">
        <v>118</v>
      </c>
      <c r="C2778" s="16" t="s">
        <v>333</v>
      </c>
      <c r="D2778" s="16">
        <v>1999</v>
      </c>
      <c r="E2778" s="16" t="s">
        <v>3152</v>
      </c>
      <c r="F2778" s="16" t="s">
        <v>414</v>
      </c>
      <c r="G2778" s="10">
        <v>28861.1</v>
      </c>
      <c r="H2778" s="73">
        <v>10.270250000000001</v>
      </c>
      <c r="I2778" s="16" t="s">
        <v>6700</v>
      </c>
      <c r="J2778" s="71">
        <v>1.7000000000000001E-2</v>
      </c>
      <c r="K2778" s="71">
        <v>0.96499999999999997</v>
      </c>
      <c r="L2778" s="16">
        <v>4.1133980000000001</v>
      </c>
      <c r="M2778" s="16">
        <v>2.1216200000000001</v>
      </c>
      <c r="N2778" s="16">
        <v>1.6027210000000001</v>
      </c>
      <c r="O2778" s="16">
        <v>1.813507</v>
      </c>
      <c r="P2778" s="16">
        <v>1.7066950000000001</v>
      </c>
      <c r="Q2778" s="16">
        <v>1.9787619999999999</v>
      </c>
      <c r="R2778" s="16">
        <v>0.96389999999999998</v>
      </c>
      <c r="S2778" s="16">
        <v>0.41670000000000001</v>
      </c>
      <c r="T2778" s="16">
        <v>7.5999999999999998E-2</v>
      </c>
      <c r="U2778" s="16">
        <v>6.6361999999999997</v>
      </c>
      <c r="V2778" s="16">
        <v>16.504000000000001</v>
      </c>
      <c r="W2778" s="16">
        <v>19.084</v>
      </c>
      <c r="X2778" s="16">
        <v>530.54700000000003</v>
      </c>
      <c r="Y2778" s="16">
        <v>82.631799999999998</v>
      </c>
      <c r="Z2778" s="16">
        <v>0.63839999999999997</v>
      </c>
      <c r="AA2778" s="16">
        <v>-0.98342649999999998</v>
      </c>
      <c r="AB2778" s="16">
        <v>0.4</v>
      </c>
      <c r="AC2778" s="16">
        <v>0</v>
      </c>
      <c r="AD2778" s="16">
        <v>47.1</v>
      </c>
      <c r="AE2778" s="16">
        <v>48.027900000000002</v>
      </c>
      <c r="AF2778" s="16">
        <v>36.543500000000002</v>
      </c>
      <c r="AG2778" s="16">
        <v>986076</v>
      </c>
      <c r="AH2778" s="16">
        <v>1.4861</v>
      </c>
      <c r="AI2778" s="16">
        <v>99.4</v>
      </c>
      <c r="AJ2778" s="16">
        <v>100</v>
      </c>
      <c r="AK2778" s="16">
        <v>1.6952</v>
      </c>
      <c r="AL2778" s="16">
        <v>2.3391999999999999</v>
      </c>
      <c r="AM2778" s="16">
        <v>1.6529</v>
      </c>
      <c r="AN2778" s="16">
        <v>1.2445999999999999</v>
      </c>
      <c r="AO2778" s="16">
        <v>1.8665</v>
      </c>
      <c r="AP2778" s="16">
        <v>1.8137000000000001</v>
      </c>
      <c r="AQ2778" s="16">
        <v>0.41499999999999998</v>
      </c>
      <c r="AR2778" s="16">
        <f t="shared" si="117"/>
        <v>1</v>
      </c>
      <c r="AS2778" s="5">
        <f t="shared" si="116"/>
        <v>0.24677400000000027</v>
      </c>
    </row>
    <row r="2779" spans="1:45" x14ac:dyDescent="0.25">
      <c r="A2779" s="16" t="s">
        <v>414</v>
      </c>
      <c r="B2779" s="16" t="s">
        <v>118</v>
      </c>
      <c r="C2779" s="16" t="s">
        <v>333</v>
      </c>
      <c r="D2779" s="16">
        <v>2000</v>
      </c>
      <c r="E2779" s="16" t="s">
        <v>3175</v>
      </c>
      <c r="F2779" s="16" t="s">
        <v>414</v>
      </c>
      <c r="G2779" s="10">
        <v>29525.1</v>
      </c>
      <c r="H2779" s="73">
        <v>10.292999999999999</v>
      </c>
      <c r="I2779" s="16">
        <v>3857700</v>
      </c>
      <c r="J2779" s="71">
        <v>7.0000000000000001E-3</v>
      </c>
      <c r="K2779" s="71">
        <v>0.97199999999999998</v>
      </c>
      <c r="L2779" s="16">
        <v>4.1527560000000001</v>
      </c>
      <c r="M2779" s="16">
        <v>2.2774730000000001</v>
      </c>
      <c r="N2779" s="16">
        <v>1.5343819999999999</v>
      </c>
      <c r="O2779" s="16">
        <v>1.8114319999999999</v>
      </c>
      <c r="P2779" s="16">
        <v>1.7331179999999999</v>
      </c>
      <c r="Q2779" s="16">
        <v>1.9577</v>
      </c>
      <c r="R2779" s="16">
        <v>1.1364000000000001</v>
      </c>
      <c r="S2779" s="16">
        <v>0.36499999999999999</v>
      </c>
      <c r="T2779" s="16">
        <v>0.1036</v>
      </c>
      <c r="U2779" s="16">
        <v>5.9127999999999998</v>
      </c>
      <c r="V2779" s="16">
        <v>16.440000000000001</v>
      </c>
      <c r="W2779" s="16">
        <v>19.170000000000002</v>
      </c>
      <c r="X2779" s="16">
        <v>531.16200000000003</v>
      </c>
      <c r="Y2779" s="16">
        <v>82.917299999999997</v>
      </c>
      <c r="Z2779" s="16">
        <v>0.63400000000000001</v>
      </c>
      <c r="AA2779" s="16">
        <v>-0.98342649999999998</v>
      </c>
      <c r="AB2779" s="16">
        <v>0.4</v>
      </c>
      <c r="AC2779" s="16">
        <v>0</v>
      </c>
      <c r="AD2779" s="16">
        <v>47.1</v>
      </c>
      <c r="AE2779" s="16">
        <v>47.459400000000002</v>
      </c>
      <c r="AF2779" s="16">
        <v>39.968600000000002</v>
      </c>
      <c r="AG2779" s="43">
        <v>1000000</v>
      </c>
      <c r="AH2779" s="16">
        <v>1.5033000000000001</v>
      </c>
      <c r="AI2779" s="16">
        <v>99.4</v>
      </c>
      <c r="AJ2779" s="16">
        <v>100</v>
      </c>
      <c r="AK2779" s="16">
        <v>1.7645999999999999</v>
      </c>
      <c r="AL2779" s="16">
        <v>2.3613</v>
      </c>
      <c r="AM2779" s="16">
        <v>1.633</v>
      </c>
      <c r="AN2779" s="16">
        <v>1.2644</v>
      </c>
      <c r="AO2779" s="16">
        <v>1.7125999999999999</v>
      </c>
      <c r="AP2779" s="16">
        <v>1.7647999999999999</v>
      </c>
      <c r="AQ2779" s="16">
        <v>0.41499999999999998</v>
      </c>
      <c r="AR2779" s="16">
        <f t="shared" si="117"/>
        <v>1</v>
      </c>
      <c r="AS2779" s="5">
        <f t="shared" si="116"/>
        <v>3.9358000000000004E-2</v>
      </c>
    </row>
    <row r="2780" spans="1:45" x14ac:dyDescent="0.25">
      <c r="A2780" s="16" t="s">
        <v>414</v>
      </c>
      <c r="B2780" s="16" t="s">
        <v>118</v>
      </c>
      <c r="C2780" s="16" t="s">
        <v>333</v>
      </c>
      <c r="D2780" s="16">
        <v>2001</v>
      </c>
      <c r="E2780" s="16" t="s">
        <v>3172</v>
      </c>
      <c r="F2780" s="16" t="s">
        <v>414</v>
      </c>
      <c r="G2780" s="10">
        <v>30363.3</v>
      </c>
      <c r="H2780" s="73">
        <v>10.32099</v>
      </c>
      <c r="I2780" s="16">
        <v>3880500</v>
      </c>
      <c r="J2780" s="71">
        <v>1.4999999999999999E-2</v>
      </c>
      <c r="K2780" s="71">
        <v>0.98599999999999999</v>
      </c>
      <c r="L2780" s="16">
        <v>4.1573479999999998</v>
      </c>
      <c r="M2780" s="16">
        <v>2.2800050000000001</v>
      </c>
      <c r="N2780" s="16">
        <v>1.582856</v>
      </c>
      <c r="O2780" s="16">
        <v>1.7463949999999999</v>
      </c>
      <c r="P2780" s="16">
        <v>1.7786999999999999</v>
      </c>
      <c r="Q2780" s="16">
        <v>1.936288</v>
      </c>
      <c r="R2780" s="16">
        <v>1.1003000000000001</v>
      </c>
      <c r="S2780" s="16">
        <v>0.36940000000000001</v>
      </c>
      <c r="T2780" s="16">
        <v>0.1042</v>
      </c>
      <c r="U2780" s="16">
        <v>6.5605000000000002</v>
      </c>
      <c r="V2780" s="16">
        <v>16.013999999999999</v>
      </c>
      <c r="W2780" s="16">
        <v>19.32</v>
      </c>
      <c r="X2780" s="16">
        <v>528.10199999999998</v>
      </c>
      <c r="Y2780" s="16">
        <v>83.202799999999996</v>
      </c>
      <c r="Z2780" s="16">
        <v>0.59450000000000003</v>
      </c>
      <c r="AA2780" s="16">
        <v>-0.99119400000000002</v>
      </c>
      <c r="AB2780" s="16">
        <v>0.4</v>
      </c>
      <c r="AC2780" s="16">
        <v>0</v>
      </c>
      <c r="AD2780" s="16">
        <v>47.3</v>
      </c>
      <c r="AE2780" s="16">
        <v>46.661999999999999</v>
      </c>
      <c r="AF2780" s="16">
        <v>58.564300000000003</v>
      </c>
      <c r="AG2780" s="43">
        <v>1000000</v>
      </c>
      <c r="AH2780" s="16">
        <v>1.4997</v>
      </c>
      <c r="AI2780" s="16">
        <v>99.4</v>
      </c>
      <c r="AJ2780" s="16">
        <v>100</v>
      </c>
      <c r="AK2780" s="16">
        <v>1.6528</v>
      </c>
      <c r="AL2780" s="16">
        <v>2.3593999999999999</v>
      </c>
      <c r="AM2780" s="16">
        <v>1.6860999999999999</v>
      </c>
      <c r="AN2780" s="16">
        <v>1.2495000000000001</v>
      </c>
      <c r="AO2780" s="16">
        <v>1.6549</v>
      </c>
      <c r="AP2780" s="16">
        <v>1.7755000000000001</v>
      </c>
      <c r="AQ2780" s="16">
        <v>0.41499999999999998</v>
      </c>
      <c r="AR2780" s="16">
        <f t="shared" si="117"/>
        <v>1</v>
      </c>
      <c r="AS2780" s="5">
        <f t="shared" si="116"/>
        <v>4.5919999999997074E-3</v>
      </c>
    </row>
    <row r="2781" spans="1:45" x14ac:dyDescent="0.25">
      <c r="A2781" s="16" t="s">
        <v>414</v>
      </c>
      <c r="B2781" s="16" t="s">
        <v>118</v>
      </c>
      <c r="C2781" s="16" t="s">
        <v>333</v>
      </c>
      <c r="D2781" s="16">
        <v>2002</v>
      </c>
      <c r="E2781" s="16" t="s">
        <v>3169</v>
      </c>
      <c r="F2781" s="16" t="s">
        <v>414</v>
      </c>
      <c r="G2781" s="10">
        <v>31233.9</v>
      </c>
      <c r="H2781" s="73">
        <v>10.349259999999999</v>
      </c>
      <c r="I2781" s="16">
        <v>3948500</v>
      </c>
      <c r="J2781" s="71">
        <v>1.9E-2</v>
      </c>
      <c r="K2781" s="71">
        <v>1.0049999999999999</v>
      </c>
      <c r="L2781" s="16">
        <v>4.1003499999999997</v>
      </c>
      <c r="M2781" s="16">
        <v>2.1834120000000001</v>
      </c>
      <c r="N2781" s="16">
        <v>1.5470759999999999</v>
      </c>
      <c r="O2781" s="16">
        <v>1.780554</v>
      </c>
      <c r="P2781" s="16">
        <v>1.76597</v>
      </c>
      <c r="Q2781" s="16">
        <v>1.914841</v>
      </c>
      <c r="R2781" s="16">
        <v>1.1364000000000001</v>
      </c>
      <c r="S2781" s="16">
        <v>0.34210000000000002</v>
      </c>
      <c r="T2781" s="16">
        <v>0.1028</v>
      </c>
      <c r="U2781" s="16">
        <v>6.407</v>
      </c>
      <c r="V2781" s="16">
        <v>15.587999999999999</v>
      </c>
      <c r="W2781" s="16">
        <v>19.47</v>
      </c>
      <c r="X2781" s="16">
        <v>525.04100000000005</v>
      </c>
      <c r="Y2781" s="16">
        <v>83.488299999999995</v>
      </c>
      <c r="Z2781" s="16">
        <v>0.6109</v>
      </c>
      <c r="AA2781" s="16">
        <v>-0.98342649999999998</v>
      </c>
      <c r="AB2781" s="16">
        <v>0.4</v>
      </c>
      <c r="AC2781" s="16">
        <v>0</v>
      </c>
      <c r="AD2781" s="16">
        <v>47.1</v>
      </c>
      <c r="AE2781" s="16">
        <v>44.548900000000003</v>
      </c>
      <c r="AF2781" s="16">
        <v>61.813200000000002</v>
      </c>
      <c r="AG2781" s="43">
        <v>1000000</v>
      </c>
      <c r="AH2781" s="16">
        <v>1.4995000000000001</v>
      </c>
      <c r="AI2781" s="16">
        <v>99.4</v>
      </c>
      <c r="AJ2781" s="16">
        <v>100</v>
      </c>
      <c r="AK2781" s="16">
        <v>1.5409999999999999</v>
      </c>
      <c r="AL2781" s="16">
        <v>2.3574000000000002</v>
      </c>
      <c r="AM2781" s="16">
        <v>1.7392000000000001</v>
      </c>
      <c r="AN2781" s="16">
        <v>1.2345999999999999</v>
      </c>
      <c r="AO2781" s="16">
        <v>1.5972</v>
      </c>
      <c r="AP2781" s="16">
        <v>1.7861</v>
      </c>
      <c r="AQ2781" s="16">
        <v>0.41499999999999998</v>
      </c>
      <c r="AR2781" s="16">
        <f t="shared" si="117"/>
        <v>1</v>
      </c>
      <c r="AS2781" s="5">
        <f t="shared" si="116"/>
        <v>-5.6998000000000104E-2</v>
      </c>
    </row>
    <row r="2782" spans="1:45" x14ac:dyDescent="0.25">
      <c r="A2782" s="16" t="s">
        <v>414</v>
      </c>
      <c r="B2782" s="16" t="s">
        <v>118</v>
      </c>
      <c r="C2782" s="16" t="s">
        <v>333</v>
      </c>
      <c r="D2782" s="16">
        <v>2003</v>
      </c>
      <c r="E2782" s="16" t="s">
        <v>3165</v>
      </c>
      <c r="F2782" s="16" t="s">
        <v>414</v>
      </c>
      <c r="G2782" s="10">
        <v>32019.1</v>
      </c>
      <c r="H2782" s="73">
        <v>10.374090000000001</v>
      </c>
      <c r="I2782" s="16">
        <v>4027200</v>
      </c>
      <c r="J2782" s="71">
        <v>1.4E-2</v>
      </c>
      <c r="K2782" s="71">
        <v>1.0189999999999999</v>
      </c>
      <c r="L2782" s="16">
        <v>4.0661129999999996</v>
      </c>
      <c r="M2782" s="16">
        <v>2.1719529999999998</v>
      </c>
      <c r="N2782" s="16">
        <v>1.529795</v>
      </c>
      <c r="O2782" s="16">
        <v>1.7074940000000001</v>
      </c>
      <c r="P2782" s="16">
        <v>1.7527740000000001</v>
      </c>
      <c r="Q2782" s="16">
        <v>1.957722</v>
      </c>
      <c r="R2782" s="16">
        <v>1.1475</v>
      </c>
      <c r="S2782" s="16">
        <v>0.33179999999999998</v>
      </c>
      <c r="T2782" s="16">
        <v>0.1051</v>
      </c>
      <c r="U2782" s="16">
        <v>6.4294000000000002</v>
      </c>
      <c r="V2782" s="16">
        <v>15.162000000000001</v>
      </c>
      <c r="W2782" s="16">
        <v>19.62</v>
      </c>
      <c r="X2782" s="16">
        <v>521.98099999999999</v>
      </c>
      <c r="Y2782" s="16">
        <v>83.773799999999994</v>
      </c>
      <c r="Z2782" s="16">
        <v>0.56640000000000001</v>
      </c>
      <c r="AA2782" s="16">
        <v>-0.99507780000000001</v>
      </c>
      <c r="AB2782" s="16">
        <v>0.4</v>
      </c>
      <c r="AC2782" s="16">
        <v>0</v>
      </c>
      <c r="AD2782" s="16">
        <v>47.4</v>
      </c>
      <c r="AE2782" s="16">
        <v>44.718499999999999</v>
      </c>
      <c r="AF2782" s="16">
        <v>64.6404</v>
      </c>
      <c r="AG2782" s="43">
        <v>1000000</v>
      </c>
      <c r="AH2782" s="16">
        <v>1.4635</v>
      </c>
      <c r="AI2782" s="16">
        <v>99.4</v>
      </c>
      <c r="AJ2782" s="16">
        <v>100</v>
      </c>
      <c r="AK2782" s="16">
        <v>1.6017999999999999</v>
      </c>
      <c r="AL2782" s="16">
        <v>2.3811</v>
      </c>
      <c r="AM2782" s="16">
        <v>1.825</v>
      </c>
      <c r="AN2782" s="16">
        <v>1.1572</v>
      </c>
      <c r="AO2782" s="16">
        <v>1.6676</v>
      </c>
      <c r="AP2782" s="16">
        <v>1.8517999999999999</v>
      </c>
      <c r="AQ2782" s="16">
        <v>0.41499999999999998</v>
      </c>
      <c r="AR2782" s="16">
        <f t="shared" si="117"/>
        <v>1</v>
      </c>
      <c r="AS2782" s="5">
        <f t="shared" si="116"/>
        <v>-3.4237000000000073E-2</v>
      </c>
    </row>
    <row r="2783" spans="1:45" x14ac:dyDescent="0.25">
      <c r="A2783" s="16" t="s">
        <v>414</v>
      </c>
      <c r="B2783" s="16" t="s">
        <v>118</v>
      </c>
      <c r="C2783" s="16" t="s">
        <v>333</v>
      </c>
      <c r="D2783" s="16">
        <v>2004</v>
      </c>
      <c r="E2783" s="16" t="s">
        <v>3156</v>
      </c>
      <c r="F2783" s="16" t="s">
        <v>414</v>
      </c>
      <c r="G2783" s="10">
        <v>32792.199999999997</v>
      </c>
      <c r="H2783" s="73">
        <v>10.39794</v>
      </c>
      <c r="I2783" s="16">
        <v>4087500</v>
      </c>
      <c r="J2783" s="71">
        <v>-1E-3</v>
      </c>
      <c r="K2783" s="71">
        <v>1.018</v>
      </c>
      <c r="L2783" s="16">
        <v>4.095688</v>
      </c>
      <c r="M2783" s="16">
        <v>2.150976</v>
      </c>
      <c r="N2783" s="16">
        <v>1.542802</v>
      </c>
      <c r="O2783" s="16">
        <v>1.629548</v>
      </c>
      <c r="P2783" s="16">
        <v>1.784816</v>
      </c>
      <c r="Q2783" s="16">
        <v>2.0837620000000001</v>
      </c>
      <c r="R2783" s="16">
        <v>1.1364000000000001</v>
      </c>
      <c r="S2783" s="16">
        <v>0.30740000000000001</v>
      </c>
      <c r="T2783" s="16">
        <v>0.1134</v>
      </c>
      <c r="U2783" s="16">
        <v>6.5038999999999998</v>
      </c>
      <c r="V2783" s="16">
        <v>14.736000000000001</v>
      </c>
      <c r="W2783" s="16">
        <v>19.77</v>
      </c>
      <c r="X2783" s="16">
        <v>522.80999999999995</v>
      </c>
      <c r="Y2783" s="16">
        <v>79.798199999999994</v>
      </c>
      <c r="Z2783" s="16">
        <v>0.56979999999999997</v>
      </c>
      <c r="AA2783" s="16">
        <v>-0.99896160000000001</v>
      </c>
      <c r="AB2783" s="16">
        <v>0.4</v>
      </c>
      <c r="AC2783" s="16">
        <v>0</v>
      </c>
      <c r="AD2783" s="16">
        <v>47.5</v>
      </c>
      <c r="AE2783" s="16">
        <v>44.139899999999997</v>
      </c>
      <c r="AF2783" s="16">
        <v>74.207999999999998</v>
      </c>
      <c r="AG2783" s="43">
        <v>1000000</v>
      </c>
      <c r="AH2783" s="16">
        <v>1.4557</v>
      </c>
      <c r="AI2783" s="16">
        <v>99.4</v>
      </c>
      <c r="AJ2783" s="16">
        <v>100</v>
      </c>
      <c r="AK2783" s="16">
        <v>1.6782999999999999</v>
      </c>
      <c r="AL2783" s="16">
        <v>2.4533999999999998</v>
      </c>
      <c r="AM2783" s="16">
        <v>1.9731000000000001</v>
      </c>
      <c r="AN2783" s="16">
        <v>1.4744999999999999</v>
      </c>
      <c r="AO2783" s="16">
        <v>1.7773000000000001</v>
      </c>
      <c r="AP2783" s="16">
        <v>1.8755999999999999</v>
      </c>
      <c r="AQ2783" s="16">
        <v>0.41499999999999998</v>
      </c>
      <c r="AR2783" s="16">
        <f t="shared" si="117"/>
        <v>1</v>
      </c>
      <c r="AS2783" s="5">
        <f t="shared" si="116"/>
        <v>2.9575000000000351E-2</v>
      </c>
    </row>
    <row r="2784" spans="1:45" x14ac:dyDescent="0.25">
      <c r="A2784" s="16" t="s">
        <v>414</v>
      </c>
      <c r="B2784" s="16" t="s">
        <v>118</v>
      </c>
      <c r="C2784" s="16" t="s">
        <v>333</v>
      </c>
      <c r="D2784" s="16">
        <v>2005</v>
      </c>
      <c r="E2784" s="16" t="s">
        <v>3171</v>
      </c>
      <c r="F2784" s="16" t="s">
        <v>414</v>
      </c>
      <c r="G2784" s="10">
        <v>33494.6</v>
      </c>
      <c r="H2784" s="73">
        <v>10.419140000000001</v>
      </c>
      <c r="I2784" s="16">
        <v>4133900</v>
      </c>
      <c r="J2784" s="71">
        <v>-2E-3</v>
      </c>
      <c r="K2784" s="71">
        <v>1.0149999999999999</v>
      </c>
      <c r="L2784" s="16">
        <v>4.1299570000000001</v>
      </c>
      <c r="M2784" s="16">
        <v>2.2878750000000001</v>
      </c>
      <c r="N2784" s="16">
        <v>1.5232619999999999</v>
      </c>
      <c r="O2784" s="16">
        <v>1.73682</v>
      </c>
      <c r="P2784" s="16">
        <v>1.7875239999999999</v>
      </c>
      <c r="Q2784" s="16">
        <v>1.9270039999999999</v>
      </c>
      <c r="R2784" s="16">
        <v>1.1171</v>
      </c>
      <c r="S2784" s="16">
        <v>0.32100000000000001</v>
      </c>
      <c r="T2784" s="16">
        <v>0.1237</v>
      </c>
      <c r="U2784" s="16">
        <v>6.2689000000000004</v>
      </c>
      <c r="V2784" s="16">
        <v>14.31</v>
      </c>
      <c r="W2784" s="16">
        <v>19.920000000000002</v>
      </c>
      <c r="X2784" s="16">
        <v>523.63900000000001</v>
      </c>
      <c r="Y2784" s="16">
        <v>85.820499999999996</v>
      </c>
      <c r="Z2784" s="16">
        <v>0.55779999999999996</v>
      </c>
      <c r="AA2784" s="16">
        <v>-0.99896160000000001</v>
      </c>
      <c r="AB2784" s="16">
        <v>0.4</v>
      </c>
      <c r="AC2784" s="16">
        <v>0</v>
      </c>
      <c r="AD2784" s="16">
        <v>47.5</v>
      </c>
      <c r="AE2784" s="16">
        <v>41.822699999999998</v>
      </c>
      <c r="AF2784" s="16">
        <v>85.387</v>
      </c>
      <c r="AG2784" s="43">
        <v>1000000</v>
      </c>
      <c r="AH2784" s="16">
        <v>1.4533</v>
      </c>
      <c r="AI2784" s="16">
        <v>99.4</v>
      </c>
      <c r="AJ2784" s="16">
        <v>100</v>
      </c>
      <c r="AK2784" s="16">
        <v>1.6556999999999999</v>
      </c>
      <c r="AL2784" s="16">
        <v>2.2122999999999999</v>
      </c>
      <c r="AM2784" s="16">
        <v>1.7419</v>
      </c>
      <c r="AN2784" s="16">
        <v>1.2092000000000001</v>
      </c>
      <c r="AO2784" s="16">
        <v>1.6462000000000001</v>
      </c>
      <c r="AP2784" s="16">
        <v>1.8476999999999999</v>
      </c>
      <c r="AQ2784" s="16">
        <v>0.41499999999999998</v>
      </c>
      <c r="AR2784" s="16">
        <f t="shared" si="117"/>
        <v>1</v>
      </c>
      <c r="AS2784" s="5">
        <f t="shared" si="116"/>
        <v>3.4269000000000105E-2</v>
      </c>
    </row>
    <row r="2785" spans="1:45" x14ac:dyDescent="0.25">
      <c r="A2785" s="16" t="s">
        <v>414</v>
      </c>
      <c r="B2785" s="16" t="s">
        <v>118</v>
      </c>
      <c r="C2785" s="16" t="s">
        <v>333</v>
      </c>
      <c r="D2785" s="16">
        <v>2006</v>
      </c>
      <c r="E2785" s="16" t="s">
        <v>3153</v>
      </c>
      <c r="F2785" s="16" t="s">
        <v>414</v>
      </c>
      <c r="G2785" s="10">
        <v>34016.6</v>
      </c>
      <c r="H2785" s="73">
        <v>10.4346</v>
      </c>
      <c r="I2785" s="16">
        <v>4184600</v>
      </c>
      <c r="J2785" s="71">
        <v>2E-3</v>
      </c>
      <c r="K2785" s="71">
        <v>1.0169999999999999</v>
      </c>
      <c r="L2785" s="16">
        <v>4.2135410000000002</v>
      </c>
      <c r="M2785" s="16">
        <v>2.3902019999999999</v>
      </c>
      <c r="N2785" s="16">
        <v>1.4720470000000001</v>
      </c>
      <c r="O2785" s="16">
        <v>1.8619669999999999</v>
      </c>
      <c r="P2785" s="16">
        <v>1.8071029999999999</v>
      </c>
      <c r="Q2785" s="16">
        <v>1.9153849999999999</v>
      </c>
      <c r="R2785" s="16">
        <v>1.1364000000000001</v>
      </c>
      <c r="S2785" s="16">
        <v>0.32950000000000002</v>
      </c>
      <c r="T2785" s="16">
        <v>0.13009999999999999</v>
      </c>
      <c r="U2785" s="16">
        <v>5.9351000000000003</v>
      </c>
      <c r="V2785" s="16">
        <v>14.206</v>
      </c>
      <c r="W2785" s="16">
        <v>19.602</v>
      </c>
      <c r="X2785" s="16">
        <v>524.46900000000005</v>
      </c>
      <c r="Y2785" s="16">
        <v>86.026300000000006</v>
      </c>
      <c r="Z2785" s="16">
        <v>0.62380000000000002</v>
      </c>
      <c r="AA2785" s="16">
        <v>-0.99119400000000002</v>
      </c>
      <c r="AB2785" s="16">
        <v>0.4</v>
      </c>
      <c r="AC2785" s="16">
        <v>0</v>
      </c>
      <c r="AD2785" s="16">
        <v>47.3</v>
      </c>
      <c r="AE2785" s="16">
        <v>42.094099999999997</v>
      </c>
      <c r="AF2785" s="16">
        <v>90.854799999999997</v>
      </c>
      <c r="AG2785" s="43">
        <v>1000000</v>
      </c>
      <c r="AH2785" s="16">
        <v>1.4493</v>
      </c>
      <c r="AI2785" s="16">
        <v>99.4</v>
      </c>
      <c r="AJ2785" s="16">
        <v>100</v>
      </c>
      <c r="AK2785" s="16">
        <v>1.5410999999999999</v>
      </c>
      <c r="AL2785" s="16">
        <v>2.3639000000000001</v>
      </c>
      <c r="AM2785" s="16">
        <v>1.6572</v>
      </c>
      <c r="AN2785" s="16">
        <v>1.1976</v>
      </c>
      <c r="AO2785" s="16">
        <v>1.7039</v>
      </c>
      <c r="AP2785" s="16">
        <v>1.7898000000000001</v>
      </c>
      <c r="AQ2785" s="16">
        <v>0.41499999999999998</v>
      </c>
      <c r="AR2785" s="16">
        <f t="shared" si="117"/>
        <v>1</v>
      </c>
      <c r="AS2785" s="5">
        <f t="shared" si="116"/>
        <v>8.3584000000000103E-2</v>
      </c>
    </row>
    <row r="2786" spans="1:45" x14ac:dyDescent="0.25">
      <c r="A2786" s="16" t="s">
        <v>414</v>
      </c>
      <c r="B2786" s="16" t="s">
        <v>118</v>
      </c>
      <c r="C2786" s="16" t="s">
        <v>333</v>
      </c>
      <c r="D2786" s="16">
        <v>2007</v>
      </c>
      <c r="E2786" s="16" t="s">
        <v>3166</v>
      </c>
      <c r="F2786" s="16" t="s">
        <v>414</v>
      </c>
      <c r="G2786" s="10">
        <v>34674</v>
      </c>
      <c r="H2786" s="73">
        <v>10.453749999999999</v>
      </c>
      <c r="I2786" s="16">
        <v>4223800</v>
      </c>
      <c r="J2786" s="71">
        <v>1.2E-2</v>
      </c>
      <c r="K2786" s="71">
        <v>1.03</v>
      </c>
      <c r="L2786" s="16">
        <v>4.2670279999999998</v>
      </c>
      <c r="M2786" s="16">
        <v>2.5376449999999999</v>
      </c>
      <c r="N2786" s="16">
        <v>1.4487190000000001</v>
      </c>
      <c r="O2786" s="16">
        <v>1.841796</v>
      </c>
      <c r="P2786" s="16">
        <v>1.821609</v>
      </c>
      <c r="Q2786" s="16">
        <v>1.9215899999999999</v>
      </c>
      <c r="R2786" s="16">
        <v>1.1611</v>
      </c>
      <c r="S2786" s="16">
        <v>0.34570000000000001</v>
      </c>
      <c r="T2786" s="16">
        <v>0.13789999999999999</v>
      </c>
      <c r="U2786" s="16">
        <v>5.9249999999999998</v>
      </c>
      <c r="V2786" s="16">
        <v>14.102</v>
      </c>
      <c r="W2786" s="16">
        <v>19.283999999999999</v>
      </c>
      <c r="X2786" s="16">
        <v>524.33299999999997</v>
      </c>
      <c r="Y2786" s="16">
        <v>85.932699999999997</v>
      </c>
      <c r="Z2786" s="16">
        <v>0.61550000000000005</v>
      </c>
      <c r="AA2786" s="16">
        <v>-0.98342649999999998</v>
      </c>
      <c r="AB2786" s="16">
        <v>0.4</v>
      </c>
      <c r="AC2786" s="16">
        <v>0</v>
      </c>
      <c r="AD2786" s="16">
        <v>47.1</v>
      </c>
      <c r="AE2786" s="16">
        <v>41.270600000000002</v>
      </c>
      <c r="AF2786" s="16">
        <v>100.43600000000001</v>
      </c>
      <c r="AG2786" s="43">
        <v>1000000</v>
      </c>
      <c r="AH2786" s="16">
        <v>1.4477</v>
      </c>
      <c r="AI2786" s="16">
        <v>99.4</v>
      </c>
      <c r="AJ2786" s="16">
        <v>100</v>
      </c>
      <c r="AK2786" s="16">
        <v>1.5143</v>
      </c>
      <c r="AL2786" s="16">
        <v>2.3491</v>
      </c>
      <c r="AM2786" s="16">
        <v>1.6741999999999999</v>
      </c>
      <c r="AN2786" s="16">
        <v>1.204</v>
      </c>
      <c r="AO2786" s="16">
        <v>1.7178</v>
      </c>
      <c r="AP2786" s="16">
        <v>1.8280000000000001</v>
      </c>
      <c r="AQ2786" s="16">
        <v>0.41499999999999998</v>
      </c>
      <c r="AR2786" s="16">
        <f t="shared" si="117"/>
        <v>1</v>
      </c>
      <c r="AS2786" s="5">
        <f t="shared" si="116"/>
        <v>5.3486999999999618E-2</v>
      </c>
    </row>
    <row r="2787" spans="1:45" x14ac:dyDescent="0.25">
      <c r="A2787" s="16" t="s">
        <v>414</v>
      </c>
      <c r="B2787" s="16" t="s">
        <v>118</v>
      </c>
      <c r="C2787" s="16" t="s">
        <v>333</v>
      </c>
      <c r="D2787" s="16">
        <v>2008</v>
      </c>
      <c r="E2787" s="16" t="s">
        <v>3162</v>
      </c>
      <c r="F2787" s="16" t="s">
        <v>414</v>
      </c>
      <c r="G2787" s="10">
        <v>33996.1</v>
      </c>
      <c r="H2787" s="73">
        <v>10.433999999999999</v>
      </c>
      <c r="I2787" s="16">
        <v>4259800</v>
      </c>
      <c r="J2787" s="71">
        <v>-3.2000000000000001E-2</v>
      </c>
      <c r="K2787" s="71">
        <v>0.997</v>
      </c>
      <c r="L2787" s="16">
        <v>4.1623289999999997</v>
      </c>
      <c r="M2787" s="16">
        <v>2.2190690000000002</v>
      </c>
      <c r="N2787" s="16">
        <v>1.3847149999999999</v>
      </c>
      <c r="O2787" s="16">
        <v>1.9588540000000001</v>
      </c>
      <c r="P2787" s="16">
        <v>1.834641</v>
      </c>
      <c r="Q2787" s="16">
        <v>1.924598</v>
      </c>
      <c r="R2787" s="16">
        <v>1.1364000000000001</v>
      </c>
      <c r="S2787" s="16">
        <v>0.2495</v>
      </c>
      <c r="T2787" s="16">
        <v>0.14419999999999999</v>
      </c>
      <c r="U2787" s="16">
        <v>5.5281000000000002</v>
      </c>
      <c r="V2787" s="16">
        <v>13.997999999999999</v>
      </c>
      <c r="W2787" s="16">
        <v>18.966000000000001</v>
      </c>
      <c r="X2787" s="16">
        <v>524.19799999999998</v>
      </c>
      <c r="Y2787" s="16">
        <v>85.970600000000005</v>
      </c>
      <c r="Z2787" s="16">
        <v>0.6784</v>
      </c>
      <c r="AA2787" s="16">
        <v>-0.97954269999999999</v>
      </c>
      <c r="AB2787" s="16">
        <v>0.4</v>
      </c>
      <c r="AC2787" s="16">
        <v>0</v>
      </c>
      <c r="AD2787" s="16">
        <v>47</v>
      </c>
      <c r="AE2787" s="16">
        <v>40.905200000000001</v>
      </c>
      <c r="AF2787" s="16">
        <v>107.99</v>
      </c>
      <c r="AG2787" s="43">
        <v>1000000</v>
      </c>
      <c r="AH2787" s="16">
        <v>1.4438</v>
      </c>
      <c r="AI2787" s="16">
        <v>99.4</v>
      </c>
      <c r="AJ2787" s="16">
        <v>100</v>
      </c>
      <c r="AK2787" s="16">
        <v>1.5119</v>
      </c>
      <c r="AL2787" s="16">
        <v>2.3342000000000001</v>
      </c>
      <c r="AM2787" s="16">
        <v>1.6698</v>
      </c>
      <c r="AN2787" s="16">
        <v>1.1198999999999999</v>
      </c>
      <c r="AO2787" s="16">
        <v>1.8030999999999999</v>
      </c>
      <c r="AP2787" s="16">
        <v>1.8525</v>
      </c>
      <c r="AQ2787" s="16">
        <v>0.41499999999999998</v>
      </c>
      <c r="AR2787" s="16">
        <f t="shared" si="117"/>
        <v>1</v>
      </c>
      <c r="AS2787" s="5">
        <f t="shared" si="116"/>
        <v>-0.1046990000000001</v>
      </c>
    </row>
    <row r="2788" spans="1:45" x14ac:dyDescent="0.25">
      <c r="A2788" s="16" t="s">
        <v>414</v>
      </c>
      <c r="B2788" s="16" t="s">
        <v>118</v>
      </c>
      <c r="C2788" s="16" t="s">
        <v>333</v>
      </c>
      <c r="D2788" s="16">
        <v>2009</v>
      </c>
      <c r="E2788" s="16" t="s">
        <v>3170</v>
      </c>
      <c r="F2788" s="16" t="s">
        <v>414</v>
      </c>
      <c r="G2788" s="10">
        <v>33555.5</v>
      </c>
      <c r="H2788" s="73">
        <v>10.420949999999999</v>
      </c>
      <c r="I2788" s="16">
        <v>4302600</v>
      </c>
      <c r="J2788" s="71">
        <v>-5.0000000000000001E-3</v>
      </c>
      <c r="K2788" s="71">
        <v>0.99199999999999999</v>
      </c>
      <c r="L2788" s="16">
        <v>4.2983140000000004</v>
      </c>
      <c r="M2788" s="16">
        <v>2.4201519999999999</v>
      </c>
      <c r="N2788" s="16">
        <v>1.4483760000000001</v>
      </c>
      <c r="O2788" s="16">
        <v>1.9261760000000001</v>
      </c>
      <c r="P2788" s="16">
        <v>1.8548770000000001</v>
      </c>
      <c r="Q2788" s="16">
        <v>1.986191</v>
      </c>
      <c r="R2788" s="16">
        <v>1.2616000000000001</v>
      </c>
      <c r="S2788" s="16">
        <v>0.27450000000000002</v>
      </c>
      <c r="T2788" s="16">
        <v>0.14829999999999999</v>
      </c>
      <c r="U2788" s="16">
        <v>6.3452000000000002</v>
      </c>
      <c r="V2788" s="16">
        <v>13.894</v>
      </c>
      <c r="W2788" s="16">
        <v>18.648</v>
      </c>
      <c r="X2788" s="16">
        <v>524.06299999999999</v>
      </c>
      <c r="Y2788" s="16">
        <v>86.281499999999994</v>
      </c>
      <c r="Z2788" s="16">
        <v>0.65380000000000005</v>
      </c>
      <c r="AA2788" s="16">
        <v>-0.99896160000000001</v>
      </c>
      <c r="AB2788" s="16">
        <v>0.4</v>
      </c>
      <c r="AC2788" s="16">
        <v>0</v>
      </c>
      <c r="AD2788" s="16">
        <v>47.5</v>
      </c>
      <c r="AE2788" s="16">
        <v>43.257599999999996</v>
      </c>
      <c r="AF2788" s="16">
        <v>108.72199999999999</v>
      </c>
      <c r="AG2788" s="43">
        <v>1000000</v>
      </c>
      <c r="AH2788" s="16">
        <v>1.4381999999999999</v>
      </c>
      <c r="AI2788" s="16">
        <v>99.4</v>
      </c>
      <c r="AJ2788" s="16">
        <v>100</v>
      </c>
      <c r="AK2788" s="16">
        <v>1.5105</v>
      </c>
      <c r="AL2788" s="16">
        <v>2.4622000000000002</v>
      </c>
      <c r="AM2788" s="16">
        <v>1.8474999999999999</v>
      </c>
      <c r="AN2788" s="16">
        <v>1.0337000000000001</v>
      </c>
      <c r="AO2788" s="16">
        <v>1.8374999999999999</v>
      </c>
      <c r="AP2788" s="16">
        <v>1.9362999999999999</v>
      </c>
      <c r="AQ2788" s="16">
        <v>0.41499999999999998</v>
      </c>
      <c r="AR2788" s="16">
        <f t="shared" si="117"/>
        <v>1</v>
      </c>
      <c r="AS2788" s="5">
        <f t="shared" si="116"/>
        <v>0.13598500000000069</v>
      </c>
    </row>
    <row r="2789" spans="1:45" x14ac:dyDescent="0.25">
      <c r="A2789" s="16" t="s">
        <v>414</v>
      </c>
      <c r="B2789" s="16" t="s">
        <v>118</v>
      </c>
      <c r="C2789" s="16" t="s">
        <v>333</v>
      </c>
      <c r="D2789" s="16">
        <v>2010</v>
      </c>
      <c r="E2789" s="16" t="s">
        <v>3155</v>
      </c>
      <c r="F2789" s="16" t="s">
        <v>414</v>
      </c>
      <c r="G2789" s="10">
        <v>33691.300000000003</v>
      </c>
      <c r="H2789" s="73">
        <v>10.425000000000001</v>
      </c>
      <c r="I2789" s="16">
        <v>4350700</v>
      </c>
      <c r="J2789" s="71">
        <v>3.0000000000000001E-3</v>
      </c>
      <c r="K2789" s="71">
        <v>0.996</v>
      </c>
      <c r="L2789" s="16">
        <v>4.2917059999999996</v>
      </c>
      <c r="M2789" s="16">
        <v>2.4171749999999999</v>
      </c>
      <c r="N2789" s="16">
        <v>1.4697960000000001</v>
      </c>
      <c r="O2789" s="16">
        <v>1.8921319999999999</v>
      </c>
      <c r="P2789" s="16">
        <v>1.857075</v>
      </c>
      <c r="Q2789" s="16">
        <v>1.985948</v>
      </c>
      <c r="R2789" s="16">
        <v>1.1364000000000001</v>
      </c>
      <c r="S2789" s="16">
        <v>0.28339999999999999</v>
      </c>
      <c r="T2789" s="16">
        <v>0.1517</v>
      </c>
      <c r="U2789" s="16">
        <v>7.0530999999999997</v>
      </c>
      <c r="V2789" s="16">
        <v>13.79</v>
      </c>
      <c r="W2789" s="16">
        <v>18.329999999999998</v>
      </c>
      <c r="X2789" s="16">
        <v>519.10500000000002</v>
      </c>
      <c r="Y2789" s="16">
        <v>86.034899999999993</v>
      </c>
      <c r="Z2789" s="16">
        <v>0.63560000000000005</v>
      </c>
      <c r="AA2789" s="16">
        <v>-1.014497</v>
      </c>
      <c r="AB2789" s="16">
        <v>0.4</v>
      </c>
      <c r="AC2789" s="16">
        <v>0</v>
      </c>
      <c r="AD2789" s="16">
        <v>47.9</v>
      </c>
      <c r="AE2789" s="16">
        <v>43.039000000000001</v>
      </c>
      <c r="AF2789" s="16">
        <v>107.82599999999999</v>
      </c>
      <c r="AG2789" s="43">
        <v>1000000</v>
      </c>
      <c r="AH2789" s="16">
        <v>1.4306000000000001</v>
      </c>
      <c r="AI2789" s="16">
        <v>99.4</v>
      </c>
      <c r="AJ2789" s="16">
        <v>100</v>
      </c>
      <c r="AK2789" s="16">
        <v>1.5458000000000001</v>
      </c>
      <c r="AL2789" s="16">
        <v>2.3961999999999999</v>
      </c>
      <c r="AM2789" s="16">
        <v>1.8070999999999999</v>
      </c>
      <c r="AN2789" s="16">
        <v>1.2196</v>
      </c>
      <c r="AO2789" s="16">
        <v>1.8119000000000001</v>
      </c>
      <c r="AP2789" s="16">
        <v>1.8687</v>
      </c>
      <c r="AQ2789" s="16">
        <v>0.41499999999999998</v>
      </c>
      <c r="AR2789" s="16">
        <f t="shared" si="117"/>
        <v>1</v>
      </c>
      <c r="AS2789" s="5">
        <f t="shared" si="116"/>
        <v>-6.6080000000008354E-3</v>
      </c>
    </row>
    <row r="2790" spans="1:45" x14ac:dyDescent="0.25">
      <c r="A2790" s="16" t="s">
        <v>414</v>
      </c>
      <c r="B2790" s="16" t="s">
        <v>118</v>
      </c>
      <c r="C2790" s="16" t="s">
        <v>333</v>
      </c>
      <c r="D2790" s="16">
        <v>2011</v>
      </c>
      <c r="E2790" s="16" t="s">
        <v>3176</v>
      </c>
      <c r="F2790" s="16" t="s">
        <v>414</v>
      </c>
      <c r="G2790" s="10">
        <v>34194.400000000001</v>
      </c>
      <c r="H2790" s="73">
        <v>10.439819999999999</v>
      </c>
      <c r="I2790" s="16">
        <v>4384000</v>
      </c>
      <c r="J2790" s="71">
        <v>4.0000000000000001E-3</v>
      </c>
      <c r="K2790" s="71">
        <v>1</v>
      </c>
      <c r="L2790" s="16">
        <v>4.3560720000000002</v>
      </c>
      <c r="M2790" s="16">
        <v>2.5066799999999998</v>
      </c>
      <c r="N2790" s="16">
        <v>1.4506380000000001</v>
      </c>
      <c r="O2790" s="16">
        <v>1.9092709999999999</v>
      </c>
      <c r="P2790" s="16">
        <v>1.843599</v>
      </c>
      <c r="Q2790" s="16">
        <v>2.0617899999999998</v>
      </c>
      <c r="R2790" s="16">
        <v>1.2482</v>
      </c>
      <c r="S2790" s="16">
        <v>0.2621</v>
      </c>
      <c r="T2790" s="16">
        <v>0.16339999999999999</v>
      </c>
      <c r="U2790" s="16">
        <v>6.9985999999999997</v>
      </c>
      <c r="V2790" s="16">
        <v>13.811999999999999</v>
      </c>
      <c r="W2790" s="16">
        <v>18.623999999999999</v>
      </c>
      <c r="X2790" s="16">
        <v>514.14800000000002</v>
      </c>
      <c r="Y2790" s="16">
        <v>86.206999999999994</v>
      </c>
      <c r="Z2790" s="16">
        <v>0.64419999999999999</v>
      </c>
      <c r="AA2790" s="16">
        <v>-1.006729</v>
      </c>
      <c r="AB2790" s="16">
        <v>0.4</v>
      </c>
      <c r="AC2790" s="16">
        <v>0</v>
      </c>
      <c r="AD2790" s="16">
        <v>47.7</v>
      </c>
      <c r="AE2790" s="16">
        <v>42.592500000000001</v>
      </c>
      <c r="AF2790" s="16">
        <v>109.2</v>
      </c>
      <c r="AG2790" s="43">
        <v>1000000</v>
      </c>
      <c r="AH2790" s="16">
        <v>1.4234</v>
      </c>
      <c r="AI2790" s="16">
        <v>99.4</v>
      </c>
      <c r="AJ2790" s="16">
        <v>100</v>
      </c>
      <c r="AK2790" s="16">
        <v>1.6207</v>
      </c>
      <c r="AL2790" s="16">
        <v>2.3376000000000001</v>
      </c>
      <c r="AM2790" s="16">
        <v>1.8816999999999999</v>
      </c>
      <c r="AN2790" s="16">
        <v>1.37</v>
      </c>
      <c r="AO2790" s="16">
        <v>1.9706999999999999</v>
      </c>
      <c r="AP2790" s="16">
        <v>1.9076</v>
      </c>
      <c r="AQ2790" s="16">
        <v>0.41499999999999998</v>
      </c>
      <c r="AR2790" s="16">
        <f t="shared" si="117"/>
        <v>1</v>
      </c>
      <c r="AS2790" s="5">
        <f t="shared" si="116"/>
        <v>6.4366000000000589E-2</v>
      </c>
    </row>
    <row r="2791" spans="1:45" x14ac:dyDescent="0.25">
      <c r="A2791" s="16" t="s">
        <v>414</v>
      </c>
      <c r="B2791" s="16" t="s">
        <v>118</v>
      </c>
      <c r="C2791" s="16" t="s">
        <v>333</v>
      </c>
      <c r="D2791" s="16">
        <v>2012</v>
      </c>
      <c r="E2791" s="16" t="s">
        <v>3177</v>
      </c>
      <c r="F2791" s="16" t="s">
        <v>414</v>
      </c>
      <c r="G2791" s="10">
        <v>34771.300000000003</v>
      </c>
      <c r="H2791" s="73">
        <v>10.45655</v>
      </c>
      <c r="I2791" s="16">
        <v>4408100</v>
      </c>
      <c r="J2791" s="71">
        <v>8.9999999999999993E-3</v>
      </c>
      <c r="K2791" s="71">
        <v>1.0089999999999999</v>
      </c>
      <c r="L2791" s="16">
        <v>4.3967299999999998</v>
      </c>
      <c r="M2791" s="16">
        <v>2.6250930000000001</v>
      </c>
      <c r="N2791" s="16">
        <v>1.4639329999999999</v>
      </c>
      <c r="O2791" s="16">
        <v>1.916115</v>
      </c>
      <c r="P2791" s="16">
        <v>1.834794</v>
      </c>
      <c r="Q2791" s="16">
        <v>2.0255350000000001</v>
      </c>
      <c r="R2791" s="16">
        <v>1.1364000000000001</v>
      </c>
      <c r="S2791" s="16">
        <v>0.29870000000000002</v>
      </c>
      <c r="T2791" s="16">
        <v>0.1678</v>
      </c>
      <c r="U2791" s="16">
        <v>7.2526999999999999</v>
      </c>
      <c r="V2791" s="16">
        <v>13.834</v>
      </c>
      <c r="W2791" s="16">
        <v>18.917999999999999</v>
      </c>
      <c r="X2791" s="16">
        <v>509.19099999999997</v>
      </c>
      <c r="Y2791" s="16">
        <v>86.222200000000001</v>
      </c>
      <c r="Z2791" s="16">
        <v>0.64910000000000001</v>
      </c>
      <c r="AA2791" s="16">
        <v>-0.99896160000000001</v>
      </c>
      <c r="AB2791" s="16">
        <v>0.4</v>
      </c>
      <c r="AC2791" s="16">
        <v>0</v>
      </c>
      <c r="AD2791" s="16">
        <v>47.5</v>
      </c>
      <c r="AE2791" s="16">
        <v>42.1539</v>
      </c>
      <c r="AF2791" s="16">
        <v>110.36199999999999</v>
      </c>
      <c r="AG2791" s="43">
        <v>1000000</v>
      </c>
      <c r="AH2791" s="16">
        <v>1.4185000000000001</v>
      </c>
      <c r="AI2791" s="16">
        <v>99.5</v>
      </c>
      <c r="AJ2791" s="16">
        <v>100</v>
      </c>
      <c r="AK2791" s="16">
        <v>1.6478999999999999</v>
      </c>
      <c r="AL2791" s="16">
        <v>2.3338000000000001</v>
      </c>
      <c r="AM2791" s="16">
        <v>1.8026</v>
      </c>
      <c r="AN2791" s="16">
        <v>1.3627</v>
      </c>
      <c r="AO2791" s="16">
        <v>1.8512</v>
      </c>
      <c r="AP2791" s="16">
        <v>1.8884000000000001</v>
      </c>
      <c r="AQ2791" s="16">
        <v>0.41499999999999998</v>
      </c>
      <c r="AR2791" s="16">
        <f t="shared" si="117"/>
        <v>1</v>
      </c>
      <c r="AS2791" s="5">
        <f t="shared" si="116"/>
        <v>4.0657999999999639E-2</v>
      </c>
    </row>
    <row r="2792" spans="1:45" x14ac:dyDescent="0.25">
      <c r="A2792" s="16" t="s">
        <v>414</v>
      </c>
      <c r="B2792" s="16" t="s">
        <v>118</v>
      </c>
      <c r="C2792" s="16" t="s">
        <v>333</v>
      </c>
      <c r="D2792" s="16">
        <v>2013</v>
      </c>
      <c r="E2792" s="16" t="s">
        <v>3154</v>
      </c>
      <c r="F2792" s="16" t="s">
        <v>414</v>
      </c>
      <c r="G2792" s="10">
        <v>35350.400000000001</v>
      </c>
      <c r="H2792" s="73">
        <v>10.47307</v>
      </c>
      <c r="I2792" s="16">
        <v>4442100</v>
      </c>
      <c r="J2792" s="71">
        <v>-1E-3</v>
      </c>
      <c r="K2792" s="71">
        <v>1.008</v>
      </c>
      <c r="L2792" s="16">
        <v>4.2935819999999998</v>
      </c>
      <c r="M2792" s="16">
        <v>2.5403660000000001</v>
      </c>
      <c r="N2792" s="16">
        <v>1.4256789999999999</v>
      </c>
      <c r="O2792" s="16">
        <v>1.8541620000000001</v>
      </c>
      <c r="P2792" s="16">
        <v>1.789056</v>
      </c>
      <c r="Q2792" s="16">
        <v>2.026716</v>
      </c>
      <c r="R2792" s="16">
        <v>1.1716</v>
      </c>
      <c r="S2792" s="16">
        <v>0.2828</v>
      </c>
      <c r="T2792" s="16">
        <v>0.16309999999999999</v>
      </c>
      <c r="U2792" s="16">
        <v>6.7817999999999996</v>
      </c>
      <c r="V2792" s="16">
        <v>13.856</v>
      </c>
      <c r="W2792" s="16">
        <v>19.212</v>
      </c>
      <c r="X2792" s="16">
        <v>508.10500000000002</v>
      </c>
      <c r="Y2792" s="16">
        <v>86.506299999999996</v>
      </c>
      <c r="Z2792" s="16">
        <v>0.61480000000000001</v>
      </c>
      <c r="AA2792" s="16">
        <v>-0.98731029999999997</v>
      </c>
      <c r="AB2792" s="16">
        <v>0.4</v>
      </c>
      <c r="AC2792" s="16">
        <v>0</v>
      </c>
      <c r="AD2792" s="16">
        <v>47.2</v>
      </c>
      <c r="AE2792" s="16">
        <v>41.058500000000002</v>
      </c>
      <c r="AF2792" s="16">
        <v>105.776</v>
      </c>
      <c r="AG2792" s="16">
        <v>973774</v>
      </c>
      <c r="AH2792" s="16">
        <v>1.4129</v>
      </c>
      <c r="AI2792" s="16">
        <v>99.5</v>
      </c>
      <c r="AJ2792" s="16">
        <v>100</v>
      </c>
      <c r="AK2792" s="16">
        <v>1.6333</v>
      </c>
      <c r="AL2792" s="16">
        <v>2.3637000000000001</v>
      </c>
      <c r="AM2792" s="16">
        <v>1.7581</v>
      </c>
      <c r="AN2792" s="16">
        <v>1.4540999999999999</v>
      </c>
      <c r="AO2792" s="16">
        <v>1.8266</v>
      </c>
      <c r="AP2792" s="16">
        <v>1.8714</v>
      </c>
      <c r="AQ2792" s="16">
        <v>0.41499999999999998</v>
      </c>
      <c r="AR2792" s="16">
        <f t="shared" si="117"/>
        <v>1</v>
      </c>
      <c r="AS2792" s="5">
        <f t="shared" si="116"/>
        <v>-0.10314800000000002</v>
      </c>
    </row>
    <row r="2793" spans="1:45" x14ac:dyDescent="0.25">
      <c r="A2793" s="16" t="s">
        <v>414</v>
      </c>
      <c r="B2793" s="16" t="s">
        <v>118</v>
      </c>
      <c r="C2793" s="16" t="s">
        <v>333</v>
      </c>
      <c r="D2793" s="16">
        <v>2014</v>
      </c>
      <c r="E2793" s="16" t="s">
        <v>3157</v>
      </c>
      <c r="F2793" s="16" t="s">
        <v>414</v>
      </c>
      <c r="G2793" s="10">
        <v>36006</v>
      </c>
      <c r="H2793" s="73">
        <v>10.491440000000001</v>
      </c>
      <c r="I2793" s="16">
        <v>4509700</v>
      </c>
      <c r="J2793" s="71">
        <v>-5.0000000000000001E-3</v>
      </c>
      <c r="K2793" s="71">
        <v>1.0029999999999999</v>
      </c>
      <c r="L2793" s="16">
        <v>4.3564259999999999</v>
      </c>
      <c r="M2793" s="16">
        <v>2.621076</v>
      </c>
      <c r="N2793" s="16">
        <v>1.4012739999999999</v>
      </c>
      <c r="O2793" s="16">
        <v>1.886209</v>
      </c>
      <c r="P2793" s="16">
        <v>1.7960959999999999</v>
      </c>
      <c r="Q2793" s="16">
        <v>2.074919</v>
      </c>
      <c r="R2793" s="16">
        <v>1.1364000000000001</v>
      </c>
      <c r="S2793" s="16">
        <v>0.31759999999999999</v>
      </c>
      <c r="T2793" s="16">
        <v>0.15970000000000001</v>
      </c>
      <c r="U2793" s="16">
        <v>6.4425999999999997</v>
      </c>
      <c r="V2793" s="16">
        <v>13.878</v>
      </c>
      <c r="W2793" s="16">
        <v>19.506</v>
      </c>
      <c r="X2793" s="16">
        <v>507.01900000000001</v>
      </c>
      <c r="Y2793" s="16">
        <v>86.357500000000002</v>
      </c>
      <c r="Z2793" s="16">
        <v>0.62729999999999997</v>
      </c>
      <c r="AA2793" s="16">
        <v>-1.0222640000000001</v>
      </c>
      <c r="AB2793" s="16">
        <v>0.4</v>
      </c>
      <c r="AC2793" s="16">
        <v>0</v>
      </c>
      <c r="AD2793" s="16">
        <v>48.1</v>
      </c>
      <c r="AE2793" s="16">
        <v>40.647300000000001</v>
      </c>
      <c r="AF2793" s="16">
        <v>112.05500000000001</v>
      </c>
      <c r="AG2793" s="16">
        <v>965497</v>
      </c>
      <c r="AH2793" s="16">
        <v>1.4073</v>
      </c>
      <c r="AI2793" s="16">
        <v>99.5</v>
      </c>
      <c r="AJ2793" s="16">
        <v>100</v>
      </c>
      <c r="AK2793" s="16">
        <v>1.5537000000000001</v>
      </c>
      <c r="AL2793" s="16">
        <v>2.2700999999999998</v>
      </c>
      <c r="AM2793" s="16">
        <v>1.9283999999999999</v>
      </c>
      <c r="AN2793" s="16">
        <v>1.4534</v>
      </c>
      <c r="AO2793" s="16">
        <v>1.9449000000000001</v>
      </c>
      <c r="AP2793" s="16">
        <v>2.0169999999999999</v>
      </c>
      <c r="AQ2793" s="16">
        <v>0.41499999999999998</v>
      </c>
      <c r="AR2793" s="16">
        <f t="shared" si="117"/>
        <v>1</v>
      </c>
      <c r="AS2793" s="5">
        <f t="shared" si="116"/>
        <v>6.2844000000000122E-2</v>
      </c>
    </row>
    <row r="2794" spans="1:45" x14ac:dyDescent="0.25">
      <c r="A2794" s="16" t="s">
        <v>404</v>
      </c>
      <c r="B2794" s="16" t="s">
        <v>120</v>
      </c>
      <c r="C2794" s="16" t="s">
        <v>340</v>
      </c>
      <c r="D2794" s="16">
        <v>1985</v>
      </c>
      <c r="E2794" s="16" t="s">
        <v>3300</v>
      </c>
      <c r="F2794" s="16" t="s">
        <v>591</v>
      </c>
      <c r="G2794" s="10">
        <v>653.58000000000004</v>
      </c>
      <c r="H2794" s="73">
        <v>6.4824650000000004</v>
      </c>
      <c r="I2794" s="16" t="s">
        <v>6700</v>
      </c>
      <c r="K2794" s="71">
        <v>0.81549919999999998</v>
      </c>
      <c r="L2794" s="16">
        <v>-1.7029639999999999</v>
      </c>
      <c r="M2794" s="16">
        <v>-0.67955940000000004</v>
      </c>
      <c r="N2794" s="16">
        <v>-1.140333</v>
      </c>
      <c r="O2794" s="16">
        <v>-0.59421670000000004</v>
      </c>
      <c r="P2794" s="16">
        <v>-0.87947929999999996</v>
      </c>
      <c r="Q2794" s="16">
        <v>-0.50651710000000005</v>
      </c>
      <c r="R2794" s="16">
        <v>0</v>
      </c>
      <c r="S2794" s="16">
        <v>2.3999999999999998E-3</v>
      </c>
      <c r="T2794" s="16">
        <v>0</v>
      </c>
      <c r="U2794" s="16">
        <v>2.4354</v>
      </c>
      <c r="V2794" s="16">
        <v>7.22</v>
      </c>
      <c r="W2794" s="16">
        <v>1.92</v>
      </c>
      <c r="X2794" s="16">
        <v>363.23599999999999</v>
      </c>
      <c r="Y2794" s="16">
        <v>51.687600000000003</v>
      </c>
      <c r="Z2794" s="16">
        <v>0.1643</v>
      </c>
      <c r="AA2794" s="16">
        <v>1.5309699999999999</v>
      </c>
      <c r="AB2794" s="16">
        <v>0.49</v>
      </c>
      <c r="AC2794" s="16">
        <v>22.86</v>
      </c>
      <c r="AD2794" s="16">
        <v>6.88</v>
      </c>
      <c r="AE2794" s="16">
        <v>0.48080000000000001</v>
      </c>
      <c r="AF2794" s="16">
        <v>0</v>
      </c>
      <c r="AG2794" s="16">
        <v>24958.5</v>
      </c>
      <c r="AH2794" s="16">
        <v>7.2999999999999995E-2</v>
      </c>
      <c r="AI2794" s="16">
        <v>11.639699999999999</v>
      </c>
      <c r="AJ2794" s="16">
        <v>85.341399999999993</v>
      </c>
      <c r="AK2794" s="16">
        <v>-1.0780000000000001</v>
      </c>
      <c r="AL2794" s="16">
        <v>-1.0109999999999999</v>
      </c>
      <c r="AM2794" s="16">
        <v>-0.22509999999999999</v>
      </c>
      <c r="AN2794" s="16">
        <v>5.9200000000000003E-2</v>
      </c>
      <c r="AO2794" s="16">
        <v>-0.55610000000000004</v>
      </c>
      <c r="AP2794" s="16">
        <v>-0.73109999999999997</v>
      </c>
      <c r="AQ2794" s="16">
        <v>0.82550000000000001</v>
      </c>
      <c r="AR2794" s="16">
        <f t="shared" si="117"/>
        <v>1</v>
      </c>
      <c r="AS2794" s="5">
        <f t="shared" si="116"/>
        <v>0</v>
      </c>
    </row>
    <row r="2795" spans="1:45" x14ac:dyDescent="0.25">
      <c r="A2795" s="16" t="s">
        <v>404</v>
      </c>
      <c r="B2795" s="16" t="s">
        <v>120</v>
      </c>
      <c r="C2795" s="16" t="s">
        <v>340</v>
      </c>
      <c r="D2795" s="16">
        <v>1986</v>
      </c>
      <c r="E2795" s="16" t="s">
        <v>3310</v>
      </c>
      <c r="F2795" s="16" t="s">
        <v>591</v>
      </c>
      <c r="G2795" s="10">
        <v>667.49800000000005</v>
      </c>
      <c r="H2795" s="73">
        <v>6.5035360000000004</v>
      </c>
      <c r="I2795" s="16" t="s">
        <v>6700</v>
      </c>
      <c r="J2795" s="71">
        <v>1.91085E-2</v>
      </c>
      <c r="K2795" s="71">
        <v>0.83123199999999997</v>
      </c>
      <c r="L2795" s="16">
        <v>-1.6779360000000001</v>
      </c>
      <c r="M2795" s="16">
        <v>-0.6776953</v>
      </c>
      <c r="N2795" s="16">
        <v>-1.1005499999999999</v>
      </c>
      <c r="O2795" s="16">
        <v>-0.57987759999999999</v>
      </c>
      <c r="P2795" s="16">
        <v>-0.86307840000000002</v>
      </c>
      <c r="Q2795" s="16">
        <v>-0.52458919999999998</v>
      </c>
      <c r="R2795" s="16">
        <v>0</v>
      </c>
      <c r="S2795" s="16">
        <v>2.3999999999999998E-3</v>
      </c>
      <c r="T2795" s="16">
        <v>2.0000000000000001E-4</v>
      </c>
      <c r="U2795" s="16">
        <v>2.6781000000000001</v>
      </c>
      <c r="V2795" s="16">
        <v>7.4160000000000004</v>
      </c>
      <c r="W2795" s="16">
        <v>1.968</v>
      </c>
      <c r="X2795" s="16">
        <v>364.358</v>
      </c>
      <c r="Y2795" s="16">
        <v>51.567</v>
      </c>
      <c r="Z2795" s="16">
        <v>0.1711</v>
      </c>
      <c r="AA2795" s="16">
        <v>1.5185420000000001</v>
      </c>
      <c r="AB2795" s="16">
        <v>0.49</v>
      </c>
      <c r="AC2795" s="16">
        <v>22.86</v>
      </c>
      <c r="AD2795" s="16">
        <v>7.2</v>
      </c>
      <c r="AE2795" s="16">
        <v>0.5302</v>
      </c>
      <c r="AF2795" s="16">
        <v>0</v>
      </c>
      <c r="AG2795" s="16">
        <v>26877.200000000001</v>
      </c>
      <c r="AH2795" s="16">
        <v>7.46E-2</v>
      </c>
      <c r="AI2795" s="16">
        <v>13.355</v>
      </c>
      <c r="AJ2795" s="16">
        <v>85.547799999999995</v>
      </c>
      <c r="AK2795" s="16">
        <v>-1.0714999999999999</v>
      </c>
      <c r="AL2795" s="16">
        <v>-1.0069999999999999</v>
      </c>
      <c r="AM2795" s="16">
        <v>-0.24249999999999999</v>
      </c>
      <c r="AN2795" s="16">
        <v>-3.9399999999999998E-2</v>
      </c>
      <c r="AO2795" s="16">
        <v>-0.5595</v>
      </c>
      <c r="AP2795" s="16">
        <v>-0.73570000000000002</v>
      </c>
      <c r="AQ2795" s="16">
        <v>0.82550000000000001</v>
      </c>
      <c r="AR2795" s="16">
        <f t="shared" si="117"/>
        <v>1</v>
      </c>
      <c r="AS2795" s="5">
        <f t="shared" si="116"/>
        <v>2.5027999999999828E-2</v>
      </c>
    </row>
    <row r="2796" spans="1:45" x14ac:dyDescent="0.25">
      <c r="A2796" s="16" t="s">
        <v>404</v>
      </c>
      <c r="B2796" s="16" t="s">
        <v>120</v>
      </c>
      <c r="C2796" s="16" t="s">
        <v>340</v>
      </c>
      <c r="D2796" s="16">
        <v>1987</v>
      </c>
      <c r="E2796" s="16" t="s">
        <v>3312</v>
      </c>
      <c r="F2796" s="16" t="s">
        <v>591</v>
      </c>
      <c r="G2796" s="10">
        <v>688.22199999999998</v>
      </c>
      <c r="H2796" s="73">
        <v>6.5341110000000002</v>
      </c>
      <c r="I2796" s="16" t="s">
        <v>6700</v>
      </c>
      <c r="J2796" s="71">
        <v>1.5046E-2</v>
      </c>
      <c r="K2796" s="71">
        <v>0.84383330000000001</v>
      </c>
      <c r="L2796" s="16">
        <v>-1.6649860000000001</v>
      </c>
      <c r="M2796" s="16">
        <v>-0.6776953</v>
      </c>
      <c r="N2796" s="16">
        <v>-1.0582309999999999</v>
      </c>
      <c r="O2796" s="16">
        <v>-0.59245270000000005</v>
      </c>
      <c r="P2796" s="16">
        <v>-0.84655340000000001</v>
      </c>
      <c r="Q2796" s="16">
        <v>-0.54264690000000004</v>
      </c>
      <c r="R2796" s="16">
        <v>0</v>
      </c>
      <c r="S2796" s="16">
        <v>2.3999999999999998E-3</v>
      </c>
      <c r="T2796" s="16">
        <v>2.0000000000000001E-4</v>
      </c>
      <c r="U2796" s="16">
        <v>2.9775</v>
      </c>
      <c r="V2796" s="16">
        <v>7.6120000000000001</v>
      </c>
      <c r="W2796" s="16">
        <v>2.016</v>
      </c>
      <c r="X2796" s="16">
        <v>364.94200000000001</v>
      </c>
      <c r="Y2796" s="16">
        <v>51.446399999999997</v>
      </c>
      <c r="Z2796" s="16">
        <v>0.16350000000000001</v>
      </c>
      <c r="AA2796" s="16">
        <v>1.506114</v>
      </c>
      <c r="AB2796" s="16">
        <v>0.49</v>
      </c>
      <c r="AC2796" s="16">
        <v>22.86</v>
      </c>
      <c r="AD2796" s="16">
        <v>7.52</v>
      </c>
      <c r="AE2796" s="16">
        <v>0.5766</v>
      </c>
      <c r="AF2796" s="16">
        <v>0</v>
      </c>
      <c r="AG2796" s="16">
        <v>29198.9</v>
      </c>
      <c r="AH2796" s="16">
        <v>7.6100000000000001E-2</v>
      </c>
      <c r="AI2796" s="16">
        <v>15.0703</v>
      </c>
      <c r="AJ2796" s="16">
        <v>85.754199999999997</v>
      </c>
      <c r="AK2796" s="16">
        <v>-1.0649999999999999</v>
      </c>
      <c r="AL2796" s="16">
        <v>-1.0028999999999999</v>
      </c>
      <c r="AM2796" s="16">
        <v>-0.25990000000000002</v>
      </c>
      <c r="AN2796" s="16">
        <v>-0.13789999999999999</v>
      </c>
      <c r="AO2796" s="16">
        <v>-0.56299999999999994</v>
      </c>
      <c r="AP2796" s="16">
        <v>-0.74029999999999996</v>
      </c>
      <c r="AQ2796" s="16">
        <v>0.82550000000000001</v>
      </c>
      <c r="AR2796" s="16">
        <f t="shared" si="117"/>
        <v>1</v>
      </c>
      <c r="AS2796" s="5">
        <f t="shared" si="116"/>
        <v>1.2950000000000017E-2</v>
      </c>
    </row>
    <row r="2797" spans="1:45" x14ac:dyDescent="0.25">
      <c r="A2797" s="16" t="s">
        <v>404</v>
      </c>
      <c r="B2797" s="16" t="s">
        <v>120</v>
      </c>
      <c r="C2797" s="16" t="s">
        <v>340</v>
      </c>
      <c r="D2797" s="16">
        <v>1988</v>
      </c>
      <c r="E2797" s="16" t="s">
        <v>3306</v>
      </c>
      <c r="F2797" s="16" t="s">
        <v>591</v>
      </c>
      <c r="G2797" s="10">
        <v>717.94600000000003</v>
      </c>
      <c r="H2797" s="73">
        <v>6.5763949999999998</v>
      </c>
      <c r="I2797" s="16" t="s">
        <v>6700</v>
      </c>
      <c r="J2797" s="71">
        <v>4.2576500000000003E-2</v>
      </c>
      <c r="K2797" s="71">
        <v>0.88053650000000006</v>
      </c>
      <c r="L2797" s="16">
        <v>-1.6946270000000001</v>
      </c>
      <c r="M2797" s="16">
        <v>-0.6776953</v>
      </c>
      <c r="N2797" s="16">
        <v>-1.1180220000000001</v>
      </c>
      <c r="O2797" s="16">
        <v>-0.59941849999999997</v>
      </c>
      <c r="P2797" s="16">
        <v>-0.82960449999999997</v>
      </c>
      <c r="Q2797" s="16">
        <v>-0.56068430000000002</v>
      </c>
      <c r="R2797" s="16">
        <v>0</v>
      </c>
      <c r="S2797" s="16">
        <v>2.3999999999999998E-3</v>
      </c>
      <c r="T2797" s="16">
        <v>2.0000000000000001E-4</v>
      </c>
      <c r="U2797" s="16">
        <v>2.2725</v>
      </c>
      <c r="V2797" s="16">
        <v>7.8079999999999998</v>
      </c>
      <c r="W2797" s="16">
        <v>2.0640000000000001</v>
      </c>
      <c r="X2797" s="16">
        <v>366.077</v>
      </c>
      <c r="Y2797" s="16">
        <v>51.325899999999997</v>
      </c>
      <c r="Z2797" s="16">
        <v>0.15890000000000001</v>
      </c>
      <c r="AA2797" s="16">
        <v>1.4936849999999999</v>
      </c>
      <c r="AB2797" s="16">
        <v>0.49</v>
      </c>
      <c r="AC2797" s="16">
        <v>22.86</v>
      </c>
      <c r="AD2797" s="16">
        <v>7.84</v>
      </c>
      <c r="AE2797" s="16">
        <v>0.60870000000000002</v>
      </c>
      <c r="AF2797" s="16">
        <v>0</v>
      </c>
      <c r="AG2797" s="16">
        <v>32627.4</v>
      </c>
      <c r="AH2797" s="16">
        <v>7.7700000000000005E-2</v>
      </c>
      <c r="AI2797" s="16">
        <v>16.785599999999999</v>
      </c>
      <c r="AJ2797" s="16">
        <v>85.960599999999999</v>
      </c>
      <c r="AK2797" s="16">
        <v>-1.0584</v>
      </c>
      <c r="AL2797" s="16">
        <v>-0.99880000000000002</v>
      </c>
      <c r="AM2797" s="16">
        <v>-0.27729999999999999</v>
      </c>
      <c r="AN2797" s="16">
        <v>-0.23649999999999999</v>
      </c>
      <c r="AO2797" s="16">
        <v>-0.56640000000000001</v>
      </c>
      <c r="AP2797" s="16">
        <v>-0.74490000000000001</v>
      </c>
      <c r="AQ2797" s="16">
        <v>0.82550000000000001</v>
      </c>
      <c r="AR2797" s="16">
        <f t="shared" si="117"/>
        <v>1</v>
      </c>
      <c r="AS2797" s="5">
        <f t="shared" si="116"/>
        <v>-2.9641000000000028E-2</v>
      </c>
    </row>
    <row r="2798" spans="1:45" x14ac:dyDescent="0.25">
      <c r="A2798" s="16" t="s">
        <v>404</v>
      </c>
      <c r="B2798" s="16" t="s">
        <v>120</v>
      </c>
      <c r="C2798" s="16" t="s">
        <v>340</v>
      </c>
      <c r="D2798" s="16">
        <v>1989</v>
      </c>
      <c r="E2798" s="16" t="s">
        <v>3321</v>
      </c>
      <c r="F2798" s="16" t="s">
        <v>591</v>
      </c>
      <c r="G2798" s="10">
        <v>731.12099999999998</v>
      </c>
      <c r="H2798" s="73">
        <v>6.5945790000000004</v>
      </c>
      <c r="I2798" s="16" t="s">
        <v>6700</v>
      </c>
      <c r="J2798" s="71">
        <v>9.8446999999999996E-3</v>
      </c>
      <c r="K2798" s="71">
        <v>0.88924800000000004</v>
      </c>
      <c r="L2798" s="16">
        <v>-1.689297</v>
      </c>
      <c r="M2798" s="16">
        <v>-0.67676329999999996</v>
      </c>
      <c r="N2798" s="16">
        <v>-1.098516</v>
      </c>
      <c r="O2798" s="16">
        <v>-0.60750800000000005</v>
      </c>
      <c r="P2798" s="16">
        <v>-0.81295930000000005</v>
      </c>
      <c r="Q2798" s="16">
        <v>-0.57877449999999997</v>
      </c>
      <c r="R2798" s="16">
        <v>0</v>
      </c>
      <c r="S2798" s="16">
        <v>2.3999999999999998E-3</v>
      </c>
      <c r="T2798" s="16">
        <v>2.9999999999999997E-4</v>
      </c>
      <c r="U2798" s="16">
        <v>2.3637999999999999</v>
      </c>
      <c r="V2798" s="16">
        <v>8.0039999999999996</v>
      </c>
      <c r="W2798" s="16">
        <v>2.1120000000000001</v>
      </c>
      <c r="X2798" s="16">
        <v>366.51600000000002</v>
      </c>
      <c r="Y2798" s="16">
        <v>51.205300000000001</v>
      </c>
      <c r="Z2798" s="16">
        <v>0.1537</v>
      </c>
      <c r="AA2798" s="16">
        <v>1.481257</v>
      </c>
      <c r="AB2798" s="16">
        <v>0.49</v>
      </c>
      <c r="AC2798" s="16">
        <v>22.86</v>
      </c>
      <c r="AD2798" s="16">
        <v>8.16</v>
      </c>
      <c r="AE2798" s="16">
        <v>0.73440000000000005</v>
      </c>
      <c r="AF2798" s="16">
        <v>0</v>
      </c>
      <c r="AG2798" s="16">
        <v>33101.300000000003</v>
      </c>
      <c r="AH2798" s="16">
        <v>7.9299999999999995E-2</v>
      </c>
      <c r="AI2798" s="16">
        <v>18.500900000000001</v>
      </c>
      <c r="AJ2798" s="16">
        <v>86.167100000000005</v>
      </c>
      <c r="AK2798" s="16">
        <v>-1.0519000000000001</v>
      </c>
      <c r="AL2798" s="16">
        <v>-0.99480000000000002</v>
      </c>
      <c r="AM2798" s="16">
        <v>-0.29470000000000002</v>
      </c>
      <c r="AN2798" s="16">
        <v>-0.33510000000000001</v>
      </c>
      <c r="AO2798" s="16">
        <v>-0.56989999999999996</v>
      </c>
      <c r="AP2798" s="16">
        <v>-0.74950000000000006</v>
      </c>
      <c r="AQ2798" s="16">
        <v>0.82550000000000001</v>
      </c>
      <c r="AR2798" s="16">
        <f t="shared" si="117"/>
        <v>1</v>
      </c>
      <c r="AS2798" s="5">
        <f t="shared" si="116"/>
        <v>5.3300000000000569E-3</v>
      </c>
    </row>
    <row r="2799" spans="1:45" x14ac:dyDescent="0.25">
      <c r="A2799" s="16" t="s">
        <v>404</v>
      </c>
      <c r="B2799" s="16" t="s">
        <v>120</v>
      </c>
      <c r="C2799" s="16" t="s">
        <v>340</v>
      </c>
      <c r="D2799" s="16">
        <v>1990</v>
      </c>
      <c r="E2799" s="16" t="s">
        <v>3308</v>
      </c>
      <c r="F2799" s="16" t="s">
        <v>591</v>
      </c>
      <c r="G2799" s="10">
        <v>741.80100000000004</v>
      </c>
      <c r="H2799" s="73">
        <v>6.6090819999999999</v>
      </c>
      <c r="I2799" s="16" t="s">
        <v>6700</v>
      </c>
      <c r="J2799" s="71">
        <v>6.1999000000000004E-3</v>
      </c>
      <c r="K2799" s="71">
        <v>0.89477830000000003</v>
      </c>
      <c r="L2799" s="16">
        <v>-1.670037</v>
      </c>
      <c r="M2799" s="16">
        <v>-0.67996440000000002</v>
      </c>
      <c r="N2799" s="16">
        <v>-1.069024</v>
      </c>
      <c r="O2799" s="16">
        <v>-0.61599459999999995</v>
      </c>
      <c r="P2799" s="16">
        <v>-0.77176630000000002</v>
      </c>
      <c r="Q2799" s="16">
        <v>-0.59681169999999995</v>
      </c>
      <c r="R2799" s="16">
        <v>0</v>
      </c>
      <c r="S2799" s="16">
        <v>1.8E-3</v>
      </c>
      <c r="T2799" s="16">
        <v>2.0000000000000001E-4</v>
      </c>
      <c r="U2799" s="16">
        <v>2.5167999999999999</v>
      </c>
      <c r="V2799" s="16">
        <v>8.1999999999999993</v>
      </c>
      <c r="W2799" s="16">
        <v>2.16</v>
      </c>
      <c r="X2799" s="16">
        <v>367.50299999999999</v>
      </c>
      <c r="Y2799" s="16">
        <v>51.084699999999998</v>
      </c>
      <c r="Z2799" s="16">
        <v>0.15379999999999999</v>
      </c>
      <c r="AA2799" s="16">
        <v>1.499123</v>
      </c>
      <c r="AB2799" s="16">
        <v>0.49</v>
      </c>
      <c r="AC2799" s="16">
        <v>22.86</v>
      </c>
      <c r="AD2799" s="16">
        <v>7.7</v>
      </c>
      <c r="AE2799" s="16">
        <v>0.7591</v>
      </c>
      <c r="AF2799" s="16">
        <v>1.8E-3</v>
      </c>
      <c r="AG2799" s="16">
        <v>35009.599999999999</v>
      </c>
      <c r="AH2799" s="16">
        <v>8.4900000000000003E-2</v>
      </c>
      <c r="AI2799" s="16">
        <v>23.7</v>
      </c>
      <c r="AJ2799" s="16">
        <v>86.3</v>
      </c>
      <c r="AK2799" s="16">
        <v>-1.0454000000000001</v>
      </c>
      <c r="AL2799" s="16">
        <v>-0.99070000000000003</v>
      </c>
      <c r="AM2799" s="16">
        <v>-0.312</v>
      </c>
      <c r="AN2799" s="16">
        <v>-0.43369999999999997</v>
      </c>
      <c r="AO2799" s="16">
        <v>-0.57330000000000003</v>
      </c>
      <c r="AP2799" s="16">
        <v>-0.75409999999999999</v>
      </c>
      <c r="AQ2799" s="16">
        <v>0.82550000000000001</v>
      </c>
      <c r="AR2799" s="16">
        <f t="shared" si="117"/>
        <v>1</v>
      </c>
      <c r="AS2799" s="5">
        <f t="shared" si="116"/>
        <v>1.9260000000000055E-2</v>
      </c>
    </row>
    <row r="2800" spans="1:45" x14ac:dyDescent="0.25">
      <c r="A2800" s="16" t="s">
        <v>404</v>
      </c>
      <c r="B2800" s="16" t="s">
        <v>120</v>
      </c>
      <c r="C2800" s="16" t="s">
        <v>340</v>
      </c>
      <c r="D2800" s="16">
        <v>1991</v>
      </c>
      <c r="E2800" s="16" t="s">
        <v>3322</v>
      </c>
      <c r="F2800" s="16" t="s">
        <v>591</v>
      </c>
      <c r="G2800" s="10">
        <v>757.86900000000003</v>
      </c>
      <c r="H2800" s="73">
        <v>6.6305100000000001</v>
      </c>
      <c r="I2800" s="16" t="s">
        <v>6700</v>
      </c>
      <c r="J2800" s="71">
        <v>2.7901100000000002E-2</v>
      </c>
      <c r="K2800" s="71">
        <v>0.92009510000000005</v>
      </c>
      <c r="L2800" s="16">
        <v>-1.64211</v>
      </c>
      <c r="M2800" s="16">
        <v>-0.67411330000000003</v>
      </c>
      <c r="N2800" s="16">
        <v>-1.036257</v>
      </c>
      <c r="O2800" s="16">
        <v>-0.58266669999999998</v>
      </c>
      <c r="P2800" s="16">
        <v>-0.76500060000000003</v>
      </c>
      <c r="Q2800" s="16">
        <v>-0.61490299999999998</v>
      </c>
      <c r="R2800" s="16">
        <v>1.04E-2</v>
      </c>
      <c r="S2800" s="16">
        <v>1.6000000000000001E-3</v>
      </c>
      <c r="T2800" s="16">
        <v>2.9999999999999997E-4</v>
      </c>
      <c r="U2800" s="16">
        <v>2.5668000000000002</v>
      </c>
      <c r="V2800" s="16">
        <v>8.484</v>
      </c>
      <c r="W2800" s="16">
        <v>2.4460000000000002</v>
      </c>
      <c r="X2800" s="16">
        <v>368.15600000000001</v>
      </c>
      <c r="Y2800" s="16">
        <v>50.964100000000002</v>
      </c>
      <c r="Z2800" s="16">
        <v>0.1603</v>
      </c>
      <c r="AA2800" s="16">
        <v>1.4292149999999999</v>
      </c>
      <c r="AB2800" s="16">
        <v>0.49</v>
      </c>
      <c r="AC2800" s="16">
        <v>22.86</v>
      </c>
      <c r="AD2800" s="16">
        <v>9.5</v>
      </c>
      <c r="AE2800" s="16">
        <v>0.97709999999999997</v>
      </c>
      <c r="AF2800" s="16">
        <v>7.4000000000000003E-3</v>
      </c>
      <c r="AG2800" s="16">
        <v>37127.699999999997</v>
      </c>
      <c r="AH2800" s="16">
        <v>8.5000000000000006E-2</v>
      </c>
      <c r="AI2800" s="16">
        <v>23.8</v>
      </c>
      <c r="AJ2800" s="16">
        <v>86.5</v>
      </c>
      <c r="AK2800" s="16">
        <v>-1.0388999999999999</v>
      </c>
      <c r="AL2800" s="16">
        <v>-0.98660000000000003</v>
      </c>
      <c r="AM2800" s="16">
        <v>-0.32940000000000003</v>
      </c>
      <c r="AN2800" s="16">
        <v>-0.5323</v>
      </c>
      <c r="AO2800" s="16">
        <v>-0.57679999999999998</v>
      </c>
      <c r="AP2800" s="16">
        <v>-0.75880000000000003</v>
      </c>
      <c r="AQ2800" s="16">
        <v>0.82550000000000001</v>
      </c>
      <c r="AR2800" s="16">
        <f t="shared" si="117"/>
        <v>1</v>
      </c>
      <c r="AS2800" s="5">
        <f t="shared" si="116"/>
        <v>2.7927000000000035E-2</v>
      </c>
    </row>
    <row r="2801" spans="1:45" x14ac:dyDescent="0.25">
      <c r="A2801" s="16" t="s">
        <v>404</v>
      </c>
      <c r="B2801" s="16" t="s">
        <v>120</v>
      </c>
      <c r="C2801" s="16" t="s">
        <v>340</v>
      </c>
      <c r="D2801" s="16">
        <v>1992</v>
      </c>
      <c r="E2801" s="16" t="s">
        <v>3301</v>
      </c>
      <c r="F2801" s="16" t="s">
        <v>591</v>
      </c>
      <c r="G2801" s="10">
        <v>794.62099999999998</v>
      </c>
      <c r="H2801" s="73">
        <v>6.6778649999999997</v>
      </c>
      <c r="I2801" s="16" t="s">
        <v>6700</v>
      </c>
      <c r="J2801" s="71">
        <v>2.8646999999999999E-2</v>
      </c>
      <c r="K2801" s="71">
        <v>0.94683430000000002</v>
      </c>
      <c r="L2801" s="16">
        <v>-1.6240619999999999</v>
      </c>
      <c r="M2801" s="16">
        <v>-0.66261429999999999</v>
      </c>
      <c r="N2801" s="16">
        <v>-1.009334</v>
      </c>
      <c r="O2801" s="16">
        <v>-0.57283799999999996</v>
      </c>
      <c r="P2801" s="16">
        <v>-0.75578789999999996</v>
      </c>
      <c r="Q2801" s="16">
        <v>-0.63295749999999995</v>
      </c>
      <c r="R2801" s="16">
        <v>3.1099999999999999E-2</v>
      </c>
      <c r="S2801" s="16">
        <v>1.9E-3</v>
      </c>
      <c r="T2801" s="16">
        <v>2.0000000000000001E-4</v>
      </c>
      <c r="U2801" s="16">
        <v>2.5594000000000001</v>
      </c>
      <c r="V2801" s="16">
        <v>8.7680000000000007</v>
      </c>
      <c r="W2801" s="16">
        <v>2.7320000000000002</v>
      </c>
      <c r="X2801" s="16">
        <v>368.839</v>
      </c>
      <c r="Y2801" s="16">
        <v>50.843600000000002</v>
      </c>
      <c r="Z2801" s="16">
        <v>0.16200000000000001</v>
      </c>
      <c r="AA2801" s="16">
        <v>1.402029</v>
      </c>
      <c r="AB2801" s="16">
        <v>0.49</v>
      </c>
      <c r="AC2801" s="16">
        <v>22.86</v>
      </c>
      <c r="AD2801" s="16">
        <v>10.199999999999999</v>
      </c>
      <c r="AE2801" s="16">
        <v>1.0602</v>
      </c>
      <c r="AF2801" s="16">
        <v>1.15E-2</v>
      </c>
      <c r="AG2801" s="16">
        <v>42960.4</v>
      </c>
      <c r="AH2801" s="16">
        <v>8.8800000000000004E-2</v>
      </c>
      <c r="AI2801" s="16">
        <v>24</v>
      </c>
      <c r="AJ2801" s="16">
        <v>86.7</v>
      </c>
      <c r="AK2801" s="16">
        <v>-1.0323</v>
      </c>
      <c r="AL2801" s="16">
        <v>-0.98260000000000003</v>
      </c>
      <c r="AM2801" s="16">
        <v>-0.3468</v>
      </c>
      <c r="AN2801" s="16">
        <v>-0.63090000000000002</v>
      </c>
      <c r="AO2801" s="16">
        <v>-0.58020000000000005</v>
      </c>
      <c r="AP2801" s="16">
        <v>-0.76339999999999997</v>
      </c>
      <c r="AQ2801" s="16">
        <v>0.82550000000000001</v>
      </c>
      <c r="AR2801" s="16">
        <f t="shared" si="117"/>
        <v>1</v>
      </c>
      <c r="AS2801" s="5">
        <f t="shared" si="116"/>
        <v>1.8048000000000064E-2</v>
      </c>
    </row>
    <row r="2802" spans="1:45" x14ac:dyDescent="0.25">
      <c r="A2802" s="16" t="s">
        <v>404</v>
      </c>
      <c r="B2802" s="16" t="s">
        <v>120</v>
      </c>
      <c r="C2802" s="16" t="s">
        <v>340</v>
      </c>
      <c r="D2802" s="16">
        <v>1993</v>
      </c>
      <c r="E2802" s="16" t="s">
        <v>3328</v>
      </c>
      <c r="F2802" s="16" t="s">
        <v>591</v>
      </c>
      <c r="G2802" s="10">
        <v>787.79399999999998</v>
      </c>
      <c r="H2802" s="73">
        <v>6.6692369999999999</v>
      </c>
      <c r="I2802" s="16" t="s">
        <v>6700</v>
      </c>
      <c r="J2802" s="71">
        <v>-2.6028900000000001E-2</v>
      </c>
      <c r="K2802" s="71">
        <v>0.92250719999999997</v>
      </c>
      <c r="L2802" s="16">
        <v>-1.6234630000000001</v>
      </c>
      <c r="M2802" s="16">
        <v>-0.65038580000000001</v>
      </c>
      <c r="N2802" s="16">
        <v>-0.99258199999999996</v>
      </c>
      <c r="O2802" s="16">
        <v>-0.59028890000000001</v>
      </c>
      <c r="P2802" s="16">
        <v>-0.74787040000000005</v>
      </c>
      <c r="Q2802" s="16">
        <v>-0.65103060000000001</v>
      </c>
      <c r="R2802" s="16">
        <v>5.1799999999999999E-2</v>
      </c>
      <c r="S2802" s="16">
        <v>1.9E-3</v>
      </c>
      <c r="T2802" s="16">
        <v>2.9999999999999997E-4</v>
      </c>
      <c r="U2802" s="16">
        <v>2.3986999999999998</v>
      </c>
      <c r="V2802" s="16">
        <v>9.0519999999999996</v>
      </c>
      <c r="W2802" s="16">
        <v>3.0179999999999998</v>
      </c>
      <c r="X2802" s="16">
        <v>370.45600000000002</v>
      </c>
      <c r="Y2802" s="16">
        <v>50.722999999999999</v>
      </c>
      <c r="Z2802" s="16">
        <v>0.159</v>
      </c>
      <c r="AA2802" s="16">
        <v>1.4292149999999999</v>
      </c>
      <c r="AB2802" s="16">
        <v>0.49</v>
      </c>
      <c r="AC2802" s="16">
        <v>22.86</v>
      </c>
      <c r="AD2802" s="16">
        <v>9.5</v>
      </c>
      <c r="AE2802" s="16">
        <v>1.2702</v>
      </c>
      <c r="AF2802" s="16">
        <v>1.3299999999999999E-2</v>
      </c>
      <c r="AG2802" s="16">
        <v>43443.3</v>
      </c>
      <c r="AH2802" s="16">
        <v>9.1300000000000006E-2</v>
      </c>
      <c r="AI2802" s="16">
        <v>24.1</v>
      </c>
      <c r="AJ2802" s="16">
        <v>87</v>
      </c>
      <c r="AK2802" s="16">
        <v>-1.0258</v>
      </c>
      <c r="AL2802" s="16">
        <v>-0.97850000000000004</v>
      </c>
      <c r="AM2802" s="16">
        <v>-0.36420000000000002</v>
      </c>
      <c r="AN2802" s="16">
        <v>-0.72950000000000004</v>
      </c>
      <c r="AO2802" s="16">
        <v>-0.5837</v>
      </c>
      <c r="AP2802" s="16">
        <v>-0.76800000000000002</v>
      </c>
      <c r="AQ2802" s="16">
        <v>0.82550000000000001</v>
      </c>
      <c r="AR2802" s="16">
        <f t="shared" si="117"/>
        <v>1</v>
      </c>
      <c r="AS2802" s="5">
        <f t="shared" si="116"/>
        <v>5.9899999999979414E-4</v>
      </c>
    </row>
    <row r="2803" spans="1:45" x14ac:dyDescent="0.25">
      <c r="A2803" s="16" t="s">
        <v>404</v>
      </c>
      <c r="B2803" s="16" t="s">
        <v>120</v>
      </c>
      <c r="C2803" s="16" t="s">
        <v>340</v>
      </c>
      <c r="D2803" s="16">
        <v>1994</v>
      </c>
      <c r="E2803" s="16" t="s">
        <v>3309</v>
      </c>
      <c r="F2803" s="16" t="s">
        <v>591</v>
      </c>
      <c r="G2803" s="10">
        <v>796.63099999999997</v>
      </c>
      <c r="H2803" s="73">
        <v>6.6803910000000002</v>
      </c>
      <c r="I2803" s="16" t="s">
        <v>6700</v>
      </c>
      <c r="J2803" s="71">
        <v>-1.005E-3</v>
      </c>
      <c r="K2803" s="71">
        <v>0.92158059999999997</v>
      </c>
      <c r="L2803" s="16">
        <v>-1.5817289999999999</v>
      </c>
      <c r="M2803" s="16">
        <v>-0.63946749999999997</v>
      </c>
      <c r="N2803" s="16">
        <v>-0.94242300000000001</v>
      </c>
      <c r="O2803" s="16">
        <v>-0.56092549999999997</v>
      </c>
      <c r="P2803" s="16">
        <v>-0.72886669999999998</v>
      </c>
      <c r="Q2803" s="16">
        <v>-0.66908570000000001</v>
      </c>
      <c r="R2803" s="16">
        <v>7.2499999999999995E-2</v>
      </c>
      <c r="S2803" s="16">
        <v>1.8E-3</v>
      </c>
      <c r="T2803" s="16">
        <v>2.9999999999999997E-4</v>
      </c>
      <c r="U2803" s="16">
        <v>2.6059999999999999</v>
      </c>
      <c r="V2803" s="16">
        <v>9.3360000000000003</v>
      </c>
      <c r="W2803" s="16">
        <v>3.3039999999999998</v>
      </c>
      <c r="X2803" s="16">
        <v>371.24200000000002</v>
      </c>
      <c r="Y2803" s="16">
        <v>50.602400000000003</v>
      </c>
      <c r="Z2803" s="16">
        <v>0.17610000000000001</v>
      </c>
      <c r="AA2803" s="16">
        <v>1.4292149999999999</v>
      </c>
      <c r="AB2803" s="16">
        <v>0.49</v>
      </c>
      <c r="AC2803" s="16">
        <v>22.86</v>
      </c>
      <c r="AD2803" s="16">
        <v>9.5</v>
      </c>
      <c r="AE2803" s="16">
        <v>1.4823999999999999</v>
      </c>
      <c r="AF2803" s="16">
        <v>0.02</v>
      </c>
      <c r="AG2803" s="16">
        <v>44791.6</v>
      </c>
      <c r="AH2803" s="16">
        <v>9.1899999999999996E-2</v>
      </c>
      <c r="AI2803" s="16">
        <v>26</v>
      </c>
      <c r="AJ2803" s="16">
        <v>87.2</v>
      </c>
      <c r="AK2803" s="16">
        <v>-1.0193000000000001</v>
      </c>
      <c r="AL2803" s="16">
        <v>-0.97440000000000004</v>
      </c>
      <c r="AM2803" s="16">
        <v>-0.38159999999999999</v>
      </c>
      <c r="AN2803" s="16">
        <v>-0.82809999999999995</v>
      </c>
      <c r="AO2803" s="16">
        <v>-0.58709999999999996</v>
      </c>
      <c r="AP2803" s="16">
        <v>-0.77259999999999995</v>
      </c>
      <c r="AQ2803" s="16">
        <v>0.82550000000000001</v>
      </c>
      <c r="AR2803" s="16">
        <f t="shared" si="117"/>
        <v>1</v>
      </c>
      <c r="AS2803" s="5">
        <f t="shared" si="116"/>
        <v>4.173400000000016E-2</v>
      </c>
    </row>
    <row r="2804" spans="1:45" x14ac:dyDescent="0.25">
      <c r="A2804" s="16" t="s">
        <v>404</v>
      </c>
      <c r="B2804" s="16" t="s">
        <v>120</v>
      </c>
      <c r="C2804" s="16" t="s">
        <v>340</v>
      </c>
      <c r="D2804" s="16">
        <v>1995</v>
      </c>
      <c r="E2804" s="16" t="s">
        <v>3324</v>
      </c>
      <c r="F2804" s="16" t="s">
        <v>591</v>
      </c>
      <c r="G2804" s="10">
        <v>815.33600000000001</v>
      </c>
      <c r="H2804" s="73">
        <v>6.7035999999999998</v>
      </c>
      <c r="I2804" s="16" t="s">
        <v>6700</v>
      </c>
      <c r="J2804" s="71">
        <v>1.5733899999999999E-2</v>
      </c>
      <c r="K2804" s="71">
        <v>0.93619540000000001</v>
      </c>
      <c r="L2804" s="16">
        <v>-1.5770789999999999</v>
      </c>
      <c r="M2804" s="16">
        <v>-0.62741480000000005</v>
      </c>
      <c r="N2804" s="16">
        <v>-0.89255949999999995</v>
      </c>
      <c r="O2804" s="16">
        <v>-0.60566229999999999</v>
      </c>
      <c r="P2804" s="16">
        <v>-0.71657139999999997</v>
      </c>
      <c r="Q2804" s="16">
        <v>-0.68715820000000005</v>
      </c>
      <c r="R2804" s="16">
        <v>9.3200000000000005E-2</v>
      </c>
      <c r="S2804" s="16">
        <v>2E-3</v>
      </c>
      <c r="T2804" s="16">
        <v>2.9999999999999997E-4</v>
      </c>
      <c r="U2804" s="16">
        <v>2.8168000000000002</v>
      </c>
      <c r="V2804" s="16">
        <v>9.6199999999999992</v>
      </c>
      <c r="W2804" s="16">
        <v>3.59</v>
      </c>
      <c r="X2804" s="16">
        <v>371.92399999999998</v>
      </c>
      <c r="Y2804" s="16">
        <v>50.481900000000003</v>
      </c>
      <c r="Z2804" s="16">
        <v>0.1585</v>
      </c>
      <c r="AA2804" s="16">
        <v>1.4564010000000001</v>
      </c>
      <c r="AB2804" s="16">
        <v>0.49</v>
      </c>
      <c r="AC2804" s="16">
        <v>22.86</v>
      </c>
      <c r="AD2804" s="16">
        <v>8.8000000000000007</v>
      </c>
      <c r="AE2804" s="16">
        <v>1.6792</v>
      </c>
      <c r="AF2804" s="16">
        <v>3.2300000000000002E-2</v>
      </c>
      <c r="AG2804" s="16">
        <v>46457.7</v>
      </c>
      <c r="AH2804" s="16">
        <v>7.8600000000000003E-2</v>
      </c>
      <c r="AI2804" s="16">
        <v>27.8</v>
      </c>
      <c r="AJ2804" s="16">
        <v>87.4</v>
      </c>
      <c r="AK2804" s="16">
        <v>-1.0126999999999999</v>
      </c>
      <c r="AL2804" s="16">
        <v>-0.97040000000000004</v>
      </c>
      <c r="AM2804" s="16">
        <v>-0.39900000000000002</v>
      </c>
      <c r="AN2804" s="16">
        <v>-0.92669999999999997</v>
      </c>
      <c r="AO2804" s="16">
        <v>-0.59060000000000001</v>
      </c>
      <c r="AP2804" s="16">
        <v>-0.7772</v>
      </c>
      <c r="AQ2804" s="16">
        <v>0.82550000000000001</v>
      </c>
      <c r="AR2804" s="16">
        <f t="shared" si="117"/>
        <v>1</v>
      </c>
      <c r="AS2804" s="5">
        <f t="shared" si="116"/>
        <v>4.650000000000043E-3</v>
      </c>
    </row>
    <row r="2805" spans="1:45" x14ac:dyDescent="0.25">
      <c r="A2805" s="16" t="s">
        <v>404</v>
      </c>
      <c r="B2805" s="16" t="s">
        <v>120</v>
      </c>
      <c r="C2805" s="16" t="s">
        <v>340</v>
      </c>
      <c r="D2805" s="16">
        <v>1996</v>
      </c>
      <c r="E2805" s="16" t="s">
        <v>3311</v>
      </c>
      <c r="F2805" s="16" t="s">
        <v>591</v>
      </c>
      <c r="G2805" s="10">
        <v>833.74699999999996</v>
      </c>
      <c r="H2805" s="73">
        <v>6.72593</v>
      </c>
      <c r="I2805" s="16" t="s">
        <v>6700</v>
      </c>
      <c r="J2805" s="71">
        <v>9.6139999999999993E-3</v>
      </c>
      <c r="K2805" s="71">
        <v>0.94523939999999995</v>
      </c>
      <c r="L2805" s="16">
        <v>-1.5041800000000001</v>
      </c>
      <c r="M2805" s="16">
        <v>-0.61591580000000001</v>
      </c>
      <c r="N2805" s="16">
        <v>-0.86087849999999999</v>
      </c>
      <c r="O2805" s="16">
        <v>-0.50452770000000002</v>
      </c>
      <c r="P2805" s="16">
        <v>-0.69965520000000003</v>
      </c>
      <c r="Q2805" s="16">
        <v>-0.68918590000000002</v>
      </c>
      <c r="R2805" s="16">
        <v>0.1139</v>
      </c>
      <c r="S2805" s="16">
        <v>2.3E-3</v>
      </c>
      <c r="T2805" s="16">
        <v>2.0000000000000001E-4</v>
      </c>
      <c r="U2805" s="16">
        <v>2.8106</v>
      </c>
      <c r="V2805" s="16">
        <v>9.8019999999999996</v>
      </c>
      <c r="W2805" s="16">
        <v>4.0439999999999996</v>
      </c>
      <c r="X2805" s="16">
        <v>372.09</v>
      </c>
      <c r="Y2805" s="16">
        <v>50.3613</v>
      </c>
      <c r="Z2805" s="16">
        <v>0.214</v>
      </c>
      <c r="AA2805" s="16">
        <v>1.4564010000000001</v>
      </c>
      <c r="AB2805" s="16">
        <v>0.49</v>
      </c>
      <c r="AC2805" s="16">
        <v>22.86</v>
      </c>
      <c r="AD2805" s="16">
        <v>8.8000000000000007</v>
      </c>
      <c r="AE2805" s="16">
        <v>1.8270999999999999</v>
      </c>
      <c r="AF2805" s="16">
        <v>5.2299999999999999E-2</v>
      </c>
      <c r="AG2805" s="16">
        <v>47037.5</v>
      </c>
      <c r="AH2805" s="16">
        <v>7.8700000000000006E-2</v>
      </c>
      <c r="AI2805" s="16">
        <v>29.6</v>
      </c>
      <c r="AJ2805" s="16">
        <v>87.6</v>
      </c>
      <c r="AK2805" s="16">
        <v>-0.6694</v>
      </c>
      <c r="AL2805" s="16">
        <v>-1.1526000000000001</v>
      </c>
      <c r="AM2805" s="16">
        <v>-0.58760000000000001</v>
      </c>
      <c r="AN2805" s="16">
        <v>-1.2033</v>
      </c>
      <c r="AO2805" s="16">
        <v>-0.4536</v>
      </c>
      <c r="AP2805" s="16">
        <v>-0.66510000000000002</v>
      </c>
      <c r="AQ2805" s="16">
        <v>0.82550000000000001</v>
      </c>
      <c r="AR2805" s="16">
        <f t="shared" si="117"/>
        <v>1</v>
      </c>
      <c r="AS2805" s="5">
        <f t="shared" si="116"/>
        <v>7.2898999999999825E-2</v>
      </c>
    </row>
    <row r="2806" spans="1:45" x14ac:dyDescent="0.25">
      <c r="A2806" s="16" t="s">
        <v>404</v>
      </c>
      <c r="B2806" s="16" t="s">
        <v>120</v>
      </c>
      <c r="C2806" s="16" t="s">
        <v>340</v>
      </c>
      <c r="D2806" s="16">
        <v>1997</v>
      </c>
      <c r="E2806" s="16" t="s">
        <v>3325</v>
      </c>
      <c r="F2806" s="16" t="s">
        <v>591</v>
      </c>
      <c r="G2806" s="10">
        <v>821.66200000000003</v>
      </c>
      <c r="H2806" s="73">
        <v>6.7113290000000001</v>
      </c>
      <c r="I2806" s="16" t="s">
        <v>6700</v>
      </c>
      <c r="J2806" s="71">
        <v>-3.1001600000000001E-2</v>
      </c>
      <c r="K2806" s="71">
        <v>0.91638509999999995</v>
      </c>
      <c r="L2806" s="16">
        <v>-1.3822840000000001</v>
      </c>
      <c r="M2806" s="16">
        <v>-0.59083549999999996</v>
      </c>
      <c r="N2806" s="16">
        <v>-0.79996270000000003</v>
      </c>
      <c r="O2806" s="16">
        <v>-0.36053800000000003</v>
      </c>
      <c r="P2806" s="16">
        <v>-0.68225029999999998</v>
      </c>
      <c r="Q2806" s="16">
        <v>-0.66776009999999997</v>
      </c>
      <c r="R2806" s="16">
        <v>0.15570000000000001</v>
      </c>
      <c r="S2806" s="16">
        <v>2.8999999999999998E-3</v>
      </c>
      <c r="T2806" s="16">
        <v>2.0000000000000001E-4</v>
      </c>
      <c r="U2806" s="16">
        <v>3.0223</v>
      </c>
      <c r="V2806" s="16">
        <v>9.984</v>
      </c>
      <c r="W2806" s="16">
        <v>4.4980000000000002</v>
      </c>
      <c r="X2806" s="16">
        <v>373.24700000000001</v>
      </c>
      <c r="Y2806" s="16">
        <v>50.240699999999997</v>
      </c>
      <c r="Z2806" s="16">
        <v>0.26840000000000003</v>
      </c>
      <c r="AA2806" s="16">
        <v>1.3243529999999999</v>
      </c>
      <c r="AB2806" s="16">
        <v>0.49</v>
      </c>
      <c r="AC2806" s="16">
        <v>22.86</v>
      </c>
      <c r="AD2806" s="16">
        <v>12.2</v>
      </c>
      <c r="AE2806" s="16">
        <v>1.9144000000000001</v>
      </c>
      <c r="AF2806" s="16">
        <v>0.1011</v>
      </c>
      <c r="AG2806" s="16">
        <v>48239.9</v>
      </c>
      <c r="AH2806" s="16">
        <v>8.0799999999999997E-2</v>
      </c>
      <c r="AI2806" s="16">
        <v>31.4</v>
      </c>
      <c r="AJ2806" s="16">
        <v>87.8</v>
      </c>
      <c r="AK2806" s="16">
        <v>-0.65269999999999995</v>
      </c>
      <c r="AL2806" s="16">
        <v>-1.0565</v>
      </c>
      <c r="AM2806" s="16">
        <v>-0.51829999999999998</v>
      </c>
      <c r="AN2806" s="16">
        <v>-1.1889000000000001</v>
      </c>
      <c r="AO2806" s="16">
        <v>-0.47349999999999998</v>
      </c>
      <c r="AP2806" s="16">
        <v>-0.71509999999999996</v>
      </c>
      <c r="AQ2806" s="16">
        <v>0.82550000000000001</v>
      </c>
      <c r="AR2806" s="16">
        <f t="shared" si="117"/>
        <v>1</v>
      </c>
      <c r="AS2806" s="5">
        <f t="shared" si="116"/>
        <v>0.121896</v>
      </c>
    </row>
    <row r="2807" spans="1:45" x14ac:dyDescent="0.25">
      <c r="A2807" s="16" t="s">
        <v>404</v>
      </c>
      <c r="B2807" s="16" t="s">
        <v>120</v>
      </c>
      <c r="C2807" s="16" t="s">
        <v>340</v>
      </c>
      <c r="D2807" s="16">
        <v>1998</v>
      </c>
      <c r="E2807" s="16" t="s">
        <v>3319</v>
      </c>
      <c r="F2807" s="16" t="s">
        <v>591</v>
      </c>
      <c r="G2807" s="10">
        <v>822.44299999999998</v>
      </c>
      <c r="H2807" s="73">
        <v>6.7122789999999997</v>
      </c>
      <c r="I2807" s="16" t="s">
        <v>6700</v>
      </c>
      <c r="J2807" s="71">
        <v>-9.6696000000000004E-3</v>
      </c>
      <c r="K2807" s="71">
        <v>0.90756669999999995</v>
      </c>
      <c r="L2807" s="16">
        <v>-1.389858</v>
      </c>
      <c r="M2807" s="16">
        <v>-0.61432059999999999</v>
      </c>
      <c r="N2807" s="16">
        <v>-0.83228579999999996</v>
      </c>
      <c r="O2807" s="16">
        <v>-0.36306359999999999</v>
      </c>
      <c r="P2807" s="16">
        <v>-0.66306140000000002</v>
      </c>
      <c r="Q2807" s="16">
        <v>-0.64633569999999996</v>
      </c>
      <c r="R2807" s="16">
        <v>0.10920000000000001</v>
      </c>
      <c r="S2807" s="16">
        <v>3.3999999999999998E-3</v>
      </c>
      <c r="T2807" s="16">
        <v>2.0000000000000001E-4</v>
      </c>
      <c r="U2807" s="16">
        <v>2.4018000000000002</v>
      </c>
      <c r="V2807" s="16">
        <v>10.166</v>
      </c>
      <c r="W2807" s="16">
        <v>4.952</v>
      </c>
      <c r="X2807" s="16">
        <v>373.50599999999997</v>
      </c>
      <c r="Y2807" s="16">
        <v>50.120100000000001</v>
      </c>
      <c r="Z2807" s="16">
        <v>0.28539999999999999</v>
      </c>
      <c r="AA2807" s="16">
        <v>1.417564</v>
      </c>
      <c r="AB2807" s="16">
        <v>0.49</v>
      </c>
      <c r="AC2807" s="16">
        <v>22.86</v>
      </c>
      <c r="AD2807" s="16">
        <v>9.8000000000000007</v>
      </c>
      <c r="AE2807" s="16">
        <v>1.9403999999999999</v>
      </c>
      <c r="AF2807" s="16">
        <v>0.14299999999999999</v>
      </c>
      <c r="AG2807" s="16">
        <v>49561.5</v>
      </c>
      <c r="AH2807" s="16">
        <v>8.6300000000000002E-2</v>
      </c>
      <c r="AI2807" s="16">
        <v>33.200000000000003</v>
      </c>
      <c r="AJ2807" s="16">
        <v>88.1</v>
      </c>
      <c r="AK2807" s="16">
        <v>-0.63600000000000001</v>
      </c>
      <c r="AL2807" s="16">
        <v>-0.96050000000000002</v>
      </c>
      <c r="AM2807" s="16">
        <v>-0.44900000000000001</v>
      </c>
      <c r="AN2807" s="16">
        <v>-1.1744000000000001</v>
      </c>
      <c r="AO2807" s="16">
        <v>-0.49340000000000001</v>
      </c>
      <c r="AP2807" s="16">
        <v>-0.7651</v>
      </c>
      <c r="AQ2807" s="16">
        <v>0.82550000000000001</v>
      </c>
      <c r="AR2807" s="16">
        <f t="shared" si="117"/>
        <v>1</v>
      </c>
      <c r="AS2807" s="5">
        <f t="shared" si="116"/>
        <v>-7.5739999999999696E-3</v>
      </c>
    </row>
    <row r="2808" spans="1:45" x14ac:dyDescent="0.25">
      <c r="A2808" s="16" t="s">
        <v>404</v>
      </c>
      <c r="B2808" s="16" t="s">
        <v>120</v>
      </c>
      <c r="C2808" s="16" t="s">
        <v>340</v>
      </c>
      <c r="D2808" s="16">
        <v>1999</v>
      </c>
      <c r="E2808" s="16" t="s">
        <v>3302</v>
      </c>
      <c r="F2808" s="16" t="s">
        <v>591</v>
      </c>
      <c r="G2808" s="10">
        <v>832.69799999999998</v>
      </c>
      <c r="H2808" s="73">
        <v>6.7246709999999998</v>
      </c>
      <c r="I2808" s="16" t="s">
        <v>6700</v>
      </c>
      <c r="J2808" s="71">
        <v>1.11375E-2</v>
      </c>
      <c r="K2808" s="71">
        <v>0.91773119999999997</v>
      </c>
      <c r="L2808" s="16">
        <v>-1.3859269999999999</v>
      </c>
      <c r="M2808" s="16">
        <v>-0.61293339999999996</v>
      </c>
      <c r="N2808" s="16">
        <v>-0.77382240000000002</v>
      </c>
      <c r="O2808" s="16">
        <v>-0.3413486</v>
      </c>
      <c r="P2808" s="16">
        <v>-0.64518229999999999</v>
      </c>
      <c r="Q2808" s="16">
        <v>-0.74209309999999995</v>
      </c>
      <c r="R2808" s="16">
        <v>0.1159</v>
      </c>
      <c r="S2808" s="16">
        <v>2.8E-3</v>
      </c>
      <c r="T2808" s="16">
        <v>2.0000000000000001E-4</v>
      </c>
      <c r="U2808" s="16">
        <v>2.6114999999999999</v>
      </c>
      <c r="V2808" s="16">
        <v>10.348000000000001</v>
      </c>
      <c r="W2808" s="16">
        <v>5.4059999999999997</v>
      </c>
      <c r="X2808" s="16">
        <v>374.31099999999998</v>
      </c>
      <c r="Y2808" s="16">
        <v>49.999600000000001</v>
      </c>
      <c r="Z2808" s="16">
        <v>0.29770000000000002</v>
      </c>
      <c r="AA2808" s="16">
        <v>1.41368</v>
      </c>
      <c r="AB2808" s="16">
        <v>0.49</v>
      </c>
      <c r="AC2808" s="16">
        <v>22.86</v>
      </c>
      <c r="AD2808" s="16">
        <v>9.9</v>
      </c>
      <c r="AE2808" s="16">
        <v>2.0444</v>
      </c>
      <c r="AF2808" s="16">
        <v>0.18890000000000001</v>
      </c>
      <c r="AG2808" s="16">
        <v>48668.9</v>
      </c>
      <c r="AH2808" s="16">
        <v>9.1499999999999998E-2</v>
      </c>
      <c r="AI2808" s="16">
        <v>35</v>
      </c>
      <c r="AJ2808" s="16">
        <v>88.3</v>
      </c>
      <c r="AK2808" s="16">
        <v>-0.97660000000000002</v>
      </c>
      <c r="AL2808" s="16">
        <v>-0.89080000000000004</v>
      </c>
      <c r="AM2808" s="16">
        <v>-0.5131</v>
      </c>
      <c r="AN2808" s="16">
        <v>-1.1585000000000001</v>
      </c>
      <c r="AO2808" s="16">
        <v>-0.61329999999999996</v>
      </c>
      <c r="AP2808" s="16">
        <v>-0.85580000000000001</v>
      </c>
      <c r="AQ2808" s="16">
        <v>0.82550000000000001</v>
      </c>
      <c r="AR2808" s="16">
        <f t="shared" si="117"/>
        <v>1</v>
      </c>
      <c r="AS2808" s="5">
        <f t="shared" si="116"/>
        <v>3.9310000000001288E-3</v>
      </c>
    </row>
    <row r="2809" spans="1:45" x14ac:dyDescent="0.25">
      <c r="A2809" s="16" t="s">
        <v>404</v>
      </c>
      <c r="B2809" s="16" t="s">
        <v>120</v>
      </c>
      <c r="C2809" s="16" t="s">
        <v>340</v>
      </c>
      <c r="D2809" s="16">
        <v>2000</v>
      </c>
      <c r="E2809" s="16" t="s">
        <v>3327</v>
      </c>
      <c r="F2809" s="16" t="s">
        <v>591</v>
      </c>
      <c r="G2809" s="10">
        <v>848.63199999999995</v>
      </c>
      <c r="H2809" s="73">
        <v>6.7436249999999998</v>
      </c>
      <c r="I2809" s="16">
        <v>138523285</v>
      </c>
      <c r="J2809" s="71">
        <v>2.3926699999999999E-2</v>
      </c>
      <c r="K2809" s="71">
        <v>0.93995430000000002</v>
      </c>
      <c r="L2809" s="16">
        <v>-1.406007</v>
      </c>
      <c r="M2809" s="16">
        <v>-0.6011282</v>
      </c>
      <c r="N2809" s="16">
        <v>-0.81686859999999994</v>
      </c>
      <c r="O2809" s="16">
        <v>-0.28655000000000003</v>
      </c>
      <c r="P2809" s="16">
        <v>-0.62455839999999996</v>
      </c>
      <c r="Q2809" s="16">
        <v>-0.8378177</v>
      </c>
      <c r="R2809" s="16">
        <v>0.1283</v>
      </c>
      <c r="S2809" s="16">
        <v>2.8999999999999998E-3</v>
      </c>
      <c r="T2809" s="16">
        <v>6.9999999999999999E-4</v>
      </c>
      <c r="U2809" s="16">
        <v>1.8378000000000001</v>
      </c>
      <c r="V2809" s="16">
        <v>10.53</v>
      </c>
      <c r="W2809" s="16">
        <v>5.86</v>
      </c>
      <c r="X2809" s="16">
        <v>375.41399999999999</v>
      </c>
      <c r="Y2809" s="16">
        <v>49.878999999999998</v>
      </c>
      <c r="Z2809" s="16">
        <v>0.30649999999999999</v>
      </c>
      <c r="AA2809" s="16">
        <v>1.293283</v>
      </c>
      <c r="AB2809" s="16">
        <v>0.49</v>
      </c>
      <c r="AC2809" s="16">
        <v>22.86</v>
      </c>
      <c r="AD2809" s="16">
        <v>13</v>
      </c>
      <c r="AE2809" s="16">
        <v>2.1229</v>
      </c>
      <c r="AF2809" s="16">
        <v>0.21310000000000001</v>
      </c>
      <c r="AG2809" s="16">
        <v>49270</v>
      </c>
      <c r="AH2809" s="16">
        <v>0.10059999999999999</v>
      </c>
      <c r="AI2809" s="16">
        <v>36.9</v>
      </c>
      <c r="AJ2809" s="16">
        <v>88.5</v>
      </c>
      <c r="AK2809" s="16">
        <v>-1.3171999999999999</v>
      </c>
      <c r="AL2809" s="16">
        <v>-0.82099999999999995</v>
      </c>
      <c r="AM2809" s="16">
        <v>-0.57730000000000004</v>
      </c>
      <c r="AN2809" s="16">
        <v>-1.1425000000000001</v>
      </c>
      <c r="AO2809" s="16">
        <v>-0.73309999999999997</v>
      </c>
      <c r="AP2809" s="16">
        <v>-0.94650000000000001</v>
      </c>
      <c r="AQ2809" s="16">
        <v>0.82550000000000001</v>
      </c>
      <c r="AR2809" s="16">
        <f t="shared" si="117"/>
        <v>0</v>
      </c>
      <c r="AS2809" s="5">
        <f t="shared" si="116"/>
        <v>-2.0080000000000098E-2</v>
      </c>
    </row>
    <row r="2810" spans="1:45" x14ac:dyDescent="0.25">
      <c r="A2810" s="16" t="s">
        <v>404</v>
      </c>
      <c r="B2810" s="16" t="s">
        <v>120</v>
      </c>
      <c r="C2810" s="16" t="s">
        <v>340</v>
      </c>
      <c r="D2810" s="16">
        <v>2001</v>
      </c>
      <c r="E2810" s="16" t="s">
        <v>3326</v>
      </c>
      <c r="F2810" s="16" t="s">
        <v>591</v>
      </c>
      <c r="G2810" s="10">
        <v>846.64200000000005</v>
      </c>
      <c r="H2810" s="73">
        <v>6.7412780000000003</v>
      </c>
      <c r="I2810" s="16">
        <v>141601437</v>
      </c>
      <c r="J2810" s="71">
        <v>-1.1260900000000001E-2</v>
      </c>
      <c r="K2810" s="71">
        <v>0.92942899999999995</v>
      </c>
      <c r="L2810" s="16">
        <v>-1.3742209999999999</v>
      </c>
      <c r="M2810" s="16">
        <v>-0.57924039999999999</v>
      </c>
      <c r="N2810" s="16">
        <v>-0.7257207</v>
      </c>
      <c r="O2810" s="16">
        <v>-0.3304532</v>
      </c>
      <c r="P2810" s="16">
        <v>-0.60600140000000002</v>
      </c>
      <c r="Q2810" s="16">
        <v>-0.85303340000000005</v>
      </c>
      <c r="R2810" s="16">
        <v>0.16669999999999999</v>
      </c>
      <c r="S2810" s="16">
        <v>2.8999999999999998E-3</v>
      </c>
      <c r="T2810" s="16">
        <v>8.0000000000000004E-4</v>
      </c>
      <c r="U2810" s="16">
        <v>2.4405999999999999</v>
      </c>
      <c r="V2810" s="16">
        <v>11.834</v>
      </c>
      <c r="W2810" s="16">
        <v>5.74</v>
      </c>
      <c r="X2810" s="16">
        <v>376.505</v>
      </c>
      <c r="Y2810" s="16">
        <v>49.758400000000002</v>
      </c>
      <c r="Z2810" s="16">
        <v>0.28439999999999999</v>
      </c>
      <c r="AA2810" s="16">
        <v>1.293283</v>
      </c>
      <c r="AB2810" s="16">
        <v>0.49</v>
      </c>
      <c r="AC2810" s="16">
        <v>22.86</v>
      </c>
      <c r="AD2810" s="16">
        <v>13</v>
      </c>
      <c r="AE2810" s="16">
        <v>2.2143999999999999</v>
      </c>
      <c r="AF2810" s="16">
        <v>0.50570000000000004</v>
      </c>
      <c r="AG2810" s="16">
        <v>51266.2</v>
      </c>
      <c r="AH2810" s="16">
        <v>0.1026</v>
      </c>
      <c r="AI2810" s="16">
        <v>38.700000000000003</v>
      </c>
      <c r="AJ2810" s="16">
        <v>88.7</v>
      </c>
      <c r="AK2810" s="16">
        <v>-1.2684</v>
      </c>
      <c r="AL2810" s="16">
        <v>-0.87290000000000001</v>
      </c>
      <c r="AM2810" s="16">
        <v>-0.48559999999999998</v>
      </c>
      <c r="AN2810" s="16">
        <v>-1.4218999999999999</v>
      </c>
      <c r="AO2810" s="16">
        <v>-0.76390000000000002</v>
      </c>
      <c r="AP2810" s="16">
        <v>-0.85019999999999996</v>
      </c>
      <c r="AQ2810" s="16">
        <v>0.82550000000000001</v>
      </c>
      <c r="AR2810" s="16">
        <f t="shared" si="117"/>
        <v>0</v>
      </c>
      <c r="AS2810" s="5">
        <f t="shared" si="116"/>
        <v>3.1786000000000092E-2</v>
      </c>
    </row>
    <row r="2811" spans="1:45" x14ac:dyDescent="0.25">
      <c r="A2811" s="16" t="s">
        <v>404</v>
      </c>
      <c r="B2811" s="16" t="s">
        <v>120</v>
      </c>
      <c r="C2811" s="16" t="s">
        <v>340</v>
      </c>
      <c r="D2811" s="16">
        <v>2002</v>
      </c>
      <c r="E2811" s="16" t="s">
        <v>3315</v>
      </c>
      <c r="F2811" s="16" t="s">
        <v>591</v>
      </c>
      <c r="G2811" s="10">
        <v>855.49800000000005</v>
      </c>
      <c r="H2811" s="73">
        <v>6.751684</v>
      </c>
      <c r="I2811" s="16">
        <v>144654143</v>
      </c>
      <c r="J2811" s="71">
        <v>-2.9072E-3</v>
      </c>
      <c r="K2811" s="71">
        <v>0.92673090000000002</v>
      </c>
      <c r="L2811" s="16">
        <v>-1.317159</v>
      </c>
      <c r="M2811" s="16">
        <v>-0.55084330000000004</v>
      </c>
      <c r="N2811" s="16">
        <v>-0.70298360000000004</v>
      </c>
      <c r="O2811" s="16">
        <v>-0.26194919999999999</v>
      </c>
      <c r="P2811" s="16">
        <v>-0.58568609999999999</v>
      </c>
      <c r="Q2811" s="16">
        <v>-0.86823099999999998</v>
      </c>
      <c r="R2811" s="16">
        <v>0.2198</v>
      </c>
      <c r="S2811" s="16">
        <v>2.5000000000000001E-3</v>
      </c>
      <c r="T2811" s="16">
        <v>8.9999999999999998E-4</v>
      </c>
      <c r="U2811" s="16">
        <v>2.4535</v>
      </c>
      <c r="V2811" s="16">
        <v>13.138</v>
      </c>
      <c r="W2811" s="16">
        <v>5.62</v>
      </c>
      <c r="X2811" s="16">
        <v>376.596</v>
      </c>
      <c r="Y2811" s="16">
        <v>49.637900000000002</v>
      </c>
      <c r="Z2811" s="16">
        <v>0.31819999999999998</v>
      </c>
      <c r="AA2811" s="16">
        <v>1.2699800000000001</v>
      </c>
      <c r="AB2811" s="16">
        <v>0.49</v>
      </c>
      <c r="AC2811" s="16">
        <v>22.86</v>
      </c>
      <c r="AD2811" s="16">
        <v>13.6</v>
      </c>
      <c r="AE2811" s="16">
        <v>2.4420000000000002</v>
      </c>
      <c r="AF2811" s="16">
        <v>1.1347</v>
      </c>
      <c r="AG2811" s="16">
        <v>52473.3</v>
      </c>
      <c r="AH2811" s="16">
        <v>0.1032</v>
      </c>
      <c r="AI2811" s="16">
        <v>40.5</v>
      </c>
      <c r="AJ2811" s="16">
        <v>88.9</v>
      </c>
      <c r="AK2811" s="16">
        <v>-1.2196</v>
      </c>
      <c r="AL2811" s="16">
        <v>-0.92479999999999996</v>
      </c>
      <c r="AM2811" s="16">
        <v>-0.39389999999999997</v>
      </c>
      <c r="AN2811" s="16">
        <v>-1.7013</v>
      </c>
      <c r="AO2811" s="16">
        <v>-0.79459999999999997</v>
      </c>
      <c r="AP2811" s="16">
        <v>-0.75390000000000001</v>
      </c>
      <c r="AQ2811" s="16">
        <v>0.82550000000000001</v>
      </c>
      <c r="AR2811" s="16">
        <f t="shared" si="117"/>
        <v>0</v>
      </c>
      <c r="AS2811" s="5">
        <f t="shared" si="116"/>
        <v>5.7061999999999946E-2</v>
      </c>
    </row>
    <row r="2812" spans="1:45" x14ac:dyDescent="0.25">
      <c r="A2812" s="16" t="s">
        <v>404</v>
      </c>
      <c r="B2812" s="16" t="s">
        <v>120</v>
      </c>
      <c r="C2812" s="16" t="s">
        <v>340</v>
      </c>
      <c r="D2812" s="16">
        <v>2003</v>
      </c>
      <c r="E2812" s="16" t="s">
        <v>3318</v>
      </c>
      <c r="F2812" s="16" t="s">
        <v>591</v>
      </c>
      <c r="G2812" s="10">
        <v>878.44200000000001</v>
      </c>
      <c r="H2812" s="73">
        <v>6.778149</v>
      </c>
      <c r="I2812" s="16">
        <v>147703401</v>
      </c>
      <c r="J2812" s="71">
        <v>1.51138E-2</v>
      </c>
      <c r="K2812" s="71">
        <v>0.94084369999999995</v>
      </c>
      <c r="L2812" s="16">
        <v>-1.2387189999999999</v>
      </c>
      <c r="M2812" s="16">
        <v>-0.529451</v>
      </c>
      <c r="N2812" s="16">
        <v>-0.66962299999999997</v>
      </c>
      <c r="O2812" s="16">
        <v>-0.22324069999999999</v>
      </c>
      <c r="P2812" s="16">
        <v>-0.56601489999999999</v>
      </c>
      <c r="Q2812" s="16">
        <v>-0.80462140000000004</v>
      </c>
      <c r="R2812" s="16">
        <v>0.25900000000000001</v>
      </c>
      <c r="S2812" s="16">
        <v>2.5000000000000001E-3</v>
      </c>
      <c r="T2812" s="16">
        <v>8.9999999999999998E-4</v>
      </c>
      <c r="U2812" s="16">
        <v>2.4664000000000001</v>
      </c>
      <c r="V2812" s="16">
        <v>14.442</v>
      </c>
      <c r="W2812" s="16">
        <v>5.5</v>
      </c>
      <c r="X2812" s="16">
        <v>378.35300000000001</v>
      </c>
      <c r="Y2812" s="16">
        <v>49.517299999999999</v>
      </c>
      <c r="Z2812" s="16">
        <v>0.34029999999999999</v>
      </c>
      <c r="AA2812" s="16">
        <v>1.2699800000000001</v>
      </c>
      <c r="AB2812" s="16">
        <v>0.49</v>
      </c>
      <c r="AC2812" s="16">
        <v>22.86</v>
      </c>
      <c r="AD2812" s="16">
        <v>13.6</v>
      </c>
      <c r="AE2812" s="16">
        <v>2.6554000000000002</v>
      </c>
      <c r="AF2812" s="16">
        <v>1.5774999999999999</v>
      </c>
      <c r="AG2812" s="16">
        <v>54892.5</v>
      </c>
      <c r="AH2812" s="16">
        <v>0.1026</v>
      </c>
      <c r="AI2812" s="16">
        <v>42.3</v>
      </c>
      <c r="AJ2812" s="16">
        <v>89.1</v>
      </c>
      <c r="AK2812" s="16">
        <v>-1.2638</v>
      </c>
      <c r="AL2812" s="16">
        <v>-0.72899999999999998</v>
      </c>
      <c r="AM2812" s="16">
        <v>-0.38540000000000002</v>
      </c>
      <c r="AN2812" s="16">
        <v>-1.5751999999999999</v>
      </c>
      <c r="AO2812" s="16">
        <v>-0.72629999999999995</v>
      </c>
      <c r="AP2812" s="16">
        <v>-0.72860000000000003</v>
      </c>
      <c r="AQ2812" s="16">
        <v>0.82550000000000001</v>
      </c>
      <c r="AR2812" s="16">
        <f t="shared" si="117"/>
        <v>0</v>
      </c>
      <c r="AS2812" s="5">
        <f t="shared" si="116"/>
        <v>7.8440000000000065E-2</v>
      </c>
    </row>
    <row r="2813" spans="1:45" x14ac:dyDescent="0.25">
      <c r="A2813" s="16" t="s">
        <v>404</v>
      </c>
      <c r="B2813" s="16" t="s">
        <v>120</v>
      </c>
      <c r="C2813" s="16" t="s">
        <v>340</v>
      </c>
      <c r="D2813" s="16">
        <v>2004</v>
      </c>
      <c r="E2813" s="16" t="s">
        <v>3313</v>
      </c>
      <c r="F2813" s="16" t="s">
        <v>591</v>
      </c>
      <c r="G2813" s="10">
        <v>923.923</v>
      </c>
      <c r="H2813" s="73">
        <v>6.8286290000000003</v>
      </c>
      <c r="I2813" s="16">
        <v>150780300</v>
      </c>
      <c r="J2813" s="71">
        <v>4.0754699999999998E-2</v>
      </c>
      <c r="K2813" s="71">
        <v>0.97997959999999995</v>
      </c>
      <c r="L2813" s="16">
        <v>-1.2204079999999999</v>
      </c>
      <c r="M2813" s="16">
        <v>-0.51797899999999997</v>
      </c>
      <c r="N2813" s="16">
        <v>-0.70339050000000003</v>
      </c>
      <c r="O2813" s="16">
        <v>-8.9177400000000004E-2</v>
      </c>
      <c r="P2813" s="16">
        <v>-0.54090130000000003</v>
      </c>
      <c r="Q2813" s="16">
        <v>-0.91057350000000004</v>
      </c>
      <c r="R2813" s="16">
        <v>0.2797</v>
      </c>
      <c r="S2813" s="16">
        <v>2.3E-3</v>
      </c>
      <c r="T2813" s="16">
        <v>1E-3</v>
      </c>
      <c r="U2813" s="16">
        <v>1.9483999999999999</v>
      </c>
      <c r="V2813" s="16">
        <v>15.746</v>
      </c>
      <c r="W2813" s="16">
        <v>5.38</v>
      </c>
      <c r="X2813" s="16">
        <v>378.33800000000002</v>
      </c>
      <c r="Y2813" s="16">
        <v>54.707700000000003</v>
      </c>
      <c r="Z2813" s="16">
        <v>0.35010000000000002</v>
      </c>
      <c r="AA2813" s="16">
        <v>1.258329</v>
      </c>
      <c r="AB2813" s="16">
        <v>0.49</v>
      </c>
      <c r="AC2813" s="16">
        <v>22.86</v>
      </c>
      <c r="AD2813" s="16">
        <v>13.9</v>
      </c>
      <c r="AE2813" s="16">
        <v>2.9018000000000002</v>
      </c>
      <c r="AF2813" s="16">
        <v>3.2374000000000001</v>
      </c>
      <c r="AG2813" s="16">
        <v>56984.2</v>
      </c>
      <c r="AH2813" s="16">
        <v>0.1055</v>
      </c>
      <c r="AI2813" s="16">
        <v>44.1</v>
      </c>
      <c r="AJ2813" s="16">
        <v>89.3</v>
      </c>
      <c r="AK2813" s="16">
        <v>-1.2284999999999999</v>
      </c>
      <c r="AL2813" s="16">
        <v>-1.0590999999999999</v>
      </c>
      <c r="AM2813" s="16">
        <v>-0.4526</v>
      </c>
      <c r="AN2813" s="16">
        <v>-1.5618000000000001</v>
      </c>
      <c r="AO2813" s="16">
        <v>-0.876</v>
      </c>
      <c r="AP2813" s="16">
        <v>-0.83260000000000001</v>
      </c>
      <c r="AQ2813" s="16">
        <v>0.82550000000000001</v>
      </c>
      <c r="AR2813" s="16">
        <f t="shared" si="117"/>
        <v>0</v>
      </c>
      <c r="AS2813" s="5">
        <f t="shared" si="116"/>
        <v>1.8310999999999966E-2</v>
      </c>
    </row>
    <row r="2814" spans="1:45" x14ac:dyDescent="0.25">
      <c r="A2814" s="16" t="s">
        <v>404</v>
      </c>
      <c r="B2814" s="16" t="s">
        <v>120</v>
      </c>
      <c r="C2814" s="16" t="s">
        <v>340</v>
      </c>
      <c r="D2814" s="16">
        <v>2005</v>
      </c>
      <c r="E2814" s="16" t="s">
        <v>3305</v>
      </c>
      <c r="F2814" s="16" t="s">
        <v>591</v>
      </c>
      <c r="G2814" s="10">
        <v>974.53700000000003</v>
      </c>
      <c r="H2814" s="73">
        <v>6.8819629999999998</v>
      </c>
      <c r="I2814" s="16">
        <v>153909667</v>
      </c>
      <c r="J2814" s="71">
        <v>4.1759200000000003E-2</v>
      </c>
      <c r="K2814" s="71">
        <v>1.0217689999999999</v>
      </c>
      <c r="L2814" s="16">
        <v>-1.1854180000000001</v>
      </c>
      <c r="M2814" s="16">
        <v>-0.42639680000000002</v>
      </c>
      <c r="N2814" s="16">
        <v>-0.64685610000000004</v>
      </c>
      <c r="O2814" s="16">
        <v>-0.2355679</v>
      </c>
      <c r="P2814" s="16">
        <v>-0.50403140000000002</v>
      </c>
      <c r="Q2814" s="16">
        <v>-0.86194490000000001</v>
      </c>
      <c r="R2814" s="16">
        <v>0.43690000000000001</v>
      </c>
      <c r="S2814" s="16">
        <v>2.5999999999999999E-3</v>
      </c>
      <c r="T2814" s="16">
        <v>1.5E-3</v>
      </c>
      <c r="U2814" s="16">
        <v>2.2544</v>
      </c>
      <c r="V2814" s="16">
        <v>17.05</v>
      </c>
      <c r="W2814" s="16">
        <v>5.26</v>
      </c>
      <c r="X2814" s="16">
        <v>378.89600000000002</v>
      </c>
      <c r="Y2814" s="16">
        <v>47.198799999999999</v>
      </c>
      <c r="Z2814" s="16">
        <v>0.35830000000000001</v>
      </c>
      <c r="AA2814" s="16">
        <v>1.258329</v>
      </c>
      <c r="AB2814" s="16">
        <v>0.49</v>
      </c>
      <c r="AC2814" s="16">
        <v>22.86</v>
      </c>
      <c r="AD2814" s="16">
        <v>13.9</v>
      </c>
      <c r="AE2814" s="16">
        <v>3.3094000000000001</v>
      </c>
      <c r="AF2814" s="16">
        <v>8.0845000000000002</v>
      </c>
      <c r="AG2814" s="16">
        <v>61053.2</v>
      </c>
      <c r="AH2814" s="16">
        <v>0.1062</v>
      </c>
      <c r="AI2814" s="16">
        <v>45.9</v>
      </c>
      <c r="AJ2814" s="16">
        <v>89.5</v>
      </c>
      <c r="AK2814" s="16">
        <v>-1.0610999999999999</v>
      </c>
      <c r="AL2814" s="16">
        <v>-1.0370999999999999</v>
      </c>
      <c r="AM2814" s="16">
        <v>-0.41959999999999997</v>
      </c>
      <c r="AN2814" s="16">
        <v>-1.7563</v>
      </c>
      <c r="AO2814" s="16">
        <v>-0.60940000000000005</v>
      </c>
      <c r="AP2814" s="16">
        <v>-0.88060000000000005</v>
      </c>
      <c r="AQ2814" s="16">
        <v>0.82550000000000001</v>
      </c>
      <c r="AR2814" s="16">
        <f t="shared" si="117"/>
        <v>0</v>
      </c>
      <c r="AS2814" s="5">
        <f t="shared" si="116"/>
        <v>3.4989999999999855E-2</v>
      </c>
    </row>
    <row r="2815" spans="1:45" x14ac:dyDescent="0.25">
      <c r="A2815" s="16" t="s">
        <v>404</v>
      </c>
      <c r="B2815" s="16" t="s">
        <v>120</v>
      </c>
      <c r="C2815" s="16" t="s">
        <v>340</v>
      </c>
      <c r="D2815" s="16">
        <v>2006</v>
      </c>
      <c r="E2815" s="16" t="s">
        <v>3303</v>
      </c>
      <c r="F2815" s="16" t="s">
        <v>591</v>
      </c>
      <c r="G2815" s="10">
        <v>1013.77</v>
      </c>
      <c r="H2815" s="73">
        <v>6.9214270000000004</v>
      </c>
      <c r="I2815" s="16">
        <v>157093993</v>
      </c>
      <c r="J2815" s="71">
        <v>-3.2344000000000001E-3</v>
      </c>
      <c r="K2815" s="71">
        <v>1.01847</v>
      </c>
      <c r="L2815" s="16">
        <v>-1.147081</v>
      </c>
      <c r="M2815" s="16">
        <v>-0.48414810000000003</v>
      </c>
      <c r="N2815" s="16">
        <v>-0.62987380000000004</v>
      </c>
      <c r="O2815" s="16">
        <v>-0.24462420000000001</v>
      </c>
      <c r="P2815" s="16">
        <v>-0.44849670000000003</v>
      </c>
      <c r="Q2815" s="16">
        <v>-0.78242560000000005</v>
      </c>
      <c r="R2815" s="16">
        <v>0.3211</v>
      </c>
      <c r="S2815" s="16">
        <v>3.3E-3</v>
      </c>
      <c r="T2815" s="16">
        <v>1.8E-3</v>
      </c>
      <c r="U2815" s="16">
        <v>2.6263999999999998</v>
      </c>
      <c r="V2815" s="16">
        <v>16.966000000000001</v>
      </c>
      <c r="W2815" s="16">
        <v>5.3019999999999996</v>
      </c>
      <c r="X2815" s="16">
        <v>375.31200000000001</v>
      </c>
      <c r="Y2815" s="16">
        <v>47.510199999999998</v>
      </c>
      <c r="Z2815" s="16">
        <v>0.35339999999999999</v>
      </c>
      <c r="AA2815" s="16">
        <v>1.2777480000000001</v>
      </c>
      <c r="AB2815" s="16">
        <v>0.49</v>
      </c>
      <c r="AC2815" s="16">
        <v>22.86</v>
      </c>
      <c r="AD2815" s="16">
        <v>13.4</v>
      </c>
      <c r="AE2815" s="16">
        <v>3.2566000000000002</v>
      </c>
      <c r="AF2815" s="16">
        <v>21.4452</v>
      </c>
      <c r="AG2815" s="16">
        <v>62746.2</v>
      </c>
      <c r="AH2815" s="16">
        <v>0.1087</v>
      </c>
      <c r="AI2815" s="16">
        <v>47.6</v>
      </c>
      <c r="AJ2815" s="16">
        <v>89.7</v>
      </c>
      <c r="AK2815" s="16">
        <v>-0.9012</v>
      </c>
      <c r="AL2815" s="16">
        <v>-0.76070000000000004</v>
      </c>
      <c r="AM2815" s="16">
        <v>-0.36009999999999998</v>
      </c>
      <c r="AN2815" s="16">
        <v>-2.0363000000000002</v>
      </c>
      <c r="AO2815" s="16">
        <v>-0.4486</v>
      </c>
      <c r="AP2815" s="16">
        <v>-0.83789999999999998</v>
      </c>
      <c r="AQ2815" s="16">
        <v>0.82550000000000001</v>
      </c>
      <c r="AR2815" s="16">
        <f t="shared" si="117"/>
        <v>0</v>
      </c>
      <c r="AS2815" s="5">
        <f t="shared" si="116"/>
        <v>3.8337000000000065E-2</v>
      </c>
    </row>
    <row r="2816" spans="1:45" x14ac:dyDescent="0.25">
      <c r="A2816" s="16" t="s">
        <v>404</v>
      </c>
      <c r="B2816" s="16" t="s">
        <v>120</v>
      </c>
      <c r="C2816" s="16" t="s">
        <v>340</v>
      </c>
      <c r="D2816" s="16">
        <v>2007</v>
      </c>
      <c r="E2816" s="16" t="s">
        <v>3316</v>
      </c>
      <c r="F2816" s="16" t="s">
        <v>591</v>
      </c>
      <c r="G2816" s="10">
        <v>1041.29</v>
      </c>
      <c r="H2816" s="73">
        <v>6.9482150000000003</v>
      </c>
      <c r="I2816" s="16">
        <v>160332974</v>
      </c>
      <c r="J2816" s="71">
        <v>1.4309199999999999E-2</v>
      </c>
      <c r="K2816" s="71">
        <v>1.033148</v>
      </c>
      <c r="L2816" s="16">
        <v>-1.0643210000000001</v>
      </c>
      <c r="M2816" s="16">
        <v>-0.31292700000000001</v>
      </c>
      <c r="N2816" s="16">
        <v>-0.60002940000000005</v>
      </c>
      <c r="O2816" s="16">
        <v>-0.21650269999999999</v>
      </c>
      <c r="P2816" s="16">
        <v>-0.38869999999999999</v>
      </c>
      <c r="Q2816" s="16">
        <v>-0.8884706</v>
      </c>
      <c r="R2816" s="16">
        <v>0.63249999999999995</v>
      </c>
      <c r="S2816" s="16">
        <v>2.8999999999999998E-3</v>
      </c>
      <c r="T2816" s="16">
        <v>2.0999999999999999E-3</v>
      </c>
      <c r="U2816" s="16">
        <v>2.6353</v>
      </c>
      <c r="V2816" s="16">
        <v>16.882000000000001</v>
      </c>
      <c r="W2816" s="16">
        <v>5.3440000000000003</v>
      </c>
      <c r="X2816" s="16">
        <v>379.73</v>
      </c>
      <c r="Y2816" s="16">
        <v>47.940600000000003</v>
      </c>
      <c r="Z2816" s="16">
        <v>0.3649</v>
      </c>
      <c r="AA2816" s="16">
        <v>1.2855160000000001</v>
      </c>
      <c r="AB2816" s="16">
        <v>0.49</v>
      </c>
      <c r="AC2816" s="16">
        <v>22.86</v>
      </c>
      <c r="AD2816" s="16">
        <v>13.2</v>
      </c>
      <c r="AE2816" s="16">
        <v>2.9319000000000002</v>
      </c>
      <c r="AF2816" s="16">
        <v>38.344000000000001</v>
      </c>
      <c r="AG2816" s="16">
        <v>59875.1</v>
      </c>
      <c r="AH2816" s="16">
        <v>0.1082</v>
      </c>
      <c r="AI2816" s="16">
        <v>49.4</v>
      </c>
      <c r="AJ2816" s="16">
        <v>89.9</v>
      </c>
      <c r="AK2816" s="16">
        <v>-0.9728</v>
      </c>
      <c r="AL2816" s="16">
        <v>-0.74709999999999999</v>
      </c>
      <c r="AM2816" s="16">
        <v>-0.46339999999999998</v>
      </c>
      <c r="AN2816" s="16">
        <v>-2.4214000000000002</v>
      </c>
      <c r="AO2816" s="16">
        <v>-0.50390000000000001</v>
      </c>
      <c r="AP2816" s="16">
        <v>-0.87760000000000005</v>
      </c>
      <c r="AQ2816" s="16">
        <v>0.82550000000000001</v>
      </c>
      <c r="AR2816" s="16">
        <f t="shared" si="117"/>
        <v>0</v>
      </c>
      <c r="AS2816" s="5">
        <f t="shared" si="116"/>
        <v>8.2759999999999945E-2</v>
      </c>
    </row>
    <row r="2817" spans="1:45" x14ac:dyDescent="0.25">
      <c r="A2817" s="16" t="s">
        <v>404</v>
      </c>
      <c r="B2817" s="16" t="s">
        <v>120</v>
      </c>
      <c r="C2817" s="16" t="s">
        <v>340</v>
      </c>
      <c r="D2817" s="16">
        <v>2008</v>
      </c>
      <c r="E2817" s="16" t="s">
        <v>3323</v>
      </c>
      <c r="F2817" s="16" t="s">
        <v>591</v>
      </c>
      <c r="G2817" s="10">
        <v>1037.58</v>
      </c>
      <c r="H2817" s="73">
        <v>6.944642</v>
      </c>
      <c r="I2817" s="16">
        <v>163644603</v>
      </c>
      <c r="J2817" s="71">
        <v>-2.0330399999999998E-2</v>
      </c>
      <c r="K2817" s="71">
        <v>1.012356</v>
      </c>
      <c r="L2817" s="16">
        <v>-1.179486</v>
      </c>
      <c r="M2817" s="16">
        <v>-0.45785399999999998</v>
      </c>
      <c r="N2817" s="16">
        <v>-0.57982109999999998</v>
      </c>
      <c r="O2817" s="16">
        <v>-0.3223529</v>
      </c>
      <c r="P2817" s="16">
        <v>-0.33685929999999997</v>
      </c>
      <c r="Q2817" s="16">
        <v>-0.97385880000000002</v>
      </c>
      <c r="R2817" s="16">
        <v>0.36249999999999999</v>
      </c>
      <c r="S2817" s="16">
        <v>2.8E-3</v>
      </c>
      <c r="T2817" s="16">
        <v>2.3999999999999998E-3</v>
      </c>
      <c r="U2817" s="16">
        <v>2.7462</v>
      </c>
      <c r="V2817" s="16">
        <v>16.797999999999998</v>
      </c>
      <c r="W2817" s="16">
        <v>5.3860000000000001</v>
      </c>
      <c r="X2817" s="16">
        <v>380.95600000000002</v>
      </c>
      <c r="Y2817" s="16">
        <v>48.3491</v>
      </c>
      <c r="Z2817" s="16">
        <v>0.30780000000000002</v>
      </c>
      <c r="AA2817" s="16">
        <v>1.308818</v>
      </c>
      <c r="AB2817" s="16">
        <v>0.49</v>
      </c>
      <c r="AC2817" s="16">
        <v>22.86</v>
      </c>
      <c r="AD2817" s="16">
        <v>12.6</v>
      </c>
      <c r="AE2817" s="16">
        <v>2.6446000000000001</v>
      </c>
      <c r="AF2817" s="16">
        <v>52.703899999999997</v>
      </c>
      <c r="AG2817" s="16">
        <v>56172.7</v>
      </c>
      <c r="AH2817" s="16">
        <v>0.1069</v>
      </c>
      <c r="AI2817" s="16">
        <v>51.2</v>
      </c>
      <c r="AJ2817" s="16">
        <v>90.1</v>
      </c>
      <c r="AK2817" s="16">
        <v>-0.87250000000000005</v>
      </c>
      <c r="AL2817" s="16">
        <v>-0.80220000000000002</v>
      </c>
      <c r="AM2817" s="16">
        <v>-0.69920000000000004</v>
      </c>
      <c r="AN2817" s="16">
        <v>-2.5657000000000001</v>
      </c>
      <c r="AO2817" s="16">
        <v>-0.5665</v>
      </c>
      <c r="AP2817" s="16">
        <v>-0.97470000000000001</v>
      </c>
      <c r="AQ2817" s="16">
        <v>0.82550000000000001</v>
      </c>
      <c r="AR2817" s="16">
        <f t="shared" si="117"/>
        <v>0</v>
      </c>
      <c r="AS2817" s="5">
        <f t="shared" si="116"/>
        <v>-0.11516499999999996</v>
      </c>
    </row>
    <row r="2818" spans="1:45" x14ac:dyDescent="0.25">
      <c r="A2818" s="16" t="s">
        <v>404</v>
      </c>
      <c r="B2818" s="16" t="s">
        <v>120</v>
      </c>
      <c r="C2818" s="16" t="s">
        <v>340</v>
      </c>
      <c r="D2818" s="16">
        <v>2009</v>
      </c>
      <c r="E2818" s="16" t="s">
        <v>3329</v>
      </c>
      <c r="F2818" s="16" t="s">
        <v>591</v>
      </c>
      <c r="G2818" s="10">
        <v>1045.21</v>
      </c>
      <c r="H2818" s="73">
        <v>6.9519710000000003</v>
      </c>
      <c r="I2818" s="16">
        <v>167049580</v>
      </c>
      <c r="J2818" s="71">
        <v>-4.5214000000000001E-3</v>
      </c>
      <c r="K2818" s="71">
        <v>1.007789</v>
      </c>
      <c r="L2818" s="16">
        <v>-1.1759569999999999</v>
      </c>
      <c r="M2818" s="16">
        <v>-0.40781719999999999</v>
      </c>
      <c r="N2818" s="16">
        <v>-0.60299550000000002</v>
      </c>
      <c r="O2818" s="16">
        <v>-0.33782030000000002</v>
      </c>
      <c r="P2818" s="16">
        <v>-0.29819649999999998</v>
      </c>
      <c r="Q2818" s="16">
        <v>-1.017404</v>
      </c>
      <c r="R2818" s="16">
        <v>0.4481</v>
      </c>
      <c r="S2818" s="16">
        <v>2.2000000000000001E-3</v>
      </c>
      <c r="T2818" s="16">
        <v>3.0000000000000001E-3</v>
      </c>
      <c r="U2818" s="16">
        <v>2.5908000000000002</v>
      </c>
      <c r="V2818" s="16">
        <v>16.713999999999999</v>
      </c>
      <c r="W2818" s="16">
        <v>5.4279999999999999</v>
      </c>
      <c r="X2818" s="16">
        <v>379.77100000000002</v>
      </c>
      <c r="Y2818" s="16">
        <v>48.994</v>
      </c>
      <c r="Z2818" s="16">
        <v>0.27810000000000001</v>
      </c>
      <c r="AA2818" s="16">
        <v>1.2319199999999999</v>
      </c>
      <c r="AB2818" s="16">
        <v>0.49</v>
      </c>
      <c r="AC2818" s="16">
        <v>22.86</v>
      </c>
      <c r="AD2818" s="16">
        <v>14.58</v>
      </c>
      <c r="AE2818" s="16">
        <v>3.6122999999999998</v>
      </c>
      <c r="AF2818" s="16">
        <v>55.464599999999997</v>
      </c>
      <c r="AG2818" s="16">
        <v>57264.3</v>
      </c>
      <c r="AH2818" s="16">
        <v>0.1132</v>
      </c>
      <c r="AI2818" s="16">
        <v>53</v>
      </c>
      <c r="AJ2818" s="16">
        <v>90.3</v>
      </c>
      <c r="AK2818" s="16">
        <v>-0.90010000000000001</v>
      </c>
      <c r="AL2818" s="16">
        <v>-1.0446</v>
      </c>
      <c r="AM2818" s="16">
        <v>-0.77849999999999997</v>
      </c>
      <c r="AN2818" s="16">
        <v>-2.6269999999999998</v>
      </c>
      <c r="AO2818" s="16">
        <v>-0.55310000000000004</v>
      </c>
      <c r="AP2818" s="16">
        <v>-0.8417</v>
      </c>
      <c r="AQ2818" s="16">
        <v>0.82550000000000001</v>
      </c>
      <c r="AR2818" s="16">
        <f t="shared" si="117"/>
        <v>0</v>
      </c>
      <c r="AS2818" s="5">
        <f t="shared" si="116"/>
        <v>3.5290000000001154E-3</v>
      </c>
    </row>
    <row r="2819" spans="1:45" x14ac:dyDescent="0.25">
      <c r="A2819" s="16" t="s">
        <v>404</v>
      </c>
      <c r="B2819" s="16" t="s">
        <v>120</v>
      </c>
      <c r="C2819" s="16" t="s">
        <v>340</v>
      </c>
      <c r="D2819" s="16">
        <v>2010</v>
      </c>
      <c r="E2819" s="16" t="s">
        <v>3314</v>
      </c>
      <c r="F2819" s="16" t="s">
        <v>591</v>
      </c>
      <c r="G2819" s="10">
        <v>1040.1400000000001</v>
      </c>
      <c r="H2819" s="73">
        <v>6.9471129999999999</v>
      </c>
      <c r="I2819" s="16">
        <v>170560182</v>
      </c>
      <c r="J2819" s="71">
        <v>-7.3997999999999998E-3</v>
      </c>
      <c r="K2819" s="71">
        <v>1.000359</v>
      </c>
      <c r="L2819" s="16">
        <v>-1.253789</v>
      </c>
      <c r="M2819" s="16">
        <v>-0.43022199999999999</v>
      </c>
      <c r="N2819" s="16">
        <v>-0.60502389999999995</v>
      </c>
      <c r="O2819" s="16">
        <v>-0.51515169999999999</v>
      </c>
      <c r="P2819" s="16">
        <v>-0.28102110000000002</v>
      </c>
      <c r="Q2819" s="16">
        <v>-1.0013810000000001</v>
      </c>
      <c r="R2819" s="16">
        <v>0.40400000000000003</v>
      </c>
      <c r="S2819" s="16">
        <v>1.9E-3</v>
      </c>
      <c r="T2819" s="16">
        <v>3.3E-3</v>
      </c>
      <c r="U2819" s="16">
        <v>2.2869000000000002</v>
      </c>
      <c r="V2819" s="16">
        <v>16.63</v>
      </c>
      <c r="W2819" s="16">
        <v>5.47</v>
      </c>
      <c r="X2819" s="16">
        <v>384.35</v>
      </c>
      <c r="Y2819" s="16">
        <v>47.081299999999999</v>
      </c>
      <c r="Z2819" s="16">
        <v>0.20300000000000001</v>
      </c>
      <c r="AA2819" s="16">
        <v>1.2194910000000001</v>
      </c>
      <c r="AB2819" s="16">
        <v>0.49</v>
      </c>
      <c r="AC2819" s="16">
        <v>22.86</v>
      </c>
      <c r="AD2819" s="16">
        <v>14.9</v>
      </c>
      <c r="AE2819" s="16">
        <v>3.5108999999999999</v>
      </c>
      <c r="AF2819" s="16">
        <v>57.2834</v>
      </c>
      <c r="AG2819" s="16">
        <v>55505.7</v>
      </c>
      <c r="AH2819" s="16">
        <v>0.1115</v>
      </c>
      <c r="AI2819" s="16">
        <v>54.8</v>
      </c>
      <c r="AJ2819" s="16">
        <v>90.5</v>
      </c>
      <c r="AK2819" s="16">
        <v>-0.84289999999999998</v>
      </c>
      <c r="AL2819" s="16">
        <v>-1.0703</v>
      </c>
      <c r="AM2819" s="16">
        <v>-0.75929999999999997</v>
      </c>
      <c r="AN2819" s="16">
        <v>-2.6682000000000001</v>
      </c>
      <c r="AO2819" s="16">
        <v>-0.58289999999999997</v>
      </c>
      <c r="AP2819" s="16">
        <v>-0.73919999999999997</v>
      </c>
      <c r="AQ2819" s="16">
        <v>0.82550000000000001</v>
      </c>
      <c r="AR2819" s="16">
        <f t="shared" si="117"/>
        <v>0</v>
      </c>
      <c r="AS2819" s="5">
        <f t="shared" si="116"/>
        <v>-7.7832000000000123E-2</v>
      </c>
    </row>
    <row r="2820" spans="1:45" x14ac:dyDescent="0.25">
      <c r="A2820" s="16" t="s">
        <v>404</v>
      </c>
      <c r="B2820" s="16" t="s">
        <v>120</v>
      </c>
      <c r="C2820" s="16" t="s">
        <v>340</v>
      </c>
      <c r="D2820" s="16">
        <v>2011</v>
      </c>
      <c r="E2820" s="16" t="s">
        <v>3320</v>
      </c>
      <c r="F2820" s="16" t="s">
        <v>591</v>
      </c>
      <c r="G2820" s="10">
        <v>1046.49</v>
      </c>
      <c r="H2820" s="73">
        <v>6.9531999999999998</v>
      </c>
      <c r="I2820" s="16">
        <v>174184265</v>
      </c>
      <c r="J2820" s="71">
        <v>-3.5879999999999999E-4</v>
      </c>
      <c r="K2820" s="71">
        <v>1</v>
      </c>
      <c r="L2820" s="16">
        <v>-1.2938959999999999</v>
      </c>
      <c r="M2820" s="16">
        <v>-0.46658440000000001</v>
      </c>
      <c r="N2820" s="16">
        <v>-0.59775520000000004</v>
      </c>
      <c r="O2820" s="16">
        <v>-0.53137109999999999</v>
      </c>
      <c r="P2820" s="16">
        <v>-0.25795760000000001</v>
      </c>
      <c r="Q2820" s="16">
        <v>-1.073339</v>
      </c>
      <c r="R2820" s="16">
        <v>0.32919999999999999</v>
      </c>
      <c r="S2820" s="16">
        <v>1.6000000000000001E-3</v>
      </c>
      <c r="T2820" s="16">
        <v>3.8999999999999998E-3</v>
      </c>
      <c r="U2820" s="16">
        <v>2.2218</v>
      </c>
      <c r="V2820" s="16">
        <v>17.463999999999999</v>
      </c>
      <c r="W2820" s="16">
        <v>5.2359999999999998</v>
      </c>
      <c r="X2820" s="16">
        <v>385.96300000000002</v>
      </c>
      <c r="Y2820" s="16">
        <v>47.5899</v>
      </c>
      <c r="Z2820" s="16">
        <v>0.1862</v>
      </c>
      <c r="AA2820" s="16">
        <v>1.207063</v>
      </c>
      <c r="AB2820" s="16">
        <v>0.49</v>
      </c>
      <c r="AC2820" s="16">
        <v>22.86</v>
      </c>
      <c r="AD2820" s="16">
        <v>15.22</v>
      </c>
      <c r="AE2820" s="16">
        <v>3.2479</v>
      </c>
      <c r="AF2820" s="16">
        <v>61.813499999999998</v>
      </c>
      <c r="AG2820" s="16">
        <v>54753.4</v>
      </c>
      <c r="AH2820" s="16">
        <v>0.10970000000000001</v>
      </c>
      <c r="AI2820" s="16">
        <v>56.5</v>
      </c>
      <c r="AJ2820" s="16">
        <v>90.7</v>
      </c>
      <c r="AK2820" s="16">
        <v>-0.87329999999999997</v>
      </c>
      <c r="AL2820" s="16">
        <v>-1.0518000000000001</v>
      </c>
      <c r="AM2820" s="16">
        <v>-0.81240000000000001</v>
      </c>
      <c r="AN2820" s="16">
        <v>-2.8062999999999998</v>
      </c>
      <c r="AO2820" s="16">
        <v>-0.626</v>
      </c>
      <c r="AP2820" s="16">
        <v>-0.90969999999999995</v>
      </c>
      <c r="AQ2820" s="16">
        <v>0.82550000000000001</v>
      </c>
      <c r="AR2820" s="16">
        <f t="shared" si="117"/>
        <v>0</v>
      </c>
      <c r="AS2820" s="5">
        <f t="shared" ref="AS2820:AS2883" si="118">IF(D2820=1985, 0, L2820-L2819)</f>
        <v>-4.0106999999999893E-2</v>
      </c>
    </row>
    <row r="2821" spans="1:45" x14ac:dyDescent="0.25">
      <c r="A2821" s="16" t="s">
        <v>404</v>
      </c>
      <c r="B2821" s="16" t="s">
        <v>120</v>
      </c>
      <c r="C2821" s="16" t="s">
        <v>340</v>
      </c>
      <c r="D2821" s="16">
        <v>2012</v>
      </c>
      <c r="E2821" s="16" t="s">
        <v>3307</v>
      </c>
      <c r="F2821" s="16" t="s">
        <v>591</v>
      </c>
      <c r="G2821" s="10">
        <v>1060.5</v>
      </c>
      <c r="H2821" s="73">
        <v>6.9664970000000004</v>
      </c>
      <c r="I2821" s="16">
        <v>177911533</v>
      </c>
      <c r="J2821" s="71">
        <v>1.75506E-2</v>
      </c>
      <c r="K2821" s="71">
        <v>1.017706</v>
      </c>
      <c r="L2821" s="16">
        <v>-1.2340629999999999</v>
      </c>
      <c r="M2821" s="16">
        <v>-0.40392800000000001</v>
      </c>
      <c r="N2821" s="16">
        <v>-0.60984709999999998</v>
      </c>
      <c r="O2821" s="16">
        <v>-0.48949609999999999</v>
      </c>
      <c r="P2821" s="16">
        <v>-0.2251802</v>
      </c>
      <c r="Q2821" s="16">
        <v>-1.0653060000000001</v>
      </c>
      <c r="R2821" s="16">
        <v>0.44540000000000002</v>
      </c>
      <c r="S2821" s="16">
        <v>1.4E-3</v>
      </c>
      <c r="T2821" s="16">
        <v>3.8999999999999998E-3</v>
      </c>
      <c r="U2821" s="16">
        <v>2.1362999999999999</v>
      </c>
      <c r="V2821" s="16">
        <v>18.297999999999998</v>
      </c>
      <c r="W2821" s="16">
        <v>5.0019999999999998</v>
      </c>
      <c r="X2821" s="16">
        <v>384.87700000000001</v>
      </c>
      <c r="Y2821" s="16">
        <v>48.472700000000003</v>
      </c>
      <c r="Z2821" s="16">
        <v>0.1961</v>
      </c>
      <c r="AA2821" s="16">
        <v>1.1942470000000001</v>
      </c>
      <c r="AB2821" s="16">
        <v>0.49</v>
      </c>
      <c r="AC2821" s="16">
        <v>22.86</v>
      </c>
      <c r="AD2821" s="16">
        <v>15.55</v>
      </c>
      <c r="AE2821" s="16">
        <v>3.2719</v>
      </c>
      <c r="AF2821" s="16">
        <v>67.063599999999994</v>
      </c>
      <c r="AG2821" s="16">
        <v>54187.8</v>
      </c>
      <c r="AH2821" s="16">
        <v>0.115</v>
      </c>
      <c r="AI2821" s="16">
        <v>58.3</v>
      </c>
      <c r="AJ2821" s="16">
        <v>90.9</v>
      </c>
      <c r="AK2821" s="16">
        <v>-0.88149999999999995</v>
      </c>
      <c r="AL2821" s="16">
        <v>-1.0628</v>
      </c>
      <c r="AM2821" s="16">
        <v>-0.77590000000000003</v>
      </c>
      <c r="AN2821" s="16">
        <v>-2.6863000000000001</v>
      </c>
      <c r="AO2821" s="16">
        <v>-0.71160000000000001</v>
      </c>
      <c r="AP2821" s="16">
        <v>-0.90090000000000003</v>
      </c>
      <c r="AQ2821" s="16">
        <v>0.82550000000000001</v>
      </c>
      <c r="AR2821" s="16">
        <f t="shared" ref="AR2821:AR2884" si="119">IF(OR(AND(I2821&lt;&gt;"", I2821&gt;=10000000, AQ2821&lt;=32.5), AND(A2821="Middle East &amp; North Africa", I2821&lt;&gt;"", I2821&gt;=9000000, AQ2821&lt;&gt;"", AQ2821&lt;=32.5)), 0, 1)</f>
        <v>0</v>
      </c>
      <c r="AS2821" s="5">
        <f t="shared" si="118"/>
        <v>5.9833000000000025E-2</v>
      </c>
    </row>
    <row r="2822" spans="1:45" x14ac:dyDescent="0.25">
      <c r="A2822" s="16" t="s">
        <v>404</v>
      </c>
      <c r="B2822" s="16" t="s">
        <v>120</v>
      </c>
      <c r="C2822" s="16" t="s">
        <v>340</v>
      </c>
      <c r="D2822" s="16">
        <v>2013</v>
      </c>
      <c r="E2822" s="16" t="s">
        <v>3304</v>
      </c>
      <c r="F2822" s="16" t="s">
        <v>591</v>
      </c>
      <c r="G2822" s="10">
        <v>1083.97</v>
      </c>
      <c r="H2822" s="73">
        <v>6.9883829999999998</v>
      </c>
      <c r="I2822" s="16">
        <v>181712595</v>
      </c>
      <c r="J2822" s="71">
        <v>2.63894E-2</v>
      </c>
      <c r="K2822" s="71">
        <v>1.0449200000000001</v>
      </c>
      <c r="L2822" s="16">
        <v>-1.2042619999999999</v>
      </c>
      <c r="M2822" s="16">
        <v>-0.48304419999999998</v>
      </c>
      <c r="N2822" s="16">
        <v>-0.55011239999999995</v>
      </c>
      <c r="O2822" s="16">
        <v>-0.48268489999999997</v>
      </c>
      <c r="P2822" s="16">
        <v>-0.19851369999999999</v>
      </c>
      <c r="Q2822" s="16">
        <v>-1.01424</v>
      </c>
      <c r="R2822" s="16">
        <v>0.29289999999999999</v>
      </c>
      <c r="S2822" s="16">
        <v>1.5E-3</v>
      </c>
      <c r="T2822" s="16">
        <v>4.3E-3</v>
      </c>
      <c r="U2822" s="16">
        <v>2.4933999999999998</v>
      </c>
      <c r="V2822" s="16">
        <v>19.132000000000001</v>
      </c>
      <c r="W2822" s="16">
        <v>4.7679999999999998</v>
      </c>
      <c r="X2822" s="16">
        <v>387.755</v>
      </c>
      <c r="Y2822" s="16">
        <v>48.3063</v>
      </c>
      <c r="Z2822" s="16">
        <v>0.19939999999999999</v>
      </c>
      <c r="AA2822" s="16">
        <v>1.181819</v>
      </c>
      <c r="AB2822" s="16">
        <v>0.49</v>
      </c>
      <c r="AC2822" s="16">
        <v>22.86</v>
      </c>
      <c r="AD2822" s="16">
        <v>15.87</v>
      </c>
      <c r="AE2822" s="16">
        <v>3.4977</v>
      </c>
      <c r="AF2822" s="16">
        <v>70.130399999999995</v>
      </c>
      <c r="AG2822" s="16">
        <v>53973.5</v>
      </c>
      <c r="AH2822" s="16">
        <v>0.1166</v>
      </c>
      <c r="AI2822" s="16">
        <v>60</v>
      </c>
      <c r="AJ2822" s="16">
        <v>91.1</v>
      </c>
      <c r="AK2822" s="16">
        <v>-0.82879999999999998</v>
      </c>
      <c r="AL2822" s="16">
        <v>-0.93459999999999999</v>
      </c>
      <c r="AM2822" s="16">
        <v>-0.78969999999999996</v>
      </c>
      <c r="AN2822" s="16">
        <v>-2.5962999999999998</v>
      </c>
      <c r="AO2822" s="16">
        <v>-0.69640000000000002</v>
      </c>
      <c r="AP2822" s="16">
        <v>-0.87009999999999998</v>
      </c>
      <c r="AQ2822" s="16">
        <v>0.82550000000000001</v>
      </c>
      <c r="AR2822" s="16">
        <f t="shared" si="119"/>
        <v>0</v>
      </c>
      <c r="AS2822" s="5">
        <f t="shared" si="118"/>
        <v>2.9800999999999966E-2</v>
      </c>
    </row>
    <row r="2823" spans="1:45" x14ac:dyDescent="0.25">
      <c r="A2823" s="16" t="s">
        <v>404</v>
      </c>
      <c r="B2823" s="16" t="s">
        <v>120</v>
      </c>
      <c r="C2823" s="16" t="s">
        <v>340</v>
      </c>
      <c r="D2823" s="16">
        <v>2014</v>
      </c>
      <c r="E2823" s="16" t="s">
        <v>3317</v>
      </c>
      <c r="F2823" s="16" t="s">
        <v>591</v>
      </c>
      <c r="G2823" s="10">
        <v>1111.2</v>
      </c>
      <c r="H2823" s="73">
        <v>7.0131920000000001</v>
      </c>
      <c r="I2823" s="16">
        <v>185546257</v>
      </c>
      <c r="J2823" s="71">
        <v>3.31626E-2</v>
      </c>
      <c r="K2823" s="71">
        <v>1.0801529999999999</v>
      </c>
      <c r="L2823" s="16">
        <v>-1.10006</v>
      </c>
      <c r="M2823" s="16">
        <v>-0.38692720000000003</v>
      </c>
      <c r="N2823" s="16">
        <v>-0.54228370000000004</v>
      </c>
      <c r="O2823" s="16">
        <v>-0.45708860000000001</v>
      </c>
      <c r="P2823" s="16">
        <v>-0.17836450000000001</v>
      </c>
      <c r="Q2823" s="16">
        <v>-0.92581389999999997</v>
      </c>
      <c r="R2823" s="16">
        <v>0.48680000000000001</v>
      </c>
      <c r="S2823" s="16">
        <v>1.4E-3</v>
      </c>
      <c r="T2823" s="16">
        <v>3.3E-3</v>
      </c>
      <c r="U2823" s="16">
        <v>2.4666999999999999</v>
      </c>
      <c r="V2823" s="16">
        <v>19.966000000000001</v>
      </c>
      <c r="W2823" s="16">
        <v>4.5339999999999998</v>
      </c>
      <c r="X2823" s="16">
        <v>388.82299999999998</v>
      </c>
      <c r="Y2823" s="16">
        <v>49.272500000000001</v>
      </c>
      <c r="Z2823" s="16">
        <v>0.19969999999999999</v>
      </c>
      <c r="AA2823" s="16">
        <v>1.1693910000000001</v>
      </c>
      <c r="AB2823" s="16">
        <v>0.49</v>
      </c>
      <c r="AC2823" s="16">
        <v>22.86</v>
      </c>
      <c r="AD2823" s="16">
        <v>16.190000000000001</v>
      </c>
      <c r="AE2823" s="16">
        <v>2.6456</v>
      </c>
      <c r="AF2823" s="16">
        <v>73.3322</v>
      </c>
      <c r="AG2823" s="16">
        <v>66058.100000000006</v>
      </c>
      <c r="AH2823" s="16">
        <v>0.1181</v>
      </c>
      <c r="AI2823" s="16">
        <v>61.8</v>
      </c>
      <c r="AJ2823" s="16">
        <v>91.3</v>
      </c>
      <c r="AK2823" s="16">
        <v>-0.7601</v>
      </c>
      <c r="AL2823" s="16">
        <v>-0.8135</v>
      </c>
      <c r="AM2823" s="16">
        <v>-0.74860000000000004</v>
      </c>
      <c r="AN2823" s="16">
        <v>-2.4041999999999999</v>
      </c>
      <c r="AO2823" s="16">
        <v>-0.68569999999999998</v>
      </c>
      <c r="AP2823" s="16">
        <v>-0.77980000000000005</v>
      </c>
      <c r="AQ2823" s="16">
        <v>0.82550000000000001</v>
      </c>
      <c r="AR2823" s="16">
        <f t="shared" si="119"/>
        <v>0</v>
      </c>
      <c r="AS2823" s="5">
        <f t="shared" si="118"/>
        <v>0.10420199999999991</v>
      </c>
    </row>
    <row r="2824" spans="1:45" x14ac:dyDescent="0.25">
      <c r="A2824" s="16" t="s">
        <v>409</v>
      </c>
      <c r="B2824" s="16" t="s">
        <v>121</v>
      </c>
      <c r="C2824" s="16" t="s">
        <v>342</v>
      </c>
      <c r="D2824" s="16">
        <v>1985</v>
      </c>
      <c r="E2824" s="16" t="s">
        <v>3330</v>
      </c>
      <c r="F2824" s="16" t="s">
        <v>593</v>
      </c>
      <c r="G2824" s="10">
        <v>4631.97</v>
      </c>
      <c r="H2824" s="73">
        <v>8.4407379999999996</v>
      </c>
      <c r="I2824" s="16" t="s">
        <v>6700</v>
      </c>
      <c r="K2824" s="71">
        <v>0.97</v>
      </c>
      <c r="L2824" s="16">
        <v>-0.40673540000000002</v>
      </c>
      <c r="M2824" s="16">
        <v>-0.35491590000000001</v>
      </c>
      <c r="N2824" s="16">
        <v>-0.13580349999999999</v>
      </c>
      <c r="O2824" s="16">
        <v>-0.21769440000000001</v>
      </c>
      <c r="P2824" s="16">
        <v>-0.44689420000000002</v>
      </c>
      <c r="Q2824" s="16">
        <v>0.27106330000000001</v>
      </c>
      <c r="R2824" s="16">
        <v>0.55900000000000005</v>
      </c>
      <c r="S2824" s="16">
        <v>6.1000000000000004E-3</v>
      </c>
      <c r="T2824" s="16">
        <v>5.9999999999999995E-4</v>
      </c>
      <c r="U2824" s="16">
        <v>4.2643000000000004</v>
      </c>
      <c r="V2824" s="16">
        <v>14.35</v>
      </c>
      <c r="W2824" s="16">
        <v>6.56</v>
      </c>
      <c r="X2824" s="16">
        <v>422.69600000000003</v>
      </c>
      <c r="Y2824" s="16">
        <v>36.955300000000001</v>
      </c>
      <c r="Z2824" s="16">
        <v>0.22550000000000001</v>
      </c>
      <c r="AA2824" s="16">
        <v>-0.1726511</v>
      </c>
      <c r="AB2824" s="16">
        <v>0.36</v>
      </c>
      <c r="AC2824" s="16">
        <v>18.13</v>
      </c>
      <c r="AD2824" s="16">
        <v>42.42</v>
      </c>
      <c r="AE2824" s="16">
        <v>7.5267999999999997</v>
      </c>
      <c r="AF2824" s="16">
        <v>0</v>
      </c>
      <c r="AG2824" s="16">
        <v>109045</v>
      </c>
      <c r="AH2824" s="16">
        <v>0.1081</v>
      </c>
      <c r="AI2824" s="16">
        <v>56.781399999999998</v>
      </c>
      <c r="AJ2824" s="16">
        <v>82.6053</v>
      </c>
      <c r="AK2824" s="16">
        <v>0.31680000000000003</v>
      </c>
      <c r="AL2824" s="16">
        <v>-0.25130000000000002</v>
      </c>
      <c r="AM2824" s="16">
        <v>5.2600000000000001E-2</v>
      </c>
      <c r="AN2824" s="16">
        <v>0.21970000000000001</v>
      </c>
      <c r="AO2824" s="16">
        <v>0.76419999999999999</v>
      </c>
      <c r="AP2824" s="16">
        <v>-0.25169999999999998</v>
      </c>
      <c r="AR2824" s="16">
        <f t="shared" si="119"/>
        <v>1</v>
      </c>
      <c r="AS2824" s="5">
        <f t="shared" si="118"/>
        <v>0</v>
      </c>
    </row>
    <row r="2825" spans="1:45" x14ac:dyDescent="0.25">
      <c r="A2825" s="16" t="s">
        <v>409</v>
      </c>
      <c r="B2825" s="16" t="s">
        <v>121</v>
      </c>
      <c r="C2825" s="16" t="s">
        <v>342</v>
      </c>
      <c r="D2825" s="16">
        <v>1986</v>
      </c>
      <c r="E2825" s="16" t="s">
        <v>3353</v>
      </c>
      <c r="F2825" s="16" t="s">
        <v>593</v>
      </c>
      <c r="G2825" s="10">
        <v>4692.9799999999996</v>
      </c>
      <c r="H2825" s="73">
        <v>8.4538229999999999</v>
      </c>
      <c r="I2825" s="16" t="s">
        <v>6700</v>
      </c>
      <c r="J2825" s="71">
        <v>1.4E-2</v>
      </c>
      <c r="K2825" s="71">
        <v>0.98299999999999998</v>
      </c>
      <c r="L2825" s="16">
        <v>-0.38756980000000002</v>
      </c>
      <c r="M2825" s="16">
        <v>-0.3565971</v>
      </c>
      <c r="N2825" s="16">
        <v>-0.1341552</v>
      </c>
      <c r="O2825" s="16">
        <v>-0.19011030000000001</v>
      </c>
      <c r="P2825" s="16">
        <v>-0.43195810000000001</v>
      </c>
      <c r="Q2825" s="16">
        <v>0.26973000000000003</v>
      </c>
      <c r="R2825" s="16">
        <v>0.54290000000000005</v>
      </c>
      <c r="S2825" s="16">
        <v>6.4999999999999997E-3</v>
      </c>
      <c r="T2825" s="16">
        <v>1.1999999999999999E-3</v>
      </c>
      <c r="U2825" s="16">
        <v>4.0514999999999999</v>
      </c>
      <c r="V2825" s="16">
        <v>14.497999999999999</v>
      </c>
      <c r="W2825" s="16">
        <v>6.8520000000000003</v>
      </c>
      <c r="X2825" s="16">
        <v>423.20499999999998</v>
      </c>
      <c r="Y2825" s="16">
        <v>37.916499999999999</v>
      </c>
      <c r="Z2825" s="16">
        <v>0.22889999999999999</v>
      </c>
      <c r="AA2825" s="16">
        <v>-0.17420459999999999</v>
      </c>
      <c r="AB2825" s="16">
        <v>0.36</v>
      </c>
      <c r="AC2825" s="16">
        <v>18.13</v>
      </c>
      <c r="AD2825" s="16">
        <v>42.46</v>
      </c>
      <c r="AE2825" s="16">
        <v>7.7385000000000002</v>
      </c>
      <c r="AF2825" s="16">
        <v>0</v>
      </c>
      <c r="AG2825" s="16">
        <v>114034</v>
      </c>
      <c r="AH2825" s="16">
        <v>0.11</v>
      </c>
      <c r="AI2825" s="16">
        <v>57.407499999999999</v>
      </c>
      <c r="AJ2825" s="16">
        <v>83.028499999999994</v>
      </c>
      <c r="AK2825" s="16">
        <v>0.32500000000000001</v>
      </c>
      <c r="AL2825" s="16">
        <v>-0.2545</v>
      </c>
      <c r="AM2825" s="16">
        <v>5.7599999999999998E-2</v>
      </c>
      <c r="AN2825" s="16">
        <v>0.21199999999999999</v>
      </c>
      <c r="AO2825" s="16">
        <v>0.74890000000000001</v>
      </c>
      <c r="AP2825" s="16">
        <v>-0.2472</v>
      </c>
      <c r="AR2825" s="16">
        <f t="shared" si="119"/>
        <v>1</v>
      </c>
      <c r="AS2825" s="5">
        <f t="shared" si="118"/>
        <v>1.9165600000000005E-2</v>
      </c>
    </row>
    <row r="2826" spans="1:45" x14ac:dyDescent="0.25">
      <c r="A2826" s="16" t="s">
        <v>409</v>
      </c>
      <c r="B2826" s="16" t="s">
        <v>121</v>
      </c>
      <c r="C2826" s="16" t="s">
        <v>342</v>
      </c>
      <c r="D2826" s="16">
        <v>1987</v>
      </c>
      <c r="E2826" s="16" t="s">
        <v>3358</v>
      </c>
      <c r="F2826" s="16" t="s">
        <v>593</v>
      </c>
      <c r="G2826" s="10">
        <v>4509.18</v>
      </c>
      <c r="H2826" s="73">
        <v>8.4138699999999993</v>
      </c>
      <c r="I2826" s="16" t="s">
        <v>6700</v>
      </c>
      <c r="J2826" s="71">
        <v>-0.02</v>
      </c>
      <c r="K2826" s="71">
        <v>0.96399999999999997</v>
      </c>
      <c r="L2826" s="16">
        <v>-0.33463140000000002</v>
      </c>
      <c r="M2826" s="16">
        <v>-0.35976429999999998</v>
      </c>
      <c r="N2826" s="16">
        <v>-4.86498E-2</v>
      </c>
      <c r="O2826" s="16">
        <v>-0.17069500000000001</v>
      </c>
      <c r="P2826" s="16">
        <v>-0.41503590000000001</v>
      </c>
      <c r="Q2826" s="16">
        <v>0.26837749999999999</v>
      </c>
      <c r="R2826" s="16">
        <v>0.52680000000000005</v>
      </c>
      <c r="S2826" s="16">
        <v>7.0000000000000001E-3</v>
      </c>
      <c r="T2826" s="16">
        <v>1.6000000000000001E-3</v>
      </c>
      <c r="U2826" s="16">
        <v>4.6864999999999997</v>
      </c>
      <c r="V2826" s="16">
        <v>14.646000000000001</v>
      </c>
      <c r="W2826" s="16">
        <v>7.1440000000000001</v>
      </c>
      <c r="X2826" s="16">
        <v>422.88299999999998</v>
      </c>
      <c r="Y2826" s="16">
        <v>38.877699999999997</v>
      </c>
      <c r="Z2826" s="16">
        <v>0.22800000000000001</v>
      </c>
      <c r="AA2826" s="16">
        <v>-0.1753699</v>
      </c>
      <c r="AB2826" s="16">
        <v>0.36</v>
      </c>
      <c r="AC2826" s="16">
        <v>18.13</v>
      </c>
      <c r="AD2826" s="16">
        <v>42.49</v>
      </c>
      <c r="AE2826" s="16">
        <v>8.2597000000000005</v>
      </c>
      <c r="AF2826" s="16">
        <v>0</v>
      </c>
      <c r="AG2826" s="16">
        <v>115207</v>
      </c>
      <c r="AH2826" s="16">
        <v>0.1118</v>
      </c>
      <c r="AI2826" s="16">
        <v>58.0336</v>
      </c>
      <c r="AJ2826" s="16">
        <v>83.451700000000002</v>
      </c>
      <c r="AK2826" s="16">
        <v>0.33310000000000001</v>
      </c>
      <c r="AL2826" s="16">
        <v>-0.25779999999999997</v>
      </c>
      <c r="AM2826" s="16">
        <v>6.2600000000000003E-2</v>
      </c>
      <c r="AN2826" s="16">
        <v>0.2044</v>
      </c>
      <c r="AO2826" s="16">
        <v>0.73360000000000003</v>
      </c>
      <c r="AP2826" s="16">
        <v>-0.2427</v>
      </c>
      <c r="AR2826" s="16">
        <f t="shared" si="119"/>
        <v>1</v>
      </c>
      <c r="AS2826" s="5">
        <f t="shared" si="118"/>
        <v>5.2938399999999997E-2</v>
      </c>
    </row>
    <row r="2827" spans="1:45" x14ac:dyDescent="0.25">
      <c r="A2827" s="16" t="s">
        <v>409</v>
      </c>
      <c r="B2827" s="16" t="s">
        <v>121</v>
      </c>
      <c r="C2827" s="16" t="s">
        <v>342</v>
      </c>
      <c r="D2827" s="16">
        <v>1988</v>
      </c>
      <c r="E2827" s="16" t="s">
        <v>3351</v>
      </c>
      <c r="F2827" s="16" t="s">
        <v>593</v>
      </c>
      <c r="G2827" s="10">
        <v>3822.94</v>
      </c>
      <c r="H2827" s="73">
        <v>8.2487739999999992</v>
      </c>
      <c r="I2827" s="16" t="s">
        <v>6700</v>
      </c>
      <c r="J2827" s="71">
        <v>-9.2999999999999999E-2</v>
      </c>
      <c r="K2827" s="71">
        <v>0.878</v>
      </c>
      <c r="L2827" s="16">
        <v>-0.3121893</v>
      </c>
      <c r="M2827" s="16">
        <v>-0.36759150000000002</v>
      </c>
      <c r="N2827" s="16">
        <v>-4.5828800000000003E-2</v>
      </c>
      <c r="O2827" s="16">
        <v>-0.12273829999999999</v>
      </c>
      <c r="P2827" s="16">
        <v>-0.40872399999999998</v>
      </c>
      <c r="Q2827" s="16">
        <v>0.267042</v>
      </c>
      <c r="R2827" s="16">
        <v>0.51070000000000004</v>
      </c>
      <c r="S2827" s="16">
        <v>7.4999999999999997E-3</v>
      </c>
      <c r="T2827" s="16">
        <v>1.5E-3</v>
      </c>
      <c r="U2827" s="16">
        <v>4.5285000000000002</v>
      </c>
      <c r="V2827" s="16">
        <v>14.794</v>
      </c>
      <c r="W2827" s="16">
        <v>7.4359999999999999</v>
      </c>
      <c r="X2827" s="16">
        <v>422.67200000000003</v>
      </c>
      <c r="Y2827" s="16">
        <v>39.838900000000002</v>
      </c>
      <c r="Z2827" s="16">
        <v>0.24229999999999999</v>
      </c>
      <c r="AA2827" s="16">
        <v>-0.1769232</v>
      </c>
      <c r="AB2827" s="16">
        <v>0.36</v>
      </c>
      <c r="AC2827" s="16">
        <v>18.13</v>
      </c>
      <c r="AD2827" s="16">
        <v>42.53</v>
      </c>
      <c r="AE2827" s="16">
        <v>8.2833000000000006</v>
      </c>
      <c r="AF2827" s="16">
        <v>0</v>
      </c>
      <c r="AG2827" s="16">
        <v>108031</v>
      </c>
      <c r="AH2827" s="16">
        <v>0.1137</v>
      </c>
      <c r="AI2827" s="16">
        <v>58.659700000000001</v>
      </c>
      <c r="AJ2827" s="16">
        <v>83.874899999999997</v>
      </c>
      <c r="AK2827" s="16">
        <v>0.3412</v>
      </c>
      <c r="AL2827" s="16">
        <v>-0.26100000000000001</v>
      </c>
      <c r="AM2827" s="16">
        <v>6.7599999999999993E-2</v>
      </c>
      <c r="AN2827" s="16">
        <v>0.1968</v>
      </c>
      <c r="AO2827" s="16">
        <v>0.71830000000000005</v>
      </c>
      <c r="AP2827" s="16">
        <v>-0.2382</v>
      </c>
      <c r="AR2827" s="16">
        <f t="shared" si="119"/>
        <v>1</v>
      </c>
      <c r="AS2827" s="5">
        <f t="shared" si="118"/>
        <v>2.244210000000002E-2</v>
      </c>
    </row>
    <row r="2828" spans="1:45" x14ac:dyDescent="0.25">
      <c r="A2828" s="16" t="s">
        <v>409</v>
      </c>
      <c r="B2828" s="16" t="s">
        <v>121</v>
      </c>
      <c r="C2828" s="16" t="s">
        <v>342</v>
      </c>
      <c r="D2828" s="16">
        <v>1989</v>
      </c>
      <c r="E2828" s="16" t="s">
        <v>3346</v>
      </c>
      <c r="F2828" s="16" t="s">
        <v>593</v>
      </c>
      <c r="G2828" s="10">
        <v>3801.02</v>
      </c>
      <c r="H2828" s="73">
        <v>8.2430249999999994</v>
      </c>
      <c r="I2828" s="16" t="s">
        <v>6700</v>
      </c>
      <c r="J2828" s="71">
        <v>-2E-3</v>
      </c>
      <c r="K2828" s="71">
        <v>0.876</v>
      </c>
      <c r="L2828" s="16">
        <v>-0.2860721</v>
      </c>
      <c r="M2828" s="16">
        <v>-0.37393280000000001</v>
      </c>
      <c r="N2828" s="16">
        <v>-2.9862400000000001E-2</v>
      </c>
      <c r="O2828" s="16">
        <v>-8.3137500000000003E-2</v>
      </c>
      <c r="P2828" s="16">
        <v>-0.40011279999999999</v>
      </c>
      <c r="Q2828" s="16">
        <v>0.26567350000000001</v>
      </c>
      <c r="R2828" s="16">
        <v>0.49459999999999998</v>
      </c>
      <c r="S2828" s="16">
        <v>7.9000000000000008E-3</v>
      </c>
      <c r="T2828" s="16">
        <v>1.6000000000000001E-3</v>
      </c>
      <c r="U2828" s="16">
        <v>4.4988999999999999</v>
      </c>
      <c r="V2828" s="16">
        <v>14.942</v>
      </c>
      <c r="W2828" s="16">
        <v>7.7279999999999998</v>
      </c>
      <c r="X2828" s="16">
        <v>422.40499999999997</v>
      </c>
      <c r="Y2828" s="16">
        <v>40.8001</v>
      </c>
      <c r="Z2828" s="16">
        <v>0.25219999999999998</v>
      </c>
      <c r="AA2828" s="16">
        <v>-0.17808850000000001</v>
      </c>
      <c r="AB2828" s="16">
        <v>0.36</v>
      </c>
      <c r="AC2828" s="16">
        <v>18.13</v>
      </c>
      <c r="AD2828" s="16">
        <v>42.56</v>
      </c>
      <c r="AE2828" s="16">
        <v>8.2565000000000008</v>
      </c>
      <c r="AF2828" s="16">
        <v>0</v>
      </c>
      <c r="AG2828" s="16">
        <v>106628</v>
      </c>
      <c r="AH2828" s="16">
        <v>0.11559999999999999</v>
      </c>
      <c r="AI2828" s="16">
        <v>59.285800000000002</v>
      </c>
      <c r="AJ2828" s="16">
        <v>84.298199999999994</v>
      </c>
      <c r="AK2828" s="16">
        <v>0.34939999999999999</v>
      </c>
      <c r="AL2828" s="16">
        <v>-0.26429999999999998</v>
      </c>
      <c r="AM2828" s="16">
        <v>7.2599999999999998E-2</v>
      </c>
      <c r="AN2828" s="16">
        <v>0.18909999999999999</v>
      </c>
      <c r="AO2828" s="16">
        <v>0.70299999999999996</v>
      </c>
      <c r="AP2828" s="16">
        <v>-0.23380000000000001</v>
      </c>
      <c r="AR2828" s="16">
        <f t="shared" si="119"/>
        <v>1</v>
      </c>
      <c r="AS2828" s="5">
        <f t="shared" si="118"/>
        <v>2.6117200000000007E-2</v>
      </c>
    </row>
    <row r="2829" spans="1:45" x14ac:dyDescent="0.25">
      <c r="A2829" s="16" t="s">
        <v>409</v>
      </c>
      <c r="B2829" s="16" t="s">
        <v>121</v>
      </c>
      <c r="C2829" s="16" t="s">
        <v>342</v>
      </c>
      <c r="D2829" s="16">
        <v>1990</v>
      </c>
      <c r="E2829" s="16" t="s">
        <v>3339</v>
      </c>
      <c r="F2829" s="16" t="s">
        <v>593</v>
      </c>
      <c r="G2829" s="10">
        <v>4023.2</v>
      </c>
      <c r="H2829" s="73">
        <v>8.2998329999999996</v>
      </c>
      <c r="I2829" s="16" t="s">
        <v>6700</v>
      </c>
      <c r="J2829" s="71">
        <v>5.8999999999999997E-2</v>
      </c>
      <c r="K2829" s="71">
        <v>0.93</v>
      </c>
      <c r="L2829" s="16">
        <v>-0.26289780000000001</v>
      </c>
      <c r="M2829" s="16">
        <v>-0.38350220000000002</v>
      </c>
      <c r="N2829" s="16">
        <v>-1.01201E-2</v>
      </c>
      <c r="O2829" s="16">
        <v>-4.5592599999999997E-2</v>
      </c>
      <c r="P2829" s="16">
        <v>-0.39641090000000001</v>
      </c>
      <c r="Q2829" s="16">
        <v>0.26433800000000002</v>
      </c>
      <c r="R2829" s="16">
        <v>0.47849999999999998</v>
      </c>
      <c r="S2829" s="16">
        <v>7.1999999999999998E-3</v>
      </c>
      <c r="T2829" s="16">
        <v>1.8E-3</v>
      </c>
      <c r="U2829" s="16">
        <v>4.4694000000000003</v>
      </c>
      <c r="V2829" s="16">
        <v>15.09</v>
      </c>
      <c r="W2829" s="16">
        <v>8.02</v>
      </c>
      <c r="X2829" s="16">
        <v>422.72800000000001</v>
      </c>
      <c r="Y2829" s="16">
        <v>41.761299999999999</v>
      </c>
      <c r="Z2829" s="16">
        <v>0.26100000000000001</v>
      </c>
      <c r="AA2829" s="16">
        <v>-0.17925360000000001</v>
      </c>
      <c r="AB2829" s="16">
        <v>0.36</v>
      </c>
      <c r="AC2829" s="16">
        <v>18.13</v>
      </c>
      <c r="AD2829" s="16">
        <v>42.59</v>
      </c>
      <c r="AE2829" s="16">
        <v>8.6869999999999994</v>
      </c>
      <c r="AF2829" s="16">
        <v>0</v>
      </c>
      <c r="AG2829" s="16">
        <v>107689</v>
      </c>
      <c r="AH2829" s="16">
        <v>0.127</v>
      </c>
      <c r="AI2829" s="16">
        <v>59</v>
      </c>
      <c r="AJ2829" s="16">
        <v>83.8</v>
      </c>
      <c r="AK2829" s="16">
        <v>0.35749999999999998</v>
      </c>
      <c r="AL2829" s="16">
        <v>-0.26750000000000002</v>
      </c>
      <c r="AM2829" s="16">
        <v>7.7600000000000002E-2</v>
      </c>
      <c r="AN2829" s="16">
        <v>0.18149999999999999</v>
      </c>
      <c r="AO2829" s="16">
        <v>0.68769999999999998</v>
      </c>
      <c r="AP2829" s="16">
        <v>-0.2293</v>
      </c>
      <c r="AR2829" s="16">
        <f t="shared" si="119"/>
        <v>1</v>
      </c>
      <c r="AS2829" s="5">
        <f t="shared" si="118"/>
        <v>2.3174299999999981E-2</v>
      </c>
    </row>
    <row r="2830" spans="1:45" x14ac:dyDescent="0.25">
      <c r="A2830" s="16" t="s">
        <v>409</v>
      </c>
      <c r="B2830" s="16" t="s">
        <v>121</v>
      </c>
      <c r="C2830" s="16" t="s">
        <v>342</v>
      </c>
      <c r="D2830" s="16">
        <v>1991</v>
      </c>
      <c r="E2830" s="16" t="s">
        <v>3335</v>
      </c>
      <c r="F2830" s="16" t="s">
        <v>593</v>
      </c>
      <c r="G2830" s="10">
        <v>4311.12</v>
      </c>
      <c r="H2830" s="73">
        <v>8.3689540000000004</v>
      </c>
      <c r="I2830" s="16" t="s">
        <v>6700</v>
      </c>
      <c r="J2830" s="71">
        <v>5.5E-2</v>
      </c>
      <c r="K2830" s="71">
        <v>0.98299999999999998</v>
      </c>
      <c r="L2830" s="16">
        <v>-0.22445100000000001</v>
      </c>
      <c r="M2830" s="16">
        <v>-0.38883089999999998</v>
      </c>
      <c r="N2830" s="16">
        <v>4.78962E-2</v>
      </c>
      <c r="O2830" s="16">
        <v>-3.1839399999999997E-2</v>
      </c>
      <c r="P2830" s="16">
        <v>-0.37673060000000003</v>
      </c>
      <c r="Q2830" s="16">
        <v>0.26298769999999999</v>
      </c>
      <c r="R2830" s="16">
        <v>0.46239999999999998</v>
      </c>
      <c r="S2830" s="16">
        <v>9.1000000000000004E-3</v>
      </c>
      <c r="T2830" s="16">
        <v>1.4E-3</v>
      </c>
      <c r="U2830" s="16">
        <v>4.4398999999999997</v>
      </c>
      <c r="V2830" s="16">
        <v>15.936</v>
      </c>
      <c r="W2830" s="16">
        <v>8.6639999999999997</v>
      </c>
      <c r="X2830" s="16">
        <v>423.37400000000002</v>
      </c>
      <c r="Y2830" s="16">
        <v>42.722499999999997</v>
      </c>
      <c r="Z2830" s="16">
        <v>0.25700000000000001</v>
      </c>
      <c r="AA2830" s="16">
        <v>-0.1808071</v>
      </c>
      <c r="AB2830" s="16">
        <v>0.36</v>
      </c>
      <c r="AC2830" s="16">
        <v>18.13</v>
      </c>
      <c r="AD2830" s="16">
        <v>42.63</v>
      </c>
      <c r="AE2830" s="16">
        <v>9.0341000000000005</v>
      </c>
      <c r="AF2830" s="16">
        <v>0</v>
      </c>
      <c r="AG2830" s="16">
        <v>110587</v>
      </c>
      <c r="AH2830" s="16">
        <v>0.12709999999999999</v>
      </c>
      <c r="AI2830" s="16">
        <v>59.9</v>
      </c>
      <c r="AJ2830" s="16">
        <v>84.5</v>
      </c>
      <c r="AK2830" s="16">
        <v>0.36570000000000003</v>
      </c>
      <c r="AL2830" s="16">
        <v>-0.27079999999999999</v>
      </c>
      <c r="AM2830" s="16">
        <v>8.2600000000000007E-2</v>
      </c>
      <c r="AN2830" s="16">
        <v>0.17380000000000001</v>
      </c>
      <c r="AO2830" s="16">
        <v>0.6724</v>
      </c>
      <c r="AP2830" s="16">
        <v>-0.2248</v>
      </c>
      <c r="AR2830" s="16">
        <f t="shared" si="119"/>
        <v>1</v>
      </c>
      <c r="AS2830" s="5">
        <f t="shared" si="118"/>
        <v>3.8446800000000003E-2</v>
      </c>
    </row>
    <row r="2831" spans="1:45" x14ac:dyDescent="0.25">
      <c r="A2831" s="16" t="s">
        <v>409</v>
      </c>
      <c r="B2831" s="16" t="s">
        <v>121</v>
      </c>
      <c r="C2831" s="16" t="s">
        <v>342</v>
      </c>
      <c r="D2831" s="16">
        <v>1992</v>
      </c>
      <c r="E2831" s="16" t="s">
        <v>3331</v>
      </c>
      <c r="F2831" s="16" t="s">
        <v>593</v>
      </c>
      <c r="G2831" s="10">
        <v>4569.03</v>
      </c>
      <c r="H2831" s="73">
        <v>8.4270560000000003</v>
      </c>
      <c r="I2831" s="16" t="s">
        <v>6700</v>
      </c>
      <c r="J2831" s="71">
        <v>0.02</v>
      </c>
      <c r="K2831" s="71">
        <v>1.0029999999999999</v>
      </c>
      <c r="L2831" s="16">
        <v>-0.19364400000000001</v>
      </c>
      <c r="M2831" s="16">
        <v>-0.40399239999999997</v>
      </c>
      <c r="N2831" s="16">
        <v>0.1067452</v>
      </c>
      <c r="O2831" s="16">
        <v>-2.3769599999999998E-2</v>
      </c>
      <c r="P2831" s="16">
        <v>-0.35947849999999998</v>
      </c>
      <c r="Q2831" s="16">
        <v>0.2616522</v>
      </c>
      <c r="R2831" s="16">
        <v>0.44629999999999997</v>
      </c>
      <c r="S2831" s="16">
        <v>8.3999999999999995E-3</v>
      </c>
      <c r="T2831" s="16">
        <v>1E-3</v>
      </c>
      <c r="U2831" s="16">
        <v>4.4104000000000001</v>
      </c>
      <c r="V2831" s="16">
        <v>16.782</v>
      </c>
      <c r="W2831" s="16">
        <v>9.3079999999999998</v>
      </c>
      <c r="X2831" s="16">
        <v>424.15</v>
      </c>
      <c r="Y2831" s="16">
        <v>43.683700000000002</v>
      </c>
      <c r="Z2831" s="16">
        <v>0.24479999999999999</v>
      </c>
      <c r="AA2831" s="16">
        <v>-0.21071210000000001</v>
      </c>
      <c r="AB2831" s="16">
        <v>0.36</v>
      </c>
      <c r="AC2831" s="16">
        <v>18.13</v>
      </c>
      <c r="AD2831" s="16">
        <v>43.4</v>
      </c>
      <c r="AE2831" s="16">
        <v>9.3627000000000002</v>
      </c>
      <c r="AF2831" s="16">
        <v>0</v>
      </c>
      <c r="AG2831" s="16">
        <v>112723</v>
      </c>
      <c r="AH2831" s="16">
        <v>0.12709999999999999</v>
      </c>
      <c r="AI2831" s="16">
        <v>60.7</v>
      </c>
      <c r="AJ2831" s="16">
        <v>85.1</v>
      </c>
      <c r="AK2831" s="16">
        <v>0.37380000000000002</v>
      </c>
      <c r="AL2831" s="16">
        <v>-0.27400000000000002</v>
      </c>
      <c r="AM2831" s="16">
        <v>8.7599999999999997E-2</v>
      </c>
      <c r="AN2831" s="16">
        <v>0.16619999999999999</v>
      </c>
      <c r="AO2831" s="16">
        <v>0.65710000000000002</v>
      </c>
      <c r="AP2831" s="16">
        <v>-0.2203</v>
      </c>
      <c r="AR2831" s="16">
        <f t="shared" si="119"/>
        <v>1</v>
      </c>
      <c r="AS2831" s="5">
        <f t="shared" si="118"/>
        <v>3.0807000000000001E-2</v>
      </c>
    </row>
    <row r="2832" spans="1:45" x14ac:dyDescent="0.25">
      <c r="A2832" s="16" t="s">
        <v>409</v>
      </c>
      <c r="B2832" s="16" t="s">
        <v>121</v>
      </c>
      <c r="C2832" s="16" t="s">
        <v>342</v>
      </c>
      <c r="D2832" s="16">
        <v>1993</v>
      </c>
      <c r="E2832" s="16" t="s">
        <v>3359</v>
      </c>
      <c r="F2832" s="16" t="s">
        <v>593</v>
      </c>
      <c r="G2832" s="10">
        <v>4720.04</v>
      </c>
      <c r="H2832" s="73">
        <v>8.4595739999999999</v>
      </c>
      <c r="I2832" s="16" t="s">
        <v>6700</v>
      </c>
      <c r="J2832" s="71">
        <v>-1.7000000000000001E-2</v>
      </c>
      <c r="K2832" s="71">
        <v>0.98599999999999999</v>
      </c>
      <c r="L2832" s="16">
        <v>-0.14115820000000001</v>
      </c>
      <c r="M2832" s="16">
        <v>-0.40582240000000003</v>
      </c>
      <c r="N2832" s="16">
        <v>0.15807550000000001</v>
      </c>
      <c r="O2832" s="16">
        <v>2.1353E-2</v>
      </c>
      <c r="P2832" s="16">
        <v>-0.33769320000000003</v>
      </c>
      <c r="Q2832" s="16">
        <v>0.26028410000000002</v>
      </c>
      <c r="R2832" s="16">
        <v>0.43020000000000003</v>
      </c>
      <c r="S2832" s="16">
        <v>9.4999999999999998E-3</v>
      </c>
      <c r="T2832" s="16">
        <v>1.2999999999999999E-3</v>
      </c>
      <c r="U2832" s="16">
        <v>4.3807999999999998</v>
      </c>
      <c r="V2832" s="16">
        <v>17.628</v>
      </c>
      <c r="W2832" s="16">
        <v>9.952</v>
      </c>
      <c r="X2832" s="16">
        <v>423.74799999999999</v>
      </c>
      <c r="Y2832" s="16">
        <v>44.6449</v>
      </c>
      <c r="Z2832" s="16">
        <v>0.26140000000000002</v>
      </c>
      <c r="AA2832" s="16">
        <v>-0.1912933</v>
      </c>
      <c r="AB2832" s="16">
        <v>0.36</v>
      </c>
      <c r="AC2832" s="16">
        <v>18.13</v>
      </c>
      <c r="AD2832" s="16">
        <v>42.9</v>
      </c>
      <c r="AE2832" s="16">
        <v>9.8811</v>
      </c>
      <c r="AF2832" s="16">
        <v>0</v>
      </c>
      <c r="AG2832" s="16">
        <v>119726</v>
      </c>
      <c r="AH2832" s="16">
        <v>0.12620000000000001</v>
      </c>
      <c r="AI2832" s="16">
        <v>61.5</v>
      </c>
      <c r="AJ2832" s="16">
        <v>85.7</v>
      </c>
      <c r="AK2832" s="16">
        <v>0.38190000000000002</v>
      </c>
      <c r="AL2832" s="16">
        <v>-0.27729999999999999</v>
      </c>
      <c r="AM2832" s="16">
        <v>9.2600000000000002E-2</v>
      </c>
      <c r="AN2832" s="16">
        <v>0.1585</v>
      </c>
      <c r="AO2832" s="16">
        <v>0.64180000000000004</v>
      </c>
      <c r="AP2832" s="16">
        <v>-0.21579999999999999</v>
      </c>
      <c r="AR2832" s="16">
        <f t="shared" si="119"/>
        <v>1</v>
      </c>
      <c r="AS2832" s="5">
        <f t="shared" si="118"/>
        <v>5.2485799999999999E-2</v>
      </c>
    </row>
    <row r="2833" spans="1:45" x14ac:dyDescent="0.25">
      <c r="A2833" s="16" t="s">
        <v>409</v>
      </c>
      <c r="B2833" s="16" t="s">
        <v>121</v>
      </c>
      <c r="C2833" s="16" t="s">
        <v>342</v>
      </c>
      <c r="D2833" s="16">
        <v>1994</v>
      </c>
      <c r="E2833" s="16" t="s">
        <v>3344</v>
      </c>
      <c r="F2833" s="16" t="s">
        <v>593</v>
      </c>
      <c r="G2833" s="10">
        <v>4755.93</v>
      </c>
      <c r="H2833" s="73">
        <v>8.4671489999999991</v>
      </c>
      <c r="I2833" s="16" t="s">
        <v>6700</v>
      </c>
      <c r="J2833" s="71">
        <v>-2.7E-2</v>
      </c>
      <c r="K2833" s="71">
        <v>0.96</v>
      </c>
      <c r="L2833" s="16">
        <v>-7.0627899999999993E-2</v>
      </c>
      <c r="M2833" s="16">
        <v>-0.41687760000000001</v>
      </c>
      <c r="N2833" s="16">
        <v>0.20160529999999999</v>
      </c>
      <c r="O2833" s="16">
        <v>0.1178616</v>
      </c>
      <c r="P2833" s="16">
        <v>-0.31228470000000003</v>
      </c>
      <c r="Q2833" s="16">
        <v>0.25896639999999999</v>
      </c>
      <c r="R2833" s="16">
        <v>0.41410000000000002</v>
      </c>
      <c r="S2833" s="16">
        <v>8.8999999999999999E-3</v>
      </c>
      <c r="T2833" s="16">
        <v>1.2999999999999999E-3</v>
      </c>
      <c r="U2833" s="16">
        <v>4.2026000000000003</v>
      </c>
      <c r="V2833" s="16">
        <v>18.474</v>
      </c>
      <c r="W2833" s="16">
        <v>10.596</v>
      </c>
      <c r="X2833" s="16">
        <v>424.57400000000001</v>
      </c>
      <c r="Y2833" s="16">
        <v>45.606099999999998</v>
      </c>
      <c r="Z2833" s="16">
        <v>0.30620000000000003</v>
      </c>
      <c r="AA2833" s="16">
        <v>-0.16799059999999999</v>
      </c>
      <c r="AB2833" s="16">
        <v>0.36</v>
      </c>
      <c r="AC2833" s="16">
        <v>18.13</v>
      </c>
      <c r="AD2833" s="16">
        <v>42.3</v>
      </c>
      <c r="AE2833" s="16">
        <v>10.6381</v>
      </c>
      <c r="AF2833" s="16">
        <v>0</v>
      </c>
      <c r="AG2833" s="16">
        <v>125283</v>
      </c>
      <c r="AH2833" s="16">
        <v>0.1283</v>
      </c>
      <c r="AI2833" s="16">
        <v>62.3</v>
      </c>
      <c r="AJ2833" s="16">
        <v>86.3</v>
      </c>
      <c r="AK2833" s="16">
        <v>0.3901</v>
      </c>
      <c r="AL2833" s="16">
        <v>-0.28050000000000003</v>
      </c>
      <c r="AM2833" s="16">
        <v>9.7600000000000006E-2</v>
      </c>
      <c r="AN2833" s="16">
        <v>0.15090000000000001</v>
      </c>
      <c r="AO2833" s="16">
        <v>0.62649999999999995</v>
      </c>
      <c r="AP2833" s="16">
        <v>-0.21129999999999999</v>
      </c>
      <c r="AR2833" s="16">
        <f t="shared" si="119"/>
        <v>1</v>
      </c>
      <c r="AS2833" s="5">
        <f t="shared" si="118"/>
        <v>7.0530300000000018E-2</v>
      </c>
    </row>
    <row r="2834" spans="1:45" x14ac:dyDescent="0.25">
      <c r="A2834" s="16" t="s">
        <v>409</v>
      </c>
      <c r="B2834" s="16" t="s">
        <v>121</v>
      </c>
      <c r="C2834" s="16" t="s">
        <v>342</v>
      </c>
      <c r="D2834" s="16">
        <v>1995</v>
      </c>
      <c r="E2834" s="16" t="s">
        <v>3341</v>
      </c>
      <c r="F2834" s="16" t="s">
        <v>593</v>
      </c>
      <c r="G2834" s="10">
        <v>4741.13</v>
      </c>
      <c r="H2834" s="73">
        <v>8.4640299999999993</v>
      </c>
      <c r="I2834" s="16" t="s">
        <v>6700</v>
      </c>
      <c r="J2834" s="71">
        <v>-4.7E-2</v>
      </c>
      <c r="K2834" s="71">
        <v>0.91600000000000004</v>
      </c>
      <c r="L2834" s="16">
        <v>-1.10375E-2</v>
      </c>
      <c r="M2834" s="16">
        <v>-0.43322739999999998</v>
      </c>
      <c r="N2834" s="16">
        <v>0.32684029999999997</v>
      </c>
      <c r="O2834" s="16">
        <v>0.1232847</v>
      </c>
      <c r="P2834" s="16">
        <v>-0.29286869999999998</v>
      </c>
      <c r="Q2834" s="16">
        <v>0.25763340000000001</v>
      </c>
      <c r="R2834" s="16">
        <v>0.39800000000000002</v>
      </c>
      <c r="S2834" s="16">
        <v>6.8999999999999999E-3</v>
      </c>
      <c r="T2834" s="16">
        <v>1.2999999999999999E-3</v>
      </c>
      <c r="U2834" s="16">
        <v>4.7805999999999997</v>
      </c>
      <c r="V2834" s="16">
        <v>19.32</v>
      </c>
      <c r="W2834" s="16">
        <v>11.24</v>
      </c>
      <c r="X2834" s="16">
        <v>425.74200000000002</v>
      </c>
      <c r="Y2834" s="16">
        <v>46.5672</v>
      </c>
      <c r="Z2834" s="16">
        <v>0.29520000000000002</v>
      </c>
      <c r="AA2834" s="16">
        <v>-0.18352570000000001</v>
      </c>
      <c r="AB2834" s="16">
        <v>0.36</v>
      </c>
      <c r="AC2834" s="16">
        <v>18.13</v>
      </c>
      <c r="AD2834" s="16">
        <v>42.7</v>
      </c>
      <c r="AE2834" s="16">
        <v>11.0246</v>
      </c>
      <c r="AF2834" s="16">
        <v>0</v>
      </c>
      <c r="AG2834" s="16">
        <v>128519</v>
      </c>
      <c r="AH2834" s="16">
        <v>0.13189999999999999</v>
      </c>
      <c r="AI2834" s="16">
        <v>63</v>
      </c>
      <c r="AJ2834" s="16">
        <v>86.9</v>
      </c>
      <c r="AK2834" s="16">
        <v>0.3982</v>
      </c>
      <c r="AL2834" s="16">
        <v>-0.28370000000000001</v>
      </c>
      <c r="AM2834" s="16">
        <v>0.1026</v>
      </c>
      <c r="AN2834" s="16">
        <v>0.14319999999999999</v>
      </c>
      <c r="AO2834" s="16">
        <v>0.61129999999999995</v>
      </c>
      <c r="AP2834" s="16">
        <v>-0.20680000000000001</v>
      </c>
      <c r="AR2834" s="16">
        <f t="shared" si="119"/>
        <v>1</v>
      </c>
      <c r="AS2834" s="5">
        <f t="shared" si="118"/>
        <v>5.9590399999999995E-2</v>
      </c>
    </row>
    <row r="2835" spans="1:45" x14ac:dyDescent="0.25">
      <c r="A2835" s="16" t="s">
        <v>409</v>
      </c>
      <c r="B2835" s="16" t="s">
        <v>121</v>
      </c>
      <c r="C2835" s="16" t="s">
        <v>342</v>
      </c>
      <c r="D2835" s="16">
        <v>1996</v>
      </c>
      <c r="E2835" s="16" t="s">
        <v>3342</v>
      </c>
      <c r="F2835" s="16" t="s">
        <v>593</v>
      </c>
      <c r="G2835" s="10">
        <v>4834.6499999999996</v>
      </c>
      <c r="H2835" s="73">
        <v>8.4835630000000002</v>
      </c>
      <c r="I2835" s="16" t="s">
        <v>6700</v>
      </c>
      <c r="J2835" s="71">
        <v>-1.2E-2</v>
      </c>
      <c r="K2835" s="71">
        <v>0.90500000000000003</v>
      </c>
      <c r="L2835" s="16">
        <v>-6.16301E-2</v>
      </c>
      <c r="M2835" s="16">
        <v>-0.44231959999999998</v>
      </c>
      <c r="N2835" s="16">
        <v>0.31803199999999998</v>
      </c>
      <c r="O2835" s="16">
        <v>0.129382</v>
      </c>
      <c r="P2835" s="16">
        <v>-0.26852160000000003</v>
      </c>
      <c r="Q2835" s="16">
        <v>0.12486419999999999</v>
      </c>
      <c r="R2835" s="16">
        <v>0.32829999999999998</v>
      </c>
      <c r="S2835" s="16">
        <v>1.4800000000000001E-2</v>
      </c>
      <c r="T2835" s="16">
        <v>1.1999999999999999E-3</v>
      </c>
      <c r="U2835" s="16">
        <v>4.3352000000000004</v>
      </c>
      <c r="V2835" s="16">
        <v>19.222000000000001</v>
      </c>
      <c r="W2835" s="16">
        <v>11.965999999999999</v>
      </c>
      <c r="X2835" s="16">
        <v>425.17399999999998</v>
      </c>
      <c r="Y2835" s="16">
        <v>47.528399999999998</v>
      </c>
      <c r="Z2835" s="16">
        <v>0.2888</v>
      </c>
      <c r="AA2835" s="16">
        <v>-0.1757582</v>
      </c>
      <c r="AB2835" s="16">
        <v>0.36</v>
      </c>
      <c r="AC2835" s="16">
        <v>18.13</v>
      </c>
      <c r="AD2835" s="16">
        <v>42.5</v>
      </c>
      <c r="AE2835" s="16">
        <v>11.5573</v>
      </c>
      <c r="AF2835" s="16">
        <v>0.2487</v>
      </c>
      <c r="AG2835" s="16">
        <v>136823</v>
      </c>
      <c r="AH2835" s="16">
        <v>0.13569999999999999</v>
      </c>
      <c r="AI2835" s="16">
        <v>63.8</v>
      </c>
      <c r="AJ2835" s="16">
        <v>87.4</v>
      </c>
      <c r="AK2835" s="16">
        <v>3.8999999999999998E-3</v>
      </c>
      <c r="AL2835" s="16">
        <v>-0.34520000000000001</v>
      </c>
      <c r="AM2835" s="16">
        <v>2.98E-2</v>
      </c>
      <c r="AN2835" s="16">
        <v>4.8500000000000001E-2</v>
      </c>
      <c r="AO2835" s="16">
        <v>0.53779999999999994</v>
      </c>
      <c r="AP2835" s="16">
        <v>-0.26829999999999998</v>
      </c>
      <c r="AR2835" s="16">
        <f t="shared" si="119"/>
        <v>1</v>
      </c>
      <c r="AS2835" s="5">
        <f t="shared" si="118"/>
        <v>-5.0592600000000001E-2</v>
      </c>
    </row>
    <row r="2836" spans="1:45" x14ac:dyDescent="0.25">
      <c r="A2836" s="16" t="s">
        <v>409</v>
      </c>
      <c r="B2836" s="16" t="s">
        <v>121</v>
      </c>
      <c r="C2836" s="16" t="s">
        <v>342</v>
      </c>
      <c r="D2836" s="16">
        <v>1997</v>
      </c>
      <c r="E2836" s="16" t="s">
        <v>3340</v>
      </c>
      <c r="F2836" s="16" t="s">
        <v>593</v>
      </c>
      <c r="G2836" s="10">
        <v>5043.1400000000003</v>
      </c>
      <c r="H2836" s="73">
        <v>8.5257839999999998</v>
      </c>
      <c r="I2836" s="16" t="s">
        <v>6700</v>
      </c>
      <c r="J2836" s="71">
        <v>5.0000000000000001E-3</v>
      </c>
      <c r="K2836" s="71">
        <v>0.91</v>
      </c>
      <c r="L2836" s="16">
        <v>5.7375500000000003E-2</v>
      </c>
      <c r="M2836" s="16">
        <v>-0.45944170000000001</v>
      </c>
      <c r="N2836" s="16">
        <v>0.33532580000000001</v>
      </c>
      <c r="O2836" s="16">
        <v>0.23637179999999999</v>
      </c>
      <c r="P2836" s="16">
        <v>-0.24545249999999999</v>
      </c>
      <c r="Q2836" s="16">
        <v>0.26118989999999997</v>
      </c>
      <c r="R2836" s="16">
        <v>0.31669999999999998</v>
      </c>
      <c r="S2836" s="16">
        <v>1.17E-2</v>
      </c>
      <c r="T2836" s="16">
        <v>1.2999999999999999E-3</v>
      </c>
      <c r="U2836" s="16">
        <v>4.0735000000000001</v>
      </c>
      <c r="V2836" s="16">
        <v>19.123999999999999</v>
      </c>
      <c r="W2836" s="16">
        <v>12.692</v>
      </c>
      <c r="X2836" s="16">
        <v>425.67</v>
      </c>
      <c r="Y2836" s="16">
        <v>48.489600000000003</v>
      </c>
      <c r="Z2836" s="16">
        <v>0.32790000000000002</v>
      </c>
      <c r="AA2836" s="16">
        <v>-0.2145958</v>
      </c>
      <c r="AB2836" s="16">
        <v>0.36</v>
      </c>
      <c r="AC2836" s="16">
        <v>18.13</v>
      </c>
      <c r="AD2836" s="16">
        <v>43.5</v>
      </c>
      <c r="AE2836" s="16">
        <v>12.7287</v>
      </c>
      <c r="AF2836" s="16">
        <v>0.81699999999999995</v>
      </c>
      <c r="AG2836" s="16">
        <v>142004</v>
      </c>
      <c r="AH2836" s="16">
        <v>0.11650000000000001</v>
      </c>
      <c r="AI2836" s="16">
        <v>64.599999999999994</v>
      </c>
      <c r="AJ2836" s="16">
        <v>88</v>
      </c>
      <c r="AK2836" s="16">
        <v>0.23330000000000001</v>
      </c>
      <c r="AL2836" s="16">
        <v>-0.2515</v>
      </c>
      <c r="AM2836" s="16">
        <v>0.19239999999999999</v>
      </c>
      <c r="AN2836" s="16">
        <v>0.1537</v>
      </c>
      <c r="AO2836" s="16">
        <v>0.67630000000000001</v>
      </c>
      <c r="AP2836" s="16">
        <v>-0.21890000000000001</v>
      </c>
      <c r="AR2836" s="16">
        <f t="shared" si="119"/>
        <v>1</v>
      </c>
      <c r="AS2836" s="5">
        <f t="shared" si="118"/>
        <v>0.1190056</v>
      </c>
    </row>
    <row r="2837" spans="1:45" x14ac:dyDescent="0.25">
      <c r="A2837" s="16" t="s">
        <v>409</v>
      </c>
      <c r="B2837" s="16" t="s">
        <v>121</v>
      </c>
      <c r="C2837" s="16" t="s">
        <v>342</v>
      </c>
      <c r="D2837" s="16">
        <v>1998</v>
      </c>
      <c r="E2837" s="16" t="s">
        <v>3354</v>
      </c>
      <c r="F2837" s="16" t="s">
        <v>593</v>
      </c>
      <c r="G2837" s="10">
        <v>5304.85</v>
      </c>
      <c r="H2837" s="73">
        <v>8.5763780000000001</v>
      </c>
      <c r="I2837" s="16" t="s">
        <v>6700</v>
      </c>
      <c r="J2837" s="71">
        <v>1.2E-2</v>
      </c>
      <c r="K2837" s="71">
        <v>0.92100000000000004</v>
      </c>
      <c r="L2837" s="16">
        <v>0.13250990000000001</v>
      </c>
      <c r="M2837" s="16">
        <v>-0.47610580000000002</v>
      </c>
      <c r="N2837" s="16">
        <v>0.39400079999999998</v>
      </c>
      <c r="O2837" s="16">
        <v>0.1968501</v>
      </c>
      <c r="P2837" s="16">
        <v>-0.21085509999999999</v>
      </c>
      <c r="Q2837" s="16">
        <v>0.39751809999999999</v>
      </c>
      <c r="R2837" s="16">
        <v>0.28510000000000002</v>
      </c>
      <c r="S2837" s="16">
        <v>1.21E-2</v>
      </c>
      <c r="T2837" s="16">
        <v>1.1999999999999999E-3</v>
      </c>
      <c r="U2837" s="16">
        <v>4.2332000000000001</v>
      </c>
      <c r="V2837" s="16">
        <v>19.026</v>
      </c>
      <c r="W2837" s="16">
        <v>13.417999999999999</v>
      </c>
      <c r="X2837" s="16">
        <v>425.70600000000002</v>
      </c>
      <c r="Y2837" s="16">
        <v>49.450800000000001</v>
      </c>
      <c r="Z2837" s="16">
        <v>0.30840000000000001</v>
      </c>
      <c r="AA2837" s="16">
        <v>-0.14468809999999999</v>
      </c>
      <c r="AB2837" s="16">
        <v>0.36</v>
      </c>
      <c r="AC2837" s="16">
        <v>18.13</v>
      </c>
      <c r="AD2837" s="16">
        <v>41.7</v>
      </c>
      <c r="AE2837" s="16">
        <v>14.276899999999999</v>
      </c>
      <c r="AF2837" s="16">
        <v>2.9281000000000001</v>
      </c>
      <c r="AG2837" s="16">
        <v>143952</v>
      </c>
      <c r="AH2837" s="16">
        <v>0.1099</v>
      </c>
      <c r="AI2837" s="16">
        <v>65.3</v>
      </c>
      <c r="AJ2837" s="16">
        <v>88.5</v>
      </c>
      <c r="AK2837" s="16">
        <v>0.4627</v>
      </c>
      <c r="AL2837" s="16">
        <v>-0.1578</v>
      </c>
      <c r="AM2837" s="16">
        <v>0.35510000000000003</v>
      </c>
      <c r="AN2837" s="16">
        <v>0.25879999999999997</v>
      </c>
      <c r="AO2837" s="16">
        <v>0.81479999999999997</v>
      </c>
      <c r="AP2837" s="16">
        <v>-0.16950000000000001</v>
      </c>
      <c r="AR2837" s="16">
        <f t="shared" si="119"/>
        <v>1</v>
      </c>
      <c r="AS2837" s="5">
        <f t="shared" si="118"/>
        <v>7.5134400000000018E-2</v>
      </c>
    </row>
    <row r="2838" spans="1:45" x14ac:dyDescent="0.25">
      <c r="A2838" s="16" t="s">
        <v>409</v>
      </c>
      <c r="B2838" s="16" t="s">
        <v>121</v>
      </c>
      <c r="C2838" s="16" t="s">
        <v>342</v>
      </c>
      <c r="D2838" s="16">
        <v>1999</v>
      </c>
      <c r="E2838" s="16" t="s">
        <v>3332</v>
      </c>
      <c r="F2838" s="16" t="s">
        <v>593</v>
      </c>
      <c r="G2838" s="10">
        <v>5403.43</v>
      </c>
      <c r="H2838" s="73">
        <v>8.5947899999999997</v>
      </c>
      <c r="I2838" s="16" t="s">
        <v>6700</v>
      </c>
      <c r="J2838" s="71">
        <v>-1.9E-2</v>
      </c>
      <c r="K2838" s="71">
        <v>0.90300000000000002</v>
      </c>
      <c r="L2838" s="16">
        <v>0.2150058</v>
      </c>
      <c r="M2838" s="16">
        <v>-0.46983619999999998</v>
      </c>
      <c r="N2838" s="16">
        <v>0.50443090000000002</v>
      </c>
      <c r="O2838" s="16">
        <v>0.2553686</v>
      </c>
      <c r="P2838" s="16">
        <v>-0.15517039999999999</v>
      </c>
      <c r="Q2838" s="16">
        <v>0.34537210000000002</v>
      </c>
      <c r="R2838" s="16">
        <v>0.28799999999999998</v>
      </c>
      <c r="S2838" s="16">
        <v>1.26E-2</v>
      </c>
      <c r="T2838" s="16">
        <v>1.5E-3</v>
      </c>
      <c r="U2838" s="16">
        <v>4.8358999999999996</v>
      </c>
      <c r="V2838" s="16">
        <v>18.928000000000001</v>
      </c>
      <c r="W2838" s="16">
        <v>14.144</v>
      </c>
      <c r="X2838" s="16">
        <v>426.55200000000002</v>
      </c>
      <c r="Y2838" s="16">
        <v>50.411999999999999</v>
      </c>
      <c r="Z2838" s="16">
        <v>0.3251</v>
      </c>
      <c r="AA2838" s="16">
        <v>-0.1641069</v>
      </c>
      <c r="AB2838" s="16">
        <v>0.36</v>
      </c>
      <c r="AC2838" s="16">
        <v>18.13</v>
      </c>
      <c r="AD2838" s="16">
        <v>42.2</v>
      </c>
      <c r="AE2838" s="16">
        <v>15.448399999999999</v>
      </c>
      <c r="AF2838" s="16">
        <v>7.7793000000000001</v>
      </c>
      <c r="AG2838" s="16">
        <v>154199</v>
      </c>
      <c r="AH2838" s="16">
        <v>0.1328</v>
      </c>
      <c r="AI2838" s="16">
        <v>66.099999999999994</v>
      </c>
      <c r="AJ2838" s="16">
        <v>89</v>
      </c>
      <c r="AK2838" s="16">
        <v>0.53320000000000001</v>
      </c>
      <c r="AL2838" s="16">
        <v>-0.27579999999999999</v>
      </c>
      <c r="AM2838" s="16">
        <v>0.2989</v>
      </c>
      <c r="AN2838" s="16">
        <v>0.21410000000000001</v>
      </c>
      <c r="AO2838" s="16">
        <v>0.6885</v>
      </c>
      <c r="AP2838" s="16">
        <v>-0.19520000000000001</v>
      </c>
      <c r="AR2838" s="16">
        <f t="shared" si="119"/>
        <v>1</v>
      </c>
      <c r="AS2838" s="5">
        <f t="shared" si="118"/>
        <v>8.2495899999999983E-2</v>
      </c>
    </row>
    <row r="2839" spans="1:45" x14ac:dyDescent="0.25">
      <c r="A2839" s="16" t="s">
        <v>409</v>
      </c>
      <c r="B2839" s="16" t="s">
        <v>121</v>
      </c>
      <c r="C2839" s="16" t="s">
        <v>342</v>
      </c>
      <c r="D2839" s="16">
        <v>2000</v>
      </c>
      <c r="E2839" s="16" t="s">
        <v>3357</v>
      </c>
      <c r="F2839" s="16" t="s">
        <v>593</v>
      </c>
      <c r="G2839" s="10">
        <v>5441.82</v>
      </c>
      <c r="H2839" s="73">
        <v>8.6018690000000007</v>
      </c>
      <c r="I2839" s="16">
        <v>3030347</v>
      </c>
      <c r="J2839" s="71">
        <v>-1E-3</v>
      </c>
      <c r="K2839" s="71">
        <v>0.90200000000000002</v>
      </c>
      <c r="L2839" s="16">
        <v>0.25408740000000002</v>
      </c>
      <c r="M2839" s="16">
        <v>-0.41989169999999998</v>
      </c>
      <c r="N2839" s="16">
        <v>0.56877999999999995</v>
      </c>
      <c r="O2839" s="16">
        <v>0.26420850000000001</v>
      </c>
      <c r="P2839" s="16">
        <v>-0.1398422</v>
      </c>
      <c r="Q2839" s="16">
        <v>0.29319339999999999</v>
      </c>
      <c r="R2839" s="16">
        <v>0.38400000000000001</v>
      </c>
      <c r="S2839" s="16">
        <v>1.2200000000000001E-2</v>
      </c>
      <c r="T2839" s="16">
        <v>1.4E-3</v>
      </c>
      <c r="U2839" s="16">
        <v>5.0396999999999998</v>
      </c>
      <c r="V2839" s="16">
        <v>18.829999999999998</v>
      </c>
      <c r="W2839" s="16">
        <v>14.87</v>
      </c>
      <c r="X2839" s="16">
        <v>426.75099999999998</v>
      </c>
      <c r="Y2839" s="16">
        <v>51.373199999999997</v>
      </c>
      <c r="Z2839" s="16">
        <v>0.31309999999999999</v>
      </c>
      <c r="AA2839" s="16">
        <v>-0.19517699999999999</v>
      </c>
      <c r="AB2839" s="16">
        <v>0.36</v>
      </c>
      <c r="AC2839" s="16">
        <v>18.13</v>
      </c>
      <c r="AD2839" s="16">
        <v>43</v>
      </c>
      <c r="AE2839" s="16">
        <v>14.047800000000001</v>
      </c>
      <c r="AF2839" s="16">
        <v>13.4346</v>
      </c>
      <c r="AG2839" s="16">
        <v>161354</v>
      </c>
      <c r="AH2839" s="16">
        <v>0.1384</v>
      </c>
      <c r="AI2839" s="16">
        <v>66.8</v>
      </c>
      <c r="AJ2839" s="16">
        <v>89.5</v>
      </c>
      <c r="AK2839" s="16">
        <v>0.60370000000000001</v>
      </c>
      <c r="AL2839" s="16">
        <v>-0.39389999999999997</v>
      </c>
      <c r="AM2839" s="16">
        <v>0.24279999999999999</v>
      </c>
      <c r="AN2839" s="16">
        <v>0.16930000000000001</v>
      </c>
      <c r="AO2839" s="16">
        <v>0.56220000000000003</v>
      </c>
      <c r="AP2839" s="16">
        <v>-0.221</v>
      </c>
      <c r="AR2839" s="16">
        <f t="shared" si="119"/>
        <v>1</v>
      </c>
      <c r="AS2839" s="5">
        <f t="shared" si="118"/>
        <v>3.9081600000000022E-2</v>
      </c>
    </row>
    <row r="2840" spans="1:45" x14ac:dyDescent="0.25">
      <c r="A2840" s="16" t="s">
        <v>409</v>
      </c>
      <c r="B2840" s="16" t="s">
        <v>121</v>
      </c>
      <c r="C2840" s="16" t="s">
        <v>342</v>
      </c>
      <c r="D2840" s="16">
        <v>2001</v>
      </c>
      <c r="E2840" s="16" t="s">
        <v>3336</v>
      </c>
      <c r="F2840" s="16" t="s">
        <v>593</v>
      </c>
      <c r="G2840" s="10">
        <v>5367.96</v>
      </c>
      <c r="H2840" s="73">
        <v>8.588203</v>
      </c>
      <c r="I2840" s="16">
        <v>3089684</v>
      </c>
      <c r="J2840" s="71">
        <v>-1.7000000000000001E-2</v>
      </c>
      <c r="K2840" s="71">
        <v>0.88700000000000001</v>
      </c>
      <c r="L2840" s="16">
        <v>0.2556891</v>
      </c>
      <c r="M2840" s="16">
        <v>-0.4123386</v>
      </c>
      <c r="N2840" s="16">
        <v>0.52587539999999999</v>
      </c>
      <c r="O2840" s="16">
        <v>0.31911299999999998</v>
      </c>
      <c r="P2840" s="16">
        <v>-0.14739659999999999</v>
      </c>
      <c r="Q2840" s="16">
        <v>0.28271020000000002</v>
      </c>
      <c r="R2840" s="16">
        <v>0.38200000000000001</v>
      </c>
      <c r="S2840" s="16">
        <v>1.35E-2</v>
      </c>
      <c r="T2840" s="16">
        <v>1.8E-3</v>
      </c>
      <c r="U2840" s="16">
        <v>4.3474000000000004</v>
      </c>
      <c r="V2840" s="16">
        <v>19.526</v>
      </c>
      <c r="W2840" s="16">
        <v>15.093999999999999</v>
      </c>
      <c r="X2840" s="16">
        <v>426.976</v>
      </c>
      <c r="Y2840" s="16">
        <v>52.334400000000002</v>
      </c>
      <c r="Z2840" s="16">
        <v>0.33139999999999997</v>
      </c>
      <c r="AA2840" s="16">
        <v>-0.19517699999999999</v>
      </c>
      <c r="AB2840" s="16">
        <v>0.36</v>
      </c>
      <c r="AC2840" s="16">
        <v>18.13</v>
      </c>
      <c r="AD2840" s="16">
        <v>43</v>
      </c>
      <c r="AE2840" s="16">
        <v>12.254899999999999</v>
      </c>
      <c r="AF2840" s="16">
        <v>15.2464</v>
      </c>
      <c r="AG2840" s="16">
        <v>165992</v>
      </c>
      <c r="AH2840" s="16">
        <v>0.1366</v>
      </c>
      <c r="AI2840" s="16">
        <v>67.400000000000006</v>
      </c>
      <c r="AJ2840" s="16">
        <v>89.9</v>
      </c>
      <c r="AK2840" s="16">
        <v>0.60250000000000004</v>
      </c>
      <c r="AL2840" s="16">
        <v>-0.35670000000000002</v>
      </c>
      <c r="AM2840" s="16">
        <v>0.11650000000000001</v>
      </c>
      <c r="AN2840" s="16">
        <v>0.20080000000000001</v>
      </c>
      <c r="AO2840" s="16">
        <v>0.51070000000000004</v>
      </c>
      <c r="AP2840" s="16">
        <v>-0.16289999999999999</v>
      </c>
      <c r="AR2840" s="16">
        <f t="shared" si="119"/>
        <v>1</v>
      </c>
      <c r="AS2840" s="5">
        <f t="shared" si="118"/>
        <v>1.6016999999999837E-3</v>
      </c>
    </row>
    <row r="2841" spans="1:45" x14ac:dyDescent="0.25">
      <c r="A2841" s="16" t="s">
        <v>409</v>
      </c>
      <c r="B2841" s="16" t="s">
        <v>121</v>
      </c>
      <c r="C2841" s="16" t="s">
        <v>342</v>
      </c>
      <c r="D2841" s="16">
        <v>2002</v>
      </c>
      <c r="E2841" s="16" t="s">
        <v>3356</v>
      </c>
      <c r="F2841" s="16" t="s">
        <v>593</v>
      </c>
      <c r="G2841" s="10">
        <v>5383.8</v>
      </c>
      <c r="H2841" s="73">
        <v>8.5911500000000007</v>
      </c>
      <c r="I2841" s="16">
        <v>3149265</v>
      </c>
      <c r="J2841" s="71">
        <v>-7.0000000000000001E-3</v>
      </c>
      <c r="K2841" s="71">
        <v>0.88100000000000001</v>
      </c>
      <c r="L2841" s="16">
        <v>0.26264399999999999</v>
      </c>
      <c r="M2841" s="16">
        <v>-0.42492649999999998</v>
      </c>
      <c r="N2841" s="16">
        <v>0.56507640000000003</v>
      </c>
      <c r="O2841" s="16">
        <v>0.30567349999999999</v>
      </c>
      <c r="P2841" s="16">
        <v>-0.1351898</v>
      </c>
      <c r="Q2841" s="16">
        <v>0.27222950000000001</v>
      </c>
      <c r="R2841" s="16">
        <v>0.36230000000000001</v>
      </c>
      <c r="S2841" s="16">
        <v>1.4E-2</v>
      </c>
      <c r="T2841" s="16">
        <v>1.4E-3</v>
      </c>
      <c r="U2841" s="16">
        <v>4.4382000000000001</v>
      </c>
      <c r="V2841" s="16">
        <v>20.222000000000001</v>
      </c>
      <c r="W2841" s="16">
        <v>15.318</v>
      </c>
      <c r="X2841" s="16">
        <v>427.16199999999998</v>
      </c>
      <c r="Y2841" s="16">
        <v>53.2956</v>
      </c>
      <c r="Z2841" s="16">
        <v>0.30959999999999999</v>
      </c>
      <c r="AA2841" s="16">
        <v>-0.2145958</v>
      </c>
      <c r="AB2841" s="16">
        <v>0.36</v>
      </c>
      <c r="AC2841" s="16">
        <v>18.13</v>
      </c>
      <c r="AD2841" s="16">
        <v>43.5</v>
      </c>
      <c r="AE2841" s="16">
        <v>12.172700000000001</v>
      </c>
      <c r="AF2841" s="16">
        <v>16.5441</v>
      </c>
      <c r="AG2841" s="16">
        <v>168313</v>
      </c>
      <c r="AH2841" s="16">
        <v>0.1376</v>
      </c>
      <c r="AI2841" s="16">
        <v>67.900000000000006</v>
      </c>
      <c r="AJ2841" s="16">
        <v>90.3</v>
      </c>
      <c r="AK2841" s="16">
        <v>0.60129999999999995</v>
      </c>
      <c r="AL2841" s="16">
        <v>-0.31950000000000001</v>
      </c>
      <c r="AM2841" s="16">
        <v>-9.7000000000000003E-3</v>
      </c>
      <c r="AN2841" s="16">
        <v>0.23219999999999999</v>
      </c>
      <c r="AO2841" s="16">
        <v>0.4592</v>
      </c>
      <c r="AP2841" s="16">
        <v>-0.1048</v>
      </c>
      <c r="AR2841" s="16">
        <f t="shared" si="119"/>
        <v>1</v>
      </c>
      <c r="AS2841" s="5">
        <f t="shared" si="118"/>
        <v>6.9548999999999861E-3</v>
      </c>
    </row>
    <row r="2842" spans="1:45" x14ac:dyDescent="0.25">
      <c r="A2842" s="16" t="s">
        <v>409</v>
      </c>
      <c r="B2842" s="16" t="s">
        <v>121</v>
      </c>
      <c r="C2842" s="16" t="s">
        <v>342</v>
      </c>
      <c r="D2842" s="16">
        <v>2003</v>
      </c>
      <c r="E2842" s="16" t="s">
        <v>3355</v>
      </c>
      <c r="F2842" s="16" t="s">
        <v>593</v>
      </c>
      <c r="G2842" s="10">
        <v>5505.49</v>
      </c>
      <c r="H2842" s="73">
        <v>8.6135009999999994</v>
      </c>
      <c r="I2842" s="16">
        <v>3209174</v>
      </c>
      <c r="J2842" s="71">
        <v>1.0999999999999999E-2</v>
      </c>
      <c r="K2842" s="71">
        <v>0.89100000000000001</v>
      </c>
      <c r="L2842" s="16">
        <v>0.23559430000000001</v>
      </c>
      <c r="M2842" s="16">
        <v>-0.42961310000000003</v>
      </c>
      <c r="N2842" s="16">
        <v>0.59640570000000004</v>
      </c>
      <c r="O2842" s="16">
        <v>0.29578520000000003</v>
      </c>
      <c r="P2842" s="16">
        <v>-0.1166624</v>
      </c>
      <c r="Q2842" s="16">
        <v>0.17190269999999999</v>
      </c>
      <c r="R2842" s="16">
        <v>0.34</v>
      </c>
      <c r="S2842" s="16">
        <v>1.4500000000000001E-2</v>
      </c>
      <c r="T2842" s="16">
        <v>2E-3</v>
      </c>
      <c r="U2842" s="16">
        <v>4.4138999999999999</v>
      </c>
      <c r="V2842" s="16">
        <v>20.917999999999999</v>
      </c>
      <c r="W2842" s="16">
        <v>15.542</v>
      </c>
      <c r="X2842" s="16">
        <v>428.012</v>
      </c>
      <c r="Y2842" s="16">
        <v>54.256799999999998</v>
      </c>
      <c r="Z2842" s="16">
        <v>0.28970000000000001</v>
      </c>
      <c r="AA2842" s="16">
        <v>-0.23401469999999999</v>
      </c>
      <c r="AB2842" s="16">
        <v>0.36</v>
      </c>
      <c r="AC2842" s="16">
        <v>18.13</v>
      </c>
      <c r="AD2842" s="16">
        <v>44</v>
      </c>
      <c r="AE2842" s="16">
        <v>11.769299999999999</v>
      </c>
      <c r="AF2842" s="16">
        <v>21.365200000000002</v>
      </c>
      <c r="AG2842" s="16">
        <v>174113</v>
      </c>
      <c r="AH2842" s="16">
        <v>0.13489999999999999</v>
      </c>
      <c r="AI2842" s="16">
        <v>68.5</v>
      </c>
      <c r="AJ2842" s="16">
        <v>90.6</v>
      </c>
      <c r="AK2842" s="16">
        <v>0.47110000000000002</v>
      </c>
      <c r="AL2842" s="16">
        <v>-0.36</v>
      </c>
      <c r="AM2842" s="16">
        <v>-5.5899999999999998E-2</v>
      </c>
      <c r="AN2842" s="16">
        <v>3.8699999999999998E-2</v>
      </c>
      <c r="AO2842" s="16">
        <v>0.31719999999999998</v>
      </c>
      <c r="AP2842" s="16">
        <v>-0.13930000000000001</v>
      </c>
      <c r="AR2842" s="16">
        <f t="shared" si="119"/>
        <v>1</v>
      </c>
      <c r="AS2842" s="5">
        <f t="shared" si="118"/>
        <v>-2.7049699999999982E-2</v>
      </c>
    </row>
    <row r="2843" spans="1:45" x14ac:dyDescent="0.25">
      <c r="A2843" s="16" t="s">
        <v>409</v>
      </c>
      <c r="B2843" s="16" t="s">
        <v>121</v>
      </c>
      <c r="C2843" s="16" t="s">
        <v>342</v>
      </c>
      <c r="D2843" s="16">
        <v>2004</v>
      </c>
      <c r="E2843" s="16" t="s">
        <v>3350</v>
      </c>
      <c r="F2843" s="16" t="s">
        <v>593</v>
      </c>
      <c r="G2843" s="10">
        <v>5810.32</v>
      </c>
      <c r="H2843" s="73">
        <v>8.6673899999999993</v>
      </c>
      <c r="I2843" s="16">
        <v>3269541</v>
      </c>
      <c r="J2843" s="71">
        <v>2.7E-2</v>
      </c>
      <c r="K2843" s="71">
        <v>0.91500000000000004</v>
      </c>
      <c r="L2843" s="16">
        <v>0.2101759</v>
      </c>
      <c r="M2843" s="16">
        <v>-0.48184959999999999</v>
      </c>
      <c r="N2843" s="16">
        <v>0.54665779999999997</v>
      </c>
      <c r="O2843" s="16">
        <v>0.23333909999999999</v>
      </c>
      <c r="P2843" s="16">
        <v>-4.3114100000000002E-2</v>
      </c>
      <c r="Q2843" s="16">
        <v>0.20442299999999999</v>
      </c>
      <c r="R2843" s="16">
        <v>0.23980000000000001</v>
      </c>
      <c r="S2843" s="16">
        <v>1.49E-2</v>
      </c>
      <c r="T2843" s="16">
        <v>2.0999999999999999E-3</v>
      </c>
      <c r="U2843" s="16">
        <v>3.7892000000000001</v>
      </c>
      <c r="V2843" s="16">
        <v>21.614000000000001</v>
      </c>
      <c r="W2843" s="16">
        <v>15.766</v>
      </c>
      <c r="X2843" s="16">
        <v>426.05</v>
      </c>
      <c r="Y2843" s="16">
        <v>53.980499999999999</v>
      </c>
      <c r="Z2843" s="16">
        <v>0.26229999999999998</v>
      </c>
      <c r="AA2843" s="16">
        <v>-0.21847949999999999</v>
      </c>
      <c r="AB2843" s="16">
        <v>0.36</v>
      </c>
      <c r="AC2843" s="16">
        <v>18.13</v>
      </c>
      <c r="AD2843" s="16">
        <v>43.6</v>
      </c>
      <c r="AE2843" s="16">
        <v>12.860099999999999</v>
      </c>
      <c r="AF2843" s="16">
        <v>38.1417</v>
      </c>
      <c r="AG2843" s="16">
        <v>176685</v>
      </c>
      <c r="AH2843" s="16">
        <v>0.13450000000000001</v>
      </c>
      <c r="AI2843" s="16">
        <v>69</v>
      </c>
      <c r="AJ2843" s="16">
        <v>91</v>
      </c>
      <c r="AK2843" s="16">
        <v>0.51129999999999998</v>
      </c>
      <c r="AL2843" s="16">
        <v>-0.27360000000000001</v>
      </c>
      <c r="AM2843" s="16">
        <v>-3.4299999999999997E-2</v>
      </c>
      <c r="AN2843" s="16">
        <v>8.9499999999999996E-2</v>
      </c>
      <c r="AO2843" s="16">
        <v>0.27279999999999999</v>
      </c>
      <c r="AP2843" s="16">
        <v>-0.1014</v>
      </c>
      <c r="AR2843" s="16">
        <f t="shared" si="119"/>
        <v>1</v>
      </c>
      <c r="AS2843" s="5">
        <f t="shared" si="118"/>
        <v>-2.5418400000000008E-2</v>
      </c>
    </row>
    <row r="2844" spans="1:45" x14ac:dyDescent="0.25">
      <c r="A2844" s="16" t="s">
        <v>409</v>
      </c>
      <c r="B2844" s="16" t="s">
        <v>121</v>
      </c>
      <c r="C2844" s="16" t="s">
        <v>342</v>
      </c>
      <c r="D2844" s="16">
        <v>2005</v>
      </c>
      <c r="E2844" s="16" t="s">
        <v>3337</v>
      </c>
      <c r="F2844" s="16" t="s">
        <v>593</v>
      </c>
      <c r="G2844" s="10">
        <v>6114.22</v>
      </c>
      <c r="H2844" s="73">
        <v>8.7183720000000005</v>
      </c>
      <c r="I2844" s="16">
        <v>3330465</v>
      </c>
      <c r="J2844" s="71">
        <v>2.4E-2</v>
      </c>
      <c r="K2844" s="71">
        <v>0.93700000000000006</v>
      </c>
      <c r="L2844" s="16">
        <v>0.2838349</v>
      </c>
      <c r="M2844" s="16">
        <v>-0.47311999999999999</v>
      </c>
      <c r="N2844" s="16">
        <v>0.60398070000000004</v>
      </c>
      <c r="O2844" s="16">
        <v>0.33609869999999997</v>
      </c>
      <c r="P2844" s="16">
        <v>2.0145099999999999E-2</v>
      </c>
      <c r="Q2844" s="16">
        <v>0.1282365</v>
      </c>
      <c r="R2844" s="16">
        <v>0.2455</v>
      </c>
      <c r="S2844" s="16">
        <v>1.54E-2</v>
      </c>
      <c r="T2844" s="16">
        <v>2.5000000000000001E-3</v>
      </c>
      <c r="U2844" s="16">
        <v>4.0266000000000002</v>
      </c>
      <c r="V2844" s="16">
        <v>22.31</v>
      </c>
      <c r="W2844" s="16">
        <v>15.99</v>
      </c>
      <c r="X2844" s="16">
        <v>426.66</v>
      </c>
      <c r="Y2844" s="16">
        <v>56.357799999999997</v>
      </c>
      <c r="Z2844" s="16">
        <v>0.2913</v>
      </c>
      <c r="AA2844" s="16">
        <v>-0.21071210000000001</v>
      </c>
      <c r="AB2844" s="16">
        <v>0.36</v>
      </c>
      <c r="AC2844" s="16">
        <v>18.13</v>
      </c>
      <c r="AD2844" s="16">
        <v>43.4</v>
      </c>
      <c r="AE2844" s="16">
        <v>13.976900000000001</v>
      </c>
      <c r="AF2844" s="16">
        <v>51.9542</v>
      </c>
      <c r="AG2844" s="16">
        <v>175549</v>
      </c>
      <c r="AH2844" s="16">
        <v>0.13300000000000001</v>
      </c>
      <c r="AI2844" s="16">
        <v>69.599999999999994</v>
      </c>
      <c r="AJ2844" s="16">
        <v>91.4</v>
      </c>
      <c r="AK2844" s="16">
        <v>0.43690000000000001</v>
      </c>
      <c r="AL2844" s="16">
        <v>-0.37490000000000001</v>
      </c>
      <c r="AM2844" s="16">
        <v>6.0600000000000001E-2</v>
      </c>
      <c r="AN2844" s="16">
        <v>-0.1784</v>
      </c>
      <c r="AO2844" s="16">
        <v>0.1938</v>
      </c>
      <c r="AP2844" s="16">
        <v>-0.13930000000000001</v>
      </c>
      <c r="AR2844" s="16">
        <f t="shared" si="119"/>
        <v>1</v>
      </c>
      <c r="AS2844" s="5">
        <f t="shared" si="118"/>
        <v>7.3659000000000002E-2</v>
      </c>
    </row>
    <row r="2845" spans="1:45" x14ac:dyDescent="0.25">
      <c r="A2845" s="16" t="s">
        <v>409</v>
      </c>
      <c r="B2845" s="16" t="s">
        <v>121</v>
      </c>
      <c r="C2845" s="16" t="s">
        <v>342</v>
      </c>
      <c r="D2845" s="16">
        <v>2006</v>
      </c>
      <c r="E2845" s="16" t="s">
        <v>3333</v>
      </c>
      <c r="F2845" s="16" t="s">
        <v>593</v>
      </c>
      <c r="G2845" s="10">
        <v>6522.92</v>
      </c>
      <c r="H2845" s="73">
        <v>8.7830770000000005</v>
      </c>
      <c r="I2845" s="16">
        <v>3391905</v>
      </c>
      <c r="J2845" s="71">
        <v>4.1000000000000002E-2</v>
      </c>
      <c r="K2845" s="71">
        <v>0.97599999999999998</v>
      </c>
      <c r="L2845" s="16">
        <v>0.3491824</v>
      </c>
      <c r="M2845" s="16">
        <v>-0.46920990000000001</v>
      </c>
      <c r="N2845" s="16">
        <v>0.59523809999999999</v>
      </c>
      <c r="O2845" s="16">
        <v>0.37027369999999998</v>
      </c>
      <c r="P2845" s="16">
        <v>6.6593600000000003E-2</v>
      </c>
      <c r="Q2845" s="16">
        <v>0.1984031</v>
      </c>
      <c r="R2845" s="16">
        <v>0.2492</v>
      </c>
      <c r="S2845" s="16">
        <v>1.5900000000000001E-2</v>
      </c>
      <c r="T2845" s="16">
        <v>2.5000000000000001E-3</v>
      </c>
      <c r="U2845" s="16">
        <v>3.9969999999999999</v>
      </c>
      <c r="V2845" s="16">
        <v>22.616</v>
      </c>
      <c r="W2845" s="16">
        <v>16.196000000000002</v>
      </c>
      <c r="X2845" s="16">
        <v>422.8</v>
      </c>
      <c r="Y2845" s="16">
        <v>58.227600000000002</v>
      </c>
      <c r="Z2845" s="16">
        <v>0.2944</v>
      </c>
      <c r="AA2845" s="16">
        <v>-0.1757582</v>
      </c>
      <c r="AB2845" s="16">
        <v>0.36</v>
      </c>
      <c r="AC2845" s="16">
        <v>18.13</v>
      </c>
      <c r="AD2845" s="16">
        <v>42.5</v>
      </c>
      <c r="AE2845" s="16">
        <v>14.242599999999999</v>
      </c>
      <c r="AF2845" s="16">
        <v>63.422600000000003</v>
      </c>
      <c r="AG2845" s="16">
        <v>177263</v>
      </c>
      <c r="AH2845" s="16">
        <v>0.13500000000000001</v>
      </c>
      <c r="AI2845" s="16">
        <v>70.099999999999994</v>
      </c>
      <c r="AJ2845" s="16">
        <v>91.7</v>
      </c>
      <c r="AK2845" s="16">
        <v>0.57879999999999998</v>
      </c>
      <c r="AL2845" s="16">
        <v>-0.35930000000000001</v>
      </c>
      <c r="AM2845" s="16">
        <v>9.3600000000000003E-2</v>
      </c>
      <c r="AN2845" s="16">
        <v>-6.59E-2</v>
      </c>
      <c r="AO2845" s="16">
        <v>0.31950000000000001</v>
      </c>
      <c r="AP2845" s="16">
        <v>-0.16039999999999999</v>
      </c>
      <c r="AR2845" s="16">
        <f t="shared" si="119"/>
        <v>1</v>
      </c>
      <c r="AS2845" s="5">
        <f t="shared" si="118"/>
        <v>6.5347500000000003E-2</v>
      </c>
    </row>
    <row r="2846" spans="1:45" x14ac:dyDescent="0.25">
      <c r="A2846" s="16" t="s">
        <v>409</v>
      </c>
      <c r="B2846" s="16" t="s">
        <v>121</v>
      </c>
      <c r="C2846" s="16" t="s">
        <v>342</v>
      </c>
      <c r="D2846" s="16">
        <v>2007</v>
      </c>
      <c r="E2846" s="16" t="s">
        <v>3348</v>
      </c>
      <c r="F2846" s="16" t="s">
        <v>593</v>
      </c>
      <c r="G2846" s="10">
        <v>7173.7</v>
      </c>
      <c r="H2846" s="73">
        <v>8.8781780000000001</v>
      </c>
      <c r="I2846" s="16">
        <v>3453807</v>
      </c>
      <c r="J2846" s="71">
        <v>4.2999999999999997E-2</v>
      </c>
      <c r="K2846" s="71">
        <v>1.0189999999999999</v>
      </c>
      <c r="L2846" s="16">
        <v>0.41162880000000002</v>
      </c>
      <c r="M2846" s="16">
        <v>-0.49998670000000001</v>
      </c>
      <c r="N2846" s="16">
        <v>0.64141369999999998</v>
      </c>
      <c r="O2846" s="16">
        <v>0.3816756</v>
      </c>
      <c r="P2846" s="16">
        <v>0.1536235</v>
      </c>
      <c r="Q2846" s="16">
        <v>0.22033459999999999</v>
      </c>
      <c r="R2846" s="16">
        <v>0.1832</v>
      </c>
      <c r="S2846" s="16">
        <v>1.6299999999999999E-2</v>
      </c>
      <c r="T2846" s="16">
        <v>2.8999999999999998E-3</v>
      </c>
      <c r="U2846" s="16">
        <v>3.9674999999999998</v>
      </c>
      <c r="V2846" s="16">
        <v>22.922000000000001</v>
      </c>
      <c r="W2846" s="16">
        <v>16.402000000000001</v>
      </c>
      <c r="X2846" s="16">
        <v>427.548</v>
      </c>
      <c r="Y2846" s="16">
        <v>58.276200000000003</v>
      </c>
      <c r="Z2846" s="16">
        <v>0.29570000000000002</v>
      </c>
      <c r="AA2846" s="16">
        <v>-0.19906070000000001</v>
      </c>
      <c r="AB2846" s="16">
        <v>0.36</v>
      </c>
      <c r="AC2846" s="16">
        <v>18.13</v>
      </c>
      <c r="AD2846" s="16">
        <v>43.1</v>
      </c>
      <c r="AE2846" s="16">
        <v>14.186299999999999</v>
      </c>
      <c r="AF2846" s="16">
        <v>86.239099999999993</v>
      </c>
      <c r="AG2846" s="16">
        <v>188314</v>
      </c>
      <c r="AH2846" s="16">
        <v>0.14610000000000001</v>
      </c>
      <c r="AI2846" s="16">
        <v>70.7</v>
      </c>
      <c r="AJ2846" s="16">
        <v>92.1</v>
      </c>
      <c r="AK2846" s="16">
        <v>0.6008</v>
      </c>
      <c r="AL2846" s="16">
        <v>-0.34129999999999999</v>
      </c>
      <c r="AM2846" s="16">
        <v>0.14660000000000001</v>
      </c>
      <c r="AN2846" s="16">
        <v>-4.1700000000000001E-2</v>
      </c>
      <c r="AO2846" s="16">
        <v>0.37680000000000002</v>
      </c>
      <c r="AP2846" s="16">
        <v>-0.2084</v>
      </c>
      <c r="AR2846" s="16">
        <f t="shared" si="119"/>
        <v>1</v>
      </c>
      <c r="AS2846" s="5">
        <f t="shared" si="118"/>
        <v>6.2446400000000013E-2</v>
      </c>
    </row>
    <row r="2847" spans="1:45" x14ac:dyDescent="0.25">
      <c r="A2847" s="16" t="s">
        <v>409</v>
      </c>
      <c r="B2847" s="16" t="s">
        <v>121</v>
      </c>
      <c r="C2847" s="16" t="s">
        <v>342</v>
      </c>
      <c r="D2847" s="16">
        <v>2008</v>
      </c>
      <c r="E2847" s="16" t="s">
        <v>3352</v>
      </c>
      <c r="F2847" s="16" t="s">
        <v>593</v>
      </c>
      <c r="G2847" s="10">
        <v>7653.07</v>
      </c>
      <c r="H2847" s="73">
        <v>8.9428629999999991</v>
      </c>
      <c r="I2847" s="16">
        <v>3516268</v>
      </c>
      <c r="J2847" s="71">
        <v>5.0000000000000001E-3</v>
      </c>
      <c r="K2847" s="71">
        <v>1.024</v>
      </c>
      <c r="L2847" s="16">
        <v>0.49178889999999997</v>
      </c>
      <c r="M2847" s="16">
        <v>-0.46556019999999998</v>
      </c>
      <c r="N2847" s="16">
        <v>0.61659589999999997</v>
      </c>
      <c r="O2847" s="16">
        <v>0.39876499999999998</v>
      </c>
      <c r="P2847" s="16">
        <v>0.23893629999999999</v>
      </c>
      <c r="Q2847" s="16">
        <v>0.28714509999999999</v>
      </c>
      <c r="R2847" s="16">
        <v>0.19270000000000001</v>
      </c>
      <c r="S2847" s="16">
        <v>2.2800000000000001E-2</v>
      </c>
      <c r="T2847" s="16">
        <v>3.3999999999999998E-3</v>
      </c>
      <c r="U2847" s="16">
        <v>3.5405000000000002</v>
      </c>
      <c r="V2847" s="16">
        <v>23.228000000000002</v>
      </c>
      <c r="W2847" s="16">
        <v>16.608000000000001</v>
      </c>
      <c r="X2847" s="16">
        <v>427.71899999999999</v>
      </c>
      <c r="Y2847" s="16">
        <v>58.736499999999999</v>
      </c>
      <c r="Z2847" s="16">
        <v>0.30590000000000001</v>
      </c>
      <c r="AA2847" s="16">
        <v>-0.1641069</v>
      </c>
      <c r="AB2847" s="16">
        <v>0.36</v>
      </c>
      <c r="AC2847" s="16">
        <v>18.13</v>
      </c>
      <c r="AD2847" s="16">
        <v>42.2</v>
      </c>
      <c r="AE2847" s="16">
        <v>14.7461</v>
      </c>
      <c r="AF2847" s="16">
        <v>110.181</v>
      </c>
      <c r="AG2847" s="16">
        <v>183698</v>
      </c>
      <c r="AH2847" s="16">
        <v>0.14960000000000001</v>
      </c>
      <c r="AI2847" s="16">
        <v>71.2</v>
      </c>
      <c r="AJ2847" s="16">
        <v>92.4</v>
      </c>
      <c r="AK2847" s="16">
        <v>0.57740000000000002</v>
      </c>
      <c r="AL2847" s="16">
        <v>-0.10349999999999999</v>
      </c>
      <c r="AM2847" s="16">
        <v>0.13250000000000001</v>
      </c>
      <c r="AN2847" s="16">
        <v>-8.4199999999999997E-2</v>
      </c>
      <c r="AO2847" s="16">
        <v>0.60309999999999997</v>
      </c>
      <c r="AP2847" s="16">
        <v>-0.2157</v>
      </c>
      <c r="AR2847" s="16">
        <f t="shared" si="119"/>
        <v>1</v>
      </c>
      <c r="AS2847" s="5">
        <f t="shared" si="118"/>
        <v>8.0160099999999956E-2</v>
      </c>
    </row>
    <row r="2848" spans="1:45" x14ac:dyDescent="0.25">
      <c r="A2848" s="16" t="s">
        <v>409</v>
      </c>
      <c r="B2848" s="16" t="s">
        <v>121</v>
      </c>
      <c r="C2848" s="16" t="s">
        <v>342</v>
      </c>
      <c r="D2848" s="16">
        <v>2009</v>
      </c>
      <c r="E2848" s="16" t="s">
        <v>3338</v>
      </c>
      <c r="F2848" s="16" t="s">
        <v>593</v>
      </c>
      <c r="G2848" s="10">
        <v>7638.29</v>
      </c>
      <c r="H2848" s="73">
        <v>8.9409290000000006</v>
      </c>
      <c r="I2848" s="16">
        <v>3579385</v>
      </c>
      <c r="J2848" s="71">
        <v>-5.8000000000000003E-2</v>
      </c>
      <c r="K2848" s="71">
        <v>0.96599999999999997</v>
      </c>
      <c r="L2848" s="16">
        <v>0.58050900000000005</v>
      </c>
      <c r="M2848" s="16">
        <v>-0.49850309999999998</v>
      </c>
      <c r="N2848" s="16">
        <v>0.6603367</v>
      </c>
      <c r="O2848" s="16">
        <v>0.41976720000000001</v>
      </c>
      <c r="P2848" s="16">
        <v>0.43488379999999999</v>
      </c>
      <c r="Q2848" s="16">
        <v>0.2463185</v>
      </c>
      <c r="R2848" s="16">
        <v>0.13819999999999999</v>
      </c>
      <c r="S2848" s="16">
        <v>2.2200000000000001E-2</v>
      </c>
      <c r="T2848" s="16">
        <v>3.3E-3</v>
      </c>
      <c r="U2848" s="16">
        <v>3.9085000000000001</v>
      </c>
      <c r="V2848" s="16">
        <v>23.533999999999999</v>
      </c>
      <c r="W2848" s="16">
        <v>16.814</v>
      </c>
      <c r="X2848" s="16">
        <v>425.53100000000001</v>
      </c>
      <c r="Y2848" s="16">
        <v>58.974600000000002</v>
      </c>
      <c r="Z2848" s="16">
        <v>0.31509999999999999</v>
      </c>
      <c r="AA2848" s="16">
        <v>-0.160223</v>
      </c>
      <c r="AB2848" s="16">
        <v>0.36</v>
      </c>
      <c r="AC2848" s="16">
        <v>18.13</v>
      </c>
      <c r="AD2848" s="16">
        <v>42.1</v>
      </c>
      <c r="AE2848" s="16">
        <v>14.833500000000001</v>
      </c>
      <c r="AF2848" s="16">
        <v>167.78100000000001</v>
      </c>
      <c r="AG2848" s="16">
        <v>195342</v>
      </c>
      <c r="AH2848" s="16">
        <v>0.16470000000000001</v>
      </c>
      <c r="AI2848" s="16">
        <v>71.8</v>
      </c>
      <c r="AJ2848" s="16">
        <v>92.8</v>
      </c>
      <c r="AK2848" s="16">
        <v>0.57989999999999997</v>
      </c>
      <c r="AL2848" s="16">
        <v>-0.31659999999999999</v>
      </c>
      <c r="AM2848" s="16">
        <v>0.1396</v>
      </c>
      <c r="AN2848" s="16">
        <v>3.8800000000000001E-2</v>
      </c>
      <c r="AO2848" s="16">
        <v>0.37690000000000001</v>
      </c>
      <c r="AP2848" s="16">
        <v>-0.13</v>
      </c>
      <c r="AR2848" s="16">
        <f t="shared" si="119"/>
        <v>1</v>
      </c>
      <c r="AS2848" s="5">
        <f t="shared" si="118"/>
        <v>8.8720100000000079E-2</v>
      </c>
    </row>
    <row r="2849" spans="1:45" x14ac:dyDescent="0.25">
      <c r="A2849" s="16" t="s">
        <v>409</v>
      </c>
      <c r="B2849" s="16" t="s">
        <v>121</v>
      </c>
      <c r="C2849" s="16" t="s">
        <v>342</v>
      </c>
      <c r="D2849" s="16">
        <v>2010</v>
      </c>
      <c r="E2849" s="16" t="s">
        <v>3345</v>
      </c>
      <c r="F2849" s="16" t="s">
        <v>593</v>
      </c>
      <c r="G2849" s="10">
        <v>7937.26</v>
      </c>
      <c r="H2849" s="73">
        <v>8.9793230000000008</v>
      </c>
      <c r="I2849" s="16">
        <v>3643222</v>
      </c>
      <c r="J2849" s="71">
        <v>-5.0000000000000001E-3</v>
      </c>
      <c r="K2849" s="71">
        <v>0.96199999999999997</v>
      </c>
      <c r="L2849" s="16">
        <v>0.66525109999999998</v>
      </c>
      <c r="M2849" s="16">
        <v>-0.47251860000000001</v>
      </c>
      <c r="N2849" s="16">
        <v>0.69943739999999999</v>
      </c>
      <c r="O2849" s="16">
        <v>0.52157419999999999</v>
      </c>
      <c r="P2849" s="16">
        <v>0.48627189999999998</v>
      </c>
      <c r="Q2849" s="16">
        <v>0.2114075</v>
      </c>
      <c r="R2849" s="16">
        <v>0.1477</v>
      </c>
      <c r="S2849" s="16">
        <v>2.7699999999999999E-2</v>
      </c>
      <c r="T2849" s="16">
        <v>3.3E-3</v>
      </c>
      <c r="U2849" s="16">
        <v>3.8788999999999998</v>
      </c>
      <c r="V2849" s="16">
        <v>23.84</v>
      </c>
      <c r="W2849" s="16">
        <v>17.02</v>
      </c>
      <c r="X2849" s="16">
        <v>429.17200000000003</v>
      </c>
      <c r="Y2849" s="16">
        <v>62.360599999999998</v>
      </c>
      <c r="Z2849" s="16">
        <v>0.32490000000000002</v>
      </c>
      <c r="AA2849" s="16">
        <v>-0.1912933</v>
      </c>
      <c r="AB2849" s="16">
        <v>0.36</v>
      </c>
      <c r="AC2849" s="16">
        <v>18.13</v>
      </c>
      <c r="AD2849" s="16">
        <v>42.9</v>
      </c>
      <c r="AE2849" s="16">
        <v>14.662800000000001</v>
      </c>
      <c r="AF2849" s="16">
        <v>180.69900000000001</v>
      </c>
      <c r="AG2849" s="16">
        <v>204916</v>
      </c>
      <c r="AH2849" s="16">
        <v>0.17169999999999999</v>
      </c>
      <c r="AI2849" s="16">
        <v>72.3</v>
      </c>
      <c r="AJ2849" s="16">
        <v>93.1</v>
      </c>
      <c r="AK2849" s="16">
        <v>0.52059999999999995</v>
      </c>
      <c r="AL2849" s="16">
        <v>-0.35070000000000001</v>
      </c>
      <c r="AM2849" s="16">
        <v>0.13850000000000001</v>
      </c>
      <c r="AN2849" s="16">
        <v>-0.1109</v>
      </c>
      <c r="AO2849" s="16">
        <v>0.3821</v>
      </c>
      <c r="AP2849" s="16">
        <v>-0.1081</v>
      </c>
      <c r="AR2849" s="16">
        <f t="shared" si="119"/>
        <v>1</v>
      </c>
      <c r="AS2849" s="5">
        <f t="shared" si="118"/>
        <v>8.4742099999999931E-2</v>
      </c>
    </row>
    <row r="2850" spans="1:45" x14ac:dyDescent="0.25">
      <c r="A2850" s="16" t="s">
        <v>409</v>
      </c>
      <c r="B2850" s="16" t="s">
        <v>121</v>
      </c>
      <c r="C2850" s="16" t="s">
        <v>342</v>
      </c>
      <c r="D2850" s="16">
        <v>2011</v>
      </c>
      <c r="E2850" s="16" t="s">
        <v>3343</v>
      </c>
      <c r="F2850" s="16" t="s">
        <v>593</v>
      </c>
      <c r="G2850" s="10">
        <v>8719.9699999999993</v>
      </c>
      <c r="H2850" s="73">
        <v>9.0733720000000009</v>
      </c>
      <c r="I2850" s="16">
        <v>3707782</v>
      </c>
      <c r="J2850" s="71">
        <v>3.9E-2</v>
      </c>
      <c r="K2850" s="71">
        <v>1</v>
      </c>
      <c r="L2850" s="16">
        <v>0.70452729999999997</v>
      </c>
      <c r="M2850" s="16">
        <v>-0.46075139999999998</v>
      </c>
      <c r="N2850" s="16">
        <v>0.68961110000000003</v>
      </c>
      <c r="O2850" s="16">
        <v>0.55910000000000004</v>
      </c>
      <c r="P2850" s="16">
        <v>0.50106499999999998</v>
      </c>
      <c r="Q2850" s="16">
        <v>0.24473629999999999</v>
      </c>
      <c r="R2850" s="16">
        <v>0.1804</v>
      </c>
      <c r="S2850" s="16">
        <v>2.5600000000000001E-2</v>
      </c>
      <c r="T2850" s="16">
        <v>3.5000000000000001E-3</v>
      </c>
      <c r="U2850" s="16">
        <v>3.2934000000000001</v>
      </c>
      <c r="V2850" s="16">
        <v>24.952000000000002</v>
      </c>
      <c r="W2850" s="16">
        <v>17.276</v>
      </c>
      <c r="X2850" s="16">
        <v>431.11700000000002</v>
      </c>
      <c r="Y2850" s="16">
        <v>62.8</v>
      </c>
      <c r="Z2850" s="16">
        <v>0.32790000000000002</v>
      </c>
      <c r="AA2850" s="16">
        <v>-0.25731720000000002</v>
      </c>
      <c r="AB2850" s="16">
        <v>0.36</v>
      </c>
      <c r="AC2850" s="16">
        <v>18.13</v>
      </c>
      <c r="AD2850" s="16">
        <v>44.6</v>
      </c>
      <c r="AE2850" s="16">
        <v>14.9771</v>
      </c>
      <c r="AF2850" s="16">
        <v>180.078</v>
      </c>
      <c r="AG2850" s="16">
        <v>213391</v>
      </c>
      <c r="AH2850" s="16">
        <v>0.1739</v>
      </c>
      <c r="AI2850" s="16">
        <v>72.900000000000006</v>
      </c>
      <c r="AJ2850" s="16">
        <v>93.4</v>
      </c>
      <c r="AK2850" s="16">
        <v>0.51770000000000005</v>
      </c>
      <c r="AL2850" s="16">
        <v>-0.33929999999999999</v>
      </c>
      <c r="AM2850" s="16">
        <v>9.4700000000000006E-2</v>
      </c>
      <c r="AN2850" s="16">
        <v>-2.86E-2</v>
      </c>
      <c r="AO2850" s="16">
        <v>0.42759999999999998</v>
      </c>
      <c r="AP2850" s="16">
        <v>-4.4999999999999997E-3</v>
      </c>
      <c r="AR2850" s="16">
        <f t="shared" si="119"/>
        <v>1</v>
      </c>
      <c r="AS2850" s="5">
        <f t="shared" si="118"/>
        <v>3.9276199999999983E-2</v>
      </c>
    </row>
    <row r="2851" spans="1:45" x14ac:dyDescent="0.25">
      <c r="A2851" s="16" t="s">
        <v>409</v>
      </c>
      <c r="B2851" s="16" t="s">
        <v>121</v>
      </c>
      <c r="C2851" s="16" t="s">
        <v>342</v>
      </c>
      <c r="D2851" s="16">
        <v>2012</v>
      </c>
      <c r="E2851" s="16" t="s">
        <v>3349</v>
      </c>
      <c r="F2851" s="16" t="s">
        <v>593</v>
      </c>
      <c r="G2851" s="10">
        <v>9360.34</v>
      </c>
      <c r="H2851" s="73">
        <v>9.1442370000000004</v>
      </c>
      <c r="I2851" s="16">
        <v>3772938</v>
      </c>
      <c r="J2851" s="71">
        <v>-3.0000000000000001E-3</v>
      </c>
      <c r="K2851" s="71">
        <v>0.997</v>
      </c>
      <c r="L2851" s="16">
        <v>0.67605579999999998</v>
      </c>
      <c r="M2851" s="16">
        <v>-0.55630279999999999</v>
      </c>
      <c r="N2851" s="16">
        <v>0.77491949999999998</v>
      </c>
      <c r="O2851" s="16">
        <v>0.59262000000000004</v>
      </c>
      <c r="P2851" s="16">
        <v>0.45944699999999999</v>
      </c>
      <c r="Q2851" s="16">
        <v>0.19529270000000001</v>
      </c>
      <c r="R2851" s="16">
        <v>8.0299999999999996E-2</v>
      </c>
      <c r="S2851" s="16">
        <v>1.3299999999999999E-2</v>
      </c>
      <c r="T2851" s="16">
        <v>4.1000000000000003E-3</v>
      </c>
      <c r="U2851" s="16">
        <v>3.8199000000000001</v>
      </c>
      <c r="V2851" s="16">
        <v>26.064</v>
      </c>
      <c r="W2851" s="16">
        <v>17.532</v>
      </c>
      <c r="X2851" s="16">
        <v>429.64499999999998</v>
      </c>
      <c r="Y2851" s="16">
        <v>62.911200000000001</v>
      </c>
      <c r="Z2851" s="16">
        <v>0.34949999999999998</v>
      </c>
      <c r="AA2851" s="16">
        <v>-0.230131</v>
      </c>
      <c r="AB2851" s="16">
        <v>0.36</v>
      </c>
      <c r="AC2851" s="16">
        <v>18.13</v>
      </c>
      <c r="AD2851" s="16">
        <v>43.9</v>
      </c>
      <c r="AE2851" s="16">
        <v>14.9878</v>
      </c>
      <c r="AF2851" s="16">
        <v>163.417</v>
      </c>
      <c r="AG2851" s="16">
        <v>229876</v>
      </c>
      <c r="AH2851" s="16">
        <v>0.1588</v>
      </c>
      <c r="AI2851" s="16">
        <v>73.400000000000006</v>
      </c>
      <c r="AJ2851" s="16">
        <v>93.7</v>
      </c>
      <c r="AK2851" s="16">
        <v>0.45</v>
      </c>
      <c r="AL2851" s="16">
        <v>-0.37980000000000003</v>
      </c>
      <c r="AM2851" s="16">
        <v>0.29289999999999999</v>
      </c>
      <c r="AN2851" s="16">
        <v>-0.16250000000000001</v>
      </c>
      <c r="AO2851" s="16">
        <v>0.38119999999999998</v>
      </c>
      <c r="AP2851" s="16">
        <v>-0.2087</v>
      </c>
      <c r="AR2851" s="16">
        <f t="shared" si="119"/>
        <v>1</v>
      </c>
      <c r="AS2851" s="5">
        <f t="shared" si="118"/>
        <v>-2.8471499999999983E-2</v>
      </c>
    </row>
    <row r="2852" spans="1:45" x14ac:dyDescent="0.25">
      <c r="A2852" s="16" t="s">
        <v>409</v>
      </c>
      <c r="B2852" s="16" t="s">
        <v>121</v>
      </c>
      <c r="C2852" s="16" t="s">
        <v>342</v>
      </c>
      <c r="D2852" s="16">
        <v>2013</v>
      </c>
      <c r="E2852" s="16" t="s">
        <v>3334</v>
      </c>
      <c r="F2852" s="16" t="s">
        <v>593</v>
      </c>
      <c r="G2852" s="10">
        <v>9810.01</v>
      </c>
      <c r="H2852" s="73">
        <v>9.1911579999999997</v>
      </c>
      <c r="I2852" s="16">
        <v>3838462</v>
      </c>
      <c r="J2852" s="71">
        <v>-0.02</v>
      </c>
      <c r="K2852" s="71">
        <v>0.97699999999999998</v>
      </c>
      <c r="L2852" s="16">
        <v>0.66922309999999996</v>
      </c>
      <c r="M2852" s="16">
        <v>-0.59603410000000001</v>
      </c>
      <c r="N2852" s="16">
        <v>0.83198810000000001</v>
      </c>
      <c r="O2852" s="16">
        <v>0.56280030000000003</v>
      </c>
      <c r="P2852" s="16">
        <v>0.4614975</v>
      </c>
      <c r="Q2852" s="16">
        <v>0.19024060000000001</v>
      </c>
      <c r="R2852" s="16">
        <v>6.6400000000000001E-2</v>
      </c>
      <c r="S2852" s="16">
        <v>4.7999999999999996E-3</v>
      </c>
      <c r="T2852" s="16">
        <v>4.1000000000000003E-3</v>
      </c>
      <c r="U2852" s="16">
        <v>3.7904</v>
      </c>
      <c r="V2852" s="16">
        <v>27.175999999999998</v>
      </c>
      <c r="W2852" s="16">
        <v>17.788</v>
      </c>
      <c r="X2852" s="16">
        <v>432.911</v>
      </c>
      <c r="Y2852" s="16">
        <v>63.127400000000002</v>
      </c>
      <c r="Z2852" s="16">
        <v>0.33479999999999999</v>
      </c>
      <c r="AA2852" s="16">
        <v>-0.20954690000000001</v>
      </c>
      <c r="AB2852" s="16">
        <v>0.36</v>
      </c>
      <c r="AC2852" s="16">
        <v>18.13</v>
      </c>
      <c r="AD2852" s="16">
        <v>43.37</v>
      </c>
      <c r="AE2852" s="16">
        <v>14.9328</v>
      </c>
      <c r="AF2852" s="16">
        <v>160.56800000000001</v>
      </c>
      <c r="AG2852" s="16">
        <v>235385</v>
      </c>
      <c r="AH2852" s="16">
        <v>0.16070000000000001</v>
      </c>
      <c r="AI2852" s="16">
        <v>73.900000000000006</v>
      </c>
      <c r="AJ2852" s="16">
        <v>94.1</v>
      </c>
      <c r="AK2852" s="16">
        <v>0.40439999999999998</v>
      </c>
      <c r="AL2852" s="16">
        <v>-0.3589</v>
      </c>
      <c r="AM2852" s="16">
        <v>0.29820000000000002</v>
      </c>
      <c r="AN2852" s="16">
        <v>-0.13300000000000001</v>
      </c>
      <c r="AO2852" s="16">
        <v>0.36420000000000002</v>
      </c>
      <c r="AP2852" s="16">
        <v>-0.22520000000000001</v>
      </c>
      <c r="AR2852" s="16">
        <f t="shared" si="119"/>
        <v>1</v>
      </c>
      <c r="AS2852" s="5">
        <f t="shared" si="118"/>
        <v>-6.8327000000000249E-3</v>
      </c>
    </row>
    <row r="2853" spans="1:45" x14ac:dyDescent="0.25">
      <c r="A2853" s="16" t="s">
        <v>409</v>
      </c>
      <c r="B2853" s="16" t="s">
        <v>121</v>
      </c>
      <c r="C2853" s="16" t="s">
        <v>342</v>
      </c>
      <c r="D2853" s="16">
        <v>2014</v>
      </c>
      <c r="E2853" s="16" t="s">
        <v>3347</v>
      </c>
      <c r="F2853" s="16" t="s">
        <v>593</v>
      </c>
      <c r="G2853" s="10">
        <v>10229.200000000001</v>
      </c>
      <c r="H2853" s="73">
        <v>9.2330050000000004</v>
      </c>
      <c r="I2853" s="16">
        <v>3903986</v>
      </c>
      <c r="J2853" s="71">
        <v>-1.0999999999999999E-2</v>
      </c>
      <c r="K2853" s="71">
        <v>0.96699999999999997</v>
      </c>
      <c r="L2853" s="16">
        <v>0.77196160000000003</v>
      </c>
      <c r="M2853" s="16">
        <v>-0.54681170000000001</v>
      </c>
      <c r="N2853" s="16">
        <v>0.86907979999999996</v>
      </c>
      <c r="O2853" s="16">
        <v>0.63113929999999996</v>
      </c>
      <c r="P2853" s="16">
        <v>0.45117210000000002</v>
      </c>
      <c r="Q2853" s="16">
        <v>0.27918159999999997</v>
      </c>
      <c r="R2853" s="16">
        <v>9.1999999999999998E-2</v>
      </c>
      <c r="S2853" s="16">
        <v>1.5599999999999999E-2</v>
      </c>
      <c r="T2853" s="16">
        <v>3.5000000000000001E-3</v>
      </c>
      <c r="U2853" s="16">
        <v>3.7608000000000001</v>
      </c>
      <c r="V2853" s="16">
        <v>28.288</v>
      </c>
      <c r="W2853" s="16">
        <v>18.044</v>
      </c>
      <c r="X2853" s="16">
        <v>433.048</v>
      </c>
      <c r="Y2853" s="16">
        <v>64.670500000000004</v>
      </c>
      <c r="Z2853" s="16">
        <v>0.3533</v>
      </c>
      <c r="AA2853" s="16">
        <v>-0.21110039999999999</v>
      </c>
      <c r="AB2853" s="16">
        <v>0.36</v>
      </c>
      <c r="AC2853" s="16">
        <v>18.13</v>
      </c>
      <c r="AD2853" s="16">
        <v>43.41</v>
      </c>
      <c r="AE2853" s="16">
        <v>14.9871</v>
      </c>
      <c r="AF2853" s="16">
        <v>158.054</v>
      </c>
      <c r="AG2853" s="16">
        <v>212635</v>
      </c>
      <c r="AH2853" s="16">
        <v>0.16259999999999999</v>
      </c>
      <c r="AI2853" s="16">
        <v>74.5</v>
      </c>
      <c r="AJ2853" s="16">
        <v>94.4</v>
      </c>
      <c r="AK2853" s="16">
        <v>0.48209999999999997</v>
      </c>
      <c r="AL2853" s="16">
        <v>-0.35470000000000002</v>
      </c>
      <c r="AM2853" s="16">
        <v>0.27300000000000002</v>
      </c>
      <c r="AN2853" s="16">
        <v>0.20780000000000001</v>
      </c>
      <c r="AO2853" s="16">
        <v>0.37330000000000002</v>
      </c>
      <c r="AP2853" s="16">
        <v>-9.0899999999999995E-2</v>
      </c>
      <c r="AR2853" s="16">
        <f t="shared" si="119"/>
        <v>1</v>
      </c>
      <c r="AS2853" s="5">
        <f t="shared" si="118"/>
        <v>0.10273850000000007</v>
      </c>
    </row>
    <row r="2854" spans="1:45" x14ac:dyDescent="0.25">
      <c r="A2854" s="16" t="s">
        <v>409</v>
      </c>
      <c r="B2854" s="16" t="s">
        <v>122</v>
      </c>
      <c r="C2854" s="16" t="s">
        <v>345</v>
      </c>
      <c r="D2854" s="16">
        <v>1985</v>
      </c>
      <c r="E2854" s="16" t="s">
        <v>3420</v>
      </c>
      <c r="F2854" s="16" t="s">
        <v>593</v>
      </c>
      <c r="G2854" s="10">
        <v>3303.49</v>
      </c>
      <c r="H2854" s="73">
        <v>8.1027349999999991</v>
      </c>
      <c r="I2854" s="16" t="s">
        <v>6700</v>
      </c>
      <c r="K2854" s="71">
        <v>1.1990000000000001</v>
      </c>
      <c r="L2854" s="16">
        <v>-1.302889</v>
      </c>
      <c r="M2854" s="16">
        <v>-0.61390789999999995</v>
      </c>
      <c r="N2854" s="16">
        <v>-0.76475040000000005</v>
      </c>
      <c r="O2854" s="16">
        <v>-0.51043550000000004</v>
      </c>
      <c r="P2854" s="16">
        <v>-0.74491370000000001</v>
      </c>
      <c r="Q2854" s="16">
        <v>-0.26573940000000001</v>
      </c>
      <c r="R2854" s="16">
        <v>0.1106</v>
      </c>
      <c r="S2854" s="16">
        <v>3.8E-3</v>
      </c>
      <c r="T2854" s="16">
        <v>0</v>
      </c>
      <c r="U2854" s="16">
        <v>3.2858000000000001</v>
      </c>
      <c r="V2854" s="16">
        <v>14.2</v>
      </c>
      <c r="W2854" s="16">
        <v>9.4499999999999993</v>
      </c>
      <c r="X2854" s="16">
        <v>313.42</v>
      </c>
      <c r="Y2854" s="16">
        <v>31.415400000000002</v>
      </c>
      <c r="Z2854" s="16">
        <v>0.21060000000000001</v>
      </c>
      <c r="AA2854" s="16">
        <v>0.25538870000000002</v>
      </c>
      <c r="AB2854" s="16">
        <v>0.35</v>
      </c>
      <c r="AC2854" s="16">
        <v>11.43</v>
      </c>
      <c r="AD2854" s="16">
        <v>24.69</v>
      </c>
      <c r="AE2854" s="16">
        <v>2.1143000000000001</v>
      </c>
      <c r="AF2854" s="16">
        <v>0</v>
      </c>
      <c r="AG2854" s="16">
        <v>61964.9</v>
      </c>
      <c r="AH2854" s="16">
        <v>2.3300000000000001E-2</v>
      </c>
      <c r="AI2854" s="16">
        <v>48.636600000000001</v>
      </c>
      <c r="AJ2854" s="16">
        <v>72.148200000000003</v>
      </c>
      <c r="AK2854" s="16">
        <v>-0.82609999999999995</v>
      </c>
      <c r="AL2854" s="16">
        <v>-9.3200000000000005E-2</v>
      </c>
      <c r="AM2854" s="16">
        <v>2.6499999999999999E-2</v>
      </c>
      <c r="AN2854" s="16">
        <v>-1.1931</v>
      </c>
      <c r="AO2854" s="16">
        <v>0.4708</v>
      </c>
      <c r="AP2854" s="16">
        <v>-0.71240000000000003</v>
      </c>
      <c r="AQ2854" s="16">
        <v>1.2636000000000001</v>
      </c>
      <c r="AR2854" s="16">
        <f t="shared" si="119"/>
        <v>1</v>
      </c>
      <c r="AS2854" s="5">
        <f t="shared" si="118"/>
        <v>0</v>
      </c>
    </row>
    <row r="2855" spans="1:45" x14ac:dyDescent="0.25">
      <c r="A2855" s="16" t="s">
        <v>409</v>
      </c>
      <c r="B2855" s="16" t="s">
        <v>122</v>
      </c>
      <c r="C2855" s="16" t="s">
        <v>345</v>
      </c>
      <c r="D2855" s="16">
        <v>1986</v>
      </c>
      <c r="E2855" s="16" t="s">
        <v>3445</v>
      </c>
      <c r="F2855" s="16" t="s">
        <v>593</v>
      </c>
      <c r="G2855" s="10">
        <v>3533.29</v>
      </c>
      <c r="H2855" s="73">
        <v>8.1699850000000005</v>
      </c>
      <c r="I2855" s="16" t="s">
        <v>6700</v>
      </c>
      <c r="J2855" s="71">
        <v>3.1E-2</v>
      </c>
      <c r="K2855" s="71">
        <v>1.2370000000000001</v>
      </c>
      <c r="L2855" s="16">
        <v>-1.278516</v>
      </c>
      <c r="M2855" s="16">
        <v>-0.61073359999999999</v>
      </c>
      <c r="N2855" s="16">
        <v>-0.71208079999999996</v>
      </c>
      <c r="O2855" s="16">
        <v>-0.53058590000000005</v>
      </c>
      <c r="P2855" s="16">
        <v>-0.72977630000000004</v>
      </c>
      <c r="Q2855" s="16">
        <v>-0.26139820000000002</v>
      </c>
      <c r="R2855" s="16">
        <v>0.1106</v>
      </c>
      <c r="S2855" s="16">
        <v>3.8999999999999998E-3</v>
      </c>
      <c r="T2855" s="16">
        <v>2.9999999999999997E-4</v>
      </c>
      <c r="U2855" s="16">
        <v>3.2738</v>
      </c>
      <c r="V2855" s="16">
        <v>14.898</v>
      </c>
      <c r="W2855" s="16">
        <v>10.042</v>
      </c>
      <c r="X2855" s="16">
        <v>313.92899999999997</v>
      </c>
      <c r="Y2855" s="16">
        <v>32.744</v>
      </c>
      <c r="Z2855" s="16">
        <v>0.18140000000000001</v>
      </c>
      <c r="AA2855" s="16">
        <v>0.23830019999999999</v>
      </c>
      <c r="AB2855" s="16">
        <v>0.35</v>
      </c>
      <c r="AC2855" s="16">
        <v>11.43</v>
      </c>
      <c r="AD2855" s="16">
        <v>25.13</v>
      </c>
      <c r="AE2855" s="16">
        <v>2.2296</v>
      </c>
      <c r="AF2855" s="16">
        <v>0</v>
      </c>
      <c r="AG2855" s="16">
        <v>64752.1</v>
      </c>
      <c r="AH2855" s="16">
        <v>2.4299999999999999E-2</v>
      </c>
      <c r="AI2855" s="16">
        <v>49.572499999999998</v>
      </c>
      <c r="AJ2855" s="16">
        <v>72.646799999999999</v>
      </c>
      <c r="AK2855" s="16">
        <v>-0.79010000000000002</v>
      </c>
      <c r="AL2855" s="16">
        <v>-0.10440000000000001</v>
      </c>
      <c r="AM2855" s="16">
        <v>1.32E-2</v>
      </c>
      <c r="AN2855" s="16">
        <v>-1.1785000000000001</v>
      </c>
      <c r="AO2855" s="16">
        <v>0.4672</v>
      </c>
      <c r="AP2855" s="16">
        <v>-0.70889999999999997</v>
      </c>
      <c r="AQ2855" s="16">
        <v>1.2636000000000001</v>
      </c>
      <c r="AR2855" s="16">
        <f t="shared" si="119"/>
        <v>1</v>
      </c>
      <c r="AS2855" s="5">
        <f t="shared" si="118"/>
        <v>2.4372999999999978E-2</v>
      </c>
    </row>
    <row r="2856" spans="1:45" x14ac:dyDescent="0.25">
      <c r="A2856" s="16" t="s">
        <v>409</v>
      </c>
      <c r="B2856" s="16" t="s">
        <v>122</v>
      </c>
      <c r="C2856" s="16" t="s">
        <v>345</v>
      </c>
      <c r="D2856" s="16">
        <v>1987</v>
      </c>
      <c r="E2856" s="16" t="s">
        <v>3437</v>
      </c>
      <c r="F2856" s="16" t="s">
        <v>593</v>
      </c>
      <c r="G2856" s="10">
        <v>3790.6</v>
      </c>
      <c r="H2856" s="73">
        <v>8.2402800000000003</v>
      </c>
      <c r="I2856" s="16" t="s">
        <v>6700</v>
      </c>
      <c r="J2856" s="71">
        <v>4.9000000000000002E-2</v>
      </c>
      <c r="K2856" s="71">
        <v>1.2989999999999999</v>
      </c>
      <c r="L2856" s="16">
        <v>-1.245833</v>
      </c>
      <c r="M2856" s="16">
        <v>-0.61090929999999999</v>
      </c>
      <c r="N2856" s="16">
        <v>-0.66471899999999995</v>
      </c>
      <c r="O2856" s="16">
        <v>-0.5235031</v>
      </c>
      <c r="P2856" s="16">
        <v>-0.71567639999999999</v>
      </c>
      <c r="Q2856" s="16">
        <v>-0.25707400000000002</v>
      </c>
      <c r="R2856" s="16">
        <v>0.1106</v>
      </c>
      <c r="S2856" s="16">
        <v>4.1000000000000003E-3</v>
      </c>
      <c r="T2856" s="16">
        <v>2.0000000000000001E-4</v>
      </c>
      <c r="U2856" s="16">
        <v>3.2616999999999998</v>
      </c>
      <c r="V2856" s="16">
        <v>15.596</v>
      </c>
      <c r="W2856" s="16">
        <v>10.634</v>
      </c>
      <c r="X2856" s="16">
        <v>313.60700000000003</v>
      </c>
      <c r="Y2856" s="16">
        <v>34.072600000000001</v>
      </c>
      <c r="Z2856" s="16">
        <v>0.16669999999999999</v>
      </c>
      <c r="AA2856" s="16">
        <v>0.2208232</v>
      </c>
      <c r="AB2856" s="16">
        <v>0.35</v>
      </c>
      <c r="AC2856" s="16">
        <v>11.43</v>
      </c>
      <c r="AD2856" s="16">
        <v>25.58</v>
      </c>
      <c r="AE2856" s="16">
        <v>2.2233999999999998</v>
      </c>
      <c r="AF2856" s="16">
        <v>0</v>
      </c>
      <c r="AG2856" s="16">
        <v>68483.3</v>
      </c>
      <c r="AH2856" s="16">
        <v>2.5399999999999999E-2</v>
      </c>
      <c r="AI2856" s="16">
        <v>50.508400000000002</v>
      </c>
      <c r="AJ2856" s="16">
        <v>73.145300000000006</v>
      </c>
      <c r="AK2856" s="16">
        <v>-0.75409999999999999</v>
      </c>
      <c r="AL2856" s="16">
        <v>-0.1157</v>
      </c>
      <c r="AM2856" s="16">
        <v>-1E-4</v>
      </c>
      <c r="AN2856" s="16">
        <v>-1.1638999999999999</v>
      </c>
      <c r="AO2856" s="16">
        <v>0.46360000000000001</v>
      </c>
      <c r="AP2856" s="16">
        <v>-0.70540000000000003</v>
      </c>
      <c r="AQ2856" s="16">
        <v>1.2636000000000001</v>
      </c>
      <c r="AR2856" s="16">
        <f t="shared" si="119"/>
        <v>1</v>
      </c>
      <c r="AS2856" s="5">
        <f t="shared" si="118"/>
        <v>3.2683000000000018E-2</v>
      </c>
    </row>
    <row r="2857" spans="1:45" x14ac:dyDescent="0.25">
      <c r="A2857" s="16" t="s">
        <v>409</v>
      </c>
      <c r="B2857" s="16" t="s">
        <v>122</v>
      </c>
      <c r="C2857" s="16" t="s">
        <v>345</v>
      </c>
      <c r="D2857" s="16">
        <v>1988</v>
      </c>
      <c r="E2857" s="16" t="s">
        <v>3443</v>
      </c>
      <c r="F2857" s="16" t="s">
        <v>593</v>
      </c>
      <c r="G2857" s="10">
        <v>3357.5</v>
      </c>
      <c r="H2857" s="73">
        <v>8.1189529999999994</v>
      </c>
      <c r="I2857" s="16" t="s">
        <v>6700</v>
      </c>
      <c r="J2857" s="71">
        <v>-0.12</v>
      </c>
      <c r="K2857" s="71">
        <v>1.1519999999999999</v>
      </c>
      <c r="L2857" s="16">
        <v>-1.176658</v>
      </c>
      <c r="M2857" s="16">
        <v>-0.60959909999999995</v>
      </c>
      <c r="N2857" s="16">
        <v>-0.61665000000000003</v>
      </c>
      <c r="O2857" s="16">
        <v>-0.43748969999999998</v>
      </c>
      <c r="P2857" s="16">
        <v>-0.70376059999999996</v>
      </c>
      <c r="Q2857" s="16">
        <v>-0.25273519999999999</v>
      </c>
      <c r="R2857" s="16">
        <v>0.1106</v>
      </c>
      <c r="S2857" s="16">
        <v>4.1999999999999997E-3</v>
      </c>
      <c r="T2857" s="16">
        <v>2.9999999999999997E-4</v>
      </c>
      <c r="U2857" s="16">
        <v>3.2496</v>
      </c>
      <c r="V2857" s="16">
        <v>16.294</v>
      </c>
      <c r="W2857" s="16">
        <v>11.226000000000001</v>
      </c>
      <c r="X2857" s="16">
        <v>313.39600000000002</v>
      </c>
      <c r="Y2857" s="16">
        <v>35.401299999999999</v>
      </c>
      <c r="Z2857" s="16">
        <v>0.1943</v>
      </c>
      <c r="AA2857" s="16">
        <v>0.20373459999999999</v>
      </c>
      <c r="AB2857" s="16">
        <v>0.35</v>
      </c>
      <c r="AC2857" s="16">
        <v>11.43</v>
      </c>
      <c r="AD2857" s="16">
        <v>26.02</v>
      </c>
      <c r="AE2857" s="16">
        <v>2.3443999999999998</v>
      </c>
      <c r="AF2857" s="16">
        <v>0</v>
      </c>
      <c r="AG2857" s="16">
        <v>64811.4</v>
      </c>
      <c r="AH2857" s="16">
        <v>2.64E-2</v>
      </c>
      <c r="AI2857" s="16">
        <v>51.444400000000002</v>
      </c>
      <c r="AJ2857" s="16">
        <v>73.643900000000002</v>
      </c>
      <c r="AK2857" s="16">
        <v>-0.71809999999999996</v>
      </c>
      <c r="AL2857" s="16">
        <v>-0.12690000000000001</v>
      </c>
      <c r="AM2857" s="16">
        <v>-1.35E-2</v>
      </c>
      <c r="AN2857" s="16">
        <v>-1.1492</v>
      </c>
      <c r="AO2857" s="16">
        <v>0.46</v>
      </c>
      <c r="AP2857" s="16">
        <v>-0.70189999999999997</v>
      </c>
      <c r="AQ2857" s="16">
        <v>1.2636000000000001</v>
      </c>
      <c r="AR2857" s="16">
        <f t="shared" si="119"/>
        <v>1</v>
      </c>
      <c r="AS2857" s="5">
        <f t="shared" si="118"/>
        <v>6.9174999999999986E-2</v>
      </c>
    </row>
    <row r="2858" spans="1:45" x14ac:dyDescent="0.25">
      <c r="A2858" s="16" t="s">
        <v>409</v>
      </c>
      <c r="B2858" s="16" t="s">
        <v>122</v>
      </c>
      <c r="C2858" s="16" t="s">
        <v>345</v>
      </c>
      <c r="D2858" s="16">
        <v>1989</v>
      </c>
      <c r="E2858" s="16" t="s">
        <v>3436</v>
      </c>
      <c r="F2858" s="16" t="s">
        <v>593</v>
      </c>
      <c r="G2858" s="10">
        <v>2880.89</v>
      </c>
      <c r="H2858" s="73">
        <v>7.9658550000000004</v>
      </c>
      <c r="I2858" s="16" t="s">
        <v>6700</v>
      </c>
      <c r="J2858" s="71">
        <v>-0.151</v>
      </c>
      <c r="K2858" s="71">
        <v>0.99</v>
      </c>
      <c r="L2858" s="16">
        <v>-1.1440140000000001</v>
      </c>
      <c r="M2858" s="16">
        <v>-0.60884269999999996</v>
      </c>
      <c r="N2858" s="16">
        <v>-0.56892750000000003</v>
      </c>
      <c r="O2858" s="16">
        <v>-0.43147360000000001</v>
      </c>
      <c r="P2858" s="16">
        <v>-0.68992569999999998</v>
      </c>
      <c r="Q2858" s="16">
        <v>-0.24837519999999999</v>
      </c>
      <c r="R2858" s="16">
        <v>0.1106</v>
      </c>
      <c r="S2858" s="16">
        <v>4.4000000000000003E-3</v>
      </c>
      <c r="T2858" s="16">
        <v>2.9999999999999997E-4</v>
      </c>
      <c r="U2858" s="16">
        <v>3.2376</v>
      </c>
      <c r="V2858" s="16">
        <v>16.992000000000001</v>
      </c>
      <c r="W2858" s="16">
        <v>11.818</v>
      </c>
      <c r="X2858" s="16">
        <v>313.13</v>
      </c>
      <c r="Y2858" s="16">
        <v>36.729900000000001</v>
      </c>
      <c r="Z2858" s="16">
        <v>0.17910000000000001</v>
      </c>
      <c r="AA2858" s="16">
        <v>0.18664610000000001</v>
      </c>
      <c r="AB2858" s="16">
        <v>0.35</v>
      </c>
      <c r="AC2858" s="16">
        <v>11.43</v>
      </c>
      <c r="AD2858" s="16">
        <v>26.46</v>
      </c>
      <c r="AE2858" s="16">
        <v>2.4883999999999999</v>
      </c>
      <c r="AF2858" s="16">
        <v>0</v>
      </c>
      <c r="AG2858" s="16">
        <v>64238.3</v>
      </c>
      <c r="AH2858" s="16">
        <v>2.75E-2</v>
      </c>
      <c r="AI2858" s="16">
        <v>52.380299999999998</v>
      </c>
      <c r="AJ2858" s="16">
        <v>74.142499999999998</v>
      </c>
      <c r="AK2858" s="16">
        <v>-0.68200000000000005</v>
      </c>
      <c r="AL2858" s="16">
        <v>-0.13819999999999999</v>
      </c>
      <c r="AM2858" s="16">
        <v>-2.6800000000000001E-2</v>
      </c>
      <c r="AN2858" s="16">
        <v>-1.1346000000000001</v>
      </c>
      <c r="AO2858" s="16">
        <v>0.45650000000000002</v>
      </c>
      <c r="AP2858" s="16">
        <v>-0.69840000000000002</v>
      </c>
      <c r="AQ2858" s="16">
        <v>1.2636000000000001</v>
      </c>
      <c r="AR2858" s="16">
        <f t="shared" si="119"/>
        <v>1</v>
      </c>
      <c r="AS2858" s="5">
        <f t="shared" si="118"/>
        <v>3.2643999999999895E-2</v>
      </c>
    </row>
    <row r="2859" spans="1:45" x14ac:dyDescent="0.25">
      <c r="A2859" s="16" t="s">
        <v>409</v>
      </c>
      <c r="B2859" s="16" t="s">
        <v>122</v>
      </c>
      <c r="C2859" s="16" t="s">
        <v>345</v>
      </c>
      <c r="D2859" s="16">
        <v>1990</v>
      </c>
      <c r="E2859" s="16" t="s">
        <v>3433</v>
      </c>
      <c r="F2859" s="16" t="s">
        <v>593</v>
      </c>
      <c r="G2859" s="10">
        <v>2679.93</v>
      </c>
      <c r="H2859" s="73">
        <v>7.893548</v>
      </c>
      <c r="I2859" s="16" t="s">
        <v>6700</v>
      </c>
      <c r="J2859" s="71">
        <v>-7.4999999999999997E-2</v>
      </c>
      <c r="K2859" s="71">
        <v>0.91900000000000004</v>
      </c>
      <c r="L2859" s="16">
        <v>-1.1312530000000001</v>
      </c>
      <c r="M2859" s="16">
        <v>-0.61244889999999996</v>
      </c>
      <c r="N2859" s="16">
        <v>-0.51745019999999997</v>
      </c>
      <c r="O2859" s="16">
        <v>-0.46027639999999997</v>
      </c>
      <c r="P2859" s="16">
        <v>-0.68369409999999997</v>
      </c>
      <c r="Q2859" s="16">
        <v>-0.2440185</v>
      </c>
      <c r="R2859" s="16">
        <v>0.1106</v>
      </c>
      <c r="S2859" s="16">
        <v>3.2000000000000002E-3</v>
      </c>
      <c r="T2859" s="16">
        <v>4.0000000000000002E-4</v>
      </c>
      <c r="U2859" s="16">
        <v>3.2254999999999998</v>
      </c>
      <c r="V2859" s="16">
        <v>17.690000000000001</v>
      </c>
      <c r="W2859" s="16">
        <v>12.41</v>
      </c>
      <c r="X2859" s="16">
        <v>313.45299999999997</v>
      </c>
      <c r="Y2859" s="16">
        <v>38.058500000000002</v>
      </c>
      <c r="Z2859" s="16">
        <v>0.1452</v>
      </c>
      <c r="AA2859" s="16">
        <v>0.16916909999999999</v>
      </c>
      <c r="AB2859" s="16">
        <v>0.35</v>
      </c>
      <c r="AC2859" s="16">
        <v>11.43</v>
      </c>
      <c r="AD2859" s="16">
        <v>26.91</v>
      </c>
      <c r="AE2859" s="16">
        <v>2.5928</v>
      </c>
      <c r="AF2859" s="16">
        <v>7.6E-3</v>
      </c>
      <c r="AG2859" s="16">
        <v>63262.1</v>
      </c>
      <c r="AH2859" s="16">
        <v>2.93E-2</v>
      </c>
      <c r="AI2859" s="16">
        <v>52.8</v>
      </c>
      <c r="AJ2859" s="16">
        <v>74.3</v>
      </c>
      <c r="AK2859" s="16">
        <v>-0.64600000000000002</v>
      </c>
      <c r="AL2859" s="16">
        <v>-0.14940000000000001</v>
      </c>
      <c r="AM2859" s="16">
        <v>-4.0099999999999997E-2</v>
      </c>
      <c r="AN2859" s="16">
        <v>-1.1198999999999999</v>
      </c>
      <c r="AO2859" s="16">
        <v>0.45290000000000002</v>
      </c>
      <c r="AP2859" s="16">
        <v>-0.69489999999999996</v>
      </c>
      <c r="AQ2859" s="16">
        <v>1.2636000000000001</v>
      </c>
      <c r="AR2859" s="16">
        <f t="shared" si="119"/>
        <v>1</v>
      </c>
      <c r="AS2859" s="5">
        <f t="shared" si="118"/>
        <v>1.2761000000000022E-2</v>
      </c>
    </row>
    <row r="2860" spans="1:45" x14ac:dyDescent="0.25">
      <c r="A2860" s="16" t="s">
        <v>409</v>
      </c>
      <c r="B2860" s="16" t="s">
        <v>122</v>
      </c>
      <c r="C2860" s="16" t="s">
        <v>345</v>
      </c>
      <c r="D2860" s="16">
        <v>1991</v>
      </c>
      <c r="E2860" s="16" t="s">
        <v>3430</v>
      </c>
      <c r="F2860" s="16" t="s">
        <v>593</v>
      </c>
      <c r="G2860" s="10">
        <v>2683.29</v>
      </c>
      <c r="H2860" s="73">
        <v>7.8948</v>
      </c>
      <c r="I2860" s="16" t="s">
        <v>6700</v>
      </c>
      <c r="J2860" s="71">
        <v>-0.02</v>
      </c>
      <c r="K2860" s="71">
        <v>0.90100000000000002</v>
      </c>
      <c r="L2860" s="16">
        <v>-1.0834539999999999</v>
      </c>
      <c r="M2860" s="16">
        <v>-0.61413739999999994</v>
      </c>
      <c r="N2860" s="16">
        <v>-0.44389119999999999</v>
      </c>
      <c r="O2860" s="16">
        <v>-0.44210929999999998</v>
      </c>
      <c r="P2860" s="16">
        <v>-0.67175660000000004</v>
      </c>
      <c r="Q2860" s="16">
        <v>-0.2396943</v>
      </c>
      <c r="R2860" s="16">
        <v>0.1106</v>
      </c>
      <c r="S2860" s="16">
        <v>3.0000000000000001E-3</v>
      </c>
      <c r="T2860" s="16">
        <v>2.9999999999999997E-4</v>
      </c>
      <c r="U2860" s="16">
        <v>3.2134</v>
      </c>
      <c r="V2860" s="16">
        <v>18.658000000000001</v>
      </c>
      <c r="W2860" s="16">
        <v>13.238</v>
      </c>
      <c r="X2860" s="16">
        <v>314.09800000000001</v>
      </c>
      <c r="Y2860" s="16">
        <v>39.3872</v>
      </c>
      <c r="Z2860" s="16">
        <v>0.13650000000000001</v>
      </c>
      <c r="AA2860" s="16">
        <v>0.15208050000000001</v>
      </c>
      <c r="AB2860" s="16">
        <v>0.35</v>
      </c>
      <c r="AC2860" s="16">
        <v>11.43</v>
      </c>
      <c r="AD2860" s="16">
        <v>27.35</v>
      </c>
      <c r="AE2860" s="16">
        <v>2.4306000000000001</v>
      </c>
      <c r="AF2860" s="16">
        <v>2.5700000000000001E-2</v>
      </c>
      <c r="AG2860" s="16">
        <v>64990.9</v>
      </c>
      <c r="AH2860" s="16">
        <v>2.9600000000000001E-2</v>
      </c>
      <c r="AI2860" s="16">
        <v>53.9</v>
      </c>
      <c r="AJ2860" s="16">
        <v>74.8</v>
      </c>
      <c r="AK2860" s="16">
        <v>-0.61</v>
      </c>
      <c r="AL2860" s="16">
        <v>-0.16070000000000001</v>
      </c>
      <c r="AM2860" s="16">
        <v>-5.3400000000000003E-2</v>
      </c>
      <c r="AN2860" s="16">
        <v>-1.1052999999999999</v>
      </c>
      <c r="AO2860" s="16">
        <v>0.44929999999999998</v>
      </c>
      <c r="AP2860" s="16">
        <v>-0.69140000000000001</v>
      </c>
      <c r="AQ2860" s="16">
        <v>1.2636000000000001</v>
      </c>
      <c r="AR2860" s="16">
        <f t="shared" si="119"/>
        <v>1</v>
      </c>
      <c r="AS2860" s="5">
        <f t="shared" si="118"/>
        <v>4.7799000000000147E-2</v>
      </c>
    </row>
    <row r="2861" spans="1:45" x14ac:dyDescent="0.25">
      <c r="A2861" s="16" t="s">
        <v>409</v>
      </c>
      <c r="B2861" s="16" t="s">
        <v>122</v>
      </c>
      <c r="C2861" s="16" t="s">
        <v>345</v>
      </c>
      <c r="D2861" s="16">
        <v>1992</v>
      </c>
      <c r="E2861" s="16" t="s">
        <v>3421</v>
      </c>
      <c r="F2861" s="16" t="s">
        <v>593</v>
      </c>
      <c r="G2861" s="10">
        <v>2615.5100000000002</v>
      </c>
      <c r="H2861" s="73">
        <v>7.8692140000000004</v>
      </c>
      <c r="I2861" s="16" t="s">
        <v>6700</v>
      </c>
      <c r="J2861" s="71">
        <v>-2.1000000000000001E-2</v>
      </c>
      <c r="K2861" s="71">
        <v>0.88200000000000001</v>
      </c>
      <c r="L2861" s="16">
        <v>-1.0177639999999999</v>
      </c>
      <c r="M2861" s="16">
        <v>-0.61338099999999995</v>
      </c>
      <c r="N2861" s="16">
        <v>-0.36948900000000001</v>
      </c>
      <c r="O2861" s="16">
        <v>-0.39030150000000002</v>
      </c>
      <c r="P2861" s="16">
        <v>-0.65796060000000001</v>
      </c>
      <c r="Q2861" s="16">
        <v>-0.23533680000000001</v>
      </c>
      <c r="R2861" s="16">
        <v>0.1106</v>
      </c>
      <c r="S2861" s="16">
        <v>3.2000000000000002E-3</v>
      </c>
      <c r="T2861" s="16">
        <v>2.9999999999999997E-4</v>
      </c>
      <c r="U2861" s="16">
        <v>3.2014</v>
      </c>
      <c r="V2861" s="16">
        <v>19.626000000000001</v>
      </c>
      <c r="W2861" s="16">
        <v>14.066000000000001</v>
      </c>
      <c r="X2861" s="16">
        <v>314.87400000000002</v>
      </c>
      <c r="Y2861" s="16">
        <v>40.715800000000002</v>
      </c>
      <c r="Z2861" s="16">
        <v>0.14580000000000001</v>
      </c>
      <c r="AA2861" s="16">
        <v>0.1349919</v>
      </c>
      <c r="AB2861" s="16">
        <v>0.35</v>
      </c>
      <c r="AC2861" s="16">
        <v>11.43</v>
      </c>
      <c r="AD2861" s="16">
        <v>27.79</v>
      </c>
      <c r="AE2861" s="16">
        <v>2.7096</v>
      </c>
      <c r="AF2861" s="16">
        <v>9.5100000000000004E-2</v>
      </c>
      <c r="AG2861" s="16">
        <v>57712</v>
      </c>
      <c r="AH2861" s="16">
        <v>3.0499999999999999E-2</v>
      </c>
      <c r="AI2861" s="16">
        <v>54.9</v>
      </c>
      <c r="AJ2861" s="16">
        <v>75.400000000000006</v>
      </c>
      <c r="AK2861" s="16">
        <v>-0.57389999999999997</v>
      </c>
      <c r="AL2861" s="16">
        <v>-0.17199999999999999</v>
      </c>
      <c r="AM2861" s="16">
        <v>-6.6699999999999995E-2</v>
      </c>
      <c r="AN2861" s="16">
        <v>-1.0906</v>
      </c>
      <c r="AO2861" s="16">
        <v>0.44569999999999999</v>
      </c>
      <c r="AP2861" s="16">
        <v>-0.68789999999999996</v>
      </c>
      <c r="AQ2861" s="16">
        <v>1.2636000000000001</v>
      </c>
      <c r="AR2861" s="16">
        <f t="shared" si="119"/>
        <v>1</v>
      </c>
      <c r="AS2861" s="5">
        <f t="shared" si="118"/>
        <v>6.5690000000000026E-2</v>
      </c>
    </row>
    <row r="2862" spans="1:45" x14ac:dyDescent="0.25">
      <c r="A2862" s="16" t="s">
        <v>409</v>
      </c>
      <c r="B2862" s="16" t="s">
        <v>122</v>
      </c>
      <c r="C2862" s="16" t="s">
        <v>345</v>
      </c>
      <c r="D2862" s="16">
        <v>1993</v>
      </c>
      <c r="E2862" s="16" t="s">
        <v>3428</v>
      </c>
      <c r="F2862" s="16" t="s">
        <v>593</v>
      </c>
      <c r="G2862" s="10">
        <v>2699.56</v>
      </c>
      <c r="H2862" s="73">
        <v>7.9008450000000003</v>
      </c>
      <c r="I2862" s="16" t="s">
        <v>6700</v>
      </c>
      <c r="J2862" s="71">
        <v>1.7999999999999999E-2</v>
      </c>
      <c r="K2862" s="71">
        <v>0.89800000000000002</v>
      </c>
      <c r="L2862" s="16">
        <v>-0.92157860000000003</v>
      </c>
      <c r="M2862" s="16">
        <v>-0.61375919999999995</v>
      </c>
      <c r="N2862" s="16">
        <v>-0.30260550000000003</v>
      </c>
      <c r="O2862" s="16">
        <v>-0.27014169999999998</v>
      </c>
      <c r="P2862" s="16">
        <v>-0.63839489999999999</v>
      </c>
      <c r="Q2862" s="16">
        <v>-0.2309956</v>
      </c>
      <c r="R2862" s="16">
        <v>0.1106</v>
      </c>
      <c r="S2862" s="16">
        <v>3.0999999999999999E-3</v>
      </c>
      <c r="T2862" s="16">
        <v>2.9999999999999997E-4</v>
      </c>
      <c r="U2862" s="16">
        <v>3.1892999999999998</v>
      </c>
      <c r="V2862" s="16">
        <v>20.594000000000001</v>
      </c>
      <c r="W2862" s="16">
        <v>14.894</v>
      </c>
      <c r="X2862" s="16">
        <v>314.47300000000001</v>
      </c>
      <c r="Y2862" s="16">
        <v>42.044400000000003</v>
      </c>
      <c r="Z2862" s="16">
        <v>0.19159999999999999</v>
      </c>
      <c r="AA2862" s="16">
        <v>0.11751499999999999</v>
      </c>
      <c r="AB2862" s="16">
        <v>0.35</v>
      </c>
      <c r="AC2862" s="16">
        <v>11.43</v>
      </c>
      <c r="AD2862" s="16">
        <v>28.24</v>
      </c>
      <c r="AE2862" s="16">
        <v>2.9157999999999999</v>
      </c>
      <c r="AF2862" s="16">
        <v>0.1573</v>
      </c>
      <c r="AG2862" s="16">
        <v>63871</v>
      </c>
      <c r="AH2862" s="16">
        <v>3.1099999999999999E-2</v>
      </c>
      <c r="AI2862" s="16">
        <v>55.9</v>
      </c>
      <c r="AJ2862" s="16">
        <v>76</v>
      </c>
      <c r="AK2862" s="16">
        <v>-0.53790000000000004</v>
      </c>
      <c r="AL2862" s="16">
        <v>-0.1832</v>
      </c>
      <c r="AM2862" s="16">
        <v>-0.08</v>
      </c>
      <c r="AN2862" s="16">
        <v>-1.0760000000000001</v>
      </c>
      <c r="AO2862" s="16">
        <v>0.44209999999999999</v>
      </c>
      <c r="AP2862" s="16">
        <v>-0.68440000000000001</v>
      </c>
      <c r="AQ2862" s="16">
        <v>1.2636000000000001</v>
      </c>
      <c r="AR2862" s="16">
        <f t="shared" si="119"/>
        <v>1</v>
      </c>
      <c r="AS2862" s="5">
        <f t="shared" si="118"/>
        <v>9.6185399999999865E-2</v>
      </c>
    </row>
    <row r="2863" spans="1:45" x14ac:dyDescent="0.25">
      <c r="A2863" s="16" t="s">
        <v>409</v>
      </c>
      <c r="B2863" s="16" t="s">
        <v>122</v>
      </c>
      <c r="C2863" s="16" t="s">
        <v>345</v>
      </c>
      <c r="D2863" s="16">
        <v>1994</v>
      </c>
      <c r="E2863" s="16" t="s">
        <v>3440</v>
      </c>
      <c r="F2863" s="16" t="s">
        <v>593</v>
      </c>
      <c r="G2863" s="10">
        <v>2975.98</v>
      </c>
      <c r="H2863" s="73">
        <v>7.998329</v>
      </c>
      <c r="I2863" s="16" t="s">
        <v>6700</v>
      </c>
      <c r="J2863" s="71">
        <v>6.2E-2</v>
      </c>
      <c r="K2863" s="71">
        <v>0.95499999999999996</v>
      </c>
      <c r="L2863" s="16">
        <v>-0.83534609999999998</v>
      </c>
      <c r="M2863" s="16">
        <v>-0.60997729999999994</v>
      </c>
      <c r="N2863" s="16">
        <v>-0.22789570000000001</v>
      </c>
      <c r="O2863" s="16">
        <v>-0.18450420000000001</v>
      </c>
      <c r="P2863" s="16">
        <v>-0.61722949999999999</v>
      </c>
      <c r="Q2863" s="16">
        <v>-0.2266378</v>
      </c>
      <c r="R2863" s="16">
        <v>0.1106</v>
      </c>
      <c r="S2863" s="16">
        <v>4.1000000000000003E-3</v>
      </c>
      <c r="T2863" s="16">
        <v>2.9999999999999997E-4</v>
      </c>
      <c r="U2863" s="16">
        <v>3.1772</v>
      </c>
      <c r="V2863" s="16">
        <v>21.562000000000001</v>
      </c>
      <c r="W2863" s="16">
        <v>15.722</v>
      </c>
      <c r="X2863" s="16">
        <v>315.29899999999998</v>
      </c>
      <c r="Y2863" s="16">
        <v>43.372999999999998</v>
      </c>
      <c r="Z2863" s="16">
        <v>0.219</v>
      </c>
      <c r="AA2863" s="16">
        <v>0.1004264</v>
      </c>
      <c r="AB2863" s="16">
        <v>0.35</v>
      </c>
      <c r="AC2863" s="16">
        <v>11.43</v>
      </c>
      <c r="AD2863" s="16">
        <v>28.68</v>
      </c>
      <c r="AE2863" s="16">
        <v>3.2852000000000001</v>
      </c>
      <c r="AF2863" s="16">
        <v>0.222</v>
      </c>
      <c r="AG2863" s="16">
        <v>67173.7</v>
      </c>
      <c r="AH2863" s="16">
        <v>3.2300000000000002E-2</v>
      </c>
      <c r="AI2863" s="16">
        <v>57</v>
      </c>
      <c r="AJ2863" s="16">
        <v>76.599999999999994</v>
      </c>
      <c r="AK2863" s="16">
        <v>-0.50190000000000001</v>
      </c>
      <c r="AL2863" s="16">
        <v>-0.19450000000000001</v>
      </c>
      <c r="AM2863" s="16">
        <v>-9.3299999999999994E-2</v>
      </c>
      <c r="AN2863" s="16">
        <v>-1.0612999999999999</v>
      </c>
      <c r="AO2863" s="16">
        <v>0.43859999999999999</v>
      </c>
      <c r="AP2863" s="16">
        <v>-0.68089999999999995</v>
      </c>
      <c r="AQ2863" s="16">
        <v>1.2636000000000001</v>
      </c>
      <c r="AR2863" s="16">
        <f t="shared" si="119"/>
        <v>1</v>
      </c>
      <c r="AS2863" s="5">
        <f t="shared" si="118"/>
        <v>8.6232500000000045E-2</v>
      </c>
    </row>
    <row r="2864" spans="1:45" x14ac:dyDescent="0.25">
      <c r="A2864" s="16" t="s">
        <v>409</v>
      </c>
      <c r="B2864" s="16" t="s">
        <v>122</v>
      </c>
      <c r="C2864" s="16" t="s">
        <v>345</v>
      </c>
      <c r="D2864" s="16">
        <v>1995</v>
      </c>
      <c r="E2864" s="16" t="s">
        <v>3439</v>
      </c>
      <c r="F2864" s="16" t="s">
        <v>593</v>
      </c>
      <c r="G2864" s="10">
        <v>3140.77</v>
      </c>
      <c r="H2864" s="73">
        <v>8.0522240000000007</v>
      </c>
      <c r="I2864" s="16" t="s">
        <v>6700</v>
      </c>
      <c r="J2864" s="71">
        <v>8.0000000000000002E-3</v>
      </c>
      <c r="K2864" s="71">
        <v>0.96299999999999997</v>
      </c>
      <c r="L2864" s="16">
        <v>-0.76372390000000001</v>
      </c>
      <c r="M2864" s="16">
        <v>-0.60543910000000001</v>
      </c>
      <c r="N2864" s="16">
        <v>-0.15099219999999999</v>
      </c>
      <c r="O2864" s="16">
        <v>-0.14302889999999999</v>
      </c>
      <c r="P2864" s="16">
        <v>-0.58631429999999995</v>
      </c>
      <c r="Q2864" s="16">
        <v>-0.22229650000000001</v>
      </c>
      <c r="R2864" s="16">
        <v>0.1106</v>
      </c>
      <c r="S2864" s="16">
        <v>5.3E-3</v>
      </c>
      <c r="T2864" s="16">
        <v>2.9999999999999997E-4</v>
      </c>
      <c r="U2864" s="16">
        <v>3.1652</v>
      </c>
      <c r="V2864" s="16">
        <v>22.53</v>
      </c>
      <c r="W2864" s="16">
        <v>16.55</v>
      </c>
      <c r="X2864" s="16">
        <v>316.46699999999998</v>
      </c>
      <c r="Y2864" s="16">
        <v>44.701700000000002</v>
      </c>
      <c r="Z2864" s="16">
        <v>0.22270000000000001</v>
      </c>
      <c r="AA2864" s="16">
        <v>8.2949499999999995E-2</v>
      </c>
      <c r="AB2864" s="16">
        <v>0.35</v>
      </c>
      <c r="AC2864" s="16">
        <v>11.43</v>
      </c>
      <c r="AD2864" s="16">
        <v>29.13</v>
      </c>
      <c r="AE2864" s="16">
        <v>4.6334999999999997</v>
      </c>
      <c r="AF2864" s="16">
        <v>0.30719999999999997</v>
      </c>
      <c r="AG2864" s="16">
        <v>67158.2</v>
      </c>
      <c r="AH2864" s="16">
        <v>3.4799999999999998E-2</v>
      </c>
      <c r="AI2864" s="16">
        <v>58</v>
      </c>
      <c r="AJ2864" s="16">
        <v>77.099999999999994</v>
      </c>
      <c r="AK2864" s="16">
        <v>-0.46589999999999998</v>
      </c>
      <c r="AL2864" s="16">
        <v>-0.20569999999999999</v>
      </c>
      <c r="AM2864" s="16">
        <v>-0.1066</v>
      </c>
      <c r="AN2864" s="16">
        <v>-1.0467</v>
      </c>
      <c r="AO2864" s="16">
        <v>0.435</v>
      </c>
      <c r="AP2864" s="16">
        <v>-0.6774</v>
      </c>
      <c r="AQ2864" s="16">
        <v>1.2636000000000001</v>
      </c>
      <c r="AR2864" s="16">
        <f t="shared" si="119"/>
        <v>1</v>
      </c>
      <c r="AS2864" s="5">
        <f t="shared" si="118"/>
        <v>7.1622199999999969E-2</v>
      </c>
    </row>
    <row r="2865" spans="1:45" x14ac:dyDescent="0.25">
      <c r="A2865" s="16" t="s">
        <v>409</v>
      </c>
      <c r="B2865" s="16" t="s">
        <v>122</v>
      </c>
      <c r="C2865" s="16" t="s">
        <v>345</v>
      </c>
      <c r="D2865" s="16">
        <v>1996</v>
      </c>
      <c r="E2865" s="16" t="s">
        <v>3432</v>
      </c>
      <c r="F2865" s="16" t="s">
        <v>593</v>
      </c>
      <c r="G2865" s="10">
        <v>3175.54</v>
      </c>
      <c r="H2865" s="73">
        <v>8.063231</v>
      </c>
      <c r="I2865" s="16" t="s">
        <v>6700</v>
      </c>
      <c r="J2865" s="71">
        <v>-2.8000000000000001E-2</v>
      </c>
      <c r="K2865" s="71">
        <v>0.93600000000000005</v>
      </c>
      <c r="L2865" s="16">
        <v>-0.6995036</v>
      </c>
      <c r="M2865" s="16">
        <v>-0.60354810000000003</v>
      </c>
      <c r="N2865" s="16">
        <v>-0.10700129999999999</v>
      </c>
      <c r="O2865" s="16">
        <v>-0.1331408</v>
      </c>
      <c r="P2865" s="16">
        <v>-0.55340140000000004</v>
      </c>
      <c r="Q2865" s="16">
        <v>-0.16646730000000001</v>
      </c>
      <c r="R2865" s="16">
        <v>0.1106</v>
      </c>
      <c r="S2865" s="16">
        <v>5.7999999999999996E-3</v>
      </c>
      <c r="T2865" s="16">
        <v>2.9999999999999997E-4</v>
      </c>
      <c r="U2865" s="16">
        <v>3.1926000000000001</v>
      </c>
      <c r="V2865" s="16">
        <v>22.536000000000001</v>
      </c>
      <c r="W2865" s="16">
        <v>17.29</v>
      </c>
      <c r="X2865" s="16">
        <v>315.899</v>
      </c>
      <c r="Y2865" s="16">
        <v>46.030299999999997</v>
      </c>
      <c r="Z2865" s="16">
        <v>0.21360000000000001</v>
      </c>
      <c r="AA2865" s="16">
        <v>8.7998400000000004E-2</v>
      </c>
      <c r="AB2865" s="16">
        <v>0.35</v>
      </c>
      <c r="AC2865" s="16">
        <v>11.43</v>
      </c>
      <c r="AD2865" s="16">
        <v>29</v>
      </c>
      <c r="AE2865" s="16">
        <v>5.89</v>
      </c>
      <c r="AF2865" s="16">
        <v>0.82479999999999998</v>
      </c>
      <c r="AG2865" s="16">
        <v>70667.899999999994</v>
      </c>
      <c r="AH2865" s="16">
        <v>3.5000000000000003E-2</v>
      </c>
      <c r="AI2865" s="16">
        <v>59</v>
      </c>
      <c r="AJ2865" s="16">
        <v>77.7</v>
      </c>
      <c r="AK2865" s="16">
        <v>-0.50700000000000001</v>
      </c>
      <c r="AL2865" s="16">
        <v>-0.1668</v>
      </c>
      <c r="AM2865" s="16">
        <v>-4.4900000000000002E-2</v>
      </c>
      <c r="AN2865" s="16">
        <v>-1.0928</v>
      </c>
      <c r="AO2865" s="16">
        <v>0.69640000000000002</v>
      </c>
      <c r="AP2865" s="16">
        <v>-0.64790000000000003</v>
      </c>
      <c r="AQ2865" s="16">
        <v>1.2636000000000001</v>
      </c>
      <c r="AR2865" s="16">
        <f t="shared" si="119"/>
        <v>1</v>
      </c>
      <c r="AS2865" s="5">
        <f t="shared" si="118"/>
        <v>6.4220300000000008E-2</v>
      </c>
    </row>
    <row r="2866" spans="1:45" x14ac:dyDescent="0.25">
      <c r="A2866" s="16" t="s">
        <v>409</v>
      </c>
      <c r="B2866" s="16" t="s">
        <v>122</v>
      </c>
      <c r="C2866" s="16" t="s">
        <v>345</v>
      </c>
      <c r="D2866" s="16">
        <v>1997</v>
      </c>
      <c r="E2866" s="16" t="s">
        <v>3438</v>
      </c>
      <c r="F2866" s="16" t="s">
        <v>593</v>
      </c>
      <c r="G2866" s="10">
        <v>3328.6</v>
      </c>
      <c r="H2866" s="73">
        <v>8.1103059999999996</v>
      </c>
      <c r="I2866" s="16" t="s">
        <v>6700</v>
      </c>
      <c r="J2866" s="71">
        <v>7.0000000000000001E-3</v>
      </c>
      <c r="K2866" s="71">
        <v>0.94299999999999995</v>
      </c>
      <c r="L2866" s="16">
        <v>-0.61951080000000003</v>
      </c>
      <c r="M2866" s="16">
        <v>-0.61195120000000003</v>
      </c>
      <c r="N2866" s="16">
        <v>-6.4533999999999994E-2</v>
      </c>
      <c r="O2866" s="16">
        <v>-5.8597200000000002E-2</v>
      </c>
      <c r="P2866" s="16">
        <v>-0.52760320000000005</v>
      </c>
      <c r="Q2866" s="16">
        <v>-0.1239812</v>
      </c>
      <c r="R2866" s="16">
        <v>8.5500000000000007E-2</v>
      </c>
      <c r="S2866" s="16">
        <v>7.1999999999999998E-3</v>
      </c>
      <c r="T2866" s="16">
        <v>2.9999999999999997E-4</v>
      </c>
      <c r="U2866" s="16">
        <v>3.141</v>
      </c>
      <c r="V2866" s="16">
        <v>22.542000000000002</v>
      </c>
      <c r="W2866" s="16">
        <v>18.03</v>
      </c>
      <c r="X2866" s="16">
        <v>316.39499999999998</v>
      </c>
      <c r="Y2866" s="16">
        <v>47.358899999999998</v>
      </c>
      <c r="Z2866" s="16">
        <v>0.23039999999999999</v>
      </c>
      <c r="AA2866" s="16">
        <v>4.5276900000000002E-2</v>
      </c>
      <c r="AB2866" s="16">
        <v>0.35</v>
      </c>
      <c r="AC2866" s="16">
        <v>11.43</v>
      </c>
      <c r="AD2866" s="16">
        <v>30.1</v>
      </c>
      <c r="AE2866" s="16">
        <v>6.6395</v>
      </c>
      <c r="AF2866" s="16">
        <v>1.7016</v>
      </c>
      <c r="AG2866" s="16">
        <v>72287</v>
      </c>
      <c r="AH2866" s="16">
        <v>3.5999999999999997E-2</v>
      </c>
      <c r="AI2866" s="16">
        <v>60</v>
      </c>
      <c r="AJ2866" s="16">
        <v>78.2</v>
      </c>
      <c r="AK2866" s="16">
        <v>-0.54159999999999997</v>
      </c>
      <c r="AL2866" s="16">
        <v>-0.1971</v>
      </c>
      <c r="AM2866" s="16">
        <v>6.9599999999999995E-2</v>
      </c>
      <c r="AN2866" s="16">
        <v>-0.84409999999999996</v>
      </c>
      <c r="AO2866" s="16">
        <v>0.68089999999999995</v>
      </c>
      <c r="AP2866" s="16">
        <v>-0.66269999999999996</v>
      </c>
      <c r="AQ2866" s="16">
        <v>1.2636000000000001</v>
      </c>
      <c r="AR2866" s="16">
        <f t="shared" si="119"/>
        <v>1</v>
      </c>
      <c r="AS2866" s="5">
        <f t="shared" si="118"/>
        <v>7.9992799999999975E-2</v>
      </c>
    </row>
    <row r="2867" spans="1:45" x14ac:dyDescent="0.25">
      <c r="A2867" s="16" t="s">
        <v>409</v>
      </c>
      <c r="B2867" s="16" t="s">
        <v>122</v>
      </c>
      <c r="C2867" s="16" t="s">
        <v>345</v>
      </c>
      <c r="D2867" s="16">
        <v>1998</v>
      </c>
      <c r="E2867" s="16" t="s">
        <v>3441</v>
      </c>
      <c r="F2867" s="16" t="s">
        <v>593</v>
      </c>
      <c r="G2867" s="10">
        <v>3266.57</v>
      </c>
      <c r="H2867" s="73">
        <v>8.0914959999999994</v>
      </c>
      <c r="I2867" s="16" t="s">
        <v>6700</v>
      </c>
      <c r="J2867" s="71">
        <v>-6.3E-2</v>
      </c>
      <c r="K2867" s="71">
        <v>0.88600000000000001</v>
      </c>
      <c r="L2867" s="16">
        <v>-0.56043989999999999</v>
      </c>
      <c r="M2867" s="16">
        <v>-0.60796839999999996</v>
      </c>
      <c r="N2867" s="16">
        <v>9.6420000000000002E-4</v>
      </c>
      <c r="O2867" s="16">
        <v>-5.06145E-2</v>
      </c>
      <c r="P2867" s="16">
        <v>-0.51402130000000001</v>
      </c>
      <c r="Q2867" s="16">
        <v>-8.1511299999999995E-2</v>
      </c>
      <c r="R2867" s="16">
        <v>0.10249999999999999</v>
      </c>
      <c r="S2867" s="16">
        <v>5.7999999999999996E-3</v>
      </c>
      <c r="T2867" s="16">
        <v>2.9999999999999997E-4</v>
      </c>
      <c r="U2867" s="16">
        <v>3.3363</v>
      </c>
      <c r="V2867" s="16">
        <v>22.547999999999998</v>
      </c>
      <c r="W2867" s="16">
        <v>18.77</v>
      </c>
      <c r="X2867" s="16">
        <v>316.43099999999998</v>
      </c>
      <c r="Y2867" s="16">
        <v>48.687600000000003</v>
      </c>
      <c r="Z2867" s="16">
        <v>0.21299999999999999</v>
      </c>
      <c r="AA2867" s="16">
        <v>1.0323000000000001E-2</v>
      </c>
      <c r="AB2867" s="16">
        <v>0.35</v>
      </c>
      <c r="AC2867" s="16">
        <v>11.43</v>
      </c>
      <c r="AD2867" s="16">
        <v>31</v>
      </c>
      <c r="AE2867" s="16">
        <v>6.1692999999999998</v>
      </c>
      <c r="AF2867" s="16">
        <v>2.9462000000000002</v>
      </c>
      <c r="AG2867" s="16">
        <v>73711.100000000006</v>
      </c>
      <c r="AH2867" s="16">
        <v>4.02E-2</v>
      </c>
      <c r="AI2867" s="16">
        <v>61</v>
      </c>
      <c r="AJ2867" s="16">
        <v>78.8</v>
      </c>
      <c r="AK2867" s="16">
        <v>-0.57630000000000003</v>
      </c>
      <c r="AL2867" s="16">
        <v>-0.2273</v>
      </c>
      <c r="AM2867" s="16">
        <v>0.18410000000000001</v>
      </c>
      <c r="AN2867" s="16">
        <v>-0.59550000000000003</v>
      </c>
      <c r="AO2867" s="16">
        <v>0.66539999999999999</v>
      </c>
      <c r="AP2867" s="16">
        <v>-0.67749999999999999</v>
      </c>
      <c r="AQ2867" s="16">
        <v>1.2636000000000001</v>
      </c>
      <c r="AR2867" s="16">
        <f t="shared" si="119"/>
        <v>1</v>
      </c>
      <c r="AS2867" s="5">
        <f t="shared" si="118"/>
        <v>5.9070900000000037E-2</v>
      </c>
    </row>
    <row r="2868" spans="1:45" x14ac:dyDescent="0.25">
      <c r="A2868" s="16" t="s">
        <v>409</v>
      </c>
      <c r="B2868" s="16" t="s">
        <v>122</v>
      </c>
      <c r="C2868" s="16" t="s">
        <v>345</v>
      </c>
      <c r="D2868" s="16">
        <v>1999</v>
      </c>
      <c r="E2868" s="16" t="s">
        <v>3422</v>
      </c>
      <c r="F2868" s="16" t="s">
        <v>593</v>
      </c>
      <c r="G2868" s="10">
        <v>3268.51</v>
      </c>
      <c r="H2868" s="73">
        <v>8.0920900000000007</v>
      </c>
      <c r="I2868" s="16" t="s">
        <v>6700</v>
      </c>
      <c r="J2868" s="71">
        <v>-0.03</v>
      </c>
      <c r="K2868" s="71">
        <v>0.85899999999999999</v>
      </c>
      <c r="L2868" s="16">
        <v>-0.53070249999999997</v>
      </c>
      <c r="M2868" s="16">
        <v>-0.60107920000000004</v>
      </c>
      <c r="N2868" s="16">
        <v>6.8413799999999997E-2</v>
      </c>
      <c r="O2868" s="16">
        <v>1.4017000000000001E-3</v>
      </c>
      <c r="P2868" s="16">
        <v>-0.4930253</v>
      </c>
      <c r="Q2868" s="16">
        <v>-0.1680557</v>
      </c>
      <c r="R2868" s="16">
        <v>0.1002</v>
      </c>
      <c r="S2868" s="16">
        <v>8.2000000000000007E-3</v>
      </c>
      <c r="T2868" s="16">
        <v>2.0000000000000001E-4</v>
      </c>
      <c r="U2868" s="16">
        <v>3.5009999999999999</v>
      </c>
      <c r="V2868" s="16">
        <v>22.553999999999998</v>
      </c>
      <c r="W2868" s="16">
        <v>19.510000000000002</v>
      </c>
      <c r="X2868" s="16">
        <v>317.27699999999999</v>
      </c>
      <c r="Y2868" s="16">
        <v>50.016199999999998</v>
      </c>
      <c r="Z2868" s="16">
        <v>0.21279999999999999</v>
      </c>
      <c r="AA2868" s="16">
        <v>-5.95848E-2</v>
      </c>
      <c r="AB2868" s="16">
        <v>0.35</v>
      </c>
      <c r="AC2868" s="16">
        <v>11.43</v>
      </c>
      <c r="AD2868" s="16">
        <v>32.799999999999997</v>
      </c>
      <c r="AE2868" s="16">
        <v>6.5907999999999998</v>
      </c>
      <c r="AF2868" s="16">
        <v>3.9565000000000001</v>
      </c>
      <c r="AG2868" s="16">
        <v>74487.600000000006</v>
      </c>
      <c r="AH2868" s="16">
        <v>3.9899999999999998E-2</v>
      </c>
      <c r="AI2868" s="16">
        <v>62</v>
      </c>
      <c r="AJ2868" s="16">
        <v>79.3</v>
      </c>
      <c r="AK2868" s="16">
        <v>-0.47449999999999998</v>
      </c>
      <c r="AL2868" s="16">
        <v>-0.35649999999999998</v>
      </c>
      <c r="AM2868" s="16">
        <v>4.5499999999999999E-2</v>
      </c>
      <c r="AN2868" s="16">
        <v>-0.84589999999999999</v>
      </c>
      <c r="AO2868" s="16">
        <v>0.56859999999999999</v>
      </c>
      <c r="AP2868" s="16">
        <v>-0.68420000000000003</v>
      </c>
      <c r="AQ2868" s="16">
        <v>1.2636000000000001</v>
      </c>
      <c r="AR2868" s="16">
        <f t="shared" si="119"/>
        <v>1</v>
      </c>
      <c r="AS2868" s="5">
        <f t="shared" si="118"/>
        <v>2.9737400000000025E-2</v>
      </c>
    </row>
    <row r="2869" spans="1:45" x14ac:dyDescent="0.25">
      <c r="A2869" s="16" t="s">
        <v>409</v>
      </c>
      <c r="B2869" s="16" t="s">
        <v>122</v>
      </c>
      <c r="C2869" s="16" t="s">
        <v>345</v>
      </c>
      <c r="D2869" s="16">
        <v>2000</v>
      </c>
      <c r="E2869" s="16" t="s">
        <v>3446</v>
      </c>
      <c r="F2869" s="16" t="s">
        <v>593</v>
      </c>
      <c r="G2869" s="10">
        <v>3310.78</v>
      </c>
      <c r="H2869" s="73">
        <v>8.1049389999999999</v>
      </c>
      <c r="I2869" s="16">
        <v>25914879</v>
      </c>
      <c r="J2869" s="71">
        <v>-1.2999999999999999E-2</v>
      </c>
      <c r="K2869" s="71">
        <v>0.84899999999999998</v>
      </c>
      <c r="L2869" s="16">
        <v>-0.54574279999999997</v>
      </c>
      <c r="M2869" s="16">
        <v>-0.58756299999999995</v>
      </c>
      <c r="N2869" s="16">
        <v>9.0791899999999995E-2</v>
      </c>
      <c r="O2869" s="16">
        <v>-2.0100999999999999E-3</v>
      </c>
      <c r="P2869" s="16">
        <v>-0.47619860000000003</v>
      </c>
      <c r="Q2869" s="16">
        <v>-0.2545984</v>
      </c>
      <c r="R2869" s="16">
        <v>0.1143</v>
      </c>
      <c r="S2869" s="16">
        <v>8.9999999999999993E-3</v>
      </c>
      <c r="T2869" s="16">
        <v>5.0000000000000001E-4</v>
      </c>
      <c r="U2869" s="16">
        <v>3.2764000000000002</v>
      </c>
      <c r="V2869" s="16">
        <v>22.56</v>
      </c>
      <c r="W2869" s="16">
        <v>20.25</v>
      </c>
      <c r="X2869" s="16">
        <v>317.47500000000002</v>
      </c>
      <c r="Y2869" s="16">
        <v>51.344799999999999</v>
      </c>
      <c r="Z2869" s="16">
        <v>0.20979999999999999</v>
      </c>
      <c r="AA2869" s="16">
        <v>1.8090599999999998E-2</v>
      </c>
      <c r="AB2869" s="16">
        <v>0.35</v>
      </c>
      <c r="AC2869" s="16">
        <v>11.43</v>
      </c>
      <c r="AD2869" s="16">
        <v>30.8</v>
      </c>
      <c r="AE2869" s="16">
        <v>6.6043000000000003</v>
      </c>
      <c r="AF2869" s="16">
        <v>4.8994</v>
      </c>
      <c r="AG2869" s="16">
        <v>76843.899999999994</v>
      </c>
      <c r="AH2869" s="16">
        <v>4.2299999999999997E-2</v>
      </c>
      <c r="AI2869" s="16">
        <v>62.9</v>
      </c>
      <c r="AJ2869" s="16">
        <v>79.8</v>
      </c>
      <c r="AK2869" s="16">
        <v>-0.37280000000000002</v>
      </c>
      <c r="AL2869" s="16">
        <v>-0.48559999999999998</v>
      </c>
      <c r="AM2869" s="16">
        <v>-9.2999999999999999E-2</v>
      </c>
      <c r="AN2869" s="16">
        <v>-1.0964</v>
      </c>
      <c r="AO2869" s="16">
        <v>0.4718</v>
      </c>
      <c r="AP2869" s="16">
        <v>-0.69089999999999996</v>
      </c>
      <c r="AQ2869" s="16">
        <v>1.2636000000000001</v>
      </c>
      <c r="AR2869" s="16">
        <f t="shared" si="119"/>
        <v>0</v>
      </c>
      <c r="AS2869" s="5">
        <f t="shared" si="118"/>
        <v>-1.5040300000000006E-2</v>
      </c>
    </row>
    <row r="2870" spans="1:45" x14ac:dyDescent="0.25">
      <c r="A2870" s="16" t="s">
        <v>409</v>
      </c>
      <c r="B2870" s="16" t="s">
        <v>122</v>
      </c>
      <c r="C2870" s="16" t="s">
        <v>345</v>
      </c>
      <c r="D2870" s="16">
        <v>2001</v>
      </c>
      <c r="E2870" s="16" t="s">
        <v>3442</v>
      </c>
      <c r="F2870" s="16" t="s">
        <v>593</v>
      </c>
      <c r="G2870" s="10">
        <v>3287.29</v>
      </c>
      <c r="H2870" s="73">
        <v>8.0978169999999992</v>
      </c>
      <c r="I2870" s="16">
        <v>26261363</v>
      </c>
      <c r="J2870" s="71">
        <v>-1.7000000000000001E-2</v>
      </c>
      <c r="K2870" s="71">
        <v>0.83499999999999996</v>
      </c>
      <c r="L2870" s="16">
        <v>-0.47626600000000002</v>
      </c>
      <c r="M2870" s="16">
        <v>-0.59303280000000003</v>
      </c>
      <c r="N2870" s="16">
        <v>0.16745850000000001</v>
      </c>
      <c r="O2870" s="16">
        <v>5.59138E-2</v>
      </c>
      <c r="P2870" s="16">
        <v>-0.465615</v>
      </c>
      <c r="Q2870" s="16">
        <v>-0.2405844</v>
      </c>
      <c r="R2870" s="16">
        <v>0.1119</v>
      </c>
      <c r="S2870" s="16">
        <v>7.9000000000000008E-3</v>
      </c>
      <c r="T2870" s="16">
        <v>5.0000000000000001E-4</v>
      </c>
      <c r="U2870" s="16">
        <v>3.0629</v>
      </c>
      <c r="V2870" s="16">
        <v>22.436</v>
      </c>
      <c r="W2870" s="16">
        <v>21.344000000000001</v>
      </c>
      <c r="X2870" s="16">
        <v>323.09500000000003</v>
      </c>
      <c r="Y2870" s="16">
        <v>52.673499999999997</v>
      </c>
      <c r="Z2870" s="16">
        <v>0.217</v>
      </c>
      <c r="AA2870" s="16">
        <v>-2.85147E-2</v>
      </c>
      <c r="AB2870" s="16">
        <v>0.35</v>
      </c>
      <c r="AC2870" s="16">
        <v>11.43</v>
      </c>
      <c r="AD2870" s="16">
        <v>32</v>
      </c>
      <c r="AE2870" s="16">
        <v>5.9568000000000003</v>
      </c>
      <c r="AF2870" s="16">
        <v>6.7999000000000001</v>
      </c>
      <c r="AG2870" s="16">
        <v>79120</v>
      </c>
      <c r="AH2870" s="16">
        <v>4.1700000000000001E-2</v>
      </c>
      <c r="AI2870" s="16">
        <v>63.9</v>
      </c>
      <c r="AJ2870" s="16">
        <v>80.3</v>
      </c>
      <c r="AK2870" s="16">
        <v>-0.11940000000000001</v>
      </c>
      <c r="AL2870" s="16">
        <v>-0.39450000000000002</v>
      </c>
      <c r="AM2870" s="16">
        <v>-0.22270000000000001</v>
      </c>
      <c r="AN2870" s="16">
        <v>-1.0710999999999999</v>
      </c>
      <c r="AO2870" s="16">
        <v>0.24940000000000001</v>
      </c>
      <c r="AP2870" s="16">
        <v>-0.61890000000000001</v>
      </c>
      <c r="AQ2870" s="16">
        <v>1.2636000000000001</v>
      </c>
      <c r="AR2870" s="16">
        <f t="shared" si="119"/>
        <v>0</v>
      </c>
      <c r="AS2870" s="5">
        <f t="shared" si="118"/>
        <v>6.947679999999995E-2</v>
      </c>
    </row>
    <row r="2871" spans="1:45" x14ac:dyDescent="0.25">
      <c r="A2871" s="16" t="s">
        <v>409</v>
      </c>
      <c r="B2871" s="16" t="s">
        <v>122</v>
      </c>
      <c r="C2871" s="16" t="s">
        <v>345</v>
      </c>
      <c r="D2871" s="16">
        <v>2002</v>
      </c>
      <c r="E2871" s="16" t="s">
        <v>3449</v>
      </c>
      <c r="F2871" s="16" t="s">
        <v>593</v>
      </c>
      <c r="G2871" s="10">
        <v>3422.24</v>
      </c>
      <c r="H2871" s="73">
        <v>8.1380499999999998</v>
      </c>
      <c r="I2871" s="16">
        <v>26601467</v>
      </c>
      <c r="J2871" s="71">
        <v>3.2000000000000001E-2</v>
      </c>
      <c r="K2871" s="71">
        <v>0.86099999999999999</v>
      </c>
      <c r="L2871" s="16">
        <v>-0.40120810000000001</v>
      </c>
      <c r="M2871" s="16">
        <v>-0.59959779999999996</v>
      </c>
      <c r="N2871" s="16">
        <v>0.2429473</v>
      </c>
      <c r="O2871" s="16">
        <v>0.1156039</v>
      </c>
      <c r="P2871" s="16">
        <v>-0.44265009999999999</v>
      </c>
      <c r="Q2871" s="16">
        <v>-0.22658980000000001</v>
      </c>
      <c r="R2871" s="16">
        <v>0.10680000000000001</v>
      </c>
      <c r="S2871" s="16">
        <v>6.8999999999999999E-3</v>
      </c>
      <c r="T2871" s="16">
        <v>5.0000000000000001E-4</v>
      </c>
      <c r="U2871" s="16">
        <v>2.8382000000000001</v>
      </c>
      <c r="V2871" s="16">
        <v>22.312000000000001</v>
      </c>
      <c r="W2871" s="16">
        <v>22.437999999999999</v>
      </c>
      <c r="X2871" s="16">
        <v>328.71499999999997</v>
      </c>
      <c r="Y2871" s="16">
        <v>54.002099999999999</v>
      </c>
      <c r="Z2871" s="16">
        <v>0.23080000000000001</v>
      </c>
      <c r="AA2871" s="16">
        <v>-4.40498E-2</v>
      </c>
      <c r="AB2871" s="16">
        <v>0.35</v>
      </c>
      <c r="AC2871" s="16">
        <v>11.43</v>
      </c>
      <c r="AD2871" s="16">
        <v>32.4</v>
      </c>
      <c r="AE2871" s="16">
        <v>6.1976000000000004</v>
      </c>
      <c r="AF2871" s="16">
        <v>8.6305999999999994</v>
      </c>
      <c r="AG2871" s="16">
        <v>82638.3</v>
      </c>
      <c r="AH2871" s="16">
        <v>4.1500000000000002E-2</v>
      </c>
      <c r="AI2871" s="16">
        <v>64.8</v>
      </c>
      <c r="AJ2871" s="16">
        <v>80.900000000000006</v>
      </c>
      <c r="AK2871" s="16">
        <v>0.13389999999999999</v>
      </c>
      <c r="AL2871" s="16">
        <v>-0.30349999999999999</v>
      </c>
      <c r="AM2871" s="16">
        <v>-0.3523</v>
      </c>
      <c r="AN2871" s="16">
        <v>-1.0457000000000001</v>
      </c>
      <c r="AO2871" s="16">
        <v>2.69E-2</v>
      </c>
      <c r="AP2871" s="16">
        <v>-0.54690000000000005</v>
      </c>
      <c r="AQ2871" s="16">
        <v>1.2636000000000001</v>
      </c>
      <c r="AR2871" s="16">
        <f t="shared" si="119"/>
        <v>0</v>
      </c>
      <c r="AS2871" s="5">
        <f t="shared" si="118"/>
        <v>7.5057900000000011E-2</v>
      </c>
    </row>
    <row r="2872" spans="1:45" x14ac:dyDescent="0.25">
      <c r="A2872" s="16" t="s">
        <v>409</v>
      </c>
      <c r="B2872" s="16" t="s">
        <v>122</v>
      </c>
      <c r="C2872" s="16" t="s">
        <v>345</v>
      </c>
      <c r="D2872" s="16">
        <v>2003</v>
      </c>
      <c r="E2872" s="16" t="s">
        <v>3427</v>
      </c>
      <c r="F2872" s="16" t="s">
        <v>593</v>
      </c>
      <c r="G2872" s="10">
        <v>3520.28</v>
      </c>
      <c r="H2872" s="73">
        <v>8.1662940000000006</v>
      </c>
      <c r="I2872" s="16">
        <v>26937738</v>
      </c>
      <c r="J2872" s="71">
        <v>6.0000000000000001E-3</v>
      </c>
      <c r="K2872" s="71">
        <v>0.86699999999999999</v>
      </c>
      <c r="L2872" s="16">
        <v>-0.3219398</v>
      </c>
      <c r="M2872" s="16">
        <v>-0.5954062</v>
      </c>
      <c r="N2872" s="16">
        <v>0.3509719</v>
      </c>
      <c r="O2872" s="16">
        <v>0.1510592</v>
      </c>
      <c r="P2872" s="16">
        <v>-0.41666629999999999</v>
      </c>
      <c r="Q2872" s="16">
        <v>-0.22447549999999999</v>
      </c>
      <c r="R2872" s="16">
        <v>0.1076</v>
      </c>
      <c r="S2872" s="16">
        <v>7.4000000000000003E-3</v>
      </c>
      <c r="T2872" s="16">
        <v>6.9999999999999999E-4</v>
      </c>
      <c r="U2872" s="16">
        <v>2.9228999999999998</v>
      </c>
      <c r="V2872" s="16">
        <v>22.187999999999999</v>
      </c>
      <c r="W2872" s="16">
        <v>23.532</v>
      </c>
      <c r="X2872" s="16">
        <v>334.334</v>
      </c>
      <c r="Y2872" s="16">
        <v>55.3307</v>
      </c>
      <c r="Z2872" s="16">
        <v>0.2281</v>
      </c>
      <c r="AA2872" s="16">
        <v>-7.9003599999999993E-2</v>
      </c>
      <c r="AB2872" s="16">
        <v>0.35</v>
      </c>
      <c r="AC2872" s="16">
        <v>11.43</v>
      </c>
      <c r="AD2872" s="16">
        <v>33.299999999999997</v>
      </c>
      <c r="AE2872" s="16">
        <v>6.7933000000000003</v>
      </c>
      <c r="AF2872" s="16">
        <v>10.823700000000001</v>
      </c>
      <c r="AG2872" s="16">
        <v>85099.9</v>
      </c>
      <c r="AH2872" s="16">
        <v>3.73E-2</v>
      </c>
      <c r="AI2872" s="16">
        <v>65.8</v>
      </c>
      <c r="AJ2872" s="16">
        <v>81.400000000000006</v>
      </c>
      <c r="AK2872" s="16">
        <v>3.5700000000000003E-2</v>
      </c>
      <c r="AL2872" s="16">
        <v>-9.8799999999999999E-2</v>
      </c>
      <c r="AM2872" s="16">
        <v>-0.42909999999999998</v>
      </c>
      <c r="AN2872" s="16">
        <v>-1.1958</v>
      </c>
      <c r="AO2872" s="16">
        <v>0.17630000000000001</v>
      </c>
      <c r="AP2872" s="16">
        <v>-0.57550000000000001</v>
      </c>
      <c r="AQ2872" s="16">
        <v>1.2636000000000001</v>
      </c>
      <c r="AR2872" s="16">
        <f t="shared" si="119"/>
        <v>0</v>
      </c>
      <c r="AS2872" s="5">
        <f t="shared" si="118"/>
        <v>7.9268300000000014E-2</v>
      </c>
    </row>
    <row r="2873" spans="1:45" x14ac:dyDescent="0.25">
      <c r="A2873" s="16" t="s">
        <v>409</v>
      </c>
      <c r="B2873" s="16" t="s">
        <v>122</v>
      </c>
      <c r="C2873" s="16" t="s">
        <v>345</v>
      </c>
      <c r="D2873" s="16">
        <v>2004</v>
      </c>
      <c r="E2873" s="16" t="s">
        <v>3434</v>
      </c>
      <c r="F2873" s="16" t="s">
        <v>593</v>
      </c>
      <c r="G2873" s="10">
        <v>3649.37</v>
      </c>
      <c r="H2873" s="73">
        <v>8.2023109999999999</v>
      </c>
      <c r="I2873" s="16">
        <v>27273194</v>
      </c>
      <c r="J2873" s="71">
        <v>1.7000000000000001E-2</v>
      </c>
      <c r="K2873" s="71">
        <v>0.88200000000000001</v>
      </c>
      <c r="L2873" s="16">
        <v>-0.29183540000000002</v>
      </c>
      <c r="M2873" s="16">
        <v>-0.5724515</v>
      </c>
      <c r="N2873" s="16">
        <v>0.45410729999999999</v>
      </c>
      <c r="O2873" s="16">
        <v>8.3362500000000006E-2</v>
      </c>
      <c r="P2873" s="16">
        <v>-0.37558039999999998</v>
      </c>
      <c r="Q2873" s="16">
        <v>-0.25591130000000001</v>
      </c>
      <c r="R2873" s="16">
        <v>0.15590000000000001</v>
      </c>
      <c r="S2873" s="16">
        <v>6.4999999999999997E-3</v>
      </c>
      <c r="T2873" s="16">
        <v>6.9999999999999999E-4</v>
      </c>
      <c r="U2873" s="16">
        <v>2.9611000000000001</v>
      </c>
      <c r="V2873" s="16">
        <v>22.064</v>
      </c>
      <c r="W2873" s="16">
        <v>24.626000000000001</v>
      </c>
      <c r="X2873" s="16">
        <v>339.95400000000001</v>
      </c>
      <c r="Y2873" s="16">
        <v>54.285299999999999</v>
      </c>
      <c r="Z2873" s="16">
        <v>0.2117</v>
      </c>
      <c r="AA2873" s="16">
        <v>-3.6282200000000001E-2</v>
      </c>
      <c r="AB2873" s="16">
        <v>0.35</v>
      </c>
      <c r="AC2873" s="16">
        <v>11.43</v>
      </c>
      <c r="AD2873" s="16">
        <v>32.200000000000003</v>
      </c>
      <c r="AE2873" s="16">
        <v>8.0046999999999997</v>
      </c>
      <c r="AF2873" s="16">
        <v>14.934200000000001</v>
      </c>
      <c r="AG2873" s="16">
        <v>88933.5</v>
      </c>
      <c r="AH2873" s="16">
        <v>3.8800000000000001E-2</v>
      </c>
      <c r="AI2873" s="16">
        <v>66.7</v>
      </c>
      <c r="AJ2873" s="16">
        <v>81.8</v>
      </c>
      <c r="AK2873" s="16">
        <v>-0.14360000000000001</v>
      </c>
      <c r="AL2873" s="16">
        <v>-0.35039999999999999</v>
      </c>
      <c r="AM2873" s="16">
        <v>-0.46510000000000001</v>
      </c>
      <c r="AN2873" s="16">
        <v>-1.0031000000000001</v>
      </c>
      <c r="AO2873" s="16">
        <v>0.23230000000000001</v>
      </c>
      <c r="AP2873" s="16">
        <v>-0.52170000000000005</v>
      </c>
      <c r="AQ2873" s="16">
        <v>1.2636000000000001</v>
      </c>
      <c r="AR2873" s="16">
        <f t="shared" si="119"/>
        <v>0</v>
      </c>
      <c r="AS2873" s="5">
        <f t="shared" si="118"/>
        <v>3.0104399999999976E-2</v>
      </c>
    </row>
    <row r="2874" spans="1:45" x14ac:dyDescent="0.25">
      <c r="A2874" s="16" t="s">
        <v>409</v>
      </c>
      <c r="B2874" s="16" t="s">
        <v>122</v>
      </c>
      <c r="C2874" s="16" t="s">
        <v>345</v>
      </c>
      <c r="D2874" s="16">
        <v>2005</v>
      </c>
      <c r="E2874" s="16" t="s">
        <v>3435</v>
      </c>
      <c r="F2874" s="16" t="s">
        <v>593</v>
      </c>
      <c r="G2874" s="10">
        <v>3831.36</v>
      </c>
      <c r="H2874" s="73">
        <v>8.2509770000000007</v>
      </c>
      <c r="I2874" s="16">
        <v>27610410</v>
      </c>
      <c r="J2874" s="71">
        <v>2.5000000000000001E-2</v>
      </c>
      <c r="K2874" s="71">
        <v>0.90400000000000003</v>
      </c>
      <c r="L2874" s="16">
        <v>-0.20181209999999999</v>
      </c>
      <c r="M2874" s="16">
        <v>-0.59094610000000003</v>
      </c>
      <c r="N2874" s="16">
        <v>0.54482319999999995</v>
      </c>
      <c r="O2874" s="16">
        <v>0.2310731</v>
      </c>
      <c r="P2874" s="16">
        <v>-0.33795730000000002</v>
      </c>
      <c r="Q2874" s="16">
        <v>-0.32177159999999999</v>
      </c>
      <c r="R2874" s="16">
        <v>0.1106</v>
      </c>
      <c r="S2874" s="16">
        <v>7.9000000000000008E-3</v>
      </c>
      <c r="T2874" s="16">
        <v>8.0000000000000004E-4</v>
      </c>
      <c r="U2874" s="16">
        <v>2.8812000000000002</v>
      </c>
      <c r="V2874" s="16">
        <v>21.94</v>
      </c>
      <c r="W2874" s="16">
        <v>25.72</v>
      </c>
      <c r="X2874" s="16">
        <v>345.57299999999998</v>
      </c>
      <c r="Y2874" s="16">
        <v>58.0092</v>
      </c>
      <c r="Z2874" s="16">
        <v>0.2457</v>
      </c>
      <c r="AA2874" s="16">
        <v>-4.7933499999999997E-2</v>
      </c>
      <c r="AB2874" s="16">
        <v>0.35</v>
      </c>
      <c r="AC2874" s="16">
        <v>11.43</v>
      </c>
      <c r="AD2874" s="16">
        <v>32.5</v>
      </c>
      <c r="AE2874" s="16">
        <v>8.6664999999999992</v>
      </c>
      <c r="AF2874" s="16">
        <v>20.139600000000002</v>
      </c>
      <c r="AG2874" s="16">
        <v>92352.9</v>
      </c>
      <c r="AH2874" s="16">
        <v>3.9E-2</v>
      </c>
      <c r="AI2874" s="16">
        <v>67.599999999999994</v>
      </c>
      <c r="AJ2874" s="16">
        <v>82.3</v>
      </c>
      <c r="AK2874" s="16">
        <v>-1.7500000000000002E-2</v>
      </c>
      <c r="AL2874" s="16">
        <v>-0.35859999999999997</v>
      </c>
      <c r="AM2874" s="16">
        <v>-0.60199999999999998</v>
      </c>
      <c r="AN2874" s="16">
        <v>-0.97529999999999994</v>
      </c>
      <c r="AO2874" s="16">
        <v>8.1500000000000003E-2</v>
      </c>
      <c r="AP2874" s="16">
        <v>-0.73850000000000005</v>
      </c>
      <c r="AQ2874" s="16">
        <v>1.2636000000000001</v>
      </c>
      <c r="AR2874" s="16">
        <f t="shared" si="119"/>
        <v>0</v>
      </c>
      <c r="AS2874" s="5">
        <f t="shared" si="118"/>
        <v>9.0023300000000028E-2</v>
      </c>
    </row>
    <row r="2875" spans="1:45" x14ac:dyDescent="0.25">
      <c r="A2875" s="16" t="s">
        <v>409</v>
      </c>
      <c r="B2875" s="16" t="s">
        <v>122</v>
      </c>
      <c r="C2875" s="16" t="s">
        <v>345</v>
      </c>
      <c r="D2875" s="16">
        <v>2006</v>
      </c>
      <c r="E2875" s="16" t="s">
        <v>3423</v>
      </c>
      <c r="F2875" s="16" t="s">
        <v>593</v>
      </c>
      <c r="G2875" s="10">
        <v>4069.78</v>
      </c>
      <c r="H2875" s="73">
        <v>8.3113430000000008</v>
      </c>
      <c r="I2875" s="16">
        <v>27949944</v>
      </c>
      <c r="J2875" s="71">
        <v>3.1E-2</v>
      </c>
      <c r="K2875" s="71">
        <v>0.93300000000000005</v>
      </c>
      <c r="L2875" s="16">
        <v>-0.1180142</v>
      </c>
      <c r="M2875" s="16">
        <v>-0.58303110000000002</v>
      </c>
      <c r="N2875" s="16">
        <v>0.48876649999999999</v>
      </c>
      <c r="O2875" s="16">
        <v>0.33655560000000001</v>
      </c>
      <c r="P2875" s="16">
        <v>-0.28008880000000003</v>
      </c>
      <c r="Q2875" s="16">
        <v>-0.25297140000000001</v>
      </c>
      <c r="R2875" s="16">
        <v>0.1106</v>
      </c>
      <c r="S2875" s="16">
        <v>9.4999999999999998E-3</v>
      </c>
      <c r="T2875" s="16">
        <v>1E-3</v>
      </c>
      <c r="U2875" s="16">
        <v>2.6764000000000001</v>
      </c>
      <c r="V2875" s="16">
        <v>23.966000000000001</v>
      </c>
      <c r="W2875" s="16">
        <v>23.83</v>
      </c>
      <c r="X2875" s="16">
        <v>351.19299999999998</v>
      </c>
      <c r="Y2875" s="16">
        <v>58.959499999999998</v>
      </c>
      <c r="Z2875" s="16">
        <v>0.29260000000000003</v>
      </c>
      <c r="AA2875" s="16">
        <v>-4.0165899999999997E-2</v>
      </c>
      <c r="AB2875" s="16">
        <v>0.35</v>
      </c>
      <c r="AC2875" s="16">
        <v>11.43</v>
      </c>
      <c r="AD2875" s="16">
        <v>32.299999999999997</v>
      </c>
      <c r="AE2875" s="16">
        <v>9.1301000000000005</v>
      </c>
      <c r="AF2875" s="16">
        <v>32.535800000000002</v>
      </c>
      <c r="AG2875" s="16">
        <v>97882.1</v>
      </c>
      <c r="AH2875" s="16">
        <v>3.9199999999999999E-2</v>
      </c>
      <c r="AI2875" s="16">
        <v>68.5</v>
      </c>
      <c r="AJ2875" s="16">
        <v>82.8</v>
      </c>
      <c r="AK2875" s="16">
        <v>4.5699999999999998E-2</v>
      </c>
      <c r="AL2875" s="16">
        <v>-0.2127</v>
      </c>
      <c r="AM2875" s="16">
        <v>-0.5847</v>
      </c>
      <c r="AN2875" s="16">
        <v>-0.84930000000000005</v>
      </c>
      <c r="AO2875" s="16">
        <v>0.1449</v>
      </c>
      <c r="AP2875" s="16">
        <v>-0.74660000000000004</v>
      </c>
      <c r="AQ2875" s="16">
        <v>1.2636000000000001</v>
      </c>
      <c r="AR2875" s="16">
        <f t="shared" si="119"/>
        <v>0</v>
      </c>
      <c r="AS2875" s="5">
        <f t="shared" si="118"/>
        <v>8.3797899999999995E-2</v>
      </c>
    </row>
    <row r="2876" spans="1:45" x14ac:dyDescent="0.25">
      <c r="A2876" s="16" t="s">
        <v>409</v>
      </c>
      <c r="B2876" s="16" t="s">
        <v>122</v>
      </c>
      <c r="C2876" s="16" t="s">
        <v>345</v>
      </c>
      <c r="D2876" s="16">
        <v>2007</v>
      </c>
      <c r="E2876" s="16" t="s">
        <v>3444</v>
      </c>
      <c r="F2876" s="16" t="s">
        <v>593</v>
      </c>
      <c r="G2876" s="10">
        <v>4362.95</v>
      </c>
      <c r="H2876" s="73">
        <v>8.380903</v>
      </c>
      <c r="I2876" s="16">
        <v>28292724</v>
      </c>
      <c r="J2876" s="71">
        <v>3.5000000000000003E-2</v>
      </c>
      <c r="K2876" s="71">
        <v>0.96599999999999997</v>
      </c>
      <c r="L2876" s="16">
        <v>1.05261E-2</v>
      </c>
      <c r="M2876" s="16">
        <v>-0.58378750000000001</v>
      </c>
      <c r="N2876" s="16">
        <v>0.44930399999999998</v>
      </c>
      <c r="O2876" s="16">
        <v>0.51874659999999995</v>
      </c>
      <c r="P2876" s="16">
        <v>-0.1828062</v>
      </c>
      <c r="Q2876" s="16">
        <v>-0.21395500000000001</v>
      </c>
      <c r="R2876" s="16">
        <v>0.1106</v>
      </c>
      <c r="S2876" s="16">
        <v>9.2999999999999992E-3</v>
      </c>
      <c r="T2876" s="16">
        <v>1E-3</v>
      </c>
      <c r="U2876" s="16">
        <v>2.6294</v>
      </c>
      <c r="V2876" s="16">
        <v>25.992000000000001</v>
      </c>
      <c r="W2876" s="16">
        <v>21.94</v>
      </c>
      <c r="X2876" s="16">
        <v>356.81200000000001</v>
      </c>
      <c r="Y2876" s="16">
        <v>61.9938</v>
      </c>
      <c r="Z2876" s="16">
        <v>0.34310000000000002</v>
      </c>
      <c r="AA2876" s="16">
        <v>-0.10619000000000001</v>
      </c>
      <c r="AB2876" s="16">
        <v>0.35</v>
      </c>
      <c r="AC2876" s="16">
        <v>11.43</v>
      </c>
      <c r="AD2876" s="16">
        <v>34</v>
      </c>
      <c r="AE2876" s="16">
        <v>10.0405</v>
      </c>
      <c r="AF2876" s="16">
        <v>54.423299999999998</v>
      </c>
      <c r="AG2876" s="16">
        <v>105790</v>
      </c>
      <c r="AH2876" s="16">
        <v>4.82E-2</v>
      </c>
      <c r="AI2876" s="16">
        <v>69.400000000000006</v>
      </c>
      <c r="AJ2876" s="16">
        <v>83.3</v>
      </c>
      <c r="AK2876" s="16">
        <v>6.08E-2</v>
      </c>
      <c r="AL2876" s="16">
        <v>-0.26619999999999999</v>
      </c>
      <c r="AM2876" s="16">
        <v>-0.51229999999999998</v>
      </c>
      <c r="AN2876" s="16">
        <v>-0.75929999999999997</v>
      </c>
      <c r="AO2876" s="16">
        <v>0.27650000000000002</v>
      </c>
      <c r="AP2876" s="16">
        <v>-0.77600000000000002</v>
      </c>
      <c r="AQ2876" s="16">
        <v>1.2636000000000001</v>
      </c>
      <c r="AR2876" s="16">
        <f t="shared" si="119"/>
        <v>0</v>
      </c>
      <c r="AS2876" s="5">
        <f t="shared" si="118"/>
        <v>0.1285403</v>
      </c>
    </row>
    <row r="2877" spans="1:45" x14ac:dyDescent="0.25">
      <c r="A2877" s="16" t="s">
        <v>409</v>
      </c>
      <c r="B2877" s="16" t="s">
        <v>122</v>
      </c>
      <c r="C2877" s="16" t="s">
        <v>345</v>
      </c>
      <c r="D2877" s="16">
        <v>2008</v>
      </c>
      <c r="E2877" s="16" t="s">
        <v>3448</v>
      </c>
      <c r="F2877" s="16" t="s">
        <v>593</v>
      </c>
      <c r="G2877" s="10">
        <v>4703.08</v>
      </c>
      <c r="H2877" s="73">
        <v>8.4559730000000002</v>
      </c>
      <c r="I2877" s="16">
        <v>28641980</v>
      </c>
      <c r="J2877" s="71">
        <v>3.2000000000000001E-2</v>
      </c>
      <c r="K2877" s="71">
        <v>0.998</v>
      </c>
      <c r="L2877" s="16">
        <v>5.5355300000000003E-2</v>
      </c>
      <c r="M2877" s="16">
        <v>-0.57851980000000003</v>
      </c>
      <c r="N2877" s="16">
        <v>0.43731969999999998</v>
      </c>
      <c r="O2877" s="16">
        <v>0.49989099999999997</v>
      </c>
      <c r="P2877" s="16">
        <v>-0.1030517</v>
      </c>
      <c r="Q2877" s="16">
        <v>-0.16858339999999999</v>
      </c>
      <c r="R2877" s="16">
        <v>0.1106</v>
      </c>
      <c r="S2877" s="16">
        <v>1.0200000000000001E-2</v>
      </c>
      <c r="T2877" s="16">
        <v>1.1999999999999999E-3</v>
      </c>
      <c r="U2877" s="16">
        <v>2.8437000000000001</v>
      </c>
      <c r="V2877" s="16">
        <v>28.018000000000001</v>
      </c>
      <c r="W2877" s="16">
        <v>20.05</v>
      </c>
      <c r="X2877" s="16">
        <v>362.43200000000002</v>
      </c>
      <c r="Y2877" s="16">
        <v>62.120899999999999</v>
      </c>
      <c r="Z2877" s="16">
        <v>0.3266</v>
      </c>
      <c r="AA2877" s="16">
        <v>-0.13337640000000001</v>
      </c>
      <c r="AB2877" s="16">
        <v>0.35</v>
      </c>
      <c r="AC2877" s="16">
        <v>11.43</v>
      </c>
      <c r="AD2877" s="16">
        <v>34.700000000000003</v>
      </c>
      <c r="AE2877" s="16">
        <v>10.743600000000001</v>
      </c>
      <c r="AF2877" s="16">
        <v>73.192599999999999</v>
      </c>
      <c r="AG2877" s="16">
        <v>113225</v>
      </c>
      <c r="AH2877" s="16">
        <v>4.7600000000000003E-2</v>
      </c>
      <c r="AI2877" s="16">
        <v>70.3</v>
      </c>
      <c r="AJ2877" s="16">
        <v>83.7</v>
      </c>
      <c r="AK2877" s="16">
        <v>0.1041</v>
      </c>
      <c r="AL2877" s="16">
        <v>-0.20219999999999999</v>
      </c>
      <c r="AM2877" s="16">
        <v>-0.3548</v>
      </c>
      <c r="AN2877" s="16">
        <v>-0.89600000000000002</v>
      </c>
      <c r="AO2877" s="16">
        <v>0.3543</v>
      </c>
      <c r="AP2877" s="16">
        <v>-0.74509999999999998</v>
      </c>
      <c r="AQ2877" s="16">
        <v>1.2636000000000001</v>
      </c>
      <c r="AR2877" s="16">
        <f t="shared" si="119"/>
        <v>0</v>
      </c>
      <c r="AS2877" s="5">
        <f t="shared" si="118"/>
        <v>4.48292E-2</v>
      </c>
    </row>
    <row r="2878" spans="1:45" x14ac:dyDescent="0.25">
      <c r="A2878" s="16" t="s">
        <v>409</v>
      </c>
      <c r="B2878" s="16" t="s">
        <v>122</v>
      </c>
      <c r="C2878" s="16" t="s">
        <v>345</v>
      </c>
      <c r="D2878" s="16">
        <v>2009</v>
      </c>
      <c r="E2878" s="16" t="s">
        <v>3429</v>
      </c>
      <c r="F2878" s="16" t="s">
        <v>593</v>
      </c>
      <c r="G2878" s="10">
        <v>4695.68</v>
      </c>
      <c r="H2878" s="73">
        <v>8.4543970000000002</v>
      </c>
      <c r="I2878" s="16">
        <v>29001507</v>
      </c>
      <c r="J2878" s="71">
        <v>-2.5000000000000001E-2</v>
      </c>
      <c r="K2878" s="71">
        <v>0.97299999999999998</v>
      </c>
      <c r="L2878" s="16">
        <v>8.3486900000000003E-2</v>
      </c>
      <c r="M2878" s="16">
        <v>-0.59821230000000003</v>
      </c>
      <c r="N2878" s="16">
        <v>0.43294899999999997</v>
      </c>
      <c r="O2878" s="16">
        <v>0.57593130000000003</v>
      </c>
      <c r="P2878" s="16">
        <v>-3.48411E-2</v>
      </c>
      <c r="Q2878" s="16">
        <v>-0.23483280000000001</v>
      </c>
      <c r="R2878" s="16">
        <v>0.1106</v>
      </c>
      <c r="S2878" s="16">
        <v>4.4999999999999997E-3</v>
      </c>
      <c r="T2878" s="16">
        <v>1.4E-3</v>
      </c>
      <c r="U2878" s="16">
        <v>3.1303999999999998</v>
      </c>
      <c r="V2878" s="16">
        <v>30.044</v>
      </c>
      <c r="W2878" s="16">
        <v>18.16</v>
      </c>
      <c r="X2878" s="16">
        <v>368.05200000000002</v>
      </c>
      <c r="Y2878" s="16">
        <v>62.429600000000001</v>
      </c>
      <c r="Z2878" s="16">
        <v>0.3609</v>
      </c>
      <c r="AA2878" s="16">
        <v>-0.1489114</v>
      </c>
      <c r="AB2878" s="16">
        <v>0.35</v>
      </c>
      <c r="AC2878" s="16">
        <v>11.43</v>
      </c>
      <c r="AD2878" s="16">
        <v>35.1</v>
      </c>
      <c r="AE2878" s="16">
        <v>12.2644</v>
      </c>
      <c r="AF2878" s="16">
        <v>85.367099999999994</v>
      </c>
      <c r="AG2878" s="16">
        <v>113542</v>
      </c>
      <c r="AH2878" s="16">
        <v>4.8000000000000001E-2</v>
      </c>
      <c r="AI2878" s="16">
        <v>71.2</v>
      </c>
      <c r="AJ2878" s="16">
        <v>84.2</v>
      </c>
      <c r="AK2878" s="16">
        <v>4.0399999999999998E-2</v>
      </c>
      <c r="AL2878" s="16">
        <v>-0.34079999999999999</v>
      </c>
      <c r="AM2878" s="16">
        <v>-0.41810000000000003</v>
      </c>
      <c r="AN2878" s="16">
        <v>-1.1809000000000001</v>
      </c>
      <c r="AO2878" s="16">
        <v>0.40079999999999999</v>
      </c>
      <c r="AP2878" s="16">
        <v>-0.65680000000000005</v>
      </c>
      <c r="AQ2878" s="16">
        <v>1.2636000000000001</v>
      </c>
      <c r="AR2878" s="16">
        <f t="shared" si="119"/>
        <v>0</v>
      </c>
      <c r="AS2878" s="5">
        <f t="shared" si="118"/>
        <v>2.81316E-2</v>
      </c>
    </row>
    <row r="2879" spans="1:45" x14ac:dyDescent="0.25">
      <c r="A2879" s="16" t="s">
        <v>409</v>
      </c>
      <c r="B2879" s="16" t="s">
        <v>122</v>
      </c>
      <c r="C2879" s="16" t="s">
        <v>345</v>
      </c>
      <c r="D2879" s="16">
        <v>2010</v>
      </c>
      <c r="E2879" s="16" t="s">
        <v>3447</v>
      </c>
      <c r="F2879" s="16" t="s">
        <v>593</v>
      </c>
      <c r="G2879" s="10">
        <v>5022.49</v>
      </c>
      <c r="H2879" s="73">
        <v>8.5216820000000002</v>
      </c>
      <c r="I2879" s="16">
        <v>29373646</v>
      </c>
      <c r="J2879" s="71">
        <v>2.7E-2</v>
      </c>
      <c r="K2879" s="71">
        <v>1</v>
      </c>
      <c r="L2879" s="16">
        <v>0.17990800000000001</v>
      </c>
      <c r="M2879" s="16">
        <v>-0.60618110000000003</v>
      </c>
      <c r="N2879" s="16">
        <v>0.34785769999999999</v>
      </c>
      <c r="O2879" s="16">
        <v>0.72839180000000003</v>
      </c>
      <c r="P2879" s="16">
        <v>4.9734999999999996E-3</v>
      </c>
      <c r="Q2879" s="16">
        <v>-0.1215625</v>
      </c>
      <c r="R2879" s="16">
        <v>0.1106</v>
      </c>
      <c r="S2879" s="16">
        <v>1.9E-3</v>
      </c>
      <c r="T2879" s="16">
        <v>1.6000000000000001E-3</v>
      </c>
      <c r="U2879" s="16">
        <v>2.8473999999999999</v>
      </c>
      <c r="V2879" s="16">
        <v>32.07</v>
      </c>
      <c r="W2879" s="16">
        <v>16.27</v>
      </c>
      <c r="X2879" s="16">
        <v>370.40899999999999</v>
      </c>
      <c r="Y2879" s="16">
        <v>65.894400000000005</v>
      </c>
      <c r="Z2879" s="16">
        <v>0.39760000000000001</v>
      </c>
      <c r="AA2879" s="16">
        <v>-0.1760978</v>
      </c>
      <c r="AB2879" s="16">
        <v>0.35</v>
      </c>
      <c r="AC2879" s="16">
        <v>11.43</v>
      </c>
      <c r="AD2879" s="16">
        <v>35.799999999999997</v>
      </c>
      <c r="AE2879" s="16">
        <v>10.798299999999999</v>
      </c>
      <c r="AF2879" s="16">
        <v>99.4953</v>
      </c>
      <c r="AG2879" s="16">
        <v>122184</v>
      </c>
      <c r="AH2879" s="16">
        <v>5.21E-2</v>
      </c>
      <c r="AI2879" s="16">
        <v>72</v>
      </c>
      <c r="AJ2879" s="16">
        <v>84.6</v>
      </c>
      <c r="AK2879" s="16">
        <v>6.6900000000000001E-2</v>
      </c>
      <c r="AL2879" s="16">
        <v>-0.24979999999999999</v>
      </c>
      <c r="AM2879" s="16">
        <v>-0.1948</v>
      </c>
      <c r="AN2879" s="16">
        <v>-0.97560000000000002</v>
      </c>
      <c r="AO2879" s="16">
        <v>0.4647</v>
      </c>
      <c r="AP2879" s="16">
        <v>-0.60509999999999997</v>
      </c>
      <c r="AQ2879" s="16">
        <v>1.2636000000000001</v>
      </c>
      <c r="AR2879" s="16">
        <f t="shared" si="119"/>
        <v>0</v>
      </c>
      <c r="AS2879" s="5">
        <f t="shared" si="118"/>
        <v>9.642110000000001E-2</v>
      </c>
    </row>
    <row r="2880" spans="1:45" x14ac:dyDescent="0.25">
      <c r="A2880" s="16" t="s">
        <v>409</v>
      </c>
      <c r="B2880" s="16" t="s">
        <v>122</v>
      </c>
      <c r="C2880" s="16" t="s">
        <v>345</v>
      </c>
      <c r="D2880" s="16">
        <v>2011</v>
      </c>
      <c r="E2880" s="16" t="s">
        <v>3426</v>
      </c>
      <c r="F2880" s="16" t="s">
        <v>593</v>
      </c>
      <c r="G2880" s="10">
        <v>5270.95</v>
      </c>
      <c r="H2880" s="73">
        <v>8.5699649999999998</v>
      </c>
      <c r="I2880" s="16">
        <v>29759989</v>
      </c>
      <c r="J2880" s="71">
        <v>0</v>
      </c>
      <c r="K2880" s="71">
        <v>1</v>
      </c>
      <c r="L2880" s="16">
        <v>0.2618009</v>
      </c>
      <c r="M2880" s="16">
        <v>-0.58389500000000005</v>
      </c>
      <c r="N2880" s="16">
        <v>0.3826599</v>
      </c>
      <c r="O2880" s="16">
        <v>0.75348839999999995</v>
      </c>
      <c r="P2880" s="16">
        <v>5.5671400000000003E-2</v>
      </c>
      <c r="Q2880" s="16">
        <v>-7.1316500000000005E-2</v>
      </c>
      <c r="R2880" s="16">
        <v>0.1106</v>
      </c>
      <c r="S2880" s="16">
        <v>7.3000000000000001E-3</v>
      </c>
      <c r="T2880" s="16">
        <v>1.8E-3</v>
      </c>
      <c r="U2880" s="16">
        <v>2.6816</v>
      </c>
      <c r="V2880" s="16">
        <v>33.896000000000001</v>
      </c>
      <c r="W2880" s="16">
        <v>16.236000000000001</v>
      </c>
      <c r="X2880" s="16">
        <v>372.76600000000002</v>
      </c>
      <c r="Y2880" s="16">
        <v>67.604600000000005</v>
      </c>
      <c r="Z2880" s="16">
        <v>0.37859999999999999</v>
      </c>
      <c r="AA2880" s="16">
        <v>-0.24600559999999999</v>
      </c>
      <c r="AB2880" s="16">
        <v>0.35</v>
      </c>
      <c r="AC2880" s="16">
        <v>11.43</v>
      </c>
      <c r="AD2880" s="16">
        <v>37.6</v>
      </c>
      <c r="AE2880" s="16">
        <v>10.9757</v>
      </c>
      <c r="AF2880" s="16">
        <v>109.61199999999999</v>
      </c>
      <c r="AG2880" s="16">
        <v>131798</v>
      </c>
      <c r="AH2880" s="16">
        <v>5.7799999999999997E-2</v>
      </c>
      <c r="AI2880" s="16">
        <v>72.900000000000006</v>
      </c>
      <c r="AJ2880" s="16">
        <v>85</v>
      </c>
      <c r="AK2880" s="16">
        <v>9.0999999999999998E-2</v>
      </c>
      <c r="AL2880" s="16">
        <v>-0.24859999999999999</v>
      </c>
      <c r="AM2880" s="16">
        <v>-0.14660000000000001</v>
      </c>
      <c r="AN2880" s="16">
        <v>-0.7369</v>
      </c>
      <c r="AO2880" s="16">
        <v>0.47649999999999998</v>
      </c>
      <c r="AP2880" s="16">
        <v>-0.61699999999999999</v>
      </c>
      <c r="AQ2880" s="16">
        <v>1.2636000000000001</v>
      </c>
      <c r="AR2880" s="16">
        <f t="shared" si="119"/>
        <v>0</v>
      </c>
      <c r="AS2880" s="5">
        <f t="shared" si="118"/>
        <v>8.1892899999999991E-2</v>
      </c>
    </row>
    <row r="2881" spans="1:45" x14ac:dyDescent="0.25">
      <c r="A2881" s="16" t="s">
        <v>409</v>
      </c>
      <c r="B2881" s="16" t="s">
        <v>122</v>
      </c>
      <c r="C2881" s="16" t="s">
        <v>345</v>
      </c>
      <c r="D2881" s="16">
        <v>2012</v>
      </c>
      <c r="E2881" s="16" t="s">
        <v>3425</v>
      </c>
      <c r="F2881" s="16" t="s">
        <v>593</v>
      </c>
      <c r="G2881" s="10">
        <v>5520.56</v>
      </c>
      <c r="H2881" s="73">
        <v>8.6162349999999996</v>
      </c>
      <c r="I2881" s="16">
        <v>30158966</v>
      </c>
      <c r="J2881" s="71">
        <v>-1E-3</v>
      </c>
      <c r="K2881" s="71">
        <v>0.999</v>
      </c>
      <c r="L2881" s="16">
        <v>0.29783599999999999</v>
      </c>
      <c r="M2881" s="16">
        <v>-0.58296300000000001</v>
      </c>
      <c r="N2881" s="16">
        <v>0.46013540000000003</v>
      </c>
      <c r="O2881" s="16">
        <v>0.81694109999999998</v>
      </c>
      <c r="P2881" s="16">
        <v>3.4480999999999998E-2</v>
      </c>
      <c r="Q2881" s="16">
        <v>-0.1140526</v>
      </c>
      <c r="R2881" s="16">
        <v>0.1106</v>
      </c>
      <c r="S2881" s="16">
        <v>7.3000000000000001E-3</v>
      </c>
      <c r="T2881" s="16">
        <v>1.9E-3</v>
      </c>
      <c r="U2881" s="16">
        <v>2.9216000000000002</v>
      </c>
      <c r="V2881" s="16">
        <v>35.722000000000001</v>
      </c>
      <c r="W2881" s="16">
        <v>16.202000000000002</v>
      </c>
      <c r="X2881" s="16">
        <v>375.12200000000001</v>
      </c>
      <c r="Y2881" s="16">
        <v>68.8065</v>
      </c>
      <c r="Z2881" s="16">
        <v>0.3987</v>
      </c>
      <c r="AA2881" s="16">
        <v>-0.24600559999999999</v>
      </c>
      <c r="AB2881" s="16">
        <v>0.35</v>
      </c>
      <c r="AC2881" s="16">
        <v>11.43</v>
      </c>
      <c r="AD2881" s="16">
        <v>37.6</v>
      </c>
      <c r="AE2881" s="16">
        <v>11.3896</v>
      </c>
      <c r="AF2881" s="16">
        <v>98.000100000000003</v>
      </c>
      <c r="AG2881" s="16">
        <v>132330</v>
      </c>
      <c r="AH2881" s="16">
        <v>5.1799999999999999E-2</v>
      </c>
      <c r="AI2881" s="16">
        <v>73.7</v>
      </c>
      <c r="AJ2881" s="16">
        <v>85.5</v>
      </c>
      <c r="AK2881" s="16">
        <v>7.4800000000000005E-2</v>
      </c>
      <c r="AL2881" s="16">
        <v>-0.39340000000000003</v>
      </c>
      <c r="AM2881" s="16">
        <v>-0.1424</v>
      </c>
      <c r="AN2881" s="16">
        <v>-0.87190000000000001</v>
      </c>
      <c r="AO2881" s="16">
        <v>0.5</v>
      </c>
      <c r="AP2881" s="16">
        <v>-0.61240000000000006</v>
      </c>
      <c r="AQ2881" s="16">
        <v>1.2636000000000001</v>
      </c>
      <c r="AR2881" s="16">
        <f t="shared" si="119"/>
        <v>0</v>
      </c>
      <c r="AS2881" s="5">
        <f t="shared" si="118"/>
        <v>3.6035099999999987E-2</v>
      </c>
    </row>
    <row r="2882" spans="1:45" x14ac:dyDescent="0.25">
      <c r="A2882" s="16" t="s">
        <v>409</v>
      </c>
      <c r="B2882" s="16" t="s">
        <v>122</v>
      </c>
      <c r="C2882" s="16" t="s">
        <v>345</v>
      </c>
      <c r="D2882" s="16">
        <v>2013</v>
      </c>
      <c r="E2882" s="16" t="s">
        <v>3424</v>
      </c>
      <c r="F2882" s="16" t="s">
        <v>593</v>
      </c>
      <c r="G2882" s="10">
        <v>5765.89</v>
      </c>
      <c r="H2882" s="73">
        <v>8.6597150000000003</v>
      </c>
      <c r="I2882" s="16">
        <v>30565716</v>
      </c>
      <c r="J2882" s="71">
        <v>-4.0000000000000001E-3</v>
      </c>
      <c r="K2882" s="71">
        <v>0.995</v>
      </c>
      <c r="L2882" s="16">
        <v>0.37781520000000002</v>
      </c>
      <c r="M2882" s="16">
        <v>-0.57996440000000005</v>
      </c>
      <c r="N2882" s="16">
        <v>0.57485129999999995</v>
      </c>
      <c r="O2882" s="16">
        <v>0.86715339999999996</v>
      </c>
      <c r="P2882" s="16">
        <v>3.9855000000000002E-2</v>
      </c>
      <c r="Q2882" s="16">
        <v>-0.1095541</v>
      </c>
      <c r="R2882" s="16">
        <v>0.1106</v>
      </c>
      <c r="S2882" s="16">
        <v>7.6E-3</v>
      </c>
      <c r="T2882" s="16">
        <v>2.0999999999999999E-3</v>
      </c>
      <c r="U2882" s="16">
        <v>3.2852000000000001</v>
      </c>
      <c r="V2882" s="16">
        <v>37.548000000000002</v>
      </c>
      <c r="W2882" s="16">
        <v>16.167999999999999</v>
      </c>
      <c r="X2882" s="16">
        <v>381.28</v>
      </c>
      <c r="Y2882" s="16">
        <v>69.969899999999996</v>
      </c>
      <c r="Z2882" s="16">
        <v>0.41639999999999999</v>
      </c>
      <c r="AA2882" s="16">
        <v>-0.22270309999999999</v>
      </c>
      <c r="AB2882" s="16">
        <v>0.35</v>
      </c>
      <c r="AC2882" s="16">
        <v>11.43</v>
      </c>
      <c r="AD2882" s="16">
        <v>37</v>
      </c>
      <c r="AE2882" s="16">
        <v>10.5542</v>
      </c>
      <c r="AF2882" s="16">
        <v>98.082999999999998</v>
      </c>
      <c r="AG2882" s="16">
        <v>141895</v>
      </c>
      <c r="AH2882" s="16">
        <v>5.2900000000000003E-2</v>
      </c>
      <c r="AI2882" s="16">
        <v>74.599999999999994</v>
      </c>
      <c r="AJ2882" s="16">
        <v>85.9</v>
      </c>
      <c r="AK2882" s="16">
        <v>4.3900000000000002E-2</v>
      </c>
      <c r="AL2882" s="16">
        <v>-0.43609999999999999</v>
      </c>
      <c r="AM2882" s="16">
        <v>-0.11</v>
      </c>
      <c r="AN2882" s="16">
        <v>-0.76770000000000005</v>
      </c>
      <c r="AO2882" s="16">
        <v>0.46579999999999999</v>
      </c>
      <c r="AP2882" s="16">
        <v>-0.60460000000000003</v>
      </c>
      <c r="AQ2882" s="16">
        <v>1.2636000000000001</v>
      </c>
      <c r="AR2882" s="16">
        <f t="shared" si="119"/>
        <v>0</v>
      </c>
      <c r="AS2882" s="5">
        <f t="shared" si="118"/>
        <v>7.9979200000000028E-2</v>
      </c>
    </row>
    <row r="2883" spans="1:45" x14ac:dyDescent="0.25">
      <c r="A2883" s="16" t="s">
        <v>409</v>
      </c>
      <c r="B2883" s="16" t="s">
        <v>122</v>
      </c>
      <c r="C2883" s="16" t="s">
        <v>345</v>
      </c>
      <c r="D2883" s="16">
        <v>2014</v>
      </c>
      <c r="E2883" s="16" t="s">
        <v>3431</v>
      </c>
      <c r="F2883" s="16" t="s">
        <v>593</v>
      </c>
      <c r="G2883" s="10">
        <v>5823.96</v>
      </c>
      <c r="H2883" s="73">
        <v>8.6697369999999996</v>
      </c>
      <c r="I2883" s="16">
        <v>30973354</v>
      </c>
      <c r="J2883" s="71">
        <v>-2.7E-2</v>
      </c>
      <c r="K2883" s="71">
        <v>0.96899999999999997</v>
      </c>
      <c r="L2883" s="16">
        <v>0.45344849999999998</v>
      </c>
      <c r="M2883" s="16">
        <v>-0.58462449999999999</v>
      </c>
      <c r="N2883" s="16">
        <v>0.69100799999999996</v>
      </c>
      <c r="O2883" s="16">
        <v>0.90572339999999996</v>
      </c>
      <c r="P2883" s="16">
        <v>4.4026999999999997E-2</v>
      </c>
      <c r="Q2883" s="16">
        <v>-9.5076499999999994E-2</v>
      </c>
      <c r="R2883" s="16">
        <v>0.1106</v>
      </c>
      <c r="S2883" s="16">
        <v>7.6E-3</v>
      </c>
      <c r="T2883" s="16">
        <v>1.6000000000000001E-3</v>
      </c>
      <c r="U2883" s="16">
        <v>3.6625000000000001</v>
      </c>
      <c r="V2883" s="16">
        <v>39.374000000000002</v>
      </c>
      <c r="W2883" s="16">
        <v>16.134</v>
      </c>
      <c r="X2883" s="16">
        <v>387.43799999999999</v>
      </c>
      <c r="Y2883" s="16">
        <v>69.941999999999993</v>
      </c>
      <c r="Z2883" s="16">
        <v>0.43340000000000001</v>
      </c>
      <c r="AA2883" s="16">
        <v>-0.24445220000000001</v>
      </c>
      <c r="AB2883" s="16">
        <v>0.35</v>
      </c>
      <c r="AC2883" s="16">
        <v>11.43</v>
      </c>
      <c r="AD2883" s="16">
        <v>37.56</v>
      </c>
      <c r="AE2883" s="16">
        <v>9.8559000000000001</v>
      </c>
      <c r="AF2883" s="16">
        <v>103.611</v>
      </c>
      <c r="AG2883" s="16">
        <v>114870</v>
      </c>
      <c r="AH2883" s="16">
        <v>5.3900000000000003E-2</v>
      </c>
      <c r="AI2883" s="16">
        <v>75.400000000000006</v>
      </c>
      <c r="AJ2883" s="16">
        <v>86.3</v>
      </c>
      <c r="AK2883" s="16">
        <v>0.1431</v>
      </c>
      <c r="AL2883" s="16">
        <v>-0.59189999999999998</v>
      </c>
      <c r="AM2883" s="16">
        <v>-0.27600000000000002</v>
      </c>
      <c r="AN2883" s="16">
        <v>-0.54910000000000003</v>
      </c>
      <c r="AO2883" s="16">
        <v>0.5212</v>
      </c>
      <c r="AP2883" s="16">
        <v>-0.55300000000000005</v>
      </c>
      <c r="AQ2883" s="16">
        <v>1.2636000000000001</v>
      </c>
      <c r="AR2883" s="16">
        <f t="shared" si="119"/>
        <v>0</v>
      </c>
      <c r="AS2883" s="5">
        <f t="shared" si="118"/>
        <v>7.5633299999999959E-2</v>
      </c>
    </row>
    <row r="2884" spans="1:45" x14ac:dyDescent="0.25">
      <c r="A2884" s="16" t="s">
        <v>407</v>
      </c>
      <c r="B2884" s="16" t="s">
        <v>123</v>
      </c>
      <c r="C2884" s="16" t="s">
        <v>346</v>
      </c>
      <c r="D2884" s="16">
        <v>1985</v>
      </c>
      <c r="E2884" s="16" t="s">
        <v>3450</v>
      </c>
      <c r="F2884" s="16" t="s">
        <v>592</v>
      </c>
      <c r="G2884" s="10">
        <v>1380.68</v>
      </c>
      <c r="H2884" s="73">
        <v>7.2303329999999999</v>
      </c>
      <c r="I2884" s="16" t="s">
        <v>6700</v>
      </c>
      <c r="K2884" s="71">
        <v>0.81599999999999995</v>
      </c>
      <c r="L2884" s="16">
        <v>-1.200717</v>
      </c>
      <c r="M2884" s="16">
        <v>-0.58681609999999995</v>
      </c>
      <c r="N2884" s="16">
        <v>-0.3695079</v>
      </c>
      <c r="O2884" s="16">
        <v>-1.1744669999999999</v>
      </c>
      <c r="P2884" s="16">
        <v>-0.61273719999999998</v>
      </c>
      <c r="Q2884" s="16">
        <v>0.10896450000000001</v>
      </c>
      <c r="R2884" s="16">
        <v>0.1225</v>
      </c>
      <c r="S2884" s="16">
        <v>8.9999999999999993E-3</v>
      </c>
      <c r="T2884" s="16">
        <v>1E-4</v>
      </c>
      <c r="U2884" s="16">
        <v>2.2530999999999999</v>
      </c>
      <c r="V2884" s="16">
        <v>13.33</v>
      </c>
      <c r="W2884" s="16">
        <v>9.9</v>
      </c>
      <c r="X2884" s="16">
        <v>391.09100000000001</v>
      </c>
      <c r="Y2884" s="16">
        <v>9.6639999999999997</v>
      </c>
      <c r="Z2884" s="16">
        <v>0.18940000000000001</v>
      </c>
      <c r="AA2884" s="16">
        <v>0.71393090000000003</v>
      </c>
      <c r="AB2884" s="16">
        <v>0.87</v>
      </c>
      <c r="AC2884" s="16">
        <v>23.11</v>
      </c>
      <c r="AD2884" s="16">
        <v>39.25</v>
      </c>
      <c r="AE2884" s="16">
        <v>0.93930000000000002</v>
      </c>
      <c r="AF2884" s="16">
        <v>0</v>
      </c>
      <c r="AG2884" s="16">
        <v>41908.1</v>
      </c>
      <c r="AH2884" s="16">
        <v>5.4100000000000002E-2</v>
      </c>
      <c r="AI2884" s="16">
        <v>53.767000000000003</v>
      </c>
      <c r="AJ2884" s="16">
        <v>82.348399999999998</v>
      </c>
      <c r="AK2884" s="16">
        <v>0.40510000000000002</v>
      </c>
      <c r="AL2884" s="16">
        <v>-0.1028</v>
      </c>
      <c r="AM2884" s="16">
        <v>-0.29559999999999997</v>
      </c>
      <c r="AN2884" s="16">
        <v>-0.57899999999999996</v>
      </c>
      <c r="AO2884" s="16">
        <v>0.40579999999999999</v>
      </c>
      <c r="AP2884" s="16">
        <v>1.5699999999999999E-2</v>
      </c>
      <c r="AQ2884" s="16">
        <v>0.1694</v>
      </c>
      <c r="AR2884" s="16">
        <f t="shared" si="119"/>
        <v>1</v>
      </c>
      <c r="AS2884" s="5">
        <f t="shared" ref="AS2884:AS2947" si="120">IF(D2884=1985, 0, L2884-L2883)</f>
        <v>0</v>
      </c>
    </row>
    <row r="2885" spans="1:45" x14ac:dyDescent="0.25">
      <c r="A2885" s="16" t="s">
        <v>407</v>
      </c>
      <c r="B2885" s="16" t="s">
        <v>123</v>
      </c>
      <c r="C2885" s="16" t="s">
        <v>346</v>
      </c>
      <c r="D2885" s="16">
        <v>1986</v>
      </c>
      <c r="E2885" s="16" t="s">
        <v>3469</v>
      </c>
      <c r="F2885" s="16" t="s">
        <v>592</v>
      </c>
      <c r="G2885" s="10">
        <v>1389.98</v>
      </c>
      <c r="H2885" s="73">
        <v>7.2370429999999999</v>
      </c>
      <c r="I2885" s="16" t="s">
        <v>6700</v>
      </c>
      <c r="J2885" s="71">
        <v>1.0999999999999999E-2</v>
      </c>
      <c r="K2885" s="71">
        <v>0.82399999999999995</v>
      </c>
      <c r="L2885" s="16">
        <v>-1.2230110000000001</v>
      </c>
      <c r="M2885" s="16">
        <v>-0.58495209999999997</v>
      </c>
      <c r="N2885" s="16">
        <v>-0.41417480000000001</v>
      </c>
      <c r="O2885" s="16">
        <v>-1.173864</v>
      </c>
      <c r="P2885" s="16">
        <v>-0.60602739999999999</v>
      </c>
      <c r="Q2885" s="16">
        <v>9.3454200000000001E-2</v>
      </c>
      <c r="R2885" s="16">
        <v>0.1225</v>
      </c>
      <c r="S2885" s="16">
        <v>8.9999999999999993E-3</v>
      </c>
      <c r="T2885" s="16">
        <v>2.9999999999999997E-4</v>
      </c>
      <c r="U2885" s="16">
        <v>1.7262</v>
      </c>
      <c r="V2885" s="16">
        <v>13.614000000000001</v>
      </c>
      <c r="W2885" s="16">
        <v>9.6579999999999995</v>
      </c>
      <c r="X2885" s="16">
        <v>394.10399999999998</v>
      </c>
      <c r="Y2885" s="16">
        <v>11.3056</v>
      </c>
      <c r="Z2885" s="16">
        <v>0.1701</v>
      </c>
      <c r="AA2885" s="16">
        <v>0.71004719999999999</v>
      </c>
      <c r="AB2885" s="16">
        <v>0.87</v>
      </c>
      <c r="AC2885" s="16">
        <v>23.11</v>
      </c>
      <c r="AD2885" s="16">
        <v>39.35</v>
      </c>
      <c r="AE2885" s="16">
        <v>0.95909999999999995</v>
      </c>
      <c r="AF2885" s="16">
        <v>0</v>
      </c>
      <c r="AG2885" s="16">
        <v>37585.199999999997</v>
      </c>
      <c r="AH2885" s="16">
        <v>5.57E-2</v>
      </c>
      <c r="AI2885" s="16">
        <v>54.435499999999998</v>
      </c>
      <c r="AJ2885" s="16">
        <v>82.6614</v>
      </c>
      <c r="AK2885" s="16">
        <v>0.3891</v>
      </c>
      <c r="AL2885" s="16">
        <v>-0.12280000000000001</v>
      </c>
      <c r="AM2885" s="16">
        <v>-0.28189999999999998</v>
      </c>
      <c r="AN2885" s="16">
        <v>-0.60809999999999997</v>
      </c>
      <c r="AO2885" s="16">
        <v>0.38569999999999999</v>
      </c>
      <c r="AP2885" s="16">
        <v>-4.0000000000000001E-3</v>
      </c>
      <c r="AQ2885" s="16">
        <v>0.1694</v>
      </c>
      <c r="AR2885" s="16">
        <f t="shared" ref="AR2885:AR2948" si="121">IF(OR(AND(I2885&lt;&gt;"", I2885&gt;=10000000, AQ2885&lt;=32.5), AND(A2885="Middle East &amp; North Africa", I2885&lt;&gt;"", I2885&gt;=9000000, AQ2885&lt;&gt;"", AQ2885&lt;=32.5)), 0, 1)</f>
        <v>1</v>
      </c>
      <c r="AS2885" s="5">
        <f t="shared" si="120"/>
        <v>-2.2294000000000036E-2</v>
      </c>
    </row>
    <row r="2886" spans="1:45" x14ac:dyDescent="0.25">
      <c r="A2886" s="16" t="s">
        <v>407</v>
      </c>
      <c r="B2886" s="16" t="s">
        <v>123</v>
      </c>
      <c r="C2886" s="16" t="s">
        <v>346</v>
      </c>
      <c r="D2886" s="16">
        <v>1987</v>
      </c>
      <c r="E2886" s="16" t="s">
        <v>3460</v>
      </c>
      <c r="F2886" s="16" t="s">
        <v>592</v>
      </c>
      <c r="G2886" s="10">
        <v>1411.73</v>
      </c>
      <c r="H2886" s="73">
        <v>7.2525690000000003</v>
      </c>
      <c r="I2886" s="16" t="s">
        <v>6700</v>
      </c>
      <c r="J2886" s="71">
        <v>3.4000000000000002E-2</v>
      </c>
      <c r="K2886" s="71">
        <v>0.85299999999999998</v>
      </c>
      <c r="L2886" s="16">
        <v>-1.152094</v>
      </c>
      <c r="M2886" s="16">
        <v>-0.58626230000000001</v>
      </c>
      <c r="N2886" s="16">
        <v>-0.354715</v>
      </c>
      <c r="O2886" s="16">
        <v>-1.0717699999999999</v>
      </c>
      <c r="P2886" s="16">
        <v>-0.59651449999999995</v>
      </c>
      <c r="Q2886" s="16">
        <v>7.7928200000000003E-2</v>
      </c>
      <c r="R2886" s="16">
        <v>0.1225</v>
      </c>
      <c r="S2886" s="16">
        <v>8.8999999999999999E-3</v>
      </c>
      <c r="T2886" s="16">
        <v>2.0000000000000001E-4</v>
      </c>
      <c r="U2886" s="16">
        <v>2.3252999999999999</v>
      </c>
      <c r="V2886" s="16">
        <v>13.898</v>
      </c>
      <c r="W2886" s="16">
        <v>9.4160000000000004</v>
      </c>
      <c r="X2886" s="16">
        <v>394.87900000000002</v>
      </c>
      <c r="Y2886" s="16">
        <v>12.9473</v>
      </c>
      <c r="Z2886" s="16">
        <v>0.2051</v>
      </c>
      <c r="AA2886" s="16">
        <v>0.70616330000000005</v>
      </c>
      <c r="AB2886" s="16">
        <v>0.87</v>
      </c>
      <c r="AC2886" s="16">
        <v>23.11</v>
      </c>
      <c r="AD2886" s="16">
        <v>39.450000000000003</v>
      </c>
      <c r="AE2886" s="16">
        <v>0.95240000000000002</v>
      </c>
      <c r="AF2886" s="16">
        <v>0</v>
      </c>
      <c r="AG2886" s="16">
        <v>39506</v>
      </c>
      <c r="AH2886" s="16">
        <v>5.7200000000000001E-2</v>
      </c>
      <c r="AI2886" s="16">
        <v>55.103999999999999</v>
      </c>
      <c r="AJ2886" s="16">
        <v>82.974500000000006</v>
      </c>
      <c r="AK2886" s="16">
        <v>0.37309999999999999</v>
      </c>
      <c r="AL2886" s="16">
        <v>-0.14280000000000001</v>
      </c>
      <c r="AM2886" s="16">
        <v>-0.2681</v>
      </c>
      <c r="AN2886" s="16">
        <v>-0.63729999999999998</v>
      </c>
      <c r="AO2886" s="16">
        <v>0.36549999999999999</v>
      </c>
      <c r="AP2886" s="16">
        <v>-2.3699999999999999E-2</v>
      </c>
      <c r="AQ2886" s="16">
        <v>0.1694</v>
      </c>
      <c r="AR2886" s="16">
        <f t="shared" si="121"/>
        <v>1</v>
      </c>
      <c r="AS2886" s="5">
        <f t="shared" si="120"/>
        <v>7.0917000000000119E-2</v>
      </c>
    </row>
    <row r="2887" spans="1:45" x14ac:dyDescent="0.25">
      <c r="A2887" s="16" t="s">
        <v>407</v>
      </c>
      <c r="B2887" s="16" t="s">
        <v>123</v>
      </c>
      <c r="C2887" s="16" t="s">
        <v>346</v>
      </c>
      <c r="D2887" s="16">
        <v>1988</v>
      </c>
      <c r="E2887" s="16" t="s">
        <v>3474</v>
      </c>
      <c r="F2887" s="16" t="s">
        <v>592</v>
      </c>
      <c r="G2887" s="10">
        <v>1467.82</v>
      </c>
      <c r="H2887" s="73">
        <v>7.2915349999999997</v>
      </c>
      <c r="I2887" s="16" t="s">
        <v>6700</v>
      </c>
      <c r="J2887" s="71">
        <v>4.1000000000000002E-2</v>
      </c>
      <c r="K2887" s="71">
        <v>0.88900000000000001</v>
      </c>
      <c r="L2887" s="16">
        <v>-1.1234869999999999</v>
      </c>
      <c r="M2887" s="16">
        <v>-0.58626230000000001</v>
      </c>
      <c r="N2887" s="16">
        <v>-0.35483100000000001</v>
      </c>
      <c r="O2887" s="16">
        <v>-1.0055639999999999</v>
      </c>
      <c r="P2887" s="16">
        <v>-0.5865146</v>
      </c>
      <c r="Q2887" s="16">
        <v>6.2400700000000003E-2</v>
      </c>
      <c r="R2887" s="16">
        <v>0.1225</v>
      </c>
      <c r="S2887" s="16">
        <v>8.8999999999999999E-3</v>
      </c>
      <c r="T2887" s="16">
        <v>2.0000000000000001E-4</v>
      </c>
      <c r="U2887" s="16">
        <v>2.3614999999999999</v>
      </c>
      <c r="V2887" s="16">
        <v>14.182</v>
      </c>
      <c r="W2887" s="16">
        <v>9.1739999999999995</v>
      </c>
      <c r="X2887" s="16">
        <v>395.59300000000002</v>
      </c>
      <c r="Y2887" s="16">
        <v>14.588900000000001</v>
      </c>
      <c r="Z2887" s="16">
        <v>0.22090000000000001</v>
      </c>
      <c r="AA2887" s="16">
        <v>0.7022796</v>
      </c>
      <c r="AB2887" s="16">
        <v>0.87</v>
      </c>
      <c r="AC2887" s="16">
        <v>23.11</v>
      </c>
      <c r="AD2887" s="16">
        <v>39.549999999999997</v>
      </c>
      <c r="AE2887" s="16">
        <v>0.96940000000000004</v>
      </c>
      <c r="AF2887" s="16">
        <v>0</v>
      </c>
      <c r="AG2887" s="16">
        <v>41701.5</v>
      </c>
      <c r="AH2887" s="16">
        <v>5.8799999999999998E-2</v>
      </c>
      <c r="AI2887" s="16">
        <v>55.772399999999998</v>
      </c>
      <c r="AJ2887" s="16">
        <v>83.287599999999998</v>
      </c>
      <c r="AK2887" s="16">
        <v>0.35709999999999997</v>
      </c>
      <c r="AL2887" s="16">
        <v>-0.16289999999999999</v>
      </c>
      <c r="AM2887" s="16">
        <v>-0.25430000000000003</v>
      </c>
      <c r="AN2887" s="16">
        <v>-0.66639999999999999</v>
      </c>
      <c r="AO2887" s="16">
        <v>0.34539999999999998</v>
      </c>
      <c r="AP2887" s="16">
        <v>-4.3499999999999997E-2</v>
      </c>
      <c r="AQ2887" s="16">
        <v>0.1694</v>
      </c>
      <c r="AR2887" s="16">
        <f t="shared" si="121"/>
        <v>1</v>
      </c>
      <c r="AS2887" s="5">
        <f t="shared" si="120"/>
        <v>2.8607000000000049E-2</v>
      </c>
    </row>
    <row r="2888" spans="1:45" x14ac:dyDescent="0.25">
      <c r="A2888" s="16" t="s">
        <v>407</v>
      </c>
      <c r="B2888" s="16" t="s">
        <v>123</v>
      </c>
      <c r="C2888" s="16" t="s">
        <v>346</v>
      </c>
      <c r="D2888" s="16">
        <v>1989</v>
      </c>
      <c r="E2888" s="16" t="s">
        <v>3457</v>
      </c>
      <c r="F2888" s="16" t="s">
        <v>592</v>
      </c>
      <c r="G2888" s="10">
        <v>1518.98</v>
      </c>
      <c r="H2888" s="73">
        <v>7.3257950000000003</v>
      </c>
      <c r="I2888" s="16" t="s">
        <v>6700</v>
      </c>
      <c r="J2888" s="71">
        <v>2.7E-2</v>
      </c>
      <c r="K2888" s="71">
        <v>0.91300000000000003</v>
      </c>
      <c r="L2888" s="16">
        <v>-1.1090990000000001</v>
      </c>
      <c r="M2888" s="16">
        <v>-0.58626230000000001</v>
      </c>
      <c r="N2888" s="16">
        <v>-0.35773080000000002</v>
      </c>
      <c r="O2888" s="16">
        <v>-0.96645630000000005</v>
      </c>
      <c r="P2888" s="16">
        <v>-0.57744850000000003</v>
      </c>
      <c r="Q2888" s="16">
        <v>4.6875100000000003E-2</v>
      </c>
      <c r="R2888" s="16">
        <v>0.1225</v>
      </c>
      <c r="S2888" s="16">
        <v>8.8999999999999999E-3</v>
      </c>
      <c r="T2888" s="16">
        <v>2.0000000000000001E-4</v>
      </c>
      <c r="U2888" s="16">
        <v>2.3976000000000002</v>
      </c>
      <c r="V2888" s="16">
        <v>14.465999999999999</v>
      </c>
      <c r="W2888" s="16">
        <v>8.9320000000000004</v>
      </c>
      <c r="X2888" s="16">
        <v>395.87299999999999</v>
      </c>
      <c r="Y2888" s="16">
        <v>16.230599999999999</v>
      </c>
      <c r="Z2888" s="16">
        <v>0.22220000000000001</v>
      </c>
      <c r="AA2888" s="16">
        <v>0.69839569999999995</v>
      </c>
      <c r="AB2888" s="16">
        <v>0.87</v>
      </c>
      <c r="AC2888" s="16">
        <v>23.11</v>
      </c>
      <c r="AD2888" s="16">
        <v>39.65</v>
      </c>
      <c r="AE2888" s="16">
        <v>0.97870000000000001</v>
      </c>
      <c r="AF2888" s="16">
        <v>0</v>
      </c>
      <c r="AG2888" s="16">
        <v>42345.599999999999</v>
      </c>
      <c r="AH2888" s="16">
        <v>6.0299999999999999E-2</v>
      </c>
      <c r="AI2888" s="16">
        <v>56.440899999999999</v>
      </c>
      <c r="AJ2888" s="16">
        <v>83.6006</v>
      </c>
      <c r="AK2888" s="16">
        <v>0.34100000000000003</v>
      </c>
      <c r="AL2888" s="16">
        <v>-0.18290000000000001</v>
      </c>
      <c r="AM2888" s="16">
        <v>-0.24049999999999999</v>
      </c>
      <c r="AN2888" s="16">
        <v>-0.6956</v>
      </c>
      <c r="AO2888" s="16">
        <v>0.32529999999999998</v>
      </c>
      <c r="AP2888" s="16">
        <v>-6.3200000000000006E-2</v>
      </c>
      <c r="AQ2888" s="16">
        <v>0.1694</v>
      </c>
      <c r="AR2888" s="16">
        <f t="shared" si="121"/>
        <v>1</v>
      </c>
      <c r="AS2888" s="5">
        <f t="shared" si="120"/>
        <v>1.4387999999999845E-2</v>
      </c>
    </row>
    <row r="2889" spans="1:45" x14ac:dyDescent="0.25">
      <c r="A2889" s="16" t="s">
        <v>407</v>
      </c>
      <c r="B2889" s="16" t="s">
        <v>123</v>
      </c>
      <c r="C2889" s="16" t="s">
        <v>346</v>
      </c>
      <c r="D2889" s="16">
        <v>1990</v>
      </c>
      <c r="E2889" s="16" t="s">
        <v>3477</v>
      </c>
      <c r="F2889" s="16" t="s">
        <v>592</v>
      </c>
      <c r="G2889" s="10">
        <v>1525.81</v>
      </c>
      <c r="H2889" s="73">
        <v>7.3302820000000004</v>
      </c>
      <c r="I2889" s="16" t="s">
        <v>6700</v>
      </c>
      <c r="J2889" s="71">
        <v>-1.4999999999999999E-2</v>
      </c>
      <c r="K2889" s="71">
        <v>0.9</v>
      </c>
      <c r="L2889" s="16">
        <v>-1.123407</v>
      </c>
      <c r="M2889" s="16">
        <v>-0.58797759999999999</v>
      </c>
      <c r="N2889" s="16">
        <v>-0.37153570000000002</v>
      </c>
      <c r="O2889" s="16">
        <v>-0.9737034</v>
      </c>
      <c r="P2889" s="16">
        <v>-0.571905</v>
      </c>
      <c r="Q2889" s="16">
        <v>3.1346699999999998E-2</v>
      </c>
      <c r="R2889" s="16">
        <v>0.1225</v>
      </c>
      <c r="S2889" s="16">
        <v>8.2000000000000007E-3</v>
      </c>
      <c r="T2889" s="16">
        <v>2.9999999999999997E-4</v>
      </c>
      <c r="U2889" s="16">
        <v>2.4337</v>
      </c>
      <c r="V2889" s="16">
        <v>14.75</v>
      </c>
      <c r="W2889" s="16">
        <v>8.69</v>
      </c>
      <c r="X2889" s="16">
        <v>394.44299999999998</v>
      </c>
      <c r="Y2889" s="16">
        <v>17.872199999999999</v>
      </c>
      <c r="Z2889" s="16">
        <v>0.19869999999999999</v>
      </c>
      <c r="AA2889" s="16">
        <v>0.69451209999999997</v>
      </c>
      <c r="AB2889" s="16">
        <v>0.87</v>
      </c>
      <c r="AC2889" s="16">
        <v>23.11</v>
      </c>
      <c r="AD2889" s="16">
        <v>39.75</v>
      </c>
      <c r="AE2889" s="16">
        <v>0.98470000000000002</v>
      </c>
      <c r="AF2889" s="16">
        <v>0</v>
      </c>
      <c r="AG2889" s="16">
        <v>42499</v>
      </c>
      <c r="AH2889" s="16">
        <v>5.4800000000000001E-2</v>
      </c>
      <c r="AI2889" s="16">
        <v>57.1</v>
      </c>
      <c r="AJ2889" s="16">
        <v>83.9</v>
      </c>
      <c r="AK2889" s="16">
        <v>0.32500000000000001</v>
      </c>
      <c r="AL2889" s="16">
        <v>-0.2029</v>
      </c>
      <c r="AM2889" s="16">
        <v>-0.2268</v>
      </c>
      <c r="AN2889" s="16">
        <v>-0.72470000000000001</v>
      </c>
      <c r="AO2889" s="16">
        <v>0.30509999999999998</v>
      </c>
      <c r="AP2889" s="16">
        <v>-8.2900000000000001E-2</v>
      </c>
      <c r="AQ2889" s="16">
        <v>0.1694</v>
      </c>
      <c r="AR2889" s="16">
        <f t="shared" si="121"/>
        <v>1</v>
      </c>
      <c r="AS2889" s="5">
        <f t="shared" si="120"/>
        <v>-1.4307999999999987E-2</v>
      </c>
    </row>
    <row r="2890" spans="1:45" x14ac:dyDescent="0.25">
      <c r="A2890" s="16" t="s">
        <v>407</v>
      </c>
      <c r="B2890" s="16" t="s">
        <v>123</v>
      </c>
      <c r="C2890" s="16" t="s">
        <v>346</v>
      </c>
      <c r="D2890" s="16">
        <v>1991</v>
      </c>
      <c r="E2890" s="16" t="s">
        <v>3479</v>
      </c>
      <c r="F2890" s="16" t="s">
        <v>592</v>
      </c>
      <c r="G2890" s="10">
        <v>1479.7</v>
      </c>
      <c r="H2890" s="73">
        <v>7.2995939999999999</v>
      </c>
      <c r="I2890" s="16" t="s">
        <v>6700</v>
      </c>
      <c r="J2890" s="71">
        <v>-3.5000000000000003E-2</v>
      </c>
      <c r="K2890" s="71">
        <v>0.86899999999999999</v>
      </c>
      <c r="L2890" s="16">
        <v>-1.06951</v>
      </c>
      <c r="M2890" s="16">
        <v>-0.59042229999999996</v>
      </c>
      <c r="N2890" s="16">
        <v>-0.36087000000000002</v>
      </c>
      <c r="O2890" s="16">
        <v>-0.86079289999999997</v>
      </c>
      <c r="P2890" s="16">
        <v>-0.56206080000000003</v>
      </c>
      <c r="Q2890" s="16">
        <v>1.58207E-2</v>
      </c>
      <c r="R2890" s="16">
        <v>0.1225</v>
      </c>
      <c r="S2890" s="16">
        <v>7.7999999999999996E-3</v>
      </c>
      <c r="T2890" s="16">
        <v>2.0000000000000001E-4</v>
      </c>
      <c r="U2890" s="16">
        <v>2.4699</v>
      </c>
      <c r="V2890" s="16">
        <v>15.002000000000001</v>
      </c>
      <c r="W2890" s="16">
        <v>8.6479999999999997</v>
      </c>
      <c r="X2890" s="16">
        <v>395.06599999999997</v>
      </c>
      <c r="Y2890" s="16">
        <v>19.5139</v>
      </c>
      <c r="Z2890" s="16">
        <v>0.2356</v>
      </c>
      <c r="AA2890" s="16">
        <v>0.66926750000000002</v>
      </c>
      <c r="AB2890" s="16">
        <v>0.87</v>
      </c>
      <c r="AC2890" s="16">
        <v>23.11</v>
      </c>
      <c r="AD2890" s="16">
        <v>40.4</v>
      </c>
      <c r="AE2890" s="16">
        <v>1.0207999999999999</v>
      </c>
      <c r="AF2890" s="16">
        <v>5.45E-2</v>
      </c>
      <c r="AG2890" s="16">
        <v>40385.800000000003</v>
      </c>
      <c r="AH2890" s="16">
        <v>0.06</v>
      </c>
      <c r="AI2890" s="16">
        <v>57.8</v>
      </c>
      <c r="AJ2890" s="16">
        <v>84.2</v>
      </c>
      <c r="AK2890" s="16">
        <v>0.309</v>
      </c>
      <c r="AL2890" s="16">
        <v>-0.22289999999999999</v>
      </c>
      <c r="AM2890" s="16">
        <v>-0.21299999999999999</v>
      </c>
      <c r="AN2890" s="16">
        <v>-0.75390000000000001</v>
      </c>
      <c r="AO2890" s="16">
        <v>0.28499999999999998</v>
      </c>
      <c r="AP2890" s="16">
        <v>-0.1027</v>
      </c>
      <c r="AQ2890" s="16">
        <v>0.1694</v>
      </c>
      <c r="AR2890" s="16">
        <f t="shared" si="121"/>
        <v>1</v>
      </c>
      <c r="AS2890" s="5">
        <f t="shared" si="120"/>
        <v>5.3897000000000084E-2</v>
      </c>
    </row>
    <row r="2891" spans="1:45" x14ac:dyDescent="0.25">
      <c r="A2891" s="16" t="s">
        <v>407</v>
      </c>
      <c r="B2891" s="16" t="s">
        <v>123</v>
      </c>
      <c r="C2891" s="16" t="s">
        <v>346</v>
      </c>
      <c r="D2891" s="16">
        <v>1992</v>
      </c>
      <c r="E2891" s="16" t="s">
        <v>3451</v>
      </c>
      <c r="F2891" s="16" t="s">
        <v>592</v>
      </c>
      <c r="G2891" s="10">
        <v>1448.94</v>
      </c>
      <c r="H2891" s="73">
        <v>7.2785890000000002</v>
      </c>
      <c r="I2891" s="16" t="s">
        <v>6700</v>
      </c>
      <c r="J2891" s="71">
        <v>-0.01</v>
      </c>
      <c r="K2891" s="71">
        <v>0.86099999999999999</v>
      </c>
      <c r="L2891" s="16">
        <v>-1.0210189999999999</v>
      </c>
      <c r="M2891" s="16">
        <v>-0.59306970000000003</v>
      </c>
      <c r="N2891" s="16">
        <v>-0.35016170000000002</v>
      </c>
      <c r="O2891" s="16">
        <v>-0.76283809999999996</v>
      </c>
      <c r="P2891" s="16">
        <v>-0.54882070000000005</v>
      </c>
      <c r="Q2891" s="16">
        <v>3.1030000000000001E-4</v>
      </c>
      <c r="R2891" s="16">
        <v>0.1225</v>
      </c>
      <c r="S2891" s="16">
        <v>7.1000000000000004E-3</v>
      </c>
      <c r="T2891" s="16">
        <v>2.0000000000000001E-4</v>
      </c>
      <c r="U2891" s="16">
        <v>2.5059999999999998</v>
      </c>
      <c r="V2891" s="16">
        <v>15.254</v>
      </c>
      <c r="W2891" s="16">
        <v>8.6059999999999999</v>
      </c>
      <c r="X2891" s="16">
        <v>395.69799999999998</v>
      </c>
      <c r="Y2891" s="16">
        <v>21.1555</v>
      </c>
      <c r="Z2891" s="16">
        <v>0.26979999999999998</v>
      </c>
      <c r="AA2891" s="16">
        <v>0.67315139999999996</v>
      </c>
      <c r="AB2891" s="16">
        <v>0.87</v>
      </c>
      <c r="AC2891" s="16">
        <v>23.11</v>
      </c>
      <c r="AD2891" s="16">
        <v>40.299999999999997</v>
      </c>
      <c r="AE2891" s="16">
        <v>1.0163</v>
      </c>
      <c r="AF2891" s="16">
        <v>8.6199999999999999E-2</v>
      </c>
      <c r="AG2891" s="16">
        <v>39751.699999999997</v>
      </c>
      <c r="AH2891" s="16">
        <v>7.4300000000000005E-2</v>
      </c>
      <c r="AI2891" s="16">
        <v>58.4</v>
      </c>
      <c r="AJ2891" s="16">
        <v>84.5</v>
      </c>
      <c r="AK2891" s="16">
        <v>0.29299999999999998</v>
      </c>
      <c r="AL2891" s="16">
        <v>-0.2429</v>
      </c>
      <c r="AM2891" s="16">
        <v>-0.19919999999999999</v>
      </c>
      <c r="AN2891" s="16">
        <v>-0.78300000000000003</v>
      </c>
      <c r="AO2891" s="16">
        <v>0.26479999999999998</v>
      </c>
      <c r="AP2891" s="16">
        <v>-0.12239999999999999</v>
      </c>
      <c r="AQ2891" s="16">
        <v>0.1694</v>
      </c>
      <c r="AR2891" s="16">
        <f t="shared" si="121"/>
        <v>1</v>
      </c>
      <c r="AS2891" s="5">
        <f t="shared" si="120"/>
        <v>4.8491000000000062E-2</v>
      </c>
    </row>
    <row r="2892" spans="1:45" x14ac:dyDescent="0.25">
      <c r="A2892" s="16" t="s">
        <v>407</v>
      </c>
      <c r="B2892" s="16" t="s">
        <v>123</v>
      </c>
      <c r="C2892" s="16" t="s">
        <v>346</v>
      </c>
      <c r="D2892" s="16">
        <v>1993</v>
      </c>
      <c r="E2892" s="16" t="s">
        <v>3472</v>
      </c>
      <c r="F2892" s="16" t="s">
        <v>592</v>
      </c>
      <c r="G2892" s="10">
        <v>1444.65</v>
      </c>
      <c r="H2892" s="73">
        <v>7.2756210000000001</v>
      </c>
      <c r="I2892" s="16" t="s">
        <v>6700</v>
      </c>
      <c r="J2892" s="71">
        <v>-3.2000000000000001E-2</v>
      </c>
      <c r="K2892" s="71">
        <v>0.83399999999999996</v>
      </c>
      <c r="L2892" s="16">
        <v>-0.96114049999999995</v>
      </c>
      <c r="M2892" s="16">
        <v>-0.59042229999999996</v>
      </c>
      <c r="N2892" s="16">
        <v>-0.33650600000000003</v>
      </c>
      <c r="O2892" s="16">
        <v>-0.65028989999999998</v>
      </c>
      <c r="P2892" s="16">
        <v>-0.53334300000000001</v>
      </c>
      <c r="Q2892" s="16">
        <v>-1.52333E-2</v>
      </c>
      <c r="R2892" s="16">
        <v>0.1225</v>
      </c>
      <c r="S2892" s="16">
        <v>7.7999999999999996E-3</v>
      </c>
      <c r="T2892" s="16">
        <v>2.0000000000000001E-4</v>
      </c>
      <c r="U2892" s="16">
        <v>2.5421</v>
      </c>
      <c r="V2892" s="16">
        <v>15.506</v>
      </c>
      <c r="W2892" s="16">
        <v>8.5640000000000001</v>
      </c>
      <c r="X2892" s="16">
        <v>396.791</v>
      </c>
      <c r="Y2892" s="16">
        <v>22.7972</v>
      </c>
      <c r="Z2892" s="16">
        <v>0.31109999999999999</v>
      </c>
      <c r="AA2892" s="16">
        <v>0.67315139999999996</v>
      </c>
      <c r="AB2892" s="16">
        <v>0.87</v>
      </c>
      <c r="AC2892" s="16">
        <v>23.11</v>
      </c>
      <c r="AD2892" s="16">
        <v>40.299999999999997</v>
      </c>
      <c r="AE2892" s="16">
        <v>1.2925</v>
      </c>
      <c r="AF2892" s="16">
        <v>0.15390000000000001</v>
      </c>
      <c r="AG2892" s="16">
        <v>39875.5</v>
      </c>
      <c r="AH2892" s="16">
        <v>8.0199999999999994E-2</v>
      </c>
      <c r="AI2892" s="16">
        <v>59.1</v>
      </c>
      <c r="AJ2892" s="16">
        <v>84.9</v>
      </c>
      <c r="AK2892" s="16">
        <v>0.27689999999999998</v>
      </c>
      <c r="AL2892" s="16">
        <v>-0.26290000000000002</v>
      </c>
      <c r="AM2892" s="16">
        <v>-0.1855</v>
      </c>
      <c r="AN2892" s="16">
        <v>-0.81220000000000003</v>
      </c>
      <c r="AO2892" s="16">
        <v>0.2447</v>
      </c>
      <c r="AP2892" s="16">
        <v>-0.1421</v>
      </c>
      <c r="AQ2892" s="16">
        <v>0.1694</v>
      </c>
      <c r="AR2892" s="16">
        <f t="shared" si="121"/>
        <v>1</v>
      </c>
      <c r="AS2892" s="5">
        <f t="shared" si="120"/>
        <v>5.9878499999999946E-2</v>
      </c>
    </row>
    <row r="2893" spans="1:45" x14ac:dyDescent="0.25">
      <c r="A2893" s="16" t="s">
        <v>407</v>
      </c>
      <c r="B2893" s="16" t="s">
        <v>123</v>
      </c>
      <c r="C2893" s="16" t="s">
        <v>346</v>
      </c>
      <c r="D2893" s="16">
        <v>1994</v>
      </c>
      <c r="E2893" s="16" t="s">
        <v>3464</v>
      </c>
      <c r="F2893" s="16" t="s">
        <v>592</v>
      </c>
      <c r="G2893" s="10">
        <v>1472.98</v>
      </c>
      <c r="H2893" s="73">
        <v>7.295045</v>
      </c>
      <c r="I2893" s="16" t="s">
        <v>6700</v>
      </c>
      <c r="J2893" s="71">
        <v>-1E-3</v>
      </c>
      <c r="K2893" s="71">
        <v>0.83299999999999996</v>
      </c>
      <c r="L2893" s="16">
        <v>-0.91113069999999996</v>
      </c>
      <c r="M2893" s="16">
        <v>-0.58966589999999997</v>
      </c>
      <c r="N2893" s="16">
        <v>-0.32178079999999998</v>
      </c>
      <c r="O2893" s="16">
        <v>-0.54019870000000003</v>
      </c>
      <c r="P2893" s="16">
        <v>-0.53589830000000005</v>
      </c>
      <c r="Q2893" s="16">
        <v>-3.0743699999999999E-2</v>
      </c>
      <c r="R2893" s="16">
        <v>0.1225</v>
      </c>
      <c r="S2893" s="16">
        <v>8.0000000000000002E-3</v>
      </c>
      <c r="T2893" s="16">
        <v>2.0000000000000001E-4</v>
      </c>
      <c r="U2893" s="16">
        <v>2.5783</v>
      </c>
      <c r="V2893" s="16">
        <v>15.757999999999999</v>
      </c>
      <c r="W2893" s="16">
        <v>8.5220000000000002</v>
      </c>
      <c r="X2893" s="16">
        <v>398.05</v>
      </c>
      <c r="Y2893" s="16">
        <v>24.438800000000001</v>
      </c>
      <c r="Z2893" s="16">
        <v>0.35249999999999998</v>
      </c>
      <c r="AA2893" s="16">
        <v>0.68091889999999999</v>
      </c>
      <c r="AB2893" s="16">
        <v>0.87</v>
      </c>
      <c r="AC2893" s="16">
        <v>23.11</v>
      </c>
      <c r="AD2893" s="16">
        <v>40.1</v>
      </c>
      <c r="AE2893" s="16">
        <v>1.6306</v>
      </c>
      <c r="AF2893" s="16">
        <v>0.25259999999999999</v>
      </c>
      <c r="AG2893" s="16">
        <v>44652.6</v>
      </c>
      <c r="AH2893" s="16">
        <v>3.9199999999999999E-2</v>
      </c>
      <c r="AI2893" s="16">
        <v>59.8</v>
      </c>
      <c r="AJ2893" s="16">
        <v>85.2</v>
      </c>
      <c r="AK2893" s="16">
        <v>0.26090000000000002</v>
      </c>
      <c r="AL2893" s="16">
        <v>-0.28289999999999998</v>
      </c>
      <c r="AM2893" s="16">
        <v>-0.17169999999999999</v>
      </c>
      <c r="AN2893" s="16">
        <v>-0.84130000000000005</v>
      </c>
      <c r="AO2893" s="16">
        <v>0.22450000000000001</v>
      </c>
      <c r="AP2893" s="16">
        <v>-0.1618</v>
      </c>
      <c r="AQ2893" s="16">
        <v>0.1694</v>
      </c>
      <c r="AR2893" s="16">
        <f t="shared" si="121"/>
        <v>1</v>
      </c>
      <c r="AS2893" s="5">
        <f t="shared" si="120"/>
        <v>5.0009799999999993E-2</v>
      </c>
    </row>
    <row r="2894" spans="1:45" x14ac:dyDescent="0.25">
      <c r="A2894" s="16" t="s">
        <v>407</v>
      </c>
      <c r="B2894" s="16" t="s">
        <v>123</v>
      </c>
      <c r="C2894" s="16" t="s">
        <v>346</v>
      </c>
      <c r="D2894" s="16">
        <v>1995</v>
      </c>
      <c r="E2894" s="16" t="s">
        <v>3456</v>
      </c>
      <c r="F2894" s="16" t="s">
        <v>592</v>
      </c>
      <c r="G2894" s="10">
        <v>1506.58</v>
      </c>
      <c r="H2894" s="73">
        <v>7.3175999999999997</v>
      </c>
      <c r="I2894" s="16" t="s">
        <v>6700</v>
      </c>
      <c r="J2894" s="71">
        <v>1.0999999999999999E-2</v>
      </c>
      <c r="K2894" s="71">
        <v>0.84199999999999997</v>
      </c>
      <c r="L2894" s="16">
        <v>-0.89499499999999999</v>
      </c>
      <c r="M2894" s="16">
        <v>-0.58777509999999999</v>
      </c>
      <c r="N2894" s="16">
        <v>-0.264928</v>
      </c>
      <c r="O2894" s="16">
        <v>-0.56335559999999996</v>
      </c>
      <c r="P2894" s="16">
        <v>-0.51995829999999998</v>
      </c>
      <c r="Q2894" s="16">
        <v>-4.6286800000000003E-2</v>
      </c>
      <c r="R2894" s="16">
        <v>0.1225</v>
      </c>
      <c r="S2894" s="16">
        <v>8.5000000000000006E-3</v>
      </c>
      <c r="T2894" s="16">
        <v>2.0000000000000001E-4</v>
      </c>
      <c r="U2894" s="16">
        <v>3.0423</v>
      </c>
      <c r="V2894" s="16">
        <v>16.010000000000002</v>
      </c>
      <c r="W2894" s="16">
        <v>8.48</v>
      </c>
      <c r="X2894" s="16">
        <v>398.86099999999999</v>
      </c>
      <c r="Y2894" s="16">
        <v>26.080500000000001</v>
      </c>
      <c r="Z2894" s="16">
        <v>0.32190000000000002</v>
      </c>
      <c r="AA2894" s="16">
        <v>0.68480269999999999</v>
      </c>
      <c r="AB2894" s="16">
        <v>0.87</v>
      </c>
      <c r="AC2894" s="16">
        <v>23.11</v>
      </c>
      <c r="AD2894" s="16">
        <v>40</v>
      </c>
      <c r="AE2894" s="16">
        <v>2.0251999999999999</v>
      </c>
      <c r="AF2894" s="16">
        <v>0.70950000000000002</v>
      </c>
      <c r="AG2894" s="16">
        <v>48064.2</v>
      </c>
      <c r="AH2894" s="16">
        <v>3.85E-2</v>
      </c>
      <c r="AI2894" s="16">
        <v>60.5</v>
      </c>
      <c r="AJ2894" s="16">
        <v>85.5</v>
      </c>
      <c r="AK2894" s="16">
        <v>0.24490000000000001</v>
      </c>
      <c r="AL2894" s="16">
        <v>-0.30299999999999999</v>
      </c>
      <c r="AM2894" s="16">
        <v>-0.15790000000000001</v>
      </c>
      <c r="AN2894" s="16">
        <v>-0.87050000000000005</v>
      </c>
      <c r="AO2894" s="16">
        <v>0.2044</v>
      </c>
      <c r="AP2894" s="16">
        <v>-0.18160000000000001</v>
      </c>
      <c r="AQ2894" s="16">
        <v>0.1694</v>
      </c>
      <c r="AR2894" s="16">
        <f t="shared" si="121"/>
        <v>1</v>
      </c>
      <c r="AS2894" s="5">
        <f t="shared" si="120"/>
        <v>1.6135699999999975E-2</v>
      </c>
    </row>
    <row r="2895" spans="1:45" x14ac:dyDescent="0.25">
      <c r="A2895" s="16" t="s">
        <v>407</v>
      </c>
      <c r="B2895" s="16" t="s">
        <v>123</v>
      </c>
      <c r="C2895" s="16" t="s">
        <v>346</v>
      </c>
      <c r="D2895" s="16">
        <v>1996</v>
      </c>
      <c r="E2895" s="16" t="s">
        <v>3461</v>
      </c>
      <c r="F2895" s="16" t="s">
        <v>592</v>
      </c>
      <c r="G2895" s="10">
        <v>1558.71</v>
      </c>
      <c r="H2895" s="73">
        <v>7.3516159999999999</v>
      </c>
      <c r="I2895" s="16" t="s">
        <v>6700</v>
      </c>
      <c r="J2895" s="71">
        <v>4.0000000000000001E-3</v>
      </c>
      <c r="K2895" s="71">
        <v>0.84499999999999997</v>
      </c>
      <c r="L2895" s="16">
        <v>-0.76829959999999997</v>
      </c>
      <c r="M2895" s="16">
        <v>-0.5832368</v>
      </c>
      <c r="N2895" s="16">
        <v>-0.24155299999999999</v>
      </c>
      <c r="O2895" s="16">
        <v>-0.4393725</v>
      </c>
      <c r="P2895" s="16">
        <v>-0.50238769999999999</v>
      </c>
      <c r="Q2895" s="16">
        <v>6.7433300000000002E-2</v>
      </c>
      <c r="R2895" s="16">
        <v>0.1225</v>
      </c>
      <c r="S2895" s="16">
        <v>9.7000000000000003E-3</v>
      </c>
      <c r="T2895" s="16">
        <v>2.0000000000000001E-4</v>
      </c>
      <c r="U2895" s="16">
        <v>3.3628999999999998</v>
      </c>
      <c r="V2895" s="16">
        <v>16.238</v>
      </c>
      <c r="W2895" s="16">
        <v>8.3879999999999999</v>
      </c>
      <c r="X2895" s="16">
        <v>397.34100000000001</v>
      </c>
      <c r="Y2895" s="16">
        <v>27.722100000000001</v>
      </c>
      <c r="Z2895" s="16">
        <v>0.37780000000000002</v>
      </c>
      <c r="AA2895" s="16">
        <v>0.7314079</v>
      </c>
      <c r="AB2895" s="16">
        <v>0.87</v>
      </c>
      <c r="AC2895" s="16">
        <v>23.11</v>
      </c>
      <c r="AD2895" s="16">
        <v>38.799999999999997</v>
      </c>
      <c r="AE2895" s="16">
        <v>2.5104000000000002</v>
      </c>
      <c r="AF2895" s="16">
        <v>1.3472</v>
      </c>
      <c r="AG2895" s="16">
        <v>51411.5</v>
      </c>
      <c r="AH2895" s="16">
        <v>3.9300000000000002E-2</v>
      </c>
      <c r="AI2895" s="16">
        <v>61.1</v>
      </c>
      <c r="AJ2895" s="16">
        <v>85.8</v>
      </c>
      <c r="AK2895" s="16">
        <v>0.2039</v>
      </c>
      <c r="AL2895" s="16">
        <v>-0.1764</v>
      </c>
      <c r="AM2895" s="16">
        <v>-0.17599999999999999</v>
      </c>
      <c r="AN2895" s="16">
        <v>-0.47849999999999998</v>
      </c>
      <c r="AO2895" s="16">
        <v>0.2586</v>
      </c>
      <c r="AP2895" s="16">
        <v>-5.4000000000000003E-3</v>
      </c>
      <c r="AQ2895" s="16">
        <v>0.1694</v>
      </c>
      <c r="AR2895" s="16">
        <f t="shared" si="121"/>
        <v>1</v>
      </c>
      <c r="AS2895" s="5">
        <f t="shared" si="120"/>
        <v>0.12669540000000001</v>
      </c>
    </row>
    <row r="2896" spans="1:45" x14ac:dyDescent="0.25">
      <c r="A2896" s="16" t="s">
        <v>407</v>
      </c>
      <c r="B2896" s="16" t="s">
        <v>123</v>
      </c>
      <c r="C2896" s="16" t="s">
        <v>346</v>
      </c>
      <c r="D2896" s="16">
        <v>1997</v>
      </c>
      <c r="E2896" s="16" t="s">
        <v>3462</v>
      </c>
      <c r="F2896" s="16" t="s">
        <v>592</v>
      </c>
      <c r="G2896" s="10">
        <v>1603.22</v>
      </c>
      <c r="H2896" s="73">
        <v>7.3797670000000002</v>
      </c>
      <c r="I2896" s="16" t="s">
        <v>6700</v>
      </c>
      <c r="J2896" s="71">
        <v>1.2E-2</v>
      </c>
      <c r="K2896" s="71">
        <v>0.85499999999999998</v>
      </c>
      <c r="L2896" s="16">
        <v>-0.72374879999999997</v>
      </c>
      <c r="M2896" s="16">
        <v>-0.57416029999999996</v>
      </c>
      <c r="N2896" s="16">
        <v>-0.23299149999999999</v>
      </c>
      <c r="O2896" s="16">
        <v>-0.43119259999999998</v>
      </c>
      <c r="P2896" s="16">
        <v>-0.4869192</v>
      </c>
      <c r="Q2896" s="16">
        <v>0.12767719999999999</v>
      </c>
      <c r="R2896" s="16">
        <v>0.1225</v>
      </c>
      <c r="S2896" s="16">
        <v>1.21E-2</v>
      </c>
      <c r="T2896" s="16">
        <v>2.0000000000000001E-4</v>
      </c>
      <c r="U2896" s="16">
        <v>3.5630999999999999</v>
      </c>
      <c r="V2896" s="16">
        <v>16.466000000000001</v>
      </c>
      <c r="W2896" s="16">
        <v>8.2959999999999994</v>
      </c>
      <c r="X2896" s="16">
        <v>395.48399999999998</v>
      </c>
      <c r="Y2896" s="16">
        <v>29.363700000000001</v>
      </c>
      <c r="Z2896" s="16">
        <v>0.3569</v>
      </c>
      <c r="AA2896" s="16">
        <v>0.69645389999999996</v>
      </c>
      <c r="AB2896" s="16">
        <v>0.87</v>
      </c>
      <c r="AC2896" s="16">
        <v>23.11</v>
      </c>
      <c r="AD2896" s="16">
        <v>39.700000000000003</v>
      </c>
      <c r="AE2896" s="16">
        <v>2.8551000000000002</v>
      </c>
      <c r="AF2896" s="16">
        <v>1.8461000000000001</v>
      </c>
      <c r="AG2896" s="16">
        <v>54484.6</v>
      </c>
      <c r="AH2896" s="16">
        <v>3.9100000000000003E-2</v>
      </c>
      <c r="AI2896" s="16">
        <v>61.8</v>
      </c>
      <c r="AJ2896" s="16">
        <v>86.1</v>
      </c>
      <c r="AK2896" s="16">
        <v>0.29199999999999998</v>
      </c>
      <c r="AL2896" s="16">
        <v>-0.1608</v>
      </c>
      <c r="AM2896" s="16">
        <v>-7.0599999999999996E-2</v>
      </c>
      <c r="AN2896" s="16">
        <v>-0.38719999999999999</v>
      </c>
      <c r="AO2896" s="16">
        <v>0.3009</v>
      </c>
      <c r="AP2896" s="16">
        <v>8.0000000000000004E-4</v>
      </c>
      <c r="AQ2896" s="16">
        <v>0.1694</v>
      </c>
      <c r="AR2896" s="16">
        <f t="shared" si="121"/>
        <v>1</v>
      </c>
      <c r="AS2896" s="5">
        <f t="shared" si="120"/>
        <v>4.4550800000000002E-2</v>
      </c>
    </row>
    <row r="2897" spans="1:45" x14ac:dyDescent="0.25">
      <c r="A2897" s="16" t="s">
        <v>407</v>
      </c>
      <c r="B2897" s="16" t="s">
        <v>123</v>
      </c>
      <c r="C2897" s="16" t="s">
        <v>346</v>
      </c>
      <c r="D2897" s="16">
        <v>1998</v>
      </c>
      <c r="E2897" s="16" t="s">
        <v>3470</v>
      </c>
      <c r="F2897" s="16" t="s">
        <v>592</v>
      </c>
      <c r="G2897" s="10">
        <v>1559.21</v>
      </c>
      <c r="H2897" s="73">
        <v>7.351934</v>
      </c>
      <c r="I2897" s="16" t="s">
        <v>6700</v>
      </c>
      <c r="J2897" s="71">
        <v>-2.9000000000000001E-2</v>
      </c>
      <c r="K2897" s="71">
        <v>0.83</v>
      </c>
      <c r="L2897" s="16">
        <v>-0.64623450000000005</v>
      </c>
      <c r="M2897" s="16">
        <v>-0.57718590000000003</v>
      </c>
      <c r="N2897" s="16">
        <v>-0.21121219999999999</v>
      </c>
      <c r="O2897" s="16">
        <v>-0.36022349999999997</v>
      </c>
      <c r="P2897" s="16">
        <v>-0.46444429999999998</v>
      </c>
      <c r="Q2897" s="16">
        <v>0.1878851</v>
      </c>
      <c r="R2897" s="16">
        <v>0.1225</v>
      </c>
      <c r="S2897" s="16">
        <v>1.1299999999999999E-2</v>
      </c>
      <c r="T2897" s="16">
        <v>2.0000000000000001E-4</v>
      </c>
      <c r="U2897" s="16">
        <v>3.8144999999999998</v>
      </c>
      <c r="V2897" s="16">
        <v>16.693999999999999</v>
      </c>
      <c r="W2897" s="16">
        <v>8.2040000000000006</v>
      </c>
      <c r="X2897" s="16">
        <v>394.85500000000002</v>
      </c>
      <c r="Y2897" s="16">
        <v>31.005400000000002</v>
      </c>
      <c r="Z2897" s="16">
        <v>0.37030000000000002</v>
      </c>
      <c r="AA2897" s="16">
        <v>0.66538379999999997</v>
      </c>
      <c r="AB2897" s="16">
        <v>0.87</v>
      </c>
      <c r="AC2897" s="16">
        <v>23.11</v>
      </c>
      <c r="AD2897" s="16">
        <v>40.5</v>
      </c>
      <c r="AE2897" s="16">
        <v>3.3492000000000002</v>
      </c>
      <c r="AF2897" s="16">
        <v>2.3304</v>
      </c>
      <c r="AG2897" s="16">
        <v>55692.6</v>
      </c>
      <c r="AH2897" s="16">
        <v>5.2999999999999999E-2</v>
      </c>
      <c r="AI2897" s="16">
        <v>62.5</v>
      </c>
      <c r="AJ2897" s="16">
        <v>86.4</v>
      </c>
      <c r="AK2897" s="16">
        <v>0.38009999999999999</v>
      </c>
      <c r="AL2897" s="16">
        <v>-0.1452</v>
      </c>
      <c r="AM2897" s="16">
        <v>3.4700000000000002E-2</v>
      </c>
      <c r="AN2897" s="16">
        <v>-0.2959</v>
      </c>
      <c r="AO2897" s="16">
        <v>0.34310000000000002</v>
      </c>
      <c r="AP2897" s="16">
        <v>7.0000000000000001E-3</v>
      </c>
      <c r="AQ2897" s="16">
        <v>0.1694</v>
      </c>
      <c r="AR2897" s="16">
        <f t="shared" si="121"/>
        <v>1</v>
      </c>
      <c r="AS2897" s="5">
        <f t="shared" si="120"/>
        <v>7.7514299999999925E-2</v>
      </c>
    </row>
    <row r="2898" spans="1:45" x14ac:dyDescent="0.25">
      <c r="A2898" s="16" t="s">
        <v>407</v>
      </c>
      <c r="B2898" s="16" t="s">
        <v>123</v>
      </c>
      <c r="C2898" s="16" t="s">
        <v>346</v>
      </c>
      <c r="D2898" s="16">
        <v>1999</v>
      </c>
      <c r="E2898" s="16" t="s">
        <v>3452</v>
      </c>
      <c r="F2898" s="16" t="s">
        <v>592</v>
      </c>
      <c r="G2898" s="10">
        <v>1572.69</v>
      </c>
      <c r="H2898" s="73">
        <v>7.3605409999999996</v>
      </c>
      <c r="I2898" s="16" t="s">
        <v>6700</v>
      </c>
      <c r="J2898" s="71">
        <v>-4.0000000000000001E-3</v>
      </c>
      <c r="K2898" s="71">
        <v>0.82699999999999996</v>
      </c>
      <c r="L2898" s="16">
        <v>-0.73027399999999998</v>
      </c>
      <c r="M2898" s="16">
        <v>-0.57907679999999995</v>
      </c>
      <c r="N2898" s="16">
        <v>-0.31985259999999999</v>
      </c>
      <c r="O2898" s="16">
        <v>-0.2635768</v>
      </c>
      <c r="P2898" s="16">
        <v>-0.44721670000000002</v>
      </c>
      <c r="Q2898" s="16">
        <v>-1.6711199999999999E-2</v>
      </c>
      <c r="R2898" s="16">
        <v>0.1225</v>
      </c>
      <c r="S2898" s="16">
        <v>1.0800000000000001E-2</v>
      </c>
      <c r="T2898" s="16">
        <v>2.0000000000000001E-4</v>
      </c>
      <c r="U2898" s="16">
        <v>2.7589000000000001</v>
      </c>
      <c r="V2898" s="16">
        <v>16.922000000000001</v>
      </c>
      <c r="W2898" s="16">
        <v>8.1120000000000001</v>
      </c>
      <c r="X2898" s="16">
        <v>395.32600000000002</v>
      </c>
      <c r="Y2898" s="16">
        <v>32.646999999999998</v>
      </c>
      <c r="Z2898" s="16">
        <v>0.40379999999999999</v>
      </c>
      <c r="AA2898" s="16">
        <v>0.66926750000000002</v>
      </c>
      <c r="AB2898" s="16">
        <v>0.87</v>
      </c>
      <c r="AC2898" s="16">
        <v>23.11</v>
      </c>
      <c r="AD2898" s="16">
        <v>40.4</v>
      </c>
      <c r="AE2898" s="16">
        <v>3.8048999999999999</v>
      </c>
      <c r="AF2898" s="16">
        <v>3.7490999999999999</v>
      </c>
      <c r="AG2898" s="16">
        <v>54312</v>
      </c>
      <c r="AH2898" s="16">
        <v>5.2400000000000002E-2</v>
      </c>
      <c r="AI2898" s="16">
        <v>63.2</v>
      </c>
      <c r="AJ2898" s="16">
        <v>86.7</v>
      </c>
      <c r="AK2898" s="16">
        <v>0.27750000000000002</v>
      </c>
      <c r="AL2898" s="16">
        <v>-0.30009999999999998</v>
      </c>
      <c r="AM2898" s="16">
        <v>-5.4699999999999999E-2</v>
      </c>
      <c r="AN2898" s="16">
        <v>-0.85389999999999999</v>
      </c>
      <c r="AO2898" s="16">
        <v>0.2505</v>
      </c>
      <c r="AP2898" s="16">
        <v>-0.21579999999999999</v>
      </c>
      <c r="AQ2898" s="16">
        <v>0.1694</v>
      </c>
      <c r="AR2898" s="16">
        <f t="shared" si="121"/>
        <v>1</v>
      </c>
      <c r="AS2898" s="5">
        <f t="shared" si="120"/>
        <v>-8.4039499999999934E-2</v>
      </c>
    </row>
    <row r="2899" spans="1:45" x14ac:dyDescent="0.25">
      <c r="A2899" s="16" t="s">
        <v>407</v>
      </c>
      <c r="B2899" s="16" t="s">
        <v>123</v>
      </c>
      <c r="C2899" s="16" t="s">
        <v>346</v>
      </c>
      <c r="D2899" s="16">
        <v>2000</v>
      </c>
      <c r="E2899" s="16" t="s">
        <v>3471</v>
      </c>
      <c r="F2899" s="16" t="s">
        <v>592</v>
      </c>
      <c r="G2899" s="10">
        <v>1607.2</v>
      </c>
      <c r="H2899" s="73">
        <v>7.38225</v>
      </c>
      <c r="I2899" s="16">
        <v>77991569</v>
      </c>
      <c r="J2899" s="71">
        <v>3.5999999999999997E-2</v>
      </c>
      <c r="K2899" s="71">
        <v>0.85699999999999998</v>
      </c>
      <c r="L2899" s="16">
        <v>-0.79513659999999997</v>
      </c>
      <c r="M2899" s="16">
        <v>-0.57418720000000001</v>
      </c>
      <c r="N2899" s="16">
        <v>-0.25997949999999997</v>
      </c>
      <c r="O2899" s="16">
        <v>-0.30946059999999997</v>
      </c>
      <c r="P2899" s="16">
        <v>-0.41427560000000002</v>
      </c>
      <c r="Q2899" s="16">
        <v>-0.221306</v>
      </c>
      <c r="R2899" s="16">
        <v>0.1225</v>
      </c>
      <c r="S2899" s="16">
        <v>1.1599999999999999E-2</v>
      </c>
      <c r="T2899" s="16">
        <v>4.0000000000000002E-4</v>
      </c>
      <c r="U2899" s="16">
        <v>3.2677</v>
      </c>
      <c r="V2899" s="16">
        <v>17.149999999999999</v>
      </c>
      <c r="W2899" s="16">
        <v>8.02</v>
      </c>
      <c r="X2899" s="16">
        <v>396.42599999999999</v>
      </c>
      <c r="Y2899" s="16">
        <v>34.288699999999999</v>
      </c>
      <c r="Z2899" s="16">
        <v>0.35680000000000001</v>
      </c>
      <c r="AA2899" s="16">
        <v>0.6498486</v>
      </c>
      <c r="AB2899" s="16">
        <v>0.87</v>
      </c>
      <c r="AC2899" s="16">
        <v>23.11</v>
      </c>
      <c r="AD2899" s="16">
        <v>40.9</v>
      </c>
      <c r="AE2899" s="16">
        <v>3.9424999999999999</v>
      </c>
      <c r="AF2899" s="16">
        <v>8.3118999999999996</v>
      </c>
      <c r="AG2899" s="16">
        <v>58114.6</v>
      </c>
      <c r="AH2899" s="16">
        <v>6.8699999999999997E-2</v>
      </c>
      <c r="AI2899" s="16">
        <v>63.8</v>
      </c>
      <c r="AJ2899" s="16">
        <v>87.1</v>
      </c>
      <c r="AK2899" s="16">
        <v>0.1749</v>
      </c>
      <c r="AL2899" s="16">
        <v>-0.45490000000000003</v>
      </c>
      <c r="AM2899" s="16">
        <v>-0.14399999999999999</v>
      </c>
      <c r="AN2899" s="16">
        <v>-1.4119999999999999</v>
      </c>
      <c r="AO2899" s="16">
        <v>0.1578</v>
      </c>
      <c r="AP2899" s="16">
        <v>-0.43859999999999999</v>
      </c>
      <c r="AQ2899" s="16">
        <v>0.1694</v>
      </c>
      <c r="AR2899" s="16">
        <f t="shared" si="121"/>
        <v>0</v>
      </c>
      <c r="AS2899" s="5">
        <f t="shared" si="120"/>
        <v>-6.4862599999999992E-2</v>
      </c>
    </row>
    <row r="2900" spans="1:45" x14ac:dyDescent="0.25">
      <c r="A2900" s="16" t="s">
        <v>407</v>
      </c>
      <c r="B2900" s="16" t="s">
        <v>123</v>
      </c>
      <c r="C2900" s="16" t="s">
        <v>346</v>
      </c>
      <c r="D2900" s="16">
        <v>2001</v>
      </c>
      <c r="E2900" s="16" t="s">
        <v>3467</v>
      </c>
      <c r="F2900" s="16" t="s">
        <v>592</v>
      </c>
      <c r="G2900" s="10">
        <v>1618.97</v>
      </c>
      <c r="H2900" s="73">
        <v>7.389545</v>
      </c>
      <c r="I2900" s="16">
        <v>79665315</v>
      </c>
      <c r="J2900" s="71">
        <v>-1.2E-2</v>
      </c>
      <c r="K2900" s="71">
        <v>0.84699999999999998</v>
      </c>
      <c r="L2900" s="16">
        <v>-0.78678009999999998</v>
      </c>
      <c r="M2900" s="16">
        <v>-0.58949039999999997</v>
      </c>
      <c r="N2900" s="16">
        <v>-0.27368579999999998</v>
      </c>
      <c r="O2900" s="16">
        <v>-0.31574780000000002</v>
      </c>
      <c r="P2900" s="16">
        <v>-0.38091580000000003</v>
      </c>
      <c r="Q2900" s="16">
        <v>-0.20162240000000001</v>
      </c>
      <c r="R2900" s="16">
        <v>0.1225</v>
      </c>
      <c r="S2900" s="16">
        <v>7.7999999999999996E-3</v>
      </c>
      <c r="T2900" s="16">
        <v>2.9999999999999997E-4</v>
      </c>
      <c r="U2900" s="16">
        <v>3.0266000000000002</v>
      </c>
      <c r="V2900" s="16">
        <v>17.678000000000001</v>
      </c>
      <c r="W2900" s="16">
        <v>7.952</v>
      </c>
      <c r="X2900" s="16">
        <v>397.11500000000001</v>
      </c>
      <c r="Y2900" s="16">
        <v>35.930300000000003</v>
      </c>
      <c r="Z2900" s="16">
        <v>0.33239999999999997</v>
      </c>
      <c r="AA2900" s="16">
        <v>0.63819740000000003</v>
      </c>
      <c r="AB2900" s="16">
        <v>0.87</v>
      </c>
      <c r="AC2900" s="16">
        <v>23.11</v>
      </c>
      <c r="AD2900" s="16">
        <v>41.2</v>
      </c>
      <c r="AE2900" s="16">
        <v>4.1806000000000001</v>
      </c>
      <c r="AF2900" s="16">
        <v>15.333600000000001</v>
      </c>
      <c r="AG2900" s="16">
        <v>59104.7</v>
      </c>
      <c r="AH2900" s="16">
        <v>6.9949999999999998E-2</v>
      </c>
      <c r="AI2900" s="16">
        <v>64.5</v>
      </c>
      <c r="AJ2900" s="16">
        <v>87.4</v>
      </c>
      <c r="AK2900" s="16">
        <v>0.15770000000000001</v>
      </c>
      <c r="AL2900" s="16">
        <v>-0.45450000000000002</v>
      </c>
      <c r="AM2900" s="16">
        <v>-0.11609999999999999</v>
      </c>
      <c r="AN2900" s="16">
        <v>-1.1596</v>
      </c>
      <c r="AO2900" s="16">
        <v>3.2199999999999999E-2</v>
      </c>
      <c r="AP2900" s="16">
        <v>-0.43259999999999998</v>
      </c>
      <c r="AQ2900" s="16">
        <v>0.1694</v>
      </c>
      <c r="AR2900" s="16">
        <f t="shared" si="121"/>
        <v>0</v>
      </c>
      <c r="AS2900" s="5">
        <f t="shared" si="120"/>
        <v>8.3564999999999889E-3</v>
      </c>
    </row>
    <row r="2901" spans="1:45" x14ac:dyDescent="0.25">
      <c r="A2901" s="16" t="s">
        <v>407</v>
      </c>
      <c r="B2901" s="16" t="s">
        <v>123</v>
      </c>
      <c r="C2901" s="16" t="s">
        <v>346</v>
      </c>
      <c r="D2901" s="16">
        <v>2002</v>
      </c>
      <c r="E2901" s="16" t="s">
        <v>3476</v>
      </c>
      <c r="F2901" s="16" t="s">
        <v>592</v>
      </c>
      <c r="G2901" s="10">
        <v>1643.2</v>
      </c>
      <c r="H2901" s="73">
        <v>7.4044040000000004</v>
      </c>
      <c r="I2901" s="16">
        <v>81352060</v>
      </c>
      <c r="J2901" s="71">
        <v>1.0999999999999999E-2</v>
      </c>
      <c r="K2901" s="71">
        <v>0.85599999999999998</v>
      </c>
      <c r="L2901" s="16">
        <v>-0.75664379999999998</v>
      </c>
      <c r="M2901" s="16">
        <v>-0.59953889999999999</v>
      </c>
      <c r="N2901" s="16">
        <v>-0.26422030000000002</v>
      </c>
      <c r="O2901" s="16">
        <v>-0.28366730000000001</v>
      </c>
      <c r="P2901" s="16">
        <v>-0.36592789999999997</v>
      </c>
      <c r="Q2901" s="16">
        <v>-0.1819392</v>
      </c>
      <c r="R2901" s="16">
        <v>0.13739999999999999</v>
      </c>
      <c r="S2901" s="16">
        <v>2.5000000000000001E-3</v>
      </c>
      <c r="T2901" s="16">
        <v>5.0000000000000001E-4</v>
      </c>
      <c r="U2901" s="16">
        <v>2.9971000000000001</v>
      </c>
      <c r="V2901" s="16">
        <v>18.206</v>
      </c>
      <c r="W2901" s="16">
        <v>7.8840000000000003</v>
      </c>
      <c r="X2901" s="16">
        <v>397.94799999999998</v>
      </c>
      <c r="Y2901" s="16">
        <v>37.572000000000003</v>
      </c>
      <c r="Z2901" s="16">
        <v>0.32569999999999999</v>
      </c>
      <c r="AA2901" s="16">
        <v>0.61101099999999997</v>
      </c>
      <c r="AB2901" s="16">
        <v>0.87</v>
      </c>
      <c r="AC2901" s="16">
        <v>23.11</v>
      </c>
      <c r="AD2901" s="16">
        <v>41.9</v>
      </c>
      <c r="AE2901" s="16">
        <v>4.0899000000000001</v>
      </c>
      <c r="AF2901" s="16">
        <v>19.002199999999998</v>
      </c>
      <c r="AG2901" s="16">
        <v>59619.1</v>
      </c>
      <c r="AH2901" s="16">
        <v>6.4049999999999996E-2</v>
      </c>
      <c r="AI2901" s="16">
        <v>65.099999999999994</v>
      </c>
      <c r="AJ2901" s="16">
        <v>87.7</v>
      </c>
      <c r="AK2901" s="16">
        <v>0.1406</v>
      </c>
      <c r="AL2901" s="16">
        <v>-0.4541</v>
      </c>
      <c r="AM2901" s="16">
        <v>-8.8200000000000001E-2</v>
      </c>
      <c r="AN2901" s="16">
        <v>-0.90720000000000001</v>
      </c>
      <c r="AO2901" s="16">
        <v>-9.3399999999999997E-2</v>
      </c>
      <c r="AP2901" s="16">
        <v>-0.42670000000000002</v>
      </c>
      <c r="AQ2901" s="16">
        <v>0.1694</v>
      </c>
      <c r="AR2901" s="16">
        <f t="shared" si="121"/>
        <v>0</v>
      </c>
      <c r="AS2901" s="5">
        <f t="shared" si="120"/>
        <v>3.0136300000000005E-2</v>
      </c>
    </row>
    <row r="2902" spans="1:45" x14ac:dyDescent="0.25">
      <c r="A2902" s="16" t="s">
        <v>407</v>
      </c>
      <c r="B2902" s="16" t="s">
        <v>123</v>
      </c>
      <c r="C2902" s="16" t="s">
        <v>346</v>
      </c>
      <c r="D2902" s="16">
        <v>2003</v>
      </c>
      <c r="E2902" s="16" t="s">
        <v>3459</v>
      </c>
      <c r="F2902" s="16" t="s">
        <v>592</v>
      </c>
      <c r="G2902" s="10">
        <v>1689.98</v>
      </c>
      <c r="H2902" s="73">
        <v>7.4324719999999997</v>
      </c>
      <c r="I2902" s="16">
        <v>83031954</v>
      </c>
      <c r="J2902" s="71">
        <v>5.0000000000000001E-3</v>
      </c>
      <c r="K2902" s="71">
        <v>0.86099999999999999</v>
      </c>
      <c r="L2902" s="16">
        <v>-0.76670649999999996</v>
      </c>
      <c r="M2902" s="16">
        <v>-0.59359640000000002</v>
      </c>
      <c r="N2902" s="16">
        <v>-0.2449605</v>
      </c>
      <c r="O2902" s="16">
        <v>-0.25717279999999998</v>
      </c>
      <c r="P2902" s="16">
        <v>-0.3335457</v>
      </c>
      <c r="Q2902" s="16">
        <v>-0.29520610000000003</v>
      </c>
      <c r="R2902" s="16">
        <v>0.12989999999999999</v>
      </c>
      <c r="S2902" s="16">
        <v>5.4000000000000003E-3</v>
      </c>
      <c r="T2902" s="16">
        <v>4.0000000000000002E-4</v>
      </c>
      <c r="U2902" s="16">
        <v>3.0447000000000002</v>
      </c>
      <c r="V2902" s="16">
        <v>18.734000000000002</v>
      </c>
      <c r="W2902" s="16">
        <v>7.8159999999999998</v>
      </c>
      <c r="X2902" s="16">
        <v>399.04599999999999</v>
      </c>
      <c r="Y2902" s="16">
        <v>39.2136</v>
      </c>
      <c r="Z2902" s="16">
        <v>0.32519999999999999</v>
      </c>
      <c r="AA2902" s="16">
        <v>0.63431369999999998</v>
      </c>
      <c r="AB2902" s="16">
        <v>0.87</v>
      </c>
      <c r="AC2902" s="16">
        <v>23.11</v>
      </c>
      <c r="AD2902" s="16">
        <v>41.3</v>
      </c>
      <c r="AE2902" s="16">
        <v>4.0434000000000001</v>
      </c>
      <c r="AF2902" s="16">
        <v>27.249700000000001</v>
      </c>
      <c r="AG2902" s="16">
        <v>63804.9</v>
      </c>
      <c r="AH2902" s="16">
        <v>5.9150000000000001E-2</v>
      </c>
      <c r="AI2902" s="16">
        <v>65.8</v>
      </c>
      <c r="AJ2902" s="16">
        <v>88</v>
      </c>
      <c r="AK2902" s="16">
        <v>0.15809999999999999</v>
      </c>
      <c r="AL2902" s="16">
        <v>-0.53320000000000001</v>
      </c>
      <c r="AM2902" s="16">
        <v>-3.9199999999999999E-2</v>
      </c>
      <c r="AN2902" s="16">
        <v>-1.5806</v>
      </c>
      <c r="AO2902" s="16">
        <v>-3.2000000000000001E-2</v>
      </c>
      <c r="AP2902" s="16">
        <v>-0.52659999999999996</v>
      </c>
      <c r="AQ2902" s="16">
        <v>0.1694</v>
      </c>
      <c r="AR2902" s="16">
        <f t="shared" si="121"/>
        <v>0</v>
      </c>
      <c r="AS2902" s="5">
        <f t="shared" si="120"/>
        <v>-1.006269999999998E-2</v>
      </c>
    </row>
    <row r="2903" spans="1:45" x14ac:dyDescent="0.25">
      <c r="A2903" s="16" t="s">
        <v>407</v>
      </c>
      <c r="B2903" s="16" t="s">
        <v>123</v>
      </c>
      <c r="C2903" s="16" t="s">
        <v>346</v>
      </c>
      <c r="D2903" s="16">
        <v>2004</v>
      </c>
      <c r="E2903" s="16" t="s">
        <v>3478</v>
      </c>
      <c r="F2903" s="16" t="s">
        <v>592</v>
      </c>
      <c r="G2903" s="10">
        <v>1768.11</v>
      </c>
      <c r="H2903" s="73">
        <v>7.477665</v>
      </c>
      <c r="I2903" s="16">
        <v>84678493</v>
      </c>
      <c r="J2903" s="71">
        <v>4.1000000000000002E-2</v>
      </c>
      <c r="K2903" s="71">
        <v>0.89700000000000002</v>
      </c>
      <c r="L2903" s="16">
        <v>-0.81033409999999995</v>
      </c>
      <c r="M2903" s="16">
        <v>-0.58931469999999997</v>
      </c>
      <c r="N2903" s="16">
        <v>-0.28823700000000002</v>
      </c>
      <c r="O2903" s="16">
        <v>-0.24051810000000001</v>
      </c>
      <c r="P2903" s="16">
        <v>-0.28807159999999998</v>
      </c>
      <c r="Q2903" s="16">
        <v>-0.42384260000000001</v>
      </c>
      <c r="R2903" s="16">
        <v>0.1225</v>
      </c>
      <c r="S2903" s="16">
        <v>7.6E-3</v>
      </c>
      <c r="T2903" s="16">
        <v>4.0000000000000002E-4</v>
      </c>
      <c r="U2903" s="16">
        <v>2.5680000000000001</v>
      </c>
      <c r="V2903" s="16">
        <v>19.262</v>
      </c>
      <c r="W2903" s="16">
        <v>7.7480000000000002</v>
      </c>
      <c r="X2903" s="16">
        <v>398.98399999999998</v>
      </c>
      <c r="Y2903" s="16">
        <v>39.877600000000001</v>
      </c>
      <c r="Z2903" s="16">
        <v>0.33069999999999999</v>
      </c>
      <c r="AA2903" s="16">
        <v>0.65761619999999998</v>
      </c>
      <c r="AB2903" s="16">
        <v>0.87</v>
      </c>
      <c r="AC2903" s="16">
        <v>23.11</v>
      </c>
      <c r="AD2903" s="16">
        <v>40.700000000000003</v>
      </c>
      <c r="AE2903" s="16">
        <v>4.0810000000000004</v>
      </c>
      <c r="AF2903" s="16">
        <v>39.101700000000001</v>
      </c>
      <c r="AG2903" s="16">
        <v>66146</v>
      </c>
      <c r="AH2903" s="16">
        <v>6.0650000000000003E-2</v>
      </c>
      <c r="AI2903" s="16">
        <v>66.400000000000006</v>
      </c>
      <c r="AJ2903" s="16">
        <v>88.3</v>
      </c>
      <c r="AK2903" s="16">
        <v>3.49E-2</v>
      </c>
      <c r="AL2903" s="16">
        <v>-0.60340000000000005</v>
      </c>
      <c r="AM2903" s="16">
        <v>-0.2029</v>
      </c>
      <c r="AN2903" s="16">
        <v>-1.6779999999999999</v>
      </c>
      <c r="AO2903" s="16">
        <v>-0.26179999999999998</v>
      </c>
      <c r="AP2903" s="16">
        <v>-0.57440000000000002</v>
      </c>
      <c r="AQ2903" s="16">
        <v>0.1694</v>
      </c>
      <c r="AR2903" s="16">
        <f t="shared" si="121"/>
        <v>0</v>
      </c>
      <c r="AS2903" s="5">
        <f t="shared" si="120"/>
        <v>-4.3627599999999989E-2</v>
      </c>
    </row>
    <row r="2904" spans="1:45" x14ac:dyDescent="0.25">
      <c r="A2904" s="16" t="s">
        <v>407</v>
      </c>
      <c r="B2904" s="16" t="s">
        <v>123</v>
      </c>
      <c r="C2904" s="16" t="s">
        <v>346</v>
      </c>
      <c r="D2904" s="16">
        <v>2005</v>
      </c>
      <c r="E2904" s="16" t="s">
        <v>3475</v>
      </c>
      <c r="F2904" s="16" t="s">
        <v>592</v>
      </c>
      <c r="G2904" s="10">
        <v>1818.32</v>
      </c>
      <c r="H2904" s="73">
        <v>7.5056659999999997</v>
      </c>
      <c r="I2904" s="16">
        <v>86274237</v>
      </c>
      <c r="J2904" s="71">
        <v>1.4E-2</v>
      </c>
      <c r="K2904" s="71">
        <v>0.91</v>
      </c>
      <c r="L2904" s="16">
        <v>-0.72905920000000002</v>
      </c>
      <c r="M2904" s="16">
        <v>-0.59103649999999996</v>
      </c>
      <c r="N2904" s="16">
        <v>-0.28854659999999999</v>
      </c>
      <c r="O2904" s="16">
        <v>-0.22236030000000001</v>
      </c>
      <c r="P2904" s="16">
        <v>-0.26959939999999999</v>
      </c>
      <c r="Q2904" s="16">
        <v>-0.27186969999999999</v>
      </c>
      <c r="R2904" s="16">
        <v>0.1114</v>
      </c>
      <c r="S2904" s="16">
        <v>8.5000000000000006E-3</v>
      </c>
      <c r="T2904" s="16">
        <v>5.0000000000000001E-4</v>
      </c>
      <c r="U2904" s="16">
        <v>2.4262999999999999</v>
      </c>
      <c r="V2904" s="16">
        <v>19.79</v>
      </c>
      <c r="W2904" s="16">
        <v>7.68</v>
      </c>
      <c r="X2904" s="16">
        <v>400.13400000000001</v>
      </c>
      <c r="Y2904" s="16">
        <v>40.083100000000002</v>
      </c>
      <c r="Z2904" s="16">
        <v>0.33310000000000001</v>
      </c>
      <c r="AA2904" s="16">
        <v>0.63042980000000004</v>
      </c>
      <c r="AB2904" s="16">
        <v>0.87</v>
      </c>
      <c r="AC2904" s="16">
        <v>23.11</v>
      </c>
      <c r="AD2904" s="16">
        <v>41.4</v>
      </c>
      <c r="AE2904" s="16">
        <v>3.9236</v>
      </c>
      <c r="AF2904" s="16">
        <v>40.524900000000002</v>
      </c>
      <c r="AG2904" s="16">
        <v>65667.600000000006</v>
      </c>
      <c r="AH2904" s="16">
        <v>8.0100000000000005E-2</v>
      </c>
      <c r="AI2904" s="16">
        <v>67.099999999999994</v>
      </c>
      <c r="AJ2904" s="16">
        <v>88.6</v>
      </c>
      <c r="AK2904" s="16">
        <v>-3.8800000000000001E-2</v>
      </c>
      <c r="AL2904" s="16">
        <v>-0.58989999999999998</v>
      </c>
      <c r="AM2904" s="16">
        <v>-6.0900000000000003E-2</v>
      </c>
      <c r="AN2904" s="16">
        <v>-1.2202</v>
      </c>
      <c r="AO2904" s="16">
        <v>-0.1147</v>
      </c>
      <c r="AP2904" s="16">
        <v>-0.35670000000000002</v>
      </c>
      <c r="AQ2904" s="16">
        <v>0.1694</v>
      </c>
      <c r="AR2904" s="16">
        <f t="shared" si="121"/>
        <v>0</v>
      </c>
      <c r="AS2904" s="5">
        <f t="shared" si="120"/>
        <v>8.1274899999999928E-2</v>
      </c>
    </row>
    <row r="2905" spans="1:45" x14ac:dyDescent="0.25">
      <c r="A2905" s="16" t="s">
        <v>407</v>
      </c>
      <c r="B2905" s="16" t="s">
        <v>123</v>
      </c>
      <c r="C2905" s="16" t="s">
        <v>346</v>
      </c>
      <c r="D2905" s="16">
        <v>2006</v>
      </c>
      <c r="E2905" s="16" t="s">
        <v>3453</v>
      </c>
      <c r="F2905" s="16" t="s">
        <v>592</v>
      </c>
      <c r="G2905" s="10">
        <v>1880.19</v>
      </c>
      <c r="H2905" s="73">
        <v>7.539129</v>
      </c>
      <c r="I2905" s="16">
        <v>87809419</v>
      </c>
      <c r="J2905" s="71">
        <v>3.1E-2</v>
      </c>
      <c r="K2905" s="71">
        <v>0.93899999999999995</v>
      </c>
      <c r="L2905" s="16">
        <v>-0.69025420000000004</v>
      </c>
      <c r="M2905" s="16">
        <v>-0.58233170000000001</v>
      </c>
      <c r="N2905" s="16">
        <v>-0.28734369999999998</v>
      </c>
      <c r="O2905" s="16">
        <v>-6.8399100000000004E-2</v>
      </c>
      <c r="P2905" s="16">
        <v>-0.23029040000000001</v>
      </c>
      <c r="Q2905" s="16">
        <v>-0.40041169999999998</v>
      </c>
      <c r="R2905" s="16">
        <v>0.1225</v>
      </c>
      <c r="S2905" s="16">
        <v>9.1999999999999998E-3</v>
      </c>
      <c r="T2905" s="16">
        <v>5.0000000000000001E-4</v>
      </c>
      <c r="U2905" s="16">
        <v>2.5337999999999998</v>
      </c>
      <c r="V2905" s="16">
        <v>20.41</v>
      </c>
      <c r="W2905" s="16">
        <v>7.5780000000000003</v>
      </c>
      <c r="X2905" s="16">
        <v>397.42500000000001</v>
      </c>
      <c r="Y2905" s="16">
        <v>46.855800000000002</v>
      </c>
      <c r="Z2905" s="16">
        <v>0.33389999999999997</v>
      </c>
      <c r="AA2905" s="16">
        <v>0.61101099999999997</v>
      </c>
      <c r="AB2905" s="16">
        <v>0.87</v>
      </c>
      <c r="AC2905" s="16">
        <v>23.11</v>
      </c>
      <c r="AD2905" s="16">
        <v>41.9</v>
      </c>
      <c r="AE2905" s="16">
        <v>4.1585999999999999</v>
      </c>
      <c r="AF2905" s="16">
        <v>49.067900000000002</v>
      </c>
      <c r="AG2905" s="16">
        <v>64826</v>
      </c>
      <c r="AH2905" s="16">
        <v>8.6749999999999994E-2</v>
      </c>
      <c r="AI2905" s="16">
        <v>67.8</v>
      </c>
      <c r="AJ2905" s="16">
        <v>88.9</v>
      </c>
      <c r="AK2905" s="16">
        <v>-9.2999999999999999E-2</v>
      </c>
      <c r="AL2905" s="16">
        <v>-0.81879999999999997</v>
      </c>
      <c r="AM2905" s="16">
        <v>-4.0599999999999997E-2</v>
      </c>
      <c r="AN2905" s="16">
        <v>-1.6500999999999999</v>
      </c>
      <c r="AO2905" s="16">
        <v>-0.15</v>
      </c>
      <c r="AP2905" s="16">
        <v>-0.41360000000000002</v>
      </c>
      <c r="AQ2905" s="16">
        <v>0.1694</v>
      </c>
      <c r="AR2905" s="16">
        <f t="shared" si="121"/>
        <v>0</v>
      </c>
      <c r="AS2905" s="5">
        <f t="shared" si="120"/>
        <v>3.8804999999999978E-2</v>
      </c>
    </row>
    <row r="2906" spans="1:45" x14ac:dyDescent="0.25">
      <c r="A2906" s="16" t="s">
        <v>407</v>
      </c>
      <c r="B2906" s="16" t="s">
        <v>123</v>
      </c>
      <c r="C2906" s="16" t="s">
        <v>346</v>
      </c>
      <c r="D2906" s="16">
        <v>2007</v>
      </c>
      <c r="E2906" s="16" t="s">
        <v>3458</v>
      </c>
      <c r="F2906" s="16" t="s">
        <v>592</v>
      </c>
      <c r="G2906" s="10">
        <v>1971.28</v>
      </c>
      <c r="H2906" s="73">
        <v>7.5864390000000004</v>
      </c>
      <c r="I2906" s="16">
        <v>89293490</v>
      </c>
      <c r="J2906" s="71">
        <v>4.1000000000000002E-2</v>
      </c>
      <c r="K2906" s="71">
        <v>0.97799999999999998</v>
      </c>
      <c r="L2906" s="16">
        <v>-0.60041789999999995</v>
      </c>
      <c r="M2906" s="16">
        <v>-0.58785869999999996</v>
      </c>
      <c r="N2906" s="16">
        <v>-0.2376231</v>
      </c>
      <c r="O2906" s="16">
        <v>-1.9678899999999999E-2</v>
      </c>
      <c r="P2906" s="16">
        <v>-0.1654081</v>
      </c>
      <c r="Q2906" s="16">
        <v>-0.35997639999999997</v>
      </c>
      <c r="R2906" s="16">
        <v>0.1096</v>
      </c>
      <c r="S2906" s="16">
        <v>9.5999999999999992E-3</v>
      </c>
      <c r="T2906" s="16">
        <v>5.0000000000000001E-4</v>
      </c>
      <c r="U2906" s="16">
        <v>2.5952999999999999</v>
      </c>
      <c r="V2906" s="16">
        <v>21.03</v>
      </c>
      <c r="W2906" s="16">
        <v>7.476</v>
      </c>
      <c r="X2906" s="16">
        <v>403.08100000000002</v>
      </c>
      <c r="Y2906" s="16">
        <v>46.905000000000001</v>
      </c>
      <c r="Z2906" s="16">
        <v>0.3594</v>
      </c>
      <c r="AA2906" s="16">
        <v>0.61101099999999997</v>
      </c>
      <c r="AB2906" s="16">
        <v>0.87</v>
      </c>
      <c r="AC2906" s="16">
        <v>23.11</v>
      </c>
      <c r="AD2906" s="16">
        <v>41.9</v>
      </c>
      <c r="AE2906" s="16">
        <v>4.4333</v>
      </c>
      <c r="AF2906" s="16">
        <v>64.522599999999997</v>
      </c>
      <c r="AG2906" s="16">
        <v>67004.600000000006</v>
      </c>
      <c r="AH2906" s="16">
        <v>0.10115</v>
      </c>
      <c r="AI2906" s="16">
        <v>68.400000000000006</v>
      </c>
      <c r="AJ2906" s="16">
        <v>89.2</v>
      </c>
      <c r="AK2906" s="16">
        <v>-0.1111</v>
      </c>
      <c r="AL2906" s="16">
        <v>-0.70499999999999996</v>
      </c>
      <c r="AM2906" s="16">
        <v>9.3700000000000006E-2</v>
      </c>
      <c r="AN2906" s="16">
        <v>-1.6314</v>
      </c>
      <c r="AO2906" s="16">
        <v>-0.1022</v>
      </c>
      <c r="AP2906" s="16">
        <v>-0.47699999999999998</v>
      </c>
      <c r="AQ2906" s="16">
        <v>0.1694</v>
      </c>
      <c r="AR2906" s="16">
        <f t="shared" si="121"/>
        <v>0</v>
      </c>
      <c r="AS2906" s="5">
        <f t="shared" si="120"/>
        <v>8.9836300000000091E-2</v>
      </c>
    </row>
    <row r="2907" spans="1:45" x14ac:dyDescent="0.25">
      <c r="A2907" s="16" t="s">
        <v>407</v>
      </c>
      <c r="B2907" s="16" t="s">
        <v>123</v>
      </c>
      <c r="C2907" s="16" t="s">
        <v>346</v>
      </c>
      <c r="D2907" s="16">
        <v>2008</v>
      </c>
      <c r="E2907" s="16" t="s">
        <v>3466</v>
      </c>
      <c r="F2907" s="16" t="s">
        <v>592</v>
      </c>
      <c r="G2907" s="10">
        <v>2020.15</v>
      </c>
      <c r="H2907" s="73">
        <v>7.6109270000000002</v>
      </c>
      <c r="I2907" s="16">
        <v>90751864</v>
      </c>
      <c r="J2907" s="71">
        <v>5.0000000000000001E-3</v>
      </c>
      <c r="K2907" s="71">
        <v>0.98299999999999998</v>
      </c>
      <c r="L2907" s="16">
        <v>-0.6095621</v>
      </c>
      <c r="M2907" s="16">
        <v>-0.5825342</v>
      </c>
      <c r="N2907" s="16">
        <v>-0.20676120000000001</v>
      </c>
      <c r="O2907" s="16">
        <v>-7.1265800000000004E-2</v>
      </c>
      <c r="P2907" s="16">
        <v>-0.1195102</v>
      </c>
      <c r="Q2907" s="16">
        <v>-0.41285739999999999</v>
      </c>
      <c r="R2907" s="16">
        <v>0.1225</v>
      </c>
      <c r="S2907" s="16">
        <v>8.8999999999999999E-3</v>
      </c>
      <c r="T2907" s="16">
        <v>5.9999999999999995E-4</v>
      </c>
      <c r="U2907" s="16">
        <v>2.6930000000000001</v>
      </c>
      <c r="V2907" s="16">
        <v>21.65</v>
      </c>
      <c r="W2907" s="16">
        <v>7.3739999999999997</v>
      </c>
      <c r="X2907" s="16">
        <v>405.18299999999999</v>
      </c>
      <c r="Y2907" s="16">
        <v>48.034300000000002</v>
      </c>
      <c r="Z2907" s="16">
        <v>0.32019999999999998</v>
      </c>
      <c r="AA2907" s="16">
        <v>0.61877850000000001</v>
      </c>
      <c r="AB2907" s="16">
        <v>0.87</v>
      </c>
      <c r="AC2907" s="16">
        <v>23.11</v>
      </c>
      <c r="AD2907" s="16">
        <v>41.7</v>
      </c>
      <c r="AE2907" s="16">
        <v>4.5103999999999997</v>
      </c>
      <c r="AF2907" s="16">
        <v>75.374799999999993</v>
      </c>
      <c r="AG2907" s="16">
        <v>67356.5</v>
      </c>
      <c r="AH2907" s="16">
        <v>0.11020000000000001</v>
      </c>
      <c r="AI2907" s="16">
        <v>69.099999999999994</v>
      </c>
      <c r="AJ2907" s="16">
        <v>89.5</v>
      </c>
      <c r="AK2907" s="16">
        <v>-0.14199999999999999</v>
      </c>
      <c r="AL2907" s="16">
        <v>-0.74629999999999996</v>
      </c>
      <c r="AM2907" s="16">
        <v>3.7100000000000001E-2</v>
      </c>
      <c r="AN2907" s="16">
        <v>-1.7697000000000001</v>
      </c>
      <c r="AO2907" s="16">
        <v>-6.2899999999999998E-2</v>
      </c>
      <c r="AP2907" s="16">
        <v>-0.56389999999999996</v>
      </c>
      <c r="AQ2907" s="16">
        <v>0.1694</v>
      </c>
      <c r="AR2907" s="16">
        <f t="shared" si="121"/>
        <v>0</v>
      </c>
      <c r="AS2907" s="5">
        <f t="shared" si="120"/>
        <v>-9.1442000000000467E-3</v>
      </c>
    </row>
    <row r="2908" spans="1:45" x14ac:dyDescent="0.25">
      <c r="A2908" s="16" t="s">
        <v>407</v>
      </c>
      <c r="B2908" s="16" t="s">
        <v>123</v>
      </c>
      <c r="C2908" s="16" t="s">
        <v>346</v>
      </c>
      <c r="D2908" s="16">
        <v>2009</v>
      </c>
      <c r="E2908" s="16" t="s">
        <v>3468</v>
      </c>
      <c r="F2908" s="16" t="s">
        <v>592</v>
      </c>
      <c r="G2908" s="10">
        <v>2010.8</v>
      </c>
      <c r="H2908" s="73">
        <v>7.606287</v>
      </c>
      <c r="I2908" s="16">
        <v>92220879</v>
      </c>
      <c r="J2908" s="71">
        <v>-1.2999999999999999E-2</v>
      </c>
      <c r="K2908" s="71">
        <v>0.97</v>
      </c>
      <c r="L2908" s="16">
        <v>-0.57237610000000005</v>
      </c>
      <c r="M2908" s="16">
        <v>-0.59133290000000005</v>
      </c>
      <c r="N2908" s="16">
        <v>-0.2070545</v>
      </c>
      <c r="O2908" s="16">
        <v>-1.6052E-2</v>
      </c>
      <c r="P2908" s="16">
        <v>-8.63675E-2</v>
      </c>
      <c r="Q2908" s="16">
        <v>-0.41259050000000003</v>
      </c>
      <c r="R2908" s="16">
        <v>0.114</v>
      </c>
      <c r="S2908" s="16">
        <v>7.7999999999999996E-3</v>
      </c>
      <c r="T2908" s="16">
        <v>5.9999999999999995E-4</v>
      </c>
      <c r="U2908" s="16">
        <v>2.653</v>
      </c>
      <c r="V2908" s="16">
        <v>22.27</v>
      </c>
      <c r="W2908" s="16">
        <v>7.2720000000000002</v>
      </c>
      <c r="X2908" s="16">
        <v>404.67</v>
      </c>
      <c r="Y2908" s="16">
        <v>48.5227</v>
      </c>
      <c r="Z2908" s="16">
        <v>0.3427</v>
      </c>
      <c r="AA2908" s="16">
        <v>0.61101099999999997</v>
      </c>
      <c r="AB2908" s="16">
        <v>0.87</v>
      </c>
      <c r="AC2908" s="16">
        <v>23.11</v>
      </c>
      <c r="AD2908" s="16">
        <v>41.9</v>
      </c>
      <c r="AE2908" s="16">
        <v>4.4619999999999997</v>
      </c>
      <c r="AF2908" s="16">
        <v>82.260999999999996</v>
      </c>
      <c r="AG2908" s="16">
        <v>67568.5</v>
      </c>
      <c r="AH2908" s="16">
        <v>0.12135</v>
      </c>
      <c r="AI2908" s="16">
        <v>69.8</v>
      </c>
      <c r="AJ2908" s="16">
        <v>89.8</v>
      </c>
      <c r="AK2908" s="16">
        <v>-2.8199999999999999E-2</v>
      </c>
      <c r="AL2908" s="16">
        <v>-0.77180000000000004</v>
      </c>
      <c r="AM2908" s="16">
        <v>-3.44E-2</v>
      </c>
      <c r="AN2908" s="16">
        <v>-1.7128000000000001</v>
      </c>
      <c r="AO2908" s="16">
        <v>-9.2399999999999996E-2</v>
      </c>
      <c r="AP2908" s="16">
        <v>-0.59830000000000005</v>
      </c>
      <c r="AQ2908" s="16">
        <v>0.1694</v>
      </c>
      <c r="AR2908" s="16">
        <f t="shared" si="121"/>
        <v>0</v>
      </c>
      <c r="AS2908" s="5">
        <f t="shared" si="120"/>
        <v>3.7185999999999941E-2</v>
      </c>
    </row>
    <row r="2909" spans="1:45" x14ac:dyDescent="0.25">
      <c r="A2909" s="16" t="s">
        <v>407</v>
      </c>
      <c r="B2909" s="16" t="s">
        <v>123</v>
      </c>
      <c r="C2909" s="16" t="s">
        <v>346</v>
      </c>
      <c r="D2909" s="16">
        <v>2010</v>
      </c>
      <c r="E2909" s="16" t="s">
        <v>3473</v>
      </c>
      <c r="F2909" s="16" t="s">
        <v>592</v>
      </c>
      <c r="G2909" s="10">
        <v>2129.5</v>
      </c>
      <c r="H2909" s="73">
        <v>7.6636420000000003</v>
      </c>
      <c r="I2909" s="16">
        <v>93726624</v>
      </c>
      <c r="J2909" s="71">
        <v>3.6999999999999998E-2</v>
      </c>
      <c r="K2909" s="71">
        <v>1.0069999999999999</v>
      </c>
      <c r="L2909" s="16">
        <v>-0.48719590000000002</v>
      </c>
      <c r="M2909" s="16">
        <v>-0.58311489999999999</v>
      </c>
      <c r="N2909" s="16">
        <v>-0.12015000000000001</v>
      </c>
      <c r="O2909" s="16">
        <v>6.6626699999999997E-2</v>
      </c>
      <c r="P2909" s="16">
        <v>-6.3639699999999993E-2</v>
      </c>
      <c r="Q2909" s="16">
        <v>-0.42631449999999999</v>
      </c>
      <c r="R2909" s="16">
        <v>0.1225</v>
      </c>
      <c r="S2909" s="16">
        <v>8.5000000000000006E-3</v>
      </c>
      <c r="T2909" s="16">
        <v>6.9999999999999999E-4</v>
      </c>
      <c r="U2909" s="16">
        <v>3.1564000000000001</v>
      </c>
      <c r="V2909" s="16">
        <v>22.89</v>
      </c>
      <c r="W2909" s="16">
        <v>7.17</v>
      </c>
      <c r="X2909" s="16">
        <v>408.87</v>
      </c>
      <c r="Y2909" s="16">
        <v>51.6755</v>
      </c>
      <c r="Z2909" s="16">
        <v>0.34989999999999999</v>
      </c>
      <c r="AA2909" s="16">
        <v>0.60712719999999998</v>
      </c>
      <c r="AB2909" s="16">
        <v>0.87</v>
      </c>
      <c r="AC2909" s="16">
        <v>23.11</v>
      </c>
      <c r="AD2909" s="16">
        <v>42</v>
      </c>
      <c r="AE2909" s="16">
        <v>3.5693999999999999</v>
      </c>
      <c r="AF2909" s="16">
        <v>88.983599999999996</v>
      </c>
      <c r="AG2909" s="16">
        <v>72810.399999999994</v>
      </c>
      <c r="AH2909" s="16">
        <v>0.12870000000000001</v>
      </c>
      <c r="AI2909" s="16">
        <v>70.5</v>
      </c>
      <c r="AJ2909" s="16">
        <v>90.1</v>
      </c>
      <c r="AK2909" s="16">
        <v>-5.8500000000000003E-2</v>
      </c>
      <c r="AL2909" s="16">
        <v>-0.80289999999999995</v>
      </c>
      <c r="AM2909" s="16">
        <v>-1.67E-2</v>
      </c>
      <c r="AN2909" s="16">
        <v>-1.6292</v>
      </c>
      <c r="AO2909" s="16">
        <v>-0.21340000000000001</v>
      </c>
      <c r="AP2909" s="16">
        <v>-0.58379999999999999</v>
      </c>
      <c r="AQ2909" s="16">
        <v>0.1694</v>
      </c>
      <c r="AR2909" s="16">
        <f t="shared" si="121"/>
        <v>0</v>
      </c>
      <c r="AS2909" s="5">
        <f t="shared" si="120"/>
        <v>8.5180200000000039E-2</v>
      </c>
    </row>
    <row r="2910" spans="1:45" x14ac:dyDescent="0.25">
      <c r="A2910" s="16" t="s">
        <v>407</v>
      </c>
      <c r="B2910" s="16" t="s">
        <v>123</v>
      </c>
      <c r="C2910" s="16" t="s">
        <v>346</v>
      </c>
      <c r="D2910" s="16">
        <v>2011</v>
      </c>
      <c r="E2910" s="16" t="s">
        <v>3455</v>
      </c>
      <c r="F2910" s="16" t="s">
        <v>592</v>
      </c>
      <c r="G2910" s="10">
        <v>2171.4899999999998</v>
      </c>
      <c r="H2910" s="73">
        <v>7.6831699999999996</v>
      </c>
      <c r="I2910" s="16">
        <v>95277940</v>
      </c>
      <c r="J2910" s="71">
        <v>-7.0000000000000001E-3</v>
      </c>
      <c r="K2910" s="71">
        <v>1</v>
      </c>
      <c r="L2910" s="16">
        <v>-0.4152515</v>
      </c>
      <c r="M2910" s="16">
        <v>-0.58673600000000004</v>
      </c>
      <c r="N2910" s="16">
        <v>-9.4235100000000002E-2</v>
      </c>
      <c r="O2910" s="16">
        <v>7.5802099999999997E-2</v>
      </c>
      <c r="P2910" s="16">
        <v>-1.95706E-2</v>
      </c>
      <c r="Q2910" s="16">
        <v>-0.33951209999999998</v>
      </c>
      <c r="R2910" s="16">
        <v>0.1173</v>
      </c>
      <c r="S2910" s="16">
        <v>7.7999999999999996E-3</v>
      </c>
      <c r="T2910" s="16">
        <v>8.9999999999999998E-4</v>
      </c>
      <c r="U2910" s="16">
        <v>3.1924999999999999</v>
      </c>
      <c r="V2910" s="16">
        <v>23.212</v>
      </c>
      <c r="W2910" s="16">
        <v>7.2560000000000002</v>
      </c>
      <c r="X2910" s="16">
        <v>410.44</v>
      </c>
      <c r="Y2910" s="16">
        <v>52.345700000000001</v>
      </c>
      <c r="Z2910" s="16">
        <v>0.34849999999999998</v>
      </c>
      <c r="AA2910" s="16">
        <v>0.61489490000000002</v>
      </c>
      <c r="AB2910" s="16">
        <v>0.87</v>
      </c>
      <c r="AC2910" s="16">
        <v>23.11</v>
      </c>
      <c r="AD2910" s="16">
        <v>41.8</v>
      </c>
      <c r="AE2910" s="16">
        <v>3.7410000000000001</v>
      </c>
      <c r="AF2910" s="16">
        <v>99.091399999999993</v>
      </c>
      <c r="AG2910" s="16">
        <v>73201.2</v>
      </c>
      <c r="AH2910" s="16">
        <v>0.13500000000000001</v>
      </c>
      <c r="AI2910" s="16">
        <v>71.099999999999994</v>
      </c>
      <c r="AJ2910" s="16">
        <v>90.5</v>
      </c>
      <c r="AK2910" s="16">
        <v>-4.2099999999999999E-2</v>
      </c>
      <c r="AL2910" s="16">
        <v>-0.69630000000000003</v>
      </c>
      <c r="AM2910" s="16">
        <v>8.4900000000000003E-2</v>
      </c>
      <c r="AN2910" s="16">
        <v>-1.3823000000000001</v>
      </c>
      <c r="AO2910" s="16">
        <v>-0.2084</v>
      </c>
      <c r="AP2910" s="16">
        <v>-0.53900000000000003</v>
      </c>
      <c r="AQ2910" s="16">
        <v>0.1694</v>
      </c>
      <c r="AR2910" s="16">
        <f t="shared" si="121"/>
        <v>0</v>
      </c>
      <c r="AS2910" s="5">
        <f t="shared" si="120"/>
        <v>7.1944400000000019E-2</v>
      </c>
    </row>
    <row r="2911" spans="1:45" x14ac:dyDescent="0.25">
      <c r="A2911" s="16" t="s">
        <v>407</v>
      </c>
      <c r="B2911" s="16" t="s">
        <v>123</v>
      </c>
      <c r="C2911" s="16" t="s">
        <v>346</v>
      </c>
      <c r="D2911" s="16">
        <v>2012</v>
      </c>
      <c r="E2911" s="16" t="s">
        <v>3463</v>
      </c>
      <c r="F2911" s="16" t="s">
        <v>592</v>
      </c>
      <c r="G2911" s="10">
        <v>2278.64</v>
      </c>
      <c r="H2911" s="73">
        <v>7.7313320000000001</v>
      </c>
      <c r="I2911" s="16">
        <v>96866642</v>
      </c>
      <c r="J2911" s="71">
        <v>4.5999999999999999E-2</v>
      </c>
      <c r="K2911" s="71">
        <v>1.0469999999999999</v>
      </c>
      <c r="L2911" s="16">
        <v>-0.3483813</v>
      </c>
      <c r="M2911" s="16">
        <v>-0.58654550000000005</v>
      </c>
      <c r="N2911" s="16">
        <v>-8.2759100000000002E-2</v>
      </c>
      <c r="O2911" s="16">
        <v>0.1209021</v>
      </c>
      <c r="P2911" s="16">
        <v>-1.08167E-2</v>
      </c>
      <c r="Q2911" s="16">
        <v>-0.25383670000000003</v>
      </c>
      <c r="R2911" s="16">
        <v>0.1225</v>
      </c>
      <c r="S2911" s="16">
        <v>7.1000000000000004E-3</v>
      </c>
      <c r="T2911" s="16">
        <v>8.9999999999999998E-4</v>
      </c>
      <c r="U2911" s="16">
        <v>3.2286999999999999</v>
      </c>
      <c r="V2911" s="16">
        <v>23.533999999999999</v>
      </c>
      <c r="W2911" s="16">
        <v>7.3419999999999996</v>
      </c>
      <c r="X2911" s="16">
        <v>409.74400000000003</v>
      </c>
      <c r="Y2911" s="16">
        <v>53.010199999999998</v>
      </c>
      <c r="Z2911" s="16">
        <v>0.36780000000000002</v>
      </c>
      <c r="AA2911" s="16">
        <v>0.63042980000000004</v>
      </c>
      <c r="AB2911" s="16">
        <v>0.87</v>
      </c>
      <c r="AC2911" s="16">
        <v>23.11</v>
      </c>
      <c r="AD2911" s="16">
        <v>41.4</v>
      </c>
      <c r="AE2911" s="16">
        <v>3.6120999999999999</v>
      </c>
      <c r="AF2911" s="16">
        <v>105.45099999999999</v>
      </c>
      <c r="AG2911" s="16">
        <v>75945.7</v>
      </c>
      <c r="AH2911" s="16">
        <v>9.2700000000000005E-2</v>
      </c>
      <c r="AI2911" s="16">
        <v>71.8</v>
      </c>
      <c r="AJ2911" s="16">
        <v>90.8</v>
      </c>
      <c r="AK2911" s="16">
        <v>-4.9700000000000001E-2</v>
      </c>
      <c r="AL2911" s="16">
        <v>-0.58040000000000003</v>
      </c>
      <c r="AM2911" s="16">
        <v>0.10730000000000001</v>
      </c>
      <c r="AN2911" s="16">
        <v>-1.1644000000000001</v>
      </c>
      <c r="AO2911" s="16">
        <v>-4.7199999999999999E-2</v>
      </c>
      <c r="AP2911" s="16">
        <v>-0.53769999999999996</v>
      </c>
      <c r="AQ2911" s="16">
        <v>0.1694</v>
      </c>
      <c r="AR2911" s="16">
        <f t="shared" si="121"/>
        <v>0</v>
      </c>
      <c r="AS2911" s="5">
        <f t="shared" si="120"/>
        <v>6.6870199999999991E-2</v>
      </c>
    </row>
    <row r="2912" spans="1:45" x14ac:dyDescent="0.25">
      <c r="A2912" s="16" t="s">
        <v>407</v>
      </c>
      <c r="B2912" s="16" t="s">
        <v>123</v>
      </c>
      <c r="C2912" s="16" t="s">
        <v>346</v>
      </c>
      <c r="D2912" s="16">
        <v>2013</v>
      </c>
      <c r="E2912" s="16" t="s">
        <v>3454</v>
      </c>
      <c r="F2912" s="16" t="s">
        <v>592</v>
      </c>
      <c r="G2912" s="10">
        <v>2399.61</v>
      </c>
      <c r="H2912" s="73">
        <v>7.783061</v>
      </c>
      <c r="I2912" s="16">
        <v>98481032</v>
      </c>
      <c r="J2912" s="71">
        <v>3.5999999999999997E-2</v>
      </c>
      <c r="K2912" s="71">
        <v>1.0860000000000001</v>
      </c>
      <c r="L2912" s="16">
        <v>-0.2811862</v>
      </c>
      <c r="M2912" s="16">
        <v>-0.5758723</v>
      </c>
      <c r="N2912" s="16">
        <v>-2.44301E-2</v>
      </c>
      <c r="O2912" s="16">
        <v>0.12711339999999999</v>
      </c>
      <c r="P2912" s="16">
        <v>-9.6681000000000007E-3</v>
      </c>
      <c r="Q2912" s="16">
        <v>-0.1763015</v>
      </c>
      <c r="R2912" s="16">
        <v>0.13789999999999999</v>
      </c>
      <c r="S2912" s="16">
        <v>7.7000000000000002E-3</v>
      </c>
      <c r="T2912" s="16">
        <v>8.9999999999999998E-4</v>
      </c>
      <c r="U2912" s="16">
        <v>3.41</v>
      </c>
      <c r="V2912" s="16">
        <v>23.856000000000002</v>
      </c>
      <c r="W2912" s="16">
        <v>7.4279999999999999</v>
      </c>
      <c r="X2912" s="16">
        <v>414.00200000000001</v>
      </c>
      <c r="Y2912" s="16">
        <v>53.306699999999999</v>
      </c>
      <c r="Z2912" s="16">
        <v>0.36699999999999999</v>
      </c>
      <c r="AA2912" s="16">
        <v>0.62654609999999999</v>
      </c>
      <c r="AB2912" s="16">
        <v>0.87</v>
      </c>
      <c r="AC2912" s="16">
        <v>23.11</v>
      </c>
      <c r="AD2912" s="16">
        <v>41.5</v>
      </c>
      <c r="AE2912" s="16">
        <v>3.2002000000000002</v>
      </c>
      <c r="AF2912" s="16">
        <v>104.502</v>
      </c>
      <c r="AG2912" s="16">
        <v>77139.199999999997</v>
      </c>
      <c r="AH2912" s="16">
        <v>9.4200000000000006E-2</v>
      </c>
      <c r="AI2912" s="16">
        <v>72.5</v>
      </c>
      <c r="AJ2912" s="16">
        <v>91.1</v>
      </c>
      <c r="AK2912" s="16">
        <v>-7.3000000000000001E-3</v>
      </c>
      <c r="AL2912" s="16">
        <v>-0.39579999999999999</v>
      </c>
      <c r="AM2912" s="16">
        <v>0.11940000000000001</v>
      </c>
      <c r="AN2912" s="16">
        <v>-1.0569</v>
      </c>
      <c r="AO2912" s="16">
        <v>-5.7500000000000002E-2</v>
      </c>
      <c r="AP2912" s="16">
        <v>-0.41920000000000002</v>
      </c>
      <c r="AQ2912" s="16">
        <v>0.1694</v>
      </c>
      <c r="AR2912" s="16">
        <f t="shared" si="121"/>
        <v>0</v>
      </c>
      <c r="AS2912" s="5">
        <f t="shared" si="120"/>
        <v>6.7195100000000008E-2</v>
      </c>
    </row>
    <row r="2913" spans="1:45" x14ac:dyDescent="0.25">
      <c r="A2913" s="16" t="s">
        <v>407</v>
      </c>
      <c r="B2913" s="16" t="s">
        <v>123</v>
      </c>
      <c r="C2913" s="16" t="s">
        <v>346</v>
      </c>
      <c r="D2913" s="16">
        <v>2014</v>
      </c>
      <c r="E2913" s="16" t="s">
        <v>3465</v>
      </c>
      <c r="F2913" s="16" t="s">
        <v>592</v>
      </c>
      <c r="G2913" s="10">
        <v>2505.8200000000002</v>
      </c>
      <c r="H2913" s="73">
        <v>7.826371</v>
      </c>
      <c r="I2913" s="16">
        <v>100102249</v>
      </c>
      <c r="J2913" s="71">
        <v>2.5999999999999999E-2</v>
      </c>
      <c r="K2913" s="71">
        <v>1.1140000000000001</v>
      </c>
      <c r="L2913" s="16">
        <v>-0.1513506</v>
      </c>
      <c r="M2913" s="16">
        <v>-0.58331750000000004</v>
      </c>
      <c r="N2913" s="16">
        <v>-2.34375E-2</v>
      </c>
      <c r="O2913" s="16">
        <v>0.28578249999999999</v>
      </c>
      <c r="P2913" s="16">
        <v>1.7131299999999999E-2</v>
      </c>
      <c r="Q2913" s="16">
        <v>-6.7447900000000005E-2</v>
      </c>
      <c r="R2913" s="16">
        <v>0.1225</v>
      </c>
      <c r="S2913" s="16">
        <v>8.2000000000000007E-3</v>
      </c>
      <c r="T2913" s="16">
        <v>8.0000000000000004E-4</v>
      </c>
      <c r="U2913" s="16">
        <v>3.3008999999999999</v>
      </c>
      <c r="V2913" s="16">
        <v>24.178000000000001</v>
      </c>
      <c r="W2913" s="16">
        <v>7.5140000000000002</v>
      </c>
      <c r="X2913" s="16">
        <v>414.05799999999999</v>
      </c>
      <c r="Y2913" s="16">
        <v>59.462200000000003</v>
      </c>
      <c r="Z2913" s="16">
        <v>0.37630000000000002</v>
      </c>
      <c r="AA2913" s="16">
        <v>0.60091320000000004</v>
      </c>
      <c r="AB2913" s="16">
        <v>0.87</v>
      </c>
      <c r="AC2913" s="16">
        <v>23.11</v>
      </c>
      <c r="AD2913" s="16">
        <v>42.16</v>
      </c>
      <c r="AE2913" s="16">
        <v>3.0903</v>
      </c>
      <c r="AF2913" s="16">
        <v>111.21899999999999</v>
      </c>
      <c r="AG2913" s="16">
        <v>73459.399999999994</v>
      </c>
      <c r="AH2913" s="16">
        <v>9.5799999999999996E-2</v>
      </c>
      <c r="AI2913" s="16">
        <v>73.2</v>
      </c>
      <c r="AJ2913" s="16">
        <v>91.5</v>
      </c>
      <c r="AK2913" s="16">
        <v>0.1469</v>
      </c>
      <c r="AL2913" s="16">
        <v>-0.44219999999999998</v>
      </c>
      <c r="AM2913" s="16">
        <v>0.19270000000000001</v>
      </c>
      <c r="AN2913" s="16">
        <v>-0.72309999999999997</v>
      </c>
      <c r="AO2913" s="16">
        <v>-1.44E-2</v>
      </c>
      <c r="AP2913" s="16">
        <v>-0.3281</v>
      </c>
      <c r="AQ2913" s="16">
        <v>0.1694</v>
      </c>
      <c r="AR2913" s="16">
        <f t="shared" si="121"/>
        <v>0</v>
      </c>
      <c r="AS2913" s="5">
        <f t="shared" si="120"/>
        <v>0.1298356</v>
      </c>
    </row>
    <row r="2914" spans="1:45" x14ac:dyDescent="0.25">
      <c r="A2914" s="16" t="s">
        <v>407</v>
      </c>
      <c r="B2914" s="16" t="s">
        <v>124</v>
      </c>
      <c r="C2914" s="16" t="s">
        <v>343</v>
      </c>
      <c r="D2914" s="16">
        <v>1985</v>
      </c>
      <c r="E2914" s="16" t="s">
        <v>3360</v>
      </c>
      <c r="F2914" s="16" t="s">
        <v>591</v>
      </c>
      <c r="G2914" s="10">
        <v>1089.1300000000001</v>
      </c>
      <c r="H2914" s="73">
        <v>6.9931340000000004</v>
      </c>
      <c r="I2914" s="16" t="s">
        <v>6700</v>
      </c>
      <c r="J2914" s="71">
        <v>0</v>
      </c>
      <c r="K2914" s="71">
        <v>1</v>
      </c>
      <c r="L2914" s="16">
        <v>-1.8147949999999999</v>
      </c>
      <c r="M2914" s="16">
        <v>-0.62537370000000003</v>
      </c>
      <c r="N2914" s="16">
        <v>-1.2525930000000001</v>
      </c>
      <c r="O2914" s="16">
        <v>-0.37346259999999998</v>
      </c>
      <c r="P2914" s="16">
        <v>-1.4294789999999999</v>
      </c>
      <c r="Q2914" s="16">
        <v>-0.34626980000000002</v>
      </c>
      <c r="R2914" s="16">
        <v>0.11070000000000001</v>
      </c>
      <c r="S2914" s="16">
        <v>-2.4499999999999999E-3</v>
      </c>
      <c r="T2914" s="16">
        <v>1.2999999999999999E-3</v>
      </c>
      <c r="U2914" s="16">
        <v>1.2968999999999999</v>
      </c>
      <c r="V2914" s="16">
        <v>4.26</v>
      </c>
      <c r="W2914" s="16">
        <v>0.31</v>
      </c>
      <c r="X2914" s="16">
        <v>389.596</v>
      </c>
      <c r="Y2914" s="16">
        <v>34.366500000000002</v>
      </c>
      <c r="Z2914" s="16">
        <v>0.18790000000000001</v>
      </c>
      <c r="AA2914" s="16">
        <v>-8.5214999999999999E-2</v>
      </c>
      <c r="AB2914" s="16">
        <v>0.7</v>
      </c>
      <c r="AC2914" s="16">
        <v>9.24</v>
      </c>
      <c r="AD2914" s="16">
        <v>41.58</v>
      </c>
      <c r="AE2914" s="16">
        <v>0.81569999999999998</v>
      </c>
      <c r="AF2914" s="16">
        <v>0</v>
      </c>
      <c r="AG2914" s="16">
        <v>8610.7900000000009</v>
      </c>
      <c r="AH2914" s="16">
        <v>1.44E-2</v>
      </c>
      <c r="AI2914" s="16">
        <v>20.183900000000001</v>
      </c>
      <c r="AJ2914" s="16">
        <v>30.886299999999999</v>
      </c>
      <c r="AK2914" s="16">
        <v>-8.3599999999999994E-2</v>
      </c>
      <c r="AL2914" s="16">
        <v>-0.49070000000000003</v>
      </c>
      <c r="AM2914" s="16">
        <v>-0.23219999999999999</v>
      </c>
      <c r="AN2914" s="16">
        <v>-0.42049999999999998</v>
      </c>
      <c r="AO2914" s="16">
        <v>-0.65310000000000001</v>
      </c>
      <c r="AP2914" s="16">
        <v>-0.79600000000000004</v>
      </c>
      <c r="AQ2914" s="16">
        <v>9.1529000000000007</v>
      </c>
      <c r="AR2914" s="16">
        <f t="shared" si="121"/>
        <v>1</v>
      </c>
      <c r="AS2914" s="5">
        <f t="shared" si="120"/>
        <v>0</v>
      </c>
    </row>
    <row r="2915" spans="1:45" x14ac:dyDescent="0.25">
      <c r="A2915" s="16" t="s">
        <v>407</v>
      </c>
      <c r="B2915" s="16" t="s">
        <v>124</v>
      </c>
      <c r="C2915" s="16" t="s">
        <v>343</v>
      </c>
      <c r="D2915" s="16">
        <v>1986</v>
      </c>
      <c r="E2915" s="16" t="s">
        <v>3389</v>
      </c>
      <c r="F2915" s="16" t="s">
        <v>591</v>
      </c>
      <c r="G2915" s="10">
        <v>1110.6400000000001</v>
      </c>
      <c r="H2915" s="73">
        <v>7.0126949999999999</v>
      </c>
      <c r="I2915" s="16" t="s">
        <v>6700</v>
      </c>
      <c r="J2915" s="71">
        <v>0</v>
      </c>
      <c r="K2915" s="71">
        <v>1</v>
      </c>
      <c r="L2915" s="16">
        <v>-1.7991950000000001</v>
      </c>
      <c r="M2915" s="16">
        <v>-0.62071359999999998</v>
      </c>
      <c r="N2915" s="16">
        <v>-1.2446969999999999</v>
      </c>
      <c r="O2915" s="16">
        <v>-0.34633920000000001</v>
      </c>
      <c r="P2915" s="16">
        <v>-1.426587</v>
      </c>
      <c r="Q2915" s="16">
        <v>-0.35521019999999998</v>
      </c>
      <c r="R2915" s="16">
        <v>0.11070000000000001</v>
      </c>
      <c r="S2915" s="16">
        <v>-2.4499999999999999E-3</v>
      </c>
      <c r="T2915" s="16">
        <v>1.8E-3</v>
      </c>
      <c r="U2915" s="16">
        <v>1.3664000000000001</v>
      </c>
      <c r="V2915" s="16">
        <v>4.51</v>
      </c>
      <c r="W2915" s="16">
        <v>0.32400000000000001</v>
      </c>
      <c r="X2915" s="16">
        <v>388.71300000000002</v>
      </c>
      <c r="Y2915" s="16">
        <v>34.982199999999999</v>
      </c>
      <c r="Z2915" s="16">
        <v>0.1956</v>
      </c>
      <c r="AA2915" s="16">
        <v>-8.36615E-2</v>
      </c>
      <c r="AB2915" s="16">
        <v>0.7</v>
      </c>
      <c r="AC2915" s="16">
        <v>9.24</v>
      </c>
      <c r="AD2915" s="16">
        <v>41.54</v>
      </c>
      <c r="AE2915" s="16">
        <v>0.78849999999999998</v>
      </c>
      <c r="AF2915" s="16">
        <v>0</v>
      </c>
      <c r="AG2915" s="16">
        <v>9173.6</v>
      </c>
      <c r="AH2915" s="16">
        <v>1.43E-2</v>
      </c>
      <c r="AI2915" s="16">
        <v>20.133600000000001</v>
      </c>
      <c r="AJ2915" s="16">
        <v>31.200500000000002</v>
      </c>
      <c r="AK2915" s="16">
        <v>-8.0600000000000005E-2</v>
      </c>
      <c r="AL2915" s="16">
        <v>-0.51539999999999997</v>
      </c>
      <c r="AM2915" s="16">
        <v>-0.25059999999999999</v>
      </c>
      <c r="AN2915" s="16">
        <v>-0.43020000000000003</v>
      </c>
      <c r="AO2915" s="16">
        <v>-0.64990000000000003</v>
      </c>
      <c r="AP2915" s="16">
        <v>-0.80159999999999998</v>
      </c>
      <c r="AQ2915" s="16">
        <v>9.1529000000000007</v>
      </c>
      <c r="AR2915" s="16">
        <f t="shared" si="121"/>
        <v>1</v>
      </c>
      <c r="AS2915" s="5">
        <f t="shared" si="120"/>
        <v>1.5599999999999836E-2</v>
      </c>
    </row>
    <row r="2916" spans="1:45" x14ac:dyDescent="0.25">
      <c r="A2916" s="16" t="s">
        <v>407</v>
      </c>
      <c r="B2916" s="16" t="s">
        <v>124</v>
      </c>
      <c r="C2916" s="16" t="s">
        <v>343</v>
      </c>
      <c r="D2916" s="16">
        <v>1987</v>
      </c>
      <c r="E2916" s="16" t="s">
        <v>3375</v>
      </c>
      <c r="F2916" s="16" t="s">
        <v>591</v>
      </c>
      <c r="G2916" s="10">
        <v>1112.33</v>
      </c>
      <c r="H2916" s="73">
        <v>7.0142160000000002</v>
      </c>
      <c r="I2916" s="16" t="s">
        <v>6700</v>
      </c>
      <c r="J2916" s="71">
        <v>0</v>
      </c>
      <c r="K2916" s="71">
        <v>1</v>
      </c>
      <c r="L2916" s="16">
        <v>-1.793004</v>
      </c>
      <c r="M2916" s="16">
        <v>-0.6235096</v>
      </c>
      <c r="N2916" s="16">
        <v>-1.235668</v>
      </c>
      <c r="O2916" s="16">
        <v>-0.3340361</v>
      </c>
      <c r="P2916" s="16">
        <v>-1.423287</v>
      </c>
      <c r="Q2916" s="16">
        <v>-0.36418879999999998</v>
      </c>
      <c r="R2916" s="16">
        <v>0.11070000000000001</v>
      </c>
      <c r="S2916" s="16">
        <v>-2.4499999999999999E-3</v>
      </c>
      <c r="T2916" s="16">
        <v>1.5E-3</v>
      </c>
      <c r="U2916" s="16">
        <v>1.4358</v>
      </c>
      <c r="V2916" s="16">
        <v>4.76</v>
      </c>
      <c r="W2916" s="16">
        <v>0.33800000000000002</v>
      </c>
      <c r="X2916" s="16">
        <v>388.01</v>
      </c>
      <c r="Y2916" s="16">
        <v>35.597900000000003</v>
      </c>
      <c r="Z2916" s="16">
        <v>0.1953</v>
      </c>
      <c r="AA2916" s="16">
        <v>-8.2496200000000006E-2</v>
      </c>
      <c r="AB2916" s="16">
        <v>0.7</v>
      </c>
      <c r="AC2916" s="16">
        <v>9.24</v>
      </c>
      <c r="AD2916" s="16">
        <v>41.51</v>
      </c>
      <c r="AE2916" s="16">
        <v>0.78720000000000001</v>
      </c>
      <c r="AF2916" s="16">
        <v>0</v>
      </c>
      <c r="AG2916" s="16">
        <v>9799.19</v>
      </c>
      <c r="AH2916" s="16">
        <v>1.43E-2</v>
      </c>
      <c r="AI2916" s="16">
        <v>20.083400000000001</v>
      </c>
      <c r="AJ2916" s="16">
        <v>31.514700000000001</v>
      </c>
      <c r="AK2916" s="16">
        <v>-7.7700000000000005E-2</v>
      </c>
      <c r="AL2916" s="16">
        <v>-0.54010000000000002</v>
      </c>
      <c r="AM2916" s="16">
        <v>-0.26900000000000002</v>
      </c>
      <c r="AN2916" s="16">
        <v>-0.43980000000000002</v>
      </c>
      <c r="AO2916" s="16">
        <v>-0.64680000000000004</v>
      </c>
      <c r="AP2916" s="16">
        <v>-0.80730000000000002</v>
      </c>
      <c r="AQ2916" s="16">
        <v>9.1529000000000007</v>
      </c>
      <c r="AR2916" s="16">
        <f t="shared" si="121"/>
        <v>1</v>
      </c>
      <c r="AS2916" s="5">
        <f t="shared" si="120"/>
        <v>6.1910000000000576E-3</v>
      </c>
    </row>
    <row r="2917" spans="1:45" x14ac:dyDescent="0.25">
      <c r="A2917" s="16" t="s">
        <v>407</v>
      </c>
      <c r="B2917" s="16" t="s">
        <v>124</v>
      </c>
      <c r="C2917" s="16" t="s">
        <v>343</v>
      </c>
      <c r="D2917" s="16">
        <v>1988</v>
      </c>
      <c r="E2917" s="16" t="s">
        <v>3376</v>
      </c>
      <c r="F2917" s="16" t="s">
        <v>591</v>
      </c>
      <c r="G2917" s="10">
        <v>1115.94</v>
      </c>
      <c r="H2917" s="73">
        <v>7.0174479999999999</v>
      </c>
      <c r="I2917" s="16" t="s">
        <v>6700</v>
      </c>
      <c r="J2917" s="71">
        <v>0</v>
      </c>
      <c r="K2917" s="71">
        <v>1</v>
      </c>
      <c r="L2917" s="16">
        <v>-1.807777</v>
      </c>
      <c r="M2917" s="16">
        <v>-0.62444169999999999</v>
      </c>
      <c r="N2917" s="16">
        <v>-1.221438</v>
      </c>
      <c r="O2917" s="16">
        <v>-0.37382660000000001</v>
      </c>
      <c r="P2917" s="16">
        <v>-1.4199189999999999</v>
      </c>
      <c r="Q2917" s="16">
        <v>-0.37314950000000002</v>
      </c>
      <c r="R2917" s="16">
        <v>0.11070000000000001</v>
      </c>
      <c r="S2917" s="16">
        <v>-2.4499999999999999E-3</v>
      </c>
      <c r="T2917" s="16">
        <v>1.4E-3</v>
      </c>
      <c r="U2917" s="16">
        <v>1.5053000000000001</v>
      </c>
      <c r="V2917" s="16">
        <v>5.01</v>
      </c>
      <c r="W2917" s="16">
        <v>0.35199999999999998</v>
      </c>
      <c r="X2917" s="16">
        <v>388.12</v>
      </c>
      <c r="Y2917" s="16">
        <v>36.213500000000003</v>
      </c>
      <c r="Z2917" s="16">
        <v>0.16719999999999999</v>
      </c>
      <c r="AA2917" s="16">
        <v>-8.0942799999999995E-2</v>
      </c>
      <c r="AB2917" s="16">
        <v>0.7</v>
      </c>
      <c r="AC2917" s="16">
        <v>9.24</v>
      </c>
      <c r="AD2917" s="16">
        <v>41.47</v>
      </c>
      <c r="AE2917" s="16">
        <v>0.78259999999999996</v>
      </c>
      <c r="AF2917" s="16">
        <v>0</v>
      </c>
      <c r="AG2917" s="16">
        <v>10725.1</v>
      </c>
      <c r="AH2917" s="16">
        <v>1.4200000000000001E-2</v>
      </c>
      <c r="AI2917" s="16">
        <v>20.033100000000001</v>
      </c>
      <c r="AJ2917" s="16">
        <v>31.828900000000001</v>
      </c>
      <c r="AK2917" s="16">
        <v>-7.4800000000000005E-2</v>
      </c>
      <c r="AL2917" s="16">
        <v>-0.56479999999999997</v>
      </c>
      <c r="AM2917" s="16">
        <v>-0.28739999999999999</v>
      </c>
      <c r="AN2917" s="16">
        <v>-0.44940000000000002</v>
      </c>
      <c r="AO2917" s="16">
        <v>-0.64359999999999995</v>
      </c>
      <c r="AP2917" s="16">
        <v>-0.81299999999999994</v>
      </c>
      <c r="AQ2917" s="16">
        <v>9.1529000000000007</v>
      </c>
      <c r="AR2917" s="16">
        <f t="shared" si="121"/>
        <v>1</v>
      </c>
      <c r="AS2917" s="5">
        <f t="shared" si="120"/>
        <v>-1.4772999999999925E-2</v>
      </c>
    </row>
    <row r="2918" spans="1:45" x14ac:dyDescent="0.25">
      <c r="A2918" s="16" t="s">
        <v>407</v>
      </c>
      <c r="B2918" s="16" t="s">
        <v>124</v>
      </c>
      <c r="C2918" s="16" t="s">
        <v>343</v>
      </c>
      <c r="D2918" s="16">
        <v>1989</v>
      </c>
      <c r="E2918" s="16" t="s">
        <v>3382</v>
      </c>
      <c r="F2918" s="16" t="s">
        <v>591</v>
      </c>
      <c r="G2918" s="10">
        <v>1072.6500000000001</v>
      </c>
      <c r="H2918" s="73">
        <v>6.9778859999999998</v>
      </c>
      <c r="I2918" s="16" t="s">
        <v>6700</v>
      </c>
      <c r="J2918" s="71">
        <v>0</v>
      </c>
      <c r="K2918" s="71">
        <v>1</v>
      </c>
      <c r="L2918" s="16">
        <v>-1.9033720000000001</v>
      </c>
      <c r="M2918" s="16">
        <v>-0.62444169999999999</v>
      </c>
      <c r="N2918" s="16">
        <v>-1.384263</v>
      </c>
      <c r="O2918" s="16">
        <v>-0.41909000000000002</v>
      </c>
      <c r="P2918" s="16">
        <v>-1.416504</v>
      </c>
      <c r="Q2918" s="16">
        <v>-0.38210759999999999</v>
      </c>
      <c r="R2918" s="16">
        <v>0.11070000000000001</v>
      </c>
      <c r="S2918" s="16">
        <v>-2.4499999999999999E-3</v>
      </c>
      <c r="T2918" s="16">
        <v>1.4E-3</v>
      </c>
      <c r="U2918" s="16">
        <v>1.5747</v>
      </c>
      <c r="V2918" s="16">
        <v>5.26</v>
      </c>
      <c r="W2918" s="16">
        <v>0.36599999999999999</v>
      </c>
      <c r="X2918" s="16">
        <v>360.47399999999999</v>
      </c>
      <c r="Y2918" s="16">
        <v>36.8292</v>
      </c>
      <c r="Z2918" s="16">
        <v>0.1361</v>
      </c>
      <c r="AA2918" s="16">
        <v>-7.9777600000000004E-2</v>
      </c>
      <c r="AB2918" s="16">
        <v>0.7</v>
      </c>
      <c r="AC2918" s="16">
        <v>9.24</v>
      </c>
      <c r="AD2918" s="16">
        <v>41.44</v>
      </c>
      <c r="AE2918" s="16">
        <v>0.76380000000000003</v>
      </c>
      <c r="AF2918" s="16">
        <v>0</v>
      </c>
      <c r="AG2918" s="16">
        <v>12017.2</v>
      </c>
      <c r="AH2918" s="16">
        <v>1.4200000000000001E-2</v>
      </c>
      <c r="AI2918" s="16">
        <v>19.982800000000001</v>
      </c>
      <c r="AJ2918" s="16">
        <v>32.143099999999997</v>
      </c>
      <c r="AK2918" s="16">
        <v>-7.1900000000000006E-2</v>
      </c>
      <c r="AL2918" s="16">
        <v>-0.58950000000000002</v>
      </c>
      <c r="AM2918" s="16">
        <v>-0.30580000000000002</v>
      </c>
      <c r="AN2918" s="16">
        <v>-0.45910000000000001</v>
      </c>
      <c r="AO2918" s="16">
        <v>-0.64039999999999997</v>
      </c>
      <c r="AP2918" s="16">
        <v>-0.81859999999999999</v>
      </c>
      <c r="AQ2918" s="16">
        <v>9.1529000000000007</v>
      </c>
      <c r="AR2918" s="16">
        <f t="shared" si="121"/>
        <v>1</v>
      </c>
      <c r="AS2918" s="5">
        <f t="shared" si="120"/>
        <v>-9.5595000000000097E-2</v>
      </c>
    </row>
    <row r="2919" spans="1:45" x14ac:dyDescent="0.25">
      <c r="A2919" s="16" t="s">
        <v>407</v>
      </c>
      <c r="B2919" s="16" t="s">
        <v>124</v>
      </c>
      <c r="C2919" s="16" t="s">
        <v>343</v>
      </c>
      <c r="D2919" s="16">
        <v>1990</v>
      </c>
      <c r="E2919" s="16" t="s">
        <v>3387</v>
      </c>
      <c r="F2919" s="16" t="s">
        <v>591</v>
      </c>
      <c r="G2919" s="10">
        <v>1014.43</v>
      </c>
      <c r="H2919" s="73">
        <v>6.9220829999999998</v>
      </c>
      <c r="I2919" s="16" t="s">
        <v>6700</v>
      </c>
      <c r="J2919" s="71">
        <v>0</v>
      </c>
      <c r="K2919" s="71">
        <v>1</v>
      </c>
      <c r="L2919" s="16">
        <v>-1.9731879999999999</v>
      </c>
      <c r="M2919" s="16">
        <v>-0.62554929999999997</v>
      </c>
      <c r="N2919" s="16">
        <v>-1.366798</v>
      </c>
      <c r="O2919" s="16">
        <v>-0.59664360000000005</v>
      </c>
      <c r="P2919" s="16">
        <v>-1.397259</v>
      </c>
      <c r="Q2919" s="16">
        <v>-0.39110339999999999</v>
      </c>
      <c r="R2919" s="16">
        <v>0.11070000000000001</v>
      </c>
      <c r="S2919" s="16">
        <v>-2.2499999999999998E-3</v>
      </c>
      <c r="T2919" s="16">
        <v>1.1999999999999999E-3</v>
      </c>
      <c r="U2919" s="16">
        <v>1.6442000000000001</v>
      </c>
      <c r="V2919" s="16">
        <v>5.51</v>
      </c>
      <c r="W2919" s="16">
        <v>0.38</v>
      </c>
      <c r="X2919" s="16">
        <v>361.09100000000001</v>
      </c>
      <c r="Y2919" s="16">
        <v>37.444899999999997</v>
      </c>
      <c r="Z2919" s="16">
        <v>0.12970000000000001</v>
      </c>
      <c r="AA2919" s="16">
        <v>0.44608449999999999</v>
      </c>
      <c r="AB2919" s="16">
        <v>0.7</v>
      </c>
      <c r="AC2919" s="16">
        <v>9.24</v>
      </c>
      <c r="AD2919" s="16">
        <v>27.9</v>
      </c>
      <c r="AE2919" s="16">
        <v>0.72599999999999998</v>
      </c>
      <c r="AF2919" s="16">
        <v>0</v>
      </c>
      <c r="AG2919" s="16">
        <v>13149.7</v>
      </c>
      <c r="AH2919" s="16">
        <v>1.4200000000000001E-2</v>
      </c>
      <c r="AI2919" s="16">
        <v>20.2</v>
      </c>
      <c r="AJ2919" s="16">
        <v>33.799999999999997</v>
      </c>
      <c r="AK2919" s="16">
        <v>-6.9000000000000006E-2</v>
      </c>
      <c r="AL2919" s="16">
        <v>-0.61429999999999996</v>
      </c>
      <c r="AM2919" s="16">
        <v>-0.32419999999999999</v>
      </c>
      <c r="AN2919" s="16">
        <v>-0.46870000000000001</v>
      </c>
      <c r="AO2919" s="16">
        <v>-0.63729999999999998</v>
      </c>
      <c r="AP2919" s="16">
        <v>-0.82430000000000003</v>
      </c>
      <c r="AQ2919" s="16">
        <v>9.1529000000000007</v>
      </c>
      <c r="AR2919" s="16">
        <f t="shared" si="121"/>
        <v>1</v>
      </c>
      <c r="AS2919" s="5">
        <f t="shared" si="120"/>
        <v>-6.9815999999999878E-2</v>
      </c>
    </row>
    <row r="2920" spans="1:45" x14ac:dyDescent="0.25">
      <c r="A2920" s="16" t="s">
        <v>407</v>
      </c>
      <c r="B2920" s="16" t="s">
        <v>124</v>
      </c>
      <c r="C2920" s="16" t="s">
        <v>343</v>
      </c>
      <c r="D2920" s="16">
        <v>1991</v>
      </c>
      <c r="E2920" s="16" t="s">
        <v>3388</v>
      </c>
      <c r="F2920" s="16" t="s">
        <v>591</v>
      </c>
      <c r="G2920" s="10">
        <v>1083.6500000000001</v>
      </c>
      <c r="H2920" s="73">
        <v>6.9880940000000002</v>
      </c>
      <c r="I2920" s="16" t="s">
        <v>6700</v>
      </c>
      <c r="J2920" s="71">
        <v>0</v>
      </c>
      <c r="K2920" s="71">
        <v>1</v>
      </c>
      <c r="L2920" s="16">
        <v>-1.8644019999999999</v>
      </c>
      <c r="M2920" s="16">
        <v>-0.62741340000000001</v>
      </c>
      <c r="N2920" s="16">
        <v>-1.348692</v>
      </c>
      <c r="O2920" s="16">
        <v>-0.36727510000000002</v>
      </c>
      <c r="P2920" s="16">
        <v>-1.3990050000000001</v>
      </c>
      <c r="Q2920" s="16">
        <v>-0.40007949999999998</v>
      </c>
      <c r="R2920" s="16">
        <v>0.11070000000000001</v>
      </c>
      <c r="S2920" s="16">
        <v>-2.2499999999999998E-3</v>
      </c>
      <c r="T2920" s="16">
        <v>1E-3</v>
      </c>
      <c r="U2920" s="16">
        <v>1.7136</v>
      </c>
      <c r="V2920" s="16">
        <v>5.798</v>
      </c>
      <c r="W2920" s="16">
        <v>0.39800000000000002</v>
      </c>
      <c r="X2920" s="16">
        <v>361.64499999999998</v>
      </c>
      <c r="Y2920" s="16">
        <v>38.060499999999998</v>
      </c>
      <c r="Z2920" s="16">
        <v>0.1502</v>
      </c>
      <c r="AA2920" s="16">
        <v>-7.6670699999999994E-2</v>
      </c>
      <c r="AB2920" s="16">
        <v>0.7</v>
      </c>
      <c r="AC2920" s="16">
        <v>9.24</v>
      </c>
      <c r="AD2920" s="16">
        <v>41.36</v>
      </c>
      <c r="AE2920" s="16">
        <v>0.79490000000000005</v>
      </c>
      <c r="AF2920" s="16">
        <v>0</v>
      </c>
      <c r="AG2920" s="16">
        <v>13696.7</v>
      </c>
      <c r="AH2920" s="16">
        <v>1.4E-2</v>
      </c>
      <c r="AI2920" s="16">
        <v>20.100000000000001</v>
      </c>
      <c r="AJ2920" s="16">
        <v>33.6</v>
      </c>
      <c r="AK2920" s="16">
        <v>-6.6100000000000006E-2</v>
      </c>
      <c r="AL2920" s="16">
        <v>-0.63900000000000001</v>
      </c>
      <c r="AM2920" s="16">
        <v>-0.3427</v>
      </c>
      <c r="AN2920" s="16">
        <v>-0.47839999999999999</v>
      </c>
      <c r="AO2920" s="16">
        <v>-0.6341</v>
      </c>
      <c r="AP2920" s="16">
        <v>-0.82989999999999997</v>
      </c>
      <c r="AQ2920" s="16">
        <v>9.1529000000000007</v>
      </c>
      <c r="AR2920" s="16">
        <f t="shared" si="121"/>
        <v>1</v>
      </c>
      <c r="AS2920" s="5">
        <f t="shared" si="120"/>
        <v>0.10878600000000005</v>
      </c>
    </row>
    <row r="2921" spans="1:45" x14ac:dyDescent="0.25">
      <c r="A2921" s="16" t="s">
        <v>407</v>
      </c>
      <c r="B2921" s="16" t="s">
        <v>124</v>
      </c>
      <c r="C2921" s="16" t="s">
        <v>343</v>
      </c>
      <c r="D2921" s="16">
        <v>1992</v>
      </c>
      <c r="E2921" s="16" t="s">
        <v>3361</v>
      </c>
      <c r="F2921" s="16" t="s">
        <v>591</v>
      </c>
      <c r="G2921" s="10">
        <v>1203.1199999999999</v>
      </c>
      <c r="H2921" s="73">
        <v>7.0926770000000001</v>
      </c>
      <c r="I2921" s="16" t="s">
        <v>6700</v>
      </c>
      <c r="J2921" s="71">
        <v>0</v>
      </c>
      <c r="K2921" s="71">
        <v>1</v>
      </c>
      <c r="L2921" s="16">
        <v>-1.858401</v>
      </c>
      <c r="M2921" s="16">
        <v>-0.62834540000000005</v>
      </c>
      <c r="N2921" s="16">
        <v>-1.2840149999999999</v>
      </c>
      <c r="O2921" s="16">
        <v>-0.40637060000000003</v>
      </c>
      <c r="P2921" s="16">
        <v>-1.399878</v>
      </c>
      <c r="Q2921" s="16">
        <v>-0.40904010000000002</v>
      </c>
      <c r="R2921" s="16">
        <v>0.11070000000000001</v>
      </c>
      <c r="S2921" s="16">
        <v>-2.2499999999999998E-3</v>
      </c>
      <c r="T2921" s="16">
        <v>8.9999999999999998E-4</v>
      </c>
      <c r="U2921" s="16">
        <v>2.3346</v>
      </c>
      <c r="V2921" s="16">
        <v>6.0860000000000003</v>
      </c>
      <c r="W2921" s="16">
        <v>0.41599999999999998</v>
      </c>
      <c r="X2921" s="16">
        <v>360.40600000000001</v>
      </c>
      <c r="Y2921" s="16">
        <v>38.676200000000001</v>
      </c>
      <c r="Z2921" s="16">
        <v>0.12239999999999999</v>
      </c>
      <c r="AA2921" s="16">
        <v>-7.5505600000000006E-2</v>
      </c>
      <c r="AB2921" s="16">
        <v>0.7</v>
      </c>
      <c r="AC2921" s="16">
        <v>9.24</v>
      </c>
      <c r="AD2921" s="16">
        <v>41.33</v>
      </c>
      <c r="AE2921" s="16">
        <v>0.83460000000000001</v>
      </c>
      <c r="AF2921" s="16">
        <v>0</v>
      </c>
      <c r="AG2921" s="16">
        <v>14178.2</v>
      </c>
      <c r="AH2921" s="16">
        <v>1.43E-2</v>
      </c>
      <c r="AI2921" s="16">
        <v>20</v>
      </c>
      <c r="AJ2921" s="16">
        <v>33.5</v>
      </c>
      <c r="AK2921" s="16">
        <v>-6.3200000000000006E-2</v>
      </c>
      <c r="AL2921" s="16">
        <v>-0.66369999999999996</v>
      </c>
      <c r="AM2921" s="16">
        <v>-0.36109999999999998</v>
      </c>
      <c r="AN2921" s="16">
        <v>-0.48799999999999999</v>
      </c>
      <c r="AO2921" s="16">
        <v>-0.63090000000000002</v>
      </c>
      <c r="AP2921" s="16">
        <v>-0.83560000000000001</v>
      </c>
      <c r="AQ2921" s="16">
        <v>9.1529000000000007</v>
      </c>
      <c r="AR2921" s="16">
        <f t="shared" si="121"/>
        <v>1</v>
      </c>
      <c r="AS2921" s="5">
        <f t="shared" si="120"/>
        <v>6.0009999999999231E-3</v>
      </c>
    </row>
    <row r="2922" spans="1:45" x14ac:dyDescent="0.25">
      <c r="A2922" s="16" t="s">
        <v>407</v>
      </c>
      <c r="B2922" s="16" t="s">
        <v>124</v>
      </c>
      <c r="C2922" s="16" t="s">
        <v>343</v>
      </c>
      <c r="D2922" s="16">
        <v>1993</v>
      </c>
      <c r="E2922" s="16" t="s">
        <v>3380</v>
      </c>
      <c r="F2922" s="16" t="s">
        <v>591</v>
      </c>
      <c r="G2922" s="10">
        <v>1386.76</v>
      </c>
      <c r="H2922" s="73">
        <v>7.2347260000000002</v>
      </c>
      <c r="I2922" s="16" t="s">
        <v>6700</v>
      </c>
      <c r="J2922" s="71">
        <v>0</v>
      </c>
      <c r="K2922" s="71">
        <v>1</v>
      </c>
      <c r="L2922" s="16">
        <v>-1.8884780000000001</v>
      </c>
      <c r="M2922" s="16">
        <v>-0.62683270000000002</v>
      </c>
      <c r="N2922" s="16">
        <v>-1.3314969999999999</v>
      </c>
      <c r="O2922" s="16">
        <v>-0.41812329999999998</v>
      </c>
      <c r="P2922" s="16">
        <v>-1.4005920000000001</v>
      </c>
      <c r="Q2922" s="16">
        <v>-0.41801630000000001</v>
      </c>
      <c r="R2922" s="16">
        <v>0.11070000000000001</v>
      </c>
      <c r="S2922" s="16">
        <v>-1.8500000000000001E-3</v>
      </c>
      <c r="T2922" s="16">
        <v>8.9999999999999998E-4</v>
      </c>
      <c r="U2922" s="16">
        <v>1.8526</v>
      </c>
      <c r="V2922" s="16">
        <v>6.3739999999999997</v>
      </c>
      <c r="W2922" s="16">
        <v>0.434</v>
      </c>
      <c r="X2922" s="16">
        <v>359.76799999999997</v>
      </c>
      <c r="Y2922" s="16">
        <v>39.291899999999998</v>
      </c>
      <c r="Z2922" s="16">
        <v>0.10929999999999999</v>
      </c>
      <c r="AA2922" s="16">
        <v>-7.3952000000000004E-2</v>
      </c>
      <c r="AB2922" s="16">
        <v>0.7</v>
      </c>
      <c r="AC2922" s="16">
        <v>9.24</v>
      </c>
      <c r="AD2922" s="16">
        <v>41.29</v>
      </c>
      <c r="AE2922" s="16">
        <v>0.87770000000000004</v>
      </c>
      <c r="AF2922" s="16">
        <v>0</v>
      </c>
      <c r="AG2922" s="16">
        <v>15309.2</v>
      </c>
      <c r="AH2922" s="16">
        <v>1.41E-2</v>
      </c>
      <c r="AI2922" s="16">
        <v>19.899999999999999</v>
      </c>
      <c r="AJ2922" s="16">
        <v>33.4</v>
      </c>
      <c r="AK2922" s="16">
        <v>-6.0299999999999999E-2</v>
      </c>
      <c r="AL2922" s="16">
        <v>-0.68840000000000001</v>
      </c>
      <c r="AM2922" s="16">
        <v>-0.3795</v>
      </c>
      <c r="AN2922" s="16">
        <v>-0.49769999999999998</v>
      </c>
      <c r="AO2922" s="16">
        <v>-0.62770000000000004</v>
      </c>
      <c r="AP2922" s="16">
        <v>-0.84130000000000005</v>
      </c>
      <c r="AQ2922" s="16">
        <v>9.1529000000000007</v>
      </c>
      <c r="AR2922" s="16">
        <f t="shared" si="121"/>
        <v>1</v>
      </c>
      <c r="AS2922" s="5">
        <f t="shared" si="120"/>
        <v>-3.0077000000000131E-2</v>
      </c>
    </row>
    <row r="2923" spans="1:45" x14ac:dyDescent="0.25">
      <c r="A2923" s="16" t="s">
        <v>407</v>
      </c>
      <c r="B2923" s="16" t="s">
        <v>124</v>
      </c>
      <c r="C2923" s="16" t="s">
        <v>343</v>
      </c>
      <c r="D2923" s="16">
        <v>1994</v>
      </c>
      <c r="E2923" s="16" t="s">
        <v>3366</v>
      </c>
      <c r="F2923" s="16" t="s">
        <v>591</v>
      </c>
      <c r="G2923" s="10">
        <v>1432.38</v>
      </c>
      <c r="H2923" s="73">
        <v>7.2670940000000002</v>
      </c>
      <c r="I2923" s="16" t="s">
        <v>6700</v>
      </c>
      <c r="J2923" s="71">
        <v>0</v>
      </c>
      <c r="K2923" s="71">
        <v>1</v>
      </c>
      <c r="L2923" s="16">
        <v>-1.8482940000000001</v>
      </c>
      <c r="M2923" s="16">
        <v>-0.62607630000000003</v>
      </c>
      <c r="N2923" s="16">
        <v>-1.30291</v>
      </c>
      <c r="O2923" s="16">
        <v>-0.35025479999999998</v>
      </c>
      <c r="P2923" s="16">
        <v>-1.401529</v>
      </c>
      <c r="Q2923" s="16">
        <v>-0.42697689999999999</v>
      </c>
      <c r="R2923" s="16">
        <v>0.11070000000000001</v>
      </c>
      <c r="S2923" s="16">
        <v>-1.65E-3</v>
      </c>
      <c r="T2923" s="16">
        <v>8.9999999999999998E-4</v>
      </c>
      <c r="U2923" s="16">
        <v>1.9219999999999999</v>
      </c>
      <c r="V2923" s="16">
        <v>6.6619999999999999</v>
      </c>
      <c r="W2923" s="16">
        <v>0.45200000000000001</v>
      </c>
      <c r="X2923" s="16">
        <v>361.96499999999997</v>
      </c>
      <c r="Y2923" s="16">
        <v>39.907600000000002</v>
      </c>
      <c r="Z2923" s="16">
        <v>0.13880000000000001</v>
      </c>
      <c r="AA2923" s="16">
        <v>-7.2398500000000005E-2</v>
      </c>
      <c r="AB2923" s="16">
        <v>0.7</v>
      </c>
      <c r="AC2923" s="16">
        <v>9.24</v>
      </c>
      <c r="AD2923" s="16">
        <v>41.25</v>
      </c>
      <c r="AE2923" s="16">
        <v>0.87070000000000003</v>
      </c>
      <c r="AF2923" s="16">
        <v>0</v>
      </c>
      <c r="AG2923" s="16">
        <v>17349.900000000001</v>
      </c>
      <c r="AH2923" s="16">
        <v>1.38E-2</v>
      </c>
      <c r="AI2923" s="16">
        <v>19.8</v>
      </c>
      <c r="AJ2923" s="16">
        <v>33.299999999999997</v>
      </c>
      <c r="AK2923" s="16">
        <v>-5.74E-2</v>
      </c>
      <c r="AL2923" s="16">
        <v>-0.71309999999999996</v>
      </c>
      <c r="AM2923" s="16">
        <v>-0.39789999999999998</v>
      </c>
      <c r="AN2923" s="16">
        <v>-0.50729999999999997</v>
      </c>
      <c r="AO2923" s="16">
        <v>-0.62460000000000004</v>
      </c>
      <c r="AP2923" s="16">
        <v>-0.84689999999999999</v>
      </c>
      <c r="AQ2923" s="16">
        <v>9.1529000000000007</v>
      </c>
      <c r="AR2923" s="16">
        <f t="shared" si="121"/>
        <v>1</v>
      </c>
      <c r="AS2923" s="5">
        <f t="shared" si="120"/>
        <v>4.0183999999999997E-2</v>
      </c>
    </row>
    <row r="2924" spans="1:45" x14ac:dyDescent="0.25">
      <c r="A2924" s="16" t="s">
        <v>407</v>
      </c>
      <c r="B2924" s="16" t="s">
        <v>124</v>
      </c>
      <c r="C2924" s="16" t="s">
        <v>343</v>
      </c>
      <c r="D2924" s="16">
        <v>1995</v>
      </c>
      <c r="E2924" s="16" t="s">
        <v>3384</v>
      </c>
      <c r="F2924" s="16" t="s">
        <v>591</v>
      </c>
      <c r="G2924" s="10">
        <v>1349.94</v>
      </c>
      <c r="H2924" s="73">
        <v>7.2078150000000001</v>
      </c>
      <c r="I2924" s="16" t="s">
        <v>6700</v>
      </c>
      <c r="J2924" s="71">
        <v>0</v>
      </c>
      <c r="K2924" s="71">
        <v>1</v>
      </c>
      <c r="L2924" s="16">
        <v>-1.836155</v>
      </c>
      <c r="M2924" s="16">
        <v>-0.62191620000000003</v>
      </c>
      <c r="N2924" s="16">
        <v>-1.28169</v>
      </c>
      <c r="O2924" s="16">
        <v>-0.34486929999999999</v>
      </c>
      <c r="P2924" s="16">
        <v>-1.396709</v>
      </c>
      <c r="Q2924" s="16">
        <v>-0.43591980000000002</v>
      </c>
      <c r="R2924" s="16">
        <v>0.11070000000000001</v>
      </c>
      <c r="S2924" s="16">
        <v>-5.5000000000000003E-4</v>
      </c>
      <c r="T2924" s="16">
        <v>8.9999999999999998E-4</v>
      </c>
      <c r="U2924" s="16">
        <v>1.9915</v>
      </c>
      <c r="V2924" s="16">
        <v>6.95</v>
      </c>
      <c r="W2924" s="16">
        <v>0.47</v>
      </c>
      <c r="X2924" s="16">
        <v>363.005</v>
      </c>
      <c r="Y2924" s="16">
        <v>40.523200000000003</v>
      </c>
      <c r="Z2924" s="16">
        <v>0.1348</v>
      </c>
      <c r="AA2924" s="16">
        <v>-7.1233400000000002E-2</v>
      </c>
      <c r="AB2924" s="16">
        <v>0.7</v>
      </c>
      <c r="AC2924" s="16">
        <v>9.24</v>
      </c>
      <c r="AD2924" s="16">
        <v>41.22</v>
      </c>
      <c r="AE2924" s="16">
        <v>0.92549999999999999</v>
      </c>
      <c r="AF2924" s="16">
        <v>0</v>
      </c>
      <c r="AG2924" s="16">
        <v>20345.7</v>
      </c>
      <c r="AH2924" s="16">
        <v>1.4E-2</v>
      </c>
      <c r="AI2924" s="16">
        <v>19.7</v>
      </c>
      <c r="AJ2924" s="16">
        <v>33.6</v>
      </c>
      <c r="AK2924" s="16">
        <v>-5.4399999999999997E-2</v>
      </c>
      <c r="AL2924" s="16">
        <v>-0.73780000000000001</v>
      </c>
      <c r="AM2924" s="16">
        <v>-0.4163</v>
      </c>
      <c r="AN2924" s="16">
        <v>-0.51690000000000003</v>
      </c>
      <c r="AO2924" s="16">
        <v>-0.62139999999999995</v>
      </c>
      <c r="AP2924" s="16">
        <v>-0.85260000000000002</v>
      </c>
      <c r="AQ2924" s="16">
        <v>9.1529000000000007</v>
      </c>
      <c r="AR2924" s="16">
        <f t="shared" si="121"/>
        <v>1</v>
      </c>
      <c r="AS2924" s="5">
        <f t="shared" si="120"/>
        <v>1.2139000000000122E-2</v>
      </c>
    </row>
    <row r="2925" spans="1:45" x14ac:dyDescent="0.25">
      <c r="A2925" s="16" t="s">
        <v>407</v>
      </c>
      <c r="B2925" s="16" t="s">
        <v>124</v>
      </c>
      <c r="C2925" s="16" t="s">
        <v>343</v>
      </c>
      <c r="D2925" s="16">
        <v>1996</v>
      </c>
      <c r="E2925" s="16" t="s">
        <v>3374</v>
      </c>
      <c r="F2925" s="16" t="s">
        <v>591</v>
      </c>
      <c r="G2925" s="10">
        <v>1417.23</v>
      </c>
      <c r="H2925" s="73">
        <v>7.2564580000000003</v>
      </c>
      <c r="I2925" s="16" t="s">
        <v>6700</v>
      </c>
      <c r="J2925" s="71">
        <v>0</v>
      </c>
      <c r="K2925" s="71">
        <v>1</v>
      </c>
      <c r="L2925" s="16">
        <v>-1.758848</v>
      </c>
      <c r="M2925" s="16">
        <v>-0.62206499999999998</v>
      </c>
      <c r="N2925" s="16">
        <v>-1.233757</v>
      </c>
      <c r="O2925" s="16">
        <v>-0.336758</v>
      </c>
      <c r="P2925" s="16">
        <v>-1.3920129999999999</v>
      </c>
      <c r="Q2925" s="16">
        <v>-0.31900129999999999</v>
      </c>
      <c r="R2925" s="16">
        <v>0.11070000000000001</v>
      </c>
      <c r="S2925" s="16">
        <v>1.4999999999999999E-4</v>
      </c>
      <c r="T2925" s="16">
        <v>5.9999999999999995E-4</v>
      </c>
      <c r="U2925" s="16">
        <v>2.4297</v>
      </c>
      <c r="V2925" s="16">
        <v>6.7439999999999998</v>
      </c>
      <c r="W2925" s="16">
        <v>0.53200000000000003</v>
      </c>
      <c r="X2925" s="16">
        <v>363.404</v>
      </c>
      <c r="Y2925" s="16">
        <v>41.1389</v>
      </c>
      <c r="Z2925" s="16">
        <v>0.1336</v>
      </c>
      <c r="AA2925" s="16">
        <v>-6.2689099999999998E-2</v>
      </c>
      <c r="AB2925" s="16">
        <v>0.7</v>
      </c>
      <c r="AC2925" s="16">
        <v>9.24</v>
      </c>
      <c r="AD2925" s="16">
        <v>41</v>
      </c>
      <c r="AE2925" s="16">
        <v>0.9667</v>
      </c>
      <c r="AF2925" s="16">
        <v>4.7199999999999999E-2</v>
      </c>
      <c r="AG2925" s="16">
        <v>23161.200000000001</v>
      </c>
      <c r="AH2925" s="16">
        <v>1.4200000000000001E-2</v>
      </c>
      <c r="AI2925" s="16">
        <v>19.600000000000001</v>
      </c>
      <c r="AJ2925" s="16">
        <v>33.9</v>
      </c>
      <c r="AK2925" s="16">
        <v>8.5900000000000004E-2</v>
      </c>
      <c r="AL2925" s="16">
        <v>-0.35070000000000001</v>
      </c>
      <c r="AM2925" s="16">
        <v>-0.28100000000000003</v>
      </c>
      <c r="AN2925" s="16">
        <v>-0.81200000000000006</v>
      </c>
      <c r="AO2925" s="16">
        <v>-0.50680000000000003</v>
      </c>
      <c r="AP2925" s="16">
        <v>-0.70489999999999997</v>
      </c>
      <c r="AQ2925" s="16">
        <v>9.1529000000000007</v>
      </c>
      <c r="AR2925" s="16">
        <f t="shared" si="121"/>
        <v>1</v>
      </c>
      <c r="AS2925" s="5">
        <f t="shared" si="120"/>
        <v>7.7307000000000015E-2</v>
      </c>
    </row>
    <row r="2926" spans="1:45" x14ac:dyDescent="0.25">
      <c r="A2926" s="16" t="s">
        <v>407</v>
      </c>
      <c r="B2926" s="16" t="s">
        <v>124</v>
      </c>
      <c r="C2926" s="16" t="s">
        <v>343</v>
      </c>
      <c r="D2926" s="16">
        <v>1997</v>
      </c>
      <c r="E2926" s="16" t="s">
        <v>3369</v>
      </c>
      <c r="F2926" s="16" t="s">
        <v>591</v>
      </c>
      <c r="G2926" s="10">
        <v>1326.9</v>
      </c>
      <c r="H2926" s="73">
        <v>7.1905979999999996</v>
      </c>
      <c r="I2926" s="16" t="s">
        <v>6700</v>
      </c>
      <c r="J2926" s="71">
        <v>0</v>
      </c>
      <c r="K2926" s="71">
        <v>1</v>
      </c>
      <c r="L2926" s="16">
        <v>-1.7670969999999999</v>
      </c>
      <c r="M2926" s="16">
        <v>-0.61941769999999996</v>
      </c>
      <c r="N2926" s="16">
        <v>-1.2557100000000001</v>
      </c>
      <c r="O2926" s="16">
        <v>-0.31340509999999999</v>
      </c>
      <c r="P2926" s="16">
        <v>-1.3867130000000001</v>
      </c>
      <c r="Q2926" s="16">
        <v>-0.34913519999999998</v>
      </c>
      <c r="R2926" s="16">
        <v>0.11070000000000001</v>
      </c>
      <c r="S2926" s="16">
        <v>8.4999999999999995E-4</v>
      </c>
      <c r="T2926" s="16">
        <v>5.9999999999999995E-4</v>
      </c>
      <c r="U2926" s="16">
        <v>2.1301999999999999</v>
      </c>
      <c r="V2926" s="16">
        <v>6.5380000000000003</v>
      </c>
      <c r="W2926" s="16">
        <v>0.59399999999999997</v>
      </c>
      <c r="X2926" s="16">
        <v>365.00799999999998</v>
      </c>
      <c r="Y2926" s="16">
        <v>41.754600000000003</v>
      </c>
      <c r="Z2926" s="16">
        <v>0.13900000000000001</v>
      </c>
      <c r="AA2926" s="16">
        <v>-6.2689099999999998E-2</v>
      </c>
      <c r="AB2926" s="16">
        <v>0.7</v>
      </c>
      <c r="AC2926" s="16">
        <v>9.24</v>
      </c>
      <c r="AD2926" s="16">
        <v>41</v>
      </c>
      <c r="AE2926" s="16">
        <v>1.0881000000000001</v>
      </c>
      <c r="AF2926" s="16">
        <v>7.7600000000000002E-2</v>
      </c>
      <c r="AG2926" s="16">
        <v>25747.3</v>
      </c>
      <c r="AH2926" s="16">
        <v>1.38E-2</v>
      </c>
      <c r="AI2926" s="16">
        <v>19.5</v>
      </c>
      <c r="AJ2926" s="16">
        <v>34.200000000000003</v>
      </c>
      <c r="AK2926" s="16">
        <v>7.8299999999999995E-2</v>
      </c>
      <c r="AL2926" s="16">
        <v>-0.62609999999999999</v>
      </c>
      <c r="AM2926" s="16">
        <v>-0.40589999999999998</v>
      </c>
      <c r="AN2926" s="16">
        <v>-0.52410000000000001</v>
      </c>
      <c r="AO2926" s="16">
        <v>-0.53749999999999998</v>
      </c>
      <c r="AP2926" s="16">
        <v>-0.69669999999999999</v>
      </c>
      <c r="AQ2926" s="16">
        <v>9.1529000000000007</v>
      </c>
      <c r="AR2926" s="16">
        <f t="shared" si="121"/>
        <v>1</v>
      </c>
      <c r="AS2926" s="5">
        <f t="shared" si="120"/>
        <v>-8.2489999999999508E-3</v>
      </c>
    </row>
    <row r="2927" spans="1:45" x14ac:dyDescent="0.25">
      <c r="A2927" s="16" t="s">
        <v>407</v>
      </c>
      <c r="B2927" s="16" t="s">
        <v>124</v>
      </c>
      <c r="C2927" s="16" t="s">
        <v>343</v>
      </c>
      <c r="D2927" s="16">
        <v>1998</v>
      </c>
      <c r="E2927" s="16" t="s">
        <v>3379</v>
      </c>
      <c r="F2927" s="16" t="s">
        <v>591</v>
      </c>
      <c r="G2927" s="10">
        <v>1244</v>
      </c>
      <c r="H2927" s="73">
        <v>7.1260859999999999</v>
      </c>
      <c r="I2927" s="16" t="s">
        <v>6700</v>
      </c>
      <c r="J2927" s="71">
        <v>0</v>
      </c>
      <c r="K2927" s="71">
        <v>1</v>
      </c>
      <c r="L2927" s="16">
        <v>-1.7601880000000001</v>
      </c>
      <c r="M2927" s="16">
        <v>-0.62037659999999994</v>
      </c>
      <c r="N2927" s="16">
        <v>-1.238051</v>
      </c>
      <c r="O2927" s="16">
        <v>-0.29102260000000002</v>
      </c>
      <c r="P2927" s="16">
        <v>-1.3824110000000001</v>
      </c>
      <c r="Q2927" s="16">
        <v>-0.37921870000000002</v>
      </c>
      <c r="R2927" s="16">
        <v>0.11070000000000001</v>
      </c>
      <c r="S2927" s="16">
        <v>3.5E-4</v>
      </c>
      <c r="T2927" s="16">
        <v>6.9999999999999999E-4</v>
      </c>
      <c r="U2927" s="16">
        <v>2.1998000000000002</v>
      </c>
      <c r="V2927" s="16">
        <v>6.3319999999999999</v>
      </c>
      <c r="W2927" s="16">
        <v>0.65600000000000003</v>
      </c>
      <c r="X2927" s="16">
        <v>366.73700000000002</v>
      </c>
      <c r="Y2927" s="16">
        <v>42.3703</v>
      </c>
      <c r="Z2927" s="16">
        <v>0.13539999999999999</v>
      </c>
      <c r="AA2927" s="16">
        <v>-0.1092943</v>
      </c>
      <c r="AB2927" s="16">
        <v>0.7</v>
      </c>
      <c r="AC2927" s="16">
        <v>9.24</v>
      </c>
      <c r="AD2927" s="16">
        <v>42.2</v>
      </c>
      <c r="AE2927" s="16">
        <v>1.1153999999999999</v>
      </c>
      <c r="AF2927" s="16">
        <v>0.1089</v>
      </c>
      <c r="AG2927" s="16">
        <v>28742.5</v>
      </c>
      <c r="AH2927" s="16">
        <v>1.34E-2</v>
      </c>
      <c r="AI2927" s="16">
        <v>19.399999999999999</v>
      </c>
      <c r="AJ2927" s="16">
        <v>34.5</v>
      </c>
      <c r="AK2927" s="16">
        <v>7.0800000000000002E-2</v>
      </c>
      <c r="AL2927" s="16">
        <v>-0.90139999999999998</v>
      </c>
      <c r="AM2927" s="16">
        <v>-0.53080000000000005</v>
      </c>
      <c r="AN2927" s="16">
        <v>-0.2361</v>
      </c>
      <c r="AO2927" s="16">
        <v>-0.56820000000000004</v>
      </c>
      <c r="AP2927" s="16">
        <v>-0.6885</v>
      </c>
      <c r="AQ2927" s="16">
        <v>9.1529000000000007</v>
      </c>
      <c r="AR2927" s="16">
        <f t="shared" si="121"/>
        <v>1</v>
      </c>
      <c r="AS2927" s="5">
        <f t="shared" si="120"/>
        <v>6.9089999999998319E-3</v>
      </c>
    </row>
    <row r="2928" spans="1:45" x14ac:dyDescent="0.25">
      <c r="A2928" s="16" t="s">
        <v>407</v>
      </c>
      <c r="B2928" s="16" t="s">
        <v>124</v>
      </c>
      <c r="C2928" s="16" t="s">
        <v>343</v>
      </c>
      <c r="D2928" s="16">
        <v>1999</v>
      </c>
      <c r="E2928" s="16" t="s">
        <v>3362</v>
      </c>
      <c r="F2928" s="16" t="s">
        <v>591</v>
      </c>
      <c r="G2928" s="10">
        <v>1234.58</v>
      </c>
      <c r="H2928" s="73">
        <v>7.1184849999999997</v>
      </c>
      <c r="I2928" s="16" t="s">
        <v>6700</v>
      </c>
      <c r="J2928" s="71">
        <v>0</v>
      </c>
      <c r="K2928" s="71">
        <v>1</v>
      </c>
      <c r="L2928" s="16">
        <v>-1.767301</v>
      </c>
      <c r="M2928" s="16">
        <v>-0.62130859999999999</v>
      </c>
      <c r="N2928" s="16">
        <v>-1.2190209999999999</v>
      </c>
      <c r="O2928" s="16">
        <v>-0.31331409999999998</v>
      </c>
      <c r="P2928" s="16">
        <v>-1.3786099999999999</v>
      </c>
      <c r="Q2928" s="16">
        <v>-0.39466000000000001</v>
      </c>
      <c r="R2928" s="16">
        <v>0.11070000000000001</v>
      </c>
      <c r="S2928" s="16">
        <v>3.5E-4</v>
      </c>
      <c r="T2928" s="16">
        <v>5.9999999999999995E-4</v>
      </c>
      <c r="U2928" s="16">
        <v>2.2692999999999999</v>
      </c>
      <c r="V2928" s="16">
        <v>6.1260000000000003</v>
      </c>
      <c r="W2928" s="16">
        <v>0.71799999999999997</v>
      </c>
      <c r="X2928" s="16">
        <v>368.68400000000003</v>
      </c>
      <c r="Y2928" s="16">
        <v>42.985900000000001</v>
      </c>
      <c r="Z2928" s="16">
        <v>0.11849999999999999</v>
      </c>
      <c r="AA2928" s="16">
        <v>-9.7643099999999997E-2</v>
      </c>
      <c r="AB2928" s="16">
        <v>0.7</v>
      </c>
      <c r="AC2928" s="16">
        <v>9.24</v>
      </c>
      <c r="AD2928" s="16">
        <v>41.9</v>
      </c>
      <c r="AE2928" s="16">
        <v>1.1405000000000001</v>
      </c>
      <c r="AF2928" s="16">
        <v>0.13469999999999999</v>
      </c>
      <c r="AG2928" s="16">
        <v>30757.200000000001</v>
      </c>
      <c r="AH2928" s="16">
        <v>1.3100000000000001E-2</v>
      </c>
      <c r="AI2928" s="16">
        <v>19.3</v>
      </c>
      <c r="AJ2928" s="16">
        <v>34.799999999999997</v>
      </c>
      <c r="AK2928" s="16">
        <v>-5.7999999999999996E-3</v>
      </c>
      <c r="AL2928" s="16">
        <v>-0.85899999999999999</v>
      </c>
      <c r="AM2928" s="16">
        <v>-0.47839999999999999</v>
      </c>
      <c r="AN2928" s="16">
        <v>-0.28129999999999999</v>
      </c>
      <c r="AO2928" s="16">
        <v>-0.5282</v>
      </c>
      <c r="AP2928" s="16">
        <v>-0.79169999999999996</v>
      </c>
      <c r="AQ2928" s="16">
        <v>9.1529000000000007</v>
      </c>
      <c r="AR2928" s="16">
        <f t="shared" si="121"/>
        <v>1</v>
      </c>
      <c r="AS2928" s="5">
        <f t="shared" si="120"/>
        <v>-7.1129999999999249E-3</v>
      </c>
    </row>
    <row r="2929" spans="1:45" x14ac:dyDescent="0.25">
      <c r="A2929" s="16" t="s">
        <v>407</v>
      </c>
      <c r="B2929" s="16" t="s">
        <v>124</v>
      </c>
      <c r="C2929" s="16" t="s">
        <v>343</v>
      </c>
      <c r="D2929" s="16">
        <v>2000</v>
      </c>
      <c r="E2929" s="16" t="s">
        <v>3371</v>
      </c>
      <c r="F2929" s="16" t="s">
        <v>591</v>
      </c>
      <c r="G2929" s="10">
        <v>1173.1600000000001</v>
      </c>
      <c r="H2929" s="73">
        <v>7.0674539999999997</v>
      </c>
      <c r="I2929" s="16">
        <v>5572222</v>
      </c>
      <c r="J2929" s="71">
        <v>0</v>
      </c>
      <c r="K2929" s="71">
        <v>1</v>
      </c>
      <c r="L2929" s="16">
        <v>-1.8545020000000001</v>
      </c>
      <c r="M2929" s="16">
        <v>-0.6158922</v>
      </c>
      <c r="N2929" s="16">
        <v>-1.2865610000000001</v>
      </c>
      <c r="O2929" s="16">
        <v>-0.4334287</v>
      </c>
      <c r="P2929" s="16">
        <v>-1.3727910000000001</v>
      </c>
      <c r="Q2929" s="16">
        <v>-0.41008460000000002</v>
      </c>
      <c r="R2929" s="16">
        <v>0.11070000000000001</v>
      </c>
      <c r="S2929" s="16">
        <v>5.5000000000000003E-4</v>
      </c>
      <c r="T2929" s="16">
        <v>1.1000000000000001E-3</v>
      </c>
      <c r="U2929" s="16">
        <v>1.5037</v>
      </c>
      <c r="V2929" s="16">
        <v>5.92</v>
      </c>
      <c r="W2929" s="16">
        <v>0.78</v>
      </c>
      <c r="X2929" s="16">
        <v>370.82499999999999</v>
      </c>
      <c r="Y2929" s="16">
        <v>43.601599999999998</v>
      </c>
      <c r="Z2929" s="16">
        <v>0.1164</v>
      </c>
      <c r="AA2929" s="16">
        <v>0.2829663</v>
      </c>
      <c r="AB2929" s="16">
        <v>0.7</v>
      </c>
      <c r="AC2929" s="16">
        <v>9.24</v>
      </c>
      <c r="AD2929" s="16">
        <v>32.1</v>
      </c>
      <c r="AE2929" s="16">
        <v>1.2053</v>
      </c>
      <c r="AF2929" s="16">
        <v>0.15909999999999999</v>
      </c>
      <c r="AG2929" s="16">
        <v>34214.5</v>
      </c>
      <c r="AH2929" s="16">
        <v>1.46E-2</v>
      </c>
      <c r="AI2929" s="16">
        <v>19.2</v>
      </c>
      <c r="AJ2929" s="16">
        <v>35.1</v>
      </c>
      <c r="AK2929" s="16">
        <v>-8.2299999999999998E-2</v>
      </c>
      <c r="AL2929" s="16">
        <v>-0.8165</v>
      </c>
      <c r="AM2929" s="16">
        <v>-0.42599999999999999</v>
      </c>
      <c r="AN2929" s="16">
        <v>-0.32650000000000001</v>
      </c>
      <c r="AO2929" s="16">
        <v>-0.48830000000000001</v>
      </c>
      <c r="AP2929" s="16">
        <v>-0.89490000000000003</v>
      </c>
      <c r="AQ2929" s="16">
        <v>9.1529000000000007</v>
      </c>
      <c r="AR2929" s="16">
        <f t="shared" si="121"/>
        <v>1</v>
      </c>
      <c r="AS2929" s="5">
        <f t="shared" si="120"/>
        <v>-8.7201000000000084E-2</v>
      </c>
    </row>
    <row r="2930" spans="1:45" x14ac:dyDescent="0.25">
      <c r="A2930" s="16" t="s">
        <v>407</v>
      </c>
      <c r="B2930" s="16" t="s">
        <v>124</v>
      </c>
      <c r="C2930" s="16" t="s">
        <v>343</v>
      </c>
      <c r="D2930" s="16">
        <v>2001</v>
      </c>
      <c r="E2930" s="16" t="s">
        <v>3377</v>
      </c>
      <c r="F2930" s="16" t="s">
        <v>591</v>
      </c>
      <c r="G2930" s="10">
        <v>1142.23</v>
      </c>
      <c r="H2930" s="73">
        <v>7.0407390000000003</v>
      </c>
      <c r="I2930" s="16">
        <v>5716152</v>
      </c>
      <c r="J2930" s="71">
        <v>0</v>
      </c>
      <c r="K2930" s="71">
        <v>1</v>
      </c>
      <c r="L2930" s="16">
        <v>-1.797798</v>
      </c>
      <c r="M2930" s="16">
        <v>-0.61496010000000001</v>
      </c>
      <c r="N2930" s="16">
        <v>-1.2234430000000001</v>
      </c>
      <c r="O2930" s="16">
        <v>-0.31851220000000002</v>
      </c>
      <c r="P2930" s="16">
        <v>-1.3675520000000001</v>
      </c>
      <c r="Q2930" s="16">
        <v>-0.47403309999999999</v>
      </c>
      <c r="R2930" s="16">
        <v>0.11070000000000001</v>
      </c>
      <c r="S2930" s="16">
        <v>5.5000000000000003E-4</v>
      </c>
      <c r="T2930" s="16">
        <v>1.1999999999999999E-3</v>
      </c>
      <c r="U2930" s="16">
        <v>1.9903</v>
      </c>
      <c r="V2930" s="16">
        <v>5.8019999999999996</v>
      </c>
      <c r="W2930" s="16">
        <v>0.79800000000000004</v>
      </c>
      <c r="X2930" s="16">
        <v>372.92599999999999</v>
      </c>
      <c r="Y2930" s="16">
        <v>44.217300000000002</v>
      </c>
      <c r="Z2930" s="16">
        <v>0.1404</v>
      </c>
      <c r="AA2930" s="16">
        <v>0.11596430000000001</v>
      </c>
      <c r="AB2930" s="16">
        <v>0.7</v>
      </c>
      <c r="AC2930" s="16">
        <v>9.24</v>
      </c>
      <c r="AD2930" s="16">
        <v>36.4</v>
      </c>
      <c r="AE2930" s="16">
        <v>1.1163000000000001</v>
      </c>
      <c r="AF2930" s="16">
        <v>0.19389999999999999</v>
      </c>
      <c r="AG2930" s="16">
        <v>38931.300000000003</v>
      </c>
      <c r="AH2930" s="16">
        <v>1.37E-2</v>
      </c>
      <c r="AI2930" s="16">
        <v>19.2</v>
      </c>
      <c r="AJ2930" s="16">
        <v>35.5</v>
      </c>
      <c r="AK2930" s="16">
        <v>-0.1094</v>
      </c>
      <c r="AL2930" s="16">
        <v>-0.86309999999999998</v>
      </c>
      <c r="AM2930" s="16">
        <v>-0.4456</v>
      </c>
      <c r="AN2930" s="16">
        <v>-0.47720000000000001</v>
      </c>
      <c r="AO2930" s="16">
        <v>-0.5484</v>
      </c>
      <c r="AP2930" s="16">
        <v>-0.96870000000000001</v>
      </c>
      <c r="AQ2930" s="16">
        <v>9.1529000000000007</v>
      </c>
      <c r="AR2930" s="16">
        <f t="shared" si="121"/>
        <v>1</v>
      </c>
      <c r="AS2930" s="5">
        <f t="shared" si="120"/>
        <v>5.6704000000000088E-2</v>
      </c>
    </row>
    <row r="2931" spans="1:45" x14ac:dyDescent="0.25">
      <c r="A2931" s="16" t="s">
        <v>407</v>
      </c>
      <c r="B2931" s="16" t="s">
        <v>124</v>
      </c>
      <c r="C2931" s="16" t="s">
        <v>343</v>
      </c>
      <c r="D2931" s="16">
        <v>2002</v>
      </c>
      <c r="E2931" s="16" t="s">
        <v>3373</v>
      </c>
      <c r="F2931" s="16" t="s">
        <v>591</v>
      </c>
      <c r="G2931" s="10">
        <v>1111.98</v>
      </c>
      <c r="H2931" s="73">
        <v>7.0138990000000003</v>
      </c>
      <c r="I2931" s="16">
        <v>5862316</v>
      </c>
      <c r="J2931" s="71">
        <v>0</v>
      </c>
      <c r="K2931" s="71">
        <v>1</v>
      </c>
      <c r="L2931" s="16">
        <v>-1.787595</v>
      </c>
      <c r="M2931" s="16">
        <v>-0.6192723</v>
      </c>
      <c r="N2931" s="16">
        <v>-1.125621</v>
      </c>
      <c r="O2931" s="16">
        <v>-0.33383590000000002</v>
      </c>
      <c r="P2931" s="16">
        <v>-1.360927</v>
      </c>
      <c r="Q2931" s="16">
        <v>-0.53798250000000003</v>
      </c>
      <c r="R2931" s="16">
        <v>0.1076</v>
      </c>
      <c r="S2931" s="16">
        <v>3.5E-4</v>
      </c>
      <c r="T2931" s="16">
        <v>1E-3</v>
      </c>
      <c r="U2931" s="16">
        <v>2.8252000000000002</v>
      </c>
      <c r="V2931" s="16">
        <v>5.6840000000000002</v>
      </c>
      <c r="W2931" s="16">
        <v>0.81599999999999995</v>
      </c>
      <c r="X2931" s="16">
        <v>374.72500000000002</v>
      </c>
      <c r="Y2931" s="16">
        <v>44.832999999999998</v>
      </c>
      <c r="Z2931" s="16">
        <v>0.1244</v>
      </c>
      <c r="AA2931" s="16">
        <v>0.1120806</v>
      </c>
      <c r="AB2931" s="16">
        <v>0.7</v>
      </c>
      <c r="AC2931" s="16">
        <v>9.24</v>
      </c>
      <c r="AD2931" s="16">
        <v>36.5</v>
      </c>
      <c r="AE2931" s="16">
        <v>1.0964</v>
      </c>
      <c r="AF2931" s="16">
        <v>0.26500000000000001</v>
      </c>
      <c r="AG2931" s="16">
        <v>45005.1</v>
      </c>
      <c r="AH2931" s="16">
        <v>1.37E-2</v>
      </c>
      <c r="AI2931" s="16">
        <v>19.100000000000001</v>
      </c>
      <c r="AJ2931" s="16">
        <v>35.9</v>
      </c>
      <c r="AK2931" s="16">
        <v>-0.13650000000000001</v>
      </c>
      <c r="AL2931" s="16">
        <v>-0.90959999999999996</v>
      </c>
      <c r="AM2931" s="16">
        <v>-0.46529999999999999</v>
      </c>
      <c r="AN2931" s="16">
        <v>-0.62790000000000001</v>
      </c>
      <c r="AO2931" s="16">
        <v>-0.60850000000000004</v>
      </c>
      <c r="AP2931" s="16">
        <v>-1.0425</v>
      </c>
      <c r="AQ2931" s="16">
        <v>9.1529000000000007</v>
      </c>
      <c r="AR2931" s="16">
        <f t="shared" si="121"/>
        <v>1</v>
      </c>
      <c r="AS2931" s="5">
        <f t="shared" si="120"/>
        <v>1.0202999999999962E-2</v>
      </c>
    </row>
    <row r="2932" spans="1:45" x14ac:dyDescent="0.25">
      <c r="A2932" s="16" t="s">
        <v>407</v>
      </c>
      <c r="B2932" s="16" t="s">
        <v>124</v>
      </c>
      <c r="C2932" s="16" t="s">
        <v>343</v>
      </c>
      <c r="D2932" s="16">
        <v>2003</v>
      </c>
      <c r="E2932" s="16" t="s">
        <v>3386</v>
      </c>
      <c r="F2932" s="16" t="s">
        <v>591</v>
      </c>
      <c r="G2932" s="10">
        <v>1108</v>
      </c>
      <c r="H2932" s="73">
        <v>7.0103090000000003</v>
      </c>
      <c r="I2932" s="16">
        <v>6010724</v>
      </c>
      <c r="J2932" s="71">
        <v>0</v>
      </c>
      <c r="K2932" s="71">
        <v>1</v>
      </c>
      <c r="L2932" s="16">
        <v>-1.837234</v>
      </c>
      <c r="M2932" s="16">
        <v>-0.61926899999999996</v>
      </c>
      <c r="N2932" s="16">
        <v>-1.141559</v>
      </c>
      <c r="O2932" s="16">
        <v>-0.35019689999999998</v>
      </c>
      <c r="P2932" s="16">
        <v>-1.353777</v>
      </c>
      <c r="Q2932" s="16">
        <v>-0.62736060000000005</v>
      </c>
      <c r="R2932" s="16">
        <v>0.11070000000000001</v>
      </c>
      <c r="S2932" s="16">
        <v>1.4999999999999999E-4</v>
      </c>
      <c r="T2932" s="16">
        <v>8.9999999999999998E-4</v>
      </c>
      <c r="U2932" s="16">
        <v>2.5470999999999999</v>
      </c>
      <c r="V2932" s="16">
        <v>5.5659999999999998</v>
      </c>
      <c r="W2932" s="16">
        <v>0.83399999999999996</v>
      </c>
      <c r="X2932" s="16">
        <v>377.03899999999999</v>
      </c>
      <c r="Y2932" s="16">
        <v>45.448599999999999</v>
      </c>
      <c r="Z2932" s="16">
        <v>0.1135</v>
      </c>
      <c r="AA2932" s="16">
        <v>0.139267</v>
      </c>
      <c r="AB2932" s="16">
        <v>0.7</v>
      </c>
      <c r="AC2932" s="16">
        <v>9.24</v>
      </c>
      <c r="AD2932" s="16">
        <v>35.799999999999997</v>
      </c>
      <c r="AE2932" s="16">
        <v>1.0835999999999999</v>
      </c>
      <c r="AF2932" s="16">
        <v>0.30159999999999998</v>
      </c>
      <c r="AG2932" s="16">
        <v>50859.1</v>
      </c>
      <c r="AH2932" s="16">
        <v>1.3599999999999999E-2</v>
      </c>
      <c r="AI2932" s="16">
        <v>19.100000000000001</v>
      </c>
      <c r="AJ2932" s="16">
        <v>36.299999999999997</v>
      </c>
      <c r="AK2932" s="16">
        <v>-0.153</v>
      </c>
      <c r="AL2932" s="16">
        <v>-0.98460000000000003</v>
      </c>
      <c r="AM2932" s="16">
        <v>-0.6038</v>
      </c>
      <c r="AN2932" s="16">
        <v>-0.60919999999999996</v>
      </c>
      <c r="AO2932" s="16">
        <v>-0.66649999999999998</v>
      </c>
      <c r="AP2932" s="16">
        <v>-1.2695000000000001</v>
      </c>
      <c r="AQ2932" s="16">
        <v>9.1529000000000007</v>
      </c>
      <c r="AR2932" s="16">
        <f t="shared" si="121"/>
        <v>1</v>
      </c>
      <c r="AS2932" s="5">
        <f t="shared" si="120"/>
        <v>-4.9638999999999989E-2</v>
      </c>
    </row>
    <row r="2933" spans="1:45" x14ac:dyDescent="0.25">
      <c r="A2933" s="16" t="s">
        <v>407</v>
      </c>
      <c r="B2933" s="16" t="s">
        <v>124</v>
      </c>
      <c r="C2933" s="16" t="s">
        <v>343</v>
      </c>
      <c r="D2933" s="16">
        <v>2004</v>
      </c>
      <c r="E2933" s="16" t="s">
        <v>3383</v>
      </c>
      <c r="F2933" s="16" t="s">
        <v>591</v>
      </c>
      <c r="G2933" s="10">
        <v>1110.29</v>
      </c>
      <c r="H2933" s="73">
        <v>7.0123790000000001</v>
      </c>
      <c r="I2933" s="16">
        <v>6161517</v>
      </c>
      <c r="J2933" s="71">
        <v>0</v>
      </c>
      <c r="K2933" s="71">
        <v>1</v>
      </c>
      <c r="L2933" s="16">
        <v>-1.823898</v>
      </c>
      <c r="M2933" s="16">
        <v>-0.61886390000000002</v>
      </c>
      <c r="N2933" s="16">
        <v>-1.1586479999999999</v>
      </c>
      <c r="O2933" s="16">
        <v>-0.30243829999999999</v>
      </c>
      <c r="P2933" s="16">
        <v>-1.345189</v>
      </c>
      <c r="Q2933" s="16">
        <v>-0.63985619999999999</v>
      </c>
      <c r="R2933" s="16">
        <v>0.11070000000000001</v>
      </c>
      <c r="S2933" s="16">
        <v>7.5000000000000002E-4</v>
      </c>
      <c r="T2933" s="16">
        <v>6.9999999999999999E-4</v>
      </c>
      <c r="U2933" s="16">
        <v>2.4129999999999998</v>
      </c>
      <c r="V2933" s="16">
        <v>5.4480000000000004</v>
      </c>
      <c r="W2933" s="16">
        <v>0.85199999999999998</v>
      </c>
      <c r="X2933" s="16">
        <v>376.798</v>
      </c>
      <c r="Y2933" s="16">
        <v>46.735799999999998</v>
      </c>
      <c r="Z2933" s="16">
        <v>0.1221</v>
      </c>
      <c r="AA2933" s="16">
        <v>0.1276156</v>
      </c>
      <c r="AB2933" s="16">
        <v>0.7</v>
      </c>
      <c r="AC2933" s="16">
        <v>9.24</v>
      </c>
      <c r="AD2933" s="16">
        <v>36.1</v>
      </c>
      <c r="AE2933" s="16">
        <v>1.0668</v>
      </c>
      <c r="AF2933" s="16">
        <v>0.81220000000000003</v>
      </c>
      <c r="AG2933" s="16">
        <v>56742.400000000001</v>
      </c>
      <c r="AH2933" s="16">
        <v>1.3599999999999999E-2</v>
      </c>
      <c r="AI2933" s="16">
        <v>19.100000000000001</v>
      </c>
      <c r="AJ2933" s="16">
        <v>36.700000000000003</v>
      </c>
      <c r="AK2933" s="16">
        <v>-0.36680000000000001</v>
      </c>
      <c r="AL2933" s="16">
        <v>-1.0270999999999999</v>
      </c>
      <c r="AM2933" s="16">
        <v>-0.63729999999999998</v>
      </c>
      <c r="AN2933" s="16">
        <v>-0.60609999999999997</v>
      </c>
      <c r="AO2933" s="16">
        <v>-0.76900000000000002</v>
      </c>
      <c r="AP2933" s="16">
        <v>-0.95620000000000005</v>
      </c>
      <c r="AQ2933" s="16">
        <v>9.1529000000000007</v>
      </c>
      <c r="AR2933" s="16">
        <f t="shared" si="121"/>
        <v>1</v>
      </c>
      <c r="AS2933" s="5">
        <f t="shared" si="120"/>
        <v>1.3336000000000015E-2</v>
      </c>
    </row>
    <row r="2934" spans="1:45" x14ac:dyDescent="0.25">
      <c r="A2934" s="16" t="s">
        <v>407</v>
      </c>
      <c r="B2934" s="16" t="s">
        <v>124</v>
      </c>
      <c r="C2934" s="16" t="s">
        <v>343</v>
      </c>
      <c r="D2934" s="16">
        <v>2005</v>
      </c>
      <c r="E2934" s="16" t="s">
        <v>3385</v>
      </c>
      <c r="F2934" s="16" t="s">
        <v>591</v>
      </c>
      <c r="G2934" s="10">
        <v>1152.0899999999999</v>
      </c>
      <c r="H2934" s="73">
        <v>7.0493370000000004</v>
      </c>
      <c r="I2934" s="16">
        <v>6314709</v>
      </c>
      <c r="J2934" s="71">
        <v>0</v>
      </c>
      <c r="K2934" s="71">
        <v>1</v>
      </c>
      <c r="L2934" s="16">
        <v>-1.9466779999999999</v>
      </c>
      <c r="M2934" s="16">
        <v>-0.61601399999999995</v>
      </c>
      <c r="N2934" s="16">
        <v>-1.150431</v>
      </c>
      <c r="O2934" s="16">
        <v>-0.43450109999999997</v>
      </c>
      <c r="P2934" s="16">
        <v>-1.33571</v>
      </c>
      <c r="Q2934" s="16">
        <v>-0.80533960000000004</v>
      </c>
      <c r="R2934" s="16">
        <v>0.11070000000000001</v>
      </c>
      <c r="S2934" s="16">
        <v>1.75E-3</v>
      </c>
      <c r="T2934" s="16">
        <v>5.9999999999999995E-4</v>
      </c>
      <c r="U2934" s="16">
        <v>2.4140999999999999</v>
      </c>
      <c r="V2934" s="16">
        <v>5.33</v>
      </c>
      <c r="W2934" s="16">
        <v>0.87</v>
      </c>
      <c r="X2934" s="16">
        <v>378.29599999999999</v>
      </c>
      <c r="Y2934" s="16">
        <v>42.192300000000003</v>
      </c>
      <c r="Z2934" s="16">
        <v>0.13150000000000001</v>
      </c>
      <c r="AA2934" s="16">
        <v>0.27985929999999998</v>
      </c>
      <c r="AB2934" s="16">
        <v>0.7</v>
      </c>
      <c r="AC2934" s="16">
        <v>9.24</v>
      </c>
      <c r="AD2934" s="16">
        <v>32.18</v>
      </c>
      <c r="AE2934" s="16">
        <v>1.0452999999999999</v>
      </c>
      <c r="AF2934" s="16">
        <v>1.2302999999999999</v>
      </c>
      <c r="AG2934" s="16">
        <v>65122.8</v>
      </c>
      <c r="AH2934" s="16">
        <v>1.35E-2</v>
      </c>
      <c r="AI2934" s="16">
        <v>19.100000000000001</v>
      </c>
      <c r="AJ2934" s="16">
        <v>37.1</v>
      </c>
      <c r="AK2934" s="16">
        <v>-0.20250000000000001</v>
      </c>
      <c r="AL2934" s="16">
        <v>-1.2454000000000001</v>
      </c>
      <c r="AM2934" s="16">
        <v>-0.87970000000000004</v>
      </c>
      <c r="AN2934" s="16">
        <v>-0.96989999999999998</v>
      </c>
      <c r="AO2934" s="16">
        <v>-0.94610000000000005</v>
      </c>
      <c r="AP2934" s="16">
        <v>-1.0953999999999999</v>
      </c>
      <c r="AQ2934" s="16">
        <v>9.1529000000000007</v>
      </c>
      <c r="AR2934" s="16">
        <f t="shared" si="121"/>
        <v>1</v>
      </c>
      <c r="AS2934" s="5">
        <f t="shared" si="120"/>
        <v>-0.12277999999999989</v>
      </c>
    </row>
    <row r="2935" spans="1:45" x14ac:dyDescent="0.25">
      <c r="A2935" s="16" t="s">
        <v>407</v>
      </c>
      <c r="B2935" s="16" t="s">
        <v>124</v>
      </c>
      <c r="C2935" s="16" t="s">
        <v>343</v>
      </c>
      <c r="D2935" s="16">
        <v>2006</v>
      </c>
      <c r="E2935" s="16" t="s">
        <v>3363</v>
      </c>
      <c r="F2935" s="16" t="s">
        <v>591</v>
      </c>
      <c r="G2935" s="10">
        <v>1150.19</v>
      </c>
      <c r="H2935" s="73">
        <v>7.0476859999999997</v>
      </c>
      <c r="I2935" s="16">
        <v>6470272</v>
      </c>
      <c r="J2935" s="71">
        <v>0</v>
      </c>
      <c r="K2935" s="71">
        <v>1</v>
      </c>
      <c r="L2935" s="16">
        <v>-1.753109</v>
      </c>
      <c r="M2935" s="16">
        <v>-0.61450130000000003</v>
      </c>
      <c r="N2935" s="16">
        <v>-1.109515</v>
      </c>
      <c r="O2935" s="16">
        <v>-0.19159570000000001</v>
      </c>
      <c r="P2935" s="16">
        <v>-1.3272889999999999</v>
      </c>
      <c r="Q2935" s="16">
        <v>-0.6692631</v>
      </c>
      <c r="R2935" s="16">
        <v>0.11070000000000001</v>
      </c>
      <c r="S2935" s="16">
        <v>2.15E-3</v>
      </c>
      <c r="T2935" s="16">
        <v>5.9999999999999995E-4</v>
      </c>
      <c r="U2935" s="16">
        <v>2.9588000000000001</v>
      </c>
      <c r="V2935" s="16">
        <v>5.3680000000000003</v>
      </c>
      <c r="W2935" s="16">
        <v>0.86199999999999999</v>
      </c>
      <c r="X2935" s="16">
        <v>375.678</v>
      </c>
      <c r="Y2935" s="16">
        <v>48.526699999999998</v>
      </c>
      <c r="Z2935" s="16">
        <v>0.1578</v>
      </c>
      <c r="AA2935" s="16">
        <v>0.11130379999999999</v>
      </c>
      <c r="AB2935" s="16">
        <v>0.7</v>
      </c>
      <c r="AC2935" s="16">
        <v>9.24</v>
      </c>
      <c r="AD2935" s="16">
        <v>36.520000000000003</v>
      </c>
      <c r="AE2935" s="16">
        <v>0.98470000000000002</v>
      </c>
      <c r="AF2935" s="16">
        <v>1.6011</v>
      </c>
      <c r="AG2935" s="16">
        <v>72610.899999999994</v>
      </c>
      <c r="AH2935" s="16">
        <v>1.35E-2</v>
      </c>
      <c r="AI2935" s="16">
        <v>19.100000000000001</v>
      </c>
      <c r="AJ2935" s="16">
        <v>37.5</v>
      </c>
      <c r="AK2935" s="16">
        <v>4.5499999999999999E-2</v>
      </c>
      <c r="AL2935" s="16">
        <v>-1.2521</v>
      </c>
      <c r="AM2935" s="16">
        <v>-0.76780000000000004</v>
      </c>
      <c r="AN2935" s="16">
        <v>-0.89459999999999995</v>
      </c>
      <c r="AO2935" s="16">
        <v>-0.76400000000000001</v>
      </c>
      <c r="AP2935" s="16">
        <v>-0.9385</v>
      </c>
      <c r="AQ2935" s="16">
        <v>9.1529000000000007</v>
      </c>
      <c r="AR2935" s="16">
        <f t="shared" si="121"/>
        <v>1</v>
      </c>
      <c r="AS2935" s="5">
        <f t="shared" si="120"/>
        <v>0.19356899999999988</v>
      </c>
    </row>
    <row r="2936" spans="1:45" x14ac:dyDescent="0.25">
      <c r="A2936" s="16" t="s">
        <v>407</v>
      </c>
      <c r="B2936" s="16" t="s">
        <v>124</v>
      </c>
      <c r="C2936" s="16" t="s">
        <v>343</v>
      </c>
      <c r="D2936" s="16">
        <v>2007</v>
      </c>
      <c r="E2936" s="16" t="s">
        <v>3365</v>
      </c>
      <c r="F2936" s="16" t="s">
        <v>591</v>
      </c>
      <c r="G2936" s="10">
        <v>1203.1400000000001</v>
      </c>
      <c r="H2936" s="73">
        <v>7.092689</v>
      </c>
      <c r="I2936" s="16">
        <v>6627922</v>
      </c>
      <c r="J2936" s="71">
        <v>0</v>
      </c>
      <c r="K2936" s="71">
        <v>1</v>
      </c>
      <c r="L2936" s="16">
        <v>-1.6758</v>
      </c>
      <c r="M2936" s="16">
        <v>-0.60641060000000002</v>
      </c>
      <c r="N2936" s="16">
        <v>-1.062149</v>
      </c>
      <c r="O2936" s="16">
        <v>-0.16445860000000001</v>
      </c>
      <c r="P2936" s="16">
        <v>-1.3114939999999999</v>
      </c>
      <c r="Q2936" s="16">
        <v>-0.59268050000000005</v>
      </c>
      <c r="R2936" s="16">
        <v>0.11070000000000001</v>
      </c>
      <c r="S2936" s="16">
        <v>3.5500000000000002E-3</v>
      </c>
      <c r="T2936" s="16">
        <v>8.9999999999999998E-4</v>
      </c>
      <c r="U2936" s="16">
        <v>3.0783999999999998</v>
      </c>
      <c r="V2936" s="16">
        <v>5.4059999999999997</v>
      </c>
      <c r="W2936" s="16">
        <v>0.85399999999999998</v>
      </c>
      <c r="X2936" s="16">
        <v>381.07900000000001</v>
      </c>
      <c r="Y2936" s="16">
        <v>49.116999999999997</v>
      </c>
      <c r="Z2936" s="16">
        <v>0.1658</v>
      </c>
      <c r="AA2936" s="16">
        <v>0.1128574</v>
      </c>
      <c r="AB2936" s="16">
        <v>0.7</v>
      </c>
      <c r="AC2936" s="16">
        <v>9.24</v>
      </c>
      <c r="AD2936" s="16">
        <v>36.479999999999997</v>
      </c>
      <c r="AE2936" s="16">
        <v>0.93779999999999997</v>
      </c>
      <c r="AF2936" s="16">
        <v>4.6891999999999996</v>
      </c>
      <c r="AG2936" s="16">
        <v>79564.5</v>
      </c>
      <c r="AH2936" s="16">
        <v>1.34E-2</v>
      </c>
      <c r="AI2936" s="16">
        <v>19</v>
      </c>
      <c r="AJ2936" s="16">
        <v>37.9</v>
      </c>
      <c r="AK2936" s="16">
        <v>0.1104</v>
      </c>
      <c r="AL2936" s="16">
        <v>-1.234</v>
      </c>
      <c r="AM2936" s="16">
        <v>-0.66379999999999995</v>
      </c>
      <c r="AN2936" s="16">
        <v>-0.77629999999999999</v>
      </c>
      <c r="AO2936" s="16">
        <v>-0.60460000000000003</v>
      </c>
      <c r="AP2936" s="16">
        <v>-0.96020000000000005</v>
      </c>
      <c r="AQ2936" s="16">
        <v>9.1529000000000007</v>
      </c>
      <c r="AR2936" s="16">
        <f t="shared" si="121"/>
        <v>1</v>
      </c>
      <c r="AS2936" s="5">
        <f t="shared" si="120"/>
        <v>7.7309000000000072E-2</v>
      </c>
    </row>
    <row r="2937" spans="1:45" x14ac:dyDescent="0.25">
      <c r="A2937" s="16" t="s">
        <v>407</v>
      </c>
      <c r="B2937" s="16" t="s">
        <v>124</v>
      </c>
      <c r="C2937" s="16" t="s">
        <v>343</v>
      </c>
      <c r="D2937" s="16">
        <v>2008</v>
      </c>
      <c r="E2937" s="16" t="s">
        <v>3368</v>
      </c>
      <c r="F2937" s="16" t="s">
        <v>591</v>
      </c>
      <c r="G2937" s="10">
        <v>1252.58</v>
      </c>
      <c r="H2937" s="73">
        <v>7.1329589999999996</v>
      </c>
      <c r="I2937" s="16">
        <v>6787187</v>
      </c>
      <c r="J2937" s="71">
        <v>0</v>
      </c>
      <c r="K2937" s="71">
        <v>1</v>
      </c>
      <c r="L2937" s="16">
        <v>-1.6413420000000001</v>
      </c>
      <c r="M2937" s="16">
        <v>-0.61378520000000003</v>
      </c>
      <c r="N2937" s="16">
        <v>-0.99872059999999996</v>
      </c>
      <c r="O2937" s="16">
        <v>-0.1591168</v>
      </c>
      <c r="P2937" s="16">
        <v>-1.276643</v>
      </c>
      <c r="Q2937" s="16">
        <v>-0.61428950000000004</v>
      </c>
      <c r="R2937" s="16">
        <v>0.11070000000000001</v>
      </c>
      <c r="S2937" s="16">
        <v>1.6000000000000001E-3</v>
      </c>
      <c r="T2937" s="16">
        <v>8.9999999999999998E-4</v>
      </c>
      <c r="U2937" s="16">
        <v>3.5825999999999998</v>
      </c>
      <c r="V2937" s="16">
        <v>5.444</v>
      </c>
      <c r="W2937" s="16">
        <v>0.84599999999999997</v>
      </c>
      <c r="X2937" s="16">
        <v>382.65899999999999</v>
      </c>
      <c r="Y2937" s="16">
        <v>49.235900000000001</v>
      </c>
      <c r="Z2937" s="16">
        <v>0.16750000000000001</v>
      </c>
      <c r="AA2937" s="16">
        <v>0.1140225</v>
      </c>
      <c r="AB2937" s="16">
        <v>0.7</v>
      </c>
      <c r="AC2937" s="16">
        <v>9.24</v>
      </c>
      <c r="AD2937" s="16">
        <v>36.450000000000003</v>
      </c>
      <c r="AE2937" s="16">
        <v>1.0204</v>
      </c>
      <c r="AF2937" s="16">
        <v>13.341699999999999</v>
      </c>
      <c r="AG2937" s="16">
        <v>86227.8</v>
      </c>
      <c r="AH2937" s="16">
        <v>1.34E-2</v>
      </c>
      <c r="AI2937" s="16">
        <v>19</v>
      </c>
      <c r="AJ2937" s="16">
        <v>38.299999999999997</v>
      </c>
      <c r="AK2937" s="16">
        <v>4.9799999999999997E-2</v>
      </c>
      <c r="AL2937" s="16">
        <v>-1.2736000000000001</v>
      </c>
      <c r="AM2937" s="16">
        <v>-0.70660000000000001</v>
      </c>
      <c r="AN2937" s="16">
        <v>-0.63339999999999996</v>
      </c>
      <c r="AO2937" s="16">
        <v>-0.68300000000000005</v>
      </c>
      <c r="AP2937" s="16">
        <v>-0.98470000000000002</v>
      </c>
      <c r="AQ2937" s="16">
        <v>9.1529000000000007</v>
      </c>
      <c r="AR2937" s="16">
        <f t="shared" si="121"/>
        <v>1</v>
      </c>
      <c r="AS2937" s="5">
        <f t="shared" si="120"/>
        <v>3.4457999999999878E-2</v>
      </c>
    </row>
    <row r="2938" spans="1:45" x14ac:dyDescent="0.25">
      <c r="A2938" s="16" t="s">
        <v>407</v>
      </c>
      <c r="B2938" s="16" t="s">
        <v>124</v>
      </c>
      <c r="C2938" s="16" t="s">
        <v>343</v>
      </c>
      <c r="D2938" s="16">
        <v>2009</v>
      </c>
      <c r="E2938" s="16" t="s">
        <v>3378</v>
      </c>
      <c r="F2938" s="16" t="s">
        <v>591</v>
      </c>
      <c r="G2938" s="10">
        <v>1298.8399999999999</v>
      </c>
      <c r="H2938" s="73">
        <v>7.169225</v>
      </c>
      <c r="I2938" s="16">
        <v>6947447</v>
      </c>
      <c r="J2938" s="71">
        <v>0</v>
      </c>
      <c r="K2938" s="71">
        <v>1</v>
      </c>
      <c r="L2938" s="16">
        <v>-1.626755</v>
      </c>
      <c r="M2938" s="16">
        <v>-0.60903099999999999</v>
      </c>
      <c r="N2938" s="16">
        <v>-1.070014</v>
      </c>
      <c r="O2938" s="16">
        <v>-7.7914800000000006E-2</v>
      </c>
      <c r="P2938" s="16">
        <v>-1.2391369999999999</v>
      </c>
      <c r="Q2938" s="16">
        <v>-0.63959719999999998</v>
      </c>
      <c r="R2938" s="16">
        <v>0.11070000000000001</v>
      </c>
      <c r="S2938" s="16">
        <v>3.3500000000000001E-3</v>
      </c>
      <c r="T2938" s="16">
        <v>6.9999999999999999E-4</v>
      </c>
      <c r="U2938" s="16">
        <v>2.9639000000000002</v>
      </c>
      <c r="V2938" s="16">
        <v>5.4820000000000002</v>
      </c>
      <c r="W2938" s="16">
        <v>0.83799999999999997</v>
      </c>
      <c r="X2938" s="16">
        <v>381.62900000000002</v>
      </c>
      <c r="Y2938" s="16">
        <v>49.507399999999997</v>
      </c>
      <c r="Z2938" s="16">
        <v>0.20810000000000001</v>
      </c>
      <c r="AA2938" s="16">
        <v>0.115576</v>
      </c>
      <c r="AB2938" s="16">
        <v>0.7</v>
      </c>
      <c r="AC2938" s="16">
        <v>9.24</v>
      </c>
      <c r="AD2938" s="16">
        <v>36.409999999999997</v>
      </c>
      <c r="AE2938" s="16">
        <v>1.3591</v>
      </c>
      <c r="AF2938" s="16">
        <v>21.142199999999999</v>
      </c>
      <c r="AG2938" s="16">
        <v>96687</v>
      </c>
      <c r="AH2938" s="16">
        <v>1.34E-2</v>
      </c>
      <c r="AI2938" s="16">
        <v>19</v>
      </c>
      <c r="AJ2938" s="16">
        <v>38.700000000000003</v>
      </c>
      <c r="AK2938" s="16">
        <v>2.47E-2</v>
      </c>
      <c r="AL2938" s="16">
        <v>-1.3503000000000001</v>
      </c>
      <c r="AM2938" s="16">
        <v>-0.751</v>
      </c>
      <c r="AN2938" s="16">
        <v>-0.81200000000000006</v>
      </c>
      <c r="AO2938" s="16">
        <v>-0.56830000000000003</v>
      </c>
      <c r="AP2938" s="16">
        <v>-0.94450000000000001</v>
      </c>
      <c r="AQ2938" s="16">
        <v>9.1529000000000007</v>
      </c>
      <c r="AR2938" s="16">
        <f t="shared" si="121"/>
        <v>1</v>
      </c>
      <c r="AS2938" s="5">
        <f t="shared" si="120"/>
        <v>1.4587000000000128E-2</v>
      </c>
    </row>
    <row r="2939" spans="1:45" x14ac:dyDescent="0.25">
      <c r="A2939" s="16" t="s">
        <v>407</v>
      </c>
      <c r="B2939" s="16" t="s">
        <v>124</v>
      </c>
      <c r="C2939" s="16" t="s">
        <v>343</v>
      </c>
      <c r="D2939" s="16">
        <v>2010</v>
      </c>
      <c r="E2939" s="16" t="s">
        <v>3367</v>
      </c>
      <c r="F2939" s="16" t="s">
        <v>591</v>
      </c>
      <c r="G2939" s="10">
        <v>1366.88</v>
      </c>
      <c r="H2939" s="73">
        <v>7.2202849999999996</v>
      </c>
      <c r="I2939" s="16">
        <v>7108239</v>
      </c>
      <c r="J2939" s="71">
        <v>0</v>
      </c>
      <c r="K2939" s="71">
        <v>1</v>
      </c>
      <c r="L2939" s="16">
        <v>-1.5140659999999999</v>
      </c>
      <c r="M2939" s="16">
        <v>-0.60449280000000005</v>
      </c>
      <c r="N2939" s="16">
        <v>-0.87620050000000005</v>
      </c>
      <c r="O2939" s="16">
        <v>-9.1937699999999997E-2</v>
      </c>
      <c r="P2939" s="16">
        <v>-1.203109</v>
      </c>
      <c r="Q2939" s="16">
        <v>-0.60631380000000001</v>
      </c>
      <c r="R2939" s="16">
        <v>0.11070000000000001</v>
      </c>
      <c r="S2939" s="16">
        <v>4.5500000000000002E-3</v>
      </c>
      <c r="T2939" s="16">
        <v>6.9999999999999999E-4</v>
      </c>
      <c r="U2939" s="16">
        <v>4.5296000000000003</v>
      </c>
      <c r="V2939" s="16">
        <v>5.52</v>
      </c>
      <c r="W2939" s="16">
        <v>0.83</v>
      </c>
      <c r="X2939" s="16">
        <v>386.149</v>
      </c>
      <c r="Y2939" s="16">
        <v>51.341099999999997</v>
      </c>
      <c r="Z2939" s="16">
        <v>0.20119999999999999</v>
      </c>
      <c r="AA2939" s="16">
        <v>0.23500190000000001</v>
      </c>
      <c r="AB2939" s="16">
        <v>0.7</v>
      </c>
      <c r="AC2939" s="16">
        <v>9.24</v>
      </c>
      <c r="AD2939" s="16">
        <v>33.335000000000001</v>
      </c>
      <c r="AE2939" s="16">
        <v>1.7665999999999999</v>
      </c>
      <c r="AF2939" s="16">
        <v>27.833400000000001</v>
      </c>
      <c r="AG2939" s="16">
        <v>109169</v>
      </c>
      <c r="AH2939" s="16">
        <v>1.3299999999999999E-2</v>
      </c>
      <c r="AI2939" s="16">
        <v>19</v>
      </c>
      <c r="AJ2939" s="16">
        <v>39.1</v>
      </c>
      <c r="AK2939" s="16">
        <v>3.3E-3</v>
      </c>
      <c r="AL2939" s="16">
        <v>-1.1315</v>
      </c>
      <c r="AM2939" s="16">
        <v>-0.73809999999999998</v>
      </c>
      <c r="AN2939" s="16">
        <v>-0.84340000000000004</v>
      </c>
      <c r="AO2939" s="16">
        <v>-0.55389999999999995</v>
      </c>
      <c r="AP2939" s="16">
        <v>-0.94610000000000005</v>
      </c>
      <c r="AQ2939" s="16">
        <v>9.1529000000000007</v>
      </c>
      <c r="AR2939" s="16">
        <f t="shared" si="121"/>
        <v>1</v>
      </c>
      <c r="AS2939" s="5">
        <f t="shared" si="120"/>
        <v>0.11268900000000004</v>
      </c>
    </row>
    <row r="2940" spans="1:45" x14ac:dyDescent="0.25">
      <c r="A2940" s="16" t="s">
        <v>407</v>
      </c>
      <c r="B2940" s="16" t="s">
        <v>124</v>
      </c>
      <c r="C2940" s="16" t="s">
        <v>343</v>
      </c>
      <c r="D2940" s="16">
        <v>2011</v>
      </c>
      <c r="E2940" s="16" t="s">
        <v>3372</v>
      </c>
      <c r="F2940" s="16" t="s">
        <v>591</v>
      </c>
      <c r="G2940" s="10">
        <v>1479.19</v>
      </c>
      <c r="H2940" s="73">
        <v>7.2992499999999998</v>
      </c>
      <c r="I2940" s="16">
        <v>7269348</v>
      </c>
      <c r="J2940" s="71">
        <v>0</v>
      </c>
      <c r="K2940" s="71">
        <v>1</v>
      </c>
      <c r="L2940" s="16">
        <v>-1.5390900000000001</v>
      </c>
      <c r="M2940" s="16">
        <v>-0.60320649999999998</v>
      </c>
      <c r="N2940" s="16">
        <v>-1.012947</v>
      </c>
      <c r="O2940" s="16">
        <v>-8.8888099999999998E-2</v>
      </c>
      <c r="P2940" s="16">
        <v>-1.173667</v>
      </c>
      <c r="Q2940" s="16">
        <v>-0.55946229999999997</v>
      </c>
      <c r="R2940" s="16">
        <v>0.11375</v>
      </c>
      <c r="S2940" s="16">
        <v>4.45E-3</v>
      </c>
      <c r="T2940" s="16">
        <v>6.9999999999999999E-4</v>
      </c>
      <c r="U2940" s="16">
        <v>3.1027999999999998</v>
      </c>
      <c r="V2940" s="16">
        <v>5.6760000000000002</v>
      </c>
      <c r="W2940" s="16">
        <v>0.82399999999999995</v>
      </c>
      <c r="X2940" s="16">
        <v>387.76400000000001</v>
      </c>
      <c r="Y2940" s="16">
        <v>51.140999999999998</v>
      </c>
      <c r="Z2940" s="16">
        <v>0.18390000000000001</v>
      </c>
      <c r="AA2940" s="16">
        <v>0.1182946</v>
      </c>
      <c r="AB2940" s="16">
        <v>0.7</v>
      </c>
      <c r="AC2940" s="16">
        <v>9.24</v>
      </c>
      <c r="AD2940" s="16">
        <v>36.340000000000003</v>
      </c>
      <c r="AE2940" s="16">
        <v>1.8536999999999999</v>
      </c>
      <c r="AF2940" s="16">
        <v>34.222299999999997</v>
      </c>
      <c r="AG2940" s="16">
        <v>119874</v>
      </c>
      <c r="AH2940" s="16">
        <v>1.3299999999999999E-2</v>
      </c>
      <c r="AI2940" s="16">
        <v>18.899999999999999</v>
      </c>
      <c r="AJ2940" s="16">
        <v>39.5</v>
      </c>
      <c r="AK2940" s="16">
        <v>-3.5000000000000001E-3</v>
      </c>
      <c r="AL2940" s="16">
        <v>-1.1002000000000001</v>
      </c>
      <c r="AM2940" s="16">
        <v>-0.73440000000000005</v>
      </c>
      <c r="AN2940" s="16">
        <v>-0.78139999999999998</v>
      </c>
      <c r="AO2940" s="16">
        <v>-0.51139999999999997</v>
      </c>
      <c r="AP2940" s="16">
        <v>-0.80959999999999999</v>
      </c>
      <c r="AQ2940" s="16">
        <v>9.1529000000000007</v>
      </c>
      <c r="AR2940" s="16">
        <f t="shared" si="121"/>
        <v>1</v>
      </c>
      <c r="AS2940" s="5">
        <f t="shared" si="120"/>
        <v>-2.5024000000000157E-2</v>
      </c>
    </row>
    <row r="2941" spans="1:45" x14ac:dyDescent="0.25">
      <c r="A2941" s="16" t="s">
        <v>407</v>
      </c>
      <c r="B2941" s="16" t="s">
        <v>124</v>
      </c>
      <c r="C2941" s="16" t="s">
        <v>343</v>
      </c>
      <c r="D2941" s="16">
        <v>2012</v>
      </c>
      <c r="E2941" s="16" t="s">
        <v>3381</v>
      </c>
      <c r="F2941" s="16" t="s">
        <v>591</v>
      </c>
      <c r="G2941" s="10">
        <v>1564.07</v>
      </c>
      <c r="H2941" s="73">
        <v>7.3550500000000003</v>
      </c>
      <c r="I2941" s="16">
        <v>7430836</v>
      </c>
      <c r="J2941" s="71">
        <v>0</v>
      </c>
      <c r="K2941" s="71">
        <v>1</v>
      </c>
      <c r="L2941" s="16">
        <v>-1.4390259999999999</v>
      </c>
      <c r="M2941" s="16">
        <v>-0.60280440000000002</v>
      </c>
      <c r="N2941" s="16">
        <v>-0.84396280000000001</v>
      </c>
      <c r="O2941" s="16">
        <v>-8.1025E-2</v>
      </c>
      <c r="P2941" s="16">
        <v>-1.1499470000000001</v>
      </c>
      <c r="Q2941" s="16">
        <v>-0.5359661</v>
      </c>
      <c r="R2941" s="16">
        <v>0.11070000000000001</v>
      </c>
      <c r="S2941" s="16">
        <v>4.7499999999999999E-3</v>
      </c>
      <c r="T2941" s="16">
        <v>8.0000000000000004E-4</v>
      </c>
      <c r="U2941" s="16">
        <v>4.7376500000000004</v>
      </c>
      <c r="V2941" s="16">
        <v>5.8319999999999999</v>
      </c>
      <c r="W2941" s="16">
        <v>0.81799999999999995</v>
      </c>
      <c r="X2941" s="16">
        <v>386.83499999999998</v>
      </c>
      <c r="Y2941" s="16">
        <v>51.261600000000001</v>
      </c>
      <c r="Z2941" s="16">
        <v>0.187</v>
      </c>
      <c r="AA2941" s="16">
        <v>0.1198482</v>
      </c>
      <c r="AB2941" s="16">
        <v>0.7</v>
      </c>
      <c r="AC2941" s="16">
        <v>9.24</v>
      </c>
      <c r="AD2941" s="16">
        <v>36.299999999999997</v>
      </c>
      <c r="AE2941" s="16">
        <v>1.9394</v>
      </c>
      <c r="AF2941" s="16">
        <v>37.798200000000001</v>
      </c>
      <c r="AG2941" s="16">
        <v>134775</v>
      </c>
      <c r="AH2941" s="16">
        <v>1.32E-2</v>
      </c>
      <c r="AI2941" s="16">
        <v>18.899999999999999</v>
      </c>
      <c r="AJ2941" s="16">
        <v>39.9</v>
      </c>
      <c r="AK2941" s="16">
        <v>-2.75E-2</v>
      </c>
      <c r="AL2941" s="16">
        <v>-1.0274000000000001</v>
      </c>
      <c r="AM2941" s="16">
        <v>-0.74960000000000004</v>
      </c>
      <c r="AN2941" s="16">
        <v>-0.61860000000000004</v>
      </c>
      <c r="AO2941" s="16">
        <v>-0.50900000000000001</v>
      </c>
      <c r="AP2941" s="16">
        <v>-0.85189999999999999</v>
      </c>
      <c r="AQ2941" s="16">
        <v>9.1529000000000007</v>
      </c>
      <c r="AR2941" s="16">
        <f t="shared" si="121"/>
        <v>1</v>
      </c>
      <c r="AS2941" s="5">
        <f t="shared" si="120"/>
        <v>0.10006400000000015</v>
      </c>
    </row>
    <row r="2942" spans="1:45" x14ac:dyDescent="0.25">
      <c r="A2942" s="16" t="s">
        <v>407</v>
      </c>
      <c r="B2942" s="16" t="s">
        <v>124</v>
      </c>
      <c r="C2942" s="16" t="s">
        <v>343</v>
      </c>
      <c r="D2942" s="16">
        <v>2013</v>
      </c>
      <c r="E2942" s="16" t="s">
        <v>3364</v>
      </c>
      <c r="F2942" s="16" t="s">
        <v>591</v>
      </c>
      <c r="G2942" s="10">
        <v>1615.46</v>
      </c>
      <c r="H2942" s="73">
        <v>7.3873740000000003</v>
      </c>
      <c r="I2942" s="16">
        <v>7592865</v>
      </c>
      <c r="J2942" s="71">
        <v>0</v>
      </c>
      <c r="K2942" s="71">
        <v>1</v>
      </c>
      <c r="L2942" s="16">
        <v>-1.488442</v>
      </c>
      <c r="M2942" s="16">
        <v>-0.61355579999999998</v>
      </c>
      <c r="N2942" s="16">
        <v>-0.97362150000000003</v>
      </c>
      <c r="O2942" s="16">
        <v>-7.8639500000000001E-2</v>
      </c>
      <c r="P2942" s="16">
        <v>-1.137257</v>
      </c>
      <c r="Q2942" s="16">
        <v>-0.52229420000000004</v>
      </c>
      <c r="R2942" s="16">
        <v>0.11070000000000001</v>
      </c>
      <c r="S2942" s="16">
        <v>2.3999999999999998E-3</v>
      </c>
      <c r="T2942" s="16">
        <v>5.9999999999999995E-4</v>
      </c>
      <c r="U2942" s="16">
        <v>3.2416999999999998</v>
      </c>
      <c r="V2942" s="16">
        <v>5.9880000000000004</v>
      </c>
      <c r="W2942" s="16">
        <v>0.81200000000000006</v>
      </c>
      <c r="X2942" s="16">
        <v>390.702</v>
      </c>
      <c r="Y2942" s="16">
        <v>51.187199999999997</v>
      </c>
      <c r="Z2942" s="16">
        <v>0.18559999999999999</v>
      </c>
      <c r="AA2942" s="16">
        <v>0.1004293</v>
      </c>
      <c r="AB2942" s="16">
        <v>0.7</v>
      </c>
      <c r="AC2942" s="16">
        <v>9.24</v>
      </c>
      <c r="AD2942" s="16">
        <v>36.799999999999997</v>
      </c>
      <c r="AE2942" s="16">
        <v>1.9121999999999999</v>
      </c>
      <c r="AF2942" s="16">
        <v>40.976500000000001</v>
      </c>
      <c r="AG2942" s="16">
        <v>141520</v>
      </c>
      <c r="AH2942" s="16">
        <v>1.32E-2</v>
      </c>
      <c r="AI2942" s="16">
        <v>18.899999999999999</v>
      </c>
      <c r="AJ2942" s="16">
        <v>39.9</v>
      </c>
      <c r="AK2942" s="16">
        <v>2.5899999999999999E-2</v>
      </c>
      <c r="AL2942" s="16">
        <v>-1.0331999999999999</v>
      </c>
      <c r="AM2942" s="16">
        <v>-0.67589999999999995</v>
      </c>
      <c r="AN2942" s="16">
        <v>-0.54520000000000002</v>
      </c>
      <c r="AO2942" s="16">
        <v>-0.50460000000000005</v>
      </c>
      <c r="AP2942" s="16">
        <v>-0.96389999999999998</v>
      </c>
      <c r="AQ2942" s="16">
        <v>9.1529000000000007</v>
      </c>
      <c r="AR2942" s="16">
        <f t="shared" si="121"/>
        <v>1</v>
      </c>
      <c r="AS2942" s="5">
        <f t="shared" si="120"/>
        <v>-4.9416000000000126E-2</v>
      </c>
    </row>
    <row r="2943" spans="1:45" x14ac:dyDescent="0.25">
      <c r="A2943" s="16" t="s">
        <v>407</v>
      </c>
      <c r="B2943" s="16" t="s">
        <v>124</v>
      </c>
      <c r="C2943" s="16" t="s">
        <v>343</v>
      </c>
      <c r="D2943" s="16">
        <v>2014</v>
      </c>
      <c r="E2943" s="16" t="s">
        <v>3370</v>
      </c>
      <c r="F2943" s="16" t="s">
        <v>591</v>
      </c>
      <c r="G2943" s="10">
        <v>1716.49</v>
      </c>
      <c r="H2943" s="73">
        <v>7.4480370000000002</v>
      </c>
      <c r="I2943" s="16">
        <v>7755785</v>
      </c>
      <c r="J2943" s="71">
        <v>0</v>
      </c>
      <c r="K2943" s="71">
        <v>1</v>
      </c>
      <c r="L2943" s="16">
        <v>-1.3992849999999999</v>
      </c>
      <c r="M2943" s="16">
        <v>-0.60219679999999998</v>
      </c>
      <c r="N2943" s="16">
        <v>-0.8631894</v>
      </c>
      <c r="O2943" s="16">
        <v>-8.2441600000000004E-2</v>
      </c>
      <c r="P2943" s="16">
        <v>-1.1489240000000001</v>
      </c>
      <c r="Q2943" s="16">
        <v>-0.42350789999999999</v>
      </c>
      <c r="R2943" s="16">
        <v>0.11070000000000001</v>
      </c>
      <c r="S2943" s="16">
        <v>5.6499999999999996E-3</v>
      </c>
      <c r="T2943" s="16">
        <v>5.0000000000000001E-4</v>
      </c>
      <c r="U2943" s="16">
        <v>4.1904000000000003</v>
      </c>
      <c r="V2943" s="16">
        <v>6.1440000000000001</v>
      </c>
      <c r="W2943" s="16">
        <v>0.80600000000000005</v>
      </c>
      <c r="X2943" s="16">
        <v>391.90499999999997</v>
      </c>
      <c r="Y2943" s="16">
        <v>51.3429</v>
      </c>
      <c r="Z2943" s="16">
        <v>0.18579999999999999</v>
      </c>
      <c r="AA2943" s="16">
        <v>0.1225668</v>
      </c>
      <c r="AB2943" s="16">
        <v>0.7</v>
      </c>
      <c r="AC2943" s="16">
        <v>9.24</v>
      </c>
      <c r="AD2943" s="16">
        <v>36.229999999999997</v>
      </c>
      <c r="AE2943" s="16">
        <v>1.9408000000000001</v>
      </c>
      <c r="AF2943" s="16">
        <v>44.9285</v>
      </c>
      <c r="AG2943" s="16">
        <v>92453.9</v>
      </c>
      <c r="AH2943" s="16">
        <v>1.32E-2</v>
      </c>
      <c r="AI2943" s="16">
        <v>18.899999999999999</v>
      </c>
      <c r="AJ2943" s="16">
        <v>40</v>
      </c>
      <c r="AK2943" s="16">
        <v>5.21E-2</v>
      </c>
      <c r="AL2943" s="16">
        <v>-0.97399999999999998</v>
      </c>
      <c r="AM2943" s="16">
        <v>-0.63070000000000004</v>
      </c>
      <c r="AN2943" s="16">
        <v>-0.3916</v>
      </c>
      <c r="AO2943" s="16">
        <v>-0.3407</v>
      </c>
      <c r="AP2943" s="16">
        <v>-0.84019999999999995</v>
      </c>
      <c r="AQ2943" s="16">
        <v>9.1529000000000007</v>
      </c>
      <c r="AR2943" s="16">
        <f t="shared" si="121"/>
        <v>1</v>
      </c>
      <c r="AS2943" s="5">
        <f t="shared" si="120"/>
        <v>8.9157000000000153E-2</v>
      </c>
    </row>
    <row r="2944" spans="1:45" x14ac:dyDescent="0.25">
      <c r="A2944" s="16" t="s">
        <v>405</v>
      </c>
      <c r="B2944" s="16" t="s">
        <v>125</v>
      </c>
      <c r="C2944" s="16" t="s">
        <v>347</v>
      </c>
      <c r="D2944" s="16">
        <v>1985</v>
      </c>
      <c r="E2944" s="16" t="s">
        <v>3480</v>
      </c>
      <c r="F2944" s="16" t="s">
        <v>594</v>
      </c>
      <c r="G2944" s="10"/>
      <c r="H2944" s="73"/>
      <c r="I2944" s="16" t="s">
        <v>6700</v>
      </c>
      <c r="K2944" s="71">
        <v>0.70299999999999996</v>
      </c>
      <c r="L2944" s="16">
        <v>0.20971919999999999</v>
      </c>
      <c r="M2944" s="16">
        <v>-0.23478080000000001</v>
      </c>
      <c r="N2944" s="16">
        <v>4.3299700000000003E-2</v>
      </c>
      <c r="O2944" s="16">
        <v>-0.12871560000000001</v>
      </c>
      <c r="P2944" s="16">
        <v>0.13746630000000001</v>
      </c>
      <c r="Q2944" s="16">
        <v>0.67089330000000003</v>
      </c>
      <c r="R2944" s="16">
        <v>0.42299999999999999</v>
      </c>
      <c r="S2944" s="16">
        <v>3.2599999999999997E-2</v>
      </c>
      <c r="T2944" s="16">
        <v>1.0699999999999999E-2</v>
      </c>
      <c r="U2944" s="16">
        <v>4.5091000000000001</v>
      </c>
      <c r="V2944" s="16">
        <v>16.46</v>
      </c>
      <c r="W2944" s="16">
        <v>4.17</v>
      </c>
      <c r="X2944" s="16">
        <v>462.21199999999999</v>
      </c>
      <c r="Y2944" s="16">
        <v>4.8174999999999999</v>
      </c>
      <c r="Z2944" s="16">
        <v>0.53879999999999995</v>
      </c>
      <c r="AA2944" s="16">
        <v>-0.74760499999999996</v>
      </c>
      <c r="AB2944" s="16">
        <v>0.34</v>
      </c>
      <c r="AC2944" s="16">
        <v>8.67</v>
      </c>
      <c r="AD2944" s="16">
        <v>47.58</v>
      </c>
      <c r="AE2944" s="16">
        <v>6.6715</v>
      </c>
      <c r="AF2944" s="16">
        <v>0</v>
      </c>
      <c r="AG2944" s="16">
        <v>364664</v>
      </c>
      <c r="AH2944" s="16">
        <v>0.57050000000000001</v>
      </c>
      <c r="AI2944" s="16">
        <v>78.542900000000003</v>
      </c>
      <c r="AJ2944" s="16">
        <v>93.357100000000003</v>
      </c>
      <c r="AK2944" s="16">
        <v>1.0305</v>
      </c>
      <c r="AL2944" s="16">
        <v>0.46939999999999998</v>
      </c>
      <c r="AM2944" s="16">
        <v>0.54549999999999998</v>
      </c>
      <c r="AN2944" s="16">
        <v>0.13919999999999999</v>
      </c>
      <c r="AO2944" s="16">
        <v>0.38840000000000002</v>
      </c>
      <c r="AP2944" s="16">
        <v>0.5302</v>
      </c>
      <c r="AQ2944" s="16">
        <v>4.82E-2</v>
      </c>
      <c r="AR2944" s="16">
        <f t="shared" si="121"/>
        <v>1</v>
      </c>
      <c r="AS2944" s="5">
        <f t="shared" si="120"/>
        <v>0</v>
      </c>
    </row>
    <row r="2945" spans="1:45" x14ac:dyDescent="0.25">
      <c r="A2945" s="16" t="s">
        <v>405</v>
      </c>
      <c r="B2945" s="16" t="s">
        <v>125</v>
      </c>
      <c r="C2945" s="16" t="s">
        <v>347</v>
      </c>
      <c r="D2945" s="16">
        <v>1986</v>
      </c>
      <c r="E2945" s="16" t="s">
        <v>3494</v>
      </c>
      <c r="F2945" s="16" t="s">
        <v>594</v>
      </c>
      <c r="G2945" s="10"/>
      <c r="H2945" s="73"/>
      <c r="I2945" s="16" t="s">
        <v>6700</v>
      </c>
      <c r="J2945" s="71">
        <v>2.4E-2</v>
      </c>
      <c r="K2945" s="71">
        <v>0.72</v>
      </c>
      <c r="L2945" s="16">
        <v>0.29246090000000002</v>
      </c>
      <c r="M2945" s="16">
        <v>-0.23018959999999999</v>
      </c>
      <c r="N2945" s="16">
        <v>0.1672969</v>
      </c>
      <c r="O2945" s="16">
        <v>-9.61616E-2</v>
      </c>
      <c r="P2945" s="16">
        <v>0.15211140000000001</v>
      </c>
      <c r="Q2945" s="16">
        <v>0.67960030000000005</v>
      </c>
      <c r="R2945" s="16">
        <v>0.43519999999999998</v>
      </c>
      <c r="S2945" s="16">
        <v>3.2300000000000002E-2</v>
      </c>
      <c r="T2945" s="16">
        <v>1.06E-2</v>
      </c>
      <c r="U2945" s="16">
        <v>4.5370999999999997</v>
      </c>
      <c r="V2945" s="16">
        <v>21.673999999999999</v>
      </c>
      <c r="W2945" s="16">
        <v>4.2439999999999998</v>
      </c>
      <c r="X2945" s="16">
        <v>462.91899999999998</v>
      </c>
      <c r="Y2945" s="16">
        <v>7.1954000000000002</v>
      </c>
      <c r="Z2945" s="16">
        <v>0.52910000000000001</v>
      </c>
      <c r="AA2945" s="16">
        <v>-0.74605140000000003</v>
      </c>
      <c r="AB2945" s="16">
        <v>0.34</v>
      </c>
      <c r="AC2945" s="16">
        <v>8.67</v>
      </c>
      <c r="AD2945" s="16">
        <v>47.54</v>
      </c>
      <c r="AE2945" s="16">
        <v>6.9958999999999998</v>
      </c>
      <c r="AF2945" s="16">
        <v>0</v>
      </c>
      <c r="AG2945" s="16">
        <v>368586</v>
      </c>
      <c r="AH2945" s="16">
        <v>0.57589999999999997</v>
      </c>
      <c r="AI2945" s="16">
        <v>79.166700000000006</v>
      </c>
      <c r="AJ2945" s="16">
        <v>93.527900000000002</v>
      </c>
      <c r="AK2945" s="16">
        <v>1.0289999999999999</v>
      </c>
      <c r="AL2945" s="16">
        <v>0.46779999999999999</v>
      </c>
      <c r="AM2945" s="16">
        <v>0.5484</v>
      </c>
      <c r="AN2945" s="16">
        <v>0.1651</v>
      </c>
      <c r="AO2945" s="16">
        <v>0.40970000000000001</v>
      </c>
      <c r="AP2945" s="16">
        <v>0.53490000000000004</v>
      </c>
      <c r="AQ2945" s="16">
        <v>4.82E-2</v>
      </c>
      <c r="AR2945" s="16">
        <f t="shared" si="121"/>
        <v>1</v>
      </c>
      <c r="AS2945" s="5">
        <f t="shared" si="120"/>
        <v>8.2741700000000029E-2</v>
      </c>
    </row>
    <row r="2946" spans="1:45" x14ac:dyDescent="0.25">
      <c r="A2946" s="16" t="s">
        <v>405</v>
      </c>
      <c r="B2946" s="16" t="s">
        <v>125</v>
      </c>
      <c r="C2946" s="16" t="s">
        <v>347</v>
      </c>
      <c r="D2946" s="16">
        <v>1987</v>
      </c>
      <c r="E2946" s="16" t="s">
        <v>3498</v>
      </c>
      <c r="F2946" s="16" t="s">
        <v>594</v>
      </c>
      <c r="G2946" s="10"/>
      <c r="H2946" s="73"/>
      <c r="I2946" s="16" t="s">
        <v>6700</v>
      </c>
      <c r="J2946" s="71">
        <v>6.0000000000000001E-3</v>
      </c>
      <c r="K2946" s="71">
        <v>0.72399999999999998</v>
      </c>
      <c r="L2946" s="16">
        <v>0.35131990000000002</v>
      </c>
      <c r="M2946" s="16">
        <v>-0.23020389999999999</v>
      </c>
      <c r="N2946" s="16">
        <v>0.28900959999999998</v>
      </c>
      <c r="O2946" s="16">
        <v>-0.1133769</v>
      </c>
      <c r="P2946" s="16">
        <v>0.1713837</v>
      </c>
      <c r="Q2946" s="16">
        <v>0.68833949999999999</v>
      </c>
      <c r="R2946" s="16">
        <v>0.44750000000000001</v>
      </c>
      <c r="S2946" s="16">
        <v>3.2000000000000001E-2</v>
      </c>
      <c r="T2946" s="16">
        <v>0.01</v>
      </c>
      <c r="U2946" s="16">
        <v>4.5650000000000004</v>
      </c>
      <c r="V2946" s="16">
        <v>26.888000000000002</v>
      </c>
      <c r="W2946" s="16">
        <v>4.3179999999999996</v>
      </c>
      <c r="X2946" s="16">
        <v>463.27</v>
      </c>
      <c r="Y2946" s="16">
        <v>9.5733999999999995</v>
      </c>
      <c r="Z2946" s="16">
        <v>0.49270000000000003</v>
      </c>
      <c r="AA2946" s="16">
        <v>-0.74488620000000005</v>
      </c>
      <c r="AB2946" s="16">
        <v>0.34</v>
      </c>
      <c r="AC2946" s="16">
        <v>8.67</v>
      </c>
      <c r="AD2946" s="16">
        <v>47.51</v>
      </c>
      <c r="AE2946" s="16">
        <v>7.3545999999999996</v>
      </c>
      <c r="AF2946" s="16">
        <v>0</v>
      </c>
      <c r="AG2946" s="16">
        <v>380798</v>
      </c>
      <c r="AH2946" s="16">
        <v>0.58120000000000005</v>
      </c>
      <c r="AI2946" s="16">
        <v>79.790499999999994</v>
      </c>
      <c r="AJ2946" s="16">
        <v>93.698700000000002</v>
      </c>
      <c r="AK2946" s="16">
        <v>1.0276000000000001</v>
      </c>
      <c r="AL2946" s="16">
        <v>0.46629999999999999</v>
      </c>
      <c r="AM2946" s="16">
        <v>0.55130000000000001</v>
      </c>
      <c r="AN2946" s="16">
        <v>0.19109999999999999</v>
      </c>
      <c r="AO2946" s="16">
        <v>0.43099999999999999</v>
      </c>
      <c r="AP2946" s="16">
        <v>0.53949999999999998</v>
      </c>
      <c r="AQ2946" s="16">
        <v>4.82E-2</v>
      </c>
      <c r="AR2946" s="16">
        <f t="shared" si="121"/>
        <v>1</v>
      </c>
      <c r="AS2946" s="5">
        <f t="shared" si="120"/>
        <v>5.8858999999999995E-2</v>
      </c>
    </row>
    <row r="2947" spans="1:45" x14ac:dyDescent="0.25">
      <c r="A2947" s="16" t="s">
        <v>405</v>
      </c>
      <c r="B2947" s="16" t="s">
        <v>125</v>
      </c>
      <c r="C2947" s="16" t="s">
        <v>347</v>
      </c>
      <c r="D2947" s="16">
        <v>1988</v>
      </c>
      <c r="E2947" s="16" t="s">
        <v>3486</v>
      </c>
      <c r="F2947" s="16" t="s">
        <v>594</v>
      </c>
      <c r="G2947" s="10"/>
      <c r="H2947" s="73"/>
      <c r="I2947" s="16" t="s">
        <v>6700</v>
      </c>
      <c r="J2947" s="71">
        <v>2.7E-2</v>
      </c>
      <c r="K2947" s="71">
        <v>0.74399999999999999</v>
      </c>
      <c r="L2947" s="16">
        <v>0.3921866</v>
      </c>
      <c r="M2947" s="16">
        <v>-0.21777830000000001</v>
      </c>
      <c r="N2947" s="16">
        <v>0.41324040000000001</v>
      </c>
      <c r="O2947" s="16">
        <v>-0.17545140000000001</v>
      </c>
      <c r="P2947" s="16">
        <v>0.1826998</v>
      </c>
      <c r="Q2947" s="16">
        <v>0.69704410000000006</v>
      </c>
      <c r="R2947" s="16">
        <v>0.4597</v>
      </c>
      <c r="S2947" s="16">
        <v>3.1800000000000002E-2</v>
      </c>
      <c r="T2947" s="16">
        <v>1.0699999999999999E-2</v>
      </c>
      <c r="U2947" s="16">
        <v>4.5929000000000002</v>
      </c>
      <c r="V2947" s="16">
        <v>32.101999999999997</v>
      </c>
      <c r="W2947" s="16">
        <v>4.3920000000000003</v>
      </c>
      <c r="X2947" s="16">
        <v>464.01499999999999</v>
      </c>
      <c r="Y2947" s="16">
        <v>11.9513</v>
      </c>
      <c r="Z2947" s="16">
        <v>0.43230000000000002</v>
      </c>
      <c r="AA2947" s="16">
        <v>-0.74372110000000002</v>
      </c>
      <c r="AB2947" s="16">
        <v>0.34</v>
      </c>
      <c r="AC2947" s="16">
        <v>8.67</v>
      </c>
      <c r="AD2947" s="16">
        <v>47.48</v>
      </c>
      <c r="AE2947" s="16">
        <v>7.7934000000000001</v>
      </c>
      <c r="AF2947" s="16">
        <v>0</v>
      </c>
      <c r="AG2947" s="16">
        <v>375315</v>
      </c>
      <c r="AH2947" s="16">
        <v>0.58660000000000001</v>
      </c>
      <c r="AI2947" s="16">
        <v>80.414199999999994</v>
      </c>
      <c r="AJ2947" s="16">
        <v>93.869500000000002</v>
      </c>
      <c r="AK2947" s="16">
        <v>1.0261</v>
      </c>
      <c r="AL2947" s="16">
        <v>0.4647</v>
      </c>
      <c r="AM2947" s="16">
        <v>0.55410000000000004</v>
      </c>
      <c r="AN2947" s="16">
        <v>0.21709999999999999</v>
      </c>
      <c r="AO2947" s="16">
        <v>0.45229999999999998</v>
      </c>
      <c r="AP2947" s="16">
        <v>0.54420000000000002</v>
      </c>
      <c r="AQ2947" s="16">
        <v>4.82E-2</v>
      </c>
      <c r="AR2947" s="16">
        <f t="shared" si="121"/>
        <v>1</v>
      </c>
      <c r="AS2947" s="5">
        <f t="shared" si="120"/>
        <v>4.0866699999999978E-2</v>
      </c>
    </row>
    <row r="2948" spans="1:45" x14ac:dyDescent="0.25">
      <c r="A2948" s="16" t="s">
        <v>405</v>
      </c>
      <c r="B2948" s="16" t="s">
        <v>125</v>
      </c>
      <c r="C2948" s="16" t="s">
        <v>347</v>
      </c>
      <c r="D2948" s="16">
        <v>1989</v>
      </c>
      <c r="E2948" s="16" t="s">
        <v>3492</v>
      </c>
      <c r="F2948" s="16" t="s">
        <v>594</v>
      </c>
      <c r="G2948" s="10"/>
      <c r="H2948" s="73"/>
      <c r="I2948" s="16" t="s">
        <v>6700</v>
      </c>
      <c r="J2948" s="71">
        <v>-1.4E-2</v>
      </c>
      <c r="K2948" s="71">
        <v>0.73399999999999999</v>
      </c>
      <c r="L2948" s="16">
        <v>0.3929917</v>
      </c>
      <c r="M2948" s="16">
        <v>-0.207595</v>
      </c>
      <c r="N2948" s="16">
        <v>0.54059740000000001</v>
      </c>
      <c r="O2948" s="16">
        <v>-0.32873289999999999</v>
      </c>
      <c r="P2948" s="16">
        <v>0.19773969999999999</v>
      </c>
      <c r="Q2948" s="16">
        <v>0.70578339999999995</v>
      </c>
      <c r="R2948" s="16">
        <v>0.47189999999999999</v>
      </c>
      <c r="S2948" s="16">
        <v>3.15E-2</v>
      </c>
      <c r="T2948" s="16">
        <v>1.12E-2</v>
      </c>
      <c r="U2948" s="16">
        <v>4.6208</v>
      </c>
      <c r="V2948" s="16">
        <v>37.316000000000003</v>
      </c>
      <c r="W2948" s="16">
        <v>4.4660000000000002</v>
      </c>
      <c r="X2948" s="16">
        <v>465.25</v>
      </c>
      <c r="Y2948" s="16">
        <v>14.3293</v>
      </c>
      <c r="Z2948" s="16">
        <v>0.3231</v>
      </c>
      <c r="AA2948" s="16">
        <v>-0.74255599999999999</v>
      </c>
      <c r="AB2948" s="16">
        <v>0.34</v>
      </c>
      <c r="AC2948" s="16">
        <v>8.67</v>
      </c>
      <c r="AD2948" s="16">
        <v>47.45</v>
      </c>
      <c r="AE2948" s="16">
        <v>8.2159999999999993</v>
      </c>
      <c r="AF2948" s="16">
        <v>0</v>
      </c>
      <c r="AG2948" s="16">
        <v>377537</v>
      </c>
      <c r="AH2948" s="16">
        <v>0.59199999999999997</v>
      </c>
      <c r="AI2948" s="16">
        <v>81.037999999999997</v>
      </c>
      <c r="AJ2948" s="16">
        <v>94.040300000000002</v>
      </c>
      <c r="AK2948" s="16">
        <v>1.0246999999999999</v>
      </c>
      <c r="AL2948" s="16">
        <v>0.4632</v>
      </c>
      <c r="AM2948" s="16">
        <v>0.55700000000000005</v>
      </c>
      <c r="AN2948" s="16">
        <v>0.24310000000000001</v>
      </c>
      <c r="AO2948" s="16">
        <v>0.47360000000000002</v>
      </c>
      <c r="AP2948" s="16">
        <v>0.54879999999999995</v>
      </c>
      <c r="AQ2948" s="16">
        <v>4.82E-2</v>
      </c>
      <c r="AR2948" s="16">
        <f t="shared" si="121"/>
        <v>1</v>
      </c>
      <c r="AS2948" s="5">
        <f t="shared" ref="AS2948:AS3011" si="122">IF(D2948=1985, 0, L2948-L2947)</f>
        <v>8.0510000000000304E-4</v>
      </c>
    </row>
    <row r="2949" spans="1:45" x14ac:dyDescent="0.25">
      <c r="A2949" s="16" t="s">
        <v>405</v>
      </c>
      <c r="B2949" s="16" t="s">
        <v>125</v>
      </c>
      <c r="C2949" s="16" t="s">
        <v>347</v>
      </c>
      <c r="D2949" s="16">
        <v>1990</v>
      </c>
      <c r="E2949" s="16" t="s">
        <v>3503</v>
      </c>
      <c r="F2949" s="16" t="s">
        <v>594</v>
      </c>
      <c r="G2949" s="10">
        <v>5947.46</v>
      </c>
      <c r="H2949" s="73">
        <v>8.6907200000000007</v>
      </c>
      <c r="I2949" s="16" t="s">
        <v>6700</v>
      </c>
      <c r="J2949" s="71">
        <v>-0.107</v>
      </c>
      <c r="K2949" s="71">
        <v>0.65900000000000003</v>
      </c>
      <c r="L2949" s="16">
        <v>0.40671000000000002</v>
      </c>
      <c r="M2949" s="16">
        <v>-0.21313409999999999</v>
      </c>
      <c r="N2949" s="16">
        <v>0.66383499999999995</v>
      </c>
      <c r="O2949" s="16">
        <v>-0.41790860000000002</v>
      </c>
      <c r="P2949" s="16">
        <v>0.1952989</v>
      </c>
      <c r="Q2949" s="16">
        <v>0.71454099999999998</v>
      </c>
      <c r="R2949" s="16">
        <v>0.48409999999999997</v>
      </c>
      <c r="S2949" s="16">
        <v>0.03</v>
      </c>
      <c r="T2949" s="16">
        <v>1.0500000000000001E-2</v>
      </c>
      <c r="U2949" s="16">
        <v>4.6486999999999998</v>
      </c>
      <c r="V2949" s="16">
        <v>42.53</v>
      </c>
      <c r="W2949" s="16">
        <v>4.54</v>
      </c>
      <c r="X2949" s="16">
        <v>465.839</v>
      </c>
      <c r="Y2949" s="16">
        <v>16.7072</v>
      </c>
      <c r="Z2949" s="16">
        <v>0.2482</v>
      </c>
      <c r="AA2949" s="16">
        <v>-0.74139080000000002</v>
      </c>
      <c r="AB2949" s="16">
        <v>0.34</v>
      </c>
      <c r="AC2949" s="16">
        <v>8.67</v>
      </c>
      <c r="AD2949" s="16">
        <v>47.42</v>
      </c>
      <c r="AE2949" s="16">
        <v>8.6317000000000004</v>
      </c>
      <c r="AF2949" s="16">
        <v>0</v>
      </c>
      <c r="AG2949" s="16">
        <v>352695</v>
      </c>
      <c r="AH2949" s="16">
        <v>0.58689999999999998</v>
      </c>
      <c r="AI2949" s="16">
        <v>81.661699999999996</v>
      </c>
      <c r="AJ2949" s="16">
        <v>94.3</v>
      </c>
      <c r="AK2949" s="16">
        <v>1.0232000000000001</v>
      </c>
      <c r="AL2949" s="16">
        <v>0.4617</v>
      </c>
      <c r="AM2949" s="16">
        <v>0.55989999999999995</v>
      </c>
      <c r="AN2949" s="16">
        <v>0.26910000000000001</v>
      </c>
      <c r="AO2949" s="16">
        <v>0.495</v>
      </c>
      <c r="AP2949" s="16">
        <v>0.55349999999999999</v>
      </c>
      <c r="AQ2949" s="16">
        <v>4.82E-2</v>
      </c>
      <c r="AR2949" s="16">
        <f t="shared" ref="AR2949:AR3012" si="123">IF(OR(AND(I2949&lt;&gt;"", I2949&gt;=10000000, AQ2949&lt;=32.5), AND(A2949="Middle East &amp; North Africa", I2949&lt;&gt;"", I2949&gt;=9000000, AQ2949&lt;&gt;"", AQ2949&lt;=32.5)), 0, 1)</f>
        <v>1</v>
      </c>
      <c r="AS2949" s="5">
        <f t="shared" si="122"/>
        <v>1.3718300000000017E-2</v>
      </c>
    </row>
    <row r="2950" spans="1:45" x14ac:dyDescent="0.25">
      <c r="A2950" s="16" t="s">
        <v>405</v>
      </c>
      <c r="B2950" s="16" t="s">
        <v>125</v>
      </c>
      <c r="C2950" s="16" t="s">
        <v>347</v>
      </c>
      <c r="D2950" s="16">
        <v>1991</v>
      </c>
      <c r="E2950" s="16" t="s">
        <v>3506</v>
      </c>
      <c r="F2950" s="16" t="s">
        <v>594</v>
      </c>
      <c r="G2950" s="10">
        <v>5510.63</v>
      </c>
      <c r="H2950" s="73">
        <v>8.6144339999999993</v>
      </c>
      <c r="I2950" s="16" t="s">
        <v>6700</v>
      </c>
      <c r="J2950" s="71">
        <v>-4.4999999999999998E-2</v>
      </c>
      <c r="K2950" s="71">
        <v>0.63</v>
      </c>
      <c r="L2950" s="16">
        <v>0.46593980000000002</v>
      </c>
      <c r="M2950" s="16">
        <v>-0.228127</v>
      </c>
      <c r="N2950" s="16">
        <v>0.66969909999999999</v>
      </c>
      <c r="O2950" s="16">
        <v>-0.30816100000000002</v>
      </c>
      <c r="P2950" s="16">
        <v>0.21368889999999999</v>
      </c>
      <c r="Q2950" s="16">
        <v>0.72322739999999996</v>
      </c>
      <c r="R2950" s="16">
        <v>0.49640000000000001</v>
      </c>
      <c r="S2950" s="16">
        <v>2.5000000000000001E-2</v>
      </c>
      <c r="T2950" s="16">
        <v>1.0200000000000001E-2</v>
      </c>
      <c r="U2950" s="16">
        <v>3.9674999999999998</v>
      </c>
      <c r="V2950" s="16">
        <v>44.832000000000001</v>
      </c>
      <c r="W2950" s="16">
        <v>4.8600000000000003</v>
      </c>
      <c r="X2950" s="16">
        <v>467.20699999999999</v>
      </c>
      <c r="Y2950" s="16">
        <v>19.0852</v>
      </c>
      <c r="Z2950" s="16">
        <v>0.27979999999999999</v>
      </c>
      <c r="AA2950" s="16">
        <v>-0.73983739999999998</v>
      </c>
      <c r="AB2950" s="16">
        <v>0.34</v>
      </c>
      <c r="AC2950" s="16">
        <v>8.67</v>
      </c>
      <c r="AD2950" s="16">
        <v>47.38</v>
      </c>
      <c r="AE2950" s="16">
        <v>9.3196999999999992</v>
      </c>
      <c r="AF2950" s="16">
        <v>0</v>
      </c>
      <c r="AG2950" s="16">
        <v>347036</v>
      </c>
      <c r="AH2950" s="16">
        <v>0.60570000000000002</v>
      </c>
      <c r="AI2950" s="16">
        <v>82.285499999999999</v>
      </c>
      <c r="AJ2950" s="16">
        <v>94.3</v>
      </c>
      <c r="AK2950" s="16">
        <v>1.0217000000000001</v>
      </c>
      <c r="AL2950" s="16">
        <v>0.46010000000000001</v>
      </c>
      <c r="AM2950" s="16">
        <v>0.56269999999999998</v>
      </c>
      <c r="AN2950" s="16">
        <v>0.29509999999999997</v>
      </c>
      <c r="AO2950" s="16">
        <v>0.51629999999999998</v>
      </c>
      <c r="AP2950" s="16">
        <v>0.55810000000000004</v>
      </c>
      <c r="AQ2950" s="16">
        <v>4.82E-2</v>
      </c>
      <c r="AR2950" s="16">
        <f t="shared" si="123"/>
        <v>1</v>
      </c>
      <c r="AS2950" s="5">
        <f t="shared" si="122"/>
        <v>5.9229799999999999E-2</v>
      </c>
    </row>
    <row r="2951" spans="1:45" x14ac:dyDescent="0.25">
      <c r="A2951" s="16" t="s">
        <v>405</v>
      </c>
      <c r="B2951" s="16" t="s">
        <v>125</v>
      </c>
      <c r="C2951" s="16" t="s">
        <v>347</v>
      </c>
      <c r="D2951" s="16">
        <v>1992</v>
      </c>
      <c r="E2951" s="16" t="s">
        <v>3481</v>
      </c>
      <c r="F2951" s="16" t="s">
        <v>594</v>
      </c>
      <c r="G2951" s="10">
        <v>5631.92</v>
      </c>
      <c r="H2951" s="73">
        <v>8.6362070000000006</v>
      </c>
      <c r="I2951" s="16" t="s">
        <v>6700</v>
      </c>
      <c r="J2951" s="71">
        <v>2.5999999999999999E-2</v>
      </c>
      <c r="K2951" s="71">
        <v>0.64600000000000002</v>
      </c>
      <c r="L2951" s="16">
        <v>0.62061189999999999</v>
      </c>
      <c r="M2951" s="16">
        <v>-0.2209692</v>
      </c>
      <c r="N2951" s="16">
        <v>0.78331709999999999</v>
      </c>
      <c r="O2951" s="16">
        <v>-0.1167932</v>
      </c>
      <c r="P2951" s="16">
        <v>0.23236399999999999</v>
      </c>
      <c r="Q2951" s="16">
        <v>0.73198490000000005</v>
      </c>
      <c r="R2951" s="16">
        <v>0.50860000000000005</v>
      </c>
      <c r="S2951" s="16">
        <v>2.3900000000000001E-2</v>
      </c>
      <c r="T2951" s="16">
        <v>1.0699999999999999E-2</v>
      </c>
      <c r="U2951" s="16">
        <v>4.2698</v>
      </c>
      <c r="V2951" s="16">
        <v>47.134</v>
      </c>
      <c r="W2951" s="16">
        <v>5.18</v>
      </c>
      <c r="X2951" s="16">
        <v>469.25400000000002</v>
      </c>
      <c r="Y2951" s="16">
        <v>21.463100000000001</v>
      </c>
      <c r="Z2951" s="16">
        <v>0.35499999999999998</v>
      </c>
      <c r="AA2951" s="16">
        <v>-0.7386722</v>
      </c>
      <c r="AB2951" s="16">
        <v>0.34</v>
      </c>
      <c r="AC2951" s="16">
        <v>8.67</v>
      </c>
      <c r="AD2951" s="16">
        <v>47.35</v>
      </c>
      <c r="AE2951" s="16">
        <v>10.270899999999999</v>
      </c>
      <c r="AF2951" s="16">
        <v>5.7000000000000002E-3</v>
      </c>
      <c r="AG2951" s="16">
        <v>340653</v>
      </c>
      <c r="AH2951" s="16">
        <v>0.61319999999999997</v>
      </c>
      <c r="AI2951" s="16">
        <v>82.909199999999998</v>
      </c>
      <c r="AJ2951" s="16">
        <v>94.5</v>
      </c>
      <c r="AK2951" s="16">
        <v>1.0203</v>
      </c>
      <c r="AL2951" s="16">
        <v>0.45860000000000001</v>
      </c>
      <c r="AM2951" s="16">
        <v>0.56559999999999999</v>
      </c>
      <c r="AN2951" s="16">
        <v>0.3211</v>
      </c>
      <c r="AO2951" s="16">
        <v>0.53759999999999997</v>
      </c>
      <c r="AP2951" s="16">
        <v>0.56279999999999997</v>
      </c>
      <c r="AQ2951" s="16">
        <v>4.82E-2</v>
      </c>
      <c r="AR2951" s="16">
        <f t="shared" si="123"/>
        <v>1</v>
      </c>
      <c r="AS2951" s="5">
        <f t="shared" si="122"/>
        <v>0.15467209999999998</v>
      </c>
    </row>
    <row r="2952" spans="1:45" x14ac:dyDescent="0.25">
      <c r="A2952" s="16" t="s">
        <v>405</v>
      </c>
      <c r="B2952" s="16" t="s">
        <v>125</v>
      </c>
      <c r="C2952" s="16" t="s">
        <v>347</v>
      </c>
      <c r="D2952" s="16">
        <v>1993</v>
      </c>
      <c r="E2952" s="16" t="s">
        <v>3499</v>
      </c>
      <c r="F2952" s="16" t="s">
        <v>594</v>
      </c>
      <c r="G2952" s="10">
        <v>5827.62</v>
      </c>
      <c r="H2952" s="73">
        <v>8.670363</v>
      </c>
      <c r="I2952" s="16" t="s">
        <v>6700</v>
      </c>
      <c r="J2952" s="71">
        <v>3.5000000000000003E-2</v>
      </c>
      <c r="K2952" s="71">
        <v>0.66900000000000004</v>
      </c>
      <c r="L2952" s="16">
        <v>0.71190759999999997</v>
      </c>
      <c r="M2952" s="16">
        <v>-0.23293749999999999</v>
      </c>
      <c r="N2952" s="16">
        <v>0.85236000000000001</v>
      </c>
      <c r="O2952" s="16">
        <v>-8.2217999999999996E-3</v>
      </c>
      <c r="P2952" s="16">
        <v>0.25762049999999997</v>
      </c>
      <c r="Q2952" s="16">
        <v>0.74070630000000004</v>
      </c>
      <c r="R2952" s="16">
        <v>0.52080000000000004</v>
      </c>
      <c r="S2952" s="16">
        <v>2.07E-2</v>
      </c>
      <c r="T2952" s="16">
        <v>0.01</v>
      </c>
      <c r="U2952" s="16">
        <v>4.2645999999999997</v>
      </c>
      <c r="V2952" s="16">
        <v>49.436</v>
      </c>
      <c r="W2952" s="16">
        <v>5.5</v>
      </c>
      <c r="X2952" s="16">
        <v>469.38200000000001</v>
      </c>
      <c r="Y2952" s="16">
        <v>23.841100000000001</v>
      </c>
      <c r="Z2952" s="16">
        <v>0.38590000000000002</v>
      </c>
      <c r="AA2952" s="16">
        <v>-0.73750709999999997</v>
      </c>
      <c r="AB2952" s="16">
        <v>0.34</v>
      </c>
      <c r="AC2952" s="16">
        <v>8.67</v>
      </c>
      <c r="AD2952" s="16">
        <v>47.32</v>
      </c>
      <c r="AE2952" s="16">
        <v>11.4962</v>
      </c>
      <c r="AF2952" s="16">
        <v>4.0899999999999999E-2</v>
      </c>
      <c r="AG2952" s="16">
        <v>342627</v>
      </c>
      <c r="AH2952" s="16">
        <v>0.61770000000000003</v>
      </c>
      <c r="AI2952" s="16">
        <v>83.533000000000001</v>
      </c>
      <c r="AJ2952" s="16">
        <v>94.7</v>
      </c>
      <c r="AK2952" s="16">
        <v>1.0187999999999999</v>
      </c>
      <c r="AL2952" s="16">
        <v>0.45710000000000001</v>
      </c>
      <c r="AM2952" s="16">
        <v>0.56850000000000001</v>
      </c>
      <c r="AN2952" s="16">
        <v>0.34710000000000002</v>
      </c>
      <c r="AO2952" s="16">
        <v>0.55889999999999995</v>
      </c>
      <c r="AP2952" s="16">
        <v>0.56740000000000002</v>
      </c>
      <c r="AQ2952" s="16">
        <v>4.82E-2</v>
      </c>
      <c r="AR2952" s="16">
        <f t="shared" si="123"/>
        <v>1</v>
      </c>
      <c r="AS2952" s="5">
        <f t="shared" si="122"/>
        <v>9.129569999999998E-2</v>
      </c>
    </row>
    <row r="2953" spans="1:45" x14ac:dyDescent="0.25">
      <c r="A2953" s="16" t="s">
        <v>405</v>
      </c>
      <c r="B2953" s="16" t="s">
        <v>125</v>
      </c>
      <c r="C2953" s="16" t="s">
        <v>347</v>
      </c>
      <c r="D2953" s="16">
        <v>1994</v>
      </c>
      <c r="E2953" s="16" t="s">
        <v>3507</v>
      </c>
      <c r="F2953" s="16" t="s">
        <v>594</v>
      </c>
      <c r="G2953" s="10">
        <v>6123.13</v>
      </c>
      <c r="H2953" s="73">
        <v>8.7198279999999997</v>
      </c>
      <c r="I2953" s="16" t="s">
        <v>6700</v>
      </c>
      <c r="J2953" s="71">
        <v>3.7999999999999999E-2</v>
      </c>
      <c r="K2953" s="71">
        <v>0.69499999999999995</v>
      </c>
      <c r="L2953" s="16">
        <v>0.82006599999999996</v>
      </c>
      <c r="M2953" s="16">
        <v>-0.2136777</v>
      </c>
      <c r="N2953" s="16">
        <v>1.011423</v>
      </c>
      <c r="O2953" s="16">
        <v>1.5866600000000002E-2</v>
      </c>
      <c r="P2953" s="16">
        <v>0.28811880000000001</v>
      </c>
      <c r="Q2953" s="16">
        <v>0.74944920000000004</v>
      </c>
      <c r="R2953" s="16">
        <v>0.53300000000000003</v>
      </c>
      <c r="S2953" s="16">
        <v>2.2800000000000001E-2</v>
      </c>
      <c r="T2953" s="16">
        <v>1.0500000000000001E-2</v>
      </c>
      <c r="U2953" s="16">
        <v>4.7603999999999997</v>
      </c>
      <c r="V2953" s="16">
        <v>51.738</v>
      </c>
      <c r="W2953" s="16">
        <v>5.82</v>
      </c>
      <c r="X2953" s="16">
        <v>475.36399999999998</v>
      </c>
      <c r="Y2953" s="16">
        <v>26.219000000000001</v>
      </c>
      <c r="Z2953" s="16">
        <v>0.37159999999999999</v>
      </c>
      <c r="AA2953" s="16">
        <v>-0.73634200000000005</v>
      </c>
      <c r="AB2953" s="16">
        <v>0.34</v>
      </c>
      <c r="AC2953" s="16">
        <v>8.67</v>
      </c>
      <c r="AD2953" s="16">
        <v>47.29</v>
      </c>
      <c r="AE2953" s="16">
        <v>13.0174</v>
      </c>
      <c r="AF2953" s="16">
        <v>0.1013</v>
      </c>
      <c r="AG2953" s="16">
        <v>345835</v>
      </c>
      <c r="AH2953" s="16">
        <v>0.62390000000000001</v>
      </c>
      <c r="AI2953" s="16">
        <v>84.156800000000004</v>
      </c>
      <c r="AJ2953" s="16">
        <v>94.9</v>
      </c>
      <c r="AK2953" s="16">
        <v>1.0174000000000001</v>
      </c>
      <c r="AL2953" s="16">
        <v>0.45550000000000002</v>
      </c>
      <c r="AM2953" s="16">
        <v>0.57140000000000002</v>
      </c>
      <c r="AN2953" s="16">
        <v>0.373</v>
      </c>
      <c r="AO2953" s="16">
        <v>0.58030000000000004</v>
      </c>
      <c r="AP2953" s="16">
        <v>0.57210000000000005</v>
      </c>
      <c r="AQ2953" s="16">
        <v>4.82E-2</v>
      </c>
      <c r="AR2953" s="16">
        <f t="shared" si="123"/>
        <v>1</v>
      </c>
      <c r="AS2953" s="5">
        <f t="shared" si="122"/>
        <v>0.10815839999999999</v>
      </c>
    </row>
    <row r="2954" spans="1:45" x14ac:dyDescent="0.25">
      <c r="A2954" s="16" t="s">
        <v>405</v>
      </c>
      <c r="B2954" s="16" t="s">
        <v>125</v>
      </c>
      <c r="C2954" s="16" t="s">
        <v>347</v>
      </c>
      <c r="D2954" s="16">
        <v>1995</v>
      </c>
      <c r="E2954" s="16" t="s">
        <v>3487</v>
      </c>
      <c r="F2954" s="16" t="s">
        <v>594</v>
      </c>
      <c r="G2954" s="10">
        <v>6539.91</v>
      </c>
      <c r="H2954" s="73">
        <v>8.785679</v>
      </c>
      <c r="I2954" s="16" t="s">
        <v>6700</v>
      </c>
      <c r="J2954" s="71">
        <v>4.8000000000000001E-2</v>
      </c>
      <c r="K2954" s="71">
        <v>0.72899999999999998</v>
      </c>
      <c r="L2954" s="16">
        <v>0.85114719999999999</v>
      </c>
      <c r="M2954" s="16">
        <v>-0.19711809999999999</v>
      </c>
      <c r="N2954" s="16">
        <v>1.0477529999999999</v>
      </c>
      <c r="O2954" s="16">
        <v>-1.2782200000000001E-2</v>
      </c>
      <c r="P2954" s="16">
        <v>0.32525019999999999</v>
      </c>
      <c r="Q2954" s="16">
        <v>0.75815270000000001</v>
      </c>
      <c r="R2954" s="16">
        <v>0.54530000000000001</v>
      </c>
      <c r="S2954" s="16">
        <v>2.2200000000000001E-2</v>
      </c>
      <c r="T2954" s="16">
        <v>1.18E-2</v>
      </c>
      <c r="U2954" s="16">
        <v>4.4198000000000004</v>
      </c>
      <c r="V2954" s="16">
        <v>54.04</v>
      </c>
      <c r="W2954" s="16">
        <v>6.14</v>
      </c>
      <c r="X2954" s="16">
        <v>475.89299999999997</v>
      </c>
      <c r="Y2954" s="16">
        <v>28.597000000000001</v>
      </c>
      <c r="Z2954" s="16">
        <v>0.32879999999999998</v>
      </c>
      <c r="AA2954" s="16">
        <v>-0.73673029999999995</v>
      </c>
      <c r="AB2954" s="16">
        <v>0.34</v>
      </c>
      <c r="AC2954" s="16">
        <v>8.67</v>
      </c>
      <c r="AD2954" s="16">
        <v>47.3</v>
      </c>
      <c r="AE2954" s="16">
        <v>14.887</v>
      </c>
      <c r="AF2954" s="16">
        <v>0.19489999999999999</v>
      </c>
      <c r="AG2954" s="16">
        <v>355077</v>
      </c>
      <c r="AH2954" s="16">
        <v>0.63019999999999998</v>
      </c>
      <c r="AI2954" s="16">
        <v>84.780500000000004</v>
      </c>
      <c r="AJ2954" s="16">
        <v>95</v>
      </c>
      <c r="AK2954" s="16">
        <v>1.0159</v>
      </c>
      <c r="AL2954" s="16">
        <v>0.45400000000000001</v>
      </c>
      <c r="AM2954" s="16">
        <v>0.57420000000000004</v>
      </c>
      <c r="AN2954" s="16">
        <v>0.39900000000000002</v>
      </c>
      <c r="AO2954" s="16">
        <v>0.60160000000000002</v>
      </c>
      <c r="AP2954" s="16">
        <v>0.57669999999999999</v>
      </c>
      <c r="AQ2954" s="16">
        <v>4.82E-2</v>
      </c>
      <c r="AR2954" s="16">
        <f t="shared" si="123"/>
        <v>1</v>
      </c>
      <c r="AS2954" s="5">
        <f t="shared" si="122"/>
        <v>3.1081200000000031E-2</v>
      </c>
    </row>
    <row r="2955" spans="1:45" x14ac:dyDescent="0.25">
      <c r="A2955" s="16" t="s">
        <v>405</v>
      </c>
      <c r="B2955" s="16" t="s">
        <v>125</v>
      </c>
      <c r="C2955" s="16" t="s">
        <v>347</v>
      </c>
      <c r="D2955" s="16">
        <v>1996</v>
      </c>
      <c r="E2955" s="16" t="s">
        <v>3505</v>
      </c>
      <c r="F2955" s="16" t="s">
        <v>594</v>
      </c>
      <c r="G2955" s="10">
        <v>6930.73</v>
      </c>
      <c r="H2955" s="73">
        <v>8.8437210000000004</v>
      </c>
      <c r="I2955" s="16" t="s">
        <v>6700</v>
      </c>
      <c r="J2955" s="71">
        <v>2.8000000000000001E-2</v>
      </c>
      <c r="K2955" s="71">
        <v>0.75</v>
      </c>
      <c r="L2955" s="16">
        <v>1.1392599999999999</v>
      </c>
      <c r="M2955" s="16">
        <v>-0.1428471</v>
      </c>
      <c r="N2955" s="16">
        <v>1.322616</v>
      </c>
      <c r="O2955" s="16">
        <v>0.1247544</v>
      </c>
      <c r="P2955" s="16">
        <v>0.3781079</v>
      </c>
      <c r="Q2955" s="16">
        <v>0.88442589999999999</v>
      </c>
      <c r="R2955" s="16">
        <v>0.65200000000000002</v>
      </c>
      <c r="S2955" s="16">
        <v>2.1399999999999999E-2</v>
      </c>
      <c r="T2955" s="16">
        <v>1.17E-2</v>
      </c>
      <c r="U2955" s="16">
        <v>6.3814000000000002</v>
      </c>
      <c r="V2955" s="16">
        <v>55.212000000000003</v>
      </c>
      <c r="W2955" s="16">
        <v>6.58</v>
      </c>
      <c r="X2955" s="16">
        <v>478.53699999999998</v>
      </c>
      <c r="Y2955" s="16">
        <v>30.974900000000002</v>
      </c>
      <c r="Z2955" s="16">
        <v>0.37640000000000001</v>
      </c>
      <c r="AA2955" s="16">
        <v>-0.72896280000000002</v>
      </c>
      <c r="AB2955" s="16">
        <v>0.34</v>
      </c>
      <c r="AC2955" s="16">
        <v>8.67</v>
      </c>
      <c r="AD2955" s="16">
        <v>47.1</v>
      </c>
      <c r="AE2955" s="16">
        <v>16.975999999999999</v>
      </c>
      <c r="AF2955" s="16">
        <v>0.56369999999999998</v>
      </c>
      <c r="AG2955" s="16">
        <v>365557</v>
      </c>
      <c r="AH2955" s="16">
        <v>0.63490000000000002</v>
      </c>
      <c r="AI2955" s="16">
        <v>87</v>
      </c>
      <c r="AJ2955" s="16">
        <v>95.2</v>
      </c>
      <c r="AK2955" s="16">
        <v>1.0145</v>
      </c>
      <c r="AL2955" s="16">
        <v>0.54249999999999998</v>
      </c>
      <c r="AM2955" s="16">
        <v>0.77880000000000005</v>
      </c>
      <c r="AN2955" s="16">
        <v>0.71779999999999999</v>
      </c>
      <c r="AO2955" s="16">
        <v>0.6482</v>
      </c>
      <c r="AP2955" s="16">
        <v>0.66830000000000001</v>
      </c>
      <c r="AQ2955" s="16">
        <v>4.82E-2</v>
      </c>
      <c r="AR2955" s="16">
        <f t="shared" si="123"/>
        <v>1</v>
      </c>
      <c r="AS2955" s="5">
        <f t="shared" si="122"/>
        <v>0.28811279999999995</v>
      </c>
    </row>
    <row r="2956" spans="1:45" x14ac:dyDescent="0.25">
      <c r="A2956" s="16" t="s">
        <v>405</v>
      </c>
      <c r="B2956" s="16" t="s">
        <v>125</v>
      </c>
      <c r="C2956" s="16" t="s">
        <v>347</v>
      </c>
      <c r="D2956" s="16">
        <v>1997</v>
      </c>
      <c r="E2956" s="16" t="s">
        <v>3490</v>
      </c>
      <c r="F2956" s="16" t="s">
        <v>594</v>
      </c>
      <c r="G2956" s="10">
        <v>7373.6</v>
      </c>
      <c r="H2956" s="73">
        <v>8.9056619999999995</v>
      </c>
      <c r="I2956" s="16" t="s">
        <v>6700</v>
      </c>
      <c r="J2956" s="71">
        <v>2.3E-2</v>
      </c>
      <c r="K2956" s="71">
        <v>0.76700000000000002</v>
      </c>
      <c r="L2956" s="16">
        <v>1.1634260000000001</v>
      </c>
      <c r="M2956" s="16">
        <v>-8.4871299999999997E-2</v>
      </c>
      <c r="N2956" s="16">
        <v>1.187886</v>
      </c>
      <c r="O2956" s="16">
        <v>0.19328780000000001</v>
      </c>
      <c r="P2956" s="16">
        <v>0.4198055</v>
      </c>
      <c r="Q2956" s="16">
        <v>0.90268000000000004</v>
      </c>
      <c r="R2956" s="16">
        <v>0.65049999999999997</v>
      </c>
      <c r="S2956" s="16">
        <v>3.6700000000000003E-2</v>
      </c>
      <c r="T2956" s="16">
        <v>1.18E-2</v>
      </c>
      <c r="U2956" s="16">
        <v>4.8441000000000001</v>
      </c>
      <c r="V2956" s="16">
        <v>56.384</v>
      </c>
      <c r="W2956" s="16">
        <v>7.02</v>
      </c>
      <c r="X2956" s="16">
        <v>474.65199999999999</v>
      </c>
      <c r="Y2956" s="16">
        <v>33.352899999999998</v>
      </c>
      <c r="Z2956" s="16">
        <v>0.38919999999999999</v>
      </c>
      <c r="AA2956" s="16">
        <v>-0.70954390000000001</v>
      </c>
      <c r="AB2956" s="16">
        <v>0.34</v>
      </c>
      <c r="AC2956" s="16">
        <v>8.67</v>
      </c>
      <c r="AD2956" s="16">
        <v>46.6</v>
      </c>
      <c r="AE2956" s="16">
        <v>19.5261</v>
      </c>
      <c r="AF2956" s="16">
        <v>2.1116999999999999</v>
      </c>
      <c r="AG2956" s="16">
        <v>364647</v>
      </c>
      <c r="AH2956" s="16">
        <v>0.64090000000000003</v>
      </c>
      <c r="AI2956" s="16">
        <v>87</v>
      </c>
      <c r="AJ2956" s="16">
        <v>95.4</v>
      </c>
      <c r="AK2956" s="16">
        <v>1.0387999999999999</v>
      </c>
      <c r="AL2956" s="16">
        <v>0.6048</v>
      </c>
      <c r="AM2956" s="16">
        <v>0.72670000000000001</v>
      </c>
      <c r="AN2956" s="16">
        <v>0.7278</v>
      </c>
      <c r="AO2956" s="16">
        <v>0.66249999999999998</v>
      </c>
      <c r="AP2956" s="16">
        <v>0.71550000000000002</v>
      </c>
      <c r="AQ2956" s="16">
        <v>4.82E-2</v>
      </c>
      <c r="AR2956" s="16">
        <f t="shared" si="123"/>
        <v>1</v>
      </c>
      <c r="AS2956" s="5">
        <f t="shared" si="122"/>
        <v>2.4166000000000132E-2</v>
      </c>
    </row>
    <row r="2957" spans="1:45" x14ac:dyDescent="0.25">
      <c r="A2957" s="16" t="s">
        <v>405</v>
      </c>
      <c r="B2957" s="16" t="s">
        <v>125</v>
      </c>
      <c r="C2957" s="16" t="s">
        <v>347</v>
      </c>
      <c r="D2957" s="16">
        <v>1998</v>
      </c>
      <c r="E2957" s="16" t="s">
        <v>3489</v>
      </c>
      <c r="F2957" s="16" t="s">
        <v>594</v>
      </c>
      <c r="G2957" s="10">
        <v>7711.11</v>
      </c>
      <c r="H2957" s="73">
        <v>8.9504180000000009</v>
      </c>
      <c r="I2957" s="16" t="s">
        <v>6700</v>
      </c>
      <c r="J2957" s="71">
        <v>1.2E-2</v>
      </c>
      <c r="K2957" s="71">
        <v>0.77700000000000002</v>
      </c>
      <c r="L2957" s="16">
        <v>1.2303329999999999</v>
      </c>
      <c r="M2957" s="16">
        <v>-6.7693500000000004E-2</v>
      </c>
      <c r="N2957" s="16">
        <v>1.2507760000000001</v>
      </c>
      <c r="O2957" s="16">
        <v>0.18733230000000001</v>
      </c>
      <c r="P2957" s="16">
        <v>0.47660269999999999</v>
      </c>
      <c r="Q2957" s="16">
        <v>0.92090070000000002</v>
      </c>
      <c r="R2957" s="16">
        <v>0.66479999999999995</v>
      </c>
      <c r="S2957" s="16">
        <v>3.7699999999999997E-2</v>
      </c>
      <c r="T2957" s="16">
        <v>1.24E-2</v>
      </c>
      <c r="U2957" s="16">
        <v>4.9805000000000001</v>
      </c>
      <c r="V2957" s="16">
        <v>57.555999999999997</v>
      </c>
      <c r="W2957" s="16">
        <v>7.46</v>
      </c>
      <c r="X2957" s="16">
        <v>474.15499999999997</v>
      </c>
      <c r="Y2957" s="16">
        <v>35.730800000000002</v>
      </c>
      <c r="Z2957" s="16">
        <v>0.35720000000000002</v>
      </c>
      <c r="AA2957" s="16">
        <v>-0.71731149999999999</v>
      </c>
      <c r="AB2957" s="16">
        <v>0.34</v>
      </c>
      <c r="AC2957" s="16">
        <v>8.67</v>
      </c>
      <c r="AD2957" s="16">
        <v>46.8</v>
      </c>
      <c r="AE2957" s="16">
        <v>22.9316</v>
      </c>
      <c r="AF2957" s="16">
        <v>5.0171999999999999</v>
      </c>
      <c r="AG2957" s="16">
        <v>364093</v>
      </c>
      <c r="AH2957" s="16">
        <v>0.64649999999999996</v>
      </c>
      <c r="AI2957" s="16">
        <v>87</v>
      </c>
      <c r="AJ2957" s="16">
        <v>95.6</v>
      </c>
      <c r="AK2957" s="16">
        <v>1.0629999999999999</v>
      </c>
      <c r="AL2957" s="16">
        <v>0.66710000000000003</v>
      </c>
      <c r="AM2957" s="16">
        <v>0.67459999999999998</v>
      </c>
      <c r="AN2957" s="16">
        <v>0.73770000000000002</v>
      </c>
      <c r="AO2957" s="16">
        <v>0.67679999999999996</v>
      </c>
      <c r="AP2957" s="16">
        <v>0.76270000000000004</v>
      </c>
      <c r="AQ2957" s="16">
        <v>4.82E-2</v>
      </c>
      <c r="AR2957" s="16">
        <f t="shared" si="123"/>
        <v>1</v>
      </c>
      <c r="AS2957" s="5">
        <f t="shared" si="122"/>
        <v>6.6906999999999828E-2</v>
      </c>
    </row>
    <row r="2958" spans="1:45" x14ac:dyDescent="0.25">
      <c r="A2958" s="16" t="s">
        <v>405</v>
      </c>
      <c r="B2958" s="16" t="s">
        <v>125</v>
      </c>
      <c r="C2958" s="16" t="s">
        <v>347</v>
      </c>
      <c r="D2958" s="16">
        <v>1999</v>
      </c>
      <c r="E2958" s="16" t="s">
        <v>3482</v>
      </c>
      <c r="F2958" s="16" t="s">
        <v>594</v>
      </c>
      <c r="G2958" s="10">
        <v>8069.75</v>
      </c>
      <c r="H2958" s="73">
        <v>8.9958770000000001</v>
      </c>
      <c r="I2958" s="16" t="s">
        <v>6700</v>
      </c>
      <c r="J2958" s="71">
        <v>2.8000000000000001E-2</v>
      </c>
      <c r="K2958" s="71">
        <v>0.79900000000000004</v>
      </c>
      <c r="L2958" s="16">
        <v>1.268132</v>
      </c>
      <c r="M2958" s="16">
        <v>-3.7096499999999998E-2</v>
      </c>
      <c r="N2958" s="16">
        <v>1.2661150000000001</v>
      </c>
      <c r="O2958" s="16">
        <v>0.22008069999999999</v>
      </c>
      <c r="P2958" s="16">
        <v>0.53966069999999999</v>
      </c>
      <c r="Q2958" s="16">
        <v>0.85837759999999996</v>
      </c>
      <c r="R2958" s="16">
        <v>0.68779999999999997</v>
      </c>
      <c r="S2958" s="16">
        <v>4.0500000000000001E-2</v>
      </c>
      <c r="T2958" s="16">
        <v>1.32E-2</v>
      </c>
      <c r="U2958" s="16">
        <v>4.6410999999999998</v>
      </c>
      <c r="V2958" s="16">
        <v>58.728000000000002</v>
      </c>
      <c r="W2958" s="16">
        <v>7.9</v>
      </c>
      <c r="X2958" s="16">
        <v>474.048</v>
      </c>
      <c r="Y2958" s="16">
        <v>38.108800000000002</v>
      </c>
      <c r="Z2958" s="16">
        <v>0.34520000000000001</v>
      </c>
      <c r="AA2958" s="16">
        <v>-0.72896280000000002</v>
      </c>
      <c r="AB2958" s="16">
        <v>0.34</v>
      </c>
      <c r="AC2958" s="16">
        <v>8.67</v>
      </c>
      <c r="AD2958" s="16">
        <v>47.1</v>
      </c>
      <c r="AE2958" s="16">
        <v>26.5047</v>
      </c>
      <c r="AF2958" s="16">
        <v>10.305999999999999</v>
      </c>
      <c r="AG2958" s="16">
        <v>362131</v>
      </c>
      <c r="AH2958" s="16">
        <v>0.64659999999999995</v>
      </c>
      <c r="AI2958" s="16">
        <v>87</v>
      </c>
      <c r="AJ2958" s="16">
        <v>95.8</v>
      </c>
      <c r="AK2958" s="16">
        <v>1.0629</v>
      </c>
      <c r="AL2958" s="16">
        <v>0.60750000000000004</v>
      </c>
      <c r="AM2958" s="16">
        <v>0.63600000000000001</v>
      </c>
      <c r="AN2958" s="16">
        <v>0.48049999999999998</v>
      </c>
      <c r="AO2958" s="16">
        <v>0.70430000000000004</v>
      </c>
      <c r="AP2958" s="16">
        <v>0.70550000000000002</v>
      </c>
      <c r="AQ2958" s="16">
        <v>4.82E-2</v>
      </c>
      <c r="AR2958" s="16">
        <f t="shared" si="123"/>
        <v>1</v>
      </c>
      <c r="AS2958" s="5">
        <f t="shared" si="122"/>
        <v>3.7799000000000138E-2</v>
      </c>
    </row>
    <row r="2959" spans="1:45" x14ac:dyDescent="0.25">
      <c r="A2959" s="16" t="s">
        <v>405</v>
      </c>
      <c r="B2959" s="16" t="s">
        <v>125</v>
      </c>
      <c r="C2959" s="16" t="s">
        <v>347</v>
      </c>
      <c r="D2959" s="16">
        <v>2000</v>
      </c>
      <c r="E2959" s="16" t="s">
        <v>3485</v>
      </c>
      <c r="F2959" s="16" t="s">
        <v>594</v>
      </c>
      <c r="G2959" s="10">
        <v>8526.27</v>
      </c>
      <c r="H2959" s="73">
        <v>9.0509070000000005</v>
      </c>
      <c r="I2959" s="16">
        <v>38258629</v>
      </c>
      <c r="J2959" s="71">
        <v>3.6999999999999998E-2</v>
      </c>
      <c r="K2959" s="71">
        <v>0.82899999999999996</v>
      </c>
      <c r="L2959" s="16">
        <v>1.4028609999999999</v>
      </c>
      <c r="M2959" s="16">
        <v>8.8247900000000004E-2</v>
      </c>
      <c r="N2959" s="16">
        <v>1.376374</v>
      </c>
      <c r="O2959" s="16">
        <v>0.28734349999999997</v>
      </c>
      <c r="P2959" s="16">
        <v>0.59790469999999996</v>
      </c>
      <c r="Q2959" s="16">
        <v>0.79587129999999995</v>
      </c>
      <c r="R2959" s="16">
        <v>0.64200000000000002</v>
      </c>
      <c r="S2959" s="16">
        <v>4.2299999999999997E-2</v>
      </c>
      <c r="T2959" s="16">
        <v>2.86E-2</v>
      </c>
      <c r="U2959" s="16">
        <v>4.9935999999999998</v>
      </c>
      <c r="V2959" s="16">
        <v>59.9</v>
      </c>
      <c r="W2959" s="16">
        <v>8.34</v>
      </c>
      <c r="X2959" s="16">
        <v>477.41500000000002</v>
      </c>
      <c r="Y2959" s="16">
        <v>40.486800000000002</v>
      </c>
      <c r="Z2959" s="16">
        <v>0.35520000000000002</v>
      </c>
      <c r="AA2959" s="16">
        <v>-0.72119529999999998</v>
      </c>
      <c r="AB2959" s="16">
        <v>0.34</v>
      </c>
      <c r="AC2959" s="16">
        <v>8.67</v>
      </c>
      <c r="AD2959" s="16">
        <v>46.9</v>
      </c>
      <c r="AE2959" s="16">
        <v>28.540199999999999</v>
      </c>
      <c r="AF2959" s="16">
        <v>17.592600000000001</v>
      </c>
      <c r="AG2959" s="16">
        <v>374227</v>
      </c>
      <c r="AH2959" s="16">
        <v>0.6532</v>
      </c>
      <c r="AI2959" s="16">
        <v>87</v>
      </c>
      <c r="AJ2959" s="16">
        <v>95.9</v>
      </c>
      <c r="AK2959" s="16">
        <v>1.0629</v>
      </c>
      <c r="AL2959" s="16">
        <v>0.54800000000000004</v>
      </c>
      <c r="AM2959" s="16">
        <v>0.59750000000000003</v>
      </c>
      <c r="AN2959" s="16">
        <v>0.2233</v>
      </c>
      <c r="AO2959" s="16">
        <v>0.73170000000000002</v>
      </c>
      <c r="AP2959" s="16">
        <v>0.6482</v>
      </c>
      <c r="AQ2959" s="16">
        <v>4.82E-2</v>
      </c>
      <c r="AR2959" s="16">
        <f t="shared" si="123"/>
        <v>0</v>
      </c>
      <c r="AS2959" s="5">
        <f t="shared" si="122"/>
        <v>0.13472899999999988</v>
      </c>
    </row>
    <row r="2960" spans="1:45" x14ac:dyDescent="0.25">
      <c r="A2960" s="16" t="s">
        <v>405</v>
      </c>
      <c r="B2960" s="16" t="s">
        <v>125</v>
      </c>
      <c r="C2960" s="16" t="s">
        <v>347</v>
      </c>
      <c r="D2960" s="16">
        <v>2001</v>
      </c>
      <c r="E2960" s="16" t="s">
        <v>3508</v>
      </c>
      <c r="F2960" s="16" t="s">
        <v>594</v>
      </c>
      <c r="G2960" s="10">
        <v>8635.06</v>
      </c>
      <c r="H2960" s="73">
        <v>9.0635860000000008</v>
      </c>
      <c r="I2960" s="16">
        <v>38248076</v>
      </c>
      <c r="J2960" s="71">
        <v>0.01</v>
      </c>
      <c r="K2960" s="71">
        <v>0.83699999999999997</v>
      </c>
      <c r="L2960" s="16">
        <v>1.4732639999999999</v>
      </c>
      <c r="M2960" s="16">
        <v>8.2363699999999998E-2</v>
      </c>
      <c r="N2960" s="16">
        <v>1.475476</v>
      </c>
      <c r="O2960" s="16">
        <v>0.2948577</v>
      </c>
      <c r="P2960" s="16">
        <v>0.64699580000000001</v>
      </c>
      <c r="Q2960" s="16">
        <v>0.8017917</v>
      </c>
      <c r="R2960" s="16">
        <v>0.62280000000000002</v>
      </c>
      <c r="S2960" s="16">
        <v>3.7600000000000001E-2</v>
      </c>
      <c r="T2960" s="16">
        <v>3.1E-2</v>
      </c>
      <c r="U2960" s="16">
        <v>5.3297999999999996</v>
      </c>
      <c r="V2960" s="16">
        <v>60.173999999999999</v>
      </c>
      <c r="W2960" s="16">
        <v>8.6839999999999993</v>
      </c>
      <c r="X2960" s="16">
        <v>483.23500000000001</v>
      </c>
      <c r="Y2960" s="16">
        <v>42.864699999999999</v>
      </c>
      <c r="Z2960" s="16">
        <v>0.32969999999999999</v>
      </c>
      <c r="AA2960" s="16">
        <v>-0.73284660000000001</v>
      </c>
      <c r="AB2960" s="16">
        <v>0.34</v>
      </c>
      <c r="AC2960" s="16">
        <v>8.67</v>
      </c>
      <c r="AD2960" s="16">
        <v>47.2</v>
      </c>
      <c r="AE2960" s="16">
        <v>29.753599999999999</v>
      </c>
      <c r="AF2960" s="16">
        <v>26.111799999999999</v>
      </c>
      <c r="AG2960" s="16">
        <v>375760</v>
      </c>
      <c r="AH2960" s="16">
        <v>0.65159999999999996</v>
      </c>
      <c r="AI2960" s="16">
        <v>87.8</v>
      </c>
      <c r="AJ2960" s="16">
        <v>96.1</v>
      </c>
      <c r="AK2960" s="16">
        <v>1.0678000000000001</v>
      </c>
      <c r="AL2960" s="16">
        <v>0.43940000000000001</v>
      </c>
      <c r="AM2960" s="16">
        <v>0.54600000000000004</v>
      </c>
      <c r="AN2960" s="16">
        <v>0.4355</v>
      </c>
      <c r="AO2960" s="16">
        <v>0.7409</v>
      </c>
      <c r="AP2960" s="16">
        <v>0.63829999999999998</v>
      </c>
      <c r="AQ2960" s="16">
        <v>4.82E-2</v>
      </c>
      <c r="AR2960" s="16">
        <f t="shared" si="123"/>
        <v>0</v>
      </c>
      <c r="AS2960" s="5">
        <f t="shared" si="122"/>
        <v>7.0402999999999993E-2</v>
      </c>
    </row>
    <row r="2961" spans="1:45" x14ac:dyDescent="0.25">
      <c r="A2961" s="16" t="s">
        <v>405</v>
      </c>
      <c r="B2961" s="16" t="s">
        <v>125</v>
      </c>
      <c r="C2961" s="16" t="s">
        <v>347</v>
      </c>
      <c r="D2961" s="16">
        <v>2002</v>
      </c>
      <c r="E2961" s="16" t="s">
        <v>3491</v>
      </c>
      <c r="F2961" s="16" t="s">
        <v>594</v>
      </c>
      <c r="G2961" s="10">
        <v>8815.44</v>
      </c>
      <c r="H2961" s="73">
        <v>9.0842600000000004</v>
      </c>
      <c r="I2961" s="16">
        <v>38230364</v>
      </c>
      <c r="J2961" s="71">
        <v>2.7E-2</v>
      </c>
      <c r="K2961" s="71">
        <v>0.86</v>
      </c>
      <c r="L2961" s="16">
        <v>1.5562419999999999</v>
      </c>
      <c r="M2961" s="16">
        <v>8.5388699999999998E-2</v>
      </c>
      <c r="N2961" s="16">
        <v>1.546395</v>
      </c>
      <c r="O2961" s="16">
        <v>0.34391709999999998</v>
      </c>
      <c r="P2961" s="16">
        <v>0.70038990000000001</v>
      </c>
      <c r="Q2961" s="16">
        <v>0.80772969999999999</v>
      </c>
      <c r="R2961" s="16">
        <v>0.55789999999999995</v>
      </c>
      <c r="S2961" s="16">
        <v>3.8399999999999997E-2</v>
      </c>
      <c r="T2961" s="16">
        <v>3.4799999999999998E-2</v>
      </c>
      <c r="U2961" s="16">
        <v>5.3979999999999997</v>
      </c>
      <c r="V2961" s="16">
        <v>60.448</v>
      </c>
      <c r="W2961" s="16">
        <v>9.0280000000000005</v>
      </c>
      <c r="X2961" s="16">
        <v>489.05500000000001</v>
      </c>
      <c r="Y2961" s="16">
        <v>45.242699999999999</v>
      </c>
      <c r="Z2961" s="16">
        <v>0.3236</v>
      </c>
      <c r="AA2961" s="16">
        <v>-0.76003299999999996</v>
      </c>
      <c r="AB2961" s="16">
        <v>0.34</v>
      </c>
      <c r="AC2961" s="16">
        <v>8.67</v>
      </c>
      <c r="AD2961" s="16">
        <v>47.9</v>
      </c>
      <c r="AE2961" s="16">
        <v>30.985099999999999</v>
      </c>
      <c r="AF2961" s="16">
        <v>36.306899999999999</v>
      </c>
      <c r="AG2961" s="16">
        <v>372738</v>
      </c>
      <c r="AH2961" s="16">
        <v>0.65469999999999995</v>
      </c>
      <c r="AI2961" s="16">
        <v>88.5</v>
      </c>
      <c r="AJ2961" s="16">
        <v>96.3</v>
      </c>
      <c r="AK2961" s="16">
        <v>1.0728</v>
      </c>
      <c r="AL2961" s="16">
        <v>0.33079999999999998</v>
      </c>
      <c r="AM2961" s="16">
        <v>0.49459999999999998</v>
      </c>
      <c r="AN2961" s="16">
        <v>0.64770000000000005</v>
      </c>
      <c r="AO2961" s="16">
        <v>0.75</v>
      </c>
      <c r="AP2961" s="16">
        <v>0.62839999999999996</v>
      </c>
      <c r="AQ2961" s="16">
        <v>4.82E-2</v>
      </c>
      <c r="AR2961" s="16">
        <f t="shared" si="123"/>
        <v>0</v>
      </c>
      <c r="AS2961" s="5">
        <f t="shared" si="122"/>
        <v>8.2977999999999996E-2</v>
      </c>
    </row>
    <row r="2962" spans="1:45" x14ac:dyDescent="0.25">
      <c r="A2962" s="16" t="s">
        <v>405</v>
      </c>
      <c r="B2962" s="16" t="s">
        <v>125</v>
      </c>
      <c r="C2962" s="16" t="s">
        <v>347</v>
      </c>
      <c r="D2962" s="16">
        <v>2003</v>
      </c>
      <c r="E2962" s="16" t="s">
        <v>3493</v>
      </c>
      <c r="F2962" s="16" t="s">
        <v>594</v>
      </c>
      <c r="G2962" s="10">
        <v>9135.65</v>
      </c>
      <c r="H2962" s="73">
        <v>9.1199399999999997</v>
      </c>
      <c r="I2962" s="16">
        <v>38204570</v>
      </c>
      <c r="J2962" s="71">
        <v>2.5999999999999999E-2</v>
      </c>
      <c r="K2962" s="71">
        <v>0.88300000000000001</v>
      </c>
      <c r="L2962" s="16">
        <v>1.645823</v>
      </c>
      <c r="M2962" s="16">
        <v>9.4605900000000007E-2</v>
      </c>
      <c r="N2962" s="16">
        <v>1.6032230000000001</v>
      </c>
      <c r="O2962" s="16">
        <v>0.45404169999999999</v>
      </c>
      <c r="P2962" s="16">
        <v>0.75856409999999996</v>
      </c>
      <c r="Q2962" s="16">
        <v>0.76628160000000001</v>
      </c>
      <c r="R2962" s="16">
        <v>0.53879999999999995</v>
      </c>
      <c r="S2962" s="16">
        <v>3.6200000000000003E-2</v>
      </c>
      <c r="T2962" s="16">
        <v>3.78E-2</v>
      </c>
      <c r="U2962" s="16">
        <v>5.3322000000000003</v>
      </c>
      <c r="V2962" s="16">
        <v>60.722000000000001</v>
      </c>
      <c r="W2962" s="16">
        <v>9.3719999999999999</v>
      </c>
      <c r="X2962" s="16">
        <v>494.875</v>
      </c>
      <c r="Y2962" s="16">
        <v>47.620600000000003</v>
      </c>
      <c r="Z2962" s="16">
        <v>0.35299999999999998</v>
      </c>
      <c r="AA2962" s="16">
        <v>-0.77168429999999999</v>
      </c>
      <c r="AB2962" s="16">
        <v>0.34</v>
      </c>
      <c r="AC2962" s="16">
        <v>8.67</v>
      </c>
      <c r="AD2962" s="16">
        <v>48.2</v>
      </c>
      <c r="AE2962" s="16">
        <v>32.136800000000001</v>
      </c>
      <c r="AF2962" s="16">
        <v>45.492899999999999</v>
      </c>
      <c r="AG2962" s="16">
        <v>392647</v>
      </c>
      <c r="AH2962" s="16">
        <v>0.6512</v>
      </c>
      <c r="AI2962" s="16">
        <v>89.2</v>
      </c>
      <c r="AJ2962" s="16">
        <v>96.5</v>
      </c>
      <c r="AK2962" s="16">
        <v>0.97170000000000001</v>
      </c>
      <c r="AL2962" s="16">
        <v>0.38319999999999999</v>
      </c>
      <c r="AM2962" s="16">
        <v>0.55469999999999997</v>
      </c>
      <c r="AN2962" s="16">
        <v>0.54010000000000002</v>
      </c>
      <c r="AO2962" s="16">
        <v>0.71740000000000004</v>
      </c>
      <c r="AP2962" s="16">
        <v>0.51449999999999996</v>
      </c>
      <c r="AQ2962" s="16">
        <v>4.82E-2</v>
      </c>
      <c r="AR2962" s="16">
        <f t="shared" si="123"/>
        <v>0</v>
      </c>
      <c r="AS2962" s="5">
        <f t="shared" si="122"/>
        <v>8.9581000000000133E-2</v>
      </c>
    </row>
    <row r="2963" spans="1:45" x14ac:dyDescent="0.25">
      <c r="A2963" s="16" t="s">
        <v>405</v>
      </c>
      <c r="B2963" s="16" t="s">
        <v>125</v>
      </c>
      <c r="C2963" s="16" t="s">
        <v>347</v>
      </c>
      <c r="D2963" s="16">
        <v>2004</v>
      </c>
      <c r="E2963" s="16" t="s">
        <v>3501</v>
      </c>
      <c r="F2963" s="16" t="s">
        <v>594</v>
      </c>
      <c r="G2963" s="10">
        <v>9610.44</v>
      </c>
      <c r="H2963" s="73">
        <v>9.1706059999999994</v>
      </c>
      <c r="I2963" s="16">
        <v>38182222</v>
      </c>
      <c r="J2963" s="71">
        <v>2.7E-2</v>
      </c>
      <c r="K2963" s="71">
        <v>0.90700000000000003</v>
      </c>
      <c r="L2963" s="16">
        <v>1.7036560000000001</v>
      </c>
      <c r="M2963" s="16">
        <v>0.1901407</v>
      </c>
      <c r="N2963" s="16">
        <v>1.6473370000000001</v>
      </c>
      <c r="O2963" s="16">
        <v>0.4919559</v>
      </c>
      <c r="P2963" s="16">
        <v>0.82621999999999995</v>
      </c>
      <c r="Q2963" s="16">
        <v>0.64454250000000002</v>
      </c>
      <c r="R2963" s="16">
        <v>0.55589999999999995</v>
      </c>
      <c r="S2963" s="16">
        <v>4.4699999999999997E-2</v>
      </c>
      <c r="T2963" s="16">
        <v>4.36E-2</v>
      </c>
      <c r="U2963" s="16">
        <v>5.3890000000000002</v>
      </c>
      <c r="V2963" s="16">
        <v>60.996000000000002</v>
      </c>
      <c r="W2963" s="16">
        <v>9.7159999999999993</v>
      </c>
      <c r="X2963" s="16">
        <v>496.68</v>
      </c>
      <c r="Y2963" s="16">
        <v>47.780799999999999</v>
      </c>
      <c r="Z2963" s="16">
        <v>0.37780000000000002</v>
      </c>
      <c r="AA2963" s="16">
        <v>-0.73673029999999995</v>
      </c>
      <c r="AB2963" s="16">
        <v>0.34</v>
      </c>
      <c r="AC2963" s="16">
        <v>8.67</v>
      </c>
      <c r="AD2963" s="16">
        <v>47.3</v>
      </c>
      <c r="AE2963" s="16">
        <v>32.840600000000002</v>
      </c>
      <c r="AF2963" s="16">
        <v>60.4206</v>
      </c>
      <c r="AG2963" s="16">
        <v>399532</v>
      </c>
      <c r="AH2963" s="16">
        <v>0.66069999999999995</v>
      </c>
      <c r="AI2963" s="16">
        <v>89.9</v>
      </c>
      <c r="AJ2963" s="16">
        <v>96.6</v>
      </c>
      <c r="AK2963" s="16">
        <v>0.99839999999999995</v>
      </c>
      <c r="AL2963" s="16">
        <v>0.1099</v>
      </c>
      <c r="AM2963" s="16">
        <v>0.4909</v>
      </c>
      <c r="AN2963" s="16">
        <v>0.1077</v>
      </c>
      <c r="AO2963" s="16">
        <v>0.82330000000000003</v>
      </c>
      <c r="AP2963" s="16">
        <v>0.4027</v>
      </c>
      <c r="AQ2963" s="16">
        <v>4.82E-2</v>
      </c>
      <c r="AR2963" s="16">
        <f t="shared" si="123"/>
        <v>0</v>
      </c>
      <c r="AS2963" s="5">
        <f t="shared" si="122"/>
        <v>5.7833000000000023E-2</v>
      </c>
    </row>
    <row r="2964" spans="1:45" x14ac:dyDescent="0.25">
      <c r="A2964" s="16" t="s">
        <v>405</v>
      </c>
      <c r="B2964" s="16" t="s">
        <v>125</v>
      </c>
      <c r="C2964" s="16" t="s">
        <v>347</v>
      </c>
      <c r="D2964" s="16">
        <v>2005</v>
      </c>
      <c r="E2964" s="16" t="s">
        <v>3502</v>
      </c>
      <c r="F2964" s="16" t="s">
        <v>594</v>
      </c>
      <c r="G2964" s="10">
        <v>9950.57</v>
      </c>
      <c r="H2964" s="73">
        <v>9.2053849999999997</v>
      </c>
      <c r="I2964" s="16">
        <v>38165445</v>
      </c>
      <c r="J2964" s="71">
        <v>6.0000000000000001E-3</v>
      </c>
      <c r="K2964" s="71">
        <v>0.91300000000000003</v>
      </c>
      <c r="L2964" s="16">
        <v>1.8171900000000001</v>
      </c>
      <c r="M2964" s="16">
        <v>0.21578049999999999</v>
      </c>
      <c r="N2964" s="16">
        <v>1.692598</v>
      </c>
      <c r="O2964" s="16">
        <v>0.59562570000000004</v>
      </c>
      <c r="P2964" s="16">
        <v>0.86306729999999998</v>
      </c>
      <c r="Q2964" s="16">
        <v>0.68455160000000004</v>
      </c>
      <c r="R2964" s="16">
        <v>0.56599999999999995</v>
      </c>
      <c r="S2964" s="16">
        <v>3.7699999999999997E-2</v>
      </c>
      <c r="T2964" s="16">
        <v>4.8599999999999997E-2</v>
      </c>
      <c r="U2964" s="16">
        <v>5.4566999999999997</v>
      </c>
      <c r="V2964" s="16">
        <v>61.27</v>
      </c>
      <c r="W2964" s="16">
        <v>10.06</v>
      </c>
      <c r="X2964" s="16">
        <v>498.48599999999999</v>
      </c>
      <c r="Y2964" s="16">
        <v>50.645299999999999</v>
      </c>
      <c r="Z2964" s="16">
        <v>0.40450000000000003</v>
      </c>
      <c r="AA2964" s="16">
        <v>-0.71342779999999995</v>
      </c>
      <c r="AB2964" s="16">
        <v>0.34</v>
      </c>
      <c r="AC2964" s="16">
        <v>8.67</v>
      </c>
      <c r="AD2964" s="16">
        <v>46.7</v>
      </c>
      <c r="AE2964" s="16">
        <v>30.979800000000001</v>
      </c>
      <c r="AF2964" s="16">
        <v>76.339100000000002</v>
      </c>
      <c r="AG2964" s="16">
        <v>407067</v>
      </c>
      <c r="AH2964" s="16">
        <v>0.66500000000000004</v>
      </c>
      <c r="AI2964" s="16">
        <v>90.6</v>
      </c>
      <c r="AJ2964" s="16">
        <v>96.8</v>
      </c>
      <c r="AK2964" s="16">
        <v>0.90300000000000002</v>
      </c>
      <c r="AL2964" s="16">
        <v>0.2235</v>
      </c>
      <c r="AM2964" s="16">
        <v>0.48110000000000003</v>
      </c>
      <c r="AN2964" s="16">
        <v>0.34100000000000003</v>
      </c>
      <c r="AO2964" s="16">
        <v>0.81840000000000002</v>
      </c>
      <c r="AP2964" s="16">
        <v>0.42449999999999999</v>
      </c>
      <c r="AQ2964" s="16">
        <v>4.82E-2</v>
      </c>
      <c r="AR2964" s="16">
        <f t="shared" si="123"/>
        <v>0</v>
      </c>
      <c r="AS2964" s="5">
        <f t="shared" si="122"/>
        <v>0.11353400000000002</v>
      </c>
    </row>
    <row r="2965" spans="1:45" x14ac:dyDescent="0.25">
      <c r="A2965" s="16" t="s">
        <v>405</v>
      </c>
      <c r="B2965" s="16" t="s">
        <v>125</v>
      </c>
      <c r="C2965" s="16" t="s">
        <v>347</v>
      </c>
      <c r="D2965" s="16">
        <v>2006</v>
      </c>
      <c r="E2965" s="16" t="s">
        <v>3483</v>
      </c>
      <c r="F2965" s="16" t="s">
        <v>594</v>
      </c>
      <c r="G2965" s="10">
        <v>10572.2</v>
      </c>
      <c r="H2965" s="73">
        <v>9.265981</v>
      </c>
      <c r="I2965" s="16">
        <v>38141267</v>
      </c>
      <c r="J2965" s="71">
        <v>0.02</v>
      </c>
      <c r="K2965" s="71">
        <v>0.93100000000000005</v>
      </c>
      <c r="L2965" s="16">
        <v>1.906317</v>
      </c>
      <c r="M2965" s="16">
        <v>0.17035819999999999</v>
      </c>
      <c r="N2965" s="16">
        <v>1.7236959999999999</v>
      </c>
      <c r="O2965" s="16">
        <v>0.80789520000000004</v>
      </c>
      <c r="P2965" s="16">
        <v>0.92756609999999995</v>
      </c>
      <c r="Q2965" s="16">
        <v>0.60665769999999997</v>
      </c>
      <c r="R2965" s="16">
        <v>0.55320000000000003</v>
      </c>
      <c r="S2965" s="16">
        <v>1.6199999999999999E-2</v>
      </c>
      <c r="T2965" s="16">
        <v>5.3199999999999997E-2</v>
      </c>
      <c r="U2965" s="16">
        <v>5.2282999999999999</v>
      </c>
      <c r="V2965" s="16">
        <v>61.1</v>
      </c>
      <c r="W2965" s="16">
        <v>10.843999999999999</v>
      </c>
      <c r="X2965" s="16">
        <v>500.29199999999997</v>
      </c>
      <c r="Y2965" s="16">
        <v>57.759700000000002</v>
      </c>
      <c r="Z2965" s="16">
        <v>0.43680000000000002</v>
      </c>
      <c r="AA2965" s="16">
        <v>-0.70954390000000001</v>
      </c>
      <c r="AB2965" s="16">
        <v>0.34</v>
      </c>
      <c r="AC2965" s="16">
        <v>8.67</v>
      </c>
      <c r="AD2965" s="16">
        <v>46.6</v>
      </c>
      <c r="AE2965" s="16">
        <v>30.045500000000001</v>
      </c>
      <c r="AF2965" s="16">
        <v>96.206999999999994</v>
      </c>
      <c r="AG2965" s="16">
        <v>421496</v>
      </c>
      <c r="AH2965" s="16">
        <v>0.67</v>
      </c>
      <c r="AI2965" s="16">
        <v>91.3</v>
      </c>
      <c r="AJ2965" s="16">
        <v>97</v>
      </c>
      <c r="AK2965" s="16">
        <v>0.76029999999999998</v>
      </c>
      <c r="AL2965" s="16">
        <v>0.1749</v>
      </c>
      <c r="AM2965" s="16">
        <v>0.42309999999999998</v>
      </c>
      <c r="AN2965" s="16">
        <v>0.32590000000000002</v>
      </c>
      <c r="AO2965" s="16">
        <v>0.71479999999999999</v>
      </c>
      <c r="AP2965" s="16">
        <v>0.35410000000000003</v>
      </c>
      <c r="AQ2965" s="16">
        <v>4.82E-2</v>
      </c>
      <c r="AR2965" s="16">
        <f t="shared" si="123"/>
        <v>0</v>
      </c>
      <c r="AS2965" s="5">
        <f t="shared" si="122"/>
        <v>8.9126999999999956E-2</v>
      </c>
    </row>
    <row r="2966" spans="1:45" x14ac:dyDescent="0.25">
      <c r="A2966" s="16" t="s">
        <v>405</v>
      </c>
      <c r="B2966" s="16" t="s">
        <v>125</v>
      </c>
      <c r="C2966" s="16" t="s">
        <v>347</v>
      </c>
      <c r="D2966" s="16">
        <v>2007</v>
      </c>
      <c r="E2966" s="16" t="s">
        <v>3496</v>
      </c>
      <c r="F2966" s="16" t="s">
        <v>594</v>
      </c>
      <c r="G2966" s="10">
        <v>11322.1</v>
      </c>
      <c r="H2966" s="73">
        <v>9.3345079999999996</v>
      </c>
      <c r="I2966" s="16">
        <v>38120560</v>
      </c>
      <c r="J2966" s="71">
        <v>1.9E-2</v>
      </c>
      <c r="K2966" s="71">
        <v>0.94899999999999995</v>
      </c>
      <c r="L2966" s="16">
        <v>1.988364</v>
      </c>
      <c r="M2966" s="16">
        <v>0.1769858</v>
      </c>
      <c r="N2966" s="16">
        <v>1.7315609999999999</v>
      </c>
      <c r="O2966" s="16">
        <v>0.89008849999999995</v>
      </c>
      <c r="P2966" s="16">
        <v>0.93924700000000005</v>
      </c>
      <c r="Q2966" s="16">
        <v>0.68173810000000001</v>
      </c>
      <c r="R2966" s="16">
        <v>0.56230000000000002</v>
      </c>
      <c r="S2966" s="16">
        <v>1.5900000000000001E-2</v>
      </c>
      <c r="T2966" s="16">
        <v>5.3499999999999999E-2</v>
      </c>
      <c r="U2966" s="16">
        <v>4.8718000000000004</v>
      </c>
      <c r="V2966" s="16">
        <v>60.93</v>
      </c>
      <c r="W2966" s="16">
        <v>11.628</v>
      </c>
      <c r="X2966" s="16">
        <v>500.56599999999997</v>
      </c>
      <c r="Y2966" s="16">
        <v>59.309899999999999</v>
      </c>
      <c r="Z2966" s="16">
        <v>0.46150000000000002</v>
      </c>
      <c r="AA2966" s="16">
        <v>-0.71731149999999999</v>
      </c>
      <c r="AB2966" s="16">
        <v>0.34</v>
      </c>
      <c r="AC2966" s="16">
        <v>8.67</v>
      </c>
      <c r="AD2966" s="16">
        <v>46.8</v>
      </c>
      <c r="AE2966" s="16">
        <v>27.47</v>
      </c>
      <c r="AF2966" s="16">
        <v>108.378</v>
      </c>
      <c r="AG2966" s="16">
        <v>416471</v>
      </c>
      <c r="AH2966" s="16">
        <v>0.67920000000000003</v>
      </c>
      <c r="AI2966" s="16">
        <v>92.1</v>
      </c>
      <c r="AJ2966" s="16">
        <v>97.1</v>
      </c>
      <c r="AK2966" s="16">
        <v>0.84389999999999998</v>
      </c>
      <c r="AL2966" s="16">
        <v>0.1928</v>
      </c>
      <c r="AM2966" s="16">
        <v>0.40460000000000002</v>
      </c>
      <c r="AN2966" s="16">
        <v>0.63749999999999996</v>
      </c>
      <c r="AO2966" s="16">
        <v>0.76749999999999996</v>
      </c>
      <c r="AP2966" s="16">
        <v>0.36820000000000003</v>
      </c>
      <c r="AQ2966" s="16">
        <v>4.82E-2</v>
      </c>
      <c r="AR2966" s="16">
        <f t="shared" si="123"/>
        <v>0</v>
      </c>
      <c r="AS2966" s="5">
        <f t="shared" si="122"/>
        <v>8.2046999999999981E-2</v>
      </c>
    </row>
    <row r="2967" spans="1:45" x14ac:dyDescent="0.25">
      <c r="A2967" s="16" t="s">
        <v>405</v>
      </c>
      <c r="B2967" s="16" t="s">
        <v>125</v>
      </c>
      <c r="C2967" s="16" t="s">
        <v>347</v>
      </c>
      <c r="D2967" s="16">
        <v>2008</v>
      </c>
      <c r="E2967" s="16" t="s">
        <v>3488</v>
      </c>
      <c r="F2967" s="16" t="s">
        <v>594</v>
      </c>
      <c r="G2967" s="10">
        <v>11801.6</v>
      </c>
      <c r="H2967" s="73">
        <v>9.3759899999999998</v>
      </c>
      <c r="I2967" s="16">
        <v>38125759</v>
      </c>
      <c r="J2967" s="71">
        <v>-7.0000000000000001E-3</v>
      </c>
      <c r="K2967" s="71">
        <v>0.94199999999999995</v>
      </c>
      <c r="L2967" s="16">
        <v>2.0985659999999999</v>
      </c>
      <c r="M2967" s="16">
        <v>0.24371909999999999</v>
      </c>
      <c r="N2967" s="16">
        <v>1.7982830000000001</v>
      </c>
      <c r="O2967" s="16">
        <v>0.89834639999999999</v>
      </c>
      <c r="P2967" s="16">
        <v>0.92854749999999997</v>
      </c>
      <c r="Q2967" s="16">
        <v>0.80499449999999995</v>
      </c>
      <c r="R2967" s="16">
        <v>0.60329999999999995</v>
      </c>
      <c r="S2967" s="16">
        <v>1.5800000000000002E-2</v>
      </c>
      <c r="T2967" s="16">
        <v>5.8299999999999998E-2</v>
      </c>
      <c r="U2967" s="16">
        <v>5.0750000000000002</v>
      </c>
      <c r="V2967" s="16">
        <v>60.76</v>
      </c>
      <c r="W2967" s="16">
        <v>12.412000000000001</v>
      </c>
      <c r="X2967" s="16">
        <v>500.84100000000001</v>
      </c>
      <c r="Y2967" s="16">
        <v>60.501600000000003</v>
      </c>
      <c r="Z2967" s="16">
        <v>0.4536</v>
      </c>
      <c r="AA2967" s="16">
        <v>-0.70954390000000001</v>
      </c>
      <c r="AB2967" s="16">
        <v>0.34</v>
      </c>
      <c r="AC2967" s="16">
        <v>8.67</v>
      </c>
      <c r="AD2967" s="16">
        <v>46.6</v>
      </c>
      <c r="AE2967" s="16">
        <v>24.755199999999999</v>
      </c>
      <c r="AF2967" s="16">
        <v>115.021</v>
      </c>
      <c r="AG2967" s="16">
        <v>405789</v>
      </c>
      <c r="AH2967" s="16">
        <v>0.68520000000000003</v>
      </c>
      <c r="AI2967" s="16">
        <v>92.8</v>
      </c>
      <c r="AJ2967" s="16">
        <v>97.3</v>
      </c>
      <c r="AK2967" s="16">
        <v>0.91910000000000003</v>
      </c>
      <c r="AL2967" s="16">
        <v>0.34710000000000002</v>
      </c>
      <c r="AM2967" s="16">
        <v>0.47870000000000001</v>
      </c>
      <c r="AN2967" s="16">
        <v>0.8589</v>
      </c>
      <c r="AO2967" s="16">
        <v>0.82410000000000005</v>
      </c>
      <c r="AP2967" s="16">
        <v>0.50939999999999996</v>
      </c>
      <c r="AQ2967" s="16">
        <v>4.82E-2</v>
      </c>
      <c r="AR2967" s="16">
        <f t="shared" si="123"/>
        <v>0</v>
      </c>
      <c r="AS2967" s="5">
        <f t="shared" si="122"/>
        <v>0.11020199999999991</v>
      </c>
    </row>
    <row r="2968" spans="1:45" x14ac:dyDescent="0.25">
      <c r="A2968" s="16" t="s">
        <v>405</v>
      </c>
      <c r="B2968" s="16" t="s">
        <v>125</v>
      </c>
      <c r="C2968" s="16" t="s">
        <v>347</v>
      </c>
      <c r="D2968" s="16">
        <v>2009</v>
      </c>
      <c r="E2968" s="16" t="s">
        <v>3497</v>
      </c>
      <c r="F2968" s="16" t="s">
        <v>594</v>
      </c>
      <c r="G2968" s="10">
        <v>12126.2</v>
      </c>
      <c r="H2968" s="73">
        <v>9.403124</v>
      </c>
      <c r="I2968" s="16">
        <v>38151603</v>
      </c>
      <c r="J2968" s="71">
        <v>5.0000000000000001E-3</v>
      </c>
      <c r="K2968" s="71">
        <v>0.94699999999999995</v>
      </c>
      <c r="L2968" s="16">
        <v>2.1871520000000002</v>
      </c>
      <c r="M2968" s="16">
        <v>0.2968595</v>
      </c>
      <c r="N2968" s="16">
        <v>1.8386009999999999</v>
      </c>
      <c r="O2968" s="16">
        <v>0.94745469999999998</v>
      </c>
      <c r="P2968" s="16">
        <v>0.91353989999999996</v>
      </c>
      <c r="Q2968" s="16">
        <v>0.87948130000000002</v>
      </c>
      <c r="R2968" s="16">
        <v>0.66600000000000004</v>
      </c>
      <c r="S2968" s="16">
        <v>1.7600000000000001E-2</v>
      </c>
      <c r="T2968" s="16">
        <v>5.96E-2</v>
      </c>
      <c r="U2968" s="16">
        <v>5.0270999999999999</v>
      </c>
      <c r="V2968" s="16">
        <v>60.59</v>
      </c>
      <c r="W2968" s="16">
        <v>13.196</v>
      </c>
      <c r="X2968" s="16">
        <v>501.11700000000002</v>
      </c>
      <c r="Y2968" s="16">
        <v>60.706499999999998</v>
      </c>
      <c r="Z2968" s="16">
        <v>0.47610000000000002</v>
      </c>
      <c r="AA2968" s="16">
        <v>-0.71731149999999999</v>
      </c>
      <c r="AB2968" s="16">
        <v>0.34</v>
      </c>
      <c r="AC2968" s="16">
        <v>8.67</v>
      </c>
      <c r="AD2968" s="16">
        <v>46.8</v>
      </c>
      <c r="AE2968" s="16">
        <v>22.2379</v>
      </c>
      <c r="AF2968" s="16">
        <v>117.31399999999999</v>
      </c>
      <c r="AG2968" s="16">
        <v>396107</v>
      </c>
      <c r="AH2968" s="16">
        <v>0.7046</v>
      </c>
      <c r="AI2968" s="16">
        <v>93.5</v>
      </c>
      <c r="AJ2968" s="16">
        <v>97.5</v>
      </c>
      <c r="AK2968" s="16">
        <v>1.0145</v>
      </c>
      <c r="AL2968" s="16">
        <v>0.37009999999999998</v>
      </c>
      <c r="AM2968" s="16">
        <v>0.52359999999999995</v>
      </c>
      <c r="AN2968" s="16">
        <v>0.90459999999999996</v>
      </c>
      <c r="AO2968" s="16">
        <v>0.94910000000000005</v>
      </c>
      <c r="AP2968" s="16">
        <v>0.59689999999999999</v>
      </c>
      <c r="AQ2968" s="16">
        <v>4.82E-2</v>
      </c>
      <c r="AR2968" s="16">
        <f t="shared" si="123"/>
        <v>0</v>
      </c>
      <c r="AS2968" s="5">
        <f t="shared" si="122"/>
        <v>8.8586000000000276E-2</v>
      </c>
    </row>
    <row r="2969" spans="1:45" x14ac:dyDescent="0.25">
      <c r="A2969" s="16" t="s">
        <v>405</v>
      </c>
      <c r="B2969" s="16" t="s">
        <v>125</v>
      </c>
      <c r="C2969" s="16" t="s">
        <v>347</v>
      </c>
      <c r="D2969" s="16">
        <v>2010</v>
      </c>
      <c r="E2969" s="16" t="s">
        <v>3495</v>
      </c>
      <c r="F2969" s="16" t="s">
        <v>594</v>
      </c>
      <c r="G2969" s="10">
        <v>12599.5</v>
      </c>
      <c r="H2969" s="73">
        <v>9.441414</v>
      </c>
      <c r="I2969" s="16">
        <v>38042794</v>
      </c>
      <c r="J2969" s="71">
        <v>3.1E-2</v>
      </c>
      <c r="K2969" s="71">
        <v>0.97699999999999998</v>
      </c>
      <c r="L2969" s="16">
        <v>2.3206509999999998</v>
      </c>
      <c r="M2969" s="16">
        <v>0.35722419999999999</v>
      </c>
      <c r="N2969" s="16">
        <v>1.927854</v>
      </c>
      <c r="O2969" s="16">
        <v>1.028769</v>
      </c>
      <c r="P2969" s="16">
        <v>0.92428449999999995</v>
      </c>
      <c r="Q2969" s="16">
        <v>0.93792160000000002</v>
      </c>
      <c r="R2969" s="16">
        <v>0.7208</v>
      </c>
      <c r="S2969" s="16">
        <v>1.9E-2</v>
      </c>
      <c r="T2969" s="16">
        <v>6.2300000000000001E-2</v>
      </c>
      <c r="U2969" s="16">
        <v>5.0693000000000001</v>
      </c>
      <c r="V2969" s="16">
        <v>60.42</v>
      </c>
      <c r="W2969" s="16">
        <v>13.98</v>
      </c>
      <c r="X2969" s="16">
        <v>507.57799999999997</v>
      </c>
      <c r="Y2969" s="16">
        <v>64.075400000000002</v>
      </c>
      <c r="Z2969" s="16">
        <v>0.48220000000000002</v>
      </c>
      <c r="AA2969" s="16">
        <v>-0.70954390000000001</v>
      </c>
      <c r="AB2969" s="16">
        <v>0.34</v>
      </c>
      <c r="AC2969" s="16">
        <v>8.67</v>
      </c>
      <c r="AD2969" s="16">
        <v>46.6</v>
      </c>
      <c r="AE2969" s="16">
        <v>20.0716</v>
      </c>
      <c r="AF2969" s="16">
        <v>122.91500000000001</v>
      </c>
      <c r="AG2969" s="16">
        <v>412927</v>
      </c>
      <c r="AH2969" s="16">
        <v>0.71960000000000002</v>
      </c>
      <c r="AI2969" s="16">
        <v>94.3</v>
      </c>
      <c r="AJ2969" s="16">
        <v>97.6</v>
      </c>
      <c r="AK2969" s="16">
        <v>1.0255000000000001</v>
      </c>
      <c r="AL2969" s="16">
        <v>0.41320000000000001</v>
      </c>
      <c r="AM2969" s="16">
        <v>0.63670000000000004</v>
      </c>
      <c r="AN2969" s="16">
        <v>0.98460000000000003</v>
      </c>
      <c r="AO2969" s="16">
        <v>0.97829999999999995</v>
      </c>
      <c r="AP2969" s="16">
        <v>0.65790000000000004</v>
      </c>
      <c r="AQ2969" s="16">
        <v>4.82E-2</v>
      </c>
      <c r="AR2969" s="16">
        <f t="shared" si="123"/>
        <v>0</v>
      </c>
      <c r="AS2969" s="5">
        <f t="shared" si="122"/>
        <v>0.13349899999999959</v>
      </c>
    </row>
    <row r="2970" spans="1:45" x14ac:dyDescent="0.25">
      <c r="A2970" s="16" t="s">
        <v>405</v>
      </c>
      <c r="B2970" s="16" t="s">
        <v>125</v>
      </c>
      <c r="C2970" s="16" t="s">
        <v>347</v>
      </c>
      <c r="D2970" s="16">
        <v>2011</v>
      </c>
      <c r="E2970" s="16" t="s">
        <v>3504</v>
      </c>
      <c r="F2970" s="16" t="s">
        <v>594</v>
      </c>
      <c r="G2970" s="10">
        <v>13224.5</v>
      </c>
      <c r="H2970" s="73">
        <v>9.4898249999999997</v>
      </c>
      <c r="I2970" s="16">
        <v>38063255</v>
      </c>
      <c r="J2970" s="71">
        <v>2.3E-2</v>
      </c>
      <c r="K2970" s="71">
        <v>1</v>
      </c>
      <c r="L2970" s="16">
        <v>2.4166859999999999</v>
      </c>
      <c r="M2970" s="16">
        <v>0.41759000000000002</v>
      </c>
      <c r="N2970" s="16">
        <v>1.972523</v>
      </c>
      <c r="O2970" s="16">
        <v>1.0922940000000001</v>
      </c>
      <c r="P2970" s="16">
        <v>0.94448290000000001</v>
      </c>
      <c r="Q2970" s="16">
        <v>0.96414109999999997</v>
      </c>
      <c r="R2970" s="16">
        <v>0.746</v>
      </c>
      <c r="S2970" s="16">
        <v>2.2700000000000001E-2</v>
      </c>
      <c r="T2970" s="16">
        <v>6.5799999999999997E-2</v>
      </c>
      <c r="U2970" s="16">
        <v>4.8209</v>
      </c>
      <c r="V2970" s="16">
        <v>61.335999999999999</v>
      </c>
      <c r="W2970" s="16">
        <v>14.144</v>
      </c>
      <c r="X2970" s="16">
        <v>514.04</v>
      </c>
      <c r="Y2970" s="16">
        <v>66.132300000000001</v>
      </c>
      <c r="Z2970" s="16">
        <v>0.49390000000000001</v>
      </c>
      <c r="AA2970" s="16">
        <v>-0.70177650000000003</v>
      </c>
      <c r="AB2970" s="16">
        <v>0.34</v>
      </c>
      <c r="AC2970" s="16">
        <v>8.67</v>
      </c>
      <c r="AD2970" s="16">
        <v>46.4</v>
      </c>
      <c r="AE2970" s="16">
        <v>17.936599999999999</v>
      </c>
      <c r="AF2970" s="16">
        <v>131.29400000000001</v>
      </c>
      <c r="AG2970" s="16">
        <v>428545</v>
      </c>
      <c r="AH2970" s="16">
        <v>0.73670000000000002</v>
      </c>
      <c r="AI2970" s="16">
        <v>95</v>
      </c>
      <c r="AJ2970" s="16">
        <v>97.8</v>
      </c>
      <c r="AK2970" s="16">
        <v>1.0149999999999999</v>
      </c>
      <c r="AL2970" s="16">
        <v>0.4854</v>
      </c>
      <c r="AM2970" s="16">
        <v>0.62160000000000004</v>
      </c>
      <c r="AN2970" s="16">
        <v>1.0535000000000001</v>
      </c>
      <c r="AO2970" s="16">
        <v>0.92769999999999997</v>
      </c>
      <c r="AP2970" s="16">
        <v>0.75119999999999998</v>
      </c>
      <c r="AQ2970" s="16">
        <v>4.82E-2</v>
      </c>
      <c r="AR2970" s="16">
        <f t="shared" si="123"/>
        <v>0</v>
      </c>
      <c r="AS2970" s="5">
        <f t="shared" si="122"/>
        <v>9.6035000000000093E-2</v>
      </c>
    </row>
    <row r="2971" spans="1:45" x14ac:dyDescent="0.25">
      <c r="A2971" s="16" t="s">
        <v>405</v>
      </c>
      <c r="B2971" s="16" t="s">
        <v>125</v>
      </c>
      <c r="C2971" s="16" t="s">
        <v>347</v>
      </c>
      <c r="D2971" s="16">
        <v>2012</v>
      </c>
      <c r="E2971" s="16" t="s">
        <v>3509</v>
      </c>
      <c r="F2971" s="16" t="s">
        <v>594</v>
      </c>
      <c r="G2971" s="10">
        <v>13437</v>
      </c>
      <c r="H2971" s="73">
        <v>9.5057659999999995</v>
      </c>
      <c r="I2971" s="16">
        <v>38063164</v>
      </c>
      <c r="J2971" s="71">
        <v>-5.0000000000000001E-3</v>
      </c>
      <c r="K2971" s="71">
        <v>0.995</v>
      </c>
      <c r="L2971" s="16">
        <v>2.5234070000000002</v>
      </c>
      <c r="M2971" s="16">
        <v>0.55130319999999999</v>
      </c>
      <c r="N2971" s="16">
        <v>2.0424950000000002</v>
      </c>
      <c r="O2971" s="16">
        <v>1.100071</v>
      </c>
      <c r="P2971" s="16">
        <v>0.94086669999999994</v>
      </c>
      <c r="Q2971" s="16">
        <v>1.001131</v>
      </c>
      <c r="R2971" s="16">
        <v>0.88109999999999999</v>
      </c>
      <c r="S2971" s="16">
        <v>2.5499999999999998E-2</v>
      </c>
      <c r="T2971" s="16">
        <v>7.1099999999999997E-2</v>
      </c>
      <c r="U2971" s="16">
        <v>4.8131000000000004</v>
      </c>
      <c r="V2971" s="16">
        <v>62.252000000000002</v>
      </c>
      <c r="W2971" s="16">
        <v>14.308</v>
      </c>
      <c r="X2971" s="16">
        <v>520.50199999999995</v>
      </c>
      <c r="Y2971" s="16">
        <v>66.882800000000003</v>
      </c>
      <c r="Z2971" s="16">
        <v>0.48799999999999999</v>
      </c>
      <c r="AA2971" s="16">
        <v>-0.70954390000000001</v>
      </c>
      <c r="AB2971" s="16">
        <v>0.34</v>
      </c>
      <c r="AC2971" s="16">
        <v>8.67</v>
      </c>
      <c r="AD2971" s="16">
        <v>46.6</v>
      </c>
      <c r="AE2971" s="16">
        <v>15.5738</v>
      </c>
      <c r="AF2971" s="16">
        <v>141.54599999999999</v>
      </c>
      <c r="AG2971" s="16">
        <v>424849</v>
      </c>
      <c r="AH2971" s="16">
        <v>0.71509999999999996</v>
      </c>
      <c r="AI2971" s="16">
        <v>95.7</v>
      </c>
      <c r="AJ2971" s="16">
        <v>98</v>
      </c>
      <c r="AK2971" s="16">
        <v>1.0491999999999999</v>
      </c>
      <c r="AL2971" s="16">
        <v>0.59079999999999999</v>
      </c>
      <c r="AM2971" s="16">
        <v>0.67430000000000001</v>
      </c>
      <c r="AN2971" s="16">
        <v>1.0286999999999999</v>
      </c>
      <c r="AO2971" s="16">
        <v>0.96499999999999997</v>
      </c>
      <c r="AP2971" s="16">
        <v>0.75429999999999997</v>
      </c>
      <c r="AQ2971" s="16">
        <v>4.82E-2</v>
      </c>
      <c r="AR2971" s="16">
        <f t="shared" si="123"/>
        <v>0</v>
      </c>
      <c r="AS2971" s="5">
        <f t="shared" si="122"/>
        <v>0.10672100000000029</v>
      </c>
    </row>
    <row r="2972" spans="1:45" x14ac:dyDescent="0.25">
      <c r="A2972" s="16" t="s">
        <v>405</v>
      </c>
      <c r="B2972" s="16" t="s">
        <v>125</v>
      </c>
      <c r="C2972" s="16" t="s">
        <v>347</v>
      </c>
      <c r="D2972" s="16">
        <v>2013</v>
      </c>
      <c r="E2972" s="16" t="s">
        <v>3484</v>
      </c>
      <c r="F2972" s="16" t="s">
        <v>594</v>
      </c>
      <c r="G2972" s="10">
        <v>13632.1</v>
      </c>
      <c r="H2972" s="73">
        <v>9.5201829999999994</v>
      </c>
      <c r="I2972" s="16">
        <v>38040196</v>
      </c>
      <c r="J2972" s="71">
        <v>-6.0000000000000001E-3</v>
      </c>
      <c r="K2972" s="71">
        <v>0.99</v>
      </c>
      <c r="L2972" s="16">
        <v>2.6310709999999999</v>
      </c>
      <c r="M2972" s="16">
        <v>0.58232859999999997</v>
      </c>
      <c r="N2972" s="16">
        <v>2.0869270000000002</v>
      </c>
      <c r="O2972" s="16">
        <v>1.238572</v>
      </c>
      <c r="P2972" s="16">
        <v>0.96087219999999995</v>
      </c>
      <c r="Q2972" s="16">
        <v>1.0035540000000001</v>
      </c>
      <c r="R2972" s="16">
        <v>0.87080000000000002</v>
      </c>
      <c r="S2972" s="16">
        <v>2.41E-2</v>
      </c>
      <c r="T2972" s="16">
        <v>7.5600000000000001E-2</v>
      </c>
      <c r="U2972" s="16">
        <v>5.2907000000000002</v>
      </c>
      <c r="V2972" s="16">
        <v>63.167999999999999</v>
      </c>
      <c r="W2972" s="16">
        <v>14.472</v>
      </c>
      <c r="X2972" s="16">
        <v>514.95699999999999</v>
      </c>
      <c r="Y2972" s="16">
        <v>73.225200000000001</v>
      </c>
      <c r="Z2972" s="16">
        <v>0.4869</v>
      </c>
      <c r="AA2972" s="16">
        <v>-0.72119529999999998</v>
      </c>
      <c r="AB2972" s="16">
        <v>0.34</v>
      </c>
      <c r="AC2972" s="16">
        <v>8.67</v>
      </c>
      <c r="AD2972" s="16">
        <v>46.9</v>
      </c>
      <c r="AE2972" s="16">
        <v>14.332599999999999</v>
      </c>
      <c r="AF2972" s="16">
        <v>149.07900000000001</v>
      </c>
      <c r="AG2972" s="16">
        <v>431120</v>
      </c>
      <c r="AH2972" s="16">
        <v>0.72050000000000003</v>
      </c>
      <c r="AI2972" s="16">
        <v>96.5</v>
      </c>
      <c r="AJ2972" s="16">
        <v>98.2</v>
      </c>
      <c r="AK2972" s="16">
        <v>0.98140000000000005</v>
      </c>
      <c r="AL2972" s="16">
        <v>0.55369999999999997</v>
      </c>
      <c r="AM2972" s="16">
        <v>0.71930000000000005</v>
      </c>
      <c r="AN2972" s="16">
        <v>0.96089999999999998</v>
      </c>
      <c r="AO2972" s="16">
        <v>1.0528999999999999</v>
      </c>
      <c r="AP2972" s="16">
        <v>0.79490000000000005</v>
      </c>
      <c r="AQ2972" s="16">
        <v>4.82E-2</v>
      </c>
      <c r="AR2972" s="16">
        <f t="shared" si="123"/>
        <v>0</v>
      </c>
      <c r="AS2972" s="5">
        <f t="shared" si="122"/>
        <v>0.10766399999999976</v>
      </c>
    </row>
    <row r="2973" spans="1:45" x14ac:dyDescent="0.25">
      <c r="A2973" s="16" t="s">
        <v>405</v>
      </c>
      <c r="B2973" s="16" t="s">
        <v>125</v>
      </c>
      <c r="C2973" s="16" t="s">
        <v>347</v>
      </c>
      <c r="D2973" s="16">
        <v>2014</v>
      </c>
      <c r="E2973" s="16" t="s">
        <v>3500</v>
      </c>
      <c r="F2973" s="16" t="s">
        <v>594</v>
      </c>
      <c r="G2973" s="10">
        <v>14090.1</v>
      </c>
      <c r="H2973" s="73">
        <v>9.553229</v>
      </c>
      <c r="I2973" s="16">
        <v>38011735</v>
      </c>
      <c r="J2973" s="71">
        <v>0</v>
      </c>
      <c r="K2973" s="71">
        <v>0.99</v>
      </c>
      <c r="L2973" s="16">
        <v>2.6276280000000001</v>
      </c>
      <c r="M2973" s="16">
        <v>0.52725840000000002</v>
      </c>
      <c r="N2973" s="16">
        <v>2.0840700000000001</v>
      </c>
      <c r="O2973" s="16">
        <v>1.2747679999999999</v>
      </c>
      <c r="P2973" s="16">
        <v>0.93922260000000002</v>
      </c>
      <c r="Q2973" s="16">
        <v>1.0384949999999999</v>
      </c>
      <c r="R2973" s="16">
        <v>0.9405</v>
      </c>
      <c r="S2973" s="16">
        <v>2.24E-2</v>
      </c>
      <c r="T2973" s="16">
        <v>6.6299999999999998E-2</v>
      </c>
      <c r="U2973" s="16">
        <v>5.3186</v>
      </c>
      <c r="V2973" s="16">
        <v>64.084000000000003</v>
      </c>
      <c r="W2973" s="16">
        <v>14.635999999999999</v>
      </c>
      <c r="X2973" s="16">
        <v>509.41199999999998</v>
      </c>
      <c r="Y2973" s="16">
        <v>75.449700000000007</v>
      </c>
      <c r="Z2973" s="16">
        <v>0.4824</v>
      </c>
      <c r="AA2973" s="16">
        <v>-0.7114859</v>
      </c>
      <c r="AB2973" s="16">
        <v>0.34</v>
      </c>
      <c r="AC2973" s="16">
        <v>8.67</v>
      </c>
      <c r="AD2973" s="16">
        <v>46.65</v>
      </c>
      <c r="AE2973" s="16">
        <v>12.616899999999999</v>
      </c>
      <c r="AF2973" s="16">
        <v>148.887</v>
      </c>
      <c r="AG2973" s="16">
        <v>416863</v>
      </c>
      <c r="AH2973" s="16">
        <v>0.72589999999999999</v>
      </c>
      <c r="AI2973" s="16">
        <v>97.2</v>
      </c>
      <c r="AJ2973" s="16">
        <v>98.3</v>
      </c>
      <c r="AK2973" s="16">
        <v>1.1014999999999999</v>
      </c>
      <c r="AL2973" s="16">
        <v>0.5927</v>
      </c>
      <c r="AM2973" s="16">
        <v>0.82450000000000001</v>
      </c>
      <c r="AN2973" s="16">
        <v>0.85</v>
      </c>
      <c r="AO2973" s="16">
        <v>1.0592999999999999</v>
      </c>
      <c r="AP2973" s="16">
        <v>0.8175</v>
      </c>
      <c r="AQ2973" s="16">
        <v>4.82E-2</v>
      </c>
      <c r="AR2973" s="16">
        <f t="shared" si="123"/>
        <v>0</v>
      </c>
      <c r="AS2973" s="5">
        <f t="shared" si="122"/>
        <v>-3.4429999999998628E-3</v>
      </c>
    </row>
    <row r="2974" spans="1:45" x14ac:dyDescent="0.25">
      <c r="A2974" s="16" t="s">
        <v>409</v>
      </c>
      <c r="B2974" s="16" t="s">
        <v>191</v>
      </c>
      <c r="C2974" s="16" t="s">
        <v>349</v>
      </c>
      <c r="D2974" s="16">
        <v>1985</v>
      </c>
      <c r="E2974" s="16" t="s">
        <v>3540</v>
      </c>
      <c r="F2974" s="16" t="s">
        <v>594</v>
      </c>
      <c r="G2974" s="10">
        <v>16160</v>
      </c>
      <c r="H2974" s="73">
        <v>9.6902969999999993</v>
      </c>
      <c r="I2974" s="16" t="s">
        <v>6700</v>
      </c>
      <c r="J2974" s="71">
        <v>0</v>
      </c>
      <c r="K2974" s="71">
        <v>1</v>
      </c>
      <c r="L2974" s="16">
        <v>0.7681114</v>
      </c>
      <c r="M2974" s="16">
        <v>-0.36269760000000001</v>
      </c>
      <c r="N2974" s="16">
        <v>-0.28535189999999999</v>
      </c>
      <c r="O2974" s="16">
        <v>0.69517490000000004</v>
      </c>
      <c r="P2974" s="16">
        <v>0.309666</v>
      </c>
      <c r="Q2974" s="16">
        <v>1.366377</v>
      </c>
      <c r="R2974" s="16">
        <v>0.44350000000000001</v>
      </c>
      <c r="S2974" s="16">
        <v>1.9599999999999999E-2</v>
      </c>
      <c r="T2974" s="16">
        <v>1.0499999999999999E-3</v>
      </c>
      <c r="U2974" s="16">
        <v>3.5445000000000002</v>
      </c>
      <c r="V2974" s="16">
        <v>10.220000000000001</v>
      </c>
      <c r="W2974" s="16">
        <v>4.4550000000000001</v>
      </c>
      <c r="X2974" s="16">
        <v>444.92700000000002</v>
      </c>
      <c r="Y2974" s="16">
        <v>69.365600000000001</v>
      </c>
      <c r="Z2974" s="16">
        <v>0.23680000000000001</v>
      </c>
      <c r="AA2974" s="16">
        <v>-0.742286</v>
      </c>
      <c r="AB2974" s="16">
        <v>0.55000000000000004</v>
      </c>
      <c r="AC2974" s="16">
        <v>0</v>
      </c>
      <c r="AD2974" s="16">
        <v>45.27</v>
      </c>
      <c r="AE2974" s="16">
        <v>17.6128</v>
      </c>
      <c r="AF2974" s="16">
        <v>0</v>
      </c>
      <c r="AG2974" s="16">
        <v>145248</v>
      </c>
      <c r="AH2974" s="16">
        <v>0.5635</v>
      </c>
      <c r="AI2974" s="16">
        <v>99.3</v>
      </c>
      <c r="AJ2974" s="16">
        <v>93.6</v>
      </c>
      <c r="AK2974" s="16">
        <v>1.4774</v>
      </c>
      <c r="AL2974" s="16">
        <v>1.1395</v>
      </c>
      <c r="AM2974" s="16">
        <v>1.9147000000000001</v>
      </c>
      <c r="AN2974" s="16">
        <v>-0.17330000000000001</v>
      </c>
      <c r="AO2974" s="16">
        <v>1.5365</v>
      </c>
      <c r="AP2974" s="16">
        <v>1.0625</v>
      </c>
      <c r="AR2974" s="16">
        <f t="shared" si="123"/>
        <v>1</v>
      </c>
      <c r="AS2974" s="5">
        <f t="shared" si="122"/>
        <v>0</v>
      </c>
    </row>
    <row r="2975" spans="1:45" x14ac:dyDescent="0.25">
      <c r="A2975" s="16" t="s">
        <v>409</v>
      </c>
      <c r="B2975" s="16" t="s">
        <v>191</v>
      </c>
      <c r="C2975" s="16" t="s">
        <v>349</v>
      </c>
      <c r="D2975" s="16">
        <v>1986</v>
      </c>
      <c r="E2975" s="16" t="s">
        <v>3564</v>
      </c>
      <c r="F2975" s="16" t="s">
        <v>594</v>
      </c>
      <c r="G2975" s="10">
        <v>16802.400000000001</v>
      </c>
      <c r="H2975" s="73">
        <v>9.7292780000000008</v>
      </c>
      <c r="I2975" s="16" t="s">
        <v>6700</v>
      </c>
      <c r="J2975" s="71">
        <v>0</v>
      </c>
      <c r="K2975" s="71">
        <v>1</v>
      </c>
      <c r="L2975" s="16">
        <v>0.7765204</v>
      </c>
      <c r="M2975" s="16">
        <v>-0.3566126</v>
      </c>
      <c r="N2975" s="16">
        <v>-0.2434134</v>
      </c>
      <c r="O2975" s="16">
        <v>0.66776760000000002</v>
      </c>
      <c r="P2975" s="16">
        <v>0.328544</v>
      </c>
      <c r="Q2975" s="16">
        <v>1.345442</v>
      </c>
      <c r="R2975" s="16">
        <v>0.44350000000000001</v>
      </c>
      <c r="S2975" s="16">
        <v>2.01E-2</v>
      </c>
      <c r="T2975" s="16">
        <v>1.5E-3</v>
      </c>
      <c r="U2975" s="16">
        <v>3.8710499999999999</v>
      </c>
      <c r="V2975" s="16">
        <v>10.305</v>
      </c>
      <c r="W2975" s="16">
        <v>4.6520000000000001</v>
      </c>
      <c r="X2975" s="16">
        <v>443.97</v>
      </c>
      <c r="Y2975" s="16">
        <v>69.353300000000004</v>
      </c>
      <c r="Z2975" s="16">
        <v>0.22355</v>
      </c>
      <c r="AA2975" s="16">
        <v>-0.73529520000000004</v>
      </c>
      <c r="AB2975" s="16">
        <v>0.55000000000000004</v>
      </c>
      <c r="AC2975" s="16">
        <v>0</v>
      </c>
      <c r="AD2975" s="16">
        <v>45.09</v>
      </c>
      <c r="AE2975" s="16">
        <v>18.8047</v>
      </c>
      <c r="AF2975" s="16">
        <v>0</v>
      </c>
      <c r="AG2975" s="16">
        <v>151765</v>
      </c>
      <c r="AH2975" s="16">
        <v>0.56405000000000005</v>
      </c>
      <c r="AI2975" s="16">
        <v>99.3</v>
      </c>
      <c r="AJ2975" s="16">
        <v>93.6</v>
      </c>
      <c r="AK2975" s="16">
        <v>1.4510000000000001</v>
      </c>
      <c r="AL2975" s="16">
        <v>1.1177999999999999</v>
      </c>
      <c r="AM2975" s="16">
        <v>1.8588</v>
      </c>
      <c r="AN2975" s="16">
        <v>-0.1462</v>
      </c>
      <c r="AO2975" s="16">
        <v>1.5125</v>
      </c>
      <c r="AP2975" s="16">
        <v>1.0495000000000001</v>
      </c>
      <c r="AR2975" s="16">
        <f t="shared" si="123"/>
        <v>1</v>
      </c>
      <c r="AS2975" s="5">
        <f t="shared" si="122"/>
        <v>8.4089999999999998E-3</v>
      </c>
    </row>
    <row r="2976" spans="1:45" x14ac:dyDescent="0.25">
      <c r="A2976" s="16" t="s">
        <v>409</v>
      </c>
      <c r="B2976" s="16" t="s">
        <v>191</v>
      </c>
      <c r="C2976" s="16" t="s">
        <v>349</v>
      </c>
      <c r="D2976" s="16">
        <v>1987</v>
      </c>
      <c r="E2976" s="16" t="s">
        <v>3547</v>
      </c>
      <c r="F2976" s="16" t="s">
        <v>594</v>
      </c>
      <c r="G2976" s="10">
        <v>17605</v>
      </c>
      <c r="H2976" s="73">
        <v>9.775938</v>
      </c>
      <c r="I2976" s="16" t="s">
        <v>6700</v>
      </c>
      <c r="J2976" s="71">
        <v>0</v>
      </c>
      <c r="K2976" s="71">
        <v>1</v>
      </c>
      <c r="L2976" s="16">
        <v>0.77696319999999996</v>
      </c>
      <c r="M2976" s="16">
        <v>-0.35565360000000001</v>
      </c>
      <c r="N2976" s="16">
        <v>-0.2633201</v>
      </c>
      <c r="O2976" s="16">
        <v>0.68502810000000003</v>
      </c>
      <c r="P2976" s="16">
        <v>0.34971940000000001</v>
      </c>
      <c r="Q2976" s="16">
        <v>1.3244910000000001</v>
      </c>
      <c r="R2976" s="16">
        <v>0.44350000000000001</v>
      </c>
      <c r="S2976" s="16">
        <v>2.06E-2</v>
      </c>
      <c r="T2976" s="16">
        <v>1.4E-3</v>
      </c>
      <c r="U2976" s="16">
        <v>3.5583</v>
      </c>
      <c r="V2976" s="16">
        <v>10.505000000000001</v>
      </c>
      <c r="W2976" s="16">
        <v>4.8490000000000002</v>
      </c>
      <c r="X2976" s="16">
        <v>443.47</v>
      </c>
      <c r="Y2976" s="16">
        <v>69.340900000000005</v>
      </c>
      <c r="Z2976" s="16">
        <v>0.23419999999999999</v>
      </c>
      <c r="AA2976" s="16">
        <v>-0.72830439999999996</v>
      </c>
      <c r="AB2976" s="16">
        <v>0.55000000000000004</v>
      </c>
      <c r="AC2976" s="16">
        <v>0</v>
      </c>
      <c r="AD2976" s="16">
        <v>44.91</v>
      </c>
      <c r="AE2976" s="16">
        <v>20.301300000000001</v>
      </c>
      <c r="AF2976" s="16">
        <v>0.1142</v>
      </c>
      <c r="AG2976" s="16">
        <v>154435</v>
      </c>
      <c r="AH2976" s="16">
        <v>0.56459999999999999</v>
      </c>
      <c r="AI2976" s="16">
        <v>99.3</v>
      </c>
      <c r="AJ2976" s="16">
        <v>93.6</v>
      </c>
      <c r="AK2976" s="16">
        <v>1.4247000000000001</v>
      </c>
      <c r="AL2976" s="16">
        <v>1.0961000000000001</v>
      </c>
      <c r="AM2976" s="16">
        <v>1.8028</v>
      </c>
      <c r="AN2976" s="16">
        <v>-0.1192</v>
      </c>
      <c r="AO2976" s="16">
        <v>1.4884999999999999</v>
      </c>
      <c r="AP2976" s="16">
        <v>1.0365</v>
      </c>
      <c r="AR2976" s="16">
        <f t="shared" si="123"/>
        <v>1</v>
      </c>
      <c r="AS2976" s="5">
        <f t="shared" si="122"/>
        <v>4.4279999999996544E-4</v>
      </c>
    </row>
    <row r="2977" spans="1:45" x14ac:dyDescent="0.25">
      <c r="A2977" s="16" t="s">
        <v>409</v>
      </c>
      <c r="B2977" s="16" t="s">
        <v>191</v>
      </c>
      <c r="C2977" s="16" t="s">
        <v>349</v>
      </c>
      <c r="D2977" s="16">
        <v>1988</v>
      </c>
      <c r="E2977" s="16" t="s">
        <v>3545</v>
      </c>
      <c r="F2977" s="16" t="s">
        <v>594</v>
      </c>
      <c r="G2977" s="10">
        <v>18469.7</v>
      </c>
      <c r="H2977" s="73">
        <v>9.8238850000000006</v>
      </c>
      <c r="I2977" s="16" t="s">
        <v>6700</v>
      </c>
      <c r="J2977" s="71">
        <v>0</v>
      </c>
      <c r="K2977" s="71">
        <v>1</v>
      </c>
      <c r="L2977" s="16">
        <v>0.80157279999999997</v>
      </c>
      <c r="M2977" s="16">
        <v>-0.35367490000000001</v>
      </c>
      <c r="N2977" s="16">
        <v>-0.23949139999999999</v>
      </c>
      <c r="O2977" s="16">
        <v>0.70817620000000003</v>
      </c>
      <c r="P2977" s="16">
        <v>0.37423580000000001</v>
      </c>
      <c r="Q2977" s="16">
        <v>1.3035380000000001</v>
      </c>
      <c r="R2977" s="16">
        <v>0.44350000000000001</v>
      </c>
      <c r="S2977" s="16">
        <v>2.1000000000000001E-2</v>
      </c>
      <c r="T2977" s="16">
        <v>1.4499999999999999E-3</v>
      </c>
      <c r="U2977" s="16">
        <v>3.73115</v>
      </c>
      <c r="V2977" s="16">
        <v>10.705</v>
      </c>
      <c r="W2977" s="16">
        <v>5.0460000000000003</v>
      </c>
      <c r="X2977" s="16">
        <v>441.82100000000003</v>
      </c>
      <c r="Y2977" s="16">
        <v>69.328500000000005</v>
      </c>
      <c r="Z2977" s="16">
        <v>0.248</v>
      </c>
      <c r="AA2977" s="16">
        <v>-0.72131369999999995</v>
      </c>
      <c r="AB2977" s="16">
        <v>0.55000000000000004</v>
      </c>
      <c r="AC2977" s="16">
        <v>0</v>
      </c>
      <c r="AD2977" s="16">
        <v>44.73</v>
      </c>
      <c r="AE2977" s="16">
        <v>22.086600000000001</v>
      </c>
      <c r="AF2977" s="16">
        <v>0.25159999999999999</v>
      </c>
      <c r="AG2977" s="16">
        <v>156202</v>
      </c>
      <c r="AH2977" s="16">
        <v>0.56520000000000004</v>
      </c>
      <c r="AI2977" s="16">
        <v>99.3</v>
      </c>
      <c r="AJ2977" s="16">
        <v>93.6</v>
      </c>
      <c r="AK2977" s="16">
        <v>1.3983000000000001</v>
      </c>
      <c r="AL2977" s="16">
        <v>1.0744</v>
      </c>
      <c r="AM2977" s="16">
        <v>1.7467999999999999</v>
      </c>
      <c r="AN2977" s="16">
        <v>-9.2100000000000001E-2</v>
      </c>
      <c r="AO2977" s="16">
        <v>1.4644999999999999</v>
      </c>
      <c r="AP2977" s="16">
        <v>1.0235000000000001</v>
      </c>
      <c r="AR2977" s="16">
        <f t="shared" si="123"/>
        <v>1</v>
      </c>
      <c r="AS2977" s="5">
        <f t="shared" si="122"/>
        <v>2.4609600000000009E-2</v>
      </c>
    </row>
    <row r="2978" spans="1:45" x14ac:dyDescent="0.25">
      <c r="A2978" s="16" t="s">
        <v>409</v>
      </c>
      <c r="B2978" s="16" t="s">
        <v>191</v>
      </c>
      <c r="C2978" s="16" t="s">
        <v>349</v>
      </c>
      <c r="D2978" s="16">
        <v>1989</v>
      </c>
      <c r="E2978" s="16" t="s">
        <v>3568</v>
      </c>
      <c r="F2978" s="16" t="s">
        <v>594</v>
      </c>
      <c r="G2978" s="10">
        <v>19095.8</v>
      </c>
      <c r="H2978" s="73">
        <v>9.8572229999999994</v>
      </c>
      <c r="I2978" s="16" t="s">
        <v>6700</v>
      </c>
      <c r="J2978" s="71">
        <v>0</v>
      </c>
      <c r="K2978" s="71">
        <v>1</v>
      </c>
      <c r="L2978" s="16">
        <v>0.81329149999999995</v>
      </c>
      <c r="M2978" s="16">
        <v>-0.34991990000000001</v>
      </c>
      <c r="N2978" s="16">
        <v>-0.2236967</v>
      </c>
      <c r="O2978" s="16">
        <v>0.71926900000000005</v>
      </c>
      <c r="P2978" s="16">
        <v>0.38903369999999998</v>
      </c>
      <c r="Q2978" s="16">
        <v>1.2826379999999999</v>
      </c>
      <c r="R2978" s="16">
        <v>0.44350000000000001</v>
      </c>
      <c r="S2978" s="16">
        <v>2.1499999999999998E-2</v>
      </c>
      <c r="T2978" s="16">
        <v>1.65E-3</v>
      </c>
      <c r="U2978" s="16">
        <v>3.7018</v>
      </c>
      <c r="V2978" s="16">
        <v>10.904999999999999</v>
      </c>
      <c r="W2978" s="16">
        <v>5.2430000000000003</v>
      </c>
      <c r="X2978" s="16">
        <v>442.245</v>
      </c>
      <c r="Y2978" s="16">
        <v>69.316100000000006</v>
      </c>
      <c r="Z2978" s="16">
        <v>0.25535000000000002</v>
      </c>
      <c r="AA2978" s="16">
        <v>-0.71432289999999998</v>
      </c>
      <c r="AB2978" s="16">
        <v>0.55000000000000004</v>
      </c>
      <c r="AC2978" s="16">
        <v>0</v>
      </c>
      <c r="AD2978" s="16">
        <v>44.55</v>
      </c>
      <c r="AE2978" s="16">
        <v>23.317499999999999</v>
      </c>
      <c r="AF2978" s="16">
        <v>0.3327</v>
      </c>
      <c r="AG2978" s="16">
        <v>153218</v>
      </c>
      <c r="AH2978" s="16">
        <v>0.56579999999999997</v>
      </c>
      <c r="AI2978" s="16">
        <v>99.3</v>
      </c>
      <c r="AJ2978" s="16">
        <v>93.6</v>
      </c>
      <c r="AK2978" s="16">
        <v>1.3720000000000001</v>
      </c>
      <c r="AL2978" s="16">
        <v>1.0528</v>
      </c>
      <c r="AM2978" s="16">
        <v>1.6909000000000001</v>
      </c>
      <c r="AN2978" s="16">
        <v>-6.5000000000000002E-2</v>
      </c>
      <c r="AO2978" s="16">
        <v>1.4404999999999999</v>
      </c>
      <c r="AP2978" s="16">
        <v>1.0105</v>
      </c>
      <c r="AR2978" s="16">
        <f t="shared" si="123"/>
        <v>1</v>
      </c>
      <c r="AS2978" s="5">
        <f t="shared" si="122"/>
        <v>1.1718699999999971E-2</v>
      </c>
    </row>
    <row r="2979" spans="1:45" x14ac:dyDescent="0.25">
      <c r="A2979" s="16" t="s">
        <v>409</v>
      </c>
      <c r="B2979" s="16" t="s">
        <v>191</v>
      </c>
      <c r="C2979" s="16" t="s">
        <v>349</v>
      </c>
      <c r="D2979" s="16">
        <v>1990</v>
      </c>
      <c r="E2979" s="16" t="s">
        <v>3560</v>
      </c>
      <c r="F2979" s="16" t="s">
        <v>594</v>
      </c>
      <c r="G2979" s="10">
        <v>19393.2</v>
      </c>
      <c r="H2979" s="73">
        <v>9.8726780000000005</v>
      </c>
      <c r="I2979" s="16" t="s">
        <v>6700</v>
      </c>
      <c r="J2979" s="71">
        <v>0</v>
      </c>
      <c r="K2979" s="71">
        <v>1</v>
      </c>
      <c r="L2979" s="16">
        <v>0.8255152</v>
      </c>
      <c r="M2979" s="16">
        <v>-0.36911959999999999</v>
      </c>
      <c r="N2979" s="16">
        <v>-0.23429349999999999</v>
      </c>
      <c r="O2979" s="16">
        <v>0.73055510000000001</v>
      </c>
      <c r="P2979" s="16">
        <v>0.45124760000000003</v>
      </c>
      <c r="Q2979" s="16">
        <v>1.261703</v>
      </c>
      <c r="R2979" s="16">
        <v>0.44350000000000001</v>
      </c>
      <c r="S2979" s="16">
        <v>1.6299999999999999E-2</v>
      </c>
      <c r="T2979" s="16">
        <v>1.6999999999999999E-3</v>
      </c>
      <c r="U2979" s="16">
        <v>3.4386000000000001</v>
      </c>
      <c r="V2979" s="16">
        <v>11.105</v>
      </c>
      <c r="W2979" s="16">
        <v>5.44</v>
      </c>
      <c r="X2979" s="16">
        <v>442.387</v>
      </c>
      <c r="Y2979" s="16">
        <v>69.303700000000006</v>
      </c>
      <c r="Z2979" s="16">
        <v>0.24775</v>
      </c>
      <c r="AA2979" s="16">
        <v>-0.79005630000000004</v>
      </c>
      <c r="AB2979" s="16">
        <v>0.55000000000000004</v>
      </c>
      <c r="AC2979" s="16">
        <v>0</v>
      </c>
      <c r="AD2979" s="16">
        <v>46.5</v>
      </c>
      <c r="AE2979" s="16">
        <v>27.919</v>
      </c>
      <c r="AF2979" s="16">
        <v>0.57899999999999996</v>
      </c>
      <c r="AG2979" s="16">
        <v>151593</v>
      </c>
      <c r="AH2979" s="16">
        <v>0.57315000000000005</v>
      </c>
      <c r="AI2979" s="16">
        <v>99.3</v>
      </c>
      <c r="AJ2979" s="16">
        <v>93.6</v>
      </c>
      <c r="AK2979" s="16">
        <v>1.3455999999999999</v>
      </c>
      <c r="AL2979" s="16">
        <v>1.0310999999999999</v>
      </c>
      <c r="AM2979" s="16">
        <v>1.6349</v>
      </c>
      <c r="AN2979" s="16">
        <v>-3.7900000000000003E-2</v>
      </c>
      <c r="AO2979" s="16">
        <v>1.4166000000000001</v>
      </c>
      <c r="AP2979" s="16">
        <v>0.99750000000000005</v>
      </c>
      <c r="AR2979" s="16">
        <f t="shared" si="123"/>
        <v>1</v>
      </c>
      <c r="AS2979" s="5">
        <f t="shared" si="122"/>
        <v>1.222370000000006E-2</v>
      </c>
    </row>
    <row r="2980" spans="1:45" x14ac:dyDescent="0.25">
      <c r="A2980" s="16" t="s">
        <v>409</v>
      </c>
      <c r="B2980" s="16" t="s">
        <v>191</v>
      </c>
      <c r="C2980" s="16" t="s">
        <v>349</v>
      </c>
      <c r="D2980" s="16">
        <v>1991</v>
      </c>
      <c r="E2980" s="16" t="s">
        <v>3553</v>
      </c>
      <c r="F2980" s="16" t="s">
        <v>594</v>
      </c>
      <c r="G2980" s="10">
        <v>19420.900000000001</v>
      </c>
      <c r="H2980" s="73">
        <v>9.8741040000000009</v>
      </c>
      <c r="I2980" s="16" t="s">
        <v>6700</v>
      </c>
      <c r="J2980" s="71">
        <v>0</v>
      </c>
      <c r="K2980" s="71">
        <v>1</v>
      </c>
      <c r="L2980" s="16">
        <v>0.87676350000000003</v>
      </c>
      <c r="M2980" s="16">
        <v>-0.36412879999999997</v>
      </c>
      <c r="N2980" s="16">
        <v>-0.15835170000000001</v>
      </c>
      <c r="O2980" s="16">
        <v>0.76719110000000001</v>
      </c>
      <c r="P2980" s="16">
        <v>0.46699619999999997</v>
      </c>
      <c r="Q2980" s="16">
        <v>1.2407680000000001</v>
      </c>
      <c r="R2980" s="16">
        <v>0.44350000000000001</v>
      </c>
      <c r="S2980" s="16">
        <v>1.7250000000000001E-2</v>
      </c>
      <c r="T2980" s="16">
        <v>1.8500000000000001E-3</v>
      </c>
      <c r="U2980" s="16">
        <v>4.0387000000000004</v>
      </c>
      <c r="V2980" s="16">
        <v>11.279</v>
      </c>
      <c r="W2980" s="16">
        <v>5.7649999999999997</v>
      </c>
      <c r="X2980" s="16">
        <v>440.74200000000002</v>
      </c>
      <c r="Y2980" s="16">
        <v>69.291399999999996</v>
      </c>
      <c r="Z2980" s="16">
        <v>0.26819999999999999</v>
      </c>
      <c r="AA2980" s="16">
        <v>-0.7861726</v>
      </c>
      <c r="AB2980" s="16">
        <v>0.55000000000000004</v>
      </c>
      <c r="AC2980" s="16">
        <v>0</v>
      </c>
      <c r="AD2980" s="16">
        <v>46.4</v>
      </c>
      <c r="AE2980" s="16">
        <v>29.078800000000001</v>
      </c>
      <c r="AF2980" s="16">
        <v>0.94069999999999998</v>
      </c>
      <c r="AG2980" s="16">
        <v>157408</v>
      </c>
      <c r="AH2980" s="16">
        <v>0.56569999999999998</v>
      </c>
      <c r="AI2980" s="16">
        <v>99.3</v>
      </c>
      <c r="AJ2980" s="16">
        <v>93.6</v>
      </c>
      <c r="AK2980" s="16">
        <v>1.3192999999999999</v>
      </c>
      <c r="AL2980" s="16">
        <v>1.0094000000000001</v>
      </c>
      <c r="AM2980" s="16">
        <v>1.5789</v>
      </c>
      <c r="AN2980" s="16">
        <v>-1.0800000000000001E-2</v>
      </c>
      <c r="AO2980" s="16">
        <v>1.3926000000000001</v>
      </c>
      <c r="AP2980" s="16">
        <v>0.98450000000000004</v>
      </c>
      <c r="AR2980" s="16">
        <f t="shared" si="123"/>
        <v>1</v>
      </c>
      <c r="AS2980" s="5">
        <f t="shared" si="122"/>
        <v>5.1248300000000024E-2</v>
      </c>
    </row>
    <row r="2981" spans="1:45" x14ac:dyDescent="0.25">
      <c r="A2981" s="16" t="s">
        <v>409</v>
      </c>
      <c r="B2981" s="16" t="s">
        <v>191</v>
      </c>
      <c r="C2981" s="16" t="s">
        <v>349</v>
      </c>
      <c r="D2981" s="16">
        <v>1992</v>
      </c>
      <c r="E2981" s="16" t="s">
        <v>3541</v>
      </c>
      <c r="F2981" s="16" t="s">
        <v>594</v>
      </c>
      <c r="G2981" s="10">
        <v>20079.2</v>
      </c>
      <c r="H2981" s="73">
        <v>9.9074410000000004</v>
      </c>
      <c r="I2981" s="16" t="s">
        <v>6700</v>
      </c>
      <c r="J2981" s="71">
        <v>0</v>
      </c>
      <c r="K2981" s="71">
        <v>1</v>
      </c>
      <c r="L2981" s="16">
        <v>0.93613049999999998</v>
      </c>
      <c r="M2981" s="16">
        <v>-0.35407280000000002</v>
      </c>
      <c r="N2981" s="16">
        <v>-0.1185775</v>
      </c>
      <c r="O2981" s="16">
        <v>0.84207759999999998</v>
      </c>
      <c r="P2981" s="16">
        <v>0.49197839999999998</v>
      </c>
      <c r="Q2981" s="16">
        <v>1.2198169999999999</v>
      </c>
      <c r="R2981" s="16">
        <v>0.44350000000000001</v>
      </c>
      <c r="S2981" s="16">
        <v>1.8800000000000001E-2</v>
      </c>
      <c r="T2981" s="16">
        <v>2.3E-3</v>
      </c>
      <c r="U2981" s="16">
        <v>4.1714500000000001</v>
      </c>
      <c r="V2981" s="16">
        <v>11.452999999999999</v>
      </c>
      <c r="W2981" s="16">
        <v>6.09</v>
      </c>
      <c r="X2981" s="16">
        <v>441.13200000000001</v>
      </c>
      <c r="Y2981" s="16">
        <v>69.278999999999996</v>
      </c>
      <c r="Z2981" s="16">
        <v>0.31264999999999998</v>
      </c>
      <c r="AA2981" s="16">
        <v>-0.76287000000000005</v>
      </c>
      <c r="AB2981" s="16">
        <v>0.55000000000000004</v>
      </c>
      <c r="AC2981" s="16">
        <v>0</v>
      </c>
      <c r="AD2981" s="16">
        <v>45.8</v>
      </c>
      <c r="AE2981" s="16">
        <v>30.5623</v>
      </c>
      <c r="AF2981" s="16">
        <v>1.6728000000000001</v>
      </c>
      <c r="AG2981" s="16">
        <v>165437</v>
      </c>
      <c r="AH2981" s="16">
        <v>0.56479999999999997</v>
      </c>
      <c r="AI2981" s="16">
        <v>99.3</v>
      </c>
      <c r="AJ2981" s="16">
        <v>93.6</v>
      </c>
      <c r="AK2981" s="16">
        <v>1.2928999999999999</v>
      </c>
      <c r="AL2981" s="16">
        <v>0.98770000000000002</v>
      </c>
      <c r="AM2981" s="16">
        <v>1.5229999999999999</v>
      </c>
      <c r="AN2981" s="16">
        <v>1.6199999999999999E-2</v>
      </c>
      <c r="AO2981" s="16">
        <v>1.3686</v>
      </c>
      <c r="AP2981" s="16">
        <v>0.97150000000000003</v>
      </c>
      <c r="AR2981" s="16">
        <f t="shared" si="123"/>
        <v>1</v>
      </c>
      <c r="AS2981" s="5">
        <f t="shared" si="122"/>
        <v>5.9366999999999948E-2</v>
      </c>
    </row>
    <row r="2982" spans="1:45" x14ac:dyDescent="0.25">
      <c r="A2982" s="16" t="s">
        <v>409</v>
      </c>
      <c r="B2982" s="16" t="s">
        <v>191</v>
      </c>
      <c r="C2982" s="16" t="s">
        <v>349</v>
      </c>
      <c r="D2982" s="16">
        <v>1993</v>
      </c>
      <c r="E2982" s="16" t="s">
        <v>3558</v>
      </c>
      <c r="F2982" s="16" t="s">
        <v>594</v>
      </c>
      <c r="G2982" s="10">
        <v>20677.8</v>
      </c>
      <c r="H2982" s="73">
        <v>9.9368149999999993</v>
      </c>
      <c r="I2982" s="16" t="s">
        <v>6700</v>
      </c>
      <c r="J2982" s="71">
        <v>0</v>
      </c>
      <c r="K2982" s="71">
        <v>1</v>
      </c>
      <c r="L2982" s="16">
        <v>0.93001909999999999</v>
      </c>
      <c r="M2982" s="16">
        <v>-0.34160610000000002</v>
      </c>
      <c r="N2982" s="16">
        <v>-0.1193929</v>
      </c>
      <c r="O2982" s="16">
        <v>0.82202920000000002</v>
      </c>
      <c r="P2982" s="16">
        <v>0.5072333</v>
      </c>
      <c r="Q2982" s="16">
        <v>1.1988989999999999</v>
      </c>
      <c r="R2982" s="16">
        <v>0.44350000000000001</v>
      </c>
      <c r="S2982" s="16">
        <v>2.1850000000000001E-2</v>
      </c>
      <c r="T2982" s="16">
        <v>2.3999999999999998E-3</v>
      </c>
      <c r="U2982" s="16">
        <v>4.10785</v>
      </c>
      <c r="V2982" s="16">
        <v>11.627000000000001</v>
      </c>
      <c r="W2982" s="16">
        <v>6.1950000000000003</v>
      </c>
      <c r="X2982" s="16">
        <v>440.47399999999999</v>
      </c>
      <c r="Y2982" s="16">
        <v>69.266599999999997</v>
      </c>
      <c r="Z2982" s="16">
        <v>0.30559999999999998</v>
      </c>
      <c r="AA2982" s="16">
        <v>-0.74345110000000003</v>
      </c>
      <c r="AB2982" s="16">
        <v>0.55000000000000004</v>
      </c>
      <c r="AC2982" s="16">
        <v>0</v>
      </c>
      <c r="AD2982" s="16">
        <v>45.3</v>
      </c>
      <c r="AE2982" s="16">
        <v>30.238800000000001</v>
      </c>
      <c r="AF2982" s="16">
        <v>2.6223999999999998</v>
      </c>
      <c r="AG2982" s="16">
        <v>177361</v>
      </c>
      <c r="AH2982" s="16">
        <v>0.58904999999999996</v>
      </c>
      <c r="AI2982" s="16">
        <v>99.3</v>
      </c>
      <c r="AJ2982" s="16">
        <v>93.6</v>
      </c>
      <c r="AK2982" s="16">
        <v>1.2665999999999999</v>
      </c>
      <c r="AL2982" s="16">
        <v>0.96609999999999996</v>
      </c>
      <c r="AM2982" s="16">
        <v>1.4670000000000001</v>
      </c>
      <c r="AN2982" s="16">
        <v>4.3299999999999998E-2</v>
      </c>
      <c r="AO2982" s="16">
        <v>1.3446</v>
      </c>
      <c r="AP2982" s="16">
        <v>0.95850000000000002</v>
      </c>
      <c r="AR2982" s="16">
        <f t="shared" si="123"/>
        <v>1</v>
      </c>
      <c r="AS2982" s="5">
        <f t="shared" si="122"/>
        <v>-6.1113999999999891E-3</v>
      </c>
    </row>
    <row r="2983" spans="1:45" x14ac:dyDescent="0.25">
      <c r="A2983" s="16" t="s">
        <v>409</v>
      </c>
      <c r="B2983" s="16" t="s">
        <v>191</v>
      </c>
      <c r="C2983" s="16" t="s">
        <v>349</v>
      </c>
      <c r="D2983" s="16">
        <v>1994</v>
      </c>
      <c r="E2983" s="16" t="s">
        <v>3567</v>
      </c>
      <c r="F2983" s="16" t="s">
        <v>594</v>
      </c>
      <c r="G2983" s="10">
        <v>21302.6</v>
      </c>
      <c r="H2983" s="73">
        <v>9.9665839999999992</v>
      </c>
      <c r="I2983" s="16" t="s">
        <v>6700</v>
      </c>
      <c r="J2983" s="71">
        <v>0</v>
      </c>
      <c r="K2983" s="71">
        <v>1</v>
      </c>
      <c r="L2983" s="16">
        <v>0.94212929999999995</v>
      </c>
      <c r="M2983" s="16">
        <v>-0.33827679999999999</v>
      </c>
      <c r="N2983" s="16">
        <v>-8.1500400000000001E-2</v>
      </c>
      <c r="O2983" s="16">
        <v>0.8194439</v>
      </c>
      <c r="P2983" s="16">
        <v>0.51582320000000004</v>
      </c>
      <c r="Q2983" s="16">
        <v>1.1779459999999999</v>
      </c>
      <c r="R2983" s="16">
        <v>0.44350000000000001</v>
      </c>
      <c r="S2983" s="16">
        <v>2.3099999999999999E-2</v>
      </c>
      <c r="T2983" s="16">
        <v>2.2499999999999998E-3</v>
      </c>
      <c r="U2983" s="16">
        <v>4.3462500000000004</v>
      </c>
      <c r="V2983" s="16">
        <v>11.801</v>
      </c>
      <c r="W2983" s="16">
        <v>6.28</v>
      </c>
      <c r="X2983" s="16">
        <v>441.09500000000003</v>
      </c>
      <c r="Y2983" s="16">
        <v>69.254199999999997</v>
      </c>
      <c r="Z2983" s="16">
        <v>0.30859999999999999</v>
      </c>
      <c r="AA2983" s="16">
        <v>-0.72014860000000003</v>
      </c>
      <c r="AB2983" s="16">
        <v>0.55000000000000004</v>
      </c>
      <c r="AC2983" s="16">
        <v>0</v>
      </c>
      <c r="AD2983" s="16">
        <v>44.7</v>
      </c>
      <c r="AE2983" s="16">
        <v>30.902999999999999</v>
      </c>
      <c r="AF2983" s="16">
        <v>4.7849000000000004</v>
      </c>
      <c r="AG2983" s="16">
        <v>183226</v>
      </c>
      <c r="AH2983" s="16">
        <v>0.56710000000000005</v>
      </c>
      <c r="AI2983" s="16">
        <v>99.3</v>
      </c>
      <c r="AJ2983" s="16">
        <v>93.6</v>
      </c>
      <c r="AK2983" s="16">
        <v>1.2402</v>
      </c>
      <c r="AL2983" s="16">
        <v>0.94440000000000002</v>
      </c>
      <c r="AM2983" s="16">
        <v>1.411</v>
      </c>
      <c r="AN2983" s="16">
        <v>7.0400000000000004E-2</v>
      </c>
      <c r="AO2983" s="16">
        <v>1.3206</v>
      </c>
      <c r="AP2983" s="16">
        <v>0.94550000000000001</v>
      </c>
      <c r="AR2983" s="16">
        <f t="shared" si="123"/>
        <v>1</v>
      </c>
      <c r="AS2983" s="5">
        <f t="shared" si="122"/>
        <v>1.211019999999996E-2</v>
      </c>
    </row>
    <row r="2984" spans="1:45" x14ac:dyDescent="0.25">
      <c r="A2984" s="16" t="s">
        <v>409</v>
      </c>
      <c r="B2984" s="16" t="s">
        <v>191</v>
      </c>
      <c r="C2984" s="16" t="s">
        <v>349</v>
      </c>
      <c r="D2984" s="16">
        <v>1995</v>
      </c>
      <c r="E2984" s="16" t="s">
        <v>3550</v>
      </c>
      <c r="F2984" s="16" t="s">
        <v>594</v>
      </c>
      <c r="G2984" s="10">
        <v>21966.9</v>
      </c>
      <c r="H2984" s="73">
        <v>9.9972899999999996</v>
      </c>
      <c r="I2984" s="16" t="s">
        <v>6700</v>
      </c>
      <c r="J2984" s="71">
        <v>0</v>
      </c>
      <c r="K2984" s="71">
        <v>1</v>
      </c>
      <c r="L2984" s="16">
        <v>0.91335909999999998</v>
      </c>
      <c r="M2984" s="16">
        <v>-0.35837439999999998</v>
      </c>
      <c r="N2984" s="16">
        <v>-4.3201400000000001E-2</v>
      </c>
      <c r="O2984" s="16">
        <v>0.7249719</v>
      </c>
      <c r="P2984" s="16">
        <v>0.54933299999999996</v>
      </c>
      <c r="Q2984" s="16">
        <v>1.157011</v>
      </c>
      <c r="R2984" s="16">
        <v>0.44350000000000001</v>
      </c>
      <c r="S2984" s="16">
        <v>1.6799999999999999E-2</v>
      </c>
      <c r="T2984" s="16">
        <v>2.65E-3</v>
      </c>
      <c r="U2984" s="16">
        <v>4.5743499999999999</v>
      </c>
      <c r="V2984" s="16">
        <v>11.975</v>
      </c>
      <c r="W2984" s="16">
        <v>6.3650000000000002</v>
      </c>
      <c r="X2984" s="16">
        <v>441.94900000000001</v>
      </c>
      <c r="Y2984" s="16">
        <v>69.241900000000001</v>
      </c>
      <c r="Z2984" s="16">
        <v>0.26384999999999997</v>
      </c>
      <c r="AA2984" s="16">
        <v>-0.68907850000000004</v>
      </c>
      <c r="AB2984" s="16">
        <v>0.55000000000000004</v>
      </c>
      <c r="AC2984" s="16">
        <v>0</v>
      </c>
      <c r="AD2984" s="16">
        <v>43.9</v>
      </c>
      <c r="AE2984" s="16">
        <v>32.4129</v>
      </c>
      <c r="AF2984" s="16">
        <v>7.7785000000000002</v>
      </c>
      <c r="AG2984" s="16">
        <v>193539</v>
      </c>
      <c r="AH2984" s="16">
        <v>0.56664999999999999</v>
      </c>
      <c r="AI2984" s="16">
        <v>99.3</v>
      </c>
      <c r="AJ2984" s="16">
        <v>93.6</v>
      </c>
      <c r="AK2984" s="16">
        <v>1.2138</v>
      </c>
      <c r="AL2984" s="16">
        <v>0.92269999999999996</v>
      </c>
      <c r="AM2984" s="16">
        <v>1.3551</v>
      </c>
      <c r="AN2984" s="16">
        <v>9.7500000000000003E-2</v>
      </c>
      <c r="AO2984" s="16">
        <v>1.2966</v>
      </c>
      <c r="AP2984" s="16">
        <v>0.9325</v>
      </c>
      <c r="AR2984" s="16">
        <f t="shared" si="123"/>
        <v>1</v>
      </c>
      <c r="AS2984" s="5">
        <f t="shared" si="122"/>
        <v>-2.8770199999999968E-2</v>
      </c>
    </row>
    <row r="2985" spans="1:45" x14ac:dyDescent="0.25">
      <c r="A2985" s="16" t="s">
        <v>409</v>
      </c>
      <c r="B2985" s="16" t="s">
        <v>191</v>
      </c>
      <c r="C2985" s="16" t="s">
        <v>349</v>
      </c>
      <c r="D2985" s="16">
        <v>1996</v>
      </c>
      <c r="E2985" s="16" t="s">
        <v>3557</v>
      </c>
      <c r="F2985" s="16" t="s">
        <v>594</v>
      </c>
      <c r="G2985" s="10">
        <v>22350.3</v>
      </c>
      <c r="H2985" s="73">
        <v>10.0146</v>
      </c>
      <c r="I2985" s="16" t="s">
        <v>6700</v>
      </c>
      <c r="J2985" s="71">
        <v>0</v>
      </c>
      <c r="K2985" s="71">
        <v>1</v>
      </c>
      <c r="L2985" s="16">
        <v>0.89143269999999997</v>
      </c>
      <c r="M2985" s="16">
        <v>-0.34403030000000001</v>
      </c>
      <c r="N2985" s="16">
        <v>-3.8053999999999998E-2</v>
      </c>
      <c r="O2985" s="16">
        <v>0.75857039999999998</v>
      </c>
      <c r="P2985" s="16">
        <v>0.57786919999999997</v>
      </c>
      <c r="Q2985" s="16">
        <v>1.018732</v>
      </c>
      <c r="R2985" s="16">
        <v>0.44350000000000001</v>
      </c>
      <c r="S2985" s="16">
        <v>2.01E-2</v>
      </c>
      <c r="T2985" s="16">
        <v>2.8500000000000001E-3</v>
      </c>
      <c r="U2985" s="16">
        <v>4.66045</v>
      </c>
      <c r="V2985" s="16">
        <v>12.348000000000001</v>
      </c>
      <c r="W2985" s="16">
        <v>6.1020000000000003</v>
      </c>
      <c r="X2985" s="16">
        <v>442.56400000000002</v>
      </c>
      <c r="Y2985" s="16">
        <v>69.229500000000002</v>
      </c>
      <c r="Z2985" s="16">
        <v>0.29044999999999999</v>
      </c>
      <c r="AA2985" s="16">
        <v>-0.64247319999999997</v>
      </c>
      <c r="AB2985" s="16">
        <v>0.55000000000000004</v>
      </c>
      <c r="AC2985" s="16">
        <v>0</v>
      </c>
      <c r="AD2985" s="16">
        <v>42.7</v>
      </c>
      <c r="AE2985" s="16">
        <v>33.717100000000002</v>
      </c>
      <c r="AF2985" s="16">
        <v>8.8453999999999997</v>
      </c>
      <c r="AG2985" s="16">
        <v>201049</v>
      </c>
      <c r="AH2985" s="16">
        <v>0.5776</v>
      </c>
      <c r="AI2985" s="16">
        <v>99.3</v>
      </c>
      <c r="AJ2985" s="16">
        <v>93.6</v>
      </c>
      <c r="AK2985" s="16">
        <v>1.0632999999999999</v>
      </c>
      <c r="AL2985" s="16">
        <v>0.44340000000000002</v>
      </c>
      <c r="AM2985" s="16">
        <v>1.1738</v>
      </c>
      <c r="AN2985" s="16">
        <v>0.1855</v>
      </c>
      <c r="AO2985" s="16">
        <v>1.2423999999999999</v>
      </c>
      <c r="AP2985" s="16">
        <v>0.92689999999999995</v>
      </c>
      <c r="AR2985" s="16">
        <f t="shared" si="123"/>
        <v>1</v>
      </c>
      <c r="AS2985" s="5">
        <f t="shared" si="122"/>
        <v>-2.1926400000000013E-2</v>
      </c>
    </row>
    <row r="2986" spans="1:45" x14ac:dyDescent="0.25">
      <c r="A2986" s="16" t="s">
        <v>409</v>
      </c>
      <c r="B2986" s="16" t="s">
        <v>191</v>
      </c>
      <c r="C2986" s="16" t="s">
        <v>349</v>
      </c>
      <c r="D2986" s="16">
        <v>1997</v>
      </c>
      <c r="E2986" s="16" t="s">
        <v>3563</v>
      </c>
      <c r="F2986" s="16" t="s">
        <v>594</v>
      </c>
      <c r="G2986" s="10">
        <v>22842.3</v>
      </c>
      <c r="H2986" s="73">
        <v>10.03637</v>
      </c>
      <c r="I2986" s="16" t="s">
        <v>6700</v>
      </c>
      <c r="J2986" s="71">
        <v>0</v>
      </c>
      <c r="K2986" s="71">
        <v>1</v>
      </c>
      <c r="L2986" s="16">
        <v>0.93370019999999998</v>
      </c>
      <c r="M2986" s="16">
        <v>-0.31263370000000001</v>
      </c>
      <c r="N2986" s="16">
        <v>-5.3394999999999998E-2</v>
      </c>
      <c r="O2986" s="16">
        <v>0.82657190000000003</v>
      </c>
      <c r="P2986" s="16">
        <v>0.57810720000000004</v>
      </c>
      <c r="Q2986" s="16">
        <v>1.027852</v>
      </c>
      <c r="R2986" s="16">
        <v>0.44350000000000001</v>
      </c>
      <c r="S2986" s="16">
        <v>2.6800000000000001E-2</v>
      </c>
      <c r="T2986" s="16">
        <v>3.5000000000000001E-3</v>
      </c>
      <c r="U2986" s="16">
        <v>4.5518000000000001</v>
      </c>
      <c r="V2986" s="16">
        <v>12.721</v>
      </c>
      <c r="W2986" s="16">
        <v>5.8390000000000004</v>
      </c>
      <c r="X2986" s="16">
        <v>443.17899999999997</v>
      </c>
      <c r="Y2986" s="16">
        <v>69.217100000000002</v>
      </c>
      <c r="Z2986" s="16">
        <v>0.33474999999999999</v>
      </c>
      <c r="AA2986" s="16">
        <v>-0.5997517</v>
      </c>
      <c r="AB2986" s="16">
        <v>0.55000000000000004</v>
      </c>
      <c r="AC2986" s="16">
        <v>0</v>
      </c>
      <c r="AD2986" s="16">
        <v>41.6</v>
      </c>
      <c r="AE2986" s="16">
        <v>33.540700000000001</v>
      </c>
      <c r="AF2986" s="16">
        <v>9.7955000000000005</v>
      </c>
      <c r="AG2986" s="16">
        <v>210142</v>
      </c>
      <c r="AH2986" s="16">
        <v>0.56599999999999995</v>
      </c>
      <c r="AI2986" s="16">
        <v>99.3</v>
      </c>
      <c r="AJ2986" s="16">
        <v>93.6</v>
      </c>
      <c r="AK2986" s="16">
        <v>1.0787</v>
      </c>
      <c r="AL2986" s="16">
        <v>0.45229999999999998</v>
      </c>
      <c r="AM2986" s="16">
        <v>1.173</v>
      </c>
      <c r="AN2986" s="16">
        <v>0.18709999999999999</v>
      </c>
      <c r="AO2986" s="16">
        <v>1.2503</v>
      </c>
      <c r="AP2986" s="16">
        <v>0.94530000000000003</v>
      </c>
      <c r="AR2986" s="16">
        <f t="shared" si="123"/>
        <v>1</v>
      </c>
      <c r="AS2986" s="5">
        <f t="shared" si="122"/>
        <v>4.2267500000000013E-2</v>
      </c>
    </row>
    <row r="2987" spans="1:45" x14ac:dyDescent="0.25">
      <c r="A2987" s="16" t="s">
        <v>409</v>
      </c>
      <c r="B2987" s="16" t="s">
        <v>191</v>
      </c>
      <c r="C2987" s="16" t="s">
        <v>349</v>
      </c>
      <c r="D2987" s="16">
        <v>1998</v>
      </c>
      <c r="E2987" s="16" t="s">
        <v>3562</v>
      </c>
      <c r="F2987" s="16" t="s">
        <v>594</v>
      </c>
      <c r="G2987" s="10">
        <v>24243.4</v>
      </c>
      <c r="H2987" s="73">
        <v>10.0959</v>
      </c>
      <c r="I2987" s="16" t="s">
        <v>6700</v>
      </c>
      <c r="J2987" s="71">
        <v>0</v>
      </c>
      <c r="K2987" s="71">
        <v>1</v>
      </c>
      <c r="L2987" s="16">
        <v>0.93757120000000005</v>
      </c>
      <c r="M2987" s="16">
        <v>-0.29223860000000002</v>
      </c>
      <c r="N2987" s="16">
        <v>-2.5884299999999999E-2</v>
      </c>
      <c r="O2987" s="16">
        <v>0.7552487</v>
      </c>
      <c r="P2987" s="16">
        <v>0.60373339999999998</v>
      </c>
      <c r="Q2987" s="16">
        <v>1.036956</v>
      </c>
      <c r="R2987" s="16">
        <v>0.44350000000000001</v>
      </c>
      <c r="S2987" s="16">
        <v>3.1699999999999999E-2</v>
      </c>
      <c r="T2987" s="16">
        <v>3.7000000000000002E-3</v>
      </c>
      <c r="U2987" s="16">
        <v>4.8230000000000004</v>
      </c>
      <c r="V2987" s="16">
        <v>13.093999999999999</v>
      </c>
      <c r="W2987" s="16">
        <v>5.6319999999999997</v>
      </c>
      <c r="X2987" s="16">
        <v>443.72</v>
      </c>
      <c r="Y2987" s="16">
        <v>69.204700000000003</v>
      </c>
      <c r="Z2987" s="16">
        <v>0.30380000000000001</v>
      </c>
      <c r="AA2987" s="16">
        <v>-0.56091400000000002</v>
      </c>
      <c r="AB2987" s="16">
        <v>0.55000000000000004</v>
      </c>
      <c r="AC2987" s="16">
        <v>0</v>
      </c>
      <c r="AD2987" s="16">
        <v>40.6</v>
      </c>
      <c r="AE2987" s="16">
        <v>33.470199999999998</v>
      </c>
      <c r="AF2987" s="16">
        <v>15.3858</v>
      </c>
      <c r="AG2987" s="16">
        <v>222164</v>
      </c>
      <c r="AH2987" s="16">
        <v>0.57415000000000005</v>
      </c>
      <c r="AI2987" s="16">
        <v>99.3</v>
      </c>
      <c r="AJ2987" s="16">
        <v>93.6</v>
      </c>
      <c r="AK2987" s="16">
        <v>1.0941000000000001</v>
      </c>
      <c r="AL2987" s="16">
        <v>0.4612</v>
      </c>
      <c r="AM2987" s="16">
        <v>1.1722999999999999</v>
      </c>
      <c r="AN2987" s="16">
        <v>0.18859999999999999</v>
      </c>
      <c r="AO2987" s="16">
        <v>1.2582</v>
      </c>
      <c r="AP2987" s="16">
        <v>0.96360000000000001</v>
      </c>
      <c r="AR2987" s="16">
        <f t="shared" si="123"/>
        <v>1</v>
      </c>
      <c r="AS2987" s="5">
        <f t="shared" si="122"/>
        <v>3.8710000000000688E-3</v>
      </c>
    </row>
    <row r="2988" spans="1:45" x14ac:dyDescent="0.25">
      <c r="A2988" s="16" t="s">
        <v>409</v>
      </c>
      <c r="B2988" s="16" t="s">
        <v>191</v>
      </c>
      <c r="C2988" s="16" t="s">
        <v>349</v>
      </c>
      <c r="D2988" s="16">
        <v>1999</v>
      </c>
      <c r="E2988" s="16" t="s">
        <v>3542</v>
      </c>
      <c r="F2988" s="16" t="s">
        <v>594</v>
      </c>
      <c r="G2988" s="10">
        <v>24620.799999999999</v>
      </c>
      <c r="H2988" s="73">
        <v>10.11135</v>
      </c>
      <c r="I2988" s="16" t="s">
        <v>6700</v>
      </c>
      <c r="J2988" s="71">
        <v>0</v>
      </c>
      <c r="K2988" s="71">
        <v>1</v>
      </c>
      <c r="L2988" s="16">
        <v>0.96603099999999997</v>
      </c>
      <c r="M2988" s="16">
        <v>-0.27742840000000002</v>
      </c>
      <c r="N2988" s="16">
        <v>-3.0449999999999997E-4</v>
      </c>
      <c r="O2988" s="16">
        <v>0.72388229999999998</v>
      </c>
      <c r="P2988" s="16">
        <v>0.62930929999999996</v>
      </c>
      <c r="Q2988" s="16">
        <v>1.067955</v>
      </c>
      <c r="R2988" s="16">
        <v>0.44350000000000001</v>
      </c>
      <c r="S2988" s="16">
        <v>3.5000000000000003E-2</v>
      </c>
      <c r="T2988" s="16">
        <v>3.9500000000000004E-3</v>
      </c>
      <c r="U2988" s="16">
        <v>4.8509000000000002</v>
      </c>
      <c r="V2988" s="16">
        <v>13.587</v>
      </c>
      <c r="W2988" s="16">
        <v>5.641</v>
      </c>
      <c r="X2988" s="16">
        <v>445.52300000000002</v>
      </c>
      <c r="Y2988" s="16">
        <v>69.192400000000006</v>
      </c>
      <c r="Z2988" s="16">
        <v>0.29139999999999999</v>
      </c>
      <c r="AA2988" s="16">
        <v>-0.53761150000000002</v>
      </c>
      <c r="AB2988" s="16">
        <v>0.55000000000000004</v>
      </c>
      <c r="AC2988" s="16">
        <v>0</v>
      </c>
      <c r="AD2988" s="16">
        <v>40</v>
      </c>
      <c r="AE2988" s="16">
        <v>34.1892</v>
      </c>
      <c r="AF2988" s="16">
        <v>21.49</v>
      </c>
      <c r="AG2988" s="16">
        <v>218477</v>
      </c>
      <c r="AH2988" s="16">
        <v>0.57364999999999999</v>
      </c>
      <c r="AI2988" s="16">
        <v>99.3</v>
      </c>
      <c r="AJ2988" s="16">
        <v>93.6</v>
      </c>
      <c r="AK2988" s="16">
        <v>1.0863</v>
      </c>
      <c r="AL2988" s="16">
        <v>0.68740000000000001</v>
      </c>
      <c r="AM2988" s="16">
        <v>1.1578999999999999</v>
      </c>
      <c r="AN2988" s="16">
        <v>0.18509999999999999</v>
      </c>
      <c r="AO2988" s="16">
        <v>1.2455000000000001</v>
      </c>
      <c r="AP2988" s="16">
        <v>0.95930000000000004</v>
      </c>
      <c r="AR2988" s="16">
        <f t="shared" si="123"/>
        <v>1</v>
      </c>
      <c r="AS2988" s="5">
        <f t="shared" si="122"/>
        <v>2.8459799999999924E-2</v>
      </c>
    </row>
    <row r="2989" spans="1:45" x14ac:dyDescent="0.25">
      <c r="A2989" s="16" t="s">
        <v>409</v>
      </c>
      <c r="B2989" s="16" t="s">
        <v>191</v>
      </c>
      <c r="C2989" s="16" t="s">
        <v>349</v>
      </c>
      <c r="D2989" s="16">
        <v>2000</v>
      </c>
      <c r="E2989" s="16" t="s">
        <v>3546</v>
      </c>
      <c r="F2989" s="16" t="s">
        <v>594</v>
      </c>
      <c r="G2989" s="10">
        <v>24924.1</v>
      </c>
      <c r="H2989" s="73">
        <v>10.12359</v>
      </c>
      <c r="I2989" s="16">
        <v>3810605</v>
      </c>
      <c r="J2989" s="71">
        <v>0</v>
      </c>
      <c r="K2989" s="71">
        <v>1</v>
      </c>
      <c r="L2989" s="16">
        <v>1.049086</v>
      </c>
      <c r="M2989" s="16">
        <v>-0.25046069999999998</v>
      </c>
      <c r="N2989" s="16">
        <v>3.4378199999999998E-2</v>
      </c>
      <c r="O2989" s="16">
        <v>0.76019809999999999</v>
      </c>
      <c r="P2989" s="16">
        <v>0.68487640000000005</v>
      </c>
      <c r="Q2989" s="16">
        <v>1.0989009999999999</v>
      </c>
      <c r="R2989" s="16">
        <v>0.44350000000000001</v>
      </c>
      <c r="S2989" s="16">
        <v>3.56E-2</v>
      </c>
      <c r="T2989" s="16">
        <v>6.6E-3</v>
      </c>
      <c r="U2989" s="16">
        <v>5.0743999999999998</v>
      </c>
      <c r="V2989" s="16">
        <v>14.26</v>
      </c>
      <c r="W2989" s="16">
        <v>5.65</v>
      </c>
      <c r="X2989" s="16">
        <v>444.923</v>
      </c>
      <c r="Y2989" s="16">
        <v>69.180000000000007</v>
      </c>
      <c r="Z2989" s="16">
        <v>0.31380000000000002</v>
      </c>
      <c r="AA2989" s="16">
        <v>-0.52207630000000005</v>
      </c>
      <c r="AB2989" s="16">
        <v>0.55000000000000004</v>
      </c>
      <c r="AC2989" s="16">
        <v>0</v>
      </c>
      <c r="AD2989" s="16">
        <v>39.6</v>
      </c>
      <c r="AE2989" s="16">
        <v>34.219099999999997</v>
      </c>
      <c r="AF2989" s="16">
        <v>34.714399999999998</v>
      </c>
      <c r="AG2989" s="16">
        <v>234197</v>
      </c>
      <c r="AH2989" s="16">
        <v>0.59040000000000004</v>
      </c>
      <c r="AI2989" s="16">
        <v>99.3</v>
      </c>
      <c r="AJ2989" s="16">
        <v>93.6</v>
      </c>
      <c r="AK2989" s="16">
        <v>1.0784</v>
      </c>
      <c r="AL2989" s="16">
        <v>0.91359999999999997</v>
      </c>
      <c r="AM2989" s="16">
        <v>1.1434</v>
      </c>
      <c r="AN2989" s="16">
        <v>0.18160000000000001</v>
      </c>
      <c r="AO2989" s="16">
        <v>1.2327999999999999</v>
      </c>
      <c r="AP2989" s="16">
        <v>0.95489999999999997</v>
      </c>
      <c r="AR2989" s="16">
        <f t="shared" si="123"/>
        <v>1</v>
      </c>
      <c r="AS2989" s="5">
        <f t="shared" si="122"/>
        <v>8.305499999999999E-2</v>
      </c>
    </row>
    <row r="2990" spans="1:45" x14ac:dyDescent="0.25">
      <c r="A2990" s="16" t="s">
        <v>409</v>
      </c>
      <c r="B2990" s="16" t="s">
        <v>191</v>
      </c>
      <c r="C2990" s="16" t="s">
        <v>349</v>
      </c>
      <c r="D2990" s="16">
        <v>2001</v>
      </c>
      <c r="E2990" s="16" t="s">
        <v>3561</v>
      </c>
      <c r="F2990" s="16" t="s">
        <v>594</v>
      </c>
      <c r="G2990" s="10">
        <v>27320.5</v>
      </c>
      <c r="H2990" s="73">
        <v>10.215389999999999</v>
      </c>
      <c r="I2990" s="16">
        <v>3818774</v>
      </c>
      <c r="J2990" s="71">
        <v>0</v>
      </c>
      <c r="K2990" s="71">
        <v>1</v>
      </c>
      <c r="L2990" s="16">
        <v>1.089628</v>
      </c>
      <c r="M2990" s="16">
        <v>-0.24295079999999999</v>
      </c>
      <c r="N2990" s="16">
        <v>6.9313200000000005E-2</v>
      </c>
      <c r="O2990" s="16">
        <v>0.75584629999999997</v>
      </c>
      <c r="P2990" s="16">
        <v>0.71840349999999997</v>
      </c>
      <c r="Q2990" s="16">
        <v>1.117926</v>
      </c>
      <c r="R2990" s="16">
        <v>0.44350000000000001</v>
      </c>
      <c r="S2990" s="16">
        <v>3.6600000000000001E-2</v>
      </c>
      <c r="T2990" s="16">
        <v>7.0000000000000001E-3</v>
      </c>
      <c r="U2990" s="16">
        <v>5.1739499999999996</v>
      </c>
      <c r="V2990" s="16">
        <v>15.047000000000001</v>
      </c>
      <c r="W2990" s="16">
        <v>5.6180000000000003</v>
      </c>
      <c r="X2990" s="16">
        <v>446.40899999999999</v>
      </c>
      <c r="Y2990" s="16">
        <v>69.167599999999993</v>
      </c>
      <c r="Z2990" s="16">
        <v>0.29959999999999998</v>
      </c>
      <c r="AA2990" s="16">
        <v>-0.58810039999999997</v>
      </c>
      <c r="AB2990" s="16">
        <v>0.55000000000000004</v>
      </c>
      <c r="AC2990" s="16">
        <v>0</v>
      </c>
      <c r="AD2990" s="16">
        <v>41.3</v>
      </c>
      <c r="AE2990" s="16">
        <v>33.911999999999999</v>
      </c>
      <c r="AF2990" s="16">
        <v>42.8536</v>
      </c>
      <c r="AG2990" s="16">
        <v>258706</v>
      </c>
      <c r="AH2990" s="16">
        <v>0.59130000000000005</v>
      </c>
      <c r="AI2990" s="16">
        <v>99.3</v>
      </c>
      <c r="AJ2990" s="16">
        <v>93.6</v>
      </c>
      <c r="AK2990" s="16">
        <v>1.0422</v>
      </c>
      <c r="AL2990" s="16">
        <v>1.1065</v>
      </c>
      <c r="AM2990" s="16">
        <v>1.123</v>
      </c>
      <c r="AN2990" s="16">
        <v>0.2006</v>
      </c>
      <c r="AO2990" s="16">
        <v>1.2014</v>
      </c>
      <c r="AP2990" s="16">
        <v>0.94899999999999995</v>
      </c>
      <c r="AR2990" s="16">
        <f t="shared" si="123"/>
        <v>1</v>
      </c>
      <c r="AS2990" s="5">
        <f t="shared" si="122"/>
        <v>4.0542000000000078E-2</v>
      </c>
    </row>
    <row r="2991" spans="1:45" x14ac:dyDescent="0.25">
      <c r="A2991" s="16" t="s">
        <v>409</v>
      </c>
      <c r="B2991" s="16" t="s">
        <v>191</v>
      </c>
      <c r="C2991" s="16" t="s">
        <v>349</v>
      </c>
      <c r="D2991" s="16">
        <v>2002</v>
      </c>
      <c r="E2991" s="16" t="s">
        <v>3552</v>
      </c>
      <c r="F2991" s="16" t="s">
        <v>594</v>
      </c>
      <c r="G2991" s="10">
        <v>27769.1</v>
      </c>
      <c r="H2991" s="73">
        <v>10.231680000000001</v>
      </c>
      <c r="I2991" s="16">
        <v>3823701</v>
      </c>
      <c r="J2991" s="71">
        <v>0</v>
      </c>
      <c r="K2991" s="71">
        <v>1</v>
      </c>
      <c r="L2991" s="16">
        <v>1.1082050000000001</v>
      </c>
      <c r="M2991" s="16">
        <v>-0.25480900000000001</v>
      </c>
      <c r="N2991" s="16">
        <v>8.2078100000000001E-2</v>
      </c>
      <c r="O2991" s="16">
        <v>0.7828851</v>
      </c>
      <c r="P2991" s="16">
        <v>0.7127329</v>
      </c>
      <c r="Q2991" s="16">
        <v>1.136949</v>
      </c>
      <c r="R2991" s="16">
        <v>0.44350000000000001</v>
      </c>
      <c r="S2991" s="16">
        <v>3.1E-2</v>
      </c>
      <c r="T2991" s="16">
        <v>8.0000000000000002E-3</v>
      </c>
      <c r="U2991" s="16">
        <v>5.0517000000000003</v>
      </c>
      <c r="V2991" s="16">
        <v>15.834</v>
      </c>
      <c r="W2991" s="16">
        <v>5.5860000000000003</v>
      </c>
      <c r="X2991" s="16">
        <v>448.07499999999999</v>
      </c>
      <c r="Y2991" s="16">
        <v>69.155199999999994</v>
      </c>
      <c r="Z2991" s="16">
        <v>0.31845000000000001</v>
      </c>
      <c r="AA2991" s="16">
        <v>-0.56479789999999996</v>
      </c>
      <c r="AB2991" s="16">
        <v>0.55000000000000004</v>
      </c>
      <c r="AC2991" s="16">
        <v>0</v>
      </c>
      <c r="AD2991" s="16">
        <v>40.700000000000003</v>
      </c>
      <c r="AE2991" s="16">
        <v>33.638599999999997</v>
      </c>
      <c r="AF2991" s="16">
        <v>43.400500000000001</v>
      </c>
      <c r="AG2991" s="16">
        <v>251917</v>
      </c>
      <c r="AH2991" s="16">
        <v>0.59050000000000002</v>
      </c>
      <c r="AI2991" s="16">
        <v>99.3</v>
      </c>
      <c r="AJ2991" s="16">
        <v>93.6</v>
      </c>
      <c r="AK2991" s="16">
        <v>1.006</v>
      </c>
      <c r="AL2991" s="16">
        <v>1.2992999999999999</v>
      </c>
      <c r="AM2991" s="16">
        <v>1.1026</v>
      </c>
      <c r="AN2991" s="16">
        <v>0.21970000000000001</v>
      </c>
      <c r="AO2991" s="16">
        <v>1.1698999999999999</v>
      </c>
      <c r="AP2991" s="16">
        <v>0.94320000000000004</v>
      </c>
      <c r="AR2991" s="16">
        <f t="shared" si="123"/>
        <v>1</v>
      </c>
      <c r="AS2991" s="5">
        <f t="shared" si="122"/>
        <v>1.8577000000000066E-2</v>
      </c>
    </row>
    <row r="2992" spans="1:45" x14ac:dyDescent="0.25">
      <c r="A2992" s="16" t="s">
        <v>409</v>
      </c>
      <c r="B2992" s="16" t="s">
        <v>191</v>
      </c>
      <c r="C2992" s="16" t="s">
        <v>349</v>
      </c>
      <c r="D2992" s="16">
        <v>2003</v>
      </c>
      <c r="E2992" s="16" t="s">
        <v>3566</v>
      </c>
      <c r="F2992" s="16" t="s">
        <v>594</v>
      </c>
      <c r="G2992" s="10">
        <v>28082.799999999999</v>
      </c>
      <c r="H2992" s="73">
        <v>10.24291</v>
      </c>
      <c r="I2992" s="16">
        <v>3826095</v>
      </c>
      <c r="J2992" s="71">
        <v>0</v>
      </c>
      <c r="K2992" s="71">
        <v>1</v>
      </c>
      <c r="L2992" s="16">
        <v>1.080144</v>
      </c>
      <c r="M2992" s="16">
        <v>-0.25742229999999999</v>
      </c>
      <c r="N2992" s="16">
        <v>0.12959080000000001</v>
      </c>
      <c r="O2992" s="16">
        <v>0.74721769999999998</v>
      </c>
      <c r="P2992" s="16">
        <v>0.69722430000000002</v>
      </c>
      <c r="Q2992" s="16">
        <v>1.0802290000000001</v>
      </c>
      <c r="R2992" s="16">
        <v>0.44350000000000001</v>
      </c>
      <c r="S2992" s="16">
        <v>2.92E-2</v>
      </c>
      <c r="T2992" s="16">
        <v>8.4499999999999992E-3</v>
      </c>
      <c r="U2992" s="16">
        <v>5.2404500000000001</v>
      </c>
      <c r="V2992" s="16">
        <v>16.620999999999999</v>
      </c>
      <c r="W2992" s="16">
        <v>5.5540000000000003</v>
      </c>
      <c r="X2992" s="16">
        <v>450.06299999999999</v>
      </c>
      <c r="Y2992" s="16">
        <v>69.142799999999994</v>
      </c>
      <c r="Z2992" s="16">
        <v>0.30375000000000002</v>
      </c>
      <c r="AA2992" s="16">
        <v>-0.54149510000000001</v>
      </c>
      <c r="AB2992" s="16">
        <v>0.55000000000000004</v>
      </c>
      <c r="AC2992" s="16">
        <v>0</v>
      </c>
      <c r="AD2992" s="16">
        <v>40.1</v>
      </c>
      <c r="AE2992" s="16">
        <v>32.041200000000003</v>
      </c>
      <c r="AF2992" s="16">
        <v>45.152900000000002</v>
      </c>
      <c r="AG2992" s="16">
        <v>249097</v>
      </c>
      <c r="AH2992" s="16">
        <v>0.59319999999999995</v>
      </c>
      <c r="AI2992" s="16">
        <v>99.3</v>
      </c>
      <c r="AJ2992" s="16">
        <v>93.6</v>
      </c>
      <c r="AK2992" s="16">
        <v>0.98550000000000004</v>
      </c>
      <c r="AL2992" s="16">
        <v>1.3165</v>
      </c>
      <c r="AM2992" s="16">
        <v>1.0407999999999999</v>
      </c>
      <c r="AN2992" s="16">
        <v>0.27829999999999999</v>
      </c>
      <c r="AO2992" s="16">
        <v>1.1435</v>
      </c>
      <c r="AP2992" s="16">
        <v>0.67159999999999997</v>
      </c>
      <c r="AR2992" s="16">
        <f t="shared" si="123"/>
        <v>1</v>
      </c>
      <c r="AS2992" s="5">
        <f t="shared" si="122"/>
        <v>-2.8061000000000114E-2</v>
      </c>
    </row>
    <row r="2993" spans="1:45" x14ac:dyDescent="0.25">
      <c r="A2993" s="16" t="s">
        <v>409</v>
      </c>
      <c r="B2993" s="16" t="s">
        <v>191</v>
      </c>
      <c r="C2993" s="16" t="s">
        <v>349</v>
      </c>
      <c r="D2993" s="16">
        <v>2004</v>
      </c>
      <c r="E2993" s="16" t="s">
        <v>3549</v>
      </c>
      <c r="F2993" s="16" t="s">
        <v>594</v>
      </c>
      <c r="G2993" s="10">
        <v>28571.5</v>
      </c>
      <c r="H2993" s="73">
        <v>10.260160000000001</v>
      </c>
      <c r="I2993" s="16">
        <v>3826878</v>
      </c>
      <c r="J2993" s="71">
        <v>0</v>
      </c>
      <c r="K2993" s="71">
        <v>1</v>
      </c>
      <c r="L2993" s="16">
        <v>1.102911</v>
      </c>
      <c r="M2993" s="16">
        <v>-0.24301</v>
      </c>
      <c r="N2993" s="16">
        <v>8.5093000000000002E-2</v>
      </c>
      <c r="O2993" s="16">
        <v>0.87811059999999996</v>
      </c>
      <c r="P2993" s="16">
        <v>0.68814090000000006</v>
      </c>
      <c r="Q2993" s="16">
        <v>1.0334319999999999</v>
      </c>
      <c r="R2993" s="16">
        <v>0.44350000000000001</v>
      </c>
      <c r="S2993" s="16">
        <v>3.0300000000000001E-2</v>
      </c>
      <c r="T2993" s="16">
        <v>9.5499999999999995E-3</v>
      </c>
      <c r="U2993" s="16">
        <v>4.7687999999999997</v>
      </c>
      <c r="V2993" s="16">
        <v>17.431000000000001</v>
      </c>
      <c r="W2993" s="16">
        <v>5.5220000000000002</v>
      </c>
      <c r="X2993" s="16">
        <v>448.435</v>
      </c>
      <c r="Y2993" s="16">
        <v>73.169200000000004</v>
      </c>
      <c r="Z2993" s="16">
        <v>0.32879999999999998</v>
      </c>
      <c r="AA2993" s="16">
        <v>-0.53372779999999997</v>
      </c>
      <c r="AB2993" s="16">
        <v>0.55000000000000004</v>
      </c>
      <c r="AC2993" s="16">
        <v>0</v>
      </c>
      <c r="AD2993" s="16">
        <v>39.9</v>
      </c>
      <c r="AE2993" s="16">
        <v>29.468599999999999</v>
      </c>
      <c r="AF2993" s="16">
        <v>48.975700000000003</v>
      </c>
      <c r="AG2993" s="16">
        <v>236765</v>
      </c>
      <c r="AH2993" s="16">
        <v>0.63660000000000005</v>
      </c>
      <c r="AI2993" s="16">
        <v>99.3</v>
      </c>
      <c r="AJ2993" s="16">
        <v>93.6</v>
      </c>
      <c r="AK2993" s="16">
        <v>0.88380000000000003</v>
      </c>
      <c r="AL2993" s="16">
        <v>1.2388999999999999</v>
      </c>
      <c r="AM2993" s="16">
        <v>0.87019999999999997</v>
      </c>
      <c r="AN2993" s="16">
        <v>0.59509999999999996</v>
      </c>
      <c r="AO2993" s="16">
        <v>0.8256</v>
      </c>
      <c r="AP2993" s="16">
        <v>0.80059999999999998</v>
      </c>
      <c r="AR2993" s="16">
        <f t="shared" si="123"/>
        <v>1</v>
      </c>
      <c r="AS2993" s="5">
        <f t="shared" si="122"/>
        <v>2.2766999999999982E-2</v>
      </c>
    </row>
    <row r="2994" spans="1:45" x14ac:dyDescent="0.25">
      <c r="A2994" s="16" t="s">
        <v>409</v>
      </c>
      <c r="B2994" s="16" t="s">
        <v>191</v>
      </c>
      <c r="C2994" s="16" t="s">
        <v>349</v>
      </c>
      <c r="D2994" s="16">
        <v>2005</v>
      </c>
      <c r="E2994" s="16" t="s">
        <v>3554</v>
      </c>
      <c r="F2994" s="16" t="s">
        <v>594</v>
      </c>
      <c r="G2994" s="10">
        <v>28775.4</v>
      </c>
      <c r="H2994" s="73">
        <v>10.26728</v>
      </c>
      <c r="I2994" s="16">
        <v>3821362</v>
      </c>
      <c r="J2994" s="71">
        <v>0</v>
      </c>
      <c r="K2994" s="71">
        <v>1</v>
      </c>
      <c r="L2994" s="16">
        <v>1.150388</v>
      </c>
      <c r="M2994" s="16">
        <v>-0.22257370000000001</v>
      </c>
      <c r="N2994" s="16">
        <v>0.13464690000000001</v>
      </c>
      <c r="O2994" s="16">
        <v>0.87551579999999996</v>
      </c>
      <c r="P2994" s="16">
        <v>0.67662849999999997</v>
      </c>
      <c r="Q2994" s="16">
        <v>1.0874900000000001</v>
      </c>
      <c r="R2994" s="16">
        <v>0.44350000000000001</v>
      </c>
      <c r="S2994" s="16">
        <v>3.2500000000000001E-2</v>
      </c>
      <c r="T2994" s="16">
        <v>1.085E-2</v>
      </c>
      <c r="U2994" s="16">
        <v>5.0137</v>
      </c>
      <c r="V2994" s="16">
        <v>18.725000000000001</v>
      </c>
      <c r="W2994" s="16">
        <v>5.49</v>
      </c>
      <c r="X2994" s="16">
        <v>448.10700000000003</v>
      </c>
      <c r="Y2994" s="16">
        <v>69.005399999999995</v>
      </c>
      <c r="Z2994" s="16">
        <v>0.37114999999999998</v>
      </c>
      <c r="AA2994" s="16">
        <v>-0.55703029999999998</v>
      </c>
      <c r="AB2994" s="16">
        <v>0.55000000000000004</v>
      </c>
      <c r="AC2994" s="16">
        <v>0</v>
      </c>
      <c r="AD2994" s="16">
        <v>40.5</v>
      </c>
      <c r="AE2994" s="16">
        <v>27.59</v>
      </c>
      <c r="AF2994" s="16">
        <v>53.001600000000003</v>
      </c>
      <c r="AG2994" s="16">
        <v>250240</v>
      </c>
      <c r="AH2994" s="16">
        <v>0.62175000000000002</v>
      </c>
      <c r="AI2994" s="16">
        <v>99.3</v>
      </c>
      <c r="AJ2994" s="16">
        <v>93.6</v>
      </c>
      <c r="AK2994" s="16">
        <v>1.0482</v>
      </c>
      <c r="AL2994" s="16">
        <v>1.2722</v>
      </c>
      <c r="AM2994" s="16">
        <v>0.98780000000000001</v>
      </c>
      <c r="AN2994" s="16">
        <v>0.4763</v>
      </c>
      <c r="AO2994" s="16">
        <v>1.0999000000000001</v>
      </c>
      <c r="AP2994" s="16">
        <v>0.61819999999999997</v>
      </c>
      <c r="AR2994" s="16">
        <f t="shared" si="123"/>
        <v>1</v>
      </c>
      <c r="AS2994" s="5">
        <f t="shared" si="122"/>
        <v>4.7476999999999991E-2</v>
      </c>
    </row>
    <row r="2995" spans="1:45" x14ac:dyDescent="0.25">
      <c r="A2995" s="16" t="s">
        <v>409</v>
      </c>
      <c r="B2995" s="16" t="s">
        <v>191</v>
      </c>
      <c r="C2995" s="16" t="s">
        <v>349</v>
      </c>
      <c r="D2995" s="16">
        <v>2006</v>
      </c>
      <c r="E2995" s="16" t="s">
        <v>3543</v>
      </c>
      <c r="F2995" s="16" t="s">
        <v>594</v>
      </c>
      <c r="G2995" s="10">
        <v>28640.400000000001</v>
      </c>
      <c r="H2995" s="73">
        <v>10.26258</v>
      </c>
      <c r="I2995" s="16">
        <v>3805214</v>
      </c>
      <c r="J2995" s="71">
        <v>0</v>
      </c>
      <c r="K2995" s="71">
        <v>1</v>
      </c>
      <c r="L2995" s="16">
        <v>1.045952</v>
      </c>
      <c r="M2995" s="16">
        <v>-0.20638519999999999</v>
      </c>
      <c r="N2995" s="16">
        <v>0.114811</v>
      </c>
      <c r="O2995" s="16">
        <v>0.81960829999999996</v>
      </c>
      <c r="P2995" s="16">
        <v>0.693048</v>
      </c>
      <c r="Q2995" s="16">
        <v>0.8906307</v>
      </c>
      <c r="R2995" s="16">
        <v>0.44350000000000001</v>
      </c>
      <c r="S2995" s="16">
        <v>3.3700000000000001E-2</v>
      </c>
      <c r="T2995" s="16">
        <v>1.21E-2</v>
      </c>
      <c r="U2995" s="16">
        <v>4.7003500000000003</v>
      </c>
      <c r="V2995" s="16">
        <v>20.149000000000001</v>
      </c>
      <c r="W2995" s="16">
        <v>5.6959999999999997</v>
      </c>
      <c r="X2995" s="16">
        <v>443.41800000000001</v>
      </c>
      <c r="Y2995" s="16">
        <v>67.444800000000001</v>
      </c>
      <c r="Z2995" s="16">
        <v>0.35709999999999997</v>
      </c>
      <c r="AA2995" s="16">
        <v>-0.56868149999999995</v>
      </c>
      <c r="AB2995" s="16">
        <v>0.55000000000000004</v>
      </c>
      <c r="AC2995" s="16">
        <v>0</v>
      </c>
      <c r="AD2995" s="16">
        <v>40.799999999999997</v>
      </c>
      <c r="AE2995" s="16">
        <v>27.681699999999999</v>
      </c>
      <c r="AF2995" s="16">
        <v>58.639600000000002</v>
      </c>
      <c r="AG2995" s="16">
        <v>247079</v>
      </c>
      <c r="AH2995" s="16">
        <v>0.62134999999999996</v>
      </c>
      <c r="AI2995" s="16">
        <v>99.3</v>
      </c>
      <c r="AJ2995" s="16">
        <v>93.6</v>
      </c>
      <c r="AK2995" s="16">
        <v>1.1664000000000001</v>
      </c>
      <c r="AL2995" s="16">
        <v>0.53969999999999996</v>
      </c>
      <c r="AM2995" s="16">
        <v>0.57699999999999996</v>
      </c>
      <c r="AN2995" s="16">
        <v>0.41830000000000001</v>
      </c>
      <c r="AO2995" s="16">
        <v>1.0932999999999999</v>
      </c>
      <c r="AP2995" s="16">
        <v>0.57030000000000003</v>
      </c>
      <c r="AR2995" s="16">
        <f t="shared" si="123"/>
        <v>1</v>
      </c>
      <c r="AS2995" s="5">
        <f t="shared" si="122"/>
        <v>-0.10443599999999997</v>
      </c>
    </row>
    <row r="2996" spans="1:45" x14ac:dyDescent="0.25">
      <c r="A2996" s="16" t="s">
        <v>409</v>
      </c>
      <c r="B2996" s="16" t="s">
        <v>191</v>
      </c>
      <c r="C2996" s="16" t="s">
        <v>349</v>
      </c>
      <c r="D2996" s="16">
        <v>2007</v>
      </c>
      <c r="E2996" s="16" t="s">
        <v>3565</v>
      </c>
      <c r="F2996" s="16" t="s">
        <v>594</v>
      </c>
      <c r="G2996" s="10">
        <v>27850.6</v>
      </c>
      <c r="H2996" s="73">
        <v>10.23461</v>
      </c>
      <c r="I2996" s="16">
        <v>3782995</v>
      </c>
      <c r="J2996" s="71">
        <v>0</v>
      </c>
      <c r="K2996" s="71">
        <v>1</v>
      </c>
      <c r="L2996" s="16">
        <v>1.1157870000000001</v>
      </c>
      <c r="M2996" s="16">
        <v>-0.1945664</v>
      </c>
      <c r="N2996" s="16">
        <v>0.1967438</v>
      </c>
      <c r="O2996" s="16">
        <v>0.86386629999999998</v>
      </c>
      <c r="P2996" s="16">
        <v>0.71944109999999994</v>
      </c>
      <c r="Q2996" s="16">
        <v>0.88014749999999997</v>
      </c>
      <c r="R2996" s="16">
        <v>0.44350000000000001</v>
      </c>
      <c r="S2996" s="16">
        <v>3.5099999999999999E-2</v>
      </c>
      <c r="T2996" s="16">
        <v>1.2800000000000001E-2</v>
      </c>
      <c r="U2996" s="16">
        <v>4.8000999999999996</v>
      </c>
      <c r="V2996" s="16">
        <v>21.573</v>
      </c>
      <c r="W2996" s="16">
        <v>5.9020000000000001</v>
      </c>
      <c r="X2996" s="16">
        <v>447.87299999999999</v>
      </c>
      <c r="Y2996" s="16">
        <v>66.948599999999999</v>
      </c>
      <c r="Z2996" s="16">
        <v>0.38155</v>
      </c>
      <c r="AA2996" s="16">
        <v>-0.59586799999999995</v>
      </c>
      <c r="AB2996" s="16">
        <v>0.55000000000000004</v>
      </c>
      <c r="AC2996" s="16">
        <v>0</v>
      </c>
      <c r="AD2996" s="16">
        <v>41.5</v>
      </c>
      <c r="AE2996" s="16">
        <v>27.0916</v>
      </c>
      <c r="AF2996" s="16">
        <v>65.034099999999995</v>
      </c>
      <c r="AG2996" s="16">
        <v>275483</v>
      </c>
      <c r="AH2996" s="16">
        <v>0.62175000000000002</v>
      </c>
      <c r="AI2996" s="16">
        <v>99.3</v>
      </c>
      <c r="AJ2996" s="16">
        <v>93.6</v>
      </c>
      <c r="AK2996" s="16">
        <v>1.1452</v>
      </c>
      <c r="AL2996" s="16">
        <v>0.48049999999999998</v>
      </c>
      <c r="AM2996" s="16">
        <v>0.58809999999999996</v>
      </c>
      <c r="AN2996" s="16">
        <v>0.46239999999999998</v>
      </c>
      <c r="AO2996" s="16">
        <v>0.98470000000000002</v>
      </c>
      <c r="AP2996" s="16">
        <v>0.64829999999999999</v>
      </c>
      <c r="AR2996" s="16">
        <f t="shared" si="123"/>
        <v>1</v>
      </c>
      <c r="AS2996" s="5">
        <f t="shared" si="122"/>
        <v>6.9835000000000091E-2</v>
      </c>
    </row>
    <row r="2997" spans="1:45" x14ac:dyDescent="0.25">
      <c r="A2997" s="16" t="s">
        <v>409</v>
      </c>
      <c r="B2997" s="16" t="s">
        <v>191</v>
      </c>
      <c r="C2997" s="16" t="s">
        <v>349</v>
      </c>
      <c r="D2997" s="16">
        <v>2008</v>
      </c>
      <c r="E2997" s="16" t="s">
        <v>3551</v>
      </c>
      <c r="F2997" s="16" t="s">
        <v>594</v>
      </c>
      <c r="G2997" s="10">
        <v>27510.5</v>
      </c>
      <c r="H2997" s="73">
        <v>10.22232</v>
      </c>
      <c r="I2997" s="16">
        <v>3760866</v>
      </c>
      <c r="J2997" s="71">
        <v>0</v>
      </c>
      <c r="K2997" s="71">
        <v>1</v>
      </c>
      <c r="L2997" s="16">
        <v>1.170733</v>
      </c>
      <c r="M2997" s="16">
        <v>-0.18390200000000001</v>
      </c>
      <c r="N2997" s="16">
        <v>0.31725009999999998</v>
      </c>
      <c r="O2997" s="16">
        <v>0.88176469999999996</v>
      </c>
      <c r="P2997" s="16">
        <v>0.71169320000000003</v>
      </c>
      <c r="Q2997" s="16">
        <v>0.86167380000000005</v>
      </c>
      <c r="R2997" s="16">
        <v>0.44350000000000001</v>
      </c>
      <c r="S2997" s="16">
        <v>3.4099999999999998E-2</v>
      </c>
      <c r="T2997" s="16">
        <v>1.435E-2</v>
      </c>
      <c r="U2997" s="16">
        <v>5.5395000000000003</v>
      </c>
      <c r="V2997" s="16">
        <v>22.997</v>
      </c>
      <c r="W2997" s="16">
        <v>6.1079999999999997</v>
      </c>
      <c r="X2997" s="16">
        <v>447.83</v>
      </c>
      <c r="Y2997" s="16">
        <v>68.199399999999997</v>
      </c>
      <c r="Z2997" s="16">
        <v>0.37530000000000002</v>
      </c>
      <c r="AA2997" s="16">
        <v>-0.60363549999999999</v>
      </c>
      <c r="AB2997" s="16">
        <v>0.55000000000000004</v>
      </c>
      <c r="AC2997" s="16">
        <v>0</v>
      </c>
      <c r="AD2997" s="16">
        <v>41.7</v>
      </c>
      <c r="AE2997" s="16">
        <v>25.462499999999999</v>
      </c>
      <c r="AF2997" s="16">
        <v>68.219499999999996</v>
      </c>
      <c r="AG2997" s="16">
        <v>281416</v>
      </c>
      <c r="AH2997" s="16">
        <v>0.623</v>
      </c>
      <c r="AI2997" s="16">
        <v>99.3</v>
      </c>
      <c r="AJ2997" s="16">
        <v>93.6</v>
      </c>
      <c r="AK2997" s="16">
        <v>1.1687000000000001</v>
      </c>
      <c r="AL2997" s="16">
        <v>0.47820000000000001</v>
      </c>
      <c r="AM2997" s="16">
        <v>0.62570000000000003</v>
      </c>
      <c r="AN2997" s="16">
        <v>0.3175</v>
      </c>
      <c r="AO2997" s="16">
        <v>1.0024999999999999</v>
      </c>
      <c r="AP2997" s="16">
        <v>0.59470000000000001</v>
      </c>
      <c r="AR2997" s="16">
        <f t="shared" si="123"/>
        <v>1</v>
      </c>
      <c r="AS2997" s="5">
        <f t="shared" si="122"/>
        <v>5.4945999999999939E-2</v>
      </c>
    </row>
    <row r="2998" spans="1:45" x14ac:dyDescent="0.25">
      <c r="A2998" s="16" t="s">
        <v>409</v>
      </c>
      <c r="B2998" s="16" t="s">
        <v>191</v>
      </c>
      <c r="C2998" s="16" t="s">
        <v>349</v>
      </c>
      <c r="D2998" s="16">
        <v>2009</v>
      </c>
      <c r="E2998" s="16" t="s">
        <v>3548</v>
      </c>
      <c r="F2998" s="16" t="s">
        <v>594</v>
      </c>
      <c r="G2998" s="10">
        <v>27007.9</v>
      </c>
      <c r="H2998" s="73">
        <v>10.20388</v>
      </c>
      <c r="I2998" s="16">
        <v>3740410</v>
      </c>
      <c r="J2998" s="71">
        <v>0</v>
      </c>
      <c r="K2998" s="71">
        <v>1</v>
      </c>
      <c r="L2998" s="16">
        <v>1.161556</v>
      </c>
      <c r="M2998" s="16">
        <v>-0.19289439999999999</v>
      </c>
      <c r="N2998" s="16">
        <v>0.40919850000000002</v>
      </c>
      <c r="O2998" s="16">
        <v>0.88103279999999995</v>
      </c>
      <c r="P2998" s="16">
        <v>0.71453160000000004</v>
      </c>
      <c r="Q2998" s="16">
        <v>0.75167859999999997</v>
      </c>
      <c r="R2998" s="16">
        <v>0.45129999999999998</v>
      </c>
      <c r="S2998" s="16">
        <v>2.69E-2</v>
      </c>
      <c r="T2998" s="16">
        <v>1.585E-2</v>
      </c>
      <c r="U2998" s="16">
        <v>6.0966500000000003</v>
      </c>
      <c r="V2998" s="16">
        <v>24.420999999999999</v>
      </c>
      <c r="W2998" s="16">
        <v>6.3140000000000001</v>
      </c>
      <c r="X2998" s="16">
        <v>446.31400000000002</v>
      </c>
      <c r="Y2998" s="16">
        <v>67.749600000000001</v>
      </c>
      <c r="Z2998" s="16">
        <v>0.36525000000000002</v>
      </c>
      <c r="AA2998" s="16">
        <v>-0.68519459999999999</v>
      </c>
      <c r="AB2998" s="16">
        <v>0.55000000000000004</v>
      </c>
      <c r="AC2998" s="16">
        <v>0</v>
      </c>
      <c r="AD2998" s="16">
        <v>43.8</v>
      </c>
      <c r="AE2998" s="16">
        <v>24.355499999999999</v>
      </c>
      <c r="AF2998" s="16">
        <v>72.932400000000001</v>
      </c>
      <c r="AG2998" s="16">
        <v>281257</v>
      </c>
      <c r="AH2998" s="16">
        <v>0.62975000000000003</v>
      </c>
      <c r="AI2998" s="16">
        <v>99.3</v>
      </c>
      <c r="AJ2998" s="16">
        <v>93.6</v>
      </c>
      <c r="AK2998" s="16">
        <v>0.86309999999999998</v>
      </c>
      <c r="AL2998" s="16">
        <v>0.51910000000000001</v>
      </c>
      <c r="AM2998" s="16">
        <v>0.37759999999999999</v>
      </c>
      <c r="AN2998" s="16">
        <v>0.1691</v>
      </c>
      <c r="AO2998" s="16">
        <v>0.85399999999999998</v>
      </c>
      <c r="AP2998" s="16">
        <v>0.77049999999999996</v>
      </c>
      <c r="AR2998" s="16">
        <f t="shared" si="123"/>
        <v>1</v>
      </c>
      <c r="AS2998" s="5">
        <f t="shared" si="122"/>
        <v>-9.1769999999999907E-3</v>
      </c>
    </row>
    <row r="2999" spans="1:45" x14ac:dyDescent="0.25">
      <c r="A2999" s="16" t="s">
        <v>409</v>
      </c>
      <c r="B2999" s="16" t="s">
        <v>191</v>
      </c>
      <c r="C2999" s="16" t="s">
        <v>349</v>
      </c>
      <c r="D2999" s="16">
        <v>2010</v>
      </c>
      <c r="E2999" s="16" t="s">
        <v>3559</v>
      </c>
      <c r="F2999" s="16" t="s">
        <v>594</v>
      </c>
      <c r="G2999" s="10">
        <v>26435.7</v>
      </c>
      <c r="H2999" s="73">
        <v>10.18247</v>
      </c>
      <c r="I2999" s="16">
        <v>3721525</v>
      </c>
      <c r="J2999" s="71">
        <v>0</v>
      </c>
      <c r="K2999" s="71">
        <v>1</v>
      </c>
      <c r="L2999" s="16">
        <v>1.197128</v>
      </c>
      <c r="M2999" s="16">
        <v>-0.1959215</v>
      </c>
      <c r="N2999" s="16">
        <v>0.4310156</v>
      </c>
      <c r="O2999" s="16">
        <v>0.89779370000000003</v>
      </c>
      <c r="P2999" s="16">
        <v>0.74384620000000001</v>
      </c>
      <c r="Q2999" s="16">
        <v>0.76512340000000001</v>
      </c>
      <c r="R2999" s="16">
        <v>0.44350000000000001</v>
      </c>
      <c r="S2999" s="16">
        <v>2.5499999999999998E-2</v>
      </c>
      <c r="T2999" s="16">
        <v>1.6549999999999999E-2</v>
      </c>
      <c r="U2999" s="16">
        <v>5.6925999999999997</v>
      </c>
      <c r="V2999" s="16">
        <v>25.844999999999999</v>
      </c>
      <c r="W2999" s="16">
        <v>6.52</v>
      </c>
      <c r="X2999" s="16">
        <v>449.65</v>
      </c>
      <c r="Y2999" s="16">
        <v>68.708500000000001</v>
      </c>
      <c r="Z2999" s="16">
        <v>0.34549999999999997</v>
      </c>
      <c r="AA2999" s="16">
        <v>-0.78228880000000001</v>
      </c>
      <c r="AB2999" s="16">
        <v>0.55000000000000004</v>
      </c>
      <c r="AC2999" s="16">
        <v>0</v>
      </c>
      <c r="AD2999" s="16">
        <v>46.3</v>
      </c>
      <c r="AE2999" s="16">
        <v>24.013500000000001</v>
      </c>
      <c r="AF2999" s="16">
        <v>79.090199999999996</v>
      </c>
      <c r="AG2999" s="16">
        <v>314851</v>
      </c>
      <c r="AH2999" s="16">
        <v>0.62504999999999999</v>
      </c>
      <c r="AI2999" s="16">
        <v>99.3</v>
      </c>
      <c r="AJ2999" s="16">
        <v>93.6</v>
      </c>
      <c r="AK2999" s="16">
        <v>0.82450000000000001</v>
      </c>
      <c r="AL2999" s="16">
        <v>0.49769999999999998</v>
      </c>
      <c r="AM2999" s="16">
        <v>0.33679999999999999</v>
      </c>
      <c r="AN2999" s="16">
        <v>0.4047</v>
      </c>
      <c r="AO2999" s="16">
        <v>0.82399999999999995</v>
      </c>
      <c r="AP2999" s="16">
        <v>0.77100000000000002</v>
      </c>
      <c r="AR2999" s="16">
        <f t="shared" si="123"/>
        <v>1</v>
      </c>
      <c r="AS2999" s="5">
        <f t="shared" si="122"/>
        <v>3.5571999999999937E-2</v>
      </c>
    </row>
    <row r="3000" spans="1:45" x14ac:dyDescent="0.25">
      <c r="A3000" s="16" t="s">
        <v>409</v>
      </c>
      <c r="B3000" s="16" t="s">
        <v>191</v>
      </c>
      <c r="C3000" s="16" t="s">
        <v>349</v>
      </c>
      <c r="D3000" s="16">
        <v>2011</v>
      </c>
      <c r="E3000" s="16" t="s">
        <v>3569</v>
      </c>
      <c r="F3000" s="16" t="s">
        <v>594</v>
      </c>
      <c r="G3000" s="10">
        <v>26237.7</v>
      </c>
      <c r="H3000" s="73">
        <v>10.174950000000001</v>
      </c>
      <c r="I3000" s="16">
        <v>3678732</v>
      </c>
      <c r="J3000" s="71">
        <v>0</v>
      </c>
      <c r="K3000" s="71">
        <v>1</v>
      </c>
      <c r="L3000" s="16">
        <v>1.200842</v>
      </c>
      <c r="M3000" s="16">
        <v>-0.17541080000000001</v>
      </c>
      <c r="N3000" s="16">
        <v>0.48326229999999998</v>
      </c>
      <c r="O3000" s="16">
        <v>0.8326171</v>
      </c>
      <c r="P3000" s="16">
        <v>0.73586399999999996</v>
      </c>
      <c r="Q3000" s="16">
        <v>0.77798140000000005</v>
      </c>
      <c r="R3000" s="16">
        <v>0.44350000000000001</v>
      </c>
      <c r="S3000" s="16">
        <v>2.7349999999999999E-2</v>
      </c>
      <c r="T3000" s="16">
        <v>1.7999999999999999E-2</v>
      </c>
      <c r="U3000" s="16">
        <v>5.8919499999999996</v>
      </c>
      <c r="V3000" s="16">
        <v>27.216000000000001</v>
      </c>
      <c r="W3000" s="16">
        <v>6.4660000000000002</v>
      </c>
      <c r="X3000" s="16">
        <v>450.44400000000002</v>
      </c>
      <c r="Y3000" s="16">
        <v>69.595799999999997</v>
      </c>
      <c r="Z3000" s="16">
        <v>0.34089999999999998</v>
      </c>
      <c r="AA3000" s="16">
        <v>-0.55974889999999999</v>
      </c>
      <c r="AB3000" s="16">
        <v>0.55000000000000004</v>
      </c>
      <c r="AC3000" s="16">
        <v>0</v>
      </c>
      <c r="AD3000" s="16">
        <v>40.57</v>
      </c>
      <c r="AE3000" s="16">
        <v>22.32</v>
      </c>
      <c r="AF3000" s="16">
        <v>83.978899999999996</v>
      </c>
      <c r="AG3000" s="16">
        <v>308271</v>
      </c>
      <c r="AH3000" s="16">
        <v>0.63055000000000005</v>
      </c>
      <c r="AI3000" s="16">
        <v>99.3</v>
      </c>
      <c r="AJ3000" s="16">
        <v>93.6</v>
      </c>
      <c r="AK3000" s="16">
        <v>0.70199999999999996</v>
      </c>
      <c r="AL3000" s="16">
        <v>0.48899999999999999</v>
      </c>
      <c r="AM3000" s="16">
        <v>0.34939999999999999</v>
      </c>
      <c r="AN3000" s="16">
        <v>0.62819999999999998</v>
      </c>
      <c r="AO3000" s="16">
        <v>0.83740000000000003</v>
      </c>
      <c r="AP3000" s="16">
        <v>0.75260000000000005</v>
      </c>
      <c r="AR3000" s="16">
        <f t="shared" si="123"/>
        <v>1</v>
      </c>
      <c r="AS3000" s="5">
        <f t="shared" si="122"/>
        <v>3.7139999999999951E-3</v>
      </c>
    </row>
    <row r="3001" spans="1:45" x14ac:dyDescent="0.25">
      <c r="A3001" s="16" t="s">
        <v>409</v>
      </c>
      <c r="B3001" s="16" t="s">
        <v>191</v>
      </c>
      <c r="C3001" s="16" t="s">
        <v>349</v>
      </c>
      <c r="D3001" s="16">
        <v>2012</v>
      </c>
      <c r="E3001" s="16" t="s">
        <v>3555</v>
      </c>
      <c r="F3001" s="16" t="s">
        <v>594</v>
      </c>
      <c r="G3001" s="10">
        <v>25820.799999999999</v>
      </c>
      <c r="H3001" s="73">
        <v>10.158939999999999</v>
      </c>
      <c r="I3001" s="16">
        <v>3634488</v>
      </c>
      <c r="J3001" s="71">
        <v>0</v>
      </c>
      <c r="K3001" s="71">
        <v>1</v>
      </c>
      <c r="L3001" s="16">
        <v>1.2197709999999999</v>
      </c>
      <c r="M3001" s="16">
        <v>-0.16844120000000001</v>
      </c>
      <c r="N3001" s="16">
        <v>0.5086851</v>
      </c>
      <c r="O3001" s="16">
        <v>0.83725640000000001</v>
      </c>
      <c r="P3001" s="16">
        <v>0.6937489</v>
      </c>
      <c r="Q3001" s="16">
        <v>0.82950760000000001</v>
      </c>
      <c r="R3001" s="16">
        <v>0.44350000000000001</v>
      </c>
      <c r="S3001" s="16">
        <v>2.87E-2</v>
      </c>
      <c r="T3001" s="16">
        <v>1.8200000000000001E-2</v>
      </c>
      <c r="U3001" s="16">
        <v>5.9576500000000001</v>
      </c>
      <c r="V3001" s="16">
        <v>28.587</v>
      </c>
      <c r="W3001" s="16">
        <v>6.4119999999999999</v>
      </c>
      <c r="X3001" s="16">
        <v>449.23599999999999</v>
      </c>
      <c r="Y3001" s="16">
        <v>69.203100000000006</v>
      </c>
      <c r="Z3001" s="16">
        <v>0.34925</v>
      </c>
      <c r="AA3001" s="16">
        <v>-0.55236980000000002</v>
      </c>
      <c r="AB3001" s="16">
        <v>0.55000000000000004</v>
      </c>
      <c r="AC3001" s="16">
        <v>0</v>
      </c>
      <c r="AD3001" s="16">
        <v>40.380000000000003</v>
      </c>
      <c r="AE3001" s="16">
        <v>19.118300000000001</v>
      </c>
      <c r="AF3001" s="16">
        <v>82.552800000000005</v>
      </c>
      <c r="AG3001" s="16">
        <v>316072</v>
      </c>
      <c r="AH3001" s="16">
        <v>0.62905</v>
      </c>
      <c r="AI3001" s="16">
        <v>99.3</v>
      </c>
      <c r="AJ3001" s="16">
        <v>93.6</v>
      </c>
      <c r="AK3001" s="16">
        <v>0.67220000000000002</v>
      </c>
      <c r="AL3001" s="16">
        <v>0.57650000000000001</v>
      </c>
      <c r="AM3001" s="16">
        <v>0.41860000000000003</v>
      </c>
      <c r="AN3001" s="16">
        <v>0.62949999999999995</v>
      </c>
      <c r="AO3001" s="16">
        <v>0.93200000000000005</v>
      </c>
      <c r="AP3001" s="16">
        <v>0.8196</v>
      </c>
      <c r="AR3001" s="16">
        <f t="shared" si="123"/>
        <v>1</v>
      </c>
      <c r="AS3001" s="5">
        <f t="shared" si="122"/>
        <v>1.8928999999999974E-2</v>
      </c>
    </row>
    <row r="3002" spans="1:45" x14ac:dyDescent="0.25">
      <c r="A3002" s="16" t="s">
        <v>409</v>
      </c>
      <c r="B3002" s="16" t="s">
        <v>191</v>
      </c>
      <c r="C3002" s="16" t="s">
        <v>349</v>
      </c>
      <c r="D3002" s="16">
        <v>2013</v>
      </c>
      <c r="E3002" s="16" t="s">
        <v>3544</v>
      </c>
      <c r="F3002" s="16" t="s">
        <v>594</v>
      </c>
      <c r="G3002" s="10">
        <v>25967.599999999999</v>
      </c>
      <c r="H3002" s="73">
        <v>10.1646</v>
      </c>
      <c r="I3002" s="16">
        <v>3593077</v>
      </c>
      <c r="J3002" s="71">
        <v>0</v>
      </c>
      <c r="K3002" s="71">
        <v>1</v>
      </c>
      <c r="L3002" s="16">
        <v>1.2184820000000001</v>
      </c>
      <c r="M3002" s="16">
        <v>-0.17438629999999999</v>
      </c>
      <c r="N3002" s="16">
        <v>0.60401450000000001</v>
      </c>
      <c r="O3002" s="16">
        <v>0.85947580000000001</v>
      </c>
      <c r="P3002" s="16">
        <v>0.69162920000000006</v>
      </c>
      <c r="Q3002" s="16">
        <v>0.71192999999999995</v>
      </c>
      <c r="R3002" s="16">
        <v>0.43569999999999998</v>
      </c>
      <c r="S3002" s="16">
        <v>2.8500000000000001E-2</v>
      </c>
      <c r="T3002" s="16">
        <v>1.8100000000000002E-2</v>
      </c>
      <c r="U3002" s="16">
        <v>6.3823999999999996</v>
      </c>
      <c r="V3002" s="16">
        <v>29.957999999999998</v>
      </c>
      <c r="W3002" s="16">
        <v>6.3579999999999997</v>
      </c>
      <c r="X3002" s="16">
        <v>453.06900000000002</v>
      </c>
      <c r="Y3002" s="16">
        <v>69.802800000000005</v>
      </c>
      <c r="Z3002" s="16">
        <v>0.35549999999999998</v>
      </c>
      <c r="AA3002" s="16">
        <v>-0.54537899999999995</v>
      </c>
      <c r="AB3002" s="16">
        <v>0.55000000000000004</v>
      </c>
      <c r="AC3002" s="16">
        <v>0</v>
      </c>
      <c r="AD3002" s="16">
        <v>40.200000000000003</v>
      </c>
      <c r="AE3002" s="16">
        <v>17.917100000000001</v>
      </c>
      <c r="AF3002" s="16">
        <v>83.6464</v>
      </c>
      <c r="AG3002" s="16">
        <v>334682</v>
      </c>
      <c r="AH3002" s="16">
        <v>0.63024999999999998</v>
      </c>
      <c r="AI3002" s="16">
        <v>99.3</v>
      </c>
      <c r="AJ3002" s="16">
        <v>93.6</v>
      </c>
      <c r="AK3002" s="16">
        <v>0.66379999999999995</v>
      </c>
      <c r="AL3002" s="16">
        <v>0.50629999999999997</v>
      </c>
      <c r="AM3002" s="16">
        <v>0.37430000000000002</v>
      </c>
      <c r="AN3002" s="16">
        <v>0.25480000000000003</v>
      </c>
      <c r="AO3002" s="16">
        <v>0.85350000000000004</v>
      </c>
      <c r="AP3002" s="16">
        <v>0.68879999999999997</v>
      </c>
      <c r="AR3002" s="16">
        <f t="shared" si="123"/>
        <v>1</v>
      </c>
      <c r="AS3002" s="5">
        <f t="shared" si="122"/>
        <v>-1.2889999999998736E-3</v>
      </c>
    </row>
    <row r="3003" spans="1:45" x14ac:dyDescent="0.25">
      <c r="A3003" s="16" t="s">
        <v>409</v>
      </c>
      <c r="B3003" s="16" t="s">
        <v>191</v>
      </c>
      <c r="C3003" s="16" t="s">
        <v>349</v>
      </c>
      <c r="D3003" s="16">
        <v>2014</v>
      </c>
      <c r="E3003" s="16" t="s">
        <v>3556</v>
      </c>
      <c r="F3003" s="16" t="s">
        <v>594</v>
      </c>
      <c r="G3003" s="10"/>
      <c r="H3003" s="73"/>
      <c r="I3003" s="16">
        <v>3534874</v>
      </c>
      <c r="J3003" s="71">
        <v>0</v>
      </c>
      <c r="K3003" s="71">
        <v>1</v>
      </c>
      <c r="L3003" s="16">
        <v>1.284165</v>
      </c>
      <c r="M3003" s="16">
        <v>-0.17336480000000001</v>
      </c>
      <c r="N3003" s="16">
        <v>0.58278050000000003</v>
      </c>
      <c r="O3003" s="16">
        <v>0.84218130000000002</v>
      </c>
      <c r="P3003" s="16">
        <v>0.74813189999999996</v>
      </c>
      <c r="Q3003" s="16">
        <v>0.84341860000000002</v>
      </c>
      <c r="R3003" s="16">
        <v>0.44350000000000001</v>
      </c>
      <c r="S3003" s="16">
        <v>2.9000000000000001E-2</v>
      </c>
      <c r="T3003" s="16">
        <v>1.755E-2</v>
      </c>
      <c r="U3003" s="16">
        <v>5.8651</v>
      </c>
      <c r="V3003" s="16">
        <v>31.329000000000001</v>
      </c>
      <c r="W3003" s="16">
        <v>6.3040000000000003</v>
      </c>
      <c r="X3003" s="16">
        <v>454.15800000000002</v>
      </c>
      <c r="Y3003" s="16">
        <v>69.5441</v>
      </c>
      <c r="Z3003" s="16">
        <v>0.35049999999999998</v>
      </c>
      <c r="AA3003" s="16">
        <v>-0.53838830000000004</v>
      </c>
      <c r="AB3003" s="16">
        <v>0.55000000000000004</v>
      </c>
      <c r="AC3003" s="16">
        <v>0</v>
      </c>
      <c r="AD3003" s="16">
        <v>40.020000000000003</v>
      </c>
      <c r="AE3003" s="16">
        <v>22.3566</v>
      </c>
      <c r="AF3003" s="16">
        <v>87.111099999999993</v>
      </c>
      <c r="AG3003" s="16">
        <v>312052</v>
      </c>
      <c r="AH3003" s="16">
        <v>0.63149999999999995</v>
      </c>
      <c r="AI3003" s="16">
        <v>99.3</v>
      </c>
      <c r="AJ3003" s="16">
        <v>93.6</v>
      </c>
      <c r="AK3003" s="16">
        <v>0.80559999999999998</v>
      </c>
      <c r="AL3003" s="16">
        <v>0.48899999999999999</v>
      </c>
      <c r="AM3003" s="16">
        <v>0.38479999999999998</v>
      </c>
      <c r="AN3003" s="16">
        <v>0.80979999999999996</v>
      </c>
      <c r="AO3003" s="16">
        <v>0.86529999999999996</v>
      </c>
      <c r="AP3003" s="16">
        <v>0.79339999999999999</v>
      </c>
      <c r="AR3003" s="16">
        <f t="shared" si="123"/>
        <v>1</v>
      </c>
      <c r="AS3003" s="5">
        <f t="shared" si="122"/>
        <v>6.5682999999999936E-2</v>
      </c>
    </row>
    <row r="3004" spans="1:45" x14ac:dyDescent="0.25">
      <c r="A3004" s="16" t="s">
        <v>414</v>
      </c>
      <c r="B3004" s="16" t="s">
        <v>126</v>
      </c>
      <c r="C3004" s="16" t="s">
        <v>348</v>
      </c>
      <c r="D3004" s="16">
        <v>1985</v>
      </c>
      <c r="E3004" s="16" t="s">
        <v>3510</v>
      </c>
      <c r="F3004" s="16" t="s">
        <v>414</v>
      </c>
      <c r="G3004" s="10">
        <v>12613.8</v>
      </c>
      <c r="H3004" s="73">
        <v>9.4425460000000001</v>
      </c>
      <c r="I3004" s="16" t="s">
        <v>6700</v>
      </c>
      <c r="K3004" s="71">
        <v>0.95199999999999996</v>
      </c>
      <c r="L3004" s="16">
        <v>0.71125470000000002</v>
      </c>
      <c r="M3004" s="16">
        <v>-0.55260900000000002</v>
      </c>
      <c r="N3004" s="16">
        <v>-0.42953530000000001</v>
      </c>
      <c r="O3004" s="16">
        <v>0.48184120000000003</v>
      </c>
      <c r="P3004" s="16">
        <v>0.37221919999999997</v>
      </c>
      <c r="Q3004" s="16">
        <v>1.7373749999999999</v>
      </c>
      <c r="R3004" s="16">
        <v>0</v>
      </c>
      <c r="S3004" s="16">
        <v>3.0300000000000001E-2</v>
      </c>
      <c r="T3004" s="16">
        <v>2.3E-3</v>
      </c>
      <c r="U3004" s="16">
        <v>3.2622</v>
      </c>
      <c r="V3004" s="16">
        <v>7.74</v>
      </c>
      <c r="W3004" s="16">
        <v>2.5499999999999998</v>
      </c>
      <c r="X3004" s="16">
        <v>453.33600000000001</v>
      </c>
      <c r="Y3004" s="16">
        <v>49.008200000000002</v>
      </c>
      <c r="Z3004" s="16">
        <v>0.42570000000000002</v>
      </c>
      <c r="AA3004" s="16">
        <v>-0.36604039999999999</v>
      </c>
      <c r="AB3004" s="16">
        <v>0.3</v>
      </c>
      <c r="AC3004" s="16">
        <v>15.24</v>
      </c>
      <c r="AD3004" s="16">
        <v>42.88</v>
      </c>
      <c r="AE3004" s="16">
        <v>14.0913</v>
      </c>
      <c r="AF3004" s="16">
        <v>0</v>
      </c>
      <c r="AG3004" s="16">
        <v>187657</v>
      </c>
      <c r="AH3004" s="16">
        <v>0.84060000000000001</v>
      </c>
      <c r="AI3004" s="16">
        <v>91.684799999999996</v>
      </c>
      <c r="AJ3004" s="16">
        <v>95.427199999999999</v>
      </c>
      <c r="AK3004" s="16">
        <v>1.821</v>
      </c>
      <c r="AL3004" s="16">
        <v>1.6809000000000001</v>
      </c>
      <c r="AM3004" s="16">
        <v>1.1236999999999999</v>
      </c>
      <c r="AN3004" s="16">
        <v>1.7748999999999999</v>
      </c>
      <c r="AO3004" s="16">
        <v>1.5428999999999999</v>
      </c>
      <c r="AP3004" s="16">
        <v>1.3716999999999999</v>
      </c>
      <c r="AR3004" s="16">
        <f t="shared" si="123"/>
        <v>1</v>
      </c>
      <c r="AS3004" s="5">
        <f t="shared" si="122"/>
        <v>0</v>
      </c>
    </row>
    <row r="3005" spans="1:45" x14ac:dyDescent="0.25">
      <c r="A3005" s="16" t="s">
        <v>414</v>
      </c>
      <c r="B3005" s="16" t="s">
        <v>126</v>
      </c>
      <c r="C3005" s="16" t="s">
        <v>348</v>
      </c>
      <c r="D3005" s="16">
        <v>1986</v>
      </c>
      <c r="E3005" s="16" t="s">
        <v>3518</v>
      </c>
      <c r="F3005" s="16" t="s">
        <v>414</v>
      </c>
      <c r="G3005" s="10">
        <v>13124.2</v>
      </c>
      <c r="H3005" s="73">
        <v>9.4822109999999995</v>
      </c>
      <c r="I3005" s="16" t="s">
        <v>6700</v>
      </c>
      <c r="J3005" s="71">
        <v>2.3E-2</v>
      </c>
      <c r="K3005" s="71">
        <v>0.97499999999999998</v>
      </c>
      <c r="L3005" s="16">
        <v>0.71187500000000004</v>
      </c>
      <c r="M3005" s="16">
        <v>-0.54334260000000001</v>
      </c>
      <c r="N3005" s="16">
        <v>-0.43524469999999998</v>
      </c>
      <c r="O3005" s="16">
        <v>0.47570269999999998</v>
      </c>
      <c r="P3005" s="16">
        <v>0.3968042</v>
      </c>
      <c r="Q3005" s="16">
        <v>1.7153</v>
      </c>
      <c r="R3005" s="16">
        <v>0</v>
      </c>
      <c r="S3005" s="16">
        <v>2.93E-2</v>
      </c>
      <c r="T3005" s="16">
        <v>3.7000000000000002E-3</v>
      </c>
      <c r="U3005" s="16">
        <v>3.0489000000000002</v>
      </c>
      <c r="V3005" s="16">
        <v>7.9820000000000002</v>
      </c>
      <c r="W3005" s="16">
        <v>2.722</v>
      </c>
      <c r="X3005" s="16">
        <v>453.517</v>
      </c>
      <c r="Y3005" s="16">
        <v>49.953299999999999</v>
      </c>
      <c r="Z3005" s="16">
        <v>0.40989999999999999</v>
      </c>
      <c r="AA3005" s="16">
        <v>-0.3749731</v>
      </c>
      <c r="AB3005" s="16">
        <v>0.3</v>
      </c>
      <c r="AC3005" s="16">
        <v>15.24</v>
      </c>
      <c r="AD3005" s="16">
        <v>43.11</v>
      </c>
      <c r="AE3005" s="16">
        <v>15.206</v>
      </c>
      <c r="AF3005" s="16">
        <v>0</v>
      </c>
      <c r="AG3005" s="16">
        <v>202607</v>
      </c>
      <c r="AH3005" s="16">
        <v>0.83799999999999997</v>
      </c>
      <c r="AI3005" s="16">
        <v>91.973100000000002</v>
      </c>
      <c r="AJ3005" s="16">
        <v>95.591999999999999</v>
      </c>
      <c r="AK3005" s="16">
        <v>1.7945</v>
      </c>
      <c r="AL3005" s="16">
        <v>1.6532</v>
      </c>
      <c r="AM3005" s="16">
        <v>1.1216999999999999</v>
      </c>
      <c r="AN3005" s="16">
        <v>1.7381</v>
      </c>
      <c r="AO3005" s="16">
        <v>1.5181</v>
      </c>
      <c r="AP3005" s="16">
        <v>1.3602000000000001</v>
      </c>
      <c r="AR3005" s="16">
        <f t="shared" si="123"/>
        <v>1</v>
      </c>
      <c r="AS3005" s="5">
        <f t="shared" si="122"/>
        <v>6.2030000000001806E-4</v>
      </c>
    </row>
    <row r="3006" spans="1:45" x14ac:dyDescent="0.25">
      <c r="A3006" s="16" t="s">
        <v>414</v>
      </c>
      <c r="B3006" s="16" t="s">
        <v>126</v>
      </c>
      <c r="C3006" s="16" t="s">
        <v>348</v>
      </c>
      <c r="D3006" s="16">
        <v>1987</v>
      </c>
      <c r="E3006" s="16" t="s">
        <v>3529</v>
      </c>
      <c r="F3006" s="16" t="s">
        <v>414</v>
      </c>
      <c r="G3006" s="10">
        <v>13965.4</v>
      </c>
      <c r="H3006" s="73">
        <v>9.5443409999999993</v>
      </c>
      <c r="I3006" s="16" t="s">
        <v>6700</v>
      </c>
      <c r="J3006" s="71">
        <v>1.4E-2</v>
      </c>
      <c r="K3006" s="71">
        <v>0.98899999999999999</v>
      </c>
      <c r="L3006" s="16">
        <v>0.67964999999999998</v>
      </c>
      <c r="M3006" s="16">
        <v>-0.54657069999999996</v>
      </c>
      <c r="N3006" s="16">
        <v>-0.40530759999999999</v>
      </c>
      <c r="O3006" s="16">
        <v>0.38003700000000001</v>
      </c>
      <c r="P3006" s="16">
        <v>0.41746650000000002</v>
      </c>
      <c r="Q3006" s="16">
        <v>1.693208</v>
      </c>
      <c r="R3006" s="16">
        <v>0</v>
      </c>
      <c r="S3006" s="16">
        <v>2.8199999999999999E-2</v>
      </c>
      <c r="T3006" s="16">
        <v>3.8E-3</v>
      </c>
      <c r="U3006" s="16">
        <v>3.1577000000000002</v>
      </c>
      <c r="V3006" s="16">
        <v>8.2240000000000002</v>
      </c>
      <c r="W3006" s="16">
        <v>2.8940000000000001</v>
      </c>
      <c r="X3006" s="16">
        <v>453.97500000000002</v>
      </c>
      <c r="Y3006" s="16">
        <v>50.898400000000002</v>
      </c>
      <c r="Z3006" s="16">
        <v>0.34620000000000001</v>
      </c>
      <c r="AA3006" s="16">
        <v>-0.38390570000000002</v>
      </c>
      <c r="AB3006" s="16">
        <v>0.3</v>
      </c>
      <c r="AC3006" s="16">
        <v>15.24</v>
      </c>
      <c r="AD3006" s="16">
        <v>43.34</v>
      </c>
      <c r="AE3006" s="16">
        <v>16.695499999999999</v>
      </c>
      <c r="AF3006" s="16">
        <v>0</v>
      </c>
      <c r="AG3006" s="16">
        <v>200428</v>
      </c>
      <c r="AH3006" s="16">
        <v>0.83540000000000003</v>
      </c>
      <c r="AI3006" s="16">
        <v>92.261499999999998</v>
      </c>
      <c r="AJ3006" s="16">
        <v>95.756799999999998</v>
      </c>
      <c r="AK3006" s="16">
        <v>1.768</v>
      </c>
      <c r="AL3006" s="16">
        <v>1.6254999999999999</v>
      </c>
      <c r="AM3006" s="16">
        <v>1.1197999999999999</v>
      </c>
      <c r="AN3006" s="16">
        <v>1.7012</v>
      </c>
      <c r="AO3006" s="16">
        <v>1.4933000000000001</v>
      </c>
      <c r="AP3006" s="16">
        <v>1.3486</v>
      </c>
      <c r="AR3006" s="16">
        <f t="shared" si="123"/>
        <v>1</v>
      </c>
      <c r="AS3006" s="5">
        <f t="shared" si="122"/>
        <v>-3.2225000000000059E-2</v>
      </c>
    </row>
    <row r="3007" spans="1:45" x14ac:dyDescent="0.25">
      <c r="A3007" s="16" t="s">
        <v>414</v>
      </c>
      <c r="B3007" s="16" t="s">
        <v>126</v>
      </c>
      <c r="C3007" s="16" t="s">
        <v>348</v>
      </c>
      <c r="D3007" s="16">
        <v>1988</v>
      </c>
      <c r="E3007" s="16" t="s">
        <v>3528</v>
      </c>
      <c r="F3007" s="16" t="s">
        <v>414</v>
      </c>
      <c r="G3007" s="10">
        <v>15026.9</v>
      </c>
      <c r="H3007" s="73">
        <v>9.6175999999999995</v>
      </c>
      <c r="I3007" s="16" t="s">
        <v>6700</v>
      </c>
      <c r="J3007" s="71">
        <v>2.8000000000000001E-2</v>
      </c>
      <c r="K3007" s="71">
        <v>1.0169999999999999</v>
      </c>
      <c r="L3007" s="16">
        <v>0.74234149999999999</v>
      </c>
      <c r="M3007" s="16">
        <v>-0.54372779999999998</v>
      </c>
      <c r="N3007" s="16">
        <v>-0.36472769999999999</v>
      </c>
      <c r="O3007" s="16">
        <v>0.4540805</v>
      </c>
      <c r="P3007" s="16">
        <v>0.45738220000000002</v>
      </c>
      <c r="Q3007" s="16">
        <v>1.671135</v>
      </c>
      <c r="R3007" s="16">
        <v>3.5999999999999999E-3</v>
      </c>
      <c r="S3007" s="16">
        <v>2.7199999999999998E-2</v>
      </c>
      <c r="T3007" s="16">
        <v>4.3E-3</v>
      </c>
      <c r="U3007" s="16">
        <v>3.3872</v>
      </c>
      <c r="V3007" s="16">
        <v>8.4659999999999993</v>
      </c>
      <c r="W3007" s="16">
        <v>3.0659999999999998</v>
      </c>
      <c r="X3007" s="16">
        <v>454.113</v>
      </c>
      <c r="Y3007" s="16">
        <v>51.843499999999999</v>
      </c>
      <c r="Z3007" s="16">
        <v>0.37330000000000002</v>
      </c>
      <c r="AA3007" s="16">
        <v>-0.39283839999999998</v>
      </c>
      <c r="AB3007" s="16">
        <v>0.3</v>
      </c>
      <c r="AC3007" s="16">
        <v>15.24</v>
      </c>
      <c r="AD3007" s="16">
        <v>43.57</v>
      </c>
      <c r="AE3007" s="16">
        <v>18.670400000000001</v>
      </c>
      <c r="AF3007" s="16">
        <v>0</v>
      </c>
      <c r="AG3007" s="16">
        <v>223761</v>
      </c>
      <c r="AH3007" s="16">
        <v>0.83279999999999998</v>
      </c>
      <c r="AI3007" s="16">
        <v>92.549800000000005</v>
      </c>
      <c r="AJ3007" s="16">
        <v>95.921599999999998</v>
      </c>
      <c r="AK3007" s="16">
        <v>1.7415</v>
      </c>
      <c r="AL3007" s="16">
        <v>1.5978000000000001</v>
      </c>
      <c r="AM3007" s="16">
        <v>1.1178999999999999</v>
      </c>
      <c r="AN3007" s="16">
        <v>1.6642999999999999</v>
      </c>
      <c r="AO3007" s="16">
        <v>1.4684999999999999</v>
      </c>
      <c r="AP3007" s="16">
        <v>1.3371</v>
      </c>
      <c r="AR3007" s="16">
        <f t="shared" si="123"/>
        <v>1</v>
      </c>
      <c r="AS3007" s="5">
        <f t="shared" si="122"/>
        <v>6.2691500000000011E-2</v>
      </c>
    </row>
    <row r="3008" spans="1:45" x14ac:dyDescent="0.25">
      <c r="A3008" s="16" t="s">
        <v>414</v>
      </c>
      <c r="B3008" s="16" t="s">
        <v>126</v>
      </c>
      <c r="C3008" s="16" t="s">
        <v>348</v>
      </c>
      <c r="D3008" s="16">
        <v>1989</v>
      </c>
      <c r="E3008" s="16" t="s">
        <v>3536</v>
      </c>
      <c r="F3008" s="16" t="s">
        <v>414</v>
      </c>
      <c r="G3008" s="10">
        <v>16018.1</v>
      </c>
      <c r="H3008" s="73">
        <v>9.6814769999999992</v>
      </c>
      <c r="I3008" s="16" t="s">
        <v>6700</v>
      </c>
      <c r="J3008" s="71">
        <v>1.4999999999999999E-2</v>
      </c>
      <c r="K3008" s="71">
        <v>1.032</v>
      </c>
      <c r="L3008" s="16">
        <v>0.78527499999999995</v>
      </c>
      <c r="M3008" s="16">
        <v>-0.50861610000000002</v>
      </c>
      <c r="N3008" s="16">
        <v>-0.33577170000000001</v>
      </c>
      <c r="O3008" s="16">
        <v>0.44308249999999999</v>
      </c>
      <c r="P3008" s="16">
        <v>0.52056939999999996</v>
      </c>
      <c r="Q3008" s="16">
        <v>1.6490260000000001</v>
      </c>
      <c r="R3008" s="16">
        <v>6.1899999999999997E-2</v>
      </c>
      <c r="S3008" s="16">
        <v>2.6100000000000002E-2</v>
      </c>
      <c r="T3008" s="16">
        <v>5.1000000000000004E-3</v>
      </c>
      <c r="U3008" s="16">
        <v>3.4748999999999999</v>
      </c>
      <c r="V3008" s="16">
        <v>8.7080000000000002</v>
      </c>
      <c r="W3008" s="16">
        <v>3.238</v>
      </c>
      <c r="X3008" s="16">
        <v>454.76600000000002</v>
      </c>
      <c r="Y3008" s="16">
        <v>52.788600000000002</v>
      </c>
      <c r="Z3008" s="16">
        <v>0.35489999999999999</v>
      </c>
      <c r="AA3008" s="16">
        <v>-0.40177099999999999</v>
      </c>
      <c r="AB3008" s="16">
        <v>0.3</v>
      </c>
      <c r="AC3008" s="16">
        <v>15.24</v>
      </c>
      <c r="AD3008" s="16">
        <v>43.8</v>
      </c>
      <c r="AE3008" s="16">
        <v>22.121300000000002</v>
      </c>
      <c r="AF3008" s="16">
        <v>2.81E-2</v>
      </c>
      <c r="AG3008" s="16">
        <v>255362</v>
      </c>
      <c r="AH3008" s="16">
        <v>0.83020000000000005</v>
      </c>
      <c r="AI3008" s="16">
        <v>92.838200000000001</v>
      </c>
      <c r="AJ3008" s="16">
        <v>96.086500000000001</v>
      </c>
      <c r="AK3008" s="16">
        <v>1.7149000000000001</v>
      </c>
      <c r="AL3008" s="16">
        <v>1.5701000000000001</v>
      </c>
      <c r="AM3008" s="16">
        <v>1.1160000000000001</v>
      </c>
      <c r="AN3008" s="16">
        <v>1.6274</v>
      </c>
      <c r="AO3008" s="16">
        <v>1.4437</v>
      </c>
      <c r="AP3008" s="16">
        <v>1.3254999999999999</v>
      </c>
      <c r="AR3008" s="16">
        <f t="shared" si="123"/>
        <v>1</v>
      </c>
      <c r="AS3008" s="5">
        <f t="shared" si="122"/>
        <v>4.2933499999999958E-2</v>
      </c>
    </row>
    <row r="3009" spans="1:45" x14ac:dyDescent="0.25">
      <c r="A3009" s="16" t="s">
        <v>414</v>
      </c>
      <c r="B3009" s="16" t="s">
        <v>126</v>
      </c>
      <c r="C3009" s="16" t="s">
        <v>348</v>
      </c>
      <c r="D3009" s="16">
        <v>1990</v>
      </c>
      <c r="E3009" s="16" t="s">
        <v>3530</v>
      </c>
      <c r="F3009" s="16" t="s">
        <v>414</v>
      </c>
      <c r="G3009" s="10">
        <v>16687.3</v>
      </c>
      <c r="H3009" s="73">
        <v>9.7224020000000007</v>
      </c>
      <c r="I3009" s="16" t="s">
        <v>6700</v>
      </c>
      <c r="J3009" s="71">
        <v>-2.5999999999999999E-2</v>
      </c>
      <c r="K3009" s="71">
        <v>1.006</v>
      </c>
      <c r="L3009" s="16">
        <v>0.84160310000000005</v>
      </c>
      <c r="M3009" s="16">
        <v>-0.27879340000000002</v>
      </c>
      <c r="N3009" s="16">
        <v>-0.30732409999999999</v>
      </c>
      <c r="O3009" s="16">
        <v>0.40495910000000002</v>
      </c>
      <c r="P3009" s="16">
        <v>0.4591307</v>
      </c>
      <c r="Q3009" s="16">
        <v>1.626968</v>
      </c>
      <c r="R3009" s="16">
        <v>0.1201</v>
      </c>
      <c r="S3009" s="16">
        <v>7.6499999999999999E-2</v>
      </c>
      <c r="T3009" s="16">
        <v>5.8999999999999999E-3</v>
      </c>
      <c r="U3009" s="16">
        <v>3.5693999999999999</v>
      </c>
      <c r="V3009" s="16">
        <v>8.9499999999999993</v>
      </c>
      <c r="W3009" s="16">
        <v>3.41</v>
      </c>
      <c r="X3009" s="16">
        <v>455.22699999999998</v>
      </c>
      <c r="Y3009" s="16">
        <v>53.733699999999999</v>
      </c>
      <c r="Z3009" s="16">
        <v>0.33279999999999998</v>
      </c>
      <c r="AA3009" s="16">
        <v>-0.35128209999999999</v>
      </c>
      <c r="AB3009" s="16">
        <v>0.3</v>
      </c>
      <c r="AC3009" s="16">
        <v>15.24</v>
      </c>
      <c r="AD3009" s="16">
        <v>42.5</v>
      </c>
      <c r="AE3009" s="16">
        <v>24.034300000000002</v>
      </c>
      <c r="AF3009" s="16">
        <v>6.5699999999999995E-2</v>
      </c>
      <c r="AG3009" s="16">
        <v>284027</v>
      </c>
      <c r="AH3009" s="16">
        <v>0.59689999999999999</v>
      </c>
      <c r="AI3009" s="16">
        <v>92.8</v>
      </c>
      <c r="AJ3009" s="16">
        <v>96.1</v>
      </c>
      <c r="AK3009" s="16">
        <v>1.6883999999999999</v>
      </c>
      <c r="AL3009" s="16">
        <v>1.5424</v>
      </c>
      <c r="AM3009" s="16">
        <v>1.1141000000000001</v>
      </c>
      <c r="AN3009" s="16">
        <v>1.5906</v>
      </c>
      <c r="AO3009" s="16">
        <v>1.4189000000000001</v>
      </c>
      <c r="AP3009" s="16">
        <v>1.3140000000000001</v>
      </c>
      <c r="AR3009" s="16">
        <f t="shared" si="123"/>
        <v>1</v>
      </c>
      <c r="AS3009" s="5">
        <f t="shared" si="122"/>
        <v>5.6328100000000103E-2</v>
      </c>
    </row>
    <row r="3010" spans="1:45" x14ac:dyDescent="0.25">
      <c r="A3010" s="16" t="s">
        <v>414</v>
      </c>
      <c r="B3010" s="16" t="s">
        <v>126</v>
      </c>
      <c r="C3010" s="16" t="s">
        <v>348</v>
      </c>
      <c r="D3010" s="16">
        <v>1991</v>
      </c>
      <c r="E3010" s="16" t="s">
        <v>3526</v>
      </c>
      <c r="F3010" s="16" t="s">
        <v>414</v>
      </c>
      <c r="G3010" s="10">
        <v>17456.400000000001</v>
      </c>
      <c r="H3010" s="73">
        <v>9.7674610000000008</v>
      </c>
      <c r="I3010" s="16" t="s">
        <v>6700</v>
      </c>
      <c r="J3010" s="71">
        <v>5.2999999999999999E-2</v>
      </c>
      <c r="K3010" s="71">
        <v>1.0609999999999999</v>
      </c>
      <c r="L3010" s="16">
        <v>0.93548869999999995</v>
      </c>
      <c r="M3010" s="16">
        <v>-0.25441960000000002</v>
      </c>
      <c r="N3010" s="16">
        <v>-0.2350421</v>
      </c>
      <c r="O3010" s="16">
        <v>0.48816349999999997</v>
      </c>
      <c r="P3010" s="16">
        <v>0.50670389999999998</v>
      </c>
      <c r="Q3010" s="16">
        <v>1.604841</v>
      </c>
      <c r="R3010" s="16">
        <v>0.1784</v>
      </c>
      <c r="S3010" s="16">
        <v>7.3300000000000004E-2</v>
      </c>
      <c r="T3010" s="16">
        <v>6.4000000000000003E-3</v>
      </c>
      <c r="U3010" s="16">
        <v>4.0709</v>
      </c>
      <c r="V3010" s="16">
        <v>9.51</v>
      </c>
      <c r="W3010" s="16">
        <v>3.464</v>
      </c>
      <c r="X3010" s="16">
        <v>455.89299999999997</v>
      </c>
      <c r="Y3010" s="16">
        <v>54.678800000000003</v>
      </c>
      <c r="Z3010" s="16">
        <v>0.36359999999999998</v>
      </c>
      <c r="AA3010" s="16">
        <v>-0.36681720000000001</v>
      </c>
      <c r="AB3010" s="16">
        <v>0.3</v>
      </c>
      <c r="AC3010" s="16">
        <v>15.24</v>
      </c>
      <c r="AD3010" s="16">
        <v>42.9</v>
      </c>
      <c r="AE3010" s="16">
        <v>27.158799999999999</v>
      </c>
      <c r="AF3010" s="16">
        <v>0.127</v>
      </c>
      <c r="AG3010" s="16">
        <v>298577</v>
      </c>
      <c r="AH3010" s="16">
        <v>0.58509999999999995</v>
      </c>
      <c r="AI3010" s="16">
        <v>93.2</v>
      </c>
      <c r="AJ3010" s="16">
        <v>96.3</v>
      </c>
      <c r="AK3010" s="16">
        <v>1.6618999999999999</v>
      </c>
      <c r="AL3010" s="16">
        <v>1.5146999999999999</v>
      </c>
      <c r="AM3010" s="16">
        <v>1.1121000000000001</v>
      </c>
      <c r="AN3010" s="16">
        <v>1.5537000000000001</v>
      </c>
      <c r="AO3010" s="16">
        <v>1.3939999999999999</v>
      </c>
      <c r="AP3010" s="16">
        <v>1.3024</v>
      </c>
      <c r="AR3010" s="16">
        <f t="shared" si="123"/>
        <v>1</v>
      </c>
      <c r="AS3010" s="5">
        <f t="shared" si="122"/>
        <v>9.3885599999999902E-2</v>
      </c>
    </row>
    <row r="3011" spans="1:45" x14ac:dyDescent="0.25">
      <c r="A3011" s="16" t="s">
        <v>414</v>
      </c>
      <c r="B3011" s="16" t="s">
        <v>126</v>
      </c>
      <c r="C3011" s="16" t="s">
        <v>348</v>
      </c>
      <c r="D3011" s="16">
        <v>1992</v>
      </c>
      <c r="E3011" s="16" t="s">
        <v>3511</v>
      </c>
      <c r="F3011" s="16" t="s">
        <v>414</v>
      </c>
      <c r="G3011" s="10">
        <v>17660.3</v>
      </c>
      <c r="H3011" s="73">
        <v>9.7790739999999996</v>
      </c>
      <c r="I3011" s="16" t="s">
        <v>6700</v>
      </c>
      <c r="J3011" s="71">
        <v>6.0000000000000001E-3</v>
      </c>
      <c r="K3011" s="71">
        <v>1.0669999999999999</v>
      </c>
      <c r="L3011" s="16">
        <v>0.95518840000000005</v>
      </c>
      <c r="M3011" s="16">
        <v>-0.39554250000000002</v>
      </c>
      <c r="N3011" s="16">
        <v>-0.185891</v>
      </c>
      <c r="O3011" s="16">
        <v>0.59068399999999999</v>
      </c>
      <c r="P3011" s="16">
        <v>0.55152990000000002</v>
      </c>
      <c r="Q3011" s="16">
        <v>1.582767</v>
      </c>
      <c r="R3011" s="16">
        <v>0.23669999999999999</v>
      </c>
      <c r="S3011" s="16">
        <v>2.5600000000000001E-2</v>
      </c>
      <c r="T3011" s="16">
        <v>7.1999999999999998E-3</v>
      </c>
      <c r="U3011" s="16">
        <v>4.3369999999999997</v>
      </c>
      <c r="V3011" s="16">
        <v>10.07</v>
      </c>
      <c r="W3011" s="16">
        <v>3.5179999999999998</v>
      </c>
      <c r="X3011" s="16">
        <v>456.81400000000002</v>
      </c>
      <c r="Y3011" s="16">
        <v>55.623899999999999</v>
      </c>
      <c r="Z3011" s="16">
        <v>0.3906</v>
      </c>
      <c r="AA3011" s="16">
        <v>-0.46002749999999998</v>
      </c>
      <c r="AB3011" s="16">
        <v>0.3</v>
      </c>
      <c r="AC3011" s="16">
        <v>15.24</v>
      </c>
      <c r="AD3011" s="16">
        <v>45.3</v>
      </c>
      <c r="AE3011" s="16">
        <v>30.277000000000001</v>
      </c>
      <c r="AF3011" s="16">
        <v>0.37430000000000002</v>
      </c>
      <c r="AG3011" s="16">
        <v>298016</v>
      </c>
      <c r="AH3011" s="16">
        <v>0.58530000000000004</v>
      </c>
      <c r="AI3011" s="16">
        <v>93.5</v>
      </c>
      <c r="AJ3011" s="16">
        <v>96.5</v>
      </c>
      <c r="AK3011" s="16">
        <v>1.6353</v>
      </c>
      <c r="AL3011" s="16">
        <v>1.4871000000000001</v>
      </c>
      <c r="AM3011" s="16">
        <v>1.1102000000000001</v>
      </c>
      <c r="AN3011" s="16">
        <v>1.5167999999999999</v>
      </c>
      <c r="AO3011" s="16">
        <v>1.3692</v>
      </c>
      <c r="AP3011" s="16">
        <v>1.2908999999999999</v>
      </c>
      <c r="AR3011" s="16">
        <f t="shared" si="123"/>
        <v>1</v>
      </c>
      <c r="AS3011" s="5">
        <f t="shared" si="122"/>
        <v>1.9699700000000098E-2</v>
      </c>
    </row>
    <row r="3012" spans="1:45" x14ac:dyDescent="0.25">
      <c r="A3012" s="16" t="s">
        <v>414</v>
      </c>
      <c r="B3012" s="16" t="s">
        <v>126</v>
      </c>
      <c r="C3012" s="16" t="s">
        <v>348</v>
      </c>
      <c r="D3012" s="16">
        <v>1993</v>
      </c>
      <c r="E3012" s="16" t="s">
        <v>3515</v>
      </c>
      <c r="F3012" s="16" t="s">
        <v>414</v>
      </c>
      <c r="G3012" s="10">
        <v>17278.3</v>
      </c>
      <c r="H3012" s="73">
        <v>9.7572069999999993</v>
      </c>
      <c r="I3012" s="16" t="s">
        <v>6700</v>
      </c>
      <c r="J3012" s="71">
        <v>-0.03</v>
      </c>
      <c r="K3012" s="71">
        <v>1.0349999999999999</v>
      </c>
      <c r="L3012" s="16">
        <v>1.059426</v>
      </c>
      <c r="M3012" s="16">
        <v>-0.43152970000000002</v>
      </c>
      <c r="N3012" s="16">
        <v>-0.11111790000000001</v>
      </c>
      <c r="O3012" s="16">
        <v>0.70202509999999996</v>
      </c>
      <c r="P3012" s="16">
        <v>0.64698789999999995</v>
      </c>
      <c r="Q3012" s="16">
        <v>1.560676</v>
      </c>
      <c r="R3012" s="16">
        <v>0.29499999999999998</v>
      </c>
      <c r="S3012" s="16">
        <v>5.7000000000000002E-3</v>
      </c>
      <c r="T3012" s="16">
        <v>8.0000000000000002E-3</v>
      </c>
      <c r="U3012" s="16">
        <v>4.8404999999999996</v>
      </c>
      <c r="V3012" s="16">
        <v>10.63</v>
      </c>
      <c r="W3012" s="16">
        <v>3.5720000000000001</v>
      </c>
      <c r="X3012" s="16">
        <v>457.83800000000002</v>
      </c>
      <c r="Y3012" s="16">
        <v>56.569099999999999</v>
      </c>
      <c r="Z3012" s="16">
        <v>0.44140000000000001</v>
      </c>
      <c r="AA3012" s="16">
        <v>-0.44837630000000001</v>
      </c>
      <c r="AB3012" s="16">
        <v>0.3</v>
      </c>
      <c r="AC3012" s="16">
        <v>15.24</v>
      </c>
      <c r="AD3012" s="16">
        <v>45</v>
      </c>
      <c r="AE3012" s="16">
        <v>32.599800000000002</v>
      </c>
      <c r="AF3012" s="16">
        <v>1.0128999999999999</v>
      </c>
      <c r="AG3012" s="16">
        <v>311169</v>
      </c>
      <c r="AH3012" s="16">
        <v>0.70599999999999996</v>
      </c>
      <c r="AI3012" s="16">
        <v>93.9</v>
      </c>
      <c r="AJ3012" s="16">
        <v>96.7</v>
      </c>
      <c r="AK3012" s="16">
        <v>1.6088</v>
      </c>
      <c r="AL3012" s="16">
        <v>1.4594</v>
      </c>
      <c r="AM3012" s="16">
        <v>1.1083000000000001</v>
      </c>
      <c r="AN3012" s="16">
        <v>1.4799</v>
      </c>
      <c r="AO3012" s="16">
        <v>1.3444</v>
      </c>
      <c r="AP3012" s="16">
        <v>1.2793000000000001</v>
      </c>
      <c r="AR3012" s="16">
        <f t="shared" si="123"/>
        <v>1</v>
      </c>
      <c r="AS3012" s="5">
        <f t="shared" ref="AS3012:AS3075" si="124">IF(D3012=1985, 0, L3012-L3011)</f>
        <v>0.10423759999999993</v>
      </c>
    </row>
    <row r="3013" spans="1:45" x14ac:dyDescent="0.25">
      <c r="A3013" s="16" t="s">
        <v>414</v>
      </c>
      <c r="B3013" s="16" t="s">
        <v>126</v>
      </c>
      <c r="C3013" s="16" t="s">
        <v>348</v>
      </c>
      <c r="D3013" s="16">
        <v>1994</v>
      </c>
      <c r="E3013" s="16" t="s">
        <v>3523</v>
      </c>
      <c r="F3013" s="16" t="s">
        <v>414</v>
      </c>
      <c r="G3013" s="10">
        <v>17398.099999999999</v>
      </c>
      <c r="H3013" s="73">
        <v>9.7641179999999999</v>
      </c>
      <c r="I3013" s="16" t="s">
        <v>6700</v>
      </c>
      <c r="J3013" s="71">
        <v>-1.7000000000000001E-2</v>
      </c>
      <c r="K3013" s="71">
        <v>1.0169999999999999</v>
      </c>
      <c r="L3013" s="16">
        <v>1.141384</v>
      </c>
      <c r="M3013" s="16">
        <v>-0.39589099999999999</v>
      </c>
      <c r="N3013" s="16">
        <v>-0.10752249999999999</v>
      </c>
      <c r="O3013" s="16">
        <v>0.88375329999999996</v>
      </c>
      <c r="P3013" s="16">
        <v>0.62606910000000005</v>
      </c>
      <c r="Q3013" s="16">
        <v>1.538618</v>
      </c>
      <c r="R3013" s="16">
        <v>0.3533</v>
      </c>
      <c r="S3013" s="16">
        <v>4.0000000000000001E-3</v>
      </c>
      <c r="T3013" s="16">
        <v>9.1000000000000004E-3</v>
      </c>
      <c r="U3013" s="16">
        <v>4.6707999999999998</v>
      </c>
      <c r="V3013" s="16">
        <v>11.19</v>
      </c>
      <c r="W3013" s="16">
        <v>3.6259999999999999</v>
      </c>
      <c r="X3013" s="16">
        <v>458.80200000000002</v>
      </c>
      <c r="Y3013" s="16">
        <v>57.514200000000002</v>
      </c>
      <c r="Z3013" s="16">
        <v>0.52349999999999997</v>
      </c>
      <c r="AA3013" s="16">
        <v>-0.47167880000000001</v>
      </c>
      <c r="AB3013" s="16">
        <v>0.3</v>
      </c>
      <c r="AC3013" s="16">
        <v>15.24</v>
      </c>
      <c r="AD3013" s="16">
        <v>45.6</v>
      </c>
      <c r="AE3013" s="16">
        <v>34.570999999999998</v>
      </c>
      <c r="AF3013" s="16">
        <v>1.7263999999999999</v>
      </c>
      <c r="AG3013" s="16">
        <v>313646</v>
      </c>
      <c r="AH3013" s="16">
        <v>0.58109999999999995</v>
      </c>
      <c r="AI3013" s="16">
        <v>94.2</v>
      </c>
      <c r="AJ3013" s="16">
        <v>96.9</v>
      </c>
      <c r="AK3013" s="16">
        <v>1.5823</v>
      </c>
      <c r="AL3013" s="16">
        <v>1.4317</v>
      </c>
      <c r="AM3013" s="16">
        <v>1.1064000000000001</v>
      </c>
      <c r="AN3013" s="16">
        <v>1.4431</v>
      </c>
      <c r="AO3013" s="16">
        <v>1.3196000000000001</v>
      </c>
      <c r="AP3013" s="16">
        <v>1.2678</v>
      </c>
      <c r="AR3013" s="16">
        <f t="shared" ref="AR3013:AR3076" si="125">IF(OR(AND(I3013&lt;&gt;"", I3013&gt;=10000000, AQ3013&lt;=32.5), AND(A3013="Middle East &amp; North Africa", I3013&lt;&gt;"", I3013&gt;=9000000, AQ3013&lt;&gt;"", AQ3013&lt;=32.5)), 0, 1)</f>
        <v>1</v>
      </c>
      <c r="AS3013" s="5">
        <f t="shared" si="124"/>
        <v>8.1957999999999975E-2</v>
      </c>
    </row>
    <row r="3014" spans="1:45" x14ac:dyDescent="0.25">
      <c r="A3014" s="16" t="s">
        <v>414</v>
      </c>
      <c r="B3014" s="16" t="s">
        <v>126</v>
      </c>
      <c r="C3014" s="16" t="s">
        <v>348</v>
      </c>
      <c r="D3014" s="16">
        <v>1995</v>
      </c>
      <c r="E3014" s="16" t="s">
        <v>3524</v>
      </c>
      <c r="F3014" s="16" t="s">
        <v>414</v>
      </c>
      <c r="G3014" s="10">
        <v>18080.5</v>
      </c>
      <c r="H3014" s="73">
        <v>9.8025920000000006</v>
      </c>
      <c r="I3014" s="16" t="s">
        <v>6700</v>
      </c>
      <c r="J3014" s="71">
        <v>4.0000000000000001E-3</v>
      </c>
      <c r="K3014" s="71">
        <v>1.022</v>
      </c>
      <c r="L3014" s="16">
        <v>1.142577</v>
      </c>
      <c r="M3014" s="16">
        <v>-0.3559175</v>
      </c>
      <c r="N3014" s="16">
        <v>-9.3411900000000006E-2</v>
      </c>
      <c r="O3014" s="16">
        <v>0.81279950000000001</v>
      </c>
      <c r="P3014" s="16">
        <v>0.66888769999999997</v>
      </c>
      <c r="Q3014" s="16">
        <v>1.516527</v>
      </c>
      <c r="R3014" s="16">
        <v>0.41149999999999998</v>
      </c>
      <c r="S3014" s="16">
        <v>4.1999999999999997E-3</v>
      </c>
      <c r="T3014" s="16">
        <v>9.9000000000000008E-3</v>
      </c>
      <c r="U3014" s="16">
        <v>4.6128999999999998</v>
      </c>
      <c r="V3014" s="16">
        <v>11.75</v>
      </c>
      <c r="W3014" s="16">
        <v>3.68</v>
      </c>
      <c r="X3014" s="16">
        <v>459.572</v>
      </c>
      <c r="Y3014" s="16">
        <v>58.459299999999999</v>
      </c>
      <c r="Z3014" s="16">
        <v>0.46970000000000001</v>
      </c>
      <c r="AA3014" s="16">
        <v>-0.49886520000000001</v>
      </c>
      <c r="AB3014" s="16">
        <v>0.3</v>
      </c>
      <c r="AC3014" s="16">
        <v>15.24</v>
      </c>
      <c r="AD3014" s="16">
        <v>46.3</v>
      </c>
      <c r="AE3014" s="16">
        <v>36.078699999999998</v>
      </c>
      <c r="AF3014" s="16">
        <v>3.3757000000000001</v>
      </c>
      <c r="AG3014" s="16">
        <v>330674</v>
      </c>
      <c r="AH3014" s="16">
        <v>0.59399999999999997</v>
      </c>
      <c r="AI3014" s="16">
        <v>94.5</v>
      </c>
      <c r="AJ3014" s="16">
        <v>97.1</v>
      </c>
      <c r="AK3014" s="16">
        <v>1.5557000000000001</v>
      </c>
      <c r="AL3014" s="16">
        <v>1.4039999999999999</v>
      </c>
      <c r="AM3014" s="16">
        <v>1.1045</v>
      </c>
      <c r="AN3014" s="16">
        <v>1.4061999999999999</v>
      </c>
      <c r="AO3014" s="16">
        <v>1.2948</v>
      </c>
      <c r="AP3014" s="16">
        <v>1.2563</v>
      </c>
      <c r="AR3014" s="16">
        <f t="shared" si="125"/>
        <v>1</v>
      </c>
      <c r="AS3014" s="5">
        <f t="shared" si="124"/>
        <v>1.1929999999999996E-3</v>
      </c>
    </row>
    <row r="3015" spans="1:45" x14ac:dyDescent="0.25">
      <c r="A3015" s="16" t="s">
        <v>414</v>
      </c>
      <c r="B3015" s="16" t="s">
        <v>126</v>
      </c>
      <c r="C3015" s="16" t="s">
        <v>348</v>
      </c>
      <c r="D3015" s="16">
        <v>1996</v>
      </c>
      <c r="E3015" s="16" t="s">
        <v>3521</v>
      </c>
      <c r="F3015" s="16" t="s">
        <v>414</v>
      </c>
      <c r="G3015" s="10">
        <v>18642.5</v>
      </c>
      <c r="H3015" s="73">
        <v>9.8332010000000007</v>
      </c>
      <c r="I3015" s="16" t="s">
        <v>6700</v>
      </c>
      <c r="J3015" s="71">
        <v>0</v>
      </c>
      <c r="K3015" s="71">
        <v>1.022</v>
      </c>
      <c r="L3015" s="16">
        <v>1.274019</v>
      </c>
      <c r="M3015" s="16">
        <v>-0.27469139999999997</v>
      </c>
      <c r="N3015" s="16">
        <v>-2.1428699999999998E-2</v>
      </c>
      <c r="O3015" s="16">
        <v>0.87072159999999998</v>
      </c>
      <c r="P3015" s="16">
        <v>0.75773690000000005</v>
      </c>
      <c r="Q3015" s="16">
        <v>1.5073970000000001</v>
      </c>
      <c r="R3015" s="16">
        <v>0.54949999999999999</v>
      </c>
      <c r="S3015" s="16">
        <v>3.3E-3</v>
      </c>
      <c r="T3015" s="16">
        <v>1.09E-2</v>
      </c>
      <c r="U3015" s="16">
        <v>5.0651000000000002</v>
      </c>
      <c r="V3015" s="16">
        <v>12.414</v>
      </c>
      <c r="W3015" s="16">
        <v>3.8279999999999998</v>
      </c>
      <c r="X3015" s="16">
        <v>459.76499999999999</v>
      </c>
      <c r="Y3015" s="16">
        <v>59.404400000000003</v>
      </c>
      <c r="Z3015" s="16">
        <v>0.48980000000000001</v>
      </c>
      <c r="AA3015" s="16">
        <v>-0.49886520000000001</v>
      </c>
      <c r="AB3015" s="16">
        <v>0.3</v>
      </c>
      <c r="AC3015" s="16">
        <v>15.24</v>
      </c>
      <c r="AD3015" s="16">
        <v>46.3</v>
      </c>
      <c r="AE3015" s="16">
        <v>37.688899999999997</v>
      </c>
      <c r="AF3015" s="16">
        <v>6.5445000000000002</v>
      </c>
      <c r="AG3015" s="16">
        <v>342063</v>
      </c>
      <c r="AH3015" s="16">
        <v>0.70745000000000002</v>
      </c>
      <c r="AI3015" s="16">
        <v>94.9</v>
      </c>
      <c r="AJ3015" s="16">
        <v>97.2</v>
      </c>
      <c r="AK3015" s="16">
        <v>1.5407999999999999</v>
      </c>
      <c r="AL3015" s="16">
        <v>1.5228999999999999</v>
      </c>
      <c r="AM3015" s="16">
        <v>1.1539999999999999</v>
      </c>
      <c r="AN3015" s="16">
        <v>1.2116</v>
      </c>
      <c r="AO3015" s="16">
        <v>1.2896000000000001</v>
      </c>
      <c r="AP3015" s="16">
        <v>1.2315</v>
      </c>
      <c r="AR3015" s="16">
        <f t="shared" si="125"/>
        <v>1</v>
      </c>
      <c r="AS3015" s="5">
        <f t="shared" si="124"/>
        <v>0.13144200000000006</v>
      </c>
    </row>
    <row r="3016" spans="1:45" x14ac:dyDescent="0.25">
      <c r="A3016" s="16" t="s">
        <v>414</v>
      </c>
      <c r="B3016" s="16" t="s">
        <v>126</v>
      </c>
      <c r="C3016" s="16" t="s">
        <v>348</v>
      </c>
      <c r="D3016" s="16">
        <v>1997</v>
      </c>
      <c r="E3016" s="16" t="s">
        <v>3538</v>
      </c>
      <c r="F3016" s="16" t="s">
        <v>414</v>
      </c>
      <c r="G3016" s="10">
        <v>19381</v>
      </c>
      <c r="H3016" s="73">
        <v>9.8720470000000002</v>
      </c>
      <c r="I3016" s="16" t="s">
        <v>6700</v>
      </c>
      <c r="J3016" s="71">
        <v>4.0000000000000001E-3</v>
      </c>
      <c r="K3016" s="71">
        <v>1.026</v>
      </c>
      <c r="L3016" s="16">
        <v>1.402655</v>
      </c>
      <c r="M3016" s="16">
        <v>-0.25225999999999998</v>
      </c>
      <c r="N3016" s="16">
        <v>-5.8668699999999997E-2</v>
      </c>
      <c r="O3016" s="16">
        <v>1.143546</v>
      </c>
      <c r="P3016" s="16">
        <v>0.80533770000000005</v>
      </c>
      <c r="Q3016" s="16">
        <v>1.4770319999999999</v>
      </c>
      <c r="R3016" s="16">
        <v>0.56359999999999999</v>
      </c>
      <c r="S3016" s="16">
        <v>3.5000000000000001E-3</v>
      </c>
      <c r="T3016" s="16">
        <v>1.24E-2</v>
      </c>
      <c r="U3016" s="16">
        <v>4.4705000000000004</v>
      </c>
      <c r="V3016" s="16">
        <v>13.077999999999999</v>
      </c>
      <c r="W3016" s="16">
        <v>3.976</v>
      </c>
      <c r="X3016" s="16">
        <v>460.09399999999999</v>
      </c>
      <c r="Y3016" s="16">
        <v>60.349499999999999</v>
      </c>
      <c r="Z3016" s="16">
        <v>0.627</v>
      </c>
      <c r="AA3016" s="16">
        <v>-0.48721389999999998</v>
      </c>
      <c r="AB3016" s="16">
        <v>0.3</v>
      </c>
      <c r="AC3016" s="16">
        <v>15.24</v>
      </c>
      <c r="AD3016" s="16">
        <v>46</v>
      </c>
      <c r="AE3016" s="16">
        <v>39.308700000000002</v>
      </c>
      <c r="AF3016" s="16">
        <v>14.8</v>
      </c>
      <c r="AG3016" s="16">
        <v>337700</v>
      </c>
      <c r="AH3016" s="16">
        <v>0.70714999999999995</v>
      </c>
      <c r="AI3016" s="16">
        <v>95.2</v>
      </c>
      <c r="AJ3016" s="16">
        <v>97.4</v>
      </c>
      <c r="AK3016" s="16">
        <v>1.5093000000000001</v>
      </c>
      <c r="AL3016" s="16">
        <v>1.4293</v>
      </c>
      <c r="AM3016" s="16">
        <v>1.1389</v>
      </c>
      <c r="AN3016" s="16">
        <v>1.2587999999999999</v>
      </c>
      <c r="AO3016" s="16">
        <v>1.2196</v>
      </c>
      <c r="AP3016" s="16">
        <v>1.2272000000000001</v>
      </c>
      <c r="AR3016" s="16">
        <f t="shared" si="125"/>
        <v>1</v>
      </c>
      <c r="AS3016" s="5">
        <f t="shared" si="124"/>
        <v>0.12863599999999997</v>
      </c>
    </row>
    <row r="3017" spans="1:45" x14ac:dyDescent="0.25">
      <c r="A3017" s="16" t="s">
        <v>414</v>
      </c>
      <c r="B3017" s="16" t="s">
        <v>126</v>
      </c>
      <c r="C3017" s="16" t="s">
        <v>348</v>
      </c>
      <c r="D3017" s="16">
        <v>1998</v>
      </c>
      <c r="E3017" s="16" t="s">
        <v>3537</v>
      </c>
      <c r="F3017" s="16" t="s">
        <v>414</v>
      </c>
      <c r="G3017" s="10">
        <v>20207.3</v>
      </c>
      <c r="H3017" s="73">
        <v>9.9137979999999999</v>
      </c>
      <c r="I3017" s="16" t="s">
        <v>6700</v>
      </c>
      <c r="J3017" s="71">
        <v>-2E-3</v>
      </c>
      <c r="K3017" s="71">
        <v>1.024</v>
      </c>
      <c r="L3017" s="16">
        <v>1.540254</v>
      </c>
      <c r="M3017" s="16">
        <v>-0.2055168</v>
      </c>
      <c r="N3017" s="16">
        <v>-2.9252400000000001E-2</v>
      </c>
      <c r="O3017" s="16">
        <v>1.269825</v>
      </c>
      <c r="P3017" s="16">
        <v>0.93166680000000002</v>
      </c>
      <c r="Q3017" s="16">
        <v>1.4466330000000001</v>
      </c>
      <c r="R3017" s="16">
        <v>0.62470000000000003</v>
      </c>
      <c r="S3017" s="16">
        <v>3.0999999999999999E-3</v>
      </c>
      <c r="T3017" s="16">
        <v>1.4E-2</v>
      </c>
      <c r="U3017" s="16">
        <v>4.5578000000000003</v>
      </c>
      <c r="V3017" s="16">
        <v>13.742000000000001</v>
      </c>
      <c r="W3017" s="16">
        <v>4.1239999999999997</v>
      </c>
      <c r="X3017" s="16">
        <v>459.63</v>
      </c>
      <c r="Y3017" s="16">
        <v>61.294600000000003</v>
      </c>
      <c r="Z3017" s="16">
        <v>0.6865</v>
      </c>
      <c r="AA3017" s="16">
        <v>-0.47167880000000001</v>
      </c>
      <c r="AB3017" s="16">
        <v>0.3</v>
      </c>
      <c r="AC3017" s="16">
        <v>15.24</v>
      </c>
      <c r="AD3017" s="16">
        <v>45.6</v>
      </c>
      <c r="AE3017" s="16">
        <v>40.272799999999997</v>
      </c>
      <c r="AF3017" s="16">
        <v>30.077000000000002</v>
      </c>
      <c r="AG3017" s="16">
        <v>382995</v>
      </c>
      <c r="AH3017" s="16">
        <v>0.80100000000000005</v>
      </c>
      <c r="AI3017" s="16">
        <v>95.5</v>
      </c>
      <c r="AJ3017" s="16">
        <v>97.6</v>
      </c>
      <c r="AK3017" s="16">
        <v>1.4777</v>
      </c>
      <c r="AL3017" s="16">
        <v>1.3357000000000001</v>
      </c>
      <c r="AM3017" s="16">
        <v>1.1237999999999999</v>
      </c>
      <c r="AN3017" s="16">
        <v>1.3059000000000001</v>
      </c>
      <c r="AO3017" s="16">
        <v>1.1496</v>
      </c>
      <c r="AP3017" s="16">
        <v>1.2229000000000001</v>
      </c>
      <c r="AR3017" s="16">
        <f t="shared" si="125"/>
        <v>1</v>
      </c>
      <c r="AS3017" s="5">
        <f t="shared" si="124"/>
        <v>0.13759900000000003</v>
      </c>
    </row>
    <row r="3018" spans="1:45" x14ac:dyDescent="0.25">
      <c r="A3018" s="16" t="s">
        <v>414</v>
      </c>
      <c r="B3018" s="16" t="s">
        <v>126</v>
      </c>
      <c r="C3018" s="16" t="s">
        <v>348</v>
      </c>
      <c r="D3018" s="16">
        <v>1999</v>
      </c>
      <c r="E3018" s="16" t="s">
        <v>3512</v>
      </c>
      <c r="F3018" s="16" t="s">
        <v>414</v>
      </c>
      <c r="G3018" s="10">
        <v>20874.599999999999</v>
      </c>
      <c r="H3018" s="73">
        <v>9.9462869999999999</v>
      </c>
      <c r="I3018" s="16" t="s">
        <v>6700</v>
      </c>
      <c r="J3018" s="71">
        <v>2E-3</v>
      </c>
      <c r="K3018" s="71">
        <v>1.026</v>
      </c>
      <c r="L3018" s="16">
        <v>1.5420799999999999</v>
      </c>
      <c r="M3018" s="16">
        <v>-0.1469809</v>
      </c>
      <c r="N3018" s="16">
        <v>5.0352099999999997E-2</v>
      </c>
      <c r="O3018" s="16">
        <v>1.201624</v>
      </c>
      <c r="P3018" s="16">
        <v>0.91761090000000001</v>
      </c>
      <c r="Q3018" s="16">
        <v>1.3982079999999999</v>
      </c>
      <c r="R3018" s="16">
        <v>0.68100000000000005</v>
      </c>
      <c r="S3018" s="16">
        <v>3.8E-3</v>
      </c>
      <c r="T3018" s="16">
        <v>1.67E-2</v>
      </c>
      <c r="U3018" s="16">
        <v>5.0453999999999999</v>
      </c>
      <c r="V3018" s="16">
        <v>14.406000000000001</v>
      </c>
      <c r="W3018" s="16">
        <v>4.2720000000000002</v>
      </c>
      <c r="X3018" s="16">
        <v>460.435</v>
      </c>
      <c r="Y3018" s="16">
        <v>62.239699999999999</v>
      </c>
      <c r="Z3018" s="16">
        <v>0.63700000000000001</v>
      </c>
      <c r="AA3018" s="16">
        <v>-0.48333019999999999</v>
      </c>
      <c r="AB3018" s="16">
        <v>0.3</v>
      </c>
      <c r="AC3018" s="16">
        <v>15.24</v>
      </c>
      <c r="AD3018" s="16">
        <v>45.9</v>
      </c>
      <c r="AE3018" s="16">
        <v>41.212400000000002</v>
      </c>
      <c r="AF3018" s="16">
        <v>45.515099999999997</v>
      </c>
      <c r="AG3018" s="16">
        <v>420265</v>
      </c>
      <c r="AH3018" s="16">
        <v>0.57850000000000001</v>
      </c>
      <c r="AI3018" s="16">
        <v>95.8</v>
      </c>
      <c r="AJ3018" s="16">
        <v>97.8</v>
      </c>
      <c r="AK3018" s="16">
        <v>1.4325000000000001</v>
      </c>
      <c r="AL3018" s="16">
        <v>1.2588999999999999</v>
      </c>
      <c r="AM3018" s="16">
        <v>1.0801000000000001</v>
      </c>
      <c r="AN3018" s="16">
        <v>1.3208</v>
      </c>
      <c r="AO3018" s="16">
        <v>1.0571999999999999</v>
      </c>
      <c r="AP3018" s="16">
        <v>1.1950000000000001</v>
      </c>
      <c r="AR3018" s="16">
        <f t="shared" si="125"/>
        <v>1</v>
      </c>
      <c r="AS3018" s="5">
        <f t="shared" si="124"/>
        <v>1.8259999999998833E-3</v>
      </c>
    </row>
    <row r="3019" spans="1:45" x14ac:dyDescent="0.25">
      <c r="A3019" s="16" t="s">
        <v>414</v>
      </c>
      <c r="B3019" s="16" t="s">
        <v>126</v>
      </c>
      <c r="C3019" s="16" t="s">
        <v>348</v>
      </c>
      <c r="D3019" s="16">
        <v>2000</v>
      </c>
      <c r="E3019" s="16" t="s">
        <v>3532</v>
      </c>
      <c r="F3019" s="16" t="s">
        <v>414</v>
      </c>
      <c r="G3019" s="10">
        <v>21513.5</v>
      </c>
      <c r="H3019" s="73">
        <v>9.9764339999999994</v>
      </c>
      <c r="I3019" s="16">
        <v>10289898</v>
      </c>
      <c r="J3019" s="71">
        <v>-6.0000000000000001E-3</v>
      </c>
      <c r="K3019" s="71">
        <v>1.02</v>
      </c>
      <c r="L3019" s="16">
        <v>1.698331</v>
      </c>
      <c r="M3019" s="16">
        <v>-5.7435000000000003E-3</v>
      </c>
      <c r="N3019" s="16">
        <v>8.9712799999999995E-2</v>
      </c>
      <c r="O3019" s="16">
        <v>1.30236</v>
      </c>
      <c r="P3019" s="16">
        <v>1.028707</v>
      </c>
      <c r="Q3019" s="16">
        <v>1.3497969999999999</v>
      </c>
      <c r="R3019" s="16">
        <v>0.72130000000000005</v>
      </c>
      <c r="S3019" s="16">
        <v>2.8E-3</v>
      </c>
      <c r="T3019" s="16">
        <v>2.9899999999999999E-2</v>
      </c>
      <c r="U3019" s="16">
        <v>5.1618000000000004</v>
      </c>
      <c r="V3019" s="16">
        <v>15.07</v>
      </c>
      <c r="W3019" s="16">
        <v>4.42</v>
      </c>
      <c r="X3019" s="16">
        <v>461.05</v>
      </c>
      <c r="Y3019" s="16">
        <v>63.184800000000003</v>
      </c>
      <c r="Z3019" s="16">
        <v>0.67930000000000001</v>
      </c>
      <c r="AA3019" s="16">
        <v>-0.48721389999999998</v>
      </c>
      <c r="AB3019" s="16">
        <v>0.3</v>
      </c>
      <c r="AC3019" s="16">
        <v>15.24</v>
      </c>
      <c r="AD3019" s="16">
        <v>46</v>
      </c>
      <c r="AE3019" s="16">
        <v>41.926299999999998</v>
      </c>
      <c r="AF3019" s="16">
        <v>64.669399999999996</v>
      </c>
      <c r="AG3019" s="16">
        <v>421501</v>
      </c>
      <c r="AH3019" s="16">
        <v>0.66785000000000005</v>
      </c>
      <c r="AI3019" s="16">
        <v>96.2</v>
      </c>
      <c r="AJ3019" s="16">
        <v>98</v>
      </c>
      <c r="AK3019" s="16">
        <v>1.3872</v>
      </c>
      <c r="AL3019" s="16">
        <v>1.1821999999999999</v>
      </c>
      <c r="AM3019" s="16">
        <v>1.0364</v>
      </c>
      <c r="AN3019" s="16">
        <v>1.3358000000000001</v>
      </c>
      <c r="AO3019" s="16">
        <v>0.9647</v>
      </c>
      <c r="AP3019" s="16">
        <v>1.1672</v>
      </c>
      <c r="AR3019" s="16">
        <f t="shared" si="125"/>
        <v>0</v>
      </c>
      <c r="AS3019" s="5">
        <f t="shared" si="124"/>
        <v>0.15625100000000014</v>
      </c>
    </row>
    <row r="3020" spans="1:45" x14ac:dyDescent="0.25">
      <c r="A3020" s="16" t="s">
        <v>414</v>
      </c>
      <c r="B3020" s="16" t="s">
        <v>126</v>
      </c>
      <c r="C3020" s="16" t="s">
        <v>348</v>
      </c>
      <c r="D3020" s="16">
        <v>2001</v>
      </c>
      <c r="E3020" s="16" t="s">
        <v>3517</v>
      </c>
      <c r="F3020" s="16" t="s">
        <v>414</v>
      </c>
      <c r="G3020" s="10">
        <v>21777.4</v>
      </c>
      <c r="H3020" s="73">
        <v>9.9886280000000003</v>
      </c>
      <c r="I3020" s="16">
        <v>10362722</v>
      </c>
      <c r="J3020" s="71">
        <v>0</v>
      </c>
      <c r="K3020" s="71">
        <v>1.02</v>
      </c>
      <c r="L3020" s="16">
        <v>1.739072</v>
      </c>
      <c r="M3020" s="16">
        <v>4.7480700000000001E-2</v>
      </c>
      <c r="N3020" s="16">
        <v>0.1012048</v>
      </c>
      <c r="O3020" s="16">
        <v>1.2175389999999999</v>
      </c>
      <c r="P3020" s="16">
        <v>1.0891709999999999</v>
      </c>
      <c r="Q3020" s="16">
        <v>1.4051130000000001</v>
      </c>
      <c r="R3020" s="16">
        <v>0.76449999999999996</v>
      </c>
      <c r="S3020" s="16">
        <v>3.0000000000000001E-3</v>
      </c>
      <c r="T3020" s="16">
        <v>3.3000000000000002E-2</v>
      </c>
      <c r="U3020" s="16">
        <v>5.3350999999999997</v>
      </c>
      <c r="V3020" s="16">
        <v>14.343999999999999</v>
      </c>
      <c r="W3020" s="16">
        <v>4.2359999999999998</v>
      </c>
      <c r="X3020" s="16">
        <v>464.18</v>
      </c>
      <c r="Y3020" s="16">
        <v>64.13</v>
      </c>
      <c r="Z3020" s="16">
        <v>0.62019999999999997</v>
      </c>
      <c r="AA3020" s="16">
        <v>-0.50274909999999995</v>
      </c>
      <c r="AB3020" s="16">
        <v>0.3</v>
      </c>
      <c r="AC3020" s="16">
        <v>15.24</v>
      </c>
      <c r="AD3020" s="16">
        <v>46.4</v>
      </c>
      <c r="AE3020" s="16">
        <v>42.3688</v>
      </c>
      <c r="AF3020" s="16">
        <v>77.072699999999998</v>
      </c>
      <c r="AG3020" s="16">
        <v>445520</v>
      </c>
      <c r="AH3020" s="16">
        <v>0.67230000000000001</v>
      </c>
      <c r="AI3020" s="16">
        <v>96.5</v>
      </c>
      <c r="AJ3020" s="16">
        <v>98.1</v>
      </c>
      <c r="AK3020" s="16">
        <v>1.3478000000000001</v>
      </c>
      <c r="AL3020" s="16">
        <v>1.2242999999999999</v>
      </c>
      <c r="AM3020" s="16">
        <v>1.117</v>
      </c>
      <c r="AN3020" s="16">
        <v>1.3452</v>
      </c>
      <c r="AO3020" s="16">
        <v>1.1178999999999999</v>
      </c>
      <c r="AP3020" s="16">
        <v>1.2305999999999999</v>
      </c>
      <c r="AR3020" s="16">
        <f t="shared" si="125"/>
        <v>0</v>
      </c>
      <c r="AS3020" s="5">
        <f t="shared" si="124"/>
        <v>4.0740999999999916E-2</v>
      </c>
    </row>
    <row r="3021" spans="1:45" x14ac:dyDescent="0.25">
      <c r="A3021" s="16" t="s">
        <v>414</v>
      </c>
      <c r="B3021" s="16" t="s">
        <v>126</v>
      </c>
      <c r="C3021" s="16" t="s">
        <v>348</v>
      </c>
      <c r="D3021" s="16">
        <v>2002</v>
      </c>
      <c r="E3021" s="16" t="s">
        <v>3519</v>
      </c>
      <c r="F3021" s="16" t="s">
        <v>414</v>
      </c>
      <c r="G3021" s="10">
        <v>21825</v>
      </c>
      <c r="H3021" s="73">
        <v>9.9908099999999997</v>
      </c>
      <c r="I3021" s="16">
        <v>10419631</v>
      </c>
      <c r="J3021" s="71">
        <v>-4.0000000000000001E-3</v>
      </c>
      <c r="K3021" s="71">
        <v>1.016</v>
      </c>
      <c r="L3021" s="16">
        <v>1.78152</v>
      </c>
      <c r="M3021" s="16">
        <v>4.8395100000000003E-2</v>
      </c>
      <c r="N3021" s="16">
        <v>8.6143800000000006E-2</v>
      </c>
      <c r="O3021" s="16">
        <v>1.257582</v>
      </c>
      <c r="P3021" s="16">
        <v>1.1030979999999999</v>
      </c>
      <c r="Q3021" s="16">
        <v>1.460445</v>
      </c>
      <c r="R3021" s="16">
        <v>0.72140000000000004</v>
      </c>
      <c r="S3021" s="16">
        <v>3.3E-3</v>
      </c>
      <c r="T3021" s="16">
        <v>3.5499999999999997E-2</v>
      </c>
      <c r="U3021" s="16">
        <v>5.2558999999999996</v>
      </c>
      <c r="V3021" s="16">
        <v>13.618</v>
      </c>
      <c r="W3021" s="16">
        <v>4.0519999999999996</v>
      </c>
      <c r="X3021" s="16">
        <v>467.31</v>
      </c>
      <c r="Y3021" s="16">
        <v>65.075100000000006</v>
      </c>
      <c r="Z3021" s="16">
        <v>0.62719999999999998</v>
      </c>
      <c r="AA3021" s="16">
        <v>-0.52216790000000002</v>
      </c>
      <c r="AB3021" s="16">
        <v>0.3</v>
      </c>
      <c r="AC3021" s="16">
        <v>15.24</v>
      </c>
      <c r="AD3021" s="16">
        <v>46.9</v>
      </c>
      <c r="AE3021" s="16">
        <v>41.849600000000002</v>
      </c>
      <c r="AF3021" s="16">
        <v>83.400400000000005</v>
      </c>
      <c r="AG3021" s="16">
        <v>438115</v>
      </c>
      <c r="AH3021" s="16">
        <v>0.67474999999999996</v>
      </c>
      <c r="AI3021" s="16">
        <v>96.8</v>
      </c>
      <c r="AJ3021" s="16">
        <v>98.3</v>
      </c>
      <c r="AK3021" s="16">
        <v>1.3084</v>
      </c>
      <c r="AL3021" s="16">
        <v>1.2663</v>
      </c>
      <c r="AM3021" s="16">
        <v>1.1976</v>
      </c>
      <c r="AN3021" s="16">
        <v>1.3547</v>
      </c>
      <c r="AO3021" s="16">
        <v>1.2710999999999999</v>
      </c>
      <c r="AP3021" s="16">
        <v>1.2941</v>
      </c>
      <c r="AR3021" s="16">
        <f t="shared" si="125"/>
        <v>0</v>
      </c>
      <c r="AS3021" s="5">
        <f t="shared" si="124"/>
        <v>4.2448000000000041E-2</v>
      </c>
    </row>
    <row r="3022" spans="1:45" x14ac:dyDescent="0.25">
      <c r="A3022" s="16" t="s">
        <v>414</v>
      </c>
      <c r="B3022" s="16" t="s">
        <v>126</v>
      </c>
      <c r="C3022" s="16" t="s">
        <v>348</v>
      </c>
      <c r="D3022" s="16">
        <v>2003</v>
      </c>
      <c r="E3022" s="16" t="s">
        <v>3533</v>
      </c>
      <c r="F3022" s="16" t="s">
        <v>414</v>
      </c>
      <c r="G3022" s="10">
        <v>21540.1</v>
      </c>
      <c r="H3022" s="73">
        <v>9.9776710000000008</v>
      </c>
      <c r="I3022" s="16">
        <v>10458821</v>
      </c>
      <c r="J3022" s="71">
        <v>-8.9999999999999993E-3</v>
      </c>
      <c r="K3022" s="71">
        <v>1.006</v>
      </c>
      <c r="L3022" s="16">
        <v>1.818975</v>
      </c>
      <c r="M3022" s="16">
        <v>7.8077300000000002E-2</v>
      </c>
      <c r="N3022" s="16">
        <v>8.1767800000000002E-2</v>
      </c>
      <c r="O3022" s="16">
        <v>1.324139</v>
      </c>
      <c r="P3022" s="16">
        <v>1.132271</v>
      </c>
      <c r="Q3022" s="16">
        <v>1.4188019999999999</v>
      </c>
      <c r="R3022" s="16">
        <v>0.6976</v>
      </c>
      <c r="S3022" s="16">
        <v>3.0000000000000001E-3</v>
      </c>
      <c r="T3022" s="16">
        <v>4.02E-2</v>
      </c>
      <c r="U3022" s="16">
        <v>5.2782999999999998</v>
      </c>
      <c r="V3022" s="16">
        <v>12.891999999999999</v>
      </c>
      <c r="W3022" s="16">
        <v>3.8679999999999999</v>
      </c>
      <c r="X3022" s="16">
        <v>470.44</v>
      </c>
      <c r="Y3022" s="16">
        <v>66.020200000000003</v>
      </c>
      <c r="Z3022" s="16">
        <v>0.64980000000000004</v>
      </c>
      <c r="AA3022" s="16">
        <v>-0.53381920000000005</v>
      </c>
      <c r="AB3022" s="16">
        <v>0.3</v>
      </c>
      <c r="AC3022" s="16">
        <v>15.24</v>
      </c>
      <c r="AD3022" s="16">
        <v>47.2</v>
      </c>
      <c r="AE3022" s="16">
        <v>41.0107</v>
      </c>
      <c r="AF3022" s="16">
        <v>95.8202</v>
      </c>
      <c r="AG3022" s="16">
        <v>444802</v>
      </c>
      <c r="AH3022" s="16">
        <v>0.66274999999999995</v>
      </c>
      <c r="AI3022" s="16">
        <v>97.1</v>
      </c>
      <c r="AJ3022" s="16">
        <v>98.5</v>
      </c>
      <c r="AK3022" s="16">
        <v>1.3833</v>
      </c>
      <c r="AL3022" s="16">
        <v>1.1335</v>
      </c>
      <c r="AM3022" s="16">
        <v>1.1525000000000001</v>
      </c>
      <c r="AN3022" s="16">
        <v>1.2688999999999999</v>
      </c>
      <c r="AO3022" s="16">
        <v>1.226</v>
      </c>
      <c r="AP3022" s="16">
        <v>1.2793000000000001</v>
      </c>
      <c r="AR3022" s="16">
        <f t="shared" si="125"/>
        <v>0</v>
      </c>
      <c r="AS3022" s="5">
        <f t="shared" si="124"/>
        <v>3.7455000000000016E-2</v>
      </c>
    </row>
    <row r="3023" spans="1:45" x14ac:dyDescent="0.25">
      <c r="A3023" s="16" t="s">
        <v>414</v>
      </c>
      <c r="B3023" s="16" t="s">
        <v>126</v>
      </c>
      <c r="C3023" s="16" t="s">
        <v>348</v>
      </c>
      <c r="D3023" s="16">
        <v>2004</v>
      </c>
      <c r="E3023" s="16" t="s">
        <v>3516</v>
      </c>
      <c r="F3023" s="16" t="s">
        <v>414</v>
      </c>
      <c r="G3023" s="10">
        <v>21877.9</v>
      </c>
      <c r="H3023" s="73">
        <v>9.993233</v>
      </c>
      <c r="I3023" s="16">
        <v>10483861</v>
      </c>
      <c r="J3023" s="71">
        <v>1.2E-2</v>
      </c>
      <c r="K3023" s="71">
        <v>1.018</v>
      </c>
      <c r="L3023" s="16">
        <v>1.894895</v>
      </c>
      <c r="M3023" s="16">
        <v>0.1627354</v>
      </c>
      <c r="N3023" s="16">
        <v>3.1280799999999997E-2</v>
      </c>
      <c r="O3023" s="16">
        <v>1.501457</v>
      </c>
      <c r="P3023" s="16">
        <v>1.140706</v>
      </c>
      <c r="Q3023" s="16">
        <v>1.3621380000000001</v>
      </c>
      <c r="R3023" s="16">
        <v>0.72870000000000001</v>
      </c>
      <c r="S3023" s="16">
        <v>3.3999999999999998E-3</v>
      </c>
      <c r="T3023" s="16">
        <v>4.7300000000000002E-2</v>
      </c>
      <c r="U3023" s="16">
        <v>5.0423</v>
      </c>
      <c r="V3023" s="16">
        <v>12.166</v>
      </c>
      <c r="W3023" s="16">
        <v>3.6840000000000002</v>
      </c>
      <c r="X3023" s="16">
        <v>470.601</v>
      </c>
      <c r="Y3023" s="16">
        <v>72.089100000000002</v>
      </c>
      <c r="Z3023" s="16">
        <v>0.67049999999999998</v>
      </c>
      <c r="AA3023" s="16">
        <v>-0.55712170000000005</v>
      </c>
      <c r="AB3023" s="16">
        <v>0.3</v>
      </c>
      <c r="AC3023" s="16">
        <v>15.24</v>
      </c>
      <c r="AD3023" s="16">
        <v>47.8</v>
      </c>
      <c r="AE3023" s="16">
        <v>40.448799999999999</v>
      </c>
      <c r="AF3023" s="16">
        <v>100.887</v>
      </c>
      <c r="AG3023" s="16">
        <v>427581</v>
      </c>
      <c r="AH3023" s="16">
        <v>0.67825000000000002</v>
      </c>
      <c r="AI3023" s="16">
        <v>97.3</v>
      </c>
      <c r="AJ3023" s="16">
        <v>98.6</v>
      </c>
      <c r="AK3023" s="16">
        <v>1.4708000000000001</v>
      </c>
      <c r="AL3023" s="16">
        <v>1.1174999999999999</v>
      </c>
      <c r="AM3023" s="16">
        <v>1.0955999999999999</v>
      </c>
      <c r="AN3023" s="16">
        <v>0.95309999999999995</v>
      </c>
      <c r="AO3023" s="16">
        <v>1.2034</v>
      </c>
      <c r="AP3023" s="16">
        <v>1.2459</v>
      </c>
      <c r="AR3023" s="16">
        <f t="shared" si="125"/>
        <v>0</v>
      </c>
      <c r="AS3023" s="5">
        <f t="shared" si="124"/>
        <v>7.5919999999999987E-2</v>
      </c>
    </row>
    <row r="3024" spans="1:45" x14ac:dyDescent="0.25">
      <c r="A3024" s="16" t="s">
        <v>414</v>
      </c>
      <c r="B3024" s="16" t="s">
        <v>126</v>
      </c>
      <c r="C3024" s="16" t="s">
        <v>348</v>
      </c>
      <c r="D3024" s="16">
        <v>2005</v>
      </c>
      <c r="E3024" s="16" t="s">
        <v>3520</v>
      </c>
      <c r="F3024" s="16" t="s">
        <v>414</v>
      </c>
      <c r="G3024" s="10">
        <v>22004.799999999999</v>
      </c>
      <c r="H3024" s="73">
        <v>9.9990159999999992</v>
      </c>
      <c r="I3024" s="16">
        <v>10503330</v>
      </c>
      <c r="J3024" s="71">
        <v>2E-3</v>
      </c>
      <c r="K3024" s="71">
        <v>1.02</v>
      </c>
      <c r="L3024" s="16">
        <v>1.8697820000000001</v>
      </c>
      <c r="M3024" s="16">
        <v>0.2464739</v>
      </c>
      <c r="N3024" s="16">
        <v>8.5988000000000002E-3</v>
      </c>
      <c r="O3024" s="16">
        <v>1.375364</v>
      </c>
      <c r="P3024" s="16">
        <v>1.166283</v>
      </c>
      <c r="Q3024" s="16">
        <v>1.350976</v>
      </c>
      <c r="R3024" s="16">
        <v>0.7571</v>
      </c>
      <c r="S3024" s="16">
        <v>3.7000000000000002E-3</v>
      </c>
      <c r="T3024" s="16">
        <v>5.45E-2</v>
      </c>
      <c r="U3024" s="16">
        <v>5.0707000000000004</v>
      </c>
      <c r="V3024" s="16">
        <v>11.44</v>
      </c>
      <c r="W3024" s="16">
        <v>3.5</v>
      </c>
      <c r="X3024" s="16">
        <v>470.76299999999998</v>
      </c>
      <c r="Y3024" s="16">
        <v>63.413800000000002</v>
      </c>
      <c r="Z3024" s="16">
        <v>0.70299999999999996</v>
      </c>
      <c r="AA3024" s="16">
        <v>-0.55712170000000005</v>
      </c>
      <c r="AB3024" s="16">
        <v>0.3</v>
      </c>
      <c r="AC3024" s="16">
        <v>15.24</v>
      </c>
      <c r="AD3024" s="16">
        <v>47.8</v>
      </c>
      <c r="AE3024" s="16">
        <v>40.2789</v>
      </c>
      <c r="AF3024" s="16">
        <v>108.908</v>
      </c>
      <c r="AG3024" s="16">
        <v>439746</v>
      </c>
      <c r="AH3024" s="16">
        <v>0.6623</v>
      </c>
      <c r="AI3024" s="16">
        <v>97.6</v>
      </c>
      <c r="AJ3024" s="16">
        <v>98.8</v>
      </c>
      <c r="AK3024" s="16">
        <v>1.4258999999999999</v>
      </c>
      <c r="AL3024" s="16">
        <v>1.0570999999999999</v>
      </c>
      <c r="AM3024" s="16">
        <v>1.0637000000000001</v>
      </c>
      <c r="AN3024" s="16">
        <v>1.0213000000000001</v>
      </c>
      <c r="AO3024" s="16">
        <v>1.2643</v>
      </c>
      <c r="AP3024" s="16">
        <v>1.1977</v>
      </c>
      <c r="AR3024" s="16">
        <f t="shared" si="125"/>
        <v>0</v>
      </c>
      <c r="AS3024" s="5">
        <f t="shared" si="124"/>
        <v>-2.5112999999999941E-2</v>
      </c>
    </row>
    <row r="3025" spans="1:45" x14ac:dyDescent="0.25">
      <c r="A3025" s="16" t="s">
        <v>414</v>
      </c>
      <c r="B3025" s="16" t="s">
        <v>126</v>
      </c>
      <c r="C3025" s="16" t="s">
        <v>348</v>
      </c>
      <c r="D3025" s="16">
        <v>2006</v>
      </c>
      <c r="E3025" s="16" t="s">
        <v>3513</v>
      </c>
      <c r="F3025" s="16" t="s">
        <v>414</v>
      </c>
      <c r="G3025" s="10">
        <v>22306.3</v>
      </c>
      <c r="H3025" s="73">
        <v>10.01262</v>
      </c>
      <c r="I3025" s="16">
        <v>10522288</v>
      </c>
      <c r="J3025" s="71">
        <v>1E-3</v>
      </c>
      <c r="K3025" s="71">
        <v>1.0209999999999999</v>
      </c>
      <c r="L3025" s="16">
        <v>1.986939</v>
      </c>
      <c r="M3025" s="16">
        <v>0.46443489999999998</v>
      </c>
      <c r="N3025" s="16">
        <v>1.1016999999999999E-3</v>
      </c>
      <c r="O3025" s="16">
        <v>1.5616779999999999</v>
      </c>
      <c r="P3025" s="16">
        <v>1.2018610000000001</v>
      </c>
      <c r="Q3025" s="16">
        <v>1.1721820000000001</v>
      </c>
      <c r="R3025" s="16">
        <v>0.9546</v>
      </c>
      <c r="S3025" s="16">
        <v>4.0000000000000001E-3</v>
      </c>
      <c r="T3025" s="16">
        <v>6.6199999999999995E-2</v>
      </c>
      <c r="U3025" s="16">
        <v>4.9080000000000004</v>
      </c>
      <c r="V3025" s="16">
        <v>11.744</v>
      </c>
      <c r="W3025" s="16">
        <v>3.5339999999999998</v>
      </c>
      <c r="X3025" s="16">
        <v>470.92399999999998</v>
      </c>
      <c r="Y3025" s="16">
        <v>67.604100000000003</v>
      </c>
      <c r="Z3025" s="16">
        <v>0.75439999999999996</v>
      </c>
      <c r="AA3025" s="16">
        <v>-0.55712170000000005</v>
      </c>
      <c r="AB3025" s="16">
        <v>0.3</v>
      </c>
      <c r="AC3025" s="16">
        <v>15.24</v>
      </c>
      <c r="AD3025" s="16">
        <v>47.8</v>
      </c>
      <c r="AE3025" s="16">
        <v>40.257199999999997</v>
      </c>
      <c r="AF3025" s="16">
        <v>116.03700000000001</v>
      </c>
      <c r="AG3025" s="16">
        <v>461649</v>
      </c>
      <c r="AH3025" s="16">
        <v>0.65985000000000005</v>
      </c>
      <c r="AI3025" s="16">
        <v>97.9</v>
      </c>
      <c r="AJ3025" s="16">
        <v>99</v>
      </c>
      <c r="AK3025" s="16">
        <v>1.2287999999999999</v>
      </c>
      <c r="AL3025" s="16">
        <v>0.9677</v>
      </c>
      <c r="AM3025" s="16">
        <v>0.88349999999999995</v>
      </c>
      <c r="AN3025" s="16">
        <v>0.92</v>
      </c>
      <c r="AO3025" s="16">
        <v>1.0638000000000001</v>
      </c>
      <c r="AP3025" s="16">
        <v>0.95420000000000005</v>
      </c>
      <c r="AR3025" s="16">
        <f t="shared" si="125"/>
        <v>0</v>
      </c>
      <c r="AS3025" s="5">
        <f t="shared" si="124"/>
        <v>0.11715699999999996</v>
      </c>
    </row>
    <row r="3026" spans="1:45" x14ac:dyDescent="0.25">
      <c r="A3026" s="16" t="s">
        <v>414</v>
      </c>
      <c r="B3026" s="16" t="s">
        <v>126</v>
      </c>
      <c r="C3026" s="16" t="s">
        <v>348</v>
      </c>
      <c r="D3026" s="16">
        <v>2007</v>
      </c>
      <c r="E3026" s="16" t="s">
        <v>3527</v>
      </c>
      <c r="F3026" s="16" t="s">
        <v>414</v>
      </c>
      <c r="G3026" s="10">
        <v>22817.3</v>
      </c>
      <c r="H3026" s="73">
        <v>10.03528</v>
      </c>
      <c r="I3026" s="16">
        <v>10542964</v>
      </c>
      <c r="J3026" s="71">
        <v>3.0000000000000001E-3</v>
      </c>
      <c r="K3026" s="71">
        <v>1.024</v>
      </c>
      <c r="L3026" s="16">
        <v>2.1525880000000002</v>
      </c>
      <c r="M3026" s="16">
        <v>0.59344640000000004</v>
      </c>
      <c r="N3026" s="16">
        <v>5.1121199999999999E-2</v>
      </c>
      <c r="O3026" s="16">
        <v>1.741411</v>
      </c>
      <c r="P3026" s="16">
        <v>1.223543</v>
      </c>
      <c r="Q3026" s="16">
        <v>1.158839</v>
      </c>
      <c r="R3026" s="16">
        <v>1.1243000000000001</v>
      </c>
      <c r="S3026" s="16">
        <v>5.0000000000000001E-3</v>
      </c>
      <c r="T3026" s="16">
        <v>6.9699999999999998E-2</v>
      </c>
      <c r="U3026" s="16">
        <v>4.9218999999999999</v>
      </c>
      <c r="V3026" s="16">
        <v>12.048</v>
      </c>
      <c r="W3026" s="16">
        <v>3.5680000000000001</v>
      </c>
      <c r="X3026" s="16">
        <v>477.19099999999997</v>
      </c>
      <c r="Y3026" s="16">
        <v>69.629300000000001</v>
      </c>
      <c r="Z3026" s="16">
        <v>0.82440000000000002</v>
      </c>
      <c r="AA3026" s="16">
        <v>-0.57265690000000002</v>
      </c>
      <c r="AB3026" s="16">
        <v>0.3</v>
      </c>
      <c r="AC3026" s="16">
        <v>15.24</v>
      </c>
      <c r="AD3026" s="16">
        <v>48.2</v>
      </c>
      <c r="AE3026" s="16">
        <v>39.824199999999998</v>
      </c>
      <c r="AF3026" s="16">
        <v>127.67700000000001</v>
      </c>
      <c r="AG3026" s="16">
        <v>444809</v>
      </c>
      <c r="AH3026" s="16">
        <v>0.65415000000000001</v>
      </c>
      <c r="AI3026" s="16">
        <v>98.2</v>
      </c>
      <c r="AJ3026" s="16">
        <v>99.1</v>
      </c>
      <c r="AK3026" s="16">
        <v>1.2282999999999999</v>
      </c>
      <c r="AL3026" s="16">
        <v>0.95820000000000005</v>
      </c>
      <c r="AM3026" s="16">
        <v>0.89849999999999997</v>
      </c>
      <c r="AN3026" s="16">
        <v>0.77459999999999996</v>
      </c>
      <c r="AO3026" s="16">
        <v>1.0842000000000001</v>
      </c>
      <c r="AP3026" s="16">
        <v>0.97950000000000004</v>
      </c>
      <c r="AR3026" s="16">
        <f t="shared" si="125"/>
        <v>0</v>
      </c>
      <c r="AS3026" s="5">
        <f t="shared" si="124"/>
        <v>0.16564900000000016</v>
      </c>
    </row>
    <row r="3027" spans="1:45" x14ac:dyDescent="0.25">
      <c r="A3027" s="16" t="s">
        <v>414</v>
      </c>
      <c r="B3027" s="16" t="s">
        <v>126</v>
      </c>
      <c r="C3027" s="16" t="s">
        <v>348</v>
      </c>
      <c r="D3027" s="16">
        <v>2008</v>
      </c>
      <c r="E3027" s="16" t="s">
        <v>3539</v>
      </c>
      <c r="F3027" s="16" t="s">
        <v>414</v>
      </c>
      <c r="G3027" s="10">
        <v>22829.8</v>
      </c>
      <c r="H3027" s="73">
        <v>10.035819999999999</v>
      </c>
      <c r="I3027" s="16">
        <v>10558177</v>
      </c>
      <c r="J3027" s="71">
        <v>-1.0999999999999999E-2</v>
      </c>
      <c r="K3027" s="71">
        <v>1.0129999999999999</v>
      </c>
      <c r="L3027" s="16">
        <v>2.2169159999999999</v>
      </c>
      <c r="M3027" s="16">
        <v>0.87475069999999999</v>
      </c>
      <c r="N3027" s="16">
        <v>7.6564599999999997E-2</v>
      </c>
      <c r="O3027" s="16">
        <v>1.5235369999999999</v>
      </c>
      <c r="P3027" s="16">
        <v>1.229738</v>
      </c>
      <c r="Q3027" s="16">
        <v>1.227258</v>
      </c>
      <c r="R3027" s="16">
        <v>1.4452</v>
      </c>
      <c r="S3027" s="16">
        <v>7.1999999999999998E-3</v>
      </c>
      <c r="T3027" s="16">
        <v>8.0199999999999994E-2</v>
      </c>
      <c r="U3027" s="16">
        <v>4.7020999999999997</v>
      </c>
      <c r="V3027" s="16">
        <v>12.352</v>
      </c>
      <c r="W3027" s="16">
        <v>3.6019999999999999</v>
      </c>
      <c r="X3027" s="16">
        <v>483.45699999999999</v>
      </c>
      <c r="Y3027" s="16">
        <v>70.502200000000002</v>
      </c>
      <c r="Z3027" s="16">
        <v>0.71120000000000005</v>
      </c>
      <c r="AA3027" s="16">
        <v>-0.49886520000000001</v>
      </c>
      <c r="AB3027" s="16">
        <v>0.3</v>
      </c>
      <c r="AC3027" s="16">
        <v>15.24</v>
      </c>
      <c r="AD3027" s="16">
        <v>46.3</v>
      </c>
      <c r="AE3027" s="16">
        <v>39.358600000000003</v>
      </c>
      <c r="AF3027" s="16">
        <v>132.917</v>
      </c>
      <c r="AG3027" s="16">
        <v>430671</v>
      </c>
      <c r="AH3027" s="16">
        <v>0.65264999999999995</v>
      </c>
      <c r="AI3027" s="16">
        <v>98.5</v>
      </c>
      <c r="AJ3027" s="16">
        <v>99.3</v>
      </c>
      <c r="AK3027" s="16">
        <v>1.1924999999999999</v>
      </c>
      <c r="AL3027" s="16">
        <v>1.0004999999999999</v>
      </c>
      <c r="AM3027" s="16">
        <v>1.0787</v>
      </c>
      <c r="AN3027" s="16">
        <v>0.96460000000000001</v>
      </c>
      <c r="AO3027" s="16">
        <v>1.101</v>
      </c>
      <c r="AP3027" s="16">
        <v>0.99350000000000005</v>
      </c>
      <c r="AR3027" s="16">
        <f t="shared" si="125"/>
        <v>0</v>
      </c>
      <c r="AS3027" s="5">
        <f t="shared" si="124"/>
        <v>6.4327999999999719E-2</v>
      </c>
    </row>
    <row r="3028" spans="1:45" x14ac:dyDescent="0.25">
      <c r="A3028" s="16" t="s">
        <v>414</v>
      </c>
      <c r="B3028" s="16" t="s">
        <v>126</v>
      </c>
      <c r="C3028" s="16" t="s">
        <v>348</v>
      </c>
      <c r="D3028" s="16">
        <v>2009</v>
      </c>
      <c r="E3028" s="16" t="s">
        <v>3535</v>
      </c>
      <c r="F3028" s="16" t="s">
        <v>414</v>
      </c>
      <c r="G3028" s="10">
        <v>22128.799999999999</v>
      </c>
      <c r="H3028" s="73">
        <v>10.00464</v>
      </c>
      <c r="I3028" s="16">
        <v>10568247</v>
      </c>
      <c r="J3028" s="71">
        <v>-2.5000000000000001E-2</v>
      </c>
      <c r="K3028" s="71">
        <v>0.98699999999999999</v>
      </c>
      <c r="L3028" s="16">
        <v>2.329968</v>
      </c>
      <c r="M3028" s="16">
        <v>1.0383929999999999</v>
      </c>
      <c r="N3028" s="16">
        <v>0.2155704</v>
      </c>
      <c r="O3028" s="16">
        <v>1.5466979999999999</v>
      </c>
      <c r="P3028" s="16">
        <v>1.1956199999999999</v>
      </c>
      <c r="Q3028" s="16">
        <v>1.1937530000000001</v>
      </c>
      <c r="R3028" s="16">
        <v>1.5797000000000001</v>
      </c>
      <c r="S3028" s="16">
        <v>1.11E-2</v>
      </c>
      <c r="T3028" s="16">
        <v>8.8300000000000003E-2</v>
      </c>
      <c r="U3028" s="16">
        <v>5.5621999999999998</v>
      </c>
      <c r="V3028" s="16">
        <v>12.656000000000001</v>
      </c>
      <c r="W3028" s="16">
        <v>3.6360000000000001</v>
      </c>
      <c r="X3028" s="16">
        <v>489.72399999999999</v>
      </c>
      <c r="Y3028" s="16">
        <v>70.067499999999995</v>
      </c>
      <c r="Z3028" s="16">
        <v>0.71799999999999997</v>
      </c>
      <c r="AA3028" s="16">
        <v>-0.55712170000000005</v>
      </c>
      <c r="AB3028" s="16">
        <v>0.3</v>
      </c>
      <c r="AC3028" s="16">
        <v>15.24</v>
      </c>
      <c r="AD3028" s="16">
        <v>47.8</v>
      </c>
      <c r="AE3028" s="16">
        <v>40.907600000000002</v>
      </c>
      <c r="AF3028" s="16">
        <v>111.47799999999999</v>
      </c>
      <c r="AG3028" s="16">
        <v>468214</v>
      </c>
      <c r="AH3028" s="16">
        <v>0.62495000000000001</v>
      </c>
      <c r="AI3028" s="16">
        <v>98.7</v>
      </c>
      <c r="AJ3028" s="16">
        <v>99.5</v>
      </c>
      <c r="AK3028" s="16">
        <v>1.1253</v>
      </c>
      <c r="AL3028" s="16">
        <v>1.0387</v>
      </c>
      <c r="AM3028" s="16">
        <v>1.1592</v>
      </c>
      <c r="AN3028" s="16">
        <v>0.76359999999999995</v>
      </c>
      <c r="AO3028" s="16">
        <v>0.9849</v>
      </c>
      <c r="AP3028" s="16">
        <v>1.0466</v>
      </c>
      <c r="AR3028" s="16">
        <f t="shared" si="125"/>
        <v>0</v>
      </c>
      <c r="AS3028" s="5">
        <f t="shared" si="124"/>
        <v>0.11305200000000015</v>
      </c>
    </row>
    <row r="3029" spans="1:45" x14ac:dyDescent="0.25">
      <c r="A3029" s="16" t="s">
        <v>414</v>
      </c>
      <c r="B3029" s="16" t="s">
        <v>126</v>
      </c>
      <c r="C3029" s="16" t="s">
        <v>348</v>
      </c>
      <c r="D3029" s="16">
        <v>2010</v>
      </c>
      <c r="E3029" s="16" t="s">
        <v>3534</v>
      </c>
      <c r="F3029" s="16" t="s">
        <v>414</v>
      </c>
      <c r="G3029" s="10">
        <v>22538.7</v>
      </c>
      <c r="H3029" s="73">
        <v>10.02299</v>
      </c>
      <c r="I3029" s="16">
        <v>10573100</v>
      </c>
      <c r="J3029" s="71">
        <v>1.6E-2</v>
      </c>
      <c r="K3029" s="71">
        <v>1.0029999999999999</v>
      </c>
      <c r="L3029" s="16">
        <v>2.307706</v>
      </c>
      <c r="M3029" s="16">
        <v>1.091655</v>
      </c>
      <c r="N3029" s="16">
        <v>0.20380390000000001</v>
      </c>
      <c r="O3029" s="16">
        <v>1.4714400000000001</v>
      </c>
      <c r="P3029" s="16">
        <v>1.2653620000000001</v>
      </c>
      <c r="Q3029" s="16">
        <v>1.105758</v>
      </c>
      <c r="R3029" s="16">
        <v>1.5326</v>
      </c>
      <c r="S3029" s="16">
        <v>9.7999999999999997E-3</v>
      </c>
      <c r="T3029" s="16">
        <v>9.7299999999999998E-2</v>
      </c>
      <c r="U3029" s="16">
        <v>5.4028999999999998</v>
      </c>
      <c r="V3029" s="16">
        <v>12.96</v>
      </c>
      <c r="W3029" s="16">
        <v>3.67</v>
      </c>
      <c r="X3029" s="16">
        <v>489.16</v>
      </c>
      <c r="Y3029" s="16">
        <v>72.524699999999996</v>
      </c>
      <c r="Z3029" s="16">
        <v>0.64729999999999999</v>
      </c>
      <c r="AA3029" s="16">
        <v>-0.56877299999999997</v>
      </c>
      <c r="AB3029" s="16">
        <v>0.3</v>
      </c>
      <c r="AC3029" s="16">
        <v>15.24</v>
      </c>
      <c r="AD3029" s="16">
        <v>48.1</v>
      </c>
      <c r="AE3029" s="16">
        <v>42.363500000000002</v>
      </c>
      <c r="AF3029" s="16">
        <v>115.303</v>
      </c>
      <c r="AG3029" s="16">
        <v>507808</v>
      </c>
      <c r="AH3029" s="16">
        <v>0.66234999999999999</v>
      </c>
      <c r="AI3029" s="16">
        <v>99</v>
      </c>
      <c r="AJ3029" s="16">
        <v>99.6</v>
      </c>
      <c r="AK3029" s="16">
        <v>1.0989</v>
      </c>
      <c r="AL3029" s="16">
        <v>1.0305</v>
      </c>
      <c r="AM3029" s="16">
        <v>1.0212000000000001</v>
      </c>
      <c r="AN3029" s="16">
        <v>0.69940000000000002</v>
      </c>
      <c r="AO3029" s="16">
        <v>0.72760000000000002</v>
      </c>
      <c r="AP3029" s="16">
        <v>1.0431999999999999</v>
      </c>
      <c r="AR3029" s="16">
        <f t="shared" si="125"/>
        <v>0</v>
      </c>
      <c r="AS3029" s="5">
        <f t="shared" si="124"/>
        <v>-2.2262000000000004E-2</v>
      </c>
    </row>
    <row r="3030" spans="1:45" x14ac:dyDescent="0.25">
      <c r="A3030" s="16" t="s">
        <v>414</v>
      </c>
      <c r="B3030" s="16" t="s">
        <v>126</v>
      </c>
      <c r="C3030" s="16" t="s">
        <v>348</v>
      </c>
      <c r="D3030" s="16">
        <v>2011</v>
      </c>
      <c r="E3030" s="16" t="s">
        <v>3531</v>
      </c>
      <c r="F3030" s="16" t="s">
        <v>414</v>
      </c>
      <c r="G3030" s="10">
        <v>22159.5</v>
      </c>
      <c r="H3030" s="73">
        <v>10.006019999999999</v>
      </c>
      <c r="I3030" s="16">
        <v>10557560</v>
      </c>
      <c r="J3030" s="71">
        <v>-3.0000000000000001E-3</v>
      </c>
      <c r="K3030" s="71">
        <v>1</v>
      </c>
      <c r="L3030" s="16">
        <v>2.3731610000000001</v>
      </c>
      <c r="M3030" s="16">
        <v>1.1758409999999999</v>
      </c>
      <c r="N3030" s="16">
        <v>0.20784720000000001</v>
      </c>
      <c r="O3030" s="16">
        <v>1.5390090000000001</v>
      </c>
      <c r="P3030" s="16">
        <v>1.2743139999999999</v>
      </c>
      <c r="Q3030" s="16">
        <v>1.086587</v>
      </c>
      <c r="R3030" s="16">
        <v>1.4568000000000001</v>
      </c>
      <c r="S3030" s="16">
        <v>1.17E-2</v>
      </c>
      <c r="T3030" s="16">
        <v>0.11</v>
      </c>
      <c r="U3030" s="16">
        <v>5.1212999999999997</v>
      </c>
      <c r="V3030" s="16">
        <v>14.507999999999999</v>
      </c>
      <c r="W3030" s="16">
        <v>3.7360000000000002</v>
      </c>
      <c r="X3030" s="16">
        <v>488.596</v>
      </c>
      <c r="Y3030" s="16">
        <v>74.868300000000005</v>
      </c>
      <c r="Z3030" s="16">
        <v>0.65149999999999997</v>
      </c>
      <c r="AA3030" s="16">
        <v>-0.59595940000000003</v>
      </c>
      <c r="AB3030" s="16">
        <v>0.3</v>
      </c>
      <c r="AC3030" s="16">
        <v>15.24</v>
      </c>
      <c r="AD3030" s="16">
        <v>48.8</v>
      </c>
      <c r="AE3030" s="16">
        <v>42.863900000000001</v>
      </c>
      <c r="AF3030" s="16">
        <v>116.39</v>
      </c>
      <c r="AG3030" s="16">
        <v>491477</v>
      </c>
      <c r="AH3030" s="16">
        <v>0.67174999999999996</v>
      </c>
      <c r="AI3030" s="16">
        <v>99.2</v>
      </c>
      <c r="AJ3030" s="16">
        <v>99.8</v>
      </c>
      <c r="AK3030" s="16">
        <v>1.0983000000000001</v>
      </c>
      <c r="AL3030" s="16">
        <v>1.0844</v>
      </c>
      <c r="AM3030" s="16">
        <v>0.95879999999999999</v>
      </c>
      <c r="AN3030" s="16">
        <v>0.71889999999999998</v>
      </c>
      <c r="AO3030" s="16">
        <v>0.63370000000000004</v>
      </c>
      <c r="AP3030" s="16">
        <v>1.0261</v>
      </c>
      <c r="AR3030" s="16">
        <f t="shared" si="125"/>
        <v>0</v>
      </c>
      <c r="AS3030" s="5">
        <f t="shared" si="124"/>
        <v>6.5455000000000041E-2</v>
      </c>
    </row>
    <row r="3031" spans="1:45" x14ac:dyDescent="0.25">
      <c r="A3031" s="16" t="s">
        <v>414</v>
      </c>
      <c r="B3031" s="16" t="s">
        <v>126</v>
      </c>
      <c r="C3031" s="16" t="s">
        <v>348</v>
      </c>
      <c r="D3031" s="16">
        <v>2012</v>
      </c>
      <c r="E3031" s="16" t="s">
        <v>3525</v>
      </c>
      <c r="F3031" s="16" t="s">
        <v>414</v>
      </c>
      <c r="G3031" s="10">
        <v>21353.200000000001</v>
      </c>
      <c r="H3031" s="73">
        <v>9.9689580000000007</v>
      </c>
      <c r="I3031" s="16">
        <v>10514844</v>
      </c>
      <c r="J3031" s="71">
        <v>-1.0999999999999999E-2</v>
      </c>
      <c r="K3031" s="71">
        <v>0.98899999999999999</v>
      </c>
      <c r="L3031" s="16">
        <v>2.417303</v>
      </c>
      <c r="M3031" s="16">
        <v>1.22631</v>
      </c>
      <c r="N3031" s="16">
        <v>0.3107936</v>
      </c>
      <c r="O3031" s="16">
        <v>1.5391809999999999</v>
      </c>
      <c r="P3031" s="16">
        <v>1.207867</v>
      </c>
      <c r="Q3031" s="16">
        <v>1.1039079999999999</v>
      </c>
      <c r="R3031" s="16">
        <v>1.3777999999999999</v>
      </c>
      <c r="S3031" s="16">
        <v>1.18E-2</v>
      </c>
      <c r="T3031" s="16">
        <v>0.12</v>
      </c>
      <c r="U3031" s="16">
        <v>5.7801999999999998</v>
      </c>
      <c r="V3031" s="16">
        <v>16.056000000000001</v>
      </c>
      <c r="W3031" s="16">
        <v>3.802</v>
      </c>
      <c r="X3031" s="16">
        <v>488.03199999999998</v>
      </c>
      <c r="Y3031" s="16">
        <v>75.635300000000001</v>
      </c>
      <c r="Z3031" s="16">
        <v>0.6371</v>
      </c>
      <c r="AA3031" s="16">
        <v>-0.62702950000000002</v>
      </c>
      <c r="AB3031" s="16">
        <v>0.3</v>
      </c>
      <c r="AC3031" s="16">
        <v>15.24</v>
      </c>
      <c r="AD3031" s="16">
        <v>49.6</v>
      </c>
      <c r="AE3031" s="16">
        <v>42.985300000000002</v>
      </c>
      <c r="AF3031" s="16">
        <v>112.39</v>
      </c>
      <c r="AG3031" s="16">
        <v>433444</v>
      </c>
      <c r="AH3031" s="16">
        <v>0.60345000000000004</v>
      </c>
      <c r="AI3031" s="16">
        <v>99.5</v>
      </c>
      <c r="AJ3031" s="16">
        <v>99.9</v>
      </c>
      <c r="AK3031" s="16">
        <v>1.0057</v>
      </c>
      <c r="AL3031" s="16">
        <v>0.93269999999999997</v>
      </c>
      <c r="AM3031" s="16">
        <v>1.0449999999999999</v>
      </c>
      <c r="AN3031" s="16">
        <v>0.75780000000000003</v>
      </c>
      <c r="AO3031" s="16">
        <v>0.82230000000000003</v>
      </c>
      <c r="AP3031" s="16">
        <v>1.0483</v>
      </c>
      <c r="AR3031" s="16">
        <f t="shared" si="125"/>
        <v>0</v>
      </c>
      <c r="AS3031" s="5">
        <f t="shared" si="124"/>
        <v>4.4141999999999904E-2</v>
      </c>
    </row>
    <row r="3032" spans="1:45" x14ac:dyDescent="0.25">
      <c r="A3032" s="16" t="s">
        <v>414</v>
      </c>
      <c r="B3032" s="16" t="s">
        <v>126</v>
      </c>
      <c r="C3032" s="16" t="s">
        <v>348</v>
      </c>
      <c r="D3032" s="16">
        <v>2013</v>
      </c>
      <c r="E3032" s="16" t="s">
        <v>3514</v>
      </c>
      <c r="F3032" s="16" t="s">
        <v>414</v>
      </c>
      <c r="G3032" s="10">
        <v>21228.1</v>
      </c>
      <c r="H3032" s="73">
        <v>9.9630799999999997</v>
      </c>
      <c r="I3032" s="16">
        <v>10457295</v>
      </c>
      <c r="J3032" s="71">
        <v>5.0000000000000001E-3</v>
      </c>
      <c r="K3032" s="71">
        <v>0.99399999999999999</v>
      </c>
      <c r="L3032" s="16">
        <v>2.531031</v>
      </c>
      <c r="M3032" s="16">
        <v>1.290003</v>
      </c>
      <c r="N3032" s="16">
        <v>0.37619419999999998</v>
      </c>
      <c r="O3032" s="16">
        <v>1.6147499999999999</v>
      </c>
      <c r="P3032" s="16">
        <v>1.2269049999999999</v>
      </c>
      <c r="Q3032" s="16">
        <v>1.1347959999999999</v>
      </c>
      <c r="R3032" s="16">
        <v>1.3264</v>
      </c>
      <c r="S3032" s="16">
        <v>1.24E-2</v>
      </c>
      <c r="T3032" s="16">
        <v>0.12959999999999999</v>
      </c>
      <c r="U3032" s="16">
        <v>5.8674999999999997</v>
      </c>
      <c r="V3032" s="16">
        <v>17.603999999999999</v>
      </c>
      <c r="W3032" s="16">
        <v>3.8679999999999999</v>
      </c>
      <c r="X3032" s="16">
        <v>491.005</v>
      </c>
      <c r="Y3032" s="16">
        <v>77.086200000000005</v>
      </c>
      <c r="Z3032" s="16">
        <v>0.65939999999999999</v>
      </c>
      <c r="AA3032" s="16">
        <v>-0.6347971</v>
      </c>
      <c r="AB3032" s="16">
        <v>0.3</v>
      </c>
      <c r="AC3032" s="16">
        <v>15.24</v>
      </c>
      <c r="AD3032" s="16">
        <v>49.8</v>
      </c>
      <c r="AE3032" s="16">
        <v>42.701099999999997</v>
      </c>
      <c r="AF3032" s="16">
        <v>113.036</v>
      </c>
      <c r="AG3032" s="16">
        <v>483242</v>
      </c>
      <c r="AH3032" s="16">
        <v>0.58855000000000002</v>
      </c>
      <c r="AI3032" s="16">
        <v>99.6</v>
      </c>
      <c r="AJ3032" s="16">
        <v>100</v>
      </c>
      <c r="AK3032" s="16">
        <v>1.0497000000000001</v>
      </c>
      <c r="AL3032" s="16">
        <v>0.92310000000000003</v>
      </c>
      <c r="AM3032" s="16">
        <v>1.2391000000000001</v>
      </c>
      <c r="AN3032" s="16">
        <v>0.72909999999999997</v>
      </c>
      <c r="AO3032" s="16">
        <v>0.79559999999999997</v>
      </c>
      <c r="AP3032" s="16">
        <v>1.0429999999999999</v>
      </c>
      <c r="AR3032" s="16">
        <f t="shared" si="125"/>
        <v>0</v>
      </c>
      <c r="AS3032" s="5">
        <f t="shared" si="124"/>
        <v>0.11372800000000005</v>
      </c>
    </row>
    <row r="3033" spans="1:45" x14ac:dyDescent="0.25">
      <c r="A3033" s="16" t="s">
        <v>414</v>
      </c>
      <c r="B3033" s="16" t="s">
        <v>126</v>
      </c>
      <c r="C3033" s="16" t="s">
        <v>348</v>
      </c>
      <c r="D3033" s="16">
        <v>2014</v>
      </c>
      <c r="E3033" s="16" t="s">
        <v>3522</v>
      </c>
      <c r="F3033" s="16" t="s">
        <v>414</v>
      </c>
      <c r="G3033" s="10">
        <v>21533.5</v>
      </c>
      <c r="H3033" s="73">
        <v>9.9773639999999997</v>
      </c>
      <c r="I3033" s="16">
        <v>10401062</v>
      </c>
      <c r="J3033" s="71">
        <v>-1E-3</v>
      </c>
      <c r="K3033" s="71">
        <v>0.99299999999999999</v>
      </c>
      <c r="L3033" s="16">
        <v>2.4182049999999999</v>
      </c>
      <c r="M3033" s="16">
        <v>0.99600339999999998</v>
      </c>
      <c r="N3033" s="16">
        <v>0.441606</v>
      </c>
      <c r="O3033" s="16">
        <v>1.589213</v>
      </c>
      <c r="P3033" s="16">
        <v>1.234172</v>
      </c>
      <c r="Q3033" s="16">
        <v>1.1201159999999999</v>
      </c>
      <c r="R3033" s="16">
        <v>1.2851999999999999</v>
      </c>
      <c r="S3033" s="16">
        <v>1.38E-2</v>
      </c>
      <c r="T3033" s="16">
        <v>9.9900000000000003E-2</v>
      </c>
      <c r="U3033" s="16">
        <v>5.9549000000000003</v>
      </c>
      <c r="V3033" s="16">
        <v>19.152000000000001</v>
      </c>
      <c r="W3033" s="16">
        <v>3.9340000000000002</v>
      </c>
      <c r="X3033" s="16">
        <v>493.97899999999998</v>
      </c>
      <c r="Y3033" s="16">
        <v>76.760300000000001</v>
      </c>
      <c r="Z3033" s="16">
        <v>0.65139999999999998</v>
      </c>
      <c r="AA3033" s="16">
        <v>-0.6243109</v>
      </c>
      <c r="AB3033" s="16">
        <v>0.3</v>
      </c>
      <c r="AC3033" s="16">
        <v>15.24</v>
      </c>
      <c r="AD3033" s="16">
        <v>49.53</v>
      </c>
      <c r="AE3033" s="16">
        <v>43.246299999999998</v>
      </c>
      <c r="AF3033" s="16">
        <v>112.114</v>
      </c>
      <c r="AG3033" s="16">
        <v>500362</v>
      </c>
      <c r="AH3033" s="16">
        <v>0.57374999999999998</v>
      </c>
      <c r="AI3033" s="16">
        <v>99.7</v>
      </c>
      <c r="AJ3033" s="16">
        <v>100</v>
      </c>
      <c r="AK3033" s="16">
        <v>1.1096999999999999</v>
      </c>
      <c r="AL3033" s="16">
        <v>0.88460000000000005</v>
      </c>
      <c r="AM3033" s="16">
        <v>1.01</v>
      </c>
      <c r="AN3033" s="16">
        <v>0.80220000000000002</v>
      </c>
      <c r="AO3033" s="16">
        <v>0.76949999999999996</v>
      </c>
      <c r="AP3033" s="16">
        <v>1.1304000000000001</v>
      </c>
      <c r="AR3033" s="16">
        <f t="shared" si="125"/>
        <v>0</v>
      </c>
      <c r="AS3033" s="5">
        <f t="shared" si="124"/>
        <v>-0.11282600000000009</v>
      </c>
    </row>
    <row r="3034" spans="1:45" x14ac:dyDescent="0.25">
      <c r="A3034" s="16" t="s">
        <v>409</v>
      </c>
      <c r="B3034" s="16" t="s">
        <v>127</v>
      </c>
      <c r="C3034" s="16" t="s">
        <v>344</v>
      </c>
      <c r="D3034" s="16">
        <v>1985</v>
      </c>
      <c r="E3034" s="16" t="s">
        <v>3390</v>
      </c>
      <c r="F3034" s="16" t="s">
        <v>592</v>
      </c>
      <c r="G3034" s="10">
        <v>2301.8000000000002</v>
      </c>
      <c r="H3034" s="73">
        <v>7.741447</v>
      </c>
      <c r="I3034" s="16" t="s">
        <v>6700</v>
      </c>
      <c r="K3034" s="71">
        <v>1.161</v>
      </c>
      <c r="L3034" s="16">
        <v>-2.0298430000000001</v>
      </c>
      <c r="M3034" s="16">
        <v>-0.6435073</v>
      </c>
      <c r="N3034" s="16">
        <v>-0.84450369999999997</v>
      </c>
      <c r="O3034" s="16">
        <v>-0.94935389999999997</v>
      </c>
      <c r="P3034" s="16">
        <v>-1.016818</v>
      </c>
      <c r="Q3034" s="16">
        <v>-1.079396</v>
      </c>
      <c r="R3034" s="16">
        <v>7.2300000000000003E-2</v>
      </c>
      <c r="S3034" s="16">
        <v>1.5E-3</v>
      </c>
      <c r="T3034" s="16">
        <v>0</v>
      </c>
      <c r="U3034" s="16">
        <v>1.5446</v>
      </c>
      <c r="V3034" s="16">
        <v>8.5500000000000007</v>
      </c>
      <c r="W3034" s="16">
        <v>3.51</v>
      </c>
      <c r="X3034" s="16">
        <v>404.79500000000002</v>
      </c>
      <c r="Y3034" s="16">
        <v>22.352499999999999</v>
      </c>
      <c r="Z3034" s="16">
        <v>0.10440000000000001</v>
      </c>
      <c r="AA3034" s="16">
        <v>0.38840839999999999</v>
      </c>
      <c r="AB3034" s="16">
        <v>0.8</v>
      </c>
      <c r="AC3034" s="16">
        <v>18.57</v>
      </c>
      <c r="AD3034" s="16">
        <v>41.24</v>
      </c>
      <c r="AE3034" s="16">
        <v>2.0827</v>
      </c>
      <c r="AF3034" s="16">
        <v>0</v>
      </c>
      <c r="AG3034" s="16">
        <v>111361</v>
      </c>
      <c r="AH3034" s="16">
        <v>3.1199999999999999E-2</v>
      </c>
      <c r="AI3034" s="16">
        <v>45.964599999999997</v>
      </c>
      <c r="AJ3034" s="16">
        <v>45.709699999999998</v>
      </c>
      <c r="AK3034" s="16">
        <v>-0.71489999999999998</v>
      </c>
      <c r="AL3034" s="16">
        <v>-1.5072000000000001</v>
      </c>
      <c r="AM3034" s="16">
        <v>-1.1807000000000001</v>
      </c>
      <c r="AN3034" s="16">
        <v>-1.2873000000000001</v>
      </c>
      <c r="AO3034" s="16">
        <v>-0.99360000000000004</v>
      </c>
      <c r="AP3034" s="16">
        <v>-1.2403</v>
      </c>
      <c r="AR3034" s="16">
        <f t="shared" si="125"/>
        <v>1</v>
      </c>
      <c r="AS3034" s="5">
        <f t="shared" si="124"/>
        <v>0</v>
      </c>
    </row>
    <row r="3035" spans="1:45" x14ac:dyDescent="0.25">
      <c r="A3035" s="16" t="s">
        <v>409</v>
      </c>
      <c r="B3035" s="16" t="s">
        <v>127</v>
      </c>
      <c r="C3035" s="16" t="s">
        <v>344</v>
      </c>
      <c r="D3035" s="16">
        <v>1986</v>
      </c>
      <c r="E3035" s="16" t="s">
        <v>3414</v>
      </c>
      <c r="F3035" s="16" t="s">
        <v>592</v>
      </c>
      <c r="G3035" s="10">
        <v>2348.33</v>
      </c>
      <c r="H3035" s="73">
        <v>7.7614590000000003</v>
      </c>
      <c r="I3035" s="16" t="s">
        <v>6700</v>
      </c>
      <c r="J3035" s="71">
        <v>-5.5E-2</v>
      </c>
      <c r="K3035" s="71">
        <v>1.099</v>
      </c>
      <c r="L3035" s="16">
        <v>-1.8786780000000001</v>
      </c>
      <c r="M3035" s="16">
        <v>-0.64013050000000005</v>
      </c>
      <c r="N3035" s="16">
        <v>-0.69662080000000004</v>
      </c>
      <c r="O3035" s="16">
        <v>-0.92157909999999998</v>
      </c>
      <c r="P3035" s="16">
        <v>-0.88221170000000004</v>
      </c>
      <c r="Q3035" s="16">
        <v>-1.059844</v>
      </c>
      <c r="R3035" s="16">
        <v>7.2300000000000003E-2</v>
      </c>
      <c r="S3035" s="16">
        <v>1.9E-3</v>
      </c>
      <c r="T3035" s="16">
        <v>2.0000000000000001E-4</v>
      </c>
      <c r="U3035" s="16">
        <v>2.8060999999999998</v>
      </c>
      <c r="V3035" s="16">
        <v>8.83</v>
      </c>
      <c r="W3035" s="16">
        <v>3.694</v>
      </c>
      <c r="X3035" s="16">
        <v>404.49900000000002</v>
      </c>
      <c r="Y3035" s="16">
        <v>23.6432</v>
      </c>
      <c r="Z3035" s="16">
        <v>0.1046</v>
      </c>
      <c r="AA3035" s="16">
        <v>0.38957360000000002</v>
      </c>
      <c r="AB3035" s="16">
        <v>0.8</v>
      </c>
      <c r="AC3035" s="16">
        <v>18.57</v>
      </c>
      <c r="AD3035" s="16">
        <v>41.21</v>
      </c>
      <c r="AE3035" s="16">
        <v>2.1179000000000001</v>
      </c>
      <c r="AF3035" s="16">
        <v>0</v>
      </c>
      <c r="AG3035" s="16">
        <v>315319</v>
      </c>
      <c r="AH3035" s="16">
        <v>3.32E-2</v>
      </c>
      <c r="AI3035" s="16">
        <v>47.433199999999999</v>
      </c>
      <c r="AJ3035" s="16">
        <v>47.497500000000002</v>
      </c>
      <c r="AK3035" s="16">
        <v>-0.69469999999999998</v>
      </c>
      <c r="AL3035" s="16">
        <v>-1.4878</v>
      </c>
      <c r="AM3035" s="16">
        <v>-1.1697</v>
      </c>
      <c r="AN3035" s="16">
        <v>-1.2604</v>
      </c>
      <c r="AO3035" s="16">
        <v>-0.97140000000000004</v>
      </c>
      <c r="AP3035" s="16">
        <v>-1.2265999999999999</v>
      </c>
      <c r="AR3035" s="16">
        <f t="shared" si="125"/>
        <v>1</v>
      </c>
      <c r="AS3035" s="5">
        <f t="shared" si="124"/>
        <v>0.15116499999999999</v>
      </c>
    </row>
    <row r="3036" spans="1:45" x14ac:dyDescent="0.25">
      <c r="A3036" s="16" t="s">
        <v>409</v>
      </c>
      <c r="B3036" s="16" t="s">
        <v>127</v>
      </c>
      <c r="C3036" s="16" t="s">
        <v>344</v>
      </c>
      <c r="D3036" s="16">
        <v>1987</v>
      </c>
      <c r="E3036" s="16" t="s">
        <v>3398</v>
      </c>
      <c r="F3036" s="16" t="s">
        <v>592</v>
      </c>
      <c r="G3036" s="10">
        <v>2456.38</v>
      </c>
      <c r="H3036" s="73">
        <v>7.8064419999999997</v>
      </c>
      <c r="I3036" s="16" t="s">
        <v>6700</v>
      </c>
      <c r="J3036" s="71">
        <v>-1.9E-2</v>
      </c>
      <c r="K3036" s="71">
        <v>1.0780000000000001</v>
      </c>
      <c r="L3036" s="16">
        <v>-1.8072269999999999</v>
      </c>
      <c r="M3036" s="16">
        <v>-0.63861780000000001</v>
      </c>
      <c r="N3036" s="16">
        <v>-0.68318159999999994</v>
      </c>
      <c r="O3036" s="16">
        <v>-0.91468269999999996</v>
      </c>
      <c r="P3036" s="16">
        <v>-0.76796489999999995</v>
      </c>
      <c r="Q3036" s="16">
        <v>-1.040257</v>
      </c>
      <c r="R3036" s="16">
        <v>7.2300000000000003E-2</v>
      </c>
      <c r="S3036" s="16">
        <v>2.3E-3</v>
      </c>
      <c r="T3036" s="16">
        <v>2.0000000000000001E-4</v>
      </c>
      <c r="U3036" s="16">
        <v>2.8717999999999999</v>
      </c>
      <c r="V3036" s="16">
        <v>9.11</v>
      </c>
      <c r="W3036" s="16">
        <v>3.8780000000000001</v>
      </c>
      <c r="X3036" s="16">
        <v>402.84100000000001</v>
      </c>
      <c r="Y3036" s="16">
        <v>24.933900000000001</v>
      </c>
      <c r="Z3036" s="16">
        <v>9.3700000000000006E-2</v>
      </c>
      <c r="AA3036" s="16">
        <v>0.39112720000000001</v>
      </c>
      <c r="AB3036" s="16">
        <v>0.8</v>
      </c>
      <c r="AC3036" s="16">
        <v>18.57</v>
      </c>
      <c r="AD3036" s="16">
        <v>41.17</v>
      </c>
      <c r="AE3036" s="16">
        <v>2.1848000000000001</v>
      </c>
      <c r="AF3036" s="16">
        <v>0</v>
      </c>
      <c r="AG3036" s="16">
        <v>478660</v>
      </c>
      <c r="AH3036" s="16">
        <v>3.5099999999999999E-2</v>
      </c>
      <c r="AI3036" s="16">
        <v>48.901800000000001</v>
      </c>
      <c r="AJ3036" s="16">
        <v>49.285299999999999</v>
      </c>
      <c r="AK3036" s="16">
        <v>-0.67449999999999999</v>
      </c>
      <c r="AL3036" s="16">
        <v>-1.4682999999999999</v>
      </c>
      <c r="AM3036" s="16">
        <v>-1.1587000000000001</v>
      </c>
      <c r="AN3036" s="16">
        <v>-1.2335</v>
      </c>
      <c r="AO3036" s="16">
        <v>-0.94910000000000005</v>
      </c>
      <c r="AP3036" s="16">
        <v>-1.2129000000000001</v>
      </c>
      <c r="AR3036" s="16">
        <f t="shared" si="125"/>
        <v>1</v>
      </c>
      <c r="AS3036" s="5">
        <f t="shared" si="124"/>
        <v>7.1451000000000153E-2</v>
      </c>
    </row>
    <row r="3037" spans="1:45" x14ac:dyDescent="0.25">
      <c r="A3037" s="16" t="s">
        <v>409</v>
      </c>
      <c r="B3037" s="16" t="s">
        <v>127</v>
      </c>
      <c r="C3037" s="16" t="s">
        <v>344</v>
      </c>
      <c r="D3037" s="16">
        <v>1988</v>
      </c>
      <c r="E3037" s="16" t="s">
        <v>3408</v>
      </c>
      <c r="F3037" s="16" t="s">
        <v>592</v>
      </c>
      <c r="G3037" s="10">
        <v>2530.75</v>
      </c>
      <c r="H3037" s="73">
        <v>7.836271</v>
      </c>
      <c r="I3037" s="16" t="s">
        <v>6700</v>
      </c>
      <c r="J3037" s="71">
        <v>-2E-3</v>
      </c>
      <c r="K3037" s="71">
        <v>1.075</v>
      </c>
      <c r="L3037" s="16">
        <v>-1.7368490000000001</v>
      </c>
      <c r="M3037" s="16">
        <v>-0.63710500000000003</v>
      </c>
      <c r="N3037" s="16">
        <v>-0.6573755</v>
      </c>
      <c r="O3037" s="16">
        <v>-0.85040660000000001</v>
      </c>
      <c r="P3037" s="16">
        <v>-0.72479439999999995</v>
      </c>
      <c r="Q3037" s="16">
        <v>-1.020721</v>
      </c>
      <c r="R3037" s="16">
        <v>7.2300000000000003E-2</v>
      </c>
      <c r="S3037" s="16">
        <v>2.7000000000000001E-3</v>
      </c>
      <c r="T3037" s="16">
        <v>2.0000000000000001E-4</v>
      </c>
      <c r="U3037" s="16">
        <v>2.9373999999999998</v>
      </c>
      <c r="V3037" s="16">
        <v>9.39</v>
      </c>
      <c r="W3037" s="16">
        <v>4.0620000000000003</v>
      </c>
      <c r="X3037" s="16">
        <v>403.12200000000001</v>
      </c>
      <c r="Y3037" s="16">
        <v>26.224599999999999</v>
      </c>
      <c r="Z3037" s="16">
        <v>0.1135</v>
      </c>
      <c r="AA3037" s="16">
        <v>0.39268059999999999</v>
      </c>
      <c r="AB3037" s="16">
        <v>0.8</v>
      </c>
      <c r="AC3037" s="16">
        <v>18.57</v>
      </c>
      <c r="AD3037" s="16">
        <v>41.13</v>
      </c>
      <c r="AE3037" s="16">
        <v>2.3424</v>
      </c>
      <c r="AF3037" s="16">
        <v>0</v>
      </c>
      <c r="AG3037" s="16">
        <v>500410</v>
      </c>
      <c r="AH3037" s="16">
        <v>3.6999999999999998E-2</v>
      </c>
      <c r="AI3037" s="16">
        <v>50.3705</v>
      </c>
      <c r="AJ3037" s="16">
        <v>51.073099999999997</v>
      </c>
      <c r="AK3037" s="16">
        <v>-0.65429999999999999</v>
      </c>
      <c r="AL3037" s="16">
        <v>-1.4489000000000001</v>
      </c>
      <c r="AM3037" s="16">
        <v>-1.1476999999999999</v>
      </c>
      <c r="AN3037" s="16">
        <v>-1.2067000000000001</v>
      </c>
      <c r="AO3037" s="16">
        <v>-0.92689999999999995</v>
      </c>
      <c r="AP3037" s="16">
        <v>-1.1992</v>
      </c>
      <c r="AR3037" s="16">
        <f t="shared" si="125"/>
        <v>1</v>
      </c>
      <c r="AS3037" s="5">
        <f t="shared" si="124"/>
        <v>7.037799999999983E-2</v>
      </c>
    </row>
    <row r="3038" spans="1:45" x14ac:dyDescent="0.25">
      <c r="A3038" s="16" t="s">
        <v>409</v>
      </c>
      <c r="B3038" s="16" t="s">
        <v>127</v>
      </c>
      <c r="C3038" s="16" t="s">
        <v>344</v>
      </c>
      <c r="D3038" s="16">
        <v>1989</v>
      </c>
      <c r="E3038" s="16" t="s">
        <v>3397</v>
      </c>
      <c r="F3038" s="16" t="s">
        <v>592</v>
      </c>
      <c r="G3038" s="10">
        <v>2634</v>
      </c>
      <c r="H3038" s="73">
        <v>7.8762600000000003</v>
      </c>
      <c r="I3038" s="16" t="s">
        <v>6700</v>
      </c>
      <c r="J3038" s="71">
        <v>-8.9999999999999993E-3</v>
      </c>
      <c r="K3038" s="71">
        <v>1.0660000000000001</v>
      </c>
      <c r="L3038" s="16">
        <v>-1.670148</v>
      </c>
      <c r="M3038" s="16">
        <v>-0.6352141</v>
      </c>
      <c r="N3038" s="16">
        <v>-0.63716499999999998</v>
      </c>
      <c r="O3038" s="16">
        <v>-0.82538040000000001</v>
      </c>
      <c r="P3038" s="16">
        <v>-0.6455687</v>
      </c>
      <c r="Q3038" s="16">
        <v>-1.001134</v>
      </c>
      <c r="R3038" s="16">
        <v>7.2300000000000003E-2</v>
      </c>
      <c r="S3038" s="16">
        <v>3.2000000000000002E-3</v>
      </c>
      <c r="T3038" s="16">
        <v>2.0000000000000001E-4</v>
      </c>
      <c r="U3038" s="16">
        <v>3.0030999999999999</v>
      </c>
      <c r="V3038" s="16">
        <v>9.67</v>
      </c>
      <c r="W3038" s="16">
        <v>4.2460000000000004</v>
      </c>
      <c r="X3038" s="16">
        <v>402.52499999999998</v>
      </c>
      <c r="Y3038" s="16">
        <v>27.5153</v>
      </c>
      <c r="Z3038" s="16">
        <v>0.1123</v>
      </c>
      <c r="AA3038" s="16">
        <v>0.39423409999999998</v>
      </c>
      <c r="AB3038" s="16">
        <v>0.8</v>
      </c>
      <c r="AC3038" s="16">
        <v>18.57</v>
      </c>
      <c r="AD3038" s="16">
        <v>41.09</v>
      </c>
      <c r="AE3038" s="16">
        <v>2.4962</v>
      </c>
      <c r="AF3038" s="16">
        <v>0</v>
      </c>
      <c r="AG3038" s="16">
        <v>592923</v>
      </c>
      <c r="AH3038" s="16">
        <v>3.8899999999999997E-2</v>
      </c>
      <c r="AI3038" s="16">
        <v>51.839100000000002</v>
      </c>
      <c r="AJ3038" s="16">
        <v>52.860900000000001</v>
      </c>
      <c r="AK3038" s="16">
        <v>-0.6341</v>
      </c>
      <c r="AL3038" s="16">
        <v>-1.4294</v>
      </c>
      <c r="AM3038" s="16">
        <v>-1.1367</v>
      </c>
      <c r="AN3038" s="16">
        <v>-1.1798</v>
      </c>
      <c r="AO3038" s="16">
        <v>-0.90459999999999996</v>
      </c>
      <c r="AP3038" s="16">
        <v>-1.1855</v>
      </c>
      <c r="AR3038" s="16">
        <f t="shared" si="125"/>
        <v>1</v>
      </c>
      <c r="AS3038" s="5">
        <f t="shared" si="124"/>
        <v>6.6701000000000121E-2</v>
      </c>
    </row>
    <row r="3039" spans="1:45" x14ac:dyDescent="0.25">
      <c r="A3039" s="16" t="s">
        <v>409</v>
      </c>
      <c r="B3039" s="16" t="s">
        <v>127</v>
      </c>
      <c r="C3039" s="16" t="s">
        <v>344</v>
      </c>
      <c r="D3039" s="16">
        <v>1990</v>
      </c>
      <c r="E3039" s="16" t="s">
        <v>3413</v>
      </c>
      <c r="F3039" s="16" t="s">
        <v>592</v>
      </c>
      <c r="G3039" s="10">
        <v>2671.12</v>
      </c>
      <c r="H3039" s="73">
        <v>7.8902539999999997</v>
      </c>
      <c r="I3039" s="16" t="s">
        <v>6700</v>
      </c>
      <c r="J3039" s="71">
        <v>-2.9000000000000001E-2</v>
      </c>
      <c r="K3039" s="71">
        <v>1.036</v>
      </c>
      <c r="L3039" s="16">
        <v>-1.718602</v>
      </c>
      <c r="M3039" s="16">
        <v>-0.63634869999999999</v>
      </c>
      <c r="N3039" s="16">
        <v>-0.82926949999999999</v>
      </c>
      <c r="O3039" s="16">
        <v>-0.79690289999999997</v>
      </c>
      <c r="P3039" s="16">
        <v>-0.61149620000000005</v>
      </c>
      <c r="Q3039" s="16">
        <v>-0.98158230000000002</v>
      </c>
      <c r="R3039" s="16">
        <v>7.2300000000000003E-2</v>
      </c>
      <c r="S3039" s="16">
        <v>2.8999999999999998E-3</v>
      </c>
      <c r="T3039" s="16">
        <v>2.0000000000000001E-4</v>
      </c>
      <c r="U3039" s="16">
        <v>1.0621</v>
      </c>
      <c r="V3039" s="16">
        <v>9.9499999999999993</v>
      </c>
      <c r="W3039" s="16">
        <v>4.43</v>
      </c>
      <c r="X3039" s="16">
        <v>401.726</v>
      </c>
      <c r="Y3039" s="16">
        <v>28.806000000000001</v>
      </c>
      <c r="Z3039" s="16">
        <v>0.1133</v>
      </c>
      <c r="AA3039" s="16">
        <v>0.39772950000000001</v>
      </c>
      <c r="AB3039" s="16">
        <v>0.8</v>
      </c>
      <c r="AC3039" s="16">
        <v>18.57</v>
      </c>
      <c r="AD3039" s="16">
        <v>41</v>
      </c>
      <c r="AE3039" s="16">
        <v>2.6461000000000001</v>
      </c>
      <c r="AF3039" s="16">
        <v>0</v>
      </c>
      <c r="AG3039" s="16">
        <v>645151</v>
      </c>
      <c r="AH3039" s="16">
        <v>4.0800000000000003E-2</v>
      </c>
      <c r="AI3039" s="16">
        <v>52.3</v>
      </c>
      <c r="AJ3039" s="16">
        <v>53</v>
      </c>
      <c r="AK3039" s="16">
        <v>-0.6139</v>
      </c>
      <c r="AL3039" s="16">
        <v>-1.41</v>
      </c>
      <c r="AM3039" s="16">
        <v>-1.1256999999999999</v>
      </c>
      <c r="AN3039" s="16">
        <v>-1.1529</v>
      </c>
      <c r="AO3039" s="16">
        <v>-0.88239999999999996</v>
      </c>
      <c r="AP3039" s="16">
        <v>-1.1718</v>
      </c>
      <c r="AR3039" s="16">
        <f t="shared" si="125"/>
        <v>1</v>
      </c>
      <c r="AS3039" s="5">
        <f t="shared" si="124"/>
        <v>-4.8453999999999997E-2</v>
      </c>
    </row>
    <row r="3040" spans="1:45" x14ac:dyDescent="0.25">
      <c r="A3040" s="16" t="s">
        <v>409</v>
      </c>
      <c r="B3040" s="16" t="s">
        <v>127</v>
      </c>
      <c r="C3040" s="16" t="s">
        <v>344</v>
      </c>
      <c r="D3040" s="16">
        <v>1991</v>
      </c>
      <c r="E3040" s="16" t="s">
        <v>3417</v>
      </c>
      <c r="F3040" s="16" t="s">
        <v>592</v>
      </c>
      <c r="G3040" s="10">
        <v>2694.32</v>
      </c>
      <c r="H3040" s="73">
        <v>7.8989010000000004</v>
      </c>
      <c r="I3040" s="16" t="s">
        <v>6700</v>
      </c>
      <c r="J3040" s="71">
        <v>-3.5000000000000003E-2</v>
      </c>
      <c r="K3040" s="71">
        <v>1</v>
      </c>
      <c r="L3040" s="16">
        <v>-1.576735</v>
      </c>
      <c r="M3040" s="16">
        <v>-0.63312069999999998</v>
      </c>
      <c r="N3040" s="16">
        <v>-0.60058219999999995</v>
      </c>
      <c r="O3040" s="16">
        <v>-0.78625219999999996</v>
      </c>
      <c r="P3040" s="16">
        <v>-0.55680960000000002</v>
      </c>
      <c r="Q3040" s="16">
        <v>-0.96201000000000003</v>
      </c>
      <c r="R3040" s="16">
        <v>7.2300000000000003E-2</v>
      </c>
      <c r="S3040" s="16">
        <v>4.0000000000000001E-3</v>
      </c>
      <c r="T3040" s="16">
        <v>1E-4</v>
      </c>
      <c r="U3040" s="16">
        <v>3.1343999999999999</v>
      </c>
      <c r="V3040" s="16">
        <v>10.295999999999999</v>
      </c>
      <c r="W3040" s="16">
        <v>4.5439999999999996</v>
      </c>
      <c r="X3040" s="16">
        <v>401.17</v>
      </c>
      <c r="Y3040" s="16">
        <v>30.096699999999998</v>
      </c>
      <c r="Z3040" s="16">
        <v>0.1119</v>
      </c>
      <c r="AA3040" s="16">
        <v>0.44045089999999998</v>
      </c>
      <c r="AB3040" s="16">
        <v>0.8</v>
      </c>
      <c r="AC3040" s="16">
        <v>18.57</v>
      </c>
      <c r="AD3040" s="16">
        <v>39.9</v>
      </c>
      <c r="AE3040" s="16">
        <v>2.7574999999999998</v>
      </c>
      <c r="AF3040" s="16">
        <v>0</v>
      </c>
      <c r="AG3040" s="16">
        <v>678887</v>
      </c>
      <c r="AH3040" s="16">
        <v>4.2700000000000002E-2</v>
      </c>
      <c r="AI3040" s="16">
        <v>54</v>
      </c>
      <c r="AJ3040" s="16">
        <v>55.2</v>
      </c>
      <c r="AK3040" s="16">
        <v>-0.59370000000000001</v>
      </c>
      <c r="AL3040" s="16">
        <v>-1.3906000000000001</v>
      </c>
      <c r="AM3040" s="16">
        <v>-1.1146</v>
      </c>
      <c r="AN3040" s="16">
        <v>-1.1261000000000001</v>
      </c>
      <c r="AO3040" s="16">
        <v>-0.86009999999999998</v>
      </c>
      <c r="AP3040" s="16">
        <v>-1.1580999999999999</v>
      </c>
      <c r="AR3040" s="16">
        <f t="shared" si="125"/>
        <v>1</v>
      </c>
      <c r="AS3040" s="5">
        <f t="shared" si="124"/>
        <v>0.14186699999999997</v>
      </c>
    </row>
    <row r="3041" spans="1:45" x14ac:dyDescent="0.25">
      <c r="A3041" s="16" t="s">
        <v>409</v>
      </c>
      <c r="B3041" s="16" t="s">
        <v>127</v>
      </c>
      <c r="C3041" s="16" t="s">
        <v>344</v>
      </c>
      <c r="D3041" s="16">
        <v>1992</v>
      </c>
      <c r="E3041" s="16" t="s">
        <v>3391</v>
      </c>
      <c r="F3041" s="16" t="s">
        <v>592</v>
      </c>
      <c r="G3041" s="10">
        <v>2672.45</v>
      </c>
      <c r="H3041" s="73">
        <v>7.8907509999999998</v>
      </c>
      <c r="I3041" s="16" t="s">
        <v>6700</v>
      </c>
      <c r="J3041" s="71">
        <v>-3.9E-2</v>
      </c>
      <c r="K3041" s="71">
        <v>0.96199999999999997</v>
      </c>
      <c r="L3041" s="16">
        <v>-1.503962</v>
      </c>
      <c r="M3041" s="16">
        <v>-0.63445779999999996</v>
      </c>
      <c r="N3041" s="16">
        <v>-0.57566240000000002</v>
      </c>
      <c r="O3041" s="16">
        <v>-0.6734329</v>
      </c>
      <c r="P3041" s="16">
        <v>-0.55327720000000002</v>
      </c>
      <c r="Q3041" s="16">
        <v>-0.94244119999999998</v>
      </c>
      <c r="R3041" s="16">
        <v>7.2300000000000003E-2</v>
      </c>
      <c r="S3041" s="16">
        <v>3.3999999999999998E-3</v>
      </c>
      <c r="T3041" s="16">
        <v>2.0000000000000001E-4</v>
      </c>
      <c r="U3041" s="16">
        <v>3.2000999999999999</v>
      </c>
      <c r="V3041" s="16">
        <v>10.641999999999999</v>
      </c>
      <c r="W3041" s="16">
        <v>4.6580000000000004</v>
      </c>
      <c r="X3041" s="16">
        <v>401.75099999999998</v>
      </c>
      <c r="Y3041" s="16">
        <v>31.3874</v>
      </c>
      <c r="Z3041" s="16">
        <v>0.127</v>
      </c>
      <c r="AA3041" s="16">
        <v>0.27344889999999999</v>
      </c>
      <c r="AB3041" s="16">
        <v>0.8</v>
      </c>
      <c r="AC3041" s="16">
        <v>18.57</v>
      </c>
      <c r="AD3041" s="16">
        <v>44.2</v>
      </c>
      <c r="AE3041" s="16">
        <v>2.8641000000000001</v>
      </c>
      <c r="AF3041" s="16">
        <v>3.3599999999999998E-2</v>
      </c>
      <c r="AG3041" s="16">
        <v>612285</v>
      </c>
      <c r="AH3041" s="16">
        <v>4.4600000000000001E-2</v>
      </c>
      <c r="AI3041" s="16">
        <v>55.7</v>
      </c>
      <c r="AJ3041" s="16">
        <v>57.4</v>
      </c>
      <c r="AK3041" s="16">
        <v>-0.57350000000000001</v>
      </c>
      <c r="AL3041" s="16">
        <v>-1.3711</v>
      </c>
      <c r="AM3041" s="16">
        <v>-1.1035999999999999</v>
      </c>
      <c r="AN3041" s="16">
        <v>-1.0992</v>
      </c>
      <c r="AO3041" s="16">
        <v>-0.83789999999999998</v>
      </c>
      <c r="AP3041" s="16">
        <v>-1.1444000000000001</v>
      </c>
      <c r="AR3041" s="16">
        <f t="shared" si="125"/>
        <v>1</v>
      </c>
      <c r="AS3041" s="5">
        <f t="shared" si="124"/>
        <v>7.2772999999999977E-2</v>
      </c>
    </row>
    <row r="3042" spans="1:45" x14ac:dyDescent="0.25">
      <c r="A3042" s="16" t="s">
        <v>409</v>
      </c>
      <c r="B3042" s="16" t="s">
        <v>127</v>
      </c>
      <c r="C3042" s="16" t="s">
        <v>344</v>
      </c>
      <c r="D3042" s="16">
        <v>1993</v>
      </c>
      <c r="E3042" s="16" t="s">
        <v>3405</v>
      </c>
      <c r="F3042" s="16" t="s">
        <v>592</v>
      </c>
      <c r="G3042" s="10">
        <v>2736.97</v>
      </c>
      <c r="H3042" s="73">
        <v>7.914606</v>
      </c>
      <c r="I3042" s="16" t="s">
        <v>6700</v>
      </c>
      <c r="J3042" s="71">
        <v>0</v>
      </c>
      <c r="K3042" s="71">
        <v>0.96199999999999997</v>
      </c>
      <c r="L3042" s="16">
        <v>-1.4540090000000001</v>
      </c>
      <c r="M3042" s="16">
        <v>-0.62989260000000002</v>
      </c>
      <c r="N3042" s="16">
        <v>-0.55195179999999999</v>
      </c>
      <c r="O3042" s="16">
        <v>-0.69011860000000003</v>
      </c>
      <c r="P3042" s="16">
        <v>-0.47433579999999997</v>
      </c>
      <c r="Q3042" s="16">
        <v>-0.92288910000000002</v>
      </c>
      <c r="R3042" s="16">
        <v>7.2300000000000003E-2</v>
      </c>
      <c r="S3042" s="16">
        <v>5.1000000000000004E-3</v>
      </c>
      <c r="T3042" s="16">
        <v>0</v>
      </c>
      <c r="U3042" s="16">
        <v>3.2658</v>
      </c>
      <c r="V3042" s="16">
        <v>10.988</v>
      </c>
      <c r="W3042" s="16">
        <v>4.7720000000000002</v>
      </c>
      <c r="X3042" s="16">
        <v>402.142</v>
      </c>
      <c r="Y3042" s="16">
        <v>32.678199999999997</v>
      </c>
      <c r="Z3042" s="16">
        <v>0.1138</v>
      </c>
      <c r="AA3042" s="16">
        <v>0.33170539999999998</v>
      </c>
      <c r="AB3042" s="16">
        <v>0.8</v>
      </c>
      <c r="AC3042" s="16">
        <v>18.57</v>
      </c>
      <c r="AD3042" s="16">
        <v>42.7</v>
      </c>
      <c r="AE3042" s="16">
        <v>3.1055000000000001</v>
      </c>
      <c r="AF3042" s="16">
        <v>7.3999999999999996E-2</v>
      </c>
      <c r="AG3042" s="16">
        <v>692133</v>
      </c>
      <c r="AH3042" s="16">
        <v>4.65E-2</v>
      </c>
      <c r="AI3042" s="16">
        <v>57.4</v>
      </c>
      <c r="AJ3042" s="16">
        <v>59.5</v>
      </c>
      <c r="AK3042" s="16">
        <v>-0.5534</v>
      </c>
      <c r="AL3042" s="16">
        <v>-1.3516999999999999</v>
      </c>
      <c r="AM3042" s="16">
        <v>-1.0926</v>
      </c>
      <c r="AN3042" s="16">
        <v>-1.0723</v>
      </c>
      <c r="AO3042" s="16">
        <v>-0.81559999999999999</v>
      </c>
      <c r="AP3042" s="16">
        <v>-1.1307</v>
      </c>
      <c r="AR3042" s="16">
        <f t="shared" si="125"/>
        <v>1</v>
      </c>
      <c r="AS3042" s="5">
        <f t="shared" si="124"/>
        <v>4.9952999999999914E-2</v>
      </c>
    </row>
    <row r="3043" spans="1:45" x14ac:dyDescent="0.25">
      <c r="A3043" s="16" t="s">
        <v>409</v>
      </c>
      <c r="B3043" s="16" t="s">
        <v>127</v>
      </c>
      <c r="C3043" s="16" t="s">
        <v>344</v>
      </c>
      <c r="D3043" s="16">
        <v>1994</v>
      </c>
      <c r="E3043" s="16" t="s">
        <v>3404</v>
      </c>
      <c r="F3043" s="16" t="s">
        <v>592</v>
      </c>
      <c r="G3043" s="10">
        <v>2814.77</v>
      </c>
      <c r="H3043" s="73">
        <v>7.9426350000000001</v>
      </c>
      <c r="I3043" s="16" t="s">
        <v>6700</v>
      </c>
      <c r="J3043" s="71">
        <v>-2.3E-2</v>
      </c>
      <c r="K3043" s="71">
        <v>0.94099999999999995</v>
      </c>
      <c r="L3043" s="16">
        <v>-1.3669420000000001</v>
      </c>
      <c r="M3043" s="16">
        <v>-0.62820419999999999</v>
      </c>
      <c r="N3043" s="16">
        <v>-0.52983919999999995</v>
      </c>
      <c r="O3043" s="16">
        <v>-0.62593960000000004</v>
      </c>
      <c r="P3043" s="16">
        <v>-0.39195219999999997</v>
      </c>
      <c r="Q3043" s="16">
        <v>-0.90328410000000003</v>
      </c>
      <c r="R3043" s="16">
        <v>7.2300000000000003E-2</v>
      </c>
      <c r="S3043" s="16">
        <v>5.3E-3</v>
      </c>
      <c r="T3043" s="16">
        <v>1E-4</v>
      </c>
      <c r="U3043" s="16">
        <v>3.3313999999999999</v>
      </c>
      <c r="V3043" s="16">
        <v>11.334</v>
      </c>
      <c r="W3043" s="16">
        <v>4.8860000000000001</v>
      </c>
      <c r="X3043" s="16">
        <v>402.28300000000002</v>
      </c>
      <c r="Y3043" s="16">
        <v>33.968899999999998</v>
      </c>
      <c r="Z3043" s="16">
        <v>0.1474</v>
      </c>
      <c r="AA3043" s="16">
        <v>0.40938079999999999</v>
      </c>
      <c r="AB3043" s="16">
        <v>0.8</v>
      </c>
      <c r="AC3043" s="16">
        <v>18.57</v>
      </c>
      <c r="AD3043" s="16">
        <v>40.700000000000003</v>
      </c>
      <c r="AE3043" s="16">
        <v>3.2214999999999998</v>
      </c>
      <c r="AF3043" s="16">
        <v>0.1633</v>
      </c>
      <c r="AG3043" s="16">
        <v>782956</v>
      </c>
      <c r="AH3043" s="16">
        <v>4.8399999999999999E-2</v>
      </c>
      <c r="AI3043" s="16">
        <v>59</v>
      </c>
      <c r="AJ3043" s="16">
        <v>61.6</v>
      </c>
      <c r="AK3043" s="16">
        <v>-0.53320000000000001</v>
      </c>
      <c r="AL3043" s="16">
        <v>-1.3322000000000001</v>
      </c>
      <c r="AM3043" s="16">
        <v>-1.0815999999999999</v>
      </c>
      <c r="AN3043" s="16">
        <v>-1.0454000000000001</v>
      </c>
      <c r="AO3043" s="16">
        <v>-0.79330000000000001</v>
      </c>
      <c r="AP3043" s="16">
        <v>-1.1169</v>
      </c>
      <c r="AR3043" s="16">
        <f t="shared" si="125"/>
        <v>1</v>
      </c>
      <c r="AS3043" s="5">
        <f t="shared" si="124"/>
        <v>8.7067000000000005E-2</v>
      </c>
    </row>
    <row r="3044" spans="1:45" x14ac:dyDescent="0.25">
      <c r="A3044" s="16" t="s">
        <v>409</v>
      </c>
      <c r="B3044" s="16" t="s">
        <v>127</v>
      </c>
      <c r="C3044" s="16" t="s">
        <v>344</v>
      </c>
      <c r="D3044" s="16">
        <v>1995</v>
      </c>
      <c r="E3044" s="16" t="s">
        <v>3407</v>
      </c>
      <c r="F3044" s="16" t="s">
        <v>592</v>
      </c>
      <c r="G3044" s="10">
        <v>2937.58</v>
      </c>
      <c r="H3044" s="73">
        <v>7.9853399999999999</v>
      </c>
      <c r="I3044" s="16" t="s">
        <v>6700</v>
      </c>
      <c r="J3044" s="71">
        <v>-1.0999999999999999E-2</v>
      </c>
      <c r="K3044" s="71">
        <v>0.93</v>
      </c>
      <c r="L3044" s="16">
        <v>-1.2955620000000001</v>
      </c>
      <c r="M3044" s="16">
        <v>-0.62669149999999996</v>
      </c>
      <c r="N3044" s="16">
        <v>-0.5084687</v>
      </c>
      <c r="O3044" s="16">
        <v>-0.60257039999999995</v>
      </c>
      <c r="P3044" s="16">
        <v>-0.30174889999999999</v>
      </c>
      <c r="Q3044" s="16">
        <v>-0.88374779999999997</v>
      </c>
      <c r="R3044" s="16">
        <v>7.2300000000000003E-2</v>
      </c>
      <c r="S3044" s="16">
        <v>5.7000000000000002E-3</v>
      </c>
      <c r="T3044" s="16">
        <v>1E-4</v>
      </c>
      <c r="U3044" s="16">
        <v>3.3971</v>
      </c>
      <c r="V3044" s="16">
        <v>11.68</v>
      </c>
      <c r="W3044" s="16">
        <v>5</v>
      </c>
      <c r="X3044" s="16">
        <v>402.30700000000002</v>
      </c>
      <c r="Y3044" s="16">
        <v>35.259599999999999</v>
      </c>
      <c r="Z3044" s="16">
        <v>0.1439</v>
      </c>
      <c r="AA3044" s="16">
        <v>0.40316669999999999</v>
      </c>
      <c r="AB3044" s="16">
        <v>0.8</v>
      </c>
      <c r="AC3044" s="16">
        <v>18.57</v>
      </c>
      <c r="AD3044" s="16">
        <v>40.86</v>
      </c>
      <c r="AE3044" s="16">
        <v>3.4756999999999998</v>
      </c>
      <c r="AF3044" s="16">
        <v>0.32919999999999999</v>
      </c>
      <c r="AG3044" s="16">
        <v>887173</v>
      </c>
      <c r="AH3044" s="16">
        <v>5.04E-2</v>
      </c>
      <c r="AI3044" s="16">
        <v>60.6</v>
      </c>
      <c r="AJ3044" s="16">
        <v>63.6</v>
      </c>
      <c r="AK3044" s="16">
        <v>-0.51300000000000001</v>
      </c>
      <c r="AL3044" s="16">
        <v>-1.3128</v>
      </c>
      <c r="AM3044" s="16">
        <v>-1.0706</v>
      </c>
      <c r="AN3044" s="16">
        <v>-1.0185999999999999</v>
      </c>
      <c r="AO3044" s="16">
        <v>-0.77110000000000001</v>
      </c>
      <c r="AP3044" s="16">
        <v>-1.1032</v>
      </c>
      <c r="AR3044" s="16">
        <f t="shared" si="125"/>
        <v>1</v>
      </c>
      <c r="AS3044" s="5">
        <f t="shared" si="124"/>
        <v>7.1379999999999999E-2</v>
      </c>
    </row>
    <row r="3045" spans="1:45" x14ac:dyDescent="0.25">
      <c r="A3045" s="16" t="s">
        <v>409</v>
      </c>
      <c r="B3045" s="16" t="s">
        <v>127</v>
      </c>
      <c r="C3045" s="16" t="s">
        <v>344</v>
      </c>
      <c r="D3045" s="16">
        <v>1996</v>
      </c>
      <c r="E3045" s="16" t="s">
        <v>3415</v>
      </c>
      <c r="F3045" s="16" t="s">
        <v>592</v>
      </c>
      <c r="G3045" s="10">
        <v>2916.52</v>
      </c>
      <c r="H3045" s="73">
        <v>7.9781449999999996</v>
      </c>
      <c r="I3045" s="16" t="s">
        <v>6700</v>
      </c>
      <c r="J3045" s="71">
        <v>-1.2999999999999999E-2</v>
      </c>
      <c r="K3045" s="71">
        <v>0.91800000000000004</v>
      </c>
      <c r="L3045" s="16">
        <v>-1.0943750000000001</v>
      </c>
      <c r="M3045" s="16">
        <v>-0.62386850000000005</v>
      </c>
      <c r="N3045" s="16">
        <v>-0.48699720000000002</v>
      </c>
      <c r="O3045" s="16">
        <v>-0.56869860000000005</v>
      </c>
      <c r="P3045" s="16">
        <v>-0.2491043</v>
      </c>
      <c r="Q3045" s="16">
        <v>-0.53332639999999998</v>
      </c>
      <c r="R3045" s="16">
        <v>7.2300000000000003E-2</v>
      </c>
      <c r="S3045" s="16">
        <v>6.1999999999999998E-3</v>
      </c>
      <c r="T3045" s="16">
        <v>2.0000000000000001E-4</v>
      </c>
      <c r="U3045" s="16">
        <v>3.4626999999999999</v>
      </c>
      <c r="V3045" s="16">
        <v>12.19</v>
      </c>
      <c r="W3045" s="16">
        <v>5.0359999999999996</v>
      </c>
      <c r="X3045" s="16">
        <v>402.53300000000002</v>
      </c>
      <c r="Y3045" s="16">
        <v>36.5503</v>
      </c>
      <c r="Z3045" s="16">
        <v>0.13980000000000001</v>
      </c>
      <c r="AA3045" s="16">
        <v>0.36277549999999997</v>
      </c>
      <c r="AB3045" s="16">
        <v>0.8</v>
      </c>
      <c r="AC3045" s="16">
        <v>18.57</v>
      </c>
      <c r="AD3045" s="16">
        <v>41.9</v>
      </c>
      <c r="AE3045" s="16">
        <v>3.5897999999999999</v>
      </c>
      <c r="AF3045" s="16">
        <v>0.66900000000000004</v>
      </c>
      <c r="AG3045" s="16">
        <v>920361</v>
      </c>
      <c r="AH3045" s="16">
        <v>5.2299999999999999E-2</v>
      </c>
      <c r="AI3045" s="16">
        <v>62.2</v>
      </c>
      <c r="AJ3045" s="16">
        <v>65.599999999999994</v>
      </c>
      <c r="AK3045" s="16">
        <v>-0.1832</v>
      </c>
      <c r="AL3045" s="16">
        <v>-0.86229999999999996</v>
      </c>
      <c r="AM3045" s="16">
        <v>-0.94699999999999995</v>
      </c>
      <c r="AN3045" s="16">
        <v>-0.58779999999999999</v>
      </c>
      <c r="AO3045" s="16">
        <v>-0.38400000000000001</v>
      </c>
      <c r="AP3045" s="16">
        <v>-0.79500000000000004</v>
      </c>
      <c r="AR3045" s="16">
        <f t="shared" si="125"/>
        <v>1</v>
      </c>
      <c r="AS3045" s="5">
        <f t="shared" si="124"/>
        <v>0.201187</v>
      </c>
    </row>
    <row r="3046" spans="1:45" x14ac:dyDescent="0.25">
      <c r="A3046" s="16" t="s">
        <v>409</v>
      </c>
      <c r="B3046" s="16" t="s">
        <v>127</v>
      </c>
      <c r="C3046" s="16" t="s">
        <v>344</v>
      </c>
      <c r="D3046" s="16">
        <v>1997</v>
      </c>
      <c r="E3046" s="16" t="s">
        <v>3410</v>
      </c>
      <c r="F3046" s="16" t="s">
        <v>592</v>
      </c>
      <c r="G3046" s="10">
        <v>2973.31</v>
      </c>
      <c r="H3046" s="73">
        <v>7.997433</v>
      </c>
      <c r="I3046" s="16" t="s">
        <v>6700</v>
      </c>
      <c r="J3046" s="71">
        <v>-1.2999999999999999E-2</v>
      </c>
      <c r="K3046" s="71">
        <v>0.90600000000000003</v>
      </c>
      <c r="L3046" s="16">
        <v>-1.105669</v>
      </c>
      <c r="M3046" s="16">
        <v>-0.62328779999999995</v>
      </c>
      <c r="N3046" s="16">
        <v>-0.4623931</v>
      </c>
      <c r="O3046" s="16">
        <v>-0.60042050000000002</v>
      </c>
      <c r="P3046" s="16">
        <v>-0.1516845</v>
      </c>
      <c r="Q3046" s="16">
        <v>-0.65740790000000005</v>
      </c>
      <c r="R3046" s="16">
        <v>7.2300000000000003E-2</v>
      </c>
      <c r="S3046" s="16">
        <v>6.6E-3</v>
      </c>
      <c r="T3046" s="16">
        <v>1E-4</v>
      </c>
      <c r="U3046" s="16">
        <v>3.5284</v>
      </c>
      <c r="V3046" s="16">
        <v>12.7</v>
      </c>
      <c r="W3046" s="16">
        <v>5.0720000000000001</v>
      </c>
      <c r="X3046" s="16">
        <v>403.24799999999999</v>
      </c>
      <c r="Y3046" s="16">
        <v>37.841000000000001</v>
      </c>
      <c r="Z3046" s="16">
        <v>0.1158</v>
      </c>
      <c r="AA3046" s="16">
        <v>0.40588540000000001</v>
      </c>
      <c r="AB3046" s="16">
        <v>0.8</v>
      </c>
      <c r="AC3046" s="16">
        <v>18.57</v>
      </c>
      <c r="AD3046" s="16">
        <v>40.79</v>
      </c>
      <c r="AE3046" s="16">
        <v>4.3413000000000004</v>
      </c>
      <c r="AF3046" s="16">
        <v>1.6777</v>
      </c>
      <c r="AG3046" s="43">
        <v>1000000</v>
      </c>
      <c r="AH3046" s="16">
        <v>5.4199999999999998E-2</v>
      </c>
      <c r="AI3046" s="16">
        <v>63.8</v>
      </c>
      <c r="AJ3046" s="16">
        <v>67.599999999999994</v>
      </c>
      <c r="AK3046" s="16">
        <v>-0.27339999999999998</v>
      </c>
      <c r="AL3046" s="16">
        <v>-1.0342</v>
      </c>
      <c r="AM3046" s="16">
        <v>-1.0161</v>
      </c>
      <c r="AN3046" s="16">
        <v>-0.70650000000000002</v>
      </c>
      <c r="AO3046" s="16">
        <v>-0.53610000000000002</v>
      </c>
      <c r="AP3046" s="16">
        <v>-0.90739999999999998</v>
      </c>
      <c r="AR3046" s="16">
        <f t="shared" si="125"/>
        <v>1</v>
      </c>
      <c r="AS3046" s="5">
        <f t="shared" si="124"/>
        <v>-1.1293999999999915E-2</v>
      </c>
    </row>
    <row r="3047" spans="1:45" x14ac:dyDescent="0.25">
      <c r="A3047" s="16" t="s">
        <v>409</v>
      </c>
      <c r="B3047" s="16" t="s">
        <v>127</v>
      </c>
      <c r="C3047" s="16" t="s">
        <v>344</v>
      </c>
      <c r="D3047" s="16">
        <v>1998</v>
      </c>
      <c r="E3047" s="16" t="s">
        <v>3412</v>
      </c>
      <c r="F3047" s="16" t="s">
        <v>592</v>
      </c>
      <c r="G3047" s="10">
        <v>2911.63</v>
      </c>
      <c r="H3047" s="73">
        <v>7.9764699999999999</v>
      </c>
      <c r="I3047" s="16" t="s">
        <v>6700</v>
      </c>
      <c r="J3047" s="71">
        <v>1.7000000000000001E-2</v>
      </c>
      <c r="K3047" s="71">
        <v>0.92200000000000004</v>
      </c>
      <c r="L3047" s="16">
        <v>-1.087461</v>
      </c>
      <c r="M3047" s="16">
        <v>-0.62084309999999998</v>
      </c>
      <c r="N3047" s="16">
        <v>-0.36295549999999999</v>
      </c>
      <c r="O3047" s="16">
        <v>-0.58455259999999998</v>
      </c>
      <c r="P3047" s="16">
        <v>-0.1113542</v>
      </c>
      <c r="Q3047" s="16">
        <v>-0.78150960000000003</v>
      </c>
      <c r="R3047" s="16">
        <v>7.2300000000000003E-2</v>
      </c>
      <c r="S3047" s="16">
        <v>7.0000000000000001E-3</v>
      </c>
      <c r="T3047" s="16">
        <v>2.0000000000000001E-4</v>
      </c>
      <c r="U3047" s="16">
        <v>4.3080999999999996</v>
      </c>
      <c r="V3047" s="16">
        <v>13.21</v>
      </c>
      <c r="W3047" s="16">
        <v>5.1079999999999997</v>
      </c>
      <c r="X3047" s="16">
        <v>403.92399999999998</v>
      </c>
      <c r="Y3047" s="16">
        <v>39.131700000000002</v>
      </c>
      <c r="Z3047" s="16">
        <v>0.10970000000000001</v>
      </c>
      <c r="AA3047" s="16">
        <v>0.40743889999999999</v>
      </c>
      <c r="AB3047" s="16">
        <v>0.8</v>
      </c>
      <c r="AC3047" s="16">
        <v>18.57</v>
      </c>
      <c r="AD3047" s="16">
        <v>40.75</v>
      </c>
      <c r="AE3047" s="16">
        <v>5.0819000000000001</v>
      </c>
      <c r="AF3047" s="16">
        <v>4.5124000000000004</v>
      </c>
      <c r="AG3047" s="16">
        <v>999802</v>
      </c>
      <c r="AH3047" s="16">
        <v>5.6099999999999997E-2</v>
      </c>
      <c r="AI3047" s="16">
        <v>65.400000000000006</v>
      </c>
      <c r="AJ3047" s="16">
        <v>69.599999999999994</v>
      </c>
      <c r="AK3047" s="16">
        <v>-0.36370000000000002</v>
      </c>
      <c r="AL3047" s="16">
        <v>-1.2060999999999999</v>
      </c>
      <c r="AM3047" s="16">
        <v>-1.0852999999999999</v>
      </c>
      <c r="AN3047" s="16">
        <v>-0.82509999999999994</v>
      </c>
      <c r="AO3047" s="16">
        <v>-0.68830000000000002</v>
      </c>
      <c r="AP3047" s="16">
        <v>-1.0197000000000001</v>
      </c>
      <c r="AR3047" s="16">
        <f t="shared" si="125"/>
        <v>1</v>
      </c>
      <c r="AS3047" s="5">
        <f t="shared" si="124"/>
        <v>1.8208000000000002E-2</v>
      </c>
    </row>
    <row r="3048" spans="1:45" x14ac:dyDescent="0.25">
      <c r="A3048" s="16" t="s">
        <v>409</v>
      </c>
      <c r="B3048" s="16" t="s">
        <v>127</v>
      </c>
      <c r="C3048" s="16" t="s">
        <v>344</v>
      </c>
      <c r="D3048" s="16">
        <v>1999</v>
      </c>
      <c r="E3048" s="16" t="s">
        <v>3392</v>
      </c>
      <c r="F3048" s="16" t="s">
        <v>592</v>
      </c>
      <c r="G3048" s="10">
        <v>2812.38</v>
      </c>
      <c r="H3048" s="73">
        <v>7.9417869999999997</v>
      </c>
      <c r="I3048" s="16" t="s">
        <v>6700</v>
      </c>
      <c r="J3048" s="71">
        <v>-3.9E-2</v>
      </c>
      <c r="K3048" s="71">
        <v>0.88600000000000001</v>
      </c>
      <c r="L3048" s="16">
        <v>-1.066489</v>
      </c>
      <c r="M3048" s="16">
        <v>-0.62026230000000004</v>
      </c>
      <c r="N3048" s="16">
        <v>-0.33665030000000001</v>
      </c>
      <c r="O3048" s="16">
        <v>-0.52868720000000002</v>
      </c>
      <c r="P3048" s="16">
        <v>-6.7182099999999995E-2</v>
      </c>
      <c r="Q3048" s="16">
        <v>-0.86881269999999999</v>
      </c>
      <c r="R3048" s="16">
        <v>7.2300000000000003E-2</v>
      </c>
      <c r="S3048" s="16">
        <v>7.4000000000000003E-3</v>
      </c>
      <c r="T3048" s="16">
        <v>1E-4</v>
      </c>
      <c r="U3048" s="16">
        <v>4.4550000000000001</v>
      </c>
      <c r="V3048" s="16">
        <v>13.72</v>
      </c>
      <c r="W3048" s="16">
        <v>5.1440000000000001</v>
      </c>
      <c r="X3048" s="16">
        <v>403.56700000000001</v>
      </c>
      <c r="Y3048" s="16">
        <v>40.422400000000003</v>
      </c>
      <c r="Z3048" s="16">
        <v>0.125</v>
      </c>
      <c r="AA3048" s="16">
        <v>0.40899249999999998</v>
      </c>
      <c r="AB3048" s="16">
        <v>0.8</v>
      </c>
      <c r="AC3048" s="16">
        <v>18.57</v>
      </c>
      <c r="AD3048" s="16">
        <v>40.71</v>
      </c>
      <c r="AE3048" s="16">
        <v>5.1157000000000004</v>
      </c>
      <c r="AF3048" s="16">
        <v>8.3126999999999995</v>
      </c>
      <c r="AG3048" s="43">
        <v>1000000</v>
      </c>
      <c r="AH3048" s="16">
        <v>5.8000000000000003E-2</v>
      </c>
      <c r="AI3048" s="16">
        <v>67</v>
      </c>
      <c r="AJ3048" s="16">
        <v>71.5</v>
      </c>
      <c r="AK3048" s="16">
        <v>-0.50819999999999999</v>
      </c>
      <c r="AL3048" s="16">
        <v>-1.29</v>
      </c>
      <c r="AM3048" s="16">
        <v>-1.1276999999999999</v>
      </c>
      <c r="AN3048" s="16">
        <v>-0.9577</v>
      </c>
      <c r="AO3048" s="16">
        <v>-0.75439999999999996</v>
      </c>
      <c r="AP3048" s="16">
        <v>-1.0590999999999999</v>
      </c>
      <c r="AR3048" s="16">
        <f t="shared" si="125"/>
        <v>1</v>
      </c>
      <c r="AS3048" s="5">
        <f t="shared" si="124"/>
        <v>2.0971999999999991E-2</v>
      </c>
    </row>
    <row r="3049" spans="1:45" x14ac:dyDescent="0.25">
      <c r="A3049" s="16" t="s">
        <v>409</v>
      </c>
      <c r="B3049" s="16" t="s">
        <v>127</v>
      </c>
      <c r="C3049" s="16" t="s">
        <v>344</v>
      </c>
      <c r="D3049" s="16">
        <v>2000</v>
      </c>
      <c r="E3049" s="16" t="s">
        <v>3409</v>
      </c>
      <c r="F3049" s="16" t="s">
        <v>592</v>
      </c>
      <c r="G3049" s="10">
        <v>2692.5</v>
      </c>
      <c r="H3049" s="73">
        <v>7.8982270000000003</v>
      </c>
      <c r="I3049" s="16">
        <v>5302700</v>
      </c>
      <c r="J3049" s="71">
        <v>-0.1</v>
      </c>
      <c r="K3049" s="71">
        <v>0.80200000000000005</v>
      </c>
      <c r="L3049" s="16">
        <v>-1.060181</v>
      </c>
      <c r="M3049" s="16">
        <v>-0.61025390000000002</v>
      </c>
      <c r="N3049" s="16">
        <v>-0.3079324</v>
      </c>
      <c r="O3049" s="16">
        <v>-0.53035529999999997</v>
      </c>
      <c r="P3049" s="16">
        <v>-8.3773000000000007E-3</v>
      </c>
      <c r="Q3049" s="16">
        <v>-0.95610050000000002</v>
      </c>
      <c r="R3049" s="16">
        <v>7.2300000000000003E-2</v>
      </c>
      <c r="S3049" s="16">
        <v>9.7999999999999997E-3</v>
      </c>
      <c r="T3049" s="16">
        <v>2.0000000000000001E-4</v>
      </c>
      <c r="U3049" s="16">
        <v>4.5707000000000004</v>
      </c>
      <c r="V3049" s="16">
        <v>14.23</v>
      </c>
      <c r="W3049" s="16">
        <v>5.18</v>
      </c>
      <c r="X3049" s="16">
        <v>404.10300000000001</v>
      </c>
      <c r="Y3049" s="16">
        <v>41.713099999999997</v>
      </c>
      <c r="Z3049" s="16">
        <v>0.1192</v>
      </c>
      <c r="AA3049" s="16">
        <v>0.46375359999999999</v>
      </c>
      <c r="AB3049" s="16">
        <v>0.8</v>
      </c>
      <c r="AC3049" s="16">
        <v>18.57</v>
      </c>
      <c r="AD3049" s="16">
        <v>39.299999999999997</v>
      </c>
      <c r="AE3049" s="16">
        <v>5.2877999999999998</v>
      </c>
      <c r="AF3049" s="16">
        <v>15.3415</v>
      </c>
      <c r="AG3049" s="43">
        <v>1000000</v>
      </c>
      <c r="AH3049" s="16">
        <v>5.8599999999999999E-2</v>
      </c>
      <c r="AI3049" s="16">
        <v>68.5</v>
      </c>
      <c r="AJ3049" s="16">
        <v>73.400000000000006</v>
      </c>
      <c r="AK3049" s="16">
        <v>-0.65259999999999996</v>
      </c>
      <c r="AL3049" s="16">
        <v>-1.3738999999999999</v>
      </c>
      <c r="AM3049" s="16">
        <v>-1.1701999999999999</v>
      </c>
      <c r="AN3049" s="16">
        <v>-1.0902000000000001</v>
      </c>
      <c r="AO3049" s="16">
        <v>-0.8206</v>
      </c>
      <c r="AP3049" s="16">
        <v>-1.0984</v>
      </c>
      <c r="AR3049" s="16">
        <f t="shared" si="125"/>
        <v>1</v>
      </c>
      <c r="AS3049" s="5">
        <f t="shared" si="124"/>
        <v>6.3079999999999803E-3</v>
      </c>
    </row>
    <row r="3050" spans="1:45" x14ac:dyDescent="0.25">
      <c r="A3050" s="16" t="s">
        <v>409</v>
      </c>
      <c r="B3050" s="16" t="s">
        <v>127</v>
      </c>
      <c r="C3050" s="16" t="s">
        <v>344</v>
      </c>
      <c r="D3050" s="16">
        <v>2001</v>
      </c>
      <c r="E3050" s="16" t="s">
        <v>3416</v>
      </c>
      <c r="F3050" s="16" t="s">
        <v>592</v>
      </c>
      <c r="G3050" s="10">
        <v>2618.73</v>
      </c>
      <c r="H3050" s="73">
        <v>7.8704429999999999</v>
      </c>
      <c r="I3050" s="16">
        <v>5406624</v>
      </c>
      <c r="J3050" s="71">
        <v>3.4000000000000002E-2</v>
      </c>
      <c r="K3050" s="71">
        <v>0.83</v>
      </c>
      <c r="L3050" s="16">
        <v>-1.0642130000000001</v>
      </c>
      <c r="M3050" s="16">
        <v>-0.60255760000000003</v>
      </c>
      <c r="N3050" s="16">
        <v>-0.33236270000000001</v>
      </c>
      <c r="O3050" s="16">
        <v>-0.5061099</v>
      </c>
      <c r="P3050" s="16">
        <v>-4.6624800000000001E-2</v>
      </c>
      <c r="Q3050" s="16">
        <v>-0.9325504</v>
      </c>
      <c r="R3050" s="16">
        <v>7.4300000000000005E-2</v>
      </c>
      <c r="S3050" s="16">
        <v>1.1299999999999999E-2</v>
      </c>
      <c r="T3050" s="16">
        <v>2.9999999999999997E-4</v>
      </c>
      <c r="U3050" s="16">
        <v>4.2504</v>
      </c>
      <c r="V3050" s="16">
        <v>16.102</v>
      </c>
      <c r="W3050" s="16">
        <v>4.6440000000000001</v>
      </c>
      <c r="X3050" s="16">
        <v>404.31</v>
      </c>
      <c r="Y3050" s="16">
        <v>43.003799999999998</v>
      </c>
      <c r="Z3050" s="16">
        <v>0.1079</v>
      </c>
      <c r="AA3050" s="16">
        <v>0.4120994</v>
      </c>
      <c r="AB3050" s="16">
        <v>0.8</v>
      </c>
      <c r="AC3050" s="16">
        <v>18.57</v>
      </c>
      <c r="AD3050" s="16">
        <v>40.630000000000003</v>
      </c>
      <c r="AE3050" s="16">
        <v>5.2891000000000004</v>
      </c>
      <c r="AF3050" s="16">
        <v>21.059899999999999</v>
      </c>
      <c r="AG3050" s="16">
        <v>838175</v>
      </c>
      <c r="AH3050" s="16">
        <v>5.8999999999999997E-2</v>
      </c>
      <c r="AI3050" s="16">
        <v>70.099999999999994</v>
      </c>
      <c r="AJ3050" s="16">
        <v>75.3</v>
      </c>
      <c r="AK3050" s="16">
        <v>-0.59609999999999996</v>
      </c>
      <c r="AL3050" s="16">
        <v>-1.3251999999999999</v>
      </c>
      <c r="AM3050" s="16">
        <v>-1.1295999999999999</v>
      </c>
      <c r="AN3050" s="16">
        <v>-1.1951000000000001</v>
      </c>
      <c r="AO3050" s="16">
        <v>-0.70350000000000001</v>
      </c>
      <c r="AP3050" s="16">
        <v>-1.1367</v>
      </c>
      <c r="AR3050" s="16">
        <f t="shared" si="125"/>
        <v>1</v>
      </c>
      <c r="AS3050" s="5">
        <f t="shared" si="124"/>
        <v>-4.0320000000000356E-3</v>
      </c>
    </row>
    <row r="3051" spans="1:45" x14ac:dyDescent="0.25">
      <c r="A3051" s="16" t="s">
        <v>409</v>
      </c>
      <c r="B3051" s="16" t="s">
        <v>127</v>
      </c>
      <c r="C3051" s="16" t="s">
        <v>344</v>
      </c>
      <c r="D3051" s="16">
        <v>2002</v>
      </c>
      <c r="E3051" s="16" t="s">
        <v>3400</v>
      </c>
      <c r="F3051" s="16" t="s">
        <v>592</v>
      </c>
      <c r="G3051" s="10">
        <v>2569.69</v>
      </c>
      <c r="H3051" s="73">
        <v>7.8515420000000002</v>
      </c>
      <c r="I3051" s="16">
        <v>5508611</v>
      </c>
      <c r="J3051" s="71">
        <v>0.111</v>
      </c>
      <c r="K3051" s="71">
        <v>0.92800000000000005</v>
      </c>
      <c r="L3051" s="16">
        <v>-1.0711809999999999</v>
      </c>
      <c r="M3051" s="16">
        <v>-0.61060210000000004</v>
      </c>
      <c r="N3051" s="16">
        <v>-0.3598557</v>
      </c>
      <c r="O3051" s="16">
        <v>-0.58205810000000002</v>
      </c>
      <c r="P3051" s="16">
        <v>2.5944999999999999E-2</v>
      </c>
      <c r="Q3051" s="16">
        <v>-0.90901699999999996</v>
      </c>
      <c r="R3051" s="16">
        <v>8.5199999999999998E-2</v>
      </c>
      <c r="S3051" s="16">
        <v>7.6E-3</v>
      </c>
      <c r="T3051" s="16">
        <v>2.9999999999999997E-4</v>
      </c>
      <c r="U3051" s="16">
        <v>3.8769999999999998</v>
      </c>
      <c r="V3051" s="16">
        <v>17.974</v>
      </c>
      <c r="W3051" s="16">
        <v>4.1079999999999997</v>
      </c>
      <c r="X3051" s="16">
        <v>404.911</v>
      </c>
      <c r="Y3051" s="16">
        <v>44.294499999999999</v>
      </c>
      <c r="Z3051" s="16">
        <v>7.3099999999999998E-2</v>
      </c>
      <c r="AA3051" s="16">
        <v>0.52589379999999997</v>
      </c>
      <c r="AB3051" s="16">
        <v>0.8</v>
      </c>
      <c r="AC3051" s="16">
        <v>18.57</v>
      </c>
      <c r="AD3051" s="16">
        <v>37.700000000000003</v>
      </c>
      <c r="AE3051" s="16">
        <v>4.9039999999999999</v>
      </c>
      <c r="AF3051" s="16">
        <v>29.921099999999999</v>
      </c>
      <c r="AG3051" s="16">
        <v>875211</v>
      </c>
      <c r="AH3051" s="16">
        <v>6.4299999999999996E-2</v>
      </c>
      <c r="AI3051" s="16">
        <v>71.599999999999994</v>
      </c>
      <c r="AJ3051" s="16">
        <v>77.099999999999994</v>
      </c>
      <c r="AK3051" s="16">
        <v>-0.53969999999999996</v>
      </c>
      <c r="AL3051" s="16">
        <v>-1.2766</v>
      </c>
      <c r="AM3051" s="16">
        <v>-1.0891</v>
      </c>
      <c r="AN3051" s="16">
        <v>-1.3</v>
      </c>
      <c r="AO3051" s="16">
        <v>-0.58630000000000004</v>
      </c>
      <c r="AP3051" s="16">
        <v>-1.1749000000000001</v>
      </c>
      <c r="AR3051" s="16">
        <f t="shared" si="125"/>
        <v>1</v>
      </c>
      <c r="AS3051" s="5">
        <f t="shared" si="124"/>
        <v>-6.9679999999998632E-3</v>
      </c>
    </row>
    <row r="3052" spans="1:45" x14ac:dyDescent="0.25">
      <c r="A3052" s="16" t="s">
        <v>409</v>
      </c>
      <c r="B3052" s="16" t="s">
        <v>127</v>
      </c>
      <c r="C3052" s="16" t="s">
        <v>344</v>
      </c>
      <c r="D3052" s="16">
        <v>2003</v>
      </c>
      <c r="E3052" s="16" t="s">
        <v>3402</v>
      </c>
      <c r="F3052" s="16" t="s">
        <v>592</v>
      </c>
      <c r="G3052" s="10">
        <v>2633.24</v>
      </c>
      <c r="H3052" s="73">
        <v>7.8759680000000003</v>
      </c>
      <c r="I3052" s="16">
        <v>5607950</v>
      </c>
      <c r="J3052" s="71">
        <v>-1E-3</v>
      </c>
      <c r="K3052" s="71">
        <v>0.92700000000000005</v>
      </c>
      <c r="L3052" s="16">
        <v>-0.98165069999999999</v>
      </c>
      <c r="M3052" s="16">
        <v>-0.61878029999999995</v>
      </c>
      <c r="N3052" s="16">
        <v>-0.334422</v>
      </c>
      <c r="O3052" s="16">
        <v>-0.55354890000000001</v>
      </c>
      <c r="P3052" s="16">
        <v>8.45968E-2</v>
      </c>
      <c r="Q3052" s="16">
        <v>-0.81282620000000005</v>
      </c>
      <c r="R3052" s="16">
        <v>7.1599999999999997E-2</v>
      </c>
      <c r="S3052" s="16">
        <v>7.4000000000000003E-3</v>
      </c>
      <c r="T3052" s="16">
        <v>2.9999999999999997E-4</v>
      </c>
      <c r="U3052" s="16">
        <v>3.9491999999999998</v>
      </c>
      <c r="V3052" s="16">
        <v>19.846</v>
      </c>
      <c r="W3052" s="16">
        <v>3.5720000000000001</v>
      </c>
      <c r="X3052" s="16">
        <v>406.46499999999997</v>
      </c>
      <c r="Y3052" s="16">
        <v>45.5852</v>
      </c>
      <c r="Z3052" s="16">
        <v>6.5000000000000002E-2</v>
      </c>
      <c r="AA3052" s="16">
        <v>0.47928850000000001</v>
      </c>
      <c r="AB3052" s="16">
        <v>0.8</v>
      </c>
      <c r="AC3052" s="16">
        <v>18.57</v>
      </c>
      <c r="AD3052" s="16">
        <v>38.9</v>
      </c>
      <c r="AE3052" s="16">
        <v>4.9413999999999998</v>
      </c>
      <c r="AF3052" s="16">
        <v>31.155200000000001</v>
      </c>
      <c r="AG3052" s="16">
        <v>923172</v>
      </c>
      <c r="AH3052" s="16">
        <v>6.93E-2</v>
      </c>
      <c r="AI3052" s="16">
        <v>73</v>
      </c>
      <c r="AJ3052" s="16">
        <v>78.8</v>
      </c>
      <c r="AK3052" s="16">
        <v>-0.40770000000000001</v>
      </c>
      <c r="AL3052" s="16">
        <v>-1.4443999999999999</v>
      </c>
      <c r="AM3052" s="16">
        <v>-0.90859999999999996</v>
      </c>
      <c r="AN3052" s="16">
        <v>-0.78739999999999999</v>
      </c>
      <c r="AO3052" s="16">
        <v>-0.72860000000000003</v>
      </c>
      <c r="AP3052" s="16">
        <v>-1.0928</v>
      </c>
      <c r="AR3052" s="16">
        <f t="shared" si="125"/>
        <v>1</v>
      </c>
      <c r="AS3052" s="5">
        <f t="shared" si="124"/>
        <v>8.9530299999999952E-2</v>
      </c>
    </row>
    <row r="3053" spans="1:45" x14ac:dyDescent="0.25">
      <c r="A3053" s="16" t="s">
        <v>409</v>
      </c>
      <c r="B3053" s="16" t="s">
        <v>127</v>
      </c>
      <c r="C3053" s="16" t="s">
        <v>344</v>
      </c>
      <c r="D3053" s="16">
        <v>2004</v>
      </c>
      <c r="E3053" s="16" t="s">
        <v>3418</v>
      </c>
      <c r="F3053" s="16" t="s">
        <v>592</v>
      </c>
      <c r="G3053" s="10">
        <v>2694.06</v>
      </c>
      <c r="H3053" s="73">
        <v>7.8988050000000003</v>
      </c>
      <c r="I3053" s="16">
        <v>5703740</v>
      </c>
      <c r="J3053" s="71">
        <v>-2.5000000000000001E-2</v>
      </c>
      <c r="K3053" s="71">
        <v>0.90400000000000003</v>
      </c>
      <c r="L3053" s="16">
        <v>-1.024923</v>
      </c>
      <c r="M3053" s="16">
        <v>-0.61497880000000005</v>
      </c>
      <c r="N3053" s="16">
        <v>-0.38830239999999999</v>
      </c>
      <c r="O3053" s="16">
        <v>-0.66622510000000001</v>
      </c>
      <c r="P3053" s="16">
        <v>0.10678310000000001</v>
      </c>
      <c r="Q3053" s="16">
        <v>-0.76413310000000001</v>
      </c>
      <c r="R3053" s="16">
        <v>7.2700000000000001E-2</v>
      </c>
      <c r="S3053" s="16">
        <v>8.0000000000000002E-3</v>
      </c>
      <c r="T3053" s="16">
        <v>4.0000000000000002E-4</v>
      </c>
      <c r="U3053" s="16">
        <v>3.4380999999999999</v>
      </c>
      <c r="V3053" s="16">
        <v>21.718</v>
      </c>
      <c r="W3053" s="16">
        <v>3.036</v>
      </c>
      <c r="X3053" s="16">
        <v>405.2</v>
      </c>
      <c r="Y3053" s="16">
        <v>39.357599999999998</v>
      </c>
      <c r="Z3053" s="16">
        <v>6.8699999999999997E-2</v>
      </c>
      <c r="AA3053" s="16">
        <v>0.43656719999999999</v>
      </c>
      <c r="AB3053" s="16">
        <v>0.8</v>
      </c>
      <c r="AC3053" s="16">
        <v>18.57</v>
      </c>
      <c r="AD3053" s="16">
        <v>40</v>
      </c>
      <c r="AE3053" s="16">
        <v>5.2374999999999998</v>
      </c>
      <c r="AF3053" s="16">
        <v>30.1907</v>
      </c>
      <c r="AG3053" s="16">
        <v>910472</v>
      </c>
      <c r="AH3053" s="16">
        <v>6.9199999999999998E-2</v>
      </c>
      <c r="AI3053" s="16">
        <v>74.400000000000006</v>
      </c>
      <c r="AJ3053" s="16">
        <v>80.5</v>
      </c>
      <c r="AK3053" s="16">
        <v>-0.4829</v>
      </c>
      <c r="AL3053" s="16">
        <v>-1.403</v>
      </c>
      <c r="AM3053" s="16">
        <v>-0.89600000000000002</v>
      </c>
      <c r="AN3053" s="16">
        <v>-0.53369999999999995</v>
      </c>
      <c r="AO3053" s="16">
        <v>-0.71560000000000001</v>
      </c>
      <c r="AP3053" s="16">
        <v>-1.0325</v>
      </c>
      <c r="AR3053" s="16">
        <f t="shared" si="125"/>
        <v>1</v>
      </c>
      <c r="AS3053" s="5">
        <f t="shared" si="124"/>
        <v>-4.3272300000000041E-2</v>
      </c>
    </row>
    <row r="3054" spans="1:45" x14ac:dyDescent="0.25">
      <c r="A3054" s="16" t="s">
        <v>409</v>
      </c>
      <c r="B3054" s="16" t="s">
        <v>127</v>
      </c>
      <c r="C3054" s="16" t="s">
        <v>344</v>
      </c>
      <c r="D3054" s="16">
        <v>2005</v>
      </c>
      <c r="E3054" s="16" t="s">
        <v>3395</v>
      </c>
      <c r="F3054" s="16" t="s">
        <v>592</v>
      </c>
      <c r="G3054" s="10">
        <v>2707.97</v>
      </c>
      <c r="H3054" s="73">
        <v>7.903956</v>
      </c>
      <c r="I3054" s="16">
        <v>5795494</v>
      </c>
      <c r="J3054" s="71">
        <v>-6.0000000000000001E-3</v>
      </c>
      <c r="K3054" s="71">
        <v>0.89900000000000002</v>
      </c>
      <c r="L3054" s="16">
        <v>-0.89029400000000003</v>
      </c>
      <c r="M3054" s="16">
        <v>-0.60528249999999995</v>
      </c>
      <c r="N3054" s="16">
        <v>-0.31375399999999998</v>
      </c>
      <c r="O3054" s="16">
        <v>-0.47187590000000001</v>
      </c>
      <c r="P3054" s="16">
        <v>0.12719849999999999</v>
      </c>
      <c r="Q3054" s="16">
        <v>-0.76928739999999995</v>
      </c>
      <c r="R3054" s="16">
        <v>7.4899999999999994E-2</v>
      </c>
      <c r="S3054" s="16">
        <v>0.01</v>
      </c>
      <c r="T3054" s="16">
        <v>5.0000000000000001E-4</v>
      </c>
      <c r="U3054" s="16">
        <v>4.0537000000000001</v>
      </c>
      <c r="V3054" s="16">
        <v>23.59</v>
      </c>
      <c r="W3054" s="16">
        <v>2.5</v>
      </c>
      <c r="X3054" s="16">
        <v>405.49400000000003</v>
      </c>
      <c r="Y3054" s="16">
        <v>48.190199999999997</v>
      </c>
      <c r="Z3054" s="16">
        <v>7.0199999999999999E-2</v>
      </c>
      <c r="AA3054" s="16">
        <v>0.4326835</v>
      </c>
      <c r="AB3054" s="16">
        <v>0.8</v>
      </c>
      <c r="AC3054" s="16">
        <v>18.57</v>
      </c>
      <c r="AD3054" s="16">
        <v>40.1</v>
      </c>
      <c r="AE3054" s="16">
        <v>5.4249000000000001</v>
      </c>
      <c r="AF3054" s="16">
        <v>31.9605</v>
      </c>
      <c r="AG3054" s="16">
        <v>882858</v>
      </c>
      <c r="AH3054" s="16">
        <v>6.9199999999999998E-2</v>
      </c>
      <c r="AI3054" s="16">
        <v>75.8</v>
      </c>
      <c r="AJ3054" s="16">
        <v>82.1</v>
      </c>
      <c r="AK3054" s="16">
        <v>-0.41370000000000001</v>
      </c>
      <c r="AL3054" s="16">
        <v>-1.4024000000000001</v>
      </c>
      <c r="AM3054" s="16">
        <v>-0.78510000000000002</v>
      </c>
      <c r="AN3054" s="16">
        <v>-0.64470000000000005</v>
      </c>
      <c r="AO3054" s="16">
        <v>-0.8226</v>
      </c>
      <c r="AP3054" s="16">
        <v>-1.0377000000000001</v>
      </c>
      <c r="AR3054" s="16">
        <f t="shared" si="125"/>
        <v>1</v>
      </c>
      <c r="AS3054" s="5">
        <f t="shared" si="124"/>
        <v>0.134629</v>
      </c>
    </row>
    <row r="3055" spans="1:45" x14ac:dyDescent="0.25">
      <c r="A3055" s="16" t="s">
        <v>409</v>
      </c>
      <c r="B3055" s="16" t="s">
        <v>127</v>
      </c>
      <c r="C3055" s="16" t="s">
        <v>344</v>
      </c>
      <c r="D3055" s="16">
        <v>2006</v>
      </c>
      <c r="E3055" s="16" t="s">
        <v>3393</v>
      </c>
      <c r="F3055" s="16" t="s">
        <v>592</v>
      </c>
      <c r="G3055" s="10">
        <v>2796.03</v>
      </c>
      <c r="H3055" s="73">
        <v>7.935956</v>
      </c>
      <c r="I3055" s="16">
        <v>5882796</v>
      </c>
      <c r="J3055" s="71">
        <v>2.8000000000000001E-2</v>
      </c>
      <c r="K3055" s="71">
        <v>0.92400000000000004</v>
      </c>
      <c r="L3055" s="16">
        <v>-0.79238249999999999</v>
      </c>
      <c r="M3055" s="16">
        <v>-0.59081760000000005</v>
      </c>
      <c r="N3055" s="16">
        <v>-0.30453459999999999</v>
      </c>
      <c r="O3055" s="16">
        <v>-0.43927040000000001</v>
      </c>
      <c r="P3055" s="16">
        <v>0.2378518</v>
      </c>
      <c r="Q3055" s="16">
        <v>-0.7205281</v>
      </c>
      <c r="R3055" s="16">
        <v>7.2300000000000003E-2</v>
      </c>
      <c r="S3055" s="16">
        <v>1.4200000000000001E-2</v>
      </c>
      <c r="T3055" s="16">
        <v>5.0000000000000001E-4</v>
      </c>
      <c r="U3055" s="16">
        <v>4.1193999999999997</v>
      </c>
      <c r="V3055" s="16">
        <v>22.512</v>
      </c>
      <c r="W3055" s="16">
        <v>3.3420000000000001</v>
      </c>
      <c r="X3055" s="16">
        <v>401.53300000000002</v>
      </c>
      <c r="Y3055" s="16">
        <v>50.007399999999997</v>
      </c>
      <c r="Z3055" s="16">
        <v>7.6600000000000001E-2</v>
      </c>
      <c r="AA3055" s="16">
        <v>0.48705609999999999</v>
      </c>
      <c r="AB3055" s="16">
        <v>0.8</v>
      </c>
      <c r="AC3055" s="16">
        <v>18.57</v>
      </c>
      <c r="AD3055" s="16">
        <v>38.700000000000003</v>
      </c>
      <c r="AE3055" s="16">
        <v>5.5041000000000002</v>
      </c>
      <c r="AF3055" s="16">
        <v>53.7483</v>
      </c>
      <c r="AG3055" s="16">
        <v>914259</v>
      </c>
      <c r="AH3055" s="16">
        <v>6.9199999999999998E-2</v>
      </c>
      <c r="AI3055" s="16">
        <v>77.2</v>
      </c>
      <c r="AJ3055" s="16">
        <v>83.8</v>
      </c>
      <c r="AK3055" s="16">
        <v>-0.30640000000000001</v>
      </c>
      <c r="AL3055" s="16">
        <v>-1.1875</v>
      </c>
      <c r="AM3055" s="16">
        <v>-0.89429999999999998</v>
      </c>
      <c r="AN3055" s="16">
        <v>-0.74060000000000004</v>
      </c>
      <c r="AO3055" s="16">
        <v>-0.67349999999999999</v>
      </c>
      <c r="AP3055" s="16">
        <v>-1.0339</v>
      </c>
      <c r="AR3055" s="16">
        <f t="shared" si="125"/>
        <v>1</v>
      </c>
      <c r="AS3055" s="5">
        <f t="shared" si="124"/>
        <v>9.791150000000004E-2</v>
      </c>
    </row>
    <row r="3056" spans="1:45" x14ac:dyDescent="0.25">
      <c r="A3056" s="16" t="s">
        <v>409</v>
      </c>
      <c r="B3056" s="16" t="s">
        <v>127</v>
      </c>
      <c r="C3056" s="16" t="s">
        <v>344</v>
      </c>
      <c r="D3056" s="16">
        <v>2007</v>
      </c>
      <c r="E3056" s="16" t="s">
        <v>3419</v>
      </c>
      <c r="F3056" s="16" t="s">
        <v>592</v>
      </c>
      <c r="G3056" s="10">
        <v>2906.44</v>
      </c>
      <c r="H3056" s="73">
        <v>7.9746829999999997</v>
      </c>
      <c r="I3056" s="16">
        <v>5966159</v>
      </c>
      <c r="J3056" s="71">
        <v>0.01</v>
      </c>
      <c r="K3056" s="71">
        <v>0.93400000000000005</v>
      </c>
      <c r="L3056" s="16">
        <v>-0.70695110000000005</v>
      </c>
      <c r="M3056" s="16">
        <v>-0.59951589999999999</v>
      </c>
      <c r="N3056" s="16">
        <v>-0.31026140000000002</v>
      </c>
      <c r="O3056" s="16">
        <v>-0.3790463</v>
      </c>
      <c r="P3056" s="16">
        <v>0.34144200000000002</v>
      </c>
      <c r="Q3056" s="16">
        <v>-0.68416299999999997</v>
      </c>
      <c r="R3056" s="16">
        <v>7.2300000000000003E-2</v>
      </c>
      <c r="S3056" s="16">
        <v>1.1900000000000001E-2</v>
      </c>
      <c r="T3056" s="16">
        <v>5.0000000000000001E-4</v>
      </c>
      <c r="U3056" s="16">
        <v>3.5459999999999998</v>
      </c>
      <c r="V3056" s="16">
        <v>21.434000000000001</v>
      </c>
      <c r="W3056" s="16">
        <v>4.1840000000000002</v>
      </c>
      <c r="X3056" s="16">
        <v>405.76499999999999</v>
      </c>
      <c r="Y3056" s="16">
        <v>51.302300000000002</v>
      </c>
      <c r="Z3056" s="16">
        <v>8.3299999999999999E-2</v>
      </c>
      <c r="AA3056" s="16">
        <v>0.4287996</v>
      </c>
      <c r="AB3056" s="16">
        <v>0.8</v>
      </c>
      <c r="AC3056" s="16">
        <v>18.57</v>
      </c>
      <c r="AD3056" s="16">
        <v>40.200000000000003</v>
      </c>
      <c r="AE3056" s="16">
        <v>6.4390999999999998</v>
      </c>
      <c r="AF3056" s="16">
        <v>76.639099999999999</v>
      </c>
      <c r="AG3056" s="16">
        <v>900495</v>
      </c>
      <c r="AH3056" s="16">
        <v>7.5499999999999998E-2</v>
      </c>
      <c r="AI3056" s="16">
        <v>78.599999999999994</v>
      </c>
      <c r="AJ3056" s="16">
        <v>85.4</v>
      </c>
      <c r="AK3056" s="16">
        <v>-0.21179999999999999</v>
      </c>
      <c r="AL3056" s="16">
        <v>-1.2490000000000001</v>
      </c>
      <c r="AM3056" s="16">
        <v>-0.84840000000000004</v>
      </c>
      <c r="AN3056" s="16">
        <v>-0.68159999999999998</v>
      </c>
      <c r="AO3056" s="16">
        <v>-0.57469999999999999</v>
      </c>
      <c r="AP3056" s="16">
        <v>-1.0627</v>
      </c>
      <c r="AR3056" s="16">
        <f t="shared" si="125"/>
        <v>1</v>
      </c>
      <c r="AS3056" s="5">
        <f t="shared" si="124"/>
        <v>8.5431399999999935E-2</v>
      </c>
    </row>
    <row r="3057" spans="1:45" x14ac:dyDescent="0.25">
      <c r="A3057" s="16" t="s">
        <v>409</v>
      </c>
      <c r="B3057" s="16" t="s">
        <v>127</v>
      </c>
      <c r="C3057" s="16" t="s">
        <v>344</v>
      </c>
      <c r="D3057" s="16">
        <v>2008</v>
      </c>
      <c r="E3057" s="16" t="s">
        <v>3403</v>
      </c>
      <c r="F3057" s="16" t="s">
        <v>592</v>
      </c>
      <c r="G3057" s="10">
        <v>3049.87</v>
      </c>
      <c r="H3057" s="73">
        <v>8.0228560000000009</v>
      </c>
      <c r="I3057" s="16">
        <v>6047117</v>
      </c>
      <c r="J3057" s="71">
        <v>0.03</v>
      </c>
      <c r="K3057" s="71">
        <v>0.96199999999999997</v>
      </c>
      <c r="L3057" s="16">
        <v>-0.54973919999999998</v>
      </c>
      <c r="M3057" s="16">
        <v>-0.61613050000000003</v>
      </c>
      <c r="N3057" s="16">
        <v>-0.20586570000000001</v>
      </c>
      <c r="O3057" s="16">
        <v>-0.26802399999999998</v>
      </c>
      <c r="P3057" s="16">
        <v>0.41966779999999998</v>
      </c>
      <c r="Q3057" s="16">
        <v>-0.61386719999999995</v>
      </c>
      <c r="R3057" s="16">
        <v>5.4699999999999999E-2</v>
      </c>
      <c r="S3057" s="16">
        <v>9.7999999999999997E-3</v>
      </c>
      <c r="T3057" s="16">
        <v>5.9999999999999995E-4</v>
      </c>
      <c r="U3057" s="16">
        <v>4.2507000000000001</v>
      </c>
      <c r="V3057" s="16">
        <v>20.356000000000002</v>
      </c>
      <c r="W3057" s="16">
        <v>5.0259999999999998</v>
      </c>
      <c r="X3057" s="16">
        <v>406.19</v>
      </c>
      <c r="Y3057" s="16">
        <v>55.185699999999997</v>
      </c>
      <c r="Z3057" s="16">
        <v>0.10290000000000001</v>
      </c>
      <c r="AA3057" s="16">
        <v>0.455986</v>
      </c>
      <c r="AB3057" s="16">
        <v>0.8</v>
      </c>
      <c r="AC3057" s="16">
        <v>18.57</v>
      </c>
      <c r="AD3057" s="16">
        <v>39.5</v>
      </c>
      <c r="AE3057" s="16">
        <v>5.9394</v>
      </c>
      <c r="AF3057" s="16">
        <v>92.860100000000003</v>
      </c>
      <c r="AG3057" s="16">
        <v>917195</v>
      </c>
      <c r="AH3057" s="16">
        <v>7.6399999999999996E-2</v>
      </c>
      <c r="AI3057" s="16">
        <v>80</v>
      </c>
      <c r="AJ3057" s="16">
        <v>87</v>
      </c>
      <c r="AK3057" s="16">
        <v>-0.16439999999999999</v>
      </c>
      <c r="AL3057" s="16">
        <v>-1.0067999999999999</v>
      </c>
      <c r="AM3057" s="16">
        <v>-0.87039999999999995</v>
      </c>
      <c r="AN3057" s="16">
        <v>-0.68320000000000003</v>
      </c>
      <c r="AO3057" s="16">
        <v>-0.50339999999999996</v>
      </c>
      <c r="AP3057" s="16">
        <v>-0.99709999999999999</v>
      </c>
      <c r="AR3057" s="16">
        <f t="shared" si="125"/>
        <v>1</v>
      </c>
      <c r="AS3057" s="5">
        <f t="shared" si="124"/>
        <v>0.15721190000000007</v>
      </c>
    </row>
    <row r="3058" spans="1:45" x14ac:dyDescent="0.25">
      <c r="A3058" s="16" t="s">
        <v>409</v>
      </c>
      <c r="B3058" s="16" t="s">
        <v>127</v>
      </c>
      <c r="C3058" s="16" t="s">
        <v>344</v>
      </c>
      <c r="D3058" s="16">
        <v>2009</v>
      </c>
      <c r="E3058" s="16" t="s">
        <v>3411</v>
      </c>
      <c r="F3058" s="16" t="s">
        <v>592</v>
      </c>
      <c r="G3058" s="10">
        <v>2890.34</v>
      </c>
      <c r="H3058" s="73">
        <v>7.969131</v>
      </c>
      <c r="I3058" s="16">
        <v>6127837</v>
      </c>
      <c r="J3058" s="71">
        <v>-4.7E-2</v>
      </c>
      <c r="K3058" s="71">
        <v>0.91800000000000004</v>
      </c>
      <c r="L3058" s="16">
        <v>-0.50356469999999998</v>
      </c>
      <c r="M3058" s="16">
        <v>-0.60992939999999995</v>
      </c>
      <c r="N3058" s="16">
        <v>-0.1850069</v>
      </c>
      <c r="O3058" s="16">
        <v>-0.21731519999999999</v>
      </c>
      <c r="P3058" s="16">
        <v>0.42531540000000001</v>
      </c>
      <c r="Q3058" s="16">
        <v>-0.59495229999999999</v>
      </c>
      <c r="R3058" s="16">
        <v>7.2300000000000003E-2</v>
      </c>
      <c r="S3058" s="16">
        <v>8.8999999999999999E-3</v>
      </c>
      <c r="T3058" s="16">
        <v>5.9999999999999995E-4</v>
      </c>
      <c r="U3058" s="16">
        <v>4.3163999999999998</v>
      </c>
      <c r="V3058" s="16">
        <v>19.277999999999999</v>
      </c>
      <c r="W3058" s="16">
        <v>5.8680000000000003</v>
      </c>
      <c r="X3058" s="16">
        <v>404.05399999999997</v>
      </c>
      <c r="Y3058" s="16">
        <v>56.825099999999999</v>
      </c>
      <c r="Z3058" s="16">
        <v>0.1069</v>
      </c>
      <c r="AA3058" s="16">
        <v>0.4326835</v>
      </c>
      <c r="AB3058" s="16">
        <v>0.8</v>
      </c>
      <c r="AC3058" s="16">
        <v>18.57</v>
      </c>
      <c r="AD3058" s="16">
        <v>40.1</v>
      </c>
      <c r="AE3058" s="16">
        <v>6.1020000000000003</v>
      </c>
      <c r="AF3058" s="16">
        <v>88.519000000000005</v>
      </c>
      <c r="AG3058" s="16">
        <v>896873</v>
      </c>
      <c r="AH3058" s="16">
        <v>7.6200000000000004E-2</v>
      </c>
      <c r="AI3058" s="16">
        <v>81.3</v>
      </c>
      <c r="AJ3058" s="16">
        <v>88.7</v>
      </c>
      <c r="AK3058" s="16">
        <v>-0.1681</v>
      </c>
      <c r="AL3058" s="16">
        <v>-0.82720000000000005</v>
      </c>
      <c r="AM3058" s="16">
        <v>-0.92200000000000004</v>
      </c>
      <c r="AN3058" s="16">
        <v>-0.87009999999999998</v>
      </c>
      <c r="AO3058" s="16">
        <v>-0.42059999999999997</v>
      </c>
      <c r="AP3058" s="16">
        <v>-0.92910000000000004</v>
      </c>
      <c r="AR3058" s="16">
        <f t="shared" si="125"/>
        <v>1</v>
      </c>
      <c r="AS3058" s="5">
        <f t="shared" si="124"/>
        <v>4.6174500000000007E-2</v>
      </c>
    </row>
    <row r="3059" spans="1:45" x14ac:dyDescent="0.25">
      <c r="A3059" s="16" t="s">
        <v>409</v>
      </c>
      <c r="B3059" s="16" t="s">
        <v>127</v>
      </c>
      <c r="C3059" s="16" t="s">
        <v>344</v>
      </c>
      <c r="D3059" s="16">
        <v>2010</v>
      </c>
      <c r="E3059" s="16" t="s">
        <v>3399</v>
      </c>
      <c r="F3059" s="16" t="s">
        <v>592</v>
      </c>
      <c r="G3059" s="10">
        <v>3225.59</v>
      </c>
      <c r="H3059" s="73">
        <v>8.0788720000000005</v>
      </c>
      <c r="I3059" s="16">
        <v>6209877</v>
      </c>
      <c r="J3059" s="71">
        <v>9.8000000000000004E-2</v>
      </c>
      <c r="K3059" s="71">
        <v>1.012</v>
      </c>
      <c r="L3059" s="16">
        <v>-0.45354440000000001</v>
      </c>
      <c r="M3059" s="16">
        <v>-0.59631480000000003</v>
      </c>
      <c r="N3059" s="16">
        <v>-0.19340289999999999</v>
      </c>
      <c r="O3059" s="16">
        <v>-0.18096480000000001</v>
      </c>
      <c r="P3059" s="16">
        <v>0.4428569</v>
      </c>
      <c r="Q3059" s="16">
        <v>-0.54162399999999999</v>
      </c>
      <c r="R3059" s="16">
        <v>7.2300000000000003E-2</v>
      </c>
      <c r="S3059" s="16">
        <v>1.2500000000000001E-2</v>
      </c>
      <c r="T3059" s="16">
        <v>5.9999999999999995E-4</v>
      </c>
      <c r="U3059" s="16">
        <v>3.7677</v>
      </c>
      <c r="V3059" s="16">
        <v>18.2</v>
      </c>
      <c r="W3059" s="16">
        <v>6.71</v>
      </c>
      <c r="X3059" s="16">
        <v>407.46</v>
      </c>
      <c r="Y3059" s="16">
        <v>58.040300000000002</v>
      </c>
      <c r="Z3059" s="16">
        <v>0.11799999999999999</v>
      </c>
      <c r="AA3059" s="16">
        <v>0.46375359999999999</v>
      </c>
      <c r="AB3059" s="16">
        <v>0.8</v>
      </c>
      <c r="AC3059" s="16">
        <v>18.57</v>
      </c>
      <c r="AD3059" s="16">
        <v>39.299999999999997</v>
      </c>
      <c r="AE3059" s="16">
        <v>5.6184000000000003</v>
      </c>
      <c r="AF3059" s="16">
        <v>91.658100000000005</v>
      </c>
      <c r="AG3059" s="16">
        <v>870645</v>
      </c>
      <c r="AH3059" s="16">
        <v>7.8299999999999995E-2</v>
      </c>
      <c r="AI3059" s="16">
        <v>82.7</v>
      </c>
      <c r="AJ3059" s="16">
        <v>90.3</v>
      </c>
      <c r="AK3059" s="16">
        <v>-0.108</v>
      </c>
      <c r="AL3059" s="16">
        <v>-0.74080000000000001</v>
      </c>
      <c r="AM3059" s="16">
        <v>-0.93959999999999999</v>
      </c>
      <c r="AN3059" s="16">
        <v>-0.80910000000000004</v>
      </c>
      <c r="AO3059" s="16">
        <v>-0.33439999999999998</v>
      </c>
      <c r="AP3059" s="16">
        <v>-0.89580000000000004</v>
      </c>
      <c r="AR3059" s="16">
        <f t="shared" si="125"/>
        <v>1</v>
      </c>
      <c r="AS3059" s="5">
        <f t="shared" si="124"/>
        <v>5.0020299999999962E-2</v>
      </c>
    </row>
    <row r="3060" spans="1:45" x14ac:dyDescent="0.25">
      <c r="A3060" s="16" t="s">
        <v>409</v>
      </c>
      <c r="B3060" s="16" t="s">
        <v>127</v>
      </c>
      <c r="C3060" s="16" t="s">
        <v>344</v>
      </c>
      <c r="D3060" s="16">
        <v>2011</v>
      </c>
      <c r="E3060" s="16" t="s">
        <v>3401</v>
      </c>
      <c r="F3060" s="16" t="s">
        <v>592</v>
      </c>
      <c r="G3060" s="10">
        <v>3320.79</v>
      </c>
      <c r="H3060" s="73">
        <v>8.107958</v>
      </c>
      <c r="I3060" s="16">
        <v>6293783</v>
      </c>
      <c r="J3060" s="71">
        <v>-1.2E-2</v>
      </c>
      <c r="K3060" s="71">
        <v>1</v>
      </c>
      <c r="L3060" s="16">
        <v>-0.30310049999999999</v>
      </c>
      <c r="M3060" s="16">
        <v>-0.60165380000000002</v>
      </c>
      <c r="N3060" s="16">
        <v>-3.0483400000000001E-2</v>
      </c>
      <c r="O3060" s="16">
        <v>-0.12861500000000001</v>
      </c>
      <c r="P3060" s="16">
        <v>0.51639469999999998</v>
      </c>
      <c r="Q3060" s="16">
        <v>-0.4907205</v>
      </c>
      <c r="R3060" s="16">
        <v>5.67E-2</v>
      </c>
      <c r="S3060" s="16">
        <v>1.26E-2</v>
      </c>
      <c r="T3060" s="16">
        <v>8.9999999999999998E-4</v>
      </c>
      <c r="U3060" s="16">
        <v>4.9664000000000001</v>
      </c>
      <c r="V3060" s="16">
        <v>19.899999999999999</v>
      </c>
      <c r="W3060" s="16">
        <v>6.6079999999999997</v>
      </c>
      <c r="X3060" s="16">
        <v>408.47399999999999</v>
      </c>
      <c r="Y3060" s="16">
        <v>58.009099999999997</v>
      </c>
      <c r="Z3060" s="16">
        <v>0.12870000000000001</v>
      </c>
      <c r="AA3060" s="16">
        <v>0.36665940000000002</v>
      </c>
      <c r="AB3060" s="16">
        <v>0.8</v>
      </c>
      <c r="AC3060" s="16">
        <v>18.57</v>
      </c>
      <c r="AD3060" s="16">
        <v>41.8</v>
      </c>
      <c r="AE3060" s="16">
        <v>5.6113999999999997</v>
      </c>
      <c r="AF3060" s="16">
        <v>99.329899999999995</v>
      </c>
      <c r="AG3060" s="16">
        <v>915589</v>
      </c>
      <c r="AH3060" s="16">
        <v>8.0100000000000005E-2</v>
      </c>
      <c r="AI3060" s="16">
        <v>84.1</v>
      </c>
      <c r="AJ3060" s="16">
        <v>91.9</v>
      </c>
      <c r="AK3060" s="16">
        <v>-0.11020000000000001</v>
      </c>
      <c r="AL3060" s="16">
        <v>-0.71299999999999997</v>
      </c>
      <c r="AM3060" s="16">
        <v>-0.83760000000000001</v>
      </c>
      <c r="AN3060" s="16">
        <v>-0.66669999999999996</v>
      </c>
      <c r="AO3060" s="16">
        <v>-0.34810000000000002</v>
      </c>
      <c r="AP3060" s="16">
        <v>-0.8488</v>
      </c>
      <c r="AR3060" s="16">
        <f t="shared" si="125"/>
        <v>1</v>
      </c>
      <c r="AS3060" s="5">
        <f t="shared" si="124"/>
        <v>0.15044390000000002</v>
      </c>
    </row>
    <row r="3061" spans="1:45" x14ac:dyDescent="0.25">
      <c r="A3061" s="16" t="s">
        <v>409</v>
      </c>
      <c r="B3061" s="16" t="s">
        <v>127</v>
      </c>
      <c r="C3061" s="16" t="s">
        <v>344</v>
      </c>
      <c r="D3061" s="16">
        <v>2012</v>
      </c>
      <c r="E3061" s="16" t="s">
        <v>3406</v>
      </c>
      <c r="F3061" s="16" t="s">
        <v>592</v>
      </c>
      <c r="G3061" s="10">
        <v>3235.72</v>
      </c>
      <c r="H3061" s="73">
        <v>8.0820070000000008</v>
      </c>
      <c r="I3061" s="16">
        <v>6379219</v>
      </c>
      <c r="J3061" s="71">
        <v>-4.7E-2</v>
      </c>
      <c r="K3061" s="71">
        <v>0.95499999999999996</v>
      </c>
      <c r="L3061" s="16">
        <v>-0.28074640000000001</v>
      </c>
      <c r="M3061" s="16">
        <v>-0.58295079999999999</v>
      </c>
      <c r="N3061" s="16">
        <v>-9.9495E-3</v>
      </c>
      <c r="O3061" s="16">
        <v>-0.1186159</v>
      </c>
      <c r="P3061" s="16">
        <v>0.57090879999999999</v>
      </c>
      <c r="Q3061" s="16">
        <v>-0.54879920000000004</v>
      </c>
      <c r="R3061" s="16">
        <v>8.8200000000000001E-2</v>
      </c>
      <c r="S3061" s="16">
        <v>1.2999999999999999E-2</v>
      </c>
      <c r="T3061" s="16">
        <v>8.9999999999999998E-4</v>
      </c>
      <c r="U3061" s="16">
        <v>4.9630000000000001</v>
      </c>
      <c r="V3061" s="16">
        <v>21.6</v>
      </c>
      <c r="W3061" s="16">
        <v>6.5060000000000002</v>
      </c>
      <c r="X3061" s="16">
        <v>406.98399999999998</v>
      </c>
      <c r="Y3061" s="16">
        <v>58.347299999999997</v>
      </c>
      <c r="Z3061" s="16">
        <v>0.1351</v>
      </c>
      <c r="AA3061" s="16">
        <v>0.39384580000000002</v>
      </c>
      <c r="AB3061" s="16">
        <v>0.8</v>
      </c>
      <c r="AC3061" s="16">
        <v>18.57</v>
      </c>
      <c r="AD3061" s="16">
        <v>41.1</v>
      </c>
      <c r="AE3061" s="16">
        <v>6.1456999999999997</v>
      </c>
      <c r="AF3061" s="16">
        <v>101.59</v>
      </c>
      <c r="AG3061" s="16">
        <v>944246</v>
      </c>
      <c r="AH3061" s="16">
        <v>8.2900000000000001E-2</v>
      </c>
      <c r="AI3061" s="16">
        <v>85.4</v>
      </c>
      <c r="AJ3061" s="16">
        <v>93.4</v>
      </c>
      <c r="AK3061" s="16">
        <v>-0.13800000000000001</v>
      </c>
      <c r="AL3061" s="16">
        <v>-0.84560000000000002</v>
      </c>
      <c r="AM3061" s="16">
        <v>-0.89129999999999998</v>
      </c>
      <c r="AN3061" s="16">
        <v>-0.82720000000000005</v>
      </c>
      <c r="AO3061" s="16">
        <v>-0.30680000000000002</v>
      </c>
      <c r="AP3061" s="16">
        <v>-0.86729999999999996</v>
      </c>
      <c r="AR3061" s="16">
        <f t="shared" si="125"/>
        <v>1</v>
      </c>
      <c r="AS3061" s="5">
        <f t="shared" si="124"/>
        <v>2.2354099999999988E-2</v>
      </c>
    </row>
    <row r="3062" spans="1:45" x14ac:dyDescent="0.25">
      <c r="A3062" s="16" t="s">
        <v>409</v>
      </c>
      <c r="B3062" s="16" t="s">
        <v>127</v>
      </c>
      <c r="C3062" s="16" t="s">
        <v>344</v>
      </c>
      <c r="D3062" s="16">
        <v>2013</v>
      </c>
      <c r="E3062" s="16" t="s">
        <v>3394</v>
      </c>
      <c r="F3062" s="16" t="s">
        <v>592</v>
      </c>
      <c r="G3062" s="10">
        <v>3640.52</v>
      </c>
      <c r="H3062" s="73">
        <v>8.1998829999999998</v>
      </c>
      <c r="I3062" s="16">
        <v>6465740</v>
      </c>
      <c r="J3062" s="71">
        <v>9.2999999999999999E-2</v>
      </c>
      <c r="K3062" s="71">
        <v>1.048</v>
      </c>
      <c r="L3062" s="16">
        <v>-0.21820410000000001</v>
      </c>
      <c r="M3062" s="16">
        <v>-0.59011499999999995</v>
      </c>
      <c r="N3062" s="16">
        <v>-5.9770000000000005E-4</v>
      </c>
      <c r="O3062" s="16">
        <v>-1.9779600000000001E-2</v>
      </c>
      <c r="P3062" s="16">
        <v>0.60322980000000004</v>
      </c>
      <c r="Q3062" s="16">
        <v>-0.5472591</v>
      </c>
      <c r="R3062" s="16">
        <v>7.2300000000000003E-2</v>
      </c>
      <c r="S3062" s="16">
        <v>1.34E-2</v>
      </c>
      <c r="T3062" s="16">
        <v>8.9999999999999998E-4</v>
      </c>
      <c r="U3062" s="16">
        <v>4.5791000000000004</v>
      </c>
      <c r="V3062" s="16">
        <v>23.3</v>
      </c>
      <c r="W3062" s="16">
        <v>6.4039999999999999</v>
      </c>
      <c r="X3062" s="16">
        <v>410.01400000000001</v>
      </c>
      <c r="Y3062" s="16">
        <v>58.112299999999998</v>
      </c>
      <c r="Z3062" s="16">
        <v>0.1709</v>
      </c>
      <c r="AA3062" s="16">
        <v>0.28510020000000003</v>
      </c>
      <c r="AB3062" s="16">
        <v>0.8</v>
      </c>
      <c r="AC3062" s="16">
        <v>18.57</v>
      </c>
      <c r="AD3062" s="16">
        <v>43.9</v>
      </c>
      <c r="AE3062" s="16">
        <v>6.4337999999999997</v>
      </c>
      <c r="AF3062" s="16">
        <v>103.69</v>
      </c>
      <c r="AG3062" s="16">
        <v>933871</v>
      </c>
      <c r="AH3062" s="16">
        <v>8.48E-2</v>
      </c>
      <c r="AI3062" s="16">
        <v>86.8</v>
      </c>
      <c r="AJ3062" s="16">
        <v>95</v>
      </c>
      <c r="AK3062" s="16">
        <v>-0.12790000000000001</v>
      </c>
      <c r="AL3062" s="16">
        <v>-1.0452999999999999</v>
      </c>
      <c r="AM3062" s="16">
        <v>-0.87039999999999995</v>
      </c>
      <c r="AN3062" s="16">
        <v>-0.69469999999999998</v>
      </c>
      <c r="AO3062" s="16">
        <v>-0.30220000000000002</v>
      </c>
      <c r="AP3062" s="16">
        <v>-0.81969999999999998</v>
      </c>
      <c r="AR3062" s="16">
        <f t="shared" si="125"/>
        <v>1</v>
      </c>
      <c r="AS3062" s="5">
        <f t="shared" si="124"/>
        <v>6.2542299999999995E-2</v>
      </c>
    </row>
    <row r="3063" spans="1:45" x14ac:dyDescent="0.25">
      <c r="A3063" s="16" t="s">
        <v>409</v>
      </c>
      <c r="B3063" s="16" t="s">
        <v>127</v>
      </c>
      <c r="C3063" s="16" t="s">
        <v>344</v>
      </c>
      <c r="D3063" s="16">
        <v>2014</v>
      </c>
      <c r="E3063" s="16" t="s">
        <v>3396</v>
      </c>
      <c r="F3063" s="16" t="s">
        <v>592</v>
      </c>
      <c r="G3063" s="10">
        <v>3761.91</v>
      </c>
      <c r="H3063" s="73">
        <v>8.2326820000000005</v>
      </c>
      <c r="I3063" s="16">
        <v>6552584</v>
      </c>
      <c r="J3063" s="71">
        <v>7.0000000000000001E-3</v>
      </c>
      <c r="K3063" s="71">
        <v>1.0549999999999999</v>
      </c>
      <c r="L3063" s="16">
        <v>-0.1024008</v>
      </c>
      <c r="M3063" s="16">
        <v>-0.5904663</v>
      </c>
      <c r="N3063" s="16">
        <v>3.2650800000000001E-2</v>
      </c>
      <c r="O3063" s="16">
        <v>-5.9149599999999997E-2</v>
      </c>
      <c r="P3063" s="16">
        <v>0.75325419999999998</v>
      </c>
      <c r="Q3063" s="16">
        <v>-0.43177749999999998</v>
      </c>
      <c r="R3063" s="16">
        <v>7.2300000000000003E-2</v>
      </c>
      <c r="S3063" s="16">
        <v>1.38E-2</v>
      </c>
      <c r="T3063" s="16">
        <v>6.9999999999999999E-4</v>
      </c>
      <c r="U3063" s="16">
        <v>4.6447000000000003</v>
      </c>
      <c r="V3063" s="16">
        <v>25</v>
      </c>
      <c r="W3063" s="16">
        <v>6.3019999999999996</v>
      </c>
      <c r="X3063" s="16">
        <v>409.38</v>
      </c>
      <c r="Y3063" s="16">
        <v>58.4255</v>
      </c>
      <c r="Z3063" s="16">
        <v>0.17280000000000001</v>
      </c>
      <c r="AA3063" s="16">
        <v>0.43112990000000001</v>
      </c>
      <c r="AB3063" s="16">
        <v>0.8</v>
      </c>
      <c r="AC3063" s="16">
        <v>18.57</v>
      </c>
      <c r="AD3063" s="16">
        <v>40.14</v>
      </c>
      <c r="AE3063" s="16">
        <v>5.3761999999999999</v>
      </c>
      <c r="AF3063" s="16">
        <v>105.604</v>
      </c>
      <c r="AG3063" s="43">
        <v>1200000</v>
      </c>
      <c r="AH3063" s="16">
        <v>8.6699999999999999E-2</v>
      </c>
      <c r="AI3063" s="16">
        <v>87.8</v>
      </c>
      <c r="AJ3063" s="16">
        <v>96.6</v>
      </c>
      <c r="AK3063" s="16">
        <v>-0.14829999999999999</v>
      </c>
      <c r="AL3063" s="16">
        <v>-0.99780000000000002</v>
      </c>
      <c r="AM3063" s="16">
        <v>-0.92469999999999997</v>
      </c>
      <c r="AN3063" s="16">
        <v>-0.10489999999999999</v>
      </c>
      <c r="AO3063" s="16">
        <v>-0.27800000000000002</v>
      </c>
      <c r="AP3063" s="16">
        <v>-0.68330000000000002</v>
      </c>
      <c r="AR3063" s="16">
        <f t="shared" si="125"/>
        <v>1</v>
      </c>
      <c r="AS3063" s="5">
        <f t="shared" si="124"/>
        <v>0.11580330000000001</v>
      </c>
    </row>
    <row r="3064" spans="1:45" x14ac:dyDescent="0.25">
      <c r="A3064" s="16" t="s">
        <v>406</v>
      </c>
      <c r="B3064" s="16" t="s">
        <v>192</v>
      </c>
      <c r="C3064" s="16" t="s">
        <v>350</v>
      </c>
      <c r="D3064" s="16">
        <v>1985</v>
      </c>
      <c r="E3064" s="16" t="s">
        <v>3570</v>
      </c>
      <c r="F3064" s="16" t="s">
        <v>594</v>
      </c>
      <c r="G3064" s="10"/>
      <c r="H3064" s="73"/>
      <c r="I3064" s="16" t="s">
        <v>6700</v>
      </c>
      <c r="K3064" s="71">
        <v>1.016</v>
      </c>
      <c r="L3064" s="16">
        <v>0.26447349999999997</v>
      </c>
      <c r="M3064" s="16">
        <v>0.3097993</v>
      </c>
      <c r="N3064" s="16">
        <v>-0.81442499999999995</v>
      </c>
      <c r="O3064" s="16">
        <v>0.36240800000000001</v>
      </c>
      <c r="P3064" s="16">
        <v>0.72926230000000003</v>
      </c>
      <c r="Q3064" s="16">
        <v>-3.5133600000000001E-2</v>
      </c>
      <c r="R3064" s="16">
        <v>0.46989999999999998</v>
      </c>
      <c r="S3064" s="16">
        <v>0.19620000000000001</v>
      </c>
      <c r="T3064" s="16">
        <v>0</v>
      </c>
      <c r="U3064" s="16">
        <v>2.9323000000000001</v>
      </c>
      <c r="V3064" s="16">
        <v>13.37</v>
      </c>
      <c r="W3064" s="16">
        <v>8.68</v>
      </c>
      <c r="X3064" s="16">
        <v>321.53399999999999</v>
      </c>
      <c r="Y3064" s="16">
        <v>63.118299999999998</v>
      </c>
      <c r="Z3064" s="16">
        <v>0.32190000000000002</v>
      </c>
      <c r="AA3064" s="16">
        <v>0.30818220000000002</v>
      </c>
      <c r="AB3064" s="16">
        <v>0</v>
      </c>
      <c r="AC3064" s="16">
        <v>16</v>
      </c>
      <c r="AD3064" s="16">
        <v>17.489999999999998</v>
      </c>
      <c r="AE3064" s="16">
        <v>18.732099999999999</v>
      </c>
      <c r="AF3064" s="16">
        <v>0</v>
      </c>
      <c r="AG3064" s="43">
        <v>1100000</v>
      </c>
      <c r="AH3064" s="16">
        <v>0.28310000000000002</v>
      </c>
      <c r="AI3064" s="16">
        <v>100.7</v>
      </c>
      <c r="AJ3064" s="16">
        <v>98.067599999999999</v>
      </c>
      <c r="AK3064" s="16">
        <v>-3.0200000000000001E-2</v>
      </c>
      <c r="AL3064" s="16">
        <v>-0.2626</v>
      </c>
      <c r="AM3064" s="16">
        <v>-8.77E-2</v>
      </c>
      <c r="AN3064" s="16">
        <v>0.46489999999999998</v>
      </c>
      <c r="AO3064" s="16">
        <v>-0.68230000000000002</v>
      </c>
      <c r="AP3064" s="16">
        <v>-0.2203</v>
      </c>
      <c r="AQ3064" s="16">
        <v>21.827000000000002</v>
      </c>
      <c r="AR3064" s="16">
        <f t="shared" si="125"/>
        <v>1</v>
      </c>
      <c r="AS3064" s="5">
        <f t="shared" si="124"/>
        <v>0</v>
      </c>
    </row>
    <row r="3065" spans="1:45" x14ac:dyDescent="0.25">
      <c r="A3065" s="16" t="s">
        <v>406</v>
      </c>
      <c r="B3065" s="16" t="s">
        <v>192</v>
      </c>
      <c r="C3065" s="16" t="s">
        <v>350</v>
      </c>
      <c r="D3065" s="16">
        <v>1986</v>
      </c>
      <c r="E3065" s="16" t="s">
        <v>3595</v>
      </c>
      <c r="F3065" s="16" t="s">
        <v>594</v>
      </c>
      <c r="G3065" s="10"/>
      <c r="H3065" s="73"/>
      <c r="I3065" s="16" t="s">
        <v>6700</v>
      </c>
      <c r="J3065" s="71">
        <v>3.2000000000000001E-2</v>
      </c>
      <c r="K3065" s="71">
        <v>1.0489999999999999</v>
      </c>
      <c r="L3065" s="16">
        <v>0.33371479999999998</v>
      </c>
      <c r="M3065" s="16">
        <v>0.35101070000000001</v>
      </c>
      <c r="N3065" s="16">
        <v>-0.80085640000000002</v>
      </c>
      <c r="O3065" s="16">
        <v>0.42723860000000002</v>
      </c>
      <c r="P3065" s="16">
        <v>0.73379799999999995</v>
      </c>
      <c r="Q3065" s="16">
        <v>-4.2217000000000001E-3</v>
      </c>
      <c r="R3065" s="16">
        <v>0.46989999999999998</v>
      </c>
      <c r="S3065" s="16">
        <v>0.19650000000000001</v>
      </c>
      <c r="T3065" s="16">
        <v>4.3E-3</v>
      </c>
      <c r="U3065" s="16">
        <v>2.9645000000000001</v>
      </c>
      <c r="V3065" s="16">
        <v>13.773999999999999</v>
      </c>
      <c r="W3065" s="16">
        <v>8.6999999999999993</v>
      </c>
      <c r="X3065" s="16">
        <v>321.58</v>
      </c>
      <c r="Y3065" s="16">
        <v>63.118299999999998</v>
      </c>
      <c r="Z3065" s="16">
        <v>0.35799999999999998</v>
      </c>
      <c r="AA3065" s="16">
        <v>0.3159497</v>
      </c>
      <c r="AB3065" s="16">
        <v>0</v>
      </c>
      <c r="AC3065" s="16">
        <v>16</v>
      </c>
      <c r="AD3065" s="16">
        <v>17.29</v>
      </c>
      <c r="AE3065" s="16">
        <v>18.650300000000001</v>
      </c>
      <c r="AF3065" s="16">
        <v>0</v>
      </c>
      <c r="AG3065" s="43">
        <v>1100000</v>
      </c>
      <c r="AH3065" s="16">
        <v>0.28149999999999997</v>
      </c>
      <c r="AI3065" s="16">
        <v>100.60599999999999</v>
      </c>
      <c r="AJ3065" s="16">
        <v>98.141400000000004</v>
      </c>
      <c r="AK3065" s="16">
        <v>-6.1800000000000001E-2</v>
      </c>
      <c r="AL3065" s="16">
        <v>-0.20730000000000001</v>
      </c>
      <c r="AM3065" s="16">
        <v>-5.1999999999999998E-2</v>
      </c>
      <c r="AN3065" s="16">
        <v>0.48970000000000002</v>
      </c>
      <c r="AO3065" s="16">
        <v>-0.63290000000000002</v>
      </c>
      <c r="AP3065" s="16">
        <v>-0.17680000000000001</v>
      </c>
      <c r="AQ3065" s="16">
        <v>21.827000000000002</v>
      </c>
      <c r="AR3065" s="16">
        <f t="shared" si="125"/>
        <v>1</v>
      </c>
      <c r="AS3065" s="5">
        <f t="shared" si="124"/>
        <v>6.9241300000000006E-2</v>
      </c>
    </row>
    <row r="3066" spans="1:45" x14ac:dyDescent="0.25">
      <c r="A3066" s="16" t="s">
        <v>406</v>
      </c>
      <c r="B3066" s="16" t="s">
        <v>192</v>
      </c>
      <c r="C3066" s="16" t="s">
        <v>350</v>
      </c>
      <c r="D3066" s="16">
        <v>1987</v>
      </c>
      <c r="E3066" s="16" t="s">
        <v>3597</v>
      </c>
      <c r="F3066" s="16" t="s">
        <v>594</v>
      </c>
      <c r="G3066" s="10"/>
      <c r="H3066" s="73"/>
      <c r="I3066" s="16" t="s">
        <v>6700</v>
      </c>
      <c r="J3066" s="71">
        <v>-0.04</v>
      </c>
      <c r="K3066" s="71">
        <v>1.008</v>
      </c>
      <c r="L3066" s="16">
        <v>0.33649479999999998</v>
      </c>
      <c r="M3066" s="16">
        <v>0.3558733</v>
      </c>
      <c r="N3066" s="16">
        <v>-0.79943929999999996</v>
      </c>
      <c r="O3066" s="16">
        <v>0.4266528</v>
      </c>
      <c r="P3066" s="16">
        <v>0.70602670000000001</v>
      </c>
      <c r="Q3066" s="16">
        <v>2.67072E-2</v>
      </c>
      <c r="R3066" s="16">
        <v>0.46989999999999998</v>
      </c>
      <c r="S3066" s="16">
        <v>0.1968</v>
      </c>
      <c r="T3066" s="16">
        <v>4.7000000000000002E-3</v>
      </c>
      <c r="U3066" s="16">
        <v>2.9967999999999999</v>
      </c>
      <c r="V3066" s="16">
        <v>14.178000000000001</v>
      </c>
      <c r="W3066" s="16">
        <v>8.7200000000000006</v>
      </c>
      <c r="X3066" s="16">
        <v>319.71899999999999</v>
      </c>
      <c r="Y3066" s="16">
        <v>63.118299999999998</v>
      </c>
      <c r="Z3066" s="16">
        <v>0.35909999999999997</v>
      </c>
      <c r="AA3066" s="16">
        <v>0.32371719999999998</v>
      </c>
      <c r="AB3066" s="16">
        <v>0</v>
      </c>
      <c r="AC3066" s="16">
        <v>16</v>
      </c>
      <c r="AD3066" s="16">
        <v>17.09</v>
      </c>
      <c r="AE3066" s="16">
        <v>18.302399999999999</v>
      </c>
      <c r="AF3066" s="16">
        <v>0</v>
      </c>
      <c r="AG3066" s="43">
        <v>1000000</v>
      </c>
      <c r="AH3066" s="16">
        <v>0.28000000000000003</v>
      </c>
      <c r="AI3066" s="16">
        <v>100.512</v>
      </c>
      <c r="AJ3066" s="16">
        <v>98.215199999999996</v>
      </c>
      <c r="AK3066" s="16">
        <v>-9.3399999999999997E-2</v>
      </c>
      <c r="AL3066" s="16">
        <v>-0.15190000000000001</v>
      </c>
      <c r="AM3066" s="16">
        <v>-1.6299999999999999E-2</v>
      </c>
      <c r="AN3066" s="16">
        <v>0.51449999999999996</v>
      </c>
      <c r="AO3066" s="16">
        <v>-0.58340000000000003</v>
      </c>
      <c r="AP3066" s="16">
        <v>-0.13339999999999999</v>
      </c>
      <c r="AQ3066" s="16">
        <v>21.827000000000002</v>
      </c>
      <c r="AR3066" s="16">
        <f t="shared" si="125"/>
        <v>1</v>
      </c>
      <c r="AS3066" s="5">
        <f t="shared" si="124"/>
        <v>2.7800000000000047E-3</v>
      </c>
    </row>
    <row r="3067" spans="1:45" x14ac:dyDescent="0.25">
      <c r="A3067" s="16" t="s">
        <v>406</v>
      </c>
      <c r="B3067" s="16" t="s">
        <v>192</v>
      </c>
      <c r="C3067" s="16" t="s">
        <v>350</v>
      </c>
      <c r="D3067" s="16">
        <v>1988</v>
      </c>
      <c r="E3067" s="16" t="s">
        <v>3592</v>
      </c>
      <c r="F3067" s="16" t="s">
        <v>594</v>
      </c>
      <c r="G3067" s="10"/>
      <c r="H3067" s="73"/>
      <c r="I3067" s="16" t="s">
        <v>6700</v>
      </c>
      <c r="J3067" s="71">
        <v>0.02</v>
      </c>
      <c r="K3067" s="71">
        <v>1.028</v>
      </c>
      <c r="L3067" s="16">
        <v>0.3574079</v>
      </c>
      <c r="M3067" s="16">
        <v>0.37564829999999999</v>
      </c>
      <c r="N3067" s="16">
        <v>-0.79387110000000005</v>
      </c>
      <c r="O3067" s="16">
        <v>0.41490739999999998</v>
      </c>
      <c r="P3067" s="16">
        <v>0.71044050000000003</v>
      </c>
      <c r="Q3067" s="16">
        <v>5.7654299999999999E-2</v>
      </c>
      <c r="R3067" s="16">
        <v>0.46989999999999998</v>
      </c>
      <c r="S3067" s="16">
        <v>0.1971</v>
      </c>
      <c r="T3067" s="16">
        <v>6.7000000000000002E-3</v>
      </c>
      <c r="U3067" s="16">
        <v>3.0289999999999999</v>
      </c>
      <c r="V3067" s="16">
        <v>14.582000000000001</v>
      </c>
      <c r="W3067" s="16">
        <v>8.74</v>
      </c>
      <c r="X3067" s="16">
        <v>318.51</v>
      </c>
      <c r="Y3067" s="16">
        <v>63.118299999999998</v>
      </c>
      <c r="Z3067" s="16">
        <v>0.3543</v>
      </c>
      <c r="AA3067" s="16">
        <v>0.33187319999999998</v>
      </c>
      <c r="AB3067" s="16">
        <v>0</v>
      </c>
      <c r="AC3067" s="16">
        <v>16</v>
      </c>
      <c r="AD3067" s="16">
        <v>16.88</v>
      </c>
      <c r="AE3067" s="16">
        <v>18.691700000000001</v>
      </c>
      <c r="AF3067" s="16">
        <v>0</v>
      </c>
      <c r="AG3067" s="43">
        <v>1000000</v>
      </c>
      <c r="AH3067" s="16">
        <v>0.27850000000000003</v>
      </c>
      <c r="AI3067" s="16">
        <v>100.419</v>
      </c>
      <c r="AJ3067" s="16">
        <v>98.289000000000001</v>
      </c>
      <c r="AK3067" s="16">
        <v>-0.125</v>
      </c>
      <c r="AL3067" s="16">
        <v>-9.6500000000000002E-2</v>
      </c>
      <c r="AM3067" s="16">
        <v>1.9400000000000001E-2</v>
      </c>
      <c r="AN3067" s="16">
        <v>0.5393</v>
      </c>
      <c r="AO3067" s="16">
        <v>-0.53390000000000004</v>
      </c>
      <c r="AP3067" s="16">
        <v>-8.9899999999999994E-2</v>
      </c>
      <c r="AQ3067" s="16">
        <v>21.827000000000002</v>
      </c>
      <c r="AR3067" s="16">
        <f t="shared" si="125"/>
        <v>1</v>
      </c>
      <c r="AS3067" s="5">
        <f t="shared" si="124"/>
        <v>2.0913100000000018E-2</v>
      </c>
    </row>
    <row r="3068" spans="1:45" x14ac:dyDescent="0.25">
      <c r="A3068" s="16" t="s">
        <v>406</v>
      </c>
      <c r="B3068" s="16" t="s">
        <v>192</v>
      </c>
      <c r="C3068" s="16" t="s">
        <v>350</v>
      </c>
      <c r="D3068" s="16">
        <v>1989</v>
      </c>
      <c r="E3068" s="16" t="s">
        <v>3583</v>
      </c>
      <c r="F3068" s="16" t="s">
        <v>594</v>
      </c>
      <c r="G3068" s="10"/>
      <c r="H3068" s="73"/>
      <c r="I3068" s="16" t="s">
        <v>6700</v>
      </c>
      <c r="J3068" s="71">
        <v>2.4E-2</v>
      </c>
      <c r="K3068" s="71">
        <v>1.0529999999999999</v>
      </c>
      <c r="L3068" s="16">
        <v>0.37704219999999999</v>
      </c>
      <c r="M3068" s="16">
        <v>0.38051089999999999</v>
      </c>
      <c r="N3068" s="16">
        <v>-0.78200829999999999</v>
      </c>
      <c r="O3068" s="16">
        <v>0.42366670000000001</v>
      </c>
      <c r="P3068" s="16">
        <v>0.69965219999999995</v>
      </c>
      <c r="Q3068" s="16">
        <v>8.8513900000000006E-2</v>
      </c>
      <c r="R3068" s="16">
        <v>0.46989999999999998</v>
      </c>
      <c r="S3068" s="16">
        <v>0.19739999999999999</v>
      </c>
      <c r="T3068" s="16">
        <v>7.1000000000000004E-3</v>
      </c>
      <c r="U3068" s="16">
        <v>3.0613000000000001</v>
      </c>
      <c r="V3068" s="16">
        <v>14.986000000000001</v>
      </c>
      <c r="W3068" s="16">
        <v>8.76</v>
      </c>
      <c r="X3068" s="16">
        <v>318.28699999999998</v>
      </c>
      <c r="Y3068" s="16">
        <v>63.118299999999998</v>
      </c>
      <c r="Z3068" s="16">
        <v>0.3604</v>
      </c>
      <c r="AA3068" s="16">
        <v>0.33964070000000002</v>
      </c>
      <c r="AB3068" s="16">
        <v>0</v>
      </c>
      <c r="AC3068" s="16">
        <v>16</v>
      </c>
      <c r="AD3068" s="16">
        <v>16.68</v>
      </c>
      <c r="AE3068" s="16">
        <v>19.200399999999998</v>
      </c>
      <c r="AF3068" s="16">
        <v>0</v>
      </c>
      <c r="AG3068" s="16">
        <v>998570</v>
      </c>
      <c r="AH3068" s="16">
        <v>0.27689999999999998</v>
      </c>
      <c r="AI3068" s="16">
        <v>100.325</v>
      </c>
      <c r="AJ3068" s="16">
        <v>98.362899999999996</v>
      </c>
      <c r="AK3068" s="16">
        <v>-0.15670000000000001</v>
      </c>
      <c r="AL3068" s="16">
        <v>-4.1099999999999998E-2</v>
      </c>
      <c r="AM3068" s="16">
        <v>5.5E-2</v>
      </c>
      <c r="AN3068" s="16">
        <v>0.56399999999999995</v>
      </c>
      <c r="AO3068" s="16">
        <v>-0.48449999999999999</v>
      </c>
      <c r="AP3068" s="16">
        <v>-4.65E-2</v>
      </c>
      <c r="AQ3068" s="16">
        <v>21.827000000000002</v>
      </c>
      <c r="AR3068" s="16">
        <f t="shared" si="125"/>
        <v>1</v>
      </c>
      <c r="AS3068" s="5">
        <f t="shared" si="124"/>
        <v>1.9634299999999993E-2</v>
      </c>
    </row>
    <row r="3069" spans="1:45" x14ac:dyDescent="0.25">
      <c r="A3069" s="16" t="s">
        <v>406</v>
      </c>
      <c r="B3069" s="16" t="s">
        <v>192</v>
      </c>
      <c r="C3069" s="16" t="s">
        <v>350</v>
      </c>
      <c r="D3069" s="16">
        <v>1990</v>
      </c>
      <c r="E3069" s="16" t="s">
        <v>3581</v>
      </c>
      <c r="F3069" s="16" t="s">
        <v>594</v>
      </c>
      <c r="G3069" s="10"/>
      <c r="H3069" s="73"/>
      <c r="I3069" s="16" t="s">
        <v>6700</v>
      </c>
      <c r="J3069" s="71">
        <v>-1E-3</v>
      </c>
      <c r="K3069" s="71">
        <v>1.052</v>
      </c>
      <c r="L3069" s="16">
        <v>0.39809260000000002</v>
      </c>
      <c r="M3069" s="16">
        <v>0.437332</v>
      </c>
      <c r="N3069" s="16">
        <v>-0.77549000000000001</v>
      </c>
      <c r="O3069" s="16">
        <v>0.38295119999999999</v>
      </c>
      <c r="P3069" s="16">
        <v>0.69786579999999998</v>
      </c>
      <c r="Q3069" s="16">
        <v>0.11944390000000001</v>
      </c>
      <c r="R3069" s="16">
        <v>0.46989999999999998</v>
      </c>
      <c r="S3069" s="16">
        <v>0.21759999999999999</v>
      </c>
      <c r="T3069" s="16">
        <v>5.0000000000000001E-3</v>
      </c>
      <c r="U3069" s="16">
        <v>3.0935000000000001</v>
      </c>
      <c r="V3069" s="16">
        <v>15.39</v>
      </c>
      <c r="W3069" s="16">
        <v>8.7799999999999994</v>
      </c>
      <c r="X3069" s="16">
        <v>317.22800000000001</v>
      </c>
      <c r="Y3069" s="16">
        <v>63.118299999999998</v>
      </c>
      <c r="Z3069" s="16">
        <v>0.34010000000000001</v>
      </c>
      <c r="AA3069" s="16">
        <v>0.34779660000000001</v>
      </c>
      <c r="AB3069" s="16">
        <v>0</v>
      </c>
      <c r="AC3069" s="16">
        <v>16</v>
      </c>
      <c r="AD3069" s="16">
        <v>16.47</v>
      </c>
      <c r="AE3069" s="16">
        <v>19.3217</v>
      </c>
      <c r="AF3069" s="16">
        <v>0.79979999999999996</v>
      </c>
      <c r="AG3069" s="43">
        <v>1000000</v>
      </c>
      <c r="AH3069" s="16">
        <v>0.25364999999999999</v>
      </c>
      <c r="AI3069" s="16">
        <v>99.9</v>
      </c>
      <c r="AJ3069" s="16">
        <v>98.436700000000002</v>
      </c>
      <c r="AK3069" s="16">
        <v>-0.1883</v>
      </c>
      <c r="AL3069" s="16">
        <v>1.4200000000000001E-2</v>
      </c>
      <c r="AM3069" s="16">
        <v>9.0700000000000003E-2</v>
      </c>
      <c r="AN3069" s="16">
        <v>0.58879999999999999</v>
      </c>
      <c r="AO3069" s="16">
        <v>-0.435</v>
      </c>
      <c r="AP3069" s="16">
        <v>-3.0000000000000001E-3</v>
      </c>
      <c r="AQ3069" s="16">
        <v>21.827000000000002</v>
      </c>
      <c r="AR3069" s="16">
        <f t="shared" si="125"/>
        <v>1</v>
      </c>
      <c r="AS3069" s="5">
        <f t="shared" si="124"/>
        <v>2.1050400000000025E-2</v>
      </c>
    </row>
    <row r="3070" spans="1:45" x14ac:dyDescent="0.25">
      <c r="A3070" s="16" t="s">
        <v>406</v>
      </c>
      <c r="B3070" s="16" t="s">
        <v>192</v>
      </c>
      <c r="C3070" s="16" t="s">
        <v>350</v>
      </c>
      <c r="D3070" s="16">
        <v>1991</v>
      </c>
      <c r="E3070" s="16" t="s">
        <v>3582</v>
      </c>
      <c r="F3070" s="16" t="s">
        <v>594</v>
      </c>
      <c r="G3070" s="10"/>
      <c r="H3070" s="73"/>
      <c r="I3070" s="16" t="s">
        <v>6700</v>
      </c>
      <c r="J3070" s="71">
        <v>-3.4000000000000002E-2</v>
      </c>
      <c r="K3070" s="71">
        <v>1.0169999999999999</v>
      </c>
      <c r="L3070" s="16">
        <v>0.38603739999999998</v>
      </c>
      <c r="M3070" s="16">
        <v>0.35875180000000001</v>
      </c>
      <c r="N3070" s="16">
        <v>-0.77280879999999996</v>
      </c>
      <c r="O3070" s="16">
        <v>0.42161520000000002</v>
      </c>
      <c r="P3070" s="16">
        <v>0.67549479999999995</v>
      </c>
      <c r="Q3070" s="16">
        <v>0.15039089999999999</v>
      </c>
      <c r="R3070" s="16">
        <v>0.46989999999999998</v>
      </c>
      <c r="S3070" s="16">
        <v>0.19139999999999999</v>
      </c>
      <c r="T3070" s="16">
        <v>7.1999999999999998E-3</v>
      </c>
      <c r="U3070" s="16">
        <v>3.1257999999999999</v>
      </c>
      <c r="V3070" s="16">
        <v>15.834</v>
      </c>
      <c r="W3070" s="16">
        <v>8.8940000000000001</v>
      </c>
      <c r="X3070" s="16">
        <v>314.54199999999997</v>
      </c>
      <c r="Y3070" s="16">
        <v>63.118299999999998</v>
      </c>
      <c r="Z3070" s="16">
        <v>0.36220000000000002</v>
      </c>
      <c r="AA3070" s="16">
        <v>0.35556409999999999</v>
      </c>
      <c r="AB3070" s="16">
        <v>0</v>
      </c>
      <c r="AC3070" s="16">
        <v>16</v>
      </c>
      <c r="AD3070" s="16">
        <v>16.27</v>
      </c>
      <c r="AE3070" s="16">
        <v>19.925000000000001</v>
      </c>
      <c r="AF3070" s="16">
        <v>0.83630000000000004</v>
      </c>
      <c r="AG3070" s="16">
        <v>957095</v>
      </c>
      <c r="AH3070" s="16">
        <v>0.2457</v>
      </c>
      <c r="AI3070" s="16">
        <v>99.9</v>
      </c>
      <c r="AJ3070" s="16">
        <v>98.510499999999993</v>
      </c>
      <c r="AK3070" s="16">
        <v>-0.21990000000000001</v>
      </c>
      <c r="AL3070" s="16">
        <v>6.9599999999999995E-2</v>
      </c>
      <c r="AM3070" s="16">
        <v>0.12640000000000001</v>
      </c>
      <c r="AN3070" s="16">
        <v>0.61360000000000003</v>
      </c>
      <c r="AO3070" s="16">
        <v>-0.38550000000000001</v>
      </c>
      <c r="AP3070" s="16">
        <v>4.0500000000000001E-2</v>
      </c>
      <c r="AQ3070" s="16">
        <v>21.827000000000002</v>
      </c>
      <c r="AR3070" s="16">
        <f t="shared" si="125"/>
        <v>1</v>
      </c>
      <c r="AS3070" s="5">
        <f t="shared" si="124"/>
        <v>-1.2055200000000044E-2</v>
      </c>
    </row>
    <row r="3071" spans="1:45" x14ac:dyDescent="0.25">
      <c r="A3071" s="16" t="s">
        <v>406</v>
      </c>
      <c r="B3071" s="16" t="s">
        <v>192</v>
      </c>
      <c r="C3071" s="16" t="s">
        <v>350</v>
      </c>
      <c r="D3071" s="16">
        <v>1992</v>
      </c>
      <c r="E3071" s="16" t="s">
        <v>3571</v>
      </c>
      <c r="F3071" s="16" t="s">
        <v>594</v>
      </c>
      <c r="G3071" s="10"/>
      <c r="H3071" s="73"/>
      <c r="I3071" s="16" t="s">
        <v>6700</v>
      </c>
      <c r="J3071" s="71">
        <v>0.09</v>
      </c>
      <c r="K3071" s="71">
        <v>1.113</v>
      </c>
      <c r="L3071" s="16">
        <v>0.45109749999999998</v>
      </c>
      <c r="M3071" s="16">
        <v>0.32957769999999997</v>
      </c>
      <c r="N3071" s="16">
        <v>-0.75043389999999999</v>
      </c>
      <c r="O3071" s="16">
        <v>0.46906379999999998</v>
      </c>
      <c r="P3071" s="16">
        <v>0.74529020000000001</v>
      </c>
      <c r="Q3071" s="16">
        <v>0.181284</v>
      </c>
      <c r="R3071" s="16">
        <v>0.46989999999999998</v>
      </c>
      <c r="S3071" s="16">
        <v>0.1827</v>
      </c>
      <c r="T3071" s="16">
        <v>7.6E-3</v>
      </c>
      <c r="U3071" s="16">
        <v>3.1579999999999999</v>
      </c>
      <c r="V3071" s="16">
        <v>16.277999999999999</v>
      </c>
      <c r="W3071" s="16">
        <v>9.0079999999999991</v>
      </c>
      <c r="X3071" s="16">
        <v>314.94499999999999</v>
      </c>
      <c r="Y3071" s="16">
        <v>63.118299999999998</v>
      </c>
      <c r="Z3071" s="16">
        <v>0.38900000000000001</v>
      </c>
      <c r="AA3071" s="16">
        <v>0.36333169999999998</v>
      </c>
      <c r="AB3071" s="16">
        <v>0</v>
      </c>
      <c r="AC3071" s="16">
        <v>16</v>
      </c>
      <c r="AD3071" s="16">
        <v>16.07</v>
      </c>
      <c r="AE3071" s="16">
        <v>21.5535</v>
      </c>
      <c r="AF3071" s="16">
        <v>0.86460000000000004</v>
      </c>
      <c r="AG3071" s="43">
        <v>1100000</v>
      </c>
      <c r="AH3071" s="16">
        <v>0.24145</v>
      </c>
      <c r="AI3071" s="16">
        <v>99.9</v>
      </c>
      <c r="AJ3071" s="16">
        <v>98.7</v>
      </c>
      <c r="AK3071" s="16">
        <v>-0.25159999999999999</v>
      </c>
      <c r="AL3071" s="16">
        <v>0.125</v>
      </c>
      <c r="AM3071" s="16">
        <v>0.16209999999999999</v>
      </c>
      <c r="AN3071" s="16">
        <v>0.63839999999999997</v>
      </c>
      <c r="AO3071" s="16">
        <v>-0.33610000000000001</v>
      </c>
      <c r="AP3071" s="16">
        <v>8.3900000000000002E-2</v>
      </c>
      <c r="AQ3071" s="16">
        <v>21.827000000000002</v>
      </c>
      <c r="AR3071" s="16">
        <f t="shared" si="125"/>
        <v>1</v>
      </c>
      <c r="AS3071" s="5">
        <f t="shared" si="124"/>
        <v>6.506010000000001E-2</v>
      </c>
    </row>
    <row r="3072" spans="1:45" x14ac:dyDescent="0.25">
      <c r="A3072" s="16" t="s">
        <v>406</v>
      </c>
      <c r="B3072" s="16" t="s">
        <v>192</v>
      </c>
      <c r="C3072" s="16" t="s">
        <v>350</v>
      </c>
      <c r="D3072" s="16">
        <v>1993</v>
      </c>
      <c r="E3072" s="16" t="s">
        <v>3594</v>
      </c>
      <c r="F3072" s="16" t="s">
        <v>594</v>
      </c>
      <c r="G3072" s="10"/>
      <c r="H3072" s="73"/>
      <c r="I3072" s="16" t="s">
        <v>6700</v>
      </c>
      <c r="J3072" s="71">
        <v>-2.5999999999999999E-2</v>
      </c>
      <c r="K3072" s="71">
        <v>1.085</v>
      </c>
      <c r="L3072" s="16">
        <v>0.49613000000000002</v>
      </c>
      <c r="M3072" s="16">
        <v>0.32537650000000001</v>
      </c>
      <c r="N3072" s="16">
        <v>-0.7381392</v>
      </c>
      <c r="O3072" s="16">
        <v>0.48367189999999999</v>
      </c>
      <c r="P3072" s="16">
        <v>0.7911513</v>
      </c>
      <c r="Q3072" s="16">
        <v>0.21219850000000001</v>
      </c>
      <c r="R3072" s="16">
        <v>0.46989999999999998</v>
      </c>
      <c r="S3072" s="16">
        <v>0.18429999999999999</v>
      </c>
      <c r="T3072" s="16">
        <v>6.4999999999999997E-3</v>
      </c>
      <c r="U3072" s="16">
        <v>3.1903000000000001</v>
      </c>
      <c r="V3072" s="16">
        <v>16.722000000000001</v>
      </c>
      <c r="W3072" s="16">
        <v>9.1219999999999999</v>
      </c>
      <c r="X3072" s="16">
        <v>313.767</v>
      </c>
      <c r="Y3072" s="16">
        <v>63.118299999999998</v>
      </c>
      <c r="Z3072" s="16">
        <v>0.39829999999999999</v>
      </c>
      <c r="AA3072" s="16">
        <v>0.37148759999999997</v>
      </c>
      <c r="AB3072" s="16">
        <v>0</v>
      </c>
      <c r="AC3072" s="16">
        <v>16</v>
      </c>
      <c r="AD3072" s="16">
        <v>15.86</v>
      </c>
      <c r="AE3072" s="16">
        <v>22.418900000000001</v>
      </c>
      <c r="AF3072" s="16">
        <v>0.87180000000000002</v>
      </c>
      <c r="AG3072" s="43">
        <v>1100000</v>
      </c>
      <c r="AH3072" s="16">
        <v>0.23945</v>
      </c>
      <c r="AI3072" s="16">
        <v>99.9</v>
      </c>
      <c r="AJ3072" s="16">
        <v>98.7</v>
      </c>
      <c r="AK3072" s="16">
        <v>-0.28320000000000001</v>
      </c>
      <c r="AL3072" s="16">
        <v>0.18029999999999999</v>
      </c>
      <c r="AM3072" s="16">
        <v>0.1978</v>
      </c>
      <c r="AN3072" s="16">
        <v>0.66310000000000002</v>
      </c>
      <c r="AO3072" s="16">
        <v>-0.28660000000000002</v>
      </c>
      <c r="AP3072" s="16">
        <v>0.12740000000000001</v>
      </c>
      <c r="AQ3072" s="16">
        <v>21.827000000000002</v>
      </c>
      <c r="AR3072" s="16">
        <f t="shared" si="125"/>
        <v>1</v>
      </c>
      <c r="AS3072" s="5">
        <f t="shared" si="124"/>
        <v>4.5032500000000031E-2</v>
      </c>
    </row>
    <row r="3073" spans="1:45" x14ac:dyDescent="0.25">
      <c r="A3073" s="16" t="s">
        <v>406</v>
      </c>
      <c r="B3073" s="16" t="s">
        <v>192</v>
      </c>
      <c r="C3073" s="16" t="s">
        <v>350</v>
      </c>
      <c r="D3073" s="16">
        <v>1994</v>
      </c>
      <c r="E3073" s="16" t="s">
        <v>3577</v>
      </c>
      <c r="F3073" s="16" t="s">
        <v>594</v>
      </c>
      <c r="G3073" s="10"/>
      <c r="H3073" s="73"/>
      <c r="I3073" s="16" t="s">
        <v>6700</v>
      </c>
      <c r="J3073" s="71">
        <v>-8.9999999999999993E-3</v>
      </c>
      <c r="K3073" s="71">
        <v>1.075</v>
      </c>
      <c r="L3073" s="16">
        <v>0.49326920000000002</v>
      </c>
      <c r="M3073" s="16">
        <v>0.30182140000000002</v>
      </c>
      <c r="N3073" s="16">
        <v>-0.71383260000000004</v>
      </c>
      <c r="O3073" s="16">
        <v>0.40439940000000002</v>
      </c>
      <c r="P3073" s="16">
        <v>0.83404429999999996</v>
      </c>
      <c r="Q3073" s="16">
        <v>0.24309130000000001</v>
      </c>
      <c r="R3073" s="16">
        <v>0.46989999999999998</v>
      </c>
      <c r="S3073" s="16">
        <v>0.17610000000000001</v>
      </c>
      <c r="T3073" s="16">
        <v>7.3000000000000001E-3</v>
      </c>
      <c r="U3073" s="16">
        <v>3.2225000000000001</v>
      </c>
      <c r="V3073" s="16">
        <v>17.166</v>
      </c>
      <c r="W3073" s="16">
        <v>9.2360000000000007</v>
      </c>
      <c r="X3073" s="16">
        <v>314.47300000000001</v>
      </c>
      <c r="Y3073" s="16">
        <v>63.118299999999998</v>
      </c>
      <c r="Z3073" s="16">
        <v>0.35730000000000001</v>
      </c>
      <c r="AA3073" s="16">
        <v>0.37925510000000001</v>
      </c>
      <c r="AB3073" s="16">
        <v>0</v>
      </c>
      <c r="AC3073" s="16">
        <v>16</v>
      </c>
      <c r="AD3073" s="16">
        <v>15.66</v>
      </c>
      <c r="AE3073" s="16">
        <v>23.382100000000001</v>
      </c>
      <c r="AF3073" s="16">
        <v>2.3294000000000001</v>
      </c>
      <c r="AG3073" s="43">
        <v>1200000</v>
      </c>
      <c r="AH3073" s="16">
        <v>0.2382</v>
      </c>
      <c r="AI3073" s="16">
        <v>99.9</v>
      </c>
      <c r="AJ3073" s="16">
        <v>98.7</v>
      </c>
      <c r="AK3073" s="16">
        <v>-0.31480000000000002</v>
      </c>
      <c r="AL3073" s="16">
        <v>0.23569999999999999</v>
      </c>
      <c r="AM3073" s="16">
        <v>0.2334</v>
      </c>
      <c r="AN3073" s="16">
        <v>0.68789999999999996</v>
      </c>
      <c r="AO3073" s="16">
        <v>-0.23719999999999999</v>
      </c>
      <c r="AP3073" s="16">
        <v>0.17080000000000001</v>
      </c>
      <c r="AQ3073" s="16">
        <v>21.827000000000002</v>
      </c>
      <c r="AR3073" s="16">
        <f t="shared" si="125"/>
        <v>1</v>
      </c>
      <c r="AS3073" s="5">
        <f t="shared" si="124"/>
        <v>-2.8607999999999967E-3</v>
      </c>
    </row>
    <row r="3074" spans="1:45" x14ac:dyDescent="0.25">
      <c r="A3074" s="16" t="s">
        <v>406</v>
      </c>
      <c r="B3074" s="16" t="s">
        <v>192</v>
      </c>
      <c r="C3074" s="16" t="s">
        <v>350</v>
      </c>
      <c r="D3074" s="16">
        <v>1995</v>
      </c>
      <c r="E3074" s="16" t="s">
        <v>3599</v>
      </c>
      <c r="F3074" s="16" t="s">
        <v>594</v>
      </c>
      <c r="G3074" s="10"/>
      <c r="H3074" s="73"/>
      <c r="I3074" s="16" t="s">
        <v>6700</v>
      </c>
      <c r="J3074" s="71">
        <v>-1.2999999999999999E-2</v>
      </c>
      <c r="K3074" s="71">
        <v>1.0609999999999999</v>
      </c>
      <c r="L3074" s="16">
        <v>0.54418979999999995</v>
      </c>
      <c r="M3074" s="16">
        <v>0.33129120000000001</v>
      </c>
      <c r="N3074" s="16">
        <v>-0.68068700000000004</v>
      </c>
      <c r="O3074" s="16">
        <v>0.40026230000000002</v>
      </c>
      <c r="P3074" s="16">
        <v>0.86000220000000005</v>
      </c>
      <c r="Q3074" s="16">
        <v>0.2740206</v>
      </c>
      <c r="R3074" s="16">
        <v>0.46989999999999998</v>
      </c>
      <c r="S3074" s="16">
        <v>0.1903</v>
      </c>
      <c r="T3074" s="16">
        <v>4.7000000000000002E-3</v>
      </c>
      <c r="U3074" s="16">
        <v>3.2547999999999999</v>
      </c>
      <c r="V3074" s="16">
        <v>17.61</v>
      </c>
      <c r="W3074" s="16">
        <v>9.35</v>
      </c>
      <c r="X3074" s="16">
        <v>316.56299999999999</v>
      </c>
      <c r="Y3074" s="16">
        <v>63.118299999999998</v>
      </c>
      <c r="Z3074" s="16">
        <v>0.35649999999999998</v>
      </c>
      <c r="AA3074" s="16">
        <v>0.38702259999999999</v>
      </c>
      <c r="AB3074" s="16">
        <v>0</v>
      </c>
      <c r="AC3074" s="16">
        <v>16</v>
      </c>
      <c r="AD3074" s="16">
        <v>15.46</v>
      </c>
      <c r="AE3074" s="16">
        <v>24.483699999999999</v>
      </c>
      <c r="AF3074" s="16">
        <v>3.6852999999999998</v>
      </c>
      <c r="AG3074" s="43">
        <v>1200000</v>
      </c>
      <c r="AH3074" s="16">
        <v>0.23425000000000001</v>
      </c>
      <c r="AI3074" s="16">
        <v>99.9</v>
      </c>
      <c r="AJ3074" s="16">
        <v>98.7</v>
      </c>
      <c r="AK3074" s="16">
        <v>-0.34649999999999997</v>
      </c>
      <c r="AL3074" s="16">
        <v>0.29110000000000003</v>
      </c>
      <c r="AM3074" s="16">
        <v>0.26910000000000001</v>
      </c>
      <c r="AN3074" s="16">
        <v>0.7127</v>
      </c>
      <c r="AO3074" s="16">
        <v>-0.18770000000000001</v>
      </c>
      <c r="AP3074" s="16">
        <v>0.21429999999999999</v>
      </c>
      <c r="AQ3074" s="16">
        <v>21.827000000000002</v>
      </c>
      <c r="AR3074" s="16">
        <f t="shared" si="125"/>
        <v>1</v>
      </c>
      <c r="AS3074" s="5">
        <f t="shared" si="124"/>
        <v>5.0920599999999927E-2</v>
      </c>
    </row>
    <row r="3075" spans="1:45" x14ac:dyDescent="0.25">
      <c r="A3075" s="16" t="s">
        <v>406</v>
      </c>
      <c r="B3075" s="16" t="s">
        <v>192</v>
      </c>
      <c r="C3075" s="16" t="s">
        <v>350</v>
      </c>
      <c r="D3075" s="16">
        <v>1996</v>
      </c>
      <c r="E3075" s="16" t="s">
        <v>3593</v>
      </c>
      <c r="F3075" s="16" t="s">
        <v>594</v>
      </c>
      <c r="G3075" s="10"/>
      <c r="H3075" s="73"/>
      <c r="I3075" s="16" t="s">
        <v>6700</v>
      </c>
      <c r="J3075" s="71">
        <v>-6.0000000000000001E-3</v>
      </c>
      <c r="K3075" s="71">
        <v>1.0549999999999999</v>
      </c>
      <c r="L3075" s="16">
        <v>0.48046460000000002</v>
      </c>
      <c r="M3075" s="16">
        <v>0.12998889999999999</v>
      </c>
      <c r="N3075" s="16">
        <v>-0.65545949999999997</v>
      </c>
      <c r="O3075" s="16">
        <v>0.4879501</v>
      </c>
      <c r="P3075" s="16">
        <v>0.93139810000000001</v>
      </c>
      <c r="Q3075" s="16">
        <v>0.13000719999999999</v>
      </c>
      <c r="R3075" s="16">
        <v>0.46989999999999998</v>
      </c>
      <c r="S3075" s="16">
        <v>0.1351</v>
      </c>
      <c r="T3075" s="16">
        <v>5.4999999999999997E-3</v>
      </c>
      <c r="U3075" s="16">
        <v>3.2869999999999999</v>
      </c>
      <c r="V3075" s="16">
        <v>17.86</v>
      </c>
      <c r="W3075" s="16">
        <v>9.6760000000000002</v>
      </c>
      <c r="X3075" s="16">
        <v>316.06400000000002</v>
      </c>
      <c r="Y3075" s="16">
        <v>63.118299999999998</v>
      </c>
      <c r="Z3075" s="16">
        <v>0.40489999999999998</v>
      </c>
      <c r="AA3075" s="16">
        <v>0.39517859999999999</v>
      </c>
      <c r="AB3075" s="16">
        <v>0</v>
      </c>
      <c r="AC3075" s="16">
        <v>16</v>
      </c>
      <c r="AD3075" s="16">
        <v>15.25</v>
      </c>
      <c r="AE3075" s="16">
        <v>26.052499999999998</v>
      </c>
      <c r="AF3075" s="16">
        <v>5.6143000000000001</v>
      </c>
      <c r="AG3075" s="43">
        <v>1300000</v>
      </c>
      <c r="AH3075" s="16">
        <v>0.23100000000000001</v>
      </c>
      <c r="AI3075" s="16">
        <v>99.9</v>
      </c>
      <c r="AJ3075" s="16">
        <v>98.7</v>
      </c>
      <c r="AK3075" s="16">
        <v>-0.54369999999999996</v>
      </c>
      <c r="AL3075" s="16">
        <v>-8.6599999999999996E-2</v>
      </c>
      <c r="AM3075" s="16">
        <v>0.46529999999999999</v>
      </c>
      <c r="AN3075" s="16">
        <v>0.1946</v>
      </c>
      <c r="AO3075" s="16">
        <v>-6.5199999999999994E-2</v>
      </c>
      <c r="AP3075" s="16">
        <v>9.5899999999999999E-2</v>
      </c>
      <c r="AQ3075" s="16">
        <v>21.827000000000002</v>
      </c>
      <c r="AR3075" s="16">
        <f t="shared" si="125"/>
        <v>1</v>
      </c>
      <c r="AS3075" s="5">
        <f t="shared" si="124"/>
        <v>-6.3725199999999926E-2</v>
      </c>
    </row>
    <row r="3076" spans="1:45" x14ac:dyDescent="0.25">
      <c r="A3076" s="16" t="s">
        <v>406</v>
      </c>
      <c r="B3076" s="16" t="s">
        <v>192</v>
      </c>
      <c r="C3076" s="16" t="s">
        <v>350</v>
      </c>
      <c r="D3076" s="16">
        <v>1997</v>
      </c>
      <c r="E3076" s="16" t="s">
        <v>3579</v>
      </c>
      <c r="F3076" s="16" t="s">
        <v>594</v>
      </c>
      <c r="G3076" s="10"/>
      <c r="H3076" s="73"/>
      <c r="I3076" s="16" t="s">
        <v>6700</v>
      </c>
      <c r="J3076" s="71">
        <v>0.19600000000000001</v>
      </c>
      <c r="K3076" s="71">
        <v>1.2829999999999999</v>
      </c>
      <c r="L3076" s="16">
        <v>0.51930929999999997</v>
      </c>
      <c r="M3076" s="16">
        <v>3.12681E-2</v>
      </c>
      <c r="N3076" s="16">
        <v>-0.62744259999999996</v>
      </c>
      <c r="O3076" s="16">
        <v>0.46697810000000001</v>
      </c>
      <c r="P3076" s="16">
        <v>0.97285489999999997</v>
      </c>
      <c r="Q3076" s="16">
        <v>0.26878580000000002</v>
      </c>
      <c r="R3076" s="16">
        <v>0.46989999999999998</v>
      </c>
      <c r="S3076" s="16">
        <v>0.11219999999999999</v>
      </c>
      <c r="T3076" s="16">
        <v>4.1999999999999997E-3</v>
      </c>
      <c r="U3076" s="16">
        <v>3.3193000000000001</v>
      </c>
      <c r="V3076" s="16">
        <v>18.11</v>
      </c>
      <c r="W3076" s="16">
        <v>10.002000000000001</v>
      </c>
      <c r="X3076" s="16">
        <v>316.00099999999998</v>
      </c>
      <c r="Y3076" s="16">
        <v>63.118299999999998</v>
      </c>
      <c r="Z3076" s="16">
        <v>0.40110000000000001</v>
      </c>
      <c r="AA3076" s="16">
        <v>0.43595810000000002</v>
      </c>
      <c r="AB3076" s="16">
        <v>0</v>
      </c>
      <c r="AC3076" s="16">
        <v>16</v>
      </c>
      <c r="AD3076" s="16">
        <v>14.2</v>
      </c>
      <c r="AE3076" s="16">
        <v>26.799700000000001</v>
      </c>
      <c r="AF3076" s="16">
        <v>8.2109000000000005</v>
      </c>
      <c r="AG3076" s="43">
        <v>1300000</v>
      </c>
      <c r="AH3076" s="16">
        <v>0.26700000000000002</v>
      </c>
      <c r="AI3076" s="16">
        <v>99.8</v>
      </c>
      <c r="AJ3076" s="16">
        <v>98.8</v>
      </c>
      <c r="AK3076" s="16">
        <v>-0.55230000000000001</v>
      </c>
      <c r="AL3076" s="16">
        <v>0.2722</v>
      </c>
      <c r="AM3076" s="16">
        <v>0.45250000000000001</v>
      </c>
      <c r="AN3076" s="16">
        <v>0.58389999999999997</v>
      </c>
      <c r="AO3076" s="16">
        <v>-5.6399999999999999E-2</v>
      </c>
      <c r="AP3076" s="16">
        <v>0.20230000000000001</v>
      </c>
      <c r="AQ3076" s="16">
        <v>21.827000000000002</v>
      </c>
      <c r="AR3076" s="16">
        <f t="shared" si="125"/>
        <v>1</v>
      </c>
      <c r="AS3076" s="5">
        <f t="shared" ref="AS3076:AS3139" si="126">IF(D3076=1985, 0, L3076-L3075)</f>
        <v>3.8844699999999954E-2</v>
      </c>
    </row>
    <row r="3077" spans="1:45" x14ac:dyDescent="0.25">
      <c r="A3077" s="16" t="s">
        <v>406</v>
      </c>
      <c r="B3077" s="16" t="s">
        <v>192</v>
      </c>
      <c r="C3077" s="16" t="s">
        <v>350</v>
      </c>
      <c r="D3077" s="16">
        <v>1998</v>
      </c>
      <c r="E3077" s="16" t="s">
        <v>3584</v>
      </c>
      <c r="F3077" s="16" t="s">
        <v>594</v>
      </c>
      <c r="G3077" s="10"/>
      <c r="H3077" s="73"/>
      <c r="I3077" s="16" t="s">
        <v>6700</v>
      </c>
      <c r="J3077" s="71">
        <v>5.5E-2</v>
      </c>
      <c r="K3077" s="71">
        <v>1.3560000000000001</v>
      </c>
      <c r="L3077" s="16">
        <v>0.84105859999999999</v>
      </c>
      <c r="M3077" s="16">
        <v>0.38738460000000002</v>
      </c>
      <c r="N3077" s="16">
        <v>-0.57672979999999996</v>
      </c>
      <c r="O3077" s="16">
        <v>0.54122230000000005</v>
      </c>
      <c r="P3077" s="16">
        <v>1.082959</v>
      </c>
      <c r="Q3077" s="16">
        <v>0.40754489999999999</v>
      </c>
      <c r="R3077" s="16">
        <v>0.46989999999999998</v>
      </c>
      <c r="S3077" s="16">
        <v>0.2039</v>
      </c>
      <c r="T3077" s="16">
        <v>5.1999999999999998E-3</v>
      </c>
      <c r="U3077" s="16">
        <v>3.5777000000000001</v>
      </c>
      <c r="V3077" s="16">
        <v>18.36</v>
      </c>
      <c r="W3077" s="16">
        <v>10.327999999999999</v>
      </c>
      <c r="X3077" s="16">
        <v>315.76900000000001</v>
      </c>
      <c r="Y3077" s="16">
        <v>63.118299999999998</v>
      </c>
      <c r="Z3077" s="16">
        <v>0.43630000000000002</v>
      </c>
      <c r="AA3077" s="16">
        <v>0.41110200000000002</v>
      </c>
      <c r="AB3077" s="16">
        <v>0</v>
      </c>
      <c r="AC3077" s="16">
        <v>16</v>
      </c>
      <c r="AD3077" s="16">
        <v>14.84</v>
      </c>
      <c r="AE3077" s="16">
        <v>27.346800000000002</v>
      </c>
      <c r="AF3077" s="16">
        <v>11.947699999999999</v>
      </c>
      <c r="AG3077" s="43">
        <v>1500000</v>
      </c>
      <c r="AH3077" s="16">
        <v>0.2676</v>
      </c>
      <c r="AI3077" s="16">
        <v>99.6</v>
      </c>
      <c r="AJ3077" s="16">
        <v>98.9</v>
      </c>
      <c r="AK3077" s="16">
        <v>-0.56089999999999995</v>
      </c>
      <c r="AL3077" s="16">
        <v>0.63090000000000002</v>
      </c>
      <c r="AM3077" s="16">
        <v>0.43969999999999998</v>
      </c>
      <c r="AN3077" s="16">
        <v>0.97330000000000005</v>
      </c>
      <c r="AO3077" s="16">
        <v>-4.7600000000000003E-2</v>
      </c>
      <c r="AP3077" s="16">
        <v>0.30859999999999999</v>
      </c>
      <c r="AQ3077" s="16">
        <v>21.827000000000002</v>
      </c>
      <c r="AR3077" s="16">
        <f t="shared" ref="AR3077:AR3140" si="127">IF(OR(AND(I3077&lt;&gt;"", I3077&gt;=10000000, AQ3077&lt;=32.5), AND(A3077="Middle East &amp; North Africa", I3077&lt;&gt;"", I3077&gt;=9000000, AQ3077&lt;&gt;"", AQ3077&lt;=32.5)), 0, 1)</f>
        <v>1</v>
      </c>
      <c r="AS3077" s="5">
        <f t="shared" si="126"/>
        <v>0.32174930000000002</v>
      </c>
    </row>
    <row r="3078" spans="1:45" x14ac:dyDescent="0.25">
      <c r="A3078" s="16" t="s">
        <v>406</v>
      </c>
      <c r="B3078" s="16" t="s">
        <v>192</v>
      </c>
      <c r="C3078" s="16" t="s">
        <v>350</v>
      </c>
      <c r="D3078" s="16">
        <v>1999</v>
      </c>
      <c r="E3078" s="16" t="s">
        <v>3572</v>
      </c>
      <c r="F3078" s="16" t="s">
        <v>594</v>
      </c>
      <c r="G3078" s="10"/>
      <c r="H3078" s="73"/>
      <c r="I3078" s="16" t="s">
        <v>6700</v>
      </c>
      <c r="J3078" s="71">
        <v>1.7999999999999999E-2</v>
      </c>
      <c r="K3078" s="71">
        <v>1.38</v>
      </c>
      <c r="L3078" s="16">
        <v>0.96295620000000004</v>
      </c>
      <c r="M3078" s="16">
        <v>0.49003429999999998</v>
      </c>
      <c r="N3078" s="16">
        <v>-0.46601930000000003</v>
      </c>
      <c r="O3078" s="16">
        <v>0.54157089999999997</v>
      </c>
      <c r="P3078" s="16">
        <v>1.0985259999999999</v>
      </c>
      <c r="Q3078" s="16">
        <v>0.45621</v>
      </c>
      <c r="R3078" s="16">
        <v>0.46989999999999998</v>
      </c>
      <c r="S3078" s="16">
        <v>0.23400000000000001</v>
      </c>
      <c r="T3078" s="16">
        <v>4.0000000000000001E-3</v>
      </c>
      <c r="U3078" s="16">
        <v>4.3452999999999999</v>
      </c>
      <c r="V3078" s="16">
        <v>18.61</v>
      </c>
      <c r="W3078" s="16">
        <v>10.654</v>
      </c>
      <c r="X3078" s="16">
        <v>316.54700000000003</v>
      </c>
      <c r="Y3078" s="16">
        <v>63.118299999999998</v>
      </c>
      <c r="Z3078" s="16">
        <v>0.43790000000000001</v>
      </c>
      <c r="AA3078" s="16">
        <v>0.41886950000000001</v>
      </c>
      <c r="AB3078" s="16">
        <v>0</v>
      </c>
      <c r="AC3078" s="16">
        <v>16</v>
      </c>
      <c r="AD3078" s="16">
        <v>14.64</v>
      </c>
      <c r="AE3078" s="16">
        <v>27.073799999999999</v>
      </c>
      <c r="AF3078" s="16">
        <v>14.745100000000001</v>
      </c>
      <c r="AG3078" s="43">
        <v>1500000</v>
      </c>
      <c r="AH3078" s="16">
        <v>0.26319999999999999</v>
      </c>
      <c r="AI3078" s="16">
        <v>99.5</v>
      </c>
      <c r="AJ3078" s="16">
        <v>99</v>
      </c>
      <c r="AK3078" s="16">
        <v>-0.47110000000000002</v>
      </c>
      <c r="AL3078" s="16">
        <v>0.65249999999999997</v>
      </c>
      <c r="AM3078" s="16">
        <v>0.43919999999999998</v>
      </c>
      <c r="AN3078" s="16">
        <v>1.0175000000000001</v>
      </c>
      <c r="AO3078" s="16">
        <v>-6.4699999999999994E-2</v>
      </c>
      <c r="AP3078" s="16">
        <v>0.44840000000000002</v>
      </c>
      <c r="AQ3078" s="16">
        <v>21.827000000000002</v>
      </c>
      <c r="AR3078" s="16">
        <f t="shared" si="127"/>
        <v>1</v>
      </c>
      <c r="AS3078" s="5">
        <f t="shared" si="126"/>
        <v>0.12189760000000005</v>
      </c>
    </row>
    <row r="3079" spans="1:45" x14ac:dyDescent="0.25">
      <c r="A3079" s="16" t="s">
        <v>406</v>
      </c>
      <c r="B3079" s="16" t="s">
        <v>192</v>
      </c>
      <c r="C3079" s="16" t="s">
        <v>350</v>
      </c>
      <c r="D3079" s="16">
        <v>2000</v>
      </c>
      <c r="E3079" s="16" t="s">
        <v>3576</v>
      </c>
      <c r="F3079" s="16" t="s">
        <v>594</v>
      </c>
      <c r="G3079" s="10">
        <v>60858.2</v>
      </c>
      <c r="H3079" s="73">
        <v>11.016299999999999</v>
      </c>
      <c r="I3079" s="16">
        <v>592267</v>
      </c>
      <c r="J3079" s="71">
        <v>2.8000000000000001E-2</v>
      </c>
      <c r="K3079" s="71">
        <v>1.42</v>
      </c>
      <c r="L3079" s="16">
        <v>0.99658429999999998</v>
      </c>
      <c r="M3079" s="16">
        <v>0.61947050000000004</v>
      </c>
      <c r="N3079" s="16">
        <v>-0.50139880000000003</v>
      </c>
      <c r="O3079" s="16">
        <v>0.49781009999999998</v>
      </c>
      <c r="P3079" s="16">
        <v>1.0830379999999999</v>
      </c>
      <c r="Q3079" s="16">
        <v>0.50484030000000002</v>
      </c>
      <c r="R3079" s="16">
        <v>0.46989999999999998</v>
      </c>
      <c r="S3079" s="16">
        <v>0.2596</v>
      </c>
      <c r="T3079" s="16">
        <v>7.4999999999999997E-3</v>
      </c>
      <c r="U3079" s="16">
        <v>3.726</v>
      </c>
      <c r="V3079" s="16">
        <v>18.86</v>
      </c>
      <c r="W3079" s="16">
        <v>10.98</v>
      </c>
      <c r="X3079" s="16">
        <v>317.28800000000001</v>
      </c>
      <c r="Y3079" s="16">
        <v>63.118299999999998</v>
      </c>
      <c r="Z3079" s="16">
        <v>0.41589999999999999</v>
      </c>
      <c r="AA3079" s="16">
        <v>0.42663709999999999</v>
      </c>
      <c r="AB3079" s="16">
        <v>0</v>
      </c>
      <c r="AC3079" s="16">
        <v>16</v>
      </c>
      <c r="AD3079" s="16">
        <v>14.44</v>
      </c>
      <c r="AE3079" s="16">
        <v>26.982099999999999</v>
      </c>
      <c r="AF3079" s="16">
        <v>20.3566</v>
      </c>
      <c r="AG3079" s="43">
        <v>1500000</v>
      </c>
      <c r="AH3079" s="16">
        <v>0.14865</v>
      </c>
      <c r="AI3079" s="16">
        <v>99.4</v>
      </c>
      <c r="AJ3079" s="16">
        <v>99.1</v>
      </c>
      <c r="AK3079" s="16">
        <v>-0.38140000000000002</v>
      </c>
      <c r="AL3079" s="16">
        <v>0.67400000000000004</v>
      </c>
      <c r="AM3079" s="16">
        <v>0.43869999999999998</v>
      </c>
      <c r="AN3079" s="16">
        <v>1.0617000000000001</v>
      </c>
      <c r="AO3079" s="16">
        <v>-8.1699999999999995E-2</v>
      </c>
      <c r="AP3079" s="16">
        <v>0.58809999999999996</v>
      </c>
      <c r="AQ3079" s="16">
        <v>21.827000000000002</v>
      </c>
      <c r="AR3079" s="16">
        <f t="shared" si="127"/>
        <v>1</v>
      </c>
      <c r="AS3079" s="5">
        <f t="shared" si="126"/>
        <v>3.3628099999999939E-2</v>
      </c>
    </row>
    <row r="3080" spans="1:45" x14ac:dyDescent="0.25">
      <c r="A3080" s="16" t="s">
        <v>406</v>
      </c>
      <c r="B3080" s="16" t="s">
        <v>192</v>
      </c>
      <c r="C3080" s="16" t="s">
        <v>350</v>
      </c>
      <c r="D3080" s="16">
        <v>2001</v>
      </c>
      <c r="E3080" s="16" t="s">
        <v>3586</v>
      </c>
      <c r="F3080" s="16" t="s">
        <v>594</v>
      </c>
      <c r="G3080" s="10">
        <v>60707.1</v>
      </c>
      <c r="H3080" s="73">
        <v>11.013820000000001</v>
      </c>
      <c r="I3080" s="16">
        <v>616886</v>
      </c>
      <c r="J3080" s="71">
        <v>-2.1000000000000001E-2</v>
      </c>
      <c r="K3080" s="71">
        <v>1.39</v>
      </c>
      <c r="L3080" s="16">
        <v>1.0875170000000001</v>
      </c>
      <c r="M3080" s="16">
        <v>0.62871189999999999</v>
      </c>
      <c r="N3080" s="16">
        <v>-0.51594079999999998</v>
      </c>
      <c r="O3080" s="16">
        <v>0.57056079999999998</v>
      </c>
      <c r="P3080" s="16">
        <v>1.204323</v>
      </c>
      <c r="Q3080" s="16">
        <v>0.51231380000000004</v>
      </c>
      <c r="R3080" s="16">
        <v>0.46989999999999998</v>
      </c>
      <c r="S3080" s="16">
        <v>0.25119999999999998</v>
      </c>
      <c r="T3080" s="16">
        <v>1.1900000000000001E-2</v>
      </c>
      <c r="U3080" s="16">
        <v>3.2002000000000002</v>
      </c>
      <c r="V3080" s="16">
        <v>19.239999999999998</v>
      </c>
      <c r="W3080" s="16">
        <v>11.458</v>
      </c>
      <c r="X3080" s="16">
        <v>317.87900000000002</v>
      </c>
      <c r="Y3080" s="16">
        <v>63.118299999999998</v>
      </c>
      <c r="Z3080" s="16">
        <v>0.45440000000000003</v>
      </c>
      <c r="AA3080" s="16">
        <v>0.42430679999999998</v>
      </c>
      <c r="AB3080" s="16">
        <v>0</v>
      </c>
      <c r="AC3080" s="16">
        <v>16</v>
      </c>
      <c r="AD3080" s="16">
        <v>14.5</v>
      </c>
      <c r="AE3080" s="16">
        <v>27.369</v>
      </c>
      <c r="AF3080" s="16">
        <v>29.0825</v>
      </c>
      <c r="AG3080" s="43">
        <v>1600000</v>
      </c>
      <c r="AH3080" s="16">
        <v>0.25900000000000001</v>
      </c>
      <c r="AI3080" s="16">
        <v>99.3</v>
      </c>
      <c r="AJ3080" s="16">
        <v>99.2</v>
      </c>
      <c r="AK3080" s="16">
        <v>-0.4284</v>
      </c>
      <c r="AL3080" s="16">
        <v>0.69089999999999996</v>
      </c>
      <c r="AM3080" s="16">
        <v>0.46239999999999998</v>
      </c>
      <c r="AN3080" s="16">
        <v>0.89890000000000003</v>
      </c>
      <c r="AO3080" s="16">
        <v>8.7499999999999994E-2</v>
      </c>
      <c r="AP3080" s="16">
        <v>0.60699999999999998</v>
      </c>
      <c r="AQ3080" s="16">
        <v>21.827000000000002</v>
      </c>
      <c r="AR3080" s="16">
        <f t="shared" si="127"/>
        <v>1</v>
      </c>
      <c r="AS3080" s="5">
        <f t="shared" si="126"/>
        <v>9.0932700000000088E-2</v>
      </c>
    </row>
    <row r="3081" spans="1:45" x14ac:dyDescent="0.25">
      <c r="A3081" s="16" t="s">
        <v>406</v>
      </c>
      <c r="B3081" s="16" t="s">
        <v>192</v>
      </c>
      <c r="C3081" s="16" t="s">
        <v>350</v>
      </c>
      <c r="D3081" s="16">
        <v>2002</v>
      </c>
      <c r="E3081" s="16" t="s">
        <v>3578</v>
      </c>
      <c r="F3081" s="16" t="s">
        <v>594</v>
      </c>
      <c r="G3081" s="10">
        <v>62167.6</v>
      </c>
      <c r="H3081" s="73">
        <v>11.03759</v>
      </c>
      <c r="I3081" s="16">
        <v>645659</v>
      </c>
      <c r="J3081" s="71">
        <v>1.0999999999999999E-2</v>
      </c>
      <c r="K3081" s="71">
        <v>1.4059999999999999</v>
      </c>
      <c r="L3081" s="16">
        <v>1.18275</v>
      </c>
      <c r="M3081" s="16">
        <v>0.56281429999999999</v>
      </c>
      <c r="N3081" s="16">
        <v>-0.40689110000000001</v>
      </c>
      <c r="O3081" s="16">
        <v>0.62322739999999999</v>
      </c>
      <c r="P3081" s="16">
        <v>1.3066139999999999</v>
      </c>
      <c r="Q3081" s="16">
        <v>0.51980300000000002</v>
      </c>
      <c r="R3081" s="16">
        <v>0.46989999999999998</v>
      </c>
      <c r="S3081" s="16">
        <v>0.2286</v>
      </c>
      <c r="T3081" s="16">
        <v>1.4E-2</v>
      </c>
      <c r="U3081" s="16">
        <v>3.8466</v>
      </c>
      <c r="V3081" s="16">
        <v>19.62</v>
      </c>
      <c r="W3081" s="16">
        <v>11.936</v>
      </c>
      <c r="X3081" s="16">
        <v>318.52100000000002</v>
      </c>
      <c r="Y3081" s="16">
        <v>63.118299999999998</v>
      </c>
      <c r="Z3081" s="16">
        <v>0.4859</v>
      </c>
      <c r="AA3081" s="16">
        <v>0.44256050000000002</v>
      </c>
      <c r="AB3081" s="16">
        <v>0</v>
      </c>
      <c r="AC3081" s="16">
        <v>16</v>
      </c>
      <c r="AD3081" s="16">
        <v>14.03</v>
      </c>
      <c r="AE3081" s="16">
        <v>28.030200000000001</v>
      </c>
      <c r="AF3081" s="16">
        <v>42.350999999999999</v>
      </c>
      <c r="AG3081" s="43">
        <v>1700000</v>
      </c>
      <c r="AH3081" s="16">
        <v>0.25829999999999997</v>
      </c>
      <c r="AI3081" s="16">
        <v>99.2</v>
      </c>
      <c r="AJ3081" s="16">
        <v>99.4</v>
      </c>
      <c r="AK3081" s="16">
        <v>-0.47539999999999999</v>
      </c>
      <c r="AL3081" s="16">
        <v>0.70779999999999998</v>
      </c>
      <c r="AM3081" s="16">
        <v>0.48609999999999998</v>
      </c>
      <c r="AN3081" s="16">
        <v>0.73619999999999997</v>
      </c>
      <c r="AO3081" s="16">
        <v>0.25669999999999998</v>
      </c>
      <c r="AP3081" s="16">
        <v>0.62590000000000001</v>
      </c>
      <c r="AQ3081" s="16">
        <v>21.827000000000002</v>
      </c>
      <c r="AR3081" s="16">
        <f t="shared" si="127"/>
        <v>1</v>
      </c>
      <c r="AS3081" s="5">
        <f t="shared" si="126"/>
        <v>9.5232999999999901E-2</v>
      </c>
    </row>
    <row r="3082" spans="1:45" x14ac:dyDescent="0.25">
      <c r="A3082" s="16" t="s">
        <v>406</v>
      </c>
      <c r="B3082" s="16" t="s">
        <v>192</v>
      </c>
      <c r="C3082" s="16" t="s">
        <v>350</v>
      </c>
      <c r="D3082" s="16">
        <v>2003</v>
      </c>
      <c r="E3082" s="16" t="s">
        <v>3587</v>
      </c>
      <c r="F3082" s="16" t="s">
        <v>594</v>
      </c>
      <c r="G3082" s="10">
        <v>60460.4</v>
      </c>
      <c r="H3082" s="73">
        <v>11.009740000000001</v>
      </c>
      <c r="I3082" s="16">
        <v>688586</v>
      </c>
      <c r="J3082" s="71">
        <v>-0.09</v>
      </c>
      <c r="K3082" s="71">
        <v>1.2849999999999999</v>
      </c>
      <c r="L3082" s="16">
        <v>1.2248250000000001</v>
      </c>
      <c r="M3082" s="16">
        <v>0.4910002</v>
      </c>
      <c r="N3082" s="16">
        <v>-0.41488049999999999</v>
      </c>
      <c r="O3082" s="16">
        <v>0.72356989999999999</v>
      </c>
      <c r="P3082" s="16">
        <v>1.387437</v>
      </c>
      <c r="Q3082" s="16">
        <v>0.50247240000000004</v>
      </c>
      <c r="R3082" s="16">
        <v>0.46989999999999998</v>
      </c>
      <c r="S3082" s="16">
        <v>0.2069</v>
      </c>
      <c r="T3082" s="16">
        <v>1.5100000000000001E-2</v>
      </c>
      <c r="U3082" s="16">
        <v>3.3738999999999999</v>
      </c>
      <c r="V3082" s="16">
        <v>20</v>
      </c>
      <c r="W3082" s="16">
        <v>12.414</v>
      </c>
      <c r="X3082" s="16">
        <v>319.26400000000001</v>
      </c>
      <c r="Y3082" s="16">
        <v>63.118299999999998</v>
      </c>
      <c r="Z3082" s="16">
        <v>0.54100000000000004</v>
      </c>
      <c r="AA3082" s="16">
        <v>0.45032810000000001</v>
      </c>
      <c r="AB3082" s="16">
        <v>0</v>
      </c>
      <c r="AC3082" s="16">
        <v>16</v>
      </c>
      <c r="AD3082" s="16">
        <v>13.83</v>
      </c>
      <c r="AE3082" s="16">
        <v>27.945699999999999</v>
      </c>
      <c r="AF3082" s="16">
        <v>57.030200000000001</v>
      </c>
      <c r="AG3082" s="43">
        <v>1800000</v>
      </c>
      <c r="AH3082" s="16">
        <v>0.25790000000000002</v>
      </c>
      <c r="AI3082" s="16">
        <v>99.1</v>
      </c>
      <c r="AJ3082" s="16">
        <v>99.5</v>
      </c>
      <c r="AK3082" s="16">
        <v>-0.59160000000000001</v>
      </c>
      <c r="AL3082" s="16">
        <v>0.59760000000000002</v>
      </c>
      <c r="AM3082" s="16">
        <v>0.47020000000000001</v>
      </c>
      <c r="AN3082" s="16">
        <v>1.1394</v>
      </c>
      <c r="AO3082" s="16">
        <v>0.16239999999999999</v>
      </c>
      <c r="AP3082" s="16">
        <v>0.51180000000000003</v>
      </c>
      <c r="AQ3082" s="16">
        <v>21.827000000000002</v>
      </c>
      <c r="AR3082" s="16">
        <f t="shared" si="127"/>
        <v>1</v>
      </c>
      <c r="AS3082" s="5">
        <f t="shared" si="126"/>
        <v>4.2075000000000085E-2</v>
      </c>
    </row>
    <row r="3083" spans="1:45" x14ac:dyDescent="0.25">
      <c r="A3083" s="16" t="s">
        <v>406</v>
      </c>
      <c r="B3083" s="16" t="s">
        <v>192</v>
      </c>
      <c r="C3083" s="16" t="s">
        <v>350</v>
      </c>
      <c r="D3083" s="16">
        <v>2004</v>
      </c>
      <c r="E3083" s="16" t="s">
        <v>3588</v>
      </c>
      <c r="F3083" s="16" t="s">
        <v>594</v>
      </c>
      <c r="G3083" s="10">
        <v>65405.7</v>
      </c>
      <c r="H3083" s="73">
        <v>11.08836</v>
      </c>
      <c r="I3083" s="16">
        <v>758855</v>
      </c>
      <c r="J3083" s="71">
        <v>3.2000000000000001E-2</v>
      </c>
      <c r="K3083" s="71">
        <v>1.327</v>
      </c>
      <c r="L3083" s="16">
        <v>1.2969059999999999</v>
      </c>
      <c r="M3083" s="16">
        <v>0.57313630000000004</v>
      </c>
      <c r="N3083" s="16">
        <v>-0.3769595</v>
      </c>
      <c r="O3083" s="16">
        <v>0.72936840000000003</v>
      </c>
      <c r="P3083" s="16">
        <v>1.4060809999999999</v>
      </c>
      <c r="Q3083" s="16">
        <v>0.52188270000000003</v>
      </c>
      <c r="R3083" s="16">
        <v>0.46989999999999998</v>
      </c>
      <c r="S3083" s="16">
        <v>0.2195</v>
      </c>
      <c r="T3083" s="16">
        <v>1.8800000000000001E-2</v>
      </c>
      <c r="U3083" s="16">
        <v>3.4626000000000001</v>
      </c>
      <c r="V3083" s="16">
        <v>20.38</v>
      </c>
      <c r="W3083" s="16">
        <v>12.891999999999999</v>
      </c>
      <c r="X3083" s="16">
        <v>317.94900000000001</v>
      </c>
      <c r="Y3083" s="16">
        <v>63.118299999999998</v>
      </c>
      <c r="Z3083" s="16">
        <v>0.5323</v>
      </c>
      <c r="AA3083" s="16">
        <v>0.38546910000000001</v>
      </c>
      <c r="AB3083" s="16">
        <v>0</v>
      </c>
      <c r="AC3083" s="16">
        <v>16</v>
      </c>
      <c r="AD3083" s="16">
        <v>15.5</v>
      </c>
      <c r="AE3083" s="16">
        <v>26.496500000000001</v>
      </c>
      <c r="AF3083" s="16">
        <v>68.065600000000003</v>
      </c>
      <c r="AG3083" s="43">
        <v>1800000</v>
      </c>
      <c r="AH3083" s="16">
        <v>0.25619999999999998</v>
      </c>
      <c r="AI3083" s="16">
        <v>98.9</v>
      </c>
      <c r="AJ3083" s="16">
        <v>99.6</v>
      </c>
      <c r="AK3083" s="16">
        <v>-0.32440000000000002</v>
      </c>
      <c r="AL3083" s="16">
        <v>0.57699999999999996</v>
      </c>
      <c r="AM3083" s="16">
        <v>0.49459999999999998</v>
      </c>
      <c r="AN3083" s="16">
        <v>1.0812999999999999</v>
      </c>
      <c r="AO3083" s="16">
        <v>0.14749999999999999</v>
      </c>
      <c r="AP3083" s="16">
        <v>0.41689999999999999</v>
      </c>
      <c r="AQ3083" s="16">
        <v>21.827000000000002</v>
      </c>
      <c r="AR3083" s="16">
        <f t="shared" si="127"/>
        <v>1</v>
      </c>
      <c r="AS3083" s="5">
        <f t="shared" si="126"/>
        <v>7.208099999999984E-2</v>
      </c>
    </row>
    <row r="3084" spans="1:45" x14ac:dyDescent="0.25">
      <c r="A3084" s="16" t="s">
        <v>406</v>
      </c>
      <c r="B3084" s="16" t="s">
        <v>192</v>
      </c>
      <c r="C3084" s="16" t="s">
        <v>350</v>
      </c>
      <c r="D3084" s="16">
        <v>2005</v>
      </c>
      <c r="E3084" s="16" t="s">
        <v>3596</v>
      </c>
      <c r="F3084" s="16" t="s">
        <v>594</v>
      </c>
      <c r="G3084" s="10">
        <v>61688.800000000003</v>
      </c>
      <c r="H3084" s="73">
        <v>11.029859999999999</v>
      </c>
      <c r="I3084" s="16">
        <v>864863</v>
      </c>
      <c r="J3084" s="71">
        <v>-0.105</v>
      </c>
      <c r="K3084" s="71">
        <v>1.1950000000000001</v>
      </c>
      <c r="L3084" s="16">
        <v>1.460885</v>
      </c>
      <c r="M3084" s="16">
        <v>0.62024820000000003</v>
      </c>
      <c r="N3084" s="16">
        <v>-0.2052726</v>
      </c>
      <c r="O3084" s="16">
        <v>0.81235389999999996</v>
      </c>
      <c r="P3084" s="16">
        <v>1.399769</v>
      </c>
      <c r="Q3084" s="16">
        <v>0.59604170000000001</v>
      </c>
      <c r="R3084" s="16">
        <v>0.46989999999999998</v>
      </c>
      <c r="S3084" s="16">
        <v>0.22900000000000001</v>
      </c>
      <c r="T3084" s="16">
        <v>0.02</v>
      </c>
      <c r="U3084" s="16">
        <v>3.9719000000000002</v>
      </c>
      <c r="V3084" s="16">
        <v>20.76</v>
      </c>
      <c r="W3084" s="16">
        <v>13.37</v>
      </c>
      <c r="X3084" s="16">
        <v>330.67200000000003</v>
      </c>
      <c r="Y3084" s="16">
        <v>63.118299999999998</v>
      </c>
      <c r="Z3084" s="16">
        <v>0.59140000000000004</v>
      </c>
      <c r="AA3084" s="16">
        <v>0.46625149999999999</v>
      </c>
      <c r="AB3084" s="16">
        <v>0</v>
      </c>
      <c r="AC3084" s="16">
        <v>16</v>
      </c>
      <c r="AD3084" s="16">
        <v>13.42</v>
      </c>
      <c r="AE3084" s="16">
        <v>25.011700000000001</v>
      </c>
      <c r="AF3084" s="16">
        <v>87.286699999999996</v>
      </c>
      <c r="AG3084" s="43">
        <v>1700000</v>
      </c>
      <c r="AH3084" s="16">
        <v>0.25380000000000003</v>
      </c>
      <c r="AI3084" s="16">
        <v>98.8</v>
      </c>
      <c r="AJ3084" s="16">
        <v>99.7</v>
      </c>
      <c r="AK3084" s="16">
        <v>-0.3871</v>
      </c>
      <c r="AL3084" s="16">
        <v>0.82469999999999999</v>
      </c>
      <c r="AM3084" s="16">
        <v>0.42370000000000002</v>
      </c>
      <c r="AN3084" s="16">
        <v>0.98799999999999999</v>
      </c>
      <c r="AO3084" s="16">
        <v>0.25640000000000002</v>
      </c>
      <c r="AP3084" s="16">
        <v>0.69630000000000003</v>
      </c>
      <c r="AQ3084" s="16">
        <v>21.827000000000002</v>
      </c>
      <c r="AR3084" s="16">
        <f t="shared" si="127"/>
        <v>1</v>
      </c>
      <c r="AS3084" s="5">
        <f t="shared" si="126"/>
        <v>0.1639790000000001</v>
      </c>
    </row>
    <row r="3085" spans="1:45" x14ac:dyDescent="0.25">
      <c r="A3085" s="16" t="s">
        <v>406</v>
      </c>
      <c r="B3085" s="16" t="s">
        <v>192</v>
      </c>
      <c r="C3085" s="16" t="s">
        <v>350</v>
      </c>
      <c r="D3085" s="16">
        <v>2006</v>
      </c>
      <c r="E3085" s="16" t="s">
        <v>3573</v>
      </c>
      <c r="F3085" s="16" t="s">
        <v>594</v>
      </c>
      <c r="G3085" s="10">
        <v>66623.100000000006</v>
      </c>
      <c r="H3085" s="73">
        <v>11.106809999999999</v>
      </c>
      <c r="I3085" s="16">
        <v>1010382</v>
      </c>
      <c r="J3085" s="71">
        <v>5.7000000000000002E-2</v>
      </c>
      <c r="K3085" s="71">
        <v>1.2649999999999999</v>
      </c>
      <c r="L3085" s="16">
        <v>1.406258</v>
      </c>
      <c r="M3085" s="16">
        <v>0.67111330000000002</v>
      </c>
      <c r="N3085" s="16">
        <v>-0.36801539999999999</v>
      </c>
      <c r="O3085" s="16">
        <v>0.7694396</v>
      </c>
      <c r="P3085" s="16">
        <v>1.408315</v>
      </c>
      <c r="Q3085" s="16">
        <v>0.62312900000000004</v>
      </c>
      <c r="R3085" s="16">
        <v>0.46989999999999998</v>
      </c>
      <c r="S3085" s="16">
        <v>0.24590000000000001</v>
      </c>
      <c r="T3085" s="16">
        <v>1.8599999999999998E-2</v>
      </c>
      <c r="U3085" s="16">
        <v>2.7048999999999999</v>
      </c>
      <c r="V3085" s="16">
        <v>21.07</v>
      </c>
      <c r="W3085" s="16">
        <v>13.212</v>
      </c>
      <c r="X3085" s="16">
        <v>326.49400000000003</v>
      </c>
      <c r="Y3085" s="16">
        <v>63.118299999999998</v>
      </c>
      <c r="Z3085" s="16">
        <v>0.56010000000000004</v>
      </c>
      <c r="AA3085" s="16">
        <v>0.42042299999999999</v>
      </c>
      <c r="AB3085" s="16">
        <v>0</v>
      </c>
      <c r="AC3085" s="16">
        <v>16</v>
      </c>
      <c r="AD3085" s="16">
        <v>14.6</v>
      </c>
      <c r="AE3085" s="16">
        <v>23.597200000000001</v>
      </c>
      <c r="AF3085" s="16">
        <v>95.057000000000002</v>
      </c>
      <c r="AG3085" s="43">
        <v>1700000</v>
      </c>
      <c r="AH3085" s="16">
        <v>0.25119999999999998</v>
      </c>
      <c r="AI3085" s="16">
        <v>98.7</v>
      </c>
      <c r="AJ3085" s="16">
        <v>99.8</v>
      </c>
      <c r="AK3085" s="16">
        <v>-0.66220000000000001</v>
      </c>
      <c r="AL3085" s="16">
        <v>1.0921000000000001</v>
      </c>
      <c r="AM3085" s="16">
        <v>0.55489999999999995</v>
      </c>
      <c r="AN3085" s="16">
        <v>0.90200000000000002</v>
      </c>
      <c r="AO3085" s="16">
        <v>0.34079999999999999</v>
      </c>
      <c r="AP3085" s="16">
        <v>0.72289999999999999</v>
      </c>
      <c r="AQ3085" s="16">
        <v>21.827000000000002</v>
      </c>
      <c r="AR3085" s="16">
        <f t="shared" si="127"/>
        <v>1</v>
      </c>
      <c r="AS3085" s="5">
        <f t="shared" si="126"/>
        <v>-5.4626999999999981E-2</v>
      </c>
    </row>
    <row r="3086" spans="1:45" x14ac:dyDescent="0.25">
      <c r="A3086" s="16" t="s">
        <v>406</v>
      </c>
      <c r="B3086" s="16" t="s">
        <v>192</v>
      </c>
      <c r="C3086" s="16" t="s">
        <v>350</v>
      </c>
      <c r="D3086" s="16">
        <v>2007</v>
      </c>
      <c r="E3086" s="16" t="s">
        <v>3580</v>
      </c>
      <c r="F3086" s="16" t="s">
        <v>594</v>
      </c>
      <c r="G3086" s="10">
        <v>66761.600000000006</v>
      </c>
      <c r="H3086" s="73">
        <v>11.108879999999999</v>
      </c>
      <c r="I3086" s="16">
        <v>1189633</v>
      </c>
      <c r="J3086" s="71">
        <v>-0.115</v>
      </c>
      <c r="K3086" s="71">
        <v>1.1279999999999999</v>
      </c>
      <c r="L3086" s="16">
        <v>1.3690420000000001</v>
      </c>
      <c r="M3086" s="16">
        <v>0.72454680000000005</v>
      </c>
      <c r="N3086" s="16">
        <v>-0.29813210000000001</v>
      </c>
      <c r="O3086" s="16">
        <v>0.70448120000000003</v>
      </c>
      <c r="P3086" s="16">
        <v>1.3739710000000001</v>
      </c>
      <c r="Q3086" s="16">
        <v>0.51740339999999996</v>
      </c>
      <c r="R3086" s="16">
        <v>0.46989999999999998</v>
      </c>
      <c r="S3086" s="16">
        <v>0.25509999999999999</v>
      </c>
      <c r="T3086" s="16">
        <v>2.06E-2</v>
      </c>
      <c r="U3086" s="16">
        <v>2.4544999999999999</v>
      </c>
      <c r="V3086" s="16">
        <v>21.38</v>
      </c>
      <c r="W3086" s="16">
        <v>13.054</v>
      </c>
      <c r="X3086" s="16">
        <v>342.02699999999999</v>
      </c>
      <c r="Y3086" s="16">
        <v>63.118299999999998</v>
      </c>
      <c r="Z3086" s="16">
        <v>0.54159999999999997</v>
      </c>
      <c r="AA3086" s="16">
        <v>0.50974969999999997</v>
      </c>
      <c r="AB3086" s="16">
        <v>0</v>
      </c>
      <c r="AC3086" s="16">
        <v>16</v>
      </c>
      <c r="AD3086" s="16">
        <v>12.3</v>
      </c>
      <c r="AE3086" s="16">
        <v>20.596699999999998</v>
      </c>
      <c r="AF3086" s="16">
        <v>109.696</v>
      </c>
      <c r="AG3086" s="43">
        <v>1700000</v>
      </c>
      <c r="AH3086" s="16">
        <v>0.24890000000000001</v>
      </c>
      <c r="AI3086" s="16">
        <v>98.6</v>
      </c>
      <c r="AJ3086" s="16">
        <v>99.9</v>
      </c>
      <c r="AK3086" s="16">
        <v>-0.90590000000000004</v>
      </c>
      <c r="AL3086" s="16">
        <v>0.81010000000000004</v>
      </c>
      <c r="AM3086" s="16">
        <v>0.44379999999999997</v>
      </c>
      <c r="AN3086" s="16">
        <v>0.94099999999999995</v>
      </c>
      <c r="AO3086" s="16">
        <v>0.4269</v>
      </c>
      <c r="AP3086" s="16">
        <v>0.63500000000000001</v>
      </c>
      <c r="AQ3086" s="16">
        <v>21.827000000000002</v>
      </c>
      <c r="AR3086" s="16">
        <f t="shared" si="127"/>
        <v>1</v>
      </c>
      <c r="AS3086" s="5">
        <f t="shared" si="126"/>
        <v>-3.7215999999999916E-2</v>
      </c>
    </row>
    <row r="3087" spans="1:45" x14ac:dyDescent="0.25">
      <c r="A3087" s="16" t="s">
        <v>406</v>
      </c>
      <c r="B3087" s="16" t="s">
        <v>192</v>
      </c>
      <c r="C3087" s="16" t="s">
        <v>350</v>
      </c>
      <c r="D3087" s="16">
        <v>2008</v>
      </c>
      <c r="E3087" s="16" t="s">
        <v>3575</v>
      </c>
      <c r="F3087" s="16" t="s">
        <v>594</v>
      </c>
      <c r="G3087" s="10">
        <v>67262.5</v>
      </c>
      <c r="H3087" s="73">
        <v>11.11636</v>
      </c>
      <c r="I3087" s="16">
        <v>1389342</v>
      </c>
      <c r="J3087" s="71">
        <v>-7.1999999999999995E-2</v>
      </c>
      <c r="K3087" s="71">
        <v>1.05</v>
      </c>
      <c r="L3087" s="16">
        <v>1.4786090000000001</v>
      </c>
      <c r="M3087" s="16">
        <v>0.66278060000000005</v>
      </c>
      <c r="N3087" s="16">
        <v>-1.5458299999999999E-2</v>
      </c>
      <c r="O3087" s="16">
        <v>0.63476140000000003</v>
      </c>
      <c r="P3087" s="16">
        <v>1.2986549999999999</v>
      </c>
      <c r="Q3087" s="16">
        <v>0.69934750000000001</v>
      </c>
      <c r="R3087" s="16">
        <v>0.46989999999999998</v>
      </c>
      <c r="S3087" s="16">
        <v>0.24</v>
      </c>
      <c r="T3087" s="16">
        <v>2.01E-2</v>
      </c>
      <c r="U3087" s="16">
        <v>4.2275999999999998</v>
      </c>
      <c r="V3087" s="16">
        <v>21.69</v>
      </c>
      <c r="W3087" s="16">
        <v>12.896000000000001</v>
      </c>
      <c r="X3087" s="16">
        <v>357.55900000000003</v>
      </c>
      <c r="Y3087" s="16">
        <v>60.427399999999999</v>
      </c>
      <c r="Z3087" s="16">
        <v>0.53169999999999995</v>
      </c>
      <c r="AA3087" s="16">
        <v>0.4899425</v>
      </c>
      <c r="AB3087" s="16">
        <v>0</v>
      </c>
      <c r="AC3087" s="16">
        <v>16</v>
      </c>
      <c r="AD3087" s="16">
        <v>12.81</v>
      </c>
      <c r="AE3087" s="16">
        <v>19.561599999999999</v>
      </c>
      <c r="AF3087" s="16">
        <v>105.178</v>
      </c>
      <c r="AG3087" s="43">
        <v>1600000</v>
      </c>
      <c r="AH3087" s="16">
        <v>0.2477</v>
      </c>
      <c r="AI3087" s="16">
        <v>98.5</v>
      </c>
      <c r="AJ3087" s="16">
        <v>100</v>
      </c>
      <c r="AK3087" s="16">
        <v>-0.87680000000000002</v>
      </c>
      <c r="AL3087" s="16">
        <v>1.1122000000000001</v>
      </c>
      <c r="AM3087" s="16">
        <v>0.61339999999999995</v>
      </c>
      <c r="AN3087" s="16">
        <v>1.0975999999999999</v>
      </c>
      <c r="AO3087" s="16">
        <v>0.66290000000000004</v>
      </c>
      <c r="AP3087" s="16">
        <v>0.78800000000000003</v>
      </c>
      <c r="AQ3087" s="16">
        <v>21.827000000000002</v>
      </c>
      <c r="AR3087" s="16">
        <f t="shared" si="127"/>
        <v>1</v>
      </c>
      <c r="AS3087" s="5">
        <f t="shared" si="126"/>
        <v>0.10956699999999997</v>
      </c>
    </row>
    <row r="3088" spans="1:45" x14ac:dyDescent="0.25">
      <c r="A3088" s="16" t="s">
        <v>406</v>
      </c>
      <c r="B3088" s="16" t="s">
        <v>192</v>
      </c>
      <c r="C3088" s="16" t="s">
        <v>350</v>
      </c>
      <c r="D3088" s="16">
        <v>2009</v>
      </c>
      <c r="E3088" s="16" t="s">
        <v>3598</v>
      </c>
      <c r="F3088" s="16" t="s">
        <v>594</v>
      </c>
      <c r="G3088" s="10">
        <v>65769</v>
      </c>
      <c r="H3088" s="73">
        <v>11.0939</v>
      </c>
      <c r="I3088" s="16">
        <v>1590780</v>
      </c>
      <c r="J3088" s="71">
        <v>-5.6000000000000001E-2</v>
      </c>
      <c r="K3088" s="71">
        <v>0.99299999999999999</v>
      </c>
      <c r="L3088" s="16">
        <v>1.5045470000000001</v>
      </c>
      <c r="M3088" s="16">
        <v>0.51808430000000005</v>
      </c>
      <c r="N3088" s="16">
        <v>-4.8850999999999999E-3</v>
      </c>
      <c r="O3088" s="16">
        <v>0.57691239999999999</v>
      </c>
      <c r="P3088" s="16">
        <v>1.321116</v>
      </c>
      <c r="Q3088" s="16">
        <v>0.93298789999999998</v>
      </c>
      <c r="R3088" s="16">
        <v>0.46989999999999998</v>
      </c>
      <c r="S3088" s="16">
        <v>0.20100000000000001</v>
      </c>
      <c r="T3088" s="16">
        <v>2.0400000000000001E-2</v>
      </c>
      <c r="U3088" s="16">
        <v>3.4131999999999998</v>
      </c>
      <c r="V3088" s="16">
        <v>22</v>
      </c>
      <c r="W3088" s="16">
        <v>12.738</v>
      </c>
      <c r="X3088" s="16">
        <v>373.09199999999998</v>
      </c>
      <c r="Y3088" s="16">
        <v>60.498699999999999</v>
      </c>
      <c r="Z3088" s="16">
        <v>0.5212</v>
      </c>
      <c r="AA3088" s="16">
        <v>0.60684389999999999</v>
      </c>
      <c r="AB3088" s="16">
        <v>0</v>
      </c>
      <c r="AC3088" s="16">
        <v>16</v>
      </c>
      <c r="AD3088" s="16">
        <v>9.8000000000000007</v>
      </c>
      <c r="AE3088" s="16">
        <v>18.409600000000001</v>
      </c>
      <c r="AF3088" s="16">
        <v>124.595</v>
      </c>
      <c r="AG3088" s="43">
        <v>1500000</v>
      </c>
      <c r="AH3088" s="16">
        <v>0.2447</v>
      </c>
      <c r="AI3088" s="16">
        <v>98.4</v>
      </c>
      <c r="AJ3088" s="16">
        <v>100</v>
      </c>
      <c r="AK3088" s="16">
        <v>-0.8881</v>
      </c>
      <c r="AL3088" s="16">
        <v>1.7229000000000001</v>
      </c>
      <c r="AM3088" s="16">
        <v>0.99660000000000004</v>
      </c>
      <c r="AN3088" s="16">
        <v>1.2087000000000001</v>
      </c>
      <c r="AO3088" s="16">
        <v>0.68889999999999996</v>
      </c>
      <c r="AP3088" s="16">
        <v>1.0113000000000001</v>
      </c>
      <c r="AQ3088" s="16">
        <v>21.827000000000002</v>
      </c>
      <c r="AR3088" s="16">
        <f t="shared" si="127"/>
        <v>1</v>
      </c>
      <c r="AS3088" s="5">
        <f t="shared" si="126"/>
        <v>2.5938000000000017E-2</v>
      </c>
    </row>
    <row r="3089" spans="1:45" x14ac:dyDescent="0.25">
      <c r="A3089" s="16" t="s">
        <v>406</v>
      </c>
      <c r="B3089" s="16" t="s">
        <v>192</v>
      </c>
      <c r="C3089" s="16" t="s">
        <v>350</v>
      </c>
      <c r="D3089" s="16">
        <v>2010</v>
      </c>
      <c r="E3089" s="16" t="s">
        <v>3590</v>
      </c>
      <c r="F3089" s="16" t="s">
        <v>594</v>
      </c>
      <c r="G3089" s="10">
        <v>70306.2</v>
      </c>
      <c r="H3089" s="73">
        <v>11.16062</v>
      </c>
      <c r="I3089" s="16">
        <v>1779676</v>
      </c>
      <c r="J3089" s="71">
        <v>2.5000000000000001E-2</v>
      </c>
      <c r="K3089" s="71">
        <v>1.0169999999999999</v>
      </c>
      <c r="L3089" s="16">
        <v>1.582147</v>
      </c>
      <c r="M3089" s="16">
        <v>0.58018919999999996</v>
      </c>
      <c r="N3089" s="16">
        <v>0.13078890000000001</v>
      </c>
      <c r="O3089" s="16">
        <v>0.63782099999999997</v>
      </c>
      <c r="P3089" s="16">
        <v>1.3209470000000001</v>
      </c>
      <c r="Q3089" s="16">
        <v>0.84502290000000002</v>
      </c>
      <c r="R3089" s="16">
        <v>0.46989999999999998</v>
      </c>
      <c r="S3089" s="16">
        <v>0.21199999999999999</v>
      </c>
      <c r="T3089" s="16">
        <v>2.2599999999999999E-2</v>
      </c>
      <c r="U3089" s="16">
        <v>4.5396999999999998</v>
      </c>
      <c r="V3089" s="16">
        <v>22.31</v>
      </c>
      <c r="W3089" s="16">
        <v>12.58</v>
      </c>
      <c r="X3089" s="16">
        <v>376.238</v>
      </c>
      <c r="Y3089" s="16">
        <v>62.827399999999997</v>
      </c>
      <c r="Z3089" s="16">
        <v>0.51070000000000004</v>
      </c>
      <c r="AA3089" s="16">
        <v>0.51751720000000001</v>
      </c>
      <c r="AB3089" s="16">
        <v>0</v>
      </c>
      <c r="AC3089" s="16">
        <v>16</v>
      </c>
      <c r="AD3089" s="16">
        <v>12.1</v>
      </c>
      <c r="AE3089" s="16">
        <v>15.431100000000001</v>
      </c>
      <c r="AF3089" s="16">
        <v>124.96</v>
      </c>
      <c r="AG3089" s="43">
        <v>1600000</v>
      </c>
      <c r="AH3089" s="16">
        <v>0.2424</v>
      </c>
      <c r="AI3089" s="16">
        <v>98.3</v>
      </c>
      <c r="AJ3089" s="16">
        <v>100</v>
      </c>
      <c r="AK3089" s="16">
        <v>-0.89439999999999997</v>
      </c>
      <c r="AL3089" s="16">
        <v>1.5686</v>
      </c>
      <c r="AM3089" s="16">
        <v>0.89070000000000005</v>
      </c>
      <c r="AN3089" s="16">
        <v>1.1152</v>
      </c>
      <c r="AO3089" s="16">
        <v>0.60580000000000001</v>
      </c>
      <c r="AP3089" s="16">
        <v>0.9456</v>
      </c>
      <c r="AQ3089" s="16">
        <v>21.827000000000002</v>
      </c>
      <c r="AR3089" s="16">
        <f t="shared" si="127"/>
        <v>1</v>
      </c>
      <c r="AS3089" s="5">
        <f t="shared" si="126"/>
        <v>7.7599999999999891E-2</v>
      </c>
    </row>
    <row r="3090" spans="1:45" x14ac:dyDescent="0.25">
      <c r="A3090" s="16" t="s">
        <v>406</v>
      </c>
      <c r="B3090" s="16" t="s">
        <v>192</v>
      </c>
      <c r="C3090" s="16" t="s">
        <v>350</v>
      </c>
      <c r="D3090" s="16">
        <v>2011</v>
      </c>
      <c r="E3090" s="16" t="s">
        <v>3585</v>
      </c>
      <c r="F3090" s="16" t="s">
        <v>594</v>
      </c>
      <c r="G3090" s="10">
        <v>72671</v>
      </c>
      <c r="H3090" s="73">
        <v>11.1937</v>
      </c>
      <c r="I3090" s="16">
        <v>1952054</v>
      </c>
      <c r="J3090" s="71">
        <v>-1.7000000000000001E-2</v>
      </c>
      <c r="K3090" s="71">
        <v>1</v>
      </c>
      <c r="L3090" s="16">
        <v>1.239244</v>
      </c>
      <c r="M3090" s="16">
        <v>0.16891300000000001</v>
      </c>
      <c r="N3090" s="16">
        <v>6.8020999999999998E-2</v>
      </c>
      <c r="O3090" s="16">
        <v>0.4757287</v>
      </c>
      <c r="P3090" s="16">
        <v>1.32362</v>
      </c>
      <c r="Q3090" s="16">
        <v>0.69738929999999999</v>
      </c>
      <c r="R3090" s="16">
        <v>0.46989999999999998</v>
      </c>
      <c r="S3090" s="16">
        <v>9.98E-2</v>
      </c>
      <c r="T3090" s="16">
        <v>2.4E-2</v>
      </c>
      <c r="U3090" s="16">
        <v>4.0122</v>
      </c>
      <c r="V3090" s="16">
        <v>22.707999999999998</v>
      </c>
      <c r="W3090" s="16">
        <v>11.984</v>
      </c>
      <c r="X3090" s="16">
        <v>379.38499999999999</v>
      </c>
      <c r="Y3090" s="16">
        <v>62.157600000000002</v>
      </c>
      <c r="Z3090" s="16">
        <v>0.43240000000000001</v>
      </c>
      <c r="AA3090" s="16">
        <v>0.521401</v>
      </c>
      <c r="AB3090" s="16">
        <v>0</v>
      </c>
      <c r="AC3090" s="16">
        <v>16</v>
      </c>
      <c r="AD3090" s="16">
        <v>12</v>
      </c>
      <c r="AE3090" s="16">
        <v>16.170400000000001</v>
      </c>
      <c r="AF3090" s="16">
        <v>120.47799999999999</v>
      </c>
      <c r="AG3090" s="43">
        <v>1600000</v>
      </c>
      <c r="AH3090" s="16">
        <v>0.23910000000000001</v>
      </c>
      <c r="AI3090" s="16">
        <v>98.1</v>
      </c>
      <c r="AJ3090" s="16">
        <v>100</v>
      </c>
      <c r="AK3090" s="16">
        <v>-0.96360000000000001</v>
      </c>
      <c r="AL3090" s="16">
        <v>1.0826</v>
      </c>
      <c r="AM3090" s="16">
        <v>0.77649999999999997</v>
      </c>
      <c r="AN3090" s="16">
        <v>1.1636</v>
      </c>
      <c r="AO3090" s="16">
        <v>0.49180000000000001</v>
      </c>
      <c r="AP3090" s="16">
        <v>0.84189999999999998</v>
      </c>
      <c r="AQ3090" s="16">
        <v>21.827000000000002</v>
      </c>
      <c r="AR3090" s="16">
        <f t="shared" si="127"/>
        <v>1</v>
      </c>
      <c r="AS3090" s="5">
        <f t="shared" si="126"/>
        <v>-0.34290299999999996</v>
      </c>
    </row>
    <row r="3091" spans="1:45" x14ac:dyDescent="0.25">
      <c r="A3091" s="16" t="s">
        <v>406</v>
      </c>
      <c r="B3091" s="16" t="s">
        <v>192</v>
      </c>
      <c r="C3091" s="16" t="s">
        <v>350</v>
      </c>
      <c r="D3091" s="16">
        <v>2012</v>
      </c>
      <c r="E3091" s="16" t="s">
        <v>3591</v>
      </c>
      <c r="F3091" s="16" t="s">
        <v>594</v>
      </c>
      <c r="G3091" s="10">
        <v>70396.800000000003</v>
      </c>
      <c r="H3091" s="73">
        <v>11.161899999999999</v>
      </c>
      <c r="I3091" s="16">
        <v>2109568</v>
      </c>
      <c r="J3091" s="71">
        <v>-5.8000000000000003E-2</v>
      </c>
      <c r="K3091" s="71">
        <v>0.94299999999999995</v>
      </c>
      <c r="L3091" s="16">
        <v>1.268921</v>
      </c>
      <c r="M3091" s="16">
        <v>-0.13149739999999999</v>
      </c>
      <c r="N3091" s="16">
        <v>3.2334E-3</v>
      </c>
      <c r="O3091" s="16">
        <v>0.5966882</v>
      </c>
      <c r="P3091" s="16">
        <v>1.4403090000000001</v>
      </c>
      <c r="Q3091" s="16">
        <v>0.87947609999999998</v>
      </c>
      <c r="R3091" s="16">
        <v>0.46989999999999998</v>
      </c>
      <c r="S3091" s="16">
        <v>4.1000000000000003E-3</v>
      </c>
      <c r="T3091" s="16">
        <v>3.0599999999999999E-2</v>
      </c>
      <c r="U3091" s="16">
        <v>3.4655</v>
      </c>
      <c r="V3091" s="16">
        <v>23.106000000000002</v>
      </c>
      <c r="W3091" s="16">
        <v>11.388</v>
      </c>
      <c r="X3091" s="16">
        <v>382.53199999999998</v>
      </c>
      <c r="Y3091" s="16">
        <v>63.275700000000001</v>
      </c>
      <c r="Z3091" s="16">
        <v>0.48070000000000002</v>
      </c>
      <c r="AA3091" s="16">
        <v>0.50198220000000005</v>
      </c>
      <c r="AB3091" s="16">
        <v>0</v>
      </c>
      <c r="AC3091" s="16">
        <v>16</v>
      </c>
      <c r="AD3091" s="16">
        <v>12.5</v>
      </c>
      <c r="AE3091" s="16">
        <v>19.234500000000001</v>
      </c>
      <c r="AF3091" s="16">
        <v>126.85599999999999</v>
      </c>
      <c r="AG3091" s="43">
        <v>1700000</v>
      </c>
      <c r="AH3091" s="16">
        <v>0.24149999999999999</v>
      </c>
      <c r="AI3091" s="16">
        <v>98</v>
      </c>
      <c r="AJ3091" s="16">
        <v>100</v>
      </c>
      <c r="AK3091" s="16">
        <v>-0.79890000000000005</v>
      </c>
      <c r="AL3091" s="16">
        <v>1.1974</v>
      </c>
      <c r="AM3091" s="16">
        <v>0.95630000000000004</v>
      </c>
      <c r="AN3091" s="16">
        <v>1.2104999999999999</v>
      </c>
      <c r="AO3091" s="16">
        <v>0.80900000000000005</v>
      </c>
      <c r="AP3091" s="16">
        <v>1.0422</v>
      </c>
      <c r="AQ3091" s="16">
        <v>21.827000000000002</v>
      </c>
      <c r="AR3091" s="16">
        <f t="shared" si="127"/>
        <v>1</v>
      </c>
      <c r="AS3091" s="5">
        <f t="shared" si="126"/>
        <v>2.9676999999999953E-2</v>
      </c>
    </row>
    <row r="3092" spans="1:45" x14ac:dyDescent="0.25">
      <c r="A3092" s="16" t="s">
        <v>406</v>
      </c>
      <c r="B3092" s="16" t="s">
        <v>192</v>
      </c>
      <c r="C3092" s="16" t="s">
        <v>350</v>
      </c>
      <c r="D3092" s="16">
        <v>2013</v>
      </c>
      <c r="E3092" s="16" t="s">
        <v>3574</v>
      </c>
      <c r="F3092" s="16" t="s">
        <v>594</v>
      </c>
      <c r="G3092" s="10">
        <v>68899.5</v>
      </c>
      <c r="H3092" s="73">
        <v>11.1404</v>
      </c>
      <c r="I3092" s="16">
        <v>2250473</v>
      </c>
      <c r="J3092" s="71">
        <v>-3.9E-2</v>
      </c>
      <c r="K3092" s="71">
        <v>0.90700000000000003</v>
      </c>
      <c r="L3092" s="16">
        <v>1.3628009999999999</v>
      </c>
      <c r="M3092" s="16">
        <v>-9.2180000000000005E-3</v>
      </c>
      <c r="N3092" s="16">
        <v>8.4724300000000002E-2</v>
      </c>
      <c r="O3092" s="16">
        <v>0.56309390000000004</v>
      </c>
      <c r="P3092" s="16">
        <v>1.4760120000000001</v>
      </c>
      <c r="Q3092" s="16">
        <v>0.88805230000000002</v>
      </c>
      <c r="R3092" s="16">
        <v>0.46989999999999998</v>
      </c>
      <c r="S3092" s="16">
        <v>2.1399999999999999E-2</v>
      </c>
      <c r="T3092" s="16">
        <v>3.6700000000000003E-2</v>
      </c>
      <c r="U3092" s="16">
        <v>3.9998999999999998</v>
      </c>
      <c r="V3092" s="16">
        <v>23.504000000000001</v>
      </c>
      <c r="W3092" s="16">
        <v>10.792</v>
      </c>
      <c r="X3092" s="16">
        <v>390.78800000000001</v>
      </c>
      <c r="Y3092" s="16">
        <v>64.631200000000007</v>
      </c>
      <c r="Z3092" s="16">
        <v>0.44640000000000002</v>
      </c>
      <c r="AA3092" s="16">
        <v>0.4980984</v>
      </c>
      <c r="AB3092" s="16">
        <v>0</v>
      </c>
      <c r="AC3092" s="16">
        <v>16</v>
      </c>
      <c r="AD3092" s="16">
        <v>12.6</v>
      </c>
      <c r="AE3092" s="16">
        <v>19.024699999999999</v>
      </c>
      <c r="AF3092" s="16">
        <v>152.64400000000001</v>
      </c>
      <c r="AG3092" s="43">
        <v>1600000</v>
      </c>
      <c r="AH3092" s="16">
        <v>0.2399</v>
      </c>
      <c r="AI3092" s="16">
        <v>98</v>
      </c>
      <c r="AJ3092" s="16">
        <v>100</v>
      </c>
      <c r="AK3092" s="16">
        <v>-0.86250000000000004</v>
      </c>
      <c r="AL3092" s="16">
        <v>1.2461</v>
      </c>
      <c r="AM3092" s="16">
        <v>1.0823</v>
      </c>
      <c r="AN3092" s="16">
        <v>1.1895</v>
      </c>
      <c r="AO3092" s="16">
        <v>0.754</v>
      </c>
      <c r="AP3092" s="16">
        <v>1.0536000000000001</v>
      </c>
      <c r="AQ3092" s="16">
        <v>21.827000000000002</v>
      </c>
      <c r="AR3092" s="16">
        <f t="shared" si="127"/>
        <v>1</v>
      </c>
      <c r="AS3092" s="5">
        <f t="shared" si="126"/>
        <v>9.3879999999999963E-2</v>
      </c>
    </row>
    <row r="3093" spans="1:45" x14ac:dyDescent="0.25">
      <c r="A3093" s="16" t="s">
        <v>406</v>
      </c>
      <c r="B3093" s="16" t="s">
        <v>192</v>
      </c>
      <c r="C3093" s="16" t="s">
        <v>350</v>
      </c>
      <c r="D3093" s="16">
        <v>2014</v>
      </c>
      <c r="E3093" s="16" t="s">
        <v>3589</v>
      </c>
      <c r="F3093" s="16" t="s">
        <v>594</v>
      </c>
      <c r="G3093" s="10">
        <v>67901.2</v>
      </c>
      <c r="H3093" s="73">
        <v>11.12581</v>
      </c>
      <c r="I3093" s="16">
        <v>2374419</v>
      </c>
      <c r="J3093" s="71">
        <v>-0.03</v>
      </c>
      <c r="K3093" s="71">
        <v>0.88100000000000001</v>
      </c>
      <c r="L3093" s="16">
        <v>1.311671</v>
      </c>
      <c r="M3093" s="16">
        <v>-6.8207699999999996E-2</v>
      </c>
      <c r="N3093" s="16">
        <v>6.2601400000000001E-2</v>
      </c>
      <c r="O3093" s="16">
        <v>0.55877589999999999</v>
      </c>
      <c r="P3093" s="16">
        <v>1.579413</v>
      </c>
      <c r="Q3093" s="16">
        <v>0.74351270000000003</v>
      </c>
      <c r="R3093" s="16">
        <v>0.46989999999999998</v>
      </c>
      <c r="S3093" s="16">
        <v>3.0200000000000001E-2</v>
      </c>
      <c r="T3093" s="16">
        <v>2.6800000000000001E-2</v>
      </c>
      <c r="U3093" s="16">
        <v>3.5489999999999999</v>
      </c>
      <c r="V3093" s="16">
        <v>23.902000000000001</v>
      </c>
      <c r="W3093" s="16">
        <v>10.196</v>
      </c>
      <c r="X3093" s="16">
        <v>399.04399999999998</v>
      </c>
      <c r="Y3093" s="16">
        <v>64.6571</v>
      </c>
      <c r="Z3093" s="16">
        <v>0.45100000000000001</v>
      </c>
      <c r="AA3093" s="16">
        <v>0.53771279999999999</v>
      </c>
      <c r="AB3093" s="16">
        <v>0</v>
      </c>
      <c r="AC3093" s="16">
        <v>16</v>
      </c>
      <c r="AD3093" s="16">
        <v>11.58</v>
      </c>
      <c r="AE3093" s="16">
        <v>18.4129</v>
      </c>
      <c r="AF3093" s="16">
        <v>145.76499999999999</v>
      </c>
      <c r="AG3093" s="43">
        <v>1900000</v>
      </c>
      <c r="AH3093" s="16">
        <v>0.2384</v>
      </c>
      <c r="AI3093" s="16">
        <v>98</v>
      </c>
      <c r="AJ3093" s="16">
        <v>100</v>
      </c>
      <c r="AK3093" s="16">
        <v>-0.99119999999999997</v>
      </c>
      <c r="AL3093" s="16">
        <v>1.0926</v>
      </c>
      <c r="AM3093" s="16">
        <v>0.99229999999999996</v>
      </c>
      <c r="AN3093" s="16">
        <v>0.97619999999999996</v>
      </c>
      <c r="AO3093" s="16">
        <v>0.56659999999999999</v>
      </c>
      <c r="AP3093" s="16">
        <v>0.98580000000000001</v>
      </c>
      <c r="AQ3093" s="16">
        <v>21.827000000000002</v>
      </c>
      <c r="AR3093" s="16">
        <f t="shared" si="127"/>
        <v>1</v>
      </c>
      <c r="AS3093" s="5">
        <f t="shared" si="126"/>
        <v>-5.1129999999999898E-2</v>
      </c>
    </row>
    <row r="3094" spans="1:45" x14ac:dyDescent="0.25">
      <c r="A3094" s="16" t="s">
        <v>405</v>
      </c>
      <c r="B3094" s="16" t="s">
        <v>128</v>
      </c>
      <c r="C3094" s="16" t="s">
        <v>351</v>
      </c>
      <c r="D3094" s="16">
        <v>1985</v>
      </c>
      <c r="E3094" s="16" t="s">
        <v>3600</v>
      </c>
      <c r="F3094" s="16" t="s">
        <v>593</v>
      </c>
      <c r="G3094" s="10"/>
      <c r="H3094" s="73"/>
      <c r="I3094" s="16" t="s">
        <v>6700</v>
      </c>
      <c r="K3094" s="71">
        <v>0.93300000000000005</v>
      </c>
      <c r="L3094" s="16">
        <v>-0.49424820000000003</v>
      </c>
      <c r="M3094" s="16">
        <v>-0.30395699999999998</v>
      </c>
      <c r="N3094" s="16">
        <v>-0.14153579999999999</v>
      </c>
      <c r="O3094" s="16">
        <v>-0.1436694</v>
      </c>
      <c r="P3094" s="16">
        <v>-0.31251970000000001</v>
      </c>
      <c r="Q3094" s="16">
        <v>-0.20460449999999999</v>
      </c>
      <c r="R3094" s="16">
        <v>0.53649999999999998</v>
      </c>
      <c r="S3094" s="16">
        <v>2.4299999999999999E-2</v>
      </c>
      <c r="T3094" s="16">
        <v>0</v>
      </c>
      <c r="U3094" s="16">
        <v>3.1996000000000002</v>
      </c>
      <c r="V3094" s="16">
        <v>24.42</v>
      </c>
      <c r="W3094" s="16">
        <v>3.67</v>
      </c>
      <c r="X3094" s="16">
        <v>432.72199999999998</v>
      </c>
      <c r="Y3094" s="16">
        <v>32.840499999999999</v>
      </c>
      <c r="Z3094" s="16">
        <v>0.13739999999999999</v>
      </c>
      <c r="AA3094" s="16">
        <v>-1.1350020000000001</v>
      </c>
      <c r="AB3094" s="16">
        <v>0.23</v>
      </c>
      <c r="AC3094" s="16">
        <v>0</v>
      </c>
      <c r="AD3094" s="16">
        <v>46.04</v>
      </c>
      <c r="AE3094" s="16">
        <v>8.5729000000000006</v>
      </c>
      <c r="AF3094" s="16">
        <v>0</v>
      </c>
      <c r="AG3094" s="16">
        <v>315608</v>
      </c>
      <c r="AH3094" s="16">
        <v>0.29054999999999997</v>
      </c>
      <c r="AI3094" s="16">
        <v>68.751999999999995</v>
      </c>
      <c r="AJ3094" s="16">
        <v>68.877600000000001</v>
      </c>
      <c r="AK3094" s="16">
        <v>0.31569999999999998</v>
      </c>
      <c r="AL3094" s="16">
        <v>-0.70979999999999999</v>
      </c>
      <c r="AM3094" s="16">
        <v>-0.77190000000000003</v>
      </c>
      <c r="AN3094" s="16">
        <v>0.23169999999999999</v>
      </c>
      <c r="AO3094" s="16">
        <v>-0.48949999999999999</v>
      </c>
      <c r="AP3094" s="16">
        <v>-0.38550000000000001</v>
      </c>
      <c r="AR3094" s="16">
        <f t="shared" si="127"/>
        <v>1</v>
      </c>
      <c r="AS3094" s="5">
        <f t="shared" si="126"/>
        <v>0</v>
      </c>
    </row>
    <row r="3095" spans="1:45" x14ac:dyDescent="0.25">
      <c r="A3095" s="16" t="s">
        <v>405</v>
      </c>
      <c r="B3095" s="16" t="s">
        <v>128</v>
      </c>
      <c r="C3095" s="16" t="s">
        <v>351</v>
      </c>
      <c r="D3095" s="16">
        <v>1986</v>
      </c>
      <c r="E3095" s="16" t="s">
        <v>3622</v>
      </c>
      <c r="F3095" s="16" t="s">
        <v>593</v>
      </c>
      <c r="G3095" s="10"/>
      <c r="H3095" s="73"/>
      <c r="I3095" s="16" t="s">
        <v>6700</v>
      </c>
      <c r="J3095" s="71">
        <v>-1.2E-2</v>
      </c>
      <c r="K3095" s="71">
        <v>0.92200000000000004</v>
      </c>
      <c r="L3095" s="16">
        <v>-0.42404009999999998</v>
      </c>
      <c r="M3095" s="16">
        <v>-0.28510839999999998</v>
      </c>
      <c r="N3095" s="16">
        <v>-9.1467199999999999E-2</v>
      </c>
      <c r="O3095" s="16">
        <v>-0.1031141</v>
      </c>
      <c r="P3095" s="16">
        <v>-0.28370770000000001</v>
      </c>
      <c r="Q3095" s="16">
        <v>-0.1868918</v>
      </c>
      <c r="R3095" s="16">
        <v>0.53249999999999997</v>
      </c>
      <c r="S3095" s="16">
        <v>2.3699999999999999E-2</v>
      </c>
      <c r="T3095" s="16">
        <v>2.5000000000000001E-3</v>
      </c>
      <c r="U3095" s="16">
        <v>3.2101999999999999</v>
      </c>
      <c r="V3095" s="16">
        <v>25.757999999999999</v>
      </c>
      <c r="W3095" s="16">
        <v>3.87</v>
      </c>
      <c r="X3095" s="16">
        <v>433.99700000000001</v>
      </c>
      <c r="Y3095" s="16">
        <v>34.243600000000001</v>
      </c>
      <c r="Z3095" s="16">
        <v>0.14180000000000001</v>
      </c>
      <c r="AA3095" s="16">
        <v>-1.141216</v>
      </c>
      <c r="AB3095" s="16">
        <v>0.23</v>
      </c>
      <c r="AC3095" s="16">
        <v>0</v>
      </c>
      <c r="AD3095" s="16">
        <v>46.2</v>
      </c>
      <c r="AE3095" s="16">
        <v>9.0526</v>
      </c>
      <c r="AF3095" s="16">
        <v>0</v>
      </c>
      <c r="AG3095" s="16">
        <v>330186</v>
      </c>
      <c r="AH3095" s="16">
        <v>0.29304999999999998</v>
      </c>
      <c r="AI3095" s="16">
        <v>69.098699999999994</v>
      </c>
      <c r="AJ3095" s="16">
        <v>69.978700000000003</v>
      </c>
      <c r="AK3095" s="16">
        <v>0.31940000000000002</v>
      </c>
      <c r="AL3095" s="16">
        <v>-0.68930000000000002</v>
      </c>
      <c r="AM3095" s="16">
        <v>-0.74909999999999999</v>
      </c>
      <c r="AN3095" s="16">
        <v>0.22819999999999999</v>
      </c>
      <c r="AO3095" s="16">
        <v>-0.44990000000000002</v>
      </c>
      <c r="AP3095" s="16">
        <v>-0.36980000000000002</v>
      </c>
      <c r="AR3095" s="16">
        <f t="shared" si="127"/>
        <v>1</v>
      </c>
      <c r="AS3095" s="5">
        <f t="shared" si="126"/>
        <v>7.0208100000000051E-2</v>
      </c>
    </row>
    <row r="3096" spans="1:45" x14ac:dyDescent="0.25">
      <c r="A3096" s="16" t="s">
        <v>405</v>
      </c>
      <c r="B3096" s="16" t="s">
        <v>128</v>
      </c>
      <c r="C3096" s="16" t="s">
        <v>351</v>
      </c>
      <c r="D3096" s="16">
        <v>1987</v>
      </c>
      <c r="E3096" s="16" t="s">
        <v>3616</v>
      </c>
      <c r="F3096" s="16" t="s">
        <v>593</v>
      </c>
      <c r="G3096" s="10"/>
      <c r="H3096" s="73"/>
      <c r="I3096" s="16" t="s">
        <v>6700</v>
      </c>
      <c r="J3096" s="71">
        <v>-2.1000000000000001E-2</v>
      </c>
      <c r="K3096" s="71">
        <v>0.90200000000000002</v>
      </c>
      <c r="L3096" s="16">
        <v>-0.36997259999999998</v>
      </c>
      <c r="M3096" s="16">
        <v>-0.29291030000000001</v>
      </c>
      <c r="N3096" s="16">
        <v>-4.58673E-2</v>
      </c>
      <c r="O3096" s="16">
        <v>-5.5025600000000001E-2</v>
      </c>
      <c r="P3096" s="16">
        <v>-0.26800249999999998</v>
      </c>
      <c r="Q3096" s="16">
        <v>-0.1691946</v>
      </c>
      <c r="R3096" s="16">
        <v>0.52849999999999997</v>
      </c>
      <c r="S3096" s="16">
        <v>2.3199999999999998E-2</v>
      </c>
      <c r="T3096" s="16">
        <v>2.0999999999999999E-3</v>
      </c>
      <c r="U3096" s="16">
        <v>3.2206999999999999</v>
      </c>
      <c r="V3096" s="16">
        <v>27.096</v>
      </c>
      <c r="W3096" s="16">
        <v>4.07</v>
      </c>
      <c r="X3096" s="16">
        <v>434.57400000000001</v>
      </c>
      <c r="Y3096" s="16">
        <v>35.646799999999999</v>
      </c>
      <c r="Z3096" s="16">
        <v>0.15029999999999999</v>
      </c>
      <c r="AA3096" s="16">
        <v>-1.147041</v>
      </c>
      <c r="AB3096" s="16">
        <v>0.23</v>
      </c>
      <c r="AC3096" s="16">
        <v>0</v>
      </c>
      <c r="AD3096" s="16">
        <v>46.35</v>
      </c>
      <c r="AE3096" s="16">
        <v>9.3850999999999996</v>
      </c>
      <c r="AF3096" s="16">
        <v>0</v>
      </c>
      <c r="AG3096" s="16">
        <v>322784</v>
      </c>
      <c r="AH3096" s="16">
        <v>0.29554999999999998</v>
      </c>
      <c r="AI3096" s="16">
        <v>69.445400000000006</v>
      </c>
      <c r="AJ3096" s="16">
        <v>71.079700000000003</v>
      </c>
      <c r="AK3096" s="16">
        <v>0.3231</v>
      </c>
      <c r="AL3096" s="16">
        <v>-0.66879999999999995</v>
      </c>
      <c r="AM3096" s="16">
        <v>-0.72640000000000005</v>
      </c>
      <c r="AN3096" s="16">
        <v>0.22459999999999999</v>
      </c>
      <c r="AO3096" s="16">
        <v>-0.41020000000000001</v>
      </c>
      <c r="AP3096" s="16">
        <v>-0.35410000000000003</v>
      </c>
      <c r="AR3096" s="16">
        <f t="shared" si="127"/>
        <v>1</v>
      </c>
      <c r="AS3096" s="5">
        <f t="shared" si="126"/>
        <v>5.4067499999999991E-2</v>
      </c>
    </row>
    <row r="3097" spans="1:45" x14ac:dyDescent="0.25">
      <c r="A3097" s="16" t="s">
        <v>405</v>
      </c>
      <c r="B3097" s="16" t="s">
        <v>128</v>
      </c>
      <c r="C3097" s="16" t="s">
        <v>351</v>
      </c>
      <c r="D3097" s="16">
        <v>1988</v>
      </c>
      <c r="E3097" s="16" t="s">
        <v>3620</v>
      </c>
      <c r="F3097" s="16" t="s">
        <v>593</v>
      </c>
      <c r="G3097" s="10"/>
      <c r="H3097" s="73"/>
      <c r="I3097" s="16" t="s">
        <v>6700</v>
      </c>
      <c r="J3097" s="71">
        <v>-3.5999999999999997E-2</v>
      </c>
      <c r="K3097" s="71">
        <v>0.87</v>
      </c>
      <c r="L3097" s="16">
        <v>-0.3150715</v>
      </c>
      <c r="M3097" s="16">
        <v>-0.30109039999999998</v>
      </c>
      <c r="N3097" s="16">
        <v>1.7745E-3</v>
      </c>
      <c r="O3097" s="16">
        <v>-1.24143E-2</v>
      </c>
      <c r="P3097" s="16">
        <v>-0.24669350000000001</v>
      </c>
      <c r="Q3097" s="16">
        <v>-0.15146409999999999</v>
      </c>
      <c r="R3097" s="16">
        <v>0.52449999999999997</v>
      </c>
      <c r="S3097" s="16">
        <v>2.2599999999999999E-2</v>
      </c>
      <c r="T3097" s="16">
        <v>1.6999999999999999E-3</v>
      </c>
      <c r="U3097" s="16">
        <v>3.2313000000000001</v>
      </c>
      <c r="V3097" s="16">
        <v>28.434000000000001</v>
      </c>
      <c r="W3097" s="16">
        <v>4.2699999999999996</v>
      </c>
      <c r="X3097" s="16">
        <v>435.46899999999999</v>
      </c>
      <c r="Y3097" s="16">
        <v>37.049900000000001</v>
      </c>
      <c r="Z3097" s="16">
        <v>0.15579999999999999</v>
      </c>
      <c r="AA3097" s="16">
        <v>-1.1532549999999999</v>
      </c>
      <c r="AB3097" s="16">
        <v>0.23</v>
      </c>
      <c r="AC3097" s="16">
        <v>0</v>
      </c>
      <c r="AD3097" s="16">
        <v>46.51</v>
      </c>
      <c r="AE3097" s="16">
        <v>9.7037999999999993</v>
      </c>
      <c r="AF3097" s="16">
        <v>0</v>
      </c>
      <c r="AG3097" s="16">
        <v>326668</v>
      </c>
      <c r="AH3097" s="16">
        <v>0.29809999999999998</v>
      </c>
      <c r="AI3097" s="16">
        <v>69.792100000000005</v>
      </c>
      <c r="AJ3097" s="16">
        <v>72.180800000000005</v>
      </c>
      <c r="AK3097" s="16">
        <v>0.32690000000000002</v>
      </c>
      <c r="AL3097" s="16">
        <v>-0.64829999999999999</v>
      </c>
      <c r="AM3097" s="16">
        <v>-0.7036</v>
      </c>
      <c r="AN3097" s="16">
        <v>0.22109999999999999</v>
      </c>
      <c r="AO3097" s="16">
        <v>-0.37059999999999998</v>
      </c>
      <c r="AP3097" s="16">
        <v>-0.33839999999999998</v>
      </c>
      <c r="AR3097" s="16">
        <f t="shared" si="127"/>
        <v>1</v>
      </c>
      <c r="AS3097" s="5">
        <f t="shared" si="126"/>
        <v>5.490109999999998E-2</v>
      </c>
    </row>
    <row r="3098" spans="1:45" x14ac:dyDescent="0.25">
      <c r="A3098" s="16" t="s">
        <v>405</v>
      </c>
      <c r="B3098" s="16" t="s">
        <v>128</v>
      </c>
      <c r="C3098" s="16" t="s">
        <v>351</v>
      </c>
      <c r="D3098" s="16">
        <v>1989</v>
      </c>
      <c r="E3098" s="16" t="s">
        <v>3617</v>
      </c>
      <c r="F3098" s="16" t="s">
        <v>593</v>
      </c>
      <c r="G3098" s="10"/>
      <c r="H3098" s="73"/>
      <c r="I3098" s="16" t="s">
        <v>6700</v>
      </c>
      <c r="J3098" s="71">
        <v>-0.111</v>
      </c>
      <c r="K3098" s="71">
        <v>0.77900000000000003</v>
      </c>
      <c r="L3098" s="16">
        <v>-0.26817360000000001</v>
      </c>
      <c r="M3098" s="16">
        <v>-0.3005041</v>
      </c>
      <c r="N3098" s="16">
        <v>4.9374399999999999E-2</v>
      </c>
      <c r="O3098" s="16">
        <v>6.4622000000000004E-3</v>
      </c>
      <c r="P3098" s="16">
        <v>-0.2270423</v>
      </c>
      <c r="Q3098" s="16">
        <v>-0.13376689999999999</v>
      </c>
      <c r="R3098" s="16">
        <v>0.52049999999999996</v>
      </c>
      <c r="S3098" s="16">
        <v>2.2100000000000002E-2</v>
      </c>
      <c r="T3098" s="16">
        <v>2.2000000000000001E-3</v>
      </c>
      <c r="U3098" s="16">
        <v>3.2418</v>
      </c>
      <c r="V3098" s="16">
        <v>29.771999999999998</v>
      </c>
      <c r="W3098" s="16">
        <v>4.47</v>
      </c>
      <c r="X3098" s="16">
        <v>436.35899999999998</v>
      </c>
      <c r="Y3098" s="16">
        <v>38.453099999999999</v>
      </c>
      <c r="Z3098" s="16">
        <v>0.14860000000000001</v>
      </c>
      <c r="AA3098" s="16">
        <v>-1.1594690000000001</v>
      </c>
      <c r="AB3098" s="16">
        <v>0.23</v>
      </c>
      <c r="AC3098" s="16">
        <v>0</v>
      </c>
      <c r="AD3098" s="16">
        <v>46.67</v>
      </c>
      <c r="AE3098" s="16">
        <v>10.018599999999999</v>
      </c>
      <c r="AF3098" s="16">
        <v>0</v>
      </c>
      <c r="AG3098" s="16">
        <v>327488</v>
      </c>
      <c r="AH3098" s="16">
        <v>0.30054999999999998</v>
      </c>
      <c r="AI3098" s="16">
        <v>70.138800000000003</v>
      </c>
      <c r="AJ3098" s="16">
        <v>73.281800000000004</v>
      </c>
      <c r="AK3098" s="16">
        <v>0.3306</v>
      </c>
      <c r="AL3098" s="16">
        <v>-0.62780000000000002</v>
      </c>
      <c r="AM3098" s="16">
        <v>-0.68079999999999996</v>
      </c>
      <c r="AN3098" s="16">
        <v>0.2175</v>
      </c>
      <c r="AO3098" s="16">
        <v>-0.33100000000000002</v>
      </c>
      <c r="AP3098" s="16">
        <v>-0.32269999999999999</v>
      </c>
      <c r="AR3098" s="16">
        <f t="shared" si="127"/>
        <v>1</v>
      </c>
      <c r="AS3098" s="5">
        <f t="shared" si="126"/>
        <v>4.6897899999999992E-2</v>
      </c>
    </row>
    <row r="3099" spans="1:45" x14ac:dyDescent="0.25">
      <c r="A3099" s="16" t="s">
        <v>405</v>
      </c>
      <c r="B3099" s="16" t="s">
        <v>128</v>
      </c>
      <c r="C3099" s="16" t="s">
        <v>351</v>
      </c>
      <c r="D3099" s="16">
        <v>1990</v>
      </c>
      <c r="E3099" s="16" t="s">
        <v>3614</v>
      </c>
      <c r="F3099" s="16" t="s">
        <v>593</v>
      </c>
      <c r="G3099" s="10">
        <v>5345.85</v>
      </c>
      <c r="H3099" s="73">
        <v>8.5840770000000006</v>
      </c>
      <c r="I3099" s="16" t="s">
        <v>6700</v>
      </c>
      <c r="J3099" s="71">
        <v>-5.3999999999999999E-2</v>
      </c>
      <c r="K3099" s="71">
        <v>0.73799999999999999</v>
      </c>
      <c r="L3099" s="16">
        <v>-0.18299869999999999</v>
      </c>
      <c r="M3099" s="16">
        <v>-0.28104980000000002</v>
      </c>
      <c r="N3099" s="16">
        <v>9.6150399999999997E-2</v>
      </c>
      <c r="O3099" s="16">
        <v>0.1006614</v>
      </c>
      <c r="P3099" s="16">
        <v>-0.21682119999999999</v>
      </c>
      <c r="Q3099" s="16">
        <v>-0.1160723</v>
      </c>
      <c r="R3099" s="16">
        <v>0.51649999999999996</v>
      </c>
      <c r="S3099" s="16">
        <v>2.93E-2</v>
      </c>
      <c r="T3099" s="16">
        <v>1.6000000000000001E-3</v>
      </c>
      <c r="U3099" s="16">
        <v>3.2524000000000002</v>
      </c>
      <c r="V3099" s="16">
        <v>31.11</v>
      </c>
      <c r="W3099" s="16">
        <v>4.67</v>
      </c>
      <c r="X3099" s="16">
        <v>437.11900000000003</v>
      </c>
      <c r="Y3099" s="16">
        <v>39.856299999999997</v>
      </c>
      <c r="Z3099" s="16">
        <v>0.1817</v>
      </c>
      <c r="AA3099" s="16">
        <v>-1.1656839999999999</v>
      </c>
      <c r="AB3099" s="16">
        <v>0.23</v>
      </c>
      <c r="AC3099" s="16">
        <v>0</v>
      </c>
      <c r="AD3099" s="16">
        <v>46.83</v>
      </c>
      <c r="AE3099" s="16">
        <v>10.1225</v>
      </c>
      <c r="AF3099" s="16">
        <v>0</v>
      </c>
      <c r="AG3099" s="16">
        <v>277172</v>
      </c>
      <c r="AH3099" s="16">
        <v>0.36120000000000002</v>
      </c>
      <c r="AI3099" s="16">
        <v>70.400000000000006</v>
      </c>
      <c r="AJ3099" s="16">
        <v>73.900000000000006</v>
      </c>
      <c r="AK3099" s="16">
        <v>0.33429999999999999</v>
      </c>
      <c r="AL3099" s="16">
        <v>-0.60729999999999995</v>
      </c>
      <c r="AM3099" s="16">
        <v>-0.65810000000000002</v>
      </c>
      <c r="AN3099" s="16">
        <v>0.214</v>
      </c>
      <c r="AO3099" s="16">
        <v>-0.29139999999999999</v>
      </c>
      <c r="AP3099" s="16">
        <v>-0.307</v>
      </c>
      <c r="AR3099" s="16">
        <f t="shared" si="127"/>
        <v>1</v>
      </c>
      <c r="AS3099" s="5">
        <f t="shared" si="126"/>
        <v>8.5174900000000026E-2</v>
      </c>
    </row>
    <row r="3100" spans="1:45" x14ac:dyDescent="0.25">
      <c r="A3100" s="16" t="s">
        <v>405</v>
      </c>
      <c r="B3100" s="16" t="s">
        <v>128</v>
      </c>
      <c r="C3100" s="16" t="s">
        <v>351</v>
      </c>
      <c r="D3100" s="16">
        <v>1991</v>
      </c>
      <c r="E3100" s="16" t="s">
        <v>3613</v>
      </c>
      <c r="F3100" s="16" t="s">
        <v>593</v>
      </c>
      <c r="G3100" s="10">
        <v>4695.88</v>
      </c>
      <c r="H3100" s="73">
        <v>8.4544409999999992</v>
      </c>
      <c r="I3100" s="16" t="s">
        <v>6700</v>
      </c>
      <c r="J3100" s="71">
        <v>-0.13100000000000001</v>
      </c>
      <c r="K3100" s="71">
        <v>0.64700000000000002</v>
      </c>
      <c r="L3100" s="16">
        <v>-0.17249970000000001</v>
      </c>
      <c r="M3100" s="16">
        <v>-0.3072609</v>
      </c>
      <c r="N3100" s="16">
        <v>0.13443089999999999</v>
      </c>
      <c r="O3100" s="16">
        <v>9.4919199999999995E-2</v>
      </c>
      <c r="P3100" s="16">
        <v>-0.2170869</v>
      </c>
      <c r="Q3100" s="16">
        <v>-9.8339300000000004E-2</v>
      </c>
      <c r="R3100" s="16">
        <v>0.51249999999999996</v>
      </c>
      <c r="S3100" s="16">
        <v>2.2700000000000001E-2</v>
      </c>
      <c r="T3100" s="16">
        <v>1.6999999999999999E-3</v>
      </c>
      <c r="U3100" s="16">
        <v>3.2629000000000001</v>
      </c>
      <c r="V3100" s="16">
        <v>32.323999999999998</v>
      </c>
      <c r="W3100" s="16">
        <v>4.7279999999999998</v>
      </c>
      <c r="X3100" s="16">
        <v>438.30799999999999</v>
      </c>
      <c r="Y3100" s="16">
        <v>41.259399999999999</v>
      </c>
      <c r="Z3100" s="16">
        <v>0.16139999999999999</v>
      </c>
      <c r="AA3100" s="16">
        <v>-1.1715089999999999</v>
      </c>
      <c r="AB3100" s="16">
        <v>0.23</v>
      </c>
      <c r="AC3100" s="16">
        <v>0</v>
      </c>
      <c r="AD3100" s="16">
        <v>46.98</v>
      </c>
      <c r="AE3100" s="16">
        <v>10.4696</v>
      </c>
      <c r="AF3100" s="16">
        <v>0</v>
      </c>
      <c r="AG3100" s="16">
        <v>246957</v>
      </c>
      <c r="AH3100" s="16">
        <v>0.33929999999999999</v>
      </c>
      <c r="AI3100" s="16">
        <v>71</v>
      </c>
      <c r="AJ3100" s="16">
        <v>75.400000000000006</v>
      </c>
      <c r="AK3100" s="16">
        <v>0.33810000000000001</v>
      </c>
      <c r="AL3100" s="16">
        <v>-0.58679999999999999</v>
      </c>
      <c r="AM3100" s="16">
        <v>-0.63529999999999998</v>
      </c>
      <c r="AN3100" s="16">
        <v>0.2104</v>
      </c>
      <c r="AO3100" s="16">
        <v>-0.25169999999999998</v>
      </c>
      <c r="AP3100" s="16">
        <v>-0.2913</v>
      </c>
      <c r="AR3100" s="16">
        <f t="shared" si="127"/>
        <v>1</v>
      </c>
      <c r="AS3100" s="5">
        <f t="shared" si="126"/>
        <v>1.0498999999999981E-2</v>
      </c>
    </row>
    <row r="3101" spans="1:45" x14ac:dyDescent="0.25">
      <c r="A3101" s="16" t="s">
        <v>405</v>
      </c>
      <c r="B3101" s="16" t="s">
        <v>128</v>
      </c>
      <c r="C3101" s="16" t="s">
        <v>351</v>
      </c>
      <c r="D3101" s="16">
        <v>1992</v>
      </c>
      <c r="E3101" s="16" t="s">
        <v>3601</v>
      </c>
      <c r="F3101" s="16" t="s">
        <v>593</v>
      </c>
      <c r="G3101" s="10">
        <v>4323.0600000000004</v>
      </c>
      <c r="H3101" s="73">
        <v>8.3717190000000006</v>
      </c>
      <c r="I3101" s="16" t="s">
        <v>6700</v>
      </c>
      <c r="J3101" s="71">
        <v>-6.7000000000000004E-2</v>
      </c>
      <c r="K3101" s="71">
        <v>0.60499999999999998</v>
      </c>
      <c r="L3101" s="16">
        <v>-0.16310530000000001</v>
      </c>
      <c r="M3101" s="16">
        <v>-0.32051869999999999</v>
      </c>
      <c r="N3101" s="16">
        <v>0.13934360000000001</v>
      </c>
      <c r="O3101" s="16">
        <v>8.66947E-2</v>
      </c>
      <c r="P3101" s="16">
        <v>-0.19742570000000001</v>
      </c>
      <c r="Q3101" s="16">
        <v>-8.0626600000000007E-2</v>
      </c>
      <c r="R3101" s="16">
        <v>0.50849999999999995</v>
      </c>
      <c r="S3101" s="16">
        <v>1.78E-2</v>
      </c>
      <c r="T3101" s="16">
        <v>2.5000000000000001E-3</v>
      </c>
      <c r="U3101" s="16">
        <v>3.2734999999999999</v>
      </c>
      <c r="V3101" s="16">
        <v>33.537999999999997</v>
      </c>
      <c r="W3101" s="16">
        <v>4.7859999999999996</v>
      </c>
      <c r="X3101" s="16">
        <v>434.26400000000001</v>
      </c>
      <c r="Y3101" s="16">
        <v>42.662599999999998</v>
      </c>
      <c r="Z3101" s="16">
        <v>0.13969999999999999</v>
      </c>
      <c r="AA3101" s="16">
        <v>-1.1777230000000001</v>
      </c>
      <c r="AB3101" s="16">
        <v>0.23</v>
      </c>
      <c r="AC3101" s="16">
        <v>0</v>
      </c>
      <c r="AD3101" s="16">
        <v>47.14</v>
      </c>
      <c r="AE3101" s="16">
        <v>11.0504</v>
      </c>
      <c r="AF3101" s="16">
        <v>0</v>
      </c>
      <c r="AG3101" s="16">
        <v>237757</v>
      </c>
      <c r="AH3101" s="16">
        <v>0.34239999999999998</v>
      </c>
      <c r="AI3101" s="16">
        <v>71.400000000000006</v>
      </c>
      <c r="AJ3101" s="16">
        <v>76.599999999999994</v>
      </c>
      <c r="AK3101" s="16">
        <v>0.34179999999999999</v>
      </c>
      <c r="AL3101" s="16">
        <v>-0.56630000000000003</v>
      </c>
      <c r="AM3101" s="16">
        <v>-0.61250000000000004</v>
      </c>
      <c r="AN3101" s="16">
        <v>0.2069</v>
      </c>
      <c r="AO3101" s="16">
        <v>-0.21210000000000001</v>
      </c>
      <c r="AP3101" s="16">
        <v>-0.27560000000000001</v>
      </c>
      <c r="AR3101" s="16">
        <f t="shared" si="127"/>
        <v>1</v>
      </c>
      <c r="AS3101" s="5">
        <f t="shared" si="126"/>
        <v>9.3943999999999972E-3</v>
      </c>
    </row>
    <row r="3102" spans="1:45" x14ac:dyDescent="0.25">
      <c r="A3102" s="16" t="s">
        <v>405</v>
      </c>
      <c r="B3102" s="16" t="s">
        <v>128</v>
      </c>
      <c r="C3102" s="16" t="s">
        <v>351</v>
      </c>
      <c r="D3102" s="16">
        <v>1993</v>
      </c>
      <c r="E3102" s="16" t="s">
        <v>3625</v>
      </c>
      <c r="F3102" s="16" t="s">
        <v>593</v>
      </c>
      <c r="G3102" s="10">
        <v>4395.1400000000003</v>
      </c>
      <c r="H3102" s="73">
        <v>8.3882530000000006</v>
      </c>
      <c r="I3102" s="16" t="s">
        <v>6700</v>
      </c>
      <c r="J3102" s="71">
        <v>3.6999999999999998E-2</v>
      </c>
      <c r="K3102" s="71">
        <v>0.628</v>
      </c>
      <c r="L3102" s="16">
        <v>-0.12214510000000001</v>
      </c>
      <c r="M3102" s="16">
        <v>-0.32095940000000001</v>
      </c>
      <c r="N3102" s="16">
        <v>0.18669769999999999</v>
      </c>
      <c r="O3102" s="16">
        <v>9.4354900000000005E-2</v>
      </c>
      <c r="P3102" s="16">
        <v>-0.17818339999999999</v>
      </c>
      <c r="Q3102" s="16">
        <v>-6.2929700000000005E-2</v>
      </c>
      <c r="R3102" s="16">
        <v>0.50449999999999995</v>
      </c>
      <c r="S3102" s="16">
        <v>1.9E-2</v>
      </c>
      <c r="T3102" s="16">
        <v>2.2000000000000001E-3</v>
      </c>
      <c r="U3102" s="16">
        <v>3.2839999999999998</v>
      </c>
      <c r="V3102" s="16">
        <v>34.752000000000002</v>
      </c>
      <c r="W3102" s="16">
        <v>4.8440000000000003</v>
      </c>
      <c r="X3102" s="16">
        <v>436.875</v>
      </c>
      <c r="Y3102" s="16">
        <v>44.0657</v>
      </c>
      <c r="Z3102" s="16">
        <v>0.1265</v>
      </c>
      <c r="AA3102" s="16">
        <v>-1.183937</v>
      </c>
      <c r="AB3102" s="16">
        <v>0.23</v>
      </c>
      <c r="AC3102" s="16">
        <v>0</v>
      </c>
      <c r="AD3102" s="16">
        <v>47.3</v>
      </c>
      <c r="AE3102" s="16">
        <v>11.223699999999999</v>
      </c>
      <c r="AF3102" s="16">
        <v>3.3999999999999998E-3</v>
      </c>
      <c r="AG3102" s="16">
        <v>243708</v>
      </c>
      <c r="AH3102" s="16">
        <v>0.34279999999999999</v>
      </c>
      <c r="AI3102" s="16">
        <v>71.7</v>
      </c>
      <c r="AJ3102" s="16">
        <v>77.7</v>
      </c>
      <c r="AK3102" s="16">
        <v>0.34560000000000002</v>
      </c>
      <c r="AL3102" s="16">
        <v>-0.54579999999999995</v>
      </c>
      <c r="AM3102" s="16">
        <v>-0.58979999999999999</v>
      </c>
      <c r="AN3102" s="16">
        <v>0.20330000000000001</v>
      </c>
      <c r="AO3102" s="16">
        <v>-0.17249999999999999</v>
      </c>
      <c r="AP3102" s="16">
        <v>-0.25990000000000002</v>
      </c>
      <c r="AR3102" s="16">
        <f t="shared" si="127"/>
        <v>1</v>
      </c>
      <c r="AS3102" s="5">
        <f t="shared" si="126"/>
        <v>4.0960200000000002E-2</v>
      </c>
    </row>
    <row r="3103" spans="1:45" x14ac:dyDescent="0.25">
      <c r="A3103" s="16" t="s">
        <v>405</v>
      </c>
      <c r="B3103" s="16" t="s">
        <v>128</v>
      </c>
      <c r="C3103" s="16" t="s">
        <v>351</v>
      </c>
      <c r="D3103" s="16">
        <v>1994</v>
      </c>
      <c r="E3103" s="16" t="s">
        <v>3623</v>
      </c>
      <c r="F3103" s="16" t="s">
        <v>593</v>
      </c>
      <c r="G3103" s="10">
        <v>4574.59</v>
      </c>
      <c r="H3103" s="73">
        <v>8.4282730000000008</v>
      </c>
      <c r="I3103" s="16" t="s">
        <v>6700</v>
      </c>
      <c r="J3103" s="71">
        <v>3.1E-2</v>
      </c>
      <c r="K3103" s="71">
        <v>0.64700000000000002</v>
      </c>
      <c r="L3103" s="16">
        <v>-8.8038000000000005E-2</v>
      </c>
      <c r="M3103" s="16">
        <v>-0.31417339999999999</v>
      </c>
      <c r="N3103" s="16">
        <v>0.20906659999999999</v>
      </c>
      <c r="O3103" s="16">
        <v>9.8092200000000004E-2</v>
      </c>
      <c r="P3103" s="16">
        <v>-0.1526351</v>
      </c>
      <c r="Q3103" s="16">
        <v>-4.5217E-2</v>
      </c>
      <c r="R3103" s="16">
        <v>0.50049999999999994</v>
      </c>
      <c r="S3103" s="16">
        <v>1.9400000000000001E-2</v>
      </c>
      <c r="T3103" s="16">
        <v>3.0000000000000001E-3</v>
      </c>
      <c r="U3103" s="16">
        <v>3.2946</v>
      </c>
      <c r="V3103" s="16">
        <v>35.966000000000001</v>
      </c>
      <c r="W3103" s="16">
        <v>4.9020000000000001</v>
      </c>
      <c r="X3103" s="16">
        <v>435.56799999999998</v>
      </c>
      <c r="Y3103" s="16">
        <v>45.468899999999998</v>
      </c>
      <c r="Z3103" s="16">
        <v>0.11119999999999999</v>
      </c>
      <c r="AA3103" s="16">
        <v>-1.190151</v>
      </c>
      <c r="AB3103" s="16">
        <v>0.23</v>
      </c>
      <c r="AC3103" s="16">
        <v>0</v>
      </c>
      <c r="AD3103" s="16">
        <v>47.46</v>
      </c>
      <c r="AE3103" s="16">
        <v>12.1547</v>
      </c>
      <c r="AF3103" s="16">
        <v>1.2E-2</v>
      </c>
      <c r="AG3103" s="16">
        <v>242567</v>
      </c>
      <c r="AH3103" s="16">
        <v>0.34360000000000002</v>
      </c>
      <c r="AI3103" s="16">
        <v>72</v>
      </c>
      <c r="AJ3103" s="16">
        <v>78.8</v>
      </c>
      <c r="AK3103" s="16">
        <v>0.3493</v>
      </c>
      <c r="AL3103" s="16">
        <v>-0.52529999999999999</v>
      </c>
      <c r="AM3103" s="16">
        <v>-0.56699999999999995</v>
      </c>
      <c r="AN3103" s="16">
        <v>0.19980000000000001</v>
      </c>
      <c r="AO3103" s="16">
        <v>-0.13289999999999999</v>
      </c>
      <c r="AP3103" s="16">
        <v>-0.2442</v>
      </c>
      <c r="AR3103" s="16">
        <f t="shared" si="127"/>
        <v>1</v>
      </c>
      <c r="AS3103" s="5">
        <f t="shared" si="126"/>
        <v>3.4107100000000001E-2</v>
      </c>
    </row>
    <row r="3104" spans="1:45" x14ac:dyDescent="0.25">
      <c r="A3104" s="16" t="s">
        <v>405</v>
      </c>
      <c r="B3104" s="16" t="s">
        <v>128</v>
      </c>
      <c r="C3104" s="16" t="s">
        <v>351</v>
      </c>
      <c r="D3104" s="16">
        <v>1995</v>
      </c>
      <c r="E3104" s="16" t="s">
        <v>3615</v>
      </c>
      <c r="F3104" s="16" t="s">
        <v>593</v>
      </c>
      <c r="G3104" s="10">
        <v>4911.07</v>
      </c>
      <c r="H3104" s="73">
        <v>8.4992470000000004</v>
      </c>
      <c r="I3104" s="16" t="s">
        <v>6700</v>
      </c>
      <c r="J3104" s="71">
        <v>0.112</v>
      </c>
      <c r="K3104" s="71">
        <v>0.72399999999999998</v>
      </c>
      <c r="L3104" s="16">
        <v>-3.7113399999999998E-2</v>
      </c>
      <c r="M3104" s="16">
        <v>-0.3148436</v>
      </c>
      <c r="N3104" s="16">
        <v>0.26129570000000002</v>
      </c>
      <c r="O3104" s="16">
        <v>0.1093538</v>
      </c>
      <c r="P3104" s="16">
        <v>-0.12004140000000001</v>
      </c>
      <c r="Q3104" s="16">
        <v>-2.75018E-2</v>
      </c>
      <c r="R3104" s="16">
        <v>0.4965</v>
      </c>
      <c r="S3104" s="16">
        <v>1.9800000000000002E-2</v>
      </c>
      <c r="T3104" s="16">
        <v>3.0000000000000001E-3</v>
      </c>
      <c r="U3104" s="16">
        <v>3.3050999999999999</v>
      </c>
      <c r="V3104" s="16">
        <v>37.18</v>
      </c>
      <c r="W3104" s="16">
        <v>4.96</v>
      </c>
      <c r="X3104" s="16">
        <v>438.94400000000002</v>
      </c>
      <c r="Y3104" s="16">
        <v>46.872</v>
      </c>
      <c r="Z3104" s="16">
        <v>0.1265</v>
      </c>
      <c r="AA3104" s="16">
        <v>-1.0503359999999999</v>
      </c>
      <c r="AB3104" s="16">
        <v>0.23</v>
      </c>
      <c r="AC3104" s="16">
        <v>0</v>
      </c>
      <c r="AD3104" s="16">
        <v>43.86</v>
      </c>
      <c r="AE3104" s="16">
        <v>12.9247</v>
      </c>
      <c r="AF3104" s="16">
        <v>3.95E-2</v>
      </c>
      <c r="AG3104" s="16">
        <v>261265</v>
      </c>
      <c r="AH3104" s="16">
        <v>0.34439999999999998</v>
      </c>
      <c r="AI3104" s="16">
        <v>72.3</v>
      </c>
      <c r="AJ3104" s="16">
        <v>79.8</v>
      </c>
      <c r="AK3104" s="16">
        <v>0.35299999999999998</v>
      </c>
      <c r="AL3104" s="16">
        <v>-0.50480000000000003</v>
      </c>
      <c r="AM3104" s="16">
        <v>-0.54420000000000002</v>
      </c>
      <c r="AN3104" s="16">
        <v>0.19620000000000001</v>
      </c>
      <c r="AO3104" s="16">
        <v>-9.3200000000000005E-2</v>
      </c>
      <c r="AP3104" s="16">
        <v>-0.22850000000000001</v>
      </c>
      <c r="AR3104" s="16">
        <f t="shared" si="127"/>
        <v>1</v>
      </c>
      <c r="AS3104" s="5">
        <f t="shared" si="126"/>
        <v>5.0924600000000007E-2</v>
      </c>
    </row>
    <row r="3105" spans="1:45" x14ac:dyDescent="0.25">
      <c r="A3105" s="16" t="s">
        <v>405</v>
      </c>
      <c r="B3105" s="16" t="s">
        <v>128</v>
      </c>
      <c r="C3105" s="16" t="s">
        <v>351</v>
      </c>
      <c r="D3105" s="16">
        <v>1996</v>
      </c>
      <c r="E3105" s="16" t="s">
        <v>3605</v>
      </c>
      <c r="F3105" s="16" t="s">
        <v>593</v>
      </c>
      <c r="G3105" s="10">
        <v>5115.83</v>
      </c>
      <c r="H3105" s="73">
        <v>8.5400950000000009</v>
      </c>
      <c r="I3105" s="16" t="s">
        <v>6700</v>
      </c>
      <c r="J3105" s="71">
        <v>3.7999999999999999E-2</v>
      </c>
      <c r="K3105" s="71">
        <v>0.752</v>
      </c>
      <c r="L3105" s="16">
        <v>0.1537753</v>
      </c>
      <c r="M3105" s="16">
        <v>-0.1899556</v>
      </c>
      <c r="N3105" s="16">
        <v>0.29579899999999998</v>
      </c>
      <c r="O3105" s="16">
        <v>0.15739210000000001</v>
      </c>
      <c r="P3105" s="16">
        <v>-4.44079E-2</v>
      </c>
      <c r="Q3105" s="16">
        <v>0.1219044</v>
      </c>
      <c r="R3105" s="16">
        <v>0.70540000000000003</v>
      </c>
      <c r="S3105" s="16">
        <v>2.12E-2</v>
      </c>
      <c r="T3105" s="16">
        <v>3.5999999999999999E-3</v>
      </c>
      <c r="U3105" s="16">
        <v>3.3887</v>
      </c>
      <c r="V3105" s="16">
        <v>38.256</v>
      </c>
      <c r="W3105" s="16">
        <v>5.2160000000000002</v>
      </c>
      <c r="X3105" s="16">
        <v>436.92899999999997</v>
      </c>
      <c r="Y3105" s="16">
        <v>48.275199999999998</v>
      </c>
      <c r="Z3105" s="16">
        <v>0.1084</v>
      </c>
      <c r="AA3105" s="16">
        <v>-1.202191</v>
      </c>
      <c r="AB3105" s="16">
        <v>0.23</v>
      </c>
      <c r="AC3105" s="16">
        <v>0</v>
      </c>
      <c r="AD3105" s="16">
        <v>47.77</v>
      </c>
      <c r="AE3105" s="16">
        <v>13.902200000000001</v>
      </c>
      <c r="AF3105" s="16">
        <v>7.4399999999999994E-2</v>
      </c>
      <c r="AG3105" s="16">
        <v>271232</v>
      </c>
      <c r="AH3105" s="16">
        <v>0.4466</v>
      </c>
      <c r="AI3105" s="16">
        <v>72.599999999999994</v>
      </c>
      <c r="AJ3105" s="16">
        <v>80.900000000000006</v>
      </c>
      <c r="AK3105" s="16">
        <v>0.2422</v>
      </c>
      <c r="AL3105" s="16">
        <v>-0.22140000000000001</v>
      </c>
      <c r="AM3105" s="16">
        <v>-0.50649999999999995</v>
      </c>
      <c r="AN3105" s="16">
        <v>0.4894</v>
      </c>
      <c r="AO3105" s="16">
        <v>7.3999999999999996E-2</v>
      </c>
      <c r="AP3105" s="16">
        <v>-1.7899999999999999E-2</v>
      </c>
      <c r="AR3105" s="16">
        <f t="shared" si="127"/>
        <v>1</v>
      </c>
      <c r="AS3105" s="5">
        <f t="shared" si="126"/>
        <v>0.19088869999999999</v>
      </c>
    </row>
    <row r="3106" spans="1:45" x14ac:dyDescent="0.25">
      <c r="A3106" s="16" t="s">
        <v>405</v>
      </c>
      <c r="B3106" s="16" t="s">
        <v>128</v>
      </c>
      <c r="C3106" s="16" t="s">
        <v>351</v>
      </c>
      <c r="D3106" s="16">
        <v>1997</v>
      </c>
      <c r="E3106" s="16" t="s">
        <v>3610</v>
      </c>
      <c r="F3106" s="16" t="s">
        <v>593</v>
      </c>
      <c r="G3106" s="10">
        <v>4883.49</v>
      </c>
      <c r="H3106" s="73">
        <v>8.4936140000000009</v>
      </c>
      <c r="I3106" s="16" t="s">
        <v>6700</v>
      </c>
      <c r="J3106" s="71">
        <v>-0.06</v>
      </c>
      <c r="K3106" s="71">
        <v>0.70899999999999996</v>
      </c>
      <c r="L3106" s="16">
        <v>0.2290124</v>
      </c>
      <c r="M3106" s="16">
        <v>-0.25794739999999999</v>
      </c>
      <c r="N3106" s="16">
        <v>0.3158725</v>
      </c>
      <c r="O3106" s="16">
        <v>0.3811136</v>
      </c>
      <c r="P3106" s="16">
        <v>-2.1292599999999998E-2</v>
      </c>
      <c r="Q3106" s="16">
        <v>7.8429399999999996E-2</v>
      </c>
      <c r="R3106" s="16">
        <v>0.57920000000000005</v>
      </c>
      <c r="S3106" s="16">
        <v>2.0199999999999999E-2</v>
      </c>
      <c r="T3106" s="16">
        <v>4.1000000000000003E-3</v>
      </c>
      <c r="U3106" s="16">
        <v>3.3262</v>
      </c>
      <c r="V3106" s="16">
        <v>39.332000000000001</v>
      </c>
      <c r="W3106" s="16">
        <v>5.4720000000000004</v>
      </c>
      <c r="X3106" s="16">
        <v>435.06099999999998</v>
      </c>
      <c r="Y3106" s="16">
        <v>49.6783</v>
      </c>
      <c r="Z3106" s="16">
        <v>0.21079999999999999</v>
      </c>
      <c r="AA3106" s="16">
        <v>-1.208405</v>
      </c>
      <c r="AB3106" s="16">
        <v>0.23</v>
      </c>
      <c r="AC3106" s="16">
        <v>0</v>
      </c>
      <c r="AD3106" s="16">
        <v>47.93</v>
      </c>
      <c r="AE3106" s="16">
        <v>14.957700000000001</v>
      </c>
      <c r="AF3106" s="16">
        <v>0.88480000000000003</v>
      </c>
      <c r="AG3106" s="16">
        <v>253383</v>
      </c>
      <c r="AH3106" s="16">
        <v>0.45219999999999999</v>
      </c>
      <c r="AI3106" s="16">
        <v>72.900000000000006</v>
      </c>
      <c r="AJ3106" s="16">
        <v>82</v>
      </c>
      <c r="AK3106" s="16">
        <v>0.29260000000000003</v>
      </c>
      <c r="AL3106" s="16">
        <v>-0.45250000000000001</v>
      </c>
      <c r="AM3106" s="16">
        <v>-0.56469999999999998</v>
      </c>
      <c r="AN3106" s="16">
        <v>0.43369999999999997</v>
      </c>
      <c r="AO3106" s="16">
        <v>0.15260000000000001</v>
      </c>
      <c r="AP3106" s="16">
        <v>-6.2300000000000001E-2</v>
      </c>
      <c r="AR3106" s="16">
        <f t="shared" si="127"/>
        <v>1</v>
      </c>
      <c r="AS3106" s="5">
        <f t="shared" si="126"/>
        <v>7.5237100000000001E-2</v>
      </c>
    </row>
    <row r="3107" spans="1:45" x14ac:dyDescent="0.25">
      <c r="A3107" s="16" t="s">
        <v>405</v>
      </c>
      <c r="B3107" s="16" t="s">
        <v>128</v>
      </c>
      <c r="C3107" s="16" t="s">
        <v>351</v>
      </c>
      <c r="D3107" s="16">
        <v>1998</v>
      </c>
      <c r="E3107" s="16" t="s">
        <v>3618</v>
      </c>
      <c r="F3107" s="16" t="s">
        <v>593</v>
      </c>
      <c r="G3107" s="10">
        <v>4791.46</v>
      </c>
      <c r="H3107" s="73">
        <v>8.4745910000000002</v>
      </c>
      <c r="I3107" s="16" t="s">
        <v>6700</v>
      </c>
      <c r="J3107" s="71">
        <v>-8.9999999999999993E-3</v>
      </c>
      <c r="K3107" s="71">
        <v>0.70199999999999996</v>
      </c>
      <c r="L3107" s="16">
        <v>0.21878320000000001</v>
      </c>
      <c r="M3107" s="16">
        <v>-0.31470500000000001</v>
      </c>
      <c r="N3107" s="16">
        <v>0.34803040000000002</v>
      </c>
      <c r="O3107" s="16">
        <v>0.39550449999999998</v>
      </c>
      <c r="P3107" s="16">
        <v>4.4720000000000003E-3</v>
      </c>
      <c r="Q3107" s="16">
        <v>3.4938499999999997E-2</v>
      </c>
      <c r="R3107" s="16">
        <v>0.49209999999999998</v>
      </c>
      <c r="S3107" s="16">
        <v>1.8499999999999999E-2</v>
      </c>
      <c r="T3107" s="16">
        <v>3.8E-3</v>
      </c>
      <c r="U3107" s="16">
        <v>3.3368000000000002</v>
      </c>
      <c r="V3107" s="16">
        <v>40.408000000000001</v>
      </c>
      <c r="W3107" s="16">
        <v>5.7279999999999998</v>
      </c>
      <c r="X3107" s="16">
        <v>433.88299999999998</v>
      </c>
      <c r="Y3107" s="16">
        <v>51.081499999999998</v>
      </c>
      <c r="Z3107" s="16">
        <v>0.20119999999999999</v>
      </c>
      <c r="AA3107" s="16">
        <v>-1.2146189999999999</v>
      </c>
      <c r="AB3107" s="16">
        <v>0.23</v>
      </c>
      <c r="AC3107" s="16">
        <v>0</v>
      </c>
      <c r="AD3107" s="16">
        <v>48.09</v>
      </c>
      <c r="AE3107" s="16">
        <v>15.9275</v>
      </c>
      <c r="AF3107" s="16">
        <v>2.8456000000000001</v>
      </c>
      <c r="AG3107" s="16">
        <v>237682</v>
      </c>
      <c r="AH3107" s="16">
        <v>0.45590000000000003</v>
      </c>
      <c r="AI3107" s="16">
        <v>73.2</v>
      </c>
      <c r="AJ3107" s="16">
        <v>83.1</v>
      </c>
      <c r="AK3107" s="16">
        <v>0.34310000000000002</v>
      </c>
      <c r="AL3107" s="16">
        <v>-0.68359999999999999</v>
      </c>
      <c r="AM3107" s="16">
        <v>-0.62290000000000001</v>
      </c>
      <c r="AN3107" s="16">
        <v>0.37790000000000001</v>
      </c>
      <c r="AO3107" s="16">
        <v>0.23119999999999999</v>
      </c>
      <c r="AP3107" s="16">
        <v>-0.10680000000000001</v>
      </c>
      <c r="AR3107" s="16">
        <f t="shared" si="127"/>
        <v>1</v>
      </c>
      <c r="AS3107" s="5">
        <f t="shared" si="126"/>
        <v>-1.0229199999999994E-2</v>
      </c>
    </row>
    <row r="3108" spans="1:45" x14ac:dyDescent="0.25">
      <c r="A3108" s="16" t="s">
        <v>405</v>
      </c>
      <c r="B3108" s="16" t="s">
        <v>128</v>
      </c>
      <c r="C3108" s="16" t="s">
        <v>351</v>
      </c>
      <c r="D3108" s="16">
        <v>1999</v>
      </c>
      <c r="E3108" s="16" t="s">
        <v>3602</v>
      </c>
      <c r="F3108" s="16" t="s">
        <v>593</v>
      </c>
      <c r="G3108" s="10">
        <v>4779.72</v>
      </c>
      <c r="H3108" s="73">
        <v>8.472137</v>
      </c>
      <c r="I3108" s="16" t="s">
        <v>6700</v>
      </c>
      <c r="J3108" s="71">
        <v>2E-3</v>
      </c>
      <c r="K3108" s="71">
        <v>0.70299999999999996</v>
      </c>
      <c r="L3108" s="16">
        <v>0.1475803</v>
      </c>
      <c r="M3108" s="16">
        <v>-0.39017859999999999</v>
      </c>
      <c r="N3108" s="16">
        <v>0.37276769999999998</v>
      </c>
      <c r="O3108" s="16">
        <v>0.31849919999999998</v>
      </c>
      <c r="P3108" s="16">
        <v>3.0945500000000001E-2</v>
      </c>
      <c r="Q3108" s="16">
        <v>-2.62591E-2</v>
      </c>
      <c r="R3108" s="16">
        <v>0.39579999999999999</v>
      </c>
      <c r="S3108" s="16">
        <v>1.17E-2</v>
      </c>
      <c r="T3108" s="16">
        <v>4.1000000000000003E-3</v>
      </c>
      <c r="U3108" s="16">
        <v>3.3473000000000002</v>
      </c>
      <c r="V3108" s="16">
        <v>41.484000000000002</v>
      </c>
      <c r="W3108" s="16">
        <v>5.984</v>
      </c>
      <c r="X3108" s="16">
        <v>431.54300000000001</v>
      </c>
      <c r="Y3108" s="16">
        <v>52.484699999999997</v>
      </c>
      <c r="Z3108" s="16">
        <v>0.14269999999999999</v>
      </c>
      <c r="AA3108" s="16">
        <v>-1.2208330000000001</v>
      </c>
      <c r="AB3108" s="16">
        <v>0.23</v>
      </c>
      <c r="AC3108" s="16">
        <v>0</v>
      </c>
      <c r="AD3108" s="16">
        <v>48.25</v>
      </c>
      <c r="AE3108" s="16">
        <v>16.633400000000002</v>
      </c>
      <c r="AF3108" s="16">
        <v>6.0285000000000002</v>
      </c>
      <c r="AG3108" s="16">
        <v>225658</v>
      </c>
      <c r="AH3108" s="16">
        <v>0.45619999999999999</v>
      </c>
      <c r="AI3108" s="16">
        <v>73.5</v>
      </c>
      <c r="AJ3108" s="16">
        <v>84.2</v>
      </c>
      <c r="AK3108" s="16">
        <v>0.39889999999999998</v>
      </c>
      <c r="AL3108" s="16">
        <v>-0.58050000000000002</v>
      </c>
      <c r="AM3108" s="16">
        <v>-0.52880000000000005</v>
      </c>
      <c r="AN3108" s="16">
        <v>-5.1900000000000002E-2</v>
      </c>
      <c r="AO3108" s="16">
        <v>5.6399999999999999E-2</v>
      </c>
      <c r="AP3108" s="16">
        <v>-0.1469</v>
      </c>
      <c r="AR3108" s="16">
        <f t="shared" si="127"/>
        <v>1</v>
      </c>
      <c r="AS3108" s="5">
        <f t="shared" si="126"/>
        <v>-7.1202900000000013E-2</v>
      </c>
    </row>
    <row r="3109" spans="1:45" x14ac:dyDescent="0.25">
      <c r="A3109" s="16" t="s">
        <v>405</v>
      </c>
      <c r="B3109" s="16" t="s">
        <v>128</v>
      </c>
      <c r="C3109" s="16" t="s">
        <v>351</v>
      </c>
      <c r="D3109" s="16">
        <v>2000</v>
      </c>
      <c r="E3109" s="16" t="s">
        <v>3626</v>
      </c>
      <c r="F3109" s="16" t="s">
        <v>593</v>
      </c>
      <c r="G3109" s="10">
        <v>4900.54</v>
      </c>
      <c r="H3109" s="73">
        <v>8.4971010000000007</v>
      </c>
      <c r="I3109" s="16">
        <v>22442971</v>
      </c>
      <c r="J3109" s="71">
        <v>2.1999999999999999E-2</v>
      </c>
      <c r="K3109" s="71">
        <v>0.71899999999999997</v>
      </c>
      <c r="L3109" s="16">
        <v>0.1475554</v>
      </c>
      <c r="M3109" s="16">
        <v>-0.36275210000000002</v>
      </c>
      <c r="N3109" s="16">
        <v>0.36014020000000002</v>
      </c>
      <c r="O3109" s="16">
        <v>0.3336904</v>
      </c>
      <c r="P3109" s="16">
        <v>5.8698500000000001E-2</v>
      </c>
      <c r="Q3109" s="16">
        <v>-8.7474999999999997E-2</v>
      </c>
      <c r="R3109" s="16">
        <v>0.36449999999999999</v>
      </c>
      <c r="S3109" s="16">
        <v>1.09E-2</v>
      </c>
      <c r="T3109" s="16">
        <v>9.1999999999999998E-3</v>
      </c>
      <c r="U3109" s="16">
        <v>2.8544</v>
      </c>
      <c r="V3109" s="16">
        <v>42.56</v>
      </c>
      <c r="W3109" s="16">
        <v>6.24</v>
      </c>
      <c r="X3109" s="16">
        <v>431.64400000000001</v>
      </c>
      <c r="Y3109" s="16">
        <v>53.887799999999999</v>
      </c>
      <c r="Z3109" s="16">
        <v>0.1336</v>
      </c>
      <c r="AA3109" s="16">
        <v>-1.2266589999999999</v>
      </c>
      <c r="AB3109" s="16">
        <v>0.23</v>
      </c>
      <c r="AC3109" s="16">
        <v>0</v>
      </c>
      <c r="AD3109" s="16">
        <v>48.4</v>
      </c>
      <c r="AE3109" s="16">
        <v>17.4162</v>
      </c>
      <c r="AF3109" s="16">
        <v>11.162100000000001</v>
      </c>
      <c r="AG3109" s="16">
        <v>231404</v>
      </c>
      <c r="AH3109" s="16">
        <v>0.42249999999999999</v>
      </c>
      <c r="AI3109" s="16">
        <v>73.8</v>
      </c>
      <c r="AJ3109" s="16">
        <v>85.3</v>
      </c>
      <c r="AK3109" s="16">
        <v>0.45479999999999998</v>
      </c>
      <c r="AL3109" s="16">
        <v>-0.47739999999999999</v>
      </c>
      <c r="AM3109" s="16">
        <v>-0.43480000000000002</v>
      </c>
      <c r="AN3109" s="16">
        <v>-0.48170000000000002</v>
      </c>
      <c r="AO3109" s="16">
        <v>-0.11840000000000001</v>
      </c>
      <c r="AP3109" s="16">
        <v>-0.18709999999999999</v>
      </c>
      <c r="AR3109" s="16">
        <f t="shared" si="127"/>
        <v>0</v>
      </c>
      <c r="AS3109" s="5">
        <f t="shared" si="126"/>
        <v>-2.4899999999994371E-5</v>
      </c>
    </row>
    <row r="3110" spans="1:45" x14ac:dyDescent="0.25">
      <c r="A3110" s="16" t="s">
        <v>405</v>
      </c>
      <c r="B3110" s="16" t="s">
        <v>128</v>
      </c>
      <c r="C3110" s="16" t="s">
        <v>351</v>
      </c>
      <c r="D3110" s="16">
        <v>2001</v>
      </c>
      <c r="E3110" s="16" t="s">
        <v>3621</v>
      </c>
      <c r="F3110" s="16" t="s">
        <v>593</v>
      </c>
      <c r="G3110" s="10">
        <v>5247.29</v>
      </c>
      <c r="H3110" s="73">
        <v>8.5654669999999999</v>
      </c>
      <c r="I3110" s="16">
        <v>22131970</v>
      </c>
      <c r="J3110" s="71">
        <v>5.2999999999999999E-2</v>
      </c>
      <c r="K3110" s="71">
        <v>0.75800000000000001</v>
      </c>
      <c r="L3110" s="16">
        <v>0.2498396</v>
      </c>
      <c r="M3110" s="16">
        <v>-0.34676610000000002</v>
      </c>
      <c r="N3110" s="16">
        <v>0.39924480000000001</v>
      </c>
      <c r="O3110" s="16">
        <v>0.35794229999999999</v>
      </c>
      <c r="P3110" s="16">
        <v>0.1172578</v>
      </c>
      <c r="Q3110" s="16">
        <v>4.6046000000000004E-3</v>
      </c>
      <c r="R3110" s="16">
        <v>0.38819999999999999</v>
      </c>
      <c r="S3110" s="16">
        <v>1.2200000000000001E-2</v>
      </c>
      <c r="T3110" s="16">
        <v>8.9999999999999993E-3</v>
      </c>
      <c r="U3110" s="16">
        <v>3.2404999999999999</v>
      </c>
      <c r="V3110" s="16">
        <v>43.508000000000003</v>
      </c>
      <c r="W3110" s="16">
        <v>6.2640000000000002</v>
      </c>
      <c r="X3110" s="16">
        <v>427.98700000000002</v>
      </c>
      <c r="Y3110" s="16">
        <v>55.290999999999997</v>
      </c>
      <c r="Z3110" s="16">
        <v>0.12970000000000001</v>
      </c>
      <c r="AA3110" s="16">
        <v>-1.2305429999999999</v>
      </c>
      <c r="AB3110" s="16">
        <v>0.23</v>
      </c>
      <c r="AC3110" s="16">
        <v>0</v>
      </c>
      <c r="AD3110" s="16">
        <v>48.5</v>
      </c>
      <c r="AE3110" s="16">
        <v>18.449000000000002</v>
      </c>
      <c r="AF3110" s="16">
        <v>17.2349</v>
      </c>
      <c r="AG3110" s="16">
        <v>243385</v>
      </c>
      <c r="AH3110" s="16">
        <v>0.43635000000000002</v>
      </c>
      <c r="AI3110" s="16">
        <v>74.099999999999994</v>
      </c>
      <c r="AJ3110" s="16">
        <v>86.5</v>
      </c>
      <c r="AK3110" s="16">
        <v>0.41339999999999999</v>
      </c>
      <c r="AL3110" s="16">
        <v>-0.42899999999999999</v>
      </c>
      <c r="AM3110" s="16">
        <v>-0.33200000000000002</v>
      </c>
      <c r="AN3110" s="16">
        <v>-4.7100000000000003E-2</v>
      </c>
      <c r="AO3110" s="16">
        <v>-4.9099999999999998E-2</v>
      </c>
      <c r="AP3110" s="16">
        <v>-0.22800000000000001</v>
      </c>
      <c r="AR3110" s="16">
        <f t="shared" si="127"/>
        <v>0</v>
      </c>
      <c r="AS3110" s="5">
        <f t="shared" si="126"/>
        <v>0.10228419999999999</v>
      </c>
    </row>
    <row r="3111" spans="1:45" x14ac:dyDescent="0.25">
      <c r="A3111" s="16" t="s">
        <v>405</v>
      </c>
      <c r="B3111" s="16" t="s">
        <v>128</v>
      </c>
      <c r="C3111" s="16" t="s">
        <v>351</v>
      </c>
      <c r="D3111" s="16">
        <v>2002</v>
      </c>
      <c r="E3111" s="16" t="s">
        <v>3611</v>
      </c>
      <c r="F3111" s="16" t="s">
        <v>593</v>
      </c>
      <c r="G3111" s="10">
        <v>5621.29</v>
      </c>
      <c r="H3111" s="73">
        <v>8.6343160000000001</v>
      </c>
      <c r="I3111" s="16">
        <v>21730496</v>
      </c>
      <c r="J3111" s="71">
        <v>9.0999999999999998E-2</v>
      </c>
      <c r="K3111" s="71">
        <v>0.83</v>
      </c>
      <c r="L3111" s="16">
        <v>0.33388240000000002</v>
      </c>
      <c r="M3111" s="16">
        <v>-0.33021780000000001</v>
      </c>
      <c r="N3111" s="16">
        <v>0.42460510000000001</v>
      </c>
      <c r="O3111" s="16">
        <v>0.36765189999999998</v>
      </c>
      <c r="P3111" s="16">
        <v>0.16367660000000001</v>
      </c>
      <c r="Q3111" s="16">
        <v>9.6721500000000002E-2</v>
      </c>
      <c r="R3111" s="16">
        <v>0.37630000000000002</v>
      </c>
      <c r="S3111" s="16">
        <v>1.78E-2</v>
      </c>
      <c r="T3111" s="16">
        <v>9.1999999999999998E-3</v>
      </c>
      <c r="U3111" s="16">
        <v>3.4958999999999998</v>
      </c>
      <c r="V3111" s="16">
        <v>44.456000000000003</v>
      </c>
      <c r="W3111" s="16">
        <v>6.2880000000000003</v>
      </c>
      <c r="X3111" s="16">
        <v>424.33100000000002</v>
      </c>
      <c r="Y3111" s="16">
        <v>56.694099999999999</v>
      </c>
      <c r="Z3111" s="16">
        <v>0.14000000000000001</v>
      </c>
      <c r="AA3111" s="16">
        <v>-1.1136410000000001</v>
      </c>
      <c r="AB3111" s="16">
        <v>0.23</v>
      </c>
      <c r="AC3111" s="16">
        <v>0</v>
      </c>
      <c r="AD3111" s="16">
        <v>45.49</v>
      </c>
      <c r="AE3111" s="16">
        <v>18.9452</v>
      </c>
      <c r="AF3111" s="16">
        <v>22.9694</v>
      </c>
      <c r="AG3111" s="16">
        <v>251881</v>
      </c>
      <c r="AH3111" s="16">
        <v>0.44700000000000001</v>
      </c>
      <c r="AI3111" s="16">
        <v>74.400000000000006</v>
      </c>
      <c r="AJ3111" s="16">
        <v>87.6</v>
      </c>
      <c r="AK3111" s="16">
        <v>0.37209999999999999</v>
      </c>
      <c r="AL3111" s="16">
        <v>-0.3805</v>
      </c>
      <c r="AM3111" s="16">
        <v>-0.2291</v>
      </c>
      <c r="AN3111" s="16">
        <v>0.38740000000000002</v>
      </c>
      <c r="AO3111" s="16">
        <v>2.0199999999999999E-2</v>
      </c>
      <c r="AP3111" s="16">
        <v>-0.26889999999999997</v>
      </c>
      <c r="AR3111" s="16">
        <f t="shared" si="127"/>
        <v>0</v>
      </c>
      <c r="AS3111" s="5">
        <f t="shared" si="126"/>
        <v>8.4042800000000029E-2</v>
      </c>
    </row>
    <row r="3112" spans="1:45" x14ac:dyDescent="0.25">
      <c r="A3112" s="16" t="s">
        <v>405</v>
      </c>
      <c r="B3112" s="16" t="s">
        <v>128</v>
      </c>
      <c r="C3112" s="16" t="s">
        <v>351</v>
      </c>
      <c r="D3112" s="16">
        <v>2003</v>
      </c>
      <c r="E3112" s="16" t="s">
        <v>3628</v>
      </c>
      <c r="F3112" s="16" t="s">
        <v>593</v>
      </c>
      <c r="G3112" s="10">
        <v>5974.77</v>
      </c>
      <c r="H3112" s="73">
        <v>8.6952999999999996</v>
      </c>
      <c r="I3112" s="16">
        <v>21574326</v>
      </c>
      <c r="J3112" s="71">
        <v>4.9000000000000002E-2</v>
      </c>
      <c r="K3112" s="71">
        <v>0.872</v>
      </c>
      <c r="L3112" s="16">
        <v>0.37185600000000002</v>
      </c>
      <c r="M3112" s="16">
        <v>-0.34681899999999999</v>
      </c>
      <c r="N3112" s="16">
        <v>0.41533599999999998</v>
      </c>
      <c r="O3112" s="16">
        <v>0.44270340000000002</v>
      </c>
      <c r="P3112" s="16">
        <v>0.2232922</v>
      </c>
      <c r="Q3112" s="16">
        <v>6.5804399999999999E-2</v>
      </c>
      <c r="R3112" s="16">
        <v>0.38340000000000002</v>
      </c>
      <c r="S3112" s="16">
        <v>1.14E-2</v>
      </c>
      <c r="T3112" s="16">
        <v>9.5999999999999992E-3</v>
      </c>
      <c r="U3112" s="16">
        <v>3.4220000000000002</v>
      </c>
      <c r="V3112" s="16">
        <v>45.404000000000003</v>
      </c>
      <c r="W3112" s="16">
        <v>6.3120000000000003</v>
      </c>
      <c r="X3112" s="16">
        <v>420.67399999999998</v>
      </c>
      <c r="Y3112" s="16">
        <v>58.097299999999997</v>
      </c>
      <c r="Z3112" s="16">
        <v>0.14130000000000001</v>
      </c>
      <c r="AA3112" s="16">
        <v>-1.23831</v>
      </c>
      <c r="AB3112" s="16">
        <v>0.23</v>
      </c>
      <c r="AC3112" s="16">
        <v>0</v>
      </c>
      <c r="AD3112" s="16">
        <v>48.7</v>
      </c>
      <c r="AE3112" s="16">
        <v>19.510200000000001</v>
      </c>
      <c r="AF3112" s="16">
        <v>31.709</v>
      </c>
      <c r="AG3112" s="16">
        <v>255582</v>
      </c>
      <c r="AH3112" s="16">
        <v>0.46675</v>
      </c>
      <c r="AI3112" s="16">
        <v>74.8</v>
      </c>
      <c r="AJ3112" s="16">
        <v>88.8</v>
      </c>
      <c r="AK3112" s="16">
        <v>0.2959</v>
      </c>
      <c r="AL3112" s="16">
        <v>-0.29780000000000001</v>
      </c>
      <c r="AM3112" s="16">
        <v>-0.26869999999999999</v>
      </c>
      <c r="AN3112" s="16">
        <v>0.28949999999999998</v>
      </c>
      <c r="AO3112" s="16">
        <v>-7.2300000000000003E-2</v>
      </c>
      <c r="AP3112" s="16">
        <v>-0.22720000000000001</v>
      </c>
      <c r="AR3112" s="16">
        <f t="shared" si="127"/>
        <v>0</v>
      </c>
      <c r="AS3112" s="5">
        <f t="shared" si="126"/>
        <v>3.7973599999999996E-2</v>
      </c>
    </row>
    <row r="3113" spans="1:45" x14ac:dyDescent="0.25">
      <c r="A3113" s="16" t="s">
        <v>405</v>
      </c>
      <c r="B3113" s="16" t="s">
        <v>128</v>
      </c>
      <c r="C3113" s="16" t="s">
        <v>351</v>
      </c>
      <c r="D3113" s="16">
        <v>2004</v>
      </c>
      <c r="E3113" s="16" t="s">
        <v>3608</v>
      </c>
      <c r="F3113" s="16" t="s">
        <v>593</v>
      </c>
      <c r="G3113" s="10">
        <v>6511.17</v>
      </c>
      <c r="H3113" s="73">
        <v>8.7812739999999998</v>
      </c>
      <c r="I3113" s="16">
        <v>21451748</v>
      </c>
      <c r="J3113" s="71">
        <v>7.3999999999999996E-2</v>
      </c>
      <c r="K3113" s="71">
        <v>0.93899999999999995</v>
      </c>
      <c r="L3113" s="16">
        <v>0.41320170000000001</v>
      </c>
      <c r="M3113" s="16">
        <v>-0.33469080000000001</v>
      </c>
      <c r="N3113" s="16">
        <v>0.3966653</v>
      </c>
      <c r="O3113" s="16">
        <v>0.41628510000000002</v>
      </c>
      <c r="P3113" s="16">
        <v>0.29661120000000002</v>
      </c>
      <c r="Q3113" s="16">
        <v>0.11822539999999999</v>
      </c>
      <c r="R3113" s="16">
        <v>0.3831</v>
      </c>
      <c r="S3113" s="16">
        <v>1.12E-2</v>
      </c>
      <c r="T3113" s="16">
        <v>1.0999999999999999E-2</v>
      </c>
      <c r="U3113" s="16">
        <v>3.2587000000000002</v>
      </c>
      <c r="V3113" s="16">
        <v>46.351999999999997</v>
      </c>
      <c r="W3113" s="16">
        <v>6.3360000000000003</v>
      </c>
      <c r="X3113" s="16">
        <v>417.01799999999997</v>
      </c>
      <c r="Y3113" s="16">
        <v>56.120199999999997</v>
      </c>
      <c r="Z3113" s="16">
        <v>0.14499999999999999</v>
      </c>
      <c r="AA3113" s="16">
        <v>-1.265496</v>
      </c>
      <c r="AB3113" s="16">
        <v>0.23</v>
      </c>
      <c r="AC3113" s="16">
        <v>0</v>
      </c>
      <c r="AD3113" s="16">
        <v>49.4</v>
      </c>
      <c r="AE3113" s="16">
        <v>19.803100000000001</v>
      </c>
      <c r="AF3113" s="16">
        <v>46.1021</v>
      </c>
      <c r="AG3113" s="16">
        <v>263377</v>
      </c>
      <c r="AH3113" s="16">
        <v>0.48194999999999999</v>
      </c>
      <c r="AI3113" s="16">
        <v>75.2</v>
      </c>
      <c r="AJ3113" s="16">
        <v>90</v>
      </c>
      <c r="AK3113" s="16">
        <v>0.38030000000000003</v>
      </c>
      <c r="AL3113" s="16">
        <v>-0.25769999999999998</v>
      </c>
      <c r="AM3113" s="16">
        <v>-0.16739999999999999</v>
      </c>
      <c r="AN3113" s="16">
        <v>3.6400000000000002E-2</v>
      </c>
      <c r="AO3113" s="16">
        <v>0.16520000000000001</v>
      </c>
      <c r="AP3113" s="16">
        <v>-0.17860000000000001</v>
      </c>
      <c r="AR3113" s="16">
        <f t="shared" si="127"/>
        <v>0</v>
      </c>
      <c r="AS3113" s="5">
        <f t="shared" si="126"/>
        <v>4.1345699999999985E-2</v>
      </c>
    </row>
    <row r="3114" spans="1:45" x14ac:dyDescent="0.25">
      <c r="A3114" s="16" t="s">
        <v>405</v>
      </c>
      <c r="B3114" s="16" t="s">
        <v>128</v>
      </c>
      <c r="C3114" s="16" t="s">
        <v>351</v>
      </c>
      <c r="D3114" s="16">
        <v>2005</v>
      </c>
      <c r="E3114" s="16" t="s">
        <v>3624</v>
      </c>
      <c r="F3114" s="16" t="s">
        <v>593</v>
      </c>
      <c r="G3114" s="10">
        <v>6824.82</v>
      </c>
      <c r="H3114" s="73">
        <v>8.8283210000000008</v>
      </c>
      <c r="I3114" s="16">
        <v>21319685</v>
      </c>
      <c r="J3114" s="71">
        <v>3.4000000000000002E-2</v>
      </c>
      <c r="K3114" s="71">
        <v>0.97099999999999997</v>
      </c>
      <c r="L3114" s="16">
        <v>0.53072529999999996</v>
      </c>
      <c r="M3114" s="16">
        <v>-0.28956460000000001</v>
      </c>
      <c r="N3114" s="16">
        <v>0.41598940000000001</v>
      </c>
      <c r="O3114" s="16">
        <v>0.49894620000000001</v>
      </c>
      <c r="P3114" s="16">
        <v>0.39536670000000002</v>
      </c>
      <c r="Q3114" s="16">
        <v>0.13017870000000001</v>
      </c>
      <c r="R3114" s="16">
        <v>0.40749999999999997</v>
      </c>
      <c r="S3114" s="16">
        <v>0.01</v>
      </c>
      <c r="T3114" s="16">
        <v>1.49E-2</v>
      </c>
      <c r="U3114" s="16">
        <v>3.4567000000000001</v>
      </c>
      <c r="V3114" s="16">
        <v>47.3</v>
      </c>
      <c r="W3114" s="16">
        <v>6.36</v>
      </c>
      <c r="X3114" s="16">
        <v>413.36099999999999</v>
      </c>
      <c r="Y3114" s="16">
        <v>56.063499999999998</v>
      </c>
      <c r="Z3114" s="16">
        <v>0.192</v>
      </c>
      <c r="AA3114" s="16">
        <v>-1.2538450000000001</v>
      </c>
      <c r="AB3114" s="16">
        <v>0.23</v>
      </c>
      <c r="AC3114" s="16">
        <v>0</v>
      </c>
      <c r="AD3114" s="16">
        <v>49.1</v>
      </c>
      <c r="AE3114" s="16">
        <v>19.820699999999999</v>
      </c>
      <c r="AF3114" s="16">
        <v>60.389699999999998</v>
      </c>
      <c r="AG3114" s="16">
        <v>278677</v>
      </c>
      <c r="AH3114" s="16">
        <v>0.55864999999999998</v>
      </c>
      <c r="AI3114" s="16">
        <v>75.599999999999994</v>
      </c>
      <c r="AJ3114" s="16">
        <v>91.1</v>
      </c>
      <c r="AK3114" s="16">
        <v>0.42459999999999998</v>
      </c>
      <c r="AL3114" s="16">
        <v>-0.21340000000000001</v>
      </c>
      <c r="AM3114" s="16">
        <v>-0.27300000000000002</v>
      </c>
      <c r="AN3114" s="16">
        <v>7.1900000000000006E-2</v>
      </c>
      <c r="AO3114" s="16">
        <v>0.2135</v>
      </c>
      <c r="AP3114" s="16">
        <v>-0.1714</v>
      </c>
      <c r="AR3114" s="16">
        <f t="shared" si="127"/>
        <v>0</v>
      </c>
      <c r="AS3114" s="5">
        <f t="shared" si="126"/>
        <v>0.11752359999999995</v>
      </c>
    </row>
    <row r="3115" spans="1:45" x14ac:dyDescent="0.25">
      <c r="A3115" s="16" t="s">
        <v>405</v>
      </c>
      <c r="B3115" s="16" t="s">
        <v>128</v>
      </c>
      <c r="C3115" s="16" t="s">
        <v>351</v>
      </c>
      <c r="D3115" s="16">
        <v>2006</v>
      </c>
      <c r="E3115" s="16" t="s">
        <v>3603</v>
      </c>
      <c r="F3115" s="16" t="s">
        <v>593</v>
      </c>
      <c r="G3115" s="10">
        <v>7418.42</v>
      </c>
      <c r="H3115" s="73">
        <v>8.911721</v>
      </c>
      <c r="I3115" s="16">
        <v>21193760</v>
      </c>
      <c r="J3115" s="71">
        <v>0.05</v>
      </c>
      <c r="K3115" s="71">
        <v>1.0209999999999999</v>
      </c>
      <c r="L3115" s="16">
        <v>0.64178089999999999</v>
      </c>
      <c r="M3115" s="16">
        <v>-0.26597290000000001</v>
      </c>
      <c r="N3115" s="16">
        <v>0.43028650000000002</v>
      </c>
      <c r="O3115" s="16">
        <v>0.5827734</v>
      </c>
      <c r="P3115" s="16">
        <v>0.42527009999999998</v>
      </c>
      <c r="Q3115" s="16">
        <v>0.22757069999999999</v>
      </c>
      <c r="R3115" s="16">
        <v>0.45119999999999999</v>
      </c>
      <c r="S3115" s="16">
        <v>8.6999999999999994E-3</v>
      </c>
      <c r="T3115" s="16">
        <v>1.54E-2</v>
      </c>
      <c r="U3115" s="16">
        <v>3.4211999999999998</v>
      </c>
      <c r="V3115" s="16">
        <v>48.276000000000003</v>
      </c>
      <c r="W3115" s="16">
        <v>6.6980000000000004</v>
      </c>
      <c r="X3115" s="16">
        <v>409.70499999999998</v>
      </c>
      <c r="Y3115" s="16">
        <v>59.962899999999998</v>
      </c>
      <c r="Z3115" s="16">
        <v>0.21099999999999999</v>
      </c>
      <c r="AA3115" s="16">
        <v>-1.1489830000000001</v>
      </c>
      <c r="AB3115" s="16">
        <v>0.23</v>
      </c>
      <c r="AC3115" s="16">
        <v>0</v>
      </c>
      <c r="AD3115" s="16">
        <v>46.4</v>
      </c>
      <c r="AE3115" s="16">
        <v>19.025300000000001</v>
      </c>
      <c r="AF3115" s="16">
        <v>72.4709</v>
      </c>
      <c r="AG3115" s="16">
        <v>295828</v>
      </c>
      <c r="AH3115" s="16">
        <v>0.51234999999999997</v>
      </c>
      <c r="AI3115" s="16">
        <v>75.900000000000006</v>
      </c>
      <c r="AJ3115" s="16">
        <v>92.3</v>
      </c>
      <c r="AK3115" s="16">
        <v>0.5212</v>
      </c>
      <c r="AL3115" s="16">
        <v>-0.16209999999999999</v>
      </c>
      <c r="AM3115" s="16">
        <v>-0.21079999999999999</v>
      </c>
      <c r="AN3115" s="16">
        <v>0.12379999999999999</v>
      </c>
      <c r="AO3115" s="16">
        <v>0.45739999999999997</v>
      </c>
      <c r="AP3115" s="16">
        <v>-0.1263</v>
      </c>
      <c r="AR3115" s="16">
        <f t="shared" si="127"/>
        <v>0</v>
      </c>
      <c r="AS3115" s="5">
        <f t="shared" si="126"/>
        <v>0.11105560000000003</v>
      </c>
    </row>
    <row r="3116" spans="1:45" x14ac:dyDescent="0.25">
      <c r="A3116" s="16" t="s">
        <v>405</v>
      </c>
      <c r="B3116" s="16" t="s">
        <v>128</v>
      </c>
      <c r="C3116" s="16" t="s">
        <v>351</v>
      </c>
      <c r="D3116" s="16">
        <v>2007</v>
      </c>
      <c r="E3116" s="16" t="s">
        <v>3606</v>
      </c>
      <c r="F3116" s="16" t="s">
        <v>593</v>
      </c>
      <c r="G3116" s="10">
        <v>8045.58</v>
      </c>
      <c r="H3116" s="73">
        <v>8.9928779999999993</v>
      </c>
      <c r="I3116" s="16">
        <v>20882982</v>
      </c>
      <c r="J3116" s="71">
        <v>2.7E-2</v>
      </c>
      <c r="K3116" s="71">
        <v>1.0489999999999999</v>
      </c>
      <c r="L3116" s="16">
        <v>0.91854340000000001</v>
      </c>
      <c r="M3116" s="16">
        <v>-0.1570637</v>
      </c>
      <c r="N3116" s="16">
        <v>0.59185149999999997</v>
      </c>
      <c r="O3116" s="16">
        <v>0.83148390000000005</v>
      </c>
      <c r="P3116" s="16">
        <v>0.52136859999999996</v>
      </c>
      <c r="Q3116" s="16">
        <v>0.22264220000000001</v>
      </c>
      <c r="R3116" s="16">
        <v>0.52059999999999995</v>
      </c>
      <c r="S3116" s="16">
        <v>8.9999999999999993E-3</v>
      </c>
      <c r="T3116" s="16">
        <v>2.29E-2</v>
      </c>
      <c r="U3116" s="16">
        <v>4.2233000000000001</v>
      </c>
      <c r="V3116" s="16">
        <v>49.252000000000002</v>
      </c>
      <c r="W3116" s="16">
        <v>7.0359999999999996</v>
      </c>
      <c r="X3116" s="16">
        <v>415.327</v>
      </c>
      <c r="Y3116" s="16">
        <v>67.952399999999997</v>
      </c>
      <c r="Z3116" s="16">
        <v>0.25130000000000002</v>
      </c>
      <c r="AA3116" s="16">
        <v>-1.1528670000000001</v>
      </c>
      <c r="AB3116" s="16">
        <v>0.23</v>
      </c>
      <c r="AC3116" s="16">
        <v>0</v>
      </c>
      <c r="AD3116" s="16">
        <v>46.5</v>
      </c>
      <c r="AE3116" s="16">
        <v>20.058199999999999</v>
      </c>
      <c r="AF3116" s="16">
        <v>92.6601</v>
      </c>
      <c r="AG3116" s="16">
        <v>295327</v>
      </c>
      <c r="AH3116" s="16">
        <v>0.52754999999999996</v>
      </c>
      <c r="AI3116" s="16">
        <v>76.3</v>
      </c>
      <c r="AJ3116" s="16">
        <v>93.5</v>
      </c>
      <c r="AK3116" s="16">
        <v>0.50239999999999996</v>
      </c>
      <c r="AL3116" s="16">
        <v>-0.18190000000000001</v>
      </c>
      <c r="AM3116" s="16">
        <v>-0.31440000000000001</v>
      </c>
      <c r="AN3116" s="16">
        <v>0.16880000000000001</v>
      </c>
      <c r="AO3116" s="16">
        <v>0.50760000000000005</v>
      </c>
      <c r="AP3116" s="16">
        <v>-0.1021</v>
      </c>
      <c r="AR3116" s="16">
        <f t="shared" si="127"/>
        <v>0</v>
      </c>
      <c r="AS3116" s="5">
        <f t="shared" si="126"/>
        <v>0.27676250000000002</v>
      </c>
    </row>
    <row r="3117" spans="1:45" x14ac:dyDescent="0.25">
      <c r="A3117" s="16" t="s">
        <v>405</v>
      </c>
      <c r="B3117" s="16" t="s">
        <v>128</v>
      </c>
      <c r="C3117" s="16" t="s">
        <v>351</v>
      </c>
      <c r="D3117" s="16">
        <v>2008</v>
      </c>
      <c r="E3117" s="16" t="s">
        <v>3629</v>
      </c>
      <c r="F3117" s="16" t="s">
        <v>593</v>
      </c>
      <c r="G3117" s="10">
        <v>8872.7800000000007</v>
      </c>
      <c r="H3117" s="73">
        <v>9.0907429999999998</v>
      </c>
      <c r="I3117" s="16">
        <v>20537875</v>
      </c>
      <c r="J3117" s="71">
        <v>4.4999999999999998E-2</v>
      </c>
      <c r="K3117" s="71">
        <v>1.0980000000000001</v>
      </c>
      <c r="L3117" s="16">
        <v>1.037623</v>
      </c>
      <c r="M3117" s="16">
        <v>-2.9482999999999999E-2</v>
      </c>
      <c r="N3117" s="16">
        <v>0.58693720000000005</v>
      </c>
      <c r="O3117" s="16">
        <v>0.83563390000000004</v>
      </c>
      <c r="P3117" s="16">
        <v>0.62984879999999999</v>
      </c>
      <c r="Q3117" s="16">
        <v>0.25439260000000002</v>
      </c>
      <c r="R3117" s="16">
        <v>0.56840000000000002</v>
      </c>
      <c r="S3117" s="16">
        <v>1.0699999999999999E-2</v>
      </c>
      <c r="T3117" s="16">
        <v>3.3099999999999997E-2</v>
      </c>
      <c r="U3117" s="16">
        <v>3.4422999999999999</v>
      </c>
      <c r="V3117" s="16">
        <v>50.228000000000002</v>
      </c>
      <c r="W3117" s="16">
        <v>7.3739999999999997</v>
      </c>
      <c r="X3117" s="16">
        <v>420.95</v>
      </c>
      <c r="Y3117" s="16">
        <v>70.528199999999998</v>
      </c>
      <c r="Z3117" s="16">
        <v>0.22489999999999999</v>
      </c>
      <c r="AA3117" s="16">
        <v>-1.147041</v>
      </c>
      <c r="AB3117" s="16">
        <v>0.23</v>
      </c>
      <c r="AC3117" s="16">
        <v>0</v>
      </c>
      <c r="AD3117" s="16">
        <v>46.35</v>
      </c>
      <c r="AE3117" s="16">
        <v>21.625399999999999</v>
      </c>
      <c r="AF3117" s="16">
        <v>111.405</v>
      </c>
      <c r="AG3117" s="16">
        <v>316274</v>
      </c>
      <c r="AH3117" s="16">
        <v>0.54274999999999995</v>
      </c>
      <c r="AI3117" s="16">
        <v>76.7</v>
      </c>
      <c r="AJ3117" s="16">
        <v>94.6</v>
      </c>
      <c r="AK3117" s="16">
        <v>0.51049999999999995</v>
      </c>
      <c r="AL3117" s="16">
        <v>-0.15670000000000001</v>
      </c>
      <c r="AM3117" s="16">
        <v>-0.31890000000000002</v>
      </c>
      <c r="AN3117" s="16">
        <v>0.15429999999999999</v>
      </c>
      <c r="AO3117" s="16">
        <v>0.58030000000000004</v>
      </c>
      <c r="AP3117" s="16">
        <v>-1.41E-2</v>
      </c>
      <c r="AR3117" s="16">
        <f t="shared" si="127"/>
        <v>0</v>
      </c>
      <c r="AS3117" s="5">
        <f t="shared" si="126"/>
        <v>0.11907959999999995</v>
      </c>
    </row>
    <row r="3118" spans="1:45" x14ac:dyDescent="0.25">
      <c r="A3118" s="16" t="s">
        <v>405</v>
      </c>
      <c r="B3118" s="16" t="s">
        <v>128</v>
      </c>
      <c r="C3118" s="16" t="s">
        <v>351</v>
      </c>
      <c r="D3118" s="16">
        <v>2009</v>
      </c>
      <c r="E3118" s="16" t="s">
        <v>3607</v>
      </c>
      <c r="F3118" s="16" t="s">
        <v>593</v>
      </c>
      <c r="G3118" s="10">
        <v>8314.74</v>
      </c>
      <c r="H3118" s="73">
        <v>9.0257839999999998</v>
      </c>
      <c r="I3118" s="16">
        <v>20367487</v>
      </c>
      <c r="J3118" s="71">
        <v>-7.0000000000000007E-2</v>
      </c>
      <c r="K3118" s="71">
        <v>1.0229999999999999</v>
      </c>
      <c r="L3118" s="16">
        <v>1.129921</v>
      </c>
      <c r="M3118" s="16">
        <v>1.09338E-2</v>
      </c>
      <c r="N3118" s="16">
        <v>0.73981609999999998</v>
      </c>
      <c r="O3118" s="16">
        <v>0.84782420000000003</v>
      </c>
      <c r="P3118" s="16">
        <v>0.6248686</v>
      </c>
      <c r="Q3118" s="16">
        <v>0.26261580000000001</v>
      </c>
      <c r="R3118" s="16">
        <v>0.4617</v>
      </c>
      <c r="S3118" s="16">
        <v>1.14E-2</v>
      </c>
      <c r="T3118" s="16">
        <v>4.3400000000000001E-2</v>
      </c>
      <c r="U3118" s="16">
        <v>4.1618000000000004</v>
      </c>
      <c r="V3118" s="16">
        <v>51.204000000000001</v>
      </c>
      <c r="W3118" s="16">
        <v>7.7119999999999997</v>
      </c>
      <c r="X3118" s="16">
        <v>426.572</v>
      </c>
      <c r="Y3118" s="16">
        <v>70.894000000000005</v>
      </c>
      <c r="Z3118" s="16">
        <v>0.22120000000000001</v>
      </c>
      <c r="AA3118" s="16">
        <v>-1.180053</v>
      </c>
      <c r="AB3118" s="16">
        <v>0.23</v>
      </c>
      <c r="AC3118" s="16">
        <v>0</v>
      </c>
      <c r="AD3118" s="16">
        <v>47.2</v>
      </c>
      <c r="AE3118" s="16">
        <v>21.585100000000001</v>
      </c>
      <c r="AF3118" s="16">
        <v>114.542</v>
      </c>
      <c r="AG3118" s="16">
        <v>283496</v>
      </c>
      <c r="AH3118" s="16">
        <v>0.51315</v>
      </c>
      <c r="AI3118" s="16">
        <v>77.099999999999994</v>
      </c>
      <c r="AJ3118" s="16">
        <v>95.8</v>
      </c>
      <c r="AK3118" s="16">
        <v>0.4582</v>
      </c>
      <c r="AL3118" s="16">
        <v>-0.26679999999999998</v>
      </c>
      <c r="AM3118" s="16">
        <v>-0.35570000000000002</v>
      </c>
      <c r="AN3118" s="16">
        <v>0.35249999999999998</v>
      </c>
      <c r="AO3118" s="16">
        <v>0.59830000000000005</v>
      </c>
      <c r="AP3118" s="16">
        <v>3.4799999999999998E-2</v>
      </c>
      <c r="AR3118" s="16">
        <f t="shared" si="127"/>
        <v>0</v>
      </c>
      <c r="AS3118" s="5">
        <f t="shared" si="126"/>
        <v>9.2297999999999991E-2</v>
      </c>
    </row>
    <row r="3119" spans="1:45" x14ac:dyDescent="0.25">
      <c r="A3119" s="16" t="s">
        <v>405</v>
      </c>
      <c r="B3119" s="16" t="s">
        <v>128</v>
      </c>
      <c r="C3119" s="16" t="s">
        <v>351</v>
      </c>
      <c r="D3119" s="16">
        <v>2010</v>
      </c>
      <c r="E3119" s="16" t="s">
        <v>3627</v>
      </c>
      <c r="F3119" s="16" t="s">
        <v>593</v>
      </c>
      <c r="G3119" s="10">
        <v>8297.48</v>
      </c>
      <c r="H3119" s="73">
        <v>9.0237069999999999</v>
      </c>
      <c r="I3119" s="16">
        <v>20246871</v>
      </c>
      <c r="J3119" s="71">
        <v>-1.4999999999999999E-2</v>
      </c>
      <c r="K3119" s="71">
        <v>1.0069999999999999</v>
      </c>
      <c r="L3119" s="16">
        <v>1.156879</v>
      </c>
      <c r="M3119" s="16">
        <v>9.2182799999999995E-2</v>
      </c>
      <c r="N3119" s="16">
        <v>0.73641380000000001</v>
      </c>
      <c r="O3119" s="16">
        <v>0.82349720000000004</v>
      </c>
      <c r="P3119" s="16">
        <v>0.62328950000000005</v>
      </c>
      <c r="Q3119" s="16">
        <v>0.27503620000000001</v>
      </c>
      <c r="R3119" s="16">
        <v>0.4521</v>
      </c>
      <c r="S3119" s="16">
        <v>1.4800000000000001E-2</v>
      </c>
      <c r="T3119" s="16">
        <v>5.1299999999999998E-2</v>
      </c>
      <c r="U3119" s="16">
        <v>3.4584999999999999</v>
      </c>
      <c r="V3119" s="16">
        <v>52.18</v>
      </c>
      <c r="W3119" s="16">
        <v>8.0500000000000007</v>
      </c>
      <c r="X3119" s="16">
        <v>431.15100000000001</v>
      </c>
      <c r="Y3119" s="16">
        <v>70.110399999999998</v>
      </c>
      <c r="Z3119" s="16">
        <v>0.21579999999999999</v>
      </c>
      <c r="AA3119" s="16">
        <v>-1.187821</v>
      </c>
      <c r="AB3119" s="16">
        <v>0.23</v>
      </c>
      <c r="AC3119" s="16">
        <v>0</v>
      </c>
      <c r="AD3119" s="16">
        <v>47.4</v>
      </c>
      <c r="AE3119" s="16">
        <v>20.584199999999999</v>
      </c>
      <c r="AF3119" s="16">
        <v>111.429</v>
      </c>
      <c r="AG3119" s="16">
        <v>299399</v>
      </c>
      <c r="AH3119" s="16">
        <v>0.50870000000000004</v>
      </c>
      <c r="AI3119" s="16">
        <v>77.5</v>
      </c>
      <c r="AJ3119" s="16">
        <v>96.9</v>
      </c>
      <c r="AK3119" s="16">
        <v>0.42270000000000002</v>
      </c>
      <c r="AL3119" s="16">
        <v>-0.21540000000000001</v>
      </c>
      <c r="AM3119" s="16">
        <v>-0.251</v>
      </c>
      <c r="AN3119" s="16">
        <v>0.24460000000000001</v>
      </c>
      <c r="AO3119" s="16">
        <v>0.64100000000000001</v>
      </c>
      <c r="AP3119" s="16">
        <v>3.5700000000000003E-2</v>
      </c>
      <c r="AR3119" s="16">
        <f t="shared" si="127"/>
        <v>0</v>
      </c>
      <c r="AS3119" s="5">
        <f t="shared" si="126"/>
        <v>2.6958000000000037E-2</v>
      </c>
    </row>
    <row r="3120" spans="1:45" x14ac:dyDescent="0.25">
      <c r="A3120" s="16" t="s">
        <v>405</v>
      </c>
      <c r="B3120" s="16" t="s">
        <v>128</v>
      </c>
      <c r="C3120" s="16" t="s">
        <v>351</v>
      </c>
      <c r="D3120" s="16">
        <v>2011</v>
      </c>
      <c r="E3120" s="16" t="s">
        <v>3609</v>
      </c>
      <c r="F3120" s="16" t="s">
        <v>593</v>
      </c>
      <c r="G3120" s="10">
        <v>8426.4699999999993</v>
      </c>
      <c r="H3120" s="73">
        <v>9.0391340000000007</v>
      </c>
      <c r="I3120" s="16">
        <v>20147528</v>
      </c>
      <c r="J3120" s="71">
        <v>-7.0000000000000001E-3</v>
      </c>
      <c r="K3120" s="71">
        <v>1</v>
      </c>
      <c r="L3120" s="16">
        <v>1.175929</v>
      </c>
      <c r="M3120" s="16">
        <v>0.1135312</v>
      </c>
      <c r="N3120" s="16">
        <v>0.77063289999999995</v>
      </c>
      <c r="O3120" s="16">
        <v>0.81814160000000002</v>
      </c>
      <c r="P3120" s="16">
        <v>0.63938170000000005</v>
      </c>
      <c r="Q3120" s="16">
        <v>0.25073640000000003</v>
      </c>
      <c r="R3120" s="16">
        <v>0.49320000000000003</v>
      </c>
      <c r="S3120" s="16">
        <v>1.55E-2</v>
      </c>
      <c r="T3120" s="16">
        <v>5.0900000000000001E-2</v>
      </c>
      <c r="U3120" s="16">
        <v>3.0278</v>
      </c>
      <c r="V3120" s="16">
        <v>54.323999999999998</v>
      </c>
      <c r="W3120" s="16">
        <v>8.1199999999999992</v>
      </c>
      <c r="X3120" s="16">
        <v>435.72899999999998</v>
      </c>
      <c r="Y3120" s="16">
        <v>69.590400000000002</v>
      </c>
      <c r="Z3120" s="16">
        <v>0.22140000000000001</v>
      </c>
      <c r="AA3120" s="16">
        <v>-1.174228</v>
      </c>
      <c r="AB3120" s="16">
        <v>0.23</v>
      </c>
      <c r="AC3120" s="16">
        <v>0</v>
      </c>
      <c r="AD3120" s="16">
        <v>47.05</v>
      </c>
      <c r="AE3120" s="16">
        <v>21.459099999999999</v>
      </c>
      <c r="AF3120" s="16">
        <v>107.387</v>
      </c>
      <c r="AG3120" s="16">
        <v>307725</v>
      </c>
      <c r="AH3120" s="16">
        <v>0.50480000000000003</v>
      </c>
      <c r="AI3120" s="16">
        <v>77.900000000000006</v>
      </c>
      <c r="AJ3120" s="16">
        <v>98</v>
      </c>
      <c r="AK3120" s="16">
        <v>0.3654</v>
      </c>
      <c r="AL3120" s="16">
        <v>-0.18990000000000001</v>
      </c>
      <c r="AM3120" s="16">
        <v>-0.3135</v>
      </c>
      <c r="AN3120" s="16">
        <v>0.1671</v>
      </c>
      <c r="AO3120" s="16">
        <v>0.65620000000000001</v>
      </c>
      <c r="AP3120" s="16">
        <v>4.7199999999999999E-2</v>
      </c>
      <c r="AR3120" s="16">
        <f t="shared" si="127"/>
        <v>0</v>
      </c>
      <c r="AS3120" s="5">
        <f t="shared" si="126"/>
        <v>1.9050000000000011E-2</v>
      </c>
    </row>
    <row r="3121" spans="1:45" x14ac:dyDescent="0.25">
      <c r="A3121" s="16" t="s">
        <v>405</v>
      </c>
      <c r="B3121" s="16" t="s">
        <v>128</v>
      </c>
      <c r="C3121" s="16" t="s">
        <v>351</v>
      </c>
      <c r="D3121" s="16">
        <v>2012</v>
      </c>
      <c r="E3121" s="16" t="s">
        <v>3612</v>
      </c>
      <c r="F3121" s="16" t="s">
        <v>593</v>
      </c>
      <c r="G3121" s="10">
        <v>8518.32</v>
      </c>
      <c r="H3121" s="73">
        <v>9.0499740000000006</v>
      </c>
      <c r="I3121" s="16">
        <v>20058035</v>
      </c>
      <c r="J3121" s="71">
        <v>3.6999999999999998E-2</v>
      </c>
      <c r="K3121" s="71">
        <v>1.038</v>
      </c>
      <c r="L3121" s="16">
        <v>1.184355</v>
      </c>
      <c r="M3121" s="16">
        <v>0.1098483</v>
      </c>
      <c r="N3121" s="16">
        <v>0.84085849999999995</v>
      </c>
      <c r="O3121" s="16">
        <v>0.80895019999999995</v>
      </c>
      <c r="P3121" s="16">
        <v>0.65666740000000001</v>
      </c>
      <c r="Q3121" s="16">
        <v>0.19241359999999999</v>
      </c>
      <c r="R3121" s="16">
        <v>0.48139999999999999</v>
      </c>
      <c r="S3121" s="16">
        <v>1.1299999999999999E-2</v>
      </c>
      <c r="T3121" s="16">
        <v>5.2900000000000003E-2</v>
      </c>
      <c r="U3121" s="16">
        <v>2.9394999999999998</v>
      </c>
      <c r="V3121" s="16">
        <v>56.468000000000004</v>
      </c>
      <c r="W3121" s="16">
        <v>8.19</v>
      </c>
      <c r="X3121" s="16">
        <v>440.30700000000002</v>
      </c>
      <c r="Y3121" s="16">
        <v>69.852099999999993</v>
      </c>
      <c r="Z3121" s="16">
        <v>0.2117</v>
      </c>
      <c r="AA3121" s="16">
        <v>-1.183937</v>
      </c>
      <c r="AB3121" s="16">
        <v>0.23</v>
      </c>
      <c r="AC3121" s="16">
        <v>0</v>
      </c>
      <c r="AD3121" s="16">
        <v>47.3</v>
      </c>
      <c r="AE3121" s="16">
        <v>21.374700000000001</v>
      </c>
      <c r="AF3121" s="16">
        <v>104.989</v>
      </c>
      <c r="AG3121" s="16">
        <v>293020</v>
      </c>
      <c r="AH3121" s="16">
        <v>0.55044999999999999</v>
      </c>
      <c r="AI3121" s="16">
        <v>78.3</v>
      </c>
      <c r="AJ3121" s="16">
        <v>99</v>
      </c>
      <c r="AK3121" s="16">
        <v>0.30719999999999997</v>
      </c>
      <c r="AL3121" s="16">
        <v>-0.25509999999999999</v>
      </c>
      <c r="AM3121" s="16">
        <v>-0.30599999999999999</v>
      </c>
      <c r="AN3121" s="16">
        <v>6.83E-2</v>
      </c>
      <c r="AO3121" s="16">
        <v>0.54820000000000002</v>
      </c>
      <c r="AP3121" s="16">
        <v>2.87E-2</v>
      </c>
      <c r="AR3121" s="16">
        <f t="shared" si="127"/>
        <v>0</v>
      </c>
      <c r="AS3121" s="5">
        <f t="shared" si="126"/>
        <v>8.4260000000000446E-3</v>
      </c>
    </row>
    <row r="3122" spans="1:45" x14ac:dyDescent="0.25">
      <c r="A3122" s="16" t="s">
        <v>405</v>
      </c>
      <c r="B3122" s="16" t="s">
        <v>128</v>
      </c>
      <c r="C3122" s="16" t="s">
        <v>351</v>
      </c>
      <c r="D3122" s="16">
        <v>2013</v>
      </c>
      <c r="E3122" s="16" t="s">
        <v>3604</v>
      </c>
      <c r="F3122" s="16" t="s">
        <v>593</v>
      </c>
      <c r="G3122" s="10">
        <v>8851.9599999999991</v>
      </c>
      <c r="H3122" s="73">
        <v>9.0883950000000002</v>
      </c>
      <c r="I3122" s="16">
        <v>19983693</v>
      </c>
      <c r="J3122" s="71">
        <v>2.7E-2</v>
      </c>
      <c r="K3122" s="71">
        <v>1.0660000000000001</v>
      </c>
      <c r="L3122" s="16">
        <v>1.2873349999999999</v>
      </c>
      <c r="M3122" s="16">
        <v>8.4939899999999999E-2</v>
      </c>
      <c r="N3122" s="16">
        <v>0.94359309999999996</v>
      </c>
      <c r="O3122" s="16">
        <v>0.84318970000000004</v>
      </c>
      <c r="P3122" s="16">
        <v>0.68134669999999997</v>
      </c>
      <c r="Q3122" s="16">
        <v>0.2874295</v>
      </c>
      <c r="R3122" s="16">
        <v>0.3866</v>
      </c>
      <c r="S3122" s="16">
        <v>1.0999999999999999E-2</v>
      </c>
      <c r="T3122" s="16">
        <v>5.5899999999999998E-2</v>
      </c>
      <c r="U3122" s="16">
        <v>3.4950999999999999</v>
      </c>
      <c r="V3122" s="16">
        <v>58.612000000000002</v>
      </c>
      <c r="W3122" s="16">
        <v>8.26</v>
      </c>
      <c r="X3122" s="16">
        <v>439.36700000000002</v>
      </c>
      <c r="Y3122" s="16">
        <v>71.388099999999994</v>
      </c>
      <c r="Z3122" s="16">
        <v>0.2102</v>
      </c>
      <c r="AA3122" s="16">
        <v>-1.1955880000000001</v>
      </c>
      <c r="AB3122" s="16">
        <v>0.23</v>
      </c>
      <c r="AC3122" s="16">
        <v>0</v>
      </c>
      <c r="AD3122" s="16">
        <v>47.6</v>
      </c>
      <c r="AE3122" s="16">
        <v>21.752600000000001</v>
      </c>
      <c r="AF3122" s="16">
        <v>105.583</v>
      </c>
      <c r="AG3122" s="16">
        <v>292919</v>
      </c>
      <c r="AH3122" s="16">
        <v>0.56284999999999996</v>
      </c>
      <c r="AI3122" s="16">
        <v>78.599999999999994</v>
      </c>
      <c r="AJ3122" s="16">
        <v>100</v>
      </c>
      <c r="AK3122" s="16">
        <v>0.2964</v>
      </c>
      <c r="AL3122" s="16">
        <v>-0.18429999999999999</v>
      </c>
      <c r="AM3122" s="16">
        <v>-6.2799999999999995E-2</v>
      </c>
      <c r="AN3122" s="16">
        <v>0.1643</v>
      </c>
      <c r="AO3122" s="16">
        <v>0.60629999999999995</v>
      </c>
      <c r="AP3122" s="16">
        <v>0.115</v>
      </c>
      <c r="AR3122" s="16">
        <f t="shared" si="127"/>
        <v>0</v>
      </c>
      <c r="AS3122" s="5">
        <f t="shared" si="126"/>
        <v>0.10297999999999985</v>
      </c>
    </row>
    <row r="3123" spans="1:45" x14ac:dyDescent="0.25">
      <c r="A3123" s="16" t="s">
        <v>405</v>
      </c>
      <c r="B3123" s="16" t="s">
        <v>128</v>
      </c>
      <c r="C3123" s="16" t="s">
        <v>351</v>
      </c>
      <c r="D3123" s="16">
        <v>2014</v>
      </c>
      <c r="E3123" s="16" t="s">
        <v>3619</v>
      </c>
      <c r="F3123" s="16" t="s">
        <v>593</v>
      </c>
      <c r="G3123" s="10">
        <v>9158.52</v>
      </c>
      <c r="H3123" s="73">
        <v>9.122439</v>
      </c>
      <c r="I3123" s="16">
        <v>19908979</v>
      </c>
      <c r="J3123" s="71">
        <v>1.6E-2</v>
      </c>
      <c r="K3123" s="71">
        <v>1.083</v>
      </c>
      <c r="L3123" s="16">
        <v>1.276349</v>
      </c>
      <c r="M3123" s="16">
        <v>-3.8347199999999998E-2</v>
      </c>
      <c r="N3123" s="16">
        <v>0.98900500000000002</v>
      </c>
      <c r="O3123" s="16">
        <v>0.87268199999999996</v>
      </c>
      <c r="P3123" s="16">
        <v>0.67762860000000003</v>
      </c>
      <c r="Q3123" s="16">
        <v>0.31130010000000002</v>
      </c>
      <c r="R3123" s="16">
        <v>0.38340000000000002</v>
      </c>
      <c r="S3123" s="16">
        <v>1.09E-2</v>
      </c>
      <c r="T3123" s="16">
        <v>4.2900000000000001E-2</v>
      </c>
      <c r="U3123" s="16">
        <v>3.5055999999999998</v>
      </c>
      <c r="V3123" s="16">
        <v>60.756</v>
      </c>
      <c r="W3123" s="16">
        <v>8.33</v>
      </c>
      <c r="X3123" s="16">
        <v>438.42599999999999</v>
      </c>
      <c r="Y3123" s="16">
        <v>71.956199999999995</v>
      </c>
      <c r="Z3123" s="16">
        <v>0.20649999999999999</v>
      </c>
      <c r="AA3123" s="16">
        <v>-1.266662</v>
      </c>
      <c r="AB3123" s="16">
        <v>0.23</v>
      </c>
      <c r="AC3123" s="16">
        <v>0</v>
      </c>
      <c r="AD3123" s="16">
        <v>49.43</v>
      </c>
      <c r="AE3123" s="16">
        <v>21.071899999999999</v>
      </c>
      <c r="AF3123" s="16">
        <v>105.914</v>
      </c>
      <c r="AG3123" s="16">
        <v>284850</v>
      </c>
      <c r="AH3123" s="16">
        <v>0.57530000000000003</v>
      </c>
      <c r="AI3123" s="16">
        <v>79</v>
      </c>
      <c r="AJ3123" s="16">
        <v>100</v>
      </c>
      <c r="AK3123" s="16">
        <v>0.41449999999999998</v>
      </c>
      <c r="AL3123" s="16">
        <v>-0.13769999999999999</v>
      </c>
      <c r="AM3123" s="16">
        <v>-3.3999999999999998E-3</v>
      </c>
      <c r="AN3123" s="16">
        <v>3.39E-2</v>
      </c>
      <c r="AO3123" s="16">
        <v>0.5968</v>
      </c>
      <c r="AP3123" s="16">
        <v>0.14940000000000001</v>
      </c>
      <c r="AR3123" s="16">
        <f t="shared" si="127"/>
        <v>0</v>
      </c>
      <c r="AS3123" s="5">
        <f t="shared" si="126"/>
        <v>-1.098599999999994E-2</v>
      </c>
    </row>
    <row r="3124" spans="1:45" x14ac:dyDescent="0.25">
      <c r="A3124" s="16" t="s">
        <v>405</v>
      </c>
      <c r="B3124" s="16" t="s">
        <v>129</v>
      </c>
      <c r="C3124" s="16" t="s">
        <v>352</v>
      </c>
      <c r="D3124" s="16">
        <v>1985</v>
      </c>
      <c r="E3124" s="16" t="s">
        <v>3630</v>
      </c>
      <c r="F3124" s="16" t="s">
        <v>594</v>
      </c>
      <c r="G3124" s="10"/>
      <c r="H3124" s="73"/>
      <c r="I3124" s="16" t="s">
        <v>6700</v>
      </c>
      <c r="K3124" s="71">
        <v>0</v>
      </c>
      <c r="L3124" s="16">
        <v>-0.19327739999999999</v>
      </c>
      <c r="M3124" s="16">
        <v>-2.9056700000000001E-2</v>
      </c>
      <c r="N3124" s="16">
        <v>0.36355779999999999</v>
      </c>
      <c r="O3124" s="16">
        <v>-0.29874970000000001</v>
      </c>
      <c r="P3124" s="16">
        <v>0.18587380000000001</v>
      </c>
      <c r="Q3124" s="16">
        <v>-0.6779792</v>
      </c>
      <c r="R3124" s="16">
        <v>0.9647</v>
      </c>
      <c r="S3124" s="16">
        <v>3.5200000000000002E-2</v>
      </c>
      <c r="T3124" s="16">
        <v>0</v>
      </c>
      <c r="U3124" s="16">
        <v>3.1587000000000001</v>
      </c>
      <c r="V3124" s="16">
        <v>25.36</v>
      </c>
      <c r="W3124" s="16">
        <v>9.8000000000000007</v>
      </c>
      <c r="X3124" s="16">
        <v>451.49</v>
      </c>
      <c r="Y3124" s="16">
        <v>40.2547</v>
      </c>
      <c r="Z3124" s="16">
        <v>2.0000000000000001E-4</v>
      </c>
      <c r="AA3124" s="16">
        <v>-0.9635148</v>
      </c>
      <c r="AB3124" s="16">
        <v>0.24</v>
      </c>
      <c r="AC3124" s="16">
        <v>8.67</v>
      </c>
      <c r="AD3124" s="16">
        <v>50.22</v>
      </c>
      <c r="AE3124" s="16">
        <v>10.172499999999999</v>
      </c>
      <c r="AF3124" s="16">
        <v>0</v>
      </c>
      <c r="AG3124" s="16">
        <v>579460</v>
      </c>
      <c r="AH3124" s="16">
        <v>0.43254999999999999</v>
      </c>
      <c r="AI3124" s="16">
        <v>72.794899999999998</v>
      </c>
      <c r="AJ3124" s="16">
        <v>92.719300000000004</v>
      </c>
      <c r="AK3124" s="16">
        <v>0.1105</v>
      </c>
      <c r="AL3124" s="16">
        <v>-0.87970000000000004</v>
      </c>
      <c r="AM3124" s="16">
        <v>-0.93089999999999995</v>
      </c>
      <c r="AN3124" s="16">
        <v>-1.4761</v>
      </c>
      <c r="AO3124" s="16">
        <v>-0.32900000000000001</v>
      </c>
      <c r="AP3124" s="16">
        <v>-1.1734</v>
      </c>
      <c r="AQ3124" s="16">
        <v>10.785600000000001</v>
      </c>
      <c r="AR3124" s="16">
        <f t="shared" si="127"/>
        <v>1</v>
      </c>
      <c r="AS3124" s="5">
        <f t="shared" si="126"/>
        <v>0</v>
      </c>
    </row>
    <row r="3125" spans="1:45" x14ac:dyDescent="0.25">
      <c r="A3125" s="16" t="s">
        <v>405</v>
      </c>
      <c r="B3125" s="16" t="s">
        <v>129</v>
      </c>
      <c r="C3125" s="16" t="s">
        <v>352</v>
      </c>
      <c r="D3125" s="16">
        <v>1986</v>
      </c>
      <c r="E3125" s="16" t="s">
        <v>3638</v>
      </c>
      <c r="F3125" s="16" t="s">
        <v>594</v>
      </c>
      <c r="G3125" s="10"/>
      <c r="H3125" s="73"/>
      <c r="I3125" s="16" t="s">
        <v>6700</v>
      </c>
      <c r="J3125" s="71">
        <v>0</v>
      </c>
      <c r="K3125" s="71">
        <v>0</v>
      </c>
      <c r="L3125" s="16">
        <v>-0.14862919999999999</v>
      </c>
      <c r="M3125" s="16">
        <v>-2.2858400000000001E-2</v>
      </c>
      <c r="N3125" s="16">
        <v>0.42034110000000002</v>
      </c>
      <c r="O3125" s="16">
        <v>-0.279802</v>
      </c>
      <c r="P3125" s="16">
        <v>0.20084640000000001</v>
      </c>
      <c r="Q3125" s="16">
        <v>-0.67570960000000002</v>
      </c>
      <c r="R3125" s="16">
        <v>0.97189999999999999</v>
      </c>
      <c r="S3125" s="16">
        <v>3.5799999999999998E-2</v>
      </c>
      <c r="T3125" s="16">
        <v>0</v>
      </c>
      <c r="U3125" s="16">
        <v>3.129</v>
      </c>
      <c r="V3125" s="16">
        <v>25.436</v>
      </c>
      <c r="W3125" s="16">
        <v>10.692</v>
      </c>
      <c r="X3125" s="16">
        <v>452.197</v>
      </c>
      <c r="Y3125" s="16">
        <v>41.130899999999997</v>
      </c>
      <c r="Z3125" s="16">
        <v>1E-4</v>
      </c>
      <c r="AA3125" s="16">
        <v>-0.96429160000000003</v>
      </c>
      <c r="AB3125" s="16">
        <v>0.24</v>
      </c>
      <c r="AC3125" s="16">
        <v>8.67</v>
      </c>
      <c r="AD3125" s="16">
        <v>50.24</v>
      </c>
      <c r="AE3125" s="16">
        <v>10.831200000000001</v>
      </c>
      <c r="AF3125" s="16">
        <v>0</v>
      </c>
      <c r="AG3125" s="16">
        <v>584082</v>
      </c>
      <c r="AH3125" s="16">
        <v>0.43895000000000001</v>
      </c>
      <c r="AI3125" s="16">
        <v>72.773799999999994</v>
      </c>
      <c r="AJ3125" s="16">
        <v>92.863500000000002</v>
      </c>
      <c r="AK3125" s="16">
        <v>7.0400000000000004E-2</v>
      </c>
      <c r="AL3125" s="16">
        <v>-0.88219999999999998</v>
      </c>
      <c r="AM3125" s="16">
        <v>-0.90759999999999996</v>
      </c>
      <c r="AN3125" s="16">
        <v>-1.4551000000000001</v>
      </c>
      <c r="AO3125" s="16">
        <v>-0.33029999999999998</v>
      </c>
      <c r="AP3125" s="16">
        <v>-1.1591</v>
      </c>
      <c r="AQ3125" s="16">
        <v>10.785600000000001</v>
      </c>
      <c r="AR3125" s="16">
        <f t="shared" si="127"/>
        <v>1</v>
      </c>
      <c r="AS3125" s="5">
        <f t="shared" si="126"/>
        <v>4.4648199999999999E-2</v>
      </c>
    </row>
    <row r="3126" spans="1:45" x14ac:dyDescent="0.25">
      <c r="A3126" s="16" t="s">
        <v>405</v>
      </c>
      <c r="B3126" s="16" t="s">
        <v>129</v>
      </c>
      <c r="C3126" s="16" t="s">
        <v>352</v>
      </c>
      <c r="D3126" s="16">
        <v>1987</v>
      </c>
      <c r="E3126" s="16" t="s">
        <v>3652</v>
      </c>
      <c r="F3126" s="16" t="s">
        <v>594</v>
      </c>
      <c r="G3126" s="10"/>
      <c r="H3126" s="73"/>
      <c r="I3126" s="16" t="s">
        <v>6700</v>
      </c>
      <c r="J3126" s="71">
        <v>0</v>
      </c>
      <c r="K3126" s="71">
        <v>0</v>
      </c>
      <c r="L3126" s="16">
        <v>-0.1029873</v>
      </c>
      <c r="M3126" s="16">
        <v>-1.62273E-2</v>
      </c>
      <c r="N3126" s="16">
        <v>0.47829949999999999</v>
      </c>
      <c r="O3126" s="16">
        <v>-0.2606675</v>
      </c>
      <c r="P3126" s="16">
        <v>0.21629139999999999</v>
      </c>
      <c r="Q3126" s="16">
        <v>-0.6734928</v>
      </c>
      <c r="R3126" s="16">
        <v>0.97919999999999996</v>
      </c>
      <c r="S3126" s="16">
        <v>3.6499999999999998E-2</v>
      </c>
      <c r="T3126" s="16">
        <v>0</v>
      </c>
      <c r="U3126" s="16">
        <v>3.1320999999999999</v>
      </c>
      <c r="V3126" s="16">
        <v>25.512</v>
      </c>
      <c r="W3126" s="16">
        <v>11.584</v>
      </c>
      <c r="X3126" s="16">
        <v>452.54700000000003</v>
      </c>
      <c r="Y3126" s="16">
        <v>42.007100000000001</v>
      </c>
      <c r="Z3126" s="16">
        <v>1E-4</v>
      </c>
      <c r="AA3126" s="16">
        <v>-0.96506820000000004</v>
      </c>
      <c r="AB3126" s="16">
        <v>0.24</v>
      </c>
      <c r="AC3126" s="16">
        <v>8.67</v>
      </c>
      <c r="AD3126" s="16">
        <v>50.26</v>
      </c>
      <c r="AE3126" s="16">
        <v>11.5283</v>
      </c>
      <c r="AF3126" s="16">
        <v>0</v>
      </c>
      <c r="AG3126" s="16">
        <v>588704</v>
      </c>
      <c r="AH3126" s="16">
        <v>0.44529999999999997</v>
      </c>
      <c r="AI3126" s="16">
        <v>72.752799999999993</v>
      </c>
      <c r="AJ3126" s="16">
        <v>93.0077</v>
      </c>
      <c r="AK3126" s="16">
        <v>3.0200000000000001E-2</v>
      </c>
      <c r="AL3126" s="16">
        <v>-0.88480000000000003</v>
      </c>
      <c r="AM3126" s="16">
        <v>-0.88439999999999996</v>
      </c>
      <c r="AN3126" s="16">
        <v>-1.4340999999999999</v>
      </c>
      <c r="AO3126" s="16">
        <v>-0.33160000000000001</v>
      </c>
      <c r="AP3126" s="16">
        <v>-1.1448</v>
      </c>
      <c r="AQ3126" s="16">
        <v>10.785600000000001</v>
      </c>
      <c r="AR3126" s="16">
        <f t="shared" si="127"/>
        <v>1</v>
      </c>
      <c r="AS3126" s="5">
        <f t="shared" si="126"/>
        <v>4.5641899999999985E-2</v>
      </c>
    </row>
    <row r="3127" spans="1:45" x14ac:dyDescent="0.25">
      <c r="A3127" s="16" t="s">
        <v>405</v>
      </c>
      <c r="B3127" s="16" t="s">
        <v>129</v>
      </c>
      <c r="C3127" s="16" t="s">
        <v>352</v>
      </c>
      <c r="D3127" s="16">
        <v>1988</v>
      </c>
      <c r="E3127" s="16" t="s">
        <v>3649</v>
      </c>
      <c r="F3127" s="16" t="s">
        <v>594</v>
      </c>
      <c r="G3127" s="10"/>
      <c r="H3127" s="73"/>
      <c r="I3127" s="16" t="s">
        <v>6700</v>
      </c>
      <c r="J3127" s="71">
        <v>0</v>
      </c>
      <c r="K3127" s="71">
        <v>0</v>
      </c>
      <c r="L3127" s="16">
        <v>-3.7558000000000001E-2</v>
      </c>
      <c r="M3127" s="16">
        <v>3.0102500000000001E-2</v>
      </c>
      <c r="N3127" s="16">
        <v>0.54138410000000003</v>
      </c>
      <c r="O3127" s="16">
        <v>-0.24153279999999999</v>
      </c>
      <c r="P3127" s="16">
        <v>0.2323943</v>
      </c>
      <c r="Q3127" s="16">
        <v>-0.67120760000000002</v>
      </c>
      <c r="R3127" s="16">
        <v>0.98650000000000004</v>
      </c>
      <c r="S3127" s="16">
        <v>3.7100000000000001E-2</v>
      </c>
      <c r="T3127" s="16">
        <v>4.3E-3</v>
      </c>
      <c r="U3127" s="16">
        <v>3.16</v>
      </c>
      <c r="V3127" s="16">
        <v>25.588000000000001</v>
      </c>
      <c r="W3127" s="16">
        <v>12.476000000000001</v>
      </c>
      <c r="X3127" s="16">
        <v>453.29199999999997</v>
      </c>
      <c r="Y3127" s="16">
        <v>42.883299999999998</v>
      </c>
      <c r="Z3127" s="16">
        <v>1E-4</v>
      </c>
      <c r="AA3127" s="16">
        <v>-0.96584490000000001</v>
      </c>
      <c r="AB3127" s="16">
        <v>0.24</v>
      </c>
      <c r="AC3127" s="16">
        <v>8.67</v>
      </c>
      <c r="AD3127" s="16">
        <v>50.28</v>
      </c>
      <c r="AE3127" s="16">
        <v>12.275</v>
      </c>
      <c r="AF3127" s="16">
        <v>0</v>
      </c>
      <c r="AG3127" s="16">
        <v>593325</v>
      </c>
      <c r="AH3127" s="16">
        <v>0.45169999999999999</v>
      </c>
      <c r="AI3127" s="16">
        <v>72.731800000000007</v>
      </c>
      <c r="AJ3127" s="16">
        <v>93.151799999999994</v>
      </c>
      <c r="AK3127" s="16">
        <v>-9.9000000000000008E-3</v>
      </c>
      <c r="AL3127" s="16">
        <v>-0.88729999999999998</v>
      </c>
      <c r="AM3127" s="16">
        <v>-0.86109999999999998</v>
      </c>
      <c r="AN3127" s="16">
        <v>-1.413</v>
      </c>
      <c r="AO3127" s="16">
        <v>-0.33289999999999997</v>
      </c>
      <c r="AP3127" s="16">
        <v>-1.1305000000000001</v>
      </c>
      <c r="AQ3127" s="16">
        <v>10.785600000000001</v>
      </c>
      <c r="AR3127" s="16">
        <f t="shared" si="127"/>
        <v>1</v>
      </c>
      <c r="AS3127" s="5">
        <f t="shared" si="126"/>
        <v>6.5429299999999996E-2</v>
      </c>
    </row>
    <row r="3128" spans="1:45" x14ac:dyDescent="0.25">
      <c r="A3128" s="16" t="s">
        <v>405</v>
      </c>
      <c r="B3128" s="16" t="s">
        <v>129</v>
      </c>
      <c r="C3128" s="16" t="s">
        <v>352</v>
      </c>
      <c r="D3128" s="16">
        <v>1989</v>
      </c>
      <c r="E3128" s="16" t="s">
        <v>3656</v>
      </c>
      <c r="F3128" s="16" t="s">
        <v>594</v>
      </c>
      <c r="G3128" s="10">
        <v>9867.3700000000008</v>
      </c>
      <c r="H3128" s="73">
        <v>9.1969890000000003</v>
      </c>
      <c r="I3128" s="16" t="s">
        <v>6700</v>
      </c>
      <c r="J3128" s="71">
        <v>0</v>
      </c>
      <c r="K3128" s="71">
        <v>0</v>
      </c>
      <c r="L3128" s="16">
        <v>1.5672499999999999E-2</v>
      </c>
      <c r="M3128" s="16">
        <v>4.4189699999999998E-2</v>
      </c>
      <c r="N3128" s="16">
        <v>0.60759490000000005</v>
      </c>
      <c r="O3128" s="16">
        <v>-0.22239829999999999</v>
      </c>
      <c r="P3128" s="16">
        <v>0.24931420000000001</v>
      </c>
      <c r="Q3128" s="16">
        <v>-0.6689737</v>
      </c>
      <c r="R3128" s="16">
        <v>0.99380000000000002</v>
      </c>
      <c r="S3128" s="16">
        <v>3.78E-2</v>
      </c>
      <c r="T3128" s="16">
        <v>5.1000000000000004E-3</v>
      </c>
      <c r="U3128" s="16">
        <v>3.1879</v>
      </c>
      <c r="V3128" s="16">
        <v>25.664000000000001</v>
      </c>
      <c r="W3128" s="16">
        <v>13.368</v>
      </c>
      <c r="X3128" s="16">
        <v>454.52699999999999</v>
      </c>
      <c r="Y3128" s="16">
        <v>43.759500000000003</v>
      </c>
      <c r="Z3128" s="16">
        <v>1E-4</v>
      </c>
      <c r="AA3128" s="16">
        <v>-0.96662170000000003</v>
      </c>
      <c r="AB3128" s="16">
        <v>0.24</v>
      </c>
      <c r="AC3128" s="16">
        <v>8.67</v>
      </c>
      <c r="AD3128" s="16">
        <v>50.3</v>
      </c>
      <c r="AE3128" s="16">
        <v>13.0852</v>
      </c>
      <c r="AF3128" s="16">
        <v>0</v>
      </c>
      <c r="AG3128" s="16">
        <v>597947</v>
      </c>
      <c r="AH3128" s="16">
        <v>0.45810000000000001</v>
      </c>
      <c r="AI3128" s="16">
        <v>72.710800000000006</v>
      </c>
      <c r="AJ3128" s="16">
        <v>93.296000000000006</v>
      </c>
      <c r="AK3128" s="16">
        <v>-5.0099999999999999E-2</v>
      </c>
      <c r="AL3128" s="16">
        <v>-0.88980000000000004</v>
      </c>
      <c r="AM3128" s="16">
        <v>-0.83789999999999998</v>
      </c>
      <c r="AN3128" s="16">
        <v>-1.3919999999999999</v>
      </c>
      <c r="AO3128" s="16">
        <v>-0.3342</v>
      </c>
      <c r="AP3128" s="16">
        <v>-1.1162000000000001</v>
      </c>
      <c r="AQ3128" s="16">
        <v>10.785600000000001</v>
      </c>
      <c r="AR3128" s="16">
        <f t="shared" si="127"/>
        <v>1</v>
      </c>
      <c r="AS3128" s="5">
        <f t="shared" si="126"/>
        <v>5.32305E-2</v>
      </c>
    </row>
    <row r="3129" spans="1:45" x14ac:dyDescent="0.25">
      <c r="A3129" s="16" t="s">
        <v>405</v>
      </c>
      <c r="B3129" s="16" t="s">
        <v>129</v>
      </c>
      <c r="C3129" s="16" t="s">
        <v>352</v>
      </c>
      <c r="D3129" s="16">
        <v>1990</v>
      </c>
      <c r="E3129" s="16" t="s">
        <v>3636</v>
      </c>
      <c r="F3129" s="16" t="s">
        <v>594</v>
      </c>
      <c r="G3129" s="10">
        <v>9534.5</v>
      </c>
      <c r="H3129" s="73">
        <v>9.1626720000000006</v>
      </c>
      <c r="I3129" s="16" t="s">
        <v>6700</v>
      </c>
      <c r="J3129" s="71">
        <v>0</v>
      </c>
      <c r="K3129" s="71">
        <v>1.153</v>
      </c>
      <c r="L3129" s="16">
        <v>9.3532000000000004E-2</v>
      </c>
      <c r="M3129" s="16">
        <v>5.9154400000000003E-2</v>
      </c>
      <c r="N3129" s="16">
        <v>0.66968640000000001</v>
      </c>
      <c r="O3129" s="16">
        <v>-0.20326359999999999</v>
      </c>
      <c r="P3129" s="16">
        <v>0.32217709999999999</v>
      </c>
      <c r="Q3129" s="16">
        <v>-0.66670569999999996</v>
      </c>
      <c r="R3129" s="16">
        <v>1.0009999999999999</v>
      </c>
      <c r="S3129" s="16">
        <v>3.85E-2</v>
      </c>
      <c r="T3129" s="16">
        <v>6.0000000000000001E-3</v>
      </c>
      <c r="U3129" s="16">
        <v>3.2158000000000002</v>
      </c>
      <c r="V3129" s="16">
        <v>25.74</v>
      </c>
      <c r="W3129" s="16">
        <v>14.26</v>
      </c>
      <c r="X3129" s="16">
        <v>455.11700000000002</v>
      </c>
      <c r="Y3129" s="16">
        <v>44.6357</v>
      </c>
      <c r="Z3129" s="16">
        <v>1E-4</v>
      </c>
      <c r="AA3129" s="16">
        <v>-0.96739850000000005</v>
      </c>
      <c r="AB3129" s="16">
        <v>0.24</v>
      </c>
      <c r="AC3129" s="16">
        <v>8.67</v>
      </c>
      <c r="AD3129" s="16">
        <v>50.32</v>
      </c>
      <c r="AE3129" s="16">
        <v>13.9724</v>
      </c>
      <c r="AF3129" s="16">
        <v>0</v>
      </c>
      <c r="AG3129" s="16">
        <v>729744</v>
      </c>
      <c r="AH3129" s="16">
        <v>0.44230000000000003</v>
      </c>
      <c r="AI3129" s="16">
        <v>72.7</v>
      </c>
      <c r="AJ3129" s="16">
        <v>93.4</v>
      </c>
      <c r="AK3129" s="16">
        <v>-9.0200000000000002E-2</v>
      </c>
      <c r="AL3129" s="16">
        <v>-0.89239999999999997</v>
      </c>
      <c r="AM3129" s="16">
        <v>-0.81459999999999999</v>
      </c>
      <c r="AN3129" s="16">
        <v>-1.3709</v>
      </c>
      <c r="AO3129" s="16">
        <v>-0.33550000000000002</v>
      </c>
      <c r="AP3129" s="16">
        <v>-1.1019000000000001</v>
      </c>
      <c r="AQ3129" s="16">
        <v>10.785600000000001</v>
      </c>
      <c r="AR3129" s="16">
        <f t="shared" si="127"/>
        <v>1</v>
      </c>
      <c r="AS3129" s="5">
        <f t="shared" si="126"/>
        <v>7.7859499999999998E-2</v>
      </c>
    </row>
    <row r="3130" spans="1:45" x14ac:dyDescent="0.25">
      <c r="A3130" s="16" t="s">
        <v>405</v>
      </c>
      <c r="B3130" s="16" t="s">
        <v>129</v>
      </c>
      <c r="C3130" s="16" t="s">
        <v>352</v>
      </c>
      <c r="D3130" s="16">
        <v>1991</v>
      </c>
      <c r="E3130" s="16" t="s">
        <v>3639</v>
      </c>
      <c r="F3130" s="16" t="s">
        <v>594</v>
      </c>
      <c r="G3130" s="10">
        <v>9033.07</v>
      </c>
      <c r="H3130" s="73">
        <v>9.1086469999999995</v>
      </c>
      <c r="I3130" s="16" t="s">
        <v>6700</v>
      </c>
      <c r="J3130" s="71">
        <v>-5.8999999999999997E-2</v>
      </c>
      <c r="K3130" s="71">
        <v>1.087</v>
      </c>
      <c r="L3130" s="16">
        <v>0.35276269999999998</v>
      </c>
      <c r="M3130" s="16">
        <v>7.2863399999999995E-2</v>
      </c>
      <c r="N3130" s="16">
        <v>0.66572580000000003</v>
      </c>
      <c r="O3130" s="16">
        <v>0.3299899</v>
      </c>
      <c r="P3130" s="16">
        <v>0.33761380000000002</v>
      </c>
      <c r="Q3130" s="16">
        <v>-0.66447179999999995</v>
      </c>
      <c r="R3130" s="16">
        <v>1.0083</v>
      </c>
      <c r="S3130" s="16">
        <v>3.9100000000000003E-2</v>
      </c>
      <c r="T3130" s="16">
        <v>6.7999999999999996E-3</v>
      </c>
      <c r="U3130" s="16">
        <v>2.9807999999999999</v>
      </c>
      <c r="V3130" s="16">
        <v>25.547999999999998</v>
      </c>
      <c r="W3130" s="16">
        <v>14.528</v>
      </c>
      <c r="X3130" s="16">
        <v>456.48500000000001</v>
      </c>
      <c r="Y3130" s="16">
        <v>45.511899999999997</v>
      </c>
      <c r="Z3130" s="16">
        <v>0.27510000000000001</v>
      </c>
      <c r="AA3130" s="16">
        <v>-0.96856359999999997</v>
      </c>
      <c r="AB3130" s="16">
        <v>0.24</v>
      </c>
      <c r="AC3130" s="16">
        <v>8.67</v>
      </c>
      <c r="AD3130" s="16">
        <v>50.35</v>
      </c>
      <c r="AE3130" s="16">
        <v>15.006600000000001</v>
      </c>
      <c r="AF3130" s="16">
        <v>2.0000000000000001E-4</v>
      </c>
      <c r="AG3130" s="16">
        <v>718702</v>
      </c>
      <c r="AH3130" s="16">
        <v>0.45540000000000003</v>
      </c>
      <c r="AI3130" s="16">
        <v>72.7</v>
      </c>
      <c r="AJ3130" s="16">
        <v>93.6</v>
      </c>
      <c r="AK3130" s="16">
        <v>-0.13039999999999999</v>
      </c>
      <c r="AL3130" s="16">
        <v>-0.89490000000000003</v>
      </c>
      <c r="AM3130" s="16">
        <v>-0.79139999999999999</v>
      </c>
      <c r="AN3130" s="16">
        <v>-1.3499000000000001</v>
      </c>
      <c r="AO3130" s="16">
        <v>-0.33679999999999999</v>
      </c>
      <c r="AP3130" s="16">
        <v>-1.0875999999999999</v>
      </c>
      <c r="AQ3130" s="16">
        <v>10.785600000000001</v>
      </c>
      <c r="AR3130" s="16">
        <f t="shared" si="127"/>
        <v>1</v>
      </c>
      <c r="AS3130" s="5">
        <f t="shared" si="126"/>
        <v>0.25923069999999998</v>
      </c>
    </row>
    <row r="3131" spans="1:45" x14ac:dyDescent="0.25">
      <c r="A3131" s="16" t="s">
        <v>405</v>
      </c>
      <c r="B3131" s="16" t="s">
        <v>129</v>
      </c>
      <c r="C3131" s="16" t="s">
        <v>352</v>
      </c>
      <c r="D3131" s="16">
        <v>1992</v>
      </c>
      <c r="E3131" s="16" t="s">
        <v>3631</v>
      </c>
      <c r="F3131" s="16" t="s">
        <v>594</v>
      </c>
      <c r="G3131" s="10">
        <v>7717.09</v>
      </c>
      <c r="H3131" s="73">
        <v>8.951193</v>
      </c>
      <c r="I3131" s="16" t="s">
        <v>6700</v>
      </c>
      <c r="J3131" s="71">
        <v>-0.151</v>
      </c>
      <c r="K3131" s="71">
        <v>0.93500000000000005</v>
      </c>
      <c r="L3131" s="16">
        <v>0.43970160000000003</v>
      </c>
      <c r="M3131" s="16">
        <v>0.1293165</v>
      </c>
      <c r="N3131" s="16">
        <v>0.78235920000000003</v>
      </c>
      <c r="O3131" s="16">
        <v>0.35803210000000002</v>
      </c>
      <c r="P3131" s="16">
        <v>0.33056669999999999</v>
      </c>
      <c r="Q3131" s="16">
        <v>-0.66221920000000001</v>
      </c>
      <c r="R3131" s="16">
        <v>1.0156000000000001</v>
      </c>
      <c r="S3131" s="16">
        <v>6.8500000000000005E-2</v>
      </c>
      <c r="T3131" s="16">
        <v>5.0000000000000001E-4</v>
      </c>
      <c r="U3131" s="16">
        <v>3.8513999999999999</v>
      </c>
      <c r="V3131" s="16">
        <v>25.356000000000002</v>
      </c>
      <c r="W3131" s="16">
        <v>14.795999999999999</v>
      </c>
      <c r="X3131" s="16">
        <v>458.53199999999998</v>
      </c>
      <c r="Y3131" s="16">
        <v>46.388100000000001</v>
      </c>
      <c r="Z3131" s="16">
        <v>0.27400000000000002</v>
      </c>
      <c r="AA3131" s="16">
        <v>-1.001576</v>
      </c>
      <c r="AB3131" s="16">
        <v>0.24</v>
      </c>
      <c r="AC3131" s="16">
        <v>8.67</v>
      </c>
      <c r="AD3131" s="16">
        <v>51.2</v>
      </c>
      <c r="AE3131" s="16">
        <v>15.355399999999999</v>
      </c>
      <c r="AF3131" s="16">
        <v>4.0000000000000001E-3</v>
      </c>
      <c r="AG3131" s="16">
        <v>678228</v>
      </c>
      <c r="AH3131" s="16">
        <v>0.47405000000000003</v>
      </c>
      <c r="AI3131" s="16">
        <v>72.7</v>
      </c>
      <c r="AJ3131" s="16">
        <v>93.7</v>
      </c>
      <c r="AK3131" s="16">
        <v>-0.17050000000000001</v>
      </c>
      <c r="AL3131" s="16">
        <v>-0.89749999999999996</v>
      </c>
      <c r="AM3131" s="16">
        <v>-0.7681</v>
      </c>
      <c r="AN3131" s="16">
        <v>-1.3289</v>
      </c>
      <c r="AO3131" s="16">
        <v>-0.33810000000000001</v>
      </c>
      <c r="AP3131" s="16">
        <v>-1.0732999999999999</v>
      </c>
      <c r="AQ3131" s="16">
        <v>10.785600000000001</v>
      </c>
      <c r="AR3131" s="16">
        <f t="shared" si="127"/>
        <v>1</v>
      </c>
      <c r="AS3131" s="5">
        <f t="shared" si="126"/>
        <v>8.6938900000000041E-2</v>
      </c>
    </row>
    <row r="3132" spans="1:45" x14ac:dyDescent="0.25">
      <c r="A3132" s="16" t="s">
        <v>405</v>
      </c>
      <c r="B3132" s="16" t="s">
        <v>129</v>
      </c>
      <c r="C3132" s="16" t="s">
        <v>352</v>
      </c>
      <c r="D3132" s="16">
        <v>1993</v>
      </c>
      <c r="E3132" s="16" t="s">
        <v>3659</v>
      </c>
      <c r="F3132" s="16" t="s">
        <v>594</v>
      </c>
      <c r="G3132" s="10">
        <v>7056.16</v>
      </c>
      <c r="H3132" s="73">
        <v>8.8616550000000007</v>
      </c>
      <c r="I3132" s="16" t="s">
        <v>6700</v>
      </c>
      <c r="J3132" s="71">
        <v>-9.0999999999999998E-2</v>
      </c>
      <c r="K3132" s="71">
        <v>0.85299999999999998</v>
      </c>
      <c r="L3132" s="16">
        <v>0.4364133</v>
      </c>
      <c r="M3132" s="16">
        <v>0.16122590000000001</v>
      </c>
      <c r="N3132" s="16">
        <v>0.70937059999999996</v>
      </c>
      <c r="O3132" s="16">
        <v>0.39753569999999999</v>
      </c>
      <c r="P3132" s="16">
        <v>0.32220140000000003</v>
      </c>
      <c r="Q3132" s="16">
        <v>-0.6599699</v>
      </c>
      <c r="R3132" s="16">
        <v>1.0227999999999999</v>
      </c>
      <c r="S3132" s="16">
        <v>4.4600000000000001E-2</v>
      </c>
      <c r="T3132" s="16">
        <v>1.32E-2</v>
      </c>
      <c r="U3132" s="16">
        <v>3.0352000000000001</v>
      </c>
      <c r="V3132" s="16">
        <v>25.164000000000001</v>
      </c>
      <c r="W3132" s="16">
        <v>15.064</v>
      </c>
      <c r="X3132" s="16">
        <v>458.66</v>
      </c>
      <c r="Y3132" s="16">
        <v>47.264299999999999</v>
      </c>
      <c r="Z3132" s="16">
        <v>0.29139999999999999</v>
      </c>
      <c r="AA3132" s="16">
        <v>-0.96662170000000003</v>
      </c>
      <c r="AB3132" s="16">
        <v>0.24</v>
      </c>
      <c r="AC3132" s="16">
        <v>8.67</v>
      </c>
      <c r="AD3132" s="16">
        <v>50.3</v>
      </c>
      <c r="AE3132" s="16">
        <v>15.771800000000001</v>
      </c>
      <c r="AF3132" s="16">
        <v>6.7000000000000002E-3</v>
      </c>
      <c r="AG3132" s="16">
        <v>643484</v>
      </c>
      <c r="AH3132" s="16">
        <v>0.48</v>
      </c>
      <c r="AI3132" s="16">
        <v>72.599999999999994</v>
      </c>
      <c r="AJ3132" s="16">
        <v>93.9</v>
      </c>
      <c r="AK3132" s="16">
        <v>-0.2107</v>
      </c>
      <c r="AL3132" s="16">
        <v>-0.9</v>
      </c>
      <c r="AM3132" s="16">
        <v>-0.74490000000000001</v>
      </c>
      <c r="AN3132" s="16">
        <v>-1.3078000000000001</v>
      </c>
      <c r="AO3132" s="16">
        <v>-0.33939999999999998</v>
      </c>
      <c r="AP3132" s="16">
        <v>-1.0589999999999999</v>
      </c>
      <c r="AQ3132" s="16">
        <v>10.785600000000001</v>
      </c>
      <c r="AR3132" s="16">
        <f t="shared" si="127"/>
        <v>1</v>
      </c>
      <c r="AS3132" s="5">
        <f t="shared" si="126"/>
        <v>-3.2883000000000218E-3</v>
      </c>
    </row>
    <row r="3133" spans="1:45" x14ac:dyDescent="0.25">
      <c r="A3133" s="16" t="s">
        <v>405</v>
      </c>
      <c r="B3133" s="16" t="s">
        <v>129</v>
      </c>
      <c r="C3133" s="16" t="s">
        <v>352</v>
      </c>
      <c r="D3133" s="16">
        <v>1994</v>
      </c>
      <c r="E3133" s="16" t="s">
        <v>3648</v>
      </c>
      <c r="F3133" s="16" t="s">
        <v>594</v>
      </c>
      <c r="G3133" s="10">
        <v>6176.87</v>
      </c>
      <c r="H3133" s="73">
        <v>8.7285660000000007</v>
      </c>
      <c r="I3133" s="16" t="s">
        <v>6700</v>
      </c>
      <c r="J3133" s="71">
        <v>-0.10100000000000001</v>
      </c>
      <c r="K3133" s="71">
        <v>0.77100000000000002</v>
      </c>
      <c r="L3133" s="16">
        <v>0.46231260000000002</v>
      </c>
      <c r="M3133" s="16">
        <v>0.1480031</v>
      </c>
      <c r="N3133" s="16">
        <v>0.79028640000000006</v>
      </c>
      <c r="O3133" s="16">
        <v>0.40405780000000002</v>
      </c>
      <c r="P3133" s="16">
        <v>0.30430370000000001</v>
      </c>
      <c r="Q3133" s="16">
        <v>-0.65771820000000003</v>
      </c>
      <c r="R3133" s="16">
        <v>1.0301</v>
      </c>
      <c r="S3133" s="16">
        <v>3.6600000000000001E-2</v>
      </c>
      <c r="T3133" s="16">
        <v>1.46E-2</v>
      </c>
      <c r="U3133" s="16">
        <v>3.3275000000000001</v>
      </c>
      <c r="V3133" s="16">
        <v>24.972000000000001</v>
      </c>
      <c r="W3133" s="16">
        <v>15.332000000000001</v>
      </c>
      <c r="X3133" s="16">
        <v>464.64100000000002</v>
      </c>
      <c r="Y3133" s="16">
        <v>48.140500000000003</v>
      </c>
      <c r="Z3133" s="16">
        <v>0.28549999999999998</v>
      </c>
      <c r="AA3133" s="16">
        <v>-0.96273799999999998</v>
      </c>
      <c r="AB3133" s="16">
        <v>0.24</v>
      </c>
      <c r="AC3133" s="16">
        <v>8.67</v>
      </c>
      <c r="AD3133" s="16">
        <v>50.2</v>
      </c>
      <c r="AE3133" s="16">
        <v>16.198399999999999</v>
      </c>
      <c r="AF3133" s="16">
        <v>1.8599999999999998E-2</v>
      </c>
      <c r="AG3133" s="16">
        <v>589797</v>
      </c>
      <c r="AH3133" s="16">
        <v>0.48675000000000002</v>
      </c>
      <c r="AI3133" s="16">
        <v>72.599999999999994</v>
      </c>
      <c r="AJ3133" s="16">
        <v>94</v>
      </c>
      <c r="AK3133" s="16">
        <v>-0.25080000000000002</v>
      </c>
      <c r="AL3133" s="16">
        <v>-0.90249999999999997</v>
      </c>
      <c r="AM3133" s="16">
        <v>-0.72170000000000001</v>
      </c>
      <c r="AN3133" s="16">
        <v>-1.2867999999999999</v>
      </c>
      <c r="AO3133" s="16">
        <v>-0.3407</v>
      </c>
      <c r="AP3133" s="16">
        <v>-1.0447</v>
      </c>
      <c r="AQ3133" s="16">
        <v>10.785600000000001</v>
      </c>
      <c r="AR3133" s="16">
        <f t="shared" si="127"/>
        <v>1</v>
      </c>
      <c r="AS3133" s="5">
        <f t="shared" si="126"/>
        <v>2.5899300000000014E-2</v>
      </c>
    </row>
    <row r="3134" spans="1:45" x14ac:dyDescent="0.25">
      <c r="A3134" s="16" t="s">
        <v>405</v>
      </c>
      <c r="B3134" s="16" t="s">
        <v>129</v>
      </c>
      <c r="C3134" s="16" t="s">
        <v>352</v>
      </c>
      <c r="D3134" s="16">
        <v>1995</v>
      </c>
      <c r="E3134" s="16" t="s">
        <v>3643</v>
      </c>
      <c r="F3134" s="16" t="s">
        <v>594</v>
      </c>
      <c r="G3134" s="10">
        <v>5919.34</v>
      </c>
      <c r="H3134" s="73">
        <v>8.685981</v>
      </c>
      <c r="I3134" s="16" t="s">
        <v>6700</v>
      </c>
      <c r="J3134" s="71">
        <v>-2.4E-2</v>
      </c>
      <c r="K3134" s="71">
        <v>0.753</v>
      </c>
      <c r="L3134" s="16">
        <v>0.31716929999999999</v>
      </c>
      <c r="M3134" s="16">
        <v>0.1248507</v>
      </c>
      <c r="N3134" s="16">
        <v>0.7850125</v>
      </c>
      <c r="O3134" s="16">
        <v>0.11322790000000001</v>
      </c>
      <c r="P3134" s="16">
        <v>0.30626569999999997</v>
      </c>
      <c r="Q3134" s="16">
        <v>-0.65546789999999999</v>
      </c>
      <c r="R3134" s="16">
        <v>1.0374000000000001</v>
      </c>
      <c r="S3134" s="16">
        <v>3.4599999999999999E-2</v>
      </c>
      <c r="T3134" s="16">
        <v>1.2500000000000001E-2</v>
      </c>
      <c r="U3134" s="16">
        <v>3.1309</v>
      </c>
      <c r="V3134" s="16">
        <v>24.78</v>
      </c>
      <c r="W3134" s="16">
        <v>15.6</v>
      </c>
      <c r="X3134" s="16">
        <v>465.17</v>
      </c>
      <c r="Y3134" s="16">
        <v>49.0167</v>
      </c>
      <c r="Z3134" s="16">
        <v>0.1198</v>
      </c>
      <c r="AA3134" s="16">
        <v>-0.96273799999999998</v>
      </c>
      <c r="AB3134" s="16">
        <v>0.24</v>
      </c>
      <c r="AC3134" s="16">
        <v>8.67</v>
      </c>
      <c r="AD3134" s="16">
        <v>50.2</v>
      </c>
      <c r="AE3134" s="16">
        <v>16.836200000000002</v>
      </c>
      <c r="AF3134" s="16">
        <v>5.96E-2</v>
      </c>
      <c r="AG3134" s="16">
        <v>578953</v>
      </c>
      <c r="AH3134" s="16">
        <v>0.47989999999999999</v>
      </c>
      <c r="AI3134" s="16">
        <v>72.599999999999994</v>
      </c>
      <c r="AJ3134" s="16">
        <v>94.2</v>
      </c>
      <c r="AK3134" s="16">
        <v>-0.29099999999999998</v>
      </c>
      <c r="AL3134" s="16">
        <v>-0.90510000000000002</v>
      </c>
      <c r="AM3134" s="16">
        <v>-0.69840000000000002</v>
      </c>
      <c r="AN3134" s="16">
        <v>-1.2657</v>
      </c>
      <c r="AO3134" s="16">
        <v>-0.34200000000000003</v>
      </c>
      <c r="AP3134" s="16">
        <v>-1.0304</v>
      </c>
      <c r="AQ3134" s="16">
        <v>10.785600000000001</v>
      </c>
      <c r="AR3134" s="16">
        <f t="shared" si="127"/>
        <v>1</v>
      </c>
      <c r="AS3134" s="5">
        <f t="shared" si="126"/>
        <v>-0.14514330000000003</v>
      </c>
    </row>
    <row r="3135" spans="1:45" x14ac:dyDescent="0.25">
      <c r="A3135" s="16" t="s">
        <v>405</v>
      </c>
      <c r="B3135" s="16" t="s">
        <v>129</v>
      </c>
      <c r="C3135" s="16" t="s">
        <v>352</v>
      </c>
      <c r="D3135" s="16">
        <v>1996</v>
      </c>
      <c r="E3135" s="16" t="s">
        <v>3642</v>
      </c>
      <c r="F3135" s="16" t="s">
        <v>594</v>
      </c>
      <c r="G3135" s="10">
        <v>5714.55</v>
      </c>
      <c r="H3135" s="73">
        <v>8.6507710000000007</v>
      </c>
      <c r="I3135" s="16" t="s">
        <v>6700</v>
      </c>
      <c r="J3135" s="71">
        <v>-4.3999999999999997E-2</v>
      </c>
      <c r="K3135" s="71">
        <v>0.72</v>
      </c>
      <c r="L3135" s="16">
        <v>0.40197889999999997</v>
      </c>
      <c r="M3135" s="16">
        <v>9.5664399999999997E-2</v>
      </c>
      <c r="N3135" s="16">
        <v>0.85992230000000003</v>
      </c>
      <c r="O3135" s="16">
        <v>0.1911474</v>
      </c>
      <c r="P3135" s="16">
        <v>0.31371979999999999</v>
      </c>
      <c r="Q3135" s="16">
        <v>-0.59812589999999999</v>
      </c>
      <c r="R3135" s="16">
        <v>0.96589999999999998</v>
      </c>
      <c r="S3135" s="16">
        <v>3.7199999999999997E-2</v>
      </c>
      <c r="T3135" s="16">
        <v>1.2500000000000001E-2</v>
      </c>
      <c r="U3135" s="16">
        <v>2.9214000000000002</v>
      </c>
      <c r="V3135" s="16">
        <v>25.515999999999998</v>
      </c>
      <c r="W3135" s="16">
        <v>16.666</v>
      </c>
      <c r="X3135" s="16">
        <v>467.81400000000002</v>
      </c>
      <c r="Y3135" s="16">
        <v>49.892899999999997</v>
      </c>
      <c r="Z3135" s="16">
        <v>0.15210000000000001</v>
      </c>
      <c r="AA3135" s="16">
        <v>-0.95885410000000004</v>
      </c>
      <c r="AB3135" s="16">
        <v>0.24</v>
      </c>
      <c r="AC3135" s="16">
        <v>8.67</v>
      </c>
      <c r="AD3135" s="16">
        <v>50.1</v>
      </c>
      <c r="AE3135" s="16">
        <v>17.465499999999999</v>
      </c>
      <c r="AF3135" s="16">
        <v>0.15029999999999999</v>
      </c>
      <c r="AG3135" s="16">
        <v>571116</v>
      </c>
      <c r="AH3135" s="16">
        <v>0.48459999999999998</v>
      </c>
      <c r="AI3135" s="16">
        <v>72.599999999999994</v>
      </c>
      <c r="AJ3135" s="16">
        <v>94.3</v>
      </c>
      <c r="AK3135" s="16">
        <v>-0.2984</v>
      </c>
      <c r="AL3135" s="16">
        <v>-1.0229999999999999</v>
      </c>
      <c r="AM3135" s="16">
        <v>-0.51690000000000003</v>
      </c>
      <c r="AN3135" s="16">
        <v>-1.2242</v>
      </c>
      <c r="AO3135" s="16">
        <v>-0.28320000000000001</v>
      </c>
      <c r="AP3135" s="16">
        <v>-0.87029999999999996</v>
      </c>
      <c r="AQ3135" s="16">
        <v>10.785600000000001</v>
      </c>
      <c r="AR3135" s="16">
        <f t="shared" si="127"/>
        <v>1</v>
      </c>
      <c r="AS3135" s="5">
        <f t="shared" si="126"/>
        <v>8.4809599999999985E-2</v>
      </c>
    </row>
    <row r="3136" spans="1:45" x14ac:dyDescent="0.25">
      <c r="A3136" s="16" t="s">
        <v>405</v>
      </c>
      <c r="B3136" s="16" t="s">
        <v>129</v>
      </c>
      <c r="C3136" s="16" t="s">
        <v>352</v>
      </c>
      <c r="D3136" s="16">
        <v>1997</v>
      </c>
      <c r="E3136" s="16" t="s">
        <v>3635</v>
      </c>
      <c r="F3136" s="16" t="s">
        <v>594</v>
      </c>
      <c r="G3136" s="10">
        <v>5804.14</v>
      </c>
      <c r="H3136" s="73">
        <v>8.6663270000000008</v>
      </c>
      <c r="I3136" s="16" t="s">
        <v>6700</v>
      </c>
      <c r="J3136" s="71">
        <v>-5.0000000000000001E-3</v>
      </c>
      <c r="K3136" s="71">
        <v>0.71699999999999997</v>
      </c>
      <c r="L3136" s="16">
        <v>0.49036400000000002</v>
      </c>
      <c r="M3136" s="16">
        <v>0.1241556</v>
      </c>
      <c r="N3136" s="16">
        <v>0.96671989999999997</v>
      </c>
      <c r="O3136" s="16">
        <v>0.28066760000000002</v>
      </c>
      <c r="P3136" s="16">
        <v>0.33393270000000003</v>
      </c>
      <c r="Q3136" s="16">
        <v>-0.6501207</v>
      </c>
      <c r="R3136" s="16">
        <v>1.0437000000000001</v>
      </c>
      <c r="S3136" s="16">
        <v>3.4000000000000002E-2</v>
      </c>
      <c r="T3136" s="16">
        <v>1.23E-2</v>
      </c>
      <c r="U3136" s="16">
        <v>3.4112</v>
      </c>
      <c r="V3136" s="16">
        <v>26.251999999999999</v>
      </c>
      <c r="W3136" s="16">
        <v>17.731999999999999</v>
      </c>
      <c r="X3136" s="16">
        <v>463.92899999999997</v>
      </c>
      <c r="Y3136" s="16">
        <v>50.769100000000002</v>
      </c>
      <c r="Z3136" s="16">
        <v>0.18990000000000001</v>
      </c>
      <c r="AA3136" s="16">
        <v>-0.95885410000000004</v>
      </c>
      <c r="AB3136" s="16">
        <v>0.24</v>
      </c>
      <c r="AC3136" s="16">
        <v>8.67</v>
      </c>
      <c r="AD3136" s="16">
        <v>50.1</v>
      </c>
      <c r="AE3136" s="16">
        <v>19.0778</v>
      </c>
      <c r="AF3136" s="16">
        <v>0.32740000000000002</v>
      </c>
      <c r="AG3136" s="16">
        <v>563278</v>
      </c>
      <c r="AH3136" s="16">
        <v>0.49059999999999998</v>
      </c>
      <c r="AI3136" s="16">
        <v>72.5</v>
      </c>
      <c r="AJ3136" s="16">
        <v>94.4</v>
      </c>
      <c r="AK3136" s="16">
        <v>-0.42359999999999998</v>
      </c>
      <c r="AL3136" s="16">
        <v>-0.97970000000000002</v>
      </c>
      <c r="AM3136" s="16">
        <v>-0.64149999999999996</v>
      </c>
      <c r="AN3136" s="16">
        <v>-1.169</v>
      </c>
      <c r="AO3136" s="16">
        <v>-0.36370000000000002</v>
      </c>
      <c r="AP3136" s="16">
        <v>-0.91859999999999997</v>
      </c>
      <c r="AQ3136" s="16">
        <v>10.785600000000001</v>
      </c>
      <c r="AR3136" s="16">
        <f t="shared" si="127"/>
        <v>1</v>
      </c>
      <c r="AS3136" s="5">
        <f t="shared" si="126"/>
        <v>8.838510000000005E-2</v>
      </c>
    </row>
    <row r="3137" spans="1:45" x14ac:dyDescent="0.25">
      <c r="A3137" s="16" t="s">
        <v>405</v>
      </c>
      <c r="B3137" s="16" t="s">
        <v>129</v>
      </c>
      <c r="C3137" s="16" t="s">
        <v>352</v>
      </c>
      <c r="D3137" s="16">
        <v>1998</v>
      </c>
      <c r="E3137" s="16" t="s">
        <v>3655</v>
      </c>
      <c r="F3137" s="16" t="s">
        <v>594</v>
      </c>
      <c r="G3137" s="10">
        <v>5505.63</v>
      </c>
      <c r="H3137" s="73">
        <v>8.6135260000000002</v>
      </c>
      <c r="I3137" s="16" t="s">
        <v>6700</v>
      </c>
      <c r="J3137" s="71">
        <v>-5.0999999999999997E-2</v>
      </c>
      <c r="K3137" s="71">
        <v>0.68100000000000005</v>
      </c>
      <c r="L3137" s="16">
        <v>0.47128769999999998</v>
      </c>
      <c r="M3137" s="16">
        <v>7.8403899999999999E-2</v>
      </c>
      <c r="N3137" s="16">
        <v>0.9987007</v>
      </c>
      <c r="O3137" s="16">
        <v>0.28180739999999999</v>
      </c>
      <c r="P3137" s="16">
        <v>0.35165150000000001</v>
      </c>
      <c r="Q3137" s="16">
        <v>-0.70211449999999997</v>
      </c>
      <c r="R3137" s="16">
        <v>0.95379999999999998</v>
      </c>
      <c r="S3137" s="16">
        <v>3.6600000000000001E-2</v>
      </c>
      <c r="T3137" s="16">
        <v>1.1599999999999999E-2</v>
      </c>
      <c r="U3137" s="16">
        <v>2.984</v>
      </c>
      <c r="V3137" s="16">
        <v>26.988</v>
      </c>
      <c r="W3137" s="16">
        <v>18.797999999999998</v>
      </c>
      <c r="X3137" s="16">
        <v>463.43200000000002</v>
      </c>
      <c r="Y3137" s="16">
        <v>51.645299999999999</v>
      </c>
      <c r="Z3137" s="16">
        <v>0.17899999999999999</v>
      </c>
      <c r="AA3137" s="16">
        <v>-0.96662170000000003</v>
      </c>
      <c r="AB3137" s="16">
        <v>0.24</v>
      </c>
      <c r="AC3137" s="16">
        <v>8.67</v>
      </c>
      <c r="AD3137" s="16">
        <v>50.3</v>
      </c>
      <c r="AE3137" s="16">
        <v>19.7989</v>
      </c>
      <c r="AF3137" s="16">
        <v>0.50580000000000003</v>
      </c>
      <c r="AG3137" s="16">
        <v>559481</v>
      </c>
      <c r="AH3137" s="16">
        <v>0.50849999999999995</v>
      </c>
      <c r="AI3137" s="16">
        <v>72.5</v>
      </c>
      <c r="AJ3137" s="16">
        <v>94.6</v>
      </c>
      <c r="AK3137" s="16">
        <v>-0.54879999999999995</v>
      </c>
      <c r="AL3137" s="16">
        <v>-0.9365</v>
      </c>
      <c r="AM3137" s="16">
        <v>-0.76600000000000001</v>
      </c>
      <c r="AN3137" s="16">
        <v>-1.1137999999999999</v>
      </c>
      <c r="AO3137" s="16">
        <v>-0.44419999999999998</v>
      </c>
      <c r="AP3137" s="16">
        <v>-0.96689999999999998</v>
      </c>
      <c r="AQ3137" s="16">
        <v>10.785600000000001</v>
      </c>
      <c r="AR3137" s="16">
        <f t="shared" si="127"/>
        <v>1</v>
      </c>
      <c r="AS3137" s="5">
        <f t="shared" si="126"/>
        <v>-1.9076300000000046E-2</v>
      </c>
    </row>
    <row r="3138" spans="1:45" x14ac:dyDescent="0.25">
      <c r="A3138" s="16" t="s">
        <v>405</v>
      </c>
      <c r="B3138" s="16" t="s">
        <v>129</v>
      </c>
      <c r="C3138" s="16" t="s">
        <v>352</v>
      </c>
      <c r="D3138" s="16">
        <v>1999</v>
      </c>
      <c r="E3138" s="16" t="s">
        <v>3632</v>
      </c>
      <c r="F3138" s="16" t="s">
        <v>594</v>
      </c>
      <c r="G3138" s="10">
        <v>5876.15</v>
      </c>
      <c r="H3138" s="73">
        <v>8.6786569999999994</v>
      </c>
      <c r="I3138" s="16" t="s">
        <v>6700</v>
      </c>
      <c r="J3138" s="71">
        <v>-1.0999999999999999E-2</v>
      </c>
      <c r="K3138" s="71">
        <v>0.67400000000000004</v>
      </c>
      <c r="L3138" s="16">
        <v>0.53409379999999995</v>
      </c>
      <c r="M3138" s="16">
        <v>0.10872800000000001</v>
      </c>
      <c r="N3138" s="16">
        <v>1.094274</v>
      </c>
      <c r="O3138" s="16">
        <v>0.29860930000000002</v>
      </c>
      <c r="P3138" s="16">
        <v>0.38061450000000002</v>
      </c>
      <c r="Q3138" s="16">
        <v>-0.73495149999999998</v>
      </c>
      <c r="R3138" s="16">
        <v>0.99619999999999997</v>
      </c>
      <c r="S3138" s="16">
        <v>3.85E-2</v>
      </c>
      <c r="T3138" s="16">
        <v>1.1599999999999999E-2</v>
      </c>
      <c r="U3138" s="16">
        <v>3.1379000000000001</v>
      </c>
      <c r="V3138" s="16">
        <v>27.724</v>
      </c>
      <c r="W3138" s="16">
        <v>19.864000000000001</v>
      </c>
      <c r="X3138" s="16">
        <v>463.32499999999999</v>
      </c>
      <c r="Y3138" s="16">
        <v>52.521500000000003</v>
      </c>
      <c r="Z3138" s="16">
        <v>0.17860000000000001</v>
      </c>
      <c r="AA3138" s="16">
        <v>-0.96273799999999998</v>
      </c>
      <c r="AB3138" s="16">
        <v>0.24</v>
      </c>
      <c r="AC3138" s="16">
        <v>8.67</v>
      </c>
      <c r="AD3138" s="16">
        <v>50.2</v>
      </c>
      <c r="AE3138" s="16">
        <v>21.014299999999999</v>
      </c>
      <c r="AF3138" s="16">
        <v>0.93069999999999997</v>
      </c>
      <c r="AG3138" s="16">
        <v>574229</v>
      </c>
      <c r="AH3138" s="16">
        <v>0.51654999999999995</v>
      </c>
      <c r="AI3138" s="16">
        <v>72.5</v>
      </c>
      <c r="AJ3138" s="16">
        <v>94.7</v>
      </c>
      <c r="AK3138" s="16">
        <v>-0.46800000000000003</v>
      </c>
      <c r="AL3138" s="16">
        <v>-0.92700000000000005</v>
      </c>
      <c r="AM3138" s="16">
        <v>-0.76570000000000005</v>
      </c>
      <c r="AN3138" s="16">
        <v>-1.2655000000000001</v>
      </c>
      <c r="AO3138" s="16">
        <v>-0.50409999999999999</v>
      </c>
      <c r="AP3138" s="16">
        <v>-1.0467</v>
      </c>
      <c r="AQ3138" s="16">
        <v>10.785600000000001</v>
      </c>
      <c r="AR3138" s="16">
        <f t="shared" si="127"/>
        <v>1</v>
      </c>
      <c r="AS3138" s="5">
        <f t="shared" si="126"/>
        <v>6.2806099999999976E-2</v>
      </c>
    </row>
    <row r="3139" spans="1:45" x14ac:dyDescent="0.25">
      <c r="A3139" s="16" t="s">
        <v>405</v>
      </c>
      <c r="B3139" s="16" t="s">
        <v>129</v>
      </c>
      <c r="C3139" s="16" t="s">
        <v>352</v>
      </c>
      <c r="D3139" s="16">
        <v>2000</v>
      </c>
      <c r="E3139" s="16" t="s">
        <v>3645</v>
      </c>
      <c r="F3139" s="16" t="s">
        <v>594</v>
      </c>
      <c r="G3139" s="10">
        <v>6491</v>
      </c>
      <c r="H3139" s="73">
        <v>8.7781719999999996</v>
      </c>
      <c r="I3139" s="16">
        <v>146596557</v>
      </c>
      <c r="J3139" s="71">
        <v>0.05</v>
      </c>
      <c r="K3139" s="71">
        <v>0.70799999999999996</v>
      </c>
      <c r="L3139" s="16">
        <v>0.68913100000000005</v>
      </c>
      <c r="M3139" s="16">
        <v>0.219941</v>
      </c>
      <c r="N3139" s="16">
        <v>1.17499</v>
      </c>
      <c r="O3139" s="16">
        <v>0.4505807</v>
      </c>
      <c r="P3139" s="16">
        <v>0.41227809999999998</v>
      </c>
      <c r="Q3139" s="16">
        <v>-0.76778820000000003</v>
      </c>
      <c r="R3139" s="16">
        <v>1.0498000000000001</v>
      </c>
      <c r="S3139" s="16">
        <v>4.4400000000000002E-2</v>
      </c>
      <c r="T3139" s="16">
        <v>1.7999999999999999E-2</v>
      </c>
      <c r="U3139" s="16">
        <v>2.9398</v>
      </c>
      <c r="V3139" s="16">
        <v>28.46</v>
      </c>
      <c r="W3139" s="16">
        <v>20.93</v>
      </c>
      <c r="X3139" s="16">
        <v>466.69200000000001</v>
      </c>
      <c r="Y3139" s="16">
        <v>53.3977</v>
      </c>
      <c r="Z3139" s="16">
        <v>0.24840000000000001</v>
      </c>
      <c r="AA3139" s="16">
        <v>-0.97050559999999997</v>
      </c>
      <c r="AB3139" s="16">
        <v>0.24</v>
      </c>
      <c r="AC3139" s="16">
        <v>8.67</v>
      </c>
      <c r="AD3139" s="16">
        <v>50.4</v>
      </c>
      <c r="AE3139" s="16">
        <v>21.851600000000001</v>
      </c>
      <c r="AF3139" s="16">
        <v>2.2235</v>
      </c>
      <c r="AG3139" s="16">
        <v>597878</v>
      </c>
      <c r="AH3139" s="16">
        <v>0.52305000000000001</v>
      </c>
      <c r="AI3139" s="16">
        <v>72.5</v>
      </c>
      <c r="AJ3139" s="16">
        <v>94.9</v>
      </c>
      <c r="AK3139" s="16">
        <v>-0.38729999999999998</v>
      </c>
      <c r="AL3139" s="16">
        <v>-0.91749999999999998</v>
      </c>
      <c r="AM3139" s="16">
        <v>-0.76539999999999997</v>
      </c>
      <c r="AN3139" s="16">
        <v>-1.4172</v>
      </c>
      <c r="AO3139" s="16">
        <v>-0.56399999999999995</v>
      </c>
      <c r="AP3139" s="16">
        <v>-1.1264000000000001</v>
      </c>
      <c r="AQ3139" s="16">
        <v>10.785600000000001</v>
      </c>
      <c r="AR3139" s="16">
        <f t="shared" si="127"/>
        <v>0</v>
      </c>
      <c r="AS3139" s="5">
        <f t="shared" si="126"/>
        <v>0.1550372000000001</v>
      </c>
    </row>
    <row r="3140" spans="1:45" x14ac:dyDescent="0.25">
      <c r="A3140" s="16" t="s">
        <v>405</v>
      </c>
      <c r="B3140" s="16" t="s">
        <v>129</v>
      </c>
      <c r="C3140" s="16" t="s">
        <v>352</v>
      </c>
      <c r="D3140" s="16">
        <v>2001</v>
      </c>
      <c r="E3140" s="16" t="s">
        <v>3650</v>
      </c>
      <c r="F3140" s="16" t="s">
        <v>594</v>
      </c>
      <c r="G3140" s="10">
        <v>6850.52</v>
      </c>
      <c r="H3140" s="73">
        <v>8.8320799999999995</v>
      </c>
      <c r="I3140" s="16">
        <v>145976083</v>
      </c>
      <c r="J3140" s="71">
        <v>4.3999999999999997E-2</v>
      </c>
      <c r="K3140" s="71">
        <v>0.74</v>
      </c>
      <c r="L3140" s="16">
        <v>0.86018059999999996</v>
      </c>
      <c r="M3140" s="16">
        <v>0.30271429999999999</v>
      </c>
      <c r="N3140" s="16">
        <v>1.2085079999999999</v>
      </c>
      <c r="O3140" s="16">
        <v>0.56103420000000004</v>
      </c>
      <c r="P3140" s="16">
        <v>0.43943490000000002</v>
      </c>
      <c r="Q3140" s="16">
        <v>-0.63587020000000005</v>
      </c>
      <c r="R3140" s="16">
        <v>1.1769000000000001</v>
      </c>
      <c r="S3140" s="16">
        <v>4.7699999999999999E-2</v>
      </c>
      <c r="T3140" s="16">
        <v>1.8100000000000002E-2</v>
      </c>
      <c r="U3140" s="16">
        <v>3.1059999999999999</v>
      </c>
      <c r="V3140" s="16">
        <v>28.102</v>
      </c>
      <c r="W3140" s="16">
        <v>21.326000000000001</v>
      </c>
      <c r="X3140" s="16">
        <v>466.67099999999999</v>
      </c>
      <c r="Y3140" s="16">
        <v>54.273899999999998</v>
      </c>
      <c r="Z3140" s="16">
        <v>0.2974</v>
      </c>
      <c r="AA3140" s="16">
        <v>-0.97050559999999997</v>
      </c>
      <c r="AB3140" s="16">
        <v>0.24</v>
      </c>
      <c r="AC3140" s="16">
        <v>8.67</v>
      </c>
      <c r="AD3140" s="16">
        <v>50.4</v>
      </c>
      <c r="AE3140" s="16">
        <v>22.7667</v>
      </c>
      <c r="AF3140" s="16">
        <v>5.3023999999999996</v>
      </c>
      <c r="AG3140" s="16">
        <v>609232</v>
      </c>
      <c r="AH3140" s="16">
        <v>0.52290000000000003</v>
      </c>
      <c r="AI3140" s="16">
        <v>72.400000000000006</v>
      </c>
      <c r="AJ3140" s="16">
        <v>95</v>
      </c>
      <c r="AK3140" s="16">
        <v>-0.42820000000000003</v>
      </c>
      <c r="AL3140" s="16">
        <v>-0.91669999999999996</v>
      </c>
      <c r="AM3140" s="16">
        <v>-0.55410000000000004</v>
      </c>
      <c r="AN3140" s="16">
        <v>-1.0945</v>
      </c>
      <c r="AO3140" s="16">
        <v>-0.41260000000000002</v>
      </c>
      <c r="AP3140" s="16">
        <v>-0.99680000000000002</v>
      </c>
      <c r="AQ3140" s="16">
        <v>10.785600000000001</v>
      </c>
      <c r="AR3140" s="16">
        <f t="shared" si="127"/>
        <v>0</v>
      </c>
      <c r="AS3140" s="5">
        <f t="shared" ref="AS3140:AS3203" si="128">IF(D3140=1985, 0, L3140-L3139)</f>
        <v>0.17104959999999991</v>
      </c>
    </row>
    <row r="3141" spans="1:45" x14ac:dyDescent="0.25">
      <c r="A3141" s="16" t="s">
        <v>405</v>
      </c>
      <c r="B3141" s="16" t="s">
        <v>129</v>
      </c>
      <c r="C3141" s="16" t="s">
        <v>352</v>
      </c>
      <c r="D3141" s="16">
        <v>2002</v>
      </c>
      <c r="E3141" s="16" t="s">
        <v>3640</v>
      </c>
      <c r="F3141" s="16" t="s">
        <v>594</v>
      </c>
      <c r="G3141" s="10">
        <v>7208.57</v>
      </c>
      <c r="H3141" s="73">
        <v>8.8830259999999992</v>
      </c>
      <c r="I3141" s="16">
        <v>145306046</v>
      </c>
      <c r="J3141" s="71">
        <v>2.3E-2</v>
      </c>
      <c r="K3141" s="71">
        <v>0.75700000000000001</v>
      </c>
      <c r="L3141" s="16">
        <v>1.0173719999999999</v>
      </c>
      <c r="M3141" s="16">
        <v>0.33497690000000002</v>
      </c>
      <c r="N3141" s="16">
        <v>1.301631</v>
      </c>
      <c r="O3141" s="16">
        <v>0.61226429999999998</v>
      </c>
      <c r="P3141" s="16">
        <v>0.48573939999999999</v>
      </c>
      <c r="Q3141" s="16">
        <v>-0.50396759999999996</v>
      </c>
      <c r="R3141" s="16">
        <v>1.2478</v>
      </c>
      <c r="S3141" s="16">
        <v>4.5999999999999999E-2</v>
      </c>
      <c r="T3141" s="16">
        <v>1.8100000000000002E-2</v>
      </c>
      <c r="U3141" s="16">
        <v>3.839</v>
      </c>
      <c r="V3141" s="16">
        <v>27.744</v>
      </c>
      <c r="W3141" s="16">
        <v>21.722000000000001</v>
      </c>
      <c r="X3141" s="16">
        <v>466.65100000000001</v>
      </c>
      <c r="Y3141" s="16">
        <v>55.150100000000002</v>
      </c>
      <c r="Z3141" s="16">
        <v>0.31330000000000002</v>
      </c>
      <c r="AA3141" s="16">
        <v>-0.97827299999999995</v>
      </c>
      <c r="AB3141" s="16">
        <v>0.24</v>
      </c>
      <c r="AC3141" s="16">
        <v>8.67</v>
      </c>
      <c r="AD3141" s="16">
        <v>50.6</v>
      </c>
      <c r="AE3141" s="16">
        <v>24.395099999999999</v>
      </c>
      <c r="AF3141" s="16">
        <v>12.1005</v>
      </c>
      <c r="AG3141" s="16">
        <v>612027</v>
      </c>
      <c r="AH3141" s="16">
        <v>0.52590000000000003</v>
      </c>
      <c r="AI3141" s="16">
        <v>72.400000000000006</v>
      </c>
      <c r="AJ3141" s="16">
        <v>95.2</v>
      </c>
      <c r="AK3141" s="16">
        <v>-0.46910000000000002</v>
      </c>
      <c r="AL3141" s="16">
        <v>-0.91590000000000005</v>
      </c>
      <c r="AM3141" s="16">
        <v>-0.34289999999999998</v>
      </c>
      <c r="AN3141" s="16">
        <v>-0.77190000000000003</v>
      </c>
      <c r="AO3141" s="16">
        <v>-0.26119999999999999</v>
      </c>
      <c r="AP3141" s="16">
        <v>-0.86709999999999998</v>
      </c>
      <c r="AQ3141" s="16">
        <v>10.785600000000001</v>
      </c>
      <c r="AR3141" s="16">
        <f t="shared" ref="AR3141:AR3204" si="129">IF(OR(AND(I3141&lt;&gt;"", I3141&gt;=10000000, AQ3141&lt;=32.5), AND(A3141="Middle East &amp; North Africa", I3141&lt;&gt;"", I3141&gt;=9000000, AQ3141&lt;&gt;"", AQ3141&lt;=32.5)), 0, 1)</f>
        <v>0</v>
      </c>
      <c r="AS3141" s="5">
        <f t="shared" si="128"/>
        <v>0.15719139999999998</v>
      </c>
    </row>
    <row r="3142" spans="1:45" x14ac:dyDescent="0.25">
      <c r="A3142" s="16" t="s">
        <v>405</v>
      </c>
      <c r="B3142" s="16" t="s">
        <v>129</v>
      </c>
      <c r="C3142" s="16" t="s">
        <v>352</v>
      </c>
      <c r="D3142" s="16">
        <v>2003</v>
      </c>
      <c r="E3142" s="16" t="s">
        <v>3651</v>
      </c>
      <c r="F3142" s="16" t="s">
        <v>594</v>
      </c>
      <c r="G3142" s="10">
        <v>7769.67</v>
      </c>
      <c r="H3142" s="73">
        <v>8.9579830000000005</v>
      </c>
      <c r="I3142" s="16">
        <v>144648257</v>
      </c>
      <c r="J3142" s="71">
        <v>6.2E-2</v>
      </c>
      <c r="K3142" s="71">
        <v>0.80500000000000005</v>
      </c>
      <c r="L3142" s="16">
        <v>1.097118</v>
      </c>
      <c r="M3142" s="16">
        <v>0.34917740000000003</v>
      </c>
      <c r="N3142" s="16">
        <v>1.3008040000000001</v>
      </c>
      <c r="O3142" s="16">
        <v>0.76781200000000005</v>
      </c>
      <c r="P3142" s="16">
        <v>0.54197550000000005</v>
      </c>
      <c r="Q3142" s="16">
        <v>-0.56055219999999994</v>
      </c>
      <c r="R3142" s="16">
        <v>1.286</v>
      </c>
      <c r="S3142" s="16">
        <v>4.7199999999999999E-2</v>
      </c>
      <c r="T3142" s="16">
        <v>1.6899999999999998E-2</v>
      </c>
      <c r="U3142" s="16">
        <v>3.6785999999999999</v>
      </c>
      <c r="V3142" s="16">
        <v>27.385999999999999</v>
      </c>
      <c r="W3142" s="16">
        <v>22.117999999999999</v>
      </c>
      <c r="X3142" s="16">
        <v>466.63</v>
      </c>
      <c r="Y3142" s="16">
        <v>56.026299999999999</v>
      </c>
      <c r="Z3142" s="16">
        <v>0.3836</v>
      </c>
      <c r="AA3142" s="16">
        <v>-0.99380820000000003</v>
      </c>
      <c r="AB3142" s="16">
        <v>0.24</v>
      </c>
      <c r="AC3142" s="16">
        <v>8.67</v>
      </c>
      <c r="AD3142" s="16">
        <v>51</v>
      </c>
      <c r="AE3142" s="16">
        <v>24.917200000000001</v>
      </c>
      <c r="AF3142" s="16">
        <v>24.941500000000001</v>
      </c>
      <c r="AG3142" s="16">
        <v>632104</v>
      </c>
      <c r="AH3142" s="16">
        <v>0.52459999999999996</v>
      </c>
      <c r="AI3142" s="16">
        <v>72.400000000000006</v>
      </c>
      <c r="AJ3142" s="16">
        <v>95.3</v>
      </c>
      <c r="AK3142" s="16">
        <v>-0.5756</v>
      </c>
      <c r="AL3142" s="16">
        <v>-0.71050000000000002</v>
      </c>
      <c r="AM3142" s="16">
        <v>-0.39219999999999999</v>
      </c>
      <c r="AN3142" s="16">
        <v>-1.1969000000000001</v>
      </c>
      <c r="AO3142" s="16">
        <v>-0.183</v>
      </c>
      <c r="AP3142" s="16">
        <v>-0.93269999999999997</v>
      </c>
      <c r="AQ3142" s="16">
        <v>10.785600000000001</v>
      </c>
      <c r="AR3142" s="16">
        <f t="shared" si="129"/>
        <v>0</v>
      </c>
      <c r="AS3142" s="5">
        <f t="shared" si="128"/>
        <v>7.9746000000000095E-2</v>
      </c>
    </row>
    <row r="3143" spans="1:45" x14ac:dyDescent="0.25">
      <c r="A3143" s="16" t="s">
        <v>405</v>
      </c>
      <c r="B3143" s="16" t="s">
        <v>129</v>
      </c>
      <c r="C3143" s="16" t="s">
        <v>352</v>
      </c>
      <c r="D3143" s="16">
        <v>2004</v>
      </c>
      <c r="E3143" s="16" t="s">
        <v>3641</v>
      </c>
      <c r="F3143" s="16" t="s">
        <v>594</v>
      </c>
      <c r="G3143" s="10">
        <v>8360.81</v>
      </c>
      <c r="H3143" s="73">
        <v>9.0313110000000005</v>
      </c>
      <c r="I3143" s="16">
        <v>144067054</v>
      </c>
      <c r="J3143" s="71">
        <v>5.1999999999999998E-2</v>
      </c>
      <c r="K3143" s="71">
        <v>0.84799999999999998</v>
      </c>
      <c r="L3143" s="16">
        <v>1.1980230000000001</v>
      </c>
      <c r="M3143" s="16">
        <v>0.2602043</v>
      </c>
      <c r="N3143" s="16">
        <v>1.2997700000000001</v>
      </c>
      <c r="O3143" s="16">
        <v>0.97704400000000002</v>
      </c>
      <c r="P3143" s="16">
        <v>0.65453079999999997</v>
      </c>
      <c r="Q3143" s="16">
        <v>-0.58265</v>
      </c>
      <c r="R3143" s="16">
        <v>1.1513</v>
      </c>
      <c r="S3143" s="16">
        <v>4.0399999999999998E-2</v>
      </c>
      <c r="T3143" s="16">
        <v>1.7999999999999999E-2</v>
      </c>
      <c r="U3143" s="16">
        <v>3.5478999999999998</v>
      </c>
      <c r="V3143" s="16">
        <v>27.027999999999999</v>
      </c>
      <c r="W3143" s="16">
        <v>22.513999999999999</v>
      </c>
      <c r="X3143" s="16">
        <v>466.08699999999999</v>
      </c>
      <c r="Y3143" s="16">
        <v>67.043800000000005</v>
      </c>
      <c r="Z3143" s="16">
        <v>0.36930000000000002</v>
      </c>
      <c r="AA3143" s="16">
        <v>-0.98992440000000004</v>
      </c>
      <c r="AB3143" s="16">
        <v>0.24</v>
      </c>
      <c r="AC3143" s="16">
        <v>8.67</v>
      </c>
      <c r="AD3143" s="16">
        <v>50.9</v>
      </c>
      <c r="AE3143" s="16">
        <v>26.674700000000001</v>
      </c>
      <c r="AF3143" s="16">
        <v>51.078499999999998</v>
      </c>
      <c r="AG3143" s="16">
        <v>645467</v>
      </c>
      <c r="AH3143" s="16">
        <v>0.52944999999999998</v>
      </c>
      <c r="AI3143" s="16">
        <v>72.400000000000006</v>
      </c>
      <c r="AJ3143" s="16">
        <v>95.5</v>
      </c>
      <c r="AK3143" s="16">
        <v>-0.58809999999999996</v>
      </c>
      <c r="AL3143" s="16">
        <v>-0.74319999999999997</v>
      </c>
      <c r="AM3143" s="16">
        <v>-0.38200000000000001</v>
      </c>
      <c r="AN3143" s="16">
        <v>-1.4621</v>
      </c>
      <c r="AO3143" s="16">
        <v>-0.113</v>
      </c>
      <c r="AP3143" s="16">
        <v>-0.86399999999999999</v>
      </c>
      <c r="AQ3143" s="16">
        <v>10.785600000000001</v>
      </c>
      <c r="AR3143" s="16">
        <f t="shared" si="129"/>
        <v>0</v>
      </c>
      <c r="AS3143" s="5">
        <f t="shared" si="128"/>
        <v>0.10090500000000002</v>
      </c>
    </row>
    <row r="3144" spans="1:45" x14ac:dyDescent="0.25">
      <c r="A3144" s="16" t="s">
        <v>405</v>
      </c>
      <c r="B3144" s="16" t="s">
        <v>129</v>
      </c>
      <c r="C3144" s="16" t="s">
        <v>352</v>
      </c>
      <c r="D3144" s="16">
        <v>2005</v>
      </c>
      <c r="E3144" s="16" t="s">
        <v>3658</v>
      </c>
      <c r="F3144" s="16" t="s">
        <v>594</v>
      </c>
      <c r="G3144" s="10">
        <v>8927.91</v>
      </c>
      <c r="H3144" s="73">
        <v>9.0969370000000005</v>
      </c>
      <c r="I3144" s="16">
        <v>143518523</v>
      </c>
      <c r="J3144" s="71">
        <v>4.3999999999999997E-2</v>
      </c>
      <c r="K3144" s="71">
        <v>0.88600000000000001</v>
      </c>
      <c r="L3144" s="16">
        <v>1.2407360000000001</v>
      </c>
      <c r="M3144" s="16">
        <v>0.23873440000000001</v>
      </c>
      <c r="N3144" s="16">
        <v>1.3360369999999999</v>
      </c>
      <c r="O3144" s="16">
        <v>0.94668810000000003</v>
      </c>
      <c r="P3144" s="16">
        <v>0.78223690000000001</v>
      </c>
      <c r="Q3144" s="16">
        <v>-0.60497889999999999</v>
      </c>
      <c r="R3144" s="16">
        <v>1.0680000000000001</v>
      </c>
      <c r="S3144" s="16">
        <v>4.2799999999999998E-2</v>
      </c>
      <c r="T3144" s="16">
        <v>1.9599999999999999E-2</v>
      </c>
      <c r="U3144" s="16">
        <v>3.7719</v>
      </c>
      <c r="V3144" s="16">
        <v>26.67</v>
      </c>
      <c r="W3144" s="16">
        <v>22.91</v>
      </c>
      <c r="X3144" s="16">
        <v>465.54399999999998</v>
      </c>
      <c r="Y3144" s="16">
        <v>63.100200000000001</v>
      </c>
      <c r="Z3144" s="16">
        <v>0.39850000000000002</v>
      </c>
      <c r="AA3144" s="16">
        <v>-0.98992440000000004</v>
      </c>
      <c r="AB3144" s="16">
        <v>0.24</v>
      </c>
      <c r="AC3144" s="16">
        <v>8.67</v>
      </c>
      <c r="AD3144" s="16">
        <v>50.9</v>
      </c>
      <c r="AE3144" s="16">
        <v>27.860199999999999</v>
      </c>
      <c r="AF3144" s="16">
        <v>83.372100000000003</v>
      </c>
      <c r="AG3144" s="16">
        <v>662743</v>
      </c>
      <c r="AH3144" s="16">
        <v>0.54120000000000001</v>
      </c>
      <c r="AI3144" s="16">
        <v>72.400000000000006</v>
      </c>
      <c r="AJ3144" s="16">
        <v>95.6</v>
      </c>
      <c r="AK3144" s="16">
        <v>-0.68020000000000003</v>
      </c>
      <c r="AL3144" s="16">
        <v>-0.78080000000000005</v>
      </c>
      <c r="AM3144" s="16">
        <v>-0.45929999999999999</v>
      </c>
      <c r="AN3144" s="16">
        <v>-1.25</v>
      </c>
      <c r="AO3144" s="16">
        <v>-0.17499999999999999</v>
      </c>
      <c r="AP3144" s="16">
        <v>-0.90490000000000004</v>
      </c>
      <c r="AQ3144" s="16">
        <v>10.785600000000001</v>
      </c>
      <c r="AR3144" s="16">
        <f t="shared" si="129"/>
        <v>0</v>
      </c>
      <c r="AS3144" s="5">
        <f t="shared" si="128"/>
        <v>4.2713000000000001E-2</v>
      </c>
    </row>
    <row r="3145" spans="1:45" x14ac:dyDescent="0.25">
      <c r="A3145" s="16" t="s">
        <v>405</v>
      </c>
      <c r="B3145" s="16" t="s">
        <v>129</v>
      </c>
      <c r="C3145" s="16" t="s">
        <v>352</v>
      </c>
      <c r="D3145" s="16">
        <v>2006</v>
      </c>
      <c r="E3145" s="16" t="s">
        <v>3633</v>
      </c>
      <c r="F3145" s="16" t="s">
        <v>594</v>
      </c>
      <c r="G3145" s="10">
        <v>9687.49</v>
      </c>
      <c r="H3145" s="73">
        <v>9.1785910000000008</v>
      </c>
      <c r="I3145" s="16">
        <v>143049528</v>
      </c>
      <c r="J3145" s="71">
        <v>5.6000000000000001E-2</v>
      </c>
      <c r="K3145" s="71">
        <v>0.93700000000000006</v>
      </c>
      <c r="L3145" s="16">
        <v>1.3284590000000001</v>
      </c>
      <c r="M3145" s="16">
        <v>0.2626676</v>
      </c>
      <c r="N3145" s="16">
        <v>1.360814</v>
      </c>
      <c r="O3145" s="16">
        <v>1.0078689999999999</v>
      </c>
      <c r="P3145" s="16">
        <v>0.9037288</v>
      </c>
      <c r="Q3145" s="16">
        <v>-0.64832789999999996</v>
      </c>
      <c r="R3145" s="16">
        <v>1.0729</v>
      </c>
      <c r="S3145" s="16">
        <v>4.99E-2</v>
      </c>
      <c r="T3145" s="16">
        <v>1.9E-2</v>
      </c>
      <c r="U3145" s="16">
        <v>3.8662999999999998</v>
      </c>
      <c r="V3145" s="16">
        <v>25.861999999999998</v>
      </c>
      <c r="W3145" s="16">
        <v>23.501999999999999</v>
      </c>
      <c r="X3145" s="16">
        <v>465.00200000000001</v>
      </c>
      <c r="Y3145" s="16">
        <v>54.206000000000003</v>
      </c>
      <c r="Z3145" s="16">
        <v>0.53159999999999996</v>
      </c>
      <c r="AA3145" s="16">
        <v>-1.001576</v>
      </c>
      <c r="AB3145" s="16">
        <v>0.24</v>
      </c>
      <c r="AC3145" s="16">
        <v>8.67</v>
      </c>
      <c r="AD3145" s="16">
        <v>51.2</v>
      </c>
      <c r="AE3145" s="16">
        <v>30.546600000000002</v>
      </c>
      <c r="AF3145" s="16">
        <v>104.842</v>
      </c>
      <c r="AG3145" s="16">
        <v>694770</v>
      </c>
      <c r="AH3145" s="16">
        <v>0.55130000000000001</v>
      </c>
      <c r="AI3145" s="16">
        <v>72.3</v>
      </c>
      <c r="AJ3145" s="16">
        <v>95.8</v>
      </c>
      <c r="AK3145" s="16">
        <v>-0.90290000000000004</v>
      </c>
      <c r="AL3145" s="16">
        <v>-0.84970000000000001</v>
      </c>
      <c r="AM3145" s="16">
        <v>-0.44900000000000001</v>
      </c>
      <c r="AN3145" s="16">
        <v>-0.90410000000000001</v>
      </c>
      <c r="AO3145" s="16">
        <v>-0.41149999999999998</v>
      </c>
      <c r="AP3145" s="16">
        <v>-0.93230000000000002</v>
      </c>
      <c r="AQ3145" s="16">
        <v>10.785600000000001</v>
      </c>
      <c r="AR3145" s="16">
        <f t="shared" si="129"/>
        <v>0</v>
      </c>
      <c r="AS3145" s="5">
        <f t="shared" si="128"/>
        <v>8.7722999999999995E-2</v>
      </c>
    </row>
    <row r="3146" spans="1:45" x14ac:dyDescent="0.25">
      <c r="A3146" s="16" t="s">
        <v>405</v>
      </c>
      <c r="B3146" s="16" t="s">
        <v>129</v>
      </c>
      <c r="C3146" s="16" t="s">
        <v>352</v>
      </c>
      <c r="D3146" s="16">
        <v>2007</v>
      </c>
      <c r="E3146" s="16" t="s">
        <v>3637</v>
      </c>
      <c r="F3146" s="16" t="s">
        <v>594</v>
      </c>
      <c r="G3146" s="10">
        <v>10532.3</v>
      </c>
      <c r="H3146" s="73">
        <v>9.2622040000000005</v>
      </c>
      <c r="I3146" s="16">
        <v>142805088</v>
      </c>
      <c r="J3146" s="71">
        <v>5.0999999999999997E-2</v>
      </c>
      <c r="K3146" s="71">
        <v>0.98599999999999999</v>
      </c>
      <c r="L3146" s="16">
        <v>1.4200280000000001</v>
      </c>
      <c r="M3146" s="16">
        <v>0.29937160000000002</v>
      </c>
      <c r="N3146" s="16">
        <v>1.3611839999999999</v>
      </c>
      <c r="O3146" s="16">
        <v>1.076886</v>
      </c>
      <c r="P3146" s="16">
        <v>0.97742260000000003</v>
      </c>
      <c r="Q3146" s="16">
        <v>-0.62678630000000002</v>
      </c>
      <c r="R3146" s="16">
        <v>1.1161000000000001</v>
      </c>
      <c r="S3146" s="16">
        <v>5.1400000000000001E-2</v>
      </c>
      <c r="T3146" s="16">
        <v>1.9800000000000002E-2</v>
      </c>
      <c r="U3146" s="16">
        <v>3.6248999999999998</v>
      </c>
      <c r="V3146" s="16">
        <v>25.053999999999998</v>
      </c>
      <c r="W3146" s="16">
        <v>24.094000000000001</v>
      </c>
      <c r="X3146" s="16">
        <v>466.16800000000001</v>
      </c>
      <c r="Y3146" s="16">
        <v>56.326999999999998</v>
      </c>
      <c r="Z3146" s="16">
        <v>0.54549999999999998</v>
      </c>
      <c r="AA3146" s="16">
        <v>-0.99380820000000003</v>
      </c>
      <c r="AB3146" s="16">
        <v>0.24</v>
      </c>
      <c r="AC3146" s="16">
        <v>8.67</v>
      </c>
      <c r="AD3146" s="16">
        <v>51</v>
      </c>
      <c r="AE3146" s="16">
        <v>31.477499999999999</v>
      </c>
      <c r="AF3146" s="16">
        <v>119.17700000000001</v>
      </c>
      <c r="AG3146" s="16">
        <v>709638</v>
      </c>
      <c r="AH3146" s="16">
        <v>0.57399999999999995</v>
      </c>
      <c r="AI3146" s="16">
        <v>72.3</v>
      </c>
      <c r="AJ3146" s="16">
        <v>95.9</v>
      </c>
      <c r="AK3146" s="16">
        <v>-0.8982</v>
      </c>
      <c r="AL3146" s="16">
        <v>-0.95240000000000002</v>
      </c>
      <c r="AM3146" s="16">
        <v>-0.37630000000000002</v>
      </c>
      <c r="AN3146" s="16">
        <v>-0.85799999999999998</v>
      </c>
      <c r="AO3146" s="16">
        <v>-0.2923</v>
      </c>
      <c r="AP3146" s="16">
        <v>-0.95189999999999997</v>
      </c>
      <c r="AQ3146" s="16">
        <v>10.785600000000001</v>
      </c>
      <c r="AR3146" s="16">
        <f t="shared" si="129"/>
        <v>0</v>
      </c>
      <c r="AS3146" s="5">
        <f t="shared" si="128"/>
        <v>9.1569000000000011E-2</v>
      </c>
    </row>
    <row r="3147" spans="1:45" x14ac:dyDescent="0.25">
      <c r="A3147" s="16" t="s">
        <v>405</v>
      </c>
      <c r="B3147" s="16" t="s">
        <v>129</v>
      </c>
      <c r="C3147" s="16" t="s">
        <v>352</v>
      </c>
      <c r="D3147" s="16">
        <v>2008</v>
      </c>
      <c r="E3147" s="16" t="s">
        <v>3653</v>
      </c>
      <c r="F3147" s="16" t="s">
        <v>594</v>
      </c>
      <c r="G3147" s="10">
        <v>11089.9</v>
      </c>
      <c r="H3147" s="73">
        <v>9.3137930000000004</v>
      </c>
      <c r="I3147" s="16">
        <v>142742350</v>
      </c>
      <c r="J3147" s="71">
        <v>3.5000000000000003E-2</v>
      </c>
      <c r="K3147" s="71">
        <v>1.0209999999999999</v>
      </c>
      <c r="L3147" s="16">
        <v>1.406317</v>
      </c>
      <c r="M3147" s="16">
        <v>0.27959899999999999</v>
      </c>
      <c r="N3147" s="16">
        <v>1.4370780000000001</v>
      </c>
      <c r="O3147" s="16">
        <v>0.92778280000000002</v>
      </c>
      <c r="P3147" s="16">
        <v>1.044589</v>
      </c>
      <c r="Q3147" s="16">
        <v>-0.62948170000000003</v>
      </c>
      <c r="R3147" s="16">
        <v>1.0444</v>
      </c>
      <c r="S3147" s="16">
        <v>5.4300000000000001E-2</v>
      </c>
      <c r="T3147" s="16">
        <v>2.07E-2</v>
      </c>
      <c r="U3147" s="16">
        <v>4.1017000000000001</v>
      </c>
      <c r="V3147" s="16">
        <v>24.245999999999999</v>
      </c>
      <c r="W3147" s="16">
        <v>24.686</v>
      </c>
      <c r="X3147" s="16">
        <v>467.33499999999998</v>
      </c>
      <c r="Y3147" s="16">
        <v>57.129899999999999</v>
      </c>
      <c r="Z3147" s="16">
        <v>0.45929999999999999</v>
      </c>
      <c r="AA3147" s="16">
        <v>-0.97827299999999995</v>
      </c>
      <c r="AB3147" s="16">
        <v>0.24</v>
      </c>
      <c r="AC3147" s="16">
        <v>8.67</v>
      </c>
      <c r="AD3147" s="16">
        <v>50.6</v>
      </c>
      <c r="AE3147" s="16">
        <v>31.695599999999999</v>
      </c>
      <c r="AF3147" s="16">
        <v>138.869</v>
      </c>
      <c r="AG3147" s="16">
        <v>727486</v>
      </c>
      <c r="AH3147" s="16">
        <v>0.55930000000000002</v>
      </c>
      <c r="AI3147" s="16">
        <v>72.3</v>
      </c>
      <c r="AJ3147" s="16">
        <v>96.1</v>
      </c>
      <c r="AK3147" s="16">
        <v>-0.84940000000000004</v>
      </c>
      <c r="AL3147" s="16">
        <v>-1.0494000000000001</v>
      </c>
      <c r="AM3147" s="16">
        <v>-0.34520000000000001</v>
      </c>
      <c r="AN3147" s="16">
        <v>-0.76339999999999997</v>
      </c>
      <c r="AO3147" s="16">
        <v>-0.39460000000000001</v>
      </c>
      <c r="AP3147" s="16">
        <v>-0.93340000000000001</v>
      </c>
      <c r="AQ3147" s="16">
        <v>10.785600000000001</v>
      </c>
      <c r="AR3147" s="16">
        <f t="shared" si="129"/>
        <v>0</v>
      </c>
      <c r="AS3147" s="5">
        <f t="shared" si="128"/>
        <v>-1.3711000000000029E-2</v>
      </c>
    </row>
    <row r="3148" spans="1:45" x14ac:dyDescent="0.25">
      <c r="A3148" s="16" t="s">
        <v>405</v>
      </c>
      <c r="B3148" s="16" t="s">
        <v>129</v>
      </c>
      <c r="C3148" s="16" t="s">
        <v>352</v>
      </c>
      <c r="D3148" s="16">
        <v>2009</v>
      </c>
      <c r="E3148" s="16" t="s">
        <v>3647</v>
      </c>
      <c r="F3148" s="16" t="s">
        <v>594</v>
      </c>
      <c r="G3148" s="10">
        <v>10219.5</v>
      </c>
      <c r="H3148" s="73">
        <v>9.2320550000000008</v>
      </c>
      <c r="I3148" s="16">
        <v>142785342</v>
      </c>
      <c r="J3148" s="71">
        <v>-6.6000000000000003E-2</v>
      </c>
      <c r="K3148" s="71">
        <v>0.95599999999999996</v>
      </c>
      <c r="L3148" s="16">
        <v>1.6538109999999999</v>
      </c>
      <c r="M3148" s="16">
        <v>0.38161250000000002</v>
      </c>
      <c r="N3148" s="16">
        <v>1.507247</v>
      </c>
      <c r="O3148" s="16">
        <v>1.2511330000000001</v>
      </c>
      <c r="P3148" s="16">
        <v>1.1075630000000001</v>
      </c>
      <c r="Q3148" s="16">
        <v>-0.64555960000000001</v>
      </c>
      <c r="R3148" s="16">
        <v>1.2519</v>
      </c>
      <c r="S3148" s="16">
        <v>5.0099999999999999E-2</v>
      </c>
      <c r="T3148" s="16">
        <v>2.12E-2</v>
      </c>
      <c r="U3148" s="16">
        <v>4.5240499999999999</v>
      </c>
      <c r="V3148" s="16">
        <v>23.437999999999999</v>
      </c>
      <c r="W3148" s="16">
        <v>25.277999999999999</v>
      </c>
      <c r="X3148" s="16">
        <v>468.50200000000001</v>
      </c>
      <c r="Y3148" s="16">
        <v>59.783999999999999</v>
      </c>
      <c r="Z3148" s="16">
        <v>0.59960000000000002</v>
      </c>
      <c r="AA3148" s="16">
        <v>-0.98992440000000004</v>
      </c>
      <c r="AB3148" s="16">
        <v>0.24</v>
      </c>
      <c r="AC3148" s="16">
        <v>8.67</v>
      </c>
      <c r="AD3148" s="16">
        <v>50.9</v>
      </c>
      <c r="AE3148" s="16">
        <v>31.581700000000001</v>
      </c>
      <c r="AF3148" s="16">
        <v>160.102</v>
      </c>
      <c r="AG3148" s="16">
        <v>693380</v>
      </c>
      <c r="AH3148" s="16">
        <v>0.59789999999999999</v>
      </c>
      <c r="AI3148" s="16">
        <v>72.3</v>
      </c>
      <c r="AJ3148" s="16">
        <v>96.2</v>
      </c>
      <c r="AK3148" s="16">
        <v>-0.89649999999999996</v>
      </c>
      <c r="AL3148" s="16">
        <v>-1.0876999999999999</v>
      </c>
      <c r="AM3148" s="16">
        <v>-0.39700000000000002</v>
      </c>
      <c r="AN3148" s="16">
        <v>-0.95120000000000005</v>
      </c>
      <c r="AO3148" s="16">
        <v>-0.35310000000000002</v>
      </c>
      <c r="AP3148" s="16">
        <v>-0.76870000000000005</v>
      </c>
      <c r="AQ3148" s="16">
        <v>10.785600000000001</v>
      </c>
      <c r="AR3148" s="16">
        <f t="shared" si="129"/>
        <v>0</v>
      </c>
      <c r="AS3148" s="5">
        <f t="shared" si="128"/>
        <v>0.24749399999999988</v>
      </c>
    </row>
    <row r="3149" spans="1:45" x14ac:dyDescent="0.25">
      <c r="A3149" s="16" t="s">
        <v>405</v>
      </c>
      <c r="B3149" s="16" t="s">
        <v>129</v>
      </c>
      <c r="C3149" s="16" t="s">
        <v>352</v>
      </c>
      <c r="D3149" s="16">
        <v>2010</v>
      </c>
      <c r="E3149" s="16" t="s">
        <v>3644</v>
      </c>
      <c r="F3149" s="16" t="s">
        <v>594</v>
      </c>
      <c r="G3149" s="10">
        <v>10675</v>
      </c>
      <c r="H3149" s="73">
        <v>9.2756589999999992</v>
      </c>
      <c r="I3149" s="16">
        <v>142849449</v>
      </c>
      <c r="J3149" s="71">
        <v>2.7E-2</v>
      </c>
      <c r="K3149" s="71">
        <v>0.98199999999999998</v>
      </c>
      <c r="L3149" s="16">
        <v>1.63307</v>
      </c>
      <c r="M3149" s="16">
        <v>0.34400839999999999</v>
      </c>
      <c r="N3149" s="16">
        <v>1.5350429999999999</v>
      </c>
      <c r="O3149" s="16">
        <v>1.1770229999999999</v>
      </c>
      <c r="P3149" s="16">
        <v>1.142717</v>
      </c>
      <c r="Q3149" s="16">
        <v>-0.64298409999999995</v>
      </c>
      <c r="R3149" s="16">
        <v>1.1302000000000001</v>
      </c>
      <c r="S3149" s="16">
        <v>5.5500000000000001E-2</v>
      </c>
      <c r="T3149" s="16">
        <v>2.2100000000000002E-2</v>
      </c>
      <c r="U3149" s="16">
        <v>4.3574000000000002</v>
      </c>
      <c r="V3149" s="16">
        <v>22.63</v>
      </c>
      <c r="W3149" s="16">
        <v>25.87</v>
      </c>
      <c r="X3149" s="16">
        <v>472.73599999999999</v>
      </c>
      <c r="Y3149" s="16">
        <v>57.732599999999998</v>
      </c>
      <c r="Z3149" s="16">
        <v>0.58499999999999996</v>
      </c>
      <c r="AA3149" s="16">
        <v>-0.9821569</v>
      </c>
      <c r="AB3149" s="16">
        <v>0.24</v>
      </c>
      <c r="AC3149" s="16">
        <v>8.67</v>
      </c>
      <c r="AD3149" s="16">
        <v>50.7</v>
      </c>
      <c r="AE3149" s="16">
        <v>31.2745</v>
      </c>
      <c r="AF3149" s="16">
        <v>165.501</v>
      </c>
      <c r="AG3149" s="16">
        <v>725320</v>
      </c>
      <c r="AH3149" s="16">
        <v>0.61050000000000004</v>
      </c>
      <c r="AI3149" s="16">
        <v>72.3</v>
      </c>
      <c r="AJ3149" s="16">
        <v>96.3</v>
      </c>
      <c r="AK3149" s="16">
        <v>-0.88039999999999996</v>
      </c>
      <c r="AL3149" s="16">
        <v>-1.0586</v>
      </c>
      <c r="AM3149" s="16">
        <v>-0.44840000000000002</v>
      </c>
      <c r="AN3149" s="16">
        <v>-0.91159999999999997</v>
      </c>
      <c r="AO3149" s="16">
        <v>-0.36570000000000003</v>
      </c>
      <c r="AP3149" s="16">
        <v>-0.76800000000000002</v>
      </c>
      <c r="AQ3149" s="16">
        <v>10.785600000000001</v>
      </c>
      <c r="AR3149" s="16">
        <f t="shared" si="129"/>
        <v>0</v>
      </c>
      <c r="AS3149" s="5">
        <f t="shared" si="128"/>
        <v>-2.0740999999999898E-2</v>
      </c>
    </row>
    <row r="3150" spans="1:45" x14ac:dyDescent="0.25">
      <c r="A3150" s="16" t="s">
        <v>405</v>
      </c>
      <c r="B3150" s="16" t="s">
        <v>129</v>
      </c>
      <c r="C3150" s="16" t="s">
        <v>352</v>
      </c>
      <c r="D3150" s="16">
        <v>2011</v>
      </c>
      <c r="E3150" s="16" t="s">
        <v>3646</v>
      </c>
      <c r="F3150" s="16" t="s">
        <v>594</v>
      </c>
      <c r="G3150" s="10">
        <v>11121.5</v>
      </c>
      <c r="H3150" s="73">
        <v>9.3166370000000001</v>
      </c>
      <c r="I3150" s="16">
        <v>142960868</v>
      </c>
      <c r="J3150" s="71">
        <v>1.9E-2</v>
      </c>
      <c r="K3150" s="71">
        <v>1</v>
      </c>
      <c r="L3150" s="16">
        <v>1.6397200000000001</v>
      </c>
      <c r="M3150" s="16">
        <v>0.32907160000000002</v>
      </c>
      <c r="N3150" s="16">
        <v>1.5964830000000001</v>
      </c>
      <c r="O3150" s="16">
        <v>1.205802</v>
      </c>
      <c r="P3150" s="16">
        <v>1.083423</v>
      </c>
      <c r="Q3150" s="16">
        <v>-0.64275629999999995</v>
      </c>
      <c r="R3150" s="16">
        <v>1.0907</v>
      </c>
      <c r="S3150" s="16">
        <v>5.3800000000000001E-2</v>
      </c>
      <c r="T3150" s="16">
        <v>2.35E-2</v>
      </c>
      <c r="U3150" s="16">
        <v>4.2880500000000001</v>
      </c>
      <c r="V3150" s="16">
        <v>22.984000000000002</v>
      </c>
      <c r="W3150" s="16">
        <v>26.436</v>
      </c>
      <c r="X3150" s="16">
        <v>476.97</v>
      </c>
      <c r="Y3150" s="16">
        <v>57.012099999999997</v>
      </c>
      <c r="Z3150" s="16">
        <v>0.60870000000000002</v>
      </c>
      <c r="AA3150" s="16">
        <v>-0.9821569</v>
      </c>
      <c r="AB3150" s="16">
        <v>0.24</v>
      </c>
      <c r="AC3150" s="16">
        <v>8.67</v>
      </c>
      <c r="AD3150" s="16">
        <v>50.7</v>
      </c>
      <c r="AE3150" s="16">
        <v>30.780799999999999</v>
      </c>
      <c r="AF3150" s="16">
        <v>142.048</v>
      </c>
      <c r="AG3150" s="16">
        <v>736566</v>
      </c>
      <c r="AH3150" s="16">
        <v>0.63370000000000004</v>
      </c>
      <c r="AI3150" s="16">
        <v>72.3</v>
      </c>
      <c r="AJ3150" s="16">
        <v>96.5</v>
      </c>
      <c r="AK3150" s="16">
        <v>-0.86699999999999999</v>
      </c>
      <c r="AL3150" s="16">
        <v>-1.0361</v>
      </c>
      <c r="AM3150" s="16">
        <v>-0.45519999999999999</v>
      </c>
      <c r="AN3150" s="16">
        <v>-0.98770000000000002</v>
      </c>
      <c r="AO3150" s="16">
        <v>-0.35849999999999999</v>
      </c>
      <c r="AP3150" s="16">
        <v>-0.73619999999999997</v>
      </c>
      <c r="AQ3150" s="16">
        <v>10.785600000000001</v>
      </c>
      <c r="AR3150" s="16">
        <f t="shared" si="129"/>
        <v>0</v>
      </c>
      <c r="AS3150" s="5">
        <f t="shared" si="128"/>
        <v>6.6500000000000448E-3</v>
      </c>
    </row>
    <row r="3151" spans="1:45" x14ac:dyDescent="0.25">
      <c r="A3151" s="16" t="s">
        <v>405</v>
      </c>
      <c r="B3151" s="16" t="s">
        <v>129</v>
      </c>
      <c r="C3151" s="16" t="s">
        <v>352</v>
      </c>
      <c r="D3151" s="16">
        <v>2012</v>
      </c>
      <c r="E3151" s="16" t="s">
        <v>3657</v>
      </c>
      <c r="F3151" s="16" t="s">
        <v>594</v>
      </c>
      <c r="G3151" s="10">
        <v>11493.4</v>
      </c>
      <c r="H3151" s="73">
        <v>9.3495279999999994</v>
      </c>
      <c r="I3151" s="16">
        <v>143201676</v>
      </c>
      <c r="J3151" s="71">
        <v>1.2999999999999999E-2</v>
      </c>
      <c r="K3151" s="71">
        <v>1.0129999999999999</v>
      </c>
      <c r="L3151" s="16">
        <v>1.684593</v>
      </c>
      <c r="M3151" s="16">
        <v>0.35931400000000002</v>
      </c>
      <c r="N3151" s="16">
        <v>1.6511940000000001</v>
      </c>
      <c r="O3151" s="16">
        <v>1.226186</v>
      </c>
      <c r="P3151" s="16">
        <v>1.0761700000000001</v>
      </c>
      <c r="Q3151" s="16">
        <v>-0.6394685</v>
      </c>
      <c r="R3151" s="16">
        <v>1.1255999999999999</v>
      </c>
      <c r="S3151" s="16">
        <v>5.7500000000000002E-2</v>
      </c>
      <c r="T3151" s="16">
        <v>2.3199999999999998E-2</v>
      </c>
      <c r="U3151" s="16">
        <v>4.1547000000000001</v>
      </c>
      <c r="V3151" s="16">
        <v>23.338000000000001</v>
      </c>
      <c r="W3151" s="16">
        <v>27.001999999999999</v>
      </c>
      <c r="X3151" s="16">
        <v>481.20499999999998</v>
      </c>
      <c r="Y3151" s="16">
        <v>59.590699999999998</v>
      </c>
      <c r="Z3151" s="16">
        <v>0.59060000000000001</v>
      </c>
      <c r="AA3151" s="16">
        <v>-0.97827299999999995</v>
      </c>
      <c r="AB3151" s="16">
        <v>0.24</v>
      </c>
      <c r="AC3151" s="16">
        <v>8.67</v>
      </c>
      <c r="AD3151" s="16">
        <v>50.6</v>
      </c>
      <c r="AE3151" s="16">
        <v>29.453399999999998</v>
      </c>
      <c r="AF3151" s="16">
        <v>145.328</v>
      </c>
      <c r="AG3151" s="16">
        <v>746718</v>
      </c>
      <c r="AH3151" s="16">
        <v>0.62060000000000004</v>
      </c>
      <c r="AI3151" s="16">
        <v>72.2</v>
      </c>
      <c r="AJ3151" s="16">
        <v>96.6</v>
      </c>
      <c r="AK3151" s="16">
        <v>-0.97570000000000001</v>
      </c>
      <c r="AL3151" s="16">
        <v>-1.0173000000000001</v>
      </c>
      <c r="AM3151" s="16">
        <v>-0.41770000000000002</v>
      </c>
      <c r="AN3151" s="16">
        <v>-0.82840000000000003</v>
      </c>
      <c r="AO3151" s="16">
        <v>-0.34799999999999998</v>
      </c>
      <c r="AP3151" s="16">
        <v>-0.81359999999999999</v>
      </c>
      <c r="AQ3151" s="16">
        <v>10.785600000000001</v>
      </c>
      <c r="AR3151" s="16">
        <f t="shared" si="129"/>
        <v>0</v>
      </c>
      <c r="AS3151" s="5">
        <f t="shared" si="128"/>
        <v>4.4872999999999941E-2</v>
      </c>
    </row>
    <row r="3152" spans="1:45" x14ac:dyDescent="0.25">
      <c r="A3152" s="16" t="s">
        <v>405</v>
      </c>
      <c r="B3152" s="16" t="s">
        <v>129</v>
      </c>
      <c r="C3152" s="16" t="s">
        <v>352</v>
      </c>
      <c r="D3152" s="16">
        <v>2013</v>
      </c>
      <c r="E3152" s="16" t="s">
        <v>3634</v>
      </c>
      <c r="F3152" s="16" t="s">
        <v>594</v>
      </c>
      <c r="G3152" s="10">
        <v>11615.7</v>
      </c>
      <c r="H3152" s="73">
        <v>9.3601120000000009</v>
      </c>
      <c r="I3152" s="16">
        <v>143506911</v>
      </c>
      <c r="J3152" s="71">
        <v>3.0000000000000001E-3</v>
      </c>
      <c r="K3152" s="71">
        <v>1.016</v>
      </c>
      <c r="L3152" s="16">
        <v>1.7812479999999999</v>
      </c>
      <c r="M3152" s="16">
        <v>0.38155919999999999</v>
      </c>
      <c r="N3152" s="16">
        <v>1.7426919999999999</v>
      </c>
      <c r="O3152" s="16">
        <v>1.292381</v>
      </c>
      <c r="P3152" s="16">
        <v>1.084309</v>
      </c>
      <c r="Q3152" s="16">
        <v>-0.61167850000000001</v>
      </c>
      <c r="R3152" s="16">
        <v>1.1328</v>
      </c>
      <c r="S3152" s="16">
        <v>5.8400000000000001E-2</v>
      </c>
      <c r="T3152" s="16">
        <v>2.4799999999999999E-2</v>
      </c>
      <c r="U3152" s="16">
        <v>4.4143499999999998</v>
      </c>
      <c r="V3152" s="16">
        <v>23.692</v>
      </c>
      <c r="W3152" s="16">
        <v>27.568000000000001</v>
      </c>
      <c r="X3152" s="16">
        <v>484.72800000000001</v>
      </c>
      <c r="Y3152" s="16">
        <v>61.963099999999997</v>
      </c>
      <c r="Z3152" s="16">
        <v>0.6008</v>
      </c>
      <c r="AA3152" s="16">
        <v>-0.96662170000000003</v>
      </c>
      <c r="AB3152" s="16">
        <v>0.24</v>
      </c>
      <c r="AC3152" s="16">
        <v>8.67</v>
      </c>
      <c r="AD3152" s="16">
        <v>50.3</v>
      </c>
      <c r="AE3152" s="16">
        <v>28.335899999999999</v>
      </c>
      <c r="AF3152" s="16">
        <v>152.83500000000001</v>
      </c>
      <c r="AG3152" s="16">
        <v>736960</v>
      </c>
      <c r="AH3152" s="16">
        <v>0.62680000000000002</v>
      </c>
      <c r="AI3152" s="16">
        <v>72.2</v>
      </c>
      <c r="AJ3152" s="16">
        <v>96.8</v>
      </c>
      <c r="AK3152" s="16">
        <v>-1.0133000000000001</v>
      </c>
      <c r="AL3152" s="16">
        <v>-0.99680000000000002</v>
      </c>
      <c r="AM3152" s="16">
        <v>-0.3513</v>
      </c>
      <c r="AN3152" s="16">
        <v>-0.73599999999999999</v>
      </c>
      <c r="AO3152" s="16">
        <v>-0.35949999999999999</v>
      </c>
      <c r="AP3152" s="16">
        <v>-0.77649999999999997</v>
      </c>
      <c r="AQ3152" s="16">
        <v>10.785600000000001</v>
      </c>
      <c r="AR3152" s="16">
        <f t="shared" si="129"/>
        <v>0</v>
      </c>
      <c r="AS3152" s="5">
        <f t="shared" si="128"/>
        <v>9.6654999999999935E-2</v>
      </c>
    </row>
    <row r="3153" spans="1:45" x14ac:dyDescent="0.25">
      <c r="A3153" s="16" t="s">
        <v>405</v>
      </c>
      <c r="B3153" s="16" t="s">
        <v>129</v>
      </c>
      <c r="C3153" s="16" t="s">
        <v>352</v>
      </c>
      <c r="D3153" s="16">
        <v>2014</v>
      </c>
      <c r="E3153" s="16" t="s">
        <v>3654</v>
      </c>
      <c r="F3153" s="16" t="s">
        <v>594</v>
      </c>
      <c r="G3153" s="10">
        <v>11493.7</v>
      </c>
      <c r="H3153" s="73">
        <v>9.3495570000000008</v>
      </c>
      <c r="I3153" s="16">
        <v>143819666</v>
      </c>
      <c r="J3153" s="71">
        <v>-8.9999999999999993E-3</v>
      </c>
      <c r="K3153" s="71">
        <v>1.006</v>
      </c>
      <c r="L3153" s="16">
        <v>1.8830579999999999</v>
      </c>
      <c r="M3153" s="16">
        <v>0.40461419999999998</v>
      </c>
      <c r="N3153" s="16">
        <v>1.803353</v>
      </c>
      <c r="O3153" s="16">
        <v>1.4175279999999999</v>
      </c>
      <c r="P3153" s="16">
        <v>1.063593</v>
      </c>
      <c r="Q3153" s="16">
        <v>-0.57301179999999996</v>
      </c>
      <c r="R3153" s="16">
        <v>1.1869000000000001</v>
      </c>
      <c r="S3153" s="16">
        <v>5.2499999999999998E-2</v>
      </c>
      <c r="T3153" s="16">
        <v>2.6499999999999999E-2</v>
      </c>
      <c r="U3153" s="16">
        <v>4.3807499999999999</v>
      </c>
      <c r="V3153" s="16">
        <v>24.045999999999999</v>
      </c>
      <c r="W3153" s="16">
        <v>28.134</v>
      </c>
      <c r="X3153" s="16">
        <v>488.25</v>
      </c>
      <c r="Y3153" s="16">
        <v>69.286199999999994</v>
      </c>
      <c r="Z3153" s="16">
        <v>0.57969999999999999</v>
      </c>
      <c r="AA3153" s="16">
        <v>-0.98681730000000001</v>
      </c>
      <c r="AB3153" s="16">
        <v>0.24</v>
      </c>
      <c r="AC3153" s="16">
        <v>8.67</v>
      </c>
      <c r="AD3153" s="16">
        <v>50.82</v>
      </c>
      <c r="AE3153" s="16">
        <v>26.821899999999999</v>
      </c>
      <c r="AF3153" s="16">
        <v>155.14400000000001</v>
      </c>
      <c r="AG3153" s="16">
        <v>713494</v>
      </c>
      <c r="AH3153" s="16">
        <v>0.63300000000000001</v>
      </c>
      <c r="AI3153" s="16">
        <v>72.2</v>
      </c>
      <c r="AJ3153" s="16">
        <v>96.9</v>
      </c>
      <c r="AK3153" s="16">
        <v>-1.0327999999999999</v>
      </c>
      <c r="AL3153" s="16">
        <v>-0.87180000000000002</v>
      </c>
      <c r="AM3153" s="16">
        <v>-7.85E-2</v>
      </c>
      <c r="AN3153" s="16">
        <v>-0.9415</v>
      </c>
      <c r="AO3153" s="16">
        <v>-0.4047</v>
      </c>
      <c r="AP3153" s="16">
        <v>-0.71150000000000002</v>
      </c>
      <c r="AQ3153" s="16">
        <v>10.785600000000001</v>
      </c>
      <c r="AR3153" s="16">
        <f t="shared" si="129"/>
        <v>0</v>
      </c>
      <c r="AS3153" s="5">
        <f t="shared" si="128"/>
        <v>0.10180999999999996</v>
      </c>
    </row>
    <row r="3154" spans="1:45" x14ac:dyDescent="0.25">
      <c r="A3154" s="16" t="s">
        <v>408</v>
      </c>
      <c r="B3154" s="16" t="s">
        <v>130</v>
      </c>
      <c r="C3154" s="16" t="s">
        <v>353</v>
      </c>
      <c r="D3154" s="16">
        <v>1985</v>
      </c>
      <c r="E3154" s="16" t="s">
        <v>3660</v>
      </c>
      <c r="F3154" s="16" t="s">
        <v>590</v>
      </c>
      <c r="G3154" s="10">
        <v>396.08199999999999</v>
      </c>
      <c r="H3154" s="73">
        <v>5.9816200000000004</v>
      </c>
      <c r="I3154" s="16" t="s">
        <v>6700</v>
      </c>
      <c r="K3154" s="71">
        <v>1.0069999999999999</v>
      </c>
      <c r="L3154" s="16">
        <v>-2.83291</v>
      </c>
      <c r="M3154" s="16">
        <v>-0.52603230000000001</v>
      </c>
      <c r="N3154" s="16">
        <v>-1.2023889999999999</v>
      </c>
      <c r="O3154" s="16">
        <v>-1.2282729999999999</v>
      </c>
      <c r="P3154" s="16">
        <v>-1.114527</v>
      </c>
      <c r="Q3154" s="16">
        <v>-2.292751</v>
      </c>
      <c r="R3154" s="16">
        <v>0.29899999999999999</v>
      </c>
      <c r="S3154" s="16">
        <v>-1.4999999999999999E-4</v>
      </c>
      <c r="T3154" s="16">
        <v>0</v>
      </c>
      <c r="U3154" s="16">
        <v>3.254</v>
      </c>
      <c r="V3154" s="16">
        <v>1.34</v>
      </c>
      <c r="W3154" s="16">
        <v>0.15</v>
      </c>
      <c r="X3154" s="16">
        <v>376.55399999999997</v>
      </c>
      <c r="Y3154" s="16">
        <v>0</v>
      </c>
      <c r="Z3154" s="16">
        <v>8.2900000000000001E-2</v>
      </c>
      <c r="AA3154" s="16">
        <v>-0.32507360000000002</v>
      </c>
      <c r="AB3154" s="16">
        <v>0</v>
      </c>
      <c r="AC3154" s="16">
        <v>8.67</v>
      </c>
      <c r="AD3154" s="16">
        <v>26.774999999999999</v>
      </c>
      <c r="AE3154" s="16">
        <v>8.4500000000000006E-2</v>
      </c>
      <c r="AF3154" s="16">
        <v>0</v>
      </c>
      <c r="AG3154" s="16">
        <v>12327.5</v>
      </c>
      <c r="AH3154" s="16">
        <v>1.9400000000000001E-2</v>
      </c>
      <c r="AI3154" s="16">
        <v>28.809200000000001</v>
      </c>
      <c r="AJ3154" s="16">
        <v>55.342599999999997</v>
      </c>
      <c r="AK3154" s="16">
        <v>-1.6707000000000001</v>
      </c>
      <c r="AL3154" s="16">
        <v>-2.1469</v>
      </c>
      <c r="AM3154" s="16">
        <v>-1.8289</v>
      </c>
      <c r="AN3154" s="16">
        <v>-3.34</v>
      </c>
      <c r="AO3154" s="16">
        <v>-2.2953999999999999</v>
      </c>
      <c r="AP3154" s="16">
        <v>-2.6945000000000001</v>
      </c>
      <c r="AR3154" s="16">
        <f t="shared" si="129"/>
        <v>1</v>
      </c>
      <c r="AS3154" s="5">
        <f t="shared" si="128"/>
        <v>0</v>
      </c>
    </row>
    <row r="3155" spans="1:45" x14ac:dyDescent="0.25">
      <c r="A3155" s="16" t="s">
        <v>408</v>
      </c>
      <c r="B3155" s="16" t="s">
        <v>130</v>
      </c>
      <c r="C3155" s="16" t="s">
        <v>353</v>
      </c>
      <c r="D3155" s="16">
        <v>1986</v>
      </c>
      <c r="E3155" s="16" t="s">
        <v>3689</v>
      </c>
      <c r="F3155" s="16" t="s">
        <v>590</v>
      </c>
      <c r="G3155" s="10">
        <v>399.00799999999998</v>
      </c>
      <c r="H3155" s="73">
        <v>5.9889809999999999</v>
      </c>
      <c r="I3155" s="16" t="s">
        <v>6700</v>
      </c>
      <c r="J3155" s="71">
        <v>-3.0000000000000001E-3</v>
      </c>
      <c r="K3155" s="71">
        <v>1.004</v>
      </c>
      <c r="L3155" s="16">
        <v>-2.8034140000000001</v>
      </c>
      <c r="M3155" s="16">
        <v>-0.52510020000000002</v>
      </c>
      <c r="N3155" s="16">
        <v>-1.2213160000000001</v>
      </c>
      <c r="O3155" s="16">
        <v>-1.2215240000000001</v>
      </c>
      <c r="P3155" s="16">
        <v>-1.0992789999999999</v>
      </c>
      <c r="Q3155" s="16">
        <v>-2.2291159999999999</v>
      </c>
      <c r="R3155" s="16">
        <v>0.29899999999999999</v>
      </c>
      <c r="S3155" s="16">
        <v>-1.4999999999999999E-4</v>
      </c>
      <c r="T3155" s="16">
        <v>1E-4</v>
      </c>
      <c r="U3155" s="16">
        <v>3.3170000000000002</v>
      </c>
      <c r="V3155" s="16">
        <v>1.4039999999999999</v>
      </c>
      <c r="W3155" s="16">
        <v>0.152</v>
      </c>
      <c r="X3155" s="16">
        <v>372.31299999999999</v>
      </c>
      <c r="Y3155" s="16">
        <v>0</v>
      </c>
      <c r="Z3155" s="16">
        <v>8.2199999999999995E-2</v>
      </c>
      <c r="AA3155" s="16">
        <v>-0.34876459999999998</v>
      </c>
      <c r="AB3155" s="16">
        <v>0</v>
      </c>
      <c r="AC3155" s="16">
        <v>8.67</v>
      </c>
      <c r="AD3155" s="16">
        <v>27.385000000000002</v>
      </c>
      <c r="AE3155" s="16">
        <v>8.5000000000000006E-2</v>
      </c>
      <c r="AF3155" s="16">
        <v>0</v>
      </c>
      <c r="AG3155" s="16">
        <v>12338.4</v>
      </c>
      <c r="AH3155" s="16">
        <v>1.89E-2</v>
      </c>
      <c r="AI3155" s="16">
        <v>29.947399999999998</v>
      </c>
      <c r="AJ3155" s="16">
        <v>56.052</v>
      </c>
      <c r="AK3155" s="16">
        <v>-1.6532</v>
      </c>
      <c r="AL3155" s="16">
        <v>-2.0493999999999999</v>
      </c>
      <c r="AM3155" s="16">
        <v>-1.7625</v>
      </c>
      <c r="AN3155" s="16">
        <v>-3.34</v>
      </c>
      <c r="AO3155" s="16">
        <v>-2.2126999999999999</v>
      </c>
      <c r="AP3155" s="16">
        <v>-2.6006999999999998</v>
      </c>
      <c r="AR3155" s="16">
        <f t="shared" si="129"/>
        <v>1</v>
      </c>
      <c r="AS3155" s="5">
        <f t="shared" si="128"/>
        <v>2.9495999999999967E-2</v>
      </c>
    </row>
    <row r="3156" spans="1:45" x14ac:dyDescent="0.25">
      <c r="A3156" s="16" t="s">
        <v>408</v>
      </c>
      <c r="B3156" s="16" t="s">
        <v>130</v>
      </c>
      <c r="C3156" s="16" t="s">
        <v>353</v>
      </c>
      <c r="D3156" s="16">
        <v>1987</v>
      </c>
      <c r="E3156" s="16" t="s">
        <v>3671</v>
      </c>
      <c r="F3156" s="16" t="s">
        <v>590</v>
      </c>
      <c r="G3156" s="10">
        <v>379.68599999999998</v>
      </c>
      <c r="H3156" s="73">
        <v>5.9393440000000002</v>
      </c>
      <c r="I3156" s="16" t="s">
        <v>6700</v>
      </c>
      <c r="J3156" s="71">
        <v>-5.7000000000000002E-2</v>
      </c>
      <c r="K3156" s="71">
        <v>0.94899999999999995</v>
      </c>
      <c r="L3156" s="16">
        <v>-2.7515860000000001</v>
      </c>
      <c r="M3156" s="16">
        <v>-0.52416830000000003</v>
      </c>
      <c r="N3156" s="16">
        <v>-1.207703</v>
      </c>
      <c r="O3156" s="16">
        <v>-1.200196</v>
      </c>
      <c r="P3156" s="16">
        <v>-1.083639</v>
      </c>
      <c r="Q3156" s="16">
        <v>-2.1633040000000001</v>
      </c>
      <c r="R3156" s="16">
        <v>0.29899999999999999</v>
      </c>
      <c r="S3156" s="16">
        <v>-1.4999999999999999E-4</v>
      </c>
      <c r="T3156" s="16">
        <v>2.0000000000000001E-4</v>
      </c>
      <c r="U3156" s="16">
        <v>3.5057999999999998</v>
      </c>
      <c r="V3156" s="16">
        <v>1.468</v>
      </c>
      <c r="W3156" s="16">
        <v>0.154</v>
      </c>
      <c r="X3156" s="16">
        <v>371.1</v>
      </c>
      <c r="Y3156" s="16">
        <v>0</v>
      </c>
      <c r="Z3156" s="16">
        <v>8.9300000000000004E-2</v>
      </c>
      <c r="AA3156" s="16">
        <v>-0.3724556</v>
      </c>
      <c r="AB3156" s="16">
        <v>0</v>
      </c>
      <c r="AC3156" s="16">
        <v>8.67</v>
      </c>
      <c r="AD3156" s="16">
        <v>27.995000000000001</v>
      </c>
      <c r="AE3156" s="16">
        <v>9.7299999999999998E-2</v>
      </c>
      <c r="AF3156" s="16">
        <v>0</v>
      </c>
      <c r="AG3156" s="16">
        <v>13078.2</v>
      </c>
      <c r="AH3156" s="16">
        <v>1.8100000000000002E-2</v>
      </c>
      <c r="AI3156" s="16">
        <v>31.0855</v>
      </c>
      <c r="AJ3156" s="16">
        <v>56.761400000000002</v>
      </c>
      <c r="AK3156" s="16">
        <v>-1.6357999999999999</v>
      </c>
      <c r="AL3156" s="16">
        <v>-1.9519</v>
      </c>
      <c r="AM3156" s="16">
        <v>-1.6960999999999999</v>
      </c>
      <c r="AN3156" s="16">
        <v>-3.3260000000000001</v>
      </c>
      <c r="AO3156" s="16">
        <v>-2.1299000000000001</v>
      </c>
      <c r="AP3156" s="16">
        <v>-2.5068999999999999</v>
      </c>
      <c r="AR3156" s="16">
        <f t="shared" si="129"/>
        <v>1</v>
      </c>
      <c r="AS3156" s="5">
        <f t="shared" si="128"/>
        <v>5.1827999999999985E-2</v>
      </c>
    </row>
    <row r="3157" spans="1:45" x14ac:dyDescent="0.25">
      <c r="A3157" s="16" t="s">
        <v>408</v>
      </c>
      <c r="B3157" s="16" t="s">
        <v>130</v>
      </c>
      <c r="C3157" s="16" t="s">
        <v>353</v>
      </c>
      <c r="D3157" s="16">
        <v>1988</v>
      </c>
      <c r="E3157" s="16" t="s">
        <v>3674</v>
      </c>
      <c r="F3157" s="16" t="s">
        <v>590</v>
      </c>
      <c r="G3157" s="10">
        <v>379.94600000000003</v>
      </c>
      <c r="H3157" s="73">
        <v>5.9400300000000001</v>
      </c>
      <c r="I3157" s="16" t="s">
        <v>6700</v>
      </c>
      <c r="J3157" s="71">
        <v>-4.8000000000000001E-2</v>
      </c>
      <c r="K3157" s="71">
        <v>0.90400000000000003</v>
      </c>
      <c r="L3157" s="16">
        <v>-2.7106300000000001</v>
      </c>
      <c r="M3157" s="16">
        <v>-0.52510020000000002</v>
      </c>
      <c r="N3157" s="16">
        <v>-1.2363109999999999</v>
      </c>
      <c r="O3157" s="16">
        <v>-1.1760649999999999</v>
      </c>
      <c r="P3157" s="16">
        <v>-1.068263</v>
      </c>
      <c r="Q3157" s="16">
        <v>-2.0799259999999999</v>
      </c>
      <c r="R3157" s="16">
        <v>0.29899999999999999</v>
      </c>
      <c r="S3157" s="16">
        <v>-1.4999999999999999E-4</v>
      </c>
      <c r="T3157" s="16">
        <v>1E-4</v>
      </c>
      <c r="U3157" s="16">
        <v>3.3353000000000002</v>
      </c>
      <c r="V3157" s="16">
        <v>1.532</v>
      </c>
      <c r="W3157" s="16">
        <v>0.156</v>
      </c>
      <c r="X3157" s="16">
        <v>369.19099999999997</v>
      </c>
      <c r="Y3157" s="16">
        <v>0</v>
      </c>
      <c r="Z3157" s="16">
        <v>9.7900000000000001E-2</v>
      </c>
      <c r="AA3157" s="16">
        <v>-0.39614650000000001</v>
      </c>
      <c r="AB3157" s="16">
        <v>0</v>
      </c>
      <c r="AC3157" s="16">
        <v>8.67</v>
      </c>
      <c r="AD3157" s="16">
        <v>28.605</v>
      </c>
      <c r="AE3157" s="16">
        <v>0.11600000000000001</v>
      </c>
      <c r="AF3157" s="16">
        <v>0</v>
      </c>
      <c r="AG3157" s="16">
        <v>13177.6</v>
      </c>
      <c r="AH3157" s="16">
        <v>1.7250000000000001E-2</v>
      </c>
      <c r="AI3157" s="16">
        <v>32.223700000000001</v>
      </c>
      <c r="AJ3157" s="16">
        <v>57.4709</v>
      </c>
      <c r="AK3157" s="16">
        <v>-1.6183000000000001</v>
      </c>
      <c r="AL3157" s="16">
        <v>-1.8544</v>
      </c>
      <c r="AM3157" s="16">
        <v>-1.6296999999999999</v>
      </c>
      <c r="AN3157" s="16">
        <v>-3.1989999999999998</v>
      </c>
      <c r="AO3157" s="16">
        <v>-2.0472000000000001</v>
      </c>
      <c r="AP3157" s="16">
        <v>-2.4131</v>
      </c>
      <c r="AR3157" s="16">
        <f t="shared" si="129"/>
        <v>1</v>
      </c>
      <c r="AS3157" s="5">
        <f t="shared" si="128"/>
        <v>4.0955999999999992E-2</v>
      </c>
    </row>
    <row r="3158" spans="1:45" x14ac:dyDescent="0.25">
      <c r="A3158" s="16" t="s">
        <v>408</v>
      </c>
      <c r="B3158" s="16" t="s">
        <v>130</v>
      </c>
      <c r="C3158" s="16" t="s">
        <v>353</v>
      </c>
      <c r="D3158" s="16">
        <v>1989</v>
      </c>
      <c r="E3158" s="16" t="s">
        <v>3682</v>
      </c>
      <c r="F3158" s="16" t="s">
        <v>590</v>
      </c>
      <c r="G3158" s="10">
        <v>370.02600000000001</v>
      </c>
      <c r="H3158" s="73">
        <v>5.9135720000000003</v>
      </c>
      <c r="I3158" s="16" t="s">
        <v>6700</v>
      </c>
      <c r="J3158" s="71">
        <v>-4.8000000000000001E-2</v>
      </c>
      <c r="K3158" s="71">
        <v>0.86199999999999999</v>
      </c>
      <c r="L3158" s="16">
        <v>-2.640091</v>
      </c>
      <c r="M3158" s="16">
        <v>-0.52416830000000003</v>
      </c>
      <c r="N3158" s="16">
        <v>-1.1846909999999999</v>
      </c>
      <c r="O3158" s="16">
        <v>-1.1669400000000001</v>
      </c>
      <c r="P3158" s="16">
        <v>-1.0527629999999999</v>
      </c>
      <c r="Q3158" s="16">
        <v>-1.9965470000000001</v>
      </c>
      <c r="R3158" s="16">
        <v>0.29899999999999999</v>
      </c>
      <c r="S3158" s="16">
        <v>-1.4999999999999999E-4</v>
      </c>
      <c r="T3158" s="16">
        <v>2.0000000000000001E-4</v>
      </c>
      <c r="U3158" s="16">
        <v>3.7465999999999999</v>
      </c>
      <c r="V3158" s="16">
        <v>1.5960000000000001</v>
      </c>
      <c r="W3158" s="16">
        <v>0.158</v>
      </c>
      <c r="X3158" s="16">
        <v>370.26900000000001</v>
      </c>
      <c r="Y3158" s="16">
        <v>0</v>
      </c>
      <c r="Z3158" s="16">
        <v>9.8400000000000001E-2</v>
      </c>
      <c r="AA3158" s="16">
        <v>-0.42022589999999999</v>
      </c>
      <c r="AB3158" s="16">
        <v>0</v>
      </c>
      <c r="AC3158" s="16">
        <v>8.67</v>
      </c>
      <c r="AD3158" s="16">
        <v>29.225000000000001</v>
      </c>
      <c r="AE3158" s="16">
        <v>0.1275</v>
      </c>
      <c r="AF3158" s="16">
        <v>0</v>
      </c>
      <c r="AG3158" s="16">
        <v>13704.4</v>
      </c>
      <c r="AH3158" s="16">
        <v>1.6400000000000001E-2</v>
      </c>
      <c r="AI3158" s="16">
        <v>33.361800000000002</v>
      </c>
      <c r="AJ3158" s="16">
        <v>58.180300000000003</v>
      </c>
      <c r="AK3158" s="16">
        <v>-1.6009</v>
      </c>
      <c r="AL3158" s="16">
        <v>-1.7567999999999999</v>
      </c>
      <c r="AM3158" s="16">
        <v>-1.5632999999999999</v>
      </c>
      <c r="AN3158" s="16">
        <v>-3.0720999999999998</v>
      </c>
      <c r="AO3158" s="16">
        <v>-1.9643999999999999</v>
      </c>
      <c r="AP3158" s="16">
        <v>-2.3193000000000001</v>
      </c>
      <c r="AR3158" s="16">
        <f t="shared" si="129"/>
        <v>1</v>
      </c>
      <c r="AS3158" s="5">
        <f t="shared" si="128"/>
        <v>7.0539000000000129E-2</v>
      </c>
    </row>
    <row r="3159" spans="1:45" x14ac:dyDescent="0.25">
      <c r="A3159" s="16" t="s">
        <v>408</v>
      </c>
      <c r="B3159" s="16" t="s">
        <v>130</v>
      </c>
      <c r="C3159" s="16" t="s">
        <v>353</v>
      </c>
      <c r="D3159" s="16">
        <v>1990</v>
      </c>
      <c r="E3159" s="16" t="s">
        <v>3672</v>
      </c>
      <c r="F3159" s="16" t="s">
        <v>590</v>
      </c>
      <c r="G3159" s="10">
        <v>360.161</v>
      </c>
      <c r="H3159" s="73">
        <v>5.8865499999999997</v>
      </c>
      <c r="I3159" s="16" t="s">
        <v>6700</v>
      </c>
      <c r="J3159" s="71">
        <v>-3.1E-2</v>
      </c>
      <c r="K3159" s="71">
        <v>0.83599999999999997</v>
      </c>
      <c r="L3159" s="16">
        <v>-2.6213959999999998</v>
      </c>
      <c r="M3159" s="16">
        <v>-0.52415480000000003</v>
      </c>
      <c r="N3159" s="16">
        <v>-1.1974389999999999</v>
      </c>
      <c r="O3159" s="16">
        <v>-1.1948080000000001</v>
      </c>
      <c r="P3159" s="16">
        <v>-1.0495000000000001</v>
      </c>
      <c r="Q3159" s="16">
        <v>-1.9131689999999999</v>
      </c>
      <c r="R3159" s="16">
        <v>0.29899999999999999</v>
      </c>
      <c r="S3159" s="16">
        <v>1E-4</v>
      </c>
      <c r="T3159" s="16">
        <v>1E-4</v>
      </c>
      <c r="U3159" s="16">
        <v>3.5686</v>
      </c>
      <c r="V3159" s="16">
        <v>1.66</v>
      </c>
      <c r="W3159" s="16">
        <v>0.16</v>
      </c>
      <c r="X3159" s="16">
        <v>370.97</v>
      </c>
      <c r="Y3159" s="16">
        <v>0</v>
      </c>
      <c r="Z3159" s="16">
        <v>9.1899999999999996E-2</v>
      </c>
      <c r="AA3159" s="16">
        <v>-0.37400899999999998</v>
      </c>
      <c r="AB3159" s="16">
        <v>0</v>
      </c>
      <c r="AC3159" s="16">
        <v>8.67</v>
      </c>
      <c r="AD3159" s="16">
        <v>28.035</v>
      </c>
      <c r="AE3159" s="16">
        <v>0.1439</v>
      </c>
      <c r="AF3159" s="16">
        <v>0</v>
      </c>
      <c r="AG3159" s="16">
        <v>13938.8</v>
      </c>
      <c r="AH3159" s="16">
        <v>1.6299999999999999E-2</v>
      </c>
      <c r="AI3159" s="16">
        <v>33.299999999999997</v>
      </c>
      <c r="AJ3159" s="16">
        <v>58.5</v>
      </c>
      <c r="AK3159" s="16">
        <v>-1.5833999999999999</v>
      </c>
      <c r="AL3159" s="16">
        <v>-1.6593</v>
      </c>
      <c r="AM3159" s="16">
        <v>-1.4967999999999999</v>
      </c>
      <c r="AN3159" s="16">
        <v>-2.9451000000000001</v>
      </c>
      <c r="AO3159" s="16">
        <v>-1.8816999999999999</v>
      </c>
      <c r="AP3159" s="16">
        <v>-2.2256</v>
      </c>
      <c r="AR3159" s="16">
        <f t="shared" si="129"/>
        <v>1</v>
      </c>
      <c r="AS3159" s="5">
        <f t="shared" si="128"/>
        <v>1.8695000000000128E-2</v>
      </c>
    </row>
    <row r="3160" spans="1:45" x14ac:dyDescent="0.25">
      <c r="A3160" s="16" t="s">
        <v>408</v>
      </c>
      <c r="B3160" s="16" t="s">
        <v>130</v>
      </c>
      <c r="C3160" s="16" t="s">
        <v>353</v>
      </c>
      <c r="D3160" s="16">
        <v>1991</v>
      </c>
      <c r="E3160" s="16" t="s">
        <v>3688</v>
      </c>
      <c r="F3160" s="16" t="s">
        <v>590</v>
      </c>
      <c r="G3160" s="10">
        <v>360.26799999999997</v>
      </c>
      <c r="H3160" s="73">
        <v>5.8868489999999998</v>
      </c>
      <c r="I3160" s="16" t="s">
        <v>6700</v>
      </c>
      <c r="J3160" s="71">
        <v>-2.1999999999999999E-2</v>
      </c>
      <c r="K3160" s="71">
        <v>0.81799999999999995</v>
      </c>
      <c r="L3160" s="16">
        <v>-2.5985999999999998</v>
      </c>
      <c r="M3160" s="16">
        <v>-0.52453300000000003</v>
      </c>
      <c r="N3160" s="16">
        <v>-1.19421</v>
      </c>
      <c r="O3160" s="16">
        <v>-1.2412970000000001</v>
      </c>
      <c r="P3160" s="16">
        <v>-1.0338099999999999</v>
      </c>
      <c r="Q3160" s="16">
        <v>-1.8297909999999999</v>
      </c>
      <c r="R3160" s="16">
        <v>0.29899999999999999</v>
      </c>
      <c r="S3160" s="16">
        <v>0</v>
      </c>
      <c r="T3160" s="16">
        <v>1E-4</v>
      </c>
      <c r="U3160" s="16">
        <v>3.6316000000000002</v>
      </c>
      <c r="V3160" s="16">
        <v>1.71</v>
      </c>
      <c r="W3160" s="16">
        <v>0.16600000000000001</v>
      </c>
      <c r="X3160" s="16">
        <v>370.21199999999999</v>
      </c>
      <c r="Y3160" s="16">
        <v>0</v>
      </c>
      <c r="Z3160" s="16">
        <v>6.4199999999999993E-2</v>
      </c>
      <c r="AA3160" s="16">
        <v>-0.3895441</v>
      </c>
      <c r="AB3160" s="16">
        <v>0</v>
      </c>
      <c r="AC3160" s="16">
        <v>8.67</v>
      </c>
      <c r="AD3160" s="16">
        <v>28.434999999999999</v>
      </c>
      <c r="AE3160" s="16">
        <v>0.16200000000000001</v>
      </c>
      <c r="AF3160" s="16">
        <v>0</v>
      </c>
      <c r="AG3160" s="16">
        <v>14294.8</v>
      </c>
      <c r="AH3160" s="16">
        <v>1.7600000000000001E-2</v>
      </c>
      <c r="AI3160" s="16">
        <v>34.5</v>
      </c>
      <c r="AJ3160" s="16">
        <v>59.1</v>
      </c>
      <c r="AK3160" s="16">
        <v>-1.5660000000000001</v>
      </c>
      <c r="AL3160" s="16">
        <v>-1.5618000000000001</v>
      </c>
      <c r="AM3160" s="16">
        <v>-1.4303999999999999</v>
      </c>
      <c r="AN3160" s="16">
        <v>-2.8180999999999998</v>
      </c>
      <c r="AO3160" s="16">
        <v>-1.7988999999999999</v>
      </c>
      <c r="AP3160" s="16">
        <v>-2.1318000000000001</v>
      </c>
      <c r="AR3160" s="16">
        <f t="shared" si="129"/>
        <v>1</v>
      </c>
      <c r="AS3160" s="5">
        <f t="shared" si="128"/>
        <v>2.2796000000000038E-2</v>
      </c>
    </row>
    <row r="3161" spans="1:45" x14ac:dyDescent="0.25">
      <c r="A3161" s="16" t="s">
        <v>408</v>
      </c>
      <c r="B3161" s="16" t="s">
        <v>130</v>
      </c>
      <c r="C3161" s="16" t="s">
        <v>353</v>
      </c>
      <c r="D3161" s="16">
        <v>1992</v>
      </c>
      <c r="E3161" s="16" t="s">
        <v>3661</v>
      </c>
      <c r="F3161" s="16" t="s">
        <v>590</v>
      </c>
      <c r="G3161" s="10">
        <v>401.34</v>
      </c>
      <c r="H3161" s="73">
        <v>5.9948100000000002</v>
      </c>
      <c r="I3161" s="16" t="s">
        <v>6700</v>
      </c>
      <c r="J3161" s="71">
        <v>0.1</v>
      </c>
      <c r="K3161" s="71">
        <v>0.90400000000000003</v>
      </c>
      <c r="L3161" s="16">
        <v>-2.5439440000000002</v>
      </c>
      <c r="M3161" s="16">
        <v>-0.52322270000000004</v>
      </c>
      <c r="N3161" s="16">
        <v>-1.187924</v>
      </c>
      <c r="O3161" s="16">
        <v>-1.2257640000000001</v>
      </c>
      <c r="P3161" s="16">
        <v>-1.0158640000000001</v>
      </c>
      <c r="Q3161" s="16">
        <v>-1.746413</v>
      </c>
      <c r="R3161" s="16">
        <v>0.29899999999999999</v>
      </c>
      <c r="S3161" s="16">
        <v>1E-4</v>
      </c>
      <c r="T3161" s="16">
        <v>2.0000000000000001E-4</v>
      </c>
      <c r="U3161" s="16">
        <v>3.6945000000000001</v>
      </c>
      <c r="V3161" s="16">
        <v>1.76</v>
      </c>
      <c r="W3161" s="16">
        <v>0.17199999999999999</v>
      </c>
      <c r="X3161" s="16">
        <v>369.93599999999998</v>
      </c>
      <c r="Y3161" s="16">
        <v>0</v>
      </c>
      <c r="Z3161" s="16">
        <v>7.3499999999999996E-2</v>
      </c>
      <c r="AA3161" s="16">
        <v>-0.38410680000000003</v>
      </c>
      <c r="AB3161" s="16">
        <v>0</v>
      </c>
      <c r="AC3161" s="16">
        <v>8.67</v>
      </c>
      <c r="AD3161" s="16">
        <v>28.295000000000002</v>
      </c>
      <c r="AE3161" s="16">
        <v>0.1797</v>
      </c>
      <c r="AF3161" s="16">
        <v>0</v>
      </c>
      <c r="AG3161" s="16">
        <v>13939.7</v>
      </c>
      <c r="AH3161" s="16">
        <v>1.9300000000000001E-2</v>
      </c>
      <c r="AI3161" s="16">
        <v>35.9</v>
      </c>
      <c r="AJ3161" s="16">
        <v>59.8</v>
      </c>
      <c r="AK3161" s="16">
        <v>-1.5485</v>
      </c>
      <c r="AL3161" s="16">
        <v>-1.4642999999999999</v>
      </c>
      <c r="AM3161" s="16">
        <v>-1.3640000000000001</v>
      </c>
      <c r="AN3161" s="16">
        <v>-2.6911</v>
      </c>
      <c r="AO3161" s="16">
        <v>-1.7161999999999999</v>
      </c>
      <c r="AP3161" s="16">
        <v>-2.0379999999999998</v>
      </c>
      <c r="AR3161" s="16">
        <f t="shared" si="129"/>
        <v>1</v>
      </c>
      <c r="AS3161" s="5">
        <f t="shared" si="128"/>
        <v>5.4655999999999594E-2</v>
      </c>
    </row>
    <row r="3162" spans="1:45" x14ac:dyDescent="0.25">
      <c r="A3162" s="16" t="s">
        <v>408</v>
      </c>
      <c r="B3162" s="16" t="s">
        <v>130</v>
      </c>
      <c r="C3162" s="16" t="s">
        <v>353</v>
      </c>
      <c r="D3162" s="16">
        <v>1993</v>
      </c>
      <c r="E3162" s="16" t="s">
        <v>3673</v>
      </c>
      <c r="F3162" s="16" t="s">
        <v>590</v>
      </c>
      <c r="G3162" s="10">
        <v>392.327</v>
      </c>
      <c r="H3162" s="73">
        <v>5.9720950000000004</v>
      </c>
      <c r="I3162" s="16" t="s">
        <v>6700</v>
      </c>
      <c r="J3162" s="71">
        <v>-8.5000000000000006E-2</v>
      </c>
      <c r="K3162" s="71">
        <v>0.83</v>
      </c>
      <c r="L3162" s="16">
        <v>-2.487098</v>
      </c>
      <c r="M3162" s="16">
        <v>-0.5220882</v>
      </c>
      <c r="N3162" s="16">
        <v>-1.181386</v>
      </c>
      <c r="O3162" s="16">
        <v>-1.207873</v>
      </c>
      <c r="P3162" s="16">
        <v>-0.99563659999999998</v>
      </c>
      <c r="Q3162" s="16">
        <v>-1.663035</v>
      </c>
      <c r="R3162" s="16">
        <v>0.29899999999999999</v>
      </c>
      <c r="S3162" s="16">
        <v>4.0000000000000002E-4</v>
      </c>
      <c r="T3162" s="16">
        <v>2.0000000000000001E-4</v>
      </c>
      <c r="U3162" s="16">
        <v>3.7574000000000001</v>
      </c>
      <c r="V3162" s="16">
        <v>1.81</v>
      </c>
      <c r="W3162" s="16">
        <v>0.17799999999999999</v>
      </c>
      <c r="X3162" s="16">
        <v>369.69900000000001</v>
      </c>
      <c r="Y3162" s="16">
        <v>0</v>
      </c>
      <c r="Z3162" s="16">
        <v>6.7100000000000007E-2</v>
      </c>
      <c r="AA3162" s="16">
        <v>-0.47188000000000002</v>
      </c>
      <c r="AB3162" s="16">
        <v>0</v>
      </c>
      <c r="AC3162" s="16">
        <v>8.67</v>
      </c>
      <c r="AD3162" s="16">
        <v>30.555</v>
      </c>
      <c r="AE3162" s="16">
        <v>0.18129999999999999</v>
      </c>
      <c r="AF3162" s="16">
        <v>0</v>
      </c>
      <c r="AG3162" s="16">
        <v>14032.4</v>
      </c>
      <c r="AH3162" s="16">
        <v>2.1299999999999999E-2</v>
      </c>
      <c r="AI3162" s="16">
        <v>37.299999999999997</v>
      </c>
      <c r="AJ3162" s="16">
        <v>60.7</v>
      </c>
      <c r="AK3162" s="16">
        <v>-1.5310999999999999</v>
      </c>
      <c r="AL3162" s="16">
        <v>-1.3668</v>
      </c>
      <c r="AM3162" s="16">
        <v>-1.2976000000000001</v>
      </c>
      <c r="AN3162" s="16">
        <v>-2.5640999999999998</v>
      </c>
      <c r="AO3162" s="16">
        <v>-1.6334</v>
      </c>
      <c r="AP3162" s="16">
        <v>-1.9441999999999999</v>
      </c>
      <c r="AR3162" s="16">
        <f t="shared" si="129"/>
        <v>1</v>
      </c>
      <c r="AS3162" s="5">
        <f t="shared" si="128"/>
        <v>5.6846000000000174E-2</v>
      </c>
    </row>
    <row r="3163" spans="1:45" x14ac:dyDescent="0.25">
      <c r="A3163" s="16" t="s">
        <v>408</v>
      </c>
      <c r="B3163" s="16" t="s">
        <v>130</v>
      </c>
      <c r="C3163" s="16" t="s">
        <v>353</v>
      </c>
      <c r="D3163" s="16">
        <v>1994</v>
      </c>
      <c r="E3163" s="16" t="s">
        <v>3665</v>
      </c>
      <c r="F3163" s="16" t="s">
        <v>590</v>
      </c>
      <c r="G3163" s="10">
        <v>204.773</v>
      </c>
      <c r="H3163" s="73">
        <v>5.3219010000000004</v>
      </c>
      <c r="I3163" s="16" t="s">
        <v>6700</v>
      </c>
      <c r="J3163" s="71">
        <v>-0.66100000000000003</v>
      </c>
      <c r="K3163" s="71">
        <v>0.42899999999999999</v>
      </c>
      <c r="L3163" s="16">
        <v>-2.4251260000000001</v>
      </c>
      <c r="M3163" s="16">
        <v>-0.52322270000000004</v>
      </c>
      <c r="N3163" s="16">
        <v>-1.177805</v>
      </c>
      <c r="O3163" s="16">
        <v>-1.173006</v>
      </c>
      <c r="P3163" s="16">
        <v>-0.97634929999999998</v>
      </c>
      <c r="Q3163" s="16">
        <v>-1.5796570000000001</v>
      </c>
      <c r="R3163" s="16">
        <v>0.29899999999999999</v>
      </c>
      <c r="S3163" s="16">
        <v>1E-4</v>
      </c>
      <c r="T3163" s="16">
        <v>2.0000000000000001E-4</v>
      </c>
      <c r="U3163" s="16">
        <v>3.8203</v>
      </c>
      <c r="V3163" s="16">
        <v>1.86</v>
      </c>
      <c r="W3163" s="16">
        <v>0.184</v>
      </c>
      <c r="X3163" s="16">
        <v>368.99799999999999</v>
      </c>
      <c r="Y3163" s="16">
        <v>0</v>
      </c>
      <c r="Z3163" s="16">
        <v>7.8899999999999998E-2</v>
      </c>
      <c r="AA3163" s="16">
        <v>-0.50955249999999996</v>
      </c>
      <c r="AB3163" s="16">
        <v>0</v>
      </c>
      <c r="AC3163" s="16">
        <v>8.67</v>
      </c>
      <c r="AD3163" s="16">
        <v>31.524999999999999</v>
      </c>
      <c r="AE3163" s="16">
        <v>0.17460000000000001</v>
      </c>
      <c r="AF3163" s="16">
        <v>0</v>
      </c>
      <c r="AG3163" s="16">
        <v>13388.7</v>
      </c>
      <c r="AH3163" s="16">
        <v>2.3099999999999999E-2</v>
      </c>
      <c r="AI3163" s="16">
        <v>38.799999999999997</v>
      </c>
      <c r="AJ3163" s="16">
        <v>61.5</v>
      </c>
      <c r="AK3163" s="16">
        <v>-1.5136000000000001</v>
      </c>
      <c r="AL3163" s="16">
        <v>-1.2693000000000001</v>
      </c>
      <c r="AM3163" s="16">
        <v>-1.2312000000000001</v>
      </c>
      <c r="AN3163" s="16">
        <v>-2.4371</v>
      </c>
      <c r="AO3163" s="16">
        <v>-1.5507</v>
      </c>
      <c r="AP3163" s="16">
        <v>-1.8504</v>
      </c>
      <c r="AR3163" s="16">
        <f t="shared" si="129"/>
        <v>1</v>
      </c>
      <c r="AS3163" s="5">
        <f t="shared" si="128"/>
        <v>6.1971999999999916E-2</v>
      </c>
    </row>
    <row r="3164" spans="1:45" x14ac:dyDescent="0.25">
      <c r="A3164" s="16" t="s">
        <v>408</v>
      </c>
      <c r="B3164" s="16" t="s">
        <v>130</v>
      </c>
      <c r="C3164" s="16" t="s">
        <v>353</v>
      </c>
      <c r="D3164" s="16">
        <v>1995</v>
      </c>
      <c r="E3164" s="16" t="s">
        <v>3686</v>
      </c>
      <c r="F3164" s="16" t="s">
        <v>590</v>
      </c>
      <c r="G3164" s="10">
        <v>280.5</v>
      </c>
      <c r="H3164" s="73">
        <v>5.6365720000000001</v>
      </c>
      <c r="I3164" s="16" t="s">
        <v>6700</v>
      </c>
      <c r="J3164" s="71">
        <v>0.27200000000000002</v>
      </c>
      <c r="K3164" s="71">
        <v>0.56200000000000006</v>
      </c>
      <c r="L3164" s="16">
        <v>-2.3525200000000002</v>
      </c>
      <c r="M3164" s="16">
        <v>-0.5224664</v>
      </c>
      <c r="N3164" s="16">
        <v>-1.182536</v>
      </c>
      <c r="O3164" s="16">
        <v>-1.109488</v>
      </c>
      <c r="P3164" s="16">
        <v>-0.95653480000000002</v>
      </c>
      <c r="Q3164" s="16">
        <v>-1.4962789999999999</v>
      </c>
      <c r="R3164" s="16">
        <v>0.29899999999999999</v>
      </c>
      <c r="S3164" s="16">
        <v>2.9999999999999997E-4</v>
      </c>
      <c r="T3164" s="16">
        <v>2.0000000000000001E-4</v>
      </c>
      <c r="U3164" s="16">
        <v>3.8832</v>
      </c>
      <c r="V3164" s="16">
        <v>1.91</v>
      </c>
      <c r="W3164" s="16">
        <v>0.19</v>
      </c>
      <c r="X3164" s="16">
        <v>366.99400000000003</v>
      </c>
      <c r="Y3164" s="16">
        <v>0</v>
      </c>
      <c r="Z3164" s="16">
        <v>0.1067</v>
      </c>
      <c r="AA3164" s="16">
        <v>-0.54353549999999995</v>
      </c>
      <c r="AB3164" s="16">
        <v>0</v>
      </c>
      <c r="AC3164" s="16">
        <v>8.67</v>
      </c>
      <c r="AD3164" s="16">
        <v>32.4</v>
      </c>
      <c r="AE3164" s="16">
        <v>0.12180000000000001</v>
      </c>
      <c r="AF3164" s="16">
        <v>0</v>
      </c>
      <c r="AG3164" s="16">
        <v>14634</v>
      </c>
      <c r="AH3164" s="16">
        <v>2.4400000000000002E-2</v>
      </c>
      <c r="AI3164" s="16">
        <v>40.200000000000003</v>
      </c>
      <c r="AJ3164" s="16">
        <v>62.4</v>
      </c>
      <c r="AK3164" s="16">
        <v>-1.4962</v>
      </c>
      <c r="AL3164" s="16">
        <v>-1.1718</v>
      </c>
      <c r="AM3164" s="16">
        <v>-1.1648000000000001</v>
      </c>
      <c r="AN3164" s="16">
        <v>-2.3100999999999998</v>
      </c>
      <c r="AO3164" s="16">
        <v>-1.4679</v>
      </c>
      <c r="AP3164" s="16">
        <v>-1.7565999999999999</v>
      </c>
      <c r="AR3164" s="16">
        <f t="shared" si="129"/>
        <v>1</v>
      </c>
      <c r="AS3164" s="5">
        <f t="shared" si="128"/>
        <v>7.2605999999999948E-2</v>
      </c>
    </row>
    <row r="3165" spans="1:45" x14ac:dyDescent="0.25">
      <c r="A3165" s="16" t="s">
        <v>408</v>
      </c>
      <c r="B3165" s="16" t="s">
        <v>130</v>
      </c>
      <c r="C3165" s="16" t="s">
        <v>353</v>
      </c>
      <c r="D3165" s="16">
        <v>1996</v>
      </c>
      <c r="E3165" s="16" t="s">
        <v>3678</v>
      </c>
      <c r="F3165" s="16" t="s">
        <v>590</v>
      </c>
      <c r="G3165" s="10">
        <v>306.57600000000002</v>
      </c>
      <c r="H3165" s="73">
        <v>5.7254639999999997</v>
      </c>
      <c r="I3165" s="16" t="s">
        <v>6700</v>
      </c>
      <c r="J3165" s="71">
        <v>0.109</v>
      </c>
      <c r="K3165" s="71">
        <v>0.627</v>
      </c>
      <c r="L3165" s="16">
        <v>-2.3057470000000002</v>
      </c>
      <c r="M3165" s="16">
        <v>-0.52339840000000004</v>
      </c>
      <c r="N3165" s="16">
        <v>-1.170604</v>
      </c>
      <c r="O3165" s="16">
        <v>-1.1172059999999999</v>
      </c>
      <c r="P3165" s="16">
        <v>-0.93605479999999996</v>
      </c>
      <c r="Q3165" s="16">
        <v>-1.4125220000000001</v>
      </c>
      <c r="R3165" s="16">
        <v>0.29899999999999999</v>
      </c>
      <c r="S3165" s="16">
        <v>2.9999999999999997E-4</v>
      </c>
      <c r="T3165" s="16">
        <v>1E-4</v>
      </c>
      <c r="U3165" s="16">
        <v>3.9460999999999999</v>
      </c>
      <c r="V3165" s="16">
        <v>2.0579999999999998</v>
      </c>
      <c r="W3165" s="16">
        <v>0.19800000000000001</v>
      </c>
      <c r="X3165" s="16">
        <v>367.25299999999999</v>
      </c>
      <c r="Y3165" s="16">
        <v>0</v>
      </c>
      <c r="Z3165" s="16">
        <v>9.2499999999999999E-2</v>
      </c>
      <c r="AA3165" s="16">
        <v>-0.59887919999999994</v>
      </c>
      <c r="AB3165" s="16">
        <v>0</v>
      </c>
      <c r="AC3165" s="16">
        <v>8.67</v>
      </c>
      <c r="AD3165" s="16">
        <v>33.825000000000003</v>
      </c>
      <c r="AE3165" s="16">
        <v>0.1729</v>
      </c>
      <c r="AF3165" s="16">
        <v>0</v>
      </c>
      <c r="AG3165" s="16">
        <v>14339.8</v>
      </c>
      <c r="AH3165" s="16">
        <v>2.35E-2</v>
      </c>
      <c r="AI3165" s="16">
        <v>41.6</v>
      </c>
      <c r="AJ3165" s="16">
        <v>63.4</v>
      </c>
      <c r="AK3165" s="16">
        <v>-1.5643</v>
      </c>
      <c r="AL3165" s="16">
        <v>-0.93069999999999997</v>
      </c>
      <c r="AM3165" s="16">
        <v>-1.1995</v>
      </c>
      <c r="AN3165" s="16">
        <v>-1.9471000000000001</v>
      </c>
      <c r="AO3165" s="16">
        <v>-1.4716</v>
      </c>
      <c r="AP3165" s="16">
        <v>-1.7279</v>
      </c>
      <c r="AR3165" s="16">
        <f t="shared" si="129"/>
        <v>1</v>
      </c>
      <c r="AS3165" s="5">
        <f t="shared" si="128"/>
        <v>4.6772999999999954E-2</v>
      </c>
    </row>
    <row r="3166" spans="1:45" x14ac:dyDescent="0.25">
      <c r="A3166" s="16" t="s">
        <v>408</v>
      </c>
      <c r="B3166" s="16" t="s">
        <v>130</v>
      </c>
      <c r="C3166" s="16" t="s">
        <v>353</v>
      </c>
      <c r="D3166" s="16">
        <v>1997</v>
      </c>
      <c r="E3166" s="16" t="s">
        <v>3669</v>
      </c>
      <c r="F3166" s="16" t="s">
        <v>590</v>
      </c>
      <c r="G3166" s="10">
        <v>327.24400000000003</v>
      </c>
      <c r="H3166" s="73">
        <v>5.7907070000000003</v>
      </c>
      <c r="I3166" s="16" t="s">
        <v>6700</v>
      </c>
      <c r="J3166" s="71">
        <v>7.5999999999999998E-2</v>
      </c>
      <c r="K3166" s="71">
        <v>0.67700000000000005</v>
      </c>
      <c r="L3166" s="16">
        <v>-2.2210480000000001</v>
      </c>
      <c r="M3166" s="16">
        <v>-0.52283109999999999</v>
      </c>
      <c r="N3166" s="16">
        <v>-1.1701619999999999</v>
      </c>
      <c r="O3166" s="16">
        <v>-1.039533</v>
      </c>
      <c r="P3166" s="16">
        <v>-0.91847730000000005</v>
      </c>
      <c r="Q3166" s="16">
        <v>-1.318967</v>
      </c>
      <c r="R3166" s="16">
        <v>0.29899999999999999</v>
      </c>
      <c r="S3166" s="16">
        <v>4.4999999999999999E-4</v>
      </c>
      <c r="T3166" s="16">
        <v>1E-4</v>
      </c>
      <c r="U3166" s="16">
        <v>4.0091000000000001</v>
      </c>
      <c r="V3166" s="16">
        <v>2.206</v>
      </c>
      <c r="W3166" s="16">
        <v>0.20599999999999999</v>
      </c>
      <c r="X3166" s="16">
        <v>365.709</v>
      </c>
      <c r="Y3166" s="16">
        <v>3.3555000000000001</v>
      </c>
      <c r="Z3166" s="16">
        <v>7.7299999999999994E-2</v>
      </c>
      <c r="AA3166" s="16">
        <v>-0.69830360000000002</v>
      </c>
      <c r="AB3166" s="16">
        <v>0</v>
      </c>
      <c r="AC3166" s="16">
        <v>8.67</v>
      </c>
      <c r="AD3166" s="16">
        <v>36.384999999999998</v>
      </c>
      <c r="AE3166" s="16">
        <v>0.17960000000000001</v>
      </c>
      <c r="AF3166" s="16">
        <v>0</v>
      </c>
      <c r="AG3166" s="16">
        <v>14114.9</v>
      </c>
      <c r="AH3166" s="16">
        <v>2.205E-2</v>
      </c>
      <c r="AI3166" s="16">
        <v>43</v>
      </c>
      <c r="AJ3166" s="16">
        <v>64.2</v>
      </c>
      <c r="AK3166" s="16">
        <v>-1.4369000000000001</v>
      </c>
      <c r="AL3166" s="16">
        <v>-0.85770000000000002</v>
      </c>
      <c r="AM3166" s="16">
        <v>-1.0586</v>
      </c>
      <c r="AN3166" s="16">
        <v>-2.0489000000000002</v>
      </c>
      <c r="AO3166" s="16">
        <v>-1.2943</v>
      </c>
      <c r="AP3166" s="16">
        <v>-1.6346000000000001</v>
      </c>
      <c r="AR3166" s="16">
        <f t="shared" si="129"/>
        <v>1</v>
      </c>
      <c r="AS3166" s="5">
        <f t="shared" si="128"/>
        <v>8.469900000000008E-2</v>
      </c>
    </row>
    <row r="3167" spans="1:45" x14ac:dyDescent="0.25">
      <c r="A3167" s="16" t="s">
        <v>408</v>
      </c>
      <c r="B3167" s="16" t="s">
        <v>130</v>
      </c>
      <c r="C3167" s="16" t="s">
        <v>353</v>
      </c>
      <c r="D3167" s="16">
        <v>1998</v>
      </c>
      <c r="E3167" s="16" t="s">
        <v>3677</v>
      </c>
      <c r="F3167" s="16" t="s">
        <v>590</v>
      </c>
      <c r="G3167" s="10">
        <v>329.11500000000001</v>
      </c>
      <c r="H3167" s="73">
        <v>5.7964079999999996</v>
      </c>
      <c r="I3167" s="16" t="s">
        <v>6700</v>
      </c>
      <c r="J3167" s="71">
        <v>3.6999999999999998E-2</v>
      </c>
      <c r="K3167" s="71">
        <v>0.70199999999999996</v>
      </c>
      <c r="L3167" s="16">
        <v>-2.1546750000000001</v>
      </c>
      <c r="M3167" s="16">
        <v>-0.52339840000000004</v>
      </c>
      <c r="N3167" s="16">
        <v>-1.176134</v>
      </c>
      <c r="O3167" s="16">
        <v>-0.9921991</v>
      </c>
      <c r="P3167" s="16">
        <v>-0.90288809999999997</v>
      </c>
      <c r="Q3167" s="16">
        <v>-1.2254309999999999</v>
      </c>
      <c r="R3167" s="16">
        <v>0.29899999999999999</v>
      </c>
      <c r="S3167" s="16">
        <v>2.9999999999999997E-4</v>
      </c>
      <c r="T3167" s="16">
        <v>1E-4</v>
      </c>
      <c r="U3167" s="16">
        <v>4.0720000000000001</v>
      </c>
      <c r="V3167" s="16">
        <v>2.3540000000000001</v>
      </c>
      <c r="W3167" s="16">
        <v>0.214</v>
      </c>
      <c r="X3167" s="16">
        <v>363.16199999999998</v>
      </c>
      <c r="Y3167" s="16">
        <v>6.9421999999999997</v>
      </c>
      <c r="Z3167" s="16">
        <v>8.3699999999999997E-2</v>
      </c>
      <c r="AA3167" s="16">
        <v>-0.57518829999999999</v>
      </c>
      <c r="AB3167" s="16">
        <v>0</v>
      </c>
      <c r="AC3167" s="16">
        <v>8.67</v>
      </c>
      <c r="AD3167" s="16">
        <v>33.215000000000003</v>
      </c>
      <c r="AE3167" s="16">
        <v>0.151</v>
      </c>
      <c r="AF3167" s="16">
        <v>6.9699999999999998E-2</v>
      </c>
      <c r="AG3167" s="16">
        <v>15022.2</v>
      </c>
      <c r="AH3167" s="16">
        <v>2.0899999999999998E-2</v>
      </c>
      <c r="AI3167" s="16">
        <v>44.2</v>
      </c>
      <c r="AJ3167" s="16">
        <v>64.900000000000006</v>
      </c>
      <c r="AK3167" s="16">
        <v>-1.3096000000000001</v>
      </c>
      <c r="AL3167" s="16">
        <v>-0.78459999999999996</v>
      </c>
      <c r="AM3167" s="16">
        <v>-0.91769999999999996</v>
      </c>
      <c r="AN3167" s="16">
        <v>-2.1507000000000001</v>
      </c>
      <c r="AO3167" s="16">
        <v>-1.1171</v>
      </c>
      <c r="AP3167" s="16">
        <v>-1.5412999999999999</v>
      </c>
      <c r="AR3167" s="16">
        <f t="shared" si="129"/>
        <v>1</v>
      </c>
      <c r="AS3167" s="5">
        <f t="shared" si="128"/>
        <v>6.6373000000000015E-2</v>
      </c>
    </row>
    <row r="3168" spans="1:45" x14ac:dyDescent="0.25">
      <c r="A3168" s="16" t="s">
        <v>408</v>
      </c>
      <c r="B3168" s="16" t="s">
        <v>130</v>
      </c>
      <c r="C3168" s="16" t="s">
        <v>353</v>
      </c>
      <c r="D3168" s="16">
        <v>1999</v>
      </c>
      <c r="E3168" s="16" t="s">
        <v>3662</v>
      </c>
      <c r="F3168" s="16" t="s">
        <v>590</v>
      </c>
      <c r="G3168" s="10">
        <v>319.06099999999998</v>
      </c>
      <c r="H3168" s="73">
        <v>5.7653829999999999</v>
      </c>
      <c r="I3168" s="16" t="s">
        <v>6700</v>
      </c>
      <c r="J3168" s="71">
        <v>-1.0999999999999999E-2</v>
      </c>
      <c r="K3168" s="71">
        <v>0.69499999999999995</v>
      </c>
      <c r="L3168" s="16">
        <v>-2.0295960000000002</v>
      </c>
      <c r="M3168" s="16">
        <v>-0.52508679999999996</v>
      </c>
      <c r="N3168" s="16">
        <v>-1.1052280000000001</v>
      </c>
      <c r="O3168" s="16">
        <v>-0.86676249999999999</v>
      </c>
      <c r="P3168" s="16">
        <v>-0.88686449999999994</v>
      </c>
      <c r="Q3168" s="16">
        <v>-1.1583859999999999</v>
      </c>
      <c r="R3168" s="16">
        <v>0.29899999999999999</v>
      </c>
      <c r="S3168" s="16">
        <v>1E-4</v>
      </c>
      <c r="T3168" s="16">
        <v>0</v>
      </c>
      <c r="U3168" s="16">
        <v>4.5785</v>
      </c>
      <c r="V3168" s="16">
        <v>2.5019999999999998</v>
      </c>
      <c r="W3168" s="16">
        <v>0.222</v>
      </c>
      <c r="X3168" s="16">
        <v>365.35300000000001</v>
      </c>
      <c r="Y3168" s="16">
        <v>10.5289</v>
      </c>
      <c r="Z3168" s="16">
        <v>8.3900000000000002E-2</v>
      </c>
      <c r="AA3168" s="16">
        <v>-0.71578079999999999</v>
      </c>
      <c r="AB3168" s="16">
        <v>0</v>
      </c>
      <c r="AC3168" s="16">
        <v>8.67</v>
      </c>
      <c r="AD3168" s="16">
        <v>36.835000000000001</v>
      </c>
      <c r="AE3168" s="16">
        <v>0.16109999999999999</v>
      </c>
      <c r="AF3168" s="16">
        <v>0.1401</v>
      </c>
      <c r="AG3168" s="16">
        <v>14576.2</v>
      </c>
      <c r="AH3168" s="16">
        <v>2.12E-2</v>
      </c>
      <c r="AI3168" s="16">
        <v>45.4</v>
      </c>
      <c r="AJ3168" s="16">
        <v>65.599999999999994</v>
      </c>
      <c r="AK3168" s="16">
        <v>-1.4171</v>
      </c>
      <c r="AL3168" s="16">
        <v>-0.71499999999999997</v>
      </c>
      <c r="AM3168" s="16">
        <v>-0.78580000000000005</v>
      </c>
      <c r="AN3168" s="16">
        <v>-1.9784999999999999</v>
      </c>
      <c r="AO3168" s="16">
        <v>-1.0840000000000001</v>
      </c>
      <c r="AP3168" s="16">
        <v>-1.4433</v>
      </c>
      <c r="AR3168" s="16">
        <f t="shared" si="129"/>
        <v>1</v>
      </c>
      <c r="AS3168" s="5">
        <f t="shared" si="128"/>
        <v>0.12507899999999994</v>
      </c>
    </row>
    <row r="3169" spans="1:45" x14ac:dyDescent="0.25">
      <c r="A3169" s="16" t="s">
        <v>408</v>
      </c>
      <c r="B3169" s="16" t="s">
        <v>130</v>
      </c>
      <c r="C3169" s="16" t="s">
        <v>353</v>
      </c>
      <c r="D3169" s="16">
        <v>2000</v>
      </c>
      <c r="E3169" s="16" t="s">
        <v>3681</v>
      </c>
      <c r="F3169" s="16" t="s">
        <v>590</v>
      </c>
      <c r="G3169" s="10">
        <v>327.09699999999998</v>
      </c>
      <c r="H3169" s="73">
        <v>5.7902560000000003</v>
      </c>
      <c r="I3169" s="16">
        <v>8025703</v>
      </c>
      <c r="J3169" s="71">
        <v>3.2000000000000001E-2</v>
      </c>
      <c r="K3169" s="71">
        <v>0.71799999999999997</v>
      </c>
      <c r="L3169" s="16">
        <v>-1.9887300000000001</v>
      </c>
      <c r="M3169" s="16">
        <v>-0.52414130000000003</v>
      </c>
      <c r="N3169" s="16">
        <v>-1.155904</v>
      </c>
      <c r="O3169" s="16">
        <v>-0.80634240000000001</v>
      </c>
      <c r="P3169" s="16">
        <v>-0.87345220000000001</v>
      </c>
      <c r="Q3169" s="16">
        <v>-1.091288</v>
      </c>
      <c r="R3169" s="16">
        <v>0.29899999999999999</v>
      </c>
      <c r="S3169" s="16">
        <v>3.5E-4</v>
      </c>
      <c r="T3169" s="16">
        <v>0</v>
      </c>
      <c r="U3169" s="16">
        <v>4.0951000000000004</v>
      </c>
      <c r="V3169" s="16">
        <v>2.65</v>
      </c>
      <c r="W3169" s="16">
        <v>0.23</v>
      </c>
      <c r="X3169" s="16">
        <v>364.80399999999997</v>
      </c>
      <c r="Y3169" s="16">
        <v>14.1157</v>
      </c>
      <c r="Z3169" s="16">
        <v>0.10199999999999999</v>
      </c>
      <c r="AA3169" s="16">
        <v>-0.56683799999999995</v>
      </c>
      <c r="AB3169" s="16">
        <v>0</v>
      </c>
      <c r="AC3169" s="16">
        <v>8.67</v>
      </c>
      <c r="AD3169" s="16">
        <v>33</v>
      </c>
      <c r="AE3169" s="16">
        <v>0.20930000000000001</v>
      </c>
      <c r="AF3169" s="16">
        <v>0.46450000000000002</v>
      </c>
      <c r="AG3169" s="16">
        <v>14581</v>
      </c>
      <c r="AH3169" s="16">
        <v>1.2E-2</v>
      </c>
      <c r="AI3169" s="16">
        <v>46.6</v>
      </c>
      <c r="AJ3169" s="16">
        <v>66.3</v>
      </c>
      <c r="AK3169" s="16">
        <v>-1.5245</v>
      </c>
      <c r="AL3169" s="16">
        <v>-0.64539999999999997</v>
      </c>
      <c r="AM3169" s="16">
        <v>-0.65390000000000004</v>
      </c>
      <c r="AN3169" s="16">
        <v>-1.8062</v>
      </c>
      <c r="AO3169" s="16">
        <v>-1.0508</v>
      </c>
      <c r="AP3169" s="16">
        <v>-1.3452999999999999</v>
      </c>
      <c r="AR3169" s="16">
        <f t="shared" si="129"/>
        <v>1</v>
      </c>
      <c r="AS3169" s="5">
        <f t="shared" si="128"/>
        <v>4.0866000000000069E-2</v>
      </c>
    </row>
    <row r="3170" spans="1:45" x14ac:dyDescent="0.25">
      <c r="A3170" s="16" t="s">
        <v>408</v>
      </c>
      <c r="B3170" s="16" t="s">
        <v>130</v>
      </c>
      <c r="C3170" s="16" t="s">
        <v>353</v>
      </c>
      <c r="D3170" s="16">
        <v>2001</v>
      </c>
      <c r="E3170" s="16" t="s">
        <v>3684</v>
      </c>
      <c r="F3170" s="16" t="s">
        <v>590</v>
      </c>
      <c r="G3170" s="10">
        <v>341.99299999999999</v>
      </c>
      <c r="H3170" s="73">
        <v>5.8347920000000002</v>
      </c>
      <c r="I3170" s="16">
        <v>8329406</v>
      </c>
      <c r="J3170" s="71">
        <v>5.0999999999999997E-2</v>
      </c>
      <c r="K3170" s="71">
        <v>0.755</v>
      </c>
      <c r="L3170" s="16">
        <v>-1.8963509999999999</v>
      </c>
      <c r="M3170" s="16">
        <v>-0.52357410000000004</v>
      </c>
      <c r="N3170" s="16">
        <v>-0.97900160000000003</v>
      </c>
      <c r="O3170" s="16">
        <v>-0.85454980000000003</v>
      </c>
      <c r="P3170" s="16">
        <v>-0.85426150000000001</v>
      </c>
      <c r="Q3170" s="16">
        <v>-1.0286120000000001</v>
      </c>
      <c r="R3170" s="16">
        <v>0.29899999999999999</v>
      </c>
      <c r="S3170" s="16">
        <v>5.0000000000000001E-4</v>
      </c>
      <c r="T3170" s="16">
        <v>0</v>
      </c>
      <c r="U3170" s="16">
        <v>5.6661000000000001</v>
      </c>
      <c r="V3170" s="16">
        <v>2.7719999999999998</v>
      </c>
      <c r="W3170" s="16">
        <v>0.254</v>
      </c>
      <c r="X3170" s="16">
        <v>365.99900000000002</v>
      </c>
      <c r="Y3170" s="16">
        <v>17.702400000000001</v>
      </c>
      <c r="Z3170" s="16">
        <v>7.2300000000000003E-2</v>
      </c>
      <c r="AA3170" s="16">
        <v>-0.36119250000000003</v>
      </c>
      <c r="AB3170" s="16">
        <v>0</v>
      </c>
      <c r="AC3170" s="16">
        <v>8.67</v>
      </c>
      <c r="AD3170" s="16">
        <v>27.704999999999998</v>
      </c>
      <c r="AE3170" s="16">
        <v>0.24540000000000001</v>
      </c>
      <c r="AF3170" s="16">
        <v>0.74199999999999999</v>
      </c>
      <c r="AG3170" s="16">
        <v>16433</v>
      </c>
      <c r="AH3170" s="16">
        <v>1.47E-2</v>
      </c>
      <c r="AI3170" s="16">
        <v>47.8</v>
      </c>
      <c r="AJ3170" s="16">
        <v>67</v>
      </c>
      <c r="AK3170" s="16">
        <v>-1.4993000000000001</v>
      </c>
      <c r="AL3170" s="16">
        <v>-0.55379999999999996</v>
      </c>
      <c r="AM3170" s="16">
        <v>-0.79</v>
      </c>
      <c r="AN3170" s="16">
        <v>-1.7935000000000001</v>
      </c>
      <c r="AO3170" s="16">
        <v>-0.8982</v>
      </c>
      <c r="AP3170" s="16">
        <v>-1.1380999999999999</v>
      </c>
      <c r="AR3170" s="16">
        <f t="shared" si="129"/>
        <v>1</v>
      </c>
      <c r="AS3170" s="5">
        <f t="shared" si="128"/>
        <v>9.2379000000000211E-2</v>
      </c>
    </row>
    <row r="3171" spans="1:45" x14ac:dyDescent="0.25">
      <c r="A3171" s="16" t="s">
        <v>408</v>
      </c>
      <c r="B3171" s="16" t="s">
        <v>130</v>
      </c>
      <c r="C3171" s="16" t="s">
        <v>353</v>
      </c>
      <c r="D3171" s="16">
        <v>2002</v>
      </c>
      <c r="E3171" s="16" t="s">
        <v>3683</v>
      </c>
      <c r="F3171" s="16" t="s">
        <v>590</v>
      </c>
      <c r="G3171" s="10">
        <v>377.71199999999999</v>
      </c>
      <c r="H3171" s="73">
        <v>5.934132</v>
      </c>
      <c r="I3171" s="16">
        <v>8536205</v>
      </c>
      <c r="J3171" s="71">
        <v>6.9000000000000006E-2</v>
      </c>
      <c r="K3171" s="71">
        <v>0.80900000000000005</v>
      </c>
      <c r="L3171" s="16">
        <v>-1.8841779999999999</v>
      </c>
      <c r="M3171" s="16">
        <v>-0.52154730000000005</v>
      </c>
      <c r="N3171" s="16">
        <v>-1.1106940000000001</v>
      </c>
      <c r="O3171" s="16">
        <v>-0.77869980000000005</v>
      </c>
      <c r="P3171" s="16">
        <v>-0.83741350000000003</v>
      </c>
      <c r="Q3171" s="16">
        <v>-0.96592</v>
      </c>
      <c r="R3171" s="16">
        <v>0.30409999999999998</v>
      </c>
      <c r="S3171" s="16">
        <v>2.9999999999999997E-4</v>
      </c>
      <c r="T3171" s="16">
        <v>0</v>
      </c>
      <c r="U3171" s="16">
        <v>4.3236999999999997</v>
      </c>
      <c r="V3171" s="16">
        <v>2.8940000000000001</v>
      </c>
      <c r="W3171" s="16">
        <v>0.27800000000000002</v>
      </c>
      <c r="X3171" s="16">
        <v>366.84699999999998</v>
      </c>
      <c r="Y3171" s="16">
        <v>21.289100000000001</v>
      </c>
      <c r="Z3171" s="16">
        <v>7.1199999999999999E-2</v>
      </c>
      <c r="AA3171" s="16">
        <v>-0.36313440000000002</v>
      </c>
      <c r="AB3171" s="16">
        <v>0</v>
      </c>
      <c r="AC3171" s="16">
        <v>8.67</v>
      </c>
      <c r="AD3171" s="16">
        <v>27.754999999999999</v>
      </c>
      <c r="AE3171" s="16">
        <v>0.27929999999999999</v>
      </c>
      <c r="AF3171" s="16">
        <v>0.91669999999999996</v>
      </c>
      <c r="AG3171" s="16">
        <v>18168.3</v>
      </c>
      <c r="AH3171" s="16">
        <v>1.4500000000000001E-2</v>
      </c>
      <c r="AI3171" s="16">
        <v>48.9</v>
      </c>
      <c r="AJ3171" s="16">
        <v>67.7</v>
      </c>
      <c r="AK3171" s="16">
        <v>-1.474</v>
      </c>
      <c r="AL3171" s="16">
        <v>-0.4622</v>
      </c>
      <c r="AM3171" s="16">
        <v>-0.92610000000000003</v>
      </c>
      <c r="AN3171" s="16">
        <v>-1.7806999999999999</v>
      </c>
      <c r="AO3171" s="16">
        <v>-0.74560000000000004</v>
      </c>
      <c r="AP3171" s="16">
        <v>-0.93100000000000005</v>
      </c>
      <c r="AR3171" s="16">
        <f t="shared" si="129"/>
        <v>1</v>
      </c>
      <c r="AS3171" s="5">
        <f t="shared" si="128"/>
        <v>1.2172999999999989E-2</v>
      </c>
    </row>
    <row r="3172" spans="1:45" x14ac:dyDescent="0.25">
      <c r="A3172" s="16" t="s">
        <v>408</v>
      </c>
      <c r="B3172" s="16" t="s">
        <v>130</v>
      </c>
      <c r="C3172" s="16" t="s">
        <v>353</v>
      </c>
      <c r="D3172" s="16">
        <v>2003</v>
      </c>
      <c r="E3172" s="16" t="s">
        <v>3668</v>
      </c>
      <c r="F3172" s="16" t="s">
        <v>590</v>
      </c>
      <c r="G3172" s="10">
        <v>379.64400000000001</v>
      </c>
      <c r="H3172" s="73">
        <v>5.9392339999999999</v>
      </c>
      <c r="I3172" s="16">
        <v>8680346</v>
      </c>
      <c r="J3172" s="71">
        <v>-0.01</v>
      </c>
      <c r="K3172" s="71">
        <v>0.80100000000000005</v>
      </c>
      <c r="L3172" s="16">
        <v>-1.730942</v>
      </c>
      <c r="M3172" s="16">
        <v>-0.52451950000000003</v>
      </c>
      <c r="N3172" s="16">
        <v>-1.089105</v>
      </c>
      <c r="O3172" s="16">
        <v>-0.62322370000000005</v>
      </c>
      <c r="P3172" s="16">
        <v>-0.81993380000000005</v>
      </c>
      <c r="Q3172" s="16">
        <v>-0.81477200000000005</v>
      </c>
      <c r="R3172" s="16">
        <v>0.29899999999999999</v>
      </c>
      <c r="S3172" s="16">
        <v>2.5000000000000001E-4</v>
      </c>
      <c r="T3172" s="16">
        <v>0</v>
      </c>
      <c r="U3172" s="16">
        <v>4.3865999999999996</v>
      </c>
      <c r="V3172" s="16">
        <v>3.016</v>
      </c>
      <c r="W3172" s="16">
        <v>0.30199999999999999</v>
      </c>
      <c r="X3172" s="16">
        <v>368.55599999999998</v>
      </c>
      <c r="Y3172" s="16">
        <v>24.875800000000002</v>
      </c>
      <c r="Z3172" s="16">
        <v>7.1499999999999994E-2</v>
      </c>
      <c r="AA3172" s="16">
        <v>-0.59149989999999997</v>
      </c>
      <c r="AB3172" s="16">
        <v>0</v>
      </c>
      <c r="AC3172" s="16">
        <v>8.67</v>
      </c>
      <c r="AD3172" s="16">
        <v>33.634999999999998</v>
      </c>
      <c r="AE3172" s="16">
        <v>0.28010000000000002</v>
      </c>
      <c r="AF3172" s="16">
        <v>1.4323999999999999</v>
      </c>
      <c r="AG3172" s="16">
        <v>17674.400000000001</v>
      </c>
      <c r="AH3172" s="16">
        <v>1.7000000000000001E-2</v>
      </c>
      <c r="AI3172" s="16">
        <v>50</v>
      </c>
      <c r="AJ3172" s="16">
        <v>68.400000000000006</v>
      </c>
      <c r="AK3172" s="16">
        <v>-1.2918000000000001</v>
      </c>
      <c r="AL3172" s="16">
        <v>-0.60460000000000003</v>
      </c>
      <c r="AM3172" s="16">
        <v>-0.73580000000000001</v>
      </c>
      <c r="AN3172" s="16">
        <v>-1.1538999999999999</v>
      </c>
      <c r="AO3172" s="16">
        <v>-0.73709999999999998</v>
      </c>
      <c r="AP3172" s="16">
        <v>-0.87670000000000003</v>
      </c>
      <c r="AR3172" s="16">
        <f t="shared" si="129"/>
        <v>1</v>
      </c>
      <c r="AS3172" s="5">
        <f t="shared" si="128"/>
        <v>0.15323599999999993</v>
      </c>
    </row>
    <row r="3173" spans="1:45" x14ac:dyDescent="0.25">
      <c r="A3173" s="16" t="s">
        <v>408</v>
      </c>
      <c r="B3173" s="16" t="s">
        <v>130</v>
      </c>
      <c r="C3173" s="16" t="s">
        <v>353</v>
      </c>
      <c r="D3173" s="16">
        <v>2004</v>
      </c>
      <c r="E3173" s="16" t="s">
        <v>3666</v>
      </c>
      <c r="F3173" s="16" t="s">
        <v>590</v>
      </c>
      <c r="G3173" s="10">
        <v>401.41</v>
      </c>
      <c r="H3173" s="73">
        <v>5.9949830000000004</v>
      </c>
      <c r="I3173" s="16">
        <v>8818438</v>
      </c>
      <c r="J3173" s="71">
        <v>4.2999999999999997E-2</v>
      </c>
      <c r="K3173" s="71">
        <v>0.83599999999999997</v>
      </c>
      <c r="L3173" s="16">
        <v>-1.569553</v>
      </c>
      <c r="M3173" s="16">
        <v>-0.54042489999999999</v>
      </c>
      <c r="N3173" s="16">
        <v>-1.086902</v>
      </c>
      <c r="O3173" s="16">
        <v>-0.35242230000000002</v>
      </c>
      <c r="P3173" s="16">
        <v>-0.79865249999999999</v>
      </c>
      <c r="Q3173" s="16">
        <v>-0.74015260000000005</v>
      </c>
      <c r="R3173" s="16">
        <v>0.26779999999999998</v>
      </c>
      <c r="S3173" s="16">
        <v>2.9999999999999997E-4</v>
      </c>
      <c r="T3173" s="16">
        <v>1E-4</v>
      </c>
      <c r="U3173" s="16">
        <v>4.4494999999999996</v>
      </c>
      <c r="V3173" s="16">
        <v>3.1379999999999999</v>
      </c>
      <c r="W3173" s="16">
        <v>0.32600000000000001</v>
      </c>
      <c r="X3173" s="16">
        <v>367.22699999999998</v>
      </c>
      <c r="Y3173" s="16">
        <v>37.254300000000001</v>
      </c>
      <c r="Z3173" s="16">
        <v>6.93E-2</v>
      </c>
      <c r="AA3173" s="16">
        <v>-0.61596770000000001</v>
      </c>
      <c r="AB3173" s="16">
        <v>0</v>
      </c>
      <c r="AC3173" s="16">
        <v>8.67</v>
      </c>
      <c r="AD3173" s="16">
        <v>34.265000000000001</v>
      </c>
      <c r="AE3173" s="16">
        <v>0.2482</v>
      </c>
      <c r="AF3173" s="16">
        <v>1.4833000000000001</v>
      </c>
      <c r="AG3173" s="16">
        <v>19244.3</v>
      </c>
      <c r="AH3173" s="16">
        <v>3.0099999999999998E-2</v>
      </c>
      <c r="AI3173" s="16">
        <v>51.1</v>
      </c>
      <c r="AJ3173" s="16">
        <v>69.099999999999994</v>
      </c>
      <c r="AK3173" s="16">
        <v>-1.3104</v>
      </c>
      <c r="AL3173" s="16">
        <v>-0.47810000000000002</v>
      </c>
      <c r="AM3173" s="16">
        <v>-0.55549999999999999</v>
      </c>
      <c r="AN3173" s="16">
        <v>-1.1720999999999999</v>
      </c>
      <c r="AO3173" s="16">
        <v>-0.65810000000000002</v>
      </c>
      <c r="AP3173" s="16">
        <v>-0.80810000000000004</v>
      </c>
      <c r="AR3173" s="16">
        <f t="shared" si="129"/>
        <v>1</v>
      </c>
      <c r="AS3173" s="5">
        <f t="shared" si="128"/>
        <v>0.161389</v>
      </c>
    </row>
    <row r="3174" spans="1:45" x14ac:dyDescent="0.25">
      <c r="A3174" s="16" t="s">
        <v>408</v>
      </c>
      <c r="B3174" s="16" t="s">
        <v>130</v>
      </c>
      <c r="C3174" s="16" t="s">
        <v>353</v>
      </c>
      <c r="D3174" s="16">
        <v>2005</v>
      </c>
      <c r="E3174" s="16" t="s">
        <v>3667</v>
      </c>
      <c r="F3174" s="16" t="s">
        <v>590</v>
      </c>
      <c r="G3174" s="10">
        <v>430.63400000000001</v>
      </c>
      <c r="H3174" s="73">
        <v>6.065258</v>
      </c>
      <c r="I3174" s="16">
        <v>8991735</v>
      </c>
      <c r="J3174" s="71">
        <v>4.2999999999999997E-2</v>
      </c>
      <c r="K3174" s="71">
        <v>0.873</v>
      </c>
      <c r="L3174" s="16">
        <v>-1.687999</v>
      </c>
      <c r="M3174" s="16">
        <v>-0.56686709999999996</v>
      </c>
      <c r="N3174" s="16">
        <v>-1.077887</v>
      </c>
      <c r="O3174" s="16">
        <v>-0.50485769999999996</v>
      </c>
      <c r="P3174" s="16">
        <v>-0.7806959</v>
      </c>
      <c r="Q3174" s="16">
        <v>-0.85399899999999995</v>
      </c>
      <c r="R3174" s="16">
        <v>0.219</v>
      </c>
      <c r="S3174" s="16">
        <v>3.5E-4</v>
      </c>
      <c r="T3174" s="16">
        <v>1E-4</v>
      </c>
      <c r="U3174" s="16">
        <v>4.5124000000000004</v>
      </c>
      <c r="V3174" s="16">
        <v>3.26</v>
      </c>
      <c r="W3174" s="16">
        <v>0.35</v>
      </c>
      <c r="X3174" s="16">
        <v>366.96499999999997</v>
      </c>
      <c r="Y3174" s="16">
        <v>31.050599999999999</v>
      </c>
      <c r="Z3174" s="16">
        <v>5.7000000000000002E-2</v>
      </c>
      <c r="AA3174" s="16">
        <v>-0.62820149999999997</v>
      </c>
      <c r="AB3174" s="16">
        <v>0</v>
      </c>
      <c r="AC3174" s="16">
        <v>8.67</v>
      </c>
      <c r="AD3174" s="16">
        <v>34.58</v>
      </c>
      <c r="AE3174" s="16">
        <v>0.25030000000000002</v>
      </c>
      <c r="AF3174" s="16">
        <v>2.3647</v>
      </c>
      <c r="AG3174" s="16">
        <v>19474.5</v>
      </c>
      <c r="AH3174" s="16">
        <v>3.0249999999999999E-2</v>
      </c>
      <c r="AI3174" s="16">
        <v>52.2</v>
      </c>
      <c r="AJ3174" s="16">
        <v>69.8</v>
      </c>
      <c r="AK3174" s="16">
        <v>-1.1552</v>
      </c>
      <c r="AL3174" s="16">
        <v>-0.73740000000000006</v>
      </c>
      <c r="AM3174" s="16">
        <v>-0.88839999999999997</v>
      </c>
      <c r="AN3174" s="16">
        <v>-0.97140000000000004</v>
      </c>
      <c r="AO3174" s="16">
        <v>-0.93220000000000003</v>
      </c>
      <c r="AP3174" s="16">
        <v>-0.91249999999999998</v>
      </c>
      <c r="AR3174" s="16">
        <f t="shared" si="129"/>
        <v>1</v>
      </c>
      <c r="AS3174" s="5">
        <f t="shared" si="128"/>
        <v>-0.11844600000000005</v>
      </c>
    </row>
    <row r="3175" spans="1:45" x14ac:dyDescent="0.25">
      <c r="A3175" s="16" t="s">
        <v>408</v>
      </c>
      <c r="B3175" s="16" t="s">
        <v>130</v>
      </c>
      <c r="C3175" s="16" t="s">
        <v>353</v>
      </c>
      <c r="D3175" s="16">
        <v>2006</v>
      </c>
      <c r="E3175" s="16" t="s">
        <v>3663</v>
      </c>
      <c r="F3175" s="16" t="s">
        <v>590</v>
      </c>
      <c r="G3175" s="10">
        <v>459.41199999999998</v>
      </c>
      <c r="H3175" s="73">
        <v>6.1299479999999997</v>
      </c>
      <c r="I3175" s="16">
        <v>9206580</v>
      </c>
      <c r="J3175" s="71">
        <v>3.6999999999999998E-2</v>
      </c>
      <c r="K3175" s="71">
        <v>0.90600000000000003</v>
      </c>
      <c r="L3175" s="16">
        <v>-1.499978</v>
      </c>
      <c r="M3175" s="16">
        <v>-0.52284459999999999</v>
      </c>
      <c r="N3175" s="16">
        <v>-1.0855900000000001</v>
      </c>
      <c r="O3175" s="16">
        <v>-0.45434869999999999</v>
      </c>
      <c r="P3175" s="16">
        <v>-0.76431729999999998</v>
      </c>
      <c r="Q3175" s="16">
        <v>-0.52416070000000003</v>
      </c>
      <c r="R3175" s="16">
        <v>0.29899999999999999</v>
      </c>
      <c r="S3175" s="16">
        <v>2.0000000000000001E-4</v>
      </c>
      <c r="T3175" s="16">
        <v>2.0000000000000001E-4</v>
      </c>
      <c r="U3175" s="16">
        <v>4.5753000000000004</v>
      </c>
      <c r="V3175" s="16">
        <v>3.4340000000000002</v>
      </c>
      <c r="W3175" s="16">
        <v>0.39400000000000002</v>
      </c>
      <c r="X3175" s="16">
        <v>363.71800000000002</v>
      </c>
      <c r="Y3175" s="16">
        <v>32.1494</v>
      </c>
      <c r="Z3175" s="16">
        <v>7.7899999999999997E-2</v>
      </c>
      <c r="AA3175" s="16">
        <v>-0.59227669999999999</v>
      </c>
      <c r="AB3175" s="16">
        <v>0</v>
      </c>
      <c r="AC3175" s="16">
        <v>8.67</v>
      </c>
      <c r="AD3175" s="16">
        <v>33.655000000000001</v>
      </c>
      <c r="AE3175" s="16">
        <v>0.24179999999999999</v>
      </c>
      <c r="AF3175" s="16">
        <v>3.2523</v>
      </c>
      <c r="AG3175" s="16">
        <v>19183.2</v>
      </c>
      <c r="AH3175" s="16">
        <v>3.0099999999999998E-2</v>
      </c>
      <c r="AI3175" s="16">
        <v>53.3</v>
      </c>
      <c r="AJ3175" s="16">
        <v>70.400000000000006</v>
      </c>
      <c r="AK3175" s="16">
        <v>-1.1749000000000001</v>
      </c>
      <c r="AL3175" s="16">
        <v>-0.21199999999999999</v>
      </c>
      <c r="AM3175" s="16">
        <v>-0.29549999999999998</v>
      </c>
      <c r="AN3175" s="16">
        <v>-0.68430000000000002</v>
      </c>
      <c r="AO3175" s="16">
        <v>-0.65949999999999998</v>
      </c>
      <c r="AP3175" s="16">
        <v>-0.67500000000000004</v>
      </c>
      <c r="AR3175" s="16">
        <f t="shared" si="129"/>
        <v>1</v>
      </c>
      <c r="AS3175" s="5">
        <f t="shared" si="128"/>
        <v>0.18802099999999999</v>
      </c>
    </row>
    <row r="3176" spans="1:45" x14ac:dyDescent="0.25">
      <c r="A3176" s="16" t="s">
        <v>408</v>
      </c>
      <c r="B3176" s="16" t="s">
        <v>130</v>
      </c>
      <c r="C3176" s="16" t="s">
        <v>353</v>
      </c>
      <c r="D3176" s="16">
        <v>2007</v>
      </c>
      <c r="E3176" s="16" t="s">
        <v>3687</v>
      </c>
      <c r="F3176" s="16" t="s">
        <v>590</v>
      </c>
      <c r="G3176" s="10">
        <v>482.14</v>
      </c>
      <c r="H3176" s="73">
        <v>6.1782339999999998</v>
      </c>
      <c r="I3176" s="16">
        <v>9447402</v>
      </c>
      <c r="J3176" s="71">
        <v>0.02</v>
      </c>
      <c r="K3176" s="71">
        <v>0.92400000000000004</v>
      </c>
      <c r="L3176" s="16">
        <v>-1.4452130000000001</v>
      </c>
      <c r="M3176" s="16">
        <v>-0.55773530000000004</v>
      </c>
      <c r="N3176" s="16">
        <v>-1.0863510000000001</v>
      </c>
      <c r="O3176" s="16">
        <v>-0.44722220000000001</v>
      </c>
      <c r="P3176" s="16">
        <v>-0.74047770000000002</v>
      </c>
      <c r="Q3176" s="16">
        <v>-0.39401130000000001</v>
      </c>
      <c r="R3176" s="16">
        <v>0.2316</v>
      </c>
      <c r="S3176" s="16">
        <v>6.9999999999999999E-4</v>
      </c>
      <c r="T3176" s="16">
        <v>2.0000000000000001E-4</v>
      </c>
      <c r="U3176" s="16">
        <v>4.2965</v>
      </c>
      <c r="V3176" s="16">
        <v>3.6080000000000001</v>
      </c>
      <c r="W3176" s="16">
        <v>0.438</v>
      </c>
      <c r="X3176" s="16">
        <v>367.19299999999998</v>
      </c>
      <c r="Y3176" s="16">
        <v>32.878999999999998</v>
      </c>
      <c r="Z3176" s="16">
        <v>6.8500000000000005E-2</v>
      </c>
      <c r="AA3176" s="16">
        <v>-0.61868630000000002</v>
      </c>
      <c r="AB3176" s="16">
        <v>0</v>
      </c>
      <c r="AC3176" s="16">
        <v>8.67</v>
      </c>
      <c r="AD3176" s="16">
        <v>34.335000000000001</v>
      </c>
      <c r="AE3176" s="16">
        <v>0.2329</v>
      </c>
      <c r="AF3176" s="16">
        <v>6.3973000000000004</v>
      </c>
      <c r="AG3176" s="16">
        <v>19858.8</v>
      </c>
      <c r="AH3176" s="16">
        <v>2.945E-2</v>
      </c>
      <c r="AI3176" s="16">
        <v>54.3</v>
      </c>
      <c r="AJ3176" s="16">
        <v>71.099999999999994</v>
      </c>
      <c r="AK3176" s="16">
        <v>-1.2047000000000001</v>
      </c>
      <c r="AL3176" s="16">
        <v>2.0199999999999999E-2</v>
      </c>
      <c r="AM3176" s="16">
        <v>-0.19969999999999999</v>
      </c>
      <c r="AN3176" s="16">
        <v>-0.30880000000000002</v>
      </c>
      <c r="AO3176" s="16">
        <v>-0.64259999999999995</v>
      </c>
      <c r="AP3176" s="16">
        <v>-0.58040000000000003</v>
      </c>
      <c r="AR3176" s="16">
        <f t="shared" si="129"/>
        <v>1</v>
      </c>
      <c r="AS3176" s="5">
        <f t="shared" si="128"/>
        <v>5.4764999999999953E-2</v>
      </c>
    </row>
    <row r="3177" spans="1:45" x14ac:dyDescent="0.25">
      <c r="A3177" s="16" t="s">
        <v>408</v>
      </c>
      <c r="B3177" s="16" t="s">
        <v>130</v>
      </c>
      <c r="C3177" s="16" t="s">
        <v>353</v>
      </c>
      <c r="D3177" s="16">
        <v>2008</v>
      </c>
      <c r="E3177" s="16" t="s">
        <v>3676</v>
      </c>
      <c r="F3177" s="16" t="s">
        <v>590</v>
      </c>
      <c r="G3177" s="10">
        <v>521.54499999999996</v>
      </c>
      <c r="H3177" s="73">
        <v>6.2567959999999996</v>
      </c>
      <c r="I3177" s="16">
        <v>9708169</v>
      </c>
      <c r="J3177" s="71">
        <v>3.1E-2</v>
      </c>
      <c r="K3177" s="71">
        <v>0.95299999999999996</v>
      </c>
      <c r="L3177" s="16">
        <v>-1.3408169999999999</v>
      </c>
      <c r="M3177" s="16">
        <v>-0.53099450000000004</v>
      </c>
      <c r="N3177" s="16">
        <v>-1.1237509999999999</v>
      </c>
      <c r="O3177" s="16">
        <v>-0.30215649999999999</v>
      </c>
      <c r="P3177" s="16">
        <v>-0.70808629999999995</v>
      </c>
      <c r="Q3177" s="16">
        <v>-0.33057120000000001</v>
      </c>
      <c r="R3177" s="16">
        <v>0.2782</v>
      </c>
      <c r="S3177" s="16">
        <v>8.0000000000000004E-4</v>
      </c>
      <c r="T3177" s="16">
        <v>2.9999999999999997E-4</v>
      </c>
      <c r="U3177" s="16">
        <v>3.782</v>
      </c>
      <c r="V3177" s="16">
        <v>3.782</v>
      </c>
      <c r="W3177" s="16">
        <v>0.48199999999999998</v>
      </c>
      <c r="X3177" s="16">
        <v>368.81</v>
      </c>
      <c r="Y3177" s="16">
        <v>37.238700000000001</v>
      </c>
      <c r="Z3177" s="16">
        <v>7.9200000000000007E-2</v>
      </c>
      <c r="AA3177" s="16">
        <v>-0.71034319999999995</v>
      </c>
      <c r="AB3177" s="16">
        <v>0</v>
      </c>
      <c r="AC3177" s="16">
        <v>8.67</v>
      </c>
      <c r="AD3177" s="16">
        <v>36.695</v>
      </c>
      <c r="AE3177" s="16">
        <v>0.16400000000000001</v>
      </c>
      <c r="AF3177" s="16">
        <v>12.937900000000001</v>
      </c>
      <c r="AG3177" s="16">
        <v>19976.5</v>
      </c>
      <c r="AH3177" s="16">
        <v>2.7300000000000001E-2</v>
      </c>
      <c r="AI3177" s="16">
        <v>55.3</v>
      </c>
      <c r="AJ3177" s="16">
        <v>71.8</v>
      </c>
      <c r="AK3177" s="16">
        <v>-1.2930999999999999</v>
      </c>
      <c r="AL3177" s="16">
        <v>0.1477</v>
      </c>
      <c r="AM3177" s="16">
        <v>-0.1338</v>
      </c>
      <c r="AN3177" s="16">
        <v>-0.2994</v>
      </c>
      <c r="AO3177" s="16">
        <v>-0.50260000000000005</v>
      </c>
      <c r="AP3177" s="16">
        <v>-0.4768</v>
      </c>
      <c r="AR3177" s="16">
        <f t="shared" si="129"/>
        <v>1</v>
      </c>
      <c r="AS3177" s="5">
        <f t="shared" si="128"/>
        <v>0.10439600000000016</v>
      </c>
    </row>
    <row r="3178" spans="1:45" x14ac:dyDescent="0.25">
      <c r="A3178" s="16" t="s">
        <v>408</v>
      </c>
      <c r="B3178" s="16" t="s">
        <v>130</v>
      </c>
      <c r="C3178" s="16" t="s">
        <v>353</v>
      </c>
      <c r="D3178" s="16">
        <v>2009</v>
      </c>
      <c r="E3178" s="16" t="s">
        <v>3680</v>
      </c>
      <c r="F3178" s="16" t="s">
        <v>590</v>
      </c>
      <c r="G3178" s="10">
        <v>539.37900000000002</v>
      </c>
      <c r="H3178" s="73">
        <v>6.2904179999999998</v>
      </c>
      <c r="I3178" s="16">
        <v>9977446</v>
      </c>
      <c r="J3178" s="71">
        <v>2.7E-2</v>
      </c>
      <c r="K3178" s="71">
        <v>0.97899999999999998</v>
      </c>
      <c r="L3178" s="16">
        <v>-1.2239249999999999</v>
      </c>
      <c r="M3178" s="16">
        <v>-0.52134530000000001</v>
      </c>
      <c r="N3178" s="16">
        <v>-1.0266280000000001</v>
      </c>
      <c r="O3178" s="16">
        <v>-0.19828580000000001</v>
      </c>
      <c r="P3178" s="16">
        <v>-0.66033779999999997</v>
      </c>
      <c r="Q3178" s="16">
        <v>-0.33244459999999998</v>
      </c>
      <c r="R3178" s="16">
        <v>0.29899999999999999</v>
      </c>
      <c r="S3178" s="16">
        <v>3.5E-4</v>
      </c>
      <c r="T3178" s="16">
        <v>2.9999999999999997E-4</v>
      </c>
      <c r="U3178" s="16">
        <v>4.7641</v>
      </c>
      <c r="V3178" s="16">
        <v>3.956</v>
      </c>
      <c r="W3178" s="16">
        <v>0.52600000000000002</v>
      </c>
      <c r="X3178" s="16">
        <v>366.84300000000002</v>
      </c>
      <c r="Y3178" s="16">
        <v>43.540700000000001</v>
      </c>
      <c r="Z3178" s="16">
        <v>6.8199999999999997E-2</v>
      </c>
      <c r="AA3178" s="16">
        <v>-0.67713699999999999</v>
      </c>
      <c r="AB3178" s="16">
        <v>0</v>
      </c>
      <c r="AC3178" s="16">
        <v>8.67</v>
      </c>
      <c r="AD3178" s="16">
        <v>35.840000000000003</v>
      </c>
      <c r="AE3178" s="16">
        <v>0.31769999999999998</v>
      </c>
      <c r="AF3178" s="16">
        <v>23.070499999999999</v>
      </c>
      <c r="AG3178" s="16">
        <v>20552.599999999999</v>
      </c>
      <c r="AH3178" s="16">
        <v>3.09E-2</v>
      </c>
      <c r="AI3178" s="16">
        <v>56.3</v>
      </c>
      <c r="AJ3178" s="16">
        <v>72.400000000000006</v>
      </c>
      <c r="AK3178" s="16">
        <v>-1.2846</v>
      </c>
      <c r="AL3178" s="16">
        <v>0.1351</v>
      </c>
      <c r="AM3178" s="16">
        <v>-0.1681</v>
      </c>
      <c r="AN3178" s="16">
        <v>-0.47299999999999998</v>
      </c>
      <c r="AO3178" s="16">
        <v>-0.30990000000000001</v>
      </c>
      <c r="AP3178" s="16">
        <v>-0.49259999999999998</v>
      </c>
      <c r="AR3178" s="16">
        <f t="shared" si="129"/>
        <v>1</v>
      </c>
      <c r="AS3178" s="5">
        <f t="shared" si="128"/>
        <v>0.116892</v>
      </c>
    </row>
    <row r="3179" spans="1:45" x14ac:dyDescent="0.25">
      <c r="A3179" s="16" t="s">
        <v>408</v>
      </c>
      <c r="B3179" s="16" t="s">
        <v>130</v>
      </c>
      <c r="C3179" s="16" t="s">
        <v>353</v>
      </c>
      <c r="D3179" s="16">
        <v>2010</v>
      </c>
      <c r="E3179" s="16" t="s">
        <v>3675</v>
      </c>
      <c r="F3179" s="16" t="s">
        <v>590</v>
      </c>
      <c r="G3179" s="10">
        <v>563.49099999999999</v>
      </c>
      <c r="H3179" s="73">
        <v>6.3341510000000003</v>
      </c>
      <c r="I3179" s="16">
        <v>10246842</v>
      </c>
      <c r="J3179" s="71">
        <v>8.0000000000000002E-3</v>
      </c>
      <c r="K3179" s="71">
        <v>0.98599999999999999</v>
      </c>
      <c r="L3179" s="16">
        <v>-0.99956080000000003</v>
      </c>
      <c r="M3179" s="16">
        <v>-0.5445006</v>
      </c>
      <c r="N3179" s="16">
        <v>-0.97410640000000004</v>
      </c>
      <c r="O3179" s="16">
        <v>5.2117999999999998E-2</v>
      </c>
      <c r="P3179" s="16">
        <v>-0.61640229999999996</v>
      </c>
      <c r="Q3179" s="16">
        <v>-0.15837290000000001</v>
      </c>
      <c r="R3179" s="16">
        <v>0.2535</v>
      </c>
      <c r="S3179" s="16">
        <v>2.9999999999999997E-4</v>
      </c>
      <c r="T3179" s="16">
        <v>5.0000000000000001E-4</v>
      </c>
      <c r="U3179" s="16">
        <v>4.9500999999999999</v>
      </c>
      <c r="V3179" s="16">
        <v>4.13</v>
      </c>
      <c r="W3179" s="16">
        <v>0.56999999999999995</v>
      </c>
      <c r="X3179" s="16">
        <v>371.00900000000001</v>
      </c>
      <c r="Y3179" s="16">
        <v>55.342199999999998</v>
      </c>
      <c r="Z3179" s="16">
        <v>7.6399999999999996E-2</v>
      </c>
      <c r="AA3179" s="16">
        <v>-0.62101640000000002</v>
      </c>
      <c r="AB3179" s="16">
        <v>0</v>
      </c>
      <c r="AC3179" s="16">
        <v>8.67</v>
      </c>
      <c r="AD3179" s="16">
        <v>34.395000000000003</v>
      </c>
      <c r="AE3179" s="16">
        <v>0.36599999999999999</v>
      </c>
      <c r="AF3179" s="16">
        <v>32.747500000000002</v>
      </c>
      <c r="AG3179" s="16">
        <v>22252.400000000001</v>
      </c>
      <c r="AH3179" s="16">
        <v>2.98E-2</v>
      </c>
      <c r="AI3179" s="16">
        <v>57.2</v>
      </c>
      <c r="AJ3179" s="16">
        <v>73.099999999999994</v>
      </c>
      <c r="AK3179" s="16">
        <v>-1.3109</v>
      </c>
      <c r="AL3179" s="16">
        <v>0.46279999999999999</v>
      </c>
      <c r="AM3179" s="16">
        <v>-4.6100000000000002E-2</v>
      </c>
      <c r="AN3179" s="16">
        <v>-0.19869999999999999</v>
      </c>
      <c r="AO3179" s="16">
        <v>-0.17879999999999999</v>
      </c>
      <c r="AP3179" s="16">
        <v>-0.30199999999999999</v>
      </c>
      <c r="AR3179" s="16">
        <f t="shared" si="129"/>
        <v>0</v>
      </c>
      <c r="AS3179" s="5">
        <f t="shared" si="128"/>
        <v>0.2243641999999999</v>
      </c>
    </row>
    <row r="3180" spans="1:45" x14ac:dyDescent="0.25">
      <c r="A3180" s="16" t="s">
        <v>408</v>
      </c>
      <c r="B3180" s="16" t="s">
        <v>130</v>
      </c>
      <c r="C3180" s="16" t="s">
        <v>353</v>
      </c>
      <c r="D3180" s="16">
        <v>2011</v>
      </c>
      <c r="E3180" s="16" t="s">
        <v>3679</v>
      </c>
      <c r="F3180" s="16" t="s">
        <v>590</v>
      </c>
      <c r="G3180" s="10">
        <v>591.82100000000003</v>
      </c>
      <c r="H3180" s="73">
        <v>6.3832050000000002</v>
      </c>
      <c r="I3180" s="16">
        <v>10516071</v>
      </c>
      <c r="J3180" s="71">
        <v>1.4E-2</v>
      </c>
      <c r="K3180" s="71">
        <v>1</v>
      </c>
      <c r="L3180" s="16">
        <v>-0.92818929999999999</v>
      </c>
      <c r="M3180" s="16">
        <v>-0.5181576</v>
      </c>
      <c r="N3180" s="16">
        <v>-0.98738190000000003</v>
      </c>
      <c r="O3180" s="16">
        <v>0.12823860000000001</v>
      </c>
      <c r="P3180" s="16">
        <v>-0.5818101</v>
      </c>
      <c r="Q3180" s="16">
        <v>-0.1245117</v>
      </c>
      <c r="R3180" s="16">
        <v>0.29899999999999999</v>
      </c>
      <c r="S3180" s="16">
        <v>6.9999999999999999E-4</v>
      </c>
      <c r="T3180" s="16">
        <v>5.0000000000000001E-4</v>
      </c>
      <c r="U3180" s="16">
        <v>4.7112999999999996</v>
      </c>
      <c r="V3180" s="16">
        <v>4.4240000000000004</v>
      </c>
      <c r="W3180" s="16">
        <v>0.61599999999999999</v>
      </c>
      <c r="X3180" s="16">
        <v>371.43900000000002</v>
      </c>
      <c r="Y3180" s="16">
        <v>57.406999999999996</v>
      </c>
      <c r="Z3180" s="16">
        <v>7.9200000000000007E-2</v>
      </c>
      <c r="AA3180" s="16">
        <v>-0.69869179999999997</v>
      </c>
      <c r="AB3180" s="16">
        <v>0</v>
      </c>
      <c r="AC3180" s="16">
        <v>8.67</v>
      </c>
      <c r="AD3180" s="16">
        <v>36.395000000000003</v>
      </c>
      <c r="AE3180" s="16">
        <v>0.34910000000000002</v>
      </c>
      <c r="AF3180" s="16">
        <v>39.896500000000003</v>
      </c>
      <c r="AG3180" s="16">
        <v>22888</v>
      </c>
      <c r="AH3180" s="16">
        <v>2.8799999999999999E-2</v>
      </c>
      <c r="AI3180" s="16">
        <v>58.2</v>
      </c>
      <c r="AJ3180" s="16">
        <v>73.7</v>
      </c>
      <c r="AK3180" s="16">
        <v>-1.3103</v>
      </c>
      <c r="AL3180" s="16">
        <v>0.4284</v>
      </c>
      <c r="AM3180" s="16">
        <v>7.4800000000000005E-2</v>
      </c>
      <c r="AN3180" s="16">
        <v>-0.1361</v>
      </c>
      <c r="AO3180" s="16">
        <v>-0.12540000000000001</v>
      </c>
      <c r="AP3180" s="16">
        <v>-0.31040000000000001</v>
      </c>
      <c r="AR3180" s="16">
        <f t="shared" si="129"/>
        <v>0</v>
      </c>
      <c r="AS3180" s="5">
        <f t="shared" si="128"/>
        <v>7.1371500000000032E-2</v>
      </c>
    </row>
    <row r="3181" spans="1:45" x14ac:dyDescent="0.25">
      <c r="A3181" s="16" t="s">
        <v>408</v>
      </c>
      <c r="B3181" s="16" t="s">
        <v>130</v>
      </c>
      <c r="C3181" s="16" t="s">
        <v>353</v>
      </c>
      <c r="D3181" s="16">
        <v>2012</v>
      </c>
      <c r="E3181" s="16" t="s">
        <v>3685</v>
      </c>
      <c r="F3181" s="16" t="s">
        <v>590</v>
      </c>
      <c r="G3181" s="10">
        <v>627.85199999999998</v>
      </c>
      <c r="H3181" s="73">
        <v>6.4423050000000002</v>
      </c>
      <c r="I3181" s="16">
        <v>10788853</v>
      </c>
      <c r="J3181" s="71">
        <v>2.5999999999999999E-2</v>
      </c>
      <c r="K3181" s="71">
        <v>1.0269999999999999</v>
      </c>
      <c r="L3181" s="16">
        <v>-0.91443090000000005</v>
      </c>
      <c r="M3181" s="16">
        <v>-0.54044159999999997</v>
      </c>
      <c r="N3181" s="16">
        <v>-0.98149719999999996</v>
      </c>
      <c r="O3181" s="16">
        <v>9.8157499999999995E-2</v>
      </c>
      <c r="P3181" s="16">
        <v>-0.54048439999999998</v>
      </c>
      <c r="Q3181" s="16">
        <v>-8.8456999999999994E-2</v>
      </c>
      <c r="R3181" s="16">
        <v>0.25230000000000002</v>
      </c>
      <c r="S3181" s="16">
        <v>1.2999999999999999E-3</v>
      </c>
      <c r="T3181" s="16">
        <v>5.9999999999999995E-4</v>
      </c>
      <c r="U3181" s="16">
        <v>4.7510000000000003</v>
      </c>
      <c r="V3181" s="16">
        <v>4.718</v>
      </c>
      <c r="W3181" s="16">
        <v>0.66200000000000003</v>
      </c>
      <c r="X3181" s="16">
        <v>370.28100000000001</v>
      </c>
      <c r="Y3181" s="16">
        <v>57.776600000000002</v>
      </c>
      <c r="Z3181" s="16">
        <v>7.8600000000000003E-2</v>
      </c>
      <c r="AA3181" s="16">
        <v>-0.59014060000000002</v>
      </c>
      <c r="AB3181" s="16">
        <v>0</v>
      </c>
      <c r="AC3181" s="16">
        <v>8.67</v>
      </c>
      <c r="AD3181" s="16">
        <v>33.6</v>
      </c>
      <c r="AE3181" s="16">
        <v>0.38719999999999999</v>
      </c>
      <c r="AF3181" s="16">
        <v>49.667000000000002</v>
      </c>
      <c r="AG3181" s="16">
        <v>22109</v>
      </c>
      <c r="AH3181" s="16">
        <v>2.6700000000000002E-2</v>
      </c>
      <c r="AI3181" s="16">
        <v>59.1</v>
      </c>
      <c r="AJ3181" s="16">
        <v>74.3</v>
      </c>
      <c r="AK3181" s="16">
        <v>-1.2591000000000001</v>
      </c>
      <c r="AL3181" s="16">
        <v>0.6694</v>
      </c>
      <c r="AM3181" s="16">
        <v>-4.2799999999999998E-2</v>
      </c>
      <c r="AN3181" s="16">
        <v>-0.2021</v>
      </c>
      <c r="AO3181" s="16">
        <v>-8.3799999999999999E-2</v>
      </c>
      <c r="AP3181" s="16">
        <v>-0.25650000000000001</v>
      </c>
      <c r="AR3181" s="16">
        <f t="shared" si="129"/>
        <v>0</v>
      </c>
      <c r="AS3181" s="5">
        <f t="shared" si="128"/>
        <v>1.3758399999999948E-2</v>
      </c>
    </row>
    <row r="3182" spans="1:45" x14ac:dyDescent="0.25">
      <c r="A3182" s="16" t="s">
        <v>408</v>
      </c>
      <c r="B3182" s="16" t="s">
        <v>130</v>
      </c>
      <c r="C3182" s="16" t="s">
        <v>353</v>
      </c>
      <c r="D3182" s="16">
        <v>2013</v>
      </c>
      <c r="E3182" s="16" t="s">
        <v>3664</v>
      </c>
      <c r="F3182" s="16" t="s">
        <v>590</v>
      </c>
      <c r="G3182" s="10">
        <v>640.947</v>
      </c>
      <c r="H3182" s="73">
        <v>6.4629469999999998</v>
      </c>
      <c r="I3182" s="16">
        <v>11065151</v>
      </c>
      <c r="J3182" s="71">
        <v>-2.1000000000000001E-2</v>
      </c>
      <c r="K3182" s="71">
        <v>1.006</v>
      </c>
      <c r="L3182" s="16">
        <v>-0.79648750000000001</v>
      </c>
      <c r="M3182" s="16">
        <v>-0.51125469999999995</v>
      </c>
      <c r="N3182" s="16">
        <v>-0.94475929999999997</v>
      </c>
      <c r="O3182" s="16">
        <v>0.18130019999999999</v>
      </c>
      <c r="P3182" s="16">
        <v>-0.50431990000000004</v>
      </c>
      <c r="Q3182" s="16">
        <v>-9.9839000000000004E-3</v>
      </c>
      <c r="R3182" s="16">
        <v>0.30409999999999998</v>
      </c>
      <c r="S3182" s="16">
        <v>1.0499999999999999E-3</v>
      </c>
      <c r="T3182" s="16">
        <v>8.0000000000000004E-4</v>
      </c>
      <c r="U3182" s="16">
        <v>5.0278999999999998</v>
      </c>
      <c r="V3182" s="16">
        <v>5.0119999999999996</v>
      </c>
      <c r="W3182" s="16">
        <v>0.70799999999999996</v>
      </c>
      <c r="X3182" s="16">
        <v>370.05</v>
      </c>
      <c r="Y3182" s="16">
        <v>61.684600000000003</v>
      </c>
      <c r="Z3182" s="16">
        <v>8.3000000000000004E-2</v>
      </c>
      <c r="AA3182" s="16">
        <v>-0.56295419999999996</v>
      </c>
      <c r="AB3182" s="16">
        <v>0</v>
      </c>
      <c r="AC3182" s="16">
        <v>8.67</v>
      </c>
      <c r="AD3182" s="16">
        <v>32.9</v>
      </c>
      <c r="AE3182" s="16">
        <v>0.38500000000000001</v>
      </c>
      <c r="AF3182" s="16">
        <v>56.800800000000002</v>
      </c>
      <c r="AG3182" s="16">
        <v>26398.2</v>
      </c>
      <c r="AH3182" s="16">
        <v>2.63E-2</v>
      </c>
      <c r="AI3182" s="16">
        <v>60</v>
      </c>
      <c r="AJ3182" s="16">
        <v>74.900000000000006</v>
      </c>
      <c r="AK3182" s="16">
        <v>-1.2036</v>
      </c>
      <c r="AL3182" s="16">
        <v>0.65710000000000002</v>
      </c>
      <c r="AM3182" s="16">
        <v>2.1100000000000001E-2</v>
      </c>
      <c r="AN3182" s="16">
        <v>-7.8100000000000003E-2</v>
      </c>
      <c r="AO3182" s="16">
        <v>1.8700000000000001E-2</v>
      </c>
      <c r="AP3182" s="16">
        <v>-0.13830000000000001</v>
      </c>
      <c r="AR3182" s="16">
        <f t="shared" si="129"/>
        <v>0</v>
      </c>
      <c r="AS3182" s="5">
        <f t="shared" si="128"/>
        <v>0.11794340000000003</v>
      </c>
    </row>
    <row r="3183" spans="1:45" x14ac:dyDescent="0.25">
      <c r="A3183" s="16" t="s">
        <v>408</v>
      </c>
      <c r="B3183" s="16" t="s">
        <v>130</v>
      </c>
      <c r="C3183" s="16" t="s">
        <v>353</v>
      </c>
      <c r="D3183" s="16">
        <v>2014</v>
      </c>
      <c r="E3183" s="16" t="s">
        <v>3670</v>
      </c>
      <c r="F3183" s="16" t="s">
        <v>590</v>
      </c>
      <c r="G3183" s="10">
        <v>672.74900000000002</v>
      </c>
      <c r="H3183" s="73">
        <v>6.5113719999999997</v>
      </c>
      <c r="I3183" s="16">
        <v>11345357</v>
      </c>
      <c r="J3183" s="71">
        <v>-2E-3</v>
      </c>
      <c r="K3183" s="71">
        <v>1.004</v>
      </c>
      <c r="L3183" s="16">
        <v>-0.66274390000000005</v>
      </c>
      <c r="M3183" s="16">
        <v>-0.52098049999999996</v>
      </c>
      <c r="N3183" s="16">
        <v>-0.91842619999999997</v>
      </c>
      <c r="O3183" s="16">
        <v>0.33627000000000001</v>
      </c>
      <c r="P3183" s="16">
        <v>-0.47298859999999998</v>
      </c>
      <c r="Q3183" s="16">
        <v>8.3075800000000005E-2</v>
      </c>
      <c r="R3183" s="16">
        <v>0.29899999999999999</v>
      </c>
      <c r="S3183" s="16">
        <v>2.0000000000000001E-4</v>
      </c>
      <c r="T3183" s="16">
        <v>4.0000000000000002E-4</v>
      </c>
      <c r="U3183" s="16">
        <v>5.0787000000000004</v>
      </c>
      <c r="V3183" s="16">
        <v>5.306</v>
      </c>
      <c r="W3183" s="16">
        <v>0.754</v>
      </c>
      <c r="X3183" s="16">
        <v>371.916</v>
      </c>
      <c r="Y3183" s="16">
        <v>67.106700000000004</v>
      </c>
      <c r="Z3183" s="16">
        <v>8.8099999999999998E-2</v>
      </c>
      <c r="AA3183" s="16">
        <v>-0.64723189999999997</v>
      </c>
      <c r="AB3183" s="16">
        <v>0</v>
      </c>
      <c r="AC3183" s="16">
        <v>8.67</v>
      </c>
      <c r="AD3183" s="16">
        <v>35.07</v>
      </c>
      <c r="AE3183" s="16">
        <v>0.41</v>
      </c>
      <c r="AF3183" s="16">
        <v>64.024699999999996</v>
      </c>
      <c r="AG3183" s="16">
        <v>21313.8</v>
      </c>
      <c r="AH3183" s="16">
        <v>2.5950000000000001E-2</v>
      </c>
      <c r="AI3183" s="16">
        <v>60.8</v>
      </c>
      <c r="AJ3183" s="16">
        <v>75.5</v>
      </c>
      <c r="AK3183" s="16">
        <v>-1.1037999999999999</v>
      </c>
      <c r="AL3183" s="16">
        <v>0.82979999999999998</v>
      </c>
      <c r="AM3183" s="16">
        <v>-7.9000000000000008E-3</v>
      </c>
      <c r="AN3183" s="16">
        <v>-0.26669999999999999</v>
      </c>
      <c r="AO3183" s="16">
        <v>0.24329999999999999</v>
      </c>
      <c r="AP3183" s="16">
        <v>8.1600000000000006E-2</v>
      </c>
      <c r="AR3183" s="16">
        <f t="shared" si="129"/>
        <v>0</v>
      </c>
      <c r="AS3183" s="5">
        <f t="shared" si="128"/>
        <v>0.13374359999999996</v>
      </c>
    </row>
    <row r="3184" spans="1:45" x14ac:dyDescent="0.25">
      <c r="A3184" s="16" t="s">
        <v>408</v>
      </c>
      <c r="B3184" s="16" t="s">
        <v>132</v>
      </c>
      <c r="C3184" s="16" t="s">
        <v>372</v>
      </c>
      <c r="D3184" s="16">
        <v>1985</v>
      </c>
      <c r="E3184" s="16" t="s">
        <v>3960</v>
      </c>
      <c r="F3184" s="16" t="s">
        <v>591</v>
      </c>
      <c r="G3184" s="10">
        <v>707.75199999999995</v>
      </c>
      <c r="H3184" s="73">
        <v>6.5620940000000001</v>
      </c>
      <c r="I3184" s="16" t="s">
        <v>6700</v>
      </c>
      <c r="K3184" s="71">
        <v>1.0549999999999999</v>
      </c>
      <c r="L3184" s="16">
        <v>-2.2859400000000001</v>
      </c>
      <c r="M3184" s="16">
        <v>-0.46860750000000001</v>
      </c>
      <c r="N3184" s="16">
        <v>-1.395629</v>
      </c>
      <c r="O3184" s="16">
        <v>-0.93645710000000004</v>
      </c>
      <c r="P3184" s="16">
        <v>-0.9491655</v>
      </c>
      <c r="Q3184" s="16">
        <v>-1.369213</v>
      </c>
      <c r="R3184" s="16">
        <v>0.39700000000000002</v>
      </c>
      <c r="S3184" s="16">
        <v>4.0000000000000002E-4</v>
      </c>
      <c r="T3184" s="16">
        <v>2.0000000000000001E-4</v>
      </c>
      <c r="U3184" s="16">
        <v>1.0637000000000001</v>
      </c>
      <c r="V3184" s="16">
        <v>2</v>
      </c>
      <c r="W3184" s="16">
        <v>0.53</v>
      </c>
      <c r="X3184" s="16">
        <v>376.55399999999997</v>
      </c>
      <c r="Y3184" s="16">
        <v>28.325299999999999</v>
      </c>
      <c r="Z3184" s="16">
        <v>8.5199999999999998E-2</v>
      </c>
      <c r="AA3184" s="16">
        <v>0.62318899999999999</v>
      </c>
      <c r="AB3184" s="16">
        <v>0.21</v>
      </c>
      <c r="AC3184" s="16">
        <v>21.67</v>
      </c>
      <c r="AD3184" s="16">
        <v>20.94</v>
      </c>
      <c r="AE3184" s="16">
        <v>0.24479999999999999</v>
      </c>
      <c r="AF3184" s="16">
        <v>0</v>
      </c>
      <c r="AG3184" s="16">
        <v>7188.14</v>
      </c>
      <c r="AH3184" s="16">
        <v>1.8200000000000001E-2</v>
      </c>
      <c r="AI3184" s="16">
        <v>28.566400000000002</v>
      </c>
      <c r="AJ3184" s="16">
        <v>71.128799999999998</v>
      </c>
      <c r="AK3184" s="16">
        <v>-1.7577</v>
      </c>
      <c r="AL3184" s="16">
        <v>-0.69940000000000002</v>
      </c>
      <c r="AM3184" s="16">
        <v>-0.88690000000000002</v>
      </c>
      <c r="AN3184" s="16">
        <v>-2.1015999999999999</v>
      </c>
      <c r="AO3184" s="16">
        <v>-1.2656000000000001</v>
      </c>
      <c r="AP3184" s="16">
        <v>-1.9005000000000001</v>
      </c>
      <c r="AQ3184" s="16">
        <v>14.2522</v>
      </c>
      <c r="AR3184" s="16">
        <f t="shared" si="129"/>
        <v>1</v>
      </c>
      <c r="AS3184" s="5">
        <f t="shared" si="128"/>
        <v>0</v>
      </c>
    </row>
    <row r="3185" spans="1:45" x14ac:dyDescent="0.25">
      <c r="A3185" s="16" t="s">
        <v>408</v>
      </c>
      <c r="B3185" s="16" t="s">
        <v>132</v>
      </c>
      <c r="C3185" s="16" t="s">
        <v>372</v>
      </c>
      <c r="D3185" s="16">
        <v>1986</v>
      </c>
      <c r="E3185" s="16" t="s">
        <v>3976</v>
      </c>
      <c r="F3185" s="16" t="s">
        <v>591</v>
      </c>
      <c r="G3185" s="10">
        <v>724.88900000000001</v>
      </c>
      <c r="H3185" s="73">
        <v>6.5860180000000001</v>
      </c>
      <c r="I3185" s="16" t="s">
        <v>6700</v>
      </c>
      <c r="J3185" s="71">
        <v>0.11700000000000001</v>
      </c>
      <c r="K3185" s="71">
        <v>1.1850000000000001</v>
      </c>
      <c r="L3185" s="16">
        <v>-2.2991350000000002</v>
      </c>
      <c r="M3185" s="16">
        <v>-0.46581139999999999</v>
      </c>
      <c r="N3185" s="16">
        <v>-1.4338850000000001</v>
      </c>
      <c r="O3185" s="16">
        <v>-0.91812689999999997</v>
      </c>
      <c r="P3185" s="16">
        <v>-0.95699409999999996</v>
      </c>
      <c r="Q3185" s="16">
        <v>-1.3744320000000001</v>
      </c>
      <c r="R3185" s="16">
        <v>0.39700000000000002</v>
      </c>
      <c r="S3185" s="16">
        <v>4.0000000000000002E-4</v>
      </c>
      <c r="T3185" s="16">
        <v>5.0000000000000001E-4</v>
      </c>
      <c r="U3185" s="16">
        <v>0.92269999999999996</v>
      </c>
      <c r="V3185" s="16">
        <v>2.202</v>
      </c>
      <c r="W3185" s="16">
        <v>0.51800000000000002</v>
      </c>
      <c r="X3185" s="16">
        <v>372.31299999999999</v>
      </c>
      <c r="Y3185" s="16">
        <v>28.915099999999999</v>
      </c>
      <c r="Z3185" s="16">
        <v>8.3900000000000002E-2</v>
      </c>
      <c r="AA3185" s="16">
        <v>0.59949799999999998</v>
      </c>
      <c r="AB3185" s="16">
        <v>0.21</v>
      </c>
      <c r="AC3185" s="16">
        <v>21.67</v>
      </c>
      <c r="AD3185" s="16">
        <v>21.55</v>
      </c>
      <c r="AE3185" s="16">
        <v>0.2407</v>
      </c>
      <c r="AF3185" s="16">
        <v>0</v>
      </c>
      <c r="AG3185" s="16">
        <v>7594.14</v>
      </c>
      <c r="AH3185" s="16">
        <v>1.7999999999999999E-2</v>
      </c>
      <c r="AI3185" s="16">
        <v>28.357500000000002</v>
      </c>
      <c r="AJ3185" s="16">
        <v>70.523399999999995</v>
      </c>
      <c r="AK3185" s="16">
        <v>-1.7562</v>
      </c>
      <c r="AL3185" s="16">
        <v>-0.72570000000000001</v>
      </c>
      <c r="AM3185" s="16">
        <v>-0.90610000000000002</v>
      </c>
      <c r="AN3185" s="16">
        <v>-2.109</v>
      </c>
      <c r="AO3185" s="16">
        <v>-1.2702</v>
      </c>
      <c r="AP3185" s="16">
        <v>-1.8759999999999999</v>
      </c>
      <c r="AQ3185" s="16">
        <v>14.2522</v>
      </c>
      <c r="AR3185" s="16">
        <f t="shared" si="129"/>
        <v>1</v>
      </c>
      <c r="AS3185" s="5">
        <f t="shared" si="128"/>
        <v>-1.3195000000000068E-2</v>
      </c>
    </row>
    <row r="3186" spans="1:45" x14ac:dyDescent="0.25">
      <c r="A3186" s="16" t="s">
        <v>408</v>
      </c>
      <c r="B3186" s="16" t="s">
        <v>132</v>
      </c>
      <c r="C3186" s="16" t="s">
        <v>372</v>
      </c>
      <c r="D3186" s="16">
        <v>1987</v>
      </c>
      <c r="E3186" s="16" t="s">
        <v>3977</v>
      </c>
      <c r="F3186" s="16" t="s">
        <v>591</v>
      </c>
      <c r="G3186" s="10">
        <v>805.66099999999994</v>
      </c>
      <c r="H3186" s="73">
        <v>6.691662</v>
      </c>
      <c r="I3186" s="16" t="s">
        <v>6700</v>
      </c>
      <c r="J3186" s="71">
        <v>-2.3E-2</v>
      </c>
      <c r="K3186" s="71">
        <v>1.1579999999999999</v>
      </c>
      <c r="L3186" s="16">
        <v>-2.3096369999999999</v>
      </c>
      <c r="M3186" s="16">
        <v>-0.46581139999999999</v>
      </c>
      <c r="N3186" s="16">
        <v>-1.4427680000000001</v>
      </c>
      <c r="O3186" s="16">
        <v>-0.91942170000000001</v>
      </c>
      <c r="P3186" s="16">
        <v>-0.96496930000000003</v>
      </c>
      <c r="Q3186" s="16">
        <v>-1.379651</v>
      </c>
      <c r="R3186" s="16">
        <v>0.39700000000000002</v>
      </c>
      <c r="S3186" s="16">
        <v>4.0000000000000002E-4</v>
      </c>
      <c r="T3186" s="16">
        <v>5.0000000000000001E-4</v>
      </c>
      <c r="U3186" s="16">
        <v>0.87739999999999996</v>
      </c>
      <c r="V3186" s="16">
        <v>2.4039999999999999</v>
      </c>
      <c r="W3186" s="16">
        <v>0.50600000000000001</v>
      </c>
      <c r="X3186" s="16">
        <v>371.1</v>
      </c>
      <c r="Y3186" s="16">
        <v>29.504899999999999</v>
      </c>
      <c r="Z3186" s="16">
        <v>7.2099999999999997E-2</v>
      </c>
      <c r="AA3186" s="16">
        <v>0.57580699999999996</v>
      </c>
      <c r="AB3186" s="16">
        <v>0.21</v>
      </c>
      <c r="AC3186" s="16">
        <v>21.67</v>
      </c>
      <c r="AD3186" s="16">
        <v>22.16</v>
      </c>
      <c r="AE3186" s="16">
        <v>0.23749999999999999</v>
      </c>
      <c r="AF3186" s="16">
        <v>0</v>
      </c>
      <c r="AG3186" s="16">
        <v>7605.97</v>
      </c>
      <c r="AH3186" s="16">
        <v>1.7899999999999999E-2</v>
      </c>
      <c r="AI3186" s="16">
        <v>28.148700000000002</v>
      </c>
      <c r="AJ3186" s="16">
        <v>69.917900000000003</v>
      </c>
      <c r="AK3186" s="16">
        <v>-1.7547999999999999</v>
      </c>
      <c r="AL3186" s="16">
        <v>-0.752</v>
      </c>
      <c r="AM3186" s="16">
        <v>-0.92530000000000001</v>
      </c>
      <c r="AN3186" s="16">
        <v>-2.1164000000000001</v>
      </c>
      <c r="AO3186" s="16">
        <v>-1.2747999999999999</v>
      </c>
      <c r="AP3186" s="16">
        <v>-1.8513999999999999</v>
      </c>
      <c r="AQ3186" s="16">
        <v>14.2522</v>
      </c>
      <c r="AR3186" s="16">
        <f t="shared" si="129"/>
        <v>1</v>
      </c>
      <c r="AS3186" s="5">
        <f t="shared" si="128"/>
        <v>-1.0501999999999789E-2</v>
      </c>
    </row>
    <row r="3187" spans="1:45" x14ac:dyDescent="0.25">
      <c r="A3187" s="16" t="s">
        <v>408</v>
      </c>
      <c r="B3187" s="16" t="s">
        <v>132</v>
      </c>
      <c r="C3187" s="16" t="s">
        <v>372</v>
      </c>
      <c r="D3187" s="16">
        <v>1988</v>
      </c>
      <c r="E3187" s="16" t="s">
        <v>3974</v>
      </c>
      <c r="F3187" s="16" t="s">
        <v>591</v>
      </c>
      <c r="G3187" s="10">
        <v>782.14499999999998</v>
      </c>
      <c r="H3187" s="73">
        <v>6.6620400000000002</v>
      </c>
      <c r="I3187" s="16" t="s">
        <v>6700</v>
      </c>
      <c r="J3187" s="71">
        <v>5.6000000000000001E-2</v>
      </c>
      <c r="K3187" s="71">
        <v>1.224</v>
      </c>
      <c r="L3187" s="16">
        <v>-2.3076810000000001</v>
      </c>
      <c r="M3187" s="16">
        <v>-0.46581139999999999</v>
      </c>
      <c r="N3187" s="16">
        <v>-1.4390510000000001</v>
      </c>
      <c r="O3187" s="16">
        <v>-0.90576199999999996</v>
      </c>
      <c r="P3187" s="16">
        <v>-0.9731223</v>
      </c>
      <c r="Q3187" s="16">
        <v>-1.384836</v>
      </c>
      <c r="R3187" s="16">
        <v>0.39700000000000002</v>
      </c>
      <c r="S3187" s="16">
        <v>4.0000000000000002E-4</v>
      </c>
      <c r="T3187" s="16">
        <v>5.0000000000000001E-4</v>
      </c>
      <c r="U3187" s="16">
        <v>0.99409999999999998</v>
      </c>
      <c r="V3187" s="16">
        <v>2.6059999999999999</v>
      </c>
      <c r="W3187" s="16">
        <v>0.49399999999999999</v>
      </c>
      <c r="X3187" s="16">
        <v>369.19099999999997</v>
      </c>
      <c r="Y3187" s="16">
        <v>30.094799999999999</v>
      </c>
      <c r="Z3187" s="16">
        <v>6.83E-2</v>
      </c>
      <c r="AA3187" s="16">
        <v>0.55211600000000005</v>
      </c>
      <c r="AB3187" s="16">
        <v>0.21</v>
      </c>
      <c r="AC3187" s="16">
        <v>21.67</v>
      </c>
      <c r="AD3187" s="16">
        <v>22.77</v>
      </c>
      <c r="AE3187" s="16">
        <v>0.23319999999999999</v>
      </c>
      <c r="AF3187" s="16">
        <v>0</v>
      </c>
      <c r="AG3187" s="16">
        <v>7381.16</v>
      </c>
      <c r="AH3187" s="16">
        <v>1.77E-2</v>
      </c>
      <c r="AI3187" s="16">
        <v>27.939800000000002</v>
      </c>
      <c r="AJ3187" s="16">
        <v>69.3125</v>
      </c>
      <c r="AK3187" s="16">
        <v>-1.7533000000000001</v>
      </c>
      <c r="AL3187" s="16">
        <v>-0.77829999999999999</v>
      </c>
      <c r="AM3187" s="16">
        <v>-0.94450000000000001</v>
      </c>
      <c r="AN3187" s="16">
        <v>-2.1236999999999999</v>
      </c>
      <c r="AO3187" s="16">
        <v>-1.2794000000000001</v>
      </c>
      <c r="AP3187" s="16">
        <v>-1.8268</v>
      </c>
      <c r="AQ3187" s="16">
        <v>14.2522</v>
      </c>
      <c r="AR3187" s="16">
        <f t="shared" si="129"/>
        <v>1</v>
      </c>
      <c r="AS3187" s="5">
        <f t="shared" si="128"/>
        <v>1.9559999999998468E-3</v>
      </c>
    </row>
    <row r="3188" spans="1:45" x14ac:dyDescent="0.25">
      <c r="A3188" s="16" t="s">
        <v>408</v>
      </c>
      <c r="B3188" s="16" t="s">
        <v>132</v>
      </c>
      <c r="C3188" s="16" t="s">
        <v>372</v>
      </c>
      <c r="D3188" s="16">
        <v>1989</v>
      </c>
      <c r="E3188" s="16" t="s">
        <v>3971</v>
      </c>
      <c r="F3188" s="16" t="s">
        <v>591</v>
      </c>
      <c r="G3188" s="10">
        <v>830.221</v>
      </c>
      <c r="H3188" s="73">
        <v>6.7216930000000001</v>
      </c>
      <c r="I3188" s="16" t="s">
        <v>6700</v>
      </c>
      <c r="J3188" s="71">
        <v>-0.08</v>
      </c>
      <c r="K3188" s="71">
        <v>1.1299999999999999</v>
      </c>
      <c r="L3188" s="16">
        <v>-2.3051870000000001</v>
      </c>
      <c r="M3188" s="16">
        <v>-0.46674339999999997</v>
      </c>
      <c r="N3188" s="16">
        <v>-1.437468</v>
      </c>
      <c r="O3188" s="16">
        <v>-0.88804740000000004</v>
      </c>
      <c r="P3188" s="16">
        <v>-0.98123380000000004</v>
      </c>
      <c r="Q3188" s="16">
        <v>-1.390037</v>
      </c>
      <c r="R3188" s="16">
        <v>0.39700000000000002</v>
      </c>
      <c r="S3188" s="16">
        <v>4.0000000000000002E-4</v>
      </c>
      <c r="T3188" s="16">
        <v>4.0000000000000002E-4</v>
      </c>
      <c r="U3188" s="16">
        <v>0.90939999999999999</v>
      </c>
      <c r="V3188" s="16">
        <v>2.8079999999999998</v>
      </c>
      <c r="W3188" s="16">
        <v>0.48199999999999998</v>
      </c>
      <c r="X3188" s="16">
        <v>370.26900000000001</v>
      </c>
      <c r="Y3188" s="16">
        <v>30.6846</v>
      </c>
      <c r="Z3188" s="16">
        <v>6.6600000000000006E-2</v>
      </c>
      <c r="AA3188" s="16">
        <v>0.52803670000000003</v>
      </c>
      <c r="AB3188" s="16">
        <v>0.21</v>
      </c>
      <c r="AC3188" s="16">
        <v>21.67</v>
      </c>
      <c r="AD3188" s="16">
        <v>23.39</v>
      </c>
      <c r="AE3188" s="16">
        <v>0.2319</v>
      </c>
      <c r="AF3188" s="16">
        <v>0</v>
      </c>
      <c r="AG3188" s="16">
        <v>7078.17</v>
      </c>
      <c r="AH3188" s="16">
        <v>1.7600000000000001E-2</v>
      </c>
      <c r="AI3188" s="16">
        <v>27.731000000000002</v>
      </c>
      <c r="AJ3188" s="16">
        <v>68.706999999999994</v>
      </c>
      <c r="AK3188" s="16">
        <v>-1.7518</v>
      </c>
      <c r="AL3188" s="16">
        <v>-0.80459999999999998</v>
      </c>
      <c r="AM3188" s="16">
        <v>-0.96360000000000001</v>
      </c>
      <c r="AN3188" s="16">
        <v>-2.1311</v>
      </c>
      <c r="AO3188" s="16">
        <v>-1.284</v>
      </c>
      <c r="AP3188" s="16">
        <v>-1.8023</v>
      </c>
      <c r="AQ3188" s="16">
        <v>14.2522</v>
      </c>
      <c r="AR3188" s="16">
        <f t="shared" si="129"/>
        <v>1</v>
      </c>
      <c r="AS3188" s="5">
        <f t="shared" si="128"/>
        <v>2.4939999999999962E-3</v>
      </c>
    </row>
    <row r="3189" spans="1:45" x14ac:dyDescent="0.25">
      <c r="A3189" s="16" t="s">
        <v>408</v>
      </c>
      <c r="B3189" s="16" t="s">
        <v>132</v>
      </c>
      <c r="C3189" s="16" t="s">
        <v>372</v>
      </c>
      <c r="D3189" s="16">
        <v>1990</v>
      </c>
      <c r="E3189" s="16" t="s">
        <v>3975</v>
      </c>
      <c r="F3189" s="16" t="s">
        <v>591</v>
      </c>
      <c r="G3189" s="10">
        <v>764.73199999999997</v>
      </c>
      <c r="H3189" s="73">
        <v>6.6395249999999999</v>
      </c>
      <c r="I3189" s="16" t="s">
        <v>6700</v>
      </c>
      <c r="J3189" s="71">
        <v>5.6000000000000001E-2</v>
      </c>
      <c r="K3189" s="71">
        <v>1.196</v>
      </c>
      <c r="L3189" s="16">
        <v>-2.3033860000000002</v>
      </c>
      <c r="M3189" s="16">
        <v>-0.46767540000000002</v>
      </c>
      <c r="N3189" s="16">
        <v>-1.4151469999999999</v>
      </c>
      <c r="O3189" s="16">
        <v>-0.87966279999999997</v>
      </c>
      <c r="P3189" s="16">
        <v>-1.001333</v>
      </c>
      <c r="Q3189" s="16">
        <v>-1.3952560000000001</v>
      </c>
      <c r="R3189" s="16">
        <v>0.39700000000000002</v>
      </c>
      <c r="S3189" s="16">
        <v>4.0000000000000002E-4</v>
      </c>
      <c r="T3189" s="16">
        <v>2.9999999999999997E-4</v>
      </c>
      <c r="U3189" s="16">
        <v>1.0447</v>
      </c>
      <c r="V3189" s="16">
        <v>3.01</v>
      </c>
      <c r="W3189" s="16">
        <v>0.47</v>
      </c>
      <c r="X3189" s="16">
        <v>370.97</v>
      </c>
      <c r="Y3189" s="16">
        <v>31.2744</v>
      </c>
      <c r="Z3189" s="16">
        <v>7.2700000000000001E-2</v>
      </c>
      <c r="AA3189" s="16">
        <v>0.57425349999999997</v>
      </c>
      <c r="AB3189" s="16">
        <v>0.21</v>
      </c>
      <c r="AC3189" s="16">
        <v>21.67</v>
      </c>
      <c r="AD3189" s="16">
        <v>22.2</v>
      </c>
      <c r="AE3189" s="16">
        <v>0.23400000000000001</v>
      </c>
      <c r="AF3189" s="16">
        <v>0</v>
      </c>
      <c r="AG3189" s="16">
        <v>7571.67</v>
      </c>
      <c r="AH3189" s="16">
        <v>1.7600000000000001E-2</v>
      </c>
      <c r="AI3189" s="16">
        <v>26.8</v>
      </c>
      <c r="AJ3189" s="16">
        <v>67.400000000000006</v>
      </c>
      <c r="AK3189" s="16">
        <v>-1.7504</v>
      </c>
      <c r="AL3189" s="16">
        <v>-0.83089999999999997</v>
      </c>
      <c r="AM3189" s="16">
        <v>-0.98280000000000001</v>
      </c>
      <c r="AN3189" s="16">
        <v>-2.1385000000000001</v>
      </c>
      <c r="AO3189" s="16">
        <v>-1.2886</v>
      </c>
      <c r="AP3189" s="16">
        <v>-1.7777000000000001</v>
      </c>
      <c r="AQ3189" s="16">
        <v>14.2522</v>
      </c>
      <c r="AR3189" s="16">
        <f t="shared" si="129"/>
        <v>1</v>
      </c>
      <c r="AS3189" s="5">
        <f t="shared" si="128"/>
        <v>1.8009999999999415E-3</v>
      </c>
    </row>
    <row r="3190" spans="1:45" x14ac:dyDescent="0.25">
      <c r="A3190" s="16" t="s">
        <v>408</v>
      </c>
      <c r="B3190" s="16" t="s">
        <v>132</v>
      </c>
      <c r="C3190" s="16" t="s">
        <v>372</v>
      </c>
      <c r="D3190" s="16">
        <v>1991</v>
      </c>
      <c r="E3190" s="16" t="s">
        <v>3967</v>
      </c>
      <c r="F3190" s="16" t="s">
        <v>591</v>
      </c>
      <c r="G3190" s="10">
        <v>801.06</v>
      </c>
      <c r="H3190" s="73">
        <v>6.6859359999999999</v>
      </c>
      <c r="I3190" s="16" t="s">
        <v>6700</v>
      </c>
      <c r="J3190" s="71">
        <v>3.7999999999999999E-2</v>
      </c>
      <c r="K3190" s="71">
        <v>1.242</v>
      </c>
      <c r="L3190" s="16">
        <v>-2.2905829999999998</v>
      </c>
      <c r="M3190" s="16">
        <v>-0.46767540000000002</v>
      </c>
      <c r="N3190" s="16">
        <v>-1.410979</v>
      </c>
      <c r="O3190" s="16">
        <v>-0.85719109999999998</v>
      </c>
      <c r="P3190" s="16">
        <v>-0.99537710000000001</v>
      </c>
      <c r="Q3190" s="16">
        <v>-1.4004570000000001</v>
      </c>
      <c r="R3190" s="16">
        <v>0.39700000000000002</v>
      </c>
      <c r="S3190" s="16">
        <v>4.0000000000000002E-4</v>
      </c>
      <c r="T3190" s="16">
        <v>2.9999999999999997E-4</v>
      </c>
      <c r="U3190" s="16">
        <v>1.0808</v>
      </c>
      <c r="V3190" s="16">
        <v>3.1960000000000002</v>
      </c>
      <c r="W3190" s="16">
        <v>0.49</v>
      </c>
      <c r="X3190" s="16">
        <v>370.21199999999999</v>
      </c>
      <c r="Y3190" s="16">
        <v>31.8642</v>
      </c>
      <c r="Z3190" s="16">
        <v>7.51E-2</v>
      </c>
      <c r="AA3190" s="16">
        <v>0.55871839999999995</v>
      </c>
      <c r="AB3190" s="16">
        <v>0.21</v>
      </c>
      <c r="AC3190" s="16">
        <v>21.67</v>
      </c>
      <c r="AD3190" s="16">
        <v>22.6</v>
      </c>
      <c r="AE3190" s="16">
        <v>0.23419999999999999</v>
      </c>
      <c r="AF3190" s="16">
        <v>0</v>
      </c>
      <c r="AG3190" s="16">
        <v>7962.18</v>
      </c>
      <c r="AH3190" s="16">
        <v>1.7100000000000001E-2</v>
      </c>
      <c r="AI3190" s="16">
        <v>27.2</v>
      </c>
      <c r="AJ3190" s="16">
        <v>67.7</v>
      </c>
      <c r="AK3190" s="16">
        <v>-1.7488999999999999</v>
      </c>
      <c r="AL3190" s="16">
        <v>-0.85719999999999996</v>
      </c>
      <c r="AM3190" s="16">
        <v>-1.002</v>
      </c>
      <c r="AN3190" s="16">
        <v>-2.1459000000000001</v>
      </c>
      <c r="AO3190" s="16">
        <v>-1.2931999999999999</v>
      </c>
      <c r="AP3190" s="16">
        <v>-1.7531000000000001</v>
      </c>
      <c r="AQ3190" s="16">
        <v>14.2522</v>
      </c>
      <c r="AR3190" s="16">
        <f t="shared" si="129"/>
        <v>1</v>
      </c>
      <c r="AS3190" s="5">
        <f t="shared" si="128"/>
        <v>1.2803000000000342E-2</v>
      </c>
    </row>
    <row r="3191" spans="1:45" x14ac:dyDescent="0.25">
      <c r="A3191" s="16" t="s">
        <v>408</v>
      </c>
      <c r="B3191" s="16" t="s">
        <v>132</v>
      </c>
      <c r="C3191" s="16" t="s">
        <v>372</v>
      </c>
      <c r="D3191" s="16">
        <v>1992</v>
      </c>
      <c r="E3191" s="16" t="s">
        <v>3961</v>
      </c>
      <c r="F3191" s="16" t="s">
        <v>591</v>
      </c>
      <c r="G3191" s="10">
        <v>831.79200000000003</v>
      </c>
      <c r="H3191" s="73">
        <v>6.7235820000000004</v>
      </c>
      <c r="I3191" s="16" t="s">
        <v>6700</v>
      </c>
      <c r="J3191" s="71">
        <v>1.0999999999999999E-2</v>
      </c>
      <c r="K3191" s="71">
        <v>1.256</v>
      </c>
      <c r="L3191" s="16">
        <v>-2.3171810000000002</v>
      </c>
      <c r="M3191" s="16">
        <v>-0.46767540000000002</v>
      </c>
      <c r="N3191" s="16">
        <v>-1.4297709999999999</v>
      </c>
      <c r="O3191" s="16">
        <v>-0.88834999999999997</v>
      </c>
      <c r="P3191" s="16">
        <v>-0.99876489999999996</v>
      </c>
      <c r="Q3191" s="16">
        <v>-1.4056770000000001</v>
      </c>
      <c r="R3191" s="16">
        <v>0.39700000000000002</v>
      </c>
      <c r="S3191" s="16">
        <v>4.0000000000000002E-4</v>
      </c>
      <c r="T3191" s="16">
        <v>2.9999999999999997E-4</v>
      </c>
      <c r="U3191" s="16">
        <v>0.86939999999999995</v>
      </c>
      <c r="V3191" s="16">
        <v>3.3820000000000001</v>
      </c>
      <c r="W3191" s="16">
        <v>0.51</v>
      </c>
      <c r="X3191" s="16">
        <v>369.93599999999998</v>
      </c>
      <c r="Y3191" s="16">
        <v>32.454099999999997</v>
      </c>
      <c r="Z3191" s="16">
        <v>6.93E-2</v>
      </c>
      <c r="AA3191" s="16">
        <v>0.65581259999999997</v>
      </c>
      <c r="AB3191" s="16">
        <v>0.21</v>
      </c>
      <c r="AC3191" s="16">
        <v>21.67</v>
      </c>
      <c r="AD3191" s="16">
        <v>20.100000000000001</v>
      </c>
      <c r="AE3191" s="16">
        <v>0.22969999999999999</v>
      </c>
      <c r="AF3191" s="16">
        <v>0</v>
      </c>
      <c r="AG3191" s="16">
        <v>7488.34</v>
      </c>
      <c r="AH3191" s="16">
        <v>1.66E-2</v>
      </c>
      <c r="AI3191" s="16">
        <v>27.4</v>
      </c>
      <c r="AJ3191" s="16">
        <v>67.3</v>
      </c>
      <c r="AK3191" s="16">
        <v>-1.7474000000000001</v>
      </c>
      <c r="AL3191" s="16">
        <v>-0.88360000000000005</v>
      </c>
      <c r="AM3191" s="16">
        <v>-1.0212000000000001</v>
      </c>
      <c r="AN3191" s="16">
        <v>-2.1532</v>
      </c>
      <c r="AO3191" s="16">
        <v>-1.2978000000000001</v>
      </c>
      <c r="AP3191" s="16">
        <v>-1.7285999999999999</v>
      </c>
      <c r="AQ3191" s="16">
        <v>14.2522</v>
      </c>
      <c r="AR3191" s="16">
        <f t="shared" si="129"/>
        <v>1</v>
      </c>
      <c r="AS3191" s="5">
        <f t="shared" si="128"/>
        <v>-2.6598000000000344E-2</v>
      </c>
    </row>
    <row r="3192" spans="1:45" x14ac:dyDescent="0.25">
      <c r="A3192" s="16" t="s">
        <v>408</v>
      </c>
      <c r="B3192" s="16" t="s">
        <v>132</v>
      </c>
      <c r="C3192" s="16" t="s">
        <v>372</v>
      </c>
      <c r="D3192" s="16">
        <v>1993</v>
      </c>
      <c r="E3192" s="16" t="s">
        <v>3983</v>
      </c>
      <c r="F3192" s="16" t="s">
        <v>591</v>
      </c>
      <c r="G3192" s="10">
        <v>847.27700000000004</v>
      </c>
      <c r="H3192" s="73">
        <v>6.7420270000000002</v>
      </c>
      <c r="I3192" s="16" t="s">
        <v>6700</v>
      </c>
      <c r="J3192" s="71">
        <v>-3.1E-2</v>
      </c>
      <c r="K3192" s="71">
        <v>1.2170000000000001</v>
      </c>
      <c r="L3192" s="16">
        <v>-2.311604</v>
      </c>
      <c r="M3192" s="16">
        <v>-0.4689856</v>
      </c>
      <c r="N3192" s="16">
        <v>-1.4289609999999999</v>
      </c>
      <c r="O3192" s="16">
        <v>-0.86654140000000002</v>
      </c>
      <c r="P3192" s="16">
        <v>-1.003241</v>
      </c>
      <c r="Q3192" s="16">
        <v>-1.4108780000000001</v>
      </c>
      <c r="R3192" s="16">
        <v>0.39700000000000002</v>
      </c>
      <c r="S3192" s="16">
        <v>2.9999999999999997E-4</v>
      </c>
      <c r="T3192" s="16">
        <v>2.0000000000000001E-4</v>
      </c>
      <c r="U3192" s="16">
        <v>0.84199999999999997</v>
      </c>
      <c r="V3192" s="16">
        <v>3.5680000000000001</v>
      </c>
      <c r="W3192" s="16">
        <v>0.53</v>
      </c>
      <c r="X3192" s="16">
        <v>369.69900000000001</v>
      </c>
      <c r="Y3192" s="16">
        <v>33.043900000000001</v>
      </c>
      <c r="Z3192" s="16">
        <v>5.8200000000000002E-2</v>
      </c>
      <c r="AA3192" s="16">
        <v>0.56803950000000003</v>
      </c>
      <c r="AB3192" s="16">
        <v>0.21</v>
      </c>
      <c r="AC3192" s="16">
        <v>21.67</v>
      </c>
      <c r="AD3192" s="16">
        <v>22.36</v>
      </c>
      <c r="AE3192" s="16">
        <v>0.22370000000000001</v>
      </c>
      <c r="AF3192" s="16">
        <v>0</v>
      </c>
      <c r="AG3192" s="16">
        <v>7385.27</v>
      </c>
      <c r="AH3192" s="16">
        <v>1.6400000000000001E-2</v>
      </c>
      <c r="AI3192" s="16">
        <v>27.4</v>
      </c>
      <c r="AJ3192" s="16">
        <v>66.900000000000006</v>
      </c>
      <c r="AK3192" s="16">
        <v>-1.746</v>
      </c>
      <c r="AL3192" s="16">
        <v>-0.90990000000000004</v>
      </c>
      <c r="AM3192" s="16">
        <v>-1.0403</v>
      </c>
      <c r="AN3192" s="16">
        <v>-2.1606000000000001</v>
      </c>
      <c r="AO3192" s="16">
        <v>-1.3024</v>
      </c>
      <c r="AP3192" s="16">
        <v>-1.704</v>
      </c>
      <c r="AQ3192" s="16">
        <v>14.2522</v>
      </c>
      <c r="AR3192" s="16">
        <f t="shared" si="129"/>
        <v>1</v>
      </c>
      <c r="AS3192" s="5">
        <f t="shared" si="128"/>
        <v>5.5770000000001652E-3</v>
      </c>
    </row>
    <row r="3193" spans="1:45" x14ac:dyDescent="0.25">
      <c r="A3193" s="16" t="s">
        <v>408</v>
      </c>
      <c r="B3193" s="16" t="s">
        <v>132</v>
      </c>
      <c r="C3193" s="16" t="s">
        <v>372</v>
      </c>
      <c r="D3193" s="16">
        <v>1994</v>
      </c>
      <c r="E3193" s="16" t="s">
        <v>3984</v>
      </c>
      <c r="F3193" s="16" t="s">
        <v>591</v>
      </c>
      <c r="G3193" s="10">
        <v>833.41800000000001</v>
      </c>
      <c r="H3193" s="73">
        <v>6.7255349999999998</v>
      </c>
      <c r="I3193" s="16" t="s">
        <v>6700</v>
      </c>
      <c r="J3193" s="71">
        <v>-8.9999999999999993E-3</v>
      </c>
      <c r="K3193" s="71">
        <v>1.206</v>
      </c>
      <c r="L3193" s="16">
        <v>-2.300802</v>
      </c>
      <c r="M3193" s="16">
        <v>-0.4689856</v>
      </c>
      <c r="N3193" s="16">
        <v>-1.414631</v>
      </c>
      <c r="O3193" s="16">
        <v>-0.84364280000000003</v>
      </c>
      <c r="P3193" s="16">
        <v>-1.0116849999999999</v>
      </c>
      <c r="Q3193" s="16">
        <v>-1.4160969999999999</v>
      </c>
      <c r="R3193" s="16">
        <v>0.39700000000000002</v>
      </c>
      <c r="S3193" s="16">
        <v>2.9999999999999997E-4</v>
      </c>
      <c r="T3193" s="16">
        <v>2.0000000000000001E-4</v>
      </c>
      <c r="U3193" s="16">
        <v>0.97130000000000005</v>
      </c>
      <c r="V3193" s="16">
        <v>3.754</v>
      </c>
      <c r="W3193" s="16">
        <v>0.55000000000000004</v>
      </c>
      <c r="X3193" s="16">
        <v>368.99799999999999</v>
      </c>
      <c r="Y3193" s="16">
        <v>33.633699999999997</v>
      </c>
      <c r="Z3193" s="16">
        <v>5.6800000000000003E-2</v>
      </c>
      <c r="AA3193" s="16">
        <v>0.53036700000000003</v>
      </c>
      <c r="AB3193" s="16">
        <v>0.21</v>
      </c>
      <c r="AC3193" s="16">
        <v>21.67</v>
      </c>
      <c r="AD3193" s="16">
        <v>23.33</v>
      </c>
      <c r="AE3193" s="16">
        <v>0.21790000000000001</v>
      </c>
      <c r="AF3193" s="16">
        <v>0</v>
      </c>
      <c r="AG3193" s="16">
        <v>7804.91</v>
      </c>
      <c r="AH3193" s="16">
        <v>1.7000000000000001E-2</v>
      </c>
      <c r="AI3193" s="16">
        <v>27.2</v>
      </c>
      <c r="AJ3193" s="16">
        <v>66.2</v>
      </c>
      <c r="AK3193" s="16">
        <v>-1.7444999999999999</v>
      </c>
      <c r="AL3193" s="16">
        <v>-0.93620000000000003</v>
      </c>
      <c r="AM3193" s="16">
        <v>-1.0595000000000001</v>
      </c>
      <c r="AN3193" s="16">
        <v>-2.1680000000000001</v>
      </c>
      <c r="AO3193" s="16">
        <v>-1.3069999999999999</v>
      </c>
      <c r="AP3193" s="16">
        <v>-1.6795</v>
      </c>
      <c r="AQ3193" s="16">
        <v>14.2522</v>
      </c>
      <c r="AR3193" s="16">
        <f t="shared" si="129"/>
        <v>1</v>
      </c>
      <c r="AS3193" s="5">
        <f t="shared" si="128"/>
        <v>1.0801999999999978E-2</v>
      </c>
    </row>
    <row r="3194" spans="1:45" x14ac:dyDescent="0.25">
      <c r="A3194" s="16" t="s">
        <v>408</v>
      </c>
      <c r="B3194" s="16" t="s">
        <v>132</v>
      </c>
      <c r="C3194" s="16" t="s">
        <v>372</v>
      </c>
      <c r="D3194" s="16">
        <v>1995</v>
      </c>
      <c r="E3194" s="16" t="s">
        <v>3978</v>
      </c>
      <c r="F3194" s="16" t="s">
        <v>591</v>
      </c>
      <c r="G3194" s="10">
        <v>860.00400000000002</v>
      </c>
      <c r="H3194" s="73">
        <v>6.7569369999999997</v>
      </c>
      <c r="I3194" s="16" t="s">
        <v>6700</v>
      </c>
      <c r="J3194" s="71">
        <v>-4.0000000000000001E-3</v>
      </c>
      <c r="K3194" s="71">
        <v>1.2010000000000001</v>
      </c>
      <c r="L3194" s="16">
        <v>-2.3056000000000001</v>
      </c>
      <c r="M3194" s="16">
        <v>-0.4689856</v>
      </c>
      <c r="N3194" s="16">
        <v>-1.433713</v>
      </c>
      <c r="O3194" s="16">
        <v>-0.82162539999999995</v>
      </c>
      <c r="P3194" s="16">
        <v>-1.0208680000000001</v>
      </c>
      <c r="Q3194" s="16">
        <v>-1.421298</v>
      </c>
      <c r="R3194" s="16">
        <v>0.39700000000000002</v>
      </c>
      <c r="S3194" s="16">
        <v>2.9999999999999997E-4</v>
      </c>
      <c r="T3194" s="16">
        <v>2.0000000000000001E-4</v>
      </c>
      <c r="U3194" s="16">
        <v>0.8619</v>
      </c>
      <c r="V3194" s="16">
        <v>3.94</v>
      </c>
      <c r="W3194" s="16">
        <v>0.56999999999999995</v>
      </c>
      <c r="X3194" s="16">
        <v>366.99400000000003</v>
      </c>
      <c r="Y3194" s="16">
        <v>34.223500000000001</v>
      </c>
      <c r="Z3194" s="16">
        <v>5.5599999999999997E-2</v>
      </c>
      <c r="AA3194" s="16">
        <v>0.49638399999999999</v>
      </c>
      <c r="AB3194" s="16">
        <v>0.21</v>
      </c>
      <c r="AC3194" s="16">
        <v>21.67</v>
      </c>
      <c r="AD3194" s="16">
        <v>24.204999999999998</v>
      </c>
      <c r="AE3194" s="16">
        <v>0.24879999999999999</v>
      </c>
      <c r="AF3194" s="16">
        <v>0</v>
      </c>
      <c r="AG3194" s="16">
        <v>7549.01</v>
      </c>
      <c r="AH3194" s="16">
        <v>1.72E-2</v>
      </c>
      <c r="AI3194" s="16">
        <v>26.9</v>
      </c>
      <c r="AJ3194" s="16">
        <v>65.5</v>
      </c>
      <c r="AK3194" s="16">
        <v>-1.7430000000000001</v>
      </c>
      <c r="AL3194" s="16">
        <v>-0.96250000000000002</v>
      </c>
      <c r="AM3194" s="16">
        <v>-1.0787</v>
      </c>
      <c r="AN3194" s="16">
        <v>-2.1753999999999998</v>
      </c>
      <c r="AO3194" s="16">
        <v>-1.3116000000000001</v>
      </c>
      <c r="AP3194" s="16">
        <v>-1.6549</v>
      </c>
      <c r="AQ3194" s="16">
        <v>14.2522</v>
      </c>
      <c r="AR3194" s="16">
        <f t="shared" si="129"/>
        <v>1</v>
      </c>
      <c r="AS3194" s="5">
        <f t="shared" si="128"/>
        <v>-4.79800000000008E-3</v>
      </c>
    </row>
    <row r="3195" spans="1:45" x14ac:dyDescent="0.25">
      <c r="A3195" s="16" t="s">
        <v>408</v>
      </c>
      <c r="B3195" s="16" t="s">
        <v>132</v>
      </c>
      <c r="C3195" s="16" t="s">
        <v>372</v>
      </c>
      <c r="D3195" s="16">
        <v>1996</v>
      </c>
      <c r="E3195" s="16" t="s">
        <v>3965</v>
      </c>
      <c r="F3195" s="16" t="s">
        <v>591</v>
      </c>
      <c r="G3195" s="10">
        <v>886.476</v>
      </c>
      <c r="H3195" s="73">
        <v>6.7872539999999999</v>
      </c>
      <c r="I3195" s="16" t="s">
        <v>6700</v>
      </c>
      <c r="J3195" s="71">
        <v>-1.2999999999999999E-2</v>
      </c>
      <c r="K3195" s="71">
        <v>1.1859999999999999</v>
      </c>
      <c r="L3195" s="16">
        <v>-2.3482460000000001</v>
      </c>
      <c r="M3195" s="16">
        <v>-0.4689856</v>
      </c>
      <c r="N3195" s="16">
        <v>-1.4310890000000001</v>
      </c>
      <c r="O3195" s="16">
        <v>-0.77626689999999998</v>
      </c>
      <c r="P3195" s="16">
        <v>-1.029272</v>
      </c>
      <c r="Q3195" s="16">
        <v>-1.563372</v>
      </c>
      <c r="R3195" s="16">
        <v>0.39700000000000002</v>
      </c>
      <c r="S3195" s="16">
        <v>2.9999999999999997E-4</v>
      </c>
      <c r="T3195" s="16">
        <v>2.0000000000000001E-4</v>
      </c>
      <c r="U3195" s="16">
        <v>0.82015000000000005</v>
      </c>
      <c r="V3195" s="16">
        <v>4.0659999999999998</v>
      </c>
      <c r="W3195" s="16">
        <v>0.61399999999999999</v>
      </c>
      <c r="X3195" s="16">
        <v>367.25299999999999</v>
      </c>
      <c r="Y3195" s="16">
        <v>34.813400000000001</v>
      </c>
      <c r="Z3195" s="16">
        <v>6.3E-2</v>
      </c>
      <c r="AA3195" s="16">
        <v>0.4410403</v>
      </c>
      <c r="AB3195" s="16">
        <v>0.21</v>
      </c>
      <c r="AC3195" s="16">
        <v>21.67</v>
      </c>
      <c r="AD3195" s="16">
        <v>25.63</v>
      </c>
      <c r="AE3195" s="16">
        <v>0.3201</v>
      </c>
      <c r="AF3195" s="16">
        <v>7.1000000000000004E-3</v>
      </c>
      <c r="AG3195" s="16">
        <v>8100.87</v>
      </c>
      <c r="AH3195" s="16">
        <v>1.7000000000000001E-2</v>
      </c>
      <c r="AI3195" s="16">
        <v>26.6</v>
      </c>
      <c r="AJ3195" s="16">
        <v>64.8</v>
      </c>
      <c r="AK3195" s="16">
        <v>-1.8833</v>
      </c>
      <c r="AL3195" s="16">
        <v>-1.2763</v>
      </c>
      <c r="AM3195" s="16">
        <v>-1.1161000000000001</v>
      </c>
      <c r="AN3195" s="16">
        <v>-2.5055000000000001</v>
      </c>
      <c r="AO3195" s="16">
        <v>-1.3638999999999999</v>
      </c>
      <c r="AP3195" s="16">
        <v>-1.6335</v>
      </c>
      <c r="AQ3195" s="16">
        <v>14.2522</v>
      </c>
      <c r="AR3195" s="16">
        <f t="shared" si="129"/>
        <v>1</v>
      </c>
      <c r="AS3195" s="5">
        <f t="shared" si="128"/>
        <v>-4.2645999999999962E-2</v>
      </c>
    </row>
    <row r="3196" spans="1:45" x14ac:dyDescent="0.25">
      <c r="A3196" s="16" t="s">
        <v>408</v>
      </c>
      <c r="B3196" s="16" t="s">
        <v>132</v>
      </c>
      <c r="C3196" s="16" t="s">
        <v>372</v>
      </c>
      <c r="D3196" s="16">
        <v>1997</v>
      </c>
      <c r="E3196" s="16" t="s">
        <v>3981</v>
      </c>
      <c r="F3196" s="16" t="s">
        <v>591</v>
      </c>
      <c r="G3196" s="10">
        <v>953.55499999999995</v>
      </c>
      <c r="H3196" s="73">
        <v>6.8601970000000003</v>
      </c>
      <c r="I3196" s="16" t="s">
        <v>6700</v>
      </c>
      <c r="J3196" s="71">
        <v>-6.0000000000000001E-3</v>
      </c>
      <c r="K3196" s="71">
        <v>1.179</v>
      </c>
      <c r="L3196" s="16">
        <v>-2.3388</v>
      </c>
      <c r="M3196" s="16">
        <v>-0.4689856</v>
      </c>
      <c r="N3196" s="16">
        <v>-1.428482</v>
      </c>
      <c r="O3196" s="16">
        <v>-0.78451219999999999</v>
      </c>
      <c r="P3196" s="16">
        <v>-1.037809</v>
      </c>
      <c r="Q3196" s="16">
        <v>-1.5258529999999999</v>
      </c>
      <c r="R3196" s="16">
        <v>0.39700000000000002</v>
      </c>
      <c r="S3196" s="16">
        <v>2.9999999999999997E-4</v>
      </c>
      <c r="T3196" s="16">
        <v>2.0000000000000001E-4</v>
      </c>
      <c r="U3196" s="16">
        <v>0.88759999999999994</v>
      </c>
      <c r="V3196" s="16">
        <v>4.1920000000000002</v>
      </c>
      <c r="W3196" s="16">
        <v>0.65800000000000003</v>
      </c>
      <c r="X3196" s="16">
        <v>365.709</v>
      </c>
      <c r="Y3196" s="16">
        <v>35.403199999999998</v>
      </c>
      <c r="Z3196" s="16">
        <v>3.3700000000000001E-2</v>
      </c>
      <c r="AA3196" s="16">
        <v>0.34161580000000002</v>
      </c>
      <c r="AB3196" s="16">
        <v>0.21</v>
      </c>
      <c r="AC3196" s="16">
        <v>21.67</v>
      </c>
      <c r="AD3196" s="16">
        <v>28.19</v>
      </c>
      <c r="AE3196" s="16">
        <v>0.35470000000000002</v>
      </c>
      <c r="AF3196" s="16">
        <v>1.2E-2</v>
      </c>
      <c r="AG3196" s="16">
        <v>8222.07</v>
      </c>
      <c r="AH3196" s="16">
        <v>1.6500000000000001E-2</v>
      </c>
      <c r="AI3196" s="16">
        <v>26.4</v>
      </c>
      <c r="AJ3196" s="16">
        <v>64.099999999999994</v>
      </c>
      <c r="AK3196" s="16">
        <v>-1.8482000000000001</v>
      </c>
      <c r="AL3196" s="16">
        <v>-1.1460999999999999</v>
      </c>
      <c r="AM3196" s="16">
        <v>-1.1661999999999999</v>
      </c>
      <c r="AN3196" s="16">
        <v>-2.3997000000000002</v>
      </c>
      <c r="AO3196" s="16">
        <v>-1.3584000000000001</v>
      </c>
      <c r="AP3196" s="16">
        <v>-1.6298999999999999</v>
      </c>
      <c r="AQ3196" s="16">
        <v>14.2522</v>
      </c>
      <c r="AR3196" s="16">
        <f t="shared" si="129"/>
        <v>1</v>
      </c>
      <c r="AS3196" s="5">
        <f t="shared" si="128"/>
        <v>9.4460000000000655E-3</v>
      </c>
    </row>
    <row r="3197" spans="1:45" x14ac:dyDescent="0.25">
      <c r="A3197" s="16" t="s">
        <v>408</v>
      </c>
      <c r="B3197" s="16" t="s">
        <v>132</v>
      </c>
      <c r="C3197" s="16" t="s">
        <v>372</v>
      </c>
      <c r="D3197" s="16">
        <v>1998</v>
      </c>
      <c r="E3197" s="16" t="s">
        <v>3972</v>
      </c>
      <c r="F3197" s="16" t="s">
        <v>591</v>
      </c>
      <c r="G3197" s="10">
        <v>967.40499999999997</v>
      </c>
      <c r="H3197" s="73">
        <v>6.8746169999999998</v>
      </c>
      <c r="I3197" s="16" t="s">
        <v>6700</v>
      </c>
      <c r="J3197" s="71">
        <v>-1.2E-2</v>
      </c>
      <c r="K3197" s="71">
        <v>1.165</v>
      </c>
      <c r="L3197" s="16">
        <v>-2.330667</v>
      </c>
      <c r="M3197" s="16">
        <v>-0.4689856</v>
      </c>
      <c r="N3197" s="16">
        <v>-1.4251339999999999</v>
      </c>
      <c r="O3197" s="16">
        <v>-0.79592689999999999</v>
      </c>
      <c r="P3197" s="16">
        <v>-1.04677</v>
      </c>
      <c r="Q3197" s="16">
        <v>-1.48828</v>
      </c>
      <c r="R3197" s="16">
        <v>0.39700000000000002</v>
      </c>
      <c r="S3197" s="16">
        <v>2.9999999999999997E-4</v>
      </c>
      <c r="T3197" s="16">
        <v>2.0000000000000001E-4</v>
      </c>
      <c r="U3197" s="16">
        <v>1.0229999999999999</v>
      </c>
      <c r="V3197" s="16">
        <v>4.3179999999999996</v>
      </c>
      <c r="W3197" s="16">
        <v>0.70199999999999996</v>
      </c>
      <c r="X3197" s="16">
        <v>363.16199999999998</v>
      </c>
      <c r="Y3197" s="16">
        <v>35.993000000000002</v>
      </c>
      <c r="Z3197" s="16">
        <v>4.3200000000000002E-2</v>
      </c>
      <c r="AA3197" s="16">
        <v>0.46473120000000001</v>
      </c>
      <c r="AB3197" s="16">
        <v>0.21</v>
      </c>
      <c r="AC3197" s="16">
        <v>21.67</v>
      </c>
      <c r="AD3197" s="16">
        <v>25.02</v>
      </c>
      <c r="AE3197" s="16">
        <v>0.49840000000000001</v>
      </c>
      <c r="AF3197" s="16">
        <v>2.64E-2</v>
      </c>
      <c r="AG3197" s="16">
        <v>7342.11</v>
      </c>
      <c r="AH3197" s="16">
        <v>1.61E-2</v>
      </c>
      <c r="AI3197" s="16">
        <v>26</v>
      </c>
      <c r="AJ3197" s="16">
        <v>63.4</v>
      </c>
      <c r="AK3197" s="16">
        <v>-1.8129999999999999</v>
      </c>
      <c r="AL3197" s="16">
        <v>-1.0159</v>
      </c>
      <c r="AM3197" s="16">
        <v>-1.2162999999999999</v>
      </c>
      <c r="AN3197" s="16">
        <v>-2.2938999999999998</v>
      </c>
      <c r="AO3197" s="16">
        <v>-1.3528</v>
      </c>
      <c r="AP3197" s="16">
        <v>-1.6262000000000001</v>
      </c>
      <c r="AQ3197" s="16">
        <v>14.2522</v>
      </c>
      <c r="AR3197" s="16">
        <f t="shared" si="129"/>
        <v>1</v>
      </c>
      <c r="AS3197" s="5">
        <f t="shared" si="128"/>
        <v>8.1329999999999458E-3</v>
      </c>
    </row>
    <row r="3198" spans="1:45" x14ac:dyDescent="0.25">
      <c r="A3198" s="16" t="s">
        <v>408</v>
      </c>
      <c r="B3198" s="16" t="s">
        <v>132</v>
      </c>
      <c r="C3198" s="16" t="s">
        <v>372</v>
      </c>
      <c r="D3198" s="16">
        <v>1999</v>
      </c>
      <c r="E3198" s="16" t="s">
        <v>3962</v>
      </c>
      <c r="F3198" s="16" t="s">
        <v>591</v>
      </c>
      <c r="G3198" s="10">
        <v>969.95699999999999</v>
      </c>
      <c r="H3198" s="73">
        <v>6.8772520000000004</v>
      </c>
      <c r="I3198" s="16" t="s">
        <v>6700</v>
      </c>
      <c r="J3198" s="71">
        <v>-2.5000000000000001E-2</v>
      </c>
      <c r="K3198" s="71">
        <v>1.1359999999999999</v>
      </c>
      <c r="L3198" s="16">
        <v>-2.2532169999999998</v>
      </c>
      <c r="M3198" s="16">
        <v>-0.39710649999999997</v>
      </c>
      <c r="N3198" s="16">
        <v>-1.401734</v>
      </c>
      <c r="O3198" s="16">
        <v>-0.74269669999999999</v>
      </c>
      <c r="P3198" s="16">
        <v>-1.0523549999999999</v>
      </c>
      <c r="Q3198" s="16">
        <v>-1.4558310000000001</v>
      </c>
      <c r="R3198" s="16">
        <v>0.53010000000000002</v>
      </c>
      <c r="S3198" s="16">
        <v>1E-4</v>
      </c>
      <c r="T3198" s="16">
        <v>2.0000000000000001E-4</v>
      </c>
      <c r="U3198" s="16">
        <v>1.0616000000000001</v>
      </c>
      <c r="V3198" s="16">
        <v>4.444</v>
      </c>
      <c r="W3198" s="16">
        <v>0.746</v>
      </c>
      <c r="X3198" s="16">
        <v>365.35300000000001</v>
      </c>
      <c r="Y3198" s="16">
        <v>36.582799999999999</v>
      </c>
      <c r="Z3198" s="16">
        <v>3.9300000000000002E-2</v>
      </c>
      <c r="AA3198" s="16">
        <v>0.3241388</v>
      </c>
      <c r="AB3198" s="16">
        <v>0.21</v>
      </c>
      <c r="AC3198" s="16">
        <v>21.67</v>
      </c>
      <c r="AD3198" s="16">
        <v>28.64</v>
      </c>
      <c r="AE3198" s="16">
        <v>0.75349999999999995</v>
      </c>
      <c r="AF3198" s="16">
        <v>3.9E-2</v>
      </c>
      <c r="AG3198" s="16">
        <v>8840.8700000000008</v>
      </c>
      <c r="AH3198" s="16">
        <v>1.5800000000000002E-2</v>
      </c>
      <c r="AI3198" s="16">
        <v>25.7</v>
      </c>
      <c r="AJ3198" s="16">
        <v>62.7</v>
      </c>
      <c r="AK3198" s="16">
        <v>-1.7766999999999999</v>
      </c>
      <c r="AL3198" s="16">
        <v>-0.90790000000000004</v>
      </c>
      <c r="AM3198" s="16">
        <v>-1.2022999999999999</v>
      </c>
      <c r="AN3198" s="16">
        <v>-2.2856999999999998</v>
      </c>
      <c r="AO3198" s="16">
        <v>-1.3936999999999999</v>
      </c>
      <c r="AP3198" s="16">
        <v>-1.5646</v>
      </c>
      <c r="AQ3198" s="16">
        <v>14.2522</v>
      </c>
      <c r="AR3198" s="16">
        <f t="shared" si="129"/>
        <v>1</v>
      </c>
      <c r="AS3198" s="5">
        <f t="shared" si="128"/>
        <v>7.7450000000000241E-2</v>
      </c>
    </row>
    <row r="3199" spans="1:45" x14ac:dyDescent="0.25">
      <c r="A3199" s="16" t="s">
        <v>408</v>
      </c>
      <c r="B3199" s="16" t="s">
        <v>132</v>
      </c>
      <c r="C3199" s="16" t="s">
        <v>372</v>
      </c>
      <c r="D3199" s="16">
        <v>2000</v>
      </c>
      <c r="E3199" s="16" t="s">
        <v>3987</v>
      </c>
      <c r="F3199" s="16" t="s">
        <v>591</v>
      </c>
      <c r="G3199" s="10">
        <v>1003</v>
      </c>
      <c r="H3199" s="73">
        <v>6.9107529999999997</v>
      </c>
      <c r="I3199" s="16">
        <v>27250535</v>
      </c>
      <c r="J3199" s="71">
        <v>2.1999999999999999E-2</v>
      </c>
      <c r="K3199" s="71">
        <v>1.1619999999999999</v>
      </c>
      <c r="L3199" s="16">
        <v>-2.2443080000000002</v>
      </c>
      <c r="M3199" s="16">
        <v>-0.42762</v>
      </c>
      <c r="N3199" s="16">
        <v>-1.4050739999999999</v>
      </c>
      <c r="O3199" s="16">
        <v>-0.71717889999999995</v>
      </c>
      <c r="P3199" s="16">
        <v>-1.0570090000000001</v>
      </c>
      <c r="Q3199" s="16">
        <v>-1.4232940000000001</v>
      </c>
      <c r="R3199" s="16">
        <v>0.4728</v>
      </c>
      <c r="S3199" s="16">
        <v>2.9999999999999997E-4</v>
      </c>
      <c r="T3199" s="16">
        <v>2.0000000000000001E-4</v>
      </c>
      <c r="U3199" s="16">
        <v>1.0122</v>
      </c>
      <c r="V3199" s="16">
        <v>4.57</v>
      </c>
      <c r="W3199" s="16">
        <v>0.79</v>
      </c>
      <c r="X3199" s="16">
        <v>364.80399999999997</v>
      </c>
      <c r="Y3199" s="16">
        <v>37.172699999999999</v>
      </c>
      <c r="Z3199" s="16">
        <v>4.3999999999999997E-2</v>
      </c>
      <c r="AA3199" s="16">
        <v>0.3122934</v>
      </c>
      <c r="AB3199" s="16">
        <v>0.21</v>
      </c>
      <c r="AC3199" s="16">
        <v>21.67</v>
      </c>
      <c r="AD3199" s="16">
        <v>28.945</v>
      </c>
      <c r="AE3199" s="16">
        <v>1.1313</v>
      </c>
      <c r="AF3199" s="16">
        <v>6.7299999999999999E-2</v>
      </c>
      <c r="AG3199" s="16">
        <v>9148.9699999999993</v>
      </c>
      <c r="AH3199" s="16">
        <v>1.5299999999999999E-2</v>
      </c>
      <c r="AI3199" s="16">
        <v>25.4</v>
      </c>
      <c r="AJ3199" s="16">
        <v>62</v>
      </c>
      <c r="AK3199" s="16">
        <v>-1.7403999999999999</v>
      </c>
      <c r="AL3199" s="16">
        <v>-0.79979999999999996</v>
      </c>
      <c r="AM3199" s="16">
        <v>-1.1881999999999999</v>
      </c>
      <c r="AN3199" s="16">
        <v>-2.2774000000000001</v>
      </c>
      <c r="AO3199" s="16">
        <v>-1.4345000000000001</v>
      </c>
      <c r="AP3199" s="16">
        <v>-1.5028999999999999</v>
      </c>
      <c r="AQ3199" s="16">
        <v>14.2522</v>
      </c>
      <c r="AR3199" s="16">
        <f t="shared" si="129"/>
        <v>0</v>
      </c>
      <c r="AS3199" s="5">
        <f t="shared" si="128"/>
        <v>8.9089999999996117E-3</v>
      </c>
    </row>
    <row r="3200" spans="1:45" x14ac:dyDescent="0.25">
      <c r="A3200" s="16" t="s">
        <v>408</v>
      </c>
      <c r="B3200" s="16" t="s">
        <v>132</v>
      </c>
      <c r="C3200" s="16" t="s">
        <v>372</v>
      </c>
      <c r="D3200" s="16">
        <v>2001</v>
      </c>
      <c r="E3200" s="16" t="s">
        <v>3973</v>
      </c>
      <c r="F3200" s="16" t="s">
        <v>591</v>
      </c>
      <c r="G3200" s="10">
        <v>1038.58</v>
      </c>
      <c r="H3200" s="73">
        <v>6.9456110000000004</v>
      </c>
      <c r="I3200" s="16">
        <v>27945005</v>
      </c>
      <c r="J3200" s="71">
        <v>4.2000000000000003E-2</v>
      </c>
      <c r="K3200" s="71">
        <v>1.212</v>
      </c>
      <c r="L3200" s="16">
        <v>-2.251687</v>
      </c>
      <c r="M3200" s="16">
        <v>-0.44213229999999998</v>
      </c>
      <c r="N3200" s="16">
        <v>-1.3844350000000001</v>
      </c>
      <c r="O3200" s="16">
        <v>-0.79740829999999996</v>
      </c>
      <c r="P3200" s="16">
        <v>-1.0634509999999999</v>
      </c>
      <c r="Q3200" s="16">
        <v>-1.3536060000000001</v>
      </c>
      <c r="R3200" s="16">
        <v>0.44690000000000002</v>
      </c>
      <c r="S3200" s="16">
        <v>2.0000000000000001E-4</v>
      </c>
      <c r="T3200" s="16">
        <v>2.0000000000000001E-4</v>
      </c>
      <c r="U3200" s="16">
        <v>1.1173999999999999</v>
      </c>
      <c r="V3200" s="16">
        <v>4.4420000000000002</v>
      </c>
      <c r="W3200" s="16">
        <v>0.86799999999999999</v>
      </c>
      <c r="X3200" s="16">
        <v>365.99900000000002</v>
      </c>
      <c r="Y3200" s="16">
        <v>37.762500000000003</v>
      </c>
      <c r="Z3200" s="16">
        <v>3.1699999999999999E-2</v>
      </c>
      <c r="AA3200" s="16">
        <v>0.51793889999999998</v>
      </c>
      <c r="AB3200" s="16">
        <v>0.21</v>
      </c>
      <c r="AC3200" s="16">
        <v>21.67</v>
      </c>
      <c r="AD3200" s="16">
        <v>23.65</v>
      </c>
      <c r="AE3200" s="16">
        <v>1.2799</v>
      </c>
      <c r="AF3200" s="16">
        <v>0.29670000000000002</v>
      </c>
      <c r="AG3200" s="16">
        <v>9859.35</v>
      </c>
      <c r="AH3200" s="16">
        <v>1.5599999999999999E-2</v>
      </c>
      <c r="AI3200" s="16">
        <v>25.1</v>
      </c>
      <c r="AJ3200" s="16">
        <v>61.3</v>
      </c>
      <c r="AK3200" s="16">
        <v>-1.6359999999999999</v>
      </c>
      <c r="AL3200" s="16">
        <v>-0.91120000000000001</v>
      </c>
      <c r="AM3200" s="16">
        <v>-1.1603000000000001</v>
      </c>
      <c r="AN3200" s="16">
        <v>-2.0766</v>
      </c>
      <c r="AO3200" s="16">
        <v>-1.3608</v>
      </c>
      <c r="AP3200" s="16">
        <v>-1.3892</v>
      </c>
      <c r="AQ3200" s="16">
        <v>14.2522</v>
      </c>
      <c r="AR3200" s="16">
        <f t="shared" si="129"/>
        <v>0</v>
      </c>
      <c r="AS3200" s="5">
        <f t="shared" si="128"/>
        <v>-7.3789999999998024E-3</v>
      </c>
    </row>
    <row r="3201" spans="1:45" x14ac:dyDescent="0.25">
      <c r="A3201" s="16" t="s">
        <v>408</v>
      </c>
      <c r="B3201" s="16" t="s">
        <v>132</v>
      </c>
      <c r="C3201" s="16" t="s">
        <v>372</v>
      </c>
      <c r="D3201" s="16">
        <v>2002</v>
      </c>
      <c r="E3201" s="16" t="s">
        <v>3989</v>
      </c>
      <c r="F3201" s="16" t="s">
        <v>591</v>
      </c>
      <c r="G3201" s="10">
        <v>1074.6400000000001</v>
      </c>
      <c r="H3201" s="73">
        <v>6.9797399999999996</v>
      </c>
      <c r="I3201" s="16">
        <v>28679565</v>
      </c>
      <c r="J3201" s="71">
        <v>-2.4E-2</v>
      </c>
      <c r="K3201" s="71">
        <v>1.1839999999999999</v>
      </c>
      <c r="L3201" s="16">
        <v>-2.19171</v>
      </c>
      <c r="M3201" s="16">
        <v>-0.47002250000000001</v>
      </c>
      <c r="N3201" s="16">
        <v>-1.3445860000000001</v>
      </c>
      <c r="O3201" s="16">
        <v>-0.74367419999999995</v>
      </c>
      <c r="P3201" s="16">
        <v>-1.064397</v>
      </c>
      <c r="Q3201" s="16">
        <v>-1.2838830000000001</v>
      </c>
      <c r="R3201" s="16">
        <v>0.39510000000000001</v>
      </c>
      <c r="S3201" s="16">
        <v>2.9999999999999997E-4</v>
      </c>
      <c r="T3201" s="16">
        <v>2.0000000000000001E-4</v>
      </c>
      <c r="U3201" s="16">
        <v>1.4263999999999999</v>
      </c>
      <c r="V3201" s="16">
        <v>4.3140000000000001</v>
      </c>
      <c r="W3201" s="16">
        <v>0.94599999999999995</v>
      </c>
      <c r="X3201" s="16">
        <v>366.84699999999998</v>
      </c>
      <c r="Y3201" s="16">
        <v>38.3523</v>
      </c>
      <c r="Z3201" s="16">
        <v>5.33E-2</v>
      </c>
      <c r="AA3201" s="16">
        <v>0.51599700000000004</v>
      </c>
      <c r="AB3201" s="16">
        <v>0.21</v>
      </c>
      <c r="AC3201" s="16">
        <v>21.67</v>
      </c>
      <c r="AD3201" s="16">
        <v>23.7</v>
      </c>
      <c r="AE3201" s="16">
        <v>1.8757999999999999</v>
      </c>
      <c r="AF3201" s="16">
        <v>0.53269999999999995</v>
      </c>
      <c r="AG3201" s="16">
        <v>10459.9</v>
      </c>
      <c r="AH3201" s="16">
        <v>1.54E-2</v>
      </c>
      <c r="AI3201" s="16">
        <v>24.8</v>
      </c>
      <c r="AJ3201" s="16">
        <v>60.6</v>
      </c>
      <c r="AK3201" s="16">
        <v>-1.5315000000000001</v>
      </c>
      <c r="AL3201" s="16">
        <v>-1.0226</v>
      </c>
      <c r="AM3201" s="16">
        <v>-1.1324000000000001</v>
      </c>
      <c r="AN3201" s="16">
        <v>-1.8756999999999999</v>
      </c>
      <c r="AO3201" s="16">
        <v>-1.2871999999999999</v>
      </c>
      <c r="AP3201" s="16">
        <v>-1.2754000000000001</v>
      </c>
      <c r="AQ3201" s="16">
        <v>14.2522</v>
      </c>
      <c r="AR3201" s="16">
        <f t="shared" si="129"/>
        <v>0</v>
      </c>
      <c r="AS3201" s="5">
        <f t="shared" si="128"/>
        <v>5.9976999999999947E-2</v>
      </c>
    </row>
    <row r="3202" spans="1:45" x14ac:dyDescent="0.25">
      <c r="A3202" s="16" t="s">
        <v>408</v>
      </c>
      <c r="B3202" s="16" t="s">
        <v>132</v>
      </c>
      <c r="C3202" s="16" t="s">
        <v>372</v>
      </c>
      <c r="D3202" s="16">
        <v>2003</v>
      </c>
      <c r="E3202" s="16" t="s">
        <v>3966</v>
      </c>
      <c r="F3202" s="16" t="s">
        <v>591</v>
      </c>
      <c r="G3202" s="10">
        <v>1125.76</v>
      </c>
      <c r="H3202" s="73">
        <v>7.0262169999999999</v>
      </c>
      <c r="I3202" s="16">
        <v>29435944</v>
      </c>
      <c r="J3202" s="71">
        <v>-1.2999999999999999E-2</v>
      </c>
      <c r="K3202" s="71">
        <v>1.1679999999999999</v>
      </c>
      <c r="L3202" s="16">
        <v>-2.198661</v>
      </c>
      <c r="M3202" s="16">
        <v>-0.49964710000000001</v>
      </c>
      <c r="N3202" s="16">
        <v>-1.320605</v>
      </c>
      <c r="O3202" s="16">
        <v>-0.60115580000000002</v>
      </c>
      <c r="P3202" s="16">
        <v>-1.0621959999999999</v>
      </c>
      <c r="Q3202" s="16">
        <v>-1.4514180000000001</v>
      </c>
      <c r="R3202" s="16">
        <v>0.33979999999999999</v>
      </c>
      <c r="S3202" s="16">
        <v>2.0000000000000001E-4</v>
      </c>
      <c r="T3202" s="16">
        <v>2.9999999999999997E-4</v>
      </c>
      <c r="U3202" s="16">
        <v>1.5322</v>
      </c>
      <c r="V3202" s="16">
        <v>4.1859999999999999</v>
      </c>
      <c r="W3202" s="16">
        <v>1.024</v>
      </c>
      <c r="X3202" s="16">
        <v>368.55599999999998</v>
      </c>
      <c r="Y3202" s="16">
        <v>38.942100000000003</v>
      </c>
      <c r="Z3202" s="16">
        <v>8.1199999999999994E-2</v>
      </c>
      <c r="AA3202" s="16">
        <v>0.28763149999999998</v>
      </c>
      <c r="AB3202" s="16">
        <v>0.21</v>
      </c>
      <c r="AC3202" s="16">
        <v>21.67</v>
      </c>
      <c r="AD3202" s="16">
        <v>29.58</v>
      </c>
      <c r="AE3202" s="16">
        <v>2.5564</v>
      </c>
      <c r="AF3202" s="16">
        <v>1.4388000000000001</v>
      </c>
      <c r="AG3202" s="16">
        <v>11045.4</v>
      </c>
      <c r="AH3202" s="16">
        <v>1.5299999999999999E-2</v>
      </c>
      <c r="AI3202" s="16">
        <v>24.5</v>
      </c>
      <c r="AJ3202" s="16">
        <v>59.9</v>
      </c>
      <c r="AK3202" s="16">
        <v>-1.6736</v>
      </c>
      <c r="AL3202" s="16">
        <v>-1.2401</v>
      </c>
      <c r="AM3202" s="16">
        <v>-1.2517</v>
      </c>
      <c r="AN3202" s="16">
        <v>-2.0078</v>
      </c>
      <c r="AO3202" s="16">
        <v>-1.335</v>
      </c>
      <c r="AP3202" s="16">
        <v>-1.5763</v>
      </c>
      <c r="AQ3202" s="16">
        <v>14.2522</v>
      </c>
      <c r="AR3202" s="16">
        <f t="shared" si="129"/>
        <v>0</v>
      </c>
      <c r="AS3202" s="5">
        <f t="shared" si="128"/>
        <v>-6.9509999999999295E-3</v>
      </c>
    </row>
    <row r="3203" spans="1:45" x14ac:dyDescent="0.25">
      <c r="A3203" s="16" t="s">
        <v>408</v>
      </c>
      <c r="B3203" s="16" t="s">
        <v>132</v>
      </c>
      <c r="C3203" s="16" t="s">
        <v>372</v>
      </c>
      <c r="D3203" s="16">
        <v>2004</v>
      </c>
      <c r="E3203" s="16" t="s">
        <v>3979</v>
      </c>
      <c r="F3203" s="16" t="s">
        <v>591</v>
      </c>
      <c r="G3203" s="10">
        <v>1137.56</v>
      </c>
      <c r="H3203" s="73">
        <v>7.0366439999999999</v>
      </c>
      <c r="I3203" s="16">
        <v>30186341</v>
      </c>
      <c r="J3203" s="71">
        <v>-0.05</v>
      </c>
      <c r="K3203" s="71">
        <v>1.111</v>
      </c>
      <c r="L3203" s="16">
        <v>-2.1845829999999999</v>
      </c>
      <c r="M3203" s="16">
        <v>-0.52360430000000002</v>
      </c>
      <c r="N3203" s="16">
        <v>-1.3168610000000001</v>
      </c>
      <c r="O3203" s="16">
        <v>-0.65545419999999999</v>
      </c>
      <c r="P3203" s="16">
        <v>-1.064584</v>
      </c>
      <c r="Q3203" s="16">
        <v>-1.3370329999999999</v>
      </c>
      <c r="R3203" s="16">
        <v>0.2959</v>
      </c>
      <c r="S3203" s="16">
        <v>2.0000000000000001E-4</v>
      </c>
      <c r="T3203" s="16">
        <v>2.9999999999999997E-4</v>
      </c>
      <c r="U3203" s="16">
        <v>1.6298999999999999</v>
      </c>
      <c r="V3203" s="16">
        <v>4.0579999999999998</v>
      </c>
      <c r="W3203" s="16">
        <v>1.1020000000000001</v>
      </c>
      <c r="X3203" s="16">
        <v>367.22699999999998</v>
      </c>
      <c r="Y3203" s="16">
        <v>39.5319</v>
      </c>
      <c r="Z3203" s="16">
        <v>4.0899999999999999E-2</v>
      </c>
      <c r="AA3203" s="16">
        <v>0.2631637</v>
      </c>
      <c r="AB3203" s="16">
        <v>0.21</v>
      </c>
      <c r="AC3203" s="16">
        <v>21.67</v>
      </c>
      <c r="AD3203" s="16">
        <v>30.21</v>
      </c>
      <c r="AE3203" s="16">
        <v>2.7435</v>
      </c>
      <c r="AF3203" s="16">
        <v>2.7959000000000001</v>
      </c>
      <c r="AG3203" s="16">
        <v>11120.7</v>
      </c>
      <c r="AH3203" s="16">
        <v>1.5100000000000001E-2</v>
      </c>
      <c r="AI3203" s="16">
        <v>24.3</v>
      </c>
      <c r="AJ3203" s="16">
        <v>59.2</v>
      </c>
      <c r="AK3203" s="16">
        <v>-1.6718999999999999</v>
      </c>
      <c r="AL3203" s="16">
        <v>-1.2762</v>
      </c>
      <c r="AM3203" s="16">
        <v>-1.2228000000000001</v>
      </c>
      <c r="AN3203" s="16">
        <v>-1.5825</v>
      </c>
      <c r="AO3203" s="16">
        <v>-1.1567000000000001</v>
      </c>
      <c r="AP3203" s="16">
        <v>-1.484</v>
      </c>
      <c r="AQ3203" s="16">
        <v>14.2522</v>
      </c>
      <c r="AR3203" s="16">
        <f t="shared" si="129"/>
        <v>0</v>
      </c>
      <c r="AS3203" s="5">
        <f t="shared" si="128"/>
        <v>1.4078000000000035E-2</v>
      </c>
    </row>
    <row r="3204" spans="1:45" x14ac:dyDescent="0.25">
      <c r="A3204" s="16" t="s">
        <v>408</v>
      </c>
      <c r="B3204" s="16" t="s">
        <v>132</v>
      </c>
      <c r="C3204" s="16" t="s">
        <v>372</v>
      </c>
      <c r="D3204" s="16">
        <v>2005</v>
      </c>
      <c r="E3204" s="16" t="s">
        <v>3985</v>
      </c>
      <c r="F3204" s="16" t="s">
        <v>591</v>
      </c>
      <c r="G3204" s="10">
        <v>1189.96</v>
      </c>
      <c r="H3204" s="73">
        <v>7.0816759999999999</v>
      </c>
      <c r="I3204" s="16">
        <v>30911914</v>
      </c>
      <c r="J3204" s="71">
        <v>-1.4E-2</v>
      </c>
      <c r="K3204" s="71">
        <v>1.095</v>
      </c>
      <c r="L3204" s="16">
        <v>-2.2280220000000002</v>
      </c>
      <c r="M3204" s="16">
        <v>-0.52224000000000004</v>
      </c>
      <c r="N3204" s="16">
        <v>-1.3236049999999999</v>
      </c>
      <c r="O3204" s="16">
        <v>-0.54949230000000004</v>
      </c>
      <c r="P3204" s="16">
        <v>-1.0840339999999999</v>
      </c>
      <c r="Q3204" s="16">
        <v>-1.526073</v>
      </c>
      <c r="R3204" s="16">
        <v>0.2984</v>
      </c>
      <c r="S3204" s="16">
        <v>2.0000000000000001E-4</v>
      </c>
      <c r="T3204" s="16">
        <v>2.9999999999999997E-4</v>
      </c>
      <c r="U3204" s="16">
        <v>1.5630999999999999</v>
      </c>
      <c r="V3204" s="16">
        <v>3.93</v>
      </c>
      <c r="W3204" s="16">
        <v>1.18</v>
      </c>
      <c r="X3204" s="16">
        <v>366.96499999999997</v>
      </c>
      <c r="Y3204" s="16">
        <v>42.436300000000003</v>
      </c>
      <c r="Z3204" s="16">
        <v>6.1899999999999997E-2</v>
      </c>
      <c r="AA3204" s="16">
        <v>0.25092989999999998</v>
      </c>
      <c r="AB3204" s="16">
        <v>0.21</v>
      </c>
      <c r="AC3204" s="16">
        <v>21.67</v>
      </c>
      <c r="AD3204" s="16">
        <v>30.524999999999999</v>
      </c>
      <c r="AE3204" s="16">
        <v>1.484</v>
      </c>
      <c r="AF3204" s="16">
        <v>4.7590000000000003</v>
      </c>
      <c r="AG3204" s="16">
        <v>11960</v>
      </c>
      <c r="AH3204" s="16">
        <v>1.49E-2</v>
      </c>
      <c r="AI3204" s="16">
        <v>24</v>
      </c>
      <c r="AJ3204" s="16">
        <v>58.5</v>
      </c>
      <c r="AK3204" s="16">
        <v>-1.7436</v>
      </c>
      <c r="AL3204" s="16">
        <v>-1.4450000000000001</v>
      </c>
      <c r="AM3204" s="16">
        <v>-1.3962000000000001</v>
      </c>
      <c r="AN3204" s="16">
        <v>-1.9733000000000001</v>
      </c>
      <c r="AO3204" s="16">
        <v>-1.3536999999999999</v>
      </c>
      <c r="AP3204" s="16">
        <v>-1.5941000000000001</v>
      </c>
      <c r="AQ3204" s="16">
        <v>14.2522</v>
      </c>
      <c r="AR3204" s="16">
        <f t="shared" si="129"/>
        <v>0</v>
      </c>
      <c r="AS3204" s="5">
        <f t="shared" ref="AS3204:AS3267" si="130">IF(D3204=1985, 0, L3204-L3203)</f>
        <v>-4.3439000000000227E-2</v>
      </c>
    </row>
    <row r="3205" spans="1:45" x14ac:dyDescent="0.25">
      <c r="A3205" s="16" t="s">
        <v>408</v>
      </c>
      <c r="B3205" s="16" t="s">
        <v>132</v>
      </c>
      <c r="C3205" s="16" t="s">
        <v>372</v>
      </c>
      <c r="D3205" s="16">
        <v>2006</v>
      </c>
      <c r="E3205" s="16" t="s">
        <v>3963</v>
      </c>
      <c r="F3205" s="16" t="s">
        <v>591</v>
      </c>
      <c r="G3205" s="10">
        <v>1275.26</v>
      </c>
      <c r="H3205" s="73">
        <v>7.1509070000000001</v>
      </c>
      <c r="I3205" s="16">
        <v>31607064</v>
      </c>
      <c r="J3205" s="71">
        <v>-1.2E-2</v>
      </c>
      <c r="K3205" s="71">
        <v>1.0820000000000001</v>
      </c>
      <c r="L3205" s="16">
        <v>-2.1493929999999999</v>
      </c>
      <c r="M3205" s="16">
        <v>-0.46843180000000001</v>
      </c>
      <c r="N3205" s="16">
        <v>-1.294478</v>
      </c>
      <c r="O3205" s="16">
        <v>-0.59436100000000003</v>
      </c>
      <c r="P3205" s="16">
        <v>-1.07498</v>
      </c>
      <c r="Q3205" s="16">
        <v>-1.388522</v>
      </c>
      <c r="R3205" s="16">
        <v>0.39700000000000002</v>
      </c>
      <c r="S3205" s="16">
        <v>2.0000000000000001E-4</v>
      </c>
      <c r="T3205" s="16">
        <v>2.9999999999999997E-4</v>
      </c>
      <c r="U3205" s="16">
        <v>1.9630000000000001</v>
      </c>
      <c r="V3205" s="16">
        <v>3.9220000000000002</v>
      </c>
      <c r="W3205" s="16">
        <v>1.3120000000000001</v>
      </c>
      <c r="X3205" s="16">
        <v>363.71800000000002</v>
      </c>
      <c r="Y3205" s="16">
        <v>38.854799999999997</v>
      </c>
      <c r="Z3205" s="16">
        <v>8.5699999999999998E-2</v>
      </c>
      <c r="AA3205" s="16">
        <v>0.28685470000000002</v>
      </c>
      <c r="AB3205" s="16">
        <v>0.21</v>
      </c>
      <c r="AC3205" s="16">
        <v>21.67</v>
      </c>
      <c r="AD3205" s="16">
        <v>29.6</v>
      </c>
      <c r="AE3205" s="16">
        <v>1.2675000000000001</v>
      </c>
      <c r="AF3205" s="16">
        <v>11.8956</v>
      </c>
      <c r="AG3205" s="16">
        <v>13779.7</v>
      </c>
      <c r="AH3205" s="16">
        <v>1.4800000000000001E-2</v>
      </c>
      <c r="AI3205" s="16">
        <v>23.7</v>
      </c>
      <c r="AJ3205" s="16">
        <v>57.7</v>
      </c>
      <c r="AK3205" s="16">
        <v>-1.7202999999999999</v>
      </c>
      <c r="AL3205" s="16">
        <v>-1.2116</v>
      </c>
      <c r="AM3205" s="16">
        <v>-1.1668000000000001</v>
      </c>
      <c r="AN3205" s="16">
        <v>-2.1120000000000001</v>
      </c>
      <c r="AO3205" s="16">
        <v>-1.2192000000000001</v>
      </c>
      <c r="AP3205" s="16">
        <v>-1.3207</v>
      </c>
      <c r="AQ3205" s="16">
        <v>14.2522</v>
      </c>
      <c r="AR3205" s="16">
        <f t="shared" ref="AR3205:AR3268" si="131">IF(OR(AND(I3205&lt;&gt;"", I3205&gt;=10000000, AQ3205&lt;=32.5), AND(A3205="Middle East &amp; North Africa", I3205&lt;&gt;"", I3205&gt;=9000000, AQ3205&lt;&gt;"", AQ3205&lt;=32.5)), 0, 1)</f>
        <v>0</v>
      </c>
      <c r="AS3205" s="5">
        <f t="shared" si="130"/>
        <v>7.8629000000000282E-2</v>
      </c>
    </row>
    <row r="3206" spans="1:45" x14ac:dyDescent="0.25">
      <c r="A3206" s="16" t="s">
        <v>408</v>
      </c>
      <c r="B3206" s="16" t="s">
        <v>132</v>
      </c>
      <c r="C3206" s="16" t="s">
        <v>372</v>
      </c>
      <c r="D3206" s="16">
        <v>2007</v>
      </c>
      <c r="E3206" s="16" t="s">
        <v>3968</v>
      </c>
      <c r="F3206" s="16" t="s">
        <v>591</v>
      </c>
      <c r="G3206" s="10">
        <v>1385.41</v>
      </c>
      <c r="H3206" s="73">
        <v>7.2337509999999998</v>
      </c>
      <c r="I3206" s="16">
        <v>32282526</v>
      </c>
      <c r="J3206" s="71">
        <v>-1.2E-2</v>
      </c>
      <c r="K3206" s="71">
        <v>1.069</v>
      </c>
      <c r="L3206" s="16">
        <v>-2.1643789999999998</v>
      </c>
      <c r="M3206" s="16">
        <v>-0.46749980000000002</v>
      </c>
      <c r="N3206" s="16">
        <v>-1.226955</v>
      </c>
      <c r="O3206" s="16">
        <v>-0.64129979999999998</v>
      </c>
      <c r="P3206" s="16">
        <v>-1.063771</v>
      </c>
      <c r="Q3206" s="16">
        <v>-1.455938</v>
      </c>
      <c r="R3206" s="16">
        <v>0.39700000000000002</v>
      </c>
      <c r="S3206" s="16">
        <v>2.0000000000000001E-4</v>
      </c>
      <c r="T3206" s="16">
        <v>4.0000000000000002E-4</v>
      </c>
      <c r="U3206" s="16">
        <v>2.3203</v>
      </c>
      <c r="V3206" s="16">
        <v>3.9140000000000001</v>
      </c>
      <c r="W3206" s="16">
        <v>1.444</v>
      </c>
      <c r="X3206" s="16">
        <v>367.19299999999998</v>
      </c>
      <c r="Y3206" s="16">
        <v>40.502000000000002</v>
      </c>
      <c r="Z3206" s="16">
        <v>3.6799999999999999E-2</v>
      </c>
      <c r="AA3206" s="16">
        <v>0.26044509999999998</v>
      </c>
      <c r="AB3206" s="16">
        <v>0.21</v>
      </c>
      <c r="AC3206" s="16">
        <v>21.67</v>
      </c>
      <c r="AD3206" s="16">
        <v>30.28</v>
      </c>
      <c r="AE3206" s="16">
        <v>0.85499999999999998</v>
      </c>
      <c r="AF3206" s="16">
        <v>20.3551</v>
      </c>
      <c r="AG3206" s="16">
        <v>14926.6</v>
      </c>
      <c r="AH3206" s="16">
        <v>1.46E-2</v>
      </c>
      <c r="AI3206" s="16">
        <v>23.4</v>
      </c>
      <c r="AJ3206" s="16">
        <v>57</v>
      </c>
      <c r="AK3206" s="16">
        <v>-1.6240000000000001</v>
      </c>
      <c r="AL3206" s="16">
        <v>-1.3755999999999999</v>
      </c>
      <c r="AM3206" s="16">
        <v>-1.105</v>
      </c>
      <c r="AN3206" s="16">
        <v>-2.3422999999999998</v>
      </c>
      <c r="AO3206" s="16">
        <v>-1.3226</v>
      </c>
      <c r="AP3206" s="16">
        <v>-1.3935</v>
      </c>
      <c r="AQ3206" s="16">
        <v>14.2522</v>
      </c>
      <c r="AR3206" s="16">
        <f t="shared" si="131"/>
        <v>0</v>
      </c>
      <c r="AS3206" s="5">
        <f t="shared" si="130"/>
        <v>-1.4985999999999944E-2</v>
      </c>
    </row>
    <row r="3207" spans="1:45" x14ac:dyDescent="0.25">
      <c r="A3207" s="16" t="s">
        <v>408</v>
      </c>
      <c r="B3207" s="16" t="s">
        <v>132</v>
      </c>
      <c r="C3207" s="16" t="s">
        <v>372</v>
      </c>
      <c r="D3207" s="16">
        <v>2008</v>
      </c>
      <c r="E3207" s="16" t="s">
        <v>3980</v>
      </c>
      <c r="F3207" s="16" t="s">
        <v>591</v>
      </c>
      <c r="G3207" s="10">
        <v>1455.32</v>
      </c>
      <c r="H3207" s="73">
        <v>7.2829800000000002</v>
      </c>
      <c r="I3207" s="16">
        <v>32955496</v>
      </c>
      <c r="J3207" s="71">
        <v>-2.3E-2</v>
      </c>
      <c r="K3207" s="71">
        <v>1.0449999999999999</v>
      </c>
      <c r="L3207" s="16">
        <v>-2.163395</v>
      </c>
      <c r="M3207" s="16">
        <v>-0.46694600000000003</v>
      </c>
      <c r="N3207" s="16">
        <v>-1.2213609999999999</v>
      </c>
      <c r="O3207" s="16">
        <v>-0.57314690000000001</v>
      </c>
      <c r="P3207" s="16">
        <v>-1.0464720000000001</v>
      </c>
      <c r="Q3207" s="16">
        <v>-1.552424</v>
      </c>
      <c r="R3207" s="16">
        <v>0.39700000000000002</v>
      </c>
      <c r="S3207" s="16">
        <v>1E-4</v>
      </c>
      <c r="T3207" s="16">
        <v>5.0000000000000001E-4</v>
      </c>
      <c r="U3207" s="16">
        <v>2.2014</v>
      </c>
      <c r="V3207" s="16">
        <v>3.9060000000000001</v>
      </c>
      <c r="W3207" s="16">
        <v>1.5760000000000001</v>
      </c>
      <c r="X3207" s="16">
        <v>368.81</v>
      </c>
      <c r="Y3207" s="16">
        <v>40.9086</v>
      </c>
      <c r="Z3207" s="16">
        <v>5.1900000000000002E-2</v>
      </c>
      <c r="AA3207" s="16">
        <v>0.1687882</v>
      </c>
      <c r="AB3207" s="16">
        <v>0.21</v>
      </c>
      <c r="AC3207" s="16">
        <v>21.67</v>
      </c>
      <c r="AD3207" s="16">
        <v>32.64</v>
      </c>
      <c r="AE3207" s="16">
        <v>0.88419999999999999</v>
      </c>
      <c r="AF3207" s="16">
        <v>28.9543</v>
      </c>
      <c r="AG3207" s="16">
        <v>15973.2</v>
      </c>
      <c r="AH3207" s="16">
        <v>1.4500000000000001E-2</v>
      </c>
      <c r="AI3207" s="16">
        <v>23.1</v>
      </c>
      <c r="AJ3207" s="16">
        <v>56.3</v>
      </c>
      <c r="AK3207" s="16">
        <v>-1.6153</v>
      </c>
      <c r="AL3207" s="16">
        <v>-1.4835</v>
      </c>
      <c r="AM3207" s="16">
        <v>-1.2665</v>
      </c>
      <c r="AN3207" s="16">
        <v>-2.4695</v>
      </c>
      <c r="AO3207" s="16">
        <v>-1.4745999999999999</v>
      </c>
      <c r="AP3207" s="16">
        <v>-1.4117999999999999</v>
      </c>
      <c r="AQ3207" s="16">
        <v>14.2522</v>
      </c>
      <c r="AR3207" s="16">
        <f t="shared" si="131"/>
        <v>0</v>
      </c>
      <c r="AS3207" s="5">
        <f t="shared" si="130"/>
        <v>9.8399999999987386E-4</v>
      </c>
    </row>
    <row r="3208" spans="1:45" x14ac:dyDescent="0.25">
      <c r="A3208" s="16" t="s">
        <v>408</v>
      </c>
      <c r="B3208" s="16" t="s">
        <v>132</v>
      </c>
      <c r="C3208" s="16" t="s">
        <v>372</v>
      </c>
      <c r="D3208" s="16">
        <v>2009</v>
      </c>
      <c r="E3208" s="16" t="s">
        <v>3970</v>
      </c>
      <c r="F3208" s="16" t="s">
        <v>591</v>
      </c>
      <c r="G3208" s="10">
        <v>1464.25</v>
      </c>
      <c r="H3208" s="73">
        <v>7.2891019999999997</v>
      </c>
      <c r="I3208" s="16">
        <v>33650619</v>
      </c>
      <c r="J3208" s="71">
        <v>3.3000000000000002E-2</v>
      </c>
      <c r="K3208" s="71">
        <v>1.08</v>
      </c>
      <c r="L3208" s="16">
        <v>-2.1107939999999998</v>
      </c>
      <c r="M3208" s="16">
        <v>-0.46508189999999999</v>
      </c>
      <c r="N3208" s="16">
        <v>-1.224305</v>
      </c>
      <c r="O3208" s="16">
        <v>-0.5462785</v>
      </c>
      <c r="P3208" s="16">
        <v>-1.033401</v>
      </c>
      <c r="Q3208" s="16">
        <v>-1.4717709999999999</v>
      </c>
      <c r="R3208" s="16">
        <v>0.39700000000000002</v>
      </c>
      <c r="S3208" s="16">
        <v>1E-4</v>
      </c>
      <c r="T3208" s="16">
        <v>6.9999999999999999E-4</v>
      </c>
      <c r="U3208" s="16">
        <v>2.2187000000000001</v>
      </c>
      <c r="V3208" s="16">
        <v>3.8980000000000001</v>
      </c>
      <c r="W3208" s="16">
        <v>1.708</v>
      </c>
      <c r="X3208" s="16">
        <v>366.84300000000002</v>
      </c>
      <c r="Y3208" s="16">
        <v>41.6999</v>
      </c>
      <c r="Z3208" s="16">
        <v>6.3200000000000006E-2</v>
      </c>
      <c r="AA3208" s="16">
        <v>0.20199439999999999</v>
      </c>
      <c r="AB3208" s="16">
        <v>0.21</v>
      </c>
      <c r="AC3208" s="16">
        <v>21.67</v>
      </c>
      <c r="AD3208" s="16">
        <v>31.785</v>
      </c>
      <c r="AE3208" s="16">
        <v>0.872</v>
      </c>
      <c r="AF3208" s="16">
        <v>36.112299999999998</v>
      </c>
      <c r="AG3208" s="16">
        <v>18389.5</v>
      </c>
      <c r="AH3208" s="16">
        <v>1.43E-2</v>
      </c>
      <c r="AI3208" s="16">
        <v>22.8</v>
      </c>
      <c r="AJ3208" s="16">
        <v>55.6</v>
      </c>
      <c r="AK3208" s="16">
        <v>-1.6645000000000001</v>
      </c>
      <c r="AL3208" s="16">
        <v>-1.2154</v>
      </c>
      <c r="AM3208" s="16">
        <v>-1.268</v>
      </c>
      <c r="AN3208" s="16">
        <v>-2.6518000000000002</v>
      </c>
      <c r="AO3208" s="16">
        <v>-1.2531000000000001</v>
      </c>
      <c r="AP3208" s="16">
        <v>-1.2338</v>
      </c>
      <c r="AQ3208" s="16">
        <v>14.2522</v>
      </c>
      <c r="AR3208" s="16">
        <f t="shared" si="131"/>
        <v>0</v>
      </c>
      <c r="AS3208" s="5">
        <f t="shared" si="130"/>
        <v>5.260100000000012E-2</v>
      </c>
    </row>
    <row r="3209" spans="1:45" x14ac:dyDescent="0.25">
      <c r="A3209" s="16" t="s">
        <v>408</v>
      </c>
      <c r="B3209" s="16" t="s">
        <v>132</v>
      </c>
      <c r="C3209" s="16" t="s">
        <v>372</v>
      </c>
      <c r="D3209" s="16">
        <v>2010</v>
      </c>
      <c r="E3209" s="16" t="s">
        <v>3969</v>
      </c>
      <c r="F3209" s="16" t="s">
        <v>591</v>
      </c>
      <c r="G3209" s="10">
        <v>1476.48</v>
      </c>
      <c r="H3209" s="73">
        <v>7.297415</v>
      </c>
      <c r="I3209" s="16">
        <v>34385963</v>
      </c>
      <c r="J3209" s="71">
        <v>-1E-3</v>
      </c>
      <c r="K3209" s="71">
        <v>1.079</v>
      </c>
      <c r="L3209" s="16">
        <v>-2.101569</v>
      </c>
      <c r="M3209" s="16">
        <v>-0.46321790000000002</v>
      </c>
      <c r="N3209" s="16">
        <v>-1.2001679999999999</v>
      </c>
      <c r="O3209" s="16">
        <v>-0.50712950000000001</v>
      </c>
      <c r="P3209" s="16">
        <v>-1.020535</v>
      </c>
      <c r="Q3209" s="16">
        <v>-1.5334380000000001</v>
      </c>
      <c r="R3209" s="16">
        <v>0.39700000000000002</v>
      </c>
      <c r="S3209" s="16">
        <v>1E-4</v>
      </c>
      <c r="T3209" s="16">
        <v>8.9999999999999998E-4</v>
      </c>
      <c r="U3209" s="16">
        <v>2.12155</v>
      </c>
      <c r="V3209" s="16">
        <v>3.89</v>
      </c>
      <c r="W3209" s="16">
        <v>1.84</v>
      </c>
      <c r="X3209" s="16">
        <v>371.00900000000001</v>
      </c>
      <c r="Y3209" s="16">
        <v>44.0655</v>
      </c>
      <c r="Z3209" s="16">
        <v>6.7100000000000007E-2</v>
      </c>
      <c r="AA3209" s="16">
        <v>0.25811489999999998</v>
      </c>
      <c r="AB3209" s="16">
        <v>0.21</v>
      </c>
      <c r="AC3209" s="16">
        <v>21.67</v>
      </c>
      <c r="AD3209" s="16">
        <v>30.34</v>
      </c>
      <c r="AE3209" s="16">
        <v>1.2513000000000001</v>
      </c>
      <c r="AF3209" s="16">
        <v>41.543999999999997</v>
      </c>
      <c r="AG3209" s="16">
        <v>20764.3</v>
      </c>
      <c r="AH3209" s="16">
        <v>1.41E-2</v>
      </c>
      <c r="AI3209" s="16">
        <v>22.5</v>
      </c>
      <c r="AJ3209" s="16">
        <v>54.9</v>
      </c>
      <c r="AK3209" s="16">
        <v>-1.7229000000000001</v>
      </c>
      <c r="AL3209" s="16">
        <v>-1.2564</v>
      </c>
      <c r="AM3209" s="16">
        <v>-1.3681000000000001</v>
      </c>
      <c r="AN3209" s="16">
        <v>-2.6549</v>
      </c>
      <c r="AO3209" s="16">
        <v>-1.3331999999999999</v>
      </c>
      <c r="AP3209" s="16">
        <v>-1.2963</v>
      </c>
      <c r="AQ3209" s="16">
        <v>14.2522</v>
      </c>
      <c r="AR3209" s="16">
        <f t="shared" si="131"/>
        <v>0</v>
      </c>
      <c r="AS3209" s="5">
        <f t="shared" si="130"/>
        <v>9.2249999999998167E-3</v>
      </c>
    </row>
    <row r="3210" spans="1:45" x14ac:dyDescent="0.25">
      <c r="A3210" s="16" t="s">
        <v>408</v>
      </c>
      <c r="B3210" s="16" t="s">
        <v>132</v>
      </c>
      <c r="C3210" s="16" t="s">
        <v>372</v>
      </c>
      <c r="D3210" s="16">
        <v>2011</v>
      </c>
      <c r="E3210" s="16" t="s">
        <v>3982</v>
      </c>
      <c r="F3210" s="16" t="s">
        <v>591</v>
      </c>
      <c r="G3210" s="10">
        <v>1592.96</v>
      </c>
      <c r="H3210" s="73">
        <v>7.3733519999999997</v>
      </c>
      <c r="I3210" s="16">
        <v>35167314</v>
      </c>
      <c r="J3210" s="71">
        <v>-7.5999999999999998E-2</v>
      </c>
      <c r="K3210" s="71">
        <v>1</v>
      </c>
      <c r="L3210" s="16">
        <v>-2.011231</v>
      </c>
      <c r="M3210" s="16">
        <v>-0.46321790000000002</v>
      </c>
      <c r="N3210" s="16">
        <v>-1.1564319999999999</v>
      </c>
      <c r="O3210" s="16">
        <v>-0.48086640000000003</v>
      </c>
      <c r="P3210" s="16">
        <v>-0.92400380000000004</v>
      </c>
      <c r="Q3210" s="16">
        <v>-1.5013479999999999</v>
      </c>
      <c r="R3210" s="16">
        <v>0.39700000000000002</v>
      </c>
      <c r="S3210" s="16">
        <v>1E-4</v>
      </c>
      <c r="T3210" s="16">
        <v>8.9999999999999998E-4</v>
      </c>
      <c r="U3210" s="16">
        <v>2.4524499999999998</v>
      </c>
      <c r="V3210" s="16">
        <v>3.7519999999999998</v>
      </c>
      <c r="W3210" s="16">
        <v>1.992</v>
      </c>
      <c r="X3210" s="16">
        <v>371.43900000000002</v>
      </c>
      <c r="Y3210" s="16">
        <v>44.214500000000001</v>
      </c>
      <c r="Z3210" s="16">
        <v>6.5299999999999997E-2</v>
      </c>
      <c r="AA3210" s="16">
        <v>0.1804395</v>
      </c>
      <c r="AB3210" s="16">
        <v>0.21</v>
      </c>
      <c r="AC3210" s="16">
        <v>21.67</v>
      </c>
      <c r="AD3210" s="16">
        <v>32.340000000000003</v>
      </c>
      <c r="AE3210" s="16">
        <v>1.3274999999999999</v>
      </c>
      <c r="AF3210" s="16">
        <v>68.777199999999993</v>
      </c>
      <c r="AG3210" s="16">
        <v>22902</v>
      </c>
      <c r="AH3210" s="16">
        <v>1.4E-2</v>
      </c>
      <c r="AI3210" s="16">
        <v>23.5</v>
      </c>
      <c r="AJ3210" s="16">
        <v>55.4</v>
      </c>
      <c r="AK3210" s="16">
        <v>-1.7706</v>
      </c>
      <c r="AL3210" s="16">
        <v>-1.2271000000000001</v>
      </c>
      <c r="AM3210" s="16">
        <v>-1.3932</v>
      </c>
      <c r="AN3210" s="16">
        <v>-2.5240999999999998</v>
      </c>
      <c r="AO3210" s="16">
        <v>-1.2962</v>
      </c>
      <c r="AP3210" s="16">
        <v>-1.2242</v>
      </c>
      <c r="AQ3210" s="16">
        <v>14.2522</v>
      </c>
      <c r="AR3210" s="16">
        <f t="shared" si="131"/>
        <v>0</v>
      </c>
      <c r="AS3210" s="5">
        <f t="shared" si="130"/>
        <v>9.0338000000000029E-2</v>
      </c>
    </row>
    <row r="3211" spans="1:45" x14ac:dyDescent="0.25">
      <c r="A3211" s="16" t="s">
        <v>408</v>
      </c>
      <c r="B3211" s="16" t="s">
        <v>132</v>
      </c>
      <c r="C3211" s="16" t="s">
        <v>372</v>
      </c>
      <c r="D3211" s="16">
        <v>2012</v>
      </c>
      <c r="E3211" s="16" t="s">
        <v>3988</v>
      </c>
      <c r="F3211" s="16" t="s">
        <v>591</v>
      </c>
      <c r="G3211" s="10">
        <v>1797.11</v>
      </c>
      <c r="H3211" s="73">
        <v>7.4939330000000002</v>
      </c>
      <c r="I3211" s="16">
        <v>35990192</v>
      </c>
      <c r="J3211" s="71">
        <v>-5.7000000000000002E-2</v>
      </c>
      <c r="K3211" s="71">
        <v>0.94499999999999995</v>
      </c>
      <c r="L3211" s="16">
        <v>-2.0004840000000002</v>
      </c>
      <c r="M3211" s="16">
        <v>-0.4641499</v>
      </c>
      <c r="N3211" s="16">
        <v>-1.162814</v>
      </c>
      <c r="O3211" s="16">
        <v>-0.42193839999999999</v>
      </c>
      <c r="P3211" s="16">
        <v>-0.90747310000000003</v>
      </c>
      <c r="Q3211" s="16">
        <v>-1.550338</v>
      </c>
      <c r="R3211" s="16">
        <v>0.39700000000000002</v>
      </c>
      <c r="S3211" s="16">
        <v>1E-4</v>
      </c>
      <c r="T3211" s="16">
        <v>8.0000000000000004E-4</v>
      </c>
      <c r="U3211" s="16">
        <v>2.4030499999999999</v>
      </c>
      <c r="V3211" s="16">
        <v>3.6139999999999999</v>
      </c>
      <c r="W3211" s="16">
        <v>2.1440000000000001</v>
      </c>
      <c r="X3211" s="16">
        <v>370.28100000000001</v>
      </c>
      <c r="Y3211" s="16">
        <v>44.627600000000001</v>
      </c>
      <c r="Z3211" s="16">
        <v>7.4399999999999994E-2</v>
      </c>
      <c r="AA3211" s="16">
        <v>8.3345299999999997E-2</v>
      </c>
      <c r="AB3211" s="16">
        <v>0.21</v>
      </c>
      <c r="AC3211" s="16">
        <v>21.67</v>
      </c>
      <c r="AD3211" s="16">
        <v>34.840000000000003</v>
      </c>
      <c r="AE3211" s="16">
        <v>1.1415</v>
      </c>
      <c r="AF3211" s="16">
        <v>74.360399999999998</v>
      </c>
      <c r="AG3211" s="16">
        <v>25020.9</v>
      </c>
      <c r="AH3211" s="16">
        <v>1.38E-2</v>
      </c>
      <c r="AI3211" s="16">
        <v>23.5</v>
      </c>
      <c r="AJ3211" s="16">
        <v>55.5</v>
      </c>
      <c r="AK3211" s="16">
        <v>-1.7723</v>
      </c>
      <c r="AL3211" s="16">
        <v>-1.5138</v>
      </c>
      <c r="AM3211" s="16">
        <v>-1.4400999999999999</v>
      </c>
      <c r="AN3211" s="16">
        <v>-2.27</v>
      </c>
      <c r="AO3211" s="16">
        <v>-1.4888999999999999</v>
      </c>
      <c r="AP3211" s="16">
        <v>-1.2022999999999999</v>
      </c>
      <c r="AQ3211" s="16">
        <v>14.2522</v>
      </c>
      <c r="AR3211" s="16">
        <f t="shared" si="131"/>
        <v>0</v>
      </c>
      <c r="AS3211" s="5">
        <f t="shared" si="130"/>
        <v>1.074699999999984E-2</v>
      </c>
    </row>
    <row r="3212" spans="1:45" x14ac:dyDescent="0.25">
      <c r="A3212" s="16" t="s">
        <v>408</v>
      </c>
      <c r="B3212" s="16" t="s">
        <v>132</v>
      </c>
      <c r="C3212" s="16" t="s">
        <v>372</v>
      </c>
      <c r="D3212" s="16">
        <v>2013</v>
      </c>
      <c r="E3212" s="16" t="s">
        <v>3964</v>
      </c>
      <c r="F3212" s="16" t="s">
        <v>591</v>
      </c>
      <c r="G3212" s="10">
        <v>1832.31</v>
      </c>
      <c r="H3212" s="73">
        <v>7.5133349999999997</v>
      </c>
      <c r="I3212" s="16">
        <v>36849918</v>
      </c>
      <c r="J3212" s="71">
        <v>-4.0000000000000001E-3</v>
      </c>
      <c r="K3212" s="71">
        <v>0.94099999999999995</v>
      </c>
      <c r="L3212" s="16">
        <v>-1.977881</v>
      </c>
      <c r="M3212" s="16">
        <v>-0.46228590000000003</v>
      </c>
      <c r="N3212" s="16">
        <v>-1.1410940000000001</v>
      </c>
      <c r="O3212" s="16">
        <v>-0.38837050000000001</v>
      </c>
      <c r="P3212" s="16">
        <v>-0.91116540000000001</v>
      </c>
      <c r="Q3212" s="16">
        <v>-1.554265</v>
      </c>
      <c r="R3212" s="16">
        <v>0.39700000000000002</v>
      </c>
      <c r="S3212" s="16">
        <v>1E-4</v>
      </c>
      <c r="T3212" s="16">
        <v>1E-3</v>
      </c>
      <c r="U3212" s="16">
        <v>2.5647000000000002</v>
      </c>
      <c r="V3212" s="16">
        <v>3.476</v>
      </c>
      <c r="W3212" s="16">
        <v>2.2959999999999998</v>
      </c>
      <c r="X3212" s="16">
        <v>370.05</v>
      </c>
      <c r="Y3212" s="16">
        <v>46.0428</v>
      </c>
      <c r="Z3212" s="16">
        <v>8.1000000000000003E-2</v>
      </c>
      <c r="AA3212" s="16">
        <v>0.1105317</v>
      </c>
      <c r="AB3212" s="16">
        <v>0.21</v>
      </c>
      <c r="AC3212" s="16">
        <v>21.67</v>
      </c>
      <c r="AD3212" s="16">
        <v>34.14</v>
      </c>
      <c r="AE3212" s="16">
        <v>1.0946</v>
      </c>
      <c r="AF3212" s="16">
        <v>72.8523</v>
      </c>
      <c r="AG3212" s="16">
        <v>26701.200000000001</v>
      </c>
      <c r="AH3212" s="16">
        <v>1.3599999999999999E-2</v>
      </c>
      <c r="AI3212" s="16">
        <v>23.6</v>
      </c>
      <c r="AJ3212" s="16">
        <v>55.5</v>
      </c>
      <c r="AK3212" s="16">
        <v>-1.7807999999999999</v>
      </c>
      <c r="AL3212" s="16">
        <v>-1.5002</v>
      </c>
      <c r="AM3212" s="16">
        <v>-1.5067999999999999</v>
      </c>
      <c r="AN3212" s="16">
        <v>-2.2016</v>
      </c>
      <c r="AO3212" s="16">
        <v>-1.4540999999999999</v>
      </c>
      <c r="AP3212" s="16">
        <v>-1.2555000000000001</v>
      </c>
      <c r="AQ3212" s="16">
        <v>14.2522</v>
      </c>
      <c r="AR3212" s="16">
        <f t="shared" si="131"/>
        <v>0</v>
      </c>
      <c r="AS3212" s="5">
        <f t="shared" si="130"/>
        <v>2.2603000000000151E-2</v>
      </c>
    </row>
    <row r="3213" spans="1:45" x14ac:dyDescent="0.25">
      <c r="A3213" s="16" t="s">
        <v>408</v>
      </c>
      <c r="B3213" s="16" t="s">
        <v>132</v>
      </c>
      <c r="C3213" s="16" t="s">
        <v>372</v>
      </c>
      <c r="D3213" s="16">
        <v>2014</v>
      </c>
      <c r="E3213" s="16" t="s">
        <v>3986</v>
      </c>
      <c r="F3213" s="16" t="s">
        <v>591</v>
      </c>
      <c r="G3213" s="10">
        <v>1837.14</v>
      </c>
      <c r="H3213" s="73">
        <v>7.5159649999999996</v>
      </c>
      <c r="I3213" s="16">
        <v>37737913</v>
      </c>
      <c r="J3213" s="71">
        <v>-8.9999999999999993E-3</v>
      </c>
      <c r="K3213" s="71">
        <v>0.93300000000000005</v>
      </c>
      <c r="L3213" s="16">
        <v>-1.966507</v>
      </c>
      <c r="M3213" s="16">
        <v>-0.46601389999999998</v>
      </c>
      <c r="N3213" s="16">
        <v>-1.1218589999999999</v>
      </c>
      <c r="O3213" s="16">
        <v>-0.37053160000000002</v>
      </c>
      <c r="P3213" s="16">
        <v>-0.91800159999999997</v>
      </c>
      <c r="Q3213" s="16">
        <v>-1.555755</v>
      </c>
      <c r="R3213" s="16">
        <v>0.39700000000000002</v>
      </c>
      <c r="S3213" s="16">
        <v>1E-4</v>
      </c>
      <c r="T3213" s="16">
        <v>5.9999999999999995E-4</v>
      </c>
      <c r="U3213" s="16">
        <v>2.5755499999999998</v>
      </c>
      <c r="V3213" s="16">
        <v>3.3380000000000001</v>
      </c>
      <c r="W3213" s="16">
        <v>2.448</v>
      </c>
      <c r="X3213" s="16">
        <v>371.916</v>
      </c>
      <c r="Y3213" s="16">
        <v>45.6096</v>
      </c>
      <c r="Z3213" s="16">
        <v>8.0199999999999994E-2</v>
      </c>
      <c r="AA3213" s="16">
        <v>2.6254E-2</v>
      </c>
      <c r="AB3213" s="16">
        <v>0.21</v>
      </c>
      <c r="AC3213" s="16">
        <v>21.67</v>
      </c>
      <c r="AD3213" s="16">
        <v>36.31</v>
      </c>
      <c r="AE3213" s="16">
        <v>1.0782</v>
      </c>
      <c r="AF3213" s="16">
        <v>72.198999999999998</v>
      </c>
      <c r="AG3213" s="16">
        <v>17667.2</v>
      </c>
      <c r="AH3213" s="16">
        <v>1.35E-2</v>
      </c>
      <c r="AI3213" s="16">
        <v>23.6</v>
      </c>
      <c r="AJ3213" s="16">
        <v>55.5</v>
      </c>
      <c r="AK3213" s="16">
        <v>-1.7461</v>
      </c>
      <c r="AL3213" s="16">
        <v>-1.4469000000000001</v>
      </c>
      <c r="AM3213" s="16">
        <v>-1.5569</v>
      </c>
      <c r="AN3213" s="16">
        <v>-2.3776999999999999</v>
      </c>
      <c r="AO3213" s="16">
        <v>-1.4593</v>
      </c>
      <c r="AP3213" s="16">
        <v>-1.1418999999999999</v>
      </c>
      <c r="AQ3213" s="16">
        <v>14.2522</v>
      </c>
      <c r="AR3213" s="16">
        <f t="shared" si="131"/>
        <v>0</v>
      </c>
      <c r="AS3213" s="5">
        <f t="shared" si="130"/>
        <v>1.1373999999999995E-2</v>
      </c>
    </row>
    <row r="3214" spans="1:45" x14ac:dyDescent="0.25">
      <c r="A3214" s="16" t="s">
        <v>408</v>
      </c>
      <c r="B3214" s="16" t="s">
        <v>133</v>
      </c>
      <c r="C3214" s="16" t="s">
        <v>357</v>
      </c>
      <c r="D3214" s="16">
        <v>1985</v>
      </c>
      <c r="E3214" s="16" t="s">
        <v>3690</v>
      </c>
      <c r="F3214" s="16" t="s">
        <v>591</v>
      </c>
      <c r="G3214" s="10">
        <v>877.76</v>
      </c>
      <c r="H3214" s="73">
        <v>6.7773729999999999</v>
      </c>
      <c r="I3214" s="16" t="s">
        <v>6700</v>
      </c>
      <c r="K3214" s="71">
        <v>1.0129999999999999</v>
      </c>
      <c r="L3214" s="16">
        <v>-2.1664819999999998</v>
      </c>
      <c r="M3214" s="16">
        <v>-0.43960519999999997</v>
      </c>
      <c r="N3214" s="16">
        <v>-1.4737979999999999</v>
      </c>
      <c r="O3214" s="16">
        <v>-1.7761579999999999</v>
      </c>
      <c r="P3214" s="16">
        <v>-1.0569599999999999</v>
      </c>
      <c r="Q3214" s="16">
        <v>-1.4500300000000001E-2</v>
      </c>
      <c r="R3214" s="16">
        <v>0.4546</v>
      </c>
      <c r="S3214" s="16">
        <v>2.5000000000000001E-4</v>
      </c>
      <c r="T3214" s="16">
        <v>0</v>
      </c>
      <c r="U3214" s="16">
        <v>0</v>
      </c>
      <c r="V3214" s="16">
        <v>2.67</v>
      </c>
      <c r="W3214" s="16">
        <v>0.85</v>
      </c>
      <c r="X3214" s="16">
        <v>376.55399999999997</v>
      </c>
      <c r="Y3214" s="16">
        <v>6.0568999999999997</v>
      </c>
      <c r="Z3214" s="16">
        <v>0.11749999999999999</v>
      </c>
      <c r="AA3214" s="16">
        <v>1.859499</v>
      </c>
      <c r="AB3214" s="16">
        <v>1.1399999999999999</v>
      </c>
      <c r="AC3214" s="16">
        <v>10.47</v>
      </c>
      <c r="AD3214" s="16">
        <v>5.53</v>
      </c>
      <c r="AE3214" s="16">
        <v>0.34429999999999999</v>
      </c>
      <c r="AF3214" s="16">
        <v>0</v>
      </c>
      <c r="AG3214" s="16">
        <v>12472.8</v>
      </c>
      <c r="AH3214" s="16">
        <v>5.3999999999999999E-2</v>
      </c>
      <c r="AI3214" s="16">
        <v>33.080300000000001</v>
      </c>
      <c r="AJ3214" s="16">
        <v>56.244100000000003</v>
      </c>
      <c r="AK3214" s="16">
        <v>7.46E-2</v>
      </c>
      <c r="AL3214" s="16">
        <v>1.2800000000000001E-2</v>
      </c>
      <c r="AM3214" s="16">
        <v>0.28320000000000001</v>
      </c>
      <c r="AN3214" s="16">
        <v>-1.2141</v>
      </c>
      <c r="AO3214" s="16">
        <v>-0.21429999999999999</v>
      </c>
      <c r="AP3214" s="16">
        <v>0.13689999999999999</v>
      </c>
      <c r="AR3214" s="16">
        <f t="shared" si="131"/>
        <v>1</v>
      </c>
      <c r="AS3214" s="5">
        <f t="shared" si="130"/>
        <v>0</v>
      </c>
    </row>
    <row r="3215" spans="1:45" x14ac:dyDescent="0.25">
      <c r="A3215" s="16" t="s">
        <v>408</v>
      </c>
      <c r="B3215" s="16" t="s">
        <v>133</v>
      </c>
      <c r="C3215" s="16" t="s">
        <v>357</v>
      </c>
      <c r="D3215" s="16">
        <v>1986</v>
      </c>
      <c r="E3215" s="16" t="s">
        <v>3705</v>
      </c>
      <c r="F3215" s="16" t="s">
        <v>591</v>
      </c>
      <c r="G3215" s="10">
        <v>877.822</v>
      </c>
      <c r="H3215" s="73">
        <v>6.7774429999999999</v>
      </c>
      <c r="I3215" s="16" t="s">
        <v>6700</v>
      </c>
      <c r="J3215" s="71">
        <v>1.7999999999999999E-2</v>
      </c>
      <c r="K3215" s="71">
        <v>1.0309999999999999</v>
      </c>
      <c r="L3215" s="16">
        <v>-2.1586090000000002</v>
      </c>
      <c r="M3215" s="16">
        <v>-0.43960519999999997</v>
      </c>
      <c r="N3215" s="16">
        <v>-1.4971289999999999</v>
      </c>
      <c r="O3215" s="16">
        <v>-1.7444299999999999</v>
      </c>
      <c r="P3215" s="16">
        <v>-1.0458430000000001</v>
      </c>
      <c r="Q3215" s="16">
        <v>-1.8290299999999999E-2</v>
      </c>
      <c r="R3215" s="16">
        <v>0.4546</v>
      </c>
      <c r="S3215" s="16">
        <v>2.5000000000000001E-4</v>
      </c>
      <c r="T3215" s="16">
        <v>0</v>
      </c>
      <c r="U3215" s="16">
        <v>0</v>
      </c>
      <c r="V3215" s="16">
        <v>2.798</v>
      </c>
      <c r="W3215" s="16">
        <v>0.86599999999999999</v>
      </c>
      <c r="X3215" s="16">
        <v>372.31299999999999</v>
      </c>
      <c r="Y3215" s="16">
        <v>7.4249999999999998</v>
      </c>
      <c r="Z3215" s="16">
        <v>0.1144</v>
      </c>
      <c r="AA3215" s="16">
        <v>1.8358080000000001</v>
      </c>
      <c r="AB3215" s="16">
        <v>1.1399999999999999</v>
      </c>
      <c r="AC3215" s="16">
        <v>10.47</v>
      </c>
      <c r="AD3215" s="16">
        <v>6.14</v>
      </c>
      <c r="AE3215" s="16">
        <v>0.37369999999999998</v>
      </c>
      <c r="AF3215" s="16">
        <v>0</v>
      </c>
      <c r="AG3215" s="16">
        <v>12066.5</v>
      </c>
      <c r="AH3215" s="16">
        <v>5.33E-2</v>
      </c>
      <c r="AI3215" s="16">
        <v>33.561</v>
      </c>
      <c r="AJ3215" s="16">
        <v>56.987099999999998</v>
      </c>
      <c r="AK3215" s="16">
        <v>7.0999999999999994E-2</v>
      </c>
      <c r="AL3215" s="16">
        <v>1.4E-3</v>
      </c>
      <c r="AM3215" s="16">
        <v>0.25659999999999999</v>
      </c>
      <c r="AN3215" s="16">
        <v>-1.1738999999999999</v>
      </c>
      <c r="AO3215" s="16">
        <v>-0.2142</v>
      </c>
      <c r="AP3215" s="16">
        <v>0.1221</v>
      </c>
      <c r="AR3215" s="16">
        <f t="shared" si="131"/>
        <v>1</v>
      </c>
      <c r="AS3215" s="5">
        <f t="shared" si="130"/>
        <v>7.8729999999995748E-3</v>
      </c>
    </row>
    <row r="3216" spans="1:45" x14ac:dyDescent="0.25">
      <c r="A3216" s="16" t="s">
        <v>408</v>
      </c>
      <c r="B3216" s="16" t="s">
        <v>133</v>
      </c>
      <c r="C3216" s="16" t="s">
        <v>357</v>
      </c>
      <c r="D3216" s="16">
        <v>1987</v>
      </c>
      <c r="E3216" s="16" t="s">
        <v>3711</v>
      </c>
      <c r="F3216" s="16" t="s">
        <v>591</v>
      </c>
      <c r="G3216" s="10">
        <v>903.25599999999997</v>
      </c>
      <c r="H3216" s="73">
        <v>6.8060049999999999</v>
      </c>
      <c r="I3216" s="16" t="s">
        <v>6700</v>
      </c>
      <c r="J3216" s="71">
        <v>3.0000000000000001E-3</v>
      </c>
      <c r="K3216" s="71">
        <v>1.034</v>
      </c>
      <c r="L3216" s="16">
        <v>-2.1352229999999999</v>
      </c>
      <c r="M3216" s="16">
        <v>-0.43960519999999997</v>
      </c>
      <c r="N3216" s="16">
        <v>-1.4831890000000001</v>
      </c>
      <c r="O3216" s="16">
        <v>-1.7155050000000001</v>
      </c>
      <c r="P3216" s="16">
        <v>-1.0342249999999999</v>
      </c>
      <c r="Q3216" s="16">
        <v>-2.2063699999999999E-2</v>
      </c>
      <c r="R3216" s="16">
        <v>0.4546</v>
      </c>
      <c r="S3216" s="16">
        <v>2.5000000000000001E-4</v>
      </c>
      <c r="T3216" s="16">
        <v>0</v>
      </c>
      <c r="U3216" s="16">
        <v>0.17080000000000001</v>
      </c>
      <c r="V3216" s="16">
        <v>2.9260000000000002</v>
      </c>
      <c r="W3216" s="16">
        <v>0.88200000000000001</v>
      </c>
      <c r="X3216" s="16">
        <v>371.1</v>
      </c>
      <c r="Y3216" s="16">
        <v>8.7931000000000008</v>
      </c>
      <c r="Z3216" s="16">
        <v>0.10979999999999999</v>
      </c>
      <c r="AA3216" s="16">
        <v>1.812117</v>
      </c>
      <c r="AB3216" s="16">
        <v>1.1399999999999999</v>
      </c>
      <c r="AC3216" s="16">
        <v>10.47</v>
      </c>
      <c r="AD3216" s="16">
        <v>6.75</v>
      </c>
      <c r="AE3216" s="16">
        <v>0.4002</v>
      </c>
      <c r="AF3216" s="16">
        <v>0</v>
      </c>
      <c r="AG3216" s="16">
        <v>12634.1</v>
      </c>
      <c r="AH3216" s="16">
        <v>5.2699999999999997E-2</v>
      </c>
      <c r="AI3216" s="16">
        <v>34.041699999999999</v>
      </c>
      <c r="AJ3216" s="16">
        <v>57.7301</v>
      </c>
      <c r="AK3216" s="16">
        <v>6.7400000000000002E-2</v>
      </c>
      <c r="AL3216" s="16">
        <v>-1.01E-2</v>
      </c>
      <c r="AM3216" s="16">
        <v>0.23</v>
      </c>
      <c r="AN3216" s="16">
        <v>-1.1335999999999999</v>
      </c>
      <c r="AO3216" s="16">
        <v>-0.214</v>
      </c>
      <c r="AP3216" s="16">
        <v>0.10730000000000001</v>
      </c>
      <c r="AR3216" s="16">
        <f t="shared" si="131"/>
        <v>1</v>
      </c>
      <c r="AS3216" s="5">
        <f t="shared" si="130"/>
        <v>2.3386000000000351E-2</v>
      </c>
    </row>
    <row r="3217" spans="1:45" x14ac:dyDescent="0.25">
      <c r="A3217" s="16" t="s">
        <v>408</v>
      </c>
      <c r="B3217" s="16" t="s">
        <v>133</v>
      </c>
      <c r="C3217" s="16" t="s">
        <v>357</v>
      </c>
      <c r="D3217" s="16">
        <v>1988</v>
      </c>
      <c r="E3217" s="16" t="s">
        <v>3714</v>
      </c>
      <c r="F3217" s="16" t="s">
        <v>591</v>
      </c>
      <c r="G3217" s="10">
        <v>870.86099999999999</v>
      </c>
      <c r="H3217" s="73">
        <v>6.7694830000000001</v>
      </c>
      <c r="I3217" s="16" t="s">
        <v>6700</v>
      </c>
      <c r="J3217" s="71">
        <v>1.2999999999999999E-2</v>
      </c>
      <c r="K3217" s="71">
        <v>1.048</v>
      </c>
      <c r="L3217" s="16">
        <v>-2.1052179999999998</v>
      </c>
      <c r="M3217" s="16">
        <v>-0.43867319999999999</v>
      </c>
      <c r="N3217" s="16">
        <v>-1.466736</v>
      </c>
      <c r="O3217" s="16">
        <v>-1.674993</v>
      </c>
      <c r="P3217" s="16">
        <v>-1.0231669999999999</v>
      </c>
      <c r="Q3217" s="16">
        <v>-2.5852400000000001E-2</v>
      </c>
      <c r="R3217" s="16">
        <v>0.4546</v>
      </c>
      <c r="S3217" s="16">
        <v>2.5000000000000001E-4</v>
      </c>
      <c r="T3217" s="16">
        <v>1E-4</v>
      </c>
      <c r="U3217" s="16">
        <v>0.40770000000000001</v>
      </c>
      <c r="V3217" s="16">
        <v>3.0539999999999998</v>
      </c>
      <c r="W3217" s="16">
        <v>0.89800000000000002</v>
      </c>
      <c r="X3217" s="16">
        <v>369.19099999999997</v>
      </c>
      <c r="Y3217" s="16">
        <v>10.161199999999999</v>
      </c>
      <c r="Z3217" s="16">
        <v>0.1114</v>
      </c>
      <c r="AA3217" s="16">
        <v>1.7884260000000001</v>
      </c>
      <c r="AB3217" s="16">
        <v>1.1399999999999999</v>
      </c>
      <c r="AC3217" s="16">
        <v>10.47</v>
      </c>
      <c r="AD3217" s="16">
        <v>7.36</v>
      </c>
      <c r="AE3217" s="16">
        <v>0.40970000000000001</v>
      </c>
      <c r="AF3217" s="16">
        <v>0</v>
      </c>
      <c r="AG3217" s="16">
        <v>12615.9</v>
      </c>
      <c r="AH3217" s="16">
        <v>5.1999999999999998E-2</v>
      </c>
      <c r="AI3217" s="16">
        <v>34.522399999999998</v>
      </c>
      <c r="AJ3217" s="16">
        <v>58.472999999999999</v>
      </c>
      <c r="AK3217" s="16">
        <v>6.3700000000000007E-2</v>
      </c>
      <c r="AL3217" s="16">
        <v>-2.1600000000000001E-2</v>
      </c>
      <c r="AM3217" s="16">
        <v>0.20349999999999999</v>
      </c>
      <c r="AN3217" s="16">
        <v>-1.0933999999999999</v>
      </c>
      <c r="AO3217" s="16">
        <v>-0.21379999999999999</v>
      </c>
      <c r="AP3217" s="16">
        <v>9.2499999999999999E-2</v>
      </c>
      <c r="AR3217" s="16">
        <f t="shared" si="131"/>
        <v>1</v>
      </c>
      <c r="AS3217" s="5">
        <f t="shared" si="130"/>
        <v>3.0005000000000059E-2</v>
      </c>
    </row>
    <row r="3218" spans="1:45" x14ac:dyDescent="0.25">
      <c r="A3218" s="16" t="s">
        <v>408</v>
      </c>
      <c r="B3218" s="16" t="s">
        <v>133</v>
      </c>
      <c r="C3218" s="16" t="s">
        <v>357</v>
      </c>
      <c r="D3218" s="16">
        <v>1989</v>
      </c>
      <c r="E3218" s="16" t="s">
        <v>3700</v>
      </c>
      <c r="F3218" s="16" t="s">
        <v>591</v>
      </c>
      <c r="G3218" s="10">
        <v>878.24300000000005</v>
      </c>
      <c r="H3218" s="73">
        <v>6.7779230000000004</v>
      </c>
      <c r="I3218" s="16" t="s">
        <v>6700</v>
      </c>
      <c r="J3218" s="71">
        <v>-4.8000000000000001E-2</v>
      </c>
      <c r="K3218" s="71">
        <v>0.998</v>
      </c>
      <c r="L3218" s="16">
        <v>-2.0698159999999999</v>
      </c>
      <c r="M3218" s="16">
        <v>-0.4377412</v>
      </c>
      <c r="N3218" s="16">
        <v>-1.4312469999999999</v>
      </c>
      <c r="O3218" s="16">
        <v>-1.642196</v>
      </c>
      <c r="P3218" s="16">
        <v>-1.0110509999999999</v>
      </c>
      <c r="Q3218" s="16">
        <v>-2.9608599999999999E-2</v>
      </c>
      <c r="R3218" s="16">
        <v>0.4546</v>
      </c>
      <c r="S3218" s="16">
        <v>2.5000000000000001E-4</v>
      </c>
      <c r="T3218" s="16">
        <v>2.0000000000000001E-4</v>
      </c>
      <c r="U3218" s="16">
        <v>0.64449999999999996</v>
      </c>
      <c r="V3218" s="16">
        <v>3.1819999999999999</v>
      </c>
      <c r="W3218" s="16">
        <v>0.91400000000000003</v>
      </c>
      <c r="X3218" s="16">
        <v>370.26900000000001</v>
      </c>
      <c r="Y3218" s="16">
        <v>11.529400000000001</v>
      </c>
      <c r="Z3218" s="16">
        <v>0.10879999999999999</v>
      </c>
      <c r="AA3218" s="16">
        <v>1.7643470000000001</v>
      </c>
      <c r="AB3218" s="16">
        <v>1.1399999999999999</v>
      </c>
      <c r="AC3218" s="16">
        <v>10.47</v>
      </c>
      <c r="AD3218" s="16">
        <v>7.98</v>
      </c>
      <c r="AE3218" s="16">
        <v>0.49640000000000001</v>
      </c>
      <c r="AF3218" s="16">
        <v>0</v>
      </c>
      <c r="AG3218" s="16">
        <v>12641.8</v>
      </c>
      <c r="AH3218" s="16">
        <v>5.1400000000000001E-2</v>
      </c>
      <c r="AI3218" s="16">
        <v>35.003100000000003</v>
      </c>
      <c r="AJ3218" s="16">
        <v>59.216000000000001</v>
      </c>
      <c r="AK3218" s="16">
        <v>6.0100000000000001E-2</v>
      </c>
      <c r="AL3218" s="16">
        <v>-3.3000000000000002E-2</v>
      </c>
      <c r="AM3218" s="16">
        <v>0.1769</v>
      </c>
      <c r="AN3218" s="16">
        <v>-1.0530999999999999</v>
      </c>
      <c r="AO3218" s="16">
        <v>-0.2137</v>
      </c>
      <c r="AP3218" s="16">
        <v>7.7799999999999994E-2</v>
      </c>
      <c r="AR3218" s="16">
        <f t="shared" si="131"/>
        <v>1</v>
      </c>
      <c r="AS3218" s="5">
        <f t="shared" si="130"/>
        <v>3.5401999999999934E-2</v>
      </c>
    </row>
    <row r="3219" spans="1:45" x14ac:dyDescent="0.25">
      <c r="A3219" s="16" t="s">
        <v>408</v>
      </c>
      <c r="B3219" s="16" t="s">
        <v>133</v>
      </c>
      <c r="C3219" s="16" t="s">
        <v>357</v>
      </c>
      <c r="D3219" s="16">
        <v>1990</v>
      </c>
      <c r="E3219" s="16" t="s">
        <v>3716</v>
      </c>
      <c r="F3219" s="16" t="s">
        <v>591</v>
      </c>
      <c r="G3219" s="10">
        <v>846.1</v>
      </c>
      <c r="H3219" s="73">
        <v>6.7406370000000004</v>
      </c>
      <c r="I3219" s="16" t="s">
        <v>6700</v>
      </c>
      <c r="J3219" s="71">
        <v>1.2E-2</v>
      </c>
      <c r="K3219" s="71">
        <v>1.0109999999999999</v>
      </c>
      <c r="L3219" s="16">
        <v>-2.047202</v>
      </c>
      <c r="M3219" s="16">
        <v>-0.43679570000000001</v>
      </c>
      <c r="N3219" s="16">
        <v>-1.398155</v>
      </c>
      <c r="O3219" s="16">
        <v>-1.6338710000000001</v>
      </c>
      <c r="P3219" s="16">
        <v>-0.99975539999999996</v>
      </c>
      <c r="Q3219" s="16">
        <v>-3.33976E-2</v>
      </c>
      <c r="R3219" s="16">
        <v>0.4546</v>
      </c>
      <c r="S3219" s="16">
        <v>5.0000000000000001E-4</v>
      </c>
      <c r="T3219" s="16">
        <v>2.0000000000000001E-4</v>
      </c>
      <c r="U3219" s="16">
        <v>0.88129999999999997</v>
      </c>
      <c r="V3219" s="16">
        <v>3.31</v>
      </c>
      <c r="W3219" s="16">
        <v>0.93</v>
      </c>
      <c r="X3219" s="16">
        <v>370.97</v>
      </c>
      <c r="Y3219" s="16">
        <v>12.897500000000001</v>
      </c>
      <c r="Z3219" s="16">
        <v>0.10589999999999999</v>
      </c>
      <c r="AA3219" s="16">
        <v>1.8105640000000001</v>
      </c>
      <c r="AB3219" s="16">
        <v>1.1399999999999999</v>
      </c>
      <c r="AC3219" s="16">
        <v>10.47</v>
      </c>
      <c r="AD3219" s="16">
        <v>6.79</v>
      </c>
      <c r="AE3219" s="16">
        <v>0.58989999999999998</v>
      </c>
      <c r="AF3219" s="16">
        <v>0</v>
      </c>
      <c r="AG3219" s="16">
        <v>12576.2</v>
      </c>
      <c r="AH3219" s="16">
        <v>0.05</v>
      </c>
      <c r="AI3219" s="16">
        <v>35.5</v>
      </c>
      <c r="AJ3219" s="16">
        <v>59.9</v>
      </c>
      <c r="AK3219" s="16">
        <v>5.6500000000000002E-2</v>
      </c>
      <c r="AL3219" s="16">
        <v>-4.4499999999999998E-2</v>
      </c>
      <c r="AM3219" s="16">
        <v>0.15029999999999999</v>
      </c>
      <c r="AN3219" s="16">
        <v>-1.0128999999999999</v>
      </c>
      <c r="AO3219" s="16">
        <v>-0.2135</v>
      </c>
      <c r="AP3219" s="16">
        <v>6.3E-2</v>
      </c>
      <c r="AR3219" s="16">
        <f t="shared" si="131"/>
        <v>1</v>
      </c>
      <c r="AS3219" s="5">
        <f t="shared" si="130"/>
        <v>2.2613999999999912E-2</v>
      </c>
    </row>
    <row r="3220" spans="1:45" x14ac:dyDescent="0.25">
      <c r="A3220" s="16" t="s">
        <v>408</v>
      </c>
      <c r="B3220" s="16" t="s">
        <v>133</v>
      </c>
      <c r="C3220" s="16" t="s">
        <v>357</v>
      </c>
      <c r="D3220" s="16">
        <v>1991</v>
      </c>
      <c r="E3220" s="16" t="s">
        <v>3707</v>
      </c>
      <c r="F3220" s="16" t="s">
        <v>591</v>
      </c>
      <c r="G3220" s="10">
        <v>841.654</v>
      </c>
      <c r="H3220" s="73">
        <v>6.7353690000000004</v>
      </c>
      <c r="I3220" s="16" t="s">
        <v>6700</v>
      </c>
      <c r="J3220" s="71">
        <v>-3.5999999999999997E-2</v>
      </c>
      <c r="K3220" s="71">
        <v>0.97499999999999998</v>
      </c>
      <c r="L3220" s="16">
        <v>-2.017563</v>
      </c>
      <c r="M3220" s="16">
        <v>-0.43586370000000002</v>
      </c>
      <c r="N3220" s="16">
        <v>-1.376082</v>
      </c>
      <c r="O3220" s="16">
        <v>-1.6011789999999999</v>
      </c>
      <c r="P3220" s="16">
        <v>-0.98708870000000004</v>
      </c>
      <c r="Q3220" s="16">
        <v>-3.7169500000000001E-2</v>
      </c>
      <c r="R3220" s="16">
        <v>0.4546</v>
      </c>
      <c r="S3220" s="16">
        <v>5.0000000000000001E-4</v>
      </c>
      <c r="T3220" s="16">
        <v>2.9999999999999997E-4</v>
      </c>
      <c r="U3220" s="16">
        <v>1.1181000000000001</v>
      </c>
      <c r="V3220" s="16">
        <v>3.3919999999999999</v>
      </c>
      <c r="W3220" s="16">
        <v>0.93400000000000005</v>
      </c>
      <c r="X3220" s="16">
        <v>370.21199999999999</v>
      </c>
      <c r="Y3220" s="16">
        <v>14.265599999999999</v>
      </c>
      <c r="Z3220" s="16">
        <v>0.1048</v>
      </c>
      <c r="AA3220" s="16">
        <v>1.795029</v>
      </c>
      <c r="AB3220" s="16">
        <v>1.1399999999999999</v>
      </c>
      <c r="AC3220" s="16">
        <v>10.47</v>
      </c>
      <c r="AD3220" s="16">
        <v>7.19</v>
      </c>
      <c r="AE3220" s="16">
        <v>0.62539999999999996</v>
      </c>
      <c r="AF3220" s="16">
        <v>0</v>
      </c>
      <c r="AG3220" s="16">
        <v>12503.9</v>
      </c>
      <c r="AH3220" s="16">
        <v>5.0599999999999999E-2</v>
      </c>
      <c r="AI3220" s="16">
        <v>36</v>
      </c>
      <c r="AJ3220" s="16">
        <v>60.7</v>
      </c>
      <c r="AK3220" s="16">
        <v>5.2900000000000003E-2</v>
      </c>
      <c r="AL3220" s="16">
        <v>-5.5899999999999998E-2</v>
      </c>
      <c r="AM3220" s="16">
        <v>0.12379999999999999</v>
      </c>
      <c r="AN3220" s="16">
        <v>-0.97270000000000001</v>
      </c>
      <c r="AO3220" s="16">
        <v>-0.21340000000000001</v>
      </c>
      <c r="AP3220" s="16">
        <v>4.82E-2</v>
      </c>
      <c r="AR3220" s="16">
        <f t="shared" si="131"/>
        <v>1</v>
      </c>
      <c r="AS3220" s="5">
        <f t="shared" si="130"/>
        <v>2.9638999999999971E-2</v>
      </c>
    </row>
    <row r="3221" spans="1:45" x14ac:dyDescent="0.25">
      <c r="A3221" s="16" t="s">
        <v>408</v>
      </c>
      <c r="B3221" s="16" t="s">
        <v>133</v>
      </c>
      <c r="C3221" s="16" t="s">
        <v>357</v>
      </c>
      <c r="D3221" s="16">
        <v>1992</v>
      </c>
      <c r="E3221" s="16" t="s">
        <v>3691</v>
      </c>
      <c r="F3221" s="16" t="s">
        <v>591</v>
      </c>
      <c r="G3221" s="10">
        <v>826.63699999999994</v>
      </c>
      <c r="H3221" s="73">
        <v>6.717365</v>
      </c>
      <c r="I3221" s="16" t="s">
        <v>6700</v>
      </c>
      <c r="J3221" s="71">
        <v>0</v>
      </c>
      <c r="K3221" s="71">
        <v>0.97499999999999998</v>
      </c>
      <c r="L3221" s="16">
        <v>-1.9901180000000001</v>
      </c>
      <c r="M3221" s="16">
        <v>-0.43960519999999997</v>
      </c>
      <c r="N3221" s="16">
        <v>-1.3509310000000001</v>
      </c>
      <c r="O3221" s="16">
        <v>-1.5716950000000001</v>
      </c>
      <c r="P3221" s="16">
        <v>-0.97452220000000001</v>
      </c>
      <c r="Q3221" s="16">
        <v>-4.0960700000000003E-2</v>
      </c>
      <c r="R3221" s="16">
        <v>0.4546</v>
      </c>
      <c r="S3221" s="16">
        <v>2.5000000000000001E-4</v>
      </c>
      <c r="T3221" s="16">
        <v>0</v>
      </c>
      <c r="U3221" s="16">
        <v>1.355</v>
      </c>
      <c r="V3221" s="16">
        <v>3.4740000000000002</v>
      </c>
      <c r="W3221" s="16">
        <v>0.93799999999999994</v>
      </c>
      <c r="X3221" s="16">
        <v>369.93599999999998</v>
      </c>
      <c r="Y3221" s="16">
        <v>15.633699999999999</v>
      </c>
      <c r="Z3221" s="16">
        <v>0.10580000000000001</v>
      </c>
      <c r="AA3221" s="16">
        <v>1.8004659999999999</v>
      </c>
      <c r="AB3221" s="16">
        <v>1.1399999999999999</v>
      </c>
      <c r="AC3221" s="16">
        <v>10.47</v>
      </c>
      <c r="AD3221" s="16">
        <v>7.05</v>
      </c>
      <c r="AE3221" s="16">
        <v>0.72699999999999998</v>
      </c>
      <c r="AF3221" s="16">
        <v>0</v>
      </c>
      <c r="AG3221" s="16">
        <v>13165.2</v>
      </c>
      <c r="AH3221" s="16">
        <v>5.0599999999999999E-2</v>
      </c>
      <c r="AI3221" s="16">
        <v>36.5</v>
      </c>
      <c r="AJ3221" s="16">
        <v>61.4</v>
      </c>
      <c r="AK3221" s="16">
        <v>4.9200000000000001E-2</v>
      </c>
      <c r="AL3221" s="16">
        <v>-6.7400000000000002E-2</v>
      </c>
      <c r="AM3221" s="16">
        <v>9.7199999999999995E-2</v>
      </c>
      <c r="AN3221" s="16">
        <v>-0.93240000000000001</v>
      </c>
      <c r="AO3221" s="16">
        <v>-0.2132</v>
      </c>
      <c r="AP3221" s="16">
        <v>3.3399999999999999E-2</v>
      </c>
      <c r="AR3221" s="16">
        <f t="shared" si="131"/>
        <v>1</v>
      </c>
      <c r="AS3221" s="5">
        <f t="shared" si="130"/>
        <v>2.7444999999999942E-2</v>
      </c>
    </row>
    <row r="3222" spans="1:45" x14ac:dyDescent="0.25">
      <c r="A3222" s="16" t="s">
        <v>408</v>
      </c>
      <c r="B3222" s="16" t="s">
        <v>133</v>
      </c>
      <c r="C3222" s="16" t="s">
        <v>357</v>
      </c>
      <c r="D3222" s="16">
        <v>1993</v>
      </c>
      <c r="E3222" s="16" t="s">
        <v>3702</v>
      </c>
      <c r="F3222" s="16" t="s">
        <v>591</v>
      </c>
      <c r="G3222" s="10">
        <v>812.84699999999998</v>
      </c>
      <c r="H3222" s="73">
        <v>6.7005420000000004</v>
      </c>
      <c r="I3222" s="16" t="s">
        <v>6700</v>
      </c>
      <c r="J3222" s="71">
        <v>-4.3999999999999997E-2</v>
      </c>
      <c r="K3222" s="71">
        <v>0.93300000000000005</v>
      </c>
      <c r="L3222" s="16">
        <v>-1.944947</v>
      </c>
      <c r="M3222" s="16">
        <v>-0.43381059999999999</v>
      </c>
      <c r="N3222" s="16">
        <v>-1.3255380000000001</v>
      </c>
      <c r="O3222" s="16">
        <v>-1.5121910000000001</v>
      </c>
      <c r="P3222" s="16">
        <v>-0.96284899999999995</v>
      </c>
      <c r="Q3222" s="16">
        <v>-4.47315E-2</v>
      </c>
      <c r="R3222" s="16">
        <v>0.4546</v>
      </c>
      <c r="S3222" s="16">
        <v>5.5000000000000003E-4</v>
      </c>
      <c r="T3222" s="16">
        <v>5.0000000000000001E-4</v>
      </c>
      <c r="U3222" s="16">
        <v>1.5918000000000001</v>
      </c>
      <c r="V3222" s="16">
        <v>3.556</v>
      </c>
      <c r="W3222" s="16">
        <v>0.94199999999999995</v>
      </c>
      <c r="X3222" s="16">
        <v>369.69900000000001</v>
      </c>
      <c r="Y3222" s="16">
        <v>17.001799999999999</v>
      </c>
      <c r="Z3222" s="16">
        <v>0.10589999999999999</v>
      </c>
      <c r="AA3222" s="16">
        <v>1.712693</v>
      </c>
      <c r="AB3222" s="16">
        <v>1.1399999999999999</v>
      </c>
      <c r="AC3222" s="16">
        <v>10.47</v>
      </c>
      <c r="AD3222" s="16">
        <v>9.31</v>
      </c>
      <c r="AE3222" s="16">
        <v>0.77549999999999997</v>
      </c>
      <c r="AF3222" s="16">
        <v>0</v>
      </c>
      <c r="AG3222" s="16">
        <v>12593.9</v>
      </c>
      <c r="AH3222" s="16">
        <v>4.9099999999999998E-2</v>
      </c>
      <c r="AI3222" s="16">
        <v>37</v>
      </c>
      <c r="AJ3222" s="16">
        <v>62.2</v>
      </c>
      <c r="AK3222" s="16">
        <v>4.5600000000000002E-2</v>
      </c>
      <c r="AL3222" s="16">
        <v>-7.8899999999999998E-2</v>
      </c>
      <c r="AM3222" s="16">
        <v>7.0599999999999996E-2</v>
      </c>
      <c r="AN3222" s="16">
        <v>-0.89219999999999999</v>
      </c>
      <c r="AO3222" s="16">
        <v>-0.21299999999999999</v>
      </c>
      <c r="AP3222" s="16">
        <v>1.8700000000000001E-2</v>
      </c>
      <c r="AR3222" s="16">
        <f t="shared" si="131"/>
        <v>1</v>
      </c>
      <c r="AS3222" s="5">
        <f t="shared" si="130"/>
        <v>4.5171000000000072E-2</v>
      </c>
    </row>
    <row r="3223" spans="1:45" x14ac:dyDescent="0.25">
      <c r="A3223" s="16" t="s">
        <v>408</v>
      </c>
      <c r="B3223" s="16" t="s">
        <v>133</v>
      </c>
      <c r="C3223" s="16" t="s">
        <v>357</v>
      </c>
      <c r="D3223" s="16">
        <v>1994</v>
      </c>
      <c r="E3223" s="16" t="s">
        <v>3719</v>
      </c>
      <c r="F3223" s="16" t="s">
        <v>591</v>
      </c>
      <c r="G3223" s="10">
        <v>789.79100000000005</v>
      </c>
      <c r="H3223" s="73">
        <v>6.6717690000000003</v>
      </c>
      <c r="I3223" s="16" t="s">
        <v>6700</v>
      </c>
      <c r="J3223" s="71">
        <v>4.0000000000000001E-3</v>
      </c>
      <c r="K3223" s="71">
        <v>0.93799999999999994</v>
      </c>
      <c r="L3223" s="16">
        <v>-1.919421</v>
      </c>
      <c r="M3223" s="16">
        <v>-0.43102790000000002</v>
      </c>
      <c r="N3223" s="16">
        <v>-1.3031029999999999</v>
      </c>
      <c r="O3223" s="16">
        <v>-1.488791</v>
      </c>
      <c r="P3223" s="16">
        <v>-0.95185149999999996</v>
      </c>
      <c r="Q3223" s="16">
        <v>-4.84879E-2</v>
      </c>
      <c r="R3223" s="16">
        <v>0.4546</v>
      </c>
      <c r="S3223" s="16">
        <v>2.9999999999999997E-4</v>
      </c>
      <c r="T3223" s="16">
        <v>8.9999999999999998E-4</v>
      </c>
      <c r="U3223" s="16">
        <v>1.8286</v>
      </c>
      <c r="V3223" s="16">
        <v>3.6379999999999999</v>
      </c>
      <c r="W3223" s="16">
        <v>0.94599999999999995</v>
      </c>
      <c r="X3223" s="16">
        <v>368.99799999999999</v>
      </c>
      <c r="Y3223" s="16">
        <v>18.369900000000001</v>
      </c>
      <c r="Z3223" s="16">
        <v>9.5799999999999996E-2</v>
      </c>
      <c r="AA3223" s="16">
        <v>1.67502</v>
      </c>
      <c r="AB3223" s="16">
        <v>1.1399999999999999</v>
      </c>
      <c r="AC3223" s="16">
        <v>10.47</v>
      </c>
      <c r="AD3223" s="16">
        <v>10.28</v>
      </c>
      <c r="AE3223" s="16">
        <v>0.85050000000000003</v>
      </c>
      <c r="AF3223" s="16">
        <v>1.1999999999999999E-3</v>
      </c>
      <c r="AG3223" s="16">
        <v>12625.2</v>
      </c>
      <c r="AH3223" s="16">
        <v>4.8599999999999997E-2</v>
      </c>
      <c r="AI3223" s="16">
        <v>37.4</v>
      </c>
      <c r="AJ3223" s="16">
        <v>62.9</v>
      </c>
      <c r="AK3223" s="16">
        <v>4.2000000000000003E-2</v>
      </c>
      <c r="AL3223" s="16">
        <v>-9.0300000000000005E-2</v>
      </c>
      <c r="AM3223" s="16">
        <v>4.41E-2</v>
      </c>
      <c r="AN3223" s="16">
        <v>-0.85189999999999999</v>
      </c>
      <c r="AO3223" s="16">
        <v>-0.21290000000000001</v>
      </c>
      <c r="AP3223" s="16">
        <v>3.8999999999999998E-3</v>
      </c>
      <c r="AR3223" s="16">
        <f t="shared" si="131"/>
        <v>1</v>
      </c>
      <c r="AS3223" s="5">
        <f t="shared" si="130"/>
        <v>2.5525999999999938E-2</v>
      </c>
    </row>
    <row r="3224" spans="1:45" x14ac:dyDescent="0.25">
      <c r="A3224" s="16" t="s">
        <v>408</v>
      </c>
      <c r="B3224" s="16" t="s">
        <v>133</v>
      </c>
      <c r="C3224" s="16" t="s">
        <v>357</v>
      </c>
      <c r="D3224" s="16">
        <v>1995</v>
      </c>
      <c r="E3224" s="16" t="s">
        <v>3701</v>
      </c>
      <c r="F3224" s="16" t="s">
        <v>591</v>
      </c>
      <c r="G3224" s="10">
        <v>809.84799999999996</v>
      </c>
      <c r="H3224" s="73">
        <v>6.6968459999999999</v>
      </c>
      <c r="I3224" s="16" t="s">
        <v>6700</v>
      </c>
      <c r="J3224" s="71">
        <v>1.7999999999999999E-2</v>
      </c>
      <c r="K3224" s="71">
        <v>0.95499999999999996</v>
      </c>
      <c r="L3224" s="16">
        <v>-1.8932610000000001</v>
      </c>
      <c r="M3224" s="16">
        <v>-0.43120360000000002</v>
      </c>
      <c r="N3224" s="16">
        <v>-1.2889790000000001</v>
      </c>
      <c r="O3224" s="16">
        <v>-1.4552449999999999</v>
      </c>
      <c r="P3224" s="16">
        <v>-0.93885439999999998</v>
      </c>
      <c r="Q3224" s="16">
        <v>-5.2294599999999997E-2</v>
      </c>
      <c r="R3224" s="16">
        <v>0.4546</v>
      </c>
      <c r="S3224" s="16">
        <v>5.0000000000000001E-4</v>
      </c>
      <c r="T3224" s="16">
        <v>8.0000000000000004E-4</v>
      </c>
      <c r="U3224" s="16">
        <v>2.0653999999999999</v>
      </c>
      <c r="V3224" s="16">
        <v>3.72</v>
      </c>
      <c r="W3224" s="16">
        <v>0.95</v>
      </c>
      <c r="X3224" s="16">
        <v>366.99400000000003</v>
      </c>
      <c r="Y3224" s="16">
        <v>19.738</v>
      </c>
      <c r="Z3224" s="16">
        <v>9.1800000000000007E-2</v>
      </c>
      <c r="AA3224" s="16">
        <v>1.6410370000000001</v>
      </c>
      <c r="AB3224" s="16">
        <v>1.1399999999999999</v>
      </c>
      <c r="AC3224" s="16">
        <v>10.47</v>
      </c>
      <c r="AD3224" s="16">
        <v>11.154999999999999</v>
      </c>
      <c r="AE3224" s="16">
        <v>0.94110000000000005</v>
      </c>
      <c r="AF3224" s="16">
        <v>1.4E-3</v>
      </c>
      <c r="AG3224" s="16">
        <v>12995.4</v>
      </c>
      <c r="AH3224" s="16">
        <v>4.7800000000000002E-2</v>
      </c>
      <c r="AI3224" s="16">
        <v>37.9</v>
      </c>
      <c r="AJ3224" s="16">
        <v>63.7</v>
      </c>
      <c r="AK3224" s="16">
        <v>3.8300000000000001E-2</v>
      </c>
      <c r="AL3224" s="16">
        <v>-0.1018</v>
      </c>
      <c r="AM3224" s="16">
        <v>1.7500000000000002E-2</v>
      </c>
      <c r="AN3224" s="16">
        <v>-0.81169999999999998</v>
      </c>
      <c r="AO3224" s="16">
        <v>-0.2127</v>
      </c>
      <c r="AP3224" s="16">
        <v>-1.09E-2</v>
      </c>
      <c r="AR3224" s="16">
        <f t="shared" si="131"/>
        <v>1</v>
      </c>
      <c r="AS3224" s="5">
        <f t="shared" si="130"/>
        <v>2.6159999999999961E-2</v>
      </c>
    </row>
    <row r="3225" spans="1:45" x14ac:dyDescent="0.25">
      <c r="A3225" s="16" t="s">
        <v>408</v>
      </c>
      <c r="B3225" s="16" t="s">
        <v>133</v>
      </c>
      <c r="C3225" s="16" t="s">
        <v>357</v>
      </c>
      <c r="D3225" s="16">
        <v>1996</v>
      </c>
      <c r="E3225" s="16" t="s">
        <v>3697</v>
      </c>
      <c r="F3225" s="16" t="s">
        <v>591</v>
      </c>
      <c r="G3225" s="10">
        <v>805.202</v>
      </c>
      <c r="H3225" s="73">
        <v>6.6910930000000004</v>
      </c>
      <c r="I3225" s="16" t="s">
        <v>6700</v>
      </c>
      <c r="J3225" s="71">
        <v>2.7E-2</v>
      </c>
      <c r="K3225" s="71">
        <v>0.98099999999999998</v>
      </c>
      <c r="L3225" s="16">
        <v>-1.8743160000000001</v>
      </c>
      <c r="M3225" s="16">
        <v>-0.43120360000000002</v>
      </c>
      <c r="N3225" s="16">
        <v>-1.262543</v>
      </c>
      <c r="O3225" s="16">
        <v>-1.4063969999999999</v>
      </c>
      <c r="P3225" s="16">
        <v>-0.92608020000000002</v>
      </c>
      <c r="Q3225" s="16">
        <v>-0.1021681</v>
      </c>
      <c r="R3225" s="16">
        <v>0.4546</v>
      </c>
      <c r="S3225" s="16">
        <v>5.0000000000000001E-4</v>
      </c>
      <c r="T3225" s="16">
        <v>8.0000000000000004E-4</v>
      </c>
      <c r="U3225" s="16">
        <v>2.3022999999999998</v>
      </c>
      <c r="V3225" s="16">
        <v>3.77</v>
      </c>
      <c r="W3225" s="16">
        <v>0.93</v>
      </c>
      <c r="X3225" s="16">
        <v>367.25299999999999</v>
      </c>
      <c r="Y3225" s="16">
        <v>21.106100000000001</v>
      </c>
      <c r="Z3225" s="16">
        <v>9.2100000000000001E-2</v>
      </c>
      <c r="AA3225" s="16">
        <v>1.5856939999999999</v>
      </c>
      <c r="AB3225" s="16">
        <v>1.1399999999999999</v>
      </c>
      <c r="AC3225" s="16">
        <v>10.47</v>
      </c>
      <c r="AD3225" s="16">
        <v>12.58</v>
      </c>
      <c r="AE3225" s="16">
        <v>1.0633999999999999</v>
      </c>
      <c r="AF3225" s="16">
        <v>1.5800000000000002E-2</v>
      </c>
      <c r="AG3225" s="16">
        <v>13457.2</v>
      </c>
      <c r="AH3225" s="16">
        <v>4.7800000000000002E-2</v>
      </c>
      <c r="AI3225" s="16">
        <v>38.4</v>
      </c>
      <c r="AJ3225" s="16">
        <v>64.400000000000006</v>
      </c>
      <c r="AK3225" s="16">
        <v>4.4999999999999997E-3</v>
      </c>
      <c r="AL3225" s="16">
        <v>-0.22140000000000001</v>
      </c>
      <c r="AM3225" s="16">
        <v>2.1899999999999999E-2</v>
      </c>
      <c r="AN3225" s="16">
        <v>-0.71889999999999998</v>
      </c>
      <c r="AO3225" s="16">
        <v>-0.2054</v>
      </c>
      <c r="AP3225" s="16">
        <v>-0.2316</v>
      </c>
      <c r="AR3225" s="16">
        <f t="shared" si="131"/>
        <v>1</v>
      </c>
      <c r="AS3225" s="5">
        <f t="shared" si="130"/>
        <v>1.894499999999999E-2</v>
      </c>
    </row>
    <row r="3226" spans="1:45" x14ac:dyDescent="0.25">
      <c r="A3226" s="16" t="s">
        <v>408</v>
      </c>
      <c r="B3226" s="16" t="s">
        <v>133</v>
      </c>
      <c r="C3226" s="16" t="s">
        <v>357</v>
      </c>
      <c r="D3226" s="16">
        <v>1997</v>
      </c>
      <c r="E3226" s="16" t="s">
        <v>3695</v>
      </c>
      <c r="F3226" s="16" t="s">
        <v>591</v>
      </c>
      <c r="G3226" s="10">
        <v>810.27200000000005</v>
      </c>
      <c r="H3226" s="73">
        <v>6.6973700000000003</v>
      </c>
      <c r="I3226" s="16" t="s">
        <v>6700</v>
      </c>
      <c r="J3226" s="71">
        <v>3.0000000000000001E-3</v>
      </c>
      <c r="K3226" s="71">
        <v>0.98399999999999999</v>
      </c>
      <c r="L3226" s="16">
        <v>-1.845458</v>
      </c>
      <c r="M3226" s="16">
        <v>-0.43156830000000002</v>
      </c>
      <c r="N3226" s="16">
        <v>-1.2476179999999999</v>
      </c>
      <c r="O3226" s="16">
        <v>-1.345547</v>
      </c>
      <c r="P3226" s="16">
        <v>-0.91151919999999997</v>
      </c>
      <c r="Q3226" s="16">
        <v>-0.13151389999999999</v>
      </c>
      <c r="R3226" s="16">
        <v>0.4546</v>
      </c>
      <c r="S3226" s="16">
        <v>6.4999999999999997E-4</v>
      </c>
      <c r="T3226" s="16">
        <v>6.9999999999999999E-4</v>
      </c>
      <c r="U3226" s="16">
        <v>2.5390999999999999</v>
      </c>
      <c r="V3226" s="16">
        <v>3.82</v>
      </c>
      <c r="W3226" s="16">
        <v>0.91</v>
      </c>
      <c r="X3226" s="16">
        <v>365.709</v>
      </c>
      <c r="Y3226" s="16">
        <v>22.4742</v>
      </c>
      <c r="Z3226" s="16">
        <v>9.0800000000000006E-2</v>
      </c>
      <c r="AA3226" s="16">
        <v>1.4862690000000001</v>
      </c>
      <c r="AB3226" s="16">
        <v>1.1399999999999999</v>
      </c>
      <c r="AC3226" s="16">
        <v>10.47</v>
      </c>
      <c r="AD3226" s="16">
        <v>15.14</v>
      </c>
      <c r="AE3226" s="16">
        <v>1.2646999999999999</v>
      </c>
      <c r="AF3226" s="16">
        <v>7.5800000000000006E-2</v>
      </c>
      <c r="AG3226" s="16">
        <v>14089</v>
      </c>
      <c r="AH3226" s="16">
        <v>4.6600000000000003E-2</v>
      </c>
      <c r="AI3226" s="16">
        <v>38.9</v>
      </c>
      <c r="AJ3226" s="16">
        <v>65.2</v>
      </c>
      <c r="AK3226" s="16">
        <v>-5.8200000000000002E-2</v>
      </c>
      <c r="AL3226" s="16">
        <v>-0.20880000000000001</v>
      </c>
      <c r="AM3226" s="16">
        <v>-5.04E-2</v>
      </c>
      <c r="AN3226" s="16">
        <v>-0.89129999999999998</v>
      </c>
      <c r="AO3226" s="16">
        <v>-0.19750000000000001</v>
      </c>
      <c r="AP3226" s="16">
        <v>-0.1321</v>
      </c>
      <c r="AR3226" s="16">
        <f t="shared" si="131"/>
        <v>1</v>
      </c>
      <c r="AS3226" s="5">
        <f t="shared" si="130"/>
        <v>2.885800000000005E-2</v>
      </c>
    </row>
    <row r="3227" spans="1:45" x14ac:dyDescent="0.25">
      <c r="A3227" s="16" t="s">
        <v>408</v>
      </c>
      <c r="B3227" s="16" t="s">
        <v>133</v>
      </c>
      <c r="C3227" s="16" t="s">
        <v>357</v>
      </c>
      <c r="D3227" s="16">
        <v>1998</v>
      </c>
      <c r="E3227" s="16" t="s">
        <v>3715</v>
      </c>
      <c r="F3227" s="16" t="s">
        <v>591</v>
      </c>
      <c r="G3227" s="10">
        <v>837.85400000000004</v>
      </c>
      <c r="H3227" s="73">
        <v>6.7308440000000003</v>
      </c>
      <c r="I3227" s="16" t="s">
        <v>6700</v>
      </c>
      <c r="J3227" s="71">
        <v>1.7999999999999999E-2</v>
      </c>
      <c r="K3227" s="71">
        <v>1.0009999999999999</v>
      </c>
      <c r="L3227" s="16">
        <v>-1.8380350000000001</v>
      </c>
      <c r="M3227" s="16">
        <v>-0.43213560000000001</v>
      </c>
      <c r="N3227" s="16">
        <v>-1.1944680000000001</v>
      </c>
      <c r="O3227" s="16">
        <v>-1.3663639999999999</v>
      </c>
      <c r="P3227" s="16">
        <v>-0.89808730000000003</v>
      </c>
      <c r="Q3227" s="16">
        <v>-0.16086210000000001</v>
      </c>
      <c r="R3227" s="16">
        <v>0.4546</v>
      </c>
      <c r="S3227" s="16">
        <v>5.0000000000000001E-4</v>
      </c>
      <c r="T3227" s="16">
        <v>6.9999999999999999E-4</v>
      </c>
      <c r="U3227" s="16">
        <v>3.2002999999999999</v>
      </c>
      <c r="V3227" s="16">
        <v>3.87</v>
      </c>
      <c r="W3227" s="16">
        <v>0.89</v>
      </c>
      <c r="X3227" s="16">
        <v>363.16199999999998</v>
      </c>
      <c r="Y3227" s="16">
        <v>23.842400000000001</v>
      </c>
      <c r="Z3227" s="16">
        <v>8.6300000000000002E-2</v>
      </c>
      <c r="AA3227" s="16">
        <v>1.6093850000000001</v>
      </c>
      <c r="AB3227" s="16">
        <v>1.1399999999999999</v>
      </c>
      <c r="AC3227" s="16">
        <v>10.47</v>
      </c>
      <c r="AD3227" s="16">
        <v>11.97</v>
      </c>
      <c r="AE3227" s="16">
        <v>1.4864999999999999</v>
      </c>
      <c r="AF3227" s="16">
        <v>0.2928</v>
      </c>
      <c r="AG3227" s="16">
        <v>14424.3</v>
      </c>
      <c r="AH3227" s="16">
        <v>4.5499999999999999E-2</v>
      </c>
      <c r="AI3227" s="16">
        <v>39.299999999999997</v>
      </c>
      <c r="AJ3227" s="16">
        <v>65.900000000000006</v>
      </c>
      <c r="AK3227" s="16">
        <v>-0.12089999999999999</v>
      </c>
      <c r="AL3227" s="16">
        <v>-0.19620000000000001</v>
      </c>
      <c r="AM3227" s="16">
        <v>-0.12280000000000001</v>
      </c>
      <c r="AN3227" s="16">
        <v>-1.0636000000000001</v>
      </c>
      <c r="AO3227" s="16">
        <v>-0.18970000000000001</v>
      </c>
      <c r="AP3227" s="16">
        <v>-3.2500000000000001E-2</v>
      </c>
      <c r="AR3227" s="16">
        <f t="shared" si="131"/>
        <v>1</v>
      </c>
      <c r="AS3227" s="5">
        <f t="shared" si="130"/>
        <v>7.4229999999999574E-3</v>
      </c>
    </row>
    <row r="3228" spans="1:45" x14ac:dyDescent="0.25">
      <c r="A3228" s="16" t="s">
        <v>408</v>
      </c>
      <c r="B3228" s="16" t="s">
        <v>133</v>
      </c>
      <c r="C3228" s="16" t="s">
        <v>357</v>
      </c>
      <c r="D3228" s="16">
        <v>1999</v>
      </c>
      <c r="E3228" s="16" t="s">
        <v>3692</v>
      </c>
      <c r="F3228" s="16" t="s">
        <v>591</v>
      </c>
      <c r="G3228" s="10">
        <v>870.11699999999996</v>
      </c>
      <c r="H3228" s="73">
        <v>6.7686270000000004</v>
      </c>
      <c r="I3228" s="16" t="s">
        <v>6700</v>
      </c>
      <c r="J3228" s="71">
        <v>2.4E-2</v>
      </c>
      <c r="K3228" s="71">
        <v>1.0249999999999999</v>
      </c>
      <c r="L3228" s="16">
        <v>-1.7550870000000001</v>
      </c>
      <c r="M3228" s="16">
        <v>-0.4327163</v>
      </c>
      <c r="N3228" s="16">
        <v>-1.185762</v>
      </c>
      <c r="O3228" s="16">
        <v>-1.2703930000000001</v>
      </c>
      <c r="P3228" s="16">
        <v>-0.88158340000000002</v>
      </c>
      <c r="Q3228" s="16">
        <v>-9.7405900000000004E-2</v>
      </c>
      <c r="R3228" s="16">
        <v>0.4546</v>
      </c>
      <c r="S3228" s="16">
        <v>1E-4</v>
      </c>
      <c r="T3228" s="16">
        <v>8.0000000000000004E-4</v>
      </c>
      <c r="U3228" s="16">
        <v>3.1514000000000002</v>
      </c>
      <c r="V3228" s="16">
        <v>3.92</v>
      </c>
      <c r="W3228" s="16">
        <v>0.87</v>
      </c>
      <c r="X3228" s="16">
        <v>365.35300000000001</v>
      </c>
      <c r="Y3228" s="16">
        <v>25.2105</v>
      </c>
      <c r="Z3228" s="16">
        <v>9.6299999999999997E-2</v>
      </c>
      <c r="AA3228" s="16">
        <v>1.4687920000000001</v>
      </c>
      <c r="AB3228" s="16">
        <v>1.1399999999999999</v>
      </c>
      <c r="AC3228" s="16">
        <v>10.47</v>
      </c>
      <c r="AD3228" s="16">
        <v>15.59</v>
      </c>
      <c r="AE3228" s="16">
        <v>1.7244999999999999</v>
      </c>
      <c r="AF3228" s="16">
        <v>0.91359999999999997</v>
      </c>
      <c r="AG3228" s="16">
        <v>14535.8</v>
      </c>
      <c r="AH3228" s="16">
        <v>4.4400000000000002E-2</v>
      </c>
      <c r="AI3228" s="16">
        <v>39.799999999999997</v>
      </c>
      <c r="AJ3228" s="16">
        <v>66.7</v>
      </c>
      <c r="AK3228" s="16">
        <v>-1.84E-2</v>
      </c>
      <c r="AL3228" s="16">
        <v>-0.15459999999999999</v>
      </c>
      <c r="AM3228" s="16">
        <v>-0.1231</v>
      </c>
      <c r="AN3228" s="16">
        <v>-0.88039999999999996</v>
      </c>
      <c r="AO3228" s="16">
        <v>-0.15820000000000001</v>
      </c>
      <c r="AP3228" s="16">
        <v>-1.0200000000000001E-2</v>
      </c>
      <c r="AR3228" s="16">
        <f t="shared" si="131"/>
        <v>1</v>
      </c>
      <c r="AS3228" s="5">
        <f t="shared" si="130"/>
        <v>8.2948000000000022E-2</v>
      </c>
    </row>
    <row r="3229" spans="1:45" x14ac:dyDescent="0.25">
      <c r="A3229" s="16" t="s">
        <v>408</v>
      </c>
      <c r="B3229" s="16" t="s">
        <v>133</v>
      </c>
      <c r="C3229" s="16" t="s">
        <v>357</v>
      </c>
      <c r="D3229" s="16">
        <v>2000</v>
      </c>
      <c r="E3229" s="16" t="s">
        <v>3703</v>
      </c>
      <c r="F3229" s="16" t="s">
        <v>591</v>
      </c>
      <c r="G3229" s="10">
        <v>876.21600000000001</v>
      </c>
      <c r="H3229" s="73">
        <v>6.7756129999999999</v>
      </c>
      <c r="I3229" s="16">
        <v>9884052</v>
      </c>
      <c r="J3229" s="71">
        <v>-3.0000000000000001E-3</v>
      </c>
      <c r="K3229" s="71">
        <v>1.022</v>
      </c>
      <c r="L3229" s="16">
        <v>-1.6997709999999999</v>
      </c>
      <c r="M3229" s="16">
        <v>-0.4280428</v>
      </c>
      <c r="N3229" s="16">
        <v>-1.1887570000000001</v>
      </c>
      <c r="O3229" s="16">
        <v>-1.23204</v>
      </c>
      <c r="P3229" s="16">
        <v>-0.86085089999999997</v>
      </c>
      <c r="Q3229" s="16">
        <v>-3.3931700000000002E-2</v>
      </c>
      <c r="R3229" s="16">
        <v>0.4546</v>
      </c>
      <c r="S3229" s="16">
        <v>3.5E-4</v>
      </c>
      <c r="T3229" s="16">
        <v>1.1999999999999999E-3</v>
      </c>
      <c r="U3229" s="16">
        <v>3.1575000000000002</v>
      </c>
      <c r="V3229" s="16">
        <v>3.97</v>
      </c>
      <c r="W3229" s="16">
        <v>0.85</v>
      </c>
      <c r="X3229" s="16">
        <v>364.80399999999997</v>
      </c>
      <c r="Y3229" s="16">
        <v>26.578600000000002</v>
      </c>
      <c r="Z3229" s="16">
        <v>9.8900000000000002E-2</v>
      </c>
      <c r="AA3229" s="16">
        <v>1.456947</v>
      </c>
      <c r="AB3229" s="16">
        <v>1.1399999999999999</v>
      </c>
      <c r="AC3229" s="16">
        <v>10.47</v>
      </c>
      <c r="AD3229" s="16">
        <v>15.895</v>
      </c>
      <c r="AE3229" s="16">
        <v>2.0878000000000001</v>
      </c>
      <c r="AF3229" s="16">
        <v>2.5375999999999999</v>
      </c>
      <c r="AG3229" s="16">
        <v>16266.8</v>
      </c>
      <c r="AH3229" s="16">
        <v>4.2900000000000001E-2</v>
      </c>
      <c r="AI3229" s="16">
        <v>40.299999999999997</v>
      </c>
      <c r="AJ3229" s="16">
        <v>67.400000000000006</v>
      </c>
      <c r="AK3229" s="16">
        <v>8.4099999999999994E-2</v>
      </c>
      <c r="AL3229" s="16">
        <v>-0.113</v>
      </c>
      <c r="AM3229" s="16">
        <v>-0.12330000000000001</v>
      </c>
      <c r="AN3229" s="16">
        <v>-0.69720000000000004</v>
      </c>
      <c r="AO3229" s="16">
        <v>-0.12670000000000001</v>
      </c>
      <c r="AP3229" s="16">
        <v>1.21E-2</v>
      </c>
      <c r="AR3229" s="16">
        <f t="shared" si="131"/>
        <v>1</v>
      </c>
      <c r="AS3229" s="5">
        <f t="shared" si="130"/>
        <v>5.5316000000000143E-2</v>
      </c>
    </row>
    <row r="3230" spans="1:45" x14ac:dyDescent="0.25">
      <c r="A3230" s="16" t="s">
        <v>408</v>
      </c>
      <c r="B3230" s="16" t="s">
        <v>133</v>
      </c>
      <c r="C3230" s="16" t="s">
        <v>357</v>
      </c>
      <c r="D3230" s="16">
        <v>2001</v>
      </c>
      <c r="E3230" s="16" t="s">
        <v>3709</v>
      </c>
      <c r="F3230" s="16" t="s">
        <v>591</v>
      </c>
      <c r="G3230" s="10">
        <v>893.71</v>
      </c>
      <c r="H3230" s="73">
        <v>6.7953809999999999</v>
      </c>
      <c r="I3230" s="16">
        <v>10134497</v>
      </c>
      <c r="J3230" s="71">
        <v>1.7000000000000001E-2</v>
      </c>
      <c r="K3230" s="71">
        <v>1.04</v>
      </c>
      <c r="L3230" s="16">
        <v>-1.6632750000000001</v>
      </c>
      <c r="M3230" s="16">
        <v>-0.42933959999999999</v>
      </c>
      <c r="N3230" s="16">
        <v>-1.1698710000000001</v>
      </c>
      <c r="O3230" s="16">
        <v>-1.2753220000000001</v>
      </c>
      <c r="P3230" s="16">
        <v>-0.84415739999999995</v>
      </c>
      <c r="Q3230" s="16">
        <v>6.1539099999999999E-2</v>
      </c>
      <c r="R3230" s="16">
        <v>0.4546</v>
      </c>
      <c r="S3230" s="16">
        <v>5.0000000000000001E-4</v>
      </c>
      <c r="T3230" s="16">
        <v>1E-3</v>
      </c>
      <c r="U3230" s="16">
        <v>3.2947000000000002</v>
      </c>
      <c r="V3230" s="16">
        <v>4.0019999999999998</v>
      </c>
      <c r="W3230" s="16">
        <v>0.78600000000000003</v>
      </c>
      <c r="X3230" s="16">
        <v>365.99900000000002</v>
      </c>
      <c r="Y3230" s="16">
        <v>27.9467</v>
      </c>
      <c r="Z3230" s="16">
        <v>9.74E-2</v>
      </c>
      <c r="AA3230" s="16">
        <v>1.6625920000000001</v>
      </c>
      <c r="AB3230" s="16">
        <v>1.1399999999999999</v>
      </c>
      <c r="AC3230" s="16">
        <v>10.47</v>
      </c>
      <c r="AD3230" s="16">
        <v>10.6</v>
      </c>
      <c r="AE3230" s="16">
        <v>2.3437000000000001</v>
      </c>
      <c r="AF3230" s="16">
        <v>2.9826000000000001</v>
      </c>
      <c r="AG3230" s="16">
        <v>18699.2</v>
      </c>
      <c r="AH3230" s="16">
        <v>4.1799999999999997E-2</v>
      </c>
      <c r="AI3230" s="16">
        <v>40.700000000000003</v>
      </c>
      <c r="AJ3230" s="16">
        <v>68.2</v>
      </c>
      <c r="AK3230" s="16">
        <v>0.20880000000000001</v>
      </c>
      <c r="AL3230" s="16">
        <v>9.8500000000000004E-2</v>
      </c>
      <c r="AM3230" s="16">
        <v>-5.1299999999999998E-2</v>
      </c>
      <c r="AN3230" s="16">
        <v>-0.52010000000000001</v>
      </c>
      <c r="AO3230" s="16">
        <v>-0.15790000000000001</v>
      </c>
      <c r="AP3230" s="16">
        <v>2.52E-2</v>
      </c>
      <c r="AR3230" s="16">
        <f t="shared" si="131"/>
        <v>0</v>
      </c>
      <c r="AS3230" s="5">
        <f t="shared" si="130"/>
        <v>3.6495999999999862E-2</v>
      </c>
    </row>
    <row r="3231" spans="1:45" x14ac:dyDescent="0.25">
      <c r="A3231" s="16" t="s">
        <v>408</v>
      </c>
      <c r="B3231" s="16" t="s">
        <v>133</v>
      </c>
      <c r="C3231" s="16" t="s">
        <v>357</v>
      </c>
      <c r="D3231" s="16">
        <v>2002</v>
      </c>
      <c r="E3231" s="16" t="s">
        <v>3706</v>
      </c>
      <c r="F3231" s="16" t="s">
        <v>591</v>
      </c>
      <c r="G3231" s="10">
        <v>876.86199999999997</v>
      </c>
      <c r="H3231" s="73">
        <v>6.7763489999999997</v>
      </c>
      <c r="I3231" s="16">
        <v>10396861</v>
      </c>
      <c r="J3231" s="71">
        <v>-2.5000000000000001E-2</v>
      </c>
      <c r="K3231" s="71">
        <v>1.014</v>
      </c>
      <c r="L3231" s="16">
        <v>-1.596239</v>
      </c>
      <c r="M3231" s="16">
        <v>-0.43009589999999998</v>
      </c>
      <c r="N3231" s="16">
        <v>-1.1574150000000001</v>
      </c>
      <c r="O3231" s="16">
        <v>-1.2472529999999999</v>
      </c>
      <c r="P3231" s="16">
        <v>-0.82717410000000002</v>
      </c>
      <c r="Q3231" s="16">
        <v>0.15699189999999999</v>
      </c>
      <c r="R3231" s="16">
        <v>0.4546</v>
      </c>
      <c r="S3231" s="16">
        <v>2.9999999999999997E-4</v>
      </c>
      <c r="T3231" s="16">
        <v>1E-3</v>
      </c>
      <c r="U3231" s="16">
        <v>3.3919000000000001</v>
      </c>
      <c r="V3231" s="16">
        <v>4.0339999999999998</v>
      </c>
      <c r="W3231" s="16">
        <v>0.72199999999999998</v>
      </c>
      <c r="X3231" s="16">
        <v>366.84699999999998</v>
      </c>
      <c r="Y3231" s="16">
        <v>29.314800000000002</v>
      </c>
      <c r="Z3231" s="16">
        <v>9.6299999999999997E-2</v>
      </c>
      <c r="AA3231" s="16">
        <v>1.66065</v>
      </c>
      <c r="AB3231" s="16">
        <v>1.1399999999999999</v>
      </c>
      <c r="AC3231" s="16">
        <v>10.47</v>
      </c>
      <c r="AD3231" s="16">
        <v>10.65</v>
      </c>
      <c r="AE3231" s="16">
        <v>2.1619000000000002</v>
      </c>
      <c r="AF3231" s="16">
        <v>5.3266999999999998</v>
      </c>
      <c r="AG3231" s="16">
        <v>19673.8</v>
      </c>
      <c r="AH3231" s="16">
        <v>4.3700000000000003E-2</v>
      </c>
      <c r="AI3231" s="16">
        <v>41.2</v>
      </c>
      <c r="AJ3231" s="16">
        <v>68.900000000000006</v>
      </c>
      <c r="AK3231" s="16">
        <v>0.33350000000000002</v>
      </c>
      <c r="AL3231" s="16">
        <v>0.31</v>
      </c>
      <c r="AM3231" s="16">
        <v>2.07E-2</v>
      </c>
      <c r="AN3231" s="16">
        <v>-0.34300000000000003</v>
      </c>
      <c r="AO3231" s="16">
        <v>-0.18920000000000001</v>
      </c>
      <c r="AP3231" s="16">
        <v>3.8300000000000001E-2</v>
      </c>
      <c r="AR3231" s="16">
        <f t="shared" si="131"/>
        <v>0</v>
      </c>
      <c r="AS3231" s="5">
        <f t="shared" si="130"/>
        <v>6.7036000000000096E-2</v>
      </c>
    </row>
    <row r="3232" spans="1:45" x14ac:dyDescent="0.25">
      <c r="A3232" s="16" t="s">
        <v>408</v>
      </c>
      <c r="B3232" s="16" t="s">
        <v>133</v>
      </c>
      <c r="C3232" s="16" t="s">
        <v>357</v>
      </c>
      <c r="D3232" s="16">
        <v>2003</v>
      </c>
      <c r="E3232" s="16" t="s">
        <v>3712</v>
      </c>
      <c r="F3232" s="16" t="s">
        <v>591</v>
      </c>
      <c r="G3232" s="10">
        <v>911.43299999999999</v>
      </c>
      <c r="H3232" s="73">
        <v>6.8150180000000002</v>
      </c>
      <c r="I3232" s="16">
        <v>10670990</v>
      </c>
      <c r="J3232" s="71">
        <v>3.3000000000000002E-2</v>
      </c>
      <c r="K3232" s="71">
        <v>1.0489999999999999</v>
      </c>
      <c r="L3232" s="16">
        <v>-1.594125</v>
      </c>
      <c r="M3232" s="16">
        <v>-0.42469289999999998</v>
      </c>
      <c r="N3232" s="16">
        <v>-1.1373219999999999</v>
      </c>
      <c r="O3232" s="16">
        <v>-1.1330169999999999</v>
      </c>
      <c r="P3232" s="16">
        <v>-0.81300289999999997</v>
      </c>
      <c r="Q3232" s="16">
        <v>-3.1711E-3</v>
      </c>
      <c r="R3232" s="16">
        <v>0.4546</v>
      </c>
      <c r="S3232" s="16">
        <v>2.5000000000000001E-4</v>
      </c>
      <c r="T3232" s="16">
        <v>1.6000000000000001E-3</v>
      </c>
      <c r="U3232" s="16">
        <v>3.5093999999999999</v>
      </c>
      <c r="V3232" s="16">
        <v>4.0659999999999998</v>
      </c>
      <c r="W3232" s="16">
        <v>0.65800000000000003</v>
      </c>
      <c r="X3232" s="16">
        <v>368.55599999999998</v>
      </c>
      <c r="Y3232" s="16">
        <v>30.6829</v>
      </c>
      <c r="Z3232" s="16">
        <v>0.10009999999999999</v>
      </c>
      <c r="AA3232" s="16">
        <v>1.432285</v>
      </c>
      <c r="AB3232" s="16">
        <v>1.1399999999999999</v>
      </c>
      <c r="AC3232" s="16">
        <v>10.47</v>
      </c>
      <c r="AD3232" s="16">
        <v>16.53</v>
      </c>
      <c r="AE3232" s="16">
        <v>2.1440000000000001</v>
      </c>
      <c r="AF3232" s="16">
        <v>7.3304999999999998</v>
      </c>
      <c r="AG3232" s="16">
        <v>20124.900000000001</v>
      </c>
      <c r="AH3232" s="16">
        <v>3.7199999999999997E-2</v>
      </c>
      <c r="AI3232" s="16">
        <v>41.7</v>
      </c>
      <c r="AJ3232" s="16">
        <v>69.599999999999994</v>
      </c>
      <c r="AK3232" s="16">
        <v>0.2641</v>
      </c>
      <c r="AL3232" s="16">
        <v>-0.1431</v>
      </c>
      <c r="AM3232" s="16">
        <v>-0.25900000000000001</v>
      </c>
      <c r="AN3232" s="16">
        <v>-0.28839999999999999</v>
      </c>
      <c r="AO3232" s="16">
        <v>-0.2293</v>
      </c>
      <c r="AP3232" s="16">
        <v>-7.9799999999999996E-2</v>
      </c>
      <c r="AR3232" s="16">
        <f t="shared" si="131"/>
        <v>0</v>
      </c>
      <c r="AS3232" s="5">
        <f t="shared" si="130"/>
        <v>2.1139999999999493E-3</v>
      </c>
    </row>
    <row r="3233" spans="1:45" x14ac:dyDescent="0.25">
      <c r="A3233" s="16" t="s">
        <v>408</v>
      </c>
      <c r="B3233" s="16" t="s">
        <v>133</v>
      </c>
      <c r="C3233" s="16" t="s">
        <v>357</v>
      </c>
      <c r="D3233" s="16">
        <v>2004</v>
      </c>
      <c r="E3233" s="16" t="s">
        <v>3704</v>
      </c>
      <c r="F3233" s="16" t="s">
        <v>591</v>
      </c>
      <c r="G3233" s="10">
        <v>939.84400000000005</v>
      </c>
      <c r="H3233" s="73">
        <v>6.8457140000000001</v>
      </c>
      <c r="I3233" s="16">
        <v>10955944</v>
      </c>
      <c r="J3233" s="71">
        <v>1.6E-2</v>
      </c>
      <c r="K3233" s="71">
        <v>1.0660000000000001</v>
      </c>
      <c r="L3233" s="16">
        <v>-1.517449</v>
      </c>
      <c r="M3233" s="16">
        <v>-0.4282319</v>
      </c>
      <c r="N3233" s="16">
        <v>-1.1126609999999999</v>
      </c>
      <c r="O3233" s="16">
        <v>-1.0690329999999999</v>
      </c>
      <c r="P3233" s="16">
        <v>-0.78970189999999996</v>
      </c>
      <c r="Q3233" s="16">
        <v>5.9256799999999998E-2</v>
      </c>
      <c r="R3233" s="16">
        <v>0.4546</v>
      </c>
      <c r="S3233" s="16">
        <v>2.9999999999999997E-4</v>
      </c>
      <c r="T3233" s="16">
        <v>1.1999999999999999E-3</v>
      </c>
      <c r="U3233" s="16">
        <v>3.8546999999999998</v>
      </c>
      <c r="V3233" s="16">
        <v>4.0979999999999999</v>
      </c>
      <c r="W3233" s="16">
        <v>0.59399999999999997</v>
      </c>
      <c r="X3233" s="16">
        <v>367.22699999999998</v>
      </c>
      <c r="Y3233" s="16">
        <v>33.145899999999997</v>
      </c>
      <c r="Z3233" s="16">
        <v>0.10150000000000001</v>
      </c>
      <c r="AA3233" s="16">
        <v>1.4078170000000001</v>
      </c>
      <c r="AB3233" s="16">
        <v>1.1399999999999999</v>
      </c>
      <c r="AC3233" s="16">
        <v>10.47</v>
      </c>
      <c r="AD3233" s="16">
        <v>17.16</v>
      </c>
      <c r="AE3233" s="16">
        <v>2.2334000000000001</v>
      </c>
      <c r="AF3233" s="16">
        <v>10.2239</v>
      </c>
      <c r="AG3233" s="16">
        <v>20643.7</v>
      </c>
      <c r="AH3233" s="16">
        <v>4.1500000000000002E-2</v>
      </c>
      <c r="AI3233" s="16">
        <v>42.1</v>
      </c>
      <c r="AJ3233" s="16">
        <v>70.400000000000006</v>
      </c>
      <c r="AK3233" s="16">
        <v>0.183</v>
      </c>
      <c r="AL3233" s="16">
        <v>-5.5E-2</v>
      </c>
      <c r="AM3233" s="16">
        <v>-0.17849999999999999</v>
      </c>
      <c r="AN3233" s="16">
        <v>-1.6799999999999999E-2</v>
      </c>
      <c r="AO3233" s="16">
        <v>-0.26379999999999998</v>
      </c>
      <c r="AP3233" s="16">
        <v>-1.7399999999999999E-2</v>
      </c>
      <c r="AR3233" s="16">
        <f t="shared" si="131"/>
        <v>0</v>
      </c>
      <c r="AS3233" s="5">
        <f t="shared" si="130"/>
        <v>7.6675999999999966E-2</v>
      </c>
    </row>
    <row r="3234" spans="1:45" x14ac:dyDescent="0.25">
      <c r="A3234" s="16" t="s">
        <v>408</v>
      </c>
      <c r="B3234" s="16" t="s">
        <v>133</v>
      </c>
      <c r="C3234" s="16" t="s">
        <v>357</v>
      </c>
      <c r="D3234" s="16">
        <v>2005</v>
      </c>
      <c r="E3234" s="16" t="s">
        <v>3698</v>
      </c>
      <c r="F3234" s="16" t="s">
        <v>591</v>
      </c>
      <c r="G3234" s="10">
        <v>966.63199999999995</v>
      </c>
      <c r="H3234" s="73">
        <v>6.8738169999999998</v>
      </c>
      <c r="I3234" s="16">
        <v>11251266</v>
      </c>
      <c r="J3234" s="71">
        <v>1.4999999999999999E-2</v>
      </c>
      <c r="K3234" s="71">
        <v>1.0820000000000001</v>
      </c>
      <c r="L3234" s="16">
        <v>-1.4966630000000001</v>
      </c>
      <c r="M3234" s="16">
        <v>-0.42524669999999998</v>
      </c>
      <c r="N3234" s="16">
        <v>-0.982653</v>
      </c>
      <c r="O3234" s="16">
        <v>-1.1198250000000001</v>
      </c>
      <c r="P3234" s="16">
        <v>-0.76087289999999996</v>
      </c>
      <c r="Q3234" s="16">
        <v>-6.5732000000000004E-3</v>
      </c>
      <c r="R3234" s="16">
        <v>0.4546</v>
      </c>
      <c r="S3234" s="16">
        <v>3.5E-4</v>
      </c>
      <c r="T3234" s="16">
        <v>1.5E-3</v>
      </c>
      <c r="U3234" s="16">
        <v>5.1369999999999996</v>
      </c>
      <c r="V3234" s="16">
        <v>4.13</v>
      </c>
      <c r="W3234" s="16">
        <v>0.53</v>
      </c>
      <c r="X3234" s="16">
        <v>366.96499999999997</v>
      </c>
      <c r="Y3234" s="16">
        <v>30.1083</v>
      </c>
      <c r="Z3234" s="16">
        <v>0.1071</v>
      </c>
      <c r="AA3234" s="16">
        <v>1.395583</v>
      </c>
      <c r="AB3234" s="16">
        <v>1.1399999999999999</v>
      </c>
      <c r="AC3234" s="16">
        <v>10.47</v>
      </c>
      <c r="AD3234" s="16">
        <v>17.475000000000001</v>
      </c>
      <c r="AE3234" s="16">
        <v>2.3654999999999999</v>
      </c>
      <c r="AF3234" s="16">
        <v>15.350300000000001</v>
      </c>
      <c r="AG3234" s="16">
        <v>22575.200000000001</v>
      </c>
      <c r="AH3234" s="16">
        <v>4.0899999999999999E-2</v>
      </c>
      <c r="AI3234" s="16">
        <v>42.6</v>
      </c>
      <c r="AJ3234" s="16">
        <v>71.099999999999994</v>
      </c>
      <c r="AK3234" s="16">
        <v>2.9499999999999998E-2</v>
      </c>
      <c r="AL3234" s="16">
        <v>-2.8799999999999999E-2</v>
      </c>
      <c r="AM3234" s="16">
        <v>-0.2455</v>
      </c>
      <c r="AN3234" s="16">
        <v>-0.22070000000000001</v>
      </c>
      <c r="AO3234" s="16">
        <v>-0.2621</v>
      </c>
      <c r="AP3234" s="16">
        <v>-1.5100000000000001E-2</v>
      </c>
      <c r="AR3234" s="16">
        <f t="shared" si="131"/>
        <v>0</v>
      </c>
      <c r="AS3234" s="5">
        <f t="shared" si="130"/>
        <v>2.0785999999999971E-2</v>
      </c>
    </row>
    <row r="3235" spans="1:45" x14ac:dyDescent="0.25">
      <c r="A3235" s="16" t="s">
        <v>408</v>
      </c>
      <c r="B3235" s="16" t="s">
        <v>133</v>
      </c>
      <c r="C3235" s="16" t="s">
        <v>357</v>
      </c>
      <c r="D3235" s="16">
        <v>2006</v>
      </c>
      <c r="E3235" s="16" t="s">
        <v>3693</v>
      </c>
      <c r="F3235" s="16" t="s">
        <v>591</v>
      </c>
      <c r="G3235" s="10">
        <v>964.245</v>
      </c>
      <c r="H3235" s="73">
        <v>6.8713449999999998</v>
      </c>
      <c r="I3235" s="16">
        <v>11556763</v>
      </c>
      <c r="J3235" s="71">
        <v>-2.3E-2</v>
      </c>
      <c r="K3235" s="71">
        <v>1.0580000000000001</v>
      </c>
      <c r="L3235" s="16">
        <v>-1.483527</v>
      </c>
      <c r="M3235" s="16">
        <v>-0.42861009999999999</v>
      </c>
      <c r="N3235" s="16">
        <v>-1.0306839999999999</v>
      </c>
      <c r="O3235" s="16">
        <v>-0.95236589999999999</v>
      </c>
      <c r="P3235" s="16">
        <v>-0.7180588</v>
      </c>
      <c r="Q3235" s="16">
        <v>-0.15014640000000001</v>
      </c>
      <c r="R3235" s="16">
        <v>0.4546</v>
      </c>
      <c r="S3235" s="16">
        <v>2.0000000000000001E-4</v>
      </c>
      <c r="T3235" s="16">
        <v>1.1999999999999999E-3</v>
      </c>
      <c r="U3235" s="16">
        <v>4.7723000000000004</v>
      </c>
      <c r="V3235" s="16">
        <v>3.83</v>
      </c>
      <c r="W3235" s="16">
        <v>0.82</v>
      </c>
      <c r="X3235" s="16">
        <v>363.71800000000002</v>
      </c>
      <c r="Y3235" s="16">
        <v>34.189700000000002</v>
      </c>
      <c r="Z3235" s="16">
        <v>0.1085</v>
      </c>
      <c r="AA3235" s="16">
        <v>1.169354</v>
      </c>
      <c r="AB3235" s="16">
        <v>1.1399999999999999</v>
      </c>
      <c r="AC3235" s="16">
        <v>10.47</v>
      </c>
      <c r="AD3235" s="16">
        <v>23.3</v>
      </c>
      <c r="AE3235" s="16">
        <v>2.4396</v>
      </c>
      <c r="AF3235" s="16">
        <v>25.7502</v>
      </c>
      <c r="AG3235" s="16">
        <v>21065</v>
      </c>
      <c r="AH3235" s="16">
        <v>4.1599999999999998E-2</v>
      </c>
      <c r="AI3235" s="16">
        <v>43.1</v>
      </c>
      <c r="AJ3235" s="16">
        <v>71.8</v>
      </c>
      <c r="AK3235" s="16">
        <v>8.3000000000000001E-3</v>
      </c>
      <c r="AL3235" s="16">
        <v>-0.41649999999999998</v>
      </c>
      <c r="AM3235" s="16">
        <v>-0.31630000000000003</v>
      </c>
      <c r="AN3235" s="16">
        <v>-0.2843</v>
      </c>
      <c r="AO3235" s="16">
        <v>-0.31519999999999998</v>
      </c>
      <c r="AP3235" s="16">
        <v>-0.2437</v>
      </c>
      <c r="AR3235" s="16">
        <f t="shared" si="131"/>
        <v>0</v>
      </c>
      <c r="AS3235" s="5">
        <f t="shared" si="130"/>
        <v>1.3136000000000037E-2</v>
      </c>
    </row>
    <row r="3236" spans="1:45" x14ac:dyDescent="0.25">
      <c r="A3236" s="16" t="s">
        <v>408</v>
      </c>
      <c r="B3236" s="16" t="s">
        <v>133</v>
      </c>
      <c r="C3236" s="16" t="s">
        <v>357</v>
      </c>
      <c r="D3236" s="16">
        <v>2007</v>
      </c>
      <c r="E3236" s="16" t="s">
        <v>3699</v>
      </c>
      <c r="F3236" s="16" t="s">
        <v>591</v>
      </c>
      <c r="G3236" s="10">
        <v>984.86599999999999</v>
      </c>
      <c r="H3236" s="73">
        <v>6.892506</v>
      </c>
      <c r="I3236" s="16">
        <v>11873557</v>
      </c>
      <c r="J3236" s="71">
        <v>-3.0000000000000001E-3</v>
      </c>
      <c r="K3236" s="71">
        <v>1.054</v>
      </c>
      <c r="L3236" s="16">
        <v>-1.458888</v>
      </c>
      <c r="M3236" s="16">
        <v>-0.42485509999999999</v>
      </c>
      <c r="N3236" s="16">
        <v>-0.98329230000000001</v>
      </c>
      <c r="O3236" s="16">
        <v>-0.8847448</v>
      </c>
      <c r="P3236" s="16">
        <v>-0.69421259999999996</v>
      </c>
      <c r="Q3236" s="16">
        <v>-0.24457470000000001</v>
      </c>
      <c r="R3236" s="16">
        <v>0.4546</v>
      </c>
      <c r="S3236" s="16">
        <v>6.9999999999999999E-4</v>
      </c>
      <c r="T3236" s="16">
        <v>1.4E-3</v>
      </c>
      <c r="U3236" s="16">
        <v>4.9073000000000002</v>
      </c>
      <c r="V3236" s="16">
        <v>3.53</v>
      </c>
      <c r="W3236" s="16">
        <v>1.1100000000000001</v>
      </c>
      <c r="X3236" s="16">
        <v>367.19299999999998</v>
      </c>
      <c r="Y3236" s="16">
        <v>37.051299999999998</v>
      </c>
      <c r="Z3236" s="16">
        <v>0.1069</v>
      </c>
      <c r="AA3236" s="16">
        <v>1.142944</v>
      </c>
      <c r="AB3236" s="16">
        <v>1.1399999999999999</v>
      </c>
      <c r="AC3236" s="16">
        <v>10.47</v>
      </c>
      <c r="AD3236" s="16">
        <v>23.98</v>
      </c>
      <c r="AE3236" s="16">
        <v>2.2603</v>
      </c>
      <c r="AF3236" s="16">
        <v>30.498200000000001</v>
      </c>
      <c r="AG3236" s="16">
        <v>22324.5</v>
      </c>
      <c r="AH3236" s="16">
        <v>3.9699999999999999E-2</v>
      </c>
      <c r="AI3236" s="16">
        <v>43.6</v>
      </c>
      <c r="AJ3236" s="16">
        <v>72.599999999999994</v>
      </c>
      <c r="AK3236" s="16">
        <v>-0.24429999999999999</v>
      </c>
      <c r="AL3236" s="16">
        <v>-0.54339999999999999</v>
      </c>
      <c r="AM3236" s="16">
        <v>-0.46060000000000001</v>
      </c>
      <c r="AN3236" s="16">
        <v>-0.25230000000000002</v>
      </c>
      <c r="AO3236" s="16">
        <v>-0.34489999999999998</v>
      </c>
      <c r="AP3236" s="16">
        <v>-0.25219999999999998</v>
      </c>
      <c r="AR3236" s="16">
        <f t="shared" si="131"/>
        <v>0</v>
      </c>
      <c r="AS3236" s="5">
        <f t="shared" si="130"/>
        <v>2.4639000000000078E-2</v>
      </c>
    </row>
    <row r="3237" spans="1:45" x14ac:dyDescent="0.25">
      <c r="A3237" s="16" t="s">
        <v>408</v>
      </c>
      <c r="B3237" s="16" t="s">
        <v>133</v>
      </c>
      <c r="C3237" s="16" t="s">
        <v>357</v>
      </c>
      <c r="D3237" s="16">
        <v>2008</v>
      </c>
      <c r="E3237" s="16" t="s">
        <v>3710</v>
      </c>
      <c r="F3237" s="16" t="s">
        <v>591</v>
      </c>
      <c r="G3237" s="10">
        <v>993.48900000000003</v>
      </c>
      <c r="H3237" s="73">
        <v>6.9012229999999999</v>
      </c>
      <c r="I3237" s="16">
        <v>12203957</v>
      </c>
      <c r="J3237" s="71">
        <v>-7.0000000000000001E-3</v>
      </c>
      <c r="K3237" s="71">
        <v>1.046</v>
      </c>
      <c r="L3237" s="16">
        <v>-1.3895709999999999</v>
      </c>
      <c r="M3237" s="16">
        <v>-0.47157270000000001</v>
      </c>
      <c r="N3237" s="16">
        <v>-0.94714279999999995</v>
      </c>
      <c r="O3237" s="16">
        <v>-0.84124969999999999</v>
      </c>
      <c r="P3237" s="16">
        <v>-0.64662580000000003</v>
      </c>
      <c r="Q3237" s="16">
        <v>-0.17192170000000001</v>
      </c>
      <c r="R3237" s="16">
        <v>0.36830000000000002</v>
      </c>
      <c r="S3237" s="16">
        <v>8.0000000000000004E-4</v>
      </c>
      <c r="T3237" s="16">
        <v>1.4E-3</v>
      </c>
      <c r="U3237" s="16">
        <v>5.0480999999999998</v>
      </c>
      <c r="V3237" s="16">
        <v>3.23</v>
      </c>
      <c r="W3237" s="16">
        <v>1.4</v>
      </c>
      <c r="X3237" s="16">
        <v>368.81</v>
      </c>
      <c r="Y3237" s="16">
        <v>37.389099999999999</v>
      </c>
      <c r="Z3237" s="16">
        <v>0.1096</v>
      </c>
      <c r="AA3237" s="16">
        <v>1.0512870000000001</v>
      </c>
      <c r="AB3237" s="16">
        <v>1.1399999999999999</v>
      </c>
      <c r="AC3237" s="16">
        <v>10.47</v>
      </c>
      <c r="AD3237" s="16">
        <v>26.34</v>
      </c>
      <c r="AE3237" s="16">
        <v>1.9426000000000001</v>
      </c>
      <c r="AF3237" s="16">
        <v>44.033200000000001</v>
      </c>
      <c r="AG3237" s="16">
        <v>22747.9</v>
      </c>
      <c r="AH3237" s="16">
        <v>3.8899999999999997E-2</v>
      </c>
      <c r="AI3237" s="16">
        <v>44.1</v>
      </c>
      <c r="AJ3237" s="16">
        <v>73.3</v>
      </c>
      <c r="AK3237" s="16">
        <v>-0.28129999999999999</v>
      </c>
      <c r="AL3237" s="16">
        <v>-0.53369999999999995</v>
      </c>
      <c r="AM3237" s="16">
        <v>-0.1273</v>
      </c>
      <c r="AN3237" s="16">
        <v>-0.14799999999999999</v>
      </c>
      <c r="AO3237" s="16">
        <v>-0.30330000000000001</v>
      </c>
      <c r="AP3237" s="16">
        <v>-0.2863</v>
      </c>
      <c r="AR3237" s="16">
        <f t="shared" si="131"/>
        <v>0</v>
      </c>
      <c r="AS3237" s="5">
        <f t="shared" si="130"/>
        <v>6.9317000000000073E-2</v>
      </c>
    </row>
    <row r="3238" spans="1:45" x14ac:dyDescent="0.25">
      <c r="A3238" s="16" t="s">
        <v>408</v>
      </c>
      <c r="B3238" s="16" t="s">
        <v>133</v>
      </c>
      <c r="C3238" s="16" t="s">
        <v>357</v>
      </c>
      <c r="D3238" s="16">
        <v>2009</v>
      </c>
      <c r="E3238" s="16" t="s">
        <v>3696</v>
      </c>
      <c r="F3238" s="16" t="s">
        <v>591</v>
      </c>
      <c r="G3238" s="10">
        <v>989.43299999999999</v>
      </c>
      <c r="H3238" s="73">
        <v>6.897132</v>
      </c>
      <c r="I3238" s="16">
        <v>12550917</v>
      </c>
      <c r="J3238" s="71">
        <v>-0.01</v>
      </c>
      <c r="K3238" s="71">
        <v>1.036</v>
      </c>
      <c r="L3238" s="16">
        <v>-1.322074</v>
      </c>
      <c r="M3238" s="16">
        <v>-0.42617880000000002</v>
      </c>
      <c r="N3238" s="16">
        <v>-0.89750969999999997</v>
      </c>
      <c r="O3238" s="16">
        <v>-0.74678350000000004</v>
      </c>
      <c r="P3238" s="16">
        <v>-0.59906349999999997</v>
      </c>
      <c r="Q3238" s="16">
        <v>-0.26548660000000002</v>
      </c>
      <c r="R3238" s="16">
        <v>0.4546</v>
      </c>
      <c r="S3238" s="16">
        <v>3.5E-4</v>
      </c>
      <c r="T3238" s="16">
        <v>1.4E-3</v>
      </c>
      <c r="U3238" s="16">
        <v>5.5345000000000004</v>
      </c>
      <c r="V3238" s="16">
        <v>2.93</v>
      </c>
      <c r="W3238" s="16">
        <v>1.69</v>
      </c>
      <c r="X3238" s="16">
        <v>366.84300000000002</v>
      </c>
      <c r="Y3238" s="16">
        <v>42.620899999999999</v>
      </c>
      <c r="Z3238" s="16">
        <v>0.10589999999999999</v>
      </c>
      <c r="AA3238" s="16">
        <v>1.0844940000000001</v>
      </c>
      <c r="AB3238" s="16">
        <v>1.1399999999999999</v>
      </c>
      <c r="AC3238" s="16">
        <v>10.47</v>
      </c>
      <c r="AD3238" s="16">
        <v>25.484999999999999</v>
      </c>
      <c r="AE3238" s="16">
        <v>2.2149000000000001</v>
      </c>
      <c r="AF3238" s="16">
        <v>54.831099999999999</v>
      </c>
      <c r="AG3238" s="16">
        <v>22715.7</v>
      </c>
      <c r="AH3238" s="16">
        <v>3.7699999999999997E-2</v>
      </c>
      <c r="AI3238" s="16">
        <v>44.6</v>
      </c>
      <c r="AJ3238" s="16">
        <v>74.099999999999994</v>
      </c>
      <c r="AK3238" s="16">
        <v>-0.33</v>
      </c>
      <c r="AL3238" s="16">
        <v>-0.52769999999999995</v>
      </c>
      <c r="AM3238" s="16">
        <v>-0.49580000000000002</v>
      </c>
      <c r="AN3238" s="16">
        <v>-0.19689999999999999</v>
      </c>
      <c r="AO3238" s="16">
        <v>-0.28510000000000002</v>
      </c>
      <c r="AP3238" s="16">
        <v>-0.3705</v>
      </c>
      <c r="AR3238" s="16">
        <f t="shared" si="131"/>
        <v>0</v>
      </c>
      <c r="AS3238" s="5">
        <f t="shared" si="130"/>
        <v>6.7496999999999918E-2</v>
      </c>
    </row>
    <row r="3239" spans="1:45" x14ac:dyDescent="0.25">
      <c r="A3239" s="16" t="s">
        <v>408</v>
      </c>
      <c r="B3239" s="16" t="s">
        <v>133</v>
      </c>
      <c r="C3239" s="16" t="s">
        <v>357</v>
      </c>
      <c r="D3239" s="16">
        <v>2010</v>
      </c>
      <c r="E3239" s="16" t="s">
        <v>3708</v>
      </c>
      <c r="F3239" s="16" t="s">
        <v>591</v>
      </c>
      <c r="G3239" s="10">
        <v>1001.63</v>
      </c>
      <c r="H3239" s="73">
        <v>6.9093850000000003</v>
      </c>
      <c r="I3239" s="16">
        <v>12916229</v>
      </c>
      <c r="J3239" s="71">
        <v>-5.0000000000000001E-3</v>
      </c>
      <c r="K3239" s="71">
        <v>1.03</v>
      </c>
      <c r="L3239" s="16">
        <v>-1.3113630000000001</v>
      </c>
      <c r="M3239" s="16">
        <v>-0.37834000000000001</v>
      </c>
      <c r="N3239" s="16">
        <v>-0.85302239999999996</v>
      </c>
      <c r="O3239" s="16">
        <v>-0.78813619999999995</v>
      </c>
      <c r="P3239" s="16">
        <v>-0.55197050000000003</v>
      </c>
      <c r="Q3239" s="16">
        <v>-0.34143639999999997</v>
      </c>
      <c r="R3239" s="16">
        <v>0.54090000000000005</v>
      </c>
      <c r="S3239" s="16">
        <v>2.9999999999999997E-4</v>
      </c>
      <c r="T3239" s="16">
        <v>1.5E-3</v>
      </c>
      <c r="U3239" s="16">
        <v>5.6</v>
      </c>
      <c r="V3239" s="16">
        <v>2.63</v>
      </c>
      <c r="W3239" s="16">
        <v>1.98</v>
      </c>
      <c r="X3239" s="16">
        <v>371.00900000000001</v>
      </c>
      <c r="Y3239" s="16">
        <v>41.248600000000003</v>
      </c>
      <c r="Z3239" s="16">
        <v>0.10979999999999999</v>
      </c>
      <c r="AA3239" s="16">
        <v>1.140614</v>
      </c>
      <c r="AB3239" s="16">
        <v>1.1399999999999999</v>
      </c>
      <c r="AC3239" s="16">
        <v>10.47</v>
      </c>
      <c r="AD3239" s="16">
        <v>24.04</v>
      </c>
      <c r="AE3239" s="16">
        <v>2.6396999999999999</v>
      </c>
      <c r="AF3239" s="16">
        <v>64.427400000000006</v>
      </c>
      <c r="AG3239" s="16">
        <v>23740.400000000001</v>
      </c>
      <c r="AH3239" s="16">
        <v>4.0500000000000001E-2</v>
      </c>
      <c r="AI3239" s="16">
        <v>45.1</v>
      </c>
      <c r="AJ3239" s="16">
        <v>74.8</v>
      </c>
      <c r="AK3239" s="16">
        <v>-0.31709999999999999</v>
      </c>
      <c r="AL3239" s="16">
        <v>-0.69359999999999999</v>
      </c>
      <c r="AM3239" s="16">
        <v>-0.55730000000000002</v>
      </c>
      <c r="AN3239" s="16">
        <v>-0.42709999999999998</v>
      </c>
      <c r="AO3239" s="16">
        <v>-0.26979999999999998</v>
      </c>
      <c r="AP3239" s="16">
        <v>-0.4027</v>
      </c>
      <c r="AR3239" s="16">
        <f t="shared" si="131"/>
        <v>0</v>
      </c>
      <c r="AS3239" s="5">
        <f t="shared" si="130"/>
        <v>1.0710999999999915E-2</v>
      </c>
    </row>
    <row r="3240" spans="1:45" x14ac:dyDescent="0.25">
      <c r="A3240" s="16" t="s">
        <v>408</v>
      </c>
      <c r="B3240" s="16" t="s">
        <v>133</v>
      </c>
      <c r="C3240" s="16" t="s">
        <v>357</v>
      </c>
      <c r="D3240" s="16">
        <v>2011</v>
      </c>
      <c r="E3240" s="16" t="s">
        <v>3713</v>
      </c>
      <c r="F3240" s="16" t="s">
        <v>591</v>
      </c>
      <c r="G3240" s="10">
        <v>989.79200000000003</v>
      </c>
      <c r="H3240" s="73">
        <v>6.8974950000000002</v>
      </c>
      <c r="I3240" s="16">
        <v>13300910</v>
      </c>
      <c r="J3240" s="71">
        <v>-0.03</v>
      </c>
      <c r="K3240" s="71">
        <v>1</v>
      </c>
      <c r="L3240" s="16">
        <v>-1.2543580000000001</v>
      </c>
      <c r="M3240" s="16">
        <v>-0.41833100000000001</v>
      </c>
      <c r="N3240" s="16">
        <v>-0.82029870000000005</v>
      </c>
      <c r="O3240" s="16">
        <v>-0.75190389999999996</v>
      </c>
      <c r="P3240" s="16">
        <v>-0.52482680000000004</v>
      </c>
      <c r="Q3240" s="16">
        <v>-0.27067570000000002</v>
      </c>
      <c r="R3240" s="16">
        <v>0.4546</v>
      </c>
      <c r="S3240" s="16">
        <v>6.9999999999999999E-4</v>
      </c>
      <c r="T3240" s="16">
        <v>2.0999999999999999E-3</v>
      </c>
      <c r="U3240" s="16">
        <v>5.8545999999999996</v>
      </c>
      <c r="V3240" s="16">
        <v>2.8239999999999998</v>
      </c>
      <c r="W3240" s="16">
        <v>1.964</v>
      </c>
      <c r="X3240" s="16">
        <v>371.43900000000002</v>
      </c>
      <c r="Y3240" s="16">
        <v>41.4557</v>
      </c>
      <c r="Z3240" s="16">
        <v>0.108</v>
      </c>
      <c r="AA3240" s="16">
        <v>1.0373060000000001</v>
      </c>
      <c r="AB3240" s="16">
        <v>1.1399999999999999</v>
      </c>
      <c r="AC3240" s="16">
        <v>10.47</v>
      </c>
      <c r="AD3240" s="16">
        <v>26.7</v>
      </c>
      <c r="AE3240" s="16">
        <v>2.5985999999999998</v>
      </c>
      <c r="AF3240" s="16">
        <v>70.160200000000003</v>
      </c>
      <c r="AG3240" s="16">
        <v>23590.6</v>
      </c>
      <c r="AH3240" s="16">
        <v>3.6900000000000002E-2</v>
      </c>
      <c r="AI3240" s="16">
        <v>45.6</v>
      </c>
      <c r="AJ3240" s="16">
        <v>75.599999999999994</v>
      </c>
      <c r="AK3240" s="16">
        <v>-0.26379999999999998</v>
      </c>
      <c r="AL3240" s="16">
        <v>-0.52739999999999998</v>
      </c>
      <c r="AM3240" s="16">
        <v>-0.46879999999999999</v>
      </c>
      <c r="AN3240" s="16">
        <v>-0.29659999999999997</v>
      </c>
      <c r="AO3240" s="16">
        <v>-0.2069</v>
      </c>
      <c r="AP3240" s="16">
        <v>-0.48349999999999999</v>
      </c>
      <c r="AR3240" s="16">
        <f t="shared" si="131"/>
        <v>0</v>
      </c>
      <c r="AS3240" s="5">
        <f t="shared" si="130"/>
        <v>5.7004999999999972E-2</v>
      </c>
    </row>
    <row r="3241" spans="1:45" x14ac:dyDescent="0.25">
      <c r="A3241" s="16" t="s">
        <v>408</v>
      </c>
      <c r="B3241" s="16" t="s">
        <v>133</v>
      </c>
      <c r="C3241" s="16" t="s">
        <v>357</v>
      </c>
      <c r="D3241" s="16">
        <v>2012</v>
      </c>
      <c r="E3241" s="16" t="s">
        <v>3717</v>
      </c>
      <c r="F3241" s="16" t="s">
        <v>591</v>
      </c>
      <c r="G3241" s="10">
        <v>1003.09</v>
      </c>
      <c r="H3241" s="73">
        <v>6.9108419999999997</v>
      </c>
      <c r="I3241" s="16">
        <v>13703513</v>
      </c>
      <c r="J3241" s="71">
        <v>0</v>
      </c>
      <c r="K3241" s="71">
        <v>1</v>
      </c>
      <c r="L3241" s="16">
        <v>-1.1206830000000001</v>
      </c>
      <c r="M3241" s="16">
        <v>-0.41645349999999998</v>
      </c>
      <c r="N3241" s="16">
        <v>-0.79956309999999997</v>
      </c>
      <c r="O3241" s="16">
        <v>-0.69061850000000002</v>
      </c>
      <c r="P3241" s="16">
        <v>-0.47449209999999997</v>
      </c>
      <c r="Q3241" s="16">
        <v>-0.1031373</v>
      </c>
      <c r="R3241" s="16">
        <v>0.4546</v>
      </c>
      <c r="S3241" s="16">
        <v>9.5E-4</v>
      </c>
      <c r="T3241" s="16">
        <v>2.2000000000000001E-3</v>
      </c>
      <c r="U3241" s="16">
        <v>6.0914999999999999</v>
      </c>
      <c r="V3241" s="16">
        <v>3.0179999999999998</v>
      </c>
      <c r="W3241" s="16">
        <v>1.948</v>
      </c>
      <c r="X3241" s="16">
        <v>370.28100000000001</v>
      </c>
      <c r="Y3241" s="16">
        <v>42.889499999999998</v>
      </c>
      <c r="Z3241" s="16">
        <v>0.1066</v>
      </c>
      <c r="AA3241" s="16">
        <v>0.94021160000000004</v>
      </c>
      <c r="AB3241" s="16">
        <v>1.1399999999999999</v>
      </c>
      <c r="AC3241" s="16">
        <v>10.47</v>
      </c>
      <c r="AD3241" s="16">
        <v>29.2</v>
      </c>
      <c r="AE3241" s="16">
        <v>2.4771999999999998</v>
      </c>
      <c r="AF3241" s="16">
        <v>83.568600000000004</v>
      </c>
      <c r="AG3241" s="16">
        <v>25036.1</v>
      </c>
      <c r="AH3241" s="16">
        <v>3.6299999999999999E-2</v>
      </c>
      <c r="AI3241" s="16">
        <v>46.1</v>
      </c>
      <c r="AJ3241" s="16">
        <v>76.3</v>
      </c>
      <c r="AK3241" s="16">
        <v>-3.1600000000000003E-2</v>
      </c>
      <c r="AL3241" s="16">
        <v>-0.28149999999999997</v>
      </c>
      <c r="AM3241" s="16">
        <v>-0.45900000000000002</v>
      </c>
      <c r="AN3241" s="16">
        <v>-0.11600000000000001</v>
      </c>
      <c r="AO3241" s="16">
        <v>-8.0199999999999994E-2</v>
      </c>
      <c r="AP3241" s="16">
        <v>-0.309</v>
      </c>
      <c r="AR3241" s="16">
        <f t="shared" si="131"/>
        <v>0</v>
      </c>
      <c r="AS3241" s="5">
        <f t="shared" si="130"/>
        <v>0.13367499999999999</v>
      </c>
    </row>
    <row r="3242" spans="1:45" x14ac:dyDescent="0.25">
      <c r="A3242" s="16" t="s">
        <v>408</v>
      </c>
      <c r="B3242" s="16" t="s">
        <v>133</v>
      </c>
      <c r="C3242" s="16" t="s">
        <v>357</v>
      </c>
      <c r="D3242" s="16">
        <v>2013</v>
      </c>
      <c r="E3242" s="16" t="s">
        <v>3694</v>
      </c>
      <c r="F3242" s="16" t="s">
        <v>591</v>
      </c>
      <c r="G3242" s="10">
        <v>1007.41</v>
      </c>
      <c r="H3242" s="73">
        <v>6.9151379999999998</v>
      </c>
      <c r="I3242" s="16">
        <v>14120320</v>
      </c>
      <c r="J3242" s="71">
        <v>-1.4999999999999999E-2</v>
      </c>
      <c r="K3242" s="71">
        <v>0.98499999999999999</v>
      </c>
      <c r="L3242" s="16">
        <v>-1.0705260000000001</v>
      </c>
      <c r="M3242" s="16">
        <v>-0.41833100000000001</v>
      </c>
      <c r="N3242" s="16">
        <v>-0.77292879999999997</v>
      </c>
      <c r="O3242" s="16">
        <v>-0.68866499999999997</v>
      </c>
      <c r="P3242" s="16">
        <v>-0.43564629999999999</v>
      </c>
      <c r="Q3242" s="16">
        <v>-5.6191100000000001E-2</v>
      </c>
      <c r="R3242" s="16">
        <v>0.4546</v>
      </c>
      <c r="S3242" s="16">
        <v>6.9999999999999999E-4</v>
      </c>
      <c r="T3242" s="16">
        <v>2.0999999999999999E-3</v>
      </c>
      <c r="U3242" s="16">
        <v>6.3282999999999996</v>
      </c>
      <c r="V3242" s="16">
        <v>3.2120000000000002</v>
      </c>
      <c r="W3242" s="16">
        <v>1.9319999999999999</v>
      </c>
      <c r="X3242" s="16">
        <v>370.05</v>
      </c>
      <c r="Y3242" s="16">
        <v>43.183900000000001</v>
      </c>
      <c r="Z3242" s="16">
        <v>0.10920000000000001</v>
      </c>
      <c r="AA3242" s="16">
        <v>0.96739799999999998</v>
      </c>
      <c r="AB3242" s="16">
        <v>1.1399999999999999</v>
      </c>
      <c r="AC3242" s="16">
        <v>10.47</v>
      </c>
      <c r="AD3242" s="16">
        <v>28.5</v>
      </c>
      <c r="AE3242" s="16">
        <v>2.4319999999999999</v>
      </c>
      <c r="AF3242" s="16">
        <v>92.927999999999997</v>
      </c>
      <c r="AG3242" s="16">
        <v>26095.1</v>
      </c>
      <c r="AH3242" s="16">
        <v>3.56E-2</v>
      </c>
      <c r="AI3242" s="16">
        <v>46.6</v>
      </c>
      <c r="AJ3242" s="16">
        <v>77</v>
      </c>
      <c r="AK3242" s="16">
        <v>3.1600000000000003E-2</v>
      </c>
      <c r="AL3242" s="16">
        <v>-0.25409999999999999</v>
      </c>
      <c r="AM3242" s="16">
        <v>-0.4088</v>
      </c>
      <c r="AN3242" s="16">
        <v>-5.9400000000000001E-2</v>
      </c>
      <c r="AO3242" s="16">
        <v>-4.6399999999999997E-2</v>
      </c>
      <c r="AP3242" s="16">
        <v>-0.26979999999999998</v>
      </c>
      <c r="AR3242" s="16">
        <f t="shared" si="131"/>
        <v>0</v>
      </c>
      <c r="AS3242" s="5">
        <f t="shared" si="130"/>
        <v>5.0157000000000007E-2</v>
      </c>
    </row>
    <row r="3243" spans="1:45" x14ac:dyDescent="0.25">
      <c r="A3243" s="16" t="s">
        <v>408</v>
      </c>
      <c r="B3243" s="16" t="s">
        <v>133</v>
      </c>
      <c r="C3243" s="16" t="s">
        <v>357</v>
      </c>
      <c r="D3243" s="16">
        <v>2014</v>
      </c>
      <c r="E3243" s="16" t="s">
        <v>3718</v>
      </c>
      <c r="F3243" s="16" t="s">
        <v>591</v>
      </c>
      <c r="G3243" s="10">
        <v>1020.08</v>
      </c>
      <c r="H3243" s="73">
        <v>6.9276369999999998</v>
      </c>
      <c r="I3243" s="16">
        <v>14546111</v>
      </c>
      <c r="J3243" s="71">
        <v>-8.0000000000000002E-3</v>
      </c>
      <c r="K3243" s="71">
        <v>0.97699999999999998</v>
      </c>
      <c r="L3243" s="16">
        <v>-0.99918030000000002</v>
      </c>
      <c r="M3243" s="16">
        <v>-0.42020849999999998</v>
      </c>
      <c r="N3243" s="16">
        <v>-0.73292259999999998</v>
      </c>
      <c r="O3243" s="16">
        <v>-0.66177949999999996</v>
      </c>
      <c r="P3243" s="16">
        <v>-0.41114640000000002</v>
      </c>
      <c r="Q3243" s="16">
        <v>1.4982199999999999E-2</v>
      </c>
      <c r="R3243" s="16">
        <v>0.4546</v>
      </c>
      <c r="S3243" s="16">
        <v>4.4999999999999999E-4</v>
      </c>
      <c r="T3243" s="16">
        <v>2E-3</v>
      </c>
      <c r="U3243" s="16">
        <v>6.5651000000000002</v>
      </c>
      <c r="V3243" s="16">
        <v>3.4060000000000001</v>
      </c>
      <c r="W3243" s="16">
        <v>1.9159999999999999</v>
      </c>
      <c r="X3243" s="16">
        <v>371.916</v>
      </c>
      <c r="Y3243" s="16">
        <v>43.474499999999999</v>
      </c>
      <c r="Z3243" s="16">
        <v>0.10489999999999999</v>
      </c>
      <c r="AA3243" s="16">
        <v>0.88312029999999997</v>
      </c>
      <c r="AB3243" s="16">
        <v>1.1399999999999999</v>
      </c>
      <c r="AC3243" s="16">
        <v>10.47</v>
      </c>
      <c r="AD3243" s="16">
        <v>30.67</v>
      </c>
      <c r="AE3243" s="16">
        <v>2.1442000000000001</v>
      </c>
      <c r="AF3243" s="16">
        <v>98.842200000000005</v>
      </c>
      <c r="AG3243" s="16">
        <v>23366.6</v>
      </c>
      <c r="AH3243" s="16">
        <v>3.5000000000000003E-2</v>
      </c>
      <c r="AI3243" s="16">
        <v>47.1</v>
      </c>
      <c r="AJ3243" s="16">
        <v>77.8</v>
      </c>
      <c r="AK3243" s="16">
        <v>0.27050000000000002</v>
      </c>
      <c r="AL3243" s="16">
        <v>1.7299999999999999E-2</v>
      </c>
      <c r="AM3243" s="16">
        <v>-0.38969999999999999</v>
      </c>
      <c r="AN3243" s="16">
        <v>-0.1923</v>
      </c>
      <c r="AO3243" s="16">
        <v>-0.21099999999999999</v>
      </c>
      <c r="AP3243" s="16">
        <v>-0.1077</v>
      </c>
      <c r="AR3243" s="16">
        <f t="shared" si="131"/>
        <v>0</v>
      </c>
      <c r="AS3243" s="5">
        <f t="shared" si="130"/>
        <v>7.1345700000000067E-2</v>
      </c>
    </row>
    <row r="3244" spans="1:45" x14ac:dyDescent="0.25">
      <c r="A3244" s="16" t="s">
        <v>407</v>
      </c>
      <c r="B3244" s="16" t="s">
        <v>134</v>
      </c>
      <c r="C3244" s="16" t="s">
        <v>361</v>
      </c>
      <c r="D3244" s="16">
        <v>1985</v>
      </c>
      <c r="E3244" s="16" t="s">
        <v>3780</v>
      </c>
      <c r="F3244" s="16" t="s">
        <v>594</v>
      </c>
      <c r="G3244" s="10">
        <v>16336.5</v>
      </c>
      <c r="H3244" s="73">
        <v>9.7011579999999995</v>
      </c>
      <c r="I3244" s="16" t="s">
        <v>6700</v>
      </c>
      <c r="K3244" s="71">
        <v>0.84799999999999998</v>
      </c>
      <c r="L3244" s="16">
        <v>2.319</v>
      </c>
      <c r="M3244" s="16">
        <v>1.708234</v>
      </c>
      <c r="N3244" s="16">
        <v>-0.10323110000000001</v>
      </c>
      <c r="O3244" s="16">
        <v>1.5801750000000001</v>
      </c>
      <c r="P3244" s="16">
        <v>0.440668</v>
      </c>
      <c r="Q3244" s="16">
        <v>1.6073109999999999</v>
      </c>
      <c r="R3244" s="16">
        <v>1.2977000000000001</v>
      </c>
      <c r="S3244" s="16">
        <v>0.4204</v>
      </c>
      <c r="T3244" s="16">
        <v>1.06E-2</v>
      </c>
      <c r="U3244" s="16">
        <v>2.9098999999999999</v>
      </c>
      <c r="V3244" s="16">
        <v>7.3</v>
      </c>
      <c r="W3244" s="16">
        <v>2.66</v>
      </c>
      <c r="X3244" s="16">
        <v>510.745</v>
      </c>
      <c r="Y3244" s="16">
        <v>78.107100000000003</v>
      </c>
      <c r="Z3244" s="16">
        <v>0.5272</v>
      </c>
      <c r="AA3244" s="16">
        <v>-1.1949810000000001</v>
      </c>
      <c r="AB3244" s="16">
        <v>0</v>
      </c>
      <c r="AC3244" s="16">
        <v>0</v>
      </c>
      <c r="AD3244" s="16">
        <v>40.869999999999997</v>
      </c>
      <c r="AE3244" s="16">
        <v>29.724499999999999</v>
      </c>
      <c r="AF3244" s="16">
        <v>0</v>
      </c>
      <c r="AG3244" s="16">
        <v>364041</v>
      </c>
      <c r="AH3244" s="16">
        <v>9.2799999999999994E-2</v>
      </c>
      <c r="AI3244" s="16">
        <v>99.100999999999999</v>
      </c>
      <c r="AJ3244" s="16">
        <v>100</v>
      </c>
      <c r="AK3244" s="16">
        <v>0.33629999999999999</v>
      </c>
      <c r="AL3244" s="16">
        <v>2.3713000000000002</v>
      </c>
      <c r="AM3244" s="16">
        <v>1.9494</v>
      </c>
      <c r="AN3244" s="16">
        <v>0.75270000000000004</v>
      </c>
      <c r="AO3244" s="16">
        <v>2.1646000000000001</v>
      </c>
      <c r="AP3244" s="16">
        <v>0.89590000000000003</v>
      </c>
      <c r="AR3244" s="16">
        <f t="shared" si="131"/>
        <v>1</v>
      </c>
      <c r="AS3244" s="5">
        <f t="shared" si="130"/>
        <v>0</v>
      </c>
    </row>
    <row r="3245" spans="1:45" x14ac:dyDescent="0.25">
      <c r="A3245" s="16" t="s">
        <v>407</v>
      </c>
      <c r="B3245" s="16" t="s">
        <v>134</v>
      </c>
      <c r="C3245" s="16" t="s">
        <v>361</v>
      </c>
      <c r="D3245" s="16">
        <v>1986</v>
      </c>
      <c r="E3245" s="16" t="s">
        <v>3786</v>
      </c>
      <c r="F3245" s="16" t="s">
        <v>594</v>
      </c>
      <c r="G3245" s="10">
        <v>16569.099999999999</v>
      </c>
      <c r="H3245" s="73">
        <v>9.7152919999999998</v>
      </c>
      <c r="I3245" s="16" t="s">
        <v>6700</v>
      </c>
      <c r="J3245" s="71">
        <v>-3.5000000000000003E-2</v>
      </c>
      <c r="K3245" s="71">
        <v>0.81899999999999995</v>
      </c>
      <c r="L3245" s="16">
        <v>2.3558539999999999</v>
      </c>
      <c r="M3245" s="16">
        <v>1.740264</v>
      </c>
      <c r="N3245" s="16">
        <v>-9.8555000000000004E-2</v>
      </c>
      <c r="O3245" s="16">
        <v>1.5995760000000001</v>
      </c>
      <c r="P3245" s="16">
        <v>0.46216629999999997</v>
      </c>
      <c r="Q3245" s="16">
        <v>1.6117889999999999</v>
      </c>
      <c r="R3245" s="16">
        <v>1.3331</v>
      </c>
      <c r="S3245" s="16">
        <v>0.41760000000000003</v>
      </c>
      <c r="T3245" s="16">
        <v>1.3100000000000001E-2</v>
      </c>
      <c r="U3245" s="16">
        <v>2.9251</v>
      </c>
      <c r="V3245" s="16">
        <v>7.0220000000000002</v>
      </c>
      <c r="W3245" s="16">
        <v>2.63</v>
      </c>
      <c r="X3245" s="16">
        <v>512.447</v>
      </c>
      <c r="Y3245" s="16">
        <v>78.316100000000006</v>
      </c>
      <c r="Z3245" s="16">
        <v>0.53390000000000004</v>
      </c>
      <c r="AA3245" s="16">
        <v>-1.201972</v>
      </c>
      <c r="AB3245" s="16">
        <v>0</v>
      </c>
      <c r="AC3245" s="16">
        <v>0</v>
      </c>
      <c r="AD3245" s="16">
        <v>41.05</v>
      </c>
      <c r="AE3245" s="16">
        <v>30.4101</v>
      </c>
      <c r="AF3245" s="16">
        <v>0</v>
      </c>
      <c r="AG3245" s="16">
        <v>389263</v>
      </c>
      <c r="AH3245" s="16">
        <v>9.1800000000000007E-2</v>
      </c>
      <c r="AI3245" s="16">
        <v>99.137200000000007</v>
      </c>
      <c r="AJ3245" s="16">
        <v>100</v>
      </c>
      <c r="AK3245" s="16">
        <v>0.31809999999999999</v>
      </c>
      <c r="AL3245" s="16">
        <v>2.3641999999999999</v>
      </c>
      <c r="AM3245" s="16">
        <v>1.9589000000000001</v>
      </c>
      <c r="AN3245" s="16">
        <v>0.77059999999999995</v>
      </c>
      <c r="AO3245" s="16">
        <v>2.1558000000000002</v>
      </c>
      <c r="AP3245" s="16">
        <v>0.92910000000000004</v>
      </c>
      <c r="AR3245" s="16">
        <f t="shared" si="131"/>
        <v>1</v>
      </c>
      <c r="AS3245" s="5">
        <f t="shared" si="130"/>
        <v>3.6853999999999942E-2</v>
      </c>
    </row>
    <row r="3246" spans="1:45" x14ac:dyDescent="0.25">
      <c r="A3246" s="16" t="s">
        <v>407</v>
      </c>
      <c r="B3246" s="16" t="s">
        <v>134</v>
      </c>
      <c r="C3246" s="16" t="s">
        <v>361</v>
      </c>
      <c r="D3246" s="16">
        <v>1987</v>
      </c>
      <c r="E3246" s="16" t="s">
        <v>3790</v>
      </c>
      <c r="F3246" s="16" t="s">
        <v>594</v>
      </c>
      <c r="G3246" s="10">
        <v>18077.5</v>
      </c>
      <c r="H3246" s="73">
        <v>9.8024210000000007</v>
      </c>
      <c r="I3246" s="16" t="s">
        <v>6700</v>
      </c>
      <c r="J3246" s="71">
        <v>3.9E-2</v>
      </c>
      <c r="K3246" s="71">
        <v>0.85099999999999998</v>
      </c>
      <c r="L3246" s="16">
        <v>2.365154</v>
      </c>
      <c r="M3246" s="16">
        <v>1.762365</v>
      </c>
      <c r="N3246" s="16">
        <v>-9.7645599999999999E-2</v>
      </c>
      <c r="O3246" s="16">
        <v>1.5609850000000001</v>
      </c>
      <c r="P3246" s="16">
        <v>0.49495489999999998</v>
      </c>
      <c r="Q3246" s="16">
        <v>1.6162859999999999</v>
      </c>
      <c r="R3246" s="16">
        <v>1.3684000000000001</v>
      </c>
      <c r="S3246" s="16">
        <v>0.41489999999999999</v>
      </c>
      <c r="T3246" s="16">
        <v>1.4500000000000001E-2</v>
      </c>
      <c r="U3246" s="16">
        <v>2.9403999999999999</v>
      </c>
      <c r="V3246" s="16">
        <v>6.7439999999999998</v>
      </c>
      <c r="W3246" s="16">
        <v>2.6</v>
      </c>
      <c r="X3246" s="16">
        <v>513.55799999999999</v>
      </c>
      <c r="Y3246" s="16">
        <v>78.525199999999998</v>
      </c>
      <c r="Z3246" s="16">
        <v>0.50949999999999995</v>
      </c>
      <c r="AA3246" s="16">
        <v>-1.2093510000000001</v>
      </c>
      <c r="AB3246" s="16">
        <v>0</v>
      </c>
      <c r="AC3246" s="16">
        <v>0</v>
      </c>
      <c r="AD3246" s="16">
        <v>41.24</v>
      </c>
      <c r="AE3246" s="16">
        <v>31.390599999999999</v>
      </c>
      <c r="AF3246" s="16">
        <v>0</v>
      </c>
      <c r="AG3246" s="16">
        <v>429186</v>
      </c>
      <c r="AH3246" s="16">
        <v>9.0800000000000006E-2</v>
      </c>
      <c r="AI3246" s="16">
        <v>99.173400000000001</v>
      </c>
      <c r="AJ3246" s="16">
        <v>100</v>
      </c>
      <c r="AK3246" s="16">
        <v>0.2999</v>
      </c>
      <c r="AL3246" s="16">
        <v>2.3571</v>
      </c>
      <c r="AM3246" s="16">
        <v>1.9683999999999999</v>
      </c>
      <c r="AN3246" s="16">
        <v>0.78849999999999998</v>
      </c>
      <c r="AO3246" s="16">
        <v>2.1469999999999998</v>
      </c>
      <c r="AP3246" s="16">
        <v>0.96240000000000003</v>
      </c>
      <c r="AR3246" s="16">
        <f t="shared" si="131"/>
        <v>1</v>
      </c>
      <c r="AS3246" s="5">
        <f t="shared" si="130"/>
        <v>9.300000000000086E-3</v>
      </c>
    </row>
    <row r="3247" spans="1:45" x14ac:dyDescent="0.25">
      <c r="A3247" s="16" t="s">
        <v>407</v>
      </c>
      <c r="B3247" s="16" t="s">
        <v>134</v>
      </c>
      <c r="C3247" s="16" t="s">
        <v>361</v>
      </c>
      <c r="D3247" s="16">
        <v>1988</v>
      </c>
      <c r="E3247" s="16" t="s">
        <v>3788</v>
      </c>
      <c r="F3247" s="16" t="s">
        <v>594</v>
      </c>
      <c r="G3247" s="10">
        <v>19583.5</v>
      </c>
      <c r="H3247" s="73">
        <v>9.882441</v>
      </c>
      <c r="I3247" s="16" t="s">
        <v>6700</v>
      </c>
      <c r="J3247" s="71">
        <v>4.5999999999999999E-2</v>
      </c>
      <c r="K3247" s="71">
        <v>0.89100000000000001</v>
      </c>
      <c r="L3247" s="16">
        <v>2.413097</v>
      </c>
      <c r="M3247" s="16">
        <v>1.7701629999999999</v>
      </c>
      <c r="N3247" s="16">
        <v>-1.6260699999999999E-2</v>
      </c>
      <c r="O3247" s="16">
        <v>1.542257</v>
      </c>
      <c r="P3247" s="16">
        <v>0.527447</v>
      </c>
      <c r="Q3247" s="16">
        <v>1.620765</v>
      </c>
      <c r="R3247" s="16">
        <v>1.4037999999999999</v>
      </c>
      <c r="S3247" s="16">
        <v>0.41210000000000002</v>
      </c>
      <c r="T3247" s="16">
        <v>1.44E-2</v>
      </c>
      <c r="U3247" s="16">
        <v>3.6558000000000002</v>
      </c>
      <c r="V3247" s="16">
        <v>6.4660000000000002</v>
      </c>
      <c r="W3247" s="16">
        <v>2.57</v>
      </c>
      <c r="X3247" s="16">
        <v>515.74300000000005</v>
      </c>
      <c r="Y3247" s="16">
        <v>78.734200000000001</v>
      </c>
      <c r="Z3247" s="16">
        <v>0.49580000000000002</v>
      </c>
      <c r="AA3247" s="16">
        <v>-1.216342</v>
      </c>
      <c r="AB3247" s="16">
        <v>0</v>
      </c>
      <c r="AC3247" s="16">
        <v>0</v>
      </c>
      <c r="AD3247" s="16">
        <v>41.42</v>
      </c>
      <c r="AE3247" s="16">
        <v>32.592199999999998</v>
      </c>
      <c r="AF3247" s="16">
        <v>0.37590000000000001</v>
      </c>
      <c r="AG3247" s="16">
        <v>460734</v>
      </c>
      <c r="AH3247" s="16">
        <v>8.9800000000000005E-2</v>
      </c>
      <c r="AI3247" s="16">
        <v>99.209599999999995</v>
      </c>
      <c r="AJ3247" s="16">
        <v>100</v>
      </c>
      <c r="AK3247" s="16">
        <v>0.28179999999999999</v>
      </c>
      <c r="AL3247" s="16">
        <v>2.3498999999999999</v>
      </c>
      <c r="AM3247" s="16">
        <v>1.9779</v>
      </c>
      <c r="AN3247" s="16">
        <v>0.80640000000000001</v>
      </c>
      <c r="AO3247" s="16">
        <v>2.1381999999999999</v>
      </c>
      <c r="AP3247" s="16">
        <v>0.99560000000000004</v>
      </c>
      <c r="AR3247" s="16">
        <f t="shared" si="131"/>
        <v>1</v>
      </c>
      <c r="AS3247" s="5">
        <f t="shared" si="130"/>
        <v>4.7943000000000069E-2</v>
      </c>
    </row>
    <row r="3248" spans="1:45" x14ac:dyDescent="0.25">
      <c r="A3248" s="16" t="s">
        <v>407</v>
      </c>
      <c r="B3248" s="16" t="s">
        <v>134</v>
      </c>
      <c r="C3248" s="16" t="s">
        <v>361</v>
      </c>
      <c r="D3248" s="16">
        <v>1989</v>
      </c>
      <c r="E3248" s="16" t="s">
        <v>3795</v>
      </c>
      <c r="F3248" s="16" t="s">
        <v>594</v>
      </c>
      <c r="G3248" s="10">
        <v>20953.400000000001</v>
      </c>
      <c r="H3248" s="73">
        <v>9.9500569999999993</v>
      </c>
      <c r="I3248" s="16" t="s">
        <v>6700</v>
      </c>
      <c r="J3248" s="71">
        <v>2.8000000000000001E-2</v>
      </c>
      <c r="K3248" s="71">
        <v>0.91600000000000004</v>
      </c>
      <c r="L3248" s="16">
        <v>2.4603640000000002</v>
      </c>
      <c r="M3248" s="16">
        <v>1.808662</v>
      </c>
      <c r="N3248" s="16">
        <v>-8.0325199999999999E-2</v>
      </c>
      <c r="O3248" s="16">
        <v>1.636234</v>
      </c>
      <c r="P3248" s="16">
        <v>0.5567204</v>
      </c>
      <c r="Q3248" s="16">
        <v>1.6252949999999999</v>
      </c>
      <c r="R3248" s="16">
        <v>1.4391</v>
      </c>
      <c r="S3248" s="16">
        <v>0.4093</v>
      </c>
      <c r="T3248" s="16">
        <v>1.7600000000000001E-2</v>
      </c>
      <c r="U3248" s="16">
        <v>2.9708999999999999</v>
      </c>
      <c r="V3248" s="16">
        <v>6.1879999999999997</v>
      </c>
      <c r="W3248" s="16">
        <v>2.54</v>
      </c>
      <c r="X3248" s="16">
        <v>518.21199999999999</v>
      </c>
      <c r="Y3248" s="16">
        <v>78.943200000000004</v>
      </c>
      <c r="Z3248" s="16">
        <v>0.54239999999999999</v>
      </c>
      <c r="AA3248" s="16">
        <v>-1.223333</v>
      </c>
      <c r="AB3248" s="16">
        <v>0</v>
      </c>
      <c r="AC3248" s="16">
        <v>0</v>
      </c>
      <c r="AD3248" s="16">
        <v>41.6</v>
      </c>
      <c r="AE3248" s="16">
        <v>33.906100000000002</v>
      </c>
      <c r="AF3248" s="16">
        <v>0.89329999999999998</v>
      </c>
      <c r="AG3248" s="16">
        <v>482309</v>
      </c>
      <c r="AH3248" s="16">
        <v>8.8800000000000004E-2</v>
      </c>
      <c r="AI3248" s="16">
        <v>99.245800000000003</v>
      </c>
      <c r="AJ3248" s="16">
        <v>100</v>
      </c>
      <c r="AK3248" s="16">
        <v>0.2636</v>
      </c>
      <c r="AL3248" s="16">
        <v>2.3428</v>
      </c>
      <c r="AM3248" s="16">
        <v>1.9875</v>
      </c>
      <c r="AN3248" s="16">
        <v>0.82440000000000002</v>
      </c>
      <c r="AO3248" s="16">
        <v>2.1294</v>
      </c>
      <c r="AP3248" s="16">
        <v>1.0288999999999999</v>
      </c>
      <c r="AR3248" s="16">
        <f t="shared" si="131"/>
        <v>1</v>
      </c>
      <c r="AS3248" s="5">
        <f t="shared" si="130"/>
        <v>4.726700000000017E-2</v>
      </c>
    </row>
    <row r="3249" spans="1:45" x14ac:dyDescent="0.25">
      <c r="A3249" s="16" t="s">
        <v>407</v>
      </c>
      <c r="B3249" s="16" t="s">
        <v>134</v>
      </c>
      <c r="C3249" s="16" t="s">
        <v>361</v>
      </c>
      <c r="D3249" s="16">
        <v>1990</v>
      </c>
      <c r="E3249" s="16" t="s">
        <v>3809</v>
      </c>
      <c r="F3249" s="16" t="s">
        <v>594</v>
      </c>
      <c r="G3249" s="10">
        <v>22178.5</v>
      </c>
      <c r="H3249" s="73">
        <v>10.006880000000001</v>
      </c>
      <c r="I3249" s="16" t="s">
        <v>6700</v>
      </c>
      <c r="J3249" s="71">
        <v>3.3000000000000002E-2</v>
      </c>
      <c r="K3249" s="71">
        <v>0.94699999999999995</v>
      </c>
      <c r="L3249" s="16">
        <v>2.5000239999999998</v>
      </c>
      <c r="M3249" s="16">
        <v>1.828576</v>
      </c>
      <c r="N3249" s="16">
        <v>-8.0869899999999995E-2</v>
      </c>
      <c r="O3249" s="16">
        <v>1.6667940000000001</v>
      </c>
      <c r="P3249" s="16">
        <v>0.5893815</v>
      </c>
      <c r="Q3249" s="16">
        <v>1.6297729999999999</v>
      </c>
      <c r="R3249" s="16">
        <v>1.4744999999999999</v>
      </c>
      <c r="S3249" s="16">
        <v>0.40649999999999997</v>
      </c>
      <c r="T3249" s="16">
        <v>1.8800000000000001E-2</v>
      </c>
      <c r="U3249" s="16">
        <v>2.9862000000000002</v>
      </c>
      <c r="V3249" s="16">
        <v>5.91</v>
      </c>
      <c r="W3249" s="16">
        <v>2.5099999999999998</v>
      </c>
      <c r="X3249" s="16">
        <v>519.09400000000005</v>
      </c>
      <c r="Y3249" s="16">
        <v>79.152199999999993</v>
      </c>
      <c r="Z3249" s="16">
        <v>0.55500000000000005</v>
      </c>
      <c r="AA3249" s="16">
        <v>-1.230712</v>
      </c>
      <c r="AB3249" s="16">
        <v>0</v>
      </c>
      <c r="AC3249" s="16">
        <v>0</v>
      </c>
      <c r="AD3249" s="16">
        <v>41.79</v>
      </c>
      <c r="AE3249" s="16">
        <v>34.940300000000001</v>
      </c>
      <c r="AF3249" s="16">
        <v>1.7149000000000001</v>
      </c>
      <c r="AG3249" s="16">
        <v>515698</v>
      </c>
      <c r="AH3249" s="16">
        <v>8.9200000000000002E-2</v>
      </c>
      <c r="AI3249" s="16">
        <v>99.2</v>
      </c>
      <c r="AJ3249" s="16">
        <v>100</v>
      </c>
      <c r="AK3249" s="16">
        <v>0.24540000000000001</v>
      </c>
      <c r="AL3249" s="16">
        <v>2.3357000000000001</v>
      </c>
      <c r="AM3249" s="16">
        <v>1.9970000000000001</v>
      </c>
      <c r="AN3249" s="16">
        <v>0.84230000000000005</v>
      </c>
      <c r="AO3249" s="16">
        <v>2.1206</v>
      </c>
      <c r="AP3249" s="16">
        <v>1.0621</v>
      </c>
      <c r="AR3249" s="16">
        <f t="shared" si="131"/>
        <v>1</v>
      </c>
      <c r="AS3249" s="5">
        <f t="shared" si="130"/>
        <v>3.9659999999999584E-2</v>
      </c>
    </row>
    <row r="3250" spans="1:45" x14ac:dyDescent="0.25">
      <c r="A3250" s="16" t="s">
        <v>407</v>
      </c>
      <c r="B3250" s="16" t="s">
        <v>134</v>
      </c>
      <c r="C3250" s="16" t="s">
        <v>361</v>
      </c>
      <c r="D3250" s="16">
        <v>1991</v>
      </c>
      <c r="E3250" s="16" t="s">
        <v>3807</v>
      </c>
      <c r="F3250" s="16" t="s">
        <v>594</v>
      </c>
      <c r="G3250" s="10">
        <v>22997.8</v>
      </c>
      <c r="H3250" s="73">
        <v>10.043150000000001</v>
      </c>
      <c r="I3250" s="16" t="s">
        <v>6700</v>
      </c>
      <c r="J3250" s="71">
        <v>-1.4E-2</v>
      </c>
      <c r="K3250" s="71">
        <v>0.93400000000000005</v>
      </c>
      <c r="L3250" s="16">
        <v>2.5670570000000001</v>
      </c>
      <c r="M3250" s="16">
        <v>1.8400460000000001</v>
      </c>
      <c r="N3250" s="16">
        <v>4.8666000000000001E-2</v>
      </c>
      <c r="O3250" s="16">
        <v>1.649648</v>
      </c>
      <c r="P3250" s="16">
        <v>0.61190440000000001</v>
      </c>
      <c r="Q3250" s="16">
        <v>1.634269</v>
      </c>
      <c r="R3250" s="16">
        <v>1.5098</v>
      </c>
      <c r="S3250" s="16">
        <v>0.4037</v>
      </c>
      <c r="T3250" s="16">
        <v>1.9099999999999999E-2</v>
      </c>
      <c r="U3250" s="16">
        <v>3.0015000000000001</v>
      </c>
      <c r="V3250" s="16">
        <v>8.4280000000000008</v>
      </c>
      <c r="W3250" s="16">
        <v>3.448</v>
      </c>
      <c r="X3250" s="16">
        <v>521.80100000000004</v>
      </c>
      <c r="Y3250" s="16">
        <v>79.361199999999997</v>
      </c>
      <c r="Z3250" s="16">
        <v>0.53839999999999999</v>
      </c>
      <c r="AA3250" s="16">
        <v>-1.2582869999999999</v>
      </c>
      <c r="AB3250" s="16">
        <v>0</v>
      </c>
      <c r="AC3250" s="16">
        <v>0</v>
      </c>
      <c r="AD3250" s="16">
        <v>42.5</v>
      </c>
      <c r="AE3250" s="16">
        <v>35.517600000000002</v>
      </c>
      <c r="AF3250" s="16">
        <v>2.6419999999999999</v>
      </c>
      <c r="AG3250" s="16">
        <v>539731</v>
      </c>
      <c r="AH3250" s="16">
        <v>8.9300000000000004E-2</v>
      </c>
      <c r="AI3250" s="16">
        <v>99.2</v>
      </c>
      <c r="AJ3250" s="16">
        <v>100</v>
      </c>
      <c r="AK3250" s="16">
        <v>0.22720000000000001</v>
      </c>
      <c r="AL3250" s="16">
        <v>2.3285999999999998</v>
      </c>
      <c r="AM3250" s="16">
        <v>2.0065</v>
      </c>
      <c r="AN3250" s="16">
        <v>0.86019999999999996</v>
      </c>
      <c r="AO3250" s="16">
        <v>2.1118000000000001</v>
      </c>
      <c r="AP3250" s="16">
        <v>1.0953999999999999</v>
      </c>
      <c r="AR3250" s="16">
        <f t="shared" si="131"/>
        <v>1</v>
      </c>
      <c r="AS3250" s="5">
        <f t="shared" si="130"/>
        <v>6.7033000000000342E-2</v>
      </c>
    </row>
    <row r="3251" spans="1:45" x14ac:dyDescent="0.25">
      <c r="A3251" s="16" t="s">
        <v>407</v>
      </c>
      <c r="B3251" s="16" t="s">
        <v>134</v>
      </c>
      <c r="C3251" s="16" t="s">
        <v>361</v>
      </c>
      <c r="D3251" s="16">
        <v>1992</v>
      </c>
      <c r="E3251" s="16" t="s">
        <v>3781</v>
      </c>
      <c r="F3251" s="16" t="s">
        <v>594</v>
      </c>
      <c r="G3251" s="10">
        <v>23898.9</v>
      </c>
      <c r="H3251" s="73">
        <v>10.08159</v>
      </c>
      <c r="I3251" s="16" t="s">
        <v>6700</v>
      </c>
      <c r="J3251" s="71">
        <v>2E-3</v>
      </c>
      <c r="K3251" s="71">
        <v>0.93500000000000005</v>
      </c>
      <c r="L3251" s="16">
        <v>2.629874</v>
      </c>
      <c r="M3251" s="16">
        <v>1.8892310000000001</v>
      </c>
      <c r="N3251" s="16">
        <v>0.1813428</v>
      </c>
      <c r="O3251" s="16">
        <v>1.586727</v>
      </c>
      <c r="P3251" s="16">
        <v>0.63288849999999996</v>
      </c>
      <c r="Q3251" s="16">
        <v>1.6387309999999999</v>
      </c>
      <c r="R3251" s="16">
        <v>1.5451999999999999</v>
      </c>
      <c r="S3251" s="16">
        <v>0.40100000000000002</v>
      </c>
      <c r="T3251" s="16">
        <v>2.3400000000000001E-2</v>
      </c>
      <c r="U3251" s="16">
        <v>3.0167000000000002</v>
      </c>
      <c r="V3251" s="16">
        <v>10.946</v>
      </c>
      <c r="W3251" s="16">
        <v>4.3860000000000001</v>
      </c>
      <c r="X3251" s="16">
        <v>525.00099999999998</v>
      </c>
      <c r="Y3251" s="16">
        <v>79.5702</v>
      </c>
      <c r="Z3251" s="16">
        <v>0.4995</v>
      </c>
      <c r="AA3251" s="16">
        <v>-1.273822</v>
      </c>
      <c r="AB3251" s="16">
        <v>0</v>
      </c>
      <c r="AC3251" s="16">
        <v>0</v>
      </c>
      <c r="AD3251" s="16">
        <v>42.9</v>
      </c>
      <c r="AE3251" s="16">
        <v>36.613599999999998</v>
      </c>
      <c r="AF3251" s="16">
        <v>3.7582</v>
      </c>
      <c r="AG3251" s="16">
        <v>547064</v>
      </c>
      <c r="AH3251" s="16">
        <v>8.72E-2</v>
      </c>
      <c r="AI3251" s="16">
        <v>99.3</v>
      </c>
      <c r="AJ3251" s="16">
        <v>100</v>
      </c>
      <c r="AK3251" s="16">
        <v>0.20899999999999999</v>
      </c>
      <c r="AL3251" s="16">
        <v>2.3214000000000001</v>
      </c>
      <c r="AM3251" s="16">
        <v>2.016</v>
      </c>
      <c r="AN3251" s="16">
        <v>0.87809999999999999</v>
      </c>
      <c r="AO3251" s="16">
        <v>2.1030000000000002</v>
      </c>
      <c r="AP3251" s="16">
        <v>1.1286</v>
      </c>
      <c r="AR3251" s="16">
        <f t="shared" si="131"/>
        <v>1</v>
      </c>
      <c r="AS3251" s="5">
        <f t="shared" si="130"/>
        <v>6.2816999999999901E-2</v>
      </c>
    </row>
    <row r="3252" spans="1:45" x14ac:dyDescent="0.25">
      <c r="A3252" s="16" t="s">
        <v>407</v>
      </c>
      <c r="B3252" s="16" t="s">
        <v>134</v>
      </c>
      <c r="C3252" s="16" t="s">
        <v>361</v>
      </c>
      <c r="D3252" s="16">
        <v>1993</v>
      </c>
      <c r="E3252" s="16" t="s">
        <v>3789</v>
      </c>
      <c r="F3252" s="16" t="s">
        <v>594</v>
      </c>
      <c r="G3252" s="10">
        <v>25990.3</v>
      </c>
      <c r="H3252" s="73">
        <v>10.165480000000001</v>
      </c>
      <c r="I3252" s="16" t="s">
        <v>6700</v>
      </c>
      <c r="J3252" s="71">
        <v>4.2000000000000003E-2</v>
      </c>
      <c r="K3252" s="71">
        <v>0.97499999999999998</v>
      </c>
      <c r="L3252" s="16">
        <v>2.8258420000000002</v>
      </c>
      <c r="M3252" s="16">
        <v>1.920274</v>
      </c>
      <c r="N3252" s="16">
        <v>0.30970249999999999</v>
      </c>
      <c r="O3252" s="16">
        <v>1.8204229999999999</v>
      </c>
      <c r="P3252" s="16">
        <v>0.66577770000000003</v>
      </c>
      <c r="Q3252" s="16">
        <v>1.6432610000000001</v>
      </c>
      <c r="R3252" s="16">
        <v>1.5805</v>
      </c>
      <c r="S3252" s="16">
        <v>0.3982</v>
      </c>
      <c r="T3252" s="16">
        <v>2.58E-2</v>
      </c>
      <c r="U3252" s="16">
        <v>3.032</v>
      </c>
      <c r="V3252" s="16">
        <v>13.464</v>
      </c>
      <c r="W3252" s="16">
        <v>5.3239999999999998</v>
      </c>
      <c r="X3252" s="16">
        <v>527.52300000000002</v>
      </c>
      <c r="Y3252" s="16">
        <v>79.779200000000003</v>
      </c>
      <c r="Z3252" s="16">
        <v>0.61929999999999996</v>
      </c>
      <c r="AA3252" s="16">
        <v>-1.2893570000000001</v>
      </c>
      <c r="AB3252" s="16">
        <v>0</v>
      </c>
      <c r="AC3252" s="16">
        <v>0</v>
      </c>
      <c r="AD3252" s="16">
        <v>43.3</v>
      </c>
      <c r="AE3252" s="16">
        <v>37.844499999999996</v>
      </c>
      <c r="AF3252" s="16">
        <v>5.4386000000000001</v>
      </c>
      <c r="AG3252" s="16">
        <v>572270</v>
      </c>
      <c r="AH3252" s="16">
        <v>8.5199999999999998E-2</v>
      </c>
      <c r="AI3252" s="16">
        <v>99.3</v>
      </c>
      <c r="AJ3252" s="16">
        <v>100</v>
      </c>
      <c r="AK3252" s="16">
        <v>0.1908</v>
      </c>
      <c r="AL3252" s="16">
        <v>2.3142999999999998</v>
      </c>
      <c r="AM3252" s="16">
        <v>2.0255999999999998</v>
      </c>
      <c r="AN3252" s="16">
        <v>0.89610000000000001</v>
      </c>
      <c r="AO3252" s="16">
        <v>2.0941999999999998</v>
      </c>
      <c r="AP3252" s="16">
        <v>1.1618999999999999</v>
      </c>
      <c r="AR3252" s="16">
        <f t="shared" si="131"/>
        <v>1</v>
      </c>
      <c r="AS3252" s="5">
        <f t="shared" si="130"/>
        <v>0.19596800000000014</v>
      </c>
    </row>
    <row r="3253" spans="1:45" x14ac:dyDescent="0.25">
      <c r="A3253" s="16" t="s">
        <v>407</v>
      </c>
      <c r="B3253" s="16" t="s">
        <v>134</v>
      </c>
      <c r="C3253" s="16" t="s">
        <v>361</v>
      </c>
      <c r="D3253" s="16">
        <v>1994</v>
      </c>
      <c r="E3253" s="16" t="s">
        <v>3785</v>
      </c>
      <c r="F3253" s="16" t="s">
        <v>594</v>
      </c>
      <c r="G3253" s="10">
        <v>27939.599999999999</v>
      </c>
      <c r="H3253" s="73">
        <v>10.2378</v>
      </c>
      <c r="I3253" s="16" t="s">
        <v>6700</v>
      </c>
      <c r="J3253" s="71">
        <v>2.5000000000000001E-2</v>
      </c>
      <c r="K3253" s="71">
        <v>1</v>
      </c>
      <c r="L3253" s="16">
        <v>2.8813599999999999</v>
      </c>
      <c r="M3253" s="16">
        <v>1.9672160000000001</v>
      </c>
      <c r="N3253" s="16">
        <v>0.42838359999999998</v>
      </c>
      <c r="O3253" s="16">
        <v>1.735733</v>
      </c>
      <c r="P3253" s="16">
        <v>0.70816789999999996</v>
      </c>
      <c r="Q3253" s="16">
        <v>1.647721</v>
      </c>
      <c r="R3253" s="16">
        <v>1.6158999999999999</v>
      </c>
      <c r="S3253" s="16">
        <v>0.39539999999999997</v>
      </c>
      <c r="T3253" s="16">
        <v>2.9899999999999999E-2</v>
      </c>
      <c r="U3253" s="16">
        <v>3.0472000000000001</v>
      </c>
      <c r="V3253" s="16">
        <v>15.981999999999999</v>
      </c>
      <c r="W3253" s="16">
        <v>6.2619999999999996</v>
      </c>
      <c r="X3253" s="16">
        <v>528.529</v>
      </c>
      <c r="Y3253" s="16">
        <v>79.988200000000006</v>
      </c>
      <c r="Z3253" s="16">
        <v>0.57369999999999999</v>
      </c>
      <c r="AA3253" s="16">
        <v>-1.277706</v>
      </c>
      <c r="AB3253" s="16">
        <v>0</v>
      </c>
      <c r="AC3253" s="16">
        <v>0</v>
      </c>
      <c r="AD3253" s="16">
        <v>43</v>
      </c>
      <c r="AE3253" s="16">
        <v>39.294199999999996</v>
      </c>
      <c r="AF3253" s="16">
        <v>6.9524999999999997</v>
      </c>
      <c r="AG3253" s="16">
        <v>609790</v>
      </c>
      <c r="AH3253" s="16">
        <v>8.3699999999999997E-2</v>
      </c>
      <c r="AI3253" s="16">
        <v>99.4</v>
      </c>
      <c r="AJ3253" s="16">
        <v>100</v>
      </c>
      <c r="AK3253" s="16">
        <v>0.1726</v>
      </c>
      <c r="AL3253" s="16">
        <v>2.3071999999999999</v>
      </c>
      <c r="AM3253" s="16">
        <v>2.0350999999999999</v>
      </c>
      <c r="AN3253" s="16">
        <v>0.91400000000000003</v>
      </c>
      <c r="AO3253" s="16">
        <v>2.0853000000000002</v>
      </c>
      <c r="AP3253" s="16">
        <v>1.1951000000000001</v>
      </c>
      <c r="AR3253" s="16">
        <f t="shared" si="131"/>
        <v>1</v>
      </c>
      <c r="AS3253" s="5">
        <f t="shared" si="130"/>
        <v>5.5517999999999734E-2</v>
      </c>
    </row>
    <row r="3254" spans="1:45" x14ac:dyDescent="0.25">
      <c r="A3254" s="16" t="s">
        <v>407</v>
      </c>
      <c r="B3254" s="16" t="s">
        <v>134</v>
      </c>
      <c r="C3254" s="16" t="s">
        <v>361</v>
      </c>
      <c r="D3254" s="16">
        <v>1995</v>
      </c>
      <c r="E3254" s="16" t="s">
        <v>3805</v>
      </c>
      <c r="F3254" s="16" t="s">
        <v>594</v>
      </c>
      <c r="G3254" s="10">
        <v>29008.5</v>
      </c>
      <c r="H3254" s="73">
        <v>10.27534</v>
      </c>
      <c r="I3254" s="16" t="s">
        <v>6700</v>
      </c>
      <c r="J3254" s="71">
        <v>-1.7000000000000001E-2</v>
      </c>
      <c r="K3254" s="71">
        <v>0.98299999999999998</v>
      </c>
      <c r="L3254" s="16">
        <v>2.5456150000000002</v>
      </c>
      <c r="M3254" s="16">
        <v>1.0631820000000001</v>
      </c>
      <c r="N3254" s="16">
        <v>0.55145480000000002</v>
      </c>
      <c r="O3254" s="16">
        <v>1.694752</v>
      </c>
      <c r="P3254" s="16">
        <v>0.74604459999999995</v>
      </c>
      <c r="Q3254" s="16">
        <v>1.652218</v>
      </c>
      <c r="R3254" s="16">
        <v>1.6512</v>
      </c>
      <c r="S3254" s="16">
        <v>0.14510000000000001</v>
      </c>
      <c r="T3254" s="16">
        <v>3.2399999999999998E-2</v>
      </c>
      <c r="U3254" s="16">
        <v>3.0625</v>
      </c>
      <c r="V3254" s="16">
        <v>18.5</v>
      </c>
      <c r="W3254" s="16">
        <v>7.2</v>
      </c>
      <c r="X3254" s="16">
        <v>530.22199999999998</v>
      </c>
      <c r="Y3254" s="16">
        <v>80.197199999999995</v>
      </c>
      <c r="Z3254" s="16">
        <v>0.5635</v>
      </c>
      <c r="AA3254" s="16">
        <v>-1.2000299999999999</v>
      </c>
      <c r="AB3254" s="16">
        <v>0</v>
      </c>
      <c r="AC3254" s="16">
        <v>0</v>
      </c>
      <c r="AD3254" s="16">
        <v>41</v>
      </c>
      <c r="AE3254" s="16">
        <v>41.020800000000001</v>
      </c>
      <c r="AF3254" s="16">
        <v>8.7864000000000004</v>
      </c>
      <c r="AG3254" s="16">
        <v>631124</v>
      </c>
      <c r="AH3254" s="16">
        <v>8.2000000000000003E-2</v>
      </c>
      <c r="AI3254" s="16">
        <v>99.4</v>
      </c>
      <c r="AJ3254" s="16">
        <v>100</v>
      </c>
      <c r="AK3254" s="16">
        <v>0.1545</v>
      </c>
      <c r="AL3254" s="16">
        <v>2.2999999999999998</v>
      </c>
      <c r="AM3254" s="16">
        <v>2.0446</v>
      </c>
      <c r="AN3254" s="16">
        <v>0.93189999999999995</v>
      </c>
      <c r="AO3254" s="16">
        <v>2.0764999999999998</v>
      </c>
      <c r="AP3254" s="16">
        <v>1.2283999999999999</v>
      </c>
      <c r="AR3254" s="16">
        <f t="shared" si="131"/>
        <v>1</v>
      </c>
      <c r="AS3254" s="5">
        <f t="shared" si="130"/>
        <v>-0.33574499999999974</v>
      </c>
    </row>
    <row r="3255" spans="1:45" x14ac:dyDescent="0.25">
      <c r="A3255" s="16" t="s">
        <v>407</v>
      </c>
      <c r="B3255" s="16" t="s">
        <v>134</v>
      </c>
      <c r="C3255" s="16" t="s">
        <v>361</v>
      </c>
      <c r="D3255" s="16">
        <v>1996</v>
      </c>
      <c r="E3255" s="16" t="s">
        <v>3791</v>
      </c>
      <c r="F3255" s="16" t="s">
        <v>594</v>
      </c>
      <c r="G3255" s="10">
        <v>29951</v>
      </c>
      <c r="H3255" s="73">
        <v>10.307320000000001</v>
      </c>
      <c r="I3255" s="16" t="s">
        <v>6700</v>
      </c>
      <c r="J3255" s="71">
        <v>-1.7000000000000001E-2</v>
      </c>
      <c r="K3255" s="71">
        <v>0.96699999999999997</v>
      </c>
      <c r="L3255" s="16">
        <v>3.4763419999999998</v>
      </c>
      <c r="M3255" s="16">
        <v>2.874212</v>
      </c>
      <c r="N3255" s="16">
        <v>0.73605730000000003</v>
      </c>
      <c r="O3255" s="16">
        <v>1.7251380000000001</v>
      </c>
      <c r="P3255" s="16">
        <v>0.80377520000000002</v>
      </c>
      <c r="Q3255" s="16">
        <v>1.70888</v>
      </c>
      <c r="R3255" s="16">
        <v>1.3184</v>
      </c>
      <c r="S3255" s="16">
        <v>0.67520000000000002</v>
      </c>
      <c r="T3255" s="16">
        <v>3.1099999999999999E-2</v>
      </c>
      <c r="U3255" s="16">
        <v>3.0777999999999999</v>
      </c>
      <c r="V3255" s="16">
        <v>22.335999999999999</v>
      </c>
      <c r="W3255" s="16">
        <v>8.6620000000000008</v>
      </c>
      <c r="X3255" s="16">
        <v>532.16800000000001</v>
      </c>
      <c r="Y3255" s="16">
        <v>80.406199999999998</v>
      </c>
      <c r="Z3255" s="16">
        <v>0.55120000000000002</v>
      </c>
      <c r="AA3255" s="16">
        <v>-1.3437300000000001</v>
      </c>
      <c r="AB3255" s="16">
        <v>0</v>
      </c>
      <c r="AC3255" s="16">
        <v>0</v>
      </c>
      <c r="AD3255" s="16">
        <v>44.7</v>
      </c>
      <c r="AE3255" s="16">
        <v>43.771599999999999</v>
      </c>
      <c r="AF3255" s="16">
        <v>12.072800000000001</v>
      </c>
      <c r="AG3255" s="16">
        <v>656550</v>
      </c>
      <c r="AH3255" s="16">
        <v>7.9200000000000007E-2</v>
      </c>
      <c r="AI3255" s="16">
        <v>99.5</v>
      </c>
      <c r="AJ3255" s="16">
        <v>100</v>
      </c>
      <c r="AK3255" s="16">
        <v>0.2029</v>
      </c>
      <c r="AL3255" s="16">
        <v>2.1698</v>
      </c>
      <c r="AM3255" s="16">
        <v>2.1011000000000002</v>
      </c>
      <c r="AN3255" s="16">
        <v>1.0649</v>
      </c>
      <c r="AO3255" s="16">
        <v>2.2473999999999998</v>
      </c>
      <c r="AP3255" s="16">
        <v>1.2757000000000001</v>
      </c>
      <c r="AR3255" s="16">
        <f t="shared" si="131"/>
        <v>1</v>
      </c>
      <c r="AS3255" s="5">
        <f t="shared" si="130"/>
        <v>0.93072699999999964</v>
      </c>
    </row>
    <row r="3256" spans="1:45" x14ac:dyDescent="0.25">
      <c r="A3256" s="16" t="s">
        <v>407</v>
      </c>
      <c r="B3256" s="16" t="s">
        <v>134</v>
      </c>
      <c r="C3256" s="16" t="s">
        <v>361</v>
      </c>
      <c r="D3256" s="16">
        <v>1997</v>
      </c>
      <c r="E3256" s="16" t="s">
        <v>3792</v>
      </c>
      <c r="F3256" s="16" t="s">
        <v>594</v>
      </c>
      <c r="G3256" s="10">
        <v>31363.4</v>
      </c>
      <c r="H3256" s="73">
        <v>10.353400000000001</v>
      </c>
      <c r="I3256" s="16" t="s">
        <v>6700</v>
      </c>
      <c r="J3256" s="71">
        <v>-1.2E-2</v>
      </c>
      <c r="K3256" s="71">
        <v>0.95499999999999996</v>
      </c>
      <c r="L3256" s="16">
        <v>3.0982080000000001</v>
      </c>
      <c r="M3256" s="16">
        <v>1.6704639999999999</v>
      </c>
      <c r="N3256" s="16">
        <v>0.91752590000000001</v>
      </c>
      <c r="O3256" s="16">
        <v>1.7832889999999999</v>
      </c>
      <c r="P3256" s="16">
        <v>0.89341079999999995</v>
      </c>
      <c r="Q3256" s="16">
        <v>1.6930320000000001</v>
      </c>
      <c r="R3256" s="16">
        <v>1.4151</v>
      </c>
      <c r="S3256" s="16">
        <v>0.33260000000000001</v>
      </c>
      <c r="T3256" s="16">
        <v>3.5299999999999998E-2</v>
      </c>
      <c r="U3256" s="16">
        <v>3.093</v>
      </c>
      <c r="V3256" s="16">
        <v>26.172000000000001</v>
      </c>
      <c r="W3256" s="16">
        <v>10.124000000000001</v>
      </c>
      <c r="X3256" s="16">
        <v>533.62400000000002</v>
      </c>
      <c r="Y3256" s="16">
        <v>80.615200000000002</v>
      </c>
      <c r="Z3256" s="16">
        <v>0.60040000000000004</v>
      </c>
      <c r="AA3256" s="16">
        <v>-1.2311000000000001</v>
      </c>
      <c r="AB3256" s="16">
        <v>0</v>
      </c>
      <c r="AC3256" s="16">
        <v>0</v>
      </c>
      <c r="AD3256" s="16">
        <v>41.8</v>
      </c>
      <c r="AE3256" s="16">
        <v>46.123100000000001</v>
      </c>
      <c r="AF3256" s="16">
        <v>23.229199999999999</v>
      </c>
      <c r="AG3256" s="16">
        <v>708581</v>
      </c>
      <c r="AH3256" s="16">
        <v>7.7299999999999994E-2</v>
      </c>
      <c r="AI3256" s="16">
        <v>99.5</v>
      </c>
      <c r="AJ3256" s="16">
        <v>100</v>
      </c>
      <c r="AK3256" s="16">
        <v>0.18890000000000001</v>
      </c>
      <c r="AL3256" s="16">
        <v>2.1997</v>
      </c>
      <c r="AM3256" s="16">
        <v>2.1120999999999999</v>
      </c>
      <c r="AN3256" s="16">
        <v>0.94810000000000005</v>
      </c>
      <c r="AO3256" s="16">
        <v>2.2261000000000002</v>
      </c>
      <c r="AP3256" s="16">
        <v>1.2843</v>
      </c>
      <c r="AR3256" s="16">
        <f t="shared" si="131"/>
        <v>1</v>
      </c>
      <c r="AS3256" s="5">
        <f t="shared" si="130"/>
        <v>-0.37813399999999975</v>
      </c>
    </row>
    <row r="3257" spans="1:45" x14ac:dyDescent="0.25">
      <c r="A3257" s="16" t="s">
        <v>407</v>
      </c>
      <c r="B3257" s="16" t="s">
        <v>134</v>
      </c>
      <c r="C3257" s="16" t="s">
        <v>361</v>
      </c>
      <c r="D3257" s="16">
        <v>1998</v>
      </c>
      <c r="E3257" s="16" t="s">
        <v>3804</v>
      </c>
      <c r="F3257" s="16" t="s">
        <v>594</v>
      </c>
      <c r="G3257" s="10">
        <v>29641.200000000001</v>
      </c>
      <c r="H3257" s="73">
        <v>10.29692</v>
      </c>
      <c r="I3257" s="16" t="s">
        <v>6700</v>
      </c>
      <c r="J3257" s="71">
        <v>-8.5000000000000006E-2</v>
      </c>
      <c r="K3257" s="71">
        <v>0.877</v>
      </c>
      <c r="L3257" s="16">
        <v>3.3303479999999999</v>
      </c>
      <c r="M3257" s="16">
        <v>1.9198569999999999</v>
      </c>
      <c r="N3257" s="16">
        <v>1.09877</v>
      </c>
      <c r="O3257" s="16">
        <v>1.847127</v>
      </c>
      <c r="P3257" s="16">
        <v>0.93825409999999998</v>
      </c>
      <c r="Q3257" s="16">
        <v>1.6772359999999999</v>
      </c>
      <c r="R3257" s="16">
        <v>1.7375</v>
      </c>
      <c r="S3257" s="16">
        <v>0.3397</v>
      </c>
      <c r="T3257" s="16">
        <v>4.0300000000000002E-2</v>
      </c>
      <c r="U3257" s="16">
        <v>3.1082999999999998</v>
      </c>
      <c r="V3257" s="16">
        <v>30.007999999999999</v>
      </c>
      <c r="W3257" s="16">
        <v>11.586</v>
      </c>
      <c r="X3257" s="16">
        <v>535.04300000000001</v>
      </c>
      <c r="Y3257" s="16">
        <v>80.824200000000005</v>
      </c>
      <c r="Z3257" s="16">
        <v>0.62719999999999998</v>
      </c>
      <c r="AA3257" s="16">
        <v>-1.2582869999999999</v>
      </c>
      <c r="AB3257" s="16">
        <v>0</v>
      </c>
      <c r="AC3257" s="16">
        <v>0</v>
      </c>
      <c r="AD3257" s="16">
        <v>42.5</v>
      </c>
      <c r="AE3257" s="16">
        <v>47.594200000000001</v>
      </c>
      <c r="AF3257" s="16">
        <v>29.305</v>
      </c>
      <c r="AG3257" s="16">
        <v>722523</v>
      </c>
      <c r="AH3257" s="16">
        <v>7.6799999999999993E-2</v>
      </c>
      <c r="AI3257" s="16">
        <v>99.6</v>
      </c>
      <c r="AJ3257" s="16">
        <v>100</v>
      </c>
      <c r="AK3257" s="16">
        <v>0.1749</v>
      </c>
      <c r="AL3257" s="16">
        <v>2.2296</v>
      </c>
      <c r="AM3257" s="16">
        <v>2.1232000000000002</v>
      </c>
      <c r="AN3257" s="16">
        <v>0.83140000000000003</v>
      </c>
      <c r="AO3257" s="16">
        <v>2.2048999999999999</v>
      </c>
      <c r="AP3257" s="16">
        <v>1.2928999999999999</v>
      </c>
      <c r="AR3257" s="16">
        <f t="shared" si="131"/>
        <v>1</v>
      </c>
      <c r="AS3257" s="5">
        <f t="shared" si="130"/>
        <v>0.23213999999999979</v>
      </c>
    </row>
    <row r="3258" spans="1:45" x14ac:dyDescent="0.25">
      <c r="A3258" s="16" t="s">
        <v>407</v>
      </c>
      <c r="B3258" s="16" t="s">
        <v>134</v>
      </c>
      <c r="C3258" s="16" t="s">
        <v>361</v>
      </c>
      <c r="D3258" s="16">
        <v>1999</v>
      </c>
      <c r="E3258" s="16" t="s">
        <v>3782</v>
      </c>
      <c r="F3258" s="16" t="s">
        <v>594</v>
      </c>
      <c r="G3258" s="10">
        <v>31197.599999999999</v>
      </c>
      <c r="H3258" s="73">
        <v>10.348100000000001</v>
      </c>
      <c r="I3258" s="16" t="s">
        <v>6700</v>
      </c>
      <c r="J3258" s="71">
        <v>1.0999999999999999E-2</v>
      </c>
      <c r="K3258" s="71">
        <v>0.88600000000000001</v>
      </c>
      <c r="L3258" s="16">
        <v>3.6026259999999999</v>
      </c>
      <c r="M3258" s="16">
        <v>2.0764279999999999</v>
      </c>
      <c r="N3258" s="16">
        <v>1.28139</v>
      </c>
      <c r="O3258" s="16">
        <v>2.0262349999999998</v>
      </c>
      <c r="P3258" s="16">
        <v>1.0097879999999999</v>
      </c>
      <c r="Q3258" s="16">
        <v>1.693797</v>
      </c>
      <c r="R3258" s="16">
        <v>1.8163</v>
      </c>
      <c r="S3258" s="16">
        <v>0.35099999999999998</v>
      </c>
      <c r="T3258" s="16">
        <v>4.7899999999999998E-2</v>
      </c>
      <c r="U3258" s="16">
        <v>3.1236000000000002</v>
      </c>
      <c r="V3258" s="16">
        <v>33.844000000000001</v>
      </c>
      <c r="W3258" s="16">
        <v>13.048</v>
      </c>
      <c r="X3258" s="16">
        <v>536.678</v>
      </c>
      <c r="Y3258" s="16">
        <v>81.033199999999994</v>
      </c>
      <c r="Z3258" s="16">
        <v>0.71850000000000003</v>
      </c>
      <c r="AA3258" s="16">
        <v>-1.269938</v>
      </c>
      <c r="AB3258" s="16">
        <v>0</v>
      </c>
      <c r="AC3258" s="16">
        <v>0</v>
      </c>
      <c r="AD3258" s="16">
        <v>42.8</v>
      </c>
      <c r="AE3258" s="16">
        <v>49.091900000000003</v>
      </c>
      <c r="AF3258" s="16">
        <v>42.661799999999999</v>
      </c>
      <c r="AG3258" s="16">
        <v>745695</v>
      </c>
      <c r="AH3258" s="16">
        <v>7.7100000000000002E-2</v>
      </c>
      <c r="AI3258" s="16">
        <v>99.6</v>
      </c>
      <c r="AJ3258" s="16">
        <v>100</v>
      </c>
      <c r="AK3258" s="16">
        <v>0.1787</v>
      </c>
      <c r="AL3258" s="16">
        <v>2.2595999999999998</v>
      </c>
      <c r="AM3258" s="16">
        <v>2.1469999999999998</v>
      </c>
      <c r="AN3258" s="16">
        <v>0.93540000000000001</v>
      </c>
      <c r="AO3258" s="16">
        <v>2.1623999999999999</v>
      </c>
      <c r="AP3258" s="16">
        <v>1.2818000000000001</v>
      </c>
      <c r="AR3258" s="16">
        <f t="shared" si="131"/>
        <v>1</v>
      </c>
      <c r="AS3258" s="5">
        <f t="shared" si="130"/>
        <v>0.27227800000000002</v>
      </c>
    </row>
    <row r="3259" spans="1:45" x14ac:dyDescent="0.25">
      <c r="A3259" s="16" t="s">
        <v>407</v>
      </c>
      <c r="B3259" s="16" t="s">
        <v>134</v>
      </c>
      <c r="C3259" s="16" t="s">
        <v>361</v>
      </c>
      <c r="D3259" s="16">
        <v>2000</v>
      </c>
      <c r="E3259" s="16" t="s">
        <v>3787</v>
      </c>
      <c r="F3259" s="16" t="s">
        <v>594</v>
      </c>
      <c r="G3259" s="10">
        <v>33390.1</v>
      </c>
      <c r="H3259" s="73">
        <v>10.41601</v>
      </c>
      <c r="I3259" s="16">
        <v>4027887</v>
      </c>
      <c r="J3259" s="71">
        <v>0.04</v>
      </c>
      <c r="K3259" s="71">
        <v>0.92200000000000004</v>
      </c>
      <c r="L3259" s="16">
        <v>4.0605270000000004</v>
      </c>
      <c r="M3259" s="16">
        <v>2.794235</v>
      </c>
      <c r="N3259" s="16">
        <v>1.4805410000000001</v>
      </c>
      <c r="O3259" s="16">
        <v>2.0260539999999998</v>
      </c>
      <c r="P3259" s="16">
        <v>1.1210249999999999</v>
      </c>
      <c r="Q3259" s="16">
        <v>1.7103930000000001</v>
      </c>
      <c r="R3259" s="16">
        <v>1.8214999999999999</v>
      </c>
      <c r="S3259" s="16">
        <v>0.39810000000000001</v>
      </c>
      <c r="T3259" s="16">
        <v>0.1055</v>
      </c>
      <c r="U3259" s="16">
        <v>3.3214000000000001</v>
      </c>
      <c r="V3259" s="16">
        <v>37.68</v>
      </c>
      <c r="W3259" s="16">
        <v>14.51</v>
      </c>
      <c r="X3259" s="16">
        <v>537.89700000000005</v>
      </c>
      <c r="Y3259" s="16">
        <v>81.242199999999997</v>
      </c>
      <c r="Z3259" s="16">
        <v>0.71020000000000005</v>
      </c>
      <c r="AA3259" s="16">
        <v>-1.301785</v>
      </c>
      <c r="AB3259" s="16">
        <v>0</v>
      </c>
      <c r="AC3259" s="16">
        <v>0</v>
      </c>
      <c r="AD3259" s="16">
        <v>43.62</v>
      </c>
      <c r="AE3259" s="16">
        <v>49.665799999999997</v>
      </c>
      <c r="AF3259" s="16">
        <v>70.119100000000003</v>
      </c>
      <c r="AG3259" s="16">
        <v>786144</v>
      </c>
      <c r="AH3259" s="16">
        <v>7.6200000000000004E-2</v>
      </c>
      <c r="AI3259" s="16">
        <v>99.7</v>
      </c>
      <c r="AJ3259" s="16">
        <v>100</v>
      </c>
      <c r="AK3259" s="16">
        <v>0.1825</v>
      </c>
      <c r="AL3259" s="16">
        <v>2.2896999999999998</v>
      </c>
      <c r="AM3259" s="16">
        <v>2.1709000000000001</v>
      </c>
      <c r="AN3259" s="16">
        <v>1.0394000000000001</v>
      </c>
      <c r="AO3259" s="16">
        <v>2.1198999999999999</v>
      </c>
      <c r="AP3259" s="16">
        <v>1.2706999999999999</v>
      </c>
      <c r="AR3259" s="16">
        <f t="shared" si="131"/>
        <v>1</v>
      </c>
      <c r="AS3259" s="5">
        <f t="shared" si="130"/>
        <v>0.45790100000000056</v>
      </c>
    </row>
    <row r="3260" spans="1:45" x14ac:dyDescent="0.25">
      <c r="A3260" s="16" t="s">
        <v>407</v>
      </c>
      <c r="B3260" s="16" t="s">
        <v>134</v>
      </c>
      <c r="C3260" s="16" t="s">
        <v>361</v>
      </c>
      <c r="D3260" s="16">
        <v>2001</v>
      </c>
      <c r="E3260" s="16" t="s">
        <v>3796</v>
      </c>
      <c r="F3260" s="16" t="s">
        <v>594</v>
      </c>
      <c r="G3260" s="10">
        <v>32191.9</v>
      </c>
      <c r="H3260" s="73">
        <v>10.37947</v>
      </c>
      <c r="I3260" s="16">
        <v>4138012</v>
      </c>
      <c r="J3260" s="71">
        <v>-7.2999999999999995E-2</v>
      </c>
      <c r="K3260" s="71">
        <v>0.85699999999999998</v>
      </c>
      <c r="L3260" s="16">
        <v>4.1567439999999998</v>
      </c>
      <c r="M3260" s="16">
        <v>2.9693299999999998</v>
      </c>
      <c r="N3260" s="16">
        <v>1.4644520000000001</v>
      </c>
      <c r="O3260" s="16">
        <v>2.105988</v>
      </c>
      <c r="P3260" s="16">
        <v>1.1246910000000001</v>
      </c>
      <c r="Q3260" s="16">
        <v>1.684518</v>
      </c>
      <c r="R3260" s="16">
        <v>2.0207999999999999</v>
      </c>
      <c r="S3260" s="16">
        <v>0.40799999999999997</v>
      </c>
      <c r="T3260" s="16">
        <v>0.1086</v>
      </c>
      <c r="U3260" s="16">
        <v>3.5514000000000001</v>
      </c>
      <c r="V3260" s="16">
        <v>35.39</v>
      </c>
      <c r="W3260" s="16">
        <v>14.566000000000001</v>
      </c>
      <c r="X3260" s="16">
        <v>538.77099999999996</v>
      </c>
      <c r="Y3260" s="16">
        <v>81.4512</v>
      </c>
      <c r="Z3260" s="16">
        <v>0.75070000000000003</v>
      </c>
      <c r="AA3260" s="16">
        <v>-1.3010079999999999</v>
      </c>
      <c r="AB3260" s="16">
        <v>0</v>
      </c>
      <c r="AC3260" s="16">
        <v>0</v>
      </c>
      <c r="AD3260" s="16">
        <v>43.6</v>
      </c>
      <c r="AE3260" s="16">
        <v>48.405700000000003</v>
      </c>
      <c r="AF3260" s="16">
        <v>74.357200000000006</v>
      </c>
      <c r="AG3260" s="16">
        <v>799635</v>
      </c>
      <c r="AH3260" s="16">
        <v>7.4999999999999997E-2</v>
      </c>
      <c r="AI3260" s="16">
        <v>99.8</v>
      </c>
      <c r="AJ3260" s="16">
        <v>100</v>
      </c>
      <c r="AK3260" s="16">
        <v>0.1125</v>
      </c>
      <c r="AL3260" s="16">
        <v>2.3226</v>
      </c>
      <c r="AM3260" s="16">
        <v>2.0114000000000001</v>
      </c>
      <c r="AN3260" s="16">
        <v>1.1096999999999999</v>
      </c>
      <c r="AO3260" s="16">
        <v>2.0293999999999999</v>
      </c>
      <c r="AP3260" s="16">
        <v>1.3539000000000001</v>
      </c>
      <c r="AR3260" s="16">
        <f t="shared" si="131"/>
        <v>1</v>
      </c>
      <c r="AS3260" s="5">
        <f t="shared" si="130"/>
        <v>9.6216999999999331E-2</v>
      </c>
    </row>
    <row r="3261" spans="1:45" x14ac:dyDescent="0.25">
      <c r="A3261" s="16" t="s">
        <v>407</v>
      </c>
      <c r="B3261" s="16" t="s">
        <v>134</v>
      </c>
      <c r="C3261" s="16" t="s">
        <v>361</v>
      </c>
      <c r="D3261" s="16">
        <v>2002</v>
      </c>
      <c r="E3261" s="16" t="s">
        <v>3794</v>
      </c>
      <c r="F3261" s="16" t="s">
        <v>594</v>
      </c>
      <c r="G3261" s="10">
        <v>33243</v>
      </c>
      <c r="H3261" s="73">
        <v>10.4116</v>
      </c>
      <c r="I3261" s="16">
        <v>4175950</v>
      </c>
      <c r="J3261" s="71">
        <v>3.1E-2</v>
      </c>
      <c r="K3261" s="71">
        <v>0.88400000000000001</v>
      </c>
      <c r="L3261" s="16">
        <v>4.1422080000000001</v>
      </c>
      <c r="M3261" s="16">
        <v>2.9652430000000001</v>
      </c>
      <c r="N3261" s="16">
        <v>1.4635089999999999</v>
      </c>
      <c r="O3261" s="16">
        <v>2.0936170000000001</v>
      </c>
      <c r="P3261" s="16">
        <v>1.1342699999999999</v>
      </c>
      <c r="Q3261" s="16">
        <v>1.65866</v>
      </c>
      <c r="R3261" s="16">
        <v>2.0680999999999998</v>
      </c>
      <c r="S3261" s="16">
        <v>0.38579999999999998</v>
      </c>
      <c r="T3261" s="16">
        <v>0.1144</v>
      </c>
      <c r="U3261" s="16">
        <v>3.9005999999999998</v>
      </c>
      <c r="V3261" s="16">
        <v>33.1</v>
      </c>
      <c r="W3261" s="16">
        <v>14.622</v>
      </c>
      <c r="X3261" s="16">
        <v>540.05399999999997</v>
      </c>
      <c r="Y3261" s="16">
        <v>81.660200000000003</v>
      </c>
      <c r="Z3261" s="16">
        <v>0.74450000000000005</v>
      </c>
      <c r="AA3261" s="16">
        <v>-1.2854730000000001</v>
      </c>
      <c r="AB3261" s="16">
        <v>0</v>
      </c>
      <c r="AC3261" s="16">
        <v>0</v>
      </c>
      <c r="AD3261" s="16">
        <v>43.2</v>
      </c>
      <c r="AE3261" s="16">
        <v>46.5931</v>
      </c>
      <c r="AF3261" s="16">
        <v>80.096900000000005</v>
      </c>
      <c r="AG3261" s="16">
        <v>830087</v>
      </c>
      <c r="AH3261" s="16">
        <v>7.4999999999999997E-2</v>
      </c>
      <c r="AI3261" s="16">
        <v>99.8</v>
      </c>
      <c r="AJ3261" s="16">
        <v>100</v>
      </c>
      <c r="AK3261" s="16">
        <v>4.2500000000000003E-2</v>
      </c>
      <c r="AL3261" s="16">
        <v>2.3555000000000001</v>
      </c>
      <c r="AM3261" s="16">
        <v>1.8519000000000001</v>
      </c>
      <c r="AN3261" s="16">
        <v>1.18</v>
      </c>
      <c r="AO3261" s="16">
        <v>1.9390000000000001</v>
      </c>
      <c r="AP3261" s="16">
        <v>1.4371</v>
      </c>
      <c r="AR3261" s="16">
        <f t="shared" si="131"/>
        <v>1</v>
      </c>
      <c r="AS3261" s="5">
        <f t="shared" si="130"/>
        <v>-1.453599999999966E-2</v>
      </c>
    </row>
    <row r="3262" spans="1:45" x14ac:dyDescent="0.25">
      <c r="A3262" s="16" t="s">
        <v>407</v>
      </c>
      <c r="B3262" s="16" t="s">
        <v>134</v>
      </c>
      <c r="C3262" s="16" t="s">
        <v>361</v>
      </c>
      <c r="D3262" s="16">
        <v>2003</v>
      </c>
      <c r="E3262" s="16" t="s">
        <v>3793</v>
      </c>
      <c r="F3262" s="16" t="s">
        <v>594</v>
      </c>
      <c r="G3262" s="10">
        <v>35233.1</v>
      </c>
      <c r="H3262" s="73">
        <v>10.46974</v>
      </c>
      <c r="I3262" s="16">
        <v>4114826</v>
      </c>
      <c r="J3262" s="71">
        <v>2.8000000000000001E-2</v>
      </c>
      <c r="K3262" s="71">
        <v>0.90900000000000003</v>
      </c>
      <c r="L3262" s="16">
        <v>4.1256029999999999</v>
      </c>
      <c r="M3262" s="16">
        <v>3.041391</v>
      </c>
      <c r="N3262" s="16">
        <v>1.4241410000000001</v>
      </c>
      <c r="O3262" s="16">
        <v>2.0901190000000001</v>
      </c>
      <c r="P3262" s="16">
        <v>1.1342920000000001</v>
      </c>
      <c r="Q3262" s="16">
        <v>1.5876619999999999</v>
      </c>
      <c r="R3262" s="16">
        <v>2.0264000000000002</v>
      </c>
      <c r="S3262" s="16">
        <v>0.374</v>
      </c>
      <c r="T3262" s="16">
        <v>0.1298</v>
      </c>
      <c r="U3262" s="16">
        <v>4.0077999999999996</v>
      </c>
      <c r="V3262" s="16">
        <v>30.81</v>
      </c>
      <c r="W3262" s="16">
        <v>14.678000000000001</v>
      </c>
      <c r="X3262" s="16">
        <v>539.303</v>
      </c>
      <c r="Y3262" s="16">
        <v>81.869200000000006</v>
      </c>
      <c r="Z3262" s="16">
        <v>0.73809999999999998</v>
      </c>
      <c r="AA3262" s="16">
        <v>-1.2971239999999999</v>
      </c>
      <c r="AB3262" s="16">
        <v>0</v>
      </c>
      <c r="AC3262" s="16">
        <v>0</v>
      </c>
      <c r="AD3262" s="16">
        <v>43.5</v>
      </c>
      <c r="AE3262" s="16">
        <v>44.408999999999999</v>
      </c>
      <c r="AF3262" s="16">
        <v>84.070400000000006</v>
      </c>
      <c r="AG3262" s="16">
        <v>858651</v>
      </c>
      <c r="AH3262" s="16">
        <v>7.6899999999999996E-2</v>
      </c>
      <c r="AI3262" s="16">
        <v>99.9</v>
      </c>
      <c r="AJ3262" s="16">
        <v>100</v>
      </c>
      <c r="AK3262" s="16">
        <v>-0.16200000000000001</v>
      </c>
      <c r="AL3262" s="16">
        <v>2.2648000000000001</v>
      </c>
      <c r="AM3262" s="16">
        <v>1.9605999999999999</v>
      </c>
      <c r="AN3262" s="16">
        <v>0.85670000000000002</v>
      </c>
      <c r="AO3262" s="16">
        <v>1.8255999999999999</v>
      </c>
      <c r="AP3262" s="16">
        <v>1.6133999999999999</v>
      </c>
      <c r="AR3262" s="16">
        <f t="shared" si="131"/>
        <v>1</v>
      </c>
      <c r="AS3262" s="5">
        <f t="shared" si="130"/>
        <v>-1.6605000000000203E-2</v>
      </c>
    </row>
    <row r="3263" spans="1:45" x14ac:dyDescent="0.25">
      <c r="A3263" s="16" t="s">
        <v>407</v>
      </c>
      <c r="B3263" s="16" t="s">
        <v>134</v>
      </c>
      <c r="C3263" s="16" t="s">
        <v>361</v>
      </c>
      <c r="D3263" s="16">
        <v>2004</v>
      </c>
      <c r="E3263" s="16" t="s">
        <v>3808</v>
      </c>
      <c r="F3263" s="16" t="s">
        <v>594</v>
      </c>
      <c r="G3263" s="10">
        <v>38117.4</v>
      </c>
      <c r="H3263" s="73">
        <v>10.54843</v>
      </c>
      <c r="I3263" s="16">
        <v>4166664</v>
      </c>
      <c r="J3263" s="71">
        <v>6.9000000000000006E-2</v>
      </c>
      <c r="K3263" s="71">
        <v>0.97299999999999998</v>
      </c>
      <c r="L3263" s="16">
        <v>4.3789069999999999</v>
      </c>
      <c r="M3263" s="16">
        <v>3.593267</v>
      </c>
      <c r="N3263" s="16">
        <v>1.3467169999999999</v>
      </c>
      <c r="O3263" s="16">
        <v>2.074306</v>
      </c>
      <c r="P3263" s="16">
        <v>1.143054</v>
      </c>
      <c r="Q3263" s="16">
        <v>1.7095309999999999</v>
      </c>
      <c r="R3263" s="16">
        <v>2.1046</v>
      </c>
      <c r="S3263" s="16">
        <v>0.4007</v>
      </c>
      <c r="T3263" s="16">
        <v>0.1736</v>
      </c>
      <c r="U3263" s="16">
        <v>3.677</v>
      </c>
      <c r="V3263" s="16">
        <v>28.52</v>
      </c>
      <c r="W3263" s="16">
        <v>14.734</v>
      </c>
      <c r="X3263" s="16">
        <v>539.80700000000002</v>
      </c>
      <c r="Y3263" s="16">
        <v>83.848399999999998</v>
      </c>
      <c r="Z3263" s="16">
        <v>0.70330000000000004</v>
      </c>
      <c r="AA3263" s="16">
        <v>-1.316543</v>
      </c>
      <c r="AB3263" s="16">
        <v>0</v>
      </c>
      <c r="AC3263" s="16">
        <v>0</v>
      </c>
      <c r="AD3263" s="16">
        <v>44</v>
      </c>
      <c r="AE3263" s="16">
        <v>42.441699999999997</v>
      </c>
      <c r="AF3263" s="16">
        <v>91.207400000000007</v>
      </c>
      <c r="AG3263" s="16">
        <v>883465</v>
      </c>
      <c r="AH3263" s="16">
        <v>7.6499999999999999E-2</v>
      </c>
      <c r="AI3263" s="16">
        <v>99.9</v>
      </c>
      <c r="AJ3263" s="16">
        <v>100</v>
      </c>
      <c r="AK3263" s="16">
        <v>-1.24E-2</v>
      </c>
      <c r="AL3263" s="16">
        <v>2.4167000000000001</v>
      </c>
      <c r="AM3263" s="16">
        <v>2.0333000000000001</v>
      </c>
      <c r="AN3263" s="16">
        <v>1.1091</v>
      </c>
      <c r="AO3263" s="16">
        <v>1.8010999999999999</v>
      </c>
      <c r="AP3263" s="16">
        <v>1.7319</v>
      </c>
      <c r="AR3263" s="16">
        <f t="shared" si="131"/>
        <v>1</v>
      </c>
      <c r="AS3263" s="5">
        <f t="shared" si="130"/>
        <v>0.25330399999999997</v>
      </c>
    </row>
    <row r="3264" spans="1:45" x14ac:dyDescent="0.25">
      <c r="A3264" s="16" t="s">
        <v>407</v>
      </c>
      <c r="B3264" s="16" t="s">
        <v>134</v>
      </c>
      <c r="C3264" s="16" t="s">
        <v>361</v>
      </c>
      <c r="D3264" s="16">
        <v>2005</v>
      </c>
      <c r="E3264" s="16" t="s">
        <v>3802</v>
      </c>
      <c r="F3264" s="16" t="s">
        <v>594</v>
      </c>
      <c r="G3264" s="10">
        <v>40020.300000000003</v>
      </c>
      <c r="H3264" s="73">
        <v>10.59714</v>
      </c>
      <c r="I3264" s="16">
        <v>4265762</v>
      </c>
      <c r="J3264" s="71">
        <v>4.3999999999999997E-2</v>
      </c>
      <c r="K3264" s="71">
        <v>1.0169999999999999</v>
      </c>
      <c r="L3264" s="16">
        <v>4.3159679999999998</v>
      </c>
      <c r="M3264" s="16">
        <v>3.6386639999999999</v>
      </c>
      <c r="N3264" s="16">
        <v>1.2657689999999999</v>
      </c>
      <c r="O3264" s="16">
        <v>1.996597</v>
      </c>
      <c r="P3264" s="16">
        <v>1.1506700000000001</v>
      </c>
      <c r="Q3264" s="16">
        <v>1.676507</v>
      </c>
      <c r="R3264" s="16">
        <v>2.1606999999999998</v>
      </c>
      <c r="S3264" s="16">
        <v>0.38440000000000002</v>
      </c>
      <c r="T3264" s="16">
        <v>0.18179999999999999</v>
      </c>
      <c r="U3264" s="16">
        <v>3.2197</v>
      </c>
      <c r="V3264" s="16">
        <v>26.23</v>
      </c>
      <c r="W3264" s="16">
        <v>14.79</v>
      </c>
      <c r="X3264" s="16">
        <v>541.84500000000003</v>
      </c>
      <c r="Y3264" s="16">
        <v>80.479200000000006</v>
      </c>
      <c r="Z3264" s="16">
        <v>0.69679999999999997</v>
      </c>
      <c r="AA3264" s="16">
        <v>-1.337127</v>
      </c>
      <c r="AB3264" s="16">
        <v>0</v>
      </c>
      <c r="AC3264" s="16">
        <v>0</v>
      </c>
      <c r="AD3264" s="16">
        <v>44.53</v>
      </c>
      <c r="AE3264" s="16">
        <v>41.0274</v>
      </c>
      <c r="AF3264" s="16">
        <v>97.532300000000006</v>
      </c>
      <c r="AG3264" s="16">
        <v>895807</v>
      </c>
      <c r="AH3264" s="16">
        <v>7.5800000000000006E-2</v>
      </c>
      <c r="AI3264" s="16">
        <v>100</v>
      </c>
      <c r="AJ3264" s="16">
        <v>100</v>
      </c>
      <c r="AK3264" s="16">
        <v>1.17E-2</v>
      </c>
      <c r="AL3264" s="16">
        <v>2.1947000000000001</v>
      </c>
      <c r="AM3264" s="16">
        <v>1.9963</v>
      </c>
      <c r="AN3264" s="16">
        <v>1.1245000000000001</v>
      </c>
      <c r="AO3264" s="16">
        <v>1.7957000000000001</v>
      </c>
      <c r="AP3264" s="16">
        <v>1.764</v>
      </c>
      <c r="AR3264" s="16">
        <f t="shared" si="131"/>
        <v>1</v>
      </c>
      <c r="AS3264" s="5">
        <f t="shared" si="130"/>
        <v>-6.2939000000000078E-2</v>
      </c>
    </row>
    <row r="3265" spans="1:45" x14ac:dyDescent="0.25">
      <c r="A3265" s="16" t="s">
        <v>407</v>
      </c>
      <c r="B3265" s="16" t="s">
        <v>134</v>
      </c>
      <c r="C3265" s="16" t="s">
        <v>361</v>
      </c>
      <c r="D3265" s="16">
        <v>2006</v>
      </c>
      <c r="E3265" s="16" t="s">
        <v>3783</v>
      </c>
      <c r="F3265" s="16" t="s">
        <v>594</v>
      </c>
      <c r="G3265" s="10">
        <v>42223.9</v>
      </c>
      <c r="H3265" s="73">
        <v>10.650740000000001</v>
      </c>
      <c r="I3265" s="16">
        <v>4401365</v>
      </c>
      <c r="J3265" s="71">
        <v>4.0000000000000001E-3</v>
      </c>
      <c r="K3265" s="71">
        <v>1.022</v>
      </c>
      <c r="L3265" s="16">
        <v>4.4103659999999998</v>
      </c>
      <c r="M3265" s="16">
        <v>3.6362450000000002</v>
      </c>
      <c r="N3265" s="16">
        <v>1.4065430000000001</v>
      </c>
      <c r="O3265" s="16">
        <v>2.1083069999999999</v>
      </c>
      <c r="P3265" s="16">
        <v>1.157924</v>
      </c>
      <c r="Q3265" s="16">
        <v>1.624609</v>
      </c>
      <c r="R3265" s="16">
        <v>2.1333000000000002</v>
      </c>
      <c r="S3265" s="16">
        <v>0.38869999999999999</v>
      </c>
      <c r="T3265" s="16">
        <v>0.18140000000000001</v>
      </c>
      <c r="U3265" s="16">
        <v>2.8679000000000001</v>
      </c>
      <c r="V3265" s="16">
        <v>26.693999999999999</v>
      </c>
      <c r="W3265" s="16">
        <v>17.942</v>
      </c>
      <c r="X3265" s="16">
        <v>538.36599999999999</v>
      </c>
      <c r="Y3265" s="16">
        <v>82.8797</v>
      </c>
      <c r="Z3265" s="16">
        <v>0.72699999999999998</v>
      </c>
      <c r="AA3265" s="16">
        <v>-1.3476129999999999</v>
      </c>
      <c r="AB3265" s="16">
        <v>0</v>
      </c>
      <c r="AC3265" s="16">
        <v>0</v>
      </c>
      <c r="AD3265" s="16">
        <v>44.8</v>
      </c>
      <c r="AE3265" s="16">
        <v>40.168500000000002</v>
      </c>
      <c r="AF3265" s="16">
        <v>103.777</v>
      </c>
      <c r="AG3265" s="16">
        <v>896131</v>
      </c>
      <c r="AH3265" s="16">
        <v>7.4099999999999999E-2</v>
      </c>
      <c r="AI3265" s="16">
        <v>100</v>
      </c>
      <c r="AJ3265" s="16">
        <v>100</v>
      </c>
      <c r="AK3265" s="16">
        <v>-0.37009999999999998</v>
      </c>
      <c r="AL3265" s="16">
        <v>2.1976</v>
      </c>
      <c r="AM3265" s="16">
        <v>2.1774</v>
      </c>
      <c r="AN3265" s="16">
        <v>1.2060999999999999</v>
      </c>
      <c r="AO3265" s="16">
        <v>1.7672000000000001</v>
      </c>
      <c r="AP3265" s="16">
        <v>1.6274999999999999</v>
      </c>
      <c r="AR3265" s="16">
        <f t="shared" si="131"/>
        <v>1</v>
      </c>
      <c r="AS3265" s="5">
        <f t="shared" si="130"/>
        <v>9.4397999999999982E-2</v>
      </c>
    </row>
    <row r="3266" spans="1:45" x14ac:dyDescent="0.25">
      <c r="A3266" s="16" t="s">
        <v>407</v>
      </c>
      <c r="B3266" s="16" t="s">
        <v>134</v>
      </c>
      <c r="C3266" s="16" t="s">
        <v>361</v>
      </c>
      <c r="D3266" s="16">
        <v>2007</v>
      </c>
      <c r="E3266" s="16" t="s">
        <v>3797</v>
      </c>
      <c r="F3266" s="16" t="s">
        <v>594</v>
      </c>
      <c r="G3266" s="10">
        <v>44191.199999999997</v>
      </c>
      <c r="H3266" s="73">
        <v>10.69628</v>
      </c>
      <c r="I3266" s="16">
        <v>4588599</v>
      </c>
      <c r="J3266" s="71">
        <v>0.02</v>
      </c>
      <c r="K3266" s="71">
        <v>1.042</v>
      </c>
      <c r="L3266" s="16">
        <v>4.6528590000000003</v>
      </c>
      <c r="M3266" s="16">
        <v>3.733749</v>
      </c>
      <c r="N3266" s="16">
        <v>1.6490340000000001</v>
      </c>
      <c r="O3266" s="16">
        <v>2.2059829999999998</v>
      </c>
      <c r="P3266" s="16">
        <v>1.211198</v>
      </c>
      <c r="Q3266" s="16">
        <v>1.677009</v>
      </c>
      <c r="R3266" s="16">
        <v>2.3370000000000002</v>
      </c>
      <c r="S3266" s="16">
        <v>0.40160000000000001</v>
      </c>
      <c r="T3266" s="16">
        <v>0.17469999999999999</v>
      </c>
      <c r="U3266" s="16">
        <v>2.9634</v>
      </c>
      <c r="V3266" s="16">
        <v>27.158000000000001</v>
      </c>
      <c r="W3266" s="16">
        <v>21.094000000000001</v>
      </c>
      <c r="X3266" s="16">
        <v>543.46</v>
      </c>
      <c r="Y3266" s="16">
        <v>82.891800000000003</v>
      </c>
      <c r="Z3266" s="16">
        <v>0.77700000000000002</v>
      </c>
      <c r="AA3266" s="16">
        <v>-1.3592649999999999</v>
      </c>
      <c r="AB3266" s="16">
        <v>0</v>
      </c>
      <c r="AC3266" s="16">
        <v>0</v>
      </c>
      <c r="AD3266" s="16">
        <v>45.1</v>
      </c>
      <c r="AE3266" s="16">
        <v>39.344299999999997</v>
      </c>
      <c r="AF3266" s="16">
        <v>125.191</v>
      </c>
      <c r="AG3266" s="16">
        <v>896417</v>
      </c>
      <c r="AH3266" s="16">
        <v>7.1900000000000006E-2</v>
      </c>
      <c r="AI3266" s="16">
        <v>100</v>
      </c>
      <c r="AJ3266" s="16">
        <v>100</v>
      </c>
      <c r="AK3266" s="16">
        <v>-0.35639999999999999</v>
      </c>
      <c r="AL3266" s="16">
        <v>2.2526000000000002</v>
      </c>
      <c r="AM3266" s="16">
        <v>2.3752</v>
      </c>
      <c r="AN3266" s="16">
        <v>1.1485000000000001</v>
      </c>
      <c r="AO3266" s="16">
        <v>1.8262</v>
      </c>
      <c r="AP3266" s="16">
        <v>1.6455</v>
      </c>
      <c r="AR3266" s="16">
        <f t="shared" si="131"/>
        <v>1</v>
      </c>
      <c r="AS3266" s="5">
        <f t="shared" si="130"/>
        <v>0.24249300000000051</v>
      </c>
    </row>
    <row r="3267" spans="1:45" x14ac:dyDescent="0.25">
      <c r="A3267" s="16" t="s">
        <v>407</v>
      </c>
      <c r="B3267" s="16" t="s">
        <v>134</v>
      </c>
      <c r="C3267" s="16" t="s">
        <v>361</v>
      </c>
      <c r="D3267" s="16">
        <v>2008</v>
      </c>
      <c r="E3267" s="16" t="s">
        <v>3803</v>
      </c>
      <c r="F3267" s="16" t="s">
        <v>594</v>
      </c>
      <c r="G3267" s="10">
        <v>42650.1</v>
      </c>
      <c r="H3267" s="73">
        <v>10.660780000000001</v>
      </c>
      <c r="I3267" s="16">
        <v>4839396</v>
      </c>
      <c r="J3267" s="71">
        <v>-5.6000000000000001E-2</v>
      </c>
      <c r="K3267" s="71">
        <v>0.98599999999999999</v>
      </c>
      <c r="L3267" s="16">
        <v>4.7837779999999999</v>
      </c>
      <c r="M3267" s="16">
        <v>3.7605680000000001</v>
      </c>
      <c r="N3267" s="16">
        <v>1.8347420000000001</v>
      </c>
      <c r="O3267" s="16">
        <v>2.2406009999999998</v>
      </c>
      <c r="P3267" s="16">
        <v>1.2053469999999999</v>
      </c>
      <c r="Q3267" s="16">
        <v>1.731722</v>
      </c>
      <c r="R3267" s="16">
        <v>2.6208</v>
      </c>
      <c r="S3267" s="16">
        <v>0.36699999999999999</v>
      </c>
      <c r="T3267" s="16">
        <v>0.17499999999999999</v>
      </c>
      <c r="U3267" s="16">
        <v>2.7793999999999999</v>
      </c>
      <c r="V3267" s="16">
        <v>27.622</v>
      </c>
      <c r="W3267" s="16">
        <v>24.245999999999999</v>
      </c>
      <c r="X3267" s="16">
        <v>544.26</v>
      </c>
      <c r="Y3267" s="16">
        <v>82.447599999999994</v>
      </c>
      <c r="Z3267" s="16">
        <v>0.7964</v>
      </c>
      <c r="AA3267" s="16">
        <v>-1.3825670000000001</v>
      </c>
      <c r="AB3267" s="16">
        <v>0</v>
      </c>
      <c r="AC3267" s="16">
        <v>0</v>
      </c>
      <c r="AD3267" s="16">
        <v>45.7</v>
      </c>
      <c r="AE3267" s="16">
        <v>38.691000000000003</v>
      </c>
      <c r="AF3267" s="16">
        <v>132.30000000000001</v>
      </c>
      <c r="AG3267" s="16">
        <v>862029</v>
      </c>
      <c r="AH3267" s="16">
        <v>6.8699999999999997E-2</v>
      </c>
      <c r="AI3267" s="16">
        <v>100</v>
      </c>
      <c r="AJ3267" s="16">
        <v>100</v>
      </c>
      <c r="AK3267" s="16">
        <v>-0.31640000000000001</v>
      </c>
      <c r="AL3267" s="16">
        <v>2.254</v>
      </c>
      <c r="AM3267" s="16">
        <v>2.4312999999999998</v>
      </c>
      <c r="AN3267" s="16">
        <v>1.3073999999999999</v>
      </c>
      <c r="AO3267" s="16">
        <v>1.8980999999999999</v>
      </c>
      <c r="AP3267" s="16">
        <v>1.6432</v>
      </c>
      <c r="AR3267" s="16">
        <f t="shared" si="131"/>
        <v>1</v>
      </c>
      <c r="AS3267" s="5">
        <f t="shared" si="130"/>
        <v>0.13091899999999956</v>
      </c>
    </row>
    <row r="3268" spans="1:45" x14ac:dyDescent="0.25">
      <c r="A3268" s="16" t="s">
        <v>407</v>
      </c>
      <c r="B3268" s="16" t="s">
        <v>134</v>
      </c>
      <c r="C3268" s="16" t="s">
        <v>361</v>
      </c>
      <c r="D3268" s="16">
        <v>2009</v>
      </c>
      <c r="E3268" s="16" t="s">
        <v>3798</v>
      </c>
      <c r="F3268" s="16" t="s">
        <v>594</v>
      </c>
      <c r="G3268" s="10">
        <v>41133.300000000003</v>
      </c>
      <c r="H3268" s="73">
        <v>10.62457</v>
      </c>
      <c r="I3268" s="16">
        <v>4987573</v>
      </c>
      <c r="J3268" s="71">
        <v>-5.1999999999999998E-2</v>
      </c>
      <c r="K3268" s="71">
        <v>0.93500000000000005</v>
      </c>
      <c r="L3268" s="16">
        <v>4.6611120000000001</v>
      </c>
      <c r="M3268" s="16">
        <v>3.3417500000000002</v>
      </c>
      <c r="N3268" s="16">
        <v>2.0545040000000001</v>
      </c>
      <c r="O3268" s="16">
        <v>2.2058559999999998</v>
      </c>
      <c r="P3268" s="16">
        <v>1.2145919999999999</v>
      </c>
      <c r="Q3268" s="16">
        <v>1.667759</v>
      </c>
      <c r="R3268" s="16">
        <v>2.1593</v>
      </c>
      <c r="S3268" s="16">
        <v>0.31940000000000002</v>
      </c>
      <c r="T3268" s="16">
        <v>0.1764</v>
      </c>
      <c r="U3268" s="16">
        <v>3.0318000000000001</v>
      </c>
      <c r="V3268" s="16">
        <v>28.085999999999999</v>
      </c>
      <c r="W3268" s="16">
        <v>27.398</v>
      </c>
      <c r="X3268" s="16">
        <v>543.20399999999995</v>
      </c>
      <c r="Y3268" s="16">
        <v>82.302700000000002</v>
      </c>
      <c r="Z3268" s="16">
        <v>0.78159999999999996</v>
      </c>
      <c r="AA3268" s="16">
        <v>-1.370916</v>
      </c>
      <c r="AB3268" s="16">
        <v>0</v>
      </c>
      <c r="AC3268" s="16">
        <v>0</v>
      </c>
      <c r="AD3268" s="16">
        <v>45.4</v>
      </c>
      <c r="AE3268" s="16">
        <v>38.895600000000002</v>
      </c>
      <c r="AF3268" s="16">
        <v>138.68600000000001</v>
      </c>
      <c r="AG3268" s="16">
        <v>838384</v>
      </c>
      <c r="AH3268" s="16">
        <v>6.7299999999999999E-2</v>
      </c>
      <c r="AI3268" s="16">
        <v>100</v>
      </c>
      <c r="AJ3268" s="16">
        <v>100</v>
      </c>
      <c r="AK3268" s="16">
        <v>-0.23749999999999999</v>
      </c>
      <c r="AL3268" s="16">
        <v>2.2526000000000002</v>
      </c>
      <c r="AM3268" s="16">
        <v>2.2812999999999999</v>
      </c>
      <c r="AN3268" s="16">
        <v>1.1425000000000001</v>
      </c>
      <c r="AO3268" s="16">
        <v>1.7984</v>
      </c>
      <c r="AP3268" s="16">
        <v>1.6041000000000001</v>
      </c>
      <c r="AR3268" s="16">
        <f t="shared" si="131"/>
        <v>1</v>
      </c>
      <c r="AS3268" s="5">
        <f t="shared" ref="AS3268:AS3331" si="132">IF(D3268=1985, 0, L3268-L3267)</f>
        <v>-0.12266599999999972</v>
      </c>
    </row>
    <row r="3269" spans="1:45" x14ac:dyDescent="0.25">
      <c r="A3269" s="16" t="s">
        <v>407</v>
      </c>
      <c r="B3269" s="16" t="s">
        <v>134</v>
      </c>
      <c r="C3269" s="16" t="s">
        <v>361</v>
      </c>
      <c r="D3269" s="16">
        <v>2010</v>
      </c>
      <c r="E3269" s="16" t="s">
        <v>3801</v>
      </c>
      <c r="F3269" s="16" t="s">
        <v>594</v>
      </c>
      <c r="G3269" s="10">
        <v>46569.7</v>
      </c>
      <c r="H3269" s="73">
        <v>10.748699999999999</v>
      </c>
      <c r="I3269" s="16">
        <v>5076732</v>
      </c>
      <c r="J3269" s="71">
        <v>6.5000000000000002E-2</v>
      </c>
      <c r="K3269" s="71">
        <v>0.998</v>
      </c>
      <c r="L3269" s="16">
        <v>4.8375719999999998</v>
      </c>
      <c r="M3269" s="16">
        <v>3.4859399999999998</v>
      </c>
      <c r="N3269" s="16">
        <v>2.2891400000000002</v>
      </c>
      <c r="O3269" s="16">
        <v>2.1652300000000002</v>
      </c>
      <c r="P3269" s="16">
        <v>1.2678389999999999</v>
      </c>
      <c r="Q3269" s="16">
        <v>1.676566</v>
      </c>
      <c r="R3269" s="16">
        <v>2.0129999999999999</v>
      </c>
      <c r="S3269" s="16">
        <v>0.34660000000000002</v>
      </c>
      <c r="T3269" s="16">
        <v>0.18940000000000001</v>
      </c>
      <c r="U3269" s="16">
        <v>3.1084000000000001</v>
      </c>
      <c r="V3269" s="16">
        <v>28.55</v>
      </c>
      <c r="W3269" s="16">
        <v>30.55</v>
      </c>
      <c r="X3269" s="16">
        <v>547.37800000000004</v>
      </c>
      <c r="Y3269" s="16">
        <v>83.344999999999999</v>
      </c>
      <c r="Z3269" s="16">
        <v>0.74750000000000005</v>
      </c>
      <c r="AA3269" s="16">
        <v>-1.3728579999999999</v>
      </c>
      <c r="AB3269" s="16">
        <v>0</v>
      </c>
      <c r="AC3269" s="16">
        <v>0</v>
      </c>
      <c r="AD3269" s="16">
        <v>45.45</v>
      </c>
      <c r="AE3269" s="16">
        <v>39.301299999999998</v>
      </c>
      <c r="AF3269" s="16">
        <v>145.39599999999999</v>
      </c>
      <c r="AG3269" s="16">
        <v>893488</v>
      </c>
      <c r="AH3269" s="16">
        <v>6.6500000000000004E-2</v>
      </c>
      <c r="AI3269" s="16">
        <v>100</v>
      </c>
      <c r="AJ3269" s="16">
        <v>100</v>
      </c>
      <c r="AK3269" s="16">
        <v>-0.1983</v>
      </c>
      <c r="AL3269" s="16">
        <v>2.2128000000000001</v>
      </c>
      <c r="AM3269" s="16">
        <v>2.2545000000000002</v>
      </c>
      <c r="AN3269" s="16">
        <v>1.1355999999999999</v>
      </c>
      <c r="AO3269" s="16">
        <v>1.7991999999999999</v>
      </c>
      <c r="AP3269" s="16">
        <v>1.6835</v>
      </c>
      <c r="AR3269" s="16">
        <f t="shared" ref="AR3269:AR3332" si="133">IF(OR(AND(I3269&lt;&gt;"", I3269&gt;=10000000, AQ3269&lt;=32.5), AND(A3269="Middle East &amp; North Africa", I3269&lt;&gt;"", I3269&gt;=9000000, AQ3269&lt;&gt;"", AQ3269&lt;=32.5)), 0, 1)</f>
        <v>1</v>
      </c>
      <c r="AS3269" s="5">
        <f t="shared" si="132"/>
        <v>0.17645999999999962</v>
      </c>
    </row>
    <row r="3270" spans="1:45" x14ac:dyDescent="0.25">
      <c r="A3270" s="16" t="s">
        <v>407</v>
      </c>
      <c r="B3270" s="16" t="s">
        <v>134</v>
      </c>
      <c r="C3270" s="16" t="s">
        <v>361</v>
      </c>
      <c r="D3270" s="16">
        <v>2011</v>
      </c>
      <c r="E3270" s="16" t="s">
        <v>3799</v>
      </c>
      <c r="F3270" s="16" t="s">
        <v>594</v>
      </c>
      <c r="G3270" s="10">
        <v>48447.7</v>
      </c>
      <c r="H3270" s="73">
        <v>10.78824</v>
      </c>
      <c r="I3270" s="16">
        <v>5183688</v>
      </c>
      <c r="J3270" s="71">
        <v>2E-3</v>
      </c>
      <c r="K3270" s="71">
        <v>1</v>
      </c>
      <c r="L3270" s="16">
        <v>4.9272049999999998</v>
      </c>
      <c r="M3270" s="16">
        <v>3.5390290000000002</v>
      </c>
      <c r="N3270" s="16">
        <v>2.4348890000000001</v>
      </c>
      <c r="O3270" s="16">
        <v>2.1594169999999999</v>
      </c>
      <c r="P3270" s="16">
        <v>1.2730680000000001</v>
      </c>
      <c r="Q3270" s="16">
        <v>1.6815279999999999</v>
      </c>
      <c r="R3270" s="16">
        <v>2.1505000000000001</v>
      </c>
      <c r="S3270" s="16">
        <v>0.33710000000000001</v>
      </c>
      <c r="T3270" s="16">
        <v>0.19089999999999999</v>
      </c>
      <c r="U3270" s="16">
        <v>3.0741999999999998</v>
      </c>
      <c r="V3270" s="16">
        <v>29.24</v>
      </c>
      <c r="W3270" s="16">
        <v>32.340000000000003</v>
      </c>
      <c r="X3270" s="16">
        <v>551.55200000000002</v>
      </c>
      <c r="Y3270" s="16">
        <v>83.849900000000005</v>
      </c>
      <c r="Z3270" s="16">
        <v>0.73729999999999996</v>
      </c>
      <c r="AA3270" s="16">
        <v>-1.3798490000000001</v>
      </c>
      <c r="AB3270" s="16">
        <v>0</v>
      </c>
      <c r="AC3270" s="16">
        <v>0</v>
      </c>
      <c r="AD3270" s="16">
        <v>45.63</v>
      </c>
      <c r="AE3270" s="16">
        <v>38.868000000000002</v>
      </c>
      <c r="AF3270" s="16">
        <v>150.11600000000001</v>
      </c>
      <c r="AG3270" s="16">
        <v>887303</v>
      </c>
      <c r="AH3270" s="16">
        <v>6.5799999999999997E-2</v>
      </c>
      <c r="AI3270" s="16">
        <v>100</v>
      </c>
      <c r="AJ3270" s="16">
        <v>100</v>
      </c>
      <c r="AK3270" s="16">
        <v>-7.3400000000000007E-2</v>
      </c>
      <c r="AL3270" s="16">
        <v>2.1232000000000002</v>
      </c>
      <c r="AM3270" s="16">
        <v>2.1678000000000002</v>
      </c>
      <c r="AN3270" s="16">
        <v>1.1758</v>
      </c>
      <c r="AO3270" s="16">
        <v>1.7978000000000001</v>
      </c>
      <c r="AP3270" s="16">
        <v>1.7259</v>
      </c>
      <c r="AR3270" s="16">
        <f t="shared" si="133"/>
        <v>1</v>
      </c>
      <c r="AS3270" s="5">
        <f t="shared" si="132"/>
        <v>8.9633000000000074E-2</v>
      </c>
    </row>
    <row r="3271" spans="1:45" x14ac:dyDescent="0.25">
      <c r="A3271" s="16" t="s">
        <v>407</v>
      </c>
      <c r="B3271" s="16" t="s">
        <v>134</v>
      </c>
      <c r="C3271" s="16" t="s">
        <v>361</v>
      </c>
      <c r="D3271" s="16">
        <v>2012</v>
      </c>
      <c r="E3271" s="16" t="s">
        <v>3800</v>
      </c>
      <c r="F3271" s="16" t="s">
        <v>594</v>
      </c>
      <c r="G3271" s="10">
        <v>49103.7</v>
      </c>
      <c r="H3271" s="73">
        <v>10.801690000000001</v>
      </c>
      <c r="I3271" s="16">
        <v>5312437</v>
      </c>
      <c r="J3271" s="71">
        <v>-3.3000000000000002E-2</v>
      </c>
      <c r="K3271" s="71">
        <v>0.96799999999999997</v>
      </c>
      <c r="L3271" s="16">
        <v>4.972429</v>
      </c>
      <c r="M3271" s="16">
        <v>3.476445</v>
      </c>
      <c r="N3271" s="16">
        <v>2.5885579999999999</v>
      </c>
      <c r="O3271" s="16">
        <v>2.0868899999999999</v>
      </c>
      <c r="P3271" s="16">
        <v>1.2595670000000001</v>
      </c>
      <c r="Q3271" s="16">
        <v>1.783828</v>
      </c>
      <c r="R3271" s="16">
        <v>1.9995000000000001</v>
      </c>
      <c r="S3271" s="16">
        <v>0.32090000000000002</v>
      </c>
      <c r="T3271" s="16">
        <v>0.1996</v>
      </c>
      <c r="U3271" s="16">
        <v>3.1153</v>
      </c>
      <c r="V3271" s="16">
        <v>29.93</v>
      </c>
      <c r="W3271" s="16">
        <v>34.130000000000003</v>
      </c>
      <c r="X3271" s="16">
        <v>555.726</v>
      </c>
      <c r="Y3271" s="16">
        <v>83.854500000000002</v>
      </c>
      <c r="Z3271" s="16">
        <v>0.69710000000000005</v>
      </c>
      <c r="AA3271" s="16">
        <v>-1.3872279999999999</v>
      </c>
      <c r="AB3271" s="16">
        <v>0</v>
      </c>
      <c r="AC3271" s="16">
        <v>0</v>
      </c>
      <c r="AD3271" s="16">
        <v>45.82</v>
      </c>
      <c r="AE3271" s="16">
        <v>37.4788</v>
      </c>
      <c r="AF3271" s="16">
        <v>152.125</v>
      </c>
      <c r="AG3271" s="16">
        <v>884189</v>
      </c>
      <c r="AH3271" s="16">
        <v>6.5500000000000003E-2</v>
      </c>
      <c r="AI3271" s="16">
        <v>100</v>
      </c>
      <c r="AJ3271" s="16">
        <v>100</v>
      </c>
      <c r="AK3271" s="16">
        <v>8.1600000000000006E-2</v>
      </c>
      <c r="AL3271" s="16">
        <v>2.1667999999999998</v>
      </c>
      <c r="AM3271" s="16">
        <v>2.1652999999999998</v>
      </c>
      <c r="AN3271" s="16">
        <v>1.3412999999999999</v>
      </c>
      <c r="AO3271" s="16">
        <v>1.9731000000000001</v>
      </c>
      <c r="AP3271" s="16">
        <v>1.7833000000000001</v>
      </c>
      <c r="AR3271" s="16">
        <f t="shared" si="133"/>
        <v>1</v>
      </c>
      <c r="AS3271" s="5">
        <f t="shared" si="132"/>
        <v>4.5224000000000153E-2</v>
      </c>
    </row>
    <row r="3272" spans="1:45" x14ac:dyDescent="0.25">
      <c r="A3272" s="16" t="s">
        <v>407</v>
      </c>
      <c r="B3272" s="16" t="s">
        <v>134</v>
      </c>
      <c r="C3272" s="16" t="s">
        <v>361</v>
      </c>
      <c r="D3272" s="16">
        <v>2013</v>
      </c>
      <c r="E3272" s="16" t="s">
        <v>3784</v>
      </c>
      <c r="F3272" s="16" t="s">
        <v>594</v>
      </c>
      <c r="G3272" s="10">
        <v>50731.3</v>
      </c>
      <c r="H3272" s="73">
        <v>10.834300000000001</v>
      </c>
      <c r="I3272" s="16">
        <v>5399162</v>
      </c>
      <c r="J3272" s="71">
        <v>-1.2999999999999999E-2</v>
      </c>
      <c r="K3272" s="71">
        <v>0.95499999999999996</v>
      </c>
      <c r="L3272" s="16">
        <v>4.9958390000000001</v>
      </c>
      <c r="M3272" s="16">
        <v>3.4417369999999998</v>
      </c>
      <c r="N3272" s="16">
        <v>2.68045</v>
      </c>
      <c r="O3272" s="16">
        <v>2.1141420000000002</v>
      </c>
      <c r="P3272" s="16">
        <v>1.258186</v>
      </c>
      <c r="Q3272" s="16">
        <v>1.7502260000000001</v>
      </c>
      <c r="R3272" s="16">
        <v>2.0005000000000002</v>
      </c>
      <c r="S3272" s="16">
        <v>0.317</v>
      </c>
      <c r="T3272" s="16">
        <v>0.19739999999999999</v>
      </c>
      <c r="U3272" s="16">
        <v>2.9051</v>
      </c>
      <c r="V3272" s="16">
        <v>30.62</v>
      </c>
      <c r="W3272" s="16">
        <v>35.92</v>
      </c>
      <c r="X3272" s="16">
        <v>554.35799999999995</v>
      </c>
      <c r="Y3272" s="16">
        <v>83.833200000000005</v>
      </c>
      <c r="Z3272" s="16">
        <v>0.70499999999999996</v>
      </c>
      <c r="AA3272" s="16">
        <v>-1.425289</v>
      </c>
      <c r="AB3272" s="16">
        <v>0</v>
      </c>
      <c r="AC3272" s="16">
        <v>0</v>
      </c>
      <c r="AD3272" s="16">
        <v>46.8</v>
      </c>
      <c r="AE3272" s="16">
        <v>36.346899999999998</v>
      </c>
      <c r="AF3272" s="16">
        <v>155.922</v>
      </c>
      <c r="AG3272" s="16">
        <v>888360</v>
      </c>
      <c r="AH3272" s="16">
        <v>6.4500000000000002E-2</v>
      </c>
      <c r="AI3272" s="16">
        <v>100</v>
      </c>
      <c r="AJ3272" s="16">
        <v>100</v>
      </c>
      <c r="AK3272" s="16">
        <v>6.6500000000000004E-2</v>
      </c>
      <c r="AL3272" s="16">
        <v>2.0941999999999998</v>
      </c>
      <c r="AM3272" s="16">
        <v>2.0867</v>
      </c>
      <c r="AN3272" s="16">
        <v>1.3436999999999999</v>
      </c>
      <c r="AO3272" s="16">
        <v>1.9759</v>
      </c>
      <c r="AP3272" s="16">
        <v>1.7543</v>
      </c>
      <c r="AR3272" s="16">
        <f t="shared" si="133"/>
        <v>1</v>
      </c>
      <c r="AS3272" s="5">
        <f t="shared" si="132"/>
        <v>2.3410000000000153E-2</v>
      </c>
    </row>
    <row r="3273" spans="1:45" x14ac:dyDescent="0.25">
      <c r="A3273" s="16" t="s">
        <v>407</v>
      </c>
      <c r="B3273" s="16" t="s">
        <v>134</v>
      </c>
      <c r="C3273" s="16" t="s">
        <v>361</v>
      </c>
      <c r="D3273" s="16">
        <v>2014</v>
      </c>
      <c r="E3273" s="16" t="s">
        <v>3806</v>
      </c>
      <c r="F3273" s="16" t="s">
        <v>594</v>
      </c>
      <c r="G3273" s="10">
        <v>51865.7</v>
      </c>
      <c r="H3273" s="73">
        <v>10.85641</v>
      </c>
      <c r="I3273" s="16">
        <v>5469724</v>
      </c>
      <c r="J3273" s="71">
        <v>-1.4999999999999999E-2</v>
      </c>
      <c r="K3273" s="71">
        <v>0.94099999999999995</v>
      </c>
      <c r="L3273" s="16">
        <v>5.2415260000000004</v>
      </c>
      <c r="M3273" s="16">
        <v>3.7347030000000001</v>
      </c>
      <c r="N3273" s="16">
        <v>2.841494</v>
      </c>
      <c r="O3273" s="16">
        <v>2.1459380000000001</v>
      </c>
      <c r="P3273" s="16">
        <v>1.29518</v>
      </c>
      <c r="Q3273" s="16">
        <v>1.7861560000000001</v>
      </c>
      <c r="R3273" s="16">
        <v>2.1858</v>
      </c>
      <c r="S3273" s="16">
        <v>0.33150000000000002</v>
      </c>
      <c r="T3273" s="16">
        <v>0.21210000000000001</v>
      </c>
      <c r="U3273" s="16">
        <v>3.3525</v>
      </c>
      <c r="V3273" s="16">
        <v>31.31</v>
      </c>
      <c r="W3273" s="16">
        <v>37.71</v>
      </c>
      <c r="X3273" s="16">
        <v>552.99</v>
      </c>
      <c r="Y3273" s="16">
        <v>84.578999999999994</v>
      </c>
      <c r="Z3273" s="16">
        <v>0.71779999999999999</v>
      </c>
      <c r="AA3273" s="16">
        <v>-1.4012089999999999</v>
      </c>
      <c r="AB3273" s="16">
        <v>0</v>
      </c>
      <c r="AC3273" s="16">
        <v>0</v>
      </c>
      <c r="AD3273" s="16">
        <v>46.18</v>
      </c>
      <c r="AE3273" s="16">
        <v>36.191099999999999</v>
      </c>
      <c r="AF3273" s="16">
        <v>146.88499999999999</v>
      </c>
      <c r="AG3273" s="43">
        <v>1000000</v>
      </c>
      <c r="AH3273" s="16">
        <v>6.3500000000000001E-2</v>
      </c>
      <c r="AI3273" s="16">
        <v>100</v>
      </c>
      <c r="AJ3273" s="16">
        <v>100</v>
      </c>
      <c r="AK3273" s="16">
        <v>-0.10639999999999999</v>
      </c>
      <c r="AL3273" s="16">
        <v>2.1172</v>
      </c>
      <c r="AM3273" s="16">
        <v>2.1938</v>
      </c>
      <c r="AN3273" s="16">
        <v>1.1641999999999999</v>
      </c>
      <c r="AO3273" s="16">
        <v>2.2305000000000001</v>
      </c>
      <c r="AP3273" s="16">
        <v>1.8942000000000001</v>
      </c>
      <c r="AR3273" s="16">
        <f t="shared" si="133"/>
        <v>1</v>
      </c>
      <c r="AS3273" s="5">
        <f t="shared" si="132"/>
        <v>0.24568700000000021</v>
      </c>
    </row>
    <row r="3274" spans="1:45" x14ac:dyDescent="0.25">
      <c r="A3274" s="16" t="s">
        <v>408</v>
      </c>
      <c r="B3274" s="16" t="s">
        <v>136</v>
      </c>
      <c r="C3274" s="16" t="s">
        <v>360</v>
      </c>
      <c r="D3274" s="16">
        <v>1985</v>
      </c>
      <c r="E3274" s="16" t="s">
        <v>3750</v>
      </c>
      <c r="F3274" s="16" t="s">
        <v>590</v>
      </c>
      <c r="G3274" s="10">
        <v>449.85199999999998</v>
      </c>
      <c r="H3274" s="73">
        <v>6.1089190000000002</v>
      </c>
      <c r="I3274" s="16" t="s">
        <v>6700</v>
      </c>
      <c r="K3274" s="71">
        <v>1.353</v>
      </c>
      <c r="L3274" s="16">
        <v>-3.1589450000000001</v>
      </c>
      <c r="M3274" s="16">
        <v>-0.52303370000000005</v>
      </c>
      <c r="N3274" s="16">
        <v>-0.95480880000000001</v>
      </c>
      <c r="O3274" s="16">
        <v>-2.222467</v>
      </c>
      <c r="P3274" s="16">
        <v>-1.489657</v>
      </c>
      <c r="Q3274" s="16">
        <v>-1.8314699999999999</v>
      </c>
      <c r="R3274" s="16">
        <v>0.29899999999999999</v>
      </c>
      <c r="S3274" s="16">
        <v>1.4999999999999999E-4</v>
      </c>
      <c r="T3274" s="16">
        <v>2.0000000000000001E-4</v>
      </c>
      <c r="U3274" s="16">
        <v>5.3796999999999997</v>
      </c>
      <c r="V3274" s="16">
        <v>2.15</v>
      </c>
      <c r="W3274" s="16">
        <v>0.26</v>
      </c>
      <c r="X3274" s="16">
        <v>376.55399999999997</v>
      </c>
      <c r="Y3274" s="16">
        <v>0</v>
      </c>
      <c r="Z3274" s="16">
        <v>3.2899999999999999E-2</v>
      </c>
      <c r="AA3274" s="16">
        <v>2.323296</v>
      </c>
      <c r="AB3274" s="16">
        <v>0.05</v>
      </c>
      <c r="AC3274" s="16">
        <v>62.47</v>
      </c>
      <c r="AD3274" s="16">
        <v>11.57</v>
      </c>
      <c r="AE3274" s="16">
        <v>0.35399999999999998</v>
      </c>
      <c r="AF3274" s="16">
        <v>0</v>
      </c>
      <c r="AG3274" s="16">
        <v>12327.5</v>
      </c>
      <c r="AH3274" s="16">
        <v>3.8699999999999998E-2</v>
      </c>
      <c r="AI3274" s="16">
        <v>9.4652999999999992</v>
      </c>
      <c r="AJ3274" s="16">
        <v>31.612100000000002</v>
      </c>
      <c r="AK3274" s="16">
        <v>-1.7821</v>
      </c>
      <c r="AL3274" s="16">
        <v>-0.82879999999999998</v>
      </c>
      <c r="AM3274" s="16">
        <v>-1.6531</v>
      </c>
      <c r="AN3274" s="16">
        <v>-3.2976000000000001</v>
      </c>
      <c r="AO3274" s="16">
        <v>-1.9835</v>
      </c>
      <c r="AP3274" s="16">
        <v>-1.8028999999999999</v>
      </c>
      <c r="AR3274" s="16">
        <f t="shared" si="133"/>
        <v>1</v>
      </c>
      <c r="AS3274" s="5">
        <f t="shared" si="132"/>
        <v>0</v>
      </c>
    </row>
    <row r="3275" spans="1:45" x14ac:dyDescent="0.25">
      <c r="A3275" s="16" t="s">
        <v>408</v>
      </c>
      <c r="B3275" s="16" t="s">
        <v>136</v>
      </c>
      <c r="C3275" s="16" t="s">
        <v>360</v>
      </c>
      <c r="D3275" s="16">
        <v>1986</v>
      </c>
      <c r="E3275" s="16" t="s">
        <v>3769</v>
      </c>
      <c r="F3275" s="16" t="s">
        <v>590</v>
      </c>
      <c r="G3275" s="10">
        <v>442.27199999999999</v>
      </c>
      <c r="H3275" s="73">
        <v>6.091926</v>
      </c>
      <c r="I3275" s="16" t="s">
        <v>6700</v>
      </c>
      <c r="J3275" s="71">
        <v>-4.0000000000000001E-3</v>
      </c>
      <c r="K3275" s="71">
        <v>1.3480000000000001</v>
      </c>
      <c r="L3275" s="16">
        <v>-3.139926</v>
      </c>
      <c r="M3275" s="16">
        <v>-0.52210160000000005</v>
      </c>
      <c r="N3275" s="16">
        <v>-0.98893249999999999</v>
      </c>
      <c r="O3275" s="16">
        <v>-2.204129</v>
      </c>
      <c r="P3275" s="16">
        <v>-1.477536</v>
      </c>
      <c r="Q3275" s="16">
        <v>-1.785633</v>
      </c>
      <c r="R3275" s="16">
        <v>0.29899999999999999</v>
      </c>
      <c r="S3275" s="16">
        <v>1.4999999999999999E-4</v>
      </c>
      <c r="T3275" s="16">
        <v>2.9999999999999997E-4</v>
      </c>
      <c r="U3275" s="16">
        <v>5.2732999999999999</v>
      </c>
      <c r="V3275" s="16">
        <v>2.246</v>
      </c>
      <c r="W3275" s="16">
        <v>0.29399999999999998</v>
      </c>
      <c r="X3275" s="16">
        <v>372.31299999999999</v>
      </c>
      <c r="Y3275" s="16">
        <v>0</v>
      </c>
      <c r="Z3275" s="16">
        <v>3.8399999999999997E-2</v>
      </c>
      <c r="AA3275" s="16">
        <v>2.2996050000000001</v>
      </c>
      <c r="AB3275" s="16">
        <v>0.05</v>
      </c>
      <c r="AC3275" s="16">
        <v>62.47</v>
      </c>
      <c r="AD3275" s="16">
        <v>12.18</v>
      </c>
      <c r="AE3275" s="16">
        <v>0.40939999999999999</v>
      </c>
      <c r="AF3275" s="16">
        <v>0</v>
      </c>
      <c r="AG3275" s="16">
        <v>12338.4</v>
      </c>
      <c r="AH3275" s="16">
        <v>3.7600000000000001E-2</v>
      </c>
      <c r="AI3275" s="16">
        <v>9.5904000000000007</v>
      </c>
      <c r="AJ3275" s="16">
        <v>32.645899999999997</v>
      </c>
      <c r="AK3275" s="16">
        <v>-1.7242999999999999</v>
      </c>
      <c r="AL3275" s="16">
        <v>-0.83160000000000001</v>
      </c>
      <c r="AM3275" s="16">
        <v>-1.6357999999999999</v>
      </c>
      <c r="AN3275" s="16">
        <v>-3.1766000000000001</v>
      </c>
      <c r="AO3275" s="16">
        <v>-1.9387000000000001</v>
      </c>
      <c r="AP3275" s="16">
        <v>-1.7696000000000001</v>
      </c>
      <c r="AR3275" s="16">
        <f t="shared" si="133"/>
        <v>1</v>
      </c>
      <c r="AS3275" s="5">
        <f t="shared" si="132"/>
        <v>1.9019000000000119E-2</v>
      </c>
    </row>
    <row r="3276" spans="1:45" x14ac:dyDescent="0.25">
      <c r="A3276" s="16" t="s">
        <v>408</v>
      </c>
      <c r="B3276" s="16" t="s">
        <v>136</v>
      </c>
      <c r="C3276" s="16" t="s">
        <v>360</v>
      </c>
      <c r="D3276" s="16">
        <v>1987</v>
      </c>
      <c r="E3276" s="16" t="s">
        <v>3764</v>
      </c>
      <c r="F3276" s="16" t="s">
        <v>590</v>
      </c>
      <c r="G3276" s="10">
        <v>459.887</v>
      </c>
      <c r="H3276" s="73">
        <v>6.1309800000000001</v>
      </c>
      <c r="I3276" s="16" t="s">
        <v>6700</v>
      </c>
      <c r="J3276" s="71">
        <v>1.9E-2</v>
      </c>
      <c r="K3276" s="71">
        <v>1.3740000000000001</v>
      </c>
      <c r="L3276" s="16">
        <v>-3.1267680000000002</v>
      </c>
      <c r="M3276" s="16">
        <v>-0.52210160000000005</v>
      </c>
      <c r="N3276" s="16">
        <v>-1.003757</v>
      </c>
      <c r="O3276" s="16">
        <v>-2.214712</v>
      </c>
      <c r="P3276" s="16">
        <v>-1.466739</v>
      </c>
      <c r="Q3276" s="16">
        <v>-1.7398670000000001</v>
      </c>
      <c r="R3276" s="16">
        <v>0.29899999999999999</v>
      </c>
      <c r="S3276" s="16">
        <v>1.4999999999999999E-4</v>
      </c>
      <c r="T3276" s="16">
        <v>2.9999999999999997E-4</v>
      </c>
      <c r="U3276" s="16">
        <v>5.1668000000000003</v>
      </c>
      <c r="V3276" s="16">
        <v>2.3420000000000001</v>
      </c>
      <c r="W3276" s="16">
        <v>0.32800000000000001</v>
      </c>
      <c r="X3276" s="16">
        <v>371.1</v>
      </c>
      <c r="Y3276" s="16">
        <v>0.77470000000000006</v>
      </c>
      <c r="Z3276" s="16">
        <v>1.95E-2</v>
      </c>
      <c r="AA3276" s="16">
        <v>2.2759140000000002</v>
      </c>
      <c r="AB3276" s="16">
        <v>0.05</v>
      </c>
      <c r="AC3276" s="16">
        <v>62.47</v>
      </c>
      <c r="AD3276" s="16">
        <v>12.79</v>
      </c>
      <c r="AE3276" s="16">
        <v>0.33279999999999998</v>
      </c>
      <c r="AF3276" s="16">
        <v>0</v>
      </c>
      <c r="AG3276" s="16">
        <v>13078.2</v>
      </c>
      <c r="AH3276" s="16">
        <v>3.6499999999999998E-2</v>
      </c>
      <c r="AI3276" s="16">
        <v>9.7154000000000007</v>
      </c>
      <c r="AJ3276" s="16">
        <v>33.6798</v>
      </c>
      <c r="AK3276" s="16">
        <v>-1.6666000000000001</v>
      </c>
      <c r="AL3276" s="16">
        <v>-0.83440000000000003</v>
      </c>
      <c r="AM3276" s="16">
        <v>-1.6186</v>
      </c>
      <c r="AN3276" s="16">
        <v>-3.0556000000000001</v>
      </c>
      <c r="AO3276" s="16">
        <v>-1.8939999999999999</v>
      </c>
      <c r="AP3276" s="16">
        <v>-1.7363999999999999</v>
      </c>
      <c r="AR3276" s="16">
        <f t="shared" si="133"/>
        <v>1</v>
      </c>
      <c r="AS3276" s="5">
        <f t="shared" si="132"/>
        <v>1.3157999999999781E-2</v>
      </c>
    </row>
    <row r="3277" spans="1:45" x14ac:dyDescent="0.25">
      <c r="A3277" s="16" t="s">
        <v>408</v>
      </c>
      <c r="B3277" s="16" t="s">
        <v>136</v>
      </c>
      <c r="C3277" s="16" t="s">
        <v>360</v>
      </c>
      <c r="D3277" s="16">
        <v>1988</v>
      </c>
      <c r="E3277" s="16" t="s">
        <v>3779</v>
      </c>
      <c r="F3277" s="16" t="s">
        <v>590</v>
      </c>
      <c r="G3277" s="10">
        <v>415.15199999999999</v>
      </c>
      <c r="H3277" s="73">
        <v>6.0286460000000002</v>
      </c>
      <c r="I3277" s="16" t="s">
        <v>6700</v>
      </c>
      <c r="J3277" s="71">
        <v>-5.0000000000000001E-3</v>
      </c>
      <c r="K3277" s="71">
        <v>1.3680000000000001</v>
      </c>
      <c r="L3277" s="16">
        <v>-3.0786699999999998</v>
      </c>
      <c r="M3277" s="16">
        <v>-0.52116960000000001</v>
      </c>
      <c r="N3277" s="16">
        <v>-1.0230079999999999</v>
      </c>
      <c r="O3277" s="16">
        <v>-2.1470199999999999</v>
      </c>
      <c r="P3277" s="16">
        <v>-1.4554450000000001</v>
      </c>
      <c r="Q3277" s="16">
        <v>-1.6940299999999999</v>
      </c>
      <c r="R3277" s="16">
        <v>0.29899999999999999</v>
      </c>
      <c r="S3277" s="16">
        <v>1.4999999999999999E-4</v>
      </c>
      <c r="T3277" s="16">
        <v>4.0000000000000002E-4</v>
      </c>
      <c r="U3277" s="16">
        <v>5.0603999999999996</v>
      </c>
      <c r="V3277" s="16">
        <v>2.4380000000000002</v>
      </c>
      <c r="W3277" s="16">
        <v>0.36199999999999999</v>
      </c>
      <c r="X3277" s="16">
        <v>369.19099999999997</v>
      </c>
      <c r="Y3277" s="16">
        <v>2.4588999999999999</v>
      </c>
      <c r="Z3277" s="16">
        <v>3.2000000000000001E-2</v>
      </c>
      <c r="AA3277" s="16">
        <v>2.2522229999999999</v>
      </c>
      <c r="AB3277" s="16">
        <v>0.05</v>
      </c>
      <c r="AC3277" s="16">
        <v>62.47</v>
      </c>
      <c r="AD3277" s="16">
        <v>13.4</v>
      </c>
      <c r="AE3277" s="16">
        <v>0.32369999999999999</v>
      </c>
      <c r="AF3277" s="16">
        <v>0</v>
      </c>
      <c r="AG3277" s="16">
        <v>13177.6</v>
      </c>
      <c r="AH3277" s="16">
        <v>3.5299999999999998E-2</v>
      </c>
      <c r="AI3277" s="16">
        <v>9.8405000000000005</v>
      </c>
      <c r="AJ3277" s="16">
        <v>34.7136</v>
      </c>
      <c r="AK3277" s="16">
        <v>-1.6088</v>
      </c>
      <c r="AL3277" s="16">
        <v>-0.83720000000000006</v>
      </c>
      <c r="AM3277" s="16">
        <v>-1.6012999999999999</v>
      </c>
      <c r="AN3277" s="16">
        <v>-2.9346000000000001</v>
      </c>
      <c r="AO3277" s="16">
        <v>-1.8492</v>
      </c>
      <c r="AP3277" s="16">
        <v>-1.7031000000000001</v>
      </c>
      <c r="AR3277" s="16">
        <f t="shared" si="133"/>
        <v>1</v>
      </c>
      <c r="AS3277" s="5">
        <f t="shared" si="132"/>
        <v>4.8098000000000418E-2</v>
      </c>
    </row>
    <row r="3278" spans="1:45" x14ac:dyDescent="0.25">
      <c r="A3278" s="16" t="s">
        <v>408</v>
      </c>
      <c r="B3278" s="16" t="s">
        <v>136</v>
      </c>
      <c r="C3278" s="16" t="s">
        <v>360</v>
      </c>
      <c r="D3278" s="16">
        <v>1989</v>
      </c>
      <c r="E3278" s="16" t="s">
        <v>3777</v>
      </c>
      <c r="F3278" s="16" t="s">
        <v>590</v>
      </c>
      <c r="G3278" s="10">
        <v>408.68799999999999</v>
      </c>
      <c r="H3278" s="73">
        <v>6.0129530000000004</v>
      </c>
      <c r="I3278" s="16" t="s">
        <v>6700</v>
      </c>
      <c r="J3278" s="71">
        <v>5.0000000000000001E-3</v>
      </c>
      <c r="K3278" s="71">
        <v>1.375</v>
      </c>
      <c r="L3278" s="16">
        <v>-3.025191</v>
      </c>
      <c r="M3278" s="16">
        <v>-0.52303370000000005</v>
      </c>
      <c r="N3278" s="16">
        <v>-1.023223</v>
      </c>
      <c r="O3278" s="16">
        <v>-2.0836830000000002</v>
      </c>
      <c r="P3278" s="16">
        <v>-1.443794</v>
      </c>
      <c r="Q3278" s="16">
        <v>-1.6482460000000001</v>
      </c>
      <c r="R3278" s="16">
        <v>0.29899999999999999</v>
      </c>
      <c r="S3278" s="16">
        <v>1.4999999999999999E-4</v>
      </c>
      <c r="T3278" s="16">
        <v>2.0000000000000001E-4</v>
      </c>
      <c r="U3278" s="16">
        <v>4.9539</v>
      </c>
      <c r="V3278" s="16">
        <v>2.5339999999999998</v>
      </c>
      <c r="W3278" s="16">
        <v>0.39600000000000002</v>
      </c>
      <c r="X3278" s="16">
        <v>370.26900000000001</v>
      </c>
      <c r="Y3278" s="16">
        <v>4.1429999999999998</v>
      </c>
      <c r="Z3278" s="16">
        <v>4.2099999999999999E-2</v>
      </c>
      <c r="AA3278" s="16">
        <v>2.2281439999999999</v>
      </c>
      <c r="AB3278" s="16">
        <v>0.05</v>
      </c>
      <c r="AC3278" s="16">
        <v>62.47</v>
      </c>
      <c r="AD3278" s="16">
        <v>14.02</v>
      </c>
      <c r="AE3278" s="16">
        <v>0.3221</v>
      </c>
      <c r="AF3278" s="16">
        <v>0</v>
      </c>
      <c r="AG3278" s="16">
        <v>13704.4</v>
      </c>
      <c r="AH3278" s="16">
        <v>3.4200000000000001E-2</v>
      </c>
      <c r="AI3278" s="16">
        <v>9.9655000000000005</v>
      </c>
      <c r="AJ3278" s="16">
        <v>35.747399999999999</v>
      </c>
      <c r="AK3278" s="16">
        <v>-1.5510999999999999</v>
      </c>
      <c r="AL3278" s="16">
        <v>-0.84</v>
      </c>
      <c r="AM3278" s="16">
        <v>-1.5841000000000001</v>
      </c>
      <c r="AN3278" s="16">
        <v>-2.8136000000000001</v>
      </c>
      <c r="AO3278" s="16">
        <v>-1.8045</v>
      </c>
      <c r="AP3278" s="16">
        <v>-1.6698</v>
      </c>
      <c r="AR3278" s="16">
        <f t="shared" si="133"/>
        <v>1</v>
      </c>
      <c r="AS3278" s="5">
        <f t="shared" si="132"/>
        <v>5.3478999999999832E-2</v>
      </c>
    </row>
    <row r="3279" spans="1:45" x14ac:dyDescent="0.25">
      <c r="A3279" s="16" t="s">
        <v>408</v>
      </c>
      <c r="B3279" s="16" t="s">
        <v>136</v>
      </c>
      <c r="C3279" s="16" t="s">
        <v>360</v>
      </c>
      <c r="D3279" s="16">
        <v>1990</v>
      </c>
      <c r="E3279" s="16" t="s">
        <v>3770</v>
      </c>
      <c r="F3279" s="16" t="s">
        <v>590</v>
      </c>
      <c r="G3279" s="10">
        <v>416.23</v>
      </c>
      <c r="H3279" s="73">
        <v>6.0312390000000002</v>
      </c>
      <c r="I3279" s="16" t="s">
        <v>6700</v>
      </c>
      <c r="J3279" s="71">
        <v>2.8000000000000001E-2</v>
      </c>
      <c r="K3279" s="71">
        <v>1.413</v>
      </c>
      <c r="L3279" s="16">
        <v>-3.0018039999999999</v>
      </c>
      <c r="M3279" s="16">
        <v>-0.5220882</v>
      </c>
      <c r="N3279" s="16">
        <v>-1.025825</v>
      </c>
      <c r="O3279" s="16">
        <v>-2.083691</v>
      </c>
      <c r="P3279" s="16">
        <v>-1.43411</v>
      </c>
      <c r="Q3279" s="16">
        <v>-1.6024590000000001</v>
      </c>
      <c r="R3279" s="16">
        <v>0.29899999999999999</v>
      </c>
      <c r="S3279" s="16">
        <v>4.0000000000000002E-4</v>
      </c>
      <c r="T3279" s="16">
        <v>2.0000000000000001E-4</v>
      </c>
      <c r="U3279" s="16">
        <v>4.8475000000000001</v>
      </c>
      <c r="V3279" s="16">
        <v>2.63</v>
      </c>
      <c r="W3279" s="16">
        <v>0.43</v>
      </c>
      <c r="X3279" s="16">
        <v>370.97</v>
      </c>
      <c r="Y3279" s="16">
        <v>5.8270999999999997</v>
      </c>
      <c r="Z3279" s="16">
        <v>3.1099999999999999E-2</v>
      </c>
      <c r="AA3279" s="16">
        <v>2.2743609999999999</v>
      </c>
      <c r="AB3279" s="16">
        <v>0.05</v>
      </c>
      <c r="AC3279" s="16">
        <v>62.47</v>
      </c>
      <c r="AD3279" s="16">
        <v>12.83</v>
      </c>
      <c r="AE3279" s="16">
        <v>0.32850000000000001</v>
      </c>
      <c r="AF3279" s="16">
        <v>0</v>
      </c>
      <c r="AG3279" s="16">
        <v>13938.8</v>
      </c>
      <c r="AH3279" s="16">
        <v>3.0499999999999999E-2</v>
      </c>
      <c r="AI3279" s="16">
        <v>10.1</v>
      </c>
      <c r="AJ3279" s="16">
        <v>36.700000000000003</v>
      </c>
      <c r="AK3279" s="16">
        <v>-1.4934000000000001</v>
      </c>
      <c r="AL3279" s="16">
        <v>-0.84289999999999998</v>
      </c>
      <c r="AM3279" s="16">
        <v>-1.5668</v>
      </c>
      <c r="AN3279" s="16">
        <v>-2.6926999999999999</v>
      </c>
      <c r="AO3279" s="16">
        <v>-1.7597</v>
      </c>
      <c r="AP3279" s="16">
        <v>-1.6365000000000001</v>
      </c>
      <c r="AR3279" s="16">
        <f t="shared" si="133"/>
        <v>1</v>
      </c>
      <c r="AS3279" s="5">
        <f t="shared" si="132"/>
        <v>2.3387000000000047E-2</v>
      </c>
    </row>
    <row r="3280" spans="1:45" x14ac:dyDescent="0.25">
      <c r="A3280" s="16" t="s">
        <v>408</v>
      </c>
      <c r="B3280" s="16" t="s">
        <v>136</v>
      </c>
      <c r="C3280" s="16" t="s">
        <v>360</v>
      </c>
      <c r="D3280" s="16">
        <v>1991</v>
      </c>
      <c r="E3280" s="16" t="s">
        <v>3758</v>
      </c>
      <c r="F3280" s="16" t="s">
        <v>590</v>
      </c>
      <c r="G3280" s="10">
        <v>423.565</v>
      </c>
      <c r="H3280" s="73">
        <v>6.0487070000000003</v>
      </c>
      <c r="I3280" s="16" t="s">
        <v>6700</v>
      </c>
      <c r="J3280" s="71">
        <v>-8.7999999999999995E-2</v>
      </c>
      <c r="K3280" s="71">
        <v>1.294</v>
      </c>
      <c r="L3280" s="16">
        <v>-2.9477449999999998</v>
      </c>
      <c r="M3280" s="16">
        <v>-0.52115619999999996</v>
      </c>
      <c r="N3280" s="16">
        <v>-1.037838</v>
      </c>
      <c r="O3280" s="16">
        <v>-2.0118589999999998</v>
      </c>
      <c r="P3280" s="16">
        <v>-1.421011</v>
      </c>
      <c r="Q3280" s="16">
        <v>-1.556657</v>
      </c>
      <c r="R3280" s="16">
        <v>0.29899999999999999</v>
      </c>
      <c r="S3280" s="16">
        <v>4.0000000000000002E-4</v>
      </c>
      <c r="T3280" s="16">
        <v>2.9999999999999997E-4</v>
      </c>
      <c r="U3280" s="16">
        <v>4.7411000000000003</v>
      </c>
      <c r="V3280" s="16">
        <v>2.766</v>
      </c>
      <c r="W3280" s="16">
        <v>0.44800000000000001</v>
      </c>
      <c r="X3280" s="16">
        <v>370.21199999999999</v>
      </c>
      <c r="Y3280" s="16">
        <v>7.5111999999999997</v>
      </c>
      <c r="Z3280" s="16">
        <v>4.7300000000000002E-2</v>
      </c>
      <c r="AA3280" s="16">
        <v>2.258826</v>
      </c>
      <c r="AB3280" s="16">
        <v>0.05</v>
      </c>
      <c r="AC3280" s="16">
        <v>62.47</v>
      </c>
      <c r="AD3280" s="16">
        <v>13.23</v>
      </c>
      <c r="AE3280" s="16">
        <v>0.33450000000000002</v>
      </c>
      <c r="AF3280" s="16">
        <v>0</v>
      </c>
      <c r="AG3280" s="16">
        <v>14294.8</v>
      </c>
      <c r="AH3280" s="16">
        <v>3.15E-2</v>
      </c>
      <c r="AI3280" s="16">
        <v>10.199999999999999</v>
      </c>
      <c r="AJ3280" s="16">
        <v>37.799999999999997</v>
      </c>
      <c r="AK3280" s="16">
        <v>-1.4356</v>
      </c>
      <c r="AL3280" s="16">
        <v>-0.84570000000000001</v>
      </c>
      <c r="AM3280" s="16">
        <v>-1.5496000000000001</v>
      </c>
      <c r="AN3280" s="16">
        <v>-2.5716999999999999</v>
      </c>
      <c r="AO3280" s="16">
        <v>-1.7150000000000001</v>
      </c>
      <c r="AP3280" s="16">
        <v>-1.6032</v>
      </c>
      <c r="AR3280" s="16">
        <f t="shared" si="133"/>
        <v>1</v>
      </c>
      <c r="AS3280" s="5">
        <f t="shared" si="132"/>
        <v>5.4059000000000079E-2</v>
      </c>
    </row>
    <row r="3281" spans="1:45" x14ac:dyDescent="0.25">
      <c r="A3281" s="16" t="s">
        <v>408</v>
      </c>
      <c r="B3281" s="16" t="s">
        <v>136</v>
      </c>
      <c r="C3281" s="16" t="s">
        <v>360</v>
      </c>
      <c r="D3281" s="16">
        <v>1992</v>
      </c>
      <c r="E3281" s="16" t="s">
        <v>3751</v>
      </c>
      <c r="F3281" s="16" t="s">
        <v>590</v>
      </c>
      <c r="G3281" s="10">
        <v>343.50099999999998</v>
      </c>
      <c r="H3281" s="73">
        <v>5.8391900000000003</v>
      </c>
      <c r="I3281" s="16" t="s">
        <v>6700</v>
      </c>
      <c r="J3281" s="71">
        <v>-0.107</v>
      </c>
      <c r="K3281" s="71">
        <v>1.163</v>
      </c>
      <c r="L3281" s="16">
        <v>-2.9106380000000001</v>
      </c>
      <c r="M3281" s="16">
        <v>-0.52303370000000005</v>
      </c>
      <c r="N3281" s="16">
        <v>-1.046794</v>
      </c>
      <c r="O3281" s="16">
        <v>-1.976315</v>
      </c>
      <c r="P3281" s="16">
        <v>-1.4085240000000001</v>
      </c>
      <c r="Q3281" s="16">
        <v>-1.5108729999999999</v>
      </c>
      <c r="R3281" s="16">
        <v>0.29899999999999999</v>
      </c>
      <c r="S3281" s="16">
        <v>1.4999999999999999E-4</v>
      </c>
      <c r="T3281" s="16">
        <v>2.0000000000000001E-4</v>
      </c>
      <c r="U3281" s="16">
        <v>4.6345999999999998</v>
      </c>
      <c r="V3281" s="16">
        <v>2.9020000000000001</v>
      </c>
      <c r="W3281" s="16">
        <v>0.46600000000000003</v>
      </c>
      <c r="X3281" s="16">
        <v>369.93599999999998</v>
      </c>
      <c r="Y3281" s="16">
        <v>9.1953999999999994</v>
      </c>
      <c r="Z3281" s="16">
        <v>4.7899999999999998E-2</v>
      </c>
      <c r="AA3281" s="16">
        <v>2.2642630000000001</v>
      </c>
      <c r="AB3281" s="16">
        <v>0.05</v>
      </c>
      <c r="AC3281" s="16">
        <v>62.47</v>
      </c>
      <c r="AD3281" s="16">
        <v>13.09</v>
      </c>
      <c r="AE3281" s="16">
        <v>0.34329999999999999</v>
      </c>
      <c r="AF3281" s="16">
        <v>0</v>
      </c>
      <c r="AG3281" s="16">
        <v>13939.7</v>
      </c>
      <c r="AH3281" s="16">
        <v>3.27E-2</v>
      </c>
      <c r="AI3281" s="16">
        <v>10.4</v>
      </c>
      <c r="AJ3281" s="16">
        <v>38.799999999999997</v>
      </c>
      <c r="AK3281" s="16">
        <v>-1.3778999999999999</v>
      </c>
      <c r="AL3281" s="16">
        <v>-0.84850000000000003</v>
      </c>
      <c r="AM3281" s="16">
        <v>-1.5324</v>
      </c>
      <c r="AN3281" s="16">
        <v>-2.4506999999999999</v>
      </c>
      <c r="AO3281" s="16">
        <v>-1.6701999999999999</v>
      </c>
      <c r="AP3281" s="16">
        <v>-1.57</v>
      </c>
      <c r="AR3281" s="16">
        <f t="shared" si="133"/>
        <v>1</v>
      </c>
      <c r="AS3281" s="5">
        <f t="shared" si="132"/>
        <v>3.7106999999999779E-2</v>
      </c>
    </row>
    <row r="3282" spans="1:45" x14ac:dyDescent="0.25">
      <c r="A3282" s="16" t="s">
        <v>408</v>
      </c>
      <c r="B3282" s="16" t="s">
        <v>136</v>
      </c>
      <c r="C3282" s="16" t="s">
        <v>360</v>
      </c>
      <c r="D3282" s="16">
        <v>1993</v>
      </c>
      <c r="E3282" s="16" t="s">
        <v>3776</v>
      </c>
      <c r="F3282" s="16" t="s">
        <v>590</v>
      </c>
      <c r="G3282" s="10">
        <v>350.16500000000002</v>
      </c>
      <c r="H3282" s="73">
        <v>5.8584059999999996</v>
      </c>
      <c r="I3282" s="16" t="s">
        <v>6700</v>
      </c>
      <c r="J3282" s="71">
        <v>3.0000000000000001E-3</v>
      </c>
      <c r="K3282" s="71">
        <v>1.1659999999999999</v>
      </c>
      <c r="L3282" s="16">
        <v>-2.8712469999999999</v>
      </c>
      <c r="M3282" s="16">
        <v>-0.52283109999999999</v>
      </c>
      <c r="N3282" s="16">
        <v>-1.0554870000000001</v>
      </c>
      <c r="O3282" s="16">
        <v>-1.938415</v>
      </c>
      <c r="P3282" s="16">
        <v>-1.3956919999999999</v>
      </c>
      <c r="Q3282" s="16">
        <v>-1.4650540000000001</v>
      </c>
      <c r="R3282" s="16">
        <v>0.29899999999999999</v>
      </c>
      <c r="S3282" s="16">
        <v>4.4999999999999999E-4</v>
      </c>
      <c r="T3282" s="16">
        <v>1E-4</v>
      </c>
      <c r="U3282" s="16">
        <v>4.5282</v>
      </c>
      <c r="V3282" s="16">
        <v>3.0379999999999998</v>
      </c>
      <c r="W3282" s="16">
        <v>0.48399999999999999</v>
      </c>
      <c r="X3282" s="16">
        <v>369.69900000000001</v>
      </c>
      <c r="Y3282" s="16">
        <v>10.8795</v>
      </c>
      <c r="Z3282" s="16">
        <v>3.2800000000000003E-2</v>
      </c>
      <c r="AA3282" s="16">
        <v>2.1764899999999998</v>
      </c>
      <c r="AB3282" s="16">
        <v>0.05</v>
      </c>
      <c r="AC3282" s="16">
        <v>62.47</v>
      </c>
      <c r="AD3282" s="16">
        <v>15.35</v>
      </c>
      <c r="AE3282" s="16">
        <v>0.36249999999999999</v>
      </c>
      <c r="AF3282" s="16">
        <v>0</v>
      </c>
      <c r="AG3282" s="16">
        <v>14032.4</v>
      </c>
      <c r="AH3282" s="16">
        <v>3.3000000000000002E-2</v>
      </c>
      <c r="AI3282" s="16">
        <v>10.5</v>
      </c>
      <c r="AJ3282" s="16">
        <v>39.9</v>
      </c>
      <c r="AK3282" s="16">
        <v>-1.3201000000000001</v>
      </c>
      <c r="AL3282" s="16">
        <v>-0.85129999999999995</v>
      </c>
      <c r="AM3282" s="16">
        <v>-1.5150999999999999</v>
      </c>
      <c r="AN3282" s="16">
        <v>-2.3296999999999999</v>
      </c>
      <c r="AO3282" s="16">
        <v>-1.6254999999999999</v>
      </c>
      <c r="AP3282" s="16">
        <v>-1.5367</v>
      </c>
      <c r="AR3282" s="16">
        <f t="shared" si="133"/>
        <v>1</v>
      </c>
      <c r="AS3282" s="5">
        <f t="shared" si="132"/>
        <v>3.9391000000000176E-2</v>
      </c>
    </row>
    <row r="3283" spans="1:45" x14ac:dyDescent="0.25">
      <c r="A3283" s="16" t="s">
        <v>408</v>
      </c>
      <c r="B3283" s="16" t="s">
        <v>136</v>
      </c>
      <c r="C3283" s="16" t="s">
        <v>360</v>
      </c>
      <c r="D3283" s="16">
        <v>1994</v>
      </c>
      <c r="E3283" s="16" t="s">
        <v>3763</v>
      </c>
      <c r="F3283" s="16" t="s">
        <v>590</v>
      </c>
      <c r="G3283" s="10">
        <v>345.24400000000003</v>
      </c>
      <c r="H3283" s="73">
        <v>5.844252</v>
      </c>
      <c r="I3283" s="16" t="s">
        <v>6700</v>
      </c>
      <c r="J3283" s="71">
        <v>2.9000000000000001E-2</v>
      </c>
      <c r="K3283" s="71">
        <v>1.2</v>
      </c>
      <c r="L3283" s="16">
        <v>-2.8237350000000001</v>
      </c>
      <c r="M3283" s="16">
        <v>-0.52284459999999999</v>
      </c>
      <c r="N3283" s="16">
        <v>-1.0671489999999999</v>
      </c>
      <c r="O3283" s="16">
        <v>-1.878679</v>
      </c>
      <c r="P3283" s="16">
        <v>-1.384082</v>
      </c>
      <c r="Q3283" s="16">
        <v>-1.419252</v>
      </c>
      <c r="R3283" s="16">
        <v>0.29899999999999999</v>
      </c>
      <c r="S3283" s="16">
        <v>2.0000000000000001E-4</v>
      </c>
      <c r="T3283" s="16">
        <v>2.0000000000000001E-4</v>
      </c>
      <c r="U3283" s="16">
        <v>4.4217000000000004</v>
      </c>
      <c r="V3283" s="16">
        <v>3.1739999999999999</v>
      </c>
      <c r="W3283" s="16">
        <v>0.502</v>
      </c>
      <c r="X3283" s="16">
        <v>368.99799999999999</v>
      </c>
      <c r="Y3283" s="16">
        <v>12.563599999999999</v>
      </c>
      <c r="Z3283" s="16">
        <v>3.85E-2</v>
      </c>
      <c r="AA3283" s="16">
        <v>2.138817</v>
      </c>
      <c r="AB3283" s="16">
        <v>0.05</v>
      </c>
      <c r="AC3283" s="16">
        <v>62.47</v>
      </c>
      <c r="AD3283" s="16">
        <v>16.32</v>
      </c>
      <c r="AE3283" s="16">
        <v>0.3987</v>
      </c>
      <c r="AF3283" s="16">
        <v>0</v>
      </c>
      <c r="AG3283" s="16">
        <v>13388.7</v>
      </c>
      <c r="AH3283" s="16">
        <v>3.3300000000000003E-2</v>
      </c>
      <c r="AI3283" s="16">
        <v>10.6</v>
      </c>
      <c r="AJ3283" s="16">
        <v>40.9</v>
      </c>
      <c r="AK3283" s="16">
        <v>-1.2624</v>
      </c>
      <c r="AL3283" s="16">
        <v>-0.85409999999999997</v>
      </c>
      <c r="AM3283" s="16">
        <v>-1.4979</v>
      </c>
      <c r="AN3283" s="16">
        <v>-2.2086999999999999</v>
      </c>
      <c r="AO3283" s="16">
        <v>-1.5807</v>
      </c>
      <c r="AP3283" s="16">
        <v>-1.5034000000000001</v>
      </c>
      <c r="AR3283" s="16">
        <f t="shared" si="133"/>
        <v>1</v>
      </c>
      <c r="AS3283" s="5">
        <f t="shared" si="132"/>
        <v>4.7511999999999777E-2</v>
      </c>
    </row>
    <row r="3284" spans="1:45" x14ac:dyDescent="0.25">
      <c r="A3284" s="16" t="s">
        <v>408</v>
      </c>
      <c r="B3284" s="16" t="s">
        <v>136</v>
      </c>
      <c r="C3284" s="16" t="s">
        <v>360</v>
      </c>
      <c r="D3284" s="16">
        <v>1995</v>
      </c>
      <c r="E3284" s="16" t="s">
        <v>3765</v>
      </c>
      <c r="F3284" s="16" t="s">
        <v>590</v>
      </c>
      <c r="G3284" s="10">
        <v>318.279</v>
      </c>
      <c r="H3284" s="73">
        <v>5.7629289999999997</v>
      </c>
      <c r="I3284" s="16" t="s">
        <v>6700</v>
      </c>
      <c r="J3284" s="71">
        <v>-0.107</v>
      </c>
      <c r="K3284" s="71">
        <v>1.0780000000000001</v>
      </c>
      <c r="L3284" s="16">
        <v>-2.7808250000000001</v>
      </c>
      <c r="M3284" s="16">
        <v>-0.52302020000000005</v>
      </c>
      <c r="N3284" s="16">
        <v>-1.0871109999999999</v>
      </c>
      <c r="O3284" s="16">
        <v>-1.8183279999999999</v>
      </c>
      <c r="P3284" s="16">
        <v>-1.374905</v>
      </c>
      <c r="Q3284" s="16">
        <v>-1.373432</v>
      </c>
      <c r="R3284" s="16">
        <v>0.29899999999999999</v>
      </c>
      <c r="S3284" s="16">
        <v>4.0000000000000002E-4</v>
      </c>
      <c r="T3284" s="16">
        <v>1E-4</v>
      </c>
      <c r="U3284" s="16">
        <v>4.3152999999999997</v>
      </c>
      <c r="V3284" s="16">
        <v>3.31</v>
      </c>
      <c r="W3284" s="16">
        <v>0.52</v>
      </c>
      <c r="X3284" s="16">
        <v>366.99400000000003</v>
      </c>
      <c r="Y3284" s="16">
        <v>14.2477</v>
      </c>
      <c r="Z3284" s="16">
        <v>4.5199999999999997E-2</v>
      </c>
      <c r="AA3284" s="16">
        <v>2.1048339999999999</v>
      </c>
      <c r="AB3284" s="16">
        <v>0.05</v>
      </c>
      <c r="AC3284" s="16">
        <v>62.47</v>
      </c>
      <c r="AD3284" s="16">
        <v>17.195</v>
      </c>
      <c r="AE3284" s="16">
        <v>0.4234</v>
      </c>
      <c r="AF3284" s="16">
        <v>0</v>
      </c>
      <c r="AG3284" s="16">
        <v>14634</v>
      </c>
      <c r="AH3284" s="16">
        <v>2.3599999999999999E-2</v>
      </c>
      <c r="AI3284" s="16">
        <v>10.7</v>
      </c>
      <c r="AJ3284" s="16">
        <v>42</v>
      </c>
      <c r="AK3284" s="16">
        <v>-1.2045999999999999</v>
      </c>
      <c r="AL3284" s="16">
        <v>-0.8569</v>
      </c>
      <c r="AM3284" s="16">
        <v>-1.4805999999999999</v>
      </c>
      <c r="AN3284" s="16">
        <v>-2.0876999999999999</v>
      </c>
      <c r="AO3284" s="16">
        <v>-1.536</v>
      </c>
      <c r="AP3284" s="16">
        <v>-1.4701</v>
      </c>
      <c r="AR3284" s="16">
        <f t="shared" si="133"/>
        <v>1</v>
      </c>
      <c r="AS3284" s="5">
        <f t="shared" si="132"/>
        <v>4.2910000000000004E-2</v>
      </c>
    </row>
    <row r="3285" spans="1:45" x14ac:dyDescent="0.25">
      <c r="A3285" s="16" t="s">
        <v>408</v>
      </c>
      <c r="B3285" s="16" t="s">
        <v>136</v>
      </c>
      <c r="C3285" s="16" t="s">
        <v>360</v>
      </c>
      <c r="D3285" s="16">
        <v>1996</v>
      </c>
      <c r="E3285" s="16" t="s">
        <v>3762</v>
      </c>
      <c r="F3285" s="16" t="s">
        <v>590</v>
      </c>
      <c r="G3285" s="10">
        <v>323.29199999999997</v>
      </c>
      <c r="H3285" s="73">
        <v>5.778556</v>
      </c>
      <c r="I3285" s="16" t="s">
        <v>6700</v>
      </c>
      <c r="J3285" s="71">
        <v>-0.28299999999999997</v>
      </c>
      <c r="K3285" s="71">
        <v>0.81299999999999994</v>
      </c>
      <c r="L3285" s="16">
        <v>-2.6929020000000001</v>
      </c>
      <c r="M3285" s="16">
        <v>-0.52115619999999996</v>
      </c>
      <c r="N3285" s="16">
        <v>-1.0941529999999999</v>
      </c>
      <c r="O3285" s="16">
        <v>-1.7593080000000001</v>
      </c>
      <c r="P3285" s="16">
        <v>-1.3635170000000001</v>
      </c>
      <c r="Q3285" s="16">
        <v>-1.239025</v>
      </c>
      <c r="R3285" s="16">
        <v>0.29899999999999999</v>
      </c>
      <c r="S3285" s="16">
        <v>4.0000000000000002E-4</v>
      </c>
      <c r="T3285" s="16">
        <v>2.9999999999999997E-4</v>
      </c>
      <c r="U3285" s="16">
        <v>4.2088000000000001</v>
      </c>
      <c r="V3285" s="16">
        <v>3.3759999999999999</v>
      </c>
      <c r="W3285" s="16">
        <v>0.53800000000000003</v>
      </c>
      <c r="X3285" s="16">
        <v>367.25299999999999</v>
      </c>
      <c r="Y3285" s="16">
        <v>15.931900000000001</v>
      </c>
      <c r="Z3285" s="16">
        <v>4.7300000000000002E-2</v>
      </c>
      <c r="AA3285" s="16">
        <v>2.04949</v>
      </c>
      <c r="AB3285" s="16">
        <v>0.05</v>
      </c>
      <c r="AC3285" s="16">
        <v>62.47</v>
      </c>
      <c r="AD3285" s="16">
        <v>18.62</v>
      </c>
      <c r="AE3285" s="16">
        <v>0.4385</v>
      </c>
      <c r="AF3285" s="16">
        <v>0</v>
      </c>
      <c r="AG3285" s="16">
        <v>14339.8</v>
      </c>
      <c r="AH3285" s="16">
        <v>2.3599999999999999E-2</v>
      </c>
      <c r="AI3285" s="16">
        <v>10.8</v>
      </c>
      <c r="AJ3285" s="16">
        <v>43</v>
      </c>
      <c r="AK3285" s="16">
        <v>-0.68830000000000002</v>
      </c>
      <c r="AL3285" s="16">
        <v>-0.77359999999999995</v>
      </c>
      <c r="AM3285" s="16">
        <v>-1.4657</v>
      </c>
      <c r="AN3285" s="16">
        <v>-1.8147</v>
      </c>
      <c r="AO3285" s="16">
        <v>-1.6162000000000001</v>
      </c>
      <c r="AP3285" s="16">
        <v>-1.4819</v>
      </c>
      <c r="AR3285" s="16">
        <f t="shared" si="133"/>
        <v>1</v>
      </c>
      <c r="AS3285" s="5">
        <f t="shared" si="132"/>
        <v>8.7922999999999973E-2</v>
      </c>
    </row>
    <row r="3286" spans="1:45" x14ac:dyDescent="0.25">
      <c r="A3286" s="16" t="s">
        <v>408</v>
      </c>
      <c r="B3286" s="16" t="s">
        <v>136</v>
      </c>
      <c r="C3286" s="16" t="s">
        <v>360</v>
      </c>
      <c r="D3286" s="16">
        <v>1997</v>
      </c>
      <c r="E3286" s="16" t="s">
        <v>3775</v>
      </c>
      <c r="F3286" s="16" t="s">
        <v>590</v>
      </c>
      <c r="G3286" s="10">
        <v>302.65899999999999</v>
      </c>
      <c r="H3286" s="73">
        <v>5.7126060000000001</v>
      </c>
      <c r="I3286" s="16" t="s">
        <v>6700</v>
      </c>
      <c r="J3286" s="71">
        <v>-0.19</v>
      </c>
      <c r="K3286" s="71">
        <v>0.67200000000000004</v>
      </c>
      <c r="L3286" s="16">
        <v>-2.6710699999999998</v>
      </c>
      <c r="M3286" s="16">
        <v>-0.52152089999999995</v>
      </c>
      <c r="N3286" s="16">
        <v>-1.1126849999999999</v>
      </c>
      <c r="O3286" s="16">
        <v>-1.6613739999999999</v>
      </c>
      <c r="P3286" s="16">
        <v>-1.351586</v>
      </c>
      <c r="Q3286" s="16">
        <v>-1.287261</v>
      </c>
      <c r="R3286" s="16">
        <v>0.29899999999999999</v>
      </c>
      <c r="S3286" s="16">
        <v>5.5000000000000003E-4</v>
      </c>
      <c r="T3286" s="16">
        <v>2.0000000000000001E-4</v>
      </c>
      <c r="U3286" s="16">
        <v>4.1024000000000003</v>
      </c>
      <c r="V3286" s="16">
        <v>3.4420000000000002</v>
      </c>
      <c r="W3286" s="16">
        <v>0.55600000000000005</v>
      </c>
      <c r="X3286" s="16">
        <v>365.709</v>
      </c>
      <c r="Y3286" s="16">
        <v>17.616</v>
      </c>
      <c r="Z3286" s="16">
        <v>6.2199999999999998E-2</v>
      </c>
      <c r="AA3286" s="16">
        <v>1.9500660000000001</v>
      </c>
      <c r="AB3286" s="16">
        <v>0.05</v>
      </c>
      <c r="AC3286" s="16">
        <v>62.47</v>
      </c>
      <c r="AD3286" s="16">
        <v>21.18</v>
      </c>
      <c r="AE3286" s="16">
        <v>0.4425</v>
      </c>
      <c r="AF3286" s="16">
        <v>0</v>
      </c>
      <c r="AG3286" s="16">
        <v>14114.9</v>
      </c>
      <c r="AH3286" s="16">
        <v>2.35E-2</v>
      </c>
      <c r="AI3286" s="16">
        <v>11</v>
      </c>
      <c r="AJ3286" s="16">
        <v>44</v>
      </c>
      <c r="AK3286" s="16">
        <v>-1.0318000000000001</v>
      </c>
      <c r="AL3286" s="16">
        <v>-0.82220000000000004</v>
      </c>
      <c r="AM3286" s="16">
        <v>-1.4612000000000001</v>
      </c>
      <c r="AN3286" s="16">
        <v>-2.0440999999999998</v>
      </c>
      <c r="AO3286" s="16">
        <v>-1.4517</v>
      </c>
      <c r="AP3286" s="16">
        <v>-1.3372999999999999</v>
      </c>
      <c r="AR3286" s="16">
        <f t="shared" si="133"/>
        <v>1</v>
      </c>
      <c r="AS3286" s="5">
        <f t="shared" si="132"/>
        <v>2.1832000000000296E-2</v>
      </c>
    </row>
    <row r="3287" spans="1:45" x14ac:dyDescent="0.25">
      <c r="A3287" s="16" t="s">
        <v>408</v>
      </c>
      <c r="B3287" s="16" t="s">
        <v>136</v>
      </c>
      <c r="C3287" s="16" t="s">
        <v>360</v>
      </c>
      <c r="D3287" s="16">
        <v>1998</v>
      </c>
      <c r="E3287" s="16" t="s">
        <v>3768</v>
      </c>
      <c r="F3287" s="16" t="s">
        <v>590</v>
      </c>
      <c r="G3287" s="10">
        <v>304.65100000000001</v>
      </c>
      <c r="H3287" s="73">
        <v>5.7191679999999998</v>
      </c>
      <c r="I3287" s="16" t="s">
        <v>6700</v>
      </c>
      <c r="J3287" s="71">
        <v>-1.0999999999999999E-2</v>
      </c>
      <c r="K3287" s="71">
        <v>0.66400000000000003</v>
      </c>
      <c r="L3287" s="16">
        <v>-2.7153890000000001</v>
      </c>
      <c r="M3287" s="16">
        <v>-0.52302020000000005</v>
      </c>
      <c r="N3287" s="16">
        <v>-1.137621</v>
      </c>
      <c r="O3287" s="16">
        <v>-1.699872</v>
      </c>
      <c r="P3287" s="16">
        <v>-1.33884</v>
      </c>
      <c r="Q3287" s="16">
        <v>-1.335548</v>
      </c>
      <c r="R3287" s="16">
        <v>0.29899999999999999</v>
      </c>
      <c r="S3287" s="16">
        <v>4.0000000000000002E-4</v>
      </c>
      <c r="T3287" s="16">
        <v>1E-4</v>
      </c>
      <c r="U3287" s="16">
        <v>3.996</v>
      </c>
      <c r="V3287" s="16">
        <v>3.508</v>
      </c>
      <c r="W3287" s="16">
        <v>0.57399999999999995</v>
      </c>
      <c r="X3287" s="16">
        <v>363.16199999999998</v>
      </c>
      <c r="Y3287" s="16">
        <v>19.3001</v>
      </c>
      <c r="Z3287" s="16">
        <v>4.4600000000000001E-2</v>
      </c>
      <c r="AA3287" s="16">
        <v>2.0731809999999999</v>
      </c>
      <c r="AB3287" s="16">
        <v>0.05</v>
      </c>
      <c r="AC3287" s="16">
        <v>62.47</v>
      </c>
      <c r="AD3287" s="16">
        <v>18.010000000000002</v>
      </c>
      <c r="AE3287" s="16">
        <v>0.43940000000000001</v>
      </c>
      <c r="AF3287" s="16">
        <v>0</v>
      </c>
      <c r="AG3287" s="16">
        <v>15022.2</v>
      </c>
      <c r="AH3287" s="16">
        <v>2.3300000000000001E-2</v>
      </c>
      <c r="AI3287" s="16">
        <v>11.1</v>
      </c>
      <c r="AJ3287" s="16">
        <v>45.1</v>
      </c>
      <c r="AK3287" s="16">
        <v>-1.3752</v>
      </c>
      <c r="AL3287" s="16">
        <v>-0.87090000000000001</v>
      </c>
      <c r="AM3287" s="16">
        <v>-1.4568000000000001</v>
      </c>
      <c r="AN3287" s="16">
        <v>-2.2736000000000001</v>
      </c>
      <c r="AO3287" s="16">
        <v>-1.2873000000000001</v>
      </c>
      <c r="AP3287" s="16">
        <v>-1.1927000000000001</v>
      </c>
      <c r="AR3287" s="16">
        <f t="shared" si="133"/>
        <v>1</v>
      </c>
      <c r="AS3287" s="5">
        <f t="shared" si="132"/>
        <v>-4.4319000000000219E-2</v>
      </c>
    </row>
    <row r="3288" spans="1:45" x14ac:dyDescent="0.25">
      <c r="A3288" s="16" t="s">
        <v>408</v>
      </c>
      <c r="B3288" s="16" t="s">
        <v>136</v>
      </c>
      <c r="C3288" s="16" t="s">
        <v>360</v>
      </c>
      <c r="D3288" s="16">
        <v>1999</v>
      </c>
      <c r="E3288" s="16" t="s">
        <v>3752</v>
      </c>
      <c r="F3288" s="16" t="s">
        <v>590</v>
      </c>
      <c r="G3288" s="10">
        <v>292.95800000000003</v>
      </c>
      <c r="H3288" s="73">
        <v>5.6800309999999996</v>
      </c>
      <c r="I3288" s="16" t="s">
        <v>6700</v>
      </c>
      <c r="J3288" s="71">
        <v>-8.7999999999999995E-2</v>
      </c>
      <c r="K3288" s="71">
        <v>0.60799999999999998</v>
      </c>
      <c r="L3288" s="16">
        <v>-2.671246</v>
      </c>
      <c r="M3288" s="16">
        <v>-0.52546499999999996</v>
      </c>
      <c r="N3288" s="16">
        <v>-1.1323369999999999</v>
      </c>
      <c r="O3288" s="16">
        <v>-1.5898060000000001</v>
      </c>
      <c r="P3288" s="16">
        <v>-1.327817</v>
      </c>
      <c r="Q3288" s="16">
        <v>-1.366455</v>
      </c>
      <c r="R3288" s="16">
        <v>0.29899999999999999</v>
      </c>
      <c r="S3288" s="16">
        <v>0</v>
      </c>
      <c r="T3288" s="16">
        <v>0</v>
      </c>
      <c r="U3288" s="16">
        <v>3.8895</v>
      </c>
      <c r="V3288" s="16">
        <v>3.5739999999999998</v>
      </c>
      <c r="W3288" s="16">
        <v>0.59199999999999997</v>
      </c>
      <c r="X3288" s="16">
        <v>365.35300000000001</v>
      </c>
      <c r="Y3288" s="16">
        <v>20.984200000000001</v>
      </c>
      <c r="Z3288" s="16">
        <v>5.8500000000000003E-2</v>
      </c>
      <c r="AA3288" s="16">
        <v>1.9325889999999999</v>
      </c>
      <c r="AB3288" s="16">
        <v>0.05</v>
      </c>
      <c r="AC3288" s="16">
        <v>62.47</v>
      </c>
      <c r="AD3288" s="16">
        <v>21.63</v>
      </c>
      <c r="AE3288" s="16">
        <v>0.45229999999999998</v>
      </c>
      <c r="AF3288" s="16">
        <v>0</v>
      </c>
      <c r="AG3288" s="16">
        <v>14576.2</v>
      </c>
      <c r="AH3288" s="16">
        <v>2.2700000000000001E-2</v>
      </c>
      <c r="AI3288" s="16">
        <v>11.2</v>
      </c>
      <c r="AJ3288" s="16">
        <v>46.1</v>
      </c>
      <c r="AK3288" s="16">
        <v>-1.4748000000000001</v>
      </c>
      <c r="AL3288" s="16">
        <v>-0.89190000000000003</v>
      </c>
      <c r="AM3288" s="16">
        <v>-1.4583999999999999</v>
      </c>
      <c r="AN3288" s="16">
        <v>-2.1200999999999999</v>
      </c>
      <c r="AO3288" s="16">
        <v>-1.3325</v>
      </c>
      <c r="AP3288" s="16">
        <v>-1.3309</v>
      </c>
      <c r="AR3288" s="16">
        <f t="shared" si="133"/>
        <v>1</v>
      </c>
      <c r="AS3288" s="5">
        <f t="shared" si="132"/>
        <v>4.4143000000000043E-2</v>
      </c>
    </row>
    <row r="3289" spans="1:45" x14ac:dyDescent="0.25">
      <c r="A3289" s="16" t="s">
        <v>408</v>
      </c>
      <c r="B3289" s="16" t="s">
        <v>136</v>
      </c>
      <c r="C3289" s="16" t="s">
        <v>360</v>
      </c>
      <c r="D3289" s="16">
        <v>2000</v>
      </c>
      <c r="E3289" s="16" t="s">
        <v>3771</v>
      </c>
      <c r="F3289" s="16" t="s">
        <v>590</v>
      </c>
      <c r="G3289" s="10">
        <v>303.78899999999999</v>
      </c>
      <c r="H3289" s="73">
        <v>5.7163339999999998</v>
      </c>
      <c r="I3289" s="16">
        <v>4564297</v>
      </c>
      <c r="J3289" s="71">
        <v>2.3E-2</v>
      </c>
      <c r="K3289" s="71">
        <v>0.622</v>
      </c>
      <c r="L3289" s="16">
        <v>-2.6115729999999999</v>
      </c>
      <c r="M3289" s="16">
        <v>-0.52358749999999998</v>
      </c>
      <c r="N3289" s="16">
        <v>-1.0218799999999999</v>
      </c>
      <c r="O3289" s="16">
        <v>-1.5534319999999999</v>
      </c>
      <c r="P3289" s="16">
        <v>-1.3146279999999999</v>
      </c>
      <c r="Q3289" s="16">
        <v>-1.397327</v>
      </c>
      <c r="R3289" s="16">
        <v>0.29899999999999999</v>
      </c>
      <c r="S3289" s="16">
        <v>2.5000000000000001E-4</v>
      </c>
      <c r="T3289" s="16">
        <v>1E-4</v>
      </c>
      <c r="U3289" s="16">
        <v>4.9493999999999998</v>
      </c>
      <c r="V3289" s="16">
        <v>3.64</v>
      </c>
      <c r="W3289" s="16">
        <v>0.61</v>
      </c>
      <c r="X3289" s="16">
        <v>364.80399999999997</v>
      </c>
      <c r="Y3289" s="16">
        <v>22.668299999999999</v>
      </c>
      <c r="Z3289" s="16">
        <v>5.6399999999999999E-2</v>
      </c>
      <c r="AA3289" s="16">
        <v>1.9207430000000001</v>
      </c>
      <c r="AB3289" s="16">
        <v>0.05</v>
      </c>
      <c r="AC3289" s="16">
        <v>62.47</v>
      </c>
      <c r="AD3289" s="16">
        <v>21.934999999999999</v>
      </c>
      <c r="AE3289" s="16">
        <v>0.45850000000000002</v>
      </c>
      <c r="AF3289" s="16">
        <v>0.28839999999999999</v>
      </c>
      <c r="AG3289" s="16">
        <v>14581</v>
      </c>
      <c r="AH3289" s="16">
        <v>2.23E-2</v>
      </c>
      <c r="AI3289" s="16">
        <v>11.3</v>
      </c>
      <c r="AJ3289" s="16">
        <v>47.2</v>
      </c>
      <c r="AK3289" s="16">
        <v>-1.5744</v>
      </c>
      <c r="AL3289" s="16">
        <v>-0.91279999999999994</v>
      </c>
      <c r="AM3289" s="16">
        <v>-1.4601</v>
      </c>
      <c r="AN3289" s="16">
        <v>-1.9665999999999999</v>
      </c>
      <c r="AO3289" s="16">
        <v>-1.3775999999999999</v>
      </c>
      <c r="AP3289" s="16">
        <v>-1.4690000000000001</v>
      </c>
      <c r="AR3289" s="16">
        <f t="shared" si="133"/>
        <v>1</v>
      </c>
      <c r="AS3289" s="5">
        <f t="shared" si="132"/>
        <v>5.9673000000000087E-2</v>
      </c>
    </row>
    <row r="3290" spans="1:45" x14ac:dyDescent="0.25">
      <c r="A3290" s="16" t="s">
        <v>408</v>
      </c>
      <c r="B3290" s="16" t="s">
        <v>136</v>
      </c>
      <c r="C3290" s="16" t="s">
        <v>360</v>
      </c>
      <c r="D3290" s="16">
        <v>2001</v>
      </c>
      <c r="E3290" s="16" t="s">
        <v>3761</v>
      </c>
      <c r="F3290" s="16" t="s">
        <v>590</v>
      </c>
      <c r="G3290" s="10">
        <v>271.69</v>
      </c>
      <c r="H3290" s="73">
        <v>5.60466</v>
      </c>
      <c r="I3290" s="16">
        <v>4739147</v>
      </c>
      <c r="J3290" s="71">
        <v>0.151</v>
      </c>
      <c r="K3290" s="71">
        <v>0.72399999999999998</v>
      </c>
      <c r="L3290" s="16">
        <v>-2.6055779999999999</v>
      </c>
      <c r="M3290" s="16">
        <v>-0.52302020000000005</v>
      </c>
      <c r="N3290" s="16">
        <v>-1.1671769999999999</v>
      </c>
      <c r="O3290" s="16">
        <v>-1.599251</v>
      </c>
      <c r="P3290" s="16">
        <v>-1.300489</v>
      </c>
      <c r="Q3290" s="16">
        <v>-1.19909</v>
      </c>
      <c r="R3290" s="16">
        <v>0.29899999999999999</v>
      </c>
      <c r="S3290" s="16">
        <v>4.0000000000000002E-4</v>
      </c>
      <c r="T3290" s="16">
        <v>1E-4</v>
      </c>
      <c r="U3290" s="16">
        <v>3.4676999999999998</v>
      </c>
      <c r="V3290" s="16">
        <v>3.6960000000000002</v>
      </c>
      <c r="W3290" s="16">
        <v>0.63800000000000001</v>
      </c>
      <c r="X3290" s="16">
        <v>365.99900000000002</v>
      </c>
      <c r="Y3290" s="16">
        <v>24.352499999999999</v>
      </c>
      <c r="Z3290" s="16">
        <v>4.99E-2</v>
      </c>
      <c r="AA3290" s="16">
        <v>2.1263890000000001</v>
      </c>
      <c r="AB3290" s="16">
        <v>0.05</v>
      </c>
      <c r="AC3290" s="16">
        <v>62.47</v>
      </c>
      <c r="AD3290" s="16">
        <v>16.64</v>
      </c>
      <c r="AE3290" s="16">
        <v>0.52949999999999997</v>
      </c>
      <c r="AF3290" s="16">
        <v>0.62609999999999999</v>
      </c>
      <c r="AG3290" s="16">
        <v>16433</v>
      </c>
      <c r="AH3290" s="16">
        <v>2.0500000000000001E-2</v>
      </c>
      <c r="AI3290" s="16">
        <v>11.5</v>
      </c>
      <c r="AJ3290" s="16">
        <v>48.2</v>
      </c>
      <c r="AK3290" s="16">
        <v>-1.1265000000000001</v>
      </c>
      <c r="AL3290" s="16">
        <v>-0.82989999999999997</v>
      </c>
      <c r="AM3290" s="16">
        <v>-1.4872000000000001</v>
      </c>
      <c r="AN3290" s="16">
        <v>-1.4112</v>
      </c>
      <c r="AO3290" s="16">
        <v>-1.3203</v>
      </c>
      <c r="AP3290" s="16">
        <v>-1.3987000000000001</v>
      </c>
      <c r="AR3290" s="16">
        <f t="shared" si="133"/>
        <v>1</v>
      </c>
      <c r="AS3290" s="5">
        <f t="shared" si="132"/>
        <v>5.9949999999999726E-3</v>
      </c>
    </row>
    <row r="3291" spans="1:45" x14ac:dyDescent="0.25">
      <c r="A3291" s="16" t="s">
        <v>408</v>
      </c>
      <c r="B3291" s="16" t="s">
        <v>136</v>
      </c>
      <c r="C3291" s="16" t="s">
        <v>360</v>
      </c>
      <c r="D3291" s="16">
        <v>2002</v>
      </c>
      <c r="E3291" s="16" t="s">
        <v>3756</v>
      </c>
      <c r="F3291" s="16" t="s">
        <v>590</v>
      </c>
      <c r="G3291" s="10">
        <v>327.96699999999998</v>
      </c>
      <c r="H3291" s="73">
        <v>5.7929139999999997</v>
      </c>
      <c r="I3291" s="16">
        <v>4957216</v>
      </c>
      <c r="J3291" s="71">
        <v>0.21199999999999999</v>
      </c>
      <c r="K3291" s="71">
        <v>0.89500000000000002</v>
      </c>
      <c r="L3291" s="16">
        <v>-2.485598</v>
      </c>
      <c r="M3291" s="16">
        <v>-0.52099340000000005</v>
      </c>
      <c r="N3291" s="16">
        <v>-1.146409</v>
      </c>
      <c r="O3291" s="16">
        <v>-1.560452</v>
      </c>
      <c r="P3291" s="16">
        <v>-1.2856300000000001</v>
      </c>
      <c r="Q3291" s="16">
        <v>-1.0008349999999999</v>
      </c>
      <c r="R3291" s="16">
        <v>0.30409999999999998</v>
      </c>
      <c r="S3291" s="16">
        <v>2.0000000000000001E-4</v>
      </c>
      <c r="T3291" s="16">
        <v>1E-4</v>
      </c>
      <c r="U3291" s="16">
        <v>3.5863</v>
      </c>
      <c r="V3291" s="16">
        <v>3.7519999999999998</v>
      </c>
      <c r="W3291" s="16">
        <v>0.66600000000000004</v>
      </c>
      <c r="X3291" s="16">
        <v>366.84699999999998</v>
      </c>
      <c r="Y3291" s="16">
        <v>26.0366</v>
      </c>
      <c r="Z3291" s="16">
        <v>5.0900000000000001E-2</v>
      </c>
      <c r="AA3291" s="16">
        <v>2.124447</v>
      </c>
      <c r="AB3291" s="16">
        <v>0.05</v>
      </c>
      <c r="AC3291" s="16">
        <v>62.47</v>
      </c>
      <c r="AD3291" s="16">
        <v>16.690000000000001</v>
      </c>
      <c r="AE3291" s="16">
        <v>0.53420000000000001</v>
      </c>
      <c r="AF3291" s="16">
        <v>1.4912000000000001</v>
      </c>
      <c r="AG3291" s="16">
        <v>18168.3</v>
      </c>
      <c r="AH3291" s="16">
        <v>2.0400000000000001E-2</v>
      </c>
      <c r="AI3291" s="16">
        <v>11.6</v>
      </c>
      <c r="AJ3291" s="16">
        <v>49.2</v>
      </c>
      <c r="AK3291" s="16">
        <v>-0.67849999999999999</v>
      </c>
      <c r="AL3291" s="16">
        <v>-0.74709999999999999</v>
      </c>
      <c r="AM3291" s="16">
        <v>-1.5143</v>
      </c>
      <c r="AN3291" s="16">
        <v>-0.85580000000000001</v>
      </c>
      <c r="AO3291" s="16">
        <v>-1.2629999999999999</v>
      </c>
      <c r="AP3291" s="16">
        <v>-1.3283</v>
      </c>
      <c r="AR3291" s="16">
        <f t="shared" si="133"/>
        <v>1</v>
      </c>
      <c r="AS3291" s="5">
        <f t="shared" si="132"/>
        <v>0.11997999999999998</v>
      </c>
    </row>
    <row r="3292" spans="1:45" x14ac:dyDescent="0.25">
      <c r="A3292" s="16" t="s">
        <v>408</v>
      </c>
      <c r="B3292" s="16" t="s">
        <v>136</v>
      </c>
      <c r="C3292" s="16" t="s">
        <v>360</v>
      </c>
      <c r="D3292" s="16">
        <v>2003</v>
      </c>
      <c r="E3292" s="16" t="s">
        <v>3778</v>
      </c>
      <c r="F3292" s="16" t="s">
        <v>590</v>
      </c>
      <c r="G3292" s="10">
        <v>342.01900000000001</v>
      </c>
      <c r="H3292" s="73">
        <v>5.834867</v>
      </c>
      <c r="I3292" s="16">
        <v>5199549</v>
      </c>
      <c r="J3292" s="71">
        <v>6.2E-2</v>
      </c>
      <c r="K3292" s="71">
        <v>0.95199999999999996</v>
      </c>
      <c r="L3292" s="16">
        <v>-2.3964560000000001</v>
      </c>
      <c r="M3292" s="16">
        <v>-0.52396569999999998</v>
      </c>
      <c r="N3292" s="16">
        <v>-1.1632659999999999</v>
      </c>
      <c r="O3292" s="16">
        <v>-1.436606</v>
      </c>
      <c r="P3292" s="16">
        <v>-1.2727029999999999</v>
      </c>
      <c r="Q3292" s="16">
        <v>-0.92022309999999996</v>
      </c>
      <c r="R3292" s="16">
        <v>0.29899999999999999</v>
      </c>
      <c r="S3292" s="16">
        <v>1.4999999999999999E-4</v>
      </c>
      <c r="T3292" s="16">
        <v>1E-4</v>
      </c>
      <c r="U3292" s="16">
        <v>3.2948</v>
      </c>
      <c r="V3292" s="16">
        <v>3.8079999999999998</v>
      </c>
      <c r="W3292" s="16">
        <v>0.69399999999999995</v>
      </c>
      <c r="X3292" s="16">
        <v>368.55599999999998</v>
      </c>
      <c r="Y3292" s="16">
        <v>27.720700000000001</v>
      </c>
      <c r="Z3292" s="16">
        <v>5.62E-2</v>
      </c>
      <c r="AA3292" s="16">
        <v>1.896082</v>
      </c>
      <c r="AB3292" s="16">
        <v>0.05</v>
      </c>
      <c r="AC3292" s="16">
        <v>62.47</v>
      </c>
      <c r="AD3292" s="16">
        <v>22.57</v>
      </c>
      <c r="AE3292" s="16">
        <v>0.53680000000000005</v>
      </c>
      <c r="AF3292" s="16">
        <v>2.4022999999999999</v>
      </c>
      <c r="AG3292" s="16">
        <v>17674.400000000001</v>
      </c>
      <c r="AH3292" s="16">
        <v>1.8200000000000001E-2</v>
      </c>
      <c r="AI3292" s="16">
        <v>11.7</v>
      </c>
      <c r="AJ3292" s="16">
        <v>50.2</v>
      </c>
      <c r="AK3292" s="16">
        <v>-0.36969999999999997</v>
      </c>
      <c r="AL3292" s="16">
        <v>-0.90720000000000001</v>
      </c>
      <c r="AM3292" s="16">
        <v>-1.2310000000000001</v>
      </c>
      <c r="AN3292" s="16">
        <v>-1.1169</v>
      </c>
      <c r="AO3292" s="16">
        <v>-1.1440999999999999</v>
      </c>
      <c r="AP3292" s="16">
        <v>-1.2114</v>
      </c>
      <c r="AR3292" s="16">
        <f t="shared" si="133"/>
        <v>1</v>
      </c>
      <c r="AS3292" s="5">
        <f t="shared" si="132"/>
        <v>8.9141999999999832E-2</v>
      </c>
    </row>
    <row r="3293" spans="1:45" x14ac:dyDescent="0.25">
      <c r="A3293" s="16" t="s">
        <v>408</v>
      </c>
      <c r="B3293" s="16" t="s">
        <v>136</v>
      </c>
      <c r="C3293" s="16" t="s">
        <v>360</v>
      </c>
      <c r="D3293" s="16">
        <v>2004</v>
      </c>
      <c r="E3293" s="16" t="s">
        <v>3759</v>
      </c>
      <c r="F3293" s="16" t="s">
        <v>590</v>
      </c>
      <c r="G3293" s="10">
        <v>347.9</v>
      </c>
      <c r="H3293" s="73">
        <v>5.851915</v>
      </c>
      <c r="I3293" s="16">
        <v>5439695</v>
      </c>
      <c r="J3293" s="71">
        <v>-0.01</v>
      </c>
      <c r="K3293" s="71">
        <v>0.94299999999999995</v>
      </c>
      <c r="L3293" s="16">
        <v>-2.1970740000000002</v>
      </c>
      <c r="M3293" s="16">
        <v>-0.54080309999999998</v>
      </c>
      <c r="N3293" s="16">
        <v>-1.1846289999999999</v>
      </c>
      <c r="O3293" s="16">
        <v>-1.2067909999999999</v>
      </c>
      <c r="P3293" s="16">
        <v>-1.194615</v>
      </c>
      <c r="Q3293" s="16">
        <v>-0.74906019999999995</v>
      </c>
      <c r="R3293" s="16">
        <v>0.26779999999999998</v>
      </c>
      <c r="S3293" s="16">
        <v>2.0000000000000001E-4</v>
      </c>
      <c r="T3293" s="16">
        <v>1E-4</v>
      </c>
      <c r="U3293" s="16">
        <v>3.1448</v>
      </c>
      <c r="V3293" s="16">
        <v>3.8639999999999999</v>
      </c>
      <c r="W3293" s="16">
        <v>0.72199999999999998</v>
      </c>
      <c r="X3293" s="16">
        <v>367.22699999999998</v>
      </c>
      <c r="Y3293" s="16">
        <v>38.031199999999998</v>
      </c>
      <c r="Z3293" s="16">
        <v>5.5899999999999998E-2</v>
      </c>
      <c r="AA3293" s="16">
        <v>1.8716140000000001</v>
      </c>
      <c r="AB3293" s="16">
        <v>0.05</v>
      </c>
      <c r="AC3293" s="16">
        <v>62.47</v>
      </c>
      <c r="AD3293" s="16">
        <v>23.2</v>
      </c>
      <c r="AE3293" s="16">
        <v>0.53769999999999996</v>
      </c>
      <c r="AF3293" s="16">
        <v>24.038699999999999</v>
      </c>
      <c r="AG3293" s="16">
        <v>19244.3</v>
      </c>
      <c r="AH3293" s="16">
        <v>1.7100000000000001E-2</v>
      </c>
      <c r="AI3293" s="16">
        <v>11.8</v>
      </c>
      <c r="AJ3293" s="16">
        <v>51.3</v>
      </c>
      <c r="AK3293" s="16">
        <v>-0.317</v>
      </c>
      <c r="AL3293" s="16">
        <v>-0.87660000000000005</v>
      </c>
      <c r="AM3293" s="16">
        <v>-1.1016999999999999</v>
      </c>
      <c r="AN3293" s="16">
        <v>-0.44369999999999998</v>
      </c>
      <c r="AO3293" s="16">
        <v>-1.0228999999999999</v>
      </c>
      <c r="AP3293" s="16">
        <v>-1.1740999999999999</v>
      </c>
      <c r="AR3293" s="16">
        <f t="shared" si="133"/>
        <v>1</v>
      </c>
      <c r="AS3293" s="5">
        <f t="shared" si="132"/>
        <v>0.19938199999999995</v>
      </c>
    </row>
    <row r="3294" spans="1:45" x14ac:dyDescent="0.25">
      <c r="A3294" s="16" t="s">
        <v>408</v>
      </c>
      <c r="B3294" s="16" t="s">
        <v>136</v>
      </c>
      <c r="C3294" s="16" t="s">
        <v>360</v>
      </c>
      <c r="D3294" s="16">
        <v>2005</v>
      </c>
      <c r="E3294" s="16" t="s">
        <v>3774</v>
      </c>
      <c r="F3294" s="16" t="s">
        <v>590</v>
      </c>
      <c r="G3294" s="10">
        <v>348.94499999999999</v>
      </c>
      <c r="H3294" s="73">
        <v>5.8549129999999998</v>
      </c>
      <c r="I3294" s="16">
        <v>5658379</v>
      </c>
      <c r="J3294" s="71">
        <v>3.6999999999999998E-2</v>
      </c>
      <c r="K3294" s="71">
        <v>0.97799999999999998</v>
      </c>
      <c r="L3294" s="16">
        <v>-2.3575080000000002</v>
      </c>
      <c r="M3294" s="16">
        <v>-0.5672452</v>
      </c>
      <c r="N3294" s="16">
        <v>-1.2158899999999999</v>
      </c>
      <c r="O3294" s="16">
        <v>-1.396989</v>
      </c>
      <c r="P3294" s="16">
        <v>-1.178523</v>
      </c>
      <c r="Q3294" s="16">
        <v>-0.87627350000000004</v>
      </c>
      <c r="R3294" s="16">
        <v>0.219</v>
      </c>
      <c r="S3294" s="16">
        <v>2.5000000000000001E-4</v>
      </c>
      <c r="T3294" s="16">
        <v>1E-4</v>
      </c>
      <c r="U3294" s="16">
        <v>2.8359000000000001</v>
      </c>
      <c r="V3294" s="16">
        <v>3.92</v>
      </c>
      <c r="W3294" s="16">
        <v>0.75</v>
      </c>
      <c r="X3294" s="16">
        <v>366.96499999999997</v>
      </c>
      <c r="Y3294" s="16">
        <v>29.3538</v>
      </c>
      <c r="Z3294" s="16">
        <v>5.1900000000000002E-2</v>
      </c>
      <c r="AA3294" s="16">
        <v>1.85938</v>
      </c>
      <c r="AB3294" s="16">
        <v>0.05</v>
      </c>
      <c r="AC3294" s="16">
        <v>62.47</v>
      </c>
      <c r="AD3294" s="16">
        <v>23.515000000000001</v>
      </c>
      <c r="AE3294" s="16">
        <v>0.54300000000000004</v>
      </c>
      <c r="AF3294" s="16">
        <v>25.706800000000001</v>
      </c>
      <c r="AG3294" s="16">
        <v>19474.5</v>
      </c>
      <c r="AH3294" s="16">
        <v>1.6E-2</v>
      </c>
      <c r="AI3294" s="16">
        <v>11.9</v>
      </c>
      <c r="AJ3294" s="16">
        <v>52.3</v>
      </c>
      <c r="AK3294" s="16">
        <v>-0.51649999999999996</v>
      </c>
      <c r="AL3294" s="16">
        <v>-1.0909</v>
      </c>
      <c r="AM3294" s="16">
        <v>-1.3565</v>
      </c>
      <c r="AN3294" s="16">
        <v>-0.43109999999999998</v>
      </c>
      <c r="AO3294" s="16">
        <v>-1.0775999999999999</v>
      </c>
      <c r="AP3294" s="16">
        <v>-1.1819</v>
      </c>
      <c r="AR3294" s="16">
        <f t="shared" si="133"/>
        <v>1</v>
      </c>
      <c r="AS3294" s="5">
        <f t="shared" si="132"/>
        <v>-0.16043399999999997</v>
      </c>
    </row>
    <row r="3295" spans="1:45" x14ac:dyDescent="0.25">
      <c r="A3295" s="16" t="s">
        <v>408</v>
      </c>
      <c r="B3295" s="16" t="s">
        <v>136</v>
      </c>
      <c r="C3295" s="16" t="s">
        <v>360</v>
      </c>
      <c r="D3295" s="16">
        <v>2006</v>
      </c>
      <c r="E3295" s="16" t="s">
        <v>3753</v>
      </c>
      <c r="F3295" s="16" t="s">
        <v>590</v>
      </c>
      <c r="G3295" s="10">
        <v>356.245</v>
      </c>
      <c r="H3295" s="73">
        <v>5.8756180000000002</v>
      </c>
      <c r="I3295" s="16">
        <v>5848692</v>
      </c>
      <c r="J3295" s="71">
        <v>1.2999999999999999E-2</v>
      </c>
      <c r="K3295" s="71">
        <v>0.99099999999999999</v>
      </c>
      <c r="L3295" s="16">
        <v>-2.260281</v>
      </c>
      <c r="M3295" s="16">
        <v>-0.52415480000000003</v>
      </c>
      <c r="N3295" s="16">
        <v>-1.1981280000000001</v>
      </c>
      <c r="O3295" s="16">
        <v>-1.37435</v>
      </c>
      <c r="P3295" s="16">
        <v>-1.1620360000000001</v>
      </c>
      <c r="Q3295" s="16">
        <v>-0.7537334</v>
      </c>
      <c r="R3295" s="16">
        <v>0.29899999999999999</v>
      </c>
      <c r="S3295" s="16">
        <v>1E-4</v>
      </c>
      <c r="T3295" s="16">
        <v>1E-4</v>
      </c>
      <c r="U3295" s="16">
        <v>3.1444000000000001</v>
      </c>
      <c r="V3295" s="16">
        <v>4.0940000000000003</v>
      </c>
      <c r="W3295" s="16">
        <v>0.78800000000000003</v>
      </c>
      <c r="X3295" s="16">
        <v>363.71800000000002</v>
      </c>
      <c r="Y3295" s="16">
        <v>31.3368</v>
      </c>
      <c r="Z3295" s="16">
        <v>4.7699999999999999E-2</v>
      </c>
      <c r="AA3295" s="16">
        <v>1.895305</v>
      </c>
      <c r="AB3295" s="16">
        <v>0.05</v>
      </c>
      <c r="AC3295" s="16">
        <v>62.47</v>
      </c>
      <c r="AD3295" s="16">
        <v>22.59</v>
      </c>
      <c r="AE3295" s="16">
        <v>0.54910000000000003</v>
      </c>
      <c r="AF3295" s="16">
        <v>27.3748</v>
      </c>
      <c r="AG3295" s="16">
        <v>19183.2</v>
      </c>
      <c r="AH3295" s="16">
        <v>1.4800000000000001E-2</v>
      </c>
      <c r="AI3295" s="16">
        <v>12.1</v>
      </c>
      <c r="AJ3295" s="16">
        <v>53.3</v>
      </c>
      <c r="AK3295" s="16">
        <v>-0.3775</v>
      </c>
      <c r="AL3295" s="16">
        <v>-1.0133000000000001</v>
      </c>
      <c r="AM3295" s="16">
        <v>-1.1389</v>
      </c>
      <c r="AN3295" s="16">
        <v>-0.25690000000000002</v>
      </c>
      <c r="AO3295" s="16">
        <v>-1.1368</v>
      </c>
      <c r="AP3295" s="16">
        <v>-1.0217000000000001</v>
      </c>
      <c r="AR3295" s="16">
        <f t="shared" si="133"/>
        <v>1</v>
      </c>
      <c r="AS3295" s="5">
        <f t="shared" si="132"/>
        <v>9.7227000000000174E-2</v>
      </c>
    </row>
    <row r="3296" spans="1:45" x14ac:dyDescent="0.25">
      <c r="A3296" s="16" t="s">
        <v>408</v>
      </c>
      <c r="B3296" s="16" t="s">
        <v>136</v>
      </c>
      <c r="C3296" s="16" t="s">
        <v>360</v>
      </c>
      <c r="D3296" s="16">
        <v>2007</v>
      </c>
      <c r="E3296" s="16" t="s">
        <v>3767</v>
      </c>
      <c r="F3296" s="16" t="s">
        <v>590</v>
      </c>
      <c r="G3296" s="10">
        <v>374.28300000000002</v>
      </c>
      <c r="H3296" s="73">
        <v>5.9250119999999997</v>
      </c>
      <c r="I3296" s="16">
        <v>6015417</v>
      </c>
      <c r="J3296" s="71">
        <v>5.2999999999999999E-2</v>
      </c>
      <c r="K3296" s="71">
        <v>1.0449999999999999</v>
      </c>
      <c r="L3296" s="16">
        <v>-2.2647110000000001</v>
      </c>
      <c r="M3296" s="16">
        <v>-0.55904549999999997</v>
      </c>
      <c r="N3296" s="16">
        <v>-1.2315449999999999</v>
      </c>
      <c r="O3296" s="16">
        <v>-1.3668119999999999</v>
      </c>
      <c r="P3296" s="16">
        <v>-1.190089</v>
      </c>
      <c r="Q3296" s="16">
        <v>-0.67184820000000001</v>
      </c>
      <c r="R3296" s="16">
        <v>0.2316</v>
      </c>
      <c r="S3296" s="16">
        <v>5.9999999999999995E-4</v>
      </c>
      <c r="T3296" s="16">
        <v>1E-4</v>
      </c>
      <c r="U3296" s="16">
        <v>2.5585</v>
      </c>
      <c r="V3296" s="16">
        <v>4.2679999999999998</v>
      </c>
      <c r="W3296" s="16">
        <v>0.82599999999999996</v>
      </c>
      <c r="X3296" s="16">
        <v>367.19299999999998</v>
      </c>
      <c r="Y3296" s="16">
        <v>32.250399999999999</v>
      </c>
      <c r="Z3296" s="16">
        <v>3.6400000000000002E-2</v>
      </c>
      <c r="AA3296" s="16">
        <v>1.868895</v>
      </c>
      <c r="AB3296" s="16">
        <v>0.05</v>
      </c>
      <c r="AC3296" s="16">
        <v>62.47</v>
      </c>
      <c r="AD3296" s="16">
        <v>23.27</v>
      </c>
      <c r="AE3296" s="16">
        <v>0.5595</v>
      </c>
      <c r="AF3296" s="16">
        <v>14.3279</v>
      </c>
      <c r="AG3296" s="16">
        <v>19858.8</v>
      </c>
      <c r="AH3296" s="16">
        <v>1.37E-2</v>
      </c>
      <c r="AI3296" s="16">
        <v>12.2</v>
      </c>
      <c r="AJ3296" s="16">
        <v>54.3</v>
      </c>
      <c r="AK3296" s="16">
        <v>-0.25269999999999998</v>
      </c>
      <c r="AL3296" s="16">
        <v>-0.90280000000000005</v>
      </c>
      <c r="AM3296" s="16">
        <v>-1.1801999999999999</v>
      </c>
      <c r="AN3296" s="16">
        <v>-2.2599999999999999E-2</v>
      </c>
      <c r="AO3296" s="16">
        <v>-1.0727</v>
      </c>
      <c r="AP3296" s="16">
        <v>-1.02</v>
      </c>
      <c r="AR3296" s="16">
        <f t="shared" si="133"/>
        <v>1</v>
      </c>
      <c r="AS3296" s="5">
        <f t="shared" si="132"/>
        <v>-4.430000000000156E-3</v>
      </c>
    </row>
    <row r="3297" spans="1:45" x14ac:dyDescent="0.25">
      <c r="A3297" s="16" t="s">
        <v>408</v>
      </c>
      <c r="B3297" s="16" t="s">
        <v>136</v>
      </c>
      <c r="C3297" s="16" t="s">
        <v>360</v>
      </c>
      <c r="D3297" s="16">
        <v>2008</v>
      </c>
      <c r="E3297" s="16" t="s">
        <v>3760</v>
      </c>
      <c r="F3297" s="16" t="s">
        <v>590</v>
      </c>
      <c r="G3297" s="10">
        <v>384.89800000000002</v>
      </c>
      <c r="H3297" s="73">
        <v>5.952979</v>
      </c>
      <c r="I3297" s="16">
        <v>6165372</v>
      </c>
      <c r="J3297" s="71">
        <v>2.9000000000000001E-2</v>
      </c>
      <c r="K3297" s="71">
        <v>1.0760000000000001</v>
      </c>
      <c r="L3297" s="16">
        <v>-2.2234669999999999</v>
      </c>
      <c r="M3297" s="16">
        <v>-0.53230460000000002</v>
      </c>
      <c r="N3297" s="16">
        <v>-1.2304809999999999</v>
      </c>
      <c r="O3297" s="16">
        <v>-1.332524</v>
      </c>
      <c r="P3297" s="16">
        <v>-1.1662110000000001</v>
      </c>
      <c r="Q3297" s="16">
        <v>-0.66671259999999999</v>
      </c>
      <c r="R3297" s="16">
        <v>0.2782</v>
      </c>
      <c r="S3297" s="16">
        <v>6.9999999999999999E-4</v>
      </c>
      <c r="T3297" s="16">
        <v>2.0000000000000001E-4</v>
      </c>
      <c r="U3297" s="16">
        <v>2.4131999999999998</v>
      </c>
      <c r="V3297" s="16">
        <v>4.4420000000000002</v>
      </c>
      <c r="W3297" s="16">
        <v>0.86399999999999999</v>
      </c>
      <c r="X3297" s="16">
        <v>368.81</v>
      </c>
      <c r="Y3297" s="16">
        <v>32.030500000000004</v>
      </c>
      <c r="Z3297" s="16">
        <v>4.0599999999999997E-2</v>
      </c>
      <c r="AA3297" s="16">
        <v>1.7772380000000001</v>
      </c>
      <c r="AB3297" s="16">
        <v>0.05</v>
      </c>
      <c r="AC3297" s="16">
        <v>62.47</v>
      </c>
      <c r="AD3297" s="16">
        <v>25.63</v>
      </c>
      <c r="AE3297" s="16">
        <v>0.56940000000000002</v>
      </c>
      <c r="AF3297" s="16">
        <v>18.235299999999999</v>
      </c>
      <c r="AG3297" s="16">
        <v>19976.5</v>
      </c>
      <c r="AH3297" s="16">
        <v>1.2500000000000001E-2</v>
      </c>
      <c r="AI3297" s="16">
        <v>12.3</v>
      </c>
      <c r="AJ3297" s="16">
        <v>55.4</v>
      </c>
      <c r="AK3297" s="16">
        <v>-0.1744</v>
      </c>
      <c r="AL3297" s="16">
        <v>-0.96399999999999997</v>
      </c>
      <c r="AM3297" s="16">
        <v>-1.1761999999999999</v>
      </c>
      <c r="AN3297" s="16">
        <v>-0.2084</v>
      </c>
      <c r="AO3297" s="16">
        <v>-0.96930000000000005</v>
      </c>
      <c r="AP3297" s="16">
        <v>-0.95840000000000003</v>
      </c>
      <c r="AR3297" s="16">
        <f t="shared" si="133"/>
        <v>1</v>
      </c>
      <c r="AS3297" s="5">
        <f t="shared" si="132"/>
        <v>4.124400000000028E-2</v>
      </c>
    </row>
    <row r="3298" spans="1:45" x14ac:dyDescent="0.25">
      <c r="A3298" s="16" t="s">
        <v>408</v>
      </c>
      <c r="B3298" s="16" t="s">
        <v>136</v>
      </c>
      <c r="C3298" s="16" t="s">
        <v>360</v>
      </c>
      <c r="D3298" s="16">
        <v>2009</v>
      </c>
      <c r="E3298" s="16" t="s">
        <v>3773</v>
      </c>
      <c r="F3298" s="16" t="s">
        <v>590</v>
      </c>
      <c r="G3298" s="10">
        <v>393.54599999999999</v>
      </c>
      <c r="H3298" s="73">
        <v>5.9751969999999996</v>
      </c>
      <c r="I3298" s="16">
        <v>6310260</v>
      </c>
      <c r="J3298" s="71">
        <v>1.4999999999999999E-2</v>
      </c>
      <c r="K3298" s="71">
        <v>1.0920000000000001</v>
      </c>
      <c r="L3298" s="16">
        <v>-2.12155</v>
      </c>
      <c r="M3298" s="16">
        <v>-0.52265550000000005</v>
      </c>
      <c r="N3298" s="16">
        <v>-1.1986239999999999</v>
      </c>
      <c r="O3298" s="16">
        <v>-1.1800349999999999</v>
      </c>
      <c r="P3298" s="16">
        <v>-1.14717</v>
      </c>
      <c r="Q3298" s="16">
        <v>-0.65714320000000004</v>
      </c>
      <c r="R3298" s="16">
        <v>0.29899999999999999</v>
      </c>
      <c r="S3298" s="16">
        <v>2.5000000000000001E-4</v>
      </c>
      <c r="T3298" s="16">
        <v>2.0000000000000001E-4</v>
      </c>
      <c r="U3298" s="16">
        <v>2.7780999999999998</v>
      </c>
      <c r="V3298" s="16">
        <v>4.6159999999999997</v>
      </c>
      <c r="W3298" s="16">
        <v>0.90200000000000002</v>
      </c>
      <c r="X3298" s="16">
        <v>366.84300000000002</v>
      </c>
      <c r="Y3298" s="16">
        <v>38.4985</v>
      </c>
      <c r="Z3298" s="16">
        <v>5.3699999999999998E-2</v>
      </c>
      <c r="AA3298" s="16">
        <v>1.8104439999999999</v>
      </c>
      <c r="AB3298" s="16">
        <v>0.05</v>
      </c>
      <c r="AC3298" s="16">
        <v>62.47</v>
      </c>
      <c r="AD3298" s="16">
        <v>24.774999999999999</v>
      </c>
      <c r="AE3298" s="16">
        <v>0.58140000000000003</v>
      </c>
      <c r="AF3298" s="16">
        <v>20.563099999999999</v>
      </c>
      <c r="AG3298" s="16">
        <v>20552.599999999999</v>
      </c>
      <c r="AH3298" s="16">
        <v>1.14E-2</v>
      </c>
      <c r="AI3298" s="16">
        <v>12.5</v>
      </c>
      <c r="AJ3298" s="16">
        <v>56.4</v>
      </c>
      <c r="AK3298" s="16">
        <v>-0.26390000000000002</v>
      </c>
      <c r="AL3298" s="16">
        <v>-0.93879999999999997</v>
      </c>
      <c r="AM3298" s="16">
        <v>-1.2145999999999999</v>
      </c>
      <c r="AN3298" s="16">
        <v>-0.29659999999999997</v>
      </c>
      <c r="AO3298" s="16">
        <v>-0.7772</v>
      </c>
      <c r="AP3298" s="16">
        <v>-0.91920000000000002</v>
      </c>
      <c r="AR3298" s="16">
        <f t="shared" si="133"/>
        <v>1</v>
      </c>
      <c r="AS3298" s="5">
        <f t="shared" si="132"/>
        <v>0.10191699999999981</v>
      </c>
    </row>
    <row r="3299" spans="1:45" x14ac:dyDescent="0.25">
      <c r="A3299" s="16" t="s">
        <v>408</v>
      </c>
      <c r="B3299" s="16" t="s">
        <v>136</v>
      </c>
      <c r="C3299" s="16" t="s">
        <v>360</v>
      </c>
      <c r="D3299" s="16">
        <v>2010</v>
      </c>
      <c r="E3299" s="16" t="s">
        <v>3755</v>
      </c>
      <c r="F3299" s="16" t="s">
        <v>590</v>
      </c>
      <c r="G3299" s="10">
        <v>405.12799999999999</v>
      </c>
      <c r="H3299" s="73">
        <v>6.0042039999999997</v>
      </c>
      <c r="I3299" s="16">
        <v>6458720</v>
      </c>
      <c r="J3299" s="71">
        <v>-3.6999999999999998E-2</v>
      </c>
      <c r="K3299" s="71">
        <v>1.052</v>
      </c>
      <c r="L3299" s="16">
        <v>-2.1126420000000001</v>
      </c>
      <c r="M3299" s="16">
        <v>-0.54767489999999996</v>
      </c>
      <c r="N3299" s="16">
        <v>-1.1859519999999999</v>
      </c>
      <c r="O3299" s="16">
        <v>-1.250874</v>
      </c>
      <c r="P3299" s="16">
        <v>-1.0968709999999999</v>
      </c>
      <c r="Q3299" s="16">
        <v>-0.60241080000000002</v>
      </c>
      <c r="R3299" s="16">
        <v>0.2535</v>
      </c>
      <c r="S3299" s="16">
        <v>2.0000000000000001E-4</v>
      </c>
      <c r="T3299" s="16">
        <v>2.0000000000000001E-4</v>
      </c>
      <c r="U3299" s="16">
        <v>2.5886</v>
      </c>
      <c r="V3299" s="16">
        <v>4.79</v>
      </c>
      <c r="W3299" s="16">
        <v>0.94</v>
      </c>
      <c r="X3299" s="16">
        <v>371.00900000000001</v>
      </c>
      <c r="Y3299" s="16">
        <v>35.739699999999999</v>
      </c>
      <c r="Z3299" s="16">
        <v>5.7799999999999997E-2</v>
      </c>
      <c r="AA3299" s="16">
        <v>1.866565</v>
      </c>
      <c r="AB3299" s="16">
        <v>0.05</v>
      </c>
      <c r="AC3299" s="16">
        <v>62.47</v>
      </c>
      <c r="AD3299" s="16">
        <v>23.33</v>
      </c>
      <c r="AE3299" s="16">
        <v>0.24340000000000001</v>
      </c>
      <c r="AF3299" s="16">
        <v>34.770699999999998</v>
      </c>
      <c r="AG3299" s="16">
        <v>22252.400000000001</v>
      </c>
      <c r="AH3299" s="16">
        <v>1.03E-2</v>
      </c>
      <c r="AI3299" s="16">
        <v>12.6</v>
      </c>
      <c r="AJ3299" s="16">
        <v>57.4</v>
      </c>
      <c r="AK3299" s="16">
        <v>-0.1842</v>
      </c>
      <c r="AL3299" s="16">
        <v>-0.77190000000000003</v>
      </c>
      <c r="AM3299" s="16">
        <v>-1.2105999999999999</v>
      </c>
      <c r="AN3299" s="16">
        <v>-0.24099999999999999</v>
      </c>
      <c r="AO3299" s="16">
        <v>-0.72529999999999994</v>
      </c>
      <c r="AP3299" s="16">
        <v>-0.95579999999999998</v>
      </c>
      <c r="AR3299" s="16">
        <f t="shared" si="133"/>
        <v>1</v>
      </c>
      <c r="AS3299" s="5">
        <f t="shared" si="132"/>
        <v>8.907999999999916E-3</v>
      </c>
    </row>
    <row r="3300" spans="1:45" x14ac:dyDescent="0.25">
      <c r="A3300" s="16" t="s">
        <v>408</v>
      </c>
      <c r="B3300" s="16" t="s">
        <v>136</v>
      </c>
      <c r="C3300" s="16" t="s">
        <v>360</v>
      </c>
      <c r="D3300" s="16">
        <v>2011</v>
      </c>
      <c r="E3300" s="16" t="s">
        <v>3766</v>
      </c>
      <c r="F3300" s="16" t="s">
        <v>590</v>
      </c>
      <c r="G3300" s="10">
        <v>414.79199999999997</v>
      </c>
      <c r="H3300" s="73">
        <v>6.0277760000000002</v>
      </c>
      <c r="I3300" s="16">
        <v>6611692</v>
      </c>
      <c r="J3300" s="71">
        <v>-5.0999999999999997E-2</v>
      </c>
      <c r="K3300" s="71">
        <v>1</v>
      </c>
      <c r="L3300" s="16">
        <v>-2.0203090000000001</v>
      </c>
      <c r="M3300" s="16">
        <v>-0.52133180000000001</v>
      </c>
      <c r="N3300" s="16">
        <v>-1.148771</v>
      </c>
      <c r="O3300" s="16">
        <v>-1.143351</v>
      </c>
      <c r="P3300" s="16">
        <v>-1.079256</v>
      </c>
      <c r="Q3300" s="16">
        <v>-0.58744649999999998</v>
      </c>
      <c r="R3300" s="16">
        <v>0.29899999999999999</v>
      </c>
      <c r="S3300" s="16">
        <v>5.9999999999999995E-4</v>
      </c>
      <c r="T3300" s="16">
        <v>2.0000000000000001E-4</v>
      </c>
      <c r="U3300" s="16">
        <v>2.7075</v>
      </c>
      <c r="V3300" s="16">
        <v>5.2720000000000002</v>
      </c>
      <c r="W3300" s="16">
        <v>1.1319999999999999</v>
      </c>
      <c r="X3300" s="16">
        <v>371.43900000000002</v>
      </c>
      <c r="Y3300" s="16">
        <v>39.340699999999998</v>
      </c>
      <c r="Z3300" s="16">
        <v>5.9700000000000003E-2</v>
      </c>
      <c r="AA3300" s="16">
        <v>1.7888900000000001</v>
      </c>
      <c r="AB3300" s="16">
        <v>0.05</v>
      </c>
      <c r="AC3300" s="16">
        <v>62.47</v>
      </c>
      <c r="AD3300" s="16">
        <v>25.33</v>
      </c>
      <c r="AE3300" s="16">
        <v>0.27279999999999999</v>
      </c>
      <c r="AF3300" s="16">
        <v>36.433399999999999</v>
      </c>
      <c r="AG3300" s="16">
        <v>22888</v>
      </c>
      <c r="AH3300" s="16">
        <v>9.1000000000000004E-3</v>
      </c>
      <c r="AI3300" s="16">
        <v>12.7</v>
      </c>
      <c r="AJ3300" s="16">
        <v>58.5</v>
      </c>
      <c r="AK3300" s="16">
        <v>-0.23419999999999999</v>
      </c>
      <c r="AL3300" s="16">
        <v>-0.83160000000000001</v>
      </c>
      <c r="AM3300" s="16">
        <v>-1.1871</v>
      </c>
      <c r="AN3300" s="16">
        <v>-0.17069999999999999</v>
      </c>
      <c r="AO3300" s="16">
        <v>-0.70150000000000001</v>
      </c>
      <c r="AP3300" s="16">
        <v>-0.87539999999999996</v>
      </c>
      <c r="AR3300" s="16">
        <f t="shared" si="133"/>
        <v>1</v>
      </c>
      <c r="AS3300" s="5">
        <f t="shared" si="132"/>
        <v>9.2332999999999998E-2</v>
      </c>
    </row>
    <row r="3301" spans="1:45" x14ac:dyDescent="0.25">
      <c r="A3301" s="16" t="s">
        <v>408</v>
      </c>
      <c r="B3301" s="16" t="s">
        <v>136</v>
      </c>
      <c r="C3301" s="16" t="s">
        <v>360</v>
      </c>
      <c r="D3301" s="16">
        <v>2012</v>
      </c>
      <c r="E3301" s="16" t="s">
        <v>3772</v>
      </c>
      <c r="F3301" s="16" t="s">
        <v>590</v>
      </c>
      <c r="G3301" s="10">
        <v>466.86099999999999</v>
      </c>
      <c r="H3301" s="73">
        <v>6.1460319999999999</v>
      </c>
      <c r="I3301" s="16">
        <v>6766103</v>
      </c>
      <c r="J3301" s="71">
        <v>8.4000000000000005E-2</v>
      </c>
      <c r="K3301" s="71">
        <v>1.0880000000000001</v>
      </c>
      <c r="L3301" s="16">
        <v>-1.975249</v>
      </c>
      <c r="M3301" s="16">
        <v>-0.54493959999999997</v>
      </c>
      <c r="N3301" s="16">
        <v>-1.1119570000000001</v>
      </c>
      <c r="O3301" s="16">
        <v>-1.019266</v>
      </c>
      <c r="P3301" s="16">
        <v>-1.0668169999999999</v>
      </c>
      <c r="Q3301" s="16">
        <v>-0.64424139999999996</v>
      </c>
      <c r="R3301" s="16">
        <v>0.25230000000000002</v>
      </c>
      <c r="S3301" s="16">
        <v>8.4999999999999995E-4</v>
      </c>
      <c r="T3301" s="16">
        <v>2.9999999999999997E-4</v>
      </c>
      <c r="U3301" s="16">
        <v>2.9192</v>
      </c>
      <c r="V3301" s="16">
        <v>5.7539999999999996</v>
      </c>
      <c r="W3301" s="16">
        <v>1.3240000000000001</v>
      </c>
      <c r="X3301" s="16">
        <v>370.28100000000001</v>
      </c>
      <c r="Y3301" s="16">
        <v>43.699100000000001</v>
      </c>
      <c r="Z3301" s="16">
        <v>5.8200000000000002E-2</v>
      </c>
      <c r="AA3301" s="16">
        <v>1.6917949999999999</v>
      </c>
      <c r="AB3301" s="16">
        <v>0.05</v>
      </c>
      <c r="AC3301" s="16">
        <v>62.47</v>
      </c>
      <c r="AD3301" s="16">
        <v>27.83</v>
      </c>
      <c r="AE3301" s="16">
        <v>0.30109999999999998</v>
      </c>
      <c r="AF3301" s="16">
        <v>36.964399999999998</v>
      </c>
      <c r="AG3301" s="16">
        <v>22109</v>
      </c>
      <c r="AH3301" s="16">
        <v>8.0000000000000002E-3</v>
      </c>
      <c r="AI3301" s="16">
        <v>12.8</v>
      </c>
      <c r="AJ3301" s="16">
        <v>59.5</v>
      </c>
      <c r="AK3301" s="16">
        <v>-0.34639999999999999</v>
      </c>
      <c r="AL3301" s="16">
        <v>-0.9546</v>
      </c>
      <c r="AM3301" s="16">
        <v>-1.2054</v>
      </c>
      <c r="AN3301" s="16">
        <v>-0.28029999999999999</v>
      </c>
      <c r="AO3301" s="16">
        <v>-0.6905</v>
      </c>
      <c r="AP3301" s="16">
        <v>-0.86180000000000001</v>
      </c>
      <c r="AR3301" s="16">
        <f t="shared" si="133"/>
        <v>1</v>
      </c>
      <c r="AS3301" s="5">
        <f t="shared" si="132"/>
        <v>4.50600000000001E-2</v>
      </c>
    </row>
    <row r="3302" spans="1:45" x14ac:dyDescent="0.25">
      <c r="A3302" s="16" t="s">
        <v>408</v>
      </c>
      <c r="B3302" s="16" t="s">
        <v>136</v>
      </c>
      <c r="C3302" s="16" t="s">
        <v>360</v>
      </c>
      <c r="D3302" s="16">
        <v>2013</v>
      </c>
      <c r="E3302" s="16" t="s">
        <v>3754</v>
      </c>
      <c r="F3302" s="16" t="s">
        <v>590</v>
      </c>
      <c r="G3302" s="10">
        <v>550.87599999999998</v>
      </c>
      <c r="H3302" s="73">
        <v>6.3115100000000002</v>
      </c>
      <c r="I3302" s="16">
        <v>6922079</v>
      </c>
      <c r="J3302" s="71">
        <v>0.13900000000000001</v>
      </c>
      <c r="K3302" s="71">
        <v>1.2509999999999999</v>
      </c>
      <c r="L3302" s="16">
        <v>-1.934202</v>
      </c>
      <c r="M3302" s="16">
        <v>-0.51854869999999997</v>
      </c>
      <c r="N3302" s="16">
        <v>-1.143961</v>
      </c>
      <c r="O3302" s="16">
        <v>-1.0448770000000001</v>
      </c>
      <c r="P3302" s="16">
        <v>-0.96583920000000001</v>
      </c>
      <c r="Q3302" s="16">
        <v>-0.62402009999999997</v>
      </c>
      <c r="R3302" s="16">
        <v>0.30409999999999998</v>
      </c>
      <c r="S3302" s="16">
        <v>5.9999999999999995E-4</v>
      </c>
      <c r="T3302" s="16">
        <v>2.0000000000000001E-4</v>
      </c>
      <c r="U3302" s="16">
        <v>2.4203000000000001</v>
      </c>
      <c r="V3302" s="16">
        <v>6.2359999999999998</v>
      </c>
      <c r="W3302" s="16">
        <v>1.516</v>
      </c>
      <c r="X3302" s="16">
        <v>370.05</v>
      </c>
      <c r="Y3302" s="16">
        <v>44.379899999999999</v>
      </c>
      <c r="Z3302" s="16">
        <v>4.1599999999999998E-2</v>
      </c>
      <c r="AA3302" s="16">
        <v>1.718982</v>
      </c>
      <c r="AB3302" s="16">
        <v>0.05</v>
      </c>
      <c r="AC3302" s="16">
        <v>62.47</v>
      </c>
      <c r="AD3302" s="16">
        <v>27.13</v>
      </c>
      <c r="AE3302" s="16">
        <v>0.2626</v>
      </c>
      <c r="AF3302" s="16">
        <v>65.659099999999995</v>
      </c>
      <c r="AG3302" s="16">
        <v>26398.2</v>
      </c>
      <c r="AH3302" s="16">
        <v>6.8999999999999999E-3</v>
      </c>
      <c r="AI3302" s="16">
        <v>13</v>
      </c>
      <c r="AJ3302" s="16">
        <v>60.6</v>
      </c>
      <c r="AK3302" s="16">
        <v>-0.37059999999999998</v>
      </c>
      <c r="AL3302" s="16">
        <v>-0.90439999999999998</v>
      </c>
      <c r="AM3302" s="16">
        <v>-1.2043999999999999</v>
      </c>
      <c r="AN3302" s="16">
        <v>-0.16650000000000001</v>
      </c>
      <c r="AO3302" s="16">
        <v>-0.69679999999999997</v>
      </c>
      <c r="AP3302" s="16">
        <v>-0.86609999999999998</v>
      </c>
      <c r="AR3302" s="16">
        <f t="shared" si="133"/>
        <v>1</v>
      </c>
      <c r="AS3302" s="5">
        <f t="shared" si="132"/>
        <v>4.1047000000000056E-2</v>
      </c>
    </row>
    <row r="3303" spans="1:45" x14ac:dyDescent="0.25">
      <c r="A3303" s="16" t="s">
        <v>408</v>
      </c>
      <c r="B3303" s="16" t="s">
        <v>136</v>
      </c>
      <c r="C3303" s="16" t="s">
        <v>360</v>
      </c>
      <c r="D3303" s="16">
        <v>2014</v>
      </c>
      <c r="E3303" s="16" t="s">
        <v>3757</v>
      </c>
      <c r="F3303" s="16" t="s">
        <v>590</v>
      </c>
      <c r="G3303" s="10">
        <v>563.19799999999998</v>
      </c>
      <c r="H3303" s="73">
        <v>6.3336309999999996</v>
      </c>
      <c r="I3303" s="16">
        <v>7079162</v>
      </c>
      <c r="J3303" s="71">
        <v>2.5000000000000001E-2</v>
      </c>
      <c r="K3303" s="71">
        <v>1.2829999999999999</v>
      </c>
      <c r="L3303" s="16">
        <v>-1.800268</v>
      </c>
      <c r="M3303" s="16">
        <v>-0.52320929999999999</v>
      </c>
      <c r="N3303" s="16">
        <v>-1.0743320000000001</v>
      </c>
      <c r="O3303" s="16">
        <v>-0.84050219999999998</v>
      </c>
      <c r="P3303" s="16">
        <v>-0.92435489999999998</v>
      </c>
      <c r="Q3303" s="16">
        <v>-0.64493460000000002</v>
      </c>
      <c r="R3303" s="16">
        <v>0.29899999999999999</v>
      </c>
      <c r="S3303" s="16">
        <v>3.5E-4</v>
      </c>
      <c r="T3303" s="16">
        <v>1E-4</v>
      </c>
      <c r="U3303" s="16">
        <v>2.7606999999999999</v>
      </c>
      <c r="V3303" s="16">
        <v>6.718</v>
      </c>
      <c r="W3303" s="16">
        <v>1.708</v>
      </c>
      <c r="X3303" s="16">
        <v>371.916</v>
      </c>
      <c r="Y3303" s="16">
        <v>48.711399999999998</v>
      </c>
      <c r="Z3303" s="16">
        <v>8.5699999999999998E-2</v>
      </c>
      <c r="AA3303" s="16">
        <v>1.6347039999999999</v>
      </c>
      <c r="AB3303" s="16">
        <v>0.05</v>
      </c>
      <c r="AC3303" s="16">
        <v>62.47</v>
      </c>
      <c r="AD3303" s="16">
        <v>29.3</v>
      </c>
      <c r="AE3303" s="16">
        <v>0.26590000000000003</v>
      </c>
      <c r="AF3303" s="16">
        <v>76.656000000000006</v>
      </c>
      <c r="AG3303" s="16">
        <v>21313.8</v>
      </c>
      <c r="AH3303" s="16">
        <v>5.7000000000000002E-3</v>
      </c>
      <c r="AI3303" s="16">
        <v>13.1</v>
      </c>
      <c r="AJ3303" s="16">
        <v>61.6</v>
      </c>
      <c r="AK3303" s="16">
        <v>-0.30630000000000002</v>
      </c>
      <c r="AL3303" s="16">
        <v>-0.94769999999999999</v>
      </c>
      <c r="AM3303" s="16">
        <v>-1.222</v>
      </c>
      <c r="AN3303" s="16">
        <v>-0.12640000000000001</v>
      </c>
      <c r="AO3303" s="16">
        <v>-0.79200000000000004</v>
      </c>
      <c r="AP3303" s="16">
        <v>-0.92579999999999996</v>
      </c>
      <c r="AR3303" s="16">
        <f t="shared" si="133"/>
        <v>1</v>
      </c>
      <c r="AS3303" s="5">
        <f t="shared" si="132"/>
        <v>0.133934</v>
      </c>
    </row>
    <row r="3304" spans="1:45" x14ac:dyDescent="0.25">
      <c r="A3304" s="16" t="s">
        <v>409</v>
      </c>
      <c r="B3304" s="16" t="s">
        <v>137</v>
      </c>
      <c r="C3304" s="16" t="s">
        <v>257</v>
      </c>
      <c r="D3304" s="16">
        <v>1985</v>
      </c>
      <c r="E3304" s="16" t="s">
        <v>1710</v>
      </c>
      <c r="F3304" s="16" t="s">
        <v>592</v>
      </c>
      <c r="G3304" s="10">
        <v>2077.66</v>
      </c>
      <c r="H3304" s="73">
        <v>7.6389990000000001</v>
      </c>
      <c r="I3304" s="16" t="s">
        <v>6700</v>
      </c>
      <c r="K3304" s="71">
        <v>1.1717010000000001</v>
      </c>
      <c r="L3304" s="16">
        <v>-1.6165339999999999</v>
      </c>
      <c r="M3304" s="16">
        <v>-0.64532979999999995</v>
      </c>
      <c r="N3304" s="16">
        <v>-0.9695762</v>
      </c>
      <c r="O3304" s="16">
        <v>-0.73006749999999998</v>
      </c>
      <c r="P3304" s="16">
        <v>-0.83105890000000004</v>
      </c>
      <c r="Q3304" s="16">
        <v>-0.42241450000000003</v>
      </c>
      <c r="R3304" s="16">
        <v>7.0000000000000007E-2</v>
      </c>
      <c r="S3304" s="16">
        <v>1.3500000000000001E-3</v>
      </c>
      <c r="T3304" s="16">
        <v>0</v>
      </c>
      <c r="U3304" s="16">
        <v>1.4773000000000001</v>
      </c>
      <c r="V3304" s="16">
        <v>3.79</v>
      </c>
      <c r="W3304" s="16">
        <v>3.25</v>
      </c>
      <c r="X3304" s="16">
        <v>404.79500000000002</v>
      </c>
      <c r="Y3304" s="16">
        <v>25.071200000000001</v>
      </c>
      <c r="Z3304" s="16">
        <v>0.2087</v>
      </c>
      <c r="AA3304" s="16">
        <v>0.48898229999999998</v>
      </c>
      <c r="AB3304" s="16">
        <v>0.39</v>
      </c>
      <c r="AC3304" s="16">
        <v>22.86</v>
      </c>
      <c r="AD3304" s="16">
        <v>30.79</v>
      </c>
      <c r="AE3304" s="16">
        <v>1.8085</v>
      </c>
      <c r="AF3304" s="16">
        <v>0</v>
      </c>
      <c r="AG3304" s="16">
        <v>34668.199999999997</v>
      </c>
      <c r="AH3304" s="16">
        <v>1.9E-2</v>
      </c>
      <c r="AI3304" s="16">
        <v>47.360300000000002</v>
      </c>
      <c r="AJ3304" s="16">
        <v>66.741699999999994</v>
      </c>
      <c r="AK3304" s="16">
        <v>-0.126</v>
      </c>
      <c r="AL3304" s="16">
        <v>-1.0608</v>
      </c>
      <c r="AM3304" s="16">
        <v>-0.98829999999999996</v>
      </c>
      <c r="AN3304" s="16">
        <v>-3.78E-2</v>
      </c>
      <c r="AO3304" s="16">
        <v>-8.1000000000000003E-2</v>
      </c>
      <c r="AP3304" s="16">
        <v>-0.78480000000000005</v>
      </c>
      <c r="AR3304" s="16">
        <f t="shared" si="133"/>
        <v>1</v>
      </c>
      <c r="AS3304" s="5">
        <f t="shared" si="132"/>
        <v>0</v>
      </c>
    </row>
    <row r="3305" spans="1:45" x14ac:dyDescent="0.25">
      <c r="A3305" s="16" t="s">
        <v>409</v>
      </c>
      <c r="B3305" s="16" t="s">
        <v>137</v>
      </c>
      <c r="C3305" s="16" t="s">
        <v>257</v>
      </c>
      <c r="D3305" s="16">
        <v>1986</v>
      </c>
      <c r="E3305" s="16" t="s">
        <v>1726</v>
      </c>
      <c r="F3305" s="16" t="s">
        <v>592</v>
      </c>
      <c r="G3305" s="10">
        <v>2054.44</v>
      </c>
      <c r="H3305" s="73">
        <v>7.6277590000000002</v>
      </c>
      <c r="I3305" s="16" t="s">
        <v>6700</v>
      </c>
      <c r="J3305" s="71">
        <v>-2.39568E-2</v>
      </c>
      <c r="K3305" s="71">
        <v>1.1439649999999999</v>
      </c>
      <c r="L3305" s="16">
        <v>-1.5970359999999999</v>
      </c>
      <c r="M3305" s="16">
        <v>-0.64419519999999997</v>
      </c>
      <c r="N3305" s="16">
        <v>-0.94540800000000003</v>
      </c>
      <c r="O3305" s="16">
        <v>-0.74372839999999996</v>
      </c>
      <c r="P3305" s="16">
        <v>-0.81446499999999999</v>
      </c>
      <c r="Q3305" s="16">
        <v>-0.406418</v>
      </c>
      <c r="R3305" s="16">
        <v>7.0000000000000007E-2</v>
      </c>
      <c r="S3305" s="16">
        <v>1.65E-3</v>
      </c>
      <c r="T3305" s="16">
        <v>0</v>
      </c>
      <c r="U3305" s="16">
        <v>1.556</v>
      </c>
      <c r="V3305" s="16">
        <v>3.8879999999999999</v>
      </c>
      <c r="W3305" s="16">
        <v>3.51</v>
      </c>
      <c r="X3305" s="16">
        <v>404.49900000000002</v>
      </c>
      <c r="Y3305" s="16">
        <v>26.308299999999999</v>
      </c>
      <c r="Z3305" s="16">
        <v>0.1865</v>
      </c>
      <c r="AA3305" s="16">
        <v>0.485487</v>
      </c>
      <c r="AB3305" s="16">
        <v>0.39</v>
      </c>
      <c r="AC3305" s="16">
        <v>22.86</v>
      </c>
      <c r="AD3305" s="16">
        <v>30.88</v>
      </c>
      <c r="AE3305" s="16">
        <v>1.7976000000000001</v>
      </c>
      <c r="AF3305" s="16">
        <v>0</v>
      </c>
      <c r="AG3305" s="16">
        <v>33510.300000000003</v>
      </c>
      <c r="AH3305" s="16">
        <v>2.07E-2</v>
      </c>
      <c r="AI3305" s="16">
        <v>48.311199999999999</v>
      </c>
      <c r="AJ3305" s="16">
        <v>67.680199999999999</v>
      </c>
      <c r="AK3305" s="16">
        <v>-0.1188</v>
      </c>
      <c r="AL3305" s="16">
        <v>-1.0317000000000001</v>
      </c>
      <c r="AM3305" s="16">
        <v>-0.95499999999999996</v>
      </c>
      <c r="AN3305" s="16">
        <v>-3.5499999999999997E-2</v>
      </c>
      <c r="AO3305" s="16">
        <v>-6.7500000000000004E-2</v>
      </c>
      <c r="AP3305" s="16">
        <v>-0.77949999999999997</v>
      </c>
      <c r="AR3305" s="16">
        <f t="shared" si="133"/>
        <v>1</v>
      </c>
      <c r="AS3305" s="5">
        <f t="shared" si="132"/>
        <v>1.9498000000000015E-2</v>
      </c>
    </row>
    <row r="3306" spans="1:45" x14ac:dyDescent="0.25">
      <c r="A3306" s="16" t="s">
        <v>409</v>
      </c>
      <c r="B3306" s="16" t="s">
        <v>137</v>
      </c>
      <c r="C3306" s="16" t="s">
        <v>257</v>
      </c>
      <c r="D3306" s="16">
        <v>1987</v>
      </c>
      <c r="E3306" s="16" t="s">
        <v>1733</v>
      </c>
      <c r="F3306" s="16" t="s">
        <v>592</v>
      </c>
      <c r="G3306" s="10">
        <v>2079.09</v>
      </c>
      <c r="H3306" s="73">
        <v>7.6396860000000002</v>
      </c>
      <c r="I3306" s="16" t="s">
        <v>6700</v>
      </c>
      <c r="J3306" s="71">
        <v>-7.2713999999999999E-3</v>
      </c>
      <c r="K3306" s="71">
        <v>1.135677</v>
      </c>
      <c r="L3306" s="16">
        <v>-1.5590090000000001</v>
      </c>
      <c r="M3306" s="16">
        <v>-0.64306059999999998</v>
      </c>
      <c r="N3306" s="16">
        <v>-0.92994390000000005</v>
      </c>
      <c r="O3306" s="16">
        <v>-0.71328199999999997</v>
      </c>
      <c r="P3306" s="16">
        <v>-0.79361839999999995</v>
      </c>
      <c r="Q3306" s="16">
        <v>-0.39043709999999998</v>
      </c>
      <c r="R3306" s="16">
        <v>7.0000000000000007E-2</v>
      </c>
      <c r="S3306" s="16">
        <v>1.9499999999999999E-3</v>
      </c>
      <c r="T3306" s="16">
        <v>0</v>
      </c>
      <c r="U3306" s="16">
        <v>1.6346000000000001</v>
      </c>
      <c r="V3306" s="16">
        <v>3.9860000000000002</v>
      </c>
      <c r="W3306" s="16">
        <v>3.77</v>
      </c>
      <c r="X3306" s="16">
        <v>402.84100000000001</v>
      </c>
      <c r="Y3306" s="16">
        <v>27.545300000000001</v>
      </c>
      <c r="Z3306" s="16">
        <v>0.18790000000000001</v>
      </c>
      <c r="AA3306" s="16">
        <v>0.48199160000000002</v>
      </c>
      <c r="AB3306" s="16">
        <v>0.39</v>
      </c>
      <c r="AC3306" s="16">
        <v>22.86</v>
      </c>
      <c r="AD3306" s="16">
        <v>30.97</v>
      </c>
      <c r="AE3306" s="16">
        <v>1.9111</v>
      </c>
      <c r="AF3306" s="16">
        <v>0</v>
      </c>
      <c r="AG3306" s="16">
        <v>37471.199999999997</v>
      </c>
      <c r="AH3306" s="16">
        <v>2.2499999999999999E-2</v>
      </c>
      <c r="AI3306" s="16">
        <v>49.262</v>
      </c>
      <c r="AJ3306" s="16">
        <v>68.618700000000004</v>
      </c>
      <c r="AK3306" s="16">
        <v>-0.1116</v>
      </c>
      <c r="AL3306" s="16">
        <v>-1.0025999999999999</v>
      </c>
      <c r="AM3306" s="16">
        <v>-0.92159999999999997</v>
      </c>
      <c r="AN3306" s="16">
        <v>-3.3300000000000003E-2</v>
      </c>
      <c r="AO3306" s="16">
        <v>-5.3999999999999999E-2</v>
      </c>
      <c r="AP3306" s="16">
        <v>-0.77429999999999999</v>
      </c>
      <c r="AR3306" s="16">
        <f t="shared" si="133"/>
        <v>1</v>
      </c>
      <c r="AS3306" s="5">
        <f t="shared" si="132"/>
        <v>3.8026999999999811E-2</v>
      </c>
    </row>
    <row r="3307" spans="1:45" x14ac:dyDescent="0.25">
      <c r="A3307" s="16" t="s">
        <v>409</v>
      </c>
      <c r="B3307" s="16" t="s">
        <v>137</v>
      </c>
      <c r="C3307" s="16" t="s">
        <v>257</v>
      </c>
      <c r="D3307" s="16">
        <v>1988</v>
      </c>
      <c r="E3307" s="16" t="s">
        <v>1731</v>
      </c>
      <c r="F3307" s="16" t="s">
        <v>592</v>
      </c>
      <c r="G3307" s="10">
        <v>2091.1</v>
      </c>
      <c r="H3307" s="73">
        <v>7.6454430000000002</v>
      </c>
      <c r="I3307" s="16" t="s">
        <v>6700</v>
      </c>
      <c r="J3307" s="71">
        <v>-1.8198700000000002E-2</v>
      </c>
      <c r="K3307" s="71">
        <v>1.1151960000000001</v>
      </c>
      <c r="L3307" s="16">
        <v>-1.5144500000000001</v>
      </c>
      <c r="M3307" s="16">
        <v>-0.64099410000000001</v>
      </c>
      <c r="N3307" s="16">
        <v>-0.90210219999999997</v>
      </c>
      <c r="O3307" s="16">
        <v>-0.68021699999999996</v>
      </c>
      <c r="P3307" s="16">
        <v>-0.77406129999999995</v>
      </c>
      <c r="Q3307" s="16">
        <v>-0.37442350000000002</v>
      </c>
      <c r="R3307" s="16">
        <v>7.0000000000000007E-2</v>
      </c>
      <c r="S3307" s="16">
        <v>2.2499999999999998E-3</v>
      </c>
      <c r="T3307" s="16">
        <v>1E-4</v>
      </c>
      <c r="U3307" s="16">
        <v>1.7132000000000001</v>
      </c>
      <c r="V3307" s="16">
        <v>4.0839999999999996</v>
      </c>
      <c r="W3307" s="16">
        <v>4.03</v>
      </c>
      <c r="X3307" s="16">
        <v>403.12200000000001</v>
      </c>
      <c r="Y3307" s="16">
        <v>28.782399999999999</v>
      </c>
      <c r="Z3307" s="16">
        <v>0.19070000000000001</v>
      </c>
      <c r="AA3307" s="16">
        <v>0.47849629999999999</v>
      </c>
      <c r="AB3307" s="16">
        <v>0.39</v>
      </c>
      <c r="AC3307" s="16">
        <v>22.86</v>
      </c>
      <c r="AD3307" s="16">
        <v>31.06</v>
      </c>
      <c r="AE3307" s="16">
        <v>2.0323000000000002</v>
      </c>
      <c r="AF3307" s="16">
        <v>0</v>
      </c>
      <c r="AG3307" s="16">
        <v>38709.699999999997</v>
      </c>
      <c r="AH3307" s="16">
        <v>2.4299999999999999E-2</v>
      </c>
      <c r="AI3307" s="16">
        <v>50.212899999999998</v>
      </c>
      <c r="AJ3307" s="16">
        <v>69.557199999999995</v>
      </c>
      <c r="AK3307" s="16">
        <v>-0.10440000000000001</v>
      </c>
      <c r="AL3307" s="16">
        <v>-0.97340000000000004</v>
      </c>
      <c r="AM3307" s="16">
        <v>-0.88829999999999998</v>
      </c>
      <c r="AN3307" s="16">
        <v>-3.1E-2</v>
      </c>
      <c r="AO3307" s="16">
        <v>-4.0500000000000001E-2</v>
      </c>
      <c r="AP3307" s="16">
        <v>-0.76900000000000002</v>
      </c>
      <c r="AR3307" s="16">
        <f t="shared" si="133"/>
        <v>1</v>
      </c>
      <c r="AS3307" s="5">
        <f t="shared" si="132"/>
        <v>4.4559000000000015E-2</v>
      </c>
    </row>
    <row r="3308" spans="1:45" x14ac:dyDescent="0.25">
      <c r="A3308" s="16" t="s">
        <v>409</v>
      </c>
      <c r="B3308" s="16" t="s">
        <v>137</v>
      </c>
      <c r="C3308" s="16" t="s">
        <v>257</v>
      </c>
      <c r="D3308" s="16">
        <v>1989</v>
      </c>
      <c r="E3308" s="16" t="s">
        <v>1735</v>
      </c>
      <c r="F3308" s="16" t="s">
        <v>592</v>
      </c>
      <c r="G3308" s="10">
        <v>2083.98</v>
      </c>
      <c r="H3308" s="73">
        <v>7.6420339999999998</v>
      </c>
      <c r="I3308" s="16" t="s">
        <v>6700</v>
      </c>
      <c r="J3308" s="71">
        <v>-2.6918299999999999E-2</v>
      </c>
      <c r="K3308" s="71">
        <v>1.085577</v>
      </c>
      <c r="L3308" s="16">
        <v>-1.4797910000000001</v>
      </c>
      <c r="M3308" s="16">
        <v>-0.63948130000000003</v>
      </c>
      <c r="N3308" s="16">
        <v>-0.87985630000000004</v>
      </c>
      <c r="O3308" s="16">
        <v>-0.66378839999999995</v>
      </c>
      <c r="P3308" s="16">
        <v>-0.75334959999999995</v>
      </c>
      <c r="Q3308" s="16">
        <v>-0.35842449999999998</v>
      </c>
      <c r="R3308" s="16">
        <v>7.0000000000000007E-2</v>
      </c>
      <c r="S3308" s="16">
        <v>2.65E-3</v>
      </c>
      <c r="T3308" s="16">
        <v>1E-4</v>
      </c>
      <c r="U3308" s="16">
        <v>1.7919</v>
      </c>
      <c r="V3308" s="16">
        <v>4.1820000000000004</v>
      </c>
      <c r="W3308" s="16">
        <v>4.29</v>
      </c>
      <c r="X3308" s="16">
        <v>402.52499999999998</v>
      </c>
      <c r="Y3308" s="16">
        <v>30.019400000000001</v>
      </c>
      <c r="Z3308" s="16">
        <v>0.18459999999999999</v>
      </c>
      <c r="AA3308" s="16">
        <v>0.4750009</v>
      </c>
      <c r="AB3308" s="16">
        <v>0.39</v>
      </c>
      <c r="AC3308" s="16">
        <v>22.86</v>
      </c>
      <c r="AD3308" s="16">
        <v>31.15</v>
      </c>
      <c r="AE3308" s="16">
        <v>2.2747999999999999</v>
      </c>
      <c r="AF3308" s="16">
        <v>0</v>
      </c>
      <c r="AG3308" s="16">
        <v>39157.300000000003</v>
      </c>
      <c r="AH3308" s="16">
        <v>2.6100000000000002E-2</v>
      </c>
      <c r="AI3308" s="16">
        <v>51.163699999999999</v>
      </c>
      <c r="AJ3308" s="16">
        <v>70.495699999999999</v>
      </c>
      <c r="AK3308" s="16">
        <v>-9.7199999999999995E-2</v>
      </c>
      <c r="AL3308" s="16">
        <v>-0.94430000000000003</v>
      </c>
      <c r="AM3308" s="16">
        <v>-0.85489999999999999</v>
      </c>
      <c r="AN3308" s="16">
        <v>-2.8799999999999999E-2</v>
      </c>
      <c r="AO3308" s="16">
        <v>-2.7E-2</v>
      </c>
      <c r="AP3308" s="16">
        <v>-0.76370000000000005</v>
      </c>
      <c r="AR3308" s="16">
        <f t="shared" si="133"/>
        <v>1</v>
      </c>
      <c r="AS3308" s="5">
        <f t="shared" si="132"/>
        <v>3.4658999999999995E-2</v>
      </c>
    </row>
    <row r="3309" spans="1:45" x14ac:dyDescent="0.25">
      <c r="A3309" s="16" t="s">
        <v>409</v>
      </c>
      <c r="B3309" s="16" t="s">
        <v>137</v>
      </c>
      <c r="C3309" s="16" t="s">
        <v>257</v>
      </c>
      <c r="D3309" s="16">
        <v>1990</v>
      </c>
      <c r="E3309" s="16" t="s">
        <v>1723</v>
      </c>
      <c r="F3309" s="16" t="s">
        <v>592</v>
      </c>
      <c r="G3309" s="10">
        <v>2155.96</v>
      </c>
      <c r="H3309" s="73">
        <v>7.6759930000000001</v>
      </c>
      <c r="I3309" s="16" t="s">
        <v>6700</v>
      </c>
      <c r="J3309" s="71">
        <v>5.7172999999999998E-3</v>
      </c>
      <c r="K3309" s="71">
        <v>1.0918019999999999</v>
      </c>
      <c r="L3309" s="16">
        <v>-1.4728920000000001</v>
      </c>
      <c r="M3309" s="16">
        <v>-0.63891399999999998</v>
      </c>
      <c r="N3309" s="16">
        <v>-0.8589116</v>
      </c>
      <c r="O3309" s="16">
        <v>-0.68636600000000003</v>
      </c>
      <c r="P3309" s="16">
        <v>-0.75132010000000005</v>
      </c>
      <c r="Q3309" s="16">
        <v>-0.34244350000000001</v>
      </c>
      <c r="R3309" s="16">
        <v>7.0000000000000007E-2</v>
      </c>
      <c r="S3309" s="16">
        <v>2.8E-3</v>
      </c>
      <c r="T3309" s="16">
        <v>1E-4</v>
      </c>
      <c r="U3309" s="16">
        <v>1.8705000000000001</v>
      </c>
      <c r="V3309" s="16">
        <v>4.28</v>
      </c>
      <c r="W3309" s="16">
        <v>4.55</v>
      </c>
      <c r="X3309" s="16">
        <v>401.726</v>
      </c>
      <c r="Y3309" s="16">
        <v>31.256499999999999</v>
      </c>
      <c r="Z3309" s="16">
        <v>0.15770000000000001</v>
      </c>
      <c r="AA3309" s="16">
        <v>0.47189379999999997</v>
      </c>
      <c r="AB3309" s="16">
        <v>0.39</v>
      </c>
      <c r="AC3309" s="16">
        <v>22.86</v>
      </c>
      <c r="AD3309" s="16">
        <v>31.23</v>
      </c>
      <c r="AE3309" s="16">
        <v>2.3384</v>
      </c>
      <c r="AF3309" s="16">
        <v>0</v>
      </c>
      <c r="AG3309" s="16">
        <v>42230.9</v>
      </c>
      <c r="AH3309" s="16">
        <v>3.3599999999999998E-2</v>
      </c>
      <c r="AI3309" s="16">
        <v>51.1</v>
      </c>
      <c r="AJ3309" s="16">
        <v>70.2</v>
      </c>
      <c r="AK3309" s="16">
        <v>-0.09</v>
      </c>
      <c r="AL3309" s="16">
        <v>-0.91520000000000001</v>
      </c>
      <c r="AM3309" s="16">
        <v>-0.8216</v>
      </c>
      <c r="AN3309" s="16">
        <v>-2.6599999999999999E-2</v>
      </c>
      <c r="AO3309" s="16">
        <v>-1.35E-2</v>
      </c>
      <c r="AP3309" s="16">
        <v>-0.75839999999999996</v>
      </c>
      <c r="AR3309" s="16">
        <f t="shared" si="133"/>
        <v>1</v>
      </c>
      <c r="AS3309" s="5">
        <f t="shared" si="132"/>
        <v>6.8989999999999885E-3</v>
      </c>
    </row>
    <row r="3310" spans="1:45" x14ac:dyDescent="0.25">
      <c r="A3310" s="16" t="s">
        <v>409</v>
      </c>
      <c r="B3310" s="16" t="s">
        <v>137</v>
      </c>
      <c r="C3310" s="16" t="s">
        <v>257</v>
      </c>
      <c r="D3310" s="16">
        <v>1991</v>
      </c>
      <c r="E3310" s="16" t="s">
        <v>1716</v>
      </c>
      <c r="F3310" s="16" t="s">
        <v>592</v>
      </c>
      <c r="G3310" s="10">
        <v>2203.02</v>
      </c>
      <c r="H3310" s="73">
        <v>7.6975860000000003</v>
      </c>
      <c r="I3310" s="16" t="s">
        <v>6700</v>
      </c>
      <c r="J3310" s="71">
        <v>-7.7479999999999997E-4</v>
      </c>
      <c r="K3310" s="71">
        <v>1.090956</v>
      </c>
      <c r="L3310" s="16">
        <v>-1.443438</v>
      </c>
      <c r="M3310" s="16">
        <v>-0.64362790000000003</v>
      </c>
      <c r="N3310" s="16">
        <v>-0.83850190000000002</v>
      </c>
      <c r="O3310" s="16">
        <v>-0.67236720000000005</v>
      </c>
      <c r="P3310" s="16">
        <v>-0.73184640000000001</v>
      </c>
      <c r="Q3310" s="16">
        <v>-0.32642900000000002</v>
      </c>
      <c r="R3310" s="16">
        <v>7.0000000000000007E-2</v>
      </c>
      <c r="S3310" s="16">
        <v>1.8E-3</v>
      </c>
      <c r="T3310" s="16">
        <v>0</v>
      </c>
      <c r="U3310" s="16">
        <v>1.9492</v>
      </c>
      <c r="V3310" s="16">
        <v>4.6280000000000001</v>
      </c>
      <c r="W3310" s="16">
        <v>4.6859999999999999</v>
      </c>
      <c r="X3310" s="16">
        <v>401.17</v>
      </c>
      <c r="Y3310" s="16">
        <v>32.493499999999997</v>
      </c>
      <c r="Z3310" s="16">
        <v>0.15029999999999999</v>
      </c>
      <c r="AA3310" s="16">
        <v>0.46839839999999999</v>
      </c>
      <c r="AB3310" s="16">
        <v>0.39</v>
      </c>
      <c r="AC3310" s="16">
        <v>22.86</v>
      </c>
      <c r="AD3310" s="16">
        <v>31.32</v>
      </c>
      <c r="AE3310" s="16">
        <v>2.3955000000000002</v>
      </c>
      <c r="AF3310" s="16">
        <v>0</v>
      </c>
      <c r="AG3310" s="16">
        <v>43163.9</v>
      </c>
      <c r="AH3310" s="16">
        <v>3.27E-2</v>
      </c>
      <c r="AI3310" s="16">
        <v>52.1</v>
      </c>
      <c r="AJ3310" s="16">
        <v>71.3</v>
      </c>
      <c r="AK3310" s="16">
        <v>-8.2799999999999999E-2</v>
      </c>
      <c r="AL3310" s="16">
        <v>-0.8861</v>
      </c>
      <c r="AM3310" s="16">
        <v>-0.78820000000000001</v>
      </c>
      <c r="AN3310" s="16">
        <v>-2.4299999999999999E-2</v>
      </c>
      <c r="AO3310" s="16">
        <v>0</v>
      </c>
      <c r="AP3310" s="16">
        <v>-0.75309999999999999</v>
      </c>
      <c r="AR3310" s="16">
        <f t="shared" si="133"/>
        <v>1</v>
      </c>
      <c r="AS3310" s="5">
        <f t="shared" si="132"/>
        <v>2.9454000000000091E-2</v>
      </c>
    </row>
    <row r="3311" spans="1:45" x14ac:dyDescent="0.25">
      <c r="A3311" s="16" t="s">
        <v>409</v>
      </c>
      <c r="B3311" s="16" t="s">
        <v>137</v>
      </c>
      <c r="C3311" s="16" t="s">
        <v>257</v>
      </c>
      <c r="D3311" s="16">
        <v>1992</v>
      </c>
      <c r="E3311" s="16" t="s">
        <v>1711</v>
      </c>
      <c r="F3311" s="16" t="s">
        <v>592</v>
      </c>
      <c r="G3311" s="10">
        <v>2336.88</v>
      </c>
      <c r="H3311" s="73">
        <v>7.7565730000000004</v>
      </c>
      <c r="I3311" s="16" t="s">
        <v>6700</v>
      </c>
      <c r="J3311" s="71">
        <v>2.9156399999999999E-2</v>
      </c>
      <c r="K3311" s="71">
        <v>1.1232329999999999</v>
      </c>
      <c r="L3311" s="16">
        <v>-1.406563</v>
      </c>
      <c r="M3311" s="16">
        <v>-0.63001320000000005</v>
      </c>
      <c r="N3311" s="16">
        <v>-0.81085660000000004</v>
      </c>
      <c r="O3311" s="16">
        <v>-0.67257109999999998</v>
      </c>
      <c r="P3311" s="16">
        <v>-0.70623809999999998</v>
      </c>
      <c r="Q3311" s="16">
        <v>-0.31043090000000001</v>
      </c>
      <c r="R3311" s="16">
        <v>7.0000000000000007E-2</v>
      </c>
      <c r="S3311" s="16">
        <v>5.4000000000000003E-3</v>
      </c>
      <c r="T3311" s="16">
        <v>0</v>
      </c>
      <c r="U3311" s="16">
        <v>2.0278</v>
      </c>
      <c r="V3311" s="16">
        <v>4.976</v>
      </c>
      <c r="W3311" s="16">
        <v>4.8220000000000001</v>
      </c>
      <c r="X3311" s="16">
        <v>401.75099999999998</v>
      </c>
      <c r="Y3311" s="16">
        <v>33.730600000000003</v>
      </c>
      <c r="Z3311" s="16">
        <v>0.1353</v>
      </c>
      <c r="AA3311" s="16">
        <v>0.46490300000000001</v>
      </c>
      <c r="AB3311" s="16">
        <v>0.39</v>
      </c>
      <c r="AC3311" s="16">
        <v>22.86</v>
      </c>
      <c r="AD3311" s="16">
        <v>31.41</v>
      </c>
      <c r="AE3311" s="16">
        <v>2.9929999999999999</v>
      </c>
      <c r="AF3311" s="16">
        <v>0</v>
      </c>
      <c r="AG3311" s="16">
        <v>44175.4</v>
      </c>
      <c r="AH3311" s="16">
        <v>3.2300000000000002E-2</v>
      </c>
      <c r="AI3311" s="16">
        <v>53.1</v>
      </c>
      <c r="AJ3311" s="16">
        <v>72.3</v>
      </c>
      <c r="AK3311" s="16">
        <v>-7.5600000000000001E-2</v>
      </c>
      <c r="AL3311" s="16">
        <v>-0.8569</v>
      </c>
      <c r="AM3311" s="16">
        <v>-0.75490000000000002</v>
      </c>
      <c r="AN3311" s="16">
        <v>-2.2100000000000002E-2</v>
      </c>
      <c r="AO3311" s="16">
        <v>1.35E-2</v>
      </c>
      <c r="AP3311" s="16">
        <v>-0.74780000000000002</v>
      </c>
      <c r="AR3311" s="16">
        <f t="shared" si="133"/>
        <v>1</v>
      </c>
      <c r="AS3311" s="5">
        <f t="shared" si="132"/>
        <v>3.6874999999999991E-2</v>
      </c>
    </row>
    <row r="3312" spans="1:45" x14ac:dyDescent="0.25">
      <c r="A3312" s="16" t="s">
        <v>409</v>
      </c>
      <c r="B3312" s="16" t="s">
        <v>137</v>
      </c>
      <c r="C3312" s="16" t="s">
        <v>257</v>
      </c>
      <c r="D3312" s="16">
        <v>1993</v>
      </c>
      <c r="E3312" s="16" t="s">
        <v>1727</v>
      </c>
      <c r="F3312" s="16" t="s">
        <v>592</v>
      </c>
      <c r="G3312" s="10">
        <v>2475.33</v>
      </c>
      <c r="H3312" s="73">
        <v>7.8141299999999996</v>
      </c>
      <c r="I3312" s="16" t="s">
        <v>6700</v>
      </c>
      <c r="J3312" s="71">
        <v>1.5306800000000001E-2</v>
      </c>
      <c r="K3312" s="71">
        <v>1.140558</v>
      </c>
      <c r="L3312" s="16">
        <v>-1.3485180000000001</v>
      </c>
      <c r="M3312" s="16">
        <v>-0.63492970000000004</v>
      </c>
      <c r="N3312" s="16">
        <v>-0.78440989999999999</v>
      </c>
      <c r="O3312" s="16">
        <v>-0.61165919999999996</v>
      </c>
      <c r="P3312" s="16">
        <v>-0.67759689999999995</v>
      </c>
      <c r="Q3312" s="16">
        <v>-0.29441640000000002</v>
      </c>
      <c r="R3312" s="16">
        <v>7.0000000000000007E-2</v>
      </c>
      <c r="S3312" s="16">
        <v>4.1000000000000003E-3</v>
      </c>
      <c r="T3312" s="16">
        <v>0</v>
      </c>
      <c r="U3312" s="16">
        <v>2.1065</v>
      </c>
      <c r="V3312" s="16">
        <v>5.3239999999999998</v>
      </c>
      <c r="W3312" s="16">
        <v>4.9580000000000002</v>
      </c>
      <c r="X3312" s="16">
        <v>402.142</v>
      </c>
      <c r="Y3312" s="16">
        <v>34.967599999999997</v>
      </c>
      <c r="Z3312" s="16">
        <v>0.153</v>
      </c>
      <c r="AA3312" s="16">
        <v>0.46140759999999997</v>
      </c>
      <c r="AB3312" s="16">
        <v>0.39</v>
      </c>
      <c r="AC3312" s="16">
        <v>22.86</v>
      </c>
      <c r="AD3312" s="16">
        <v>31.5</v>
      </c>
      <c r="AE3312" s="16">
        <v>3.0998000000000001</v>
      </c>
      <c r="AF3312" s="16">
        <v>2.92E-2</v>
      </c>
      <c r="AG3312" s="16">
        <v>50953.599999999999</v>
      </c>
      <c r="AH3312" s="16">
        <v>3.5900000000000001E-2</v>
      </c>
      <c r="AI3312" s="16">
        <v>54.3</v>
      </c>
      <c r="AJ3312" s="16">
        <v>73.599999999999994</v>
      </c>
      <c r="AK3312" s="16">
        <v>-6.8400000000000002E-2</v>
      </c>
      <c r="AL3312" s="16">
        <v>-0.82779999999999998</v>
      </c>
      <c r="AM3312" s="16">
        <v>-0.72150000000000003</v>
      </c>
      <c r="AN3312" s="16">
        <v>-1.9800000000000002E-2</v>
      </c>
      <c r="AO3312" s="16">
        <v>2.7E-2</v>
      </c>
      <c r="AP3312" s="16">
        <v>-0.74250000000000005</v>
      </c>
      <c r="AR3312" s="16">
        <f t="shared" si="133"/>
        <v>1</v>
      </c>
      <c r="AS3312" s="5">
        <f t="shared" si="132"/>
        <v>5.8044999999999902E-2</v>
      </c>
    </row>
    <row r="3313" spans="1:45" x14ac:dyDescent="0.25">
      <c r="A3313" s="16" t="s">
        <v>409</v>
      </c>
      <c r="B3313" s="16" t="s">
        <v>137</v>
      </c>
      <c r="C3313" s="16" t="s">
        <v>257</v>
      </c>
      <c r="D3313" s="16">
        <v>1994</v>
      </c>
      <c r="E3313" s="16" t="s">
        <v>1721</v>
      </c>
      <c r="F3313" s="16" t="s">
        <v>592</v>
      </c>
      <c r="G3313" s="10">
        <v>2591.5100000000002</v>
      </c>
      <c r="H3313" s="73">
        <v>7.8599969999999999</v>
      </c>
      <c r="I3313" s="16" t="s">
        <v>6700</v>
      </c>
      <c r="J3313" s="71">
        <v>3.7835999999999998E-3</v>
      </c>
      <c r="K3313" s="71">
        <v>1.144882</v>
      </c>
      <c r="L3313" s="16">
        <v>-1.311266</v>
      </c>
      <c r="M3313" s="16">
        <v>-0.63437580000000005</v>
      </c>
      <c r="N3313" s="16">
        <v>-0.75956109999999999</v>
      </c>
      <c r="O3313" s="16">
        <v>-0.61018090000000003</v>
      </c>
      <c r="P3313" s="16">
        <v>-0.63803989999999999</v>
      </c>
      <c r="Q3313" s="16">
        <v>-0.2784354</v>
      </c>
      <c r="R3313" s="16">
        <v>7.0000000000000007E-2</v>
      </c>
      <c r="S3313" s="16">
        <v>4.0000000000000001E-3</v>
      </c>
      <c r="T3313" s="16">
        <v>1E-4</v>
      </c>
      <c r="U3313" s="16">
        <v>2.1850999999999998</v>
      </c>
      <c r="V3313" s="16">
        <v>5.6719999999999997</v>
      </c>
      <c r="W3313" s="16">
        <v>5.0940000000000003</v>
      </c>
      <c r="X3313" s="16">
        <v>402.28300000000002</v>
      </c>
      <c r="Y3313" s="16">
        <v>36.204700000000003</v>
      </c>
      <c r="Z3313" s="16">
        <v>0.1389</v>
      </c>
      <c r="AA3313" s="16">
        <v>0.45791219999999999</v>
      </c>
      <c r="AB3313" s="16">
        <v>0.39</v>
      </c>
      <c r="AC3313" s="16">
        <v>22.86</v>
      </c>
      <c r="AD3313" s="16">
        <v>31.59</v>
      </c>
      <c r="AE3313" s="16">
        <v>4.1517999999999997</v>
      </c>
      <c r="AF3313" s="16">
        <v>8.5699999999999998E-2</v>
      </c>
      <c r="AG3313" s="16">
        <v>56928.2</v>
      </c>
      <c r="AH3313" s="16">
        <v>3.5799999999999998E-2</v>
      </c>
      <c r="AI3313" s="16">
        <v>55.6</v>
      </c>
      <c r="AJ3313" s="16">
        <v>74.900000000000006</v>
      </c>
      <c r="AK3313" s="16">
        <v>-6.1199999999999997E-2</v>
      </c>
      <c r="AL3313" s="16">
        <v>-0.79869999999999997</v>
      </c>
      <c r="AM3313" s="16">
        <v>-0.68820000000000003</v>
      </c>
      <c r="AN3313" s="16">
        <v>-1.7600000000000001E-2</v>
      </c>
      <c r="AO3313" s="16">
        <v>4.0500000000000001E-2</v>
      </c>
      <c r="AP3313" s="16">
        <v>-0.73719999999999997</v>
      </c>
      <c r="AR3313" s="16">
        <f t="shared" si="133"/>
        <v>1</v>
      </c>
      <c r="AS3313" s="5">
        <f t="shared" si="132"/>
        <v>3.7252000000000063E-2</v>
      </c>
    </row>
    <row r="3314" spans="1:45" x14ac:dyDescent="0.25">
      <c r="A3314" s="16" t="s">
        <v>409</v>
      </c>
      <c r="B3314" s="16" t="s">
        <v>137</v>
      </c>
      <c r="C3314" s="16" t="s">
        <v>257</v>
      </c>
      <c r="D3314" s="16">
        <v>1995</v>
      </c>
      <c r="E3314" s="16" t="s">
        <v>1718</v>
      </c>
      <c r="F3314" s="16" t="s">
        <v>592</v>
      </c>
      <c r="G3314" s="10">
        <v>2724.76</v>
      </c>
      <c r="H3314" s="73">
        <v>7.9101369999999998</v>
      </c>
      <c r="I3314" s="16" t="s">
        <v>6700</v>
      </c>
      <c r="J3314" s="71">
        <v>1.6242400000000001E-2</v>
      </c>
      <c r="K3314" s="71">
        <v>1.163629</v>
      </c>
      <c r="L3314" s="16">
        <v>-1.2574689999999999</v>
      </c>
      <c r="M3314" s="16">
        <v>-0.63871149999999999</v>
      </c>
      <c r="N3314" s="16">
        <v>-0.73545459999999996</v>
      </c>
      <c r="O3314" s="16">
        <v>-0.562863</v>
      </c>
      <c r="P3314" s="16">
        <v>-0.60332830000000004</v>
      </c>
      <c r="Q3314" s="16">
        <v>-0.26240380000000002</v>
      </c>
      <c r="R3314" s="16">
        <v>7.0000000000000007E-2</v>
      </c>
      <c r="S3314" s="16">
        <v>3.0999999999999999E-3</v>
      </c>
      <c r="T3314" s="16">
        <v>0</v>
      </c>
      <c r="U3314" s="16">
        <v>2.2637999999999998</v>
      </c>
      <c r="V3314" s="16">
        <v>6.02</v>
      </c>
      <c r="W3314" s="16">
        <v>5.23</v>
      </c>
      <c r="X3314" s="16">
        <v>402.30700000000002</v>
      </c>
      <c r="Y3314" s="16">
        <v>37.441699999999997</v>
      </c>
      <c r="Z3314" s="16">
        <v>0.16120000000000001</v>
      </c>
      <c r="AA3314" s="16">
        <v>0.51966420000000002</v>
      </c>
      <c r="AB3314" s="16">
        <v>0.39</v>
      </c>
      <c r="AC3314" s="16">
        <v>22.86</v>
      </c>
      <c r="AD3314" s="16">
        <v>30</v>
      </c>
      <c r="AE3314" s="16">
        <v>4.9543999999999997</v>
      </c>
      <c r="AF3314" s="16">
        <v>0.2344</v>
      </c>
      <c r="AG3314" s="16">
        <v>59226.2</v>
      </c>
      <c r="AH3314" s="16">
        <v>3.56E-2</v>
      </c>
      <c r="AI3314" s="16">
        <v>56.9</v>
      </c>
      <c r="AJ3314" s="16">
        <v>76.2</v>
      </c>
      <c r="AK3314" s="16">
        <v>-5.3999999999999999E-2</v>
      </c>
      <c r="AL3314" s="16">
        <v>-0.76949999999999996</v>
      </c>
      <c r="AM3314" s="16">
        <v>-0.65480000000000005</v>
      </c>
      <c r="AN3314" s="16">
        <v>-1.5299999999999999E-2</v>
      </c>
      <c r="AO3314" s="16">
        <v>5.3999999999999999E-2</v>
      </c>
      <c r="AP3314" s="16">
        <v>-0.7319</v>
      </c>
      <c r="AR3314" s="16">
        <f t="shared" si="133"/>
        <v>1</v>
      </c>
      <c r="AS3314" s="5">
        <f t="shared" si="132"/>
        <v>5.3797000000000095E-2</v>
      </c>
    </row>
    <row r="3315" spans="1:45" x14ac:dyDescent="0.25">
      <c r="A3315" s="16" t="s">
        <v>409</v>
      </c>
      <c r="B3315" s="16" t="s">
        <v>137</v>
      </c>
      <c r="C3315" s="16" t="s">
        <v>257</v>
      </c>
      <c r="D3315" s="16">
        <v>1996</v>
      </c>
      <c r="E3315" s="16" t="s">
        <v>1715</v>
      </c>
      <c r="F3315" s="16" t="s">
        <v>592</v>
      </c>
      <c r="G3315" s="10">
        <v>2741.53</v>
      </c>
      <c r="H3315" s="73">
        <v>7.9162699999999999</v>
      </c>
      <c r="I3315" s="16" t="s">
        <v>6700</v>
      </c>
      <c r="J3315" s="71">
        <v>-1.9817700000000001E-2</v>
      </c>
      <c r="K3315" s="71">
        <v>1.1407959999999999</v>
      </c>
      <c r="L3315" s="16">
        <v>-1.2744679999999999</v>
      </c>
      <c r="M3315" s="16">
        <v>-0.62927029999999995</v>
      </c>
      <c r="N3315" s="16">
        <v>-0.69475390000000004</v>
      </c>
      <c r="O3315" s="16">
        <v>-0.54871930000000002</v>
      </c>
      <c r="P3315" s="16">
        <v>-0.57325800000000005</v>
      </c>
      <c r="Q3315" s="16">
        <v>-0.40176539999999999</v>
      </c>
      <c r="R3315" s="16">
        <v>7.0000000000000007E-2</v>
      </c>
      <c r="S3315" s="16">
        <v>5.3499999999999997E-3</v>
      </c>
      <c r="T3315" s="16">
        <v>1E-4</v>
      </c>
      <c r="U3315" s="16">
        <v>2.3424</v>
      </c>
      <c r="V3315" s="16">
        <v>6.6879999999999997</v>
      </c>
      <c r="W3315" s="16">
        <v>5.5060000000000002</v>
      </c>
      <c r="X3315" s="16">
        <v>402.53300000000002</v>
      </c>
      <c r="Y3315" s="16">
        <v>38.678800000000003</v>
      </c>
      <c r="Z3315" s="16">
        <v>0.16370000000000001</v>
      </c>
      <c r="AA3315" s="16">
        <v>0.57015309999999997</v>
      </c>
      <c r="AB3315" s="16">
        <v>0.39</v>
      </c>
      <c r="AC3315" s="16">
        <v>22.86</v>
      </c>
      <c r="AD3315" s="16">
        <v>28.7</v>
      </c>
      <c r="AE3315" s="16">
        <v>5.6013999999999999</v>
      </c>
      <c r="AF3315" s="16">
        <v>0.4007</v>
      </c>
      <c r="AG3315" s="16">
        <v>59857.9</v>
      </c>
      <c r="AH3315" s="16">
        <v>3.5200000000000002E-2</v>
      </c>
      <c r="AI3315" s="16">
        <v>58.1</v>
      </c>
      <c r="AJ3315" s="16">
        <v>77.400000000000006</v>
      </c>
      <c r="AK3315" s="16">
        <v>-0.16819999999999999</v>
      </c>
      <c r="AL3315" s="16">
        <v>-0.90029999999999999</v>
      </c>
      <c r="AM3315" s="16">
        <v>-0.72709999999999997</v>
      </c>
      <c r="AN3315" s="16">
        <v>-0.29980000000000001</v>
      </c>
      <c r="AO3315" s="16">
        <v>6.4999999999999997E-3</v>
      </c>
      <c r="AP3315" s="16">
        <v>-0.90259999999999996</v>
      </c>
      <c r="AR3315" s="16">
        <f t="shared" si="133"/>
        <v>1</v>
      </c>
      <c r="AS3315" s="5">
        <f t="shared" si="132"/>
        <v>-1.6998999999999986E-2</v>
      </c>
    </row>
    <row r="3316" spans="1:45" x14ac:dyDescent="0.25">
      <c r="A3316" s="16" t="s">
        <v>409</v>
      </c>
      <c r="B3316" s="16" t="s">
        <v>137</v>
      </c>
      <c r="C3316" s="16" t="s">
        <v>257</v>
      </c>
      <c r="D3316" s="16">
        <v>1997</v>
      </c>
      <c r="E3316" s="16" t="s">
        <v>1736</v>
      </c>
      <c r="F3316" s="16" t="s">
        <v>592</v>
      </c>
      <c r="G3316" s="10">
        <v>2830.08</v>
      </c>
      <c r="H3316" s="73">
        <v>7.948061</v>
      </c>
      <c r="I3316" s="16" t="s">
        <v>6700</v>
      </c>
      <c r="J3316" s="71">
        <v>5.2218000000000004E-3</v>
      </c>
      <c r="K3316" s="71">
        <v>1.146768</v>
      </c>
      <c r="L3316" s="16">
        <v>-1.1814309999999999</v>
      </c>
      <c r="M3316" s="16">
        <v>-0.63190420000000003</v>
      </c>
      <c r="N3316" s="16">
        <v>-0.65093109999999998</v>
      </c>
      <c r="O3316" s="16">
        <v>-0.51715599999999995</v>
      </c>
      <c r="P3316" s="16">
        <v>-0.54270119999999999</v>
      </c>
      <c r="Q3316" s="16">
        <v>-0.2948211</v>
      </c>
      <c r="R3316" s="16">
        <v>7.0000000000000007E-2</v>
      </c>
      <c r="S3316" s="16">
        <v>4.8999999999999998E-3</v>
      </c>
      <c r="T3316" s="16">
        <v>0</v>
      </c>
      <c r="U3316" s="16">
        <v>2.4209999999999998</v>
      </c>
      <c r="V3316" s="16">
        <v>7.3559999999999999</v>
      </c>
      <c r="W3316" s="16">
        <v>5.782</v>
      </c>
      <c r="X3316" s="16">
        <v>403.24799999999999</v>
      </c>
      <c r="Y3316" s="16">
        <v>39.915799999999997</v>
      </c>
      <c r="Z3316" s="16">
        <v>0.1628</v>
      </c>
      <c r="AA3316" s="16">
        <v>0.55073430000000001</v>
      </c>
      <c r="AB3316" s="16">
        <v>0.39</v>
      </c>
      <c r="AC3316" s="16">
        <v>22.86</v>
      </c>
      <c r="AD3316" s="16">
        <v>29.2</v>
      </c>
      <c r="AE3316" s="16">
        <v>6.1554000000000002</v>
      </c>
      <c r="AF3316" s="16">
        <v>0.68589999999999995</v>
      </c>
      <c r="AG3316" s="16">
        <v>62997.4</v>
      </c>
      <c r="AH3316" s="16">
        <v>3.49E-2</v>
      </c>
      <c r="AI3316" s="16">
        <v>59.3</v>
      </c>
      <c r="AJ3316" s="16">
        <v>78.599999999999994</v>
      </c>
      <c r="AK3316" s="16">
        <v>-8.7300000000000003E-2</v>
      </c>
      <c r="AL3316" s="16">
        <v>-0.85509999999999997</v>
      </c>
      <c r="AM3316" s="16">
        <v>-0.62019999999999997</v>
      </c>
      <c r="AN3316" s="16">
        <v>-0.1573</v>
      </c>
      <c r="AO3316" s="16">
        <v>0.16880000000000001</v>
      </c>
      <c r="AP3316" s="16">
        <v>-0.82450000000000001</v>
      </c>
      <c r="AR3316" s="16">
        <f t="shared" si="133"/>
        <v>1</v>
      </c>
      <c r="AS3316" s="5">
        <f t="shared" si="132"/>
        <v>9.3037000000000036E-2</v>
      </c>
    </row>
    <row r="3317" spans="1:45" x14ac:dyDescent="0.25">
      <c r="A3317" s="16" t="s">
        <v>409</v>
      </c>
      <c r="B3317" s="16" t="s">
        <v>137</v>
      </c>
      <c r="C3317" s="16" t="s">
        <v>257</v>
      </c>
      <c r="D3317" s="16">
        <v>1998</v>
      </c>
      <c r="E3317" s="16" t="s">
        <v>1734</v>
      </c>
      <c r="F3317" s="16" t="s">
        <v>592</v>
      </c>
      <c r="G3317" s="10">
        <v>2910.29</v>
      </c>
      <c r="H3317" s="73">
        <v>7.9760070000000001</v>
      </c>
      <c r="I3317" s="16" t="s">
        <v>6700</v>
      </c>
      <c r="J3317" s="71">
        <v>-1.6321100000000002E-2</v>
      </c>
      <c r="K3317" s="71">
        <v>1.128204</v>
      </c>
      <c r="L3317" s="16">
        <v>-1.0676620000000001</v>
      </c>
      <c r="M3317" s="16">
        <v>-0.63176690000000002</v>
      </c>
      <c r="N3317" s="16">
        <v>-0.62625620000000004</v>
      </c>
      <c r="O3317" s="16">
        <v>-0.42703170000000001</v>
      </c>
      <c r="P3317" s="16">
        <v>-0.51015010000000005</v>
      </c>
      <c r="Q3317" s="16">
        <v>-0.18787519999999999</v>
      </c>
      <c r="R3317" s="16">
        <v>8.0299999999999996E-2</v>
      </c>
      <c r="S3317" s="16">
        <v>3.4499999999999999E-3</v>
      </c>
      <c r="T3317" s="16">
        <v>0</v>
      </c>
      <c r="U3317" s="16">
        <v>2.3199000000000001</v>
      </c>
      <c r="V3317" s="16">
        <v>8.0239999999999991</v>
      </c>
      <c r="W3317" s="16">
        <v>6.0579999999999998</v>
      </c>
      <c r="X3317" s="16">
        <v>403.92399999999998</v>
      </c>
      <c r="Y3317" s="16">
        <v>41.152900000000002</v>
      </c>
      <c r="Z3317" s="16">
        <v>0.14799999999999999</v>
      </c>
      <c r="AA3317" s="16">
        <v>0.28275440000000002</v>
      </c>
      <c r="AB3317" s="16">
        <v>0.39</v>
      </c>
      <c r="AC3317" s="16">
        <v>22.86</v>
      </c>
      <c r="AD3317" s="16">
        <v>36.1</v>
      </c>
      <c r="AE3317" s="16">
        <v>6.5590999999999999</v>
      </c>
      <c r="AF3317" s="16">
        <v>2.3258999999999999</v>
      </c>
      <c r="AG3317" s="16">
        <v>65811.600000000006</v>
      </c>
      <c r="AH3317" s="16">
        <v>3.4599999999999999E-2</v>
      </c>
      <c r="AI3317" s="16">
        <v>60.5</v>
      </c>
      <c r="AJ3317" s="16">
        <v>79.8</v>
      </c>
      <c r="AK3317" s="16">
        <v>-6.4000000000000003E-3</v>
      </c>
      <c r="AL3317" s="16">
        <v>-0.80979999999999996</v>
      </c>
      <c r="AM3317" s="16">
        <v>-0.51329999999999998</v>
      </c>
      <c r="AN3317" s="16">
        <v>-1.49E-2</v>
      </c>
      <c r="AO3317" s="16">
        <v>0.33110000000000001</v>
      </c>
      <c r="AP3317" s="16">
        <v>-0.74639999999999995</v>
      </c>
      <c r="AR3317" s="16">
        <f t="shared" si="133"/>
        <v>1</v>
      </c>
      <c r="AS3317" s="5">
        <f t="shared" si="132"/>
        <v>0.11376899999999979</v>
      </c>
    </row>
    <row r="3318" spans="1:45" x14ac:dyDescent="0.25">
      <c r="A3318" s="16" t="s">
        <v>409</v>
      </c>
      <c r="B3318" s="16" t="s">
        <v>137</v>
      </c>
      <c r="C3318" s="16" t="s">
        <v>257</v>
      </c>
      <c r="D3318" s="16">
        <v>1999</v>
      </c>
      <c r="E3318" s="16" t="s">
        <v>1712</v>
      </c>
      <c r="F3318" s="16" t="s">
        <v>592</v>
      </c>
      <c r="G3318" s="10">
        <v>2986.64</v>
      </c>
      <c r="H3318" s="73">
        <v>8.0019050000000007</v>
      </c>
      <c r="I3318" s="16" t="s">
        <v>6700</v>
      </c>
      <c r="J3318" s="71">
        <v>-2.1982999999999998E-3</v>
      </c>
      <c r="K3318" s="71">
        <v>1.125726</v>
      </c>
      <c r="L3318" s="16">
        <v>-0.98585060000000002</v>
      </c>
      <c r="M3318" s="16">
        <v>-0.62263860000000004</v>
      </c>
      <c r="N3318" s="16">
        <v>-0.59753690000000004</v>
      </c>
      <c r="O3318" s="16">
        <v>-0.36536419999999997</v>
      </c>
      <c r="P3318" s="16">
        <v>-0.45265090000000002</v>
      </c>
      <c r="Q3318" s="16">
        <v>-0.16512850000000001</v>
      </c>
      <c r="R3318" s="16">
        <v>7.0000000000000007E-2</v>
      </c>
      <c r="S3318" s="16">
        <v>7.3499999999999998E-3</v>
      </c>
      <c r="T3318" s="16">
        <v>0</v>
      </c>
      <c r="U3318" s="16">
        <v>2.3199000000000001</v>
      </c>
      <c r="V3318" s="16">
        <v>8.6920000000000002</v>
      </c>
      <c r="W3318" s="16">
        <v>6.3339999999999996</v>
      </c>
      <c r="X3318" s="16">
        <v>403.56700000000001</v>
      </c>
      <c r="Y3318" s="16">
        <v>42.389899999999997</v>
      </c>
      <c r="Z3318" s="16">
        <v>0.16250000000000001</v>
      </c>
      <c r="AA3318" s="16">
        <v>0.25945170000000001</v>
      </c>
      <c r="AB3318" s="16">
        <v>0.39</v>
      </c>
      <c r="AC3318" s="16">
        <v>22.86</v>
      </c>
      <c r="AD3318" s="16">
        <v>36.700000000000003</v>
      </c>
      <c r="AE3318" s="16">
        <v>8.3547999999999991</v>
      </c>
      <c r="AF3318" s="16">
        <v>8.6250999999999998</v>
      </c>
      <c r="AG3318" s="16">
        <v>63784.9</v>
      </c>
      <c r="AH3318" s="16">
        <v>3.44E-2</v>
      </c>
      <c r="AI3318" s="16">
        <v>61.5</v>
      </c>
      <c r="AJ3318" s="16">
        <v>80.7</v>
      </c>
      <c r="AK3318" s="16">
        <v>-5.5399999999999998E-2</v>
      </c>
      <c r="AL3318" s="16">
        <v>-0.65639999999999998</v>
      </c>
      <c r="AM3318" s="16">
        <v>-0.52429999999999999</v>
      </c>
      <c r="AN3318" s="16">
        <v>0.1246</v>
      </c>
      <c r="AO3318" s="16">
        <v>0.25469999999999998</v>
      </c>
      <c r="AP3318" s="16">
        <v>-0.74990000000000001</v>
      </c>
      <c r="AR3318" s="16">
        <f t="shared" si="133"/>
        <v>1</v>
      </c>
      <c r="AS3318" s="5">
        <f t="shared" si="132"/>
        <v>8.181140000000009E-2</v>
      </c>
    </row>
    <row r="3319" spans="1:45" x14ac:dyDescent="0.25">
      <c r="A3319" s="16" t="s">
        <v>409</v>
      </c>
      <c r="B3319" s="16" t="s">
        <v>137</v>
      </c>
      <c r="C3319" s="16" t="s">
        <v>257</v>
      </c>
      <c r="D3319" s="16">
        <v>2000</v>
      </c>
      <c r="E3319" s="16" t="s">
        <v>1717</v>
      </c>
      <c r="F3319" s="16" t="s">
        <v>592</v>
      </c>
      <c r="G3319" s="10">
        <v>3028.87</v>
      </c>
      <c r="H3319" s="73">
        <v>8.0159439999999993</v>
      </c>
      <c r="I3319" s="16">
        <v>5867626</v>
      </c>
      <c r="J3319" s="71">
        <v>-1.35324E-2</v>
      </c>
      <c r="K3319" s="71">
        <v>1.110595</v>
      </c>
      <c r="L3319" s="16">
        <v>-0.94201020000000002</v>
      </c>
      <c r="M3319" s="16">
        <v>-0.62076120000000001</v>
      </c>
      <c r="N3319" s="16">
        <v>-0.53923149999999997</v>
      </c>
      <c r="O3319" s="16">
        <v>-0.40674749999999998</v>
      </c>
      <c r="P3319" s="16">
        <v>-0.39576709999999998</v>
      </c>
      <c r="Q3319" s="16">
        <v>-0.14234920000000001</v>
      </c>
      <c r="R3319" s="16">
        <v>7.0000000000000007E-2</v>
      </c>
      <c r="S3319" s="16">
        <v>7.6E-3</v>
      </c>
      <c r="T3319" s="16">
        <v>1E-4</v>
      </c>
      <c r="U3319" s="16">
        <v>2.5470999999999999</v>
      </c>
      <c r="V3319" s="16">
        <v>9.36</v>
      </c>
      <c r="W3319" s="16">
        <v>6.61</v>
      </c>
      <c r="X3319" s="16">
        <v>404.10300000000001</v>
      </c>
      <c r="Y3319" s="16">
        <v>43.627000000000002</v>
      </c>
      <c r="Z3319" s="16">
        <v>0.15720000000000001</v>
      </c>
      <c r="AA3319" s="16">
        <v>0.43033749999999998</v>
      </c>
      <c r="AB3319" s="16">
        <v>0.39</v>
      </c>
      <c r="AC3319" s="16">
        <v>22.86</v>
      </c>
      <c r="AD3319" s="16">
        <v>32.299999999999997</v>
      </c>
      <c r="AE3319" s="16">
        <v>10.493499999999999</v>
      </c>
      <c r="AF3319" s="16">
        <v>12.4795</v>
      </c>
      <c r="AG3319" s="16">
        <v>58105.599999999999</v>
      </c>
      <c r="AH3319" s="16">
        <v>4.5600000000000002E-2</v>
      </c>
      <c r="AI3319" s="16">
        <v>62.4</v>
      </c>
      <c r="AJ3319" s="16">
        <v>81.599999999999994</v>
      </c>
      <c r="AK3319" s="16">
        <v>-0.10440000000000001</v>
      </c>
      <c r="AL3319" s="16">
        <v>-0.50290000000000001</v>
      </c>
      <c r="AM3319" s="16">
        <v>-0.53539999999999999</v>
      </c>
      <c r="AN3319" s="16">
        <v>0.26419999999999999</v>
      </c>
      <c r="AO3319" s="16">
        <v>0.1784</v>
      </c>
      <c r="AP3319" s="16">
        <v>-0.75339999999999996</v>
      </c>
      <c r="AR3319" s="16">
        <f t="shared" si="133"/>
        <v>1</v>
      </c>
      <c r="AS3319" s="5">
        <f t="shared" si="132"/>
        <v>4.3840400000000002E-2</v>
      </c>
    </row>
    <row r="3320" spans="1:45" x14ac:dyDescent="0.25">
      <c r="A3320" s="16" t="s">
        <v>409</v>
      </c>
      <c r="B3320" s="16" t="s">
        <v>137</v>
      </c>
      <c r="C3320" s="16" t="s">
        <v>257</v>
      </c>
      <c r="D3320" s="16">
        <v>2001</v>
      </c>
      <c r="E3320" s="16" t="s">
        <v>1738</v>
      </c>
      <c r="F3320" s="16" t="s">
        <v>592</v>
      </c>
      <c r="G3320" s="10">
        <v>3060.63</v>
      </c>
      <c r="H3320" s="73">
        <v>8.0263770000000001</v>
      </c>
      <c r="I3320" s="16">
        <v>5905962</v>
      </c>
      <c r="J3320" s="71">
        <v>-1.9282799999999999E-2</v>
      </c>
      <c r="K3320" s="71">
        <v>1.089385</v>
      </c>
      <c r="L3320" s="16">
        <v>-0.87599680000000002</v>
      </c>
      <c r="M3320" s="16">
        <v>-0.62078800000000001</v>
      </c>
      <c r="N3320" s="16">
        <v>-0.48606110000000002</v>
      </c>
      <c r="O3320" s="16">
        <v>-0.3465897</v>
      </c>
      <c r="P3320" s="16">
        <v>-0.36421759999999997</v>
      </c>
      <c r="Q3320" s="16">
        <v>-0.1427417</v>
      </c>
      <c r="R3320" s="16">
        <v>7.0000000000000007E-2</v>
      </c>
      <c r="S3320" s="16">
        <v>7.1000000000000004E-3</v>
      </c>
      <c r="T3320" s="16">
        <v>2.9999999999999997E-4</v>
      </c>
      <c r="U3320" s="16">
        <v>2.7355999999999998</v>
      </c>
      <c r="V3320" s="16">
        <v>10.25</v>
      </c>
      <c r="W3320" s="16">
        <v>6.8239999999999998</v>
      </c>
      <c r="X3320" s="16">
        <v>404.31</v>
      </c>
      <c r="Y3320" s="16">
        <v>44.863999999999997</v>
      </c>
      <c r="Z3320" s="16">
        <v>0.1822</v>
      </c>
      <c r="AA3320" s="16">
        <v>0.46917520000000001</v>
      </c>
      <c r="AB3320" s="16">
        <v>0.39</v>
      </c>
      <c r="AC3320" s="16">
        <v>22.86</v>
      </c>
      <c r="AD3320" s="16">
        <v>31.3</v>
      </c>
      <c r="AE3320" s="16">
        <v>10.857900000000001</v>
      </c>
      <c r="AF3320" s="16">
        <v>14.3315</v>
      </c>
      <c r="AG3320" s="16">
        <v>67257.100000000006</v>
      </c>
      <c r="AH3320" s="16">
        <v>4.7399999999999998E-2</v>
      </c>
      <c r="AI3320" s="16">
        <v>63.3</v>
      </c>
      <c r="AJ3320" s="16">
        <v>82.5</v>
      </c>
      <c r="AK3320" s="16">
        <v>4.8999999999999998E-3</v>
      </c>
      <c r="AL3320" s="16">
        <v>-0.62990000000000002</v>
      </c>
      <c r="AM3320" s="16">
        <v>-0.5222</v>
      </c>
      <c r="AN3320" s="16">
        <v>0.24260000000000001</v>
      </c>
      <c r="AO3320" s="16">
        <v>9.8299999999999998E-2</v>
      </c>
      <c r="AP3320" s="16">
        <v>-0.65790000000000004</v>
      </c>
      <c r="AR3320" s="16">
        <f t="shared" si="133"/>
        <v>1</v>
      </c>
      <c r="AS3320" s="5">
        <f t="shared" si="132"/>
        <v>6.60134E-2</v>
      </c>
    </row>
    <row r="3321" spans="1:45" x14ac:dyDescent="0.25">
      <c r="A3321" s="16" t="s">
        <v>409</v>
      </c>
      <c r="B3321" s="16" t="s">
        <v>137</v>
      </c>
      <c r="C3321" s="16" t="s">
        <v>257</v>
      </c>
      <c r="D3321" s="16">
        <v>2002</v>
      </c>
      <c r="E3321" s="16" t="s">
        <v>1719</v>
      </c>
      <c r="F3321" s="16" t="s">
        <v>592</v>
      </c>
      <c r="G3321" s="10">
        <v>3114.17</v>
      </c>
      <c r="H3321" s="73">
        <v>8.0437169999999991</v>
      </c>
      <c r="I3321" s="16">
        <v>5940303</v>
      </c>
      <c r="J3321" s="71">
        <v>-2.7650000000000001E-3</v>
      </c>
      <c r="K3321" s="71">
        <v>1.0863769999999999</v>
      </c>
      <c r="L3321" s="16">
        <v>-0.80885229999999997</v>
      </c>
      <c r="M3321" s="16">
        <v>-0.62135530000000005</v>
      </c>
      <c r="N3321" s="16">
        <v>-0.436006</v>
      </c>
      <c r="O3321" s="16">
        <v>-0.27182220000000001</v>
      </c>
      <c r="P3321" s="16">
        <v>-0.34122140000000001</v>
      </c>
      <c r="Q3321" s="16">
        <v>-0.14320289999999999</v>
      </c>
      <c r="R3321" s="16">
        <v>7.0000000000000007E-2</v>
      </c>
      <c r="S3321" s="16">
        <v>6.9499999999999996E-3</v>
      </c>
      <c r="T3321" s="16">
        <v>2.9999999999999997E-4</v>
      </c>
      <c r="U3321" s="16">
        <v>2.8704999999999998</v>
      </c>
      <c r="V3321" s="16">
        <v>11.14</v>
      </c>
      <c r="W3321" s="16">
        <v>7.0380000000000003</v>
      </c>
      <c r="X3321" s="16">
        <v>404.911</v>
      </c>
      <c r="Y3321" s="16">
        <v>46.101100000000002</v>
      </c>
      <c r="Z3321" s="16">
        <v>0.19239999999999999</v>
      </c>
      <c r="AA3321" s="16">
        <v>0.38373230000000003</v>
      </c>
      <c r="AB3321" s="16">
        <v>0.39</v>
      </c>
      <c r="AC3321" s="16">
        <v>22.86</v>
      </c>
      <c r="AD3321" s="16">
        <v>33.5</v>
      </c>
      <c r="AE3321" s="16">
        <v>11.1129</v>
      </c>
      <c r="AF3321" s="16">
        <v>14.793100000000001</v>
      </c>
      <c r="AG3321" s="16">
        <v>70629.7</v>
      </c>
      <c r="AH3321" s="16">
        <v>4.9200000000000001E-2</v>
      </c>
      <c r="AI3321" s="16">
        <v>64.2</v>
      </c>
      <c r="AJ3321" s="16">
        <v>83.4</v>
      </c>
      <c r="AK3321" s="16">
        <v>0.1142</v>
      </c>
      <c r="AL3321" s="16">
        <v>-0.75700000000000001</v>
      </c>
      <c r="AM3321" s="16">
        <v>-0.5091</v>
      </c>
      <c r="AN3321" s="16">
        <v>0.22090000000000001</v>
      </c>
      <c r="AO3321" s="16">
        <v>1.8100000000000002E-2</v>
      </c>
      <c r="AP3321" s="16">
        <v>-0.56240000000000001</v>
      </c>
      <c r="AR3321" s="16">
        <f t="shared" si="133"/>
        <v>1</v>
      </c>
      <c r="AS3321" s="5">
        <f t="shared" si="132"/>
        <v>6.7144500000000051E-2</v>
      </c>
    </row>
    <row r="3322" spans="1:45" x14ac:dyDescent="0.25">
      <c r="A3322" s="16" t="s">
        <v>409</v>
      </c>
      <c r="B3322" s="16" t="s">
        <v>137</v>
      </c>
      <c r="C3322" s="16" t="s">
        <v>257</v>
      </c>
      <c r="D3322" s="16">
        <v>2003</v>
      </c>
      <c r="E3322" s="16" t="s">
        <v>1729</v>
      </c>
      <c r="F3322" s="16" t="s">
        <v>592</v>
      </c>
      <c r="G3322" s="10">
        <v>3169.13</v>
      </c>
      <c r="H3322" s="73">
        <v>8.0612130000000004</v>
      </c>
      <c r="I3322" s="16">
        <v>5971535</v>
      </c>
      <c r="J3322" s="71">
        <v>-1.6010799999999999E-2</v>
      </c>
      <c r="K3322" s="71">
        <v>1.0691219999999999</v>
      </c>
      <c r="L3322" s="16">
        <v>-0.75016499999999997</v>
      </c>
      <c r="M3322" s="16">
        <v>-0.62512369999999995</v>
      </c>
      <c r="N3322" s="16">
        <v>-0.40578419999999998</v>
      </c>
      <c r="O3322" s="16">
        <v>-0.24449670000000001</v>
      </c>
      <c r="P3322" s="16">
        <v>-0.29192370000000001</v>
      </c>
      <c r="Q3322" s="16">
        <v>-0.1169359</v>
      </c>
      <c r="R3322" s="16">
        <v>7.0000000000000007E-2</v>
      </c>
      <c r="S3322" s="16">
        <v>6.1999999999999998E-3</v>
      </c>
      <c r="T3322" s="16">
        <v>2.0000000000000001E-4</v>
      </c>
      <c r="U3322" s="16">
        <v>2.7591000000000001</v>
      </c>
      <c r="V3322" s="16">
        <v>12.03</v>
      </c>
      <c r="W3322" s="16">
        <v>7.2519999999999998</v>
      </c>
      <c r="X3322" s="16">
        <v>406.46499999999997</v>
      </c>
      <c r="Y3322" s="16">
        <v>47.338099999999997</v>
      </c>
      <c r="Z3322" s="16">
        <v>0.1963</v>
      </c>
      <c r="AA3322" s="16">
        <v>0.40315109999999998</v>
      </c>
      <c r="AB3322" s="16">
        <v>0.39</v>
      </c>
      <c r="AC3322" s="16">
        <v>22.86</v>
      </c>
      <c r="AD3322" s="16">
        <v>33</v>
      </c>
      <c r="AE3322" s="16">
        <v>12.483000000000001</v>
      </c>
      <c r="AF3322" s="16">
        <v>19.069800000000001</v>
      </c>
      <c r="AG3322" s="16">
        <v>74971.3</v>
      </c>
      <c r="AH3322" s="16">
        <v>5.0900000000000001E-2</v>
      </c>
      <c r="AI3322" s="16">
        <v>65.099999999999994</v>
      </c>
      <c r="AJ3322" s="16">
        <v>84.3</v>
      </c>
      <c r="AK3322" s="16">
        <v>0.156</v>
      </c>
      <c r="AL3322" s="16">
        <v>-0.37169999999999997</v>
      </c>
      <c r="AM3322" s="16">
        <v>-0.33829999999999999</v>
      </c>
      <c r="AN3322" s="16">
        <v>-0.19819999999999999</v>
      </c>
      <c r="AO3322" s="16">
        <v>-0.11550000000000001</v>
      </c>
      <c r="AP3322" s="16">
        <v>-0.49830000000000002</v>
      </c>
      <c r="AR3322" s="16">
        <f t="shared" si="133"/>
        <v>1</v>
      </c>
      <c r="AS3322" s="5">
        <f t="shared" si="132"/>
        <v>5.8687299999999998E-2</v>
      </c>
    </row>
    <row r="3323" spans="1:45" x14ac:dyDescent="0.25">
      <c r="A3323" s="16" t="s">
        <v>409</v>
      </c>
      <c r="B3323" s="16" t="s">
        <v>137</v>
      </c>
      <c r="C3323" s="16" t="s">
        <v>257</v>
      </c>
      <c r="D3323" s="16">
        <v>2004</v>
      </c>
      <c r="E3323" s="16" t="s">
        <v>1720</v>
      </c>
      <c r="F3323" s="16" t="s">
        <v>592</v>
      </c>
      <c r="G3323" s="10">
        <v>3212.05</v>
      </c>
      <c r="H3323" s="73">
        <v>8.0746649999999995</v>
      </c>
      <c r="I3323" s="16">
        <v>6000775</v>
      </c>
      <c r="J3323" s="71">
        <v>-1.3579E-3</v>
      </c>
      <c r="K3323" s="71">
        <v>1.067671</v>
      </c>
      <c r="L3323" s="16">
        <v>-0.68839170000000005</v>
      </c>
      <c r="M3323" s="16">
        <v>-0.62327310000000002</v>
      </c>
      <c r="N3323" s="16">
        <v>-0.35947570000000001</v>
      </c>
      <c r="O3323" s="16">
        <v>-0.31157570000000001</v>
      </c>
      <c r="P3323" s="16">
        <v>-0.21074519999999999</v>
      </c>
      <c r="Q3323" s="16">
        <v>-3.8502599999999998E-2</v>
      </c>
      <c r="R3323" s="16">
        <v>7.0000000000000007E-2</v>
      </c>
      <c r="S3323" s="16">
        <v>5.9500000000000004E-3</v>
      </c>
      <c r="T3323" s="16">
        <v>5.0000000000000001E-4</v>
      </c>
      <c r="U3323" s="16">
        <v>2.9716</v>
      </c>
      <c r="V3323" s="16">
        <v>12.92</v>
      </c>
      <c r="W3323" s="16">
        <v>7.4660000000000002</v>
      </c>
      <c r="X3323" s="16">
        <v>405.2</v>
      </c>
      <c r="Y3323" s="16">
        <v>42.110100000000003</v>
      </c>
      <c r="Z3323" s="16">
        <v>0.23619999999999999</v>
      </c>
      <c r="AA3323" s="16">
        <v>0.48859409999999998</v>
      </c>
      <c r="AB3323" s="16">
        <v>0.39</v>
      </c>
      <c r="AC3323" s="16">
        <v>22.86</v>
      </c>
      <c r="AD3323" s="16">
        <v>30.8</v>
      </c>
      <c r="AE3323" s="16">
        <v>14.6739</v>
      </c>
      <c r="AF3323" s="16">
        <v>30.289100000000001</v>
      </c>
      <c r="AG3323" s="16">
        <v>75982</v>
      </c>
      <c r="AH3323" s="16">
        <v>5.8999999999999997E-2</v>
      </c>
      <c r="AI3323" s="16">
        <v>65.900000000000006</v>
      </c>
      <c r="AJ3323" s="16">
        <v>85.2</v>
      </c>
      <c r="AK3323" s="16">
        <v>9.7500000000000003E-2</v>
      </c>
      <c r="AL3323" s="16">
        <v>-0.3947</v>
      </c>
      <c r="AM3323" s="16">
        <v>-0.26860000000000001</v>
      </c>
      <c r="AN3323" s="16">
        <v>-6.8699999999999997E-2</v>
      </c>
      <c r="AO3323" s="16">
        <v>9.9599999999999994E-2</v>
      </c>
      <c r="AP3323" s="16">
        <v>-0.38119999999999998</v>
      </c>
      <c r="AR3323" s="16">
        <f t="shared" si="133"/>
        <v>1</v>
      </c>
      <c r="AS3323" s="5">
        <f t="shared" si="132"/>
        <v>6.177329999999992E-2</v>
      </c>
    </row>
    <row r="3324" spans="1:45" x14ac:dyDescent="0.25">
      <c r="A3324" s="16" t="s">
        <v>409</v>
      </c>
      <c r="B3324" s="16" t="s">
        <v>137</v>
      </c>
      <c r="C3324" s="16" t="s">
        <v>257</v>
      </c>
      <c r="D3324" s="16">
        <v>2005</v>
      </c>
      <c r="E3324" s="16" t="s">
        <v>1739</v>
      </c>
      <c r="F3324" s="16" t="s">
        <v>592</v>
      </c>
      <c r="G3324" s="10">
        <v>3310.94</v>
      </c>
      <c r="H3324" s="73">
        <v>8.1049869999999995</v>
      </c>
      <c r="I3324" s="16">
        <v>6028961</v>
      </c>
      <c r="J3324" s="71">
        <v>6.2545999999999999E-3</v>
      </c>
      <c r="K3324" s="71">
        <v>1.07437</v>
      </c>
      <c r="L3324" s="16">
        <v>-0.63912530000000001</v>
      </c>
      <c r="M3324" s="16">
        <v>-0.61928870000000003</v>
      </c>
      <c r="N3324" s="16">
        <v>-0.35071200000000002</v>
      </c>
      <c r="O3324" s="16">
        <v>-0.2170366</v>
      </c>
      <c r="P3324" s="16">
        <v>-0.1481121</v>
      </c>
      <c r="Q3324" s="16">
        <v>-0.10688209999999999</v>
      </c>
      <c r="R3324" s="16">
        <v>7.0000000000000007E-2</v>
      </c>
      <c r="S3324" s="16">
        <v>7.2500000000000004E-3</v>
      </c>
      <c r="T3324" s="16">
        <v>4.0000000000000002E-4</v>
      </c>
      <c r="U3324" s="16">
        <v>2.7324999999999999</v>
      </c>
      <c r="V3324" s="16">
        <v>13.81</v>
      </c>
      <c r="W3324" s="16">
        <v>7.68</v>
      </c>
      <c r="X3324" s="16">
        <v>405.49400000000003</v>
      </c>
      <c r="Y3324" s="16">
        <v>47.314300000000003</v>
      </c>
      <c r="Z3324" s="16">
        <v>0.21479999999999999</v>
      </c>
      <c r="AA3324" s="16">
        <v>0.42257</v>
      </c>
      <c r="AB3324" s="16">
        <v>0.39</v>
      </c>
      <c r="AC3324" s="16">
        <v>22.86</v>
      </c>
      <c r="AD3324" s="16">
        <v>32.5</v>
      </c>
      <c r="AE3324" s="16">
        <v>15.9975</v>
      </c>
      <c r="AF3324" s="16">
        <v>39.715699999999998</v>
      </c>
      <c r="AG3324" s="16">
        <v>81096.899999999994</v>
      </c>
      <c r="AH3324" s="16">
        <v>5.8500000000000003E-2</v>
      </c>
      <c r="AI3324" s="16">
        <v>66.8</v>
      </c>
      <c r="AJ3324" s="16">
        <v>86</v>
      </c>
      <c r="AK3324" s="16">
        <v>-1.4500000000000001E-2</v>
      </c>
      <c r="AL3324" s="16">
        <v>-0.41270000000000001</v>
      </c>
      <c r="AM3324" s="16">
        <v>-0.32019999999999998</v>
      </c>
      <c r="AN3324" s="16">
        <v>-3.0300000000000001E-2</v>
      </c>
      <c r="AO3324" s="16">
        <v>-4.65E-2</v>
      </c>
      <c r="AP3324" s="16">
        <v>-0.46789999999999998</v>
      </c>
      <c r="AR3324" s="16">
        <f t="shared" si="133"/>
        <v>1</v>
      </c>
      <c r="AS3324" s="5">
        <f t="shared" si="132"/>
        <v>4.9266400000000043E-2</v>
      </c>
    </row>
    <row r="3325" spans="1:45" x14ac:dyDescent="0.25">
      <c r="A3325" s="16" t="s">
        <v>409</v>
      </c>
      <c r="B3325" s="16" t="s">
        <v>137</v>
      </c>
      <c r="C3325" s="16" t="s">
        <v>257</v>
      </c>
      <c r="D3325" s="16">
        <v>2006</v>
      </c>
      <c r="E3325" s="16" t="s">
        <v>1713</v>
      </c>
      <c r="F3325" s="16" t="s">
        <v>592</v>
      </c>
      <c r="G3325" s="10">
        <v>3424.83</v>
      </c>
      <c r="H3325" s="73">
        <v>8.1388069999999999</v>
      </c>
      <c r="I3325" s="16">
        <v>6056478</v>
      </c>
      <c r="J3325" s="71">
        <v>5.3740000000000005E-4</v>
      </c>
      <c r="K3325" s="71">
        <v>1.0749470000000001</v>
      </c>
      <c r="L3325" s="16">
        <v>-0.49673719999999999</v>
      </c>
      <c r="M3325" s="16">
        <v>-0.61550689999999997</v>
      </c>
      <c r="N3325" s="16">
        <v>-0.35295490000000002</v>
      </c>
      <c r="O3325" s="16">
        <v>-5.8752899999999997E-2</v>
      </c>
      <c r="P3325" s="16">
        <v>-4.1597099999999998E-2</v>
      </c>
      <c r="Q3325" s="16">
        <v>-6.2953300000000004E-2</v>
      </c>
      <c r="R3325" s="16">
        <v>7.0000000000000007E-2</v>
      </c>
      <c r="S3325" s="16">
        <v>8.2500000000000004E-3</v>
      </c>
      <c r="T3325" s="16">
        <v>4.0000000000000002E-4</v>
      </c>
      <c r="U3325" s="16">
        <v>3.0127000000000002</v>
      </c>
      <c r="V3325" s="16">
        <v>15.03</v>
      </c>
      <c r="W3325" s="16">
        <v>7.1379999999999999</v>
      </c>
      <c r="X3325" s="16">
        <v>401.53300000000002</v>
      </c>
      <c r="Y3325" s="16">
        <v>53.5321</v>
      </c>
      <c r="Z3325" s="16">
        <v>0.22359999999999999</v>
      </c>
      <c r="AA3325" s="16">
        <v>0.39926739999999999</v>
      </c>
      <c r="AB3325" s="16">
        <v>0.39</v>
      </c>
      <c r="AC3325" s="16">
        <v>22.86</v>
      </c>
      <c r="AD3325" s="16">
        <v>33.1</v>
      </c>
      <c r="AE3325" s="16">
        <v>17.005600000000001</v>
      </c>
      <c r="AF3325" s="16">
        <v>63.175400000000003</v>
      </c>
      <c r="AG3325" s="16">
        <v>94762.4</v>
      </c>
      <c r="AH3325" s="16">
        <v>5.8299999999999998E-2</v>
      </c>
      <c r="AI3325" s="16">
        <v>67.7</v>
      </c>
      <c r="AJ3325" s="16">
        <v>86.9</v>
      </c>
      <c r="AK3325" s="16">
        <v>7.6200000000000004E-2</v>
      </c>
      <c r="AL3325" s="16">
        <v>-0.19520000000000001</v>
      </c>
      <c r="AM3325" s="16">
        <v>-0.20280000000000001</v>
      </c>
      <c r="AN3325" s="16">
        <v>-0.14940000000000001</v>
      </c>
      <c r="AO3325" s="16">
        <v>7.3300000000000004E-2</v>
      </c>
      <c r="AP3325" s="16">
        <v>-0.65300000000000002</v>
      </c>
      <c r="AR3325" s="16">
        <f t="shared" si="133"/>
        <v>1</v>
      </c>
      <c r="AS3325" s="5">
        <f t="shared" si="132"/>
        <v>0.14238810000000002</v>
      </c>
    </row>
    <row r="3326" spans="1:45" x14ac:dyDescent="0.25">
      <c r="A3326" s="16" t="s">
        <v>409</v>
      </c>
      <c r="B3326" s="16" t="s">
        <v>137</v>
      </c>
      <c r="C3326" s="16" t="s">
        <v>257</v>
      </c>
      <c r="D3326" s="16">
        <v>2007</v>
      </c>
      <c r="E3326" s="16" t="s">
        <v>1724</v>
      </c>
      <c r="F3326" s="16" t="s">
        <v>592</v>
      </c>
      <c r="G3326" s="10">
        <v>3540.55</v>
      </c>
      <c r="H3326" s="73">
        <v>8.1720380000000006</v>
      </c>
      <c r="I3326" s="16">
        <v>6083475</v>
      </c>
      <c r="J3326" s="71">
        <v>-3.4355000000000002E-3</v>
      </c>
      <c r="K3326" s="71">
        <v>1.0712600000000001</v>
      </c>
      <c r="L3326" s="16">
        <v>-0.4024085</v>
      </c>
      <c r="M3326" s="16">
        <v>-0.6136047</v>
      </c>
      <c r="N3326" s="16">
        <v>-0.32800649999999998</v>
      </c>
      <c r="O3326" s="16">
        <v>-3.7961099999999998E-2</v>
      </c>
      <c r="P3326" s="16">
        <v>9.4712000000000005E-2</v>
      </c>
      <c r="Q3326" s="16">
        <v>-4.1314499999999997E-2</v>
      </c>
      <c r="R3326" s="16">
        <v>8.9399999999999993E-2</v>
      </c>
      <c r="S3326" s="16">
        <v>6.1999999999999998E-3</v>
      </c>
      <c r="T3326" s="16">
        <v>2.9999999999999997E-4</v>
      </c>
      <c r="U3326" s="16">
        <v>3.0545</v>
      </c>
      <c r="V3326" s="16">
        <v>16.25</v>
      </c>
      <c r="W3326" s="16">
        <v>6.5960000000000001</v>
      </c>
      <c r="X3326" s="16">
        <v>405.76499999999999</v>
      </c>
      <c r="Y3326" s="16">
        <v>54.49</v>
      </c>
      <c r="Z3326" s="16">
        <v>0.22509999999999999</v>
      </c>
      <c r="AA3326" s="16">
        <v>0.40703479999999997</v>
      </c>
      <c r="AB3326" s="16">
        <v>0.39</v>
      </c>
      <c r="AC3326" s="16">
        <v>22.86</v>
      </c>
      <c r="AD3326" s="16">
        <v>32.9</v>
      </c>
      <c r="AE3326" s="16">
        <v>17.639900000000001</v>
      </c>
      <c r="AF3326" s="16">
        <v>100.236</v>
      </c>
      <c r="AG3326" s="16">
        <v>97069.8</v>
      </c>
      <c r="AH3326" s="16">
        <v>6.0600000000000001E-2</v>
      </c>
      <c r="AI3326" s="16">
        <v>68.5</v>
      </c>
      <c r="AJ3326" s="16">
        <v>87.7</v>
      </c>
      <c r="AK3326" s="16">
        <v>7.4099999999999999E-2</v>
      </c>
      <c r="AL3326" s="16">
        <v>-0.29680000000000001</v>
      </c>
      <c r="AM3326" s="16">
        <v>-0.20449999999999999</v>
      </c>
      <c r="AN3326" s="16">
        <v>3.3E-3</v>
      </c>
      <c r="AO3326" s="16">
        <v>0.20349999999999999</v>
      </c>
      <c r="AP3326" s="16">
        <v>-0.69489999999999996</v>
      </c>
      <c r="AR3326" s="16">
        <f t="shared" si="133"/>
        <v>1</v>
      </c>
      <c r="AS3326" s="5">
        <f t="shared" si="132"/>
        <v>9.4328699999999988E-2</v>
      </c>
    </row>
    <row r="3327" spans="1:45" x14ac:dyDescent="0.25">
      <c r="A3327" s="16" t="s">
        <v>409</v>
      </c>
      <c r="B3327" s="16" t="s">
        <v>137</v>
      </c>
      <c r="C3327" s="16" t="s">
        <v>257</v>
      </c>
      <c r="D3327" s="16">
        <v>2008</v>
      </c>
      <c r="E3327" s="16" t="s">
        <v>1728</v>
      </c>
      <c r="F3327" s="16" t="s">
        <v>592</v>
      </c>
      <c r="G3327" s="10">
        <v>3569.92</v>
      </c>
      <c r="H3327" s="73">
        <v>8.1802969999999995</v>
      </c>
      <c r="I3327" s="16">
        <v>6110301</v>
      </c>
      <c r="J3327" s="71">
        <v>-1.21309E-2</v>
      </c>
      <c r="K3327" s="71">
        <v>1.058344</v>
      </c>
      <c r="L3327" s="16">
        <v>-0.32218649999999999</v>
      </c>
      <c r="M3327" s="16">
        <v>-0.59931009999999996</v>
      </c>
      <c r="N3327" s="16">
        <v>-0.25947029999999999</v>
      </c>
      <c r="O3327" s="16">
        <v>-1.49275E-2</v>
      </c>
      <c r="P3327" s="16">
        <v>0.14745810000000001</v>
      </c>
      <c r="Q3327" s="16">
        <v>-2.1887500000000001E-2</v>
      </c>
      <c r="R3327" s="16">
        <v>0.1125</v>
      </c>
      <c r="S3327" s="16">
        <v>6.4000000000000003E-3</v>
      </c>
      <c r="T3327" s="16">
        <v>4.0000000000000002E-4</v>
      </c>
      <c r="U3327" s="16">
        <v>3.7416999999999998</v>
      </c>
      <c r="V3327" s="16">
        <v>17.47</v>
      </c>
      <c r="W3327" s="16">
        <v>6.0540000000000003</v>
      </c>
      <c r="X3327" s="16">
        <v>406.19</v>
      </c>
      <c r="Y3327" s="16">
        <v>55.639699999999998</v>
      </c>
      <c r="Z3327" s="16">
        <v>0.22459999999999999</v>
      </c>
      <c r="AA3327" s="16">
        <v>0.40936509999999998</v>
      </c>
      <c r="AB3327" s="16">
        <v>0.39</v>
      </c>
      <c r="AC3327" s="16">
        <v>22.86</v>
      </c>
      <c r="AD3327" s="16">
        <v>32.840000000000003</v>
      </c>
      <c r="AE3327" s="16">
        <v>17.510000000000002</v>
      </c>
      <c r="AF3327" s="16">
        <v>112.98699999999999</v>
      </c>
      <c r="AG3327" s="16">
        <v>99397.1</v>
      </c>
      <c r="AH3327" s="16">
        <v>6.0499999999999998E-2</v>
      </c>
      <c r="AI3327" s="16">
        <v>69.400000000000006</v>
      </c>
      <c r="AJ3327" s="16">
        <v>88.5</v>
      </c>
      <c r="AK3327" s="16">
        <v>8.72E-2</v>
      </c>
      <c r="AL3327" s="16">
        <v>-0.28899999999999998</v>
      </c>
      <c r="AM3327" s="16">
        <v>-0.15740000000000001</v>
      </c>
      <c r="AN3327" s="16">
        <v>5.1900000000000002E-2</v>
      </c>
      <c r="AO3327" s="16">
        <v>0.224</v>
      </c>
      <c r="AP3327" s="16">
        <v>-0.71679999999999999</v>
      </c>
      <c r="AR3327" s="16">
        <f t="shared" si="133"/>
        <v>1</v>
      </c>
      <c r="AS3327" s="5">
        <f t="shared" si="132"/>
        <v>8.0222000000000016E-2</v>
      </c>
    </row>
    <row r="3328" spans="1:45" x14ac:dyDescent="0.25">
      <c r="A3328" s="16" t="s">
        <v>409</v>
      </c>
      <c r="B3328" s="16" t="s">
        <v>137</v>
      </c>
      <c r="C3328" s="16" t="s">
        <v>257</v>
      </c>
      <c r="D3328" s="16">
        <v>2009</v>
      </c>
      <c r="E3328" s="16" t="s">
        <v>1737</v>
      </c>
      <c r="F3328" s="16" t="s">
        <v>592</v>
      </c>
      <c r="G3328" s="10">
        <v>3442.87</v>
      </c>
      <c r="H3328" s="73">
        <v>8.1440599999999996</v>
      </c>
      <c r="I3328" s="16">
        <v>6137276</v>
      </c>
      <c r="J3328" s="71">
        <v>-4.2521299999999998E-2</v>
      </c>
      <c r="K3328" s="71">
        <v>1.0142850000000001</v>
      </c>
      <c r="L3328" s="16">
        <v>-0.26819720000000002</v>
      </c>
      <c r="M3328" s="16">
        <v>-0.61565550000000002</v>
      </c>
      <c r="N3328" s="16">
        <v>-0.25558419999999998</v>
      </c>
      <c r="O3328" s="16">
        <v>4.2564200000000003E-2</v>
      </c>
      <c r="P3328" s="16">
        <v>0.1922594</v>
      </c>
      <c r="Q3328" s="16">
        <v>5.7276999999999996E-3</v>
      </c>
      <c r="R3328" s="16">
        <v>7.7399999999999997E-2</v>
      </c>
      <c r="S3328" s="16">
        <v>6.6499999999999997E-3</v>
      </c>
      <c r="T3328" s="16">
        <v>5.9999999999999995E-4</v>
      </c>
      <c r="U3328" s="16">
        <v>3.9695</v>
      </c>
      <c r="V3328" s="16">
        <v>18.690000000000001</v>
      </c>
      <c r="W3328" s="16">
        <v>5.5119999999999996</v>
      </c>
      <c r="X3328" s="16">
        <v>404.05399999999997</v>
      </c>
      <c r="Y3328" s="16">
        <v>58.001600000000003</v>
      </c>
      <c r="Z3328" s="16">
        <v>0.22559999999999999</v>
      </c>
      <c r="AA3328" s="16">
        <v>0.3953836</v>
      </c>
      <c r="AB3328" s="16">
        <v>0.39</v>
      </c>
      <c r="AC3328" s="16">
        <v>22.86</v>
      </c>
      <c r="AD3328" s="16">
        <v>33.200000000000003</v>
      </c>
      <c r="AE3328" s="16">
        <v>17.775200000000002</v>
      </c>
      <c r="AF3328" s="16">
        <v>122.36199999999999</v>
      </c>
      <c r="AG3328" s="16">
        <v>96190.8</v>
      </c>
      <c r="AH3328" s="16">
        <v>6.2E-2</v>
      </c>
      <c r="AI3328" s="16">
        <v>70.2</v>
      </c>
      <c r="AJ3328" s="16">
        <v>89.3</v>
      </c>
      <c r="AK3328" s="16">
        <v>4.4200000000000003E-2</v>
      </c>
      <c r="AL3328" s="16">
        <v>-0.19350000000000001</v>
      </c>
      <c r="AM3328" s="16">
        <v>-2.6800000000000001E-2</v>
      </c>
      <c r="AN3328" s="16">
        <v>-2.1299999999999999E-2</v>
      </c>
      <c r="AO3328" s="16">
        <v>0.35360000000000003</v>
      </c>
      <c r="AP3328" s="16">
        <v>-0.80830000000000002</v>
      </c>
      <c r="AR3328" s="16">
        <f t="shared" si="133"/>
        <v>1</v>
      </c>
      <c r="AS3328" s="5">
        <f t="shared" si="132"/>
        <v>5.3989299999999962E-2</v>
      </c>
    </row>
    <row r="3329" spans="1:45" x14ac:dyDescent="0.25">
      <c r="A3329" s="16" t="s">
        <v>409</v>
      </c>
      <c r="B3329" s="16" t="s">
        <v>137</v>
      </c>
      <c r="C3329" s="16" t="s">
        <v>257</v>
      </c>
      <c r="D3329" s="16">
        <v>2010</v>
      </c>
      <c r="E3329" s="16" t="s">
        <v>1722</v>
      </c>
      <c r="F3329" s="16" t="s">
        <v>592</v>
      </c>
      <c r="G3329" s="10">
        <v>3474.39</v>
      </c>
      <c r="H3329" s="73">
        <v>8.1531739999999999</v>
      </c>
      <c r="I3329" s="16">
        <v>6164626</v>
      </c>
      <c r="J3329" s="71">
        <v>-5.2792999999999998E-3</v>
      </c>
      <c r="K3329" s="71">
        <v>1.0089440000000001</v>
      </c>
      <c r="L3329" s="16">
        <v>-0.2686132</v>
      </c>
      <c r="M3329" s="16">
        <v>-0.61710209999999999</v>
      </c>
      <c r="N3329" s="16">
        <v>-0.29106939999999998</v>
      </c>
      <c r="O3329" s="16">
        <v>7.31517E-2</v>
      </c>
      <c r="P3329" s="16">
        <v>0.1906033</v>
      </c>
      <c r="Q3329" s="16">
        <v>1.17804E-2</v>
      </c>
      <c r="R3329" s="16">
        <v>6.7199999999999996E-2</v>
      </c>
      <c r="S3329" s="16">
        <v>7.0000000000000001E-3</v>
      </c>
      <c r="T3329" s="16">
        <v>8.9999999999999998E-4</v>
      </c>
      <c r="U3329" s="16">
        <v>3.4866999999999999</v>
      </c>
      <c r="V3329" s="16">
        <v>19.91</v>
      </c>
      <c r="W3329" s="16">
        <v>4.97</v>
      </c>
      <c r="X3329" s="16">
        <v>407.46</v>
      </c>
      <c r="Y3329" s="16">
        <v>59.259300000000003</v>
      </c>
      <c r="Z3329" s="16">
        <v>0.2303</v>
      </c>
      <c r="AA3329" s="16">
        <v>0.41091870000000003</v>
      </c>
      <c r="AB3329" s="16">
        <v>0.39</v>
      </c>
      <c r="AC3329" s="16">
        <v>22.86</v>
      </c>
      <c r="AD3329" s="16">
        <v>32.799999999999997</v>
      </c>
      <c r="AE3329" s="16">
        <v>16.096299999999999</v>
      </c>
      <c r="AF3329" s="16">
        <v>123.836</v>
      </c>
      <c r="AG3329" s="16">
        <v>99100.6</v>
      </c>
      <c r="AH3329" s="16">
        <v>6.1800000000000001E-2</v>
      </c>
      <c r="AI3329" s="16">
        <v>71</v>
      </c>
      <c r="AJ3329" s="16">
        <v>90.1</v>
      </c>
      <c r="AK3329" s="16">
        <v>4.6800000000000001E-2</v>
      </c>
      <c r="AL3329" s="16">
        <v>-0.2303</v>
      </c>
      <c r="AM3329" s="16">
        <v>4.1999999999999997E-3</v>
      </c>
      <c r="AN3329" s="16">
        <v>5.4699999999999999E-2</v>
      </c>
      <c r="AO3329" s="16">
        <v>0.3795</v>
      </c>
      <c r="AP3329" s="16">
        <v>-0.86460000000000004</v>
      </c>
      <c r="AR3329" s="16">
        <f t="shared" si="133"/>
        <v>1</v>
      </c>
      <c r="AS3329" s="5">
        <f t="shared" si="132"/>
        <v>-4.1599999999997195E-4</v>
      </c>
    </row>
    <row r="3330" spans="1:45" x14ac:dyDescent="0.25">
      <c r="A3330" s="16" t="s">
        <v>409</v>
      </c>
      <c r="B3330" s="16" t="s">
        <v>137</v>
      </c>
      <c r="C3330" s="16" t="s">
        <v>257</v>
      </c>
      <c r="D3330" s="16">
        <v>2011</v>
      </c>
      <c r="E3330" s="16" t="s">
        <v>1732</v>
      </c>
      <c r="F3330" s="16" t="s">
        <v>592</v>
      </c>
      <c r="G3330" s="10">
        <v>3535.39</v>
      </c>
      <c r="H3330" s="73">
        <v>8.170579</v>
      </c>
      <c r="I3330" s="16">
        <v>6192560</v>
      </c>
      <c r="J3330" s="71">
        <v>-8.9044999999999992E-3</v>
      </c>
      <c r="K3330" s="71">
        <v>1</v>
      </c>
      <c r="L3330" s="16">
        <v>-0.23868619999999999</v>
      </c>
      <c r="M3330" s="16">
        <v>-0.63318300000000005</v>
      </c>
      <c r="N3330" s="16">
        <v>-0.2671462</v>
      </c>
      <c r="O3330" s="16">
        <v>5.9569799999999999E-2</v>
      </c>
      <c r="P3330" s="16">
        <v>0.23608100000000001</v>
      </c>
      <c r="Q3330" s="16">
        <v>3.82505E-2</v>
      </c>
      <c r="R3330" s="16">
        <v>3.1099999999999999E-2</v>
      </c>
      <c r="S3330" s="16">
        <v>8.4499999999999992E-3</v>
      </c>
      <c r="T3330" s="16">
        <v>6.9999999999999999E-4</v>
      </c>
      <c r="U3330" s="16">
        <v>3.4175</v>
      </c>
      <c r="V3330" s="16">
        <v>21.268000000000001</v>
      </c>
      <c r="W3330" s="16">
        <v>4.8959999999999999</v>
      </c>
      <c r="X3330" s="16">
        <v>408.47399999999999</v>
      </c>
      <c r="Y3330" s="16">
        <v>58.646599999999999</v>
      </c>
      <c r="Z3330" s="16">
        <v>0.23080000000000001</v>
      </c>
      <c r="AA3330" s="16">
        <v>0.41480240000000002</v>
      </c>
      <c r="AB3330" s="16">
        <v>0.39</v>
      </c>
      <c r="AC3330" s="16">
        <v>22.86</v>
      </c>
      <c r="AD3330" s="16">
        <v>32.700000000000003</v>
      </c>
      <c r="AE3330" s="16">
        <v>16.459399999999999</v>
      </c>
      <c r="AF3330" s="16">
        <v>132.92599999999999</v>
      </c>
      <c r="AG3330" s="16">
        <v>95851.4</v>
      </c>
      <c r="AH3330" s="16">
        <v>6.4000000000000001E-2</v>
      </c>
      <c r="AI3330" s="16">
        <v>71.8</v>
      </c>
      <c r="AJ3330" s="16">
        <v>90.9</v>
      </c>
      <c r="AK3330" s="16">
        <v>1.7899999999999999E-2</v>
      </c>
      <c r="AL3330" s="16">
        <v>-0.21249999999999999</v>
      </c>
      <c r="AM3330" s="16">
        <v>-0.10539999999999999</v>
      </c>
      <c r="AN3330" s="16">
        <v>0.1129</v>
      </c>
      <c r="AO3330" s="16">
        <v>0.48859999999999998</v>
      </c>
      <c r="AP3330" s="16">
        <v>-0.75670000000000004</v>
      </c>
      <c r="AR3330" s="16">
        <f t="shared" si="133"/>
        <v>1</v>
      </c>
      <c r="AS3330" s="5">
        <f t="shared" si="132"/>
        <v>2.9927000000000009E-2</v>
      </c>
    </row>
    <row r="3331" spans="1:45" x14ac:dyDescent="0.25">
      <c r="A3331" s="16" t="s">
        <v>409</v>
      </c>
      <c r="B3331" s="16" t="s">
        <v>137</v>
      </c>
      <c r="C3331" s="16" t="s">
        <v>257</v>
      </c>
      <c r="D3331" s="16">
        <v>2012</v>
      </c>
      <c r="E3331" s="16" t="s">
        <v>1725</v>
      </c>
      <c r="F3331" s="16" t="s">
        <v>592</v>
      </c>
      <c r="G3331" s="10">
        <v>3585.28</v>
      </c>
      <c r="H3331" s="73">
        <v>8.1845929999999996</v>
      </c>
      <c r="I3331" s="16">
        <v>6221246</v>
      </c>
      <c r="J3331" s="71">
        <v>-1.1107199999999999E-2</v>
      </c>
      <c r="K3331" s="71">
        <v>0.98895420000000001</v>
      </c>
      <c r="L3331" s="16">
        <v>-0.2202055</v>
      </c>
      <c r="M3331" s="16">
        <v>-0.63483409999999996</v>
      </c>
      <c r="N3331" s="16">
        <v>-0.23265369999999999</v>
      </c>
      <c r="O3331" s="16">
        <v>8.9328199999999996E-2</v>
      </c>
      <c r="P3331" s="16">
        <v>0.26864779999999999</v>
      </c>
      <c r="Q3331" s="16">
        <v>-2.02887E-2</v>
      </c>
      <c r="R3331" s="16">
        <v>3.0499999999999999E-2</v>
      </c>
      <c r="S3331" s="16">
        <v>8.0999999999999996E-3</v>
      </c>
      <c r="T3331" s="16">
        <v>6.9999999999999999E-4</v>
      </c>
      <c r="U3331" s="16">
        <v>3.6006999999999998</v>
      </c>
      <c r="V3331" s="16">
        <v>22.626000000000001</v>
      </c>
      <c r="W3331" s="16">
        <v>4.8220000000000001</v>
      </c>
      <c r="X3331" s="16">
        <v>406.98399999999998</v>
      </c>
      <c r="Y3331" s="16">
        <v>59.004300000000001</v>
      </c>
      <c r="Z3331" s="16">
        <v>0.24260000000000001</v>
      </c>
      <c r="AA3331" s="16">
        <v>0.41480240000000002</v>
      </c>
      <c r="AB3331" s="16">
        <v>0.39</v>
      </c>
      <c r="AC3331" s="16">
        <v>22.86</v>
      </c>
      <c r="AD3331" s="16">
        <v>32.700000000000003</v>
      </c>
      <c r="AE3331" s="16">
        <v>16.816500000000001</v>
      </c>
      <c r="AF3331" s="16">
        <v>137.34200000000001</v>
      </c>
      <c r="AG3331" s="16">
        <v>96603.7</v>
      </c>
      <c r="AH3331" s="16">
        <v>6.6900000000000001E-2</v>
      </c>
      <c r="AI3331" s="16">
        <v>72.599999999999994</v>
      </c>
      <c r="AJ3331" s="16">
        <v>91.6</v>
      </c>
      <c r="AK3331" s="16">
        <v>-6.8199999999999997E-2</v>
      </c>
      <c r="AL3331" s="16">
        <v>-0.38669999999999999</v>
      </c>
      <c r="AM3331" s="16">
        <v>-0.1346</v>
      </c>
      <c r="AN3331" s="16">
        <v>0.2162</v>
      </c>
      <c r="AO3331" s="16">
        <v>0.33300000000000002</v>
      </c>
      <c r="AP3331" s="16">
        <v>-0.7359</v>
      </c>
      <c r="AR3331" s="16">
        <f t="shared" si="133"/>
        <v>1</v>
      </c>
      <c r="AS3331" s="5">
        <f t="shared" si="132"/>
        <v>1.8480699999999989E-2</v>
      </c>
    </row>
    <row r="3332" spans="1:45" x14ac:dyDescent="0.25">
      <c r="A3332" s="16" t="s">
        <v>409</v>
      </c>
      <c r="B3332" s="16" t="s">
        <v>137</v>
      </c>
      <c r="C3332" s="16" t="s">
        <v>257</v>
      </c>
      <c r="D3332" s="16">
        <v>2013</v>
      </c>
      <c r="E3332" s="16" t="s">
        <v>1714</v>
      </c>
      <c r="F3332" s="16" t="s">
        <v>592</v>
      </c>
      <c r="G3332" s="10">
        <v>3634.24</v>
      </c>
      <c r="H3332" s="73">
        <v>8.1981549999999999</v>
      </c>
      <c r="I3332" s="16">
        <v>6250777</v>
      </c>
      <c r="J3332" s="71">
        <v>-1.35581E-2</v>
      </c>
      <c r="K3332" s="71">
        <v>0.97563639999999996</v>
      </c>
      <c r="L3332" s="16">
        <v>-0.19132660000000001</v>
      </c>
      <c r="M3332" s="16">
        <v>-0.62621709999999997</v>
      </c>
      <c r="N3332" s="16">
        <v>-0.18031910000000001</v>
      </c>
      <c r="O3332" s="16">
        <v>0.105827</v>
      </c>
      <c r="P3332" s="16">
        <v>0.27518540000000002</v>
      </c>
      <c r="Q3332" s="16">
        <v>-4.08204E-2</v>
      </c>
      <c r="R3332" s="16">
        <v>5.7700000000000001E-2</v>
      </c>
      <c r="S3332" s="16">
        <v>6.7000000000000002E-3</v>
      </c>
      <c r="T3332" s="16">
        <v>5.9999999999999995E-4</v>
      </c>
      <c r="U3332" s="16">
        <v>3.6793999999999998</v>
      </c>
      <c r="V3332" s="16">
        <v>23.984000000000002</v>
      </c>
      <c r="W3332" s="16">
        <v>4.7480000000000002</v>
      </c>
      <c r="X3332" s="16">
        <v>410.01400000000001</v>
      </c>
      <c r="Y3332" s="16">
        <v>59.048900000000003</v>
      </c>
      <c r="Z3332" s="16">
        <v>0.2495</v>
      </c>
      <c r="AA3332" s="16">
        <v>0.40703479999999997</v>
      </c>
      <c r="AB3332" s="16">
        <v>0.39</v>
      </c>
      <c r="AC3332" s="16">
        <v>22.86</v>
      </c>
      <c r="AD3332" s="16">
        <v>32.9</v>
      </c>
      <c r="AE3332" s="16">
        <v>15.1493</v>
      </c>
      <c r="AF3332" s="16">
        <v>141.81800000000001</v>
      </c>
      <c r="AG3332" s="16">
        <v>95818.4</v>
      </c>
      <c r="AH3332" s="16">
        <v>6.8699999999999997E-2</v>
      </c>
      <c r="AI3332" s="16">
        <v>73.400000000000006</v>
      </c>
      <c r="AJ3332" s="16">
        <v>92.4</v>
      </c>
      <c r="AK3332" s="16">
        <v>-4.1799999999999997E-2</v>
      </c>
      <c r="AL3332" s="16">
        <v>-0.35249999999999998</v>
      </c>
      <c r="AM3332" s="16">
        <v>-0.1222</v>
      </c>
      <c r="AN3332" s="16">
        <v>-8.0299999999999996E-2</v>
      </c>
      <c r="AO3332" s="16">
        <v>0.32179999999999997</v>
      </c>
      <c r="AP3332" s="16">
        <v>-0.65410000000000001</v>
      </c>
      <c r="AR3332" s="16">
        <f t="shared" si="133"/>
        <v>1</v>
      </c>
      <c r="AS3332" s="5">
        <f t="shared" ref="AS3332:AS3395" si="134">IF(D3332=1985, 0, L3332-L3331)</f>
        <v>2.8878899999999985E-2</v>
      </c>
    </row>
    <row r="3333" spans="1:45" x14ac:dyDescent="0.25">
      <c r="A3333" s="16" t="s">
        <v>409</v>
      </c>
      <c r="B3333" s="16" t="s">
        <v>137</v>
      </c>
      <c r="C3333" s="16" t="s">
        <v>257</v>
      </c>
      <c r="D3333" s="16">
        <v>2014</v>
      </c>
      <c r="E3333" s="16" t="s">
        <v>1730</v>
      </c>
      <c r="F3333" s="16" t="s">
        <v>592</v>
      </c>
      <c r="G3333" s="10">
        <v>3668.2</v>
      </c>
      <c r="H3333" s="73">
        <v>8.2074569999999998</v>
      </c>
      <c r="I3333" s="16">
        <v>6281189</v>
      </c>
      <c r="J3333" s="71">
        <v>-4.8329000000000002E-3</v>
      </c>
      <c r="K3333" s="71">
        <v>0.97093269999999998</v>
      </c>
      <c r="L3333" s="16">
        <v>-0.12843660000000001</v>
      </c>
      <c r="M3333" s="16">
        <v>-0.61137719999999995</v>
      </c>
      <c r="N3333" s="16">
        <v>-0.1513679</v>
      </c>
      <c r="O3333" s="16">
        <v>0.10923570000000001</v>
      </c>
      <c r="P3333" s="16">
        <v>0.29431190000000002</v>
      </c>
      <c r="Q3333" s="16">
        <v>3.64214E-2</v>
      </c>
      <c r="R3333" s="16">
        <v>8.4199999999999997E-2</v>
      </c>
      <c r="S3333" s="16">
        <v>6.7999999999999996E-3</v>
      </c>
      <c r="T3333" s="16">
        <v>5.9999999999999995E-4</v>
      </c>
      <c r="U3333" s="16">
        <v>3.758</v>
      </c>
      <c r="V3333" s="16">
        <v>25.341999999999999</v>
      </c>
      <c r="W3333" s="16">
        <v>4.6740000000000004</v>
      </c>
      <c r="X3333" s="16">
        <v>409.38</v>
      </c>
      <c r="Y3333" s="16">
        <v>59.346699999999998</v>
      </c>
      <c r="Z3333" s="16">
        <v>0.2445</v>
      </c>
      <c r="AA3333" s="16">
        <v>0.38839279999999998</v>
      </c>
      <c r="AB3333" s="16">
        <v>0.39</v>
      </c>
      <c r="AC3333" s="16">
        <v>22.86</v>
      </c>
      <c r="AD3333" s="16">
        <v>33.380000000000003</v>
      </c>
      <c r="AE3333" s="16">
        <v>14.9406</v>
      </c>
      <c r="AF3333" s="16">
        <v>144.012</v>
      </c>
      <c r="AG3333" s="16">
        <v>98567.1</v>
      </c>
      <c r="AH3333" s="16">
        <v>7.0499999999999993E-2</v>
      </c>
      <c r="AI3333" s="16">
        <v>74.2</v>
      </c>
      <c r="AJ3333" s="16">
        <v>93.1</v>
      </c>
      <c r="AK3333" s="16">
        <v>0.1343</v>
      </c>
      <c r="AL3333" s="16">
        <v>-0.39240000000000003</v>
      </c>
      <c r="AM3333" s="16">
        <v>-2.2599999999999999E-2</v>
      </c>
      <c r="AN3333" s="16">
        <v>-5.5E-2</v>
      </c>
      <c r="AO3333" s="16">
        <v>0.34449999999999997</v>
      </c>
      <c r="AP3333" s="16">
        <v>-0.50619999999999998</v>
      </c>
      <c r="AR3333" s="16">
        <f t="shared" ref="AR3333:AR3396" si="135">IF(OR(AND(I3333&lt;&gt;"", I3333&gt;=10000000, AQ3333&lt;=32.5), AND(A3333="Middle East &amp; North Africa", I3333&lt;&gt;"", I3333&gt;=9000000, AQ3333&lt;&gt;"", AQ3333&lt;=32.5)), 0, 1)</f>
        <v>1</v>
      </c>
      <c r="AS3333" s="5">
        <f t="shared" si="134"/>
        <v>6.2890000000000001E-2</v>
      </c>
    </row>
    <row r="3334" spans="1:45" x14ac:dyDescent="0.25">
      <c r="A3334" s="16" t="s">
        <v>405</v>
      </c>
      <c r="B3334" s="16" t="s">
        <v>138</v>
      </c>
      <c r="C3334" s="16" t="s">
        <v>358</v>
      </c>
      <c r="D3334" s="16">
        <v>1985</v>
      </c>
      <c r="E3334" s="16" t="s">
        <v>3720</v>
      </c>
      <c r="F3334" s="16" t="s">
        <v>593</v>
      </c>
      <c r="G3334" s="10"/>
      <c r="H3334" s="73"/>
      <c r="I3334" s="16" t="s">
        <v>6700</v>
      </c>
      <c r="K3334" s="71">
        <v>0</v>
      </c>
      <c r="L3334" s="16">
        <v>-1.129103</v>
      </c>
      <c r="M3334" s="16">
        <v>-3.7416900000000003E-2</v>
      </c>
      <c r="N3334" s="16">
        <v>-0.1164579</v>
      </c>
      <c r="O3334" s="16">
        <v>-0.93117729999999999</v>
      </c>
      <c r="P3334" s="16">
        <v>0.40808499999999998</v>
      </c>
      <c r="Q3334" s="16">
        <v>-1.913286</v>
      </c>
      <c r="R3334" s="16">
        <v>0.63060000000000005</v>
      </c>
      <c r="S3334" s="16">
        <v>8.1199999999999994E-2</v>
      </c>
      <c r="T3334" s="16">
        <v>0</v>
      </c>
      <c r="U3334" s="16">
        <v>5.0324499999999999</v>
      </c>
      <c r="V3334" s="16">
        <v>14.91</v>
      </c>
      <c r="W3334" s="16">
        <v>5.01</v>
      </c>
      <c r="X3334" s="16">
        <v>425.82400000000001</v>
      </c>
      <c r="Y3334" s="16">
        <v>20.093399999999999</v>
      </c>
      <c r="Z3334" s="16">
        <v>0</v>
      </c>
      <c r="AA3334" s="16">
        <v>-0.38180399999999998</v>
      </c>
      <c r="AB3334" s="16">
        <v>0.38</v>
      </c>
      <c r="AC3334" s="16">
        <v>7.7</v>
      </c>
      <c r="AD3334" s="16">
        <v>38.4</v>
      </c>
      <c r="AE3334" s="16">
        <v>17.738800000000001</v>
      </c>
      <c r="AF3334" s="16">
        <v>0</v>
      </c>
      <c r="AG3334" s="16">
        <v>450501</v>
      </c>
      <c r="AH3334" s="16">
        <v>0.31719999999999998</v>
      </c>
      <c r="AI3334" s="16">
        <v>97.060299999999998</v>
      </c>
      <c r="AJ3334" s="16">
        <v>99.5</v>
      </c>
      <c r="AK3334" s="16">
        <v>-1.8774999999999999</v>
      </c>
      <c r="AL3334" s="16">
        <v>-1.7119</v>
      </c>
      <c r="AM3334" s="16">
        <v>-1.5616000000000001</v>
      </c>
      <c r="AN3334" s="16">
        <v>-2.8249</v>
      </c>
      <c r="AO3334" s="16">
        <v>-1.6004</v>
      </c>
      <c r="AP3334" s="16">
        <v>-2.2075</v>
      </c>
      <c r="AQ3334" s="16">
        <v>0.40820000000000001</v>
      </c>
      <c r="AR3334" s="16">
        <f t="shared" si="135"/>
        <v>1</v>
      </c>
      <c r="AS3334" s="5">
        <f t="shared" si="134"/>
        <v>0</v>
      </c>
    </row>
    <row r="3335" spans="1:45" x14ac:dyDescent="0.25">
      <c r="A3335" s="16" t="s">
        <v>405</v>
      </c>
      <c r="B3335" s="16" t="s">
        <v>138</v>
      </c>
      <c r="C3335" s="16" t="s">
        <v>358</v>
      </c>
      <c r="D3335" s="16">
        <v>1986</v>
      </c>
      <c r="E3335" s="16" t="s">
        <v>3747</v>
      </c>
      <c r="F3335" s="16" t="s">
        <v>593</v>
      </c>
      <c r="G3335" s="10"/>
      <c r="H3335" s="73"/>
      <c r="I3335" s="16" t="s">
        <v>6700</v>
      </c>
      <c r="J3335" s="71">
        <v>0</v>
      </c>
      <c r="K3335" s="71">
        <v>0</v>
      </c>
      <c r="L3335" s="16">
        <v>-1.0696349999999999</v>
      </c>
      <c r="M3335" s="16">
        <v>-4.7191299999999999E-2</v>
      </c>
      <c r="N3335" s="16">
        <v>-9.7311900000000007E-2</v>
      </c>
      <c r="O3335" s="16">
        <v>-0.89195329999999995</v>
      </c>
      <c r="P3335" s="16">
        <v>0.41975620000000002</v>
      </c>
      <c r="Q3335" s="16">
        <v>-1.839602</v>
      </c>
      <c r="R3335" s="16">
        <v>0.63139999999999996</v>
      </c>
      <c r="S3335" s="16">
        <v>7.85E-2</v>
      </c>
      <c r="T3335" s="16">
        <v>0</v>
      </c>
      <c r="U3335" s="16">
        <v>4.9604999999999997</v>
      </c>
      <c r="V3335" s="16">
        <v>15.69</v>
      </c>
      <c r="W3335" s="16">
        <v>5.04</v>
      </c>
      <c r="X3335" s="16">
        <v>427.1</v>
      </c>
      <c r="Y3335" s="16">
        <v>21.755199999999999</v>
      </c>
      <c r="Z3335" s="16">
        <v>0</v>
      </c>
      <c r="AA3335" s="16">
        <v>-0.39190180000000002</v>
      </c>
      <c r="AB3335" s="16">
        <v>0.38</v>
      </c>
      <c r="AC3335" s="16">
        <v>7.7</v>
      </c>
      <c r="AD3335" s="16">
        <v>38.659999999999997</v>
      </c>
      <c r="AE3335" s="16">
        <v>18.4939</v>
      </c>
      <c r="AF3335" s="16">
        <v>0</v>
      </c>
      <c r="AG3335" s="16">
        <v>452687</v>
      </c>
      <c r="AH3335" s="16">
        <v>0.31969999999999998</v>
      </c>
      <c r="AI3335" s="16">
        <v>97.041899999999998</v>
      </c>
      <c r="AJ3335" s="16">
        <v>99.490799999999993</v>
      </c>
      <c r="AK3335" s="16">
        <v>-1.7945</v>
      </c>
      <c r="AL3335" s="16">
        <v>-1.6563000000000001</v>
      </c>
      <c r="AM3335" s="16">
        <v>-1.5037</v>
      </c>
      <c r="AN3335" s="16">
        <v>-2.7241</v>
      </c>
      <c r="AO3335" s="16">
        <v>-1.5423</v>
      </c>
      <c r="AP3335" s="16">
        <v>-2.1364999999999998</v>
      </c>
      <c r="AQ3335" s="16">
        <v>0.40820000000000001</v>
      </c>
      <c r="AR3335" s="16">
        <f t="shared" si="135"/>
        <v>1</v>
      </c>
      <c r="AS3335" s="5">
        <f t="shared" si="134"/>
        <v>5.9468000000000076E-2</v>
      </c>
    </row>
    <row r="3336" spans="1:45" x14ac:dyDescent="0.25">
      <c r="A3336" s="16" t="s">
        <v>405</v>
      </c>
      <c r="B3336" s="16" t="s">
        <v>138</v>
      </c>
      <c r="C3336" s="16" t="s">
        <v>358</v>
      </c>
      <c r="D3336" s="16">
        <v>1987</v>
      </c>
      <c r="E3336" s="16" t="s">
        <v>3744</v>
      </c>
      <c r="F3336" s="16" t="s">
        <v>593</v>
      </c>
      <c r="G3336" s="10"/>
      <c r="H3336" s="73"/>
      <c r="I3336" s="16" t="s">
        <v>6700</v>
      </c>
      <c r="J3336" s="71">
        <v>0</v>
      </c>
      <c r="K3336" s="71">
        <v>0</v>
      </c>
      <c r="L3336" s="16">
        <v>-1.0123530000000001</v>
      </c>
      <c r="M3336" s="16">
        <v>-5.7398499999999998E-2</v>
      </c>
      <c r="N3336" s="16">
        <v>-8.2629499999999995E-2</v>
      </c>
      <c r="O3336" s="16">
        <v>-0.85272709999999996</v>
      </c>
      <c r="P3336" s="16">
        <v>0.43142710000000001</v>
      </c>
      <c r="Q3336" s="16">
        <v>-1.765952</v>
      </c>
      <c r="R3336" s="16">
        <v>0.6321</v>
      </c>
      <c r="S3336" s="16">
        <v>7.5700000000000003E-2</v>
      </c>
      <c r="T3336" s="16">
        <v>0</v>
      </c>
      <c r="U3336" s="16">
        <v>4.8884999999999996</v>
      </c>
      <c r="V3336" s="16">
        <v>16.47</v>
      </c>
      <c r="W3336" s="16">
        <v>5.07</v>
      </c>
      <c r="X3336" s="16">
        <v>427.67599999999999</v>
      </c>
      <c r="Y3336" s="16">
        <v>23.417100000000001</v>
      </c>
      <c r="Z3336" s="16">
        <v>0</v>
      </c>
      <c r="AA3336" s="16">
        <v>-0.40199950000000001</v>
      </c>
      <c r="AB3336" s="16">
        <v>0.38</v>
      </c>
      <c r="AC3336" s="16">
        <v>7.7</v>
      </c>
      <c r="AD3336" s="16">
        <v>38.92</v>
      </c>
      <c r="AE3336" s="16">
        <v>19.248999999999999</v>
      </c>
      <c r="AF3336" s="16">
        <v>0</v>
      </c>
      <c r="AG3336" s="16">
        <v>454874</v>
      </c>
      <c r="AH3336" s="16">
        <v>0.32219999999999999</v>
      </c>
      <c r="AI3336" s="16">
        <v>97.023600000000002</v>
      </c>
      <c r="AJ3336" s="16">
        <v>99.481499999999997</v>
      </c>
      <c r="AK3336" s="16">
        <v>-1.7116</v>
      </c>
      <c r="AL3336" s="16">
        <v>-1.6007</v>
      </c>
      <c r="AM3336" s="16">
        <v>-1.4458</v>
      </c>
      <c r="AN3336" s="16">
        <v>-2.6234000000000002</v>
      </c>
      <c r="AO3336" s="16">
        <v>-1.4842</v>
      </c>
      <c r="AP3336" s="16">
        <v>-2.0655000000000001</v>
      </c>
      <c r="AQ3336" s="16">
        <v>0.40820000000000001</v>
      </c>
      <c r="AR3336" s="16">
        <f t="shared" si="135"/>
        <v>1</v>
      </c>
      <c r="AS3336" s="5">
        <f t="shared" si="134"/>
        <v>5.7281999999999833E-2</v>
      </c>
    </row>
    <row r="3337" spans="1:45" x14ac:dyDescent="0.25">
      <c r="A3337" s="16" t="s">
        <v>405</v>
      </c>
      <c r="B3337" s="16" t="s">
        <v>138</v>
      </c>
      <c r="C3337" s="16" t="s">
        <v>358</v>
      </c>
      <c r="D3337" s="16">
        <v>1988</v>
      </c>
      <c r="E3337" s="16" t="s">
        <v>3726</v>
      </c>
      <c r="F3337" s="16" t="s">
        <v>593</v>
      </c>
      <c r="G3337" s="10"/>
      <c r="H3337" s="73"/>
      <c r="I3337" s="16" t="s">
        <v>6700</v>
      </c>
      <c r="J3337" s="71">
        <v>0</v>
      </c>
      <c r="K3337" s="71">
        <v>0</v>
      </c>
      <c r="L3337" s="16">
        <v>-0.95390030000000003</v>
      </c>
      <c r="M3337" s="16">
        <v>-6.7172899999999994E-2</v>
      </c>
      <c r="N3337" s="16">
        <v>-6.5910200000000002E-2</v>
      </c>
      <c r="O3337" s="16">
        <v>-0.81337110000000001</v>
      </c>
      <c r="P3337" s="16">
        <v>0.44311990000000001</v>
      </c>
      <c r="Q3337" s="16">
        <v>-1.6922870000000001</v>
      </c>
      <c r="R3337" s="16">
        <v>0.63290000000000002</v>
      </c>
      <c r="S3337" s="16">
        <v>7.2999999999999995E-2</v>
      </c>
      <c r="T3337" s="16">
        <v>0</v>
      </c>
      <c r="U3337" s="16">
        <v>4.8165500000000003</v>
      </c>
      <c r="V3337" s="16">
        <v>17.25</v>
      </c>
      <c r="W3337" s="16">
        <v>5.0999999999999996</v>
      </c>
      <c r="X3337" s="16">
        <v>428.57100000000003</v>
      </c>
      <c r="Y3337" s="16">
        <v>25.078900000000001</v>
      </c>
      <c r="Z3337" s="16">
        <v>0</v>
      </c>
      <c r="AA3337" s="16">
        <v>-0.41248570000000001</v>
      </c>
      <c r="AB3337" s="16">
        <v>0.38</v>
      </c>
      <c r="AC3337" s="16">
        <v>7.7</v>
      </c>
      <c r="AD3337" s="16">
        <v>39.19</v>
      </c>
      <c r="AE3337" s="16">
        <v>20.004100000000001</v>
      </c>
      <c r="AF3337" s="16">
        <v>0</v>
      </c>
      <c r="AG3337" s="16">
        <v>457060</v>
      </c>
      <c r="AH3337" s="16">
        <v>0.32474999999999998</v>
      </c>
      <c r="AI3337" s="16">
        <v>97.005200000000002</v>
      </c>
      <c r="AJ3337" s="16">
        <v>99.472300000000004</v>
      </c>
      <c r="AK3337" s="16">
        <v>-1.6286</v>
      </c>
      <c r="AL3337" s="16">
        <v>-1.5450999999999999</v>
      </c>
      <c r="AM3337" s="16">
        <v>-1.3878999999999999</v>
      </c>
      <c r="AN3337" s="16">
        <v>-2.5226000000000002</v>
      </c>
      <c r="AO3337" s="16">
        <v>-1.4260999999999999</v>
      </c>
      <c r="AP3337" s="16">
        <v>-1.9945999999999999</v>
      </c>
      <c r="AQ3337" s="16">
        <v>0.40820000000000001</v>
      </c>
      <c r="AR3337" s="16">
        <f t="shared" si="135"/>
        <v>1</v>
      </c>
      <c r="AS3337" s="5">
        <f t="shared" si="134"/>
        <v>5.8452700000000024E-2</v>
      </c>
    </row>
    <row r="3338" spans="1:45" x14ac:dyDescent="0.25">
      <c r="A3338" s="16" t="s">
        <v>405</v>
      </c>
      <c r="B3338" s="16" t="s">
        <v>138</v>
      </c>
      <c r="C3338" s="16" t="s">
        <v>358</v>
      </c>
      <c r="D3338" s="16">
        <v>1989</v>
      </c>
      <c r="E3338" s="16" t="s">
        <v>3745</v>
      </c>
      <c r="F3338" s="16" t="s">
        <v>593</v>
      </c>
      <c r="G3338" s="10"/>
      <c r="H3338" s="73"/>
      <c r="I3338" s="16" t="s">
        <v>6700</v>
      </c>
      <c r="J3338" s="71">
        <v>0</v>
      </c>
      <c r="K3338" s="71">
        <v>0</v>
      </c>
      <c r="L3338" s="16">
        <v>-0.89572260000000004</v>
      </c>
      <c r="M3338" s="16">
        <v>-7.7380099999999993E-2</v>
      </c>
      <c r="N3338" s="16">
        <v>-4.9222299999999997E-2</v>
      </c>
      <c r="O3338" s="16">
        <v>-0.77414700000000003</v>
      </c>
      <c r="P3338" s="16">
        <v>0.4547696</v>
      </c>
      <c r="Q3338" s="16">
        <v>-1.6186039999999999</v>
      </c>
      <c r="R3338" s="16">
        <v>0.63360000000000005</v>
      </c>
      <c r="S3338" s="16">
        <v>7.0199999999999999E-2</v>
      </c>
      <c r="T3338" s="16">
        <v>0</v>
      </c>
      <c r="U3338" s="16">
        <v>4.7446000000000002</v>
      </c>
      <c r="V3338" s="16">
        <v>18.03</v>
      </c>
      <c r="W3338" s="16">
        <v>5.13</v>
      </c>
      <c r="X3338" s="16">
        <v>429.46199999999999</v>
      </c>
      <c r="Y3338" s="16">
        <v>26.7407</v>
      </c>
      <c r="Z3338" s="16">
        <v>0</v>
      </c>
      <c r="AA3338" s="16">
        <v>-0.4225836</v>
      </c>
      <c r="AB3338" s="16">
        <v>0.38</v>
      </c>
      <c r="AC3338" s="16">
        <v>7.7</v>
      </c>
      <c r="AD3338" s="16">
        <v>39.450000000000003</v>
      </c>
      <c r="AE3338" s="16">
        <v>20.7592</v>
      </c>
      <c r="AF3338" s="16">
        <v>0</v>
      </c>
      <c r="AG3338" s="16">
        <v>459246</v>
      </c>
      <c r="AH3338" s="16">
        <v>0.32719999999999999</v>
      </c>
      <c r="AI3338" s="16">
        <v>96.986800000000002</v>
      </c>
      <c r="AJ3338" s="16">
        <v>99.463099999999997</v>
      </c>
      <c r="AK3338" s="16">
        <v>-1.5456000000000001</v>
      </c>
      <c r="AL3338" s="16">
        <v>-1.4895</v>
      </c>
      <c r="AM3338" s="16">
        <v>-1.33</v>
      </c>
      <c r="AN3338" s="16">
        <v>-2.4218000000000002</v>
      </c>
      <c r="AO3338" s="16">
        <v>-1.3680000000000001</v>
      </c>
      <c r="AP3338" s="16">
        <v>-1.9236</v>
      </c>
      <c r="AQ3338" s="16">
        <v>0.40820000000000001</v>
      </c>
      <c r="AR3338" s="16">
        <f t="shared" si="135"/>
        <v>1</v>
      </c>
      <c r="AS3338" s="5">
        <f t="shared" si="134"/>
        <v>5.8177699999999999E-2</v>
      </c>
    </row>
    <row r="3339" spans="1:45" x14ac:dyDescent="0.25">
      <c r="A3339" s="16" t="s">
        <v>405</v>
      </c>
      <c r="B3339" s="16" t="s">
        <v>138</v>
      </c>
      <c r="C3339" s="16" t="s">
        <v>358</v>
      </c>
      <c r="D3339" s="16">
        <v>1990</v>
      </c>
      <c r="E3339" s="16" t="s">
        <v>3736</v>
      </c>
      <c r="F3339" s="16" t="s">
        <v>593</v>
      </c>
      <c r="G3339" s="10"/>
      <c r="H3339" s="73"/>
      <c r="I3339" s="16" t="s">
        <v>6700</v>
      </c>
      <c r="J3339" s="71">
        <v>0</v>
      </c>
      <c r="K3339" s="71">
        <v>1.0840000000000001</v>
      </c>
      <c r="L3339" s="16">
        <v>-0.79983939999999998</v>
      </c>
      <c r="M3339" s="16">
        <v>-8.7154499999999996E-2</v>
      </c>
      <c r="N3339" s="16">
        <v>-1.45138E-2</v>
      </c>
      <c r="O3339" s="16">
        <v>-0.73492089999999999</v>
      </c>
      <c r="P3339" s="16">
        <v>0.52975890000000003</v>
      </c>
      <c r="Q3339" s="16">
        <v>-1.5449360000000001</v>
      </c>
      <c r="R3339" s="16">
        <v>0.63439999999999996</v>
      </c>
      <c r="S3339" s="16">
        <v>6.7500000000000004E-2</v>
      </c>
      <c r="T3339" s="16">
        <v>0</v>
      </c>
      <c r="U3339" s="16">
        <v>4.8519500000000004</v>
      </c>
      <c r="V3339" s="16">
        <v>18.809999999999999</v>
      </c>
      <c r="W3339" s="16">
        <v>5.16</v>
      </c>
      <c r="X3339" s="16">
        <v>430.221</v>
      </c>
      <c r="Y3339" s="16">
        <v>28.4026</v>
      </c>
      <c r="Z3339" s="16">
        <v>0</v>
      </c>
      <c r="AA3339" s="16">
        <v>-0.43268129999999999</v>
      </c>
      <c r="AB3339" s="16">
        <v>0.38</v>
      </c>
      <c r="AC3339" s="16">
        <v>7.7</v>
      </c>
      <c r="AD3339" s="16">
        <v>39.71</v>
      </c>
      <c r="AE3339" s="16">
        <v>21.514299999999999</v>
      </c>
      <c r="AF3339" s="16">
        <v>0</v>
      </c>
      <c r="AG3339" s="16">
        <v>539784</v>
      </c>
      <c r="AH3339" s="16">
        <v>0.38784999999999997</v>
      </c>
      <c r="AI3339" s="16">
        <v>96.8</v>
      </c>
      <c r="AJ3339" s="16">
        <v>99.4</v>
      </c>
      <c r="AK3339" s="16">
        <v>-1.4625999999999999</v>
      </c>
      <c r="AL3339" s="16">
        <v>-1.4339</v>
      </c>
      <c r="AM3339" s="16">
        <v>-1.2721</v>
      </c>
      <c r="AN3339" s="16">
        <v>-2.3210999999999999</v>
      </c>
      <c r="AO3339" s="16">
        <v>-1.3099000000000001</v>
      </c>
      <c r="AP3339" s="16">
        <v>-1.8526</v>
      </c>
      <c r="AQ3339" s="16">
        <v>0.40820000000000001</v>
      </c>
      <c r="AR3339" s="16">
        <f t="shared" si="135"/>
        <v>1</v>
      </c>
      <c r="AS3339" s="5">
        <f t="shared" si="134"/>
        <v>9.5883200000000057E-2</v>
      </c>
    </row>
    <row r="3340" spans="1:45" x14ac:dyDescent="0.25">
      <c r="A3340" s="16" t="s">
        <v>405</v>
      </c>
      <c r="B3340" s="16" t="s">
        <v>138</v>
      </c>
      <c r="C3340" s="16" t="s">
        <v>358</v>
      </c>
      <c r="D3340" s="16">
        <v>1991</v>
      </c>
      <c r="E3340" s="16" t="s">
        <v>3731</v>
      </c>
      <c r="F3340" s="16" t="s">
        <v>593</v>
      </c>
      <c r="G3340" s="10"/>
      <c r="H3340" s="73"/>
      <c r="I3340" s="16" t="s">
        <v>6700</v>
      </c>
      <c r="J3340" s="71">
        <v>-7.8E-2</v>
      </c>
      <c r="K3340" s="71">
        <v>1.0029999999999999</v>
      </c>
      <c r="L3340" s="16">
        <v>-0.71539050000000004</v>
      </c>
      <c r="M3340" s="16">
        <v>-9.6983600000000003E-2</v>
      </c>
      <c r="N3340" s="16">
        <v>8.3192100000000005E-2</v>
      </c>
      <c r="O3340" s="16">
        <v>-0.69556479999999998</v>
      </c>
      <c r="P3340" s="16">
        <v>0.52000610000000003</v>
      </c>
      <c r="Q3340" s="16">
        <v>-1.4712529999999999</v>
      </c>
      <c r="R3340" s="16">
        <v>0.6351</v>
      </c>
      <c r="S3340" s="16">
        <v>6.4799999999999996E-2</v>
      </c>
      <c r="T3340" s="16">
        <v>0</v>
      </c>
      <c r="U3340" s="16">
        <v>5.2789999999999999</v>
      </c>
      <c r="V3340" s="16">
        <v>19.673999999999999</v>
      </c>
      <c r="W3340" s="16">
        <v>5.6020000000000003</v>
      </c>
      <c r="X3340" s="16">
        <v>431.41</v>
      </c>
      <c r="Y3340" s="16">
        <v>30.064399999999999</v>
      </c>
      <c r="Z3340" s="16">
        <v>0</v>
      </c>
      <c r="AA3340" s="16">
        <v>-0.44316749999999999</v>
      </c>
      <c r="AB3340" s="16">
        <v>0.38</v>
      </c>
      <c r="AC3340" s="16">
        <v>7.7</v>
      </c>
      <c r="AD3340" s="16">
        <v>39.979999999999997</v>
      </c>
      <c r="AE3340" s="16">
        <v>22.269400000000001</v>
      </c>
      <c r="AF3340" s="16">
        <v>0</v>
      </c>
      <c r="AG3340" s="16">
        <v>520167</v>
      </c>
      <c r="AH3340" s="16">
        <v>0.36595</v>
      </c>
      <c r="AI3340" s="16">
        <v>96.8</v>
      </c>
      <c r="AJ3340" s="16">
        <v>99.4</v>
      </c>
      <c r="AK3340" s="16">
        <v>-1.3795999999999999</v>
      </c>
      <c r="AL3340" s="16">
        <v>-1.3783000000000001</v>
      </c>
      <c r="AM3340" s="16">
        <v>-1.2141999999999999</v>
      </c>
      <c r="AN3340" s="16">
        <v>-2.2202999999999999</v>
      </c>
      <c r="AO3340" s="16">
        <v>-1.2518</v>
      </c>
      <c r="AP3340" s="16">
        <v>-1.7816000000000001</v>
      </c>
      <c r="AQ3340" s="16">
        <v>0.40820000000000001</v>
      </c>
      <c r="AR3340" s="16">
        <f t="shared" si="135"/>
        <v>1</v>
      </c>
      <c r="AS3340" s="5">
        <f t="shared" si="134"/>
        <v>8.4448899999999938E-2</v>
      </c>
    </row>
    <row r="3341" spans="1:45" x14ac:dyDescent="0.25">
      <c r="A3341" s="16" t="s">
        <v>405</v>
      </c>
      <c r="B3341" s="16" t="s">
        <v>138</v>
      </c>
      <c r="C3341" s="16" t="s">
        <v>358</v>
      </c>
      <c r="D3341" s="16">
        <v>1992</v>
      </c>
      <c r="E3341" s="16" t="s">
        <v>3721</v>
      </c>
      <c r="F3341" s="16" t="s">
        <v>593</v>
      </c>
      <c r="G3341" s="10"/>
      <c r="H3341" s="73"/>
      <c r="I3341" s="16" t="s">
        <v>6700</v>
      </c>
      <c r="J3341" s="71">
        <v>-0.311</v>
      </c>
      <c r="K3341" s="71">
        <v>0.73499999999999999</v>
      </c>
      <c r="L3341" s="16">
        <v>-0.66037800000000002</v>
      </c>
      <c r="M3341" s="16">
        <v>-0.1071362</v>
      </c>
      <c r="N3341" s="16">
        <v>0.10131800000000001</v>
      </c>
      <c r="O3341" s="16">
        <v>-0.65634079999999995</v>
      </c>
      <c r="P3341" s="16">
        <v>0.52343850000000003</v>
      </c>
      <c r="Q3341" s="16">
        <v>-1.3975679999999999</v>
      </c>
      <c r="R3341" s="16">
        <v>0.63590000000000002</v>
      </c>
      <c r="S3341" s="16">
        <v>6.2E-2</v>
      </c>
      <c r="T3341" s="16">
        <v>0</v>
      </c>
      <c r="U3341" s="16">
        <v>5.2667000000000002</v>
      </c>
      <c r="V3341" s="16">
        <v>20.538</v>
      </c>
      <c r="W3341" s="16">
        <v>6.0439999999999996</v>
      </c>
      <c r="X3341" s="16">
        <v>427.36599999999999</v>
      </c>
      <c r="Y3341" s="16">
        <v>31.726199999999999</v>
      </c>
      <c r="Z3341" s="16">
        <v>0</v>
      </c>
      <c r="AA3341" s="16">
        <v>-0.45326539999999998</v>
      </c>
      <c r="AB3341" s="16">
        <v>0.38</v>
      </c>
      <c r="AC3341" s="16">
        <v>7.7</v>
      </c>
      <c r="AD3341" s="16">
        <v>40.24</v>
      </c>
      <c r="AE3341" s="16">
        <v>23.0245</v>
      </c>
      <c r="AF3341" s="16">
        <v>4.6561000000000003</v>
      </c>
      <c r="AG3341" s="16">
        <v>477190</v>
      </c>
      <c r="AH3341" s="16">
        <v>0.36964999999999998</v>
      </c>
      <c r="AI3341" s="16">
        <v>96.8</v>
      </c>
      <c r="AJ3341" s="16">
        <v>99.4</v>
      </c>
      <c r="AK3341" s="16">
        <v>-1.2966</v>
      </c>
      <c r="AL3341" s="16">
        <v>-1.3226</v>
      </c>
      <c r="AM3341" s="16">
        <v>-1.1563000000000001</v>
      </c>
      <c r="AN3341" s="16">
        <v>-2.1196000000000002</v>
      </c>
      <c r="AO3341" s="16">
        <v>-1.1937</v>
      </c>
      <c r="AP3341" s="16">
        <v>-1.7105999999999999</v>
      </c>
      <c r="AQ3341" s="16">
        <v>0.40820000000000001</v>
      </c>
      <c r="AR3341" s="16">
        <f t="shared" si="135"/>
        <v>1</v>
      </c>
      <c r="AS3341" s="5">
        <f t="shared" si="134"/>
        <v>5.501250000000002E-2</v>
      </c>
    </row>
    <row r="3342" spans="1:45" x14ac:dyDescent="0.25">
      <c r="A3342" s="16" t="s">
        <v>405</v>
      </c>
      <c r="B3342" s="16" t="s">
        <v>138</v>
      </c>
      <c r="C3342" s="16" t="s">
        <v>358</v>
      </c>
      <c r="D3342" s="16">
        <v>1993</v>
      </c>
      <c r="E3342" s="16" t="s">
        <v>3725</v>
      </c>
      <c r="F3342" s="16" t="s">
        <v>593</v>
      </c>
      <c r="G3342" s="10"/>
      <c r="H3342" s="73"/>
      <c r="I3342" s="16" t="s">
        <v>6700</v>
      </c>
      <c r="J3342" s="71">
        <v>-0.35399999999999998</v>
      </c>
      <c r="K3342" s="71">
        <v>0.51500000000000001</v>
      </c>
      <c r="L3342" s="16">
        <v>-0.60342379999999995</v>
      </c>
      <c r="M3342" s="16">
        <v>-0.11696520000000001</v>
      </c>
      <c r="N3342" s="16">
        <v>0.1517898</v>
      </c>
      <c r="O3342" s="16">
        <v>-0.64089110000000005</v>
      </c>
      <c r="P3342" s="16">
        <v>0.52353519999999998</v>
      </c>
      <c r="Q3342" s="16">
        <v>-1.3239209999999999</v>
      </c>
      <c r="R3342" s="16">
        <v>0.63660000000000005</v>
      </c>
      <c r="S3342" s="16">
        <v>5.9299999999999999E-2</v>
      </c>
      <c r="T3342" s="16">
        <v>0</v>
      </c>
      <c r="U3342" s="16">
        <v>5.1582999999999997</v>
      </c>
      <c r="V3342" s="16">
        <v>21.402000000000001</v>
      </c>
      <c r="W3342" s="16">
        <v>6.4859999999999998</v>
      </c>
      <c r="X3342" s="16">
        <v>429.97699999999998</v>
      </c>
      <c r="Y3342" s="16">
        <v>33.388100000000001</v>
      </c>
      <c r="Z3342" s="16">
        <v>0</v>
      </c>
      <c r="AA3342" s="16">
        <v>-0.39345530000000001</v>
      </c>
      <c r="AB3342" s="16">
        <v>0.38</v>
      </c>
      <c r="AC3342" s="16">
        <v>7.7</v>
      </c>
      <c r="AD3342" s="16">
        <v>38.700000000000003</v>
      </c>
      <c r="AE3342" s="16">
        <v>23.779599999999999</v>
      </c>
      <c r="AF3342" s="16">
        <v>10.4841</v>
      </c>
      <c r="AG3342" s="16">
        <v>420817</v>
      </c>
      <c r="AH3342" s="16">
        <v>0.37164999999999998</v>
      </c>
      <c r="AI3342" s="16">
        <v>96.9</v>
      </c>
      <c r="AJ3342" s="16">
        <v>99.4</v>
      </c>
      <c r="AK3342" s="16">
        <v>-1.2136</v>
      </c>
      <c r="AL3342" s="16">
        <v>-1.2669999999999999</v>
      </c>
      <c r="AM3342" s="16">
        <v>-1.0984</v>
      </c>
      <c r="AN3342" s="16">
        <v>-2.0188000000000001</v>
      </c>
      <c r="AO3342" s="16">
        <v>-1.1356999999999999</v>
      </c>
      <c r="AP3342" s="16">
        <v>-1.6396999999999999</v>
      </c>
      <c r="AQ3342" s="16">
        <v>0.40820000000000001</v>
      </c>
      <c r="AR3342" s="16">
        <f t="shared" si="135"/>
        <v>1</v>
      </c>
      <c r="AS3342" s="5">
        <f t="shared" si="134"/>
        <v>5.6954200000000066E-2</v>
      </c>
    </row>
    <row r="3343" spans="1:45" x14ac:dyDescent="0.25">
      <c r="A3343" s="16" t="s">
        <v>405</v>
      </c>
      <c r="B3343" s="16" t="s">
        <v>138</v>
      </c>
      <c r="C3343" s="16" t="s">
        <v>358</v>
      </c>
      <c r="D3343" s="16">
        <v>1994</v>
      </c>
      <c r="E3343" s="16" t="s">
        <v>3734</v>
      </c>
      <c r="F3343" s="16" t="s">
        <v>593</v>
      </c>
      <c r="G3343" s="10"/>
      <c r="H3343" s="73"/>
      <c r="I3343" s="16" t="s">
        <v>6700</v>
      </c>
      <c r="J3343" s="71">
        <v>2.8000000000000001E-2</v>
      </c>
      <c r="K3343" s="71">
        <v>0.53</v>
      </c>
      <c r="L3343" s="16">
        <v>-0.38966689999999998</v>
      </c>
      <c r="M3343" s="16">
        <v>-0.12673970000000001</v>
      </c>
      <c r="N3343" s="16">
        <v>0.1169987</v>
      </c>
      <c r="O3343" s="16">
        <v>-0.21919259999999999</v>
      </c>
      <c r="P3343" s="16">
        <v>0.53773610000000005</v>
      </c>
      <c r="Q3343" s="16">
        <v>-1.2502530000000001</v>
      </c>
      <c r="R3343" s="16">
        <v>0.63739999999999997</v>
      </c>
      <c r="S3343" s="16">
        <v>5.6599999999999998E-2</v>
      </c>
      <c r="T3343" s="16">
        <v>0</v>
      </c>
      <c r="U3343" s="16">
        <v>4.4767999999999999</v>
      </c>
      <c r="V3343" s="16">
        <v>22.265999999999998</v>
      </c>
      <c r="W3343" s="16">
        <v>6.9279999999999999</v>
      </c>
      <c r="X3343" s="16">
        <v>428.67</v>
      </c>
      <c r="Y3343" s="16">
        <v>35.049900000000001</v>
      </c>
      <c r="Z3343" s="16">
        <v>0.19869999999999999</v>
      </c>
      <c r="AA3343" s="16">
        <v>-0.43617669999999997</v>
      </c>
      <c r="AB3343" s="16">
        <v>0.38</v>
      </c>
      <c r="AC3343" s="16">
        <v>7.7</v>
      </c>
      <c r="AD3343" s="16">
        <v>39.799999999999997</v>
      </c>
      <c r="AE3343" s="16">
        <v>24.534700000000001</v>
      </c>
      <c r="AF3343" s="16">
        <v>16.312100000000001</v>
      </c>
      <c r="AG3343" s="16">
        <v>418895</v>
      </c>
      <c r="AH3343" s="16">
        <v>0.34355000000000002</v>
      </c>
      <c r="AI3343" s="16">
        <v>96.9</v>
      </c>
      <c r="AJ3343" s="16">
        <v>99.4</v>
      </c>
      <c r="AK3343" s="16">
        <v>-1.1306</v>
      </c>
      <c r="AL3343" s="16">
        <v>-1.2114</v>
      </c>
      <c r="AM3343" s="16">
        <v>-1.0405</v>
      </c>
      <c r="AN3343" s="16">
        <v>-1.9180999999999999</v>
      </c>
      <c r="AO3343" s="16">
        <v>-1.0775999999999999</v>
      </c>
      <c r="AP3343" s="16">
        <v>-1.5687</v>
      </c>
      <c r="AQ3343" s="16">
        <v>0.40820000000000001</v>
      </c>
      <c r="AR3343" s="16">
        <f t="shared" si="135"/>
        <v>1</v>
      </c>
      <c r="AS3343" s="5">
        <f t="shared" si="134"/>
        <v>0.21375689999999997</v>
      </c>
    </row>
    <row r="3344" spans="1:45" x14ac:dyDescent="0.25">
      <c r="A3344" s="16" t="s">
        <v>405</v>
      </c>
      <c r="B3344" s="16" t="s">
        <v>138</v>
      </c>
      <c r="C3344" s="16" t="s">
        <v>358</v>
      </c>
      <c r="D3344" s="16">
        <v>1995</v>
      </c>
      <c r="E3344" s="16" t="s">
        <v>3746</v>
      </c>
      <c r="F3344" s="16" t="s">
        <v>593</v>
      </c>
      <c r="G3344" s="10">
        <v>3153.38</v>
      </c>
      <c r="H3344" s="73">
        <v>8.0562310000000004</v>
      </c>
      <c r="I3344" s="16" t="s">
        <v>6700</v>
      </c>
      <c r="J3344" s="71">
        <v>5.2999999999999999E-2</v>
      </c>
      <c r="K3344" s="71">
        <v>0.55900000000000005</v>
      </c>
      <c r="L3344" s="16">
        <v>-0.29186820000000002</v>
      </c>
      <c r="M3344" s="16">
        <v>-0.13694680000000001</v>
      </c>
      <c r="N3344" s="16">
        <v>0.1674766</v>
      </c>
      <c r="O3344" s="16">
        <v>-0.16000220000000001</v>
      </c>
      <c r="P3344" s="16">
        <v>0.58233800000000002</v>
      </c>
      <c r="Q3344" s="16">
        <v>-1.1765699999999999</v>
      </c>
      <c r="R3344" s="16">
        <v>0.6381</v>
      </c>
      <c r="S3344" s="16">
        <v>5.3800000000000001E-2</v>
      </c>
      <c r="T3344" s="16">
        <v>0</v>
      </c>
      <c r="U3344" s="16">
        <v>4.3220999999999998</v>
      </c>
      <c r="V3344" s="16">
        <v>23.13</v>
      </c>
      <c r="W3344" s="16">
        <v>7.37</v>
      </c>
      <c r="X3344" s="16">
        <v>432.04599999999999</v>
      </c>
      <c r="Y3344" s="16">
        <v>36.7117</v>
      </c>
      <c r="Z3344" s="16">
        <v>0.20910000000000001</v>
      </c>
      <c r="AA3344" s="16">
        <v>-0.447828</v>
      </c>
      <c r="AB3344" s="16">
        <v>0.38</v>
      </c>
      <c r="AC3344" s="16">
        <v>7.7</v>
      </c>
      <c r="AD3344" s="16">
        <v>40.1</v>
      </c>
      <c r="AE3344" s="16">
        <v>25.2898</v>
      </c>
      <c r="AF3344" s="16">
        <v>22.1401</v>
      </c>
      <c r="AG3344" s="16">
        <v>452123</v>
      </c>
      <c r="AH3344" s="16">
        <v>0.34434999999999999</v>
      </c>
      <c r="AI3344" s="16">
        <v>96.9</v>
      </c>
      <c r="AJ3344" s="16">
        <v>99.4</v>
      </c>
      <c r="AK3344" s="16">
        <v>-1.0476000000000001</v>
      </c>
      <c r="AL3344" s="16">
        <v>-1.1557999999999999</v>
      </c>
      <c r="AM3344" s="16">
        <v>-0.98260000000000003</v>
      </c>
      <c r="AN3344" s="16">
        <v>-1.8172999999999999</v>
      </c>
      <c r="AO3344" s="16">
        <v>-1.0195000000000001</v>
      </c>
      <c r="AP3344" s="16">
        <v>-1.4977</v>
      </c>
      <c r="AQ3344" s="16">
        <v>0.40820000000000001</v>
      </c>
      <c r="AR3344" s="16">
        <f t="shared" si="135"/>
        <v>1</v>
      </c>
      <c r="AS3344" s="5">
        <f t="shared" si="134"/>
        <v>9.7798699999999961E-2</v>
      </c>
    </row>
    <row r="3345" spans="1:45" x14ac:dyDescent="0.25">
      <c r="A3345" s="16" t="s">
        <v>405</v>
      </c>
      <c r="B3345" s="16" t="s">
        <v>138</v>
      </c>
      <c r="C3345" s="16" t="s">
        <v>358</v>
      </c>
      <c r="D3345" s="16">
        <v>1996</v>
      </c>
      <c r="E3345" s="16" t="s">
        <v>3729</v>
      </c>
      <c r="F3345" s="16" t="s">
        <v>593</v>
      </c>
      <c r="G3345" s="10">
        <v>3233.1</v>
      </c>
      <c r="H3345" s="73">
        <v>8.0811960000000003</v>
      </c>
      <c r="I3345" s="16" t="s">
        <v>6700</v>
      </c>
      <c r="J3345" s="71">
        <v>2.5999999999999999E-2</v>
      </c>
      <c r="K3345" s="71">
        <v>0.57399999999999995</v>
      </c>
      <c r="L3345" s="16">
        <v>-0.15909889999999999</v>
      </c>
      <c r="M3345" s="16">
        <v>-0.1467213</v>
      </c>
      <c r="N3345" s="16">
        <v>0.18483040000000001</v>
      </c>
      <c r="O3345" s="16">
        <v>-0.1040103</v>
      </c>
      <c r="P3345" s="16">
        <v>0.64068990000000003</v>
      </c>
      <c r="Q3345" s="16">
        <v>-0.99887610000000004</v>
      </c>
      <c r="R3345" s="16">
        <v>0.63890000000000002</v>
      </c>
      <c r="S3345" s="16">
        <v>5.11E-2</v>
      </c>
      <c r="T3345" s="16">
        <v>0</v>
      </c>
      <c r="U3345" s="16">
        <v>4.2112999999999996</v>
      </c>
      <c r="V3345" s="16">
        <v>24.062000000000001</v>
      </c>
      <c r="W3345" s="16">
        <v>7.7320000000000002</v>
      </c>
      <c r="X3345" s="16">
        <v>430.03199999999998</v>
      </c>
      <c r="Y3345" s="16">
        <v>38.373600000000003</v>
      </c>
      <c r="Z3345" s="16">
        <v>0.20860000000000001</v>
      </c>
      <c r="AA3345" s="16">
        <v>-0.50996830000000004</v>
      </c>
      <c r="AB3345" s="16">
        <v>0.38</v>
      </c>
      <c r="AC3345" s="16">
        <v>7.7</v>
      </c>
      <c r="AD3345" s="16">
        <v>41.7</v>
      </c>
      <c r="AE3345" s="16">
        <v>26.044899999999998</v>
      </c>
      <c r="AF3345" s="16">
        <v>27.9681</v>
      </c>
      <c r="AG3345" s="16">
        <v>462588</v>
      </c>
      <c r="AH3345" s="16">
        <v>0.40394999999999998</v>
      </c>
      <c r="AI3345" s="16">
        <v>96.9</v>
      </c>
      <c r="AJ3345" s="16">
        <v>99.4</v>
      </c>
      <c r="AK3345" s="16">
        <v>-1.3206</v>
      </c>
      <c r="AL3345" s="16">
        <v>-1.0287999999999999</v>
      </c>
      <c r="AM3345" s="16">
        <v>-0.92</v>
      </c>
      <c r="AN3345" s="16">
        <v>-1.1447000000000001</v>
      </c>
      <c r="AO3345" s="16">
        <v>-0.74260000000000004</v>
      </c>
      <c r="AP3345" s="16">
        <v>-1.2843</v>
      </c>
      <c r="AQ3345" s="16">
        <v>0.40820000000000001</v>
      </c>
      <c r="AR3345" s="16">
        <f t="shared" si="135"/>
        <v>1</v>
      </c>
      <c r="AS3345" s="5">
        <f t="shared" si="134"/>
        <v>0.13276930000000003</v>
      </c>
    </row>
    <row r="3346" spans="1:45" x14ac:dyDescent="0.25">
      <c r="A3346" s="16" t="s">
        <v>405</v>
      </c>
      <c r="B3346" s="16" t="s">
        <v>138</v>
      </c>
      <c r="C3346" s="16" t="s">
        <v>358</v>
      </c>
      <c r="D3346" s="16">
        <v>1997</v>
      </c>
      <c r="E3346" s="16" t="s">
        <v>3737</v>
      </c>
      <c r="F3346" s="16" t="s">
        <v>593</v>
      </c>
      <c r="G3346" s="10">
        <v>3475.1</v>
      </c>
      <c r="H3346" s="73">
        <v>8.1533789999999993</v>
      </c>
      <c r="I3346" s="16" t="s">
        <v>6700</v>
      </c>
      <c r="J3346" s="71">
        <v>1.2999999999999999E-2</v>
      </c>
      <c r="K3346" s="71">
        <v>0.58099999999999996</v>
      </c>
      <c r="L3346" s="16">
        <v>-9.9056500000000006E-2</v>
      </c>
      <c r="M3346" s="16">
        <v>-9.4119700000000001E-2</v>
      </c>
      <c r="N3346" s="16">
        <v>0.23914050000000001</v>
      </c>
      <c r="O3346" s="16">
        <v>-5.7665899999999999E-2</v>
      </c>
      <c r="P3346" s="16">
        <v>0.68461669999999997</v>
      </c>
      <c r="Q3346" s="16">
        <v>-1.0660240000000001</v>
      </c>
      <c r="R3346" s="16">
        <v>0.754</v>
      </c>
      <c r="S3346" s="16">
        <v>4.8399999999999999E-2</v>
      </c>
      <c r="T3346" s="16">
        <v>0</v>
      </c>
      <c r="U3346" s="16">
        <v>4.4430500000000004</v>
      </c>
      <c r="V3346" s="16">
        <v>24.994</v>
      </c>
      <c r="W3346" s="16">
        <v>8.0939999999999994</v>
      </c>
      <c r="X3346" s="16">
        <v>428.16399999999999</v>
      </c>
      <c r="Y3346" s="16">
        <v>40.035400000000003</v>
      </c>
      <c r="Z3346" s="16">
        <v>0.20930000000000001</v>
      </c>
      <c r="AA3346" s="16">
        <v>-0.53715469999999998</v>
      </c>
      <c r="AB3346" s="16">
        <v>0.38</v>
      </c>
      <c r="AC3346" s="16">
        <v>7.7</v>
      </c>
      <c r="AD3346" s="16">
        <v>42.4</v>
      </c>
      <c r="AE3346" s="16">
        <v>26.8</v>
      </c>
      <c r="AF3346" s="16">
        <v>33.796100000000003</v>
      </c>
      <c r="AG3346" s="16">
        <v>493056</v>
      </c>
      <c r="AH3346" s="16">
        <v>0.40644999999999998</v>
      </c>
      <c r="AI3346" s="16">
        <v>96.9</v>
      </c>
      <c r="AJ3346" s="16">
        <v>99.4</v>
      </c>
      <c r="AK3346" s="16">
        <v>-1.1752</v>
      </c>
      <c r="AL3346" s="16">
        <v>-1.0561</v>
      </c>
      <c r="AM3346" s="16">
        <v>-0.88439999999999996</v>
      </c>
      <c r="AN3346" s="16">
        <v>-1.6659999999999999</v>
      </c>
      <c r="AO3346" s="16">
        <v>-0.79500000000000004</v>
      </c>
      <c r="AP3346" s="16">
        <v>-1.3076000000000001</v>
      </c>
      <c r="AQ3346" s="16">
        <v>0.40820000000000001</v>
      </c>
      <c r="AR3346" s="16">
        <f t="shared" si="135"/>
        <v>1</v>
      </c>
      <c r="AS3346" s="5">
        <f t="shared" si="134"/>
        <v>6.0042399999999982E-2</v>
      </c>
    </row>
    <row r="3347" spans="1:45" x14ac:dyDescent="0.25">
      <c r="A3347" s="16" t="s">
        <v>405</v>
      </c>
      <c r="B3347" s="16" t="s">
        <v>138</v>
      </c>
      <c r="C3347" s="16" t="s">
        <v>358</v>
      </c>
      <c r="D3347" s="16">
        <v>1998</v>
      </c>
      <c r="E3347" s="16" t="s">
        <v>3739</v>
      </c>
      <c r="F3347" s="16" t="s">
        <v>593</v>
      </c>
      <c r="G3347" s="10">
        <v>3573.09</v>
      </c>
      <c r="H3347" s="73">
        <v>8.1811860000000003</v>
      </c>
      <c r="I3347" s="16" t="s">
        <v>6700</v>
      </c>
      <c r="J3347" s="71">
        <v>1.6E-2</v>
      </c>
      <c r="K3347" s="71">
        <v>0.59</v>
      </c>
      <c r="L3347" s="16">
        <v>-0.10112309999999999</v>
      </c>
      <c r="M3347" s="16">
        <v>-7.8896300000000003E-2</v>
      </c>
      <c r="N3347" s="16">
        <v>0.20669019999999999</v>
      </c>
      <c r="O3347" s="16">
        <v>-1.53346E-2</v>
      </c>
      <c r="P3347" s="16">
        <v>0.7167654</v>
      </c>
      <c r="Q3347" s="16">
        <v>-1.1332230000000001</v>
      </c>
      <c r="R3347" s="16">
        <v>0.80130000000000001</v>
      </c>
      <c r="S3347" s="16">
        <v>4.5600000000000002E-2</v>
      </c>
      <c r="T3347" s="16">
        <v>0</v>
      </c>
      <c r="U3347" s="16">
        <v>3.8079499999999999</v>
      </c>
      <c r="V3347" s="16">
        <v>25.925999999999998</v>
      </c>
      <c r="W3347" s="16">
        <v>8.4559999999999995</v>
      </c>
      <c r="X3347" s="16">
        <v>426.98500000000001</v>
      </c>
      <c r="Y3347" s="16">
        <v>41.697200000000002</v>
      </c>
      <c r="Z3347" s="16">
        <v>0.21279999999999999</v>
      </c>
      <c r="AA3347" s="16">
        <v>-0.53715469999999998</v>
      </c>
      <c r="AB3347" s="16">
        <v>0.38</v>
      </c>
      <c r="AC3347" s="16">
        <v>7.7</v>
      </c>
      <c r="AD3347" s="16">
        <v>42.4</v>
      </c>
      <c r="AE3347" s="16">
        <v>27.555099999999999</v>
      </c>
      <c r="AF3347" s="16">
        <v>39.624099999999999</v>
      </c>
      <c r="AG3347" s="16">
        <v>499594</v>
      </c>
      <c r="AH3347" s="16">
        <v>0.40994999999999998</v>
      </c>
      <c r="AI3347" s="16">
        <v>96.9</v>
      </c>
      <c r="AJ3347" s="16">
        <v>99.4</v>
      </c>
      <c r="AK3347" s="16">
        <v>-1.0299</v>
      </c>
      <c r="AL3347" s="16">
        <v>-1.0832999999999999</v>
      </c>
      <c r="AM3347" s="16">
        <v>-0.84889999999999999</v>
      </c>
      <c r="AN3347" s="16">
        <v>-2.1873999999999998</v>
      </c>
      <c r="AO3347" s="16">
        <v>-0.84750000000000003</v>
      </c>
      <c r="AP3347" s="16">
        <v>-1.3309</v>
      </c>
      <c r="AQ3347" s="16">
        <v>0.40820000000000001</v>
      </c>
      <c r="AR3347" s="16">
        <f t="shared" si="135"/>
        <v>1</v>
      </c>
      <c r="AS3347" s="5">
        <f t="shared" si="134"/>
        <v>-2.0665999999999879E-3</v>
      </c>
    </row>
    <row r="3348" spans="1:45" x14ac:dyDescent="0.25">
      <c r="A3348" s="16" t="s">
        <v>405</v>
      </c>
      <c r="B3348" s="16" t="s">
        <v>138</v>
      </c>
      <c r="C3348" s="16" t="s">
        <v>358</v>
      </c>
      <c r="D3348" s="16">
        <v>1999</v>
      </c>
      <c r="E3348" s="16" t="s">
        <v>3722</v>
      </c>
      <c r="F3348" s="16" t="s">
        <v>593</v>
      </c>
      <c r="G3348" s="10">
        <v>3150.46</v>
      </c>
      <c r="H3348" s="73">
        <v>8.0553050000000006</v>
      </c>
      <c r="I3348" s="16" t="s">
        <v>6700</v>
      </c>
      <c r="J3348" s="71">
        <v>-7.9000000000000001E-2</v>
      </c>
      <c r="K3348" s="71">
        <v>0.54600000000000004</v>
      </c>
      <c r="L3348" s="16">
        <v>2.2588400000000002E-2</v>
      </c>
      <c r="M3348" s="16">
        <v>1.7799599999999999E-2</v>
      </c>
      <c r="N3348" s="16">
        <v>0.27274680000000001</v>
      </c>
      <c r="O3348" s="16">
        <v>4.7282999999999999E-2</v>
      </c>
      <c r="P3348" s="16">
        <v>0.71482400000000001</v>
      </c>
      <c r="Q3348" s="16">
        <v>-1.0762370000000001</v>
      </c>
      <c r="R3348" s="16">
        <v>0.99719999999999998</v>
      </c>
      <c r="S3348" s="16">
        <v>4.2900000000000001E-2</v>
      </c>
      <c r="T3348" s="16">
        <v>0</v>
      </c>
      <c r="U3348" s="16">
        <v>4.1800499999999996</v>
      </c>
      <c r="V3348" s="16">
        <v>26.858000000000001</v>
      </c>
      <c r="W3348" s="16">
        <v>8.8179999999999996</v>
      </c>
      <c r="X3348" s="16">
        <v>424.64499999999998</v>
      </c>
      <c r="Y3348" s="16">
        <v>43.359000000000002</v>
      </c>
      <c r="Z3348" s="16">
        <v>0.2215</v>
      </c>
      <c r="AA3348" s="16">
        <v>-0.56822479999999997</v>
      </c>
      <c r="AB3348" s="16">
        <v>0.38</v>
      </c>
      <c r="AC3348" s="16">
        <v>7.7</v>
      </c>
      <c r="AD3348" s="16">
        <v>43.2</v>
      </c>
      <c r="AE3348" s="16">
        <v>28.310199999999998</v>
      </c>
      <c r="AF3348" s="16">
        <v>45.452100000000002</v>
      </c>
      <c r="AG3348" s="16">
        <v>443080</v>
      </c>
      <c r="AH3348" s="16">
        <v>0.40899999999999997</v>
      </c>
      <c r="AI3348" s="16">
        <v>96.9</v>
      </c>
      <c r="AJ3348" s="16">
        <v>99.4</v>
      </c>
      <c r="AK3348" s="16">
        <v>-0.87860000000000005</v>
      </c>
      <c r="AL3348" s="16">
        <v>-1.103</v>
      </c>
      <c r="AM3348" s="16">
        <v>-0.84809999999999997</v>
      </c>
      <c r="AN3348" s="16">
        <v>-1.9417</v>
      </c>
      <c r="AO3348" s="16">
        <v>-0.86819999999999997</v>
      </c>
      <c r="AP3348" s="16">
        <v>-1.3371</v>
      </c>
      <c r="AQ3348" s="16">
        <v>0.40820000000000001</v>
      </c>
      <c r="AR3348" s="16">
        <f t="shared" si="135"/>
        <v>1</v>
      </c>
      <c r="AS3348" s="5">
        <f t="shared" si="134"/>
        <v>0.1237115</v>
      </c>
    </row>
    <row r="3349" spans="1:45" x14ac:dyDescent="0.25">
      <c r="A3349" s="16" t="s">
        <v>405</v>
      </c>
      <c r="B3349" s="16" t="s">
        <v>138</v>
      </c>
      <c r="C3349" s="16" t="s">
        <v>358</v>
      </c>
      <c r="D3349" s="16">
        <v>2000</v>
      </c>
      <c r="E3349" s="16" t="s">
        <v>3741</v>
      </c>
      <c r="F3349" s="16" t="s">
        <v>593</v>
      </c>
      <c r="G3349" s="10">
        <v>3405.78</v>
      </c>
      <c r="H3349" s="73">
        <v>8.133229</v>
      </c>
      <c r="I3349" s="16">
        <v>7516346</v>
      </c>
      <c r="J3349" s="71">
        <v>8.4000000000000005E-2</v>
      </c>
      <c r="K3349" s="71">
        <v>0.59399999999999997</v>
      </c>
      <c r="L3349" s="16">
        <v>0.13492560000000001</v>
      </c>
      <c r="M3349" s="16">
        <v>9.9834699999999998E-2</v>
      </c>
      <c r="N3349" s="16">
        <v>0.2806169</v>
      </c>
      <c r="O3349" s="16">
        <v>0.13438720000000001</v>
      </c>
      <c r="P3349" s="16">
        <v>0.7332689</v>
      </c>
      <c r="Q3349" s="16">
        <v>-1.019252</v>
      </c>
      <c r="R3349" s="16">
        <v>0.89810000000000001</v>
      </c>
      <c r="S3349" s="16">
        <v>4.02E-2</v>
      </c>
      <c r="T3349" s="16">
        <v>1.5699999999999999E-2</v>
      </c>
      <c r="U3349" s="16">
        <v>3.8507500000000001</v>
      </c>
      <c r="V3349" s="16">
        <v>27.79</v>
      </c>
      <c r="W3349" s="16">
        <v>9.18</v>
      </c>
      <c r="X3349" s="16">
        <v>424.74599999999998</v>
      </c>
      <c r="Y3349" s="16">
        <v>45.020899999999997</v>
      </c>
      <c r="Z3349" s="16">
        <v>0.24329999999999999</v>
      </c>
      <c r="AA3349" s="16">
        <v>-0.59929500000000002</v>
      </c>
      <c r="AB3349" s="16">
        <v>0.38</v>
      </c>
      <c r="AC3349" s="16">
        <v>7.7</v>
      </c>
      <c r="AD3349" s="16">
        <v>44</v>
      </c>
      <c r="AE3349" s="16">
        <v>29.065300000000001</v>
      </c>
      <c r="AF3349" s="16">
        <v>51.280099999999997</v>
      </c>
      <c r="AG3349" s="16">
        <v>454210</v>
      </c>
      <c r="AH3349" s="16">
        <v>0.37530000000000002</v>
      </c>
      <c r="AI3349" s="16">
        <v>96.9</v>
      </c>
      <c r="AJ3349" s="16">
        <v>99.4</v>
      </c>
      <c r="AK3349" s="16">
        <v>-0.72740000000000005</v>
      </c>
      <c r="AL3349" s="16">
        <v>-1.1227</v>
      </c>
      <c r="AM3349" s="16">
        <v>-0.84730000000000005</v>
      </c>
      <c r="AN3349" s="16">
        <v>-1.6959</v>
      </c>
      <c r="AO3349" s="16">
        <v>-0.88900000000000001</v>
      </c>
      <c r="AP3349" s="16">
        <v>-1.3431999999999999</v>
      </c>
      <c r="AQ3349" s="16">
        <v>0.40820000000000001</v>
      </c>
      <c r="AR3349" s="16">
        <f t="shared" si="135"/>
        <v>1</v>
      </c>
      <c r="AS3349" s="5">
        <f t="shared" si="134"/>
        <v>0.1123372</v>
      </c>
    </row>
    <row r="3350" spans="1:45" x14ac:dyDescent="0.25">
      <c r="A3350" s="16" t="s">
        <v>405</v>
      </c>
      <c r="B3350" s="16" t="s">
        <v>138</v>
      </c>
      <c r="C3350" s="16" t="s">
        <v>358</v>
      </c>
      <c r="D3350" s="16">
        <v>2001</v>
      </c>
      <c r="E3350" s="16" t="s">
        <v>3730</v>
      </c>
      <c r="F3350" s="16" t="s">
        <v>593</v>
      </c>
      <c r="G3350" s="10">
        <v>3581.97</v>
      </c>
      <c r="H3350" s="73">
        <v>8.1836690000000001</v>
      </c>
      <c r="I3350" s="16">
        <v>7503433</v>
      </c>
      <c r="J3350" s="71">
        <v>4.5999999999999999E-2</v>
      </c>
      <c r="K3350" s="71">
        <v>0.622</v>
      </c>
      <c r="L3350" s="16">
        <v>0.11380129999999999</v>
      </c>
      <c r="M3350" s="16">
        <v>-0.23210549999999999</v>
      </c>
      <c r="N3350" s="16">
        <v>0.31647690000000001</v>
      </c>
      <c r="O3350" s="16">
        <v>0.1046112</v>
      </c>
      <c r="P3350" s="16">
        <v>0.76619250000000005</v>
      </c>
      <c r="Q3350" s="16">
        <v>-0.77437009999999995</v>
      </c>
      <c r="R3350" s="16">
        <v>0.32119999999999999</v>
      </c>
      <c r="S3350" s="16">
        <v>3.7400000000000003E-2</v>
      </c>
      <c r="T3350" s="16">
        <v>1.4999999999999999E-2</v>
      </c>
      <c r="U3350" s="16">
        <v>3.6555</v>
      </c>
      <c r="V3350" s="16">
        <v>30.045999999999999</v>
      </c>
      <c r="W3350" s="16">
        <v>9.26</v>
      </c>
      <c r="X3350" s="16">
        <v>425.22800000000001</v>
      </c>
      <c r="Y3350" s="16">
        <v>46.682699999999997</v>
      </c>
      <c r="Z3350" s="16">
        <v>0.20610000000000001</v>
      </c>
      <c r="AA3350" s="16">
        <v>-0.61094619999999999</v>
      </c>
      <c r="AB3350" s="16">
        <v>0.38</v>
      </c>
      <c r="AC3350" s="16">
        <v>7.7</v>
      </c>
      <c r="AD3350" s="16">
        <v>44.3</v>
      </c>
      <c r="AE3350" s="16">
        <v>29.820399999999999</v>
      </c>
      <c r="AF3350" s="16">
        <v>57.107999999999997</v>
      </c>
      <c r="AG3350" s="16">
        <v>468186</v>
      </c>
      <c r="AH3350" s="16">
        <v>0.37180000000000002</v>
      </c>
      <c r="AI3350" s="16">
        <v>96.9</v>
      </c>
      <c r="AJ3350" s="16">
        <v>99.4</v>
      </c>
      <c r="AK3350" s="16">
        <v>-0.39040000000000002</v>
      </c>
      <c r="AL3350" s="16">
        <v>-1.0181</v>
      </c>
      <c r="AM3350" s="16">
        <v>-0.69950000000000001</v>
      </c>
      <c r="AN3350" s="16">
        <v>-1.1493</v>
      </c>
      <c r="AO3350" s="16">
        <v>-0.76819999999999999</v>
      </c>
      <c r="AP3350" s="16">
        <v>-1.1568000000000001</v>
      </c>
      <c r="AQ3350" s="16">
        <v>0.40820000000000001</v>
      </c>
      <c r="AR3350" s="16">
        <f t="shared" si="135"/>
        <v>1</v>
      </c>
      <c r="AS3350" s="5">
        <f t="shared" si="134"/>
        <v>-2.1124300000000013E-2</v>
      </c>
    </row>
    <row r="3351" spans="1:45" x14ac:dyDescent="0.25">
      <c r="A3351" s="16" t="s">
        <v>405</v>
      </c>
      <c r="B3351" s="16" t="s">
        <v>138</v>
      </c>
      <c r="C3351" s="16" t="s">
        <v>358</v>
      </c>
      <c r="D3351" s="16">
        <v>2002</v>
      </c>
      <c r="E3351" s="16" t="s">
        <v>3733</v>
      </c>
      <c r="F3351" s="16" t="s">
        <v>593</v>
      </c>
      <c r="G3351" s="10">
        <v>3840.4</v>
      </c>
      <c r="H3351" s="73">
        <v>8.2533309999999993</v>
      </c>
      <c r="I3351" s="16">
        <v>7496522</v>
      </c>
      <c r="J3351" s="71">
        <v>8.6999999999999994E-2</v>
      </c>
      <c r="K3351" s="71">
        <v>0.67900000000000005</v>
      </c>
      <c r="L3351" s="16">
        <v>0.3247777</v>
      </c>
      <c r="M3351" s="16">
        <v>-3.9328299999999997E-2</v>
      </c>
      <c r="N3351" s="16">
        <v>0.38007429999999998</v>
      </c>
      <c r="O3351" s="16">
        <v>6.1273800000000003E-2</v>
      </c>
      <c r="P3351" s="16">
        <v>0.79713970000000001</v>
      </c>
      <c r="Q3351" s="16">
        <v>-0.52950839999999999</v>
      </c>
      <c r="R3351" s="16">
        <v>0.67949999999999999</v>
      </c>
      <c r="S3351" s="16">
        <v>3.4700000000000002E-2</v>
      </c>
      <c r="T3351" s="16">
        <v>1.5800000000000002E-2</v>
      </c>
      <c r="U3351" s="16">
        <v>3.6825000000000001</v>
      </c>
      <c r="V3351" s="16">
        <v>32.302</v>
      </c>
      <c r="W3351" s="16">
        <v>9.34</v>
      </c>
      <c r="X3351" s="16">
        <v>426.39400000000001</v>
      </c>
      <c r="Y3351" s="16">
        <v>48.344499999999996</v>
      </c>
      <c r="Z3351" s="16">
        <v>0.17380000000000001</v>
      </c>
      <c r="AA3351" s="16">
        <v>-0.55579679999999998</v>
      </c>
      <c r="AB3351" s="16">
        <v>0.38</v>
      </c>
      <c r="AC3351" s="16">
        <v>7.7</v>
      </c>
      <c r="AD3351" s="16">
        <v>42.88</v>
      </c>
      <c r="AE3351" s="16">
        <v>30.575500000000002</v>
      </c>
      <c r="AF3351" s="16">
        <v>62.936</v>
      </c>
      <c r="AG3351" s="16">
        <v>467684</v>
      </c>
      <c r="AH3351" s="16">
        <v>0.38245000000000001</v>
      </c>
      <c r="AI3351" s="16">
        <v>96.8</v>
      </c>
      <c r="AJ3351" s="16">
        <v>99.4</v>
      </c>
      <c r="AK3351" s="16">
        <v>-5.3499999999999999E-2</v>
      </c>
      <c r="AL3351" s="16">
        <v>-0.91349999999999998</v>
      </c>
      <c r="AM3351" s="16">
        <v>-0.55169999999999997</v>
      </c>
      <c r="AN3351" s="16">
        <v>-0.60260000000000002</v>
      </c>
      <c r="AO3351" s="16">
        <v>-0.64749999999999996</v>
      </c>
      <c r="AP3351" s="16">
        <v>-0.97040000000000004</v>
      </c>
      <c r="AQ3351" s="16">
        <v>0.40820000000000001</v>
      </c>
      <c r="AR3351" s="16">
        <f t="shared" si="135"/>
        <v>1</v>
      </c>
      <c r="AS3351" s="5">
        <f t="shared" si="134"/>
        <v>0.21097640000000001</v>
      </c>
    </row>
    <row r="3352" spans="1:45" x14ac:dyDescent="0.25">
      <c r="A3352" s="16" t="s">
        <v>405</v>
      </c>
      <c r="B3352" s="16" t="s">
        <v>138</v>
      </c>
      <c r="C3352" s="16" t="s">
        <v>358</v>
      </c>
      <c r="D3352" s="16">
        <v>2003</v>
      </c>
      <c r="E3352" s="16" t="s">
        <v>3735</v>
      </c>
      <c r="F3352" s="16" t="s">
        <v>593</v>
      </c>
      <c r="G3352" s="10">
        <v>4018.51</v>
      </c>
      <c r="H3352" s="73">
        <v>8.2986660000000008</v>
      </c>
      <c r="I3352" s="16">
        <v>7480591</v>
      </c>
      <c r="J3352" s="71">
        <v>5.7000000000000002E-2</v>
      </c>
      <c r="K3352" s="71">
        <v>0.71899999999999997</v>
      </c>
      <c r="L3352" s="16">
        <v>0.4209985</v>
      </c>
      <c r="M3352" s="16">
        <v>-0.130604</v>
      </c>
      <c r="N3352" s="16">
        <v>0.47958479999999998</v>
      </c>
      <c r="O3352" s="16">
        <v>0.16498189999999999</v>
      </c>
      <c r="P3352" s="16">
        <v>0.83555749999999995</v>
      </c>
      <c r="Q3352" s="16">
        <v>-0.46991660000000002</v>
      </c>
      <c r="R3352" s="16">
        <v>0.52139999999999997</v>
      </c>
      <c r="S3352" s="16">
        <v>3.1899999999999998E-2</v>
      </c>
      <c r="T3352" s="16">
        <v>1.6400000000000001E-2</v>
      </c>
      <c r="U3352" s="16">
        <v>4.0045000000000002</v>
      </c>
      <c r="V3352" s="16">
        <v>34.558</v>
      </c>
      <c r="W3352" s="16">
        <v>9.42</v>
      </c>
      <c r="X3352" s="16">
        <v>428.32799999999997</v>
      </c>
      <c r="Y3352" s="16">
        <v>50.006399999999999</v>
      </c>
      <c r="Z3352" s="16">
        <v>0.20830000000000001</v>
      </c>
      <c r="AA3352" s="16">
        <v>-0.56589449999999997</v>
      </c>
      <c r="AB3352" s="16">
        <v>0.38</v>
      </c>
      <c r="AC3352" s="16">
        <v>7.7</v>
      </c>
      <c r="AD3352" s="16">
        <v>43.14</v>
      </c>
      <c r="AE3352" s="16">
        <v>31.3306</v>
      </c>
      <c r="AF3352" s="16">
        <v>68.763999999999996</v>
      </c>
      <c r="AG3352" s="16">
        <v>472770</v>
      </c>
      <c r="AH3352" s="16">
        <v>0.4022</v>
      </c>
      <c r="AI3352" s="16">
        <v>96.8</v>
      </c>
      <c r="AJ3352" s="16">
        <v>99.4</v>
      </c>
      <c r="AK3352" s="16">
        <v>-0.14449999999999999</v>
      </c>
      <c r="AL3352" s="16">
        <v>-0.46929999999999999</v>
      </c>
      <c r="AM3352" s="16">
        <v>-0.62050000000000005</v>
      </c>
      <c r="AN3352" s="16">
        <v>-0.61409999999999998</v>
      </c>
      <c r="AO3352" s="16">
        <v>-0.59960000000000002</v>
      </c>
      <c r="AP3352" s="16">
        <v>-0.94010000000000005</v>
      </c>
      <c r="AQ3352" s="16">
        <v>0.40820000000000001</v>
      </c>
      <c r="AR3352" s="16">
        <f t="shared" si="135"/>
        <v>1</v>
      </c>
      <c r="AS3352" s="5">
        <f t="shared" si="134"/>
        <v>9.6220799999999995E-2</v>
      </c>
    </row>
    <row r="3353" spans="1:45" x14ac:dyDescent="0.25">
      <c r="A3353" s="16" t="s">
        <v>405</v>
      </c>
      <c r="B3353" s="16" t="s">
        <v>138</v>
      </c>
      <c r="C3353" s="16" t="s">
        <v>358</v>
      </c>
      <c r="D3353" s="16">
        <v>2004</v>
      </c>
      <c r="E3353" s="16" t="s">
        <v>3748</v>
      </c>
      <c r="F3353" s="16" t="s">
        <v>593</v>
      </c>
      <c r="G3353" s="10">
        <v>4392.28</v>
      </c>
      <c r="H3353" s="73">
        <v>8.3876030000000004</v>
      </c>
      <c r="I3353" s="16">
        <v>7463157</v>
      </c>
      <c r="J3353" s="71">
        <v>7.0000000000000007E-2</v>
      </c>
      <c r="K3353" s="71">
        <v>0.77100000000000002</v>
      </c>
      <c r="L3353" s="16">
        <v>0.32089709999999999</v>
      </c>
      <c r="M3353" s="16">
        <v>-0.231129</v>
      </c>
      <c r="N3353" s="16">
        <v>0.4264831</v>
      </c>
      <c r="O3353" s="16">
        <v>5.50625E-2</v>
      </c>
      <c r="P3353" s="16">
        <v>0.73503669999999999</v>
      </c>
      <c r="Q3353" s="16">
        <v>-0.31892300000000001</v>
      </c>
      <c r="R3353" s="16">
        <v>0.3044</v>
      </c>
      <c r="S3353" s="16">
        <v>3.5400000000000001E-2</v>
      </c>
      <c r="T3353" s="16">
        <v>1.6899999999999998E-2</v>
      </c>
      <c r="U3353" s="16">
        <v>3.0797500000000002</v>
      </c>
      <c r="V3353" s="16">
        <v>36.814</v>
      </c>
      <c r="W3353" s="16">
        <v>9.5</v>
      </c>
      <c r="X3353" s="16">
        <v>426.88900000000001</v>
      </c>
      <c r="Y3353" s="16">
        <v>50.164200000000001</v>
      </c>
      <c r="Z3353" s="16">
        <v>0.14230000000000001</v>
      </c>
      <c r="AA3353" s="16">
        <v>-0.59541120000000003</v>
      </c>
      <c r="AB3353" s="16">
        <v>0.38</v>
      </c>
      <c r="AC3353" s="16">
        <v>7.7</v>
      </c>
      <c r="AD3353" s="16">
        <v>43.9</v>
      </c>
      <c r="AE3353" s="16">
        <v>26.790900000000001</v>
      </c>
      <c r="AF3353" s="16">
        <v>47.184899999999999</v>
      </c>
      <c r="AG3353" s="16">
        <v>504961</v>
      </c>
      <c r="AH3353" s="16">
        <v>0.41739999999999999</v>
      </c>
      <c r="AI3353" s="16">
        <v>96.8</v>
      </c>
      <c r="AJ3353" s="16">
        <v>99.4</v>
      </c>
      <c r="AK3353" s="16">
        <v>-0.16619999999999999</v>
      </c>
      <c r="AL3353" s="16">
        <v>-0.47560000000000002</v>
      </c>
      <c r="AM3353" s="16">
        <v>-0.17119999999999999</v>
      </c>
      <c r="AN3353" s="16">
        <v>-0.55759999999999998</v>
      </c>
      <c r="AO3353" s="16">
        <v>-0.43619999999999998</v>
      </c>
      <c r="AP3353" s="16">
        <v>-0.73750000000000004</v>
      </c>
      <c r="AQ3353" s="16">
        <v>0.40820000000000001</v>
      </c>
      <c r="AR3353" s="16">
        <f t="shared" si="135"/>
        <v>1</v>
      </c>
      <c r="AS3353" s="5">
        <f t="shared" si="134"/>
        <v>-0.10010140000000001</v>
      </c>
    </row>
    <row r="3354" spans="1:45" x14ac:dyDescent="0.25">
      <c r="A3354" s="16" t="s">
        <v>405</v>
      </c>
      <c r="B3354" s="16" t="s">
        <v>138</v>
      </c>
      <c r="C3354" s="16" t="s">
        <v>358</v>
      </c>
      <c r="D3354" s="16">
        <v>2005</v>
      </c>
      <c r="E3354" s="16" t="s">
        <v>3732</v>
      </c>
      <c r="F3354" s="16" t="s">
        <v>593</v>
      </c>
      <c r="G3354" s="10">
        <v>4649.58</v>
      </c>
      <c r="H3354" s="73">
        <v>8.4445309999999996</v>
      </c>
      <c r="I3354" s="16">
        <v>7440769</v>
      </c>
      <c r="J3354" s="71">
        <v>8.4000000000000005E-2</v>
      </c>
      <c r="K3354" s="71">
        <v>0.83799999999999997</v>
      </c>
      <c r="L3354" s="16">
        <v>0.43720160000000002</v>
      </c>
      <c r="M3354" s="16">
        <v>-0.12511839999999999</v>
      </c>
      <c r="N3354" s="16">
        <v>0.57514690000000002</v>
      </c>
      <c r="O3354" s="16">
        <v>1.6358000000000001E-2</v>
      </c>
      <c r="P3354" s="16">
        <v>0.86943210000000004</v>
      </c>
      <c r="Q3354" s="16">
        <v>-0.41304200000000002</v>
      </c>
      <c r="R3354" s="16">
        <v>0.41689999999999999</v>
      </c>
      <c r="S3354" s="16">
        <v>2.9700000000000001E-2</v>
      </c>
      <c r="T3354" s="16">
        <v>2.4E-2</v>
      </c>
      <c r="U3354" s="16">
        <v>4.0736499999999998</v>
      </c>
      <c r="V3354" s="16">
        <v>39.07</v>
      </c>
      <c r="W3354" s="16">
        <v>9.58</v>
      </c>
      <c r="X3354" s="16">
        <v>425.45100000000002</v>
      </c>
      <c r="Y3354" s="16">
        <v>46.045999999999999</v>
      </c>
      <c r="Z3354" s="16">
        <v>0.18529999999999999</v>
      </c>
      <c r="AA3354" s="16">
        <v>-0.50608450000000005</v>
      </c>
      <c r="AB3354" s="16">
        <v>0.38</v>
      </c>
      <c r="AC3354" s="16">
        <v>7.7</v>
      </c>
      <c r="AD3354" s="16">
        <v>41.6</v>
      </c>
      <c r="AE3354" s="16">
        <v>30.736799999999999</v>
      </c>
      <c r="AF3354" s="16">
        <v>67.0197</v>
      </c>
      <c r="AG3354" s="16">
        <v>490191</v>
      </c>
      <c r="AH3354" s="16">
        <v>0.49409999999999998</v>
      </c>
      <c r="AI3354" s="16">
        <v>96.7</v>
      </c>
      <c r="AJ3354" s="16">
        <v>99.3</v>
      </c>
      <c r="AK3354" s="16">
        <v>-0.1653</v>
      </c>
      <c r="AL3354" s="16">
        <v>-0.38200000000000001</v>
      </c>
      <c r="AM3354" s="16">
        <v>-0.31109999999999999</v>
      </c>
      <c r="AN3354" s="16">
        <v>-0.76480000000000004</v>
      </c>
      <c r="AO3354" s="16">
        <v>-0.55300000000000005</v>
      </c>
      <c r="AP3354" s="16">
        <v>-0.91269999999999996</v>
      </c>
      <c r="AQ3354" s="16">
        <v>0.40820000000000001</v>
      </c>
      <c r="AR3354" s="16">
        <f t="shared" si="135"/>
        <v>1</v>
      </c>
      <c r="AS3354" s="5">
        <f t="shared" si="134"/>
        <v>0.11630450000000003</v>
      </c>
    </row>
    <row r="3355" spans="1:45" x14ac:dyDescent="0.25">
      <c r="A3355" s="16" t="s">
        <v>405</v>
      </c>
      <c r="B3355" s="16" t="s">
        <v>138</v>
      </c>
      <c r="C3355" s="16" t="s">
        <v>358</v>
      </c>
      <c r="D3355" s="16">
        <v>2006</v>
      </c>
      <c r="E3355" s="16" t="s">
        <v>3723</v>
      </c>
      <c r="F3355" s="16" t="s">
        <v>593</v>
      </c>
      <c r="G3355" s="10">
        <v>4896.82</v>
      </c>
      <c r="H3355" s="73">
        <v>8.4963420000000003</v>
      </c>
      <c r="I3355" s="16">
        <v>7411569</v>
      </c>
      <c r="J3355" s="71">
        <v>5.2999999999999999E-2</v>
      </c>
      <c r="K3355" s="71">
        <v>0.88400000000000001</v>
      </c>
      <c r="L3355" s="16">
        <v>0.69397070000000005</v>
      </c>
      <c r="M3355" s="16">
        <v>-0.12499440000000001</v>
      </c>
      <c r="N3355" s="16">
        <v>0.61041210000000001</v>
      </c>
      <c r="O3355" s="16">
        <v>0.28003489999999998</v>
      </c>
      <c r="P3355" s="16">
        <v>0.92762900000000004</v>
      </c>
      <c r="Q3355" s="16">
        <v>-0.19880700000000001</v>
      </c>
      <c r="R3355" s="16">
        <v>0.46679999999999999</v>
      </c>
      <c r="S3355" s="16">
        <v>2.1299999999999999E-2</v>
      </c>
      <c r="T3355" s="16">
        <v>2.4500000000000001E-2</v>
      </c>
      <c r="U3355" s="16">
        <v>3.9542000000000002</v>
      </c>
      <c r="V3355" s="16">
        <v>40.886000000000003</v>
      </c>
      <c r="W3355" s="16">
        <v>9.8780000000000001</v>
      </c>
      <c r="X3355" s="16">
        <v>424.01299999999998</v>
      </c>
      <c r="Y3355" s="16">
        <v>54.763300000000001</v>
      </c>
      <c r="Z3355" s="16">
        <v>0.21249999999999999</v>
      </c>
      <c r="AA3355" s="16">
        <v>-0.57987610000000001</v>
      </c>
      <c r="AB3355" s="16">
        <v>0.38</v>
      </c>
      <c r="AC3355" s="16">
        <v>7.7</v>
      </c>
      <c r="AD3355" s="16">
        <v>43.5</v>
      </c>
      <c r="AE3355" s="16">
        <v>33.344900000000003</v>
      </c>
      <c r="AF3355" s="16">
        <v>81.464399999999998</v>
      </c>
      <c r="AG3355" s="16">
        <v>492217</v>
      </c>
      <c r="AH3355" s="16">
        <v>0.44779999999999998</v>
      </c>
      <c r="AI3355" s="16">
        <v>96.7</v>
      </c>
      <c r="AJ3355" s="16">
        <v>99.3</v>
      </c>
      <c r="AK3355" s="16">
        <v>0.18379999999999999</v>
      </c>
      <c r="AL3355" s="16">
        <v>-0.28129999999999999</v>
      </c>
      <c r="AM3355" s="16">
        <v>-0.1993</v>
      </c>
      <c r="AN3355" s="16">
        <v>-0.55579999999999996</v>
      </c>
      <c r="AO3355" s="16">
        <v>-0.44669999999999999</v>
      </c>
      <c r="AP3355" s="16">
        <v>-0.56379999999999997</v>
      </c>
      <c r="AQ3355" s="16">
        <v>0.40820000000000001</v>
      </c>
      <c r="AR3355" s="16">
        <f t="shared" si="135"/>
        <v>1</v>
      </c>
      <c r="AS3355" s="5">
        <f t="shared" si="134"/>
        <v>0.25676910000000003</v>
      </c>
    </row>
    <row r="3356" spans="1:45" x14ac:dyDescent="0.25">
      <c r="A3356" s="16" t="s">
        <v>405</v>
      </c>
      <c r="B3356" s="16" t="s">
        <v>138</v>
      </c>
      <c r="C3356" s="16" t="s">
        <v>358</v>
      </c>
      <c r="D3356" s="16">
        <v>2007</v>
      </c>
      <c r="E3356" s="16" t="s">
        <v>3743</v>
      </c>
      <c r="F3356" s="16" t="s">
        <v>593</v>
      </c>
      <c r="G3356" s="10">
        <v>5206.25</v>
      </c>
      <c r="H3356" s="73">
        <v>8.5576150000000002</v>
      </c>
      <c r="I3356" s="16">
        <v>7381579</v>
      </c>
      <c r="J3356" s="71">
        <v>3.4000000000000002E-2</v>
      </c>
      <c r="K3356" s="71">
        <v>0.91400000000000003</v>
      </c>
      <c r="L3356" s="16">
        <v>0.95056580000000002</v>
      </c>
      <c r="M3356" s="16">
        <v>-0.12563740000000001</v>
      </c>
      <c r="N3356" s="16">
        <v>0.76503620000000006</v>
      </c>
      <c r="O3356" s="16">
        <v>0.53883590000000003</v>
      </c>
      <c r="P3356" s="16">
        <v>1.0521929999999999</v>
      </c>
      <c r="Q3356" s="16">
        <v>-0.17487249999999999</v>
      </c>
      <c r="R3356" s="16">
        <v>0.35039999999999999</v>
      </c>
      <c r="S3356" s="16">
        <v>1.55E-2</v>
      </c>
      <c r="T3356" s="16">
        <v>3.3599999999999998E-2</v>
      </c>
      <c r="U3356" s="16">
        <v>4.5109000000000004</v>
      </c>
      <c r="V3356" s="16">
        <v>42.701999999999998</v>
      </c>
      <c r="W3356" s="16">
        <v>10.176</v>
      </c>
      <c r="X3356" s="16">
        <v>430.14</v>
      </c>
      <c r="Y3356" s="16">
        <v>60.997900000000001</v>
      </c>
      <c r="Z3356" s="16">
        <v>0.27629999999999999</v>
      </c>
      <c r="AA3356" s="16">
        <v>-0.59541120000000003</v>
      </c>
      <c r="AB3356" s="16">
        <v>0.38</v>
      </c>
      <c r="AC3356" s="16">
        <v>7.7</v>
      </c>
      <c r="AD3356" s="16">
        <v>43.9</v>
      </c>
      <c r="AE3356" s="16">
        <v>37.001899999999999</v>
      </c>
      <c r="AF3356" s="16">
        <v>104.48399999999999</v>
      </c>
      <c r="AG3356" s="16">
        <v>495152</v>
      </c>
      <c r="AH3356" s="16">
        <v>0.46300000000000002</v>
      </c>
      <c r="AI3356" s="16">
        <v>96.7</v>
      </c>
      <c r="AJ3356" s="16">
        <v>99.3</v>
      </c>
      <c r="AK3356" s="16">
        <v>0.28149999999999997</v>
      </c>
      <c r="AL3356" s="16">
        <v>-0.34820000000000001</v>
      </c>
      <c r="AM3356" s="16">
        <v>-0.2205</v>
      </c>
      <c r="AN3356" s="16">
        <v>-0.60609999999999997</v>
      </c>
      <c r="AO3356" s="16">
        <v>-0.34260000000000002</v>
      </c>
      <c r="AP3356" s="16">
        <v>-0.504</v>
      </c>
      <c r="AQ3356" s="16">
        <v>0.40820000000000001</v>
      </c>
      <c r="AR3356" s="16">
        <f t="shared" si="135"/>
        <v>1</v>
      </c>
      <c r="AS3356" s="5">
        <f t="shared" si="134"/>
        <v>0.25659509999999996</v>
      </c>
    </row>
    <row r="3357" spans="1:45" x14ac:dyDescent="0.25">
      <c r="A3357" s="16" t="s">
        <v>405</v>
      </c>
      <c r="B3357" s="16" t="s">
        <v>138</v>
      </c>
      <c r="C3357" s="16" t="s">
        <v>358</v>
      </c>
      <c r="D3357" s="16">
        <v>2008</v>
      </c>
      <c r="E3357" s="16" t="s">
        <v>3742</v>
      </c>
      <c r="F3357" s="16" t="s">
        <v>593</v>
      </c>
      <c r="G3357" s="10">
        <v>5509.06</v>
      </c>
      <c r="H3357" s="73">
        <v>8.6141489999999994</v>
      </c>
      <c r="I3357" s="16">
        <v>7350222</v>
      </c>
      <c r="J3357" s="71">
        <v>0</v>
      </c>
      <c r="K3357" s="71">
        <v>0.91400000000000003</v>
      </c>
      <c r="L3357" s="16">
        <v>1.0816589999999999</v>
      </c>
      <c r="M3357" s="16">
        <v>-4.6712200000000002E-2</v>
      </c>
      <c r="N3357" s="16">
        <v>0.88169790000000003</v>
      </c>
      <c r="O3357" s="16">
        <v>0.54366020000000004</v>
      </c>
      <c r="P3357" s="16">
        <v>1.125783</v>
      </c>
      <c r="Q3357" s="16">
        <v>-0.15489040000000001</v>
      </c>
      <c r="R3357" s="16">
        <v>0.37309999999999999</v>
      </c>
      <c r="S3357" s="16">
        <v>1.8800000000000001E-2</v>
      </c>
      <c r="T3357" s="16">
        <v>3.9399999999999998E-2</v>
      </c>
      <c r="U3357" s="16">
        <v>4.7065999999999999</v>
      </c>
      <c r="V3357" s="16">
        <v>44.518000000000001</v>
      </c>
      <c r="W3357" s="16">
        <v>10.474</v>
      </c>
      <c r="X3357" s="16">
        <v>436.267</v>
      </c>
      <c r="Y3357" s="16">
        <v>61.429600000000001</v>
      </c>
      <c r="Z3357" s="16">
        <v>0.2732</v>
      </c>
      <c r="AA3357" s="16">
        <v>-0.59929500000000002</v>
      </c>
      <c r="AB3357" s="16">
        <v>0.38</v>
      </c>
      <c r="AC3357" s="16">
        <v>7.7</v>
      </c>
      <c r="AD3357" s="16">
        <v>44</v>
      </c>
      <c r="AE3357" s="16">
        <v>38.430700000000002</v>
      </c>
      <c r="AF3357" s="16">
        <v>119.82899999999999</v>
      </c>
      <c r="AG3357" s="16">
        <v>501087</v>
      </c>
      <c r="AH3357" s="16">
        <v>0.47820000000000001</v>
      </c>
      <c r="AI3357" s="16">
        <v>96.6</v>
      </c>
      <c r="AJ3357" s="16">
        <v>99.3</v>
      </c>
      <c r="AK3357" s="16">
        <v>0.25219999999999998</v>
      </c>
      <c r="AL3357" s="16">
        <v>-0.30249999999999999</v>
      </c>
      <c r="AM3357" s="16">
        <v>-0.18720000000000001</v>
      </c>
      <c r="AN3357" s="16">
        <v>-0.55930000000000002</v>
      </c>
      <c r="AO3357" s="16">
        <v>-0.29199999999999998</v>
      </c>
      <c r="AP3357" s="16">
        <v>-0.53169999999999995</v>
      </c>
      <c r="AQ3357" s="16">
        <v>0.40820000000000001</v>
      </c>
      <c r="AR3357" s="16">
        <f t="shared" si="135"/>
        <v>1</v>
      </c>
      <c r="AS3357" s="5">
        <f t="shared" si="134"/>
        <v>0.13109319999999991</v>
      </c>
    </row>
    <row r="3358" spans="1:45" x14ac:dyDescent="0.25">
      <c r="A3358" s="16" t="s">
        <v>405</v>
      </c>
      <c r="B3358" s="16" t="s">
        <v>138</v>
      </c>
      <c r="C3358" s="16" t="s">
        <v>358</v>
      </c>
      <c r="D3358" s="16">
        <v>2009</v>
      </c>
      <c r="E3358" s="16" t="s">
        <v>3740</v>
      </c>
      <c r="F3358" s="16" t="s">
        <v>593</v>
      </c>
      <c r="G3358" s="10">
        <v>5358.84</v>
      </c>
      <c r="H3358" s="73">
        <v>8.5865039999999997</v>
      </c>
      <c r="I3358" s="16">
        <v>7320807</v>
      </c>
      <c r="J3358" s="71">
        <v>1.2E-2</v>
      </c>
      <c r="K3358" s="71">
        <v>0.92600000000000005</v>
      </c>
      <c r="L3358" s="16">
        <v>1.2809349999999999</v>
      </c>
      <c r="M3358" s="16">
        <v>0.2728082</v>
      </c>
      <c r="N3358" s="16">
        <v>0.98254419999999998</v>
      </c>
      <c r="O3358" s="16">
        <v>0.50621510000000003</v>
      </c>
      <c r="P3358" s="16">
        <v>1.1096170000000001</v>
      </c>
      <c r="Q3358" s="16">
        <v>-5.9013400000000001E-2</v>
      </c>
      <c r="R3358" s="16">
        <v>0.86609999999999998</v>
      </c>
      <c r="S3358" s="16">
        <v>1.12E-2</v>
      </c>
      <c r="T3358" s="16">
        <v>4.7899999999999998E-2</v>
      </c>
      <c r="U3358" s="16">
        <v>4.7519</v>
      </c>
      <c r="V3358" s="16">
        <v>46.334000000000003</v>
      </c>
      <c r="W3358" s="16">
        <v>10.772</v>
      </c>
      <c r="X3358" s="16">
        <v>442.39499999999998</v>
      </c>
      <c r="Y3358" s="16">
        <v>61.243699999999997</v>
      </c>
      <c r="Z3358" s="16">
        <v>0.24399999999999999</v>
      </c>
      <c r="AA3358" s="16">
        <v>-0.6614352</v>
      </c>
      <c r="AB3358" s="16">
        <v>0.38</v>
      </c>
      <c r="AC3358" s="16">
        <v>7.7</v>
      </c>
      <c r="AD3358" s="16">
        <v>45.6</v>
      </c>
      <c r="AE3358" s="16">
        <v>38.9773</v>
      </c>
      <c r="AF3358" s="16">
        <v>124.401</v>
      </c>
      <c r="AG3358" s="16">
        <v>515230</v>
      </c>
      <c r="AH3358" s="16">
        <v>0.37569999999999998</v>
      </c>
      <c r="AI3358" s="16">
        <v>96.6</v>
      </c>
      <c r="AJ3358" s="16">
        <v>99.3</v>
      </c>
      <c r="AK3358" s="16">
        <v>0.32290000000000002</v>
      </c>
      <c r="AL3358" s="16">
        <v>-0.30869999999999997</v>
      </c>
      <c r="AM3358" s="16">
        <v>-3.8800000000000001E-2</v>
      </c>
      <c r="AN3358" s="16">
        <v>-0.4929</v>
      </c>
      <c r="AO3358" s="16">
        <v>-0.1176</v>
      </c>
      <c r="AP3358" s="16">
        <v>-0.44429999999999997</v>
      </c>
      <c r="AQ3358" s="16">
        <v>0.40820000000000001</v>
      </c>
      <c r="AR3358" s="16">
        <f t="shared" si="135"/>
        <v>1</v>
      </c>
      <c r="AS3358" s="5">
        <f t="shared" si="134"/>
        <v>0.19927600000000001</v>
      </c>
    </row>
    <row r="3359" spans="1:45" x14ac:dyDescent="0.25">
      <c r="A3359" s="16" t="s">
        <v>405</v>
      </c>
      <c r="B3359" s="16" t="s">
        <v>138</v>
      </c>
      <c r="C3359" s="16" t="s">
        <v>358</v>
      </c>
      <c r="D3359" s="16">
        <v>2010</v>
      </c>
      <c r="E3359" s="16" t="s">
        <v>3738</v>
      </c>
      <c r="F3359" s="16" t="s">
        <v>593</v>
      </c>
      <c r="G3359" s="10">
        <v>5411.88</v>
      </c>
      <c r="H3359" s="73">
        <v>8.5963519999999995</v>
      </c>
      <c r="I3359" s="16">
        <v>7291436</v>
      </c>
      <c r="J3359" s="71">
        <v>4.2000000000000003E-2</v>
      </c>
      <c r="K3359" s="71">
        <v>0.96499999999999997</v>
      </c>
      <c r="L3359" s="16">
        <v>1.3411869999999999</v>
      </c>
      <c r="M3359" s="16">
        <v>0.26147720000000002</v>
      </c>
      <c r="N3359" s="16">
        <v>1.0310969999999999</v>
      </c>
      <c r="O3359" s="16">
        <v>0.56922819999999996</v>
      </c>
      <c r="P3359" s="16">
        <v>1.1161859999999999</v>
      </c>
      <c r="Q3359" s="16">
        <v>-3.2580499999999998E-2</v>
      </c>
      <c r="R3359" s="16">
        <v>0.74429999999999996</v>
      </c>
      <c r="S3359" s="16">
        <v>1.0500000000000001E-2</v>
      </c>
      <c r="T3359" s="16">
        <v>5.4100000000000002E-2</v>
      </c>
      <c r="U3359" s="16">
        <v>4.5865999999999998</v>
      </c>
      <c r="V3359" s="16">
        <v>48.15</v>
      </c>
      <c r="W3359" s="16">
        <v>11.07</v>
      </c>
      <c r="X3359" s="16">
        <v>443.79599999999999</v>
      </c>
      <c r="Y3359" s="16">
        <v>64.273700000000005</v>
      </c>
      <c r="Z3359" s="16">
        <v>0.24279999999999999</v>
      </c>
      <c r="AA3359" s="16">
        <v>-0.6614352</v>
      </c>
      <c r="AB3359" s="16">
        <v>0.38</v>
      </c>
      <c r="AC3359" s="16">
        <v>7.7</v>
      </c>
      <c r="AD3359" s="16">
        <v>45.6</v>
      </c>
      <c r="AE3359" s="16">
        <v>39.305500000000002</v>
      </c>
      <c r="AF3359" s="16">
        <v>125.301</v>
      </c>
      <c r="AG3359" s="16">
        <v>513246</v>
      </c>
      <c r="AH3359" s="16">
        <v>0.37719999999999998</v>
      </c>
      <c r="AI3359" s="16">
        <v>96.6</v>
      </c>
      <c r="AJ3359" s="16">
        <v>99.3</v>
      </c>
      <c r="AK3359" s="16">
        <v>0.27479999999999999</v>
      </c>
      <c r="AL3359" s="16">
        <v>-0.28660000000000002</v>
      </c>
      <c r="AM3359" s="16">
        <v>-5.2499999999999998E-2</v>
      </c>
      <c r="AN3359" s="16">
        <v>-0.44190000000000002</v>
      </c>
      <c r="AO3359" s="16">
        <v>-2.1100000000000001E-2</v>
      </c>
      <c r="AP3359" s="16">
        <v>-0.39839999999999998</v>
      </c>
      <c r="AQ3359" s="16">
        <v>0.40820000000000001</v>
      </c>
      <c r="AR3359" s="16">
        <f t="shared" si="135"/>
        <v>1</v>
      </c>
      <c r="AS3359" s="5">
        <f t="shared" si="134"/>
        <v>6.0251999999999972E-2</v>
      </c>
    </row>
    <row r="3360" spans="1:45" x14ac:dyDescent="0.25">
      <c r="A3360" s="16" t="s">
        <v>405</v>
      </c>
      <c r="B3360" s="16" t="s">
        <v>138</v>
      </c>
      <c r="C3360" s="16" t="s">
        <v>358</v>
      </c>
      <c r="D3360" s="16">
        <v>2011</v>
      </c>
      <c r="E3360" s="16" t="s">
        <v>3727</v>
      </c>
      <c r="F3360" s="16" t="s">
        <v>593</v>
      </c>
      <c r="G3360" s="10">
        <v>5531.22</v>
      </c>
      <c r="H3360" s="73">
        <v>8.6181629999999991</v>
      </c>
      <c r="I3360" s="16">
        <v>7234099</v>
      </c>
      <c r="J3360" s="71">
        <v>3.5000000000000003E-2</v>
      </c>
      <c r="K3360" s="71">
        <v>1</v>
      </c>
      <c r="L3360" s="16">
        <v>1.424828</v>
      </c>
      <c r="M3360" s="16">
        <v>0.3410376</v>
      </c>
      <c r="N3360" s="16">
        <v>1.087164</v>
      </c>
      <c r="O3360" s="16">
        <v>0.56741359999999996</v>
      </c>
      <c r="P3360" s="16">
        <v>1.131588</v>
      </c>
      <c r="Q3360" s="16">
        <v>9.3244999999999995E-3</v>
      </c>
      <c r="R3360" s="16">
        <v>0.72440000000000004</v>
      </c>
      <c r="S3360" s="16">
        <v>7.3000000000000001E-3</v>
      </c>
      <c r="T3360" s="16">
        <v>6.5100000000000005E-2</v>
      </c>
      <c r="U3360" s="16">
        <v>4.4930000000000003</v>
      </c>
      <c r="V3360" s="16">
        <v>51.12</v>
      </c>
      <c r="W3360" s="16">
        <v>10.956</v>
      </c>
      <c r="X3360" s="16">
        <v>445.197</v>
      </c>
      <c r="Y3360" s="16">
        <v>65.365700000000004</v>
      </c>
      <c r="Z3360" s="16">
        <v>0.2349</v>
      </c>
      <c r="AA3360" s="16">
        <v>-0.63036510000000001</v>
      </c>
      <c r="AB3360" s="16">
        <v>0.38</v>
      </c>
      <c r="AC3360" s="16">
        <v>7.7</v>
      </c>
      <c r="AD3360" s="16">
        <v>44.8</v>
      </c>
      <c r="AE3360" s="16">
        <v>38.765300000000003</v>
      </c>
      <c r="AF3360" s="16">
        <v>130.24799999999999</v>
      </c>
      <c r="AG3360" s="16">
        <v>525622</v>
      </c>
      <c r="AH3360" s="16">
        <v>0.38379999999999997</v>
      </c>
      <c r="AI3360" s="16">
        <v>96.5</v>
      </c>
      <c r="AJ3360" s="16">
        <v>99.2</v>
      </c>
      <c r="AK3360" s="16">
        <v>0.26919999999999999</v>
      </c>
      <c r="AL3360" s="16">
        <v>-0.24940000000000001</v>
      </c>
      <c r="AM3360" s="16">
        <v>-9.9599999999999994E-2</v>
      </c>
      <c r="AN3360" s="16">
        <v>-0.2989</v>
      </c>
      <c r="AO3360" s="16">
        <v>2.64E-2</v>
      </c>
      <c r="AP3360" s="16">
        <v>-0.31990000000000002</v>
      </c>
      <c r="AQ3360" s="16">
        <v>0.40820000000000001</v>
      </c>
      <c r="AR3360" s="16">
        <f t="shared" si="135"/>
        <v>1</v>
      </c>
      <c r="AS3360" s="5">
        <f t="shared" si="134"/>
        <v>8.3641000000000076E-2</v>
      </c>
    </row>
    <row r="3361" spans="1:45" x14ac:dyDescent="0.25">
      <c r="A3361" s="16" t="s">
        <v>405</v>
      </c>
      <c r="B3361" s="16" t="s">
        <v>138</v>
      </c>
      <c r="C3361" s="16" t="s">
        <v>358</v>
      </c>
      <c r="D3361" s="16">
        <v>2012</v>
      </c>
      <c r="E3361" s="16" t="s">
        <v>3749</v>
      </c>
      <c r="F3361" s="16" t="s">
        <v>593</v>
      </c>
      <c r="G3361" s="10">
        <v>5501.7</v>
      </c>
      <c r="H3361" s="73">
        <v>8.6128119999999999</v>
      </c>
      <c r="I3361" s="16">
        <v>7199077</v>
      </c>
      <c r="J3361" s="71">
        <v>-1.7999999999999999E-2</v>
      </c>
      <c r="K3361" s="71">
        <v>0.98199999999999998</v>
      </c>
      <c r="L3361" s="16">
        <v>1.517134</v>
      </c>
      <c r="M3361" s="16">
        <v>0.55862020000000001</v>
      </c>
      <c r="N3361" s="16">
        <v>1.1460920000000001</v>
      </c>
      <c r="O3361" s="16">
        <v>0.57965120000000003</v>
      </c>
      <c r="P3361" s="16">
        <v>1.096668</v>
      </c>
      <c r="Q3361" s="16">
        <v>-3.1284899999999997E-2</v>
      </c>
      <c r="R3361" s="16">
        <v>0.90690000000000004</v>
      </c>
      <c r="S3361" s="16">
        <v>7.1999999999999998E-3</v>
      </c>
      <c r="T3361" s="16">
        <v>7.7799999999999994E-2</v>
      </c>
      <c r="U3361" s="16">
        <v>4.4265999999999996</v>
      </c>
      <c r="V3361" s="16">
        <v>54.09</v>
      </c>
      <c r="W3361" s="16">
        <v>10.842000000000001</v>
      </c>
      <c r="X3361" s="16">
        <v>446.59800000000001</v>
      </c>
      <c r="Y3361" s="16">
        <v>65.993499999999997</v>
      </c>
      <c r="Z3361" s="16">
        <v>0.23280000000000001</v>
      </c>
      <c r="AA3361" s="16">
        <v>-0.63813260000000005</v>
      </c>
      <c r="AB3361" s="16">
        <v>0.38</v>
      </c>
      <c r="AC3361" s="16">
        <v>7.7</v>
      </c>
      <c r="AD3361" s="16">
        <v>45</v>
      </c>
      <c r="AE3361" s="16">
        <v>38.3673</v>
      </c>
      <c r="AF3361" s="16">
        <v>117.774</v>
      </c>
      <c r="AG3361" s="16">
        <v>502439</v>
      </c>
      <c r="AH3361" s="16">
        <v>0.42945</v>
      </c>
      <c r="AI3361" s="16">
        <v>96.5</v>
      </c>
      <c r="AJ3361" s="16">
        <v>99.2</v>
      </c>
      <c r="AK3361" s="16">
        <v>0.18909999999999999</v>
      </c>
      <c r="AL3361" s="16">
        <v>-0.30669999999999997</v>
      </c>
      <c r="AM3361" s="16">
        <v>-0.1051</v>
      </c>
      <c r="AN3361" s="16">
        <v>-0.22359999999999999</v>
      </c>
      <c r="AO3361" s="16">
        <v>-6.6799999999999998E-2</v>
      </c>
      <c r="AP3361" s="16">
        <v>-0.37780000000000002</v>
      </c>
      <c r="AQ3361" s="16">
        <v>0.40820000000000001</v>
      </c>
      <c r="AR3361" s="16">
        <f t="shared" si="135"/>
        <v>1</v>
      </c>
      <c r="AS3361" s="5">
        <f t="shared" si="134"/>
        <v>9.2305999999999999E-2</v>
      </c>
    </row>
    <row r="3362" spans="1:45" x14ac:dyDescent="0.25">
      <c r="A3362" s="16" t="s">
        <v>405</v>
      </c>
      <c r="B3362" s="16" t="s">
        <v>138</v>
      </c>
      <c r="C3362" s="16" t="s">
        <v>358</v>
      </c>
      <c r="D3362" s="16">
        <v>2013</v>
      </c>
      <c r="E3362" s="16" t="s">
        <v>3724</v>
      </c>
      <c r="F3362" s="16" t="s">
        <v>593</v>
      </c>
      <c r="G3362" s="10">
        <v>5670.71</v>
      </c>
      <c r="H3362" s="73">
        <v>8.6430699999999998</v>
      </c>
      <c r="I3362" s="16">
        <v>7164132</v>
      </c>
      <c r="J3362" s="71">
        <v>-6.0000000000000001E-3</v>
      </c>
      <c r="K3362" s="71">
        <v>0.97599999999999998</v>
      </c>
      <c r="L3362" s="16">
        <v>1.5611539999999999</v>
      </c>
      <c r="M3362" s="16">
        <v>0.40776440000000003</v>
      </c>
      <c r="N3362" s="16">
        <v>1.2601880000000001</v>
      </c>
      <c r="O3362" s="16">
        <v>0.60713209999999995</v>
      </c>
      <c r="P3362" s="16">
        <v>1.142522</v>
      </c>
      <c r="Q3362" s="16">
        <v>2.57808E-2</v>
      </c>
      <c r="R3362" s="16">
        <v>0.7268</v>
      </c>
      <c r="S3362" s="16">
        <v>7.1000000000000004E-3</v>
      </c>
      <c r="T3362" s="16">
        <v>7.22E-2</v>
      </c>
      <c r="U3362" s="16">
        <v>4.6759500000000003</v>
      </c>
      <c r="V3362" s="16">
        <v>57.06</v>
      </c>
      <c r="W3362" s="16">
        <v>10.728</v>
      </c>
      <c r="X3362" s="16">
        <v>451.44200000000001</v>
      </c>
      <c r="Y3362" s="16">
        <v>67.414699999999996</v>
      </c>
      <c r="Z3362" s="16">
        <v>0.2283</v>
      </c>
      <c r="AA3362" s="16">
        <v>-0.65366769999999996</v>
      </c>
      <c r="AB3362" s="16">
        <v>0.38</v>
      </c>
      <c r="AC3362" s="16">
        <v>7.7</v>
      </c>
      <c r="AD3362" s="16">
        <v>45.4</v>
      </c>
      <c r="AE3362" s="16">
        <v>39.348399999999998</v>
      </c>
      <c r="AF3362" s="16">
        <v>119.392</v>
      </c>
      <c r="AG3362" s="16">
        <v>547547</v>
      </c>
      <c r="AH3362" s="16">
        <v>0.44185000000000002</v>
      </c>
      <c r="AI3362" s="16">
        <v>96.5</v>
      </c>
      <c r="AJ3362" s="16">
        <v>99.2</v>
      </c>
      <c r="AK3362" s="16">
        <v>0.2918</v>
      </c>
      <c r="AL3362" s="16">
        <v>-0.2717</v>
      </c>
      <c r="AM3362" s="16">
        <v>-9.1999999999999998E-2</v>
      </c>
      <c r="AN3362" s="16">
        <v>-0.08</v>
      </c>
      <c r="AO3362" s="16">
        <v>-6.4299999999999996E-2</v>
      </c>
      <c r="AP3362" s="16">
        <v>-0.3352</v>
      </c>
      <c r="AQ3362" s="16">
        <v>0.40820000000000001</v>
      </c>
      <c r="AR3362" s="16">
        <f t="shared" si="135"/>
        <v>1</v>
      </c>
      <c r="AS3362" s="5">
        <f t="shared" si="134"/>
        <v>4.4019999999999948E-2</v>
      </c>
    </row>
    <row r="3363" spans="1:45" x14ac:dyDescent="0.25">
      <c r="A3363" s="16" t="s">
        <v>405</v>
      </c>
      <c r="B3363" s="16" t="s">
        <v>138</v>
      </c>
      <c r="C3363" s="16" t="s">
        <v>358</v>
      </c>
      <c r="D3363" s="16">
        <v>2014</v>
      </c>
      <c r="E3363" s="16" t="s">
        <v>3728</v>
      </c>
      <c r="F3363" s="16" t="s">
        <v>593</v>
      </c>
      <c r="G3363" s="10">
        <v>5593.06</v>
      </c>
      <c r="H3363" s="73">
        <v>8.6292819999999999</v>
      </c>
      <c r="I3363" s="16">
        <v>7130576</v>
      </c>
      <c r="J3363" s="71">
        <v>-2.4E-2</v>
      </c>
      <c r="K3363" s="71">
        <v>0.95399999999999996</v>
      </c>
      <c r="L3363" s="16">
        <v>1.668898</v>
      </c>
      <c r="M3363" s="16">
        <v>0.46599089999999999</v>
      </c>
      <c r="N3363" s="16">
        <v>1.3143849999999999</v>
      </c>
      <c r="O3363" s="16">
        <v>0.62941440000000004</v>
      </c>
      <c r="P3363" s="16">
        <v>1.1130420000000001</v>
      </c>
      <c r="Q3363" s="16">
        <v>0.17014499999999999</v>
      </c>
      <c r="R3363" s="16">
        <v>0.77580000000000005</v>
      </c>
      <c r="S3363" s="16">
        <v>6.7999999999999996E-3</v>
      </c>
      <c r="T3363" s="16">
        <v>7.5700000000000003E-2</v>
      </c>
      <c r="U3363" s="16">
        <v>4.6699000000000002</v>
      </c>
      <c r="V3363" s="16">
        <v>60.03</v>
      </c>
      <c r="W3363" s="16">
        <v>10.614000000000001</v>
      </c>
      <c r="X3363" s="16">
        <v>451.10700000000003</v>
      </c>
      <c r="Y3363" s="16">
        <v>67.449299999999994</v>
      </c>
      <c r="Z3363" s="16">
        <v>0.23530000000000001</v>
      </c>
      <c r="AA3363" s="16">
        <v>-0.67852380000000001</v>
      </c>
      <c r="AB3363" s="16">
        <v>0.38</v>
      </c>
      <c r="AC3363" s="16">
        <v>7.7</v>
      </c>
      <c r="AD3363" s="16">
        <v>46.04</v>
      </c>
      <c r="AE3363" s="16">
        <v>37.327800000000003</v>
      </c>
      <c r="AF3363" s="16">
        <v>122.133</v>
      </c>
      <c r="AG3363" s="16">
        <v>513907</v>
      </c>
      <c r="AH3363" s="16">
        <v>0.45429999999999998</v>
      </c>
      <c r="AI3363" s="16">
        <v>96.5</v>
      </c>
      <c r="AJ3363" s="16">
        <v>99.2</v>
      </c>
      <c r="AK3363" s="16">
        <v>0.2334</v>
      </c>
      <c r="AL3363" s="16">
        <v>-0.19209999999999999</v>
      </c>
      <c r="AM3363" s="16">
        <v>9.0899999999999995E-2</v>
      </c>
      <c r="AN3363" s="16">
        <v>0.16700000000000001</v>
      </c>
      <c r="AO3363" s="16">
        <v>0.1447</v>
      </c>
      <c r="AP3363" s="16">
        <v>-0.15820000000000001</v>
      </c>
      <c r="AQ3363" s="16">
        <v>0.40820000000000001</v>
      </c>
      <c r="AR3363" s="16">
        <f t="shared" si="135"/>
        <v>1</v>
      </c>
      <c r="AS3363" s="5">
        <f t="shared" si="134"/>
        <v>0.10774400000000006</v>
      </c>
    </row>
    <row r="3364" spans="1:45" x14ac:dyDescent="0.25">
      <c r="A3364" s="16" t="s">
        <v>405</v>
      </c>
      <c r="B3364" s="16" t="s">
        <v>140</v>
      </c>
      <c r="C3364" s="16" t="s">
        <v>362</v>
      </c>
      <c r="D3364" s="16">
        <v>1985</v>
      </c>
      <c r="E3364" s="16" t="s">
        <v>3810</v>
      </c>
      <c r="F3364" s="16" t="s">
        <v>594</v>
      </c>
      <c r="G3364" s="10"/>
      <c r="H3364" s="73"/>
      <c r="I3364" s="16" t="s">
        <v>6700</v>
      </c>
      <c r="K3364" s="71">
        <v>0</v>
      </c>
      <c r="L3364" s="16">
        <v>0.4621362</v>
      </c>
      <c r="M3364" s="16">
        <v>0.1022918</v>
      </c>
      <c r="N3364" s="16">
        <v>0.3353003</v>
      </c>
      <c r="O3364" s="16">
        <v>-0.31357550000000001</v>
      </c>
      <c r="P3364" s="16">
        <v>0.43183569999999999</v>
      </c>
      <c r="Q3364" s="16">
        <v>0.49645879999999998</v>
      </c>
      <c r="R3364" s="16">
        <v>0.74870000000000003</v>
      </c>
      <c r="S3364" s="16">
        <v>0.1011</v>
      </c>
      <c r="T3364" s="16">
        <v>0</v>
      </c>
      <c r="U3364" s="16">
        <v>4.5915999999999997</v>
      </c>
      <c r="V3364" s="16">
        <v>22.28</v>
      </c>
      <c r="W3364" s="16">
        <v>6.2549999999999999</v>
      </c>
      <c r="X3364" s="16">
        <v>467.31400000000002</v>
      </c>
      <c r="Y3364" s="16">
        <v>40.656599999999997</v>
      </c>
      <c r="Z3364" s="16">
        <v>0</v>
      </c>
      <c r="AA3364" s="16">
        <v>-0.89557379999999998</v>
      </c>
      <c r="AB3364" s="16">
        <v>0.23</v>
      </c>
      <c r="AC3364" s="16">
        <v>7.22</v>
      </c>
      <c r="AD3364" s="16">
        <v>46.79</v>
      </c>
      <c r="AE3364" s="16">
        <v>10.456099999999999</v>
      </c>
      <c r="AF3364" s="16">
        <v>0</v>
      </c>
      <c r="AG3364" s="16">
        <v>425145</v>
      </c>
      <c r="AH3364" s="16">
        <v>0.58379999999999999</v>
      </c>
      <c r="AI3364" s="16">
        <v>98.957300000000004</v>
      </c>
      <c r="AJ3364" s="16">
        <v>99.697900000000004</v>
      </c>
      <c r="AK3364" s="16">
        <v>0.57769999999999999</v>
      </c>
      <c r="AL3364" s="16">
        <v>0.3296</v>
      </c>
      <c r="AM3364" s="16">
        <v>0.34889999999999999</v>
      </c>
      <c r="AN3364" s="16">
        <v>0.63270000000000004</v>
      </c>
      <c r="AO3364" s="16">
        <v>0.32479999999999998</v>
      </c>
      <c r="AP3364" s="16">
        <v>-2.1499999999999998E-2</v>
      </c>
      <c r="AQ3364" s="16">
        <v>7.9000000000000008E-3</v>
      </c>
      <c r="AR3364" s="16">
        <f t="shared" si="135"/>
        <v>1</v>
      </c>
      <c r="AS3364" s="5">
        <f t="shared" si="134"/>
        <v>0</v>
      </c>
    </row>
    <row r="3365" spans="1:45" x14ac:dyDescent="0.25">
      <c r="A3365" s="16" t="s">
        <v>405</v>
      </c>
      <c r="B3365" s="16" t="s">
        <v>140</v>
      </c>
      <c r="C3365" s="16" t="s">
        <v>362</v>
      </c>
      <c r="D3365" s="16">
        <v>1986</v>
      </c>
      <c r="E3365" s="16" t="s">
        <v>3839</v>
      </c>
      <c r="F3365" s="16" t="s">
        <v>594</v>
      </c>
      <c r="G3365" s="10"/>
      <c r="H3365" s="73"/>
      <c r="I3365" s="16" t="s">
        <v>6700</v>
      </c>
      <c r="J3365" s="71">
        <v>0</v>
      </c>
      <c r="K3365" s="71">
        <v>0</v>
      </c>
      <c r="L3365" s="16">
        <v>0.50472629999999996</v>
      </c>
      <c r="M3365" s="16">
        <v>8.6868600000000004E-2</v>
      </c>
      <c r="N3365" s="16">
        <v>0.37723370000000001</v>
      </c>
      <c r="O3365" s="16">
        <v>-0.28682269999999999</v>
      </c>
      <c r="P3365" s="16">
        <v>0.4565977</v>
      </c>
      <c r="Q3365" s="16">
        <v>0.51207579999999997</v>
      </c>
      <c r="R3365" s="16">
        <v>0.74399999999999999</v>
      </c>
      <c r="S3365" s="16">
        <v>9.7699999999999995E-2</v>
      </c>
      <c r="T3365" s="16">
        <v>0</v>
      </c>
      <c r="U3365" s="16">
        <v>4.5618999999999996</v>
      </c>
      <c r="V3365" s="16">
        <v>23.555</v>
      </c>
      <c r="W3365" s="16">
        <v>6.4729999999999999</v>
      </c>
      <c r="X3365" s="16">
        <v>468.02100000000002</v>
      </c>
      <c r="Y3365" s="16">
        <v>41.862000000000002</v>
      </c>
      <c r="Z3365" s="16">
        <v>0</v>
      </c>
      <c r="AA3365" s="16">
        <v>-0.89790400000000004</v>
      </c>
      <c r="AB3365" s="16">
        <v>0.23</v>
      </c>
      <c r="AC3365" s="16">
        <v>7.22</v>
      </c>
      <c r="AD3365" s="16">
        <v>46.85</v>
      </c>
      <c r="AE3365" s="16">
        <v>10.869199999999999</v>
      </c>
      <c r="AF3365" s="16">
        <v>0</v>
      </c>
      <c r="AG3365" s="16">
        <v>456868</v>
      </c>
      <c r="AH3365" s="16">
        <v>0.59119999999999995</v>
      </c>
      <c r="AI3365" s="16">
        <v>98.951800000000006</v>
      </c>
      <c r="AJ3365" s="16">
        <v>99.708600000000004</v>
      </c>
      <c r="AK3365" s="16">
        <v>0.59209999999999996</v>
      </c>
      <c r="AL3365" s="16">
        <v>0.32450000000000001</v>
      </c>
      <c r="AM3365" s="16">
        <v>0.36809999999999998</v>
      </c>
      <c r="AN3365" s="16">
        <v>0.64549999999999996</v>
      </c>
      <c r="AO3365" s="16">
        <v>0.35139999999999999</v>
      </c>
      <c r="AP3365" s="16">
        <v>-1.1999999999999999E-3</v>
      </c>
      <c r="AQ3365" s="16">
        <v>7.9000000000000008E-3</v>
      </c>
      <c r="AR3365" s="16">
        <f t="shared" si="135"/>
        <v>1</v>
      </c>
      <c r="AS3365" s="5">
        <f t="shared" si="134"/>
        <v>4.2590099999999964E-2</v>
      </c>
    </row>
    <row r="3366" spans="1:45" x14ac:dyDescent="0.25">
      <c r="A3366" s="16" t="s">
        <v>405</v>
      </c>
      <c r="B3366" s="16" t="s">
        <v>140</v>
      </c>
      <c r="C3366" s="16" t="s">
        <v>362</v>
      </c>
      <c r="D3366" s="16">
        <v>1987</v>
      </c>
      <c r="E3366" s="16" t="s">
        <v>3824</v>
      </c>
      <c r="F3366" s="16" t="s">
        <v>594</v>
      </c>
      <c r="G3366" s="10"/>
      <c r="H3366" s="73"/>
      <c r="I3366" s="16" t="s">
        <v>6700</v>
      </c>
      <c r="J3366" s="71">
        <v>0</v>
      </c>
      <c r="K3366" s="71">
        <v>0</v>
      </c>
      <c r="L3366" s="16">
        <v>0.54978939999999998</v>
      </c>
      <c r="M3366" s="16">
        <v>7.1012699999999998E-2</v>
      </c>
      <c r="N3366" s="16">
        <v>0.44816240000000002</v>
      </c>
      <c r="O3366" s="16">
        <v>-0.26007200000000003</v>
      </c>
      <c r="P3366" s="16">
        <v>0.45942100000000002</v>
      </c>
      <c r="Q3366" s="16">
        <v>0.52767589999999998</v>
      </c>
      <c r="R3366" s="16">
        <v>0.73919999999999997</v>
      </c>
      <c r="S3366" s="16">
        <v>9.4200000000000006E-2</v>
      </c>
      <c r="T3366" s="16">
        <v>0</v>
      </c>
      <c r="U3366" s="16">
        <v>4.5323000000000002</v>
      </c>
      <c r="V3366" s="16">
        <v>26.2</v>
      </c>
      <c r="W3366" s="16">
        <v>6.7210000000000001</v>
      </c>
      <c r="X3366" s="16">
        <v>468.37200000000001</v>
      </c>
      <c r="Y3366" s="16">
        <v>43.067300000000003</v>
      </c>
      <c r="Z3366" s="16">
        <v>0</v>
      </c>
      <c r="AA3366" s="16">
        <v>-0.90023430000000004</v>
      </c>
      <c r="AB3366" s="16">
        <v>0.23</v>
      </c>
      <c r="AC3366" s="16">
        <v>7.22</v>
      </c>
      <c r="AD3366" s="16">
        <v>46.91</v>
      </c>
      <c r="AE3366" s="16">
        <v>11.396800000000001</v>
      </c>
      <c r="AF3366" s="16">
        <v>0</v>
      </c>
      <c r="AG3366" s="16">
        <v>442709</v>
      </c>
      <c r="AH3366" s="16">
        <v>0.59860000000000002</v>
      </c>
      <c r="AI3366" s="16">
        <v>98.946299999999994</v>
      </c>
      <c r="AJ3366" s="16">
        <v>99.719300000000004</v>
      </c>
      <c r="AK3366" s="16">
        <v>0.60650000000000004</v>
      </c>
      <c r="AL3366" s="16">
        <v>0.31929999999999997</v>
      </c>
      <c r="AM3366" s="16">
        <v>0.38729999999999998</v>
      </c>
      <c r="AN3366" s="16">
        <v>0.6583</v>
      </c>
      <c r="AO3366" s="16">
        <v>0.378</v>
      </c>
      <c r="AP3366" s="16">
        <v>1.9099999999999999E-2</v>
      </c>
      <c r="AQ3366" s="16">
        <v>7.9000000000000008E-3</v>
      </c>
      <c r="AR3366" s="16">
        <f t="shared" si="135"/>
        <v>1</v>
      </c>
      <c r="AS3366" s="5">
        <f t="shared" si="134"/>
        <v>4.5063100000000023E-2</v>
      </c>
    </row>
    <row r="3367" spans="1:45" x14ac:dyDescent="0.25">
      <c r="A3367" s="16" t="s">
        <v>405</v>
      </c>
      <c r="B3367" s="16" t="s">
        <v>140</v>
      </c>
      <c r="C3367" s="16" t="s">
        <v>362</v>
      </c>
      <c r="D3367" s="16">
        <v>1988</v>
      </c>
      <c r="E3367" s="16" t="s">
        <v>3837</v>
      </c>
      <c r="F3367" s="16" t="s">
        <v>594</v>
      </c>
      <c r="G3367" s="10"/>
      <c r="H3367" s="73"/>
      <c r="I3367" s="16" t="s">
        <v>6700</v>
      </c>
      <c r="J3367" s="71">
        <v>0</v>
      </c>
      <c r="K3367" s="71">
        <v>0</v>
      </c>
      <c r="L3367" s="16">
        <v>0.60515589999999997</v>
      </c>
      <c r="M3367" s="16">
        <v>7.5107300000000002E-2</v>
      </c>
      <c r="N3367" s="16">
        <v>0.52159860000000002</v>
      </c>
      <c r="O3367" s="16">
        <v>-0.2333191</v>
      </c>
      <c r="P3367" s="16">
        <v>0.46339209999999997</v>
      </c>
      <c r="Q3367" s="16">
        <v>0.5433289</v>
      </c>
      <c r="R3367" s="16">
        <v>0.73440000000000005</v>
      </c>
      <c r="S3367" s="16">
        <v>9.0800000000000006E-2</v>
      </c>
      <c r="T3367" s="16">
        <v>2.0999999999999999E-3</v>
      </c>
      <c r="U3367" s="16">
        <v>4.5026000000000002</v>
      </c>
      <c r="V3367" s="16">
        <v>28.844999999999999</v>
      </c>
      <c r="W3367" s="16">
        <v>6.9690000000000003</v>
      </c>
      <c r="X3367" s="16">
        <v>469.11700000000002</v>
      </c>
      <c r="Y3367" s="16">
        <v>44.2727</v>
      </c>
      <c r="Z3367" s="16">
        <v>0</v>
      </c>
      <c r="AA3367" s="16">
        <v>-0.90256460000000005</v>
      </c>
      <c r="AB3367" s="16">
        <v>0.23</v>
      </c>
      <c r="AC3367" s="16">
        <v>7.22</v>
      </c>
      <c r="AD3367" s="16">
        <v>46.97</v>
      </c>
      <c r="AE3367" s="16">
        <v>12.020899999999999</v>
      </c>
      <c r="AF3367" s="16">
        <v>0</v>
      </c>
      <c r="AG3367" s="16">
        <v>428370</v>
      </c>
      <c r="AH3367" s="16">
        <v>0.60599999999999998</v>
      </c>
      <c r="AI3367" s="16">
        <v>98.940899999999999</v>
      </c>
      <c r="AJ3367" s="16">
        <v>99.729900000000001</v>
      </c>
      <c r="AK3367" s="16">
        <v>0.62090000000000001</v>
      </c>
      <c r="AL3367" s="16">
        <v>0.31419999999999998</v>
      </c>
      <c r="AM3367" s="16">
        <v>0.40660000000000002</v>
      </c>
      <c r="AN3367" s="16">
        <v>0.67110000000000003</v>
      </c>
      <c r="AO3367" s="16">
        <v>0.4047</v>
      </c>
      <c r="AP3367" s="16">
        <v>3.9399999999999998E-2</v>
      </c>
      <c r="AQ3367" s="16">
        <v>7.9000000000000008E-3</v>
      </c>
      <c r="AR3367" s="16">
        <f t="shared" si="135"/>
        <v>1</v>
      </c>
      <c r="AS3367" s="5">
        <f t="shared" si="134"/>
        <v>5.5366499999999985E-2</v>
      </c>
    </row>
    <row r="3368" spans="1:45" x14ac:dyDescent="0.25">
      <c r="A3368" s="16" t="s">
        <v>405</v>
      </c>
      <c r="B3368" s="16" t="s">
        <v>140</v>
      </c>
      <c r="C3368" s="16" t="s">
        <v>362</v>
      </c>
      <c r="D3368" s="16">
        <v>1989</v>
      </c>
      <c r="E3368" s="16" t="s">
        <v>3817</v>
      </c>
      <c r="F3368" s="16" t="s">
        <v>594</v>
      </c>
      <c r="G3368" s="10"/>
      <c r="H3368" s="73"/>
      <c r="I3368" s="16" t="s">
        <v>6700</v>
      </c>
      <c r="J3368" s="71">
        <v>0</v>
      </c>
      <c r="K3368" s="71">
        <v>0</v>
      </c>
      <c r="L3368" s="16">
        <v>0.65104249999999997</v>
      </c>
      <c r="M3368" s="16">
        <v>8.4470500000000004E-2</v>
      </c>
      <c r="N3368" s="16">
        <v>0.55178170000000004</v>
      </c>
      <c r="O3368" s="16">
        <v>-0.20656630000000001</v>
      </c>
      <c r="P3368" s="16">
        <v>0.48344500000000001</v>
      </c>
      <c r="Q3368" s="16">
        <v>0.55892900000000001</v>
      </c>
      <c r="R3368" s="16">
        <v>0.72970000000000002</v>
      </c>
      <c r="S3368" s="16">
        <v>8.7300000000000003E-2</v>
      </c>
      <c r="T3368" s="16">
        <v>4.7999999999999996E-3</v>
      </c>
      <c r="U3368" s="16">
        <v>4.4729999999999999</v>
      </c>
      <c r="V3368" s="16">
        <v>29.332000000000001</v>
      </c>
      <c r="W3368" s="16">
        <v>7.2169999999999996</v>
      </c>
      <c r="X3368" s="16">
        <v>470.35199999999998</v>
      </c>
      <c r="Y3368" s="16">
        <v>45.478099999999998</v>
      </c>
      <c r="Z3368" s="16">
        <v>0</v>
      </c>
      <c r="AA3368" s="16">
        <v>-0.9048948</v>
      </c>
      <c r="AB3368" s="16">
        <v>0.23</v>
      </c>
      <c r="AC3368" s="16">
        <v>7.22</v>
      </c>
      <c r="AD3368" s="16">
        <v>47.03</v>
      </c>
      <c r="AE3368" s="16">
        <v>12.7255</v>
      </c>
      <c r="AF3368" s="16">
        <v>0</v>
      </c>
      <c r="AG3368" s="16">
        <v>443523</v>
      </c>
      <c r="AH3368" s="16">
        <v>0.61339999999999995</v>
      </c>
      <c r="AI3368" s="16">
        <v>98.935400000000001</v>
      </c>
      <c r="AJ3368" s="16">
        <v>99.740600000000001</v>
      </c>
      <c r="AK3368" s="16">
        <v>0.63529999999999998</v>
      </c>
      <c r="AL3368" s="16">
        <v>0.309</v>
      </c>
      <c r="AM3368" s="16">
        <v>0.42580000000000001</v>
      </c>
      <c r="AN3368" s="16">
        <v>0.68389999999999995</v>
      </c>
      <c r="AO3368" s="16">
        <v>0.43130000000000002</v>
      </c>
      <c r="AP3368" s="16">
        <v>5.9700000000000003E-2</v>
      </c>
      <c r="AQ3368" s="16">
        <v>7.9000000000000008E-3</v>
      </c>
      <c r="AR3368" s="16">
        <f t="shared" si="135"/>
        <v>1</v>
      </c>
      <c r="AS3368" s="5">
        <f t="shared" si="134"/>
        <v>4.58866E-2</v>
      </c>
    </row>
    <row r="3369" spans="1:45" x14ac:dyDescent="0.25">
      <c r="A3369" s="16" t="s">
        <v>405</v>
      </c>
      <c r="B3369" s="16" t="s">
        <v>140</v>
      </c>
      <c r="C3369" s="16" t="s">
        <v>362</v>
      </c>
      <c r="D3369" s="16">
        <v>1990</v>
      </c>
      <c r="E3369" s="16" t="s">
        <v>3818</v>
      </c>
      <c r="F3369" s="16" t="s">
        <v>594</v>
      </c>
      <c r="G3369" s="10"/>
      <c r="H3369" s="73"/>
      <c r="I3369" s="16" t="s">
        <v>6700</v>
      </c>
      <c r="J3369" s="71">
        <v>0</v>
      </c>
      <c r="K3369" s="71">
        <v>0.754</v>
      </c>
      <c r="L3369" s="16">
        <v>0.69996460000000005</v>
      </c>
      <c r="M3369" s="16">
        <v>9.5089199999999999E-2</v>
      </c>
      <c r="N3369" s="16">
        <v>0.57874150000000002</v>
      </c>
      <c r="O3369" s="16">
        <v>-0.18364630000000001</v>
      </c>
      <c r="P3369" s="16">
        <v>0.51573150000000001</v>
      </c>
      <c r="Q3369" s="16">
        <v>0.57452890000000001</v>
      </c>
      <c r="R3369" s="16">
        <v>0.72489999999999999</v>
      </c>
      <c r="S3369" s="16">
        <v>8.3900000000000002E-2</v>
      </c>
      <c r="T3369" s="16">
        <v>7.6E-3</v>
      </c>
      <c r="U3369" s="16">
        <v>4.4432999999999998</v>
      </c>
      <c r="V3369" s="16">
        <v>29.734999999999999</v>
      </c>
      <c r="W3369" s="16">
        <v>7.51</v>
      </c>
      <c r="X3369" s="16">
        <v>470.94099999999997</v>
      </c>
      <c r="Y3369" s="16">
        <v>46.683399999999999</v>
      </c>
      <c r="Z3369" s="16">
        <v>0</v>
      </c>
      <c r="AA3369" s="16">
        <v>-0.89596209999999998</v>
      </c>
      <c r="AB3369" s="16">
        <v>0.23</v>
      </c>
      <c r="AC3369" s="16">
        <v>7.22</v>
      </c>
      <c r="AD3369" s="16">
        <v>46.8</v>
      </c>
      <c r="AE3369" s="16">
        <v>13.4689</v>
      </c>
      <c r="AF3369" s="16">
        <v>0</v>
      </c>
      <c r="AG3369" s="16">
        <v>481149</v>
      </c>
      <c r="AH3369" s="16">
        <v>0.62070000000000003</v>
      </c>
      <c r="AI3369" s="16">
        <v>98.9</v>
      </c>
      <c r="AJ3369" s="16">
        <v>99.8</v>
      </c>
      <c r="AK3369" s="16">
        <v>0.64970000000000006</v>
      </c>
      <c r="AL3369" s="16">
        <v>0.30380000000000001</v>
      </c>
      <c r="AM3369" s="16">
        <v>0.44500000000000001</v>
      </c>
      <c r="AN3369" s="16">
        <v>0.69669999999999999</v>
      </c>
      <c r="AO3369" s="16">
        <v>0.45800000000000002</v>
      </c>
      <c r="AP3369" s="16">
        <v>7.9899999999999999E-2</v>
      </c>
      <c r="AQ3369" s="16">
        <v>7.9000000000000008E-3</v>
      </c>
      <c r="AR3369" s="16">
        <f t="shared" si="135"/>
        <v>1</v>
      </c>
      <c r="AS3369" s="5">
        <f t="shared" si="134"/>
        <v>4.8922100000000079E-2</v>
      </c>
    </row>
    <row r="3370" spans="1:45" x14ac:dyDescent="0.25">
      <c r="A3370" s="16" t="s">
        <v>405</v>
      </c>
      <c r="B3370" s="16" t="s">
        <v>140</v>
      </c>
      <c r="C3370" s="16" t="s">
        <v>362</v>
      </c>
      <c r="D3370" s="16">
        <v>1991</v>
      </c>
      <c r="E3370" s="16" t="s">
        <v>3833</v>
      </c>
      <c r="F3370" s="16" t="s">
        <v>594</v>
      </c>
      <c r="G3370" s="10"/>
      <c r="H3370" s="73"/>
      <c r="I3370" s="16" t="s">
        <v>6700</v>
      </c>
      <c r="J3370" s="71">
        <v>-0.13500000000000001</v>
      </c>
      <c r="K3370" s="71">
        <v>0.65900000000000003</v>
      </c>
      <c r="L3370" s="16">
        <v>0.73208110000000004</v>
      </c>
      <c r="M3370" s="16">
        <v>0.1043978</v>
      </c>
      <c r="N3370" s="16">
        <v>0.62372030000000001</v>
      </c>
      <c r="O3370" s="16">
        <v>-0.18278330000000001</v>
      </c>
      <c r="P3370" s="16">
        <v>0.51786239999999994</v>
      </c>
      <c r="Q3370" s="16">
        <v>0.59016139999999995</v>
      </c>
      <c r="R3370" s="16">
        <v>0.72009999999999996</v>
      </c>
      <c r="S3370" s="16">
        <v>8.0399999999999999E-2</v>
      </c>
      <c r="T3370" s="16">
        <v>1.03E-2</v>
      </c>
      <c r="U3370" s="16">
        <v>4.4137000000000004</v>
      </c>
      <c r="V3370" s="16">
        <v>31.541</v>
      </c>
      <c r="W3370" s="16">
        <v>7.5190000000000001</v>
      </c>
      <c r="X3370" s="16">
        <v>472.31</v>
      </c>
      <c r="Y3370" s="16">
        <v>47.888800000000003</v>
      </c>
      <c r="Z3370" s="16">
        <v>0</v>
      </c>
      <c r="AA3370" s="16">
        <v>-0.82217059999999997</v>
      </c>
      <c r="AB3370" s="16">
        <v>0.23</v>
      </c>
      <c r="AC3370" s="16">
        <v>7.22</v>
      </c>
      <c r="AD3370" s="16">
        <v>44.9</v>
      </c>
      <c r="AE3370" s="16">
        <v>14.326000000000001</v>
      </c>
      <c r="AF3370" s="16">
        <v>2.2000000000000001E-3</v>
      </c>
      <c r="AG3370" s="16">
        <v>457470</v>
      </c>
      <c r="AH3370" s="16">
        <v>0.62809999999999999</v>
      </c>
      <c r="AI3370" s="16">
        <v>98.9</v>
      </c>
      <c r="AJ3370" s="16">
        <v>99.8</v>
      </c>
      <c r="AK3370" s="16">
        <v>0.66410000000000002</v>
      </c>
      <c r="AL3370" s="16">
        <v>0.29870000000000002</v>
      </c>
      <c r="AM3370" s="16">
        <v>0.4642</v>
      </c>
      <c r="AN3370" s="16">
        <v>0.70960000000000001</v>
      </c>
      <c r="AO3370" s="16">
        <v>0.48459999999999998</v>
      </c>
      <c r="AP3370" s="16">
        <v>0.1002</v>
      </c>
      <c r="AQ3370" s="16">
        <v>7.9000000000000008E-3</v>
      </c>
      <c r="AR3370" s="16">
        <f t="shared" si="135"/>
        <v>1</v>
      </c>
      <c r="AS3370" s="5">
        <f t="shared" si="134"/>
        <v>3.2116499999999992E-2</v>
      </c>
    </row>
    <row r="3371" spans="1:45" x14ac:dyDescent="0.25">
      <c r="A3371" s="16" t="s">
        <v>405</v>
      </c>
      <c r="B3371" s="16" t="s">
        <v>140</v>
      </c>
      <c r="C3371" s="16" t="s">
        <v>362</v>
      </c>
      <c r="D3371" s="16">
        <v>1992</v>
      </c>
      <c r="E3371" s="16" t="s">
        <v>3811</v>
      </c>
      <c r="F3371" s="16" t="s">
        <v>594</v>
      </c>
      <c r="G3371" s="10">
        <v>7675.59</v>
      </c>
      <c r="H3371" s="73">
        <v>8.9458000000000002</v>
      </c>
      <c r="I3371" s="16" t="s">
        <v>6700</v>
      </c>
      <c r="J3371" s="71">
        <v>-5.1999999999999998E-2</v>
      </c>
      <c r="K3371" s="71">
        <v>0.626</v>
      </c>
      <c r="L3371" s="16">
        <v>1.112349</v>
      </c>
      <c r="M3371" s="16">
        <v>4.327E-4</v>
      </c>
      <c r="N3371" s="16">
        <v>0.77884439999999999</v>
      </c>
      <c r="O3371" s="16">
        <v>0.56455580000000005</v>
      </c>
      <c r="P3371" s="16">
        <v>0.52544800000000003</v>
      </c>
      <c r="Q3371" s="16">
        <v>0.60579749999999999</v>
      </c>
      <c r="R3371" s="16">
        <v>0.71540000000000004</v>
      </c>
      <c r="S3371" s="16">
        <v>7.6999999999999999E-2</v>
      </c>
      <c r="T3371" s="16">
        <v>8.0000000000000004E-4</v>
      </c>
      <c r="U3371" s="16">
        <v>5.3792999999999997</v>
      </c>
      <c r="V3371" s="16">
        <v>33.401000000000003</v>
      </c>
      <c r="W3371" s="16">
        <v>7.5279999999999996</v>
      </c>
      <c r="X3371" s="16">
        <v>474.35599999999999</v>
      </c>
      <c r="Y3371" s="16">
        <v>49.094200000000001</v>
      </c>
      <c r="Z3371" s="16">
        <v>0.36899999999999999</v>
      </c>
      <c r="AA3371" s="16">
        <v>-0.915381</v>
      </c>
      <c r="AB3371" s="16">
        <v>0.23</v>
      </c>
      <c r="AC3371" s="16">
        <v>7.22</v>
      </c>
      <c r="AD3371" s="16">
        <v>47.3</v>
      </c>
      <c r="AE3371" s="16">
        <v>15.4377</v>
      </c>
      <c r="AF3371" s="16">
        <v>2.8899999999999999E-2</v>
      </c>
      <c r="AG3371" s="16">
        <v>437925</v>
      </c>
      <c r="AH3371" s="16">
        <v>0.63549999999999995</v>
      </c>
      <c r="AI3371" s="16">
        <v>98.9</v>
      </c>
      <c r="AJ3371" s="16">
        <v>99.8</v>
      </c>
      <c r="AK3371" s="16">
        <v>0.67849999999999999</v>
      </c>
      <c r="AL3371" s="16">
        <v>0.29349999999999998</v>
      </c>
      <c r="AM3371" s="16">
        <v>0.48349999999999999</v>
      </c>
      <c r="AN3371" s="16">
        <v>0.72240000000000004</v>
      </c>
      <c r="AO3371" s="16">
        <v>0.51129999999999998</v>
      </c>
      <c r="AP3371" s="16">
        <v>0.1205</v>
      </c>
      <c r="AQ3371" s="16">
        <v>7.9000000000000008E-3</v>
      </c>
      <c r="AR3371" s="16">
        <f t="shared" si="135"/>
        <v>1</v>
      </c>
      <c r="AS3371" s="5">
        <f t="shared" si="134"/>
        <v>0.38026789999999999</v>
      </c>
    </row>
    <row r="3372" spans="1:45" x14ac:dyDescent="0.25">
      <c r="A3372" s="16" t="s">
        <v>405</v>
      </c>
      <c r="B3372" s="16" t="s">
        <v>140</v>
      </c>
      <c r="C3372" s="16" t="s">
        <v>362</v>
      </c>
      <c r="D3372" s="16">
        <v>1993</v>
      </c>
      <c r="E3372" s="16" t="s">
        <v>3829</v>
      </c>
      <c r="F3372" s="16" t="s">
        <v>594</v>
      </c>
      <c r="G3372" s="10">
        <v>7791.73</v>
      </c>
      <c r="H3372" s="73">
        <v>8.9608170000000005</v>
      </c>
      <c r="I3372" s="16" t="s">
        <v>6700</v>
      </c>
      <c r="J3372" s="71">
        <v>1E-3</v>
      </c>
      <c r="K3372" s="71">
        <v>0.627</v>
      </c>
      <c r="L3372" s="16">
        <v>1.1421330000000001</v>
      </c>
      <c r="M3372" s="16">
        <v>-9.1198000000000008E-3</v>
      </c>
      <c r="N3372" s="16">
        <v>0.73797299999999999</v>
      </c>
      <c r="O3372" s="16">
        <v>0.63555779999999995</v>
      </c>
      <c r="P3372" s="16">
        <v>0.55231039999999998</v>
      </c>
      <c r="Q3372" s="16">
        <v>0.62141449999999998</v>
      </c>
      <c r="R3372" s="16">
        <v>0.71060000000000001</v>
      </c>
      <c r="S3372" s="16">
        <v>3.8199999999999998E-2</v>
      </c>
      <c r="T3372" s="16">
        <v>1.5800000000000002E-2</v>
      </c>
      <c r="U3372" s="16">
        <v>4.4680999999999997</v>
      </c>
      <c r="V3372" s="16">
        <v>35.893999999999998</v>
      </c>
      <c r="W3372" s="16">
        <v>7.5369999999999999</v>
      </c>
      <c r="X3372" s="16">
        <v>474.48399999999998</v>
      </c>
      <c r="Y3372" s="16">
        <v>50.299500000000002</v>
      </c>
      <c r="Z3372" s="16">
        <v>0.3931</v>
      </c>
      <c r="AA3372" s="16">
        <v>-0.915381</v>
      </c>
      <c r="AB3372" s="16">
        <v>0.23</v>
      </c>
      <c r="AC3372" s="16">
        <v>7.22</v>
      </c>
      <c r="AD3372" s="16">
        <v>47.3</v>
      </c>
      <c r="AE3372" s="16">
        <v>16.733599999999999</v>
      </c>
      <c r="AF3372" s="16">
        <v>5.8599999999999999E-2</v>
      </c>
      <c r="AG3372" s="16">
        <v>451505</v>
      </c>
      <c r="AH3372" s="16">
        <v>0.64290000000000003</v>
      </c>
      <c r="AI3372" s="16">
        <v>98.9</v>
      </c>
      <c r="AJ3372" s="16">
        <v>99.8</v>
      </c>
      <c r="AK3372" s="16">
        <v>0.69289999999999996</v>
      </c>
      <c r="AL3372" s="16">
        <v>0.28839999999999999</v>
      </c>
      <c r="AM3372" s="16">
        <v>0.50270000000000004</v>
      </c>
      <c r="AN3372" s="16">
        <v>0.73519999999999996</v>
      </c>
      <c r="AO3372" s="16">
        <v>0.53790000000000004</v>
      </c>
      <c r="AP3372" s="16">
        <v>0.14080000000000001</v>
      </c>
      <c r="AQ3372" s="16">
        <v>7.9000000000000008E-3</v>
      </c>
      <c r="AR3372" s="16">
        <f t="shared" si="135"/>
        <v>1</v>
      </c>
      <c r="AS3372" s="5">
        <f t="shared" si="134"/>
        <v>2.9784000000000033E-2</v>
      </c>
    </row>
    <row r="3373" spans="1:45" x14ac:dyDescent="0.25">
      <c r="A3373" s="16" t="s">
        <v>405</v>
      </c>
      <c r="B3373" s="16" t="s">
        <v>140</v>
      </c>
      <c r="C3373" s="16" t="s">
        <v>362</v>
      </c>
      <c r="D3373" s="16">
        <v>1994</v>
      </c>
      <c r="E3373" s="16" t="s">
        <v>3825</v>
      </c>
      <c r="F3373" s="16" t="s">
        <v>594</v>
      </c>
      <c r="G3373" s="10">
        <v>8242.7000000000007</v>
      </c>
      <c r="H3373" s="73">
        <v>9.0170829999999995</v>
      </c>
      <c r="I3373" s="16" t="s">
        <v>6700</v>
      </c>
      <c r="J3373" s="71">
        <v>5.5E-2</v>
      </c>
      <c r="K3373" s="71">
        <v>0.66200000000000003</v>
      </c>
      <c r="L3373" s="16">
        <v>1.1530689999999999</v>
      </c>
      <c r="M3373" s="16">
        <v>3.07967E-2</v>
      </c>
      <c r="N3373" s="16">
        <v>0.73985420000000002</v>
      </c>
      <c r="O3373" s="16">
        <v>0.56340599999999996</v>
      </c>
      <c r="P3373" s="16">
        <v>0.59426190000000001</v>
      </c>
      <c r="Q3373" s="16">
        <v>0.63703259999999995</v>
      </c>
      <c r="R3373" s="16">
        <v>0.70579999999999998</v>
      </c>
      <c r="S3373" s="16">
        <v>3.5400000000000001E-2</v>
      </c>
      <c r="T3373" s="16">
        <v>2.1499999999999998E-2</v>
      </c>
      <c r="U3373" s="16">
        <v>3.7280000000000002</v>
      </c>
      <c r="V3373" s="16">
        <v>37.802</v>
      </c>
      <c r="W3373" s="16">
        <v>7.5460000000000003</v>
      </c>
      <c r="X3373" s="16">
        <v>480.46600000000001</v>
      </c>
      <c r="Y3373" s="16">
        <v>51.504899999999999</v>
      </c>
      <c r="Z3373" s="16">
        <v>0.33989999999999998</v>
      </c>
      <c r="AA3373" s="16">
        <v>-0.91926479999999999</v>
      </c>
      <c r="AB3373" s="16">
        <v>0.23</v>
      </c>
      <c r="AC3373" s="16">
        <v>7.22</v>
      </c>
      <c r="AD3373" s="16">
        <v>47.4</v>
      </c>
      <c r="AE3373" s="16">
        <v>18.761299999999999</v>
      </c>
      <c r="AF3373" s="16">
        <v>0.1111</v>
      </c>
      <c r="AG3373" s="16">
        <v>476177</v>
      </c>
      <c r="AH3373" s="16">
        <v>0.6502</v>
      </c>
      <c r="AI3373" s="16">
        <v>98.9</v>
      </c>
      <c r="AJ3373" s="16">
        <v>99.8</v>
      </c>
      <c r="AK3373" s="16">
        <v>0.70730000000000004</v>
      </c>
      <c r="AL3373" s="16">
        <v>0.28320000000000001</v>
      </c>
      <c r="AM3373" s="16">
        <v>0.52190000000000003</v>
      </c>
      <c r="AN3373" s="16">
        <v>0.748</v>
      </c>
      <c r="AO3373" s="16">
        <v>0.56459999999999999</v>
      </c>
      <c r="AP3373" s="16">
        <v>0.16109999999999999</v>
      </c>
      <c r="AQ3373" s="16">
        <v>7.9000000000000008E-3</v>
      </c>
      <c r="AR3373" s="16">
        <f t="shared" si="135"/>
        <v>1</v>
      </c>
      <c r="AS3373" s="5">
        <f t="shared" si="134"/>
        <v>1.0935999999999835E-2</v>
      </c>
    </row>
    <row r="3374" spans="1:45" x14ac:dyDescent="0.25">
      <c r="A3374" s="16" t="s">
        <v>405</v>
      </c>
      <c r="B3374" s="16" t="s">
        <v>140</v>
      </c>
      <c r="C3374" s="16" t="s">
        <v>362</v>
      </c>
      <c r="D3374" s="16">
        <v>1995</v>
      </c>
      <c r="E3374" s="16" t="s">
        <v>3815</v>
      </c>
      <c r="F3374" s="16" t="s">
        <v>594</v>
      </c>
      <c r="G3374" s="10">
        <v>8698.8700000000008</v>
      </c>
      <c r="H3374" s="73">
        <v>9.0709490000000006</v>
      </c>
      <c r="I3374" s="16" t="s">
        <v>6700</v>
      </c>
      <c r="J3374" s="71">
        <v>3.1E-2</v>
      </c>
      <c r="K3374" s="71">
        <v>0.68300000000000005</v>
      </c>
      <c r="L3374" s="16">
        <v>1.2640769999999999</v>
      </c>
      <c r="M3374" s="16">
        <v>0.13582469999999999</v>
      </c>
      <c r="N3374" s="16">
        <v>0.85172740000000002</v>
      </c>
      <c r="O3374" s="16">
        <v>0.53457809999999994</v>
      </c>
      <c r="P3374" s="16">
        <v>0.64252030000000004</v>
      </c>
      <c r="Q3374" s="16">
        <v>0.65266769999999996</v>
      </c>
      <c r="R3374" s="16">
        <v>0.70109999999999995</v>
      </c>
      <c r="S3374" s="16">
        <v>6.7299999999999999E-2</v>
      </c>
      <c r="T3374" s="16">
        <v>2.01E-2</v>
      </c>
      <c r="U3374" s="16">
        <v>4.3155000000000001</v>
      </c>
      <c r="V3374" s="16">
        <v>39.950000000000003</v>
      </c>
      <c r="W3374" s="16">
        <v>7.5549999999999997</v>
      </c>
      <c r="X3374" s="16">
        <v>480.995</v>
      </c>
      <c r="Y3374" s="16">
        <v>52.710299999999997</v>
      </c>
      <c r="Z3374" s="16">
        <v>0.312</v>
      </c>
      <c r="AA3374" s="16">
        <v>-0.91149720000000001</v>
      </c>
      <c r="AB3374" s="16">
        <v>0.23</v>
      </c>
      <c r="AC3374" s="16">
        <v>7.22</v>
      </c>
      <c r="AD3374" s="16">
        <v>47.2</v>
      </c>
      <c r="AE3374" s="16">
        <v>20.855799999999999</v>
      </c>
      <c r="AF3374" s="16">
        <v>0.2296</v>
      </c>
      <c r="AG3374" s="16">
        <v>492876</v>
      </c>
      <c r="AH3374" s="16">
        <v>0.67910000000000004</v>
      </c>
      <c r="AI3374" s="16">
        <v>98.9</v>
      </c>
      <c r="AJ3374" s="16">
        <v>99.8</v>
      </c>
      <c r="AK3374" s="16">
        <v>0.72170000000000001</v>
      </c>
      <c r="AL3374" s="16">
        <v>0.27810000000000001</v>
      </c>
      <c r="AM3374" s="16">
        <v>0.54120000000000001</v>
      </c>
      <c r="AN3374" s="16">
        <v>0.76080000000000003</v>
      </c>
      <c r="AO3374" s="16">
        <v>0.59119999999999995</v>
      </c>
      <c r="AP3374" s="16">
        <v>0.18140000000000001</v>
      </c>
      <c r="AQ3374" s="16">
        <v>7.9000000000000008E-3</v>
      </c>
      <c r="AR3374" s="16">
        <f t="shared" si="135"/>
        <v>1</v>
      </c>
      <c r="AS3374" s="5">
        <f t="shared" si="134"/>
        <v>0.111008</v>
      </c>
    </row>
    <row r="3375" spans="1:45" x14ac:dyDescent="0.25">
      <c r="A3375" s="16" t="s">
        <v>405</v>
      </c>
      <c r="B3375" s="16" t="s">
        <v>140</v>
      </c>
      <c r="C3375" s="16" t="s">
        <v>362</v>
      </c>
      <c r="D3375" s="16">
        <v>1996</v>
      </c>
      <c r="E3375" s="16" t="s">
        <v>3834</v>
      </c>
      <c r="F3375" s="16" t="s">
        <v>594</v>
      </c>
      <c r="G3375" s="10">
        <v>9267.0300000000007</v>
      </c>
      <c r="H3375" s="73">
        <v>9.1342180000000006</v>
      </c>
      <c r="I3375" s="16" t="s">
        <v>6700</v>
      </c>
      <c r="J3375" s="71">
        <v>4.3999999999999997E-2</v>
      </c>
      <c r="K3375" s="71">
        <v>0.71399999999999997</v>
      </c>
      <c r="L3375" s="16">
        <v>1.4278420000000001</v>
      </c>
      <c r="M3375" s="16">
        <v>0.25074639999999998</v>
      </c>
      <c r="N3375" s="16">
        <v>0.89196399999999998</v>
      </c>
      <c r="O3375" s="16">
        <v>0.72931089999999998</v>
      </c>
      <c r="P3375" s="16">
        <v>0.66319669999999997</v>
      </c>
      <c r="Q3375" s="16">
        <v>0.64418719999999996</v>
      </c>
      <c r="R3375" s="16">
        <v>0.89290000000000003</v>
      </c>
      <c r="S3375" s="16">
        <v>6.7299999999999999E-2</v>
      </c>
      <c r="T3375" s="16">
        <v>2.12E-2</v>
      </c>
      <c r="U3375" s="16">
        <v>4.1397000000000004</v>
      </c>
      <c r="V3375" s="16">
        <v>41.398000000000003</v>
      </c>
      <c r="W3375" s="16">
        <v>7.7329999999999997</v>
      </c>
      <c r="X3375" s="16">
        <v>483.63900000000001</v>
      </c>
      <c r="Y3375" s="16">
        <v>53.915599999999998</v>
      </c>
      <c r="Z3375" s="16">
        <v>0.40229999999999999</v>
      </c>
      <c r="AA3375" s="16">
        <v>-0.91149720000000001</v>
      </c>
      <c r="AB3375" s="16">
        <v>0.23</v>
      </c>
      <c r="AC3375" s="16">
        <v>7.22</v>
      </c>
      <c r="AD3375" s="16">
        <v>47.2</v>
      </c>
      <c r="AE3375" s="16">
        <v>23.201599999999999</v>
      </c>
      <c r="AF3375" s="16">
        <v>0.53339999999999999</v>
      </c>
      <c r="AG3375" s="16">
        <v>473707</v>
      </c>
      <c r="AH3375" s="16">
        <v>0.67769999999999997</v>
      </c>
      <c r="AI3375" s="16">
        <v>98.9</v>
      </c>
      <c r="AJ3375" s="16">
        <v>99.8</v>
      </c>
      <c r="AK3375" s="16">
        <v>0.63400000000000001</v>
      </c>
      <c r="AL3375" s="16">
        <v>0.35599999999999998</v>
      </c>
      <c r="AM3375" s="16">
        <v>0.5736</v>
      </c>
      <c r="AN3375" s="16">
        <v>0.80269999999999997</v>
      </c>
      <c r="AO3375" s="16">
        <v>0.5171</v>
      </c>
      <c r="AP3375" s="16">
        <v>0.15290000000000001</v>
      </c>
      <c r="AQ3375" s="16">
        <v>7.9000000000000008E-3</v>
      </c>
      <c r="AR3375" s="16">
        <f t="shared" si="135"/>
        <v>1</v>
      </c>
      <c r="AS3375" s="5">
        <f t="shared" si="134"/>
        <v>0.16376500000000016</v>
      </c>
    </row>
    <row r="3376" spans="1:45" x14ac:dyDescent="0.25">
      <c r="A3376" s="16" t="s">
        <v>405</v>
      </c>
      <c r="B3376" s="16" t="s">
        <v>140</v>
      </c>
      <c r="C3376" s="16" t="s">
        <v>362</v>
      </c>
      <c r="D3376" s="16">
        <v>1997</v>
      </c>
      <c r="E3376" s="16" t="s">
        <v>3828</v>
      </c>
      <c r="F3376" s="16" t="s">
        <v>594</v>
      </c>
      <c r="G3376" s="10">
        <v>9811.18</v>
      </c>
      <c r="H3376" s="73">
        <v>9.1912780000000005</v>
      </c>
      <c r="I3376" s="16" t="s">
        <v>6700</v>
      </c>
      <c r="J3376" s="71">
        <v>3.9E-2</v>
      </c>
      <c r="K3376" s="71">
        <v>0.74199999999999999</v>
      </c>
      <c r="L3376" s="16">
        <v>1.5258910000000001</v>
      </c>
      <c r="M3376" s="16">
        <v>0.34215299999999998</v>
      </c>
      <c r="N3376" s="16">
        <v>0.91633180000000003</v>
      </c>
      <c r="O3376" s="16">
        <v>0.78128850000000005</v>
      </c>
      <c r="P3376" s="16">
        <v>0.70625510000000002</v>
      </c>
      <c r="Q3376" s="16">
        <v>0.65245869999999995</v>
      </c>
      <c r="R3376" s="16">
        <v>1.0528</v>
      </c>
      <c r="S3376" s="16">
        <v>7.1599999999999997E-2</v>
      </c>
      <c r="T3376" s="16">
        <v>1.9900000000000001E-2</v>
      </c>
      <c r="U3376" s="16">
        <v>4.1294000000000004</v>
      </c>
      <c r="V3376" s="16">
        <v>42.845999999999997</v>
      </c>
      <c r="W3376" s="16">
        <v>8.0500000000000007</v>
      </c>
      <c r="X3376" s="16">
        <v>479.75400000000002</v>
      </c>
      <c r="Y3376" s="16">
        <v>55.121000000000002</v>
      </c>
      <c r="Z3376" s="16">
        <v>0.41410000000000002</v>
      </c>
      <c r="AA3376" s="16">
        <v>-0.92314850000000004</v>
      </c>
      <c r="AB3376" s="16">
        <v>0.23</v>
      </c>
      <c r="AC3376" s="16">
        <v>7.22</v>
      </c>
      <c r="AD3376" s="16">
        <v>47.5</v>
      </c>
      <c r="AE3376" s="16">
        <v>25.875399999999999</v>
      </c>
      <c r="AF3376" s="16">
        <v>3.7206999999999999</v>
      </c>
      <c r="AG3376" s="16">
        <v>465384</v>
      </c>
      <c r="AH3376" s="16">
        <v>0.68540000000000001</v>
      </c>
      <c r="AI3376" s="16">
        <v>98.9</v>
      </c>
      <c r="AJ3376" s="16">
        <v>99.8</v>
      </c>
      <c r="AK3376" s="16">
        <v>0.65459999999999996</v>
      </c>
      <c r="AL3376" s="16">
        <v>0.30449999999999999</v>
      </c>
      <c r="AM3376" s="16">
        <v>0.55720000000000003</v>
      </c>
      <c r="AN3376" s="16">
        <v>0.93989999999999996</v>
      </c>
      <c r="AO3376" s="16">
        <v>0.47670000000000001</v>
      </c>
      <c r="AP3376" s="16">
        <v>0.16569999999999999</v>
      </c>
      <c r="AQ3376" s="16">
        <v>7.9000000000000008E-3</v>
      </c>
      <c r="AR3376" s="16">
        <f t="shared" si="135"/>
        <v>1</v>
      </c>
      <c r="AS3376" s="5">
        <f t="shared" si="134"/>
        <v>9.8049000000000053E-2</v>
      </c>
    </row>
    <row r="3377" spans="1:45" x14ac:dyDescent="0.25">
      <c r="A3377" s="16" t="s">
        <v>405</v>
      </c>
      <c r="B3377" s="16" t="s">
        <v>140</v>
      </c>
      <c r="C3377" s="16" t="s">
        <v>362</v>
      </c>
      <c r="D3377" s="16">
        <v>1998</v>
      </c>
      <c r="E3377" s="16" t="s">
        <v>3822</v>
      </c>
      <c r="F3377" s="16" t="s">
        <v>594</v>
      </c>
      <c r="G3377" s="10">
        <v>10191.1</v>
      </c>
      <c r="H3377" s="73">
        <v>9.2292710000000007</v>
      </c>
      <c r="I3377" s="16" t="s">
        <v>6700</v>
      </c>
      <c r="J3377" s="71">
        <v>2.1999999999999999E-2</v>
      </c>
      <c r="K3377" s="71">
        <v>0.75800000000000001</v>
      </c>
      <c r="L3377" s="16">
        <v>1.494842</v>
      </c>
      <c r="M3377" s="16">
        <v>0.19932359999999999</v>
      </c>
      <c r="N3377" s="16">
        <v>0.978877</v>
      </c>
      <c r="O3377" s="16">
        <v>0.72316709999999995</v>
      </c>
      <c r="P3377" s="16">
        <v>0.76265879999999997</v>
      </c>
      <c r="Q3377" s="16">
        <v>0.66076380000000001</v>
      </c>
      <c r="R3377" s="16">
        <v>0.7661</v>
      </c>
      <c r="S3377" s="16">
        <v>7.1999999999999995E-2</v>
      </c>
      <c r="T3377" s="16">
        <v>2.12E-2</v>
      </c>
      <c r="U3377" s="16">
        <v>4.2061000000000002</v>
      </c>
      <c r="V3377" s="16">
        <v>44.293999999999997</v>
      </c>
      <c r="W3377" s="16">
        <v>8.49</v>
      </c>
      <c r="X3377" s="16">
        <v>479.25700000000001</v>
      </c>
      <c r="Y3377" s="16">
        <v>56.3264</v>
      </c>
      <c r="Z3377" s="16">
        <v>0.36770000000000003</v>
      </c>
      <c r="AA3377" s="16">
        <v>-0.93091610000000002</v>
      </c>
      <c r="AB3377" s="16">
        <v>0.23</v>
      </c>
      <c r="AC3377" s="16">
        <v>7.22</v>
      </c>
      <c r="AD3377" s="16">
        <v>47.7</v>
      </c>
      <c r="AE3377" s="16">
        <v>28.592099999999999</v>
      </c>
      <c r="AF3377" s="16">
        <v>8.6440999999999999</v>
      </c>
      <c r="AG3377" s="16">
        <v>477357</v>
      </c>
      <c r="AH3377" s="16">
        <v>0.68659999999999999</v>
      </c>
      <c r="AI3377" s="16">
        <v>98.9</v>
      </c>
      <c r="AJ3377" s="16">
        <v>99.8</v>
      </c>
      <c r="AK3377" s="16">
        <v>0.67520000000000002</v>
      </c>
      <c r="AL3377" s="16">
        <v>0.253</v>
      </c>
      <c r="AM3377" s="16">
        <v>0.54090000000000005</v>
      </c>
      <c r="AN3377" s="16">
        <v>1.0771999999999999</v>
      </c>
      <c r="AO3377" s="16">
        <v>0.43630000000000002</v>
      </c>
      <c r="AP3377" s="16">
        <v>0.17849999999999999</v>
      </c>
      <c r="AQ3377" s="16">
        <v>7.9000000000000008E-3</v>
      </c>
      <c r="AR3377" s="16">
        <f t="shared" si="135"/>
        <v>1</v>
      </c>
      <c r="AS3377" s="5">
        <f t="shared" si="134"/>
        <v>-3.1049000000000104E-2</v>
      </c>
    </row>
    <row r="3378" spans="1:45" x14ac:dyDescent="0.25">
      <c r="A3378" s="16" t="s">
        <v>405</v>
      </c>
      <c r="B3378" s="16" t="s">
        <v>140</v>
      </c>
      <c r="C3378" s="16" t="s">
        <v>362</v>
      </c>
      <c r="D3378" s="16">
        <v>1999</v>
      </c>
      <c r="E3378" s="16" t="s">
        <v>3812</v>
      </c>
      <c r="F3378" s="16" t="s">
        <v>594</v>
      </c>
      <c r="G3378" s="10">
        <v>10159.799999999999</v>
      </c>
      <c r="H3378" s="73">
        <v>9.2261970000000009</v>
      </c>
      <c r="I3378" s="16" t="s">
        <v>6700</v>
      </c>
      <c r="J3378" s="71">
        <v>-1E-3</v>
      </c>
      <c r="K3378" s="71">
        <v>0.75800000000000001</v>
      </c>
      <c r="L3378" s="16">
        <v>1.4884649999999999</v>
      </c>
      <c r="M3378" s="16">
        <v>0.1120327</v>
      </c>
      <c r="N3378" s="16">
        <v>1.025998</v>
      </c>
      <c r="O3378" s="16">
        <v>0.69837539999999998</v>
      </c>
      <c r="P3378" s="16">
        <v>0.82369760000000003</v>
      </c>
      <c r="Q3378" s="16">
        <v>0.64553729999999998</v>
      </c>
      <c r="R3378" s="16">
        <v>0.64559999999999995</v>
      </c>
      <c r="S3378" s="16">
        <v>7.3700000000000002E-2</v>
      </c>
      <c r="T3378" s="16">
        <v>1.8200000000000001E-2</v>
      </c>
      <c r="U3378" s="16">
        <v>4.1124999999999998</v>
      </c>
      <c r="V3378" s="16">
        <v>45.741999999999997</v>
      </c>
      <c r="W3378" s="16">
        <v>8.93</v>
      </c>
      <c r="X3378" s="16">
        <v>479.15</v>
      </c>
      <c r="Y3378" s="16">
        <v>57.531700000000001</v>
      </c>
      <c r="Z3378" s="16">
        <v>0.33560000000000001</v>
      </c>
      <c r="AA3378" s="16">
        <v>-0.95810249999999997</v>
      </c>
      <c r="AB3378" s="16">
        <v>0.23</v>
      </c>
      <c r="AC3378" s="16">
        <v>7.22</v>
      </c>
      <c r="AD3378" s="16">
        <v>48.4</v>
      </c>
      <c r="AE3378" s="16">
        <v>30.732700000000001</v>
      </c>
      <c r="AF3378" s="16">
        <v>12.3287</v>
      </c>
      <c r="AG3378" s="16">
        <v>520847</v>
      </c>
      <c r="AH3378" s="16">
        <v>0.68710000000000004</v>
      </c>
      <c r="AI3378" s="16">
        <v>98.9</v>
      </c>
      <c r="AJ3378" s="16">
        <v>99.8</v>
      </c>
      <c r="AK3378" s="16">
        <v>0.74039999999999995</v>
      </c>
      <c r="AL3378" s="16">
        <v>0.20069999999999999</v>
      </c>
      <c r="AM3378" s="16">
        <v>0.55300000000000005</v>
      </c>
      <c r="AN3378" s="16">
        <v>0.82489999999999997</v>
      </c>
      <c r="AO3378" s="16">
        <v>0.48620000000000002</v>
      </c>
      <c r="AP3378" s="16">
        <v>0.23449999999999999</v>
      </c>
      <c r="AQ3378" s="16">
        <v>7.9000000000000008E-3</v>
      </c>
      <c r="AR3378" s="16">
        <f t="shared" si="135"/>
        <v>1</v>
      </c>
      <c r="AS3378" s="5">
        <f t="shared" si="134"/>
        <v>-6.3770000000000771E-3</v>
      </c>
    </row>
    <row r="3379" spans="1:45" x14ac:dyDescent="0.25">
      <c r="A3379" s="16" t="s">
        <v>405</v>
      </c>
      <c r="B3379" s="16" t="s">
        <v>140</v>
      </c>
      <c r="C3379" s="16" t="s">
        <v>362</v>
      </c>
      <c r="D3379" s="16">
        <v>2000</v>
      </c>
      <c r="E3379" s="16" t="s">
        <v>3816</v>
      </c>
      <c r="F3379" s="16" t="s">
        <v>594</v>
      </c>
      <c r="G3379" s="10">
        <v>10296.700000000001</v>
      </c>
      <c r="H3379" s="73">
        <v>9.2395800000000001</v>
      </c>
      <c r="I3379" s="16">
        <v>5388720</v>
      </c>
      <c r="J3379" s="71">
        <v>1.4999999999999999E-2</v>
      </c>
      <c r="K3379" s="71">
        <v>0.76900000000000002</v>
      </c>
      <c r="L3379" s="16">
        <v>1.6756169999999999</v>
      </c>
      <c r="M3379" s="16">
        <v>0.29861739999999998</v>
      </c>
      <c r="N3379" s="16">
        <v>1.0798300000000001</v>
      </c>
      <c r="O3379" s="16">
        <v>0.81899730000000004</v>
      </c>
      <c r="P3379" s="16">
        <v>0.89483570000000001</v>
      </c>
      <c r="Q3379" s="16">
        <v>0.63039730000000005</v>
      </c>
      <c r="R3379" s="16">
        <v>0.63929999999999998</v>
      </c>
      <c r="S3379" s="16">
        <v>7.8600000000000003E-2</v>
      </c>
      <c r="T3379" s="16">
        <v>3.6600000000000001E-2</v>
      </c>
      <c r="U3379" s="16">
        <v>3.8719999999999999</v>
      </c>
      <c r="V3379" s="16">
        <v>47.19</v>
      </c>
      <c r="W3379" s="16">
        <v>9.3699999999999992</v>
      </c>
      <c r="X3379" s="16">
        <v>482.517</v>
      </c>
      <c r="Y3379" s="16">
        <v>58.737099999999998</v>
      </c>
      <c r="Z3379" s="16">
        <v>0.38129999999999997</v>
      </c>
      <c r="AA3379" s="16">
        <v>-0.98528870000000002</v>
      </c>
      <c r="AB3379" s="16">
        <v>0.23</v>
      </c>
      <c r="AC3379" s="16">
        <v>7.22</v>
      </c>
      <c r="AD3379" s="16">
        <v>49.1</v>
      </c>
      <c r="AE3379" s="16">
        <v>31.514099999999999</v>
      </c>
      <c r="AF3379" s="16">
        <v>23.083400000000001</v>
      </c>
      <c r="AG3379" s="16">
        <v>571527</v>
      </c>
      <c r="AH3379" s="16">
        <v>0.69350000000000001</v>
      </c>
      <c r="AI3379" s="16">
        <v>98.9</v>
      </c>
      <c r="AJ3379" s="16">
        <v>99.8</v>
      </c>
      <c r="AK3379" s="16">
        <v>0.80569999999999997</v>
      </c>
      <c r="AL3379" s="16">
        <v>0.14849999999999999</v>
      </c>
      <c r="AM3379" s="16">
        <v>0.56520000000000004</v>
      </c>
      <c r="AN3379" s="16">
        <v>0.57269999999999999</v>
      </c>
      <c r="AO3379" s="16">
        <v>0.53620000000000001</v>
      </c>
      <c r="AP3379" s="16">
        <v>0.29049999999999998</v>
      </c>
      <c r="AQ3379" s="16">
        <v>7.9000000000000008E-3</v>
      </c>
      <c r="AR3379" s="16">
        <f t="shared" si="135"/>
        <v>1</v>
      </c>
      <c r="AS3379" s="5">
        <f t="shared" si="134"/>
        <v>0.18715199999999999</v>
      </c>
    </row>
    <row r="3380" spans="1:45" x14ac:dyDescent="0.25">
      <c r="A3380" s="16" t="s">
        <v>405</v>
      </c>
      <c r="B3380" s="16" t="s">
        <v>140</v>
      </c>
      <c r="C3380" s="16" t="s">
        <v>362</v>
      </c>
      <c r="D3380" s="16">
        <v>2001</v>
      </c>
      <c r="E3380" s="16" t="s">
        <v>3821</v>
      </c>
      <c r="F3380" s="16" t="s">
        <v>594</v>
      </c>
      <c r="G3380" s="10">
        <v>10657.7</v>
      </c>
      <c r="H3380" s="73">
        <v>9.2740360000000006</v>
      </c>
      <c r="I3380" s="16">
        <v>5378867</v>
      </c>
      <c r="J3380" s="71">
        <v>1.2999999999999999E-2</v>
      </c>
      <c r="K3380" s="71">
        <v>0.77900000000000003</v>
      </c>
      <c r="L3380" s="16">
        <v>1.6915009999999999</v>
      </c>
      <c r="M3380" s="16">
        <v>0.27633799999999997</v>
      </c>
      <c r="N3380" s="16">
        <v>1.132755</v>
      </c>
      <c r="O3380" s="16">
        <v>0.75134160000000005</v>
      </c>
      <c r="P3380" s="16">
        <v>0.92277120000000001</v>
      </c>
      <c r="Q3380" s="16">
        <v>0.67776179999999997</v>
      </c>
      <c r="R3380" s="16">
        <v>0.62560000000000004</v>
      </c>
      <c r="S3380" s="16">
        <v>7.3700000000000002E-2</v>
      </c>
      <c r="T3380" s="16">
        <v>3.6999999999999998E-2</v>
      </c>
      <c r="U3380" s="16">
        <v>3.9420000000000002</v>
      </c>
      <c r="V3380" s="16">
        <v>48.008000000000003</v>
      </c>
      <c r="W3380" s="16">
        <v>9.6760000000000002</v>
      </c>
      <c r="X3380" s="16">
        <v>484.012</v>
      </c>
      <c r="Y3380" s="16">
        <v>59.942399999999999</v>
      </c>
      <c r="Z3380" s="16">
        <v>0.32979999999999998</v>
      </c>
      <c r="AA3380" s="16">
        <v>-0.9930563</v>
      </c>
      <c r="AB3380" s="16">
        <v>0.23</v>
      </c>
      <c r="AC3380" s="16">
        <v>7.22</v>
      </c>
      <c r="AD3380" s="16">
        <v>49.3</v>
      </c>
      <c r="AE3380" s="16">
        <v>28.8813</v>
      </c>
      <c r="AF3380" s="16">
        <v>39.8506</v>
      </c>
      <c r="AG3380" s="16">
        <v>592244</v>
      </c>
      <c r="AH3380" s="16">
        <v>0.69479999999999997</v>
      </c>
      <c r="AI3380" s="16">
        <v>98.9</v>
      </c>
      <c r="AJ3380" s="16">
        <v>99.8</v>
      </c>
      <c r="AK3380" s="16">
        <v>0.88680000000000003</v>
      </c>
      <c r="AL3380" s="16">
        <v>2.4500000000000001E-2</v>
      </c>
      <c r="AM3380" s="16">
        <v>0.56859999999999999</v>
      </c>
      <c r="AN3380" s="16">
        <v>0.71130000000000004</v>
      </c>
      <c r="AO3380" s="16">
        <v>0.73899999999999999</v>
      </c>
      <c r="AP3380" s="16">
        <v>0.26479999999999998</v>
      </c>
      <c r="AQ3380" s="16">
        <v>7.9000000000000008E-3</v>
      </c>
      <c r="AR3380" s="16">
        <f t="shared" si="135"/>
        <v>1</v>
      </c>
      <c r="AS3380" s="5">
        <f t="shared" si="134"/>
        <v>1.5884000000000009E-2</v>
      </c>
    </row>
    <row r="3381" spans="1:45" x14ac:dyDescent="0.25">
      <c r="A3381" s="16" t="s">
        <v>405</v>
      </c>
      <c r="B3381" s="16" t="s">
        <v>140</v>
      </c>
      <c r="C3381" s="16" t="s">
        <v>362</v>
      </c>
      <c r="D3381" s="16">
        <v>2002</v>
      </c>
      <c r="E3381" s="16" t="s">
        <v>3827</v>
      </c>
      <c r="F3381" s="16" t="s">
        <v>594</v>
      </c>
      <c r="G3381" s="10">
        <v>11143.8</v>
      </c>
      <c r="H3381" s="73">
        <v>9.3186350000000004</v>
      </c>
      <c r="I3381" s="16">
        <v>5376912</v>
      </c>
      <c r="J3381" s="71">
        <v>3.9E-2</v>
      </c>
      <c r="K3381" s="71">
        <v>0.81</v>
      </c>
      <c r="L3381" s="16">
        <v>1.743239</v>
      </c>
      <c r="M3381" s="16">
        <v>0.24081730000000001</v>
      </c>
      <c r="N3381" s="16">
        <v>1.2076020000000001</v>
      </c>
      <c r="O3381" s="16">
        <v>0.76771940000000005</v>
      </c>
      <c r="P3381" s="16">
        <v>0.93550679999999997</v>
      </c>
      <c r="Q3381" s="16">
        <v>0.72514529999999999</v>
      </c>
      <c r="R3381" s="16">
        <v>0.56389999999999996</v>
      </c>
      <c r="S3381" s="16">
        <v>7.0499999999999993E-2</v>
      </c>
      <c r="T3381" s="16">
        <v>3.8100000000000002E-2</v>
      </c>
      <c r="U3381" s="16">
        <v>4.2511000000000001</v>
      </c>
      <c r="V3381" s="16">
        <v>48.826000000000001</v>
      </c>
      <c r="W3381" s="16">
        <v>9.9819999999999993</v>
      </c>
      <c r="X3381" s="16">
        <v>485.00200000000001</v>
      </c>
      <c r="Y3381" s="16">
        <v>61.147799999999997</v>
      </c>
      <c r="Z3381" s="16">
        <v>0.32750000000000001</v>
      </c>
      <c r="AA3381" s="16">
        <v>-0.97752139999999998</v>
      </c>
      <c r="AB3381" s="16">
        <v>0.23</v>
      </c>
      <c r="AC3381" s="16">
        <v>7.22</v>
      </c>
      <c r="AD3381" s="16">
        <v>48.9</v>
      </c>
      <c r="AE3381" s="16">
        <v>26.034700000000001</v>
      </c>
      <c r="AF3381" s="16">
        <v>54.258200000000002</v>
      </c>
      <c r="AG3381" s="16">
        <v>599080</v>
      </c>
      <c r="AH3381" s="16">
        <v>0.69769999999999999</v>
      </c>
      <c r="AI3381" s="16">
        <v>98.9</v>
      </c>
      <c r="AJ3381" s="16">
        <v>99.9</v>
      </c>
      <c r="AK3381" s="16">
        <v>0.96789999999999998</v>
      </c>
      <c r="AL3381" s="16">
        <v>-9.9599999999999994E-2</v>
      </c>
      <c r="AM3381" s="16">
        <v>0.57210000000000005</v>
      </c>
      <c r="AN3381" s="16">
        <v>0.84989999999999999</v>
      </c>
      <c r="AO3381" s="16">
        <v>0.94179999999999997</v>
      </c>
      <c r="AP3381" s="16">
        <v>0.2392</v>
      </c>
      <c r="AQ3381" s="16">
        <v>7.9000000000000008E-3</v>
      </c>
      <c r="AR3381" s="16">
        <f t="shared" si="135"/>
        <v>1</v>
      </c>
      <c r="AS3381" s="5">
        <f t="shared" si="134"/>
        <v>5.1738000000000062E-2</v>
      </c>
    </row>
    <row r="3382" spans="1:45" x14ac:dyDescent="0.25">
      <c r="A3382" s="16" t="s">
        <v>405</v>
      </c>
      <c r="B3382" s="16" t="s">
        <v>140</v>
      </c>
      <c r="C3382" s="16" t="s">
        <v>362</v>
      </c>
      <c r="D3382" s="16">
        <v>2003</v>
      </c>
      <c r="E3382" s="16" t="s">
        <v>3838</v>
      </c>
      <c r="F3382" s="16" t="s">
        <v>594</v>
      </c>
      <c r="G3382" s="10">
        <v>11755.3</v>
      </c>
      <c r="H3382" s="73">
        <v>9.372064</v>
      </c>
      <c r="I3382" s="16">
        <v>5373374</v>
      </c>
      <c r="J3382" s="71">
        <v>4.8000000000000001E-2</v>
      </c>
      <c r="K3382" s="71">
        <v>0.85</v>
      </c>
      <c r="L3382" s="16">
        <v>1.7838940000000001</v>
      </c>
      <c r="M3382" s="16">
        <v>0.21367520000000001</v>
      </c>
      <c r="N3382" s="16">
        <v>1.2553639999999999</v>
      </c>
      <c r="O3382" s="16">
        <v>0.73010710000000001</v>
      </c>
      <c r="P3382" s="16">
        <v>0.94106939999999994</v>
      </c>
      <c r="Q3382" s="16">
        <v>0.83242550000000004</v>
      </c>
      <c r="R3382" s="16">
        <v>0.5625</v>
      </c>
      <c r="S3382" s="16">
        <v>6.1800000000000001E-2</v>
      </c>
      <c r="T3382" s="16">
        <v>3.8800000000000001E-2</v>
      </c>
      <c r="U3382" s="16">
        <v>4.2172000000000001</v>
      </c>
      <c r="V3382" s="16">
        <v>49.643999999999998</v>
      </c>
      <c r="W3382" s="16">
        <v>10.288</v>
      </c>
      <c r="X3382" s="16">
        <v>487.4</v>
      </c>
      <c r="Y3382" s="16">
        <v>62.353200000000001</v>
      </c>
      <c r="Z3382" s="16">
        <v>0.2949</v>
      </c>
      <c r="AA3382" s="16">
        <v>-0.96975370000000005</v>
      </c>
      <c r="AB3382" s="16">
        <v>0.23</v>
      </c>
      <c r="AC3382" s="16">
        <v>7.22</v>
      </c>
      <c r="AD3382" s="16">
        <v>48.7</v>
      </c>
      <c r="AE3382" s="16">
        <v>24.031300000000002</v>
      </c>
      <c r="AF3382" s="16">
        <v>68.284300000000002</v>
      </c>
      <c r="AG3382" s="16">
        <v>576658</v>
      </c>
      <c r="AH3382" s="16">
        <v>0.6986</v>
      </c>
      <c r="AI3382" s="16">
        <v>98.9</v>
      </c>
      <c r="AJ3382" s="16">
        <v>99.9</v>
      </c>
      <c r="AK3382" s="16">
        <v>0.91569999999999996</v>
      </c>
      <c r="AL3382" s="16">
        <v>0.30659999999999998</v>
      </c>
      <c r="AM3382" s="16">
        <v>0.68400000000000005</v>
      </c>
      <c r="AN3382" s="16">
        <v>0.90590000000000004</v>
      </c>
      <c r="AO3382" s="16">
        <v>0.95640000000000003</v>
      </c>
      <c r="AP3382" s="16">
        <v>0.3261</v>
      </c>
      <c r="AQ3382" s="16">
        <v>7.9000000000000008E-3</v>
      </c>
      <c r="AR3382" s="16">
        <f t="shared" si="135"/>
        <v>1</v>
      </c>
      <c r="AS3382" s="5">
        <f t="shared" si="134"/>
        <v>4.0655000000000108E-2</v>
      </c>
    </row>
    <row r="3383" spans="1:45" x14ac:dyDescent="0.25">
      <c r="A3383" s="16" t="s">
        <v>405</v>
      </c>
      <c r="B3383" s="16" t="s">
        <v>140</v>
      </c>
      <c r="C3383" s="16" t="s">
        <v>362</v>
      </c>
      <c r="D3383" s="16">
        <v>2004</v>
      </c>
      <c r="E3383" s="16" t="s">
        <v>3820</v>
      </c>
      <c r="F3383" s="16" t="s">
        <v>594</v>
      </c>
      <c r="G3383" s="10">
        <v>12376.1</v>
      </c>
      <c r="H3383" s="73">
        <v>9.4235190000000006</v>
      </c>
      <c r="I3383" s="16">
        <v>5372280</v>
      </c>
      <c r="J3383" s="71">
        <v>2.1000000000000001E-2</v>
      </c>
      <c r="K3383" s="71">
        <v>0.86799999999999999</v>
      </c>
      <c r="L3383" s="16">
        <v>1.691759</v>
      </c>
      <c r="M3383" s="16">
        <v>4.3201499999999997E-2</v>
      </c>
      <c r="N3383" s="16">
        <v>1.2690680000000001</v>
      </c>
      <c r="O3383" s="16">
        <v>0.58964890000000003</v>
      </c>
      <c r="P3383" s="16">
        <v>0.95900450000000004</v>
      </c>
      <c r="Q3383" s="16">
        <v>0.90753229999999996</v>
      </c>
      <c r="R3383" s="16">
        <v>0.50149999999999995</v>
      </c>
      <c r="S3383" s="16">
        <v>1.6899999999999998E-2</v>
      </c>
      <c r="T3383" s="16">
        <v>4.2299999999999997E-2</v>
      </c>
      <c r="U3383" s="16">
        <v>4.1081000000000003</v>
      </c>
      <c r="V3383" s="16">
        <v>50.462000000000003</v>
      </c>
      <c r="W3383" s="16">
        <v>10.593999999999999</v>
      </c>
      <c r="X3383" s="16">
        <v>485.69900000000001</v>
      </c>
      <c r="Y3383" s="16">
        <v>56.864699999999999</v>
      </c>
      <c r="Z3383" s="16">
        <v>0.28370000000000001</v>
      </c>
      <c r="AA3383" s="16">
        <v>-0.96586989999999995</v>
      </c>
      <c r="AB3383" s="16">
        <v>0.23</v>
      </c>
      <c r="AC3383" s="16">
        <v>7.22</v>
      </c>
      <c r="AD3383" s="16">
        <v>48.6</v>
      </c>
      <c r="AE3383" s="16">
        <v>23.2059</v>
      </c>
      <c r="AF3383" s="16">
        <v>79.341099999999997</v>
      </c>
      <c r="AG3383" s="16">
        <v>566985</v>
      </c>
      <c r="AH3383" s="16">
        <v>0.69879999999999998</v>
      </c>
      <c r="AI3383" s="16">
        <v>98.9</v>
      </c>
      <c r="AJ3383" s="16">
        <v>99.9</v>
      </c>
      <c r="AK3383" s="16">
        <v>0.95979999999999999</v>
      </c>
      <c r="AL3383" s="16">
        <v>0.38519999999999999</v>
      </c>
      <c r="AM3383" s="16">
        <v>0.91180000000000005</v>
      </c>
      <c r="AN3383" s="16">
        <v>0.54179999999999995</v>
      </c>
      <c r="AO3383" s="16">
        <v>1.1615</v>
      </c>
      <c r="AP3383" s="16">
        <v>0.50490000000000002</v>
      </c>
      <c r="AQ3383" s="16">
        <v>7.9000000000000008E-3</v>
      </c>
      <c r="AR3383" s="16">
        <f t="shared" si="135"/>
        <v>1</v>
      </c>
      <c r="AS3383" s="5">
        <f t="shared" si="134"/>
        <v>-9.2135000000000078E-2</v>
      </c>
    </row>
    <row r="3384" spans="1:45" x14ac:dyDescent="0.25">
      <c r="A3384" s="16" t="s">
        <v>405</v>
      </c>
      <c r="B3384" s="16" t="s">
        <v>140</v>
      </c>
      <c r="C3384" s="16" t="s">
        <v>362</v>
      </c>
      <c r="D3384" s="16">
        <v>2005</v>
      </c>
      <c r="E3384" s="16" t="s">
        <v>3831</v>
      </c>
      <c r="F3384" s="16" t="s">
        <v>594</v>
      </c>
      <c r="G3384" s="10">
        <v>13210.3</v>
      </c>
      <c r="H3384" s="73">
        <v>9.4887499999999996</v>
      </c>
      <c r="I3384" s="16">
        <v>5372807</v>
      </c>
      <c r="J3384" s="71">
        <v>2.3E-2</v>
      </c>
      <c r="K3384" s="71">
        <v>0.88700000000000001</v>
      </c>
      <c r="L3384" s="16">
        <v>1.748095</v>
      </c>
      <c r="M3384" s="16">
        <v>4.7966599999999998E-2</v>
      </c>
      <c r="N3384" s="16">
        <v>1.2594780000000001</v>
      </c>
      <c r="O3384" s="16">
        <v>0.63850980000000002</v>
      </c>
      <c r="P3384" s="16">
        <v>0.97345250000000005</v>
      </c>
      <c r="Q3384" s="16">
        <v>0.9756127</v>
      </c>
      <c r="R3384" s="16">
        <v>0.49559999999999998</v>
      </c>
      <c r="S3384" s="16">
        <v>9.4000000000000004E-3</v>
      </c>
      <c r="T3384" s="16">
        <v>4.6199999999999998E-2</v>
      </c>
      <c r="U3384" s="16">
        <v>3.7774999999999999</v>
      </c>
      <c r="V3384" s="16">
        <v>51.28</v>
      </c>
      <c r="W3384" s="16">
        <v>10.9</v>
      </c>
      <c r="X3384" s="16">
        <v>483.99799999999999</v>
      </c>
      <c r="Y3384" s="16">
        <v>61.653100000000002</v>
      </c>
      <c r="Z3384" s="16">
        <v>0.25819999999999999</v>
      </c>
      <c r="AA3384" s="16">
        <v>-0.94645109999999999</v>
      </c>
      <c r="AB3384" s="16">
        <v>0.23</v>
      </c>
      <c r="AC3384" s="16">
        <v>7.22</v>
      </c>
      <c r="AD3384" s="16">
        <v>48.1</v>
      </c>
      <c r="AE3384" s="16">
        <v>22.202500000000001</v>
      </c>
      <c r="AF3384" s="16">
        <v>84.213700000000003</v>
      </c>
      <c r="AG3384" s="16">
        <v>583531</v>
      </c>
      <c r="AH3384" s="16">
        <v>0.70850000000000002</v>
      </c>
      <c r="AI3384" s="16">
        <v>98.9</v>
      </c>
      <c r="AJ3384" s="16">
        <v>99.9</v>
      </c>
      <c r="AK3384" s="16">
        <v>0.9224</v>
      </c>
      <c r="AL3384" s="16">
        <v>0.49270000000000003</v>
      </c>
      <c r="AM3384" s="16">
        <v>0.93799999999999994</v>
      </c>
      <c r="AN3384" s="16">
        <v>0.84689999999999999</v>
      </c>
      <c r="AO3384" s="16">
        <v>1.1734</v>
      </c>
      <c r="AP3384" s="16">
        <v>0.51639999999999997</v>
      </c>
      <c r="AQ3384" s="16">
        <v>7.9000000000000008E-3</v>
      </c>
      <c r="AR3384" s="16">
        <f t="shared" si="135"/>
        <v>1</v>
      </c>
      <c r="AS3384" s="5">
        <f t="shared" si="134"/>
        <v>5.6335999999999942E-2</v>
      </c>
    </row>
    <row r="3385" spans="1:45" x14ac:dyDescent="0.25">
      <c r="A3385" s="16" t="s">
        <v>405</v>
      </c>
      <c r="B3385" s="16" t="s">
        <v>140</v>
      </c>
      <c r="C3385" s="16" t="s">
        <v>362</v>
      </c>
      <c r="D3385" s="16">
        <v>2006</v>
      </c>
      <c r="E3385" s="16" t="s">
        <v>3813</v>
      </c>
      <c r="F3385" s="16" t="s">
        <v>594</v>
      </c>
      <c r="G3385" s="10">
        <v>14326.3</v>
      </c>
      <c r="H3385" s="73">
        <v>9.5698489999999996</v>
      </c>
      <c r="I3385" s="16">
        <v>5373054</v>
      </c>
      <c r="J3385" s="71">
        <v>4.9000000000000002E-2</v>
      </c>
      <c r="K3385" s="71">
        <v>0.93200000000000005</v>
      </c>
      <c r="L3385" s="16">
        <v>1.837833</v>
      </c>
      <c r="M3385" s="16">
        <v>6.2304999999999999E-2</v>
      </c>
      <c r="N3385" s="16">
        <v>1.2952859999999999</v>
      </c>
      <c r="O3385" s="16">
        <v>0.81132300000000002</v>
      </c>
      <c r="P3385" s="16">
        <v>0.98400810000000005</v>
      </c>
      <c r="Q3385" s="16">
        <v>0.93520840000000005</v>
      </c>
      <c r="R3385" s="16">
        <v>0.47699999999999998</v>
      </c>
      <c r="S3385" s="16">
        <v>1.0699999999999999E-2</v>
      </c>
      <c r="T3385" s="16">
        <v>4.8300000000000003E-2</v>
      </c>
      <c r="U3385" s="16">
        <v>3.7244999999999999</v>
      </c>
      <c r="V3385" s="16">
        <v>51.691000000000003</v>
      </c>
      <c r="W3385" s="16">
        <v>11.62</v>
      </c>
      <c r="X3385" s="16">
        <v>482.29700000000003</v>
      </c>
      <c r="Y3385" s="16">
        <v>69.1965</v>
      </c>
      <c r="Z3385" s="16">
        <v>0.27010000000000001</v>
      </c>
      <c r="AA3385" s="16">
        <v>-0.91149720000000001</v>
      </c>
      <c r="AB3385" s="16">
        <v>0.23</v>
      </c>
      <c r="AC3385" s="16">
        <v>7.22</v>
      </c>
      <c r="AD3385" s="16">
        <v>47.2</v>
      </c>
      <c r="AE3385" s="16">
        <v>21.628799999999998</v>
      </c>
      <c r="AF3385" s="16">
        <v>90.659099999999995</v>
      </c>
      <c r="AG3385" s="16">
        <v>581625</v>
      </c>
      <c r="AH3385" s="16">
        <v>0.70879999999999999</v>
      </c>
      <c r="AI3385" s="16">
        <v>98.8</v>
      </c>
      <c r="AJ3385" s="16">
        <v>99.9</v>
      </c>
      <c r="AK3385" s="16">
        <v>0.91720000000000002</v>
      </c>
      <c r="AL3385" s="16">
        <v>0.39600000000000002</v>
      </c>
      <c r="AM3385" s="16">
        <v>0.91649999999999998</v>
      </c>
      <c r="AN3385" s="16">
        <v>0.76019999999999999</v>
      </c>
      <c r="AO3385" s="16">
        <v>1.1396999999999999</v>
      </c>
      <c r="AP3385" s="16">
        <v>0.51890000000000003</v>
      </c>
      <c r="AQ3385" s="16">
        <v>7.9000000000000008E-3</v>
      </c>
      <c r="AR3385" s="16">
        <f t="shared" si="135"/>
        <v>1</v>
      </c>
      <c r="AS3385" s="5">
        <f t="shared" si="134"/>
        <v>8.9738000000000095E-2</v>
      </c>
    </row>
    <row r="3386" spans="1:45" x14ac:dyDescent="0.25">
      <c r="A3386" s="16" t="s">
        <v>405</v>
      </c>
      <c r="B3386" s="16" t="s">
        <v>140</v>
      </c>
      <c r="C3386" s="16" t="s">
        <v>362</v>
      </c>
      <c r="D3386" s="16">
        <v>2007</v>
      </c>
      <c r="E3386" s="16" t="s">
        <v>3823</v>
      </c>
      <c r="F3386" s="16" t="s">
        <v>594</v>
      </c>
      <c r="G3386" s="10">
        <v>15868.8</v>
      </c>
      <c r="H3386" s="73">
        <v>9.6721109999999992</v>
      </c>
      <c r="I3386" s="16">
        <v>5374622</v>
      </c>
      <c r="J3386" s="71">
        <v>6.5000000000000002E-2</v>
      </c>
      <c r="K3386" s="71">
        <v>0.99399999999999999</v>
      </c>
      <c r="L3386" s="16">
        <v>1.916328</v>
      </c>
      <c r="M3386" s="16">
        <v>7.7377799999999997E-2</v>
      </c>
      <c r="N3386" s="16">
        <v>1.3403940000000001</v>
      </c>
      <c r="O3386" s="16">
        <v>0.87438629999999995</v>
      </c>
      <c r="P3386" s="16">
        <v>1.066856</v>
      </c>
      <c r="Q3386" s="16">
        <v>0.89815659999999997</v>
      </c>
      <c r="R3386" s="16">
        <v>0.44940000000000002</v>
      </c>
      <c r="S3386" s="16">
        <v>1.2999999999999999E-2</v>
      </c>
      <c r="T3386" s="16">
        <v>5.0599999999999999E-2</v>
      </c>
      <c r="U3386" s="16">
        <v>3.5388000000000002</v>
      </c>
      <c r="V3386" s="16">
        <v>52.101999999999997</v>
      </c>
      <c r="W3386" s="16">
        <v>12.34</v>
      </c>
      <c r="X3386" s="16">
        <v>484.24099999999999</v>
      </c>
      <c r="Y3386" s="16">
        <v>70.682900000000004</v>
      </c>
      <c r="Z3386" s="16">
        <v>0.2853</v>
      </c>
      <c r="AA3386" s="16">
        <v>-0.91926479999999999</v>
      </c>
      <c r="AB3386" s="16">
        <v>0.23</v>
      </c>
      <c r="AC3386" s="16">
        <v>7.22</v>
      </c>
      <c r="AD3386" s="16">
        <v>47.4</v>
      </c>
      <c r="AE3386" s="16">
        <v>24.234100000000002</v>
      </c>
      <c r="AF3386" s="16">
        <v>112.253</v>
      </c>
      <c r="AG3386" s="16">
        <v>518957</v>
      </c>
      <c r="AH3386" s="16">
        <v>0.74619999999999997</v>
      </c>
      <c r="AI3386" s="16">
        <v>98.8</v>
      </c>
      <c r="AJ3386" s="16">
        <v>99.9</v>
      </c>
      <c r="AK3386" s="16">
        <v>0.9304</v>
      </c>
      <c r="AL3386" s="16">
        <v>0.30409999999999998</v>
      </c>
      <c r="AM3386" s="16">
        <v>0.74480000000000002</v>
      </c>
      <c r="AN3386" s="16">
        <v>1.0093000000000001</v>
      </c>
      <c r="AO3386" s="16">
        <v>1.0325</v>
      </c>
      <c r="AP3386" s="16">
        <v>0.45179999999999998</v>
      </c>
      <c r="AQ3386" s="16">
        <v>7.9000000000000008E-3</v>
      </c>
      <c r="AR3386" s="16">
        <f t="shared" si="135"/>
        <v>1</v>
      </c>
      <c r="AS3386" s="5">
        <f t="shared" si="134"/>
        <v>7.8494999999999981E-2</v>
      </c>
    </row>
    <row r="3387" spans="1:45" x14ac:dyDescent="0.25">
      <c r="A3387" s="16" t="s">
        <v>405</v>
      </c>
      <c r="B3387" s="16" t="s">
        <v>140</v>
      </c>
      <c r="C3387" s="16" t="s">
        <v>362</v>
      </c>
      <c r="D3387" s="16">
        <v>2008</v>
      </c>
      <c r="E3387" s="16" t="s">
        <v>3832</v>
      </c>
      <c r="F3387" s="16" t="s">
        <v>594</v>
      </c>
      <c r="G3387" s="10">
        <v>16747.8</v>
      </c>
      <c r="H3387" s="73">
        <v>9.7260229999999996</v>
      </c>
      <c r="I3387" s="16">
        <v>5379233</v>
      </c>
      <c r="J3387" s="71">
        <v>1.7000000000000001E-2</v>
      </c>
      <c r="K3387" s="71">
        <v>1.0109999999999999</v>
      </c>
      <c r="L3387" s="16">
        <v>1.9897640000000001</v>
      </c>
      <c r="M3387" s="16">
        <v>0.1676435</v>
      </c>
      <c r="N3387" s="16">
        <v>1.404684</v>
      </c>
      <c r="O3387" s="16">
        <v>0.87094930000000004</v>
      </c>
      <c r="P3387" s="16">
        <v>1.023342</v>
      </c>
      <c r="Q3387" s="16">
        <v>0.96271810000000002</v>
      </c>
      <c r="R3387" s="16">
        <v>0.4632</v>
      </c>
      <c r="S3387" s="16">
        <v>8.9999999999999993E-3</v>
      </c>
      <c r="T3387" s="16">
        <v>6.1100000000000002E-2</v>
      </c>
      <c r="U3387" s="16">
        <v>3.5354999999999999</v>
      </c>
      <c r="V3387" s="16">
        <v>52.512999999999998</v>
      </c>
      <c r="W3387" s="16">
        <v>13.06</v>
      </c>
      <c r="X3387" s="16">
        <v>486.18599999999998</v>
      </c>
      <c r="Y3387" s="16">
        <v>70.860600000000005</v>
      </c>
      <c r="Z3387" s="16">
        <v>0.28000000000000003</v>
      </c>
      <c r="AA3387" s="16">
        <v>-0.92703219999999997</v>
      </c>
      <c r="AB3387" s="16">
        <v>0.23</v>
      </c>
      <c r="AC3387" s="16">
        <v>7.22</v>
      </c>
      <c r="AD3387" s="16">
        <v>47.6</v>
      </c>
      <c r="AE3387" s="16">
        <v>23.796099999999999</v>
      </c>
      <c r="AF3387" s="16">
        <v>101.932</v>
      </c>
      <c r="AG3387" s="16">
        <v>534649</v>
      </c>
      <c r="AH3387" s="16">
        <v>0.70960000000000001</v>
      </c>
      <c r="AI3387" s="16">
        <v>98.8</v>
      </c>
      <c r="AJ3387" s="16">
        <v>100</v>
      </c>
      <c r="AK3387" s="16">
        <v>0.91439999999999999</v>
      </c>
      <c r="AL3387" s="16">
        <v>0.30399999999999999</v>
      </c>
      <c r="AM3387" s="16">
        <v>0.87</v>
      </c>
      <c r="AN3387" s="16">
        <v>1.0620000000000001</v>
      </c>
      <c r="AO3387" s="16">
        <v>1.1180000000000001</v>
      </c>
      <c r="AP3387" s="16">
        <v>0.56899999999999995</v>
      </c>
      <c r="AQ3387" s="16">
        <v>7.9000000000000008E-3</v>
      </c>
      <c r="AR3387" s="16">
        <f t="shared" si="135"/>
        <v>1</v>
      </c>
      <c r="AS3387" s="5">
        <f t="shared" si="134"/>
        <v>7.3436000000000057E-2</v>
      </c>
    </row>
    <row r="3388" spans="1:45" x14ac:dyDescent="0.25">
      <c r="A3388" s="16" t="s">
        <v>405</v>
      </c>
      <c r="B3388" s="16" t="s">
        <v>140</v>
      </c>
      <c r="C3388" s="16" t="s">
        <v>362</v>
      </c>
      <c r="D3388" s="16">
        <v>2009</v>
      </c>
      <c r="E3388" s="16" t="s">
        <v>3826</v>
      </c>
      <c r="F3388" s="16" t="s">
        <v>594</v>
      </c>
      <c r="G3388" s="10">
        <v>15818.6</v>
      </c>
      <c r="H3388" s="73">
        <v>9.6689399999999992</v>
      </c>
      <c r="I3388" s="16">
        <v>5386406</v>
      </c>
      <c r="J3388" s="71">
        <v>-5.2999999999999999E-2</v>
      </c>
      <c r="K3388" s="71">
        <v>0.95799999999999996</v>
      </c>
      <c r="L3388" s="16">
        <v>2.013887</v>
      </c>
      <c r="M3388" s="16">
        <v>0.14190700000000001</v>
      </c>
      <c r="N3388" s="16">
        <v>1.5206710000000001</v>
      </c>
      <c r="O3388" s="16">
        <v>0.91105990000000003</v>
      </c>
      <c r="P3388" s="16">
        <v>1.0179830000000001</v>
      </c>
      <c r="Q3388" s="16">
        <v>0.88716890000000004</v>
      </c>
      <c r="R3388" s="16">
        <v>0.4748</v>
      </c>
      <c r="S3388" s="16">
        <v>8.8999999999999999E-3</v>
      </c>
      <c r="T3388" s="16">
        <v>5.7700000000000001E-2</v>
      </c>
      <c r="U3388" s="16">
        <v>4.0237999999999996</v>
      </c>
      <c r="V3388" s="16">
        <v>52.923999999999999</v>
      </c>
      <c r="W3388" s="16">
        <v>13.78</v>
      </c>
      <c r="X3388" s="16">
        <v>488.13099999999997</v>
      </c>
      <c r="Y3388" s="16">
        <v>71.455399999999997</v>
      </c>
      <c r="Z3388" s="16">
        <v>0.29389999999999999</v>
      </c>
      <c r="AA3388" s="16">
        <v>-0.93091610000000002</v>
      </c>
      <c r="AB3388" s="16">
        <v>0.23</v>
      </c>
      <c r="AC3388" s="16">
        <v>7.22</v>
      </c>
      <c r="AD3388" s="16">
        <v>47.7</v>
      </c>
      <c r="AE3388" s="16">
        <v>22.4818</v>
      </c>
      <c r="AF3388" s="16">
        <v>101.34</v>
      </c>
      <c r="AG3388" s="16">
        <v>481193</v>
      </c>
      <c r="AH3388" s="16">
        <v>0.80369999999999997</v>
      </c>
      <c r="AI3388" s="16">
        <v>98.8</v>
      </c>
      <c r="AJ3388" s="16">
        <v>100</v>
      </c>
      <c r="AK3388" s="16">
        <v>0.8619</v>
      </c>
      <c r="AL3388" s="16">
        <v>0.22800000000000001</v>
      </c>
      <c r="AM3388" s="16">
        <v>0.86470000000000002</v>
      </c>
      <c r="AN3388" s="16">
        <v>0.88009999999999999</v>
      </c>
      <c r="AO3388" s="16">
        <v>1.0550999999999999</v>
      </c>
      <c r="AP3388" s="16">
        <v>0.49909999999999999</v>
      </c>
      <c r="AQ3388" s="16">
        <v>7.9000000000000008E-3</v>
      </c>
      <c r="AR3388" s="16">
        <f t="shared" si="135"/>
        <v>1</v>
      </c>
      <c r="AS3388" s="5">
        <f t="shared" si="134"/>
        <v>2.4122999999999895E-2</v>
      </c>
    </row>
    <row r="3389" spans="1:45" x14ac:dyDescent="0.25">
      <c r="A3389" s="16" t="s">
        <v>405</v>
      </c>
      <c r="B3389" s="16" t="s">
        <v>140</v>
      </c>
      <c r="C3389" s="16" t="s">
        <v>362</v>
      </c>
      <c r="D3389" s="16">
        <v>2010</v>
      </c>
      <c r="E3389" s="16" t="s">
        <v>3819</v>
      </c>
      <c r="F3389" s="16" t="s">
        <v>594</v>
      </c>
      <c r="G3389" s="10">
        <v>16600.599999999999</v>
      </c>
      <c r="H3389" s="73">
        <v>9.7171950000000002</v>
      </c>
      <c r="I3389" s="16">
        <v>5391428</v>
      </c>
      <c r="J3389" s="71">
        <v>3.6999999999999998E-2</v>
      </c>
      <c r="K3389" s="71">
        <v>0.99399999999999999</v>
      </c>
      <c r="L3389" s="16">
        <v>2.117467</v>
      </c>
      <c r="M3389" s="16">
        <v>0.28476800000000002</v>
      </c>
      <c r="N3389" s="16">
        <v>1.549553</v>
      </c>
      <c r="O3389" s="16">
        <v>0.94920709999999997</v>
      </c>
      <c r="P3389" s="16">
        <v>1.0265869999999999</v>
      </c>
      <c r="Q3389" s="16">
        <v>0.9041285</v>
      </c>
      <c r="R3389" s="16">
        <v>0.6179</v>
      </c>
      <c r="S3389" s="16">
        <v>1.0500000000000001E-2</v>
      </c>
      <c r="T3389" s="16">
        <v>6.4000000000000001E-2</v>
      </c>
      <c r="U3389" s="16">
        <v>4.1275000000000004</v>
      </c>
      <c r="V3389" s="16">
        <v>53.35</v>
      </c>
      <c r="W3389" s="16">
        <v>14.5</v>
      </c>
      <c r="X3389" s="16">
        <v>482.71</v>
      </c>
      <c r="Y3389" s="16">
        <v>72.266199999999998</v>
      </c>
      <c r="Z3389" s="16">
        <v>0.2979</v>
      </c>
      <c r="AA3389" s="16">
        <v>-0.96975370000000005</v>
      </c>
      <c r="AB3389" s="16">
        <v>0.23</v>
      </c>
      <c r="AC3389" s="16">
        <v>7.22</v>
      </c>
      <c r="AD3389" s="16">
        <v>48.7</v>
      </c>
      <c r="AE3389" s="16">
        <v>20.223299999999998</v>
      </c>
      <c r="AF3389" s="16">
        <v>109.047</v>
      </c>
      <c r="AG3389" s="16">
        <v>509401</v>
      </c>
      <c r="AH3389" s="16">
        <v>0.80359999999999998</v>
      </c>
      <c r="AI3389" s="16">
        <v>98.8</v>
      </c>
      <c r="AJ3389" s="16">
        <v>100</v>
      </c>
      <c r="AK3389" s="16">
        <v>0.89370000000000005</v>
      </c>
      <c r="AL3389" s="16">
        <v>0.23530000000000001</v>
      </c>
      <c r="AM3389" s="16">
        <v>0.82950000000000002</v>
      </c>
      <c r="AN3389" s="16">
        <v>1.0199</v>
      </c>
      <c r="AO3389" s="16">
        <v>0.99939999999999996</v>
      </c>
      <c r="AP3389" s="16">
        <v>0.5252</v>
      </c>
      <c r="AQ3389" s="16">
        <v>7.9000000000000008E-3</v>
      </c>
      <c r="AR3389" s="16">
        <f t="shared" si="135"/>
        <v>1</v>
      </c>
      <c r="AS3389" s="5">
        <f t="shared" si="134"/>
        <v>0.10358000000000001</v>
      </c>
    </row>
    <row r="3390" spans="1:45" x14ac:dyDescent="0.25">
      <c r="A3390" s="16" t="s">
        <v>405</v>
      </c>
      <c r="B3390" s="16" t="s">
        <v>140</v>
      </c>
      <c r="C3390" s="16" t="s">
        <v>362</v>
      </c>
      <c r="D3390" s="16">
        <v>2011</v>
      </c>
      <c r="E3390" s="16" t="s">
        <v>3830</v>
      </c>
      <c r="F3390" s="16" t="s">
        <v>594</v>
      </c>
      <c r="G3390" s="10">
        <v>17046.599999999999</v>
      </c>
      <c r="H3390" s="73">
        <v>9.7437070000000006</v>
      </c>
      <c r="I3390" s="16">
        <v>5398384</v>
      </c>
      <c r="J3390" s="71">
        <v>6.0000000000000001E-3</v>
      </c>
      <c r="K3390" s="71">
        <v>1</v>
      </c>
      <c r="L3390" s="16">
        <v>2.1643469999999998</v>
      </c>
      <c r="M3390" s="16">
        <v>0.36540689999999998</v>
      </c>
      <c r="N3390" s="16">
        <v>1.542119</v>
      </c>
      <c r="O3390" s="16">
        <v>0.97081419999999996</v>
      </c>
      <c r="P3390" s="16">
        <v>1.026286</v>
      </c>
      <c r="Q3390" s="16">
        <v>0.91681690000000005</v>
      </c>
      <c r="R3390" s="16">
        <v>0.66500000000000004</v>
      </c>
      <c r="S3390" s="16">
        <v>9.4999999999999998E-3</v>
      </c>
      <c r="T3390" s="16">
        <v>7.0300000000000001E-2</v>
      </c>
      <c r="U3390" s="16">
        <v>3.9725999999999999</v>
      </c>
      <c r="V3390" s="16">
        <v>55.09</v>
      </c>
      <c r="W3390" s="16">
        <v>14.6</v>
      </c>
      <c r="X3390" s="16">
        <v>477.28899999999999</v>
      </c>
      <c r="Y3390" s="16">
        <v>73.784999999999997</v>
      </c>
      <c r="Z3390" s="16">
        <v>0.29620000000000002</v>
      </c>
      <c r="AA3390" s="16">
        <v>-0.94645109999999999</v>
      </c>
      <c r="AB3390" s="16">
        <v>0.23</v>
      </c>
      <c r="AC3390" s="16">
        <v>7.22</v>
      </c>
      <c r="AD3390" s="16">
        <v>48.1</v>
      </c>
      <c r="AE3390" s="16">
        <v>19.411300000000001</v>
      </c>
      <c r="AF3390" s="16">
        <v>109.97799999999999</v>
      </c>
      <c r="AG3390" s="16">
        <v>524009</v>
      </c>
      <c r="AH3390" s="16">
        <v>0.80330000000000001</v>
      </c>
      <c r="AI3390" s="16">
        <v>98.8</v>
      </c>
      <c r="AJ3390" s="16">
        <v>100</v>
      </c>
      <c r="AK3390" s="16">
        <v>0.95279999999999998</v>
      </c>
      <c r="AL3390" s="16">
        <v>0.2437</v>
      </c>
      <c r="AM3390" s="16">
        <v>0.83489999999999998</v>
      </c>
      <c r="AN3390" s="16">
        <v>0.95989999999999998</v>
      </c>
      <c r="AO3390" s="16">
        <v>1.0031000000000001</v>
      </c>
      <c r="AP3390" s="16">
        <v>0.57179999999999997</v>
      </c>
      <c r="AQ3390" s="16">
        <v>7.9000000000000008E-3</v>
      </c>
      <c r="AR3390" s="16">
        <f t="shared" si="135"/>
        <v>1</v>
      </c>
      <c r="AS3390" s="5">
        <f t="shared" si="134"/>
        <v>4.6879999999999811E-2</v>
      </c>
    </row>
    <row r="3391" spans="1:45" x14ac:dyDescent="0.25">
      <c r="A3391" s="16" t="s">
        <v>405</v>
      </c>
      <c r="B3391" s="16" t="s">
        <v>140</v>
      </c>
      <c r="C3391" s="16" t="s">
        <v>362</v>
      </c>
      <c r="D3391" s="16">
        <v>2012</v>
      </c>
      <c r="E3391" s="16" t="s">
        <v>3835</v>
      </c>
      <c r="F3391" s="16" t="s">
        <v>594</v>
      </c>
      <c r="G3391" s="10">
        <v>17299.599999999999</v>
      </c>
      <c r="H3391" s="73">
        <v>9.7584400000000002</v>
      </c>
      <c r="I3391" s="16">
        <v>5407579</v>
      </c>
      <c r="J3391" s="71">
        <v>4.0000000000000001E-3</v>
      </c>
      <c r="K3391" s="71">
        <v>1.004</v>
      </c>
      <c r="L3391" s="16">
        <v>2.2050010000000002</v>
      </c>
      <c r="M3391" s="16">
        <v>0.50173120000000004</v>
      </c>
      <c r="N3391" s="16">
        <v>1.5459149999999999</v>
      </c>
      <c r="O3391" s="16">
        <v>0.97251209999999999</v>
      </c>
      <c r="P3391" s="16">
        <v>1.0038689999999999</v>
      </c>
      <c r="Q3391" s="16">
        <v>0.89268199999999998</v>
      </c>
      <c r="R3391" s="16">
        <v>0.80810000000000004</v>
      </c>
      <c r="S3391" s="16">
        <v>7.4000000000000003E-3</v>
      </c>
      <c r="T3391" s="16">
        <v>7.7399999999999997E-2</v>
      </c>
      <c r="U3391" s="16">
        <v>3.9245000000000001</v>
      </c>
      <c r="V3391" s="16">
        <v>56.83</v>
      </c>
      <c r="W3391" s="16">
        <v>14.7</v>
      </c>
      <c r="X3391" s="16">
        <v>471.86799999999999</v>
      </c>
      <c r="Y3391" s="16">
        <v>73.771299999999997</v>
      </c>
      <c r="Z3391" s="16">
        <v>0.30080000000000001</v>
      </c>
      <c r="AA3391" s="16">
        <v>-0.92703219999999997</v>
      </c>
      <c r="AB3391" s="16">
        <v>0.23</v>
      </c>
      <c r="AC3391" s="16">
        <v>7.22</v>
      </c>
      <c r="AD3391" s="16">
        <v>47.6</v>
      </c>
      <c r="AE3391" s="16">
        <v>17.8995</v>
      </c>
      <c r="AF3391" s="16">
        <v>111.91200000000001</v>
      </c>
      <c r="AG3391" s="16">
        <v>523857</v>
      </c>
      <c r="AH3391" s="16">
        <v>0.78300000000000003</v>
      </c>
      <c r="AI3391" s="16">
        <v>98.8</v>
      </c>
      <c r="AJ3391" s="16">
        <v>100</v>
      </c>
      <c r="AK3391" s="16">
        <v>0.95450000000000002</v>
      </c>
      <c r="AL3391" s="16">
        <v>7.0800000000000002E-2</v>
      </c>
      <c r="AM3391" s="16">
        <v>0.83699999999999997</v>
      </c>
      <c r="AN3391" s="16">
        <v>1.071</v>
      </c>
      <c r="AO3391" s="16">
        <v>1.0401</v>
      </c>
      <c r="AP3391" s="16">
        <v>0.46550000000000002</v>
      </c>
      <c r="AQ3391" s="16">
        <v>7.9000000000000008E-3</v>
      </c>
      <c r="AR3391" s="16">
        <f t="shared" si="135"/>
        <v>1</v>
      </c>
      <c r="AS3391" s="5">
        <f t="shared" si="134"/>
        <v>4.0654000000000412E-2</v>
      </c>
    </row>
    <row r="3392" spans="1:45" x14ac:dyDescent="0.25">
      <c r="A3392" s="16" t="s">
        <v>405</v>
      </c>
      <c r="B3392" s="16" t="s">
        <v>140</v>
      </c>
      <c r="C3392" s="16" t="s">
        <v>362</v>
      </c>
      <c r="D3392" s="16">
        <v>2013</v>
      </c>
      <c r="E3392" s="16" t="s">
        <v>3814</v>
      </c>
      <c r="F3392" s="16" t="s">
        <v>594</v>
      </c>
      <c r="G3392" s="10">
        <v>17538.599999999999</v>
      </c>
      <c r="H3392" s="73">
        <v>9.7721619999999998</v>
      </c>
      <c r="I3392" s="16">
        <v>5413393</v>
      </c>
      <c r="J3392" s="71">
        <v>1.2E-2</v>
      </c>
      <c r="K3392" s="71">
        <v>1.016</v>
      </c>
      <c r="L3392" s="16">
        <v>2.2856290000000001</v>
      </c>
      <c r="M3392" s="16">
        <v>0.60660020000000003</v>
      </c>
      <c r="N3392" s="16">
        <v>1.589153</v>
      </c>
      <c r="O3392" s="16">
        <v>1.026883</v>
      </c>
      <c r="P3392" s="16">
        <v>1.0125690000000001</v>
      </c>
      <c r="Q3392" s="16">
        <v>0.86191859999999998</v>
      </c>
      <c r="R3392" s="16">
        <v>0.82740000000000002</v>
      </c>
      <c r="S3392" s="16">
        <v>7.7000000000000002E-3</v>
      </c>
      <c r="T3392" s="16">
        <v>8.7400000000000005E-2</v>
      </c>
      <c r="U3392" s="16">
        <v>4.1052</v>
      </c>
      <c r="V3392" s="16">
        <v>58.57</v>
      </c>
      <c r="W3392" s="16">
        <v>14.8</v>
      </c>
      <c r="X3392" s="16">
        <v>468.85899999999998</v>
      </c>
      <c r="Y3392" s="16">
        <v>74.869100000000003</v>
      </c>
      <c r="Z3392" s="16">
        <v>0.313</v>
      </c>
      <c r="AA3392" s="16">
        <v>-0.95033489999999998</v>
      </c>
      <c r="AB3392" s="16">
        <v>0.23</v>
      </c>
      <c r="AC3392" s="16">
        <v>7.22</v>
      </c>
      <c r="AD3392" s="16">
        <v>48.2</v>
      </c>
      <c r="AE3392" s="16">
        <v>17.744299999999999</v>
      </c>
      <c r="AF3392" s="16">
        <v>113.911</v>
      </c>
      <c r="AG3392" s="16">
        <v>526731</v>
      </c>
      <c r="AH3392" s="16">
        <v>0.79039999999999999</v>
      </c>
      <c r="AI3392" s="16">
        <v>98.8</v>
      </c>
      <c r="AJ3392" s="16">
        <v>100</v>
      </c>
      <c r="AK3392" s="16">
        <v>0.9446</v>
      </c>
      <c r="AL3392" s="16">
        <v>6.13E-2</v>
      </c>
      <c r="AM3392" s="16">
        <v>0.78820000000000001</v>
      </c>
      <c r="AN3392" s="16">
        <v>1.0993999999999999</v>
      </c>
      <c r="AO3392" s="16">
        <v>0.92290000000000005</v>
      </c>
      <c r="AP3392" s="16">
        <v>0.45529999999999998</v>
      </c>
      <c r="AQ3392" s="16">
        <v>7.9000000000000008E-3</v>
      </c>
      <c r="AR3392" s="16">
        <f t="shared" si="135"/>
        <v>1</v>
      </c>
      <c r="AS3392" s="5">
        <f t="shared" si="134"/>
        <v>8.0627999999999922E-2</v>
      </c>
    </row>
    <row r="3393" spans="1:45" x14ac:dyDescent="0.25">
      <c r="A3393" s="16" t="s">
        <v>405</v>
      </c>
      <c r="B3393" s="16" t="s">
        <v>140</v>
      </c>
      <c r="C3393" s="16" t="s">
        <v>362</v>
      </c>
      <c r="D3393" s="16">
        <v>2014</v>
      </c>
      <c r="E3393" s="16" t="s">
        <v>3836</v>
      </c>
      <c r="F3393" s="16" t="s">
        <v>594</v>
      </c>
      <c r="G3393" s="10">
        <v>17972.099999999999</v>
      </c>
      <c r="H3393" s="73">
        <v>9.796576</v>
      </c>
      <c r="I3393" s="16">
        <v>5418649</v>
      </c>
      <c r="J3393" s="71">
        <v>8.0000000000000002E-3</v>
      </c>
      <c r="K3393" s="71">
        <v>1.024</v>
      </c>
      <c r="L3393" s="16">
        <v>2.2359179999999999</v>
      </c>
      <c r="M3393" s="16">
        <v>0.51216329999999999</v>
      </c>
      <c r="N3393" s="16">
        <v>1.574111</v>
      </c>
      <c r="O3393" s="16">
        <v>1.029582</v>
      </c>
      <c r="P3393" s="16">
        <v>0.9942474</v>
      </c>
      <c r="Q3393" s="16">
        <v>0.87384949999999995</v>
      </c>
      <c r="R3393" s="16">
        <v>0.88619999999999999</v>
      </c>
      <c r="S3393" s="16">
        <v>8.5000000000000006E-3</v>
      </c>
      <c r="T3393" s="16">
        <v>7.3499999999999996E-2</v>
      </c>
      <c r="U3393" s="16">
        <v>3.7317</v>
      </c>
      <c r="V3393" s="16">
        <v>60.31</v>
      </c>
      <c r="W3393" s="16">
        <v>14.9</v>
      </c>
      <c r="X3393" s="16">
        <v>465.84899999999999</v>
      </c>
      <c r="Y3393" s="16">
        <v>74.907399999999996</v>
      </c>
      <c r="Z3393" s="16">
        <v>0.31159999999999999</v>
      </c>
      <c r="AA3393" s="16">
        <v>-0.9635397</v>
      </c>
      <c r="AB3393" s="16">
        <v>0.23</v>
      </c>
      <c r="AC3393" s="16">
        <v>7.22</v>
      </c>
      <c r="AD3393" s="16">
        <v>48.54</v>
      </c>
      <c r="AE3393" s="16">
        <v>16.843299999999999</v>
      </c>
      <c r="AF3393" s="16">
        <v>116.94</v>
      </c>
      <c r="AG3393" s="16">
        <v>489329</v>
      </c>
      <c r="AH3393" s="16">
        <v>0.79779999999999995</v>
      </c>
      <c r="AI3393" s="16">
        <v>98.8</v>
      </c>
      <c r="AJ3393" s="16">
        <v>100</v>
      </c>
      <c r="AK3393" s="16">
        <v>0.95989999999999998</v>
      </c>
      <c r="AL3393" s="16">
        <v>0.1169</v>
      </c>
      <c r="AM3393" s="16">
        <v>0.871</v>
      </c>
      <c r="AN3393" s="16">
        <v>1.0121</v>
      </c>
      <c r="AO3393" s="16">
        <v>0.89649999999999996</v>
      </c>
      <c r="AP3393" s="16">
        <v>0.47270000000000001</v>
      </c>
      <c r="AQ3393" s="16">
        <v>7.9000000000000008E-3</v>
      </c>
      <c r="AR3393" s="16">
        <f t="shared" si="135"/>
        <v>1</v>
      </c>
      <c r="AS3393" s="5">
        <f t="shared" si="134"/>
        <v>-4.9711000000000283E-2</v>
      </c>
    </row>
    <row r="3394" spans="1:45" x14ac:dyDescent="0.25">
      <c r="A3394" s="16" t="s">
        <v>405</v>
      </c>
      <c r="B3394" s="16" t="s">
        <v>141</v>
      </c>
      <c r="C3394" s="16" t="s">
        <v>363</v>
      </c>
      <c r="D3394" s="16">
        <v>1985</v>
      </c>
      <c r="E3394" s="16" t="s">
        <v>3840</v>
      </c>
      <c r="F3394" s="16" t="s">
        <v>594</v>
      </c>
      <c r="G3394" s="10"/>
      <c r="H3394" s="73"/>
      <c r="I3394" s="16" t="s">
        <v>6700</v>
      </c>
      <c r="K3394" s="71">
        <v>0</v>
      </c>
      <c r="L3394" s="16">
        <v>0.87598920000000002</v>
      </c>
      <c r="M3394" s="16">
        <v>-0.32609060000000001</v>
      </c>
      <c r="N3394" s="16">
        <v>0.69051819999999997</v>
      </c>
      <c r="O3394" s="16">
        <v>-0.86811269999999996</v>
      </c>
      <c r="P3394" s="16">
        <v>1.1610020000000001</v>
      </c>
      <c r="Q3394" s="16">
        <v>1.3322419999999999</v>
      </c>
      <c r="R3394" s="16">
        <v>0.19309999999999999</v>
      </c>
      <c r="S3394" s="16">
        <v>6.8000000000000005E-2</v>
      </c>
      <c r="T3394" s="16">
        <v>0</v>
      </c>
      <c r="U3394" s="16">
        <v>5.1778000000000004</v>
      </c>
      <c r="V3394" s="16">
        <v>31.97</v>
      </c>
      <c r="W3394" s="16">
        <v>5.47</v>
      </c>
      <c r="X3394" s="16">
        <v>488.101</v>
      </c>
      <c r="Y3394" s="16">
        <v>14.392099999999999</v>
      </c>
      <c r="Z3394" s="16">
        <v>1.18E-2</v>
      </c>
      <c r="AA3394" s="16">
        <v>-0.86340099999999997</v>
      </c>
      <c r="AB3394" s="16">
        <v>0.38</v>
      </c>
      <c r="AC3394" s="16">
        <v>5.34</v>
      </c>
      <c r="AD3394" s="16">
        <v>48.54</v>
      </c>
      <c r="AE3394" s="16">
        <v>14.7095</v>
      </c>
      <c r="AF3394" s="16">
        <v>0</v>
      </c>
      <c r="AG3394" s="16">
        <v>568855</v>
      </c>
      <c r="AH3394" s="16">
        <v>1.9763999999999999</v>
      </c>
      <c r="AI3394" s="16">
        <v>99.1</v>
      </c>
      <c r="AJ3394" s="16">
        <v>99.648700000000005</v>
      </c>
      <c r="AK3394" s="16">
        <v>1.4007000000000001</v>
      </c>
      <c r="AL3394" s="16">
        <v>1.3693</v>
      </c>
      <c r="AM3394" s="16">
        <v>0.66080000000000005</v>
      </c>
      <c r="AN3394" s="16">
        <v>1.2482</v>
      </c>
      <c r="AO3394" s="16">
        <v>1.1708000000000001</v>
      </c>
      <c r="AP3394" s="16">
        <v>1.1240000000000001</v>
      </c>
      <c r="AQ3394" s="16">
        <v>2.0000000000000001E-4</v>
      </c>
      <c r="AR3394" s="16">
        <f t="shared" si="135"/>
        <v>1</v>
      </c>
      <c r="AS3394" s="5">
        <f t="shared" si="134"/>
        <v>0</v>
      </c>
    </row>
    <row r="3395" spans="1:45" x14ac:dyDescent="0.25">
      <c r="A3395" s="16" t="s">
        <v>405</v>
      </c>
      <c r="B3395" s="16" t="s">
        <v>141</v>
      </c>
      <c r="C3395" s="16" t="s">
        <v>363</v>
      </c>
      <c r="D3395" s="16">
        <v>1986</v>
      </c>
      <c r="E3395" s="16" t="s">
        <v>3857</v>
      </c>
      <c r="F3395" s="16" t="s">
        <v>594</v>
      </c>
      <c r="G3395" s="10"/>
      <c r="H3395" s="73"/>
      <c r="I3395" s="16" t="s">
        <v>6700</v>
      </c>
      <c r="J3395" s="71">
        <v>0</v>
      </c>
      <c r="K3395" s="71">
        <v>0</v>
      </c>
      <c r="L3395" s="16">
        <v>0.99345090000000003</v>
      </c>
      <c r="M3395" s="16">
        <v>-0.2908927</v>
      </c>
      <c r="N3395" s="16">
        <v>0.76441950000000003</v>
      </c>
      <c r="O3395" s="16">
        <v>-0.82500569999999995</v>
      </c>
      <c r="P3395" s="16">
        <v>1.2762610000000001</v>
      </c>
      <c r="Q3395" s="16">
        <v>1.322252</v>
      </c>
      <c r="R3395" s="16">
        <v>0.26729999999999998</v>
      </c>
      <c r="S3395" s="16">
        <v>6.6600000000000006E-2</v>
      </c>
      <c r="T3395" s="16">
        <v>0</v>
      </c>
      <c r="U3395" s="16">
        <v>5.1929999999999996</v>
      </c>
      <c r="V3395" s="16">
        <v>34.176000000000002</v>
      </c>
      <c r="W3395" s="16">
        <v>5.8079999999999998</v>
      </c>
      <c r="X3395" s="16">
        <v>488.80799999999999</v>
      </c>
      <c r="Y3395" s="16">
        <v>16.418199999999999</v>
      </c>
      <c r="Z3395" s="16">
        <v>1.18E-2</v>
      </c>
      <c r="AA3395" s="16">
        <v>-0.86184749999999999</v>
      </c>
      <c r="AB3395" s="16">
        <v>0.38</v>
      </c>
      <c r="AC3395" s="16">
        <v>5.34</v>
      </c>
      <c r="AD3395" s="16">
        <v>48.5</v>
      </c>
      <c r="AE3395" s="16">
        <v>23.4343</v>
      </c>
      <c r="AF3395" s="16">
        <v>0</v>
      </c>
      <c r="AG3395" s="16">
        <v>577391</v>
      </c>
      <c r="AH3395" s="16">
        <v>1.9737</v>
      </c>
      <c r="AI3395" s="16">
        <v>99.1</v>
      </c>
      <c r="AJ3395" s="16">
        <v>99.644599999999997</v>
      </c>
      <c r="AK3395" s="16">
        <v>1.3852</v>
      </c>
      <c r="AL3395" s="16">
        <v>1.3479000000000001</v>
      </c>
      <c r="AM3395" s="16">
        <v>0.67490000000000006</v>
      </c>
      <c r="AN3395" s="16">
        <v>1.2366999999999999</v>
      </c>
      <c r="AO3395" s="16">
        <v>1.1531</v>
      </c>
      <c r="AP3395" s="16">
        <v>1.1176999999999999</v>
      </c>
      <c r="AQ3395" s="16">
        <v>2.0000000000000001E-4</v>
      </c>
      <c r="AR3395" s="16">
        <f t="shared" si="135"/>
        <v>1</v>
      </c>
      <c r="AS3395" s="5">
        <f t="shared" si="134"/>
        <v>0.1174617</v>
      </c>
    </row>
    <row r="3396" spans="1:45" x14ac:dyDescent="0.25">
      <c r="A3396" s="16" t="s">
        <v>405</v>
      </c>
      <c r="B3396" s="16" t="s">
        <v>141</v>
      </c>
      <c r="C3396" s="16" t="s">
        <v>363</v>
      </c>
      <c r="D3396" s="16">
        <v>1987</v>
      </c>
      <c r="E3396" s="16" t="s">
        <v>3849</v>
      </c>
      <c r="F3396" s="16" t="s">
        <v>594</v>
      </c>
      <c r="G3396" s="10"/>
      <c r="H3396" s="73"/>
      <c r="I3396" s="16" t="s">
        <v>6700</v>
      </c>
      <c r="J3396" s="71">
        <v>0</v>
      </c>
      <c r="K3396" s="71">
        <v>0</v>
      </c>
      <c r="L3396" s="16">
        <v>1.063105</v>
      </c>
      <c r="M3396" s="16">
        <v>-0.25526199999999999</v>
      </c>
      <c r="N3396" s="16">
        <v>0.83604690000000004</v>
      </c>
      <c r="O3396" s="16">
        <v>-0.78190079999999995</v>
      </c>
      <c r="P3396" s="16">
        <v>1.290716</v>
      </c>
      <c r="Q3396" s="16">
        <v>1.3122290000000001</v>
      </c>
      <c r="R3396" s="16">
        <v>0.34160000000000001</v>
      </c>
      <c r="S3396" s="16">
        <v>6.5299999999999997E-2</v>
      </c>
      <c r="T3396" s="16">
        <v>0</v>
      </c>
      <c r="U3396" s="16">
        <v>5.2081999999999997</v>
      </c>
      <c r="V3396" s="16">
        <v>36.381999999999998</v>
      </c>
      <c r="W3396" s="16">
        <v>6.1459999999999999</v>
      </c>
      <c r="X3396" s="16">
        <v>489.15800000000002</v>
      </c>
      <c r="Y3396" s="16">
        <v>18.444199999999999</v>
      </c>
      <c r="Z3396" s="16">
        <v>1.18E-2</v>
      </c>
      <c r="AA3396" s="16">
        <v>-0.86029389999999994</v>
      </c>
      <c r="AB3396" s="16">
        <v>0.38</v>
      </c>
      <c r="AC3396" s="16">
        <v>5.34</v>
      </c>
      <c r="AD3396" s="16">
        <v>48.46</v>
      </c>
      <c r="AE3396" s="16">
        <v>24.314299999999999</v>
      </c>
      <c r="AF3396" s="16">
        <v>0</v>
      </c>
      <c r="AG3396" s="16">
        <v>585928</v>
      </c>
      <c r="AH3396" s="16">
        <v>1.9710000000000001</v>
      </c>
      <c r="AI3396" s="16">
        <v>99.1</v>
      </c>
      <c r="AJ3396" s="16">
        <v>99.640500000000003</v>
      </c>
      <c r="AK3396" s="16">
        <v>1.3697999999999999</v>
      </c>
      <c r="AL3396" s="16">
        <v>1.3264</v>
      </c>
      <c r="AM3396" s="16">
        <v>0.68899999999999995</v>
      </c>
      <c r="AN3396" s="16">
        <v>1.2251000000000001</v>
      </c>
      <c r="AO3396" s="16">
        <v>1.1353</v>
      </c>
      <c r="AP3396" s="16">
        <v>1.1113999999999999</v>
      </c>
      <c r="AQ3396" s="16">
        <v>2.0000000000000001E-4</v>
      </c>
      <c r="AR3396" s="16">
        <f t="shared" si="135"/>
        <v>1</v>
      </c>
      <c r="AS3396" s="5">
        <f t="shared" ref="AS3396:AS3459" si="136">IF(D3396=1985, 0, L3396-L3395)</f>
        <v>6.9654099999999941E-2</v>
      </c>
    </row>
    <row r="3397" spans="1:45" x14ac:dyDescent="0.25">
      <c r="A3397" s="16" t="s">
        <v>405</v>
      </c>
      <c r="B3397" s="16" t="s">
        <v>141</v>
      </c>
      <c r="C3397" s="16" t="s">
        <v>363</v>
      </c>
      <c r="D3397" s="16">
        <v>1988</v>
      </c>
      <c r="E3397" s="16" t="s">
        <v>3855</v>
      </c>
      <c r="F3397" s="16" t="s">
        <v>594</v>
      </c>
      <c r="G3397" s="10"/>
      <c r="H3397" s="73"/>
      <c r="I3397" s="16" t="s">
        <v>6700</v>
      </c>
      <c r="J3397" s="71">
        <v>0</v>
      </c>
      <c r="K3397" s="71">
        <v>0</v>
      </c>
      <c r="L3397" s="16">
        <v>1.1337269999999999</v>
      </c>
      <c r="M3397" s="16">
        <v>-0.22000939999999999</v>
      </c>
      <c r="N3397" s="16">
        <v>0.91020290000000004</v>
      </c>
      <c r="O3397" s="16">
        <v>-0.7387937</v>
      </c>
      <c r="P3397" s="16">
        <v>1.3051710000000001</v>
      </c>
      <c r="Q3397" s="16">
        <v>1.3022199999999999</v>
      </c>
      <c r="R3397" s="16">
        <v>0.41589999999999999</v>
      </c>
      <c r="S3397" s="16">
        <v>6.3899999999999998E-2</v>
      </c>
      <c r="T3397" s="16">
        <v>0</v>
      </c>
      <c r="U3397" s="16">
        <v>5.2234999999999996</v>
      </c>
      <c r="V3397" s="16">
        <v>38.588000000000001</v>
      </c>
      <c r="W3397" s="16">
        <v>6.484</v>
      </c>
      <c r="X3397" s="16">
        <v>489.90300000000002</v>
      </c>
      <c r="Y3397" s="16">
        <v>20.470300000000002</v>
      </c>
      <c r="Z3397" s="16">
        <v>1.18E-2</v>
      </c>
      <c r="AA3397" s="16">
        <v>-0.85874030000000001</v>
      </c>
      <c r="AB3397" s="16">
        <v>0.38</v>
      </c>
      <c r="AC3397" s="16">
        <v>5.34</v>
      </c>
      <c r="AD3397" s="16">
        <v>48.42</v>
      </c>
      <c r="AE3397" s="16">
        <v>25.194299999999998</v>
      </c>
      <c r="AF3397" s="16">
        <v>0</v>
      </c>
      <c r="AG3397" s="16">
        <v>594465</v>
      </c>
      <c r="AH3397" s="16">
        <v>1.9682999999999999</v>
      </c>
      <c r="AI3397" s="16">
        <v>99.1</v>
      </c>
      <c r="AJ3397" s="16">
        <v>99.636399999999995</v>
      </c>
      <c r="AK3397" s="16">
        <v>1.3543000000000001</v>
      </c>
      <c r="AL3397" s="16">
        <v>1.3049999999999999</v>
      </c>
      <c r="AM3397" s="16">
        <v>0.70309999999999995</v>
      </c>
      <c r="AN3397" s="16">
        <v>1.2136</v>
      </c>
      <c r="AO3397" s="16">
        <v>1.1174999999999999</v>
      </c>
      <c r="AP3397" s="16">
        <v>1.1051</v>
      </c>
      <c r="AQ3397" s="16">
        <v>2.0000000000000001E-4</v>
      </c>
      <c r="AR3397" s="16">
        <f t="shared" ref="AR3397:AR3460" si="137">IF(OR(AND(I3397&lt;&gt;"", I3397&gt;=10000000, AQ3397&lt;=32.5), AND(A3397="Middle East &amp; North Africa", I3397&lt;&gt;"", I3397&gt;=9000000, AQ3397&lt;&gt;"", AQ3397&lt;=32.5)), 0, 1)</f>
        <v>1</v>
      </c>
      <c r="AS3397" s="5">
        <f t="shared" si="136"/>
        <v>7.0621999999999963E-2</v>
      </c>
    </row>
    <row r="3398" spans="1:45" x14ac:dyDescent="0.25">
      <c r="A3398" s="16" t="s">
        <v>405</v>
      </c>
      <c r="B3398" s="16" t="s">
        <v>141</v>
      </c>
      <c r="C3398" s="16" t="s">
        <v>363</v>
      </c>
      <c r="D3398" s="16">
        <v>1989</v>
      </c>
      <c r="E3398" s="16" t="s">
        <v>3848</v>
      </c>
      <c r="F3398" s="16" t="s">
        <v>594</v>
      </c>
      <c r="G3398" s="10"/>
      <c r="H3398" s="73"/>
      <c r="I3398" s="16" t="s">
        <v>6700</v>
      </c>
      <c r="J3398" s="71">
        <v>0</v>
      </c>
      <c r="K3398" s="71">
        <v>0</v>
      </c>
      <c r="L3398" s="16">
        <v>1.2190380000000001</v>
      </c>
      <c r="M3398" s="16">
        <v>-0.15400030000000001</v>
      </c>
      <c r="N3398" s="16">
        <v>0.98747459999999998</v>
      </c>
      <c r="O3398" s="16">
        <v>-0.6956888</v>
      </c>
      <c r="P3398" s="16">
        <v>1.319625</v>
      </c>
      <c r="Q3398" s="16">
        <v>1.292214</v>
      </c>
      <c r="R3398" s="16">
        <v>0.49020000000000002</v>
      </c>
      <c r="S3398" s="16">
        <v>6.25E-2</v>
      </c>
      <c r="T3398" s="16">
        <v>3.3E-3</v>
      </c>
      <c r="U3398" s="16">
        <v>5.2386999999999997</v>
      </c>
      <c r="V3398" s="16">
        <v>40.793999999999997</v>
      </c>
      <c r="W3398" s="16">
        <v>6.8220000000000001</v>
      </c>
      <c r="X3398" s="16">
        <v>491.13799999999998</v>
      </c>
      <c r="Y3398" s="16">
        <v>22.496300000000002</v>
      </c>
      <c r="Z3398" s="16">
        <v>1.18E-2</v>
      </c>
      <c r="AA3398" s="16">
        <v>-0.85718700000000003</v>
      </c>
      <c r="AB3398" s="16">
        <v>0.38</v>
      </c>
      <c r="AC3398" s="16">
        <v>5.34</v>
      </c>
      <c r="AD3398" s="16">
        <v>48.38</v>
      </c>
      <c r="AE3398" s="16">
        <v>26.074200000000001</v>
      </c>
      <c r="AF3398" s="16">
        <v>0</v>
      </c>
      <c r="AG3398" s="16">
        <v>603001</v>
      </c>
      <c r="AH3398" s="16">
        <v>1.9656</v>
      </c>
      <c r="AI3398" s="16">
        <v>99.1</v>
      </c>
      <c r="AJ3398" s="16">
        <v>99.632300000000001</v>
      </c>
      <c r="AK3398" s="16">
        <v>1.3389</v>
      </c>
      <c r="AL3398" s="16">
        <v>1.2836000000000001</v>
      </c>
      <c r="AM3398" s="16">
        <v>0.71719999999999995</v>
      </c>
      <c r="AN3398" s="16">
        <v>1.202</v>
      </c>
      <c r="AO3398" s="16">
        <v>1.0996999999999999</v>
      </c>
      <c r="AP3398" s="16">
        <v>1.0988</v>
      </c>
      <c r="AQ3398" s="16">
        <v>2.0000000000000001E-4</v>
      </c>
      <c r="AR3398" s="16">
        <f t="shared" si="137"/>
        <v>1</v>
      </c>
      <c r="AS3398" s="5">
        <f t="shared" si="136"/>
        <v>8.5311000000000137E-2</v>
      </c>
    </row>
    <row r="3399" spans="1:45" x14ac:dyDescent="0.25">
      <c r="A3399" s="16" t="s">
        <v>405</v>
      </c>
      <c r="B3399" s="16" t="s">
        <v>141</v>
      </c>
      <c r="C3399" s="16" t="s">
        <v>363</v>
      </c>
      <c r="D3399" s="16">
        <v>1990</v>
      </c>
      <c r="E3399" s="16" t="s">
        <v>3862</v>
      </c>
      <c r="F3399" s="16" t="s">
        <v>594</v>
      </c>
      <c r="G3399" s="10"/>
      <c r="H3399" s="73"/>
      <c r="I3399" s="16" t="s">
        <v>6700</v>
      </c>
      <c r="J3399" s="71">
        <v>0</v>
      </c>
      <c r="K3399" s="71">
        <v>0.71299999999999997</v>
      </c>
      <c r="L3399" s="16">
        <v>1.2801149999999999</v>
      </c>
      <c r="M3399" s="16">
        <v>-5.6302400000000002E-2</v>
      </c>
      <c r="N3399" s="16">
        <v>1.060627</v>
      </c>
      <c r="O3399" s="16">
        <v>-0.65971480000000005</v>
      </c>
      <c r="P3399" s="16">
        <v>1.263649</v>
      </c>
      <c r="Q3399" s="16">
        <v>1.282224</v>
      </c>
      <c r="R3399" s="16">
        <v>0.5645</v>
      </c>
      <c r="S3399" s="16">
        <v>6.1100000000000002E-2</v>
      </c>
      <c r="T3399" s="16">
        <v>0.01</v>
      </c>
      <c r="U3399" s="16">
        <v>5.2538999999999998</v>
      </c>
      <c r="V3399" s="16">
        <v>43</v>
      </c>
      <c r="W3399" s="16">
        <v>7.16</v>
      </c>
      <c r="X3399" s="16">
        <v>491.72800000000001</v>
      </c>
      <c r="Y3399" s="16">
        <v>24.522400000000001</v>
      </c>
      <c r="Z3399" s="16">
        <v>1.18E-2</v>
      </c>
      <c r="AA3399" s="16">
        <v>-0.83466099999999999</v>
      </c>
      <c r="AB3399" s="16">
        <v>0.38</v>
      </c>
      <c r="AC3399" s="16">
        <v>5.34</v>
      </c>
      <c r="AD3399" s="16">
        <v>47.8</v>
      </c>
      <c r="AE3399" s="16">
        <v>21.0504</v>
      </c>
      <c r="AF3399" s="16">
        <v>0</v>
      </c>
      <c r="AG3399" s="16">
        <v>622773</v>
      </c>
      <c r="AH3399" s="16">
        <v>1.9629000000000001</v>
      </c>
      <c r="AI3399" s="16">
        <v>99.1</v>
      </c>
      <c r="AJ3399" s="16">
        <v>99.6</v>
      </c>
      <c r="AK3399" s="16">
        <v>1.3234999999999999</v>
      </c>
      <c r="AL3399" s="16">
        <v>1.2622</v>
      </c>
      <c r="AM3399" s="16">
        <v>0.73129999999999995</v>
      </c>
      <c r="AN3399" s="16">
        <v>1.1904999999999999</v>
      </c>
      <c r="AO3399" s="16">
        <v>1.0819000000000001</v>
      </c>
      <c r="AP3399" s="16">
        <v>1.0925</v>
      </c>
      <c r="AQ3399" s="16">
        <v>2.0000000000000001E-4</v>
      </c>
      <c r="AR3399" s="16">
        <f t="shared" si="137"/>
        <v>1</v>
      </c>
      <c r="AS3399" s="5">
        <f t="shared" si="136"/>
        <v>6.1076999999999826E-2</v>
      </c>
    </row>
    <row r="3400" spans="1:45" x14ac:dyDescent="0.25">
      <c r="A3400" s="16" t="s">
        <v>405</v>
      </c>
      <c r="B3400" s="16" t="s">
        <v>141</v>
      </c>
      <c r="C3400" s="16" t="s">
        <v>363</v>
      </c>
      <c r="D3400" s="16">
        <v>1991</v>
      </c>
      <c r="E3400" s="16" t="s">
        <v>3854</v>
      </c>
      <c r="F3400" s="16" t="s">
        <v>594</v>
      </c>
      <c r="G3400" s="10"/>
      <c r="H3400" s="73"/>
      <c r="I3400" s="16" t="s">
        <v>6700</v>
      </c>
      <c r="J3400" s="71">
        <v>-3.6999999999999998E-2</v>
      </c>
      <c r="K3400" s="71">
        <v>0.68700000000000006</v>
      </c>
      <c r="L3400" s="16">
        <v>1.5204009999999999</v>
      </c>
      <c r="M3400" s="16">
        <v>-0.1745486</v>
      </c>
      <c r="N3400" s="16">
        <v>1.1067480000000001</v>
      </c>
      <c r="O3400" s="16">
        <v>-9.5328300000000005E-2</v>
      </c>
      <c r="P3400" s="16">
        <v>1.293488</v>
      </c>
      <c r="Q3400" s="16">
        <v>1.2721979999999999</v>
      </c>
      <c r="R3400" s="16">
        <v>0.63880000000000003</v>
      </c>
      <c r="S3400" s="16">
        <v>2.5999999999999999E-3</v>
      </c>
      <c r="T3400" s="16">
        <v>1.67E-2</v>
      </c>
      <c r="U3400" s="16">
        <v>5.2690999999999999</v>
      </c>
      <c r="V3400" s="16">
        <v>44.082000000000001</v>
      </c>
      <c r="W3400" s="16">
        <v>7.3680000000000003</v>
      </c>
      <c r="X3400" s="16">
        <v>493.096</v>
      </c>
      <c r="Y3400" s="16">
        <v>26.548400000000001</v>
      </c>
      <c r="Z3400" s="16">
        <v>0.2883</v>
      </c>
      <c r="AA3400" s="16">
        <v>-0.84631230000000002</v>
      </c>
      <c r="AB3400" s="16">
        <v>0.38</v>
      </c>
      <c r="AC3400" s="16">
        <v>5.34</v>
      </c>
      <c r="AD3400" s="16">
        <v>48.1</v>
      </c>
      <c r="AE3400" s="16">
        <v>22.876899999999999</v>
      </c>
      <c r="AF3400" s="16">
        <v>2.6100000000000002E-2</v>
      </c>
      <c r="AG3400" s="16">
        <v>637382</v>
      </c>
      <c r="AH3400" s="16">
        <v>1.9601999999999999</v>
      </c>
      <c r="AI3400" s="16">
        <v>99.1</v>
      </c>
      <c r="AJ3400" s="16">
        <v>99.6</v>
      </c>
      <c r="AK3400" s="16">
        <v>1.3080000000000001</v>
      </c>
      <c r="AL3400" s="16">
        <v>1.2406999999999999</v>
      </c>
      <c r="AM3400" s="16">
        <v>0.74539999999999995</v>
      </c>
      <c r="AN3400" s="16">
        <v>1.179</v>
      </c>
      <c r="AO3400" s="16">
        <v>1.0641</v>
      </c>
      <c r="AP3400" s="16">
        <v>1.0862000000000001</v>
      </c>
      <c r="AQ3400" s="16">
        <v>2.0000000000000001E-4</v>
      </c>
      <c r="AR3400" s="16">
        <f t="shared" si="137"/>
        <v>1</v>
      </c>
      <c r="AS3400" s="5">
        <f t="shared" si="136"/>
        <v>0.240286</v>
      </c>
    </row>
    <row r="3401" spans="1:45" x14ac:dyDescent="0.25">
      <c r="A3401" s="16" t="s">
        <v>405</v>
      </c>
      <c r="B3401" s="16" t="s">
        <v>141</v>
      </c>
      <c r="C3401" s="16" t="s">
        <v>363</v>
      </c>
      <c r="D3401" s="16">
        <v>1992</v>
      </c>
      <c r="E3401" s="16" t="s">
        <v>3841</v>
      </c>
      <c r="F3401" s="16" t="s">
        <v>594</v>
      </c>
      <c r="G3401" s="10"/>
      <c r="H3401" s="73"/>
      <c r="I3401" s="16" t="s">
        <v>6700</v>
      </c>
      <c r="J3401" s="71">
        <v>-1.2999999999999999E-2</v>
      </c>
      <c r="K3401" s="71">
        <v>0.67900000000000005</v>
      </c>
      <c r="L3401" s="16">
        <v>1.6814480000000001</v>
      </c>
      <c r="M3401" s="16">
        <v>-3.0146099999999999E-2</v>
      </c>
      <c r="N3401" s="16">
        <v>1.1571979999999999</v>
      </c>
      <c r="O3401" s="16">
        <v>6.5733399999999997E-2</v>
      </c>
      <c r="P3401" s="16">
        <v>1.3060940000000001</v>
      </c>
      <c r="Q3401" s="16">
        <v>1.2621739999999999</v>
      </c>
      <c r="R3401" s="16">
        <v>0.71299999999999997</v>
      </c>
      <c r="S3401" s="16">
        <v>7.0000000000000007E-2</v>
      </c>
      <c r="T3401" s="16">
        <v>5.0000000000000001E-4</v>
      </c>
      <c r="U3401" s="16">
        <v>5.2843</v>
      </c>
      <c r="V3401" s="16">
        <v>45.164000000000001</v>
      </c>
      <c r="W3401" s="16">
        <v>7.5759999999999996</v>
      </c>
      <c r="X3401" s="16">
        <v>495.14299999999997</v>
      </c>
      <c r="Y3401" s="16">
        <v>28.5745</v>
      </c>
      <c r="Z3401" s="16">
        <v>0.3483</v>
      </c>
      <c r="AA3401" s="16">
        <v>-0.86184749999999999</v>
      </c>
      <c r="AB3401" s="16">
        <v>0.38</v>
      </c>
      <c r="AC3401" s="16">
        <v>5.34</v>
      </c>
      <c r="AD3401" s="16">
        <v>48.5</v>
      </c>
      <c r="AE3401" s="16">
        <v>24.672000000000001</v>
      </c>
      <c r="AF3401" s="16">
        <v>0.17469999999999999</v>
      </c>
      <c r="AG3401" s="16">
        <v>618283</v>
      </c>
      <c r="AH3401" s="16">
        <v>1.9575</v>
      </c>
      <c r="AI3401" s="16">
        <v>99.1</v>
      </c>
      <c r="AJ3401" s="16">
        <v>99.6</v>
      </c>
      <c r="AK3401" s="16">
        <v>1.2926</v>
      </c>
      <c r="AL3401" s="16">
        <v>1.2193000000000001</v>
      </c>
      <c r="AM3401" s="16">
        <v>0.75939999999999996</v>
      </c>
      <c r="AN3401" s="16">
        <v>1.1674</v>
      </c>
      <c r="AO3401" s="16">
        <v>1.0463</v>
      </c>
      <c r="AP3401" s="16">
        <v>1.0799000000000001</v>
      </c>
      <c r="AQ3401" s="16">
        <v>2.0000000000000001E-4</v>
      </c>
      <c r="AR3401" s="16">
        <f t="shared" si="137"/>
        <v>1</v>
      </c>
      <c r="AS3401" s="5">
        <f t="shared" si="136"/>
        <v>0.16104700000000016</v>
      </c>
    </row>
    <row r="3402" spans="1:45" x14ac:dyDescent="0.25">
      <c r="A3402" s="16" t="s">
        <v>405</v>
      </c>
      <c r="B3402" s="16" t="s">
        <v>141</v>
      </c>
      <c r="C3402" s="16" t="s">
        <v>363</v>
      </c>
      <c r="D3402" s="16">
        <v>1993</v>
      </c>
      <c r="E3402" s="16" t="s">
        <v>3866</v>
      </c>
      <c r="F3402" s="16" t="s">
        <v>594</v>
      </c>
      <c r="G3402" s="10"/>
      <c r="H3402" s="73"/>
      <c r="I3402" s="16" t="s">
        <v>6700</v>
      </c>
      <c r="J3402" s="71">
        <v>4.2999999999999997E-2</v>
      </c>
      <c r="K3402" s="71">
        <v>0.70799999999999996</v>
      </c>
      <c r="L3402" s="16">
        <v>1.911521</v>
      </c>
      <c r="M3402" s="16">
        <v>0.40029589999999998</v>
      </c>
      <c r="N3402" s="16">
        <v>1.1954199999999999</v>
      </c>
      <c r="O3402" s="16">
        <v>0.1209673</v>
      </c>
      <c r="P3402" s="16">
        <v>1.3181099999999999</v>
      </c>
      <c r="Q3402" s="16">
        <v>1.2521659999999999</v>
      </c>
      <c r="R3402" s="16">
        <v>0.7873</v>
      </c>
      <c r="S3402" s="16">
        <v>0.12429999999999999</v>
      </c>
      <c r="T3402" s="16">
        <v>2.0299999999999999E-2</v>
      </c>
      <c r="U3402" s="16">
        <v>5.2995999999999999</v>
      </c>
      <c r="V3402" s="16">
        <v>46.246000000000002</v>
      </c>
      <c r="W3402" s="16">
        <v>7.7839999999999998</v>
      </c>
      <c r="X3402" s="16">
        <v>495.27100000000002</v>
      </c>
      <c r="Y3402" s="16">
        <v>30.6005</v>
      </c>
      <c r="Z3402" s="16">
        <v>0.3538</v>
      </c>
      <c r="AA3402" s="16">
        <v>-0.86573109999999998</v>
      </c>
      <c r="AB3402" s="16">
        <v>0.38</v>
      </c>
      <c r="AC3402" s="16">
        <v>5.34</v>
      </c>
      <c r="AD3402" s="16">
        <v>48.6</v>
      </c>
      <c r="AE3402" s="16">
        <v>26.397300000000001</v>
      </c>
      <c r="AF3402" s="16">
        <v>0.3251</v>
      </c>
      <c r="AG3402" s="16">
        <v>599775</v>
      </c>
      <c r="AH3402" s="16">
        <v>1.9548000000000001</v>
      </c>
      <c r="AI3402" s="16">
        <v>99.1</v>
      </c>
      <c r="AJ3402" s="16">
        <v>99.6</v>
      </c>
      <c r="AK3402" s="16">
        <v>1.2770999999999999</v>
      </c>
      <c r="AL3402" s="16">
        <v>1.1979</v>
      </c>
      <c r="AM3402" s="16">
        <v>0.77349999999999997</v>
      </c>
      <c r="AN3402" s="16">
        <v>1.1558999999999999</v>
      </c>
      <c r="AO3402" s="16">
        <v>1.0285</v>
      </c>
      <c r="AP3402" s="16">
        <v>1.0736000000000001</v>
      </c>
      <c r="AQ3402" s="16">
        <v>2.0000000000000001E-4</v>
      </c>
      <c r="AR3402" s="16">
        <f t="shared" si="137"/>
        <v>1</v>
      </c>
      <c r="AS3402" s="5">
        <f t="shared" si="136"/>
        <v>0.23007299999999997</v>
      </c>
    </row>
    <row r="3403" spans="1:45" x14ac:dyDescent="0.25">
      <c r="A3403" s="16" t="s">
        <v>405</v>
      </c>
      <c r="B3403" s="16" t="s">
        <v>141</v>
      </c>
      <c r="C3403" s="16" t="s">
        <v>363</v>
      </c>
      <c r="D3403" s="16">
        <v>1994</v>
      </c>
      <c r="E3403" s="16" t="s">
        <v>3853</v>
      </c>
      <c r="F3403" s="16" t="s">
        <v>594</v>
      </c>
      <c r="G3403" s="10"/>
      <c r="H3403" s="73"/>
      <c r="I3403" s="16" t="s">
        <v>6700</v>
      </c>
      <c r="J3403" s="71">
        <v>5.1999999999999998E-2</v>
      </c>
      <c r="K3403" s="71">
        <v>0.746</v>
      </c>
      <c r="L3403" s="16">
        <v>1.9579899999999999</v>
      </c>
      <c r="M3403" s="16">
        <v>0.27293020000000001</v>
      </c>
      <c r="N3403" s="16">
        <v>1.270966</v>
      </c>
      <c r="O3403" s="16">
        <v>0.2191787</v>
      </c>
      <c r="P3403" s="16">
        <v>1.3756269999999999</v>
      </c>
      <c r="Q3403" s="16">
        <v>1.2421420000000001</v>
      </c>
      <c r="R3403" s="16">
        <v>0.86160000000000003</v>
      </c>
      <c r="S3403" s="16">
        <v>7.2999999999999995E-2</v>
      </c>
      <c r="T3403" s="16">
        <v>2.3099999999999999E-2</v>
      </c>
      <c r="U3403" s="16">
        <v>5.3148</v>
      </c>
      <c r="V3403" s="16">
        <v>47.328000000000003</v>
      </c>
      <c r="W3403" s="16">
        <v>7.992</v>
      </c>
      <c r="X3403" s="16">
        <v>501.25200000000001</v>
      </c>
      <c r="Y3403" s="16">
        <v>32.626600000000003</v>
      </c>
      <c r="Z3403" s="16">
        <v>0.38300000000000001</v>
      </c>
      <c r="AA3403" s="16">
        <v>-0.86573109999999998</v>
      </c>
      <c r="AB3403" s="16">
        <v>0.38</v>
      </c>
      <c r="AC3403" s="16">
        <v>5.34</v>
      </c>
      <c r="AD3403" s="16">
        <v>48.6</v>
      </c>
      <c r="AE3403" s="16">
        <v>28.926400000000001</v>
      </c>
      <c r="AF3403" s="16">
        <v>0.81850000000000001</v>
      </c>
      <c r="AG3403" s="16">
        <v>648171</v>
      </c>
      <c r="AH3403" s="16">
        <v>1.9520999999999999</v>
      </c>
      <c r="AI3403" s="16">
        <v>99.1</v>
      </c>
      <c r="AJ3403" s="16">
        <v>99.6</v>
      </c>
      <c r="AK3403" s="16">
        <v>1.2617</v>
      </c>
      <c r="AL3403" s="16">
        <v>1.1763999999999999</v>
      </c>
      <c r="AM3403" s="16">
        <v>0.78759999999999997</v>
      </c>
      <c r="AN3403" s="16">
        <v>1.1443000000000001</v>
      </c>
      <c r="AO3403" s="16">
        <v>1.0106999999999999</v>
      </c>
      <c r="AP3403" s="16">
        <v>1.0672999999999999</v>
      </c>
      <c r="AQ3403" s="16">
        <v>2.0000000000000001E-4</v>
      </c>
      <c r="AR3403" s="16">
        <f t="shared" si="137"/>
        <v>1</v>
      </c>
      <c r="AS3403" s="5">
        <f t="shared" si="136"/>
        <v>4.6468999999999872E-2</v>
      </c>
    </row>
    <row r="3404" spans="1:45" x14ac:dyDescent="0.25">
      <c r="A3404" s="16" t="s">
        <v>405</v>
      </c>
      <c r="B3404" s="16" t="s">
        <v>141</v>
      </c>
      <c r="C3404" s="16" t="s">
        <v>363</v>
      </c>
      <c r="D3404" s="16">
        <v>1995</v>
      </c>
      <c r="E3404" s="16" t="s">
        <v>3846</v>
      </c>
      <c r="F3404" s="16" t="s">
        <v>594</v>
      </c>
      <c r="G3404" s="10">
        <v>15062.8</v>
      </c>
      <c r="H3404" s="73">
        <v>9.6199849999999998</v>
      </c>
      <c r="I3404" s="16" t="s">
        <v>6700</v>
      </c>
      <c r="J3404" s="71">
        <v>3.6999999999999998E-2</v>
      </c>
      <c r="K3404" s="71">
        <v>0.77400000000000002</v>
      </c>
      <c r="L3404" s="16">
        <v>2.0159959999999999</v>
      </c>
      <c r="M3404" s="16">
        <v>0.19471269999999999</v>
      </c>
      <c r="N3404" s="16">
        <v>1.26902</v>
      </c>
      <c r="O3404" s="16">
        <v>0.4027153</v>
      </c>
      <c r="P3404" s="16">
        <v>1.4013949999999999</v>
      </c>
      <c r="Q3404" s="16">
        <v>1.2321519999999999</v>
      </c>
      <c r="R3404" s="16">
        <v>0.93589999999999995</v>
      </c>
      <c r="S3404" s="16">
        <v>4.48E-2</v>
      </c>
      <c r="T3404" s="16">
        <v>2.18E-2</v>
      </c>
      <c r="U3404" s="16">
        <v>4.9238</v>
      </c>
      <c r="V3404" s="16">
        <v>48.41</v>
      </c>
      <c r="W3404" s="16">
        <v>8.1999999999999993</v>
      </c>
      <c r="X3404" s="16">
        <v>501.78100000000001</v>
      </c>
      <c r="Y3404" s="16">
        <v>34.6526</v>
      </c>
      <c r="Z3404" s="16">
        <v>0.46279999999999999</v>
      </c>
      <c r="AA3404" s="16">
        <v>-0.83854490000000004</v>
      </c>
      <c r="AB3404" s="16">
        <v>0.38</v>
      </c>
      <c r="AC3404" s="16">
        <v>5.34</v>
      </c>
      <c r="AD3404" s="16">
        <v>47.9</v>
      </c>
      <c r="AE3404" s="16">
        <v>30.865600000000001</v>
      </c>
      <c r="AF3404" s="16">
        <v>1.3706</v>
      </c>
      <c r="AG3404" s="16">
        <v>648936</v>
      </c>
      <c r="AH3404" s="16">
        <v>1.9493</v>
      </c>
      <c r="AI3404" s="16">
        <v>99.1</v>
      </c>
      <c r="AJ3404" s="16">
        <v>99.6</v>
      </c>
      <c r="AK3404" s="16">
        <v>1.2463</v>
      </c>
      <c r="AL3404" s="16">
        <v>1.155</v>
      </c>
      <c r="AM3404" s="16">
        <v>0.80169999999999997</v>
      </c>
      <c r="AN3404" s="16">
        <v>1.1328</v>
      </c>
      <c r="AO3404" s="16">
        <v>0.9929</v>
      </c>
      <c r="AP3404" s="16">
        <v>1.0609999999999999</v>
      </c>
      <c r="AQ3404" s="16">
        <v>2.0000000000000001E-4</v>
      </c>
      <c r="AR3404" s="16">
        <f t="shared" si="137"/>
        <v>1</v>
      </c>
      <c r="AS3404" s="5">
        <f t="shared" si="136"/>
        <v>5.8006000000000002E-2</v>
      </c>
    </row>
    <row r="3405" spans="1:45" x14ac:dyDescent="0.25">
      <c r="A3405" s="16" t="s">
        <v>405</v>
      </c>
      <c r="B3405" s="16" t="s">
        <v>141</v>
      </c>
      <c r="C3405" s="16" t="s">
        <v>363</v>
      </c>
      <c r="D3405" s="16">
        <v>1996</v>
      </c>
      <c r="E3405" s="16" t="s">
        <v>3851</v>
      </c>
      <c r="F3405" s="16" t="s">
        <v>594</v>
      </c>
      <c r="G3405" s="10">
        <v>15602.2</v>
      </c>
      <c r="H3405" s="73">
        <v>9.6551690000000008</v>
      </c>
      <c r="I3405" s="16" t="s">
        <v>6700</v>
      </c>
      <c r="J3405" s="71">
        <v>5.0999999999999997E-2</v>
      </c>
      <c r="K3405" s="71">
        <v>0.81399999999999995</v>
      </c>
      <c r="L3405" s="16">
        <v>2.2605339999999998</v>
      </c>
      <c r="M3405" s="16">
        <v>0.4219967</v>
      </c>
      <c r="N3405" s="16">
        <v>1.380755</v>
      </c>
      <c r="O3405" s="16">
        <v>0.5085288</v>
      </c>
      <c r="P3405" s="16">
        <v>1.438124</v>
      </c>
      <c r="Q3405" s="16">
        <v>1.303161</v>
      </c>
      <c r="R3405" s="16">
        <v>1.2663</v>
      </c>
      <c r="S3405" s="16">
        <v>5.1799999999999999E-2</v>
      </c>
      <c r="T3405" s="16">
        <v>2.4E-2</v>
      </c>
      <c r="U3405" s="16">
        <v>5.3452000000000002</v>
      </c>
      <c r="V3405" s="16">
        <v>49.527999999999999</v>
      </c>
      <c r="W3405" s="16">
        <v>8.64</v>
      </c>
      <c r="X3405" s="16">
        <v>504.42500000000001</v>
      </c>
      <c r="Y3405" s="16">
        <v>36.678699999999999</v>
      </c>
      <c r="Z3405" s="16">
        <v>0.48899999999999999</v>
      </c>
      <c r="AA3405" s="16">
        <v>-0.87738260000000001</v>
      </c>
      <c r="AB3405" s="16">
        <v>0.38</v>
      </c>
      <c r="AC3405" s="16">
        <v>5.34</v>
      </c>
      <c r="AD3405" s="16">
        <v>48.9</v>
      </c>
      <c r="AE3405" s="16">
        <v>33.346400000000003</v>
      </c>
      <c r="AF3405" s="16">
        <v>2.0709</v>
      </c>
      <c r="AG3405" s="16">
        <v>656583</v>
      </c>
      <c r="AH3405" s="16">
        <v>1.9466000000000001</v>
      </c>
      <c r="AI3405" s="16">
        <v>99.1</v>
      </c>
      <c r="AJ3405" s="16">
        <v>99.6</v>
      </c>
      <c r="AK3405" s="16">
        <v>1.3180000000000001</v>
      </c>
      <c r="AL3405" s="16">
        <v>1.3151999999999999</v>
      </c>
      <c r="AM3405" s="16">
        <v>0.88770000000000004</v>
      </c>
      <c r="AN3405" s="16">
        <v>1.2021999999999999</v>
      </c>
      <c r="AO3405" s="16">
        <v>1.0345</v>
      </c>
      <c r="AP3405" s="16">
        <v>1.0452999999999999</v>
      </c>
      <c r="AQ3405" s="16">
        <v>2.0000000000000001E-4</v>
      </c>
      <c r="AR3405" s="16">
        <f t="shared" si="137"/>
        <v>1</v>
      </c>
      <c r="AS3405" s="5">
        <f t="shared" si="136"/>
        <v>0.24453799999999992</v>
      </c>
    </row>
    <row r="3406" spans="1:45" x14ac:dyDescent="0.25">
      <c r="A3406" s="16" t="s">
        <v>405</v>
      </c>
      <c r="B3406" s="16" t="s">
        <v>141</v>
      </c>
      <c r="C3406" s="16" t="s">
        <v>363</v>
      </c>
      <c r="D3406" s="16">
        <v>1997</v>
      </c>
      <c r="E3406" s="16" t="s">
        <v>3861</v>
      </c>
      <c r="F3406" s="16" t="s">
        <v>594</v>
      </c>
      <c r="G3406" s="10">
        <v>16422.2</v>
      </c>
      <c r="H3406" s="73">
        <v>9.7063919999999992</v>
      </c>
      <c r="I3406" s="16" t="s">
        <v>6700</v>
      </c>
      <c r="J3406" s="71">
        <v>5.6000000000000001E-2</v>
      </c>
      <c r="K3406" s="71">
        <v>0.86199999999999999</v>
      </c>
      <c r="L3406" s="16">
        <v>2.2777189999999998</v>
      </c>
      <c r="M3406" s="16">
        <v>0.47354639999999998</v>
      </c>
      <c r="N3406" s="16">
        <v>1.4081239999999999</v>
      </c>
      <c r="O3406" s="16">
        <v>0.43821359999999998</v>
      </c>
      <c r="P3406" s="16">
        <v>1.478701</v>
      </c>
      <c r="Q3406" s="16">
        <v>1.294691</v>
      </c>
      <c r="R3406" s="16">
        <v>1.2473000000000001</v>
      </c>
      <c r="S3406" s="16">
        <v>5.2400000000000002E-2</v>
      </c>
      <c r="T3406" s="16">
        <v>3.04E-2</v>
      </c>
      <c r="U3406" s="16">
        <v>5.3604000000000003</v>
      </c>
      <c r="V3406" s="16">
        <v>50.646000000000001</v>
      </c>
      <c r="W3406" s="16">
        <v>9.08</v>
      </c>
      <c r="X3406" s="16">
        <v>500.54</v>
      </c>
      <c r="Y3406" s="16">
        <v>38.704799999999999</v>
      </c>
      <c r="Z3406" s="16">
        <v>0.43509999999999999</v>
      </c>
      <c r="AA3406" s="16">
        <v>-0.83854490000000004</v>
      </c>
      <c r="AB3406" s="16">
        <v>0.38</v>
      </c>
      <c r="AC3406" s="16">
        <v>5.34</v>
      </c>
      <c r="AD3406" s="16">
        <v>47.9</v>
      </c>
      <c r="AE3406" s="16">
        <v>35.702300000000001</v>
      </c>
      <c r="AF3406" s="16">
        <v>4.7069000000000001</v>
      </c>
      <c r="AG3406" s="16">
        <v>663459</v>
      </c>
      <c r="AH3406" s="16">
        <v>1.9439</v>
      </c>
      <c r="AI3406" s="16">
        <v>99.1</v>
      </c>
      <c r="AJ3406" s="16">
        <v>99.6</v>
      </c>
      <c r="AK3406" s="16">
        <v>1.2698</v>
      </c>
      <c r="AL3406" s="16">
        <v>1.3068</v>
      </c>
      <c r="AM3406" s="16">
        <v>0.83760000000000001</v>
      </c>
      <c r="AN3406" s="16">
        <v>1.1628000000000001</v>
      </c>
      <c r="AO3406" s="16">
        <v>1.0405</v>
      </c>
      <c r="AP3406" s="16">
        <v>1.1313</v>
      </c>
      <c r="AQ3406" s="16">
        <v>2.0000000000000001E-4</v>
      </c>
      <c r="AR3406" s="16">
        <f t="shared" si="137"/>
        <v>1</v>
      </c>
      <c r="AS3406" s="5">
        <f t="shared" si="136"/>
        <v>1.7185000000000006E-2</v>
      </c>
    </row>
    <row r="3407" spans="1:45" x14ac:dyDescent="0.25">
      <c r="A3407" s="16" t="s">
        <v>405</v>
      </c>
      <c r="B3407" s="16" t="s">
        <v>141</v>
      </c>
      <c r="C3407" s="16" t="s">
        <v>363</v>
      </c>
      <c r="D3407" s="16">
        <v>1998</v>
      </c>
      <c r="E3407" s="16" t="s">
        <v>3847</v>
      </c>
      <c r="F3407" s="16" t="s">
        <v>594</v>
      </c>
      <c r="G3407" s="10">
        <v>16998.900000000001</v>
      </c>
      <c r="H3407" s="73">
        <v>9.7409009999999991</v>
      </c>
      <c r="I3407" s="16" t="s">
        <v>6700</v>
      </c>
      <c r="J3407" s="71">
        <v>1.2E-2</v>
      </c>
      <c r="K3407" s="71">
        <v>0.872</v>
      </c>
      <c r="L3407" s="16">
        <v>2.3612000000000002</v>
      </c>
      <c r="M3407" s="16">
        <v>0.47692190000000001</v>
      </c>
      <c r="N3407" s="16">
        <v>1.4571080000000001</v>
      </c>
      <c r="O3407" s="16">
        <v>0.54336359999999995</v>
      </c>
      <c r="P3407" s="16">
        <v>1.511312</v>
      </c>
      <c r="Q3407" s="16">
        <v>1.286205</v>
      </c>
      <c r="R3407" s="16">
        <v>1.3064</v>
      </c>
      <c r="S3407" s="16">
        <v>4.2299999999999997E-2</v>
      </c>
      <c r="T3407" s="16">
        <v>3.1399999999999997E-2</v>
      </c>
      <c r="U3407" s="16">
        <v>5.3756000000000004</v>
      </c>
      <c r="V3407" s="16">
        <v>51.764000000000003</v>
      </c>
      <c r="W3407" s="16">
        <v>9.52</v>
      </c>
      <c r="X3407" s="16">
        <v>500.04300000000001</v>
      </c>
      <c r="Y3407" s="16">
        <v>40.730800000000002</v>
      </c>
      <c r="Z3407" s="16">
        <v>0.46660000000000001</v>
      </c>
      <c r="AA3407" s="16">
        <v>-0.84631230000000002</v>
      </c>
      <c r="AB3407" s="16">
        <v>0.38</v>
      </c>
      <c r="AC3407" s="16">
        <v>5.34</v>
      </c>
      <c r="AD3407" s="16">
        <v>48.1</v>
      </c>
      <c r="AE3407" s="16">
        <v>36.363700000000001</v>
      </c>
      <c r="AF3407" s="16">
        <v>8.1257999999999999</v>
      </c>
      <c r="AG3407" s="16">
        <v>692763</v>
      </c>
      <c r="AH3407" s="16">
        <v>1.9412</v>
      </c>
      <c r="AI3407" s="16">
        <v>99.1</v>
      </c>
      <c r="AJ3407" s="16">
        <v>99.6</v>
      </c>
      <c r="AK3407" s="16">
        <v>1.2217</v>
      </c>
      <c r="AL3407" s="16">
        <v>1.2984</v>
      </c>
      <c r="AM3407" s="16">
        <v>0.78749999999999998</v>
      </c>
      <c r="AN3407" s="16">
        <v>1.1233</v>
      </c>
      <c r="AO3407" s="16">
        <v>1.0465</v>
      </c>
      <c r="AP3407" s="16">
        <v>1.2172000000000001</v>
      </c>
      <c r="AQ3407" s="16">
        <v>2.0000000000000001E-4</v>
      </c>
      <c r="AR3407" s="16">
        <f t="shared" si="137"/>
        <v>1</v>
      </c>
      <c r="AS3407" s="5">
        <f t="shared" si="136"/>
        <v>8.348100000000036E-2</v>
      </c>
    </row>
    <row r="3408" spans="1:45" x14ac:dyDescent="0.25">
      <c r="A3408" s="16" t="s">
        <v>405</v>
      </c>
      <c r="B3408" s="16" t="s">
        <v>141</v>
      </c>
      <c r="C3408" s="16" t="s">
        <v>363</v>
      </c>
      <c r="D3408" s="16">
        <v>1999</v>
      </c>
      <c r="E3408" s="16" t="s">
        <v>3842</v>
      </c>
      <c r="F3408" s="16" t="s">
        <v>594</v>
      </c>
      <c r="G3408" s="10">
        <v>17882.7</v>
      </c>
      <c r="H3408" s="73">
        <v>9.7915869999999998</v>
      </c>
      <c r="I3408" s="16" t="s">
        <v>6700</v>
      </c>
      <c r="J3408" s="71">
        <v>2.3E-2</v>
      </c>
      <c r="K3408" s="71">
        <v>0.89200000000000002</v>
      </c>
      <c r="L3408" s="16">
        <v>2.4167399999999999</v>
      </c>
      <c r="M3408" s="16">
        <v>0.53051630000000005</v>
      </c>
      <c r="N3408" s="16">
        <v>1.5085869999999999</v>
      </c>
      <c r="O3408" s="16">
        <v>0.61390069999999997</v>
      </c>
      <c r="P3408" s="16">
        <v>1.591334</v>
      </c>
      <c r="Q3408" s="16">
        <v>1.1451199999999999</v>
      </c>
      <c r="R3408" s="16">
        <v>1.3381000000000001</v>
      </c>
      <c r="S3408" s="16">
        <v>4.1300000000000003E-2</v>
      </c>
      <c r="T3408" s="16">
        <v>3.5700000000000003E-2</v>
      </c>
      <c r="U3408" s="16">
        <v>5.3909000000000002</v>
      </c>
      <c r="V3408" s="16">
        <v>52.881999999999998</v>
      </c>
      <c r="W3408" s="16">
        <v>9.9600000000000009</v>
      </c>
      <c r="X3408" s="16">
        <v>499.93599999999998</v>
      </c>
      <c r="Y3408" s="16">
        <v>42.756900000000002</v>
      </c>
      <c r="Z3408" s="16">
        <v>0.48170000000000002</v>
      </c>
      <c r="AA3408" s="16">
        <v>-0.84242859999999997</v>
      </c>
      <c r="AB3408" s="16">
        <v>0.38</v>
      </c>
      <c r="AC3408" s="16">
        <v>5.34</v>
      </c>
      <c r="AD3408" s="16">
        <v>48</v>
      </c>
      <c r="AE3408" s="16">
        <v>38.084200000000003</v>
      </c>
      <c r="AF3408" s="16">
        <v>31.7423</v>
      </c>
      <c r="AG3408" s="16">
        <v>668770</v>
      </c>
      <c r="AH3408" s="16">
        <v>1.9384999999999999</v>
      </c>
      <c r="AI3408" s="16">
        <v>99.1</v>
      </c>
      <c r="AJ3408" s="16">
        <v>99.6</v>
      </c>
      <c r="AK3408" s="16">
        <v>1.1609</v>
      </c>
      <c r="AL3408" s="16">
        <v>1.0326</v>
      </c>
      <c r="AM3408" s="16">
        <v>0.75729999999999997</v>
      </c>
      <c r="AN3408" s="16">
        <v>0.95699999999999996</v>
      </c>
      <c r="AO3408" s="16">
        <v>0.85550000000000004</v>
      </c>
      <c r="AP3408" s="16">
        <v>1.1114999999999999</v>
      </c>
      <c r="AQ3408" s="16">
        <v>2.0000000000000001E-4</v>
      </c>
      <c r="AR3408" s="16">
        <f t="shared" si="137"/>
        <v>1</v>
      </c>
      <c r="AS3408" s="5">
        <f t="shared" si="136"/>
        <v>5.5539999999999701E-2</v>
      </c>
    </row>
    <row r="3409" spans="1:45" x14ac:dyDescent="0.25">
      <c r="A3409" s="16" t="s">
        <v>405</v>
      </c>
      <c r="B3409" s="16" t="s">
        <v>141</v>
      </c>
      <c r="C3409" s="16" t="s">
        <v>363</v>
      </c>
      <c r="D3409" s="16">
        <v>2000</v>
      </c>
      <c r="E3409" s="16" t="s">
        <v>3869</v>
      </c>
      <c r="F3409" s="16" t="s">
        <v>594</v>
      </c>
      <c r="G3409" s="10">
        <v>18570.7</v>
      </c>
      <c r="H3409" s="73">
        <v>9.8293400000000002</v>
      </c>
      <c r="I3409" s="16">
        <v>1988925</v>
      </c>
      <c r="J3409" s="71">
        <v>1.9E-2</v>
      </c>
      <c r="K3409" s="71">
        <v>0.90900000000000003</v>
      </c>
      <c r="L3409" s="16">
        <v>2.6389209999999999</v>
      </c>
      <c r="M3409" s="16">
        <v>0.98521020000000004</v>
      </c>
      <c r="N3409" s="16">
        <v>1.582214</v>
      </c>
      <c r="O3409" s="16">
        <v>0.61661449999999995</v>
      </c>
      <c r="P3409" s="16">
        <v>1.702877</v>
      </c>
      <c r="Q3409" s="16">
        <v>1.0040500000000001</v>
      </c>
      <c r="R3409" s="16">
        <v>1.3563000000000001</v>
      </c>
      <c r="S3409" s="16">
        <v>4.48E-2</v>
      </c>
      <c r="T3409" s="16">
        <v>8.2000000000000003E-2</v>
      </c>
      <c r="U3409" s="16">
        <v>5.4061000000000003</v>
      </c>
      <c r="V3409" s="16">
        <v>54</v>
      </c>
      <c r="W3409" s="16">
        <v>10.4</v>
      </c>
      <c r="X3409" s="16">
        <v>503.303</v>
      </c>
      <c r="Y3409" s="16">
        <v>44.782899999999998</v>
      </c>
      <c r="Z3409" s="16">
        <v>0.45910000000000001</v>
      </c>
      <c r="AA3409" s="16">
        <v>-0.84631230000000002</v>
      </c>
      <c r="AB3409" s="16">
        <v>0.38</v>
      </c>
      <c r="AC3409" s="16">
        <v>5.34</v>
      </c>
      <c r="AD3409" s="16">
        <v>48.1</v>
      </c>
      <c r="AE3409" s="16">
        <v>39.476300000000002</v>
      </c>
      <c r="AF3409" s="16">
        <v>61.099400000000003</v>
      </c>
      <c r="AG3409" s="16">
        <v>684993</v>
      </c>
      <c r="AH3409" s="16">
        <v>1.9309000000000001</v>
      </c>
      <c r="AI3409" s="16">
        <v>99.1</v>
      </c>
      <c r="AJ3409" s="16">
        <v>99.6</v>
      </c>
      <c r="AK3409" s="16">
        <v>1.1002000000000001</v>
      </c>
      <c r="AL3409" s="16">
        <v>0.76680000000000004</v>
      </c>
      <c r="AM3409" s="16">
        <v>0.72709999999999997</v>
      </c>
      <c r="AN3409" s="16">
        <v>0.79079999999999995</v>
      </c>
      <c r="AO3409" s="16">
        <v>0.66439999999999999</v>
      </c>
      <c r="AP3409" s="16">
        <v>1.0058</v>
      </c>
      <c r="AQ3409" s="16">
        <v>2.0000000000000001E-4</v>
      </c>
      <c r="AR3409" s="16">
        <f t="shared" si="137"/>
        <v>1</v>
      </c>
      <c r="AS3409" s="5">
        <f t="shared" si="136"/>
        <v>0.22218099999999996</v>
      </c>
    </row>
    <row r="3410" spans="1:45" x14ac:dyDescent="0.25">
      <c r="A3410" s="16" t="s">
        <v>405</v>
      </c>
      <c r="B3410" s="16" t="s">
        <v>141</v>
      </c>
      <c r="C3410" s="16" t="s">
        <v>363</v>
      </c>
      <c r="D3410" s="16">
        <v>2001</v>
      </c>
      <c r="E3410" s="16" t="s">
        <v>3864</v>
      </c>
      <c r="F3410" s="16" t="s">
        <v>594</v>
      </c>
      <c r="G3410" s="10">
        <v>19088.3</v>
      </c>
      <c r="H3410" s="73">
        <v>9.856833</v>
      </c>
      <c r="I3410" s="16">
        <v>1992060</v>
      </c>
      <c r="J3410" s="71">
        <v>1.7000000000000001E-2</v>
      </c>
      <c r="K3410" s="71">
        <v>0.92500000000000004</v>
      </c>
      <c r="L3410" s="16">
        <v>2.8000970000000001</v>
      </c>
      <c r="M3410" s="16">
        <v>0.99160950000000003</v>
      </c>
      <c r="N3410" s="16">
        <v>1.6548320000000001</v>
      </c>
      <c r="O3410" s="16">
        <v>0.76150169999999995</v>
      </c>
      <c r="P3410" s="16">
        <v>1.775468</v>
      </c>
      <c r="Q3410" s="16">
        <v>1.0628709999999999</v>
      </c>
      <c r="R3410" s="16">
        <v>1.4677</v>
      </c>
      <c r="S3410" s="16">
        <v>4.2000000000000003E-2</v>
      </c>
      <c r="T3410" s="16">
        <v>7.7299999999999994E-2</v>
      </c>
      <c r="U3410" s="16">
        <v>5.7571000000000003</v>
      </c>
      <c r="V3410" s="16">
        <v>54.466000000000001</v>
      </c>
      <c r="W3410" s="16">
        <v>10.667999999999999</v>
      </c>
      <c r="X3410" s="16">
        <v>504.798</v>
      </c>
      <c r="Y3410" s="16">
        <v>46.808999999999997</v>
      </c>
      <c r="Z3410" s="16">
        <v>0.5161</v>
      </c>
      <c r="AA3410" s="16">
        <v>-0.83077730000000005</v>
      </c>
      <c r="AB3410" s="16">
        <v>0.38</v>
      </c>
      <c r="AC3410" s="16">
        <v>5.34</v>
      </c>
      <c r="AD3410" s="16">
        <v>47.7</v>
      </c>
      <c r="AE3410" s="16">
        <v>40.300800000000002</v>
      </c>
      <c r="AF3410" s="16">
        <v>73.883600000000001</v>
      </c>
      <c r="AG3410" s="16">
        <v>726183</v>
      </c>
      <c r="AH3410" s="16">
        <v>1.9363999999999999</v>
      </c>
      <c r="AI3410" s="16">
        <v>99.1</v>
      </c>
      <c r="AJ3410" s="16">
        <v>99.6</v>
      </c>
      <c r="AK3410" s="16">
        <v>1.1093999999999999</v>
      </c>
      <c r="AL3410" s="16">
        <v>0.74429999999999996</v>
      </c>
      <c r="AM3410" s="16">
        <v>0.8125</v>
      </c>
      <c r="AN3410" s="16">
        <v>0.99650000000000005</v>
      </c>
      <c r="AO3410" s="16">
        <v>0.76470000000000005</v>
      </c>
      <c r="AP3410" s="16">
        <v>0.98129999999999995</v>
      </c>
      <c r="AQ3410" s="16">
        <v>2.0000000000000001E-4</v>
      </c>
      <c r="AR3410" s="16">
        <f t="shared" si="137"/>
        <v>1</v>
      </c>
      <c r="AS3410" s="5">
        <f t="shared" si="136"/>
        <v>0.16117600000000021</v>
      </c>
    </row>
    <row r="3411" spans="1:45" x14ac:dyDescent="0.25">
      <c r="A3411" s="16" t="s">
        <v>405</v>
      </c>
      <c r="B3411" s="16" t="s">
        <v>141</v>
      </c>
      <c r="C3411" s="16" t="s">
        <v>363</v>
      </c>
      <c r="D3411" s="16">
        <v>2002</v>
      </c>
      <c r="E3411" s="16" t="s">
        <v>3867</v>
      </c>
      <c r="F3411" s="16" t="s">
        <v>594</v>
      </c>
      <c r="G3411" s="10">
        <v>19796.099999999999</v>
      </c>
      <c r="H3411" s="73">
        <v>9.8932380000000002</v>
      </c>
      <c r="I3411" s="16">
        <v>1994530</v>
      </c>
      <c r="J3411" s="71">
        <v>5.0000000000000001E-3</v>
      </c>
      <c r="K3411" s="71">
        <v>0.93</v>
      </c>
      <c r="L3411" s="16">
        <v>2.901338</v>
      </c>
      <c r="M3411" s="16">
        <v>1.05067</v>
      </c>
      <c r="N3411" s="16">
        <v>1.6765909999999999</v>
      </c>
      <c r="O3411" s="16">
        <v>0.81506599999999996</v>
      </c>
      <c r="P3411" s="16">
        <v>1.809785</v>
      </c>
      <c r="Q3411" s="16">
        <v>1.1217280000000001</v>
      </c>
      <c r="R3411" s="16">
        <v>1.4387000000000001</v>
      </c>
      <c r="S3411" s="16">
        <v>4.1099999999999998E-2</v>
      </c>
      <c r="T3411" s="16">
        <v>8.5699999999999998E-2</v>
      </c>
      <c r="U3411" s="16">
        <v>5.6551</v>
      </c>
      <c r="V3411" s="16">
        <v>54.932000000000002</v>
      </c>
      <c r="W3411" s="16">
        <v>10.936</v>
      </c>
      <c r="X3411" s="16">
        <v>505.78800000000001</v>
      </c>
      <c r="Y3411" s="16">
        <v>48.835000000000001</v>
      </c>
      <c r="Z3411" s="16">
        <v>0.52</v>
      </c>
      <c r="AA3411" s="16">
        <v>-0.83854490000000004</v>
      </c>
      <c r="AB3411" s="16">
        <v>0.38</v>
      </c>
      <c r="AC3411" s="16">
        <v>5.34</v>
      </c>
      <c r="AD3411" s="16">
        <v>47.9</v>
      </c>
      <c r="AE3411" s="16">
        <v>40.590499999999999</v>
      </c>
      <c r="AF3411" s="16">
        <v>83.776799999999994</v>
      </c>
      <c r="AG3411" s="16">
        <v>731902</v>
      </c>
      <c r="AH3411" s="16">
        <v>1.9313</v>
      </c>
      <c r="AI3411" s="16">
        <v>99.1</v>
      </c>
      <c r="AJ3411" s="16">
        <v>99.6</v>
      </c>
      <c r="AK3411" s="16">
        <v>1.1186</v>
      </c>
      <c r="AL3411" s="16">
        <v>0.72189999999999999</v>
      </c>
      <c r="AM3411" s="16">
        <v>0.89800000000000002</v>
      </c>
      <c r="AN3411" s="16">
        <v>1.2021999999999999</v>
      </c>
      <c r="AO3411" s="16">
        <v>0.86499999999999999</v>
      </c>
      <c r="AP3411" s="16">
        <v>0.95679999999999998</v>
      </c>
      <c r="AQ3411" s="16">
        <v>2.0000000000000001E-4</v>
      </c>
      <c r="AR3411" s="16">
        <f t="shared" si="137"/>
        <v>1</v>
      </c>
      <c r="AS3411" s="5">
        <f t="shared" si="136"/>
        <v>0.10124099999999991</v>
      </c>
    </row>
    <row r="3412" spans="1:45" x14ac:dyDescent="0.25">
      <c r="A3412" s="16" t="s">
        <v>405</v>
      </c>
      <c r="B3412" s="16" t="s">
        <v>141</v>
      </c>
      <c r="C3412" s="16" t="s">
        <v>363</v>
      </c>
      <c r="D3412" s="16">
        <v>2003</v>
      </c>
      <c r="E3412" s="16" t="s">
        <v>3858</v>
      </c>
      <c r="F3412" s="16" t="s">
        <v>594</v>
      </c>
      <c r="G3412" s="10">
        <v>20346.400000000001</v>
      </c>
      <c r="H3412" s="73">
        <v>9.9206599999999998</v>
      </c>
      <c r="I3412" s="16">
        <v>1995733</v>
      </c>
      <c r="J3412" s="71">
        <v>1.6E-2</v>
      </c>
      <c r="K3412" s="71">
        <v>0.94499999999999995</v>
      </c>
      <c r="L3412" s="16">
        <v>2.9467080000000001</v>
      </c>
      <c r="M3412" s="16">
        <v>1.0644670000000001</v>
      </c>
      <c r="N3412" s="16">
        <v>1.721868</v>
      </c>
      <c r="O3412" s="16">
        <v>0.82910779999999995</v>
      </c>
      <c r="P3412" s="16">
        <v>1.7998989999999999</v>
      </c>
      <c r="Q3412" s="16">
        <v>1.162269</v>
      </c>
      <c r="R3412" s="16">
        <v>1.2453000000000001</v>
      </c>
      <c r="S3412" s="16">
        <v>3.8399999999999997E-2</v>
      </c>
      <c r="T3412" s="16">
        <v>9.9599999999999994E-2</v>
      </c>
      <c r="U3412" s="16">
        <v>5.6913</v>
      </c>
      <c r="V3412" s="16">
        <v>55.398000000000003</v>
      </c>
      <c r="W3412" s="16">
        <v>11.204000000000001</v>
      </c>
      <c r="X3412" s="16">
        <v>508.18700000000001</v>
      </c>
      <c r="Y3412" s="16">
        <v>50.8611</v>
      </c>
      <c r="Z3412" s="16">
        <v>0.50770000000000004</v>
      </c>
      <c r="AA3412" s="16">
        <v>-0.81912609999999997</v>
      </c>
      <c r="AB3412" s="16">
        <v>0.38</v>
      </c>
      <c r="AC3412" s="16">
        <v>5.34</v>
      </c>
      <c r="AD3412" s="16">
        <v>47.4</v>
      </c>
      <c r="AE3412" s="16">
        <v>40.792200000000001</v>
      </c>
      <c r="AF3412" s="16">
        <v>87.334199999999996</v>
      </c>
      <c r="AG3412" s="16">
        <v>692477</v>
      </c>
      <c r="AH3412" s="16">
        <v>1.9240999999999999</v>
      </c>
      <c r="AI3412" s="16">
        <v>99.1</v>
      </c>
      <c r="AJ3412" s="16">
        <v>99.6</v>
      </c>
      <c r="AK3412" s="16">
        <v>1.085</v>
      </c>
      <c r="AL3412" s="16">
        <v>0.86460000000000004</v>
      </c>
      <c r="AM3412" s="16">
        <v>1.0720000000000001</v>
      </c>
      <c r="AN3412" s="16">
        <v>1.1489</v>
      </c>
      <c r="AO3412" s="16">
        <v>0.86739999999999995</v>
      </c>
      <c r="AP3412" s="16">
        <v>0.94950000000000001</v>
      </c>
      <c r="AQ3412" s="16">
        <v>2.0000000000000001E-4</v>
      </c>
      <c r="AR3412" s="16">
        <f t="shared" si="137"/>
        <v>1</v>
      </c>
      <c r="AS3412" s="5">
        <f t="shared" si="136"/>
        <v>4.5370000000000132E-2</v>
      </c>
    </row>
    <row r="3413" spans="1:45" x14ac:dyDescent="0.25">
      <c r="A3413" s="16" t="s">
        <v>405</v>
      </c>
      <c r="B3413" s="16" t="s">
        <v>141</v>
      </c>
      <c r="C3413" s="16" t="s">
        <v>363</v>
      </c>
      <c r="D3413" s="16">
        <v>2004</v>
      </c>
      <c r="E3413" s="16" t="s">
        <v>3865</v>
      </c>
      <c r="F3413" s="16" t="s">
        <v>594</v>
      </c>
      <c r="G3413" s="10">
        <v>21218.3</v>
      </c>
      <c r="H3413" s="73">
        <v>9.9626169999999998</v>
      </c>
      <c r="I3413" s="16">
        <v>1997012</v>
      </c>
      <c r="J3413" s="71">
        <v>2.1999999999999999E-2</v>
      </c>
      <c r="K3413" s="71">
        <v>0.96599999999999997</v>
      </c>
      <c r="L3413" s="16">
        <v>3.1112069999999998</v>
      </c>
      <c r="M3413" s="16">
        <v>1.0783290000000001</v>
      </c>
      <c r="N3413" s="16">
        <v>1.739401</v>
      </c>
      <c r="O3413" s="16">
        <v>0.99779530000000005</v>
      </c>
      <c r="P3413" s="16">
        <v>1.9699450000000001</v>
      </c>
      <c r="Q3413" s="16">
        <v>1.1467989999999999</v>
      </c>
      <c r="R3413" s="16">
        <v>1.3681000000000001</v>
      </c>
      <c r="S3413" s="16">
        <v>3.7900000000000003E-2</v>
      </c>
      <c r="T3413" s="16">
        <v>9.4100000000000003E-2</v>
      </c>
      <c r="U3413" s="16">
        <v>5.6352000000000002</v>
      </c>
      <c r="V3413" s="16">
        <v>55.863999999999997</v>
      </c>
      <c r="W3413" s="16">
        <v>11.472</v>
      </c>
      <c r="X3413" s="16">
        <v>507.75700000000001</v>
      </c>
      <c r="Y3413" s="16">
        <v>54.917400000000001</v>
      </c>
      <c r="Z3413" s="16">
        <v>0.54979999999999996</v>
      </c>
      <c r="AA3413" s="16">
        <v>-0.8268934</v>
      </c>
      <c r="AB3413" s="16">
        <v>0.38</v>
      </c>
      <c r="AC3413" s="16">
        <v>5.34</v>
      </c>
      <c r="AD3413" s="16">
        <v>47.6</v>
      </c>
      <c r="AE3413" s="16">
        <v>49.857399999999998</v>
      </c>
      <c r="AF3413" s="16">
        <v>92.683099999999996</v>
      </c>
      <c r="AG3413" s="16">
        <v>764692</v>
      </c>
      <c r="AH3413" s="16">
        <v>1.9254</v>
      </c>
      <c r="AI3413" s="16">
        <v>99.1</v>
      </c>
      <c r="AJ3413" s="16">
        <v>99.6</v>
      </c>
      <c r="AK3413" s="16">
        <v>1.0949</v>
      </c>
      <c r="AL3413" s="16">
        <v>1.0195000000000001</v>
      </c>
      <c r="AM3413" s="16">
        <v>0.9708</v>
      </c>
      <c r="AN3413" s="16">
        <v>1.0268999999999999</v>
      </c>
      <c r="AO3413" s="16">
        <v>0.86099999999999999</v>
      </c>
      <c r="AP3413" s="16">
        <v>0.92020000000000002</v>
      </c>
      <c r="AQ3413" s="16">
        <v>2.0000000000000001E-4</v>
      </c>
      <c r="AR3413" s="16">
        <f t="shared" si="137"/>
        <v>1</v>
      </c>
      <c r="AS3413" s="5">
        <f t="shared" si="136"/>
        <v>0.16449899999999973</v>
      </c>
    </row>
    <row r="3414" spans="1:45" x14ac:dyDescent="0.25">
      <c r="A3414" s="16" t="s">
        <v>405</v>
      </c>
      <c r="B3414" s="16" t="s">
        <v>141</v>
      </c>
      <c r="C3414" s="16" t="s">
        <v>363</v>
      </c>
      <c r="D3414" s="16">
        <v>2005</v>
      </c>
      <c r="E3414" s="16" t="s">
        <v>3852</v>
      </c>
      <c r="F3414" s="16" t="s">
        <v>594</v>
      </c>
      <c r="G3414" s="10">
        <v>22029.4</v>
      </c>
      <c r="H3414" s="73">
        <v>10.00013</v>
      </c>
      <c r="I3414" s="16">
        <v>2000474</v>
      </c>
      <c r="J3414" s="71">
        <v>4.2000000000000003E-2</v>
      </c>
      <c r="K3414" s="71">
        <v>1.0069999999999999</v>
      </c>
      <c r="L3414" s="16">
        <v>3.1298629999999998</v>
      </c>
      <c r="M3414" s="16">
        <v>1.296986</v>
      </c>
      <c r="N3414" s="16">
        <v>1.767201</v>
      </c>
      <c r="O3414" s="16">
        <v>0.85695330000000003</v>
      </c>
      <c r="P3414" s="16">
        <v>1.9645520000000001</v>
      </c>
      <c r="Q3414" s="16">
        <v>1.0988290000000001</v>
      </c>
      <c r="R3414" s="16">
        <v>1.4123000000000001</v>
      </c>
      <c r="S3414" s="16">
        <v>3.6600000000000001E-2</v>
      </c>
      <c r="T3414" s="16">
        <v>0.11550000000000001</v>
      </c>
      <c r="U3414" s="16">
        <v>5.5823999999999998</v>
      </c>
      <c r="V3414" s="16">
        <v>56.33</v>
      </c>
      <c r="W3414" s="16">
        <v>11.74</v>
      </c>
      <c r="X3414" s="16">
        <v>508.88299999999998</v>
      </c>
      <c r="Y3414" s="16">
        <v>47.9803</v>
      </c>
      <c r="Z3414" s="16">
        <v>0.55649999999999999</v>
      </c>
      <c r="AA3414" s="16">
        <v>-0.81524220000000003</v>
      </c>
      <c r="AB3414" s="16">
        <v>0.38</v>
      </c>
      <c r="AC3414" s="16">
        <v>5.34</v>
      </c>
      <c r="AD3414" s="16">
        <v>47.3</v>
      </c>
      <c r="AE3414" s="16">
        <v>50.962899999999998</v>
      </c>
      <c r="AF3414" s="16">
        <v>87.946299999999994</v>
      </c>
      <c r="AG3414" s="16">
        <v>755671</v>
      </c>
      <c r="AH3414" s="16">
        <v>1.9238</v>
      </c>
      <c r="AI3414" s="16">
        <v>99.1</v>
      </c>
      <c r="AJ3414" s="16">
        <v>99.6</v>
      </c>
      <c r="AK3414" s="16">
        <v>1.0716000000000001</v>
      </c>
      <c r="AL3414" s="16">
        <v>0.89170000000000005</v>
      </c>
      <c r="AM3414" s="16">
        <v>0.91959999999999997</v>
      </c>
      <c r="AN3414" s="16">
        <v>1.0511999999999999</v>
      </c>
      <c r="AO3414" s="16">
        <v>0.83389999999999997</v>
      </c>
      <c r="AP3414" s="16">
        <v>0.85570000000000002</v>
      </c>
      <c r="AQ3414" s="16">
        <v>2.0000000000000001E-4</v>
      </c>
      <c r="AR3414" s="16">
        <f t="shared" si="137"/>
        <v>1</v>
      </c>
      <c r="AS3414" s="5">
        <f t="shared" si="136"/>
        <v>1.8656000000000006E-2</v>
      </c>
    </row>
    <row r="3415" spans="1:45" x14ac:dyDescent="0.25">
      <c r="A3415" s="16" t="s">
        <v>405</v>
      </c>
      <c r="B3415" s="16" t="s">
        <v>141</v>
      </c>
      <c r="C3415" s="16" t="s">
        <v>363</v>
      </c>
      <c r="D3415" s="16">
        <v>2006</v>
      </c>
      <c r="E3415" s="16" t="s">
        <v>3843</v>
      </c>
      <c r="F3415" s="16" t="s">
        <v>594</v>
      </c>
      <c r="G3415" s="10">
        <v>23201.3</v>
      </c>
      <c r="H3415" s="73">
        <v>10.051959999999999</v>
      </c>
      <c r="I3415" s="16">
        <v>2006868</v>
      </c>
      <c r="J3415" s="71">
        <v>3.5999999999999997E-2</v>
      </c>
      <c r="K3415" s="71">
        <v>1.044</v>
      </c>
      <c r="L3415" s="16">
        <v>3.296014</v>
      </c>
      <c r="M3415" s="16">
        <v>1.369299</v>
      </c>
      <c r="N3415" s="16">
        <v>1.78687</v>
      </c>
      <c r="O3415" s="16">
        <v>1.095159</v>
      </c>
      <c r="P3415" s="16">
        <v>1.9734799999999999</v>
      </c>
      <c r="Q3415" s="16">
        <v>1.126058</v>
      </c>
      <c r="R3415" s="16">
        <v>1.5328999999999999</v>
      </c>
      <c r="S3415" s="16">
        <v>2.92E-2</v>
      </c>
      <c r="T3415" s="16">
        <v>0.1192</v>
      </c>
      <c r="U3415" s="16">
        <v>5.5755999999999997</v>
      </c>
      <c r="V3415" s="16">
        <v>56.326000000000001</v>
      </c>
      <c r="W3415" s="16">
        <v>12.396000000000001</v>
      </c>
      <c r="X3415" s="16">
        <v>505.89299999999997</v>
      </c>
      <c r="Y3415" s="16">
        <v>60.073500000000003</v>
      </c>
      <c r="Z3415" s="16">
        <v>0.54459999999999997</v>
      </c>
      <c r="AA3415" s="16">
        <v>-0.81524220000000003</v>
      </c>
      <c r="AB3415" s="16">
        <v>0.38</v>
      </c>
      <c r="AC3415" s="16">
        <v>5.34</v>
      </c>
      <c r="AD3415" s="16">
        <v>47.3</v>
      </c>
      <c r="AE3415" s="16">
        <v>51.221299999999999</v>
      </c>
      <c r="AF3415" s="16">
        <v>90.569400000000002</v>
      </c>
      <c r="AG3415" s="16">
        <v>753164</v>
      </c>
      <c r="AH3415" s="16">
        <v>1.9214</v>
      </c>
      <c r="AI3415" s="16">
        <v>99.1</v>
      </c>
      <c r="AJ3415" s="16">
        <v>99.6</v>
      </c>
      <c r="AK3415" s="16">
        <v>1.0653999999999999</v>
      </c>
      <c r="AL3415" s="16">
        <v>1.0236000000000001</v>
      </c>
      <c r="AM3415" s="16">
        <v>0.98409999999999997</v>
      </c>
      <c r="AN3415" s="16">
        <v>1.0537000000000001</v>
      </c>
      <c r="AO3415" s="16">
        <v>0.77959999999999996</v>
      </c>
      <c r="AP3415" s="16">
        <v>0.87570000000000003</v>
      </c>
      <c r="AQ3415" s="16">
        <v>2.0000000000000001E-4</v>
      </c>
      <c r="AR3415" s="16">
        <f t="shared" si="137"/>
        <v>1</v>
      </c>
      <c r="AS3415" s="5">
        <f t="shared" si="136"/>
        <v>0.16615100000000016</v>
      </c>
    </row>
    <row r="3416" spans="1:45" x14ac:dyDescent="0.25">
      <c r="A3416" s="16" t="s">
        <v>405</v>
      </c>
      <c r="B3416" s="16" t="s">
        <v>141</v>
      </c>
      <c r="C3416" s="16" t="s">
        <v>363</v>
      </c>
      <c r="D3416" s="16">
        <v>2007</v>
      </c>
      <c r="E3416" s="16" t="s">
        <v>3863</v>
      </c>
      <c r="F3416" s="16" t="s">
        <v>594</v>
      </c>
      <c r="G3416" s="10">
        <v>24673.4</v>
      </c>
      <c r="H3416" s="73">
        <v>10.113479999999999</v>
      </c>
      <c r="I3416" s="16">
        <v>2018122</v>
      </c>
      <c r="J3416" s="71">
        <v>2.8000000000000001E-2</v>
      </c>
      <c r="K3416" s="71">
        <v>1.0740000000000001</v>
      </c>
      <c r="L3416" s="16">
        <v>3.3406530000000001</v>
      </c>
      <c r="M3416" s="16">
        <v>1.4417690000000001</v>
      </c>
      <c r="N3416" s="16">
        <v>1.761703</v>
      </c>
      <c r="O3416" s="16">
        <v>1.1653009999999999</v>
      </c>
      <c r="P3416" s="16">
        <v>1.9640489999999999</v>
      </c>
      <c r="Q3416" s="16">
        <v>1.1176489999999999</v>
      </c>
      <c r="R3416" s="16">
        <v>1.4238</v>
      </c>
      <c r="S3416" s="16">
        <v>3.3300000000000003E-2</v>
      </c>
      <c r="T3416" s="16">
        <v>0.13170000000000001</v>
      </c>
      <c r="U3416" s="16">
        <v>5.1051000000000002</v>
      </c>
      <c r="V3416" s="16">
        <v>56.322000000000003</v>
      </c>
      <c r="W3416" s="16">
        <v>13.052</v>
      </c>
      <c r="X3416" s="16">
        <v>503.52</v>
      </c>
      <c r="Y3416" s="16">
        <v>60.078899999999997</v>
      </c>
      <c r="Z3416" s="16">
        <v>0.58560000000000001</v>
      </c>
      <c r="AA3416" s="16">
        <v>-0.79582330000000001</v>
      </c>
      <c r="AB3416" s="16">
        <v>0.38</v>
      </c>
      <c r="AC3416" s="16">
        <v>5.34</v>
      </c>
      <c r="AD3416" s="16">
        <v>46.8</v>
      </c>
      <c r="AE3416" s="16">
        <v>49.780999999999999</v>
      </c>
      <c r="AF3416" s="16">
        <v>95.458600000000004</v>
      </c>
      <c r="AG3416" s="16">
        <v>745396</v>
      </c>
      <c r="AH3416" s="16">
        <v>1.9174</v>
      </c>
      <c r="AI3416" s="16">
        <v>99.1</v>
      </c>
      <c r="AJ3416" s="16">
        <v>99.6</v>
      </c>
      <c r="AK3416" s="16">
        <v>1.0563</v>
      </c>
      <c r="AL3416" s="16">
        <v>0.98260000000000003</v>
      </c>
      <c r="AM3416" s="16">
        <v>0.93879999999999997</v>
      </c>
      <c r="AN3416" s="16">
        <v>1.0711999999999999</v>
      </c>
      <c r="AO3416" s="16">
        <v>0.80089999999999995</v>
      </c>
      <c r="AP3416" s="16">
        <v>0.88560000000000005</v>
      </c>
      <c r="AQ3416" s="16">
        <v>2.0000000000000001E-4</v>
      </c>
      <c r="AR3416" s="16">
        <f t="shared" si="137"/>
        <v>1</v>
      </c>
      <c r="AS3416" s="5">
        <f t="shared" si="136"/>
        <v>4.4639000000000095E-2</v>
      </c>
    </row>
    <row r="3417" spans="1:45" x14ac:dyDescent="0.25">
      <c r="A3417" s="16" t="s">
        <v>405</v>
      </c>
      <c r="B3417" s="16" t="s">
        <v>141</v>
      </c>
      <c r="C3417" s="16" t="s">
        <v>363</v>
      </c>
      <c r="D3417" s="16">
        <v>2008</v>
      </c>
      <c r="E3417" s="16" t="s">
        <v>3850</v>
      </c>
      <c r="F3417" s="16" t="s">
        <v>594</v>
      </c>
      <c r="G3417" s="10">
        <v>25447.4</v>
      </c>
      <c r="H3417" s="73">
        <v>10.14437</v>
      </c>
      <c r="I3417" s="16">
        <v>2021316</v>
      </c>
      <c r="J3417" s="71">
        <v>-1.4E-2</v>
      </c>
      <c r="K3417" s="71">
        <v>1.0589999999999999</v>
      </c>
      <c r="L3417" s="16">
        <v>3.448693</v>
      </c>
      <c r="M3417" s="16">
        <v>1.682366</v>
      </c>
      <c r="N3417" s="16">
        <v>1.7861180000000001</v>
      </c>
      <c r="O3417" s="16">
        <v>1.06715</v>
      </c>
      <c r="P3417" s="16">
        <v>1.9960340000000001</v>
      </c>
      <c r="Q3417" s="16">
        <v>1.17283</v>
      </c>
      <c r="R3417" s="16">
        <v>1.6255999999999999</v>
      </c>
      <c r="S3417" s="16">
        <v>2.9600000000000001E-2</v>
      </c>
      <c r="T3417" s="16">
        <v>0.1472</v>
      </c>
      <c r="U3417" s="16">
        <v>5.1060999999999996</v>
      </c>
      <c r="V3417" s="16">
        <v>56.317999999999998</v>
      </c>
      <c r="W3417" s="16">
        <v>13.708</v>
      </c>
      <c r="X3417" s="16">
        <v>501.14499999999998</v>
      </c>
      <c r="Y3417" s="16">
        <v>60.205500000000001</v>
      </c>
      <c r="Z3417" s="16">
        <v>0.52880000000000005</v>
      </c>
      <c r="AA3417" s="16">
        <v>-0.81135849999999998</v>
      </c>
      <c r="AB3417" s="16">
        <v>0.38</v>
      </c>
      <c r="AC3417" s="16">
        <v>5.34</v>
      </c>
      <c r="AD3417" s="16">
        <v>47.2</v>
      </c>
      <c r="AE3417" s="16">
        <v>48.131900000000002</v>
      </c>
      <c r="AF3417" s="16">
        <v>101.104</v>
      </c>
      <c r="AG3417" s="16">
        <v>811303</v>
      </c>
      <c r="AH3417" s="16">
        <v>1.9232</v>
      </c>
      <c r="AI3417" s="16">
        <v>99.1</v>
      </c>
      <c r="AJ3417" s="16">
        <v>99.6</v>
      </c>
      <c r="AK3417" s="16">
        <v>1.0063</v>
      </c>
      <c r="AL3417" s="16">
        <v>0.91190000000000004</v>
      </c>
      <c r="AM3417" s="16">
        <v>1.1901999999999999</v>
      </c>
      <c r="AN3417" s="16">
        <v>1.121</v>
      </c>
      <c r="AO3417" s="16">
        <v>0.83040000000000003</v>
      </c>
      <c r="AP3417" s="16">
        <v>0.98370000000000002</v>
      </c>
      <c r="AQ3417" s="16">
        <v>2.0000000000000001E-4</v>
      </c>
      <c r="AR3417" s="16">
        <f t="shared" si="137"/>
        <v>1</v>
      </c>
      <c r="AS3417" s="5">
        <f t="shared" si="136"/>
        <v>0.10803999999999991</v>
      </c>
    </row>
    <row r="3418" spans="1:45" x14ac:dyDescent="0.25">
      <c r="A3418" s="16" t="s">
        <v>405</v>
      </c>
      <c r="B3418" s="16" t="s">
        <v>141</v>
      </c>
      <c r="C3418" s="16" t="s">
        <v>363</v>
      </c>
      <c r="D3418" s="16">
        <v>2009</v>
      </c>
      <c r="E3418" s="16" t="s">
        <v>3845</v>
      </c>
      <c r="F3418" s="16" t="s">
        <v>594</v>
      </c>
      <c r="G3418" s="10">
        <v>23252.1</v>
      </c>
      <c r="H3418" s="73">
        <v>10.05415</v>
      </c>
      <c r="I3418" s="16">
        <v>2039669</v>
      </c>
      <c r="J3418" s="71">
        <v>-8.5999999999999993E-2</v>
      </c>
      <c r="K3418" s="71">
        <v>0.97199999999999998</v>
      </c>
      <c r="L3418" s="16">
        <v>3.6383369999999999</v>
      </c>
      <c r="M3418" s="16">
        <v>1.896614</v>
      </c>
      <c r="N3418" s="16">
        <v>1.859065</v>
      </c>
      <c r="O3418" s="16">
        <v>1.2247520000000001</v>
      </c>
      <c r="P3418" s="16">
        <v>1.9627650000000001</v>
      </c>
      <c r="Q3418" s="16">
        <v>1.189308</v>
      </c>
      <c r="R3418" s="16">
        <v>1.8163</v>
      </c>
      <c r="S3418" s="16">
        <v>3.6799999999999999E-2</v>
      </c>
      <c r="T3418" s="16">
        <v>0.15609999999999999</v>
      </c>
      <c r="U3418" s="16">
        <v>5.5686</v>
      </c>
      <c r="V3418" s="16">
        <v>56.314</v>
      </c>
      <c r="W3418" s="16">
        <v>14.364000000000001</v>
      </c>
      <c r="X3418" s="16">
        <v>498.77100000000002</v>
      </c>
      <c r="Y3418" s="16">
        <v>61.999200000000002</v>
      </c>
      <c r="Z3418" s="16">
        <v>0.58679999999999999</v>
      </c>
      <c r="AA3418" s="16">
        <v>-0.84242859999999997</v>
      </c>
      <c r="AB3418" s="16">
        <v>0.38</v>
      </c>
      <c r="AC3418" s="16">
        <v>5.34</v>
      </c>
      <c r="AD3418" s="16">
        <v>48</v>
      </c>
      <c r="AE3418" s="16">
        <v>45.939</v>
      </c>
      <c r="AF3418" s="16">
        <v>102.748</v>
      </c>
      <c r="AG3418" s="16">
        <v>804101</v>
      </c>
      <c r="AH3418" s="16">
        <v>1.9084000000000001</v>
      </c>
      <c r="AI3418" s="16">
        <v>99.1</v>
      </c>
      <c r="AJ3418" s="16">
        <v>99.6</v>
      </c>
      <c r="AK3418" s="16">
        <v>1.0472999999999999</v>
      </c>
      <c r="AL3418" s="16">
        <v>1.0235000000000001</v>
      </c>
      <c r="AM3418" s="16">
        <v>1.1637</v>
      </c>
      <c r="AN3418" s="16">
        <v>0.90290000000000004</v>
      </c>
      <c r="AO3418" s="16">
        <v>0.91590000000000005</v>
      </c>
      <c r="AP3418" s="16">
        <v>1.0576000000000001</v>
      </c>
      <c r="AQ3418" s="16">
        <v>2.0000000000000001E-4</v>
      </c>
      <c r="AR3418" s="16">
        <f t="shared" si="137"/>
        <v>1</v>
      </c>
      <c r="AS3418" s="5">
        <f t="shared" si="136"/>
        <v>0.18964399999999992</v>
      </c>
    </row>
    <row r="3419" spans="1:45" x14ac:dyDescent="0.25">
      <c r="A3419" s="16" t="s">
        <v>405</v>
      </c>
      <c r="B3419" s="16" t="s">
        <v>141</v>
      </c>
      <c r="C3419" s="16" t="s">
        <v>363</v>
      </c>
      <c r="D3419" s="16">
        <v>2010</v>
      </c>
      <c r="E3419" s="16" t="s">
        <v>3868</v>
      </c>
      <c r="F3419" s="16" t="s">
        <v>594</v>
      </c>
      <c r="G3419" s="10">
        <v>23437.5</v>
      </c>
      <c r="H3419" s="73">
        <v>10.06209</v>
      </c>
      <c r="I3419" s="16">
        <v>2048583</v>
      </c>
      <c r="J3419" s="71">
        <v>1.0999999999999999E-2</v>
      </c>
      <c r="K3419" s="71">
        <v>0.98199999999999998</v>
      </c>
      <c r="L3419" s="16">
        <v>3.6657869999999999</v>
      </c>
      <c r="M3419" s="16">
        <v>2.0621990000000001</v>
      </c>
      <c r="N3419" s="16">
        <v>1.8980699999999999</v>
      </c>
      <c r="O3419" s="16">
        <v>1.2190799999999999</v>
      </c>
      <c r="P3419" s="16">
        <v>1.936642</v>
      </c>
      <c r="Q3419" s="16">
        <v>1.080314</v>
      </c>
      <c r="R3419" s="16">
        <v>2.0575999999999999</v>
      </c>
      <c r="S3419" s="16">
        <v>4.3299999999999998E-2</v>
      </c>
      <c r="T3419" s="16">
        <v>0.15709999999999999</v>
      </c>
      <c r="U3419" s="16">
        <v>5.5625</v>
      </c>
      <c r="V3419" s="16">
        <v>56.31</v>
      </c>
      <c r="W3419" s="16">
        <v>15.02</v>
      </c>
      <c r="X3419" s="16">
        <v>498.80200000000002</v>
      </c>
      <c r="Y3419" s="16">
        <v>65.885300000000001</v>
      </c>
      <c r="Z3419" s="16">
        <v>0.54039999999999999</v>
      </c>
      <c r="AA3419" s="16">
        <v>-0.83466099999999999</v>
      </c>
      <c r="AB3419" s="16">
        <v>0.38</v>
      </c>
      <c r="AC3419" s="16">
        <v>5.34</v>
      </c>
      <c r="AD3419" s="16">
        <v>47.8</v>
      </c>
      <c r="AE3419" s="16">
        <v>44.339300000000001</v>
      </c>
      <c r="AF3419" s="16">
        <v>103.297</v>
      </c>
      <c r="AG3419" s="16">
        <v>793134</v>
      </c>
      <c r="AH3419" s="16">
        <v>1.9071</v>
      </c>
      <c r="AI3419" s="16">
        <v>99.1</v>
      </c>
      <c r="AJ3419" s="16">
        <v>99.5</v>
      </c>
      <c r="AK3419" s="16">
        <v>1.0390999999999999</v>
      </c>
      <c r="AL3419" s="16">
        <v>0.8538</v>
      </c>
      <c r="AM3419" s="16">
        <v>1.0324</v>
      </c>
      <c r="AN3419" s="16">
        <v>0.82789999999999997</v>
      </c>
      <c r="AO3419" s="16">
        <v>0.75180000000000002</v>
      </c>
      <c r="AP3419" s="16">
        <v>0.98229999999999995</v>
      </c>
      <c r="AQ3419" s="16">
        <v>2.0000000000000001E-4</v>
      </c>
      <c r="AR3419" s="16">
        <f t="shared" si="137"/>
        <v>1</v>
      </c>
      <c r="AS3419" s="5">
        <f t="shared" si="136"/>
        <v>2.7449999999999974E-2</v>
      </c>
    </row>
    <row r="3420" spans="1:45" x14ac:dyDescent="0.25">
      <c r="A3420" s="16" t="s">
        <v>405</v>
      </c>
      <c r="B3420" s="16" t="s">
        <v>141</v>
      </c>
      <c r="C3420" s="16" t="s">
        <v>363</v>
      </c>
      <c r="D3420" s="16">
        <v>2011</v>
      </c>
      <c r="E3420" s="16" t="s">
        <v>3860</v>
      </c>
      <c r="F3420" s="16" t="s">
        <v>594</v>
      </c>
      <c r="G3420" s="10">
        <v>23540.7</v>
      </c>
      <c r="H3420" s="73">
        <v>10.06649</v>
      </c>
      <c r="I3420" s="16">
        <v>2052843</v>
      </c>
      <c r="J3420" s="71">
        <v>1.7999999999999999E-2</v>
      </c>
      <c r="K3420" s="71">
        <v>1</v>
      </c>
      <c r="L3420" s="16">
        <v>3.844007</v>
      </c>
      <c r="M3420" s="16">
        <v>2.4572919999999998</v>
      </c>
      <c r="N3420" s="16">
        <v>1.9273709999999999</v>
      </c>
      <c r="O3420" s="16">
        <v>1.2162839999999999</v>
      </c>
      <c r="P3420" s="16">
        <v>1.910315</v>
      </c>
      <c r="Q3420" s="16">
        <v>1.0986260000000001</v>
      </c>
      <c r="R3420" s="16">
        <v>2.4236</v>
      </c>
      <c r="S3420" s="16">
        <v>4.6899999999999997E-2</v>
      </c>
      <c r="T3420" s="16">
        <v>0.17660000000000001</v>
      </c>
      <c r="U3420" s="16">
        <v>5.5655999999999999</v>
      </c>
      <c r="V3420" s="16">
        <v>57.548000000000002</v>
      </c>
      <c r="W3420" s="16">
        <v>15.055999999999999</v>
      </c>
      <c r="X3420" s="16">
        <v>498.83199999999999</v>
      </c>
      <c r="Y3420" s="16">
        <v>69.043999999999997</v>
      </c>
      <c r="Z3420" s="16">
        <v>0.50180000000000002</v>
      </c>
      <c r="AA3420" s="16">
        <v>-0.83854490000000004</v>
      </c>
      <c r="AB3420" s="16">
        <v>0.38</v>
      </c>
      <c r="AC3420" s="16">
        <v>5.34</v>
      </c>
      <c r="AD3420" s="16">
        <v>47.9</v>
      </c>
      <c r="AE3420" s="16">
        <v>42.738100000000003</v>
      </c>
      <c r="AF3420" s="16">
        <v>105.17</v>
      </c>
      <c r="AG3420" s="16">
        <v>775169</v>
      </c>
      <c r="AH3420" s="16">
        <v>1.9018999999999999</v>
      </c>
      <c r="AI3420" s="16">
        <v>99.1</v>
      </c>
      <c r="AJ3420" s="16">
        <v>99.5</v>
      </c>
      <c r="AK3420" s="16">
        <v>1.0517000000000001</v>
      </c>
      <c r="AL3420" s="16">
        <v>0.90080000000000005</v>
      </c>
      <c r="AM3420" s="16">
        <v>0.98960000000000004</v>
      </c>
      <c r="AN3420" s="16">
        <v>0.94089999999999996</v>
      </c>
      <c r="AO3420" s="16">
        <v>0.68530000000000002</v>
      </c>
      <c r="AP3420" s="16">
        <v>1.0386</v>
      </c>
      <c r="AQ3420" s="16">
        <v>2.0000000000000001E-4</v>
      </c>
      <c r="AR3420" s="16">
        <f t="shared" si="137"/>
        <v>1</v>
      </c>
      <c r="AS3420" s="5">
        <f t="shared" si="136"/>
        <v>0.17822000000000005</v>
      </c>
    </row>
    <row r="3421" spans="1:45" x14ac:dyDescent="0.25">
      <c r="A3421" s="16" t="s">
        <v>405</v>
      </c>
      <c r="B3421" s="16" t="s">
        <v>141</v>
      </c>
      <c r="C3421" s="16" t="s">
        <v>363</v>
      </c>
      <c r="D3421" s="16">
        <v>2012</v>
      </c>
      <c r="E3421" s="16" t="s">
        <v>3856</v>
      </c>
      <c r="F3421" s="16" t="s">
        <v>594</v>
      </c>
      <c r="G3421" s="10">
        <v>22859.5</v>
      </c>
      <c r="H3421" s="73">
        <v>10.03712</v>
      </c>
      <c r="I3421" s="16">
        <v>2057159</v>
      </c>
      <c r="J3421" s="71">
        <v>-2.1000000000000001E-2</v>
      </c>
      <c r="K3421" s="71">
        <v>0.98</v>
      </c>
      <c r="L3421" s="16">
        <v>3.830619</v>
      </c>
      <c r="M3421" s="16">
        <v>2.4434450000000001</v>
      </c>
      <c r="N3421" s="16">
        <v>1.9664429999999999</v>
      </c>
      <c r="O3421" s="16">
        <v>1.231692</v>
      </c>
      <c r="P3421" s="16">
        <v>1.8804730000000001</v>
      </c>
      <c r="Q3421" s="16">
        <v>1.056637</v>
      </c>
      <c r="R3421" s="16">
        <v>2.5794999999999999</v>
      </c>
      <c r="S3421" s="16">
        <v>3.0599999999999999E-2</v>
      </c>
      <c r="T3421" s="16">
        <v>0.1726</v>
      </c>
      <c r="U3421" s="16">
        <v>5.6616</v>
      </c>
      <c r="V3421" s="16">
        <v>58.786000000000001</v>
      </c>
      <c r="W3421" s="16">
        <v>15.092000000000001</v>
      </c>
      <c r="X3421" s="16">
        <v>498.86200000000002</v>
      </c>
      <c r="Y3421" s="16">
        <v>70.653300000000002</v>
      </c>
      <c r="Z3421" s="16">
        <v>0.49149999999999999</v>
      </c>
      <c r="AA3421" s="16">
        <v>-0.83854490000000004</v>
      </c>
      <c r="AB3421" s="16">
        <v>0.38</v>
      </c>
      <c r="AC3421" s="16">
        <v>5.34</v>
      </c>
      <c r="AD3421" s="16">
        <v>47.9</v>
      </c>
      <c r="AE3421" s="16">
        <v>40.395000000000003</v>
      </c>
      <c r="AF3421" s="16">
        <v>108.38800000000001</v>
      </c>
      <c r="AG3421" s="16">
        <v>755459</v>
      </c>
      <c r="AH3421" s="16">
        <v>1.9033</v>
      </c>
      <c r="AI3421" s="16">
        <v>99.1</v>
      </c>
      <c r="AJ3421" s="16">
        <v>99.5</v>
      </c>
      <c r="AK3421" s="16">
        <v>0.99039999999999995</v>
      </c>
      <c r="AL3421" s="16">
        <v>0.82</v>
      </c>
      <c r="AM3421" s="16">
        <v>1.0296000000000001</v>
      </c>
      <c r="AN3421" s="16">
        <v>0.91510000000000002</v>
      </c>
      <c r="AO3421" s="16">
        <v>0.62019999999999997</v>
      </c>
      <c r="AP3421" s="16">
        <v>0.99029999999999996</v>
      </c>
      <c r="AQ3421" s="16">
        <v>2.0000000000000001E-4</v>
      </c>
      <c r="AR3421" s="16">
        <f t="shared" si="137"/>
        <v>1</v>
      </c>
      <c r="AS3421" s="5">
        <f t="shared" si="136"/>
        <v>-1.3387999999999955E-2</v>
      </c>
    </row>
    <row r="3422" spans="1:45" x14ac:dyDescent="0.25">
      <c r="A3422" s="16" t="s">
        <v>405</v>
      </c>
      <c r="B3422" s="16" t="s">
        <v>141</v>
      </c>
      <c r="C3422" s="16" t="s">
        <v>363</v>
      </c>
      <c r="D3422" s="16">
        <v>2013</v>
      </c>
      <c r="E3422" s="16" t="s">
        <v>3844</v>
      </c>
      <c r="F3422" s="16" t="s">
        <v>594</v>
      </c>
      <c r="G3422" s="10">
        <v>22580.400000000001</v>
      </c>
      <c r="H3422" s="73">
        <v>10.024839999999999</v>
      </c>
      <c r="I3422" s="16">
        <v>2059953</v>
      </c>
      <c r="J3422" s="71">
        <v>-1.2999999999999999E-2</v>
      </c>
      <c r="K3422" s="71">
        <v>0.96699999999999997</v>
      </c>
      <c r="L3422" s="16">
        <v>3.8199990000000001</v>
      </c>
      <c r="M3422" s="16">
        <v>2.4328249999999998</v>
      </c>
      <c r="N3422" s="16">
        <v>2.0114209999999999</v>
      </c>
      <c r="O3422" s="16">
        <v>1.218642</v>
      </c>
      <c r="P3422" s="16">
        <v>1.866579</v>
      </c>
      <c r="Q3422" s="16">
        <v>1.0251269999999999</v>
      </c>
      <c r="R3422" s="16">
        <v>2.6038999999999999</v>
      </c>
      <c r="S3422" s="16">
        <v>2.92E-2</v>
      </c>
      <c r="T3422" s="16">
        <v>0.1706</v>
      </c>
      <c r="U3422" s="16">
        <v>5.6039000000000003</v>
      </c>
      <c r="V3422" s="16">
        <v>60.024000000000001</v>
      </c>
      <c r="W3422" s="16">
        <v>15.128</v>
      </c>
      <c r="X3422" s="16">
        <v>502.35199999999998</v>
      </c>
      <c r="Y3422" s="16">
        <v>72.549700000000001</v>
      </c>
      <c r="Z3422" s="16">
        <v>0.4662</v>
      </c>
      <c r="AA3422" s="16">
        <v>-0.81912609999999997</v>
      </c>
      <c r="AB3422" s="16">
        <v>0.38</v>
      </c>
      <c r="AC3422" s="16">
        <v>5.34</v>
      </c>
      <c r="AD3422" s="16">
        <v>47.4</v>
      </c>
      <c r="AE3422" s="16">
        <v>38.530799999999999</v>
      </c>
      <c r="AF3422" s="16">
        <v>110.211</v>
      </c>
      <c r="AG3422" s="16">
        <v>766668</v>
      </c>
      <c r="AH3422" s="16">
        <v>1.9006000000000001</v>
      </c>
      <c r="AI3422" s="16">
        <v>99.1</v>
      </c>
      <c r="AJ3422" s="16">
        <v>99.5</v>
      </c>
      <c r="AK3422" s="16">
        <v>0.99</v>
      </c>
      <c r="AL3422" s="16">
        <v>0.70830000000000004</v>
      </c>
      <c r="AM3422" s="16">
        <v>1.0121</v>
      </c>
      <c r="AN3422" s="16">
        <v>0.86739999999999995</v>
      </c>
      <c r="AO3422" s="16">
        <v>0.62209999999999999</v>
      </c>
      <c r="AP3422" s="16">
        <v>0.97840000000000005</v>
      </c>
      <c r="AQ3422" s="16">
        <v>2.0000000000000001E-4</v>
      </c>
      <c r="AR3422" s="16">
        <f t="shared" si="137"/>
        <v>1</v>
      </c>
      <c r="AS3422" s="5">
        <f t="shared" si="136"/>
        <v>-1.0619999999999852E-2</v>
      </c>
    </row>
    <row r="3423" spans="1:45" x14ac:dyDescent="0.25">
      <c r="A3423" s="16" t="s">
        <v>405</v>
      </c>
      <c r="B3423" s="16" t="s">
        <v>141</v>
      </c>
      <c r="C3423" s="16" t="s">
        <v>363</v>
      </c>
      <c r="D3423" s="16">
        <v>2014</v>
      </c>
      <c r="E3423" s="16" t="s">
        <v>3859</v>
      </c>
      <c r="F3423" s="16" t="s">
        <v>594</v>
      </c>
      <c r="G3423" s="10">
        <v>23258.9</v>
      </c>
      <c r="H3423" s="73">
        <v>10.05444</v>
      </c>
      <c r="I3423" s="16">
        <v>2061980</v>
      </c>
      <c r="J3423" s="71">
        <v>1.2999999999999999E-2</v>
      </c>
      <c r="K3423" s="71">
        <v>0.98</v>
      </c>
      <c r="L3423" s="16">
        <v>3.765946</v>
      </c>
      <c r="M3423" s="16">
        <v>2.3200750000000001</v>
      </c>
      <c r="N3423" s="16">
        <v>2.0640649999999998</v>
      </c>
      <c r="O3423" s="16">
        <v>1.1310629999999999</v>
      </c>
      <c r="P3423" s="16">
        <v>1.8858969999999999</v>
      </c>
      <c r="Q3423" s="16">
        <v>1.031812</v>
      </c>
      <c r="R3423" s="16">
        <v>2.3864999999999998</v>
      </c>
      <c r="S3423" s="16">
        <v>2.7799999999999998E-2</v>
      </c>
      <c r="T3423" s="16">
        <v>0.17180000000000001</v>
      </c>
      <c r="U3423" s="16">
        <v>5.6191000000000004</v>
      </c>
      <c r="V3423" s="16">
        <v>61.262</v>
      </c>
      <c r="W3423" s="16">
        <v>15.164</v>
      </c>
      <c r="X3423" s="16">
        <v>505.84300000000002</v>
      </c>
      <c r="Y3423" s="16">
        <v>73.234899999999996</v>
      </c>
      <c r="Z3423" s="16">
        <v>0.4118</v>
      </c>
      <c r="AA3423" s="16">
        <v>-0.81718400000000002</v>
      </c>
      <c r="AB3423" s="16">
        <v>0.38</v>
      </c>
      <c r="AC3423" s="16">
        <v>5.34</v>
      </c>
      <c r="AD3423" s="16">
        <v>47.35</v>
      </c>
      <c r="AE3423" s="16">
        <v>37.082500000000003</v>
      </c>
      <c r="AF3423" s="16">
        <v>112.083</v>
      </c>
      <c r="AG3423" s="16">
        <v>832210</v>
      </c>
      <c r="AH3423" s="16">
        <v>1.8978999999999999</v>
      </c>
      <c r="AI3423" s="16">
        <v>99.1</v>
      </c>
      <c r="AJ3423" s="16">
        <v>99.5</v>
      </c>
      <c r="AK3423" s="16">
        <v>0.94169999999999998</v>
      </c>
      <c r="AL3423" s="16">
        <v>0.68720000000000003</v>
      </c>
      <c r="AM3423" s="16">
        <v>1.0085</v>
      </c>
      <c r="AN3423" s="16">
        <v>0.94889999999999997</v>
      </c>
      <c r="AO3423" s="16">
        <v>0.66259999999999997</v>
      </c>
      <c r="AP3423" s="16">
        <v>0.9758</v>
      </c>
      <c r="AQ3423" s="16">
        <v>2.0000000000000001E-4</v>
      </c>
      <c r="AR3423" s="16">
        <f t="shared" si="137"/>
        <v>1</v>
      </c>
      <c r="AS3423" s="5">
        <f t="shared" si="136"/>
        <v>-5.4053000000000129E-2</v>
      </c>
    </row>
    <row r="3424" spans="1:45" x14ac:dyDescent="0.25">
      <c r="A3424" s="16" t="s">
        <v>414</v>
      </c>
      <c r="B3424" s="16" t="s">
        <v>142</v>
      </c>
      <c r="C3424" s="16" t="s">
        <v>375</v>
      </c>
      <c r="D3424" s="16">
        <v>1985</v>
      </c>
      <c r="E3424" s="16" t="s">
        <v>3990</v>
      </c>
      <c r="F3424" s="16" t="s">
        <v>414</v>
      </c>
      <c r="G3424" s="10">
        <v>34151.699999999997</v>
      </c>
      <c r="H3424" s="73">
        <v>10.43857</v>
      </c>
      <c r="I3424" s="16" t="s">
        <v>6700</v>
      </c>
      <c r="K3424" s="71">
        <v>0.77100000000000002</v>
      </c>
      <c r="L3424" s="16">
        <v>4.1017070000000002</v>
      </c>
      <c r="M3424" s="16">
        <v>2.617197</v>
      </c>
      <c r="N3424" s="16">
        <v>1.3222499999999999</v>
      </c>
      <c r="O3424" s="16">
        <v>1.248429</v>
      </c>
      <c r="P3424" s="16">
        <v>2.1447319999999999</v>
      </c>
      <c r="Q3424" s="16">
        <v>1.8765240000000001</v>
      </c>
      <c r="R3424" s="16">
        <v>3.8182999999999998</v>
      </c>
      <c r="S3424" s="16">
        <v>0.1255</v>
      </c>
      <c r="T3424" s="16">
        <v>8.0199999999999994E-2</v>
      </c>
      <c r="U3424" s="16">
        <v>6.1875999999999998</v>
      </c>
      <c r="V3424" s="16">
        <v>36.96</v>
      </c>
      <c r="W3424" s="16">
        <v>10.61</v>
      </c>
      <c r="X3424" s="16">
        <v>505.10599999999999</v>
      </c>
      <c r="Y3424" s="16">
        <v>66.826800000000006</v>
      </c>
      <c r="Z3424" s="16">
        <v>0.40350000000000003</v>
      </c>
      <c r="AA3424" s="16">
        <v>-1.6136520000000001</v>
      </c>
      <c r="AB3424" s="16">
        <v>0</v>
      </c>
      <c r="AC3424" s="16">
        <v>0</v>
      </c>
      <c r="AD3424" s="16">
        <v>51.65</v>
      </c>
      <c r="AE3424" s="16">
        <v>62.778300000000002</v>
      </c>
      <c r="AF3424" s="16">
        <v>0.87419999999999998</v>
      </c>
      <c r="AG3424" s="43">
        <v>1600000</v>
      </c>
      <c r="AH3424" s="16">
        <v>1.5458000000000001</v>
      </c>
      <c r="AI3424" s="16">
        <v>99.3</v>
      </c>
      <c r="AJ3424" s="16">
        <v>100</v>
      </c>
      <c r="AK3424" s="16">
        <v>1.5197000000000001</v>
      </c>
      <c r="AL3424" s="16">
        <v>2.3782999999999999</v>
      </c>
      <c r="AM3424" s="16">
        <v>2.1036999999999999</v>
      </c>
      <c r="AN3424" s="16">
        <v>1.6114999999999999</v>
      </c>
      <c r="AO3424" s="16">
        <v>0.89500000000000002</v>
      </c>
      <c r="AP3424" s="16">
        <v>1.59</v>
      </c>
      <c r="AR3424" s="16">
        <f t="shared" si="137"/>
        <v>1</v>
      </c>
      <c r="AS3424" s="5">
        <f t="shared" si="136"/>
        <v>0</v>
      </c>
    </row>
    <row r="3425" spans="1:45" x14ac:dyDescent="0.25">
      <c r="A3425" s="16" t="s">
        <v>414</v>
      </c>
      <c r="B3425" s="16" t="s">
        <v>142</v>
      </c>
      <c r="C3425" s="16" t="s">
        <v>375</v>
      </c>
      <c r="D3425" s="16">
        <v>1986</v>
      </c>
      <c r="E3425" s="16" t="s">
        <v>4006</v>
      </c>
      <c r="F3425" s="16" t="s">
        <v>414</v>
      </c>
      <c r="G3425" s="10">
        <v>34989.300000000003</v>
      </c>
      <c r="H3425" s="73">
        <v>10.4628</v>
      </c>
      <c r="I3425" s="16" t="s">
        <v>6700</v>
      </c>
      <c r="J3425" s="71">
        <v>8.9999999999999993E-3</v>
      </c>
      <c r="K3425" s="71">
        <v>0.77700000000000002</v>
      </c>
      <c r="L3425" s="16">
        <v>4.2215660000000002</v>
      </c>
      <c r="M3425" s="16">
        <v>2.7016619999999998</v>
      </c>
      <c r="N3425" s="16">
        <v>1.3589290000000001</v>
      </c>
      <c r="O3425" s="16">
        <v>1.363837</v>
      </c>
      <c r="P3425" s="16">
        <v>2.1699199999999998</v>
      </c>
      <c r="Q3425" s="16">
        <v>1.880817</v>
      </c>
      <c r="R3425" s="16">
        <v>3.7988</v>
      </c>
      <c r="S3425" s="16">
        <v>0.12280000000000001</v>
      </c>
      <c r="T3425" s="16">
        <v>9.1499999999999998E-2</v>
      </c>
      <c r="U3425" s="16">
        <v>6.2134</v>
      </c>
      <c r="V3425" s="16">
        <v>37.549999999999997</v>
      </c>
      <c r="W3425" s="16">
        <v>10.944000000000001</v>
      </c>
      <c r="X3425" s="16">
        <v>505.286</v>
      </c>
      <c r="Y3425" s="16">
        <v>67.319000000000003</v>
      </c>
      <c r="Z3425" s="16">
        <v>0.46</v>
      </c>
      <c r="AA3425" s="16">
        <v>-1.611321</v>
      </c>
      <c r="AB3425" s="16">
        <v>0</v>
      </c>
      <c r="AC3425" s="16">
        <v>0</v>
      </c>
      <c r="AD3425" s="16">
        <v>51.59</v>
      </c>
      <c r="AE3425" s="16">
        <v>64.133300000000006</v>
      </c>
      <c r="AF3425" s="16">
        <v>1.3440000000000001</v>
      </c>
      <c r="AG3425" s="43">
        <v>1600000</v>
      </c>
      <c r="AH3425" s="16">
        <v>1.5431999999999999</v>
      </c>
      <c r="AI3425" s="16">
        <v>99.3</v>
      </c>
      <c r="AJ3425" s="16">
        <v>100</v>
      </c>
      <c r="AK3425" s="16">
        <v>1.5235000000000001</v>
      </c>
      <c r="AL3425" s="16">
        <v>2.3729</v>
      </c>
      <c r="AM3425" s="16">
        <v>2.097</v>
      </c>
      <c r="AN3425" s="16">
        <v>1.593</v>
      </c>
      <c r="AO3425" s="16">
        <v>0.92869999999999997</v>
      </c>
      <c r="AP3425" s="16">
        <v>1.6040000000000001</v>
      </c>
      <c r="AR3425" s="16">
        <f t="shared" si="137"/>
        <v>1</v>
      </c>
      <c r="AS3425" s="5">
        <f t="shared" si="136"/>
        <v>0.11985899999999994</v>
      </c>
    </row>
    <row r="3426" spans="1:45" x14ac:dyDescent="0.25">
      <c r="A3426" s="16" t="s">
        <v>414</v>
      </c>
      <c r="B3426" s="16" t="s">
        <v>142</v>
      </c>
      <c r="C3426" s="16" t="s">
        <v>375</v>
      </c>
      <c r="D3426" s="16">
        <v>1987</v>
      </c>
      <c r="E3426" s="16" t="s">
        <v>3995</v>
      </c>
      <c r="F3426" s="16" t="s">
        <v>414</v>
      </c>
      <c r="G3426" s="10">
        <v>36042.400000000001</v>
      </c>
      <c r="H3426" s="73">
        <v>10.49245</v>
      </c>
      <c r="I3426" s="16" t="s">
        <v>6700</v>
      </c>
      <c r="J3426" s="71">
        <v>8.9999999999999993E-3</v>
      </c>
      <c r="K3426" s="71">
        <v>0.78400000000000003</v>
      </c>
      <c r="L3426" s="16">
        <v>4.2473970000000003</v>
      </c>
      <c r="M3426" s="16">
        <v>2.6468790000000002</v>
      </c>
      <c r="N3426" s="16">
        <v>1.3973720000000001</v>
      </c>
      <c r="O3426" s="16">
        <v>1.3704700000000001</v>
      </c>
      <c r="P3426" s="16">
        <v>2.229012</v>
      </c>
      <c r="Q3426" s="16">
        <v>1.885095</v>
      </c>
      <c r="R3426" s="16">
        <v>3.7793000000000001</v>
      </c>
      <c r="S3426" s="16">
        <v>0.12</v>
      </c>
      <c r="T3426" s="16">
        <v>8.7900000000000006E-2</v>
      </c>
      <c r="U3426" s="16">
        <v>6.2390999999999996</v>
      </c>
      <c r="V3426" s="16">
        <v>38.14</v>
      </c>
      <c r="W3426" s="16">
        <v>11.278</v>
      </c>
      <c r="X3426" s="16">
        <v>505.745</v>
      </c>
      <c r="Y3426" s="16">
        <v>67.811300000000003</v>
      </c>
      <c r="Z3426" s="16">
        <v>0.45829999999999999</v>
      </c>
      <c r="AA3426" s="16">
        <v>-1.6089910000000001</v>
      </c>
      <c r="AB3426" s="16">
        <v>0</v>
      </c>
      <c r="AC3426" s="16">
        <v>0</v>
      </c>
      <c r="AD3426" s="16">
        <v>51.53</v>
      </c>
      <c r="AE3426" s="16">
        <v>65.138099999999994</v>
      </c>
      <c r="AF3426" s="16">
        <v>2.0562</v>
      </c>
      <c r="AG3426" s="43">
        <v>1700000</v>
      </c>
      <c r="AH3426" s="16">
        <v>1.5406</v>
      </c>
      <c r="AI3426" s="16">
        <v>99.3</v>
      </c>
      <c r="AJ3426" s="16">
        <v>100</v>
      </c>
      <c r="AK3426" s="16">
        <v>1.5271999999999999</v>
      </c>
      <c r="AL3426" s="16">
        <v>2.3675000000000002</v>
      </c>
      <c r="AM3426" s="16">
        <v>2.0903999999999998</v>
      </c>
      <c r="AN3426" s="16">
        <v>1.5744</v>
      </c>
      <c r="AO3426" s="16">
        <v>0.96240000000000003</v>
      </c>
      <c r="AP3426" s="16">
        <v>1.6180000000000001</v>
      </c>
      <c r="AR3426" s="16">
        <f t="shared" si="137"/>
        <v>1</v>
      </c>
      <c r="AS3426" s="5">
        <f t="shared" si="136"/>
        <v>2.5831000000000159E-2</v>
      </c>
    </row>
    <row r="3427" spans="1:45" x14ac:dyDescent="0.25">
      <c r="A3427" s="16" t="s">
        <v>414</v>
      </c>
      <c r="B3427" s="16" t="s">
        <v>142</v>
      </c>
      <c r="C3427" s="16" t="s">
        <v>375</v>
      </c>
      <c r="D3427" s="16">
        <v>1988</v>
      </c>
      <c r="E3427" s="16" t="s">
        <v>4013</v>
      </c>
      <c r="F3427" s="16" t="s">
        <v>414</v>
      </c>
      <c r="G3427" s="10">
        <v>36795.199999999997</v>
      </c>
      <c r="H3427" s="73">
        <v>10.513120000000001</v>
      </c>
      <c r="I3427" s="16" t="s">
        <v>6700</v>
      </c>
      <c r="J3427" s="71">
        <v>-6.0000000000000001E-3</v>
      </c>
      <c r="K3427" s="71">
        <v>0.78</v>
      </c>
      <c r="L3427" s="16">
        <v>4.3062310000000004</v>
      </c>
      <c r="M3427" s="16">
        <v>2.6437889999999999</v>
      </c>
      <c r="N3427" s="16">
        <v>1.4337660000000001</v>
      </c>
      <c r="O3427" s="16">
        <v>1.4522379999999999</v>
      </c>
      <c r="P3427" s="16">
        <v>2.2382680000000001</v>
      </c>
      <c r="Q3427" s="16">
        <v>1.889335</v>
      </c>
      <c r="R3427" s="16">
        <v>3.7599</v>
      </c>
      <c r="S3427" s="16">
        <v>0.1173</v>
      </c>
      <c r="T3427" s="16">
        <v>8.9800000000000005E-2</v>
      </c>
      <c r="U3427" s="16">
        <v>6.2648000000000001</v>
      </c>
      <c r="V3427" s="16">
        <v>38.729999999999997</v>
      </c>
      <c r="W3427" s="16">
        <v>11.612</v>
      </c>
      <c r="X3427" s="16">
        <v>505.88299999999998</v>
      </c>
      <c r="Y3427" s="16">
        <v>68.303600000000003</v>
      </c>
      <c r="Z3427" s="16">
        <v>0.49680000000000002</v>
      </c>
      <c r="AA3427" s="16">
        <v>-1.6066609999999999</v>
      </c>
      <c r="AB3427" s="16">
        <v>0</v>
      </c>
      <c r="AC3427" s="16">
        <v>0</v>
      </c>
      <c r="AD3427" s="16">
        <v>51.47</v>
      </c>
      <c r="AE3427" s="16">
        <v>66.228300000000004</v>
      </c>
      <c r="AF3427" s="16">
        <v>2.8733</v>
      </c>
      <c r="AG3427" s="43">
        <v>1700000</v>
      </c>
      <c r="AH3427" s="16">
        <v>1.538</v>
      </c>
      <c r="AI3427" s="16">
        <v>99.3</v>
      </c>
      <c r="AJ3427" s="16">
        <v>100</v>
      </c>
      <c r="AK3427" s="16">
        <v>1.5309999999999999</v>
      </c>
      <c r="AL3427" s="16">
        <v>2.3620000000000001</v>
      </c>
      <c r="AM3427" s="16">
        <v>2.0836999999999999</v>
      </c>
      <c r="AN3427" s="16">
        <v>1.5559000000000001</v>
      </c>
      <c r="AO3427" s="16">
        <v>0.996</v>
      </c>
      <c r="AP3427" s="16">
        <v>1.6318999999999999</v>
      </c>
      <c r="AR3427" s="16">
        <f t="shared" si="137"/>
        <v>1</v>
      </c>
      <c r="AS3427" s="5">
        <f t="shared" si="136"/>
        <v>5.8834000000000053E-2</v>
      </c>
    </row>
    <row r="3428" spans="1:45" x14ac:dyDescent="0.25">
      <c r="A3428" s="16" t="s">
        <v>414</v>
      </c>
      <c r="B3428" s="16" t="s">
        <v>142</v>
      </c>
      <c r="C3428" s="16" t="s">
        <v>375</v>
      </c>
      <c r="D3428" s="16">
        <v>1989</v>
      </c>
      <c r="E3428" s="16" t="s">
        <v>4012</v>
      </c>
      <c r="F3428" s="16" t="s">
        <v>414</v>
      </c>
      <c r="G3428" s="10">
        <v>37520.9</v>
      </c>
      <c r="H3428" s="73">
        <v>10.53265</v>
      </c>
      <c r="I3428" s="16" t="s">
        <v>6700</v>
      </c>
      <c r="J3428" s="71">
        <v>1E-3</v>
      </c>
      <c r="K3428" s="71">
        <v>0.78100000000000003</v>
      </c>
      <c r="L3428" s="16">
        <v>4.3378670000000001</v>
      </c>
      <c r="M3428" s="16">
        <v>2.6779259999999998</v>
      </c>
      <c r="N3428" s="16">
        <v>1.4734579999999999</v>
      </c>
      <c r="O3428" s="16">
        <v>1.453824</v>
      </c>
      <c r="P3428" s="16">
        <v>2.23109</v>
      </c>
      <c r="Q3428" s="16">
        <v>1.8936109999999999</v>
      </c>
      <c r="R3428" s="16">
        <v>3.7404000000000002</v>
      </c>
      <c r="S3428" s="16">
        <v>0.11459999999999999</v>
      </c>
      <c r="T3428" s="16">
        <v>9.5699999999999993E-2</v>
      </c>
      <c r="U3428" s="16">
        <v>6.2906000000000004</v>
      </c>
      <c r="V3428" s="16">
        <v>39.32</v>
      </c>
      <c r="W3428" s="16">
        <v>11.946</v>
      </c>
      <c r="X3428" s="16">
        <v>506.53500000000003</v>
      </c>
      <c r="Y3428" s="16">
        <v>68.795900000000003</v>
      </c>
      <c r="Z3428" s="16">
        <v>0.4924</v>
      </c>
      <c r="AA3428" s="16">
        <v>-1.60433</v>
      </c>
      <c r="AB3428" s="16">
        <v>0</v>
      </c>
      <c r="AC3428" s="16">
        <v>0</v>
      </c>
      <c r="AD3428" s="16">
        <v>51.41</v>
      </c>
      <c r="AE3428" s="16">
        <v>67.197800000000001</v>
      </c>
      <c r="AF3428" s="16">
        <v>4.1029</v>
      </c>
      <c r="AG3428" s="43">
        <v>1700000</v>
      </c>
      <c r="AH3428" s="16">
        <v>1.5354000000000001</v>
      </c>
      <c r="AI3428" s="16">
        <v>99.3</v>
      </c>
      <c r="AJ3428" s="16">
        <v>100</v>
      </c>
      <c r="AK3428" s="16">
        <v>1.5347</v>
      </c>
      <c r="AL3428" s="16">
        <v>2.3565999999999998</v>
      </c>
      <c r="AM3428" s="16">
        <v>2.077</v>
      </c>
      <c r="AN3428" s="16">
        <v>1.5374000000000001</v>
      </c>
      <c r="AO3428" s="16">
        <v>1.0297000000000001</v>
      </c>
      <c r="AP3428" s="16">
        <v>1.6458999999999999</v>
      </c>
      <c r="AR3428" s="16">
        <f t="shared" si="137"/>
        <v>1</v>
      </c>
      <c r="AS3428" s="5">
        <f t="shared" si="136"/>
        <v>3.1635999999999775E-2</v>
      </c>
    </row>
    <row r="3429" spans="1:45" x14ac:dyDescent="0.25">
      <c r="A3429" s="16" t="s">
        <v>414</v>
      </c>
      <c r="B3429" s="16" t="s">
        <v>142</v>
      </c>
      <c r="C3429" s="16" t="s">
        <v>375</v>
      </c>
      <c r="D3429" s="16">
        <v>1990</v>
      </c>
      <c r="E3429" s="16" t="s">
        <v>4005</v>
      </c>
      <c r="F3429" s="16" t="s">
        <v>414</v>
      </c>
      <c r="G3429" s="10">
        <v>37513.1</v>
      </c>
      <c r="H3429" s="73">
        <v>10.532439999999999</v>
      </c>
      <c r="I3429" s="16" t="s">
        <v>6700</v>
      </c>
      <c r="J3429" s="71">
        <v>-1.0999999999999999E-2</v>
      </c>
      <c r="K3429" s="71">
        <v>0.77200000000000002</v>
      </c>
      <c r="L3429" s="16">
        <v>4.1981549999999999</v>
      </c>
      <c r="M3429" s="16">
        <v>2.5693609999999998</v>
      </c>
      <c r="N3429" s="16">
        <v>1.403643</v>
      </c>
      <c r="O3429" s="16">
        <v>1.387551</v>
      </c>
      <c r="P3429" s="16">
        <v>2.1606040000000002</v>
      </c>
      <c r="Q3429" s="16">
        <v>1.897851</v>
      </c>
      <c r="R3429" s="16">
        <v>3.7208999999999999</v>
      </c>
      <c r="S3429" s="16">
        <v>8.9200000000000002E-2</v>
      </c>
      <c r="T3429" s="16">
        <v>9.5500000000000002E-2</v>
      </c>
      <c r="U3429" s="16">
        <v>5.2866999999999997</v>
      </c>
      <c r="V3429" s="16">
        <v>39.909999999999997</v>
      </c>
      <c r="W3429" s="16">
        <v>12.28</v>
      </c>
      <c r="X3429" s="16">
        <v>506.99599999999998</v>
      </c>
      <c r="Y3429" s="16">
        <v>69.288200000000003</v>
      </c>
      <c r="Z3429" s="16">
        <v>0.4577</v>
      </c>
      <c r="AA3429" s="16">
        <v>-1.568988</v>
      </c>
      <c r="AB3429" s="16">
        <v>0</v>
      </c>
      <c r="AC3429" s="16">
        <v>0</v>
      </c>
      <c r="AD3429" s="16">
        <v>50.5</v>
      </c>
      <c r="AE3429" s="16">
        <v>68.333100000000002</v>
      </c>
      <c r="AF3429" s="16">
        <v>5.3883999999999999</v>
      </c>
      <c r="AG3429" s="43">
        <v>1700000</v>
      </c>
      <c r="AH3429" s="16">
        <v>1.3021</v>
      </c>
      <c r="AI3429" s="16">
        <v>99.3</v>
      </c>
      <c r="AJ3429" s="16">
        <v>100</v>
      </c>
      <c r="AK3429" s="16">
        <v>1.5385</v>
      </c>
      <c r="AL3429" s="16">
        <v>2.3511000000000002</v>
      </c>
      <c r="AM3429" s="16">
        <v>2.0703</v>
      </c>
      <c r="AN3429" s="16">
        <v>1.5188999999999999</v>
      </c>
      <c r="AO3429" s="16">
        <v>1.0632999999999999</v>
      </c>
      <c r="AP3429" s="16">
        <v>1.6597999999999999</v>
      </c>
      <c r="AR3429" s="16">
        <f t="shared" si="137"/>
        <v>1</v>
      </c>
      <c r="AS3429" s="5">
        <f t="shared" si="136"/>
        <v>-0.13971200000000028</v>
      </c>
    </row>
    <row r="3430" spans="1:45" x14ac:dyDescent="0.25">
      <c r="A3430" s="16" t="s">
        <v>414</v>
      </c>
      <c r="B3430" s="16" t="s">
        <v>142</v>
      </c>
      <c r="C3430" s="16" t="s">
        <v>375</v>
      </c>
      <c r="D3430" s="16">
        <v>1991</v>
      </c>
      <c r="E3430" s="16" t="s">
        <v>4008</v>
      </c>
      <c r="F3430" s="16" t="s">
        <v>414</v>
      </c>
      <c r="G3430" s="10">
        <v>36831.300000000003</v>
      </c>
      <c r="H3430" s="73">
        <v>10.514099999999999</v>
      </c>
      <c r="I3430" s="16" t="s">
        <v>6700</v>
      </c>
      <c r="J3430" s="71">
        <v>-6.0000000000000001E-3</v>
      </c>
      <c r="K3430" s="71">
        <v>0.76800000000000002</v>
      </c>
      <c r="L3430" s="16">
        <v>4.1812319999999996</v>
      </c>
      <c r="M3430" s="16">
        <v>2.522751</v>
      </c>
      <c r="N3430" s="16">
        <v>1.462439</v>
      </c>
      <c r="O3430" s="16">
        <v>1.325286</v>
      </c>
      <c r="P3430" s="16">
        <v>2.1693799999999999</v>
      </c>
      <c r="Q3430" s="16">
        <v>1.902147</v>
      </c>
      <c r="R3430" s="16">
        <v>3.7014</v>
      </c>
      <c r="S3430" s="16">
        <v>8.2400000000000001E-2</v>
      </c>
      <c r="T3430" s="16">
        <v>9.4399999999999998E-2</v>
      </c>
      <c r="U3430" s="16">
        <v>5.5217000000000001</v>
      </c>
      <c r="V3430" s="16">
        <v>40.322000000000003</v>
      </c>
      <c r="W3430" s="16">
        <v>12.628</v>
      </c>
      <c r="X3430" s="16">
        <v>507.66300000000001</v>
      </c>
      <c r="Y3430" s="16">
        <v>69.780500000000004</v>
      </c>
      <c r="Z3430" s="16">
        <v>0.4173</v>
      </c>
      <c r="AA3430" s="16">
        <v>-1.576756</v>
      </c>
      <c r="AB3430" s="16">
        <v>0</v>
      </c>
      <c r="AC3430" s="16">
        <v>0</v>
      </c>
      <c r="AD3430" s="16">
        <v>50.7</v>
      </c>
      <c r="AE3430" s="16">
        <v>69.134500000000003</v>
      </c>
      <c r="AF3430" s="16">
        <v>6.5942999999999996</v>
      </c>
      <c r="AG3430" s="43">
        <v>1700000</v>
      </c>
      <c r="AH3430" s="16">
        <v>1.2903</v>
      </c>
      <c r="AI3430" s="16">
        <v>99.3</v>
      </c>
      <c r="AJ3430" s="16">
        <v>100</v>
      </c>
      <c r="AK3430" s="16">
        <v>1.5423</v>
      </c>
      <c r="AL3430" s="16">
        <v>2.3456999999999999</v>
      </c>
      <c r="AM3430" s="16">
        <v>2.0636999999999999</v>
      </c>
      <c r="AN3430" s="16">
        <v>1.5003</v>
      </c>
      <c r="AO3430" s="16">
        <v>1.097</v>
      </c>
      <c r="AP3430" s="16">
        <v>1.6738</v>
      </c>
      <c r="AR3430" s="16">
        <f t="shared" si="137"/>
        <v>1</v>
      </c>
      <c r="AS3430" s="5">
        <f t="shared" si="136"/>
        <v>-1.6923000000000243E-2</v>
      </c>
    </row>
    <row r="3431" spans="1:45" x14ac:dyDescent="0.25">
      <c r="A3431" s="16" t="s">
        <v>414</v>
      </c>
      <c r="B3431" s="16" t="s">
        <v>142</v>
      </c>
      <c r="C3431" s="16" t="s">
        <v>375</v>
      </c>
      <c r="D3431" s="16">
        <v>1992</v>
      </c>
      <c r="E3431" s="16" t="s">
        <v>3991</v>
      </c>
      <c r="F3431" s="16" t="s">
        <v>414</v>
      </c>
      <c r="G3431" s="10">
        <v>36191.699999999997</v>
      </c>
      <c r="H3431" s="73">
        <v>10.49658</v>
      </c>
      <c r="I3431" s="16" t="s">
        <v>6700</v>
      </c>
      <c r="J3431" s="71">
        <v>2E-3</v>
      </c>
      <c r="K3431" s="71">
        <v>0.76900000000000002</v>
      </c>
      <c r="L3431" s="16">
        <v>4.2094170000000002</v>
      </c>
      <c r="M3431" s="16">
        <v>2.5346660000000001</v>
      </c>
      <c r="N3431" s="16">
        <v>1.4783759999999999</v>
      </c>
      <c r="O3431" s="16">
        <v>1.3744890000000001</v>
      </c>
      <c r="P3431" s="16">
        <v>2.1507900000000002</v>
      </c>
      <c r="Q3431" s="16">
        <v>1.9064049999999999</v>
      </c>
      <c r="R3431" s="16">
        <v>3.6819000000000002</v>
      </c>
      <c r="S3431" s="16">
        <v>8.5900000000000004E-2</v>
      </c>
      <c r="T3431" s="16">
        <v>9.5399999999999999E-2</v>
      </c>
      <c r="U3431" s="16">
        <v>5.3337000000000003</v>
      </c>
      <c r="V3431" s="16">
        <v>40.734000000000002</v>
      </c>
      <c r="W3431" s="16">
        <v>12.976000000000001</v>
      </c>
      <c r="X3431" s="16">
        <v>508.584</v>
      </c>
      <c r="Y3431" s="16">
        <v>70.2727</v>
      </c>
      <c r="Z3431" s="16">
        <v>0.43230000000000002</v>
      </c>
      <c r="AA3431" s="16">
        <v>-1.607826</v>
      </c>
      <c r="AB3431" s="16">
        <v>0</v>
      </c>
      <c r="AC3431" s="16">
        <v>0</v>
      </c>
      <c r="AD3431" s="16">
        <v>51.5</v>
      </c>
      <c r="AE3431" s="16">
        <v>68.323899999999995</v>
      </c>
      <c r="AF3431" s="16">
        <v>7.5594999999999999</v>
      </c>
      <c r="AG3431" s="43">
        <v>1700000</v>
      </c>
      <c r="AH3431" s="16">
        <v>1.2905</v>
      </c>
      <c r="AI3431" s="16">
        <v>99.3</v>
      </c>
      <c r="AJ3431" s="16">
        <v>100</v>
      </c>
      <c r="AK3431" s="16">
        <v>1.546</v>
      </c>
      <c r="AL3431" s="16">
        <v>2.3403</v>
      </c>
      <c r="AM3431" s="16">
        <v>2.0569999999999999</v>
      </c>
      <c r="AN3431" s="16">
        <v>1.4818</v>
      </c>
      <c r="AO3431" s="16">
        <v>1.1307</v>
      </c>
      <c r="AP3431" s="16">
        <v>1.6877</v>
      </c>
      <c r="AR3431" s="16">
        <f t="shared" si="137"/>
        <v>1</v>
      </c>
      <c r="AS3431" s="5">
        <f t="shared" si="136"/>
        <v>2.8185000000000571E-2</v>
      </c>
    </row>
    <row r="3432" spans="1:45" x14ac:dyDescent="0.25">
      <c r="A3432" s="16" t="s">
        <v>414</v>
      </c>
      <c r="B3432" s="16" t="s">
        <v>142</v>
      </c>
      <c r="C3432" s="16" t="s">
        <v>375</v>
      </c>
      <c r="D3432" s="16">
        <v>1993</v>
      </c>
      <c r="E3432" s="16" t="s">
        <v>4002</v>
      </c>
      <c r="F3432" s="16" t="s">
        <v>414</v>
      </c>
      <c r="G3432" s="10">
        <v>35238.800000000003</v>
      </c>
      <c r="H3432" s="73">
        <v>10.469900000000001</v>
      </c>
      <c r="I3432" s="16" t="s">
        <v>6700</v>
      </c>
      <c r="J3432" s="71">
        <v>-4.0000000000000001E-3</v>
      </c>
      <c r="K3432" s="71">
        <v>0.76600000000000001</v>
      </c>
      <c r="L3432" s="16">
        <v>4.3261419999999999</v>
      </c>
      <c r="M3432" s="16">
        <v>2.590668</v>
      </c>
      <c r="N3432" s="16">
        <v>1.5412509999999999</v>
      </c>
      <c r="O3432" s="16">
        <v>1.4715039999999999</v>
      </c>
      <c r="P3432" s="16">
        <v>2.1889940000000001</v>
      </c>
      <c r="Q3432" s="16">
        <v>1.910663</v>
      </c>
      <c r="R3432" s="16">
        <v>3.6625000000000001</v>
      </c>
      <c r="S3432" s="16">
        <v>9.7100000000000006E-2</v>
      </c>
      <c r="T3432" s="16">
        <v>9.8000000000000004E-2</v>
      </c>
      <c r="U3432" s="16">
        <v>5.5857999999999999</v>
      </c>
      <c r="V3432" s="16">
        <v>41.146000000000001</v>
      </c>
      <c r="W3432" s="16">
        <v>13.324</v>
      </c>
      <c r="X3432" s="16">
        <v>509.608</v>
      </c>
      <c r="Y3432" s="16">
        <v>70.765000000000001</v>
      </c>
      <c r="Z3432" s="16">
        <v>0.47499999999999998</v>
      </c>
      <c r="AA3432" s="16">
        <v>-1.6272450000000001</v>
      </c>
      <c r="AB3432" s="16">
        <v>0</v>
      </c>
      <c r="AC3432" s="16">
        <v>0</v>
      </c>
      <c r="AD3432" s="16">
        <v>52</v>
      </c>
      <c r="AE3432" s="16">
        <v>67.639499999999998</v>
      </c>
      <c r="AF3432" s="16">
        <v>8.8641000000000005</v>
      </c>
      <c r="AG3432" s="43">
        <v>1700000</v>
      </c>
      <c r="AH3432" s="16">
        <v>1.4112</v>
      </c>
      <c r="AI3432" s="16">
        <v>99.3</v>
      </c>
      <c r="AJ3432" s="16">
        <v>100</v>
      </c>
      <c r="AK3432" s="16">
        <v>1.5498000000000001</v>
      </c>
      <c r="AL3432" s="16">
        <v>2.3348</v>
      </c>
      <c r="AM3432" s="16">
        <v>2.0503</v>
      </c>
      <c r="AN3432" s="16">
        <v>1.4633</v>
      </c>
      <c r="AO3432" s="16">
        <v>1.1642999999999999</v>
      </c>
      <c r="AP3432" s="16">
        <v>1.7017</v>
      </c>
      <c r="AR3432" s="16">
        <f t="shared" si="137"/>
        <v>1</v>
      </c>
      <c r="AS3432" s="5">
        <f t="shared" si="136"/>
        <v>0.11672499999999975</v>
      </c>
    </row>
    <row r="3433" spans="1:45" x14ac:dyDescent="0.25">
      <c r="A3433" s="16" t="s">
        <v>414</v>
      </c>
      <c r="B3433" s="16" t="s">
        <v>142</v>
      </c>
      <c r="C3433" s="16" t="s">
        <v>375</v>
      </c>
      <c r="D3433" s="16">
        <v>1994</v>
      </c>
      <c r="E3433" s="16" t="s">
        <v>4010</v>
      </c>
      <c r="F3433" s="16" t="s">
        <v>414</v>
      </c>
      <c r="G3433" s="10">
        <v>36419.5</v>
      </c>
      <c r="H3433" s="73">
        <v>10.50286</v>
      </c>
      <c r="I3433" s="16" t="s">
        <v>6700</v>
      </c>
      <c r="J3433" s="71">
        <v>0.03</v>
      </c>
      <c r="K3433" s="71">
        <v>0.79</v>
      </c>
      <c r="L3433" s="16">
        <v>4.4273899999999999</v>
      </c>
      <c r="M3433" s="16">
        <v>2.6399710000000001</v>
      </c>
      <c r="N3433" s="16">
        <v>1.664871</v>
      </c>
      <c r="O3433" s="16">
        <v>1.5725180000000001</v>
      </c>
      <c r="P3433" s="16">
        <v>2.138252</v>
      </c>
      <c r="Q3433" s="16">
        <v>1.9149389999999999</v>
      </c>
      <c r="R3433" s="16">
        <v>3.6429999999999998</v>
      </c>
      <c r="S3433" s="16">
        <v>0.1026</v>
      </c>
      <c r="T3433" s="16">
        <v>0.1022</v>
      </c>
      <c r="U3433" s="16">
        <v>6.4192</v>
      </c>
      <c r="V3433" s="16">
        <v>41.558</v>
      </c>
      <c r="W3433" s="16">
        <v>13.672000000000001</v>
      </c>
      <c r="X3433" s="16">
        <v>510.572</v>
      </c>
      <c r="Y3433" s="16">
        <v>71.257300000000001</v>
      </c>
      <c r="Z3433" s="16">
        <v>0.5262</v>
      </c>
      <c r="AA3433" s="16">
        <v>-1.6117090000000001</v>
      </c>
      <c r="AB3433" s="16">
        <v>0</v>
      </c>
      <c r="AC3433" s="16">
        <v>0</v>
      </c>
      <c r="AD3433" s="16">
        <v>51.6</v>
      </c>
      <c r="AE3433" s="16">
        <v>67.894000000000005</v>
      </c>
      <c r="AF3433" s="16">
        <v>15.7134</v>
      </c>
      <c r="AG3433" s="43">
        <v>1600000</v>
      </c>
      <c r="AH3433" s="16">
        <v>1.2863</v>
      </c>
      <c r="AI3433" s="16">
        <v>99.3</v>
      </c>
      <c r="AJ3433" s="16">
        <v>100</v>
      </c>
      <c r="AK3433" s="16">
        <v>1.5535000000000001</v>
      </c>
      <c r="AL3433" s="16">
        <v>2.3294000000000001</v>
      </c>
      <c r="AM3433" s="16">
        <v>2.0436000000000001</v>
      </c>
      <c r="AN3433" s="16">
        <v>1.4448000000000001</v>
      </c>
      <c r="AO3433" s="16">
        <v>1.198</v>
      </c>
      <c r="AP3433" s="16">
        <v>1.7157</v>
      </c>
      <c r="AR3433" s="16">
        <f t="shared" si="137"/>
        <v>1</v>
      </c>
      <c r="AS3433" s="5">
        <f t="shared" si="136"/>
        <v>0.101248</v>
      </c>
    </row>
    <row r="3434" spans="1:45" x14ac:dyDescent="0.25">
      <c r="A3434" s="16" t="s">
        <v>414</v>
      </c>
      <c r="B3434" s="16" t="s">
        <v>142</v>
      </c>
      <c r="C3434" s="16" t="s">
        <v>375</v>
      </c>
      <c r="D3434" s="16">
        <v>1995</v>
      </c>
      <c r="E3434" s="16" t="s">
        <v>4015</v>
      </c>
      <c r="F3434" s="16" t="s">
        <v>414</v>
      </c>
      <c r="G3434" s="10">
        <v>37686.800000000003</v>
      </c>
      <c r="H3434" s="73">
        <v>10.53707</v>
      </c>
      <c r="I3434" s="16" t="s">
        <v>6700</v>
      </c>
      <c r="J3434" s="71">
        <v>2.5000000000000001E-2</v>
      </c>
      <c r="K3434" s="71">
        <v>0.81</v>
      </c>
      <c r="L3434" s="16">
        <v>4.4680910000000003</v>
      </c>
      <c r="M3434" s="16">
        <v>2.6769560000000001</v>
      </c>
      <c r="N3434" s="16">
        <v>1.679071</v>
      </c>
      <c r="O3434" s="16">
        <v>1.5501879999999999</v>
      </c>
      <c r="P3434" s="16">
        <v>2.1959919999999999</v>
      </c>
      <c r="Q3434" s="16">
        <v>1.9191990000000001</v>
      </c>
      <c r="R3434" s="16">
        <v>3.6234999999999999</v>
      </c>
      <c r="S3434" s="16">
        <v>0.10780000000000001</v>
      </c>
      <c r="T3434" s="16">
        <v>0.1052</v>
      </c>
      <c r="U3434" s="16">
        <v>6.2239000000000004</v>
      </c>
      <c r="V3434" s="16">
        <v>41.97</v>
      </c>
      <c r="W3434" s="16">
        <v>14.02</v>
      </c>
      <c r="X3434" s="16">
        <v>511.34100000000001</v>
      </c>
      <c r="Y3434" s="16">
        <v>71.749600000000001</v>
      </c>
      <c r="Z3434" s="16">
        <v>0.51070000000000004</v>
      </c>
      <c r="AA3434" s="16">
        <v>-1.600058</v>
      </c>
      <c r="AB3434" s="16">
        <v>0</v>
      </c>
      <c r="AC3434" s="16">
        <v>0</v>
      </c>
      <c r="AD3434" s="16">
        <v>51.3</v>
      </c>
      <c r="AE3434" s="16">
        <v>68.122699999999995</v>
      </c>
      <c r="AF3434" s="16">
        <v>22.749099999999999</v>
      </c>
      <c r="AG3434" s="43">
        <v>1700000</v>
      </c>
      <c r="AH3434" s="16">
        <v>1.2991999999999999</v>
      </c>
      <c r="AI3434" s="16">
        <v>99.3</v>
      </c>
      <c r="AJ3434" s="16">
        <v>100</v>
      </c>
      <c r="AK3434" s="16">
        <v>1.5572999999999999</v>
      </c>
      <c r="AL3434" s="16">
        <v>2.3239999999999998</v>
      </c>
      <c r="AM3434" s="16">
        <v>2.0369999999999999</v>
      </c>
      <c r="AN3434" s="16">
        <v>1.4261999999999999</v>
      </c>
      <c r="AO3434" s="16">
        <v>1.2316</v>
      </c>
      <c r="AP3434" s="16">
        <v>1.7296</v>
      </c>
      <c r="AR3434" s="16">
        <f t="shared" si="137"/>
        <v>1</v>
      </c>
      <c r="AS3434" s="5">
        <f t="shared" si="136"/>
        <v>4.070100000000032E-2</v>
      </c>
    </row>
    <row r="3435" spans="1:45" x14ac:dyDescent="0.25">
      <c r="A3435" s="16" t="s">
        <v>414</v>
      </c>
      <c r="B3435" s="16" t="s">
        <v>142</v>
      </c>
      <c r="C3435" s="16" t="s">
        <v>375</v>
      </c>
      <c r="D3435" s="16">
        <v>1996</v>
      </c>
      <c r="E3435" s="16" t="s">
        <v>4017</v>
      </c>
      <c r="F3435" s="16" t="s">
        <v>414</v>
      </c>
      <c r="G3435" s="10">
        <v>38198</v>
      </c>
      <c r="H3435" s="73">
        <v>10.55054</v>
      </c>
      <c r="I3435" s="16" t="s">
        <v>6700</v>
      </c>
      <c r="J3435" s="71">
        <v>8.9999999999999993E-3</v>
      </c>
      <c r="K3435" s="71">
        <v>0.81699999999999995</v>
      </c>
      <c r="L3435" s="16">
        <v>4.5777840000000003</v>
      </c>
      <c r="M3435" s="16">
        <v>2.7009069999999999</v>
      </c>
      <c r="N3435" s="16">
        <v>1.7891440000000001</v>
      </c>
      <c r="O3435" s="16">
        <v>1.642255</v>
      </c>
      <c r="P3435" s="16">
        <v>2.2161810000000002</v>
      </c>
      <c r="Q3435" s="16">
        <v>1.9153720000000001</v>
      </c>
      <c r="R3435" s="16">
        <v>3.6040000000000001</v>
      </c>
      <c r="S3435" s="16">
        <v>0.10979999999999999</v>
      </c>
      <c r="T3435" s="16">
        <v>0.1081</v>
      </c>
      <c r="U3435" s="16">
        <v>6.9249999999999998</v>
      </c>
      <c r="V3435" s="16">
        <v>42.991999999999997</v>
      </c>
      <c r="W3435" s="16">
        <v>14.238</v>
      </c>
      <c r="X3435" s="16">
        <v>511.53500000000003</v>
      </c>
      <c r="Y3435" s="16">
        <v>72.241900000000001</v>
      </c>
      <c r="Z3435" s="16">
        <v>0.55569999999999997</v>
      </c>
      <c r="AA3435" s="16">
        <v>-1.5922909999999999</v>
      </c>
      <c r="AB3435" s="16">
        <v>0</v>
      </c>
      <c r="AC3435" s="16">
        <v>0</v>
      </c>
      <c r="AD3435" s="16">
        <v>51.1</v>
      </c>
      <c r="AE3435" s="16">
        <v>68.162700000000001</v>
      </c>
      <c r="AF3435" s="16">
        <v>28.16</v>
      </c>
      <c r="AG3435" s="43">
        <v>1600000</v>
      </c>
      <c r="AH3435" s="16">
        <v>1.41265</v>
      </c>
      <c r="AI3435" s="16">
        <v>99.3</v>
      </c>
      <c r="AJ3435" s="16">
        <v>100</v>
      </c>
      <c r="AK3435" s="16">
        <v>1.55</v>
      </c>
      <c r="AL3435" s="16">
        <v>2.3054999999999999</v>
      </c>
      <c r="AM3435" s="16">
        <v>1.9641999999999999</v>
      </c>
      <c r="AN3435" s="16">
        <v>1.3733</v>
      </c>
      <c r="AO3435" s="16">
        <v>1.3204</v>
      </c>
      <c r="AP3435" s="16">
        <v>1.7623</v>
      </c>
      <c r="AR3435" s="16">
        <f t="shared" si="137"/>
        <v>1</v>
      </c>
      <c r="AS3435" s="5">
        <f t="shared" si="136"/>
        <v>0.10969300000000004</v>
      </c>
    </row>
    <row r="3436" spans="1:45" x14ac:dyDescent="0.25">
      <c r="A3436" s="16" t="s">
        <v>414</v>
      </c>
      <c r="B3436" s="16" t="s">
        <v>142</v>
      </c>
      <c r="C3436" s="16" t="s">
        <v>375</v>
      </c>
      <c r="D3436" s="16">
        <v>1997</v>
      </c>
      <c r="E3436" s="16" t="s">
        <v>4016</v>
      </c>
      <c r="F3436" s="16" t="s">
        <v>414</v>
      </c>
      <c r="G3436" s="10">
        <v>39283.4</v>
      </c>
      <c r="H3436" s="73">
        <v>10.57856</v>
      </c>
      <c r="I3436" s="16" t="s">
        <v>6700</v>
      </c>
      <c r="J3436" s="71">
        <v>2.8000000000000001E-2</v>
      </c>
      <c r="K3436" s="71">
        <v>0.84</v>
      </c>
      <c r="L3436" s="16">
        <v>4.6291070000000003</v>
      </c>
      <c r="M3436" s="16">
        <v>2.569286</v>
      </c>
      <c r="N3436" s="16">
        <v>1.7812749999999999</v>
      </c>
      <c r="O3436" s="16">
        <v>1.786656</v>
      </c>
      <c r="P3436" s="16">
        <v>2.3192949999999999</v>
      </c>
      <c r="Q3436" s="16">
        <v>1.9080250000000001</v>
      </c>
      <c r="R3436" s="16">
        <v>3.3193999999999999</v>
      </c>
      <c r="S3436" s="16">
        <v>0.11360000000000001</v>
      </c>
      <c r="T3436" s="16">
        <v>0.1091</v>
      </c>
      <c r="U3436" s="16">
        <v>6.4964000000000004</v>
      </c>
      <c r="V3436" s="16">
        <v>44.014000000000003</v>
      </c>
      <c r="W3436" s="16">
        <v>14.456</v>
      </c>
      <c r="X3436" s="16">
        <v>511.863</v>
      </c>
      <c r="Y3436" s="16">
        <v>72.734200000000001</v>
      </c>
      <c r="Z3436" s="16">
        <v>0.62870000000000004</v>
      </c>
      <c r="AA3436" s="16">
        <v>-1.5845229999999999</v>
      </c>
      <c r="AB3436" s="16">
        <v>0</v>
      </c>
      <c r="AC3436" s="16">
        <v>0</v>
      </c>
      <c r="AD3436" s="16">
        <v>50.9</v>
      </c>
      <c r="AE3436" s="16">
        <v>70.593999999999994</v>
      </c>
      <c r="AF3436" s="16">
        <v>35.771099999999997</v>
      </c>
      <c r="AG3436" s="43">
        <v>1700000</v>
      </c>
      <c r="AH3436" s="16">
        <v>1.41235</v>
      </c>
      <c r="AI3436" s="16">
        <v>99.3</v>
      </c>
      <c r="AJ3436" s="16">
        <v>100</v>
      </c>
      <c r="AK3436" s="16">
        <v>1.5689</v>
      </c>
      <c r="AL3436" s="16">
        <v>2.3187000000000002</v>
      </c>
      <c r="AM3436" s="16">
        <v>1.9776</v>
      </c>
      <c r="AN3436" s="16">
        <v>1.3448</v>
      </c>
      <c r="AO3436" s="16">
        <v>1.2555000000000001</v>
      </c>
      <c r="AP3436" s="16">
        <v>1.7665999999999999</v>
      </c>
      <c r="AR3436" s="16">
        <f t="shared" si="137"/>
        <v>1</v>
      </c>
      <c r="AS3436" s="5">
        <f t="shared" si="136"/>
        <v>5.1323000000000008E-2</v>
      </c>
    </row>
    <row r="3437" spans="1:45" x14ac:dyDescent="0.25">
      <c r="A3437" s="16" t="s">
        <v>414</v>
      </c>
      <c r="B3437" s="16" t="s">
        <v>142</v>
      </c>
      <c r="C3437" s="16" t="s">
        <v>375</v>
      </c>
      <c r="D3437" s="16">
        <v>1998</v>
      </c>
      <c r="E3437" s="16" t="s">
        <v>4000</v>
      </c>
      <c r="F3437" s="16" t="s">
        <v>414</v>
      </c>
      <c r="G3437" s="10">
        <v>40921.199999999997</v>
      </c>
      <c r="H3437" s="73">
        <v>10.619400000000001</v>
      </c>
      <c r="I3437" s="16" t="s">
        <v>6700</v>
      </c>
      <c r="J3437" s="71">
        <v>2.7E-2</v>
      </c>
      <c r="K3437" s="71">
        <v>0.86299999999999999</v>
      </c>
      <c r="L3437" s="16">
        <v>4.8191699999999997</v>
      </c>
      <c r="M3437" s="16">
        <v>2.6951589999999999</v>
      </c>
      <c r="N3437" s="16">
        <v>1.8839779999999999</v>
      </c>
      <c r="O3437" s="16">
        <v>1.8401940000000001</v>
      </c>
      <c r="P3437" s="16">
        <v>2.4659270000000002</v>
      </c>
      <c r="Q3437" s="16">
        <v>1.90066</v>
      </c>
      <c r="R3437" s="16">
        <v>3.5651000000000002</v>
      </c>
      <c r="S3437" s="16">
        <v>0.1065</v>
      </c>
      <c r="T3437" s="16">
        <v>0.1111</v>
      </c>
      <c r="U3437" s="16">
        <v>7.1673</v>
      </c>
      <c r="V3437" s="16">
        <v>45.036000000000001</v>
      </c>
      <c r="W3437" s="16">
        <v>14.673999999999999</v>
      </c>
      <c r="X3437" s="16">
        <v>511.399</v>
      </c>
      <c r="Y3437" s="16">
        <v>73.226399999999998</v>
      </c>
      <c r="Z3437" s="16">
        <v>0.65449999999999997</v>
      </c>
      <c r="AA3437" s="16">
        <v>-1.568988</v>
      </c>
      <c r="AB3437" s="16">
        <v>0</v>
      </c>
      <c r="AC3437" s="16">
        <v>0</v>
      </c>
      <c r="AD3437" s="16">
        <v>50.5</v>
      </c>
      <c r="AE3437" s="16">
        <v>72.100800000000007</v>
      </c>
      <c r="AF3437" s="16">
        <v>46.370699999999999</v>
      </c>
      <c r="AG3437" s="43">
        <v>1800000</v>
      </c>
      <c r="AH3437" s="16">
        <v>1.5062</v>
      </c>
      <c r="AI3437" s="16">
        <v>99.3</v>
      </c>
      <c r="AJ3437" s="16">
        <v>100</v>
      </c>
      <c r="AK3437" s="16">
        <v>1.5878000000000001</v>
      </c>
      <c r="AL3437" s="16">
        <v>2.3317999999999999</v>
      </c>
      <c r="AM3437" s="16">
        <v>1.9910000000000001</v>
      </c>
      <c r="AN3437" s="16">
        <v>1.3163</v>
      </c>
      <c r="AO3437" s="16">
        <v>1.1907000000000001</v>
      </c>
      <c r="AP3437" s="16">
        <v>1.7707999999999999</v>
      </c>
      <c r="AR3437" s="16">
        <f t="shared" si="137"/>
        <v>1</v>
      </c>
      <c r="AS3437" s="5">
        <f t="shared" si="136"/>
        <v>0.19006299999999943</v>
      </c>
    </row>
    <row r="3438" spans="1:45" x14ac:dyDescent="0.25">
      <c r="A3438" s="16" t="s">
        <v>414</v>
      </c>
      <c r="B3438" s="16" t="s">
        <v>142</v>
      </c>
      <c r="C3438" s="16" t="s">
        <v>375</v>
      </c>
      <c r="D3438" s="16">
        <v>1999</v>
      </c>
      <c r="E3438" s="16" t="s">
        <v>3992</v>
      </c>
      <c r="F3438" s="16" t="s">
        <v>414</v>
      </c>
      <c r="G3438" s="10">
        <v>42741.599999999999</v>
      </c>
      <c r="H3438" s="73">
        <v>10.662929999999999</v>
      </c>
      <c r="I3438" s="16" t="s">
        <v>6700</v>
      </c>
      <c r="J3438" s="71">
        <v>2.3E-2</v>
      </c>
      <c r="K3438" s="71">
        <v>0.88300000000000001</v>
      </c>
      <c r="L3438" s="16">
        <v>4.8021200000000004</v>
      </c>
      <c r="M3438" s="16">
        <v>2.6411739999999999</v>
      </c>
      <c r="N3438" s="16">
        <v>1.8992979999999999</v>
      </c>
      <c r="O3438" s="16">
        <v>1.8960269999999999</v>
      </c>
      <c r="P3438" s="16">
        <v>2.385173</v>
      </c>
      <c r="Q3438" s="16">
        <v>1.926941</v>
      </c>
      <c r="R3438" s="16">
        <v>3.4216000000000002</v>
      </c>
      <c r="S3438" s="16">
        <v>0.11169999999999999</v>
      </c>
      <c r="T3438" s="16">
        <v>0.1116</v>
      </c>
      <c r="U3438" s="16">
        <v>6.9302999999999999</v>
      </c>
      <c r="V3438" s="16">
        <v>46.058</v>
      </c>
      <c r="W3438" s="16">
        <v>14.891999999999999</v>
      </c>
      <c r="X3438" s="16">
        <v>512.20399999999995</v>
      </c>
      <c r="Y3438" s="16">
        <v>73.718699999999998</v>
      </c>
      <c r="Z3438" s="16">
        <v>0.67869999999999997</v>
      </c>
      <c r="AA3438" s="16">
        <v>-1.568988</v>
      </c>
      <c r="AB3438" s="16">
        <v>0</v>
      </c>
      <c r="AC3438" s="16">
        <v>0</v>
      </c>
      <c r="AD3438" s="16">
        <v>50.5</v>
      </c>
      <c r="AE3438" s="16">
        <v>68.741900000000001</v>
      </c>
      <c r="AF3438" s="16">
        <v>57.832099999999997</v>
      </c>
      <c r="AG3438" s="43">
        <v>1700000</v>
      </c>
      <c r="AH3438" s="16">
        <v>1.3932500000000001</v>
      </c>
      <c r="AI3438" s="16">
        <v>99.3</v>
      </c>
      <c r="AJ3438" s="16">
        <v>100</v>
      </c>
      <c r="AK3438" s="16">
        <v>1.6076999999999999</v>
      </c>
      <c r="AL3438" s="16">
        <v>2.3681000000000001</v>
      </c>
      <c r="AM3438" s="16">
        <v>1.9815</v>
      </c>
      <c r="AN3438" s="16">
        <v>1.3174999999999999</v>
      </c>
      <c r="AO3438" s="16">
        <v>1.2853000000000001</v>
      </c>
      <c r="AP3438" s="16">
        <v>1.7763</v>
      </c>
      <c r="AR3438" s="16">
        <f t="shared" si="137"/>
        <v>1</v>
      </c>
      <c r="AS3438" s="5">
        <f t="shared" si="136"/>
        <v>-1.7049999999999343E-2</v>
      </c>
    </row>
    <row r="3439" spans="1:45" x14ac:dyDescent="0.25">
      <c r="A3439" s="16" t="s">
        <v>414</v>
      </c>
      <c r="B3439" s="16" t="s">
        <v>142</v>
      </c>
      <c r="C3439" s="16" t="s">
        <v>375</v>
      </c>
      <c r="D3439" s="16">
        <v>2000</v>
      </c>
      <c r="E3439" s="16" t="s">
        <v>3997</v>
      </c>
      <c r="F3439" s="16" t="s">
        <v>414</v>
      </c>
      <c r="G3439" s="10">
        <v>44693.7</v>
      </c>
      <c r="H3439" s="73">
        <v>10.70759</v>
      </c>
      <c r="I3439" s="16">
        <v>8872109</v>
      </c>
      <c r="J3439" s="71">
        <v>3.3000000000000002E-2</v>
      </c>
      <c r="K3439" s="71">
        <v>0.91300000000000003</v>
      </c>
      <c r="L3439" s="16">
        <v>5.1008950000000004</v>
      </c>
      <c r="M3439" s="16">
        <v>3.1021169999999998</v>
      </c>
      <c r="N3439" s="16">
        <v>1.9266080000000001</v>
      </c>
      <c r="O3439" s="16">
        <v>2.0421480000000001</v>
      </c>
      <c r="P3439" s="16">
        <v>2.4030619999999998</v>
      </c>
      <c r="Q3439" s="16">
        <v>1.953187</v>
      </c>
      <c r="R3439" s="16">
        <v>3.5261</v>
      </c>
      <c r="S3439" s="16">
        <v>0.1113</v>
      </c>
      <c r="T3439" s="16">
        <v>0.15509999999999999</v>
      </c>
      <c r="U3439" s="16">
        <v>6.8188000000000004</v>
      </c>
      <c r="V3439" s="16">
        <v>47.08</v>
      </c>
      <c r="W3439" s="16">
        <v>15.11</v>
      </c>
      <c r="X3439" s="16">
        <v>512.82000000000005</v>
      </c>
      <c r="Y3439" s="16">
        <v>74.210999999999999</v>
      </c>
      <c r="Z3439" s="16">
        <v>0.75049999999999994</v>
      </c>
      <c r="AA3439" s="16">
        <v>-1.572872</v>
      </c>
      <c r="AB3439" s="16">
        <v>0</v>
      </c>
      <c r="AC3439" s="16">
        <v>0</v>
      </c>
      <c r="AD3439" s="16">
        <v>50.6</v>
      </c>
      <c r="AE3439" s="16">
        <v>68.257499999999993</v>
      </c>
      <c r="AF3439" s="16">
        <v>71.822500000000005</v>
      </c>
      <c r="AG3439" s="43">
        <v>1600000</v>
      </c>
      <c r="AH3439" s="16">
        <v>1.4825999999999999</v>
      </c>
      <c r="AI3439" s="16">
        <v>99.3</v>
      </c>
      <c r="AJ3439" s="16">
        <v>100</v>
      </c>
      <c r="AK3439" s="16">
        <v>1.6274999999999999</v>
      </c>
      <c r="AL3439" s="16">
        <v>2.4043999999999999</v>
      </c>
      <c r="AM3439" s="16">
        <v>1.972</v>
      </c>
      <c r="AN3439" s="16">
        <v>1.3187</v>
      </c>
      <c r="AO3439" s="16">
        <v>1.3798999999999999</v>
      </c>
      <c r="AP3439" s="16">
        <v>1.7817000000000001</v>
      </c>
      <c r="AR3439" s="16">
        <f t="shared" si="137"/>
        <v>1</v>
      </c>
      <c r="AS3439" s="5">
        <f t="shared" si="136"/>
        <v>0.29877500000000001</v>
      </c>
    </row>
    <row r="3440" spans="1:45" x14ac:dyDescent="0.25">
      <c r="A3440" s="16" t="s">
        <v>414</v>
      </c>
      <c r="B3440" s="16" t="s">
        <v>142</v>
      </c>
      <c r="C3440" s="16" t="s">
        <v>375</v>
      </c>
      <c r="D3440" s="16">
        <v>2001</v>
      </c>
      <c r="E3440" s="16" t="s">
        <v>4011</v>
      </c>
      <c r="F3440" s="16" t="s">
        <v>414</v>
      </c>
      <c r="G3440" s="10">
        <v>45270.8</v>
      </c>
      <c r="H3440" s="73">
        <v>10.720420000000001</v>
      </c>
      <c r="I3440" s="16">
        <v>8895960</v>
      </c>
      <c r="J3440" s="71">
        <v>3.0000000000000001E-3</v>
      </c>
      <c r="K3440" s="71">
        <v>0.91500000000000004</v>
      </c>
      <c r="L3440" s="16">
        <v>5.2524119999999996</v>
      </c>
      <c r="M3440" s="16">
        <v>3.279239</v>
      </c>
      <c r="N3440" s="16">
        <v>1.955624</v>
      </c>
      <c r="O3440" s="16">
        <v>2.0538850000000002</v>
      </c>
      <c r="P3440" s="16">
        <v>2.5072369999999999</v>
      </c>
      <c r="Q3440" s="16">
        <v>1.9719089999999999</v>
      </c>
      <c r="R3440" s="16">
        <v>3.9138000000000002</v>
      </c>
      <c r="S3440" s="16">
        <v>9.8000000000000004E-2</v>
      </c>
      <c r="T3440" s="16">
        <v>0.15679999999999999</v>
      </c>
      <c r="U3440" s="16">
        <v>6.6859999999999999</v>
      </c>
      <c r="V3440" s="16">
        <v>47.874000000000002</v>
      </c>
      <c r="W3440" s="16">
        <v>15.646000000000001</v>
      </c>
      <c r="X3440" s="16">
        <v>511.81700000000001</v>
      </c>
      <c r="Y3440" s="16">
        <v>74.703299999999999</v>
      </c>
      <c r="Z3440" s="16">
        <v>0.75039999999999996</v>
      </c>
      <c r="AA3440" s="16">
        <v>-1.576756</v>
      </c>
      <c r="AB3440" s="16">
        <v>0</v>
      </c>
      <c r="AC3440" s="16">
        <v>0</v>
      </c>
      <c r="AD3440" s="16">
        <v>50.7</v>
      </c>
      <c r="AE3440" s="16">
        <v>66.985900000000001</v>
      </c>
      <c r="AF3440" s="16">
        <v>80.756500000000003</v>
      </c>
      <c r="AG3440" s="43">
        <v>1800000</v>
      </c>
      <c r="AH3440" s="16">
        <v>1.48705</v>
      </c>
      <c r="AI3440" s="16">
        <v>99.3</v>
      </c>
      <c r="AJ3440" s="16">
        <v>100</v>
      </c>
      <c r="AK3440" s="16">
        <v>1.5755999999999999</v>
      </c>
      <c r="AL3440" s="16">
        <v>2.3512</v>
      </c>
      <c r="AM3440" s="16">
        <v>2.0030000000000001</v>
      </c>
      <c r="AN3440" s="16">
        <v>1.3519000000000001</v>
      </c>
      <c r="AO3440" s="16">
        <v>1.4983</v>
      </c>
      <c r="AP3440" s="16">
        <v>1.8087</v>
      </c>
      <c r="AR3440" s="16">
        <f t="shared" si="137"/>
        <v>1</v>
      </c>
      <c r="AS3440" s="5">
        <f t="shared" si="136"/>
        <v>0.15151699999999924</v>
      </c>
    </row>
    <row r="3441" spans="1:45" x14ac:dyDescent="0.25">
      <c r="A3441" s="16" t="s">
        <v>414</v>
      </c>
      <c r="B3441" s="16" t="s">
        <v>142</v>
      </c>
      <c r="C3441" s="16" t="s">
        <v>375</v>
      </c>
      <c r="D3441" s="16">
        <v>2002</v>
      </c>
      <c r="E3441" s="16" t="s">
        <v>4007</v>
      </c>
      <c r="F3441" s="16" t="s">
        <v>414</v>
      </c>
      <c r="G3441" s="10">
        <v>46059.4</v>
      </c>
      <c r="H3441" s="73">
        <v>10.737690000000001</v>
      </c>
      <c r="I3441" s="16">
        <v>8924958</v>
      </c>
      <c r="J3441" s="71">
        <v>0.02</v>
      </c>
      <c r="K3441" s="71">
        <v>0.93400000000000005</v>
      </c>
      <c r="L3441" s="16">
        <v>5.0978979999999998</v>
      </c>
      <c r="M3441" s="16">
        <v>2.9569899999999998</v>
      </c>
      <c r="N3441" s="16">
        <v>2.03173</v>
      </c>
      <c r="O3441" s="16">
        <v>2.01031</v>
      </c>
      <c r="P3441" s="16">
        <v>2.428302</v>
      </c>
      <c r="Q3441" s="16">
        <v>1.9905759999999999</v>
      </c>
      <c r="R3441" s="16">
        <v>3.4870999999999999</v>
      </c>
      <c r="S3441" s="16">
        <v>8.5699999999999998E-2</v>
      </c>
      <c r="T3441" s="16">
        <v>0.1522</v>
      </c>
      <c r="U3441" s="16">
        <v>7.0010000000000003</v>
      </c>
      <c r="V3441" s="16">
        <v>48.667999999999999</v>
      </c>
      <c r="W3441" s="16">
        <v>16.181999999999999</v>
      </c>
      <c r="X3441" s="16">
        <v>510.815</v>
      </c>
      <c r="Y3441" s="16">
        <v>75.195599999999999</v>
      </c>
      <c r="Z3441" s="16">
        <v>0.72</v>
      </c>
      <c r="AA3441" s="16">
        <v>-1.5845229999999999</v>
      </c>
      <c r="AB3441" s="16">
        <v>0</v>
      </c>
      <c r="AC3441" s="16">
        <v>0</v>
      </c>
      <c r="AD3441" s="16">
        <v>50.9</v>
      </c>
      <c r="AE3441" s="16">
        <v>65.636799999999994</v>
      </c>
      <c r="AF3441" s="16">
        <v>89.202799999999996</v>
      </c>
      <c r="AG3441" s="43">
        <v>1600000</v>
      </c>
      <c r="AH3441" s="16">
        <v>1.4895</v>
      </c>
      <c r="AI3441" s="16">
        <v>99.3</v>
      </c>
      <c r="AJ3441" s="16">
        <v>100</v>
      </c>
      <c r="AK3441" s="16">
        <v>1.5236000000000001</v>
      </c>
      <c r="AL3441" s="16">
        <v>2.2980999999999998</v>
      </c>
      <c r="AM3441" s="16">
        <v>2.0339</v>
      </c>
      <c r="AN3441" s="16">
        <v>1.3851</v>
      </c>
      <c r="AO3441" s="16">
        <v>1.6166</v>
      </c>
      <c r="AP3441" s="16">
        <v>1.8355999999999999</v>
      </c>
      <c r="AR3441" s="16">
        <f t="shared" si="137"/>
        <v>1</v>
      </c>
      <c r="AS3441" s="5">
        <f t="shared" si="136"/>
        <v>-0.15451399999999982</v>
      </c>
    </row>
    <row r="3442" spans="1:45" x14ac:dyDescent="0.25">
      <c r="A3442" s="16" t="s">
        <v>414</v>
      </c>
      <c r="B3442" s="16" t="s">
        <v>142</v>
      </c>
      <c r="C3442" s="16" t="s">
        <v>375</v>
      </c>
      <c r="D3442" s="16">
        <v>2003</v>
      </c>
      <c r="E3442" s="16" t="s">
        <v>3999</v>
      </c>
      <c r="F3442" s="16" t="s">
        <v>414</v>
      </c>
      <c r="G3442" s="10">
        <v>46983.1</v>
      </c>
      <c r="H3442" s="73">
        <v>10.757540000000001</v>
      </c>
      <c r="I3442" s="16">
        <v>8958229</v>
      </c>
      <c r="J3442" s="71">
        <v>2.3E-2</v>
      </c>
      <c r="K3442" s="71">
        <v>0.95499999999999996</v>
      </c>
      <c r="L3442" s="16">
        <v>5.1445699999999999</v>
      </c>
      <c r="M3442" s="16">
        <v>3.0487359999999999</v>
      </c>
      <c r="N3442" s="16">
        <v>2.0596320000000001</v>
      </c>
      <c r="O3442" s="16">
        <v>2.0553029999999999</v>
      </c>
      <c r="P3442" s="16">
        <v>2.370584</v>
      </c>
      <c r="Q3442" s="16">
        <v>1.9920720000000001</v>
      </c>
      <c r="R3442" s="16">
        <v>3.6143999999999998</v>
      </c>
      <c r="S3442" s="16">
        <v>8.0500000000000002E-2</v>
      </c>
      <c r="T3442" s="16">
        <v>0.15670000000000001</v>
      </c>
      <c r="U3442" s="16">
        <v>6.8575999999999997</v>
      </c>
      <c r="V3442" s="16">
        <v>49.462000000000003</v>
      </c>
      <c r="W3442" s="16">
        <v>16.718</v>
      </c>
      <c r="X3442" s="16">
        <v>509.81299999999999</v>
      </c>
      <c r="Y3442" s="16">
        <v>75.687899999999999</v>
      </c>
      <c r="Z3442" s="16">
        <v>0.73839999999999995</v>
      </c>
      <c r="AA3442" s="16">
        <v>-1.5845229999999999</v>
      </c>
      <c r="AB3442" s="16">
        <v>0</v>
      </c>
      <c r="AC3442" s="16">
        <v>0</v>
      </c>
      <c r="AD3442" s="16">
        <v>50.9</v>
      </c>
      <c r="AE3442" s="16">
        <v>64.640600000000006</v>
      </c>
      <c r="AF3442" s="16">
        <v>98.425899999999999</v>
      </c>
      <c r="AG3442" s="43">
        <v>1500000</v>
      </c>
      <c r="AH3442" s="16">
        <v>1.4775</v>
      </c>
      <c r="AI3442" s="16">
        <v>99.3</v>
      </c>
      <c r="AJ3442" s="16">
        <v>100</v>
      </c>
      <c r="AK3442" s="16">
        <v>1.5347</v>
      </c>
      <c r="AL3442" s="16">
        <v>2.2288000000000001</v>
      </c>
      <c r="AM3442" s="16">
        <v>2.0935999999999999</v>
      </c>
      <c r="AN3442" s="16">
        <v>1.3176000000000001</v>
      </c>
      <c r="AO3442" s="16">
        <v>1.6197999999999999</v>
      </c>
      <c r="AP3442" s="16">
        <v>1.8935999999999999</v>
      </c>
      <c r="AR3442" s="16">
        <f t="shared" si="137"/>
        <v>1</v>
      </c>
      <c r="AS3442" s="5">
        <f t="shared" si="136"/>
        <v>4.6672000000000047E-2</v>
      </c>
    </row>
    <row r="3443" spans="1:45" x14ac:dyDescent="0.25">
      <c r="A3443" s="16" t="s">
        <v>414</v>
      </c>
      <c r="B3443" s="16" t="s">
        <v>142</v>
      </c>
      <c r="C3443" s="16" t="s">
        <v>375</v>
      </c>
      <c r="D3443" s="16">
        <v>2004</v>
      </c>
      <c r="E3443" s="16" t="s">
        <v>4004</v>
      </c>
      <c r="F3443" s="16" t="s">
        <v>414</v>
      </c>
      <c r="G3443" s="10">
        <v>48820.6</v>
      </c>
      <c r="H3443" s="73">
        <v>10.795909999999999</v>
      </c>
      <c r="I3443" s="16">
        <v>8993531</v>
      </c>
      <c r="J3443" s="71">
        <v>2.8000000000000001E-2</v>
      </c>
      <c r="K3443" s="71">
        <v>0.98299999999999998</v>
      </c>
      <c r="L3443" s="16">
        <v>5.2352119999999998</v>
      </c>
      <c r="M3443" s="16">
        <v>2.9793430000000001</v>
      </c>
      <c r="N3443" s="16">
        <v>2.0831729999999999</v>
      </c>
      <c r="O3443" s="16">
        <v>2.184876</v>
      </c>
      <c r="P3443" s="16">
        <v>2.4258449999999998</v>
      </c>
      <c r="Q3443" s="16">
        <v>2.0491100000000002</v>
      </c>
      <c r="R3443" s="16">
        <v>3.3913000000000002</v>
      </c>
      <c r="S3443" s="16">
        <v>6.9699999999999998E-2</v>
      </c>
      <c r="T3443" s="16">
        <v>0.16669999999999999</v>
      </c>
      <c r="U3443" s="16">
        <v>6.7226999999999997</v>
      </c>
      <c r="V3443" s="16">
        <v>50.256</v>
      </c>
      <c r="W3443" s="16">
        <v>17.254000000000001</v>
      </c>
      <c r="X3443" s="16">
        <v>507.98700000000002</v>
      </c>
      <c r="Y3443" s="16">
        <v>80.376499999999993</v>
      </c>
      <c r="Z3443" s="16">
        <v>0.75370000000000004</v>
      </c>
      <c r="AA3443" s="16">
        <v>-1.5845229999999999</v>
      </c>
      <c r="AB3443" s="16">
        <v>0</v>
      </c>
      <c r="AC3443" s="16">
        <v>0</v>
      </c>
      <c r="AD3443" s="16">
        <v>50.9</v>
      </c>
      <c r="AE3443" s="16">
        <v>63.331699999999998</v>
      </c>
      <c r="AF3443" s="16">
        <v>97.814499999999995</v>
      </c>
      <c r="AG3443" s="43">
        <v>1700000</v>
      </c>
      <c r="AH3443" s="16">
        <v>1.4416</v>
      </c>
      <c r="AI3443" s="16">
        <v>99.3</v>
      </c>
      <c r="AJ3443" s="16">
        <v>100</v>
      </c>
      <c r="AK3443" s="16">
        <v>1.7505999999999999</v>
      </c>
      <c r="AL3443" s="16">
        <v>2.1951999999999998</v>
      </c>
      <c r="AM3443" s="16">
        <v>2.1440000000000001</v>
      </c>
      <c r="AN3443" s="16">
        <v>1.3319000000000001</v>
      </c>
      <c r="AO3443" s="16">
        <v>1.69</v>
      </c>
      <c r="AP3443" s="16">
        <v>1.8960999999999999</v>
      </c>
      <c r="AR3443" s="16">
        <f t="shared" si="137"/>
        <v>1</v>
      </c>
      <c r="AS3443" s="5">
        <f t="shared" si="136"/>
        <v>9.0641999999999889E-2</v>
      </c>
    </row>
    <row r="3444" spans="1:45" x14ac:dyDescent="0.25">
      <c r="A3444" s="16" t="s">
        <v>414</v>
      </c>
      <c r="B3444" s="16" t="s">
        <v>142</v>
      </c>
      <c r="C3444" s="16" t="s">
        <v>375</v>
      </c>
      <c r="D3444" s="16">
        <v>2005</v>
      </c>
      <c r="E3444" s="16" t="s">
        <v>3996</v>
      </c>
      <c r="F3444" s="16" t="s">
        <v>414</v>
      </c>
      <c r="G3444" s="10">
        <v>49996.2</v>
      </c>
      <c r="H3444" s="73">
        <v>10.819699999999999</v>
      </c>
      <c r="I3444" s="16">
        <v>9029572</v>
      </c>
      <c r="J3444" s="71">
        <v>1.4999999999999999E-2</v>
      </c>
      <c r="K3444" s="71">
        <v>0.998</v>
      </c>
      <c r="L3444" s="16">
        <v>5.1701309999999996</v>
      </c>
      <c r="M3444" s="16">
        <v>3.061785</v>
      </c>
      <c r="N3444" s="16">
        <v>2.1037379999999999</v>
      </c>
      <c r="O3444" s="16">
        <v>2.0544210000000001</v>
      </c>
      <c r="P3444" s="16">
        <v>2.4752049999999999</v>
      </c>
      <c r="Q3444" s="16">
        <v>1.880018</v>
      </c>
      <c r="R3444" s="16">
        <v>3.387</v>
      </c>
      <c r="S3444" s="16">
        <v>6.2300000000000001E-2</v>
      </c>
      <c r="T3444" s="16">
        <v>0.17879999999999999</v>
      </c>
      <c r="U3444" s="16">
        <v>6.5594999999999999</v>
      </c>
      <c r="V3444" s="16">
        <v>51.05</v>
      </c>
      <c r="W3444" s="16">
        <v>17.79</v>
      </c>
      <c r="X3444" s="16">
        <v>506.16</v>
      </c>
      <c r="Y3444" s="16">
        <v>73.358199999999997</v>
      </c>
      <c r="Z3444" s="16">
        <v>0.76759999999999995</v>
      </c>
      <c r="AA3444" s="16">
        <v>-1.568988</v>
      </c>
      <c r="AB3444" s="16">
        <v>0</v>
      </c>
      <c r="AC3444" s="16">
        <v>0</v>
      </c>
      <c r="AD3444" s="16">
        <v>50.5</v>
      </c>
      <c r="AE3444" s="16">
        <v>62.402000000000001</v>
      </c>
      <c r="AF3444" s="16">
        <v>100.818</v>
      </c>
      <c r="AG3444" s="43">
        <v>1800000</v>
      </c>
      <c r="AH3444" s="16">
        <v>1.4830000000000001</v>
      </c>
      <c r="AI3444" s="16">
        <v>99.3</v>
      </c>
      <c r="AJ3444" s="16">
        <v>100</v>
      </c>
      <c r="AK3444" s="16">
        <v>1.5638000000000001</v>
      </c>
      <c r="AL3444" s="16">
        <v>2.0142000000000002</v>
      </c>
      <c r="AM3444" s="16">
        <v>1.8896999999999999</v>
      </c>
      <c r="AN3444" s="16">
        <v>1.2939000000000001</v>
      </c>
      <c r="AO3444" s="16">
        <v>1.5149999999999999</v>
      </c>
      <c r="AP3444" s="16">
        <v>1.7762</v>
      </c>
      <c r="AR3444" s="16">
        <f t="shared" si="137"/>
        <v>1</v>
      </c>
      <c r="AS3444" s="5">
        <f t="shared" si="136"/>
        <v>-6.5081000000000166E-2</v>
      </c>
    </row>
    <row r="3445" spans="1:45" x14ac:dyDescent="0.25">
      <c r="A3445" s="16" t="s">
        <v>414</v>
      </c>
      <c r="B3445" s="16" t="s">
        <v>142</v>
      </c>
      <c r="C3445" s="16" t="s">
        <v>375</v>
      </c>
      <c r="D3445" s="16">
        <v>2006</v>
      </c>
      <c r="E3445" s="16" t="s">
        <v>3993</v>
      </c>
      <c r="F3445" s="16" t="s">
        <v>414</v>
      </c>
      <c r="G3445" s="10">
        <v>52046.5</v>
      </c>
      <c r="H3445" s="73">
        <v>10.85989</v>
      </c>
      <c r="I3445" s="16">
        <v>9080505</v>
      </c>
      <c r="J3445" s="71">
        <v>2.5999999999999999E-2</v>
      </c>
      <c r="K3445" s="71">
        <v>1.024</v>
      </c>
      <c r="L3445" s="16">
        <v>5.1790010000000004</v>
      </c>
      <c r="M3445" s="16">
        <v>3.1329769999999999</v>
      </c>
      <c r="N3445" s="16">
        <v>2.0741350000000001</v>
      </c>
      <c r="O3445" s="16">
        <v>2.1206299999999998</v>
      </c>
      <c r="P3445" s="16">
        <v>2.383867</v>
      </c>
      <c r="Q3445" s="16">
        <v>1.8873390000000001</v>
      </c>
      <c r="R3445" s="16">
        <v>3.5003000000000002</v>
      </c>
      <c r="S3445" s="16">
        <v>5.96E-2</v>
      </c>
      <c r="T3445" s="16">
        <v>0.18090000000000001</v>
      </c>
      <c r="U3445" s="16">
        <v>6.4107000000000003</v>
      </c>
      <c r="V3445" s="16">
        <v>50.466000000000001</v>
      </c>
      <c r="W3445" s="16">
        <v>17.96</v>
      </c>
      <c r="X3445" s="16">
        <v>504.334</v>
      </c>
      <c r="Y3445" s="16">
        <v>75.626499999999993</v>
      </c>
      <c r="Z3445" s="16">
        <v>0.77829999999999999</v>
      </c>
      <c r="AA3445" s="16">
        <v>-1.561221</v>
      </c>
      <c r="AB3445" s="16">
        <v>0</v>
      </c>
      <c r="AC3445" s="16">
        <v>0</v>
      </c>
      <c r="AD3445" s="16">
        <v>50.3</v>
      </c>
      <c r="AE3445" s="16">
        <v>61.025300000000001</v>
      </c>
      <c r="AF3445" s="16">
        <v>105.691</v>
      </c>
      <c r="AG3445" s="43">
        <v>1600000</v>
      </c>
      <c r="AH3445" s="16">
        <v>1.4862</v>
      </c>
      <c r="AI3445" s="16">
        <v>99.3</v>
      </c>
      <c r="AJ3445" s="16">
        <v>100</v>
      </c>
      <c r="AK3445" s="16">
        <v>1.5105999999999999</v>
      </c>
      <c r="AL3445" s="16">
        <v>2.2050999999999998</v>
      </c>
      <c r="AM3445" s="16">
        <v>1.8443000000000001</v>
      </c>
      <c r="AN3445" s="16">
        <v>1.2585</v>
      </c>
      <c r="AO3445" s="16">
        <v>1.4403999999999999</v>
      </c>
      <c r="AP3445" s="16">
        <v>1.8388</v>
      </c>
      <c r="AR3445" s="16">
        <f t="shared" si="137"/>
        <v>1</v>
      </c>
      <c r="AS3445" s="5">
        <f t="shared" si="136"/>
        <v>8.8700000000008217E-3</v>
      </c>
    </row>
    <row r="3446" spans="1:45" x14ac:dyDescent="0.25">
      <c r="A3446" s="16" t="s">
        <v>414</v>
      </c>
      <c r="B3446" s="16" t="s">
        <v>142</v>
      </c>
      <c r="C3446" s="16" t="s">
        <v>375</v>
      </c>
      <c r="D3446" s="16">
        <v>2007</v>
      </c>
      <c r="E3446" s="16" t="s">
        <v>4009</v>
      </c>
      <c r="F3446" s="16" t="s">
        <v>414</v>
      </c>
      <c r="G3446" s="10">
        <v>53421</v>
      </c>
      <c r="H3446" s="73">
        <v>10.885960000000001</v>
      </c>
      <c r="I3446" s="16">
        <v>9148092</v>
      </c>
      <c r="J3446" s="71">
        <v>4.0000000000000001E-3</v>
      </c>
      <c r="K3446" s="71">
        <v>1.028</v>
      </c>
      <c r="L3446" s="16">
        <v>5.1735490000000004</v>
      </c>
      <c r="M3446" s="16">
        <v>2.9979719999999999</v>
      </c>
      <c r="N3446" s="16">
        <v>2.032683</v>
      </c>
      <c r="O3446" s="16">
        <v>2.1830630000000002</v>
      </c>
      <c r="P3446" s="16">
        <v>2.4071539999999998</v>
      </c>
      <c r="Q3446" s="16">
        <v>1.9611000000000001</v>
      </c>
      <c r="R3446" s="16">
        <v>3.2566000000000002</v>
      </c>
      <c r="S3446" s="16">
        <v>6.0299999999999999E-2</v>
      </c>
      <c r="T3446" s="16">
        <v>0.1804</v>
      </c>
      <c r="U3446" s="16">
        <v>6.2150999999999996</v>
      </c>
      <c r="V3446" s="16">
        <v>49.881999999999998</v>
      </c>
      <c r="W3446" s="16">
        <v>18.13</v>
      </c>
      <c r="X3446" s="16">
        <v>501.42200000000003</v>
      </c>
      <c r="Y3446" s="16">
        <v>77.433099999999996</v>
      </c>
      <c r="Z3446" s="16">
        <v>0.7923</v>
      </c>
      <c r="AA3446" s="16">
        <v>-1.553453</v>
      </c>
      <c r="AB3446" s="16">
        <v>0</v>
      </c>
      <c r="AC3446" s="16">
        <v>0</v>
      </c>
      <c r="AD3446" s="16">
        <v>50.1</v>
      </c>
      <c r="AE3446" s="16">
        <v>60.049199999999999</v>
      </c>
      <c r="AF3446" s="16">
        <v>110.456</v>
      </c>
      <c r="AG3446" s="43">
        <v>1600000</v>
      </c>
      <c r="AH3446" s="16">
        <v>1.4781</v>
      </c>
      <c r="AI3446" s="16">
        <v>99.3</v>
      </c>
      <c r="AJ3446" s="16">
        <v>100</v>
      </c>
      <c r="AK3446" s="16">
        <v>1.5364</v>
      </c>
      <c r="AL3446" s="16">
        <v>2.2484999999999999</v>
      </c>
      <c r="AM3446" s="16">
        <v>2.0221</v>
      </c>
      <c r="AN3446" s="16">
        <v>1.2445999999999999</v>
      </c>
      <c r="AO3446" s="16">
        <v>1.5771999999999999</v>
      </c>
      <c r="AP3446" s="16">
        <v>1.8786</v>
      </c>
      <c r="AR3446" s="16">
        <f t="shared" si="137"/>
        <v>1</v>
      </c>
      <c r="AS3446" s="5">
        <f t="shared" si="136"/>
        <v>-5.4520000000000124E-3</v>
      </c>
    </row>
    <row r="3447" spans="1:45" x14ac:dyDescent="0.25">
      <c r="A3447" s="16" t="s">
        <v>414</v>
      </c>
      <c r="B3447" s="16" t="s">
        <v>142</v>
      </c>
      <c r="C3447" s="16" t="s">
        <v>375</v>
      </c>
      <c r="D3447" s="16">
        <v>2008</v>
      </c>
      <c r="E3447" s="16" t="s">
        <v>4019</v>
      </c>
      <c r="F3447" s="16" t="s">
        <v>414</v>
      </c>
      <c r="G3447" s="10">
        <v>52711.199999999997</v>
      </c>
      <c r="H3447" s="73">
        <v>10.872579999999999</v>
      </c>
      <c r="I3447" s="16">
        <v>9219637</v>
      </c>
      <c r="J3447" s="71">
        <v>-2.5000000000000001E-2</v>
      </c>
      <c r="K3447" s="71">
        <v>1.0029999999999999</v>
      </c>
      <c r="L3447" s="16">
        <v>5.1439500000000002</v>
      </c>
      <c r="M3447" s="16">
        <v>3.0857540000000001</v>
      </c>
      <c r="N3447" s="16">
        <v>2.0302660000000001</v>
      </c>
      <c r="O3447" s="16">
        <v>2.0961560000000001</v>
      </c>
      <c r="P3447" s="16">
        <v>2.368258</v>
      </c>
      <c r="Q3447" s="16">
        <v>1.9421250000000001</v>
      </c>
      <c r="R3447" s="16">
        <v>3.4952000000000001</v>
      </c>
      <c r="S3447" s="16">
        <v>5.8200000000000002E-2</v>
      </c>
      <c r="T3447" s="16">
        <v>0.1767</v>
      </c>
      <c r="U3447" s="16">
        <v>6.3906999999999998</v>
      </c>
      <c r="V3447" s="16">
        <v>49.298000000000002</v>
      </c>
      <c r="W3447" s="16">
        <v>18.3</v>
      </c>
      <c r="X3447" s="16">
        <v>498.51</v>
      </c>
      <c r="Y3447" s="16">
        <v>77.4084</v>
      </c>
      <c r="Z3447" s="16">
        <v>0.74750000000000005</v>
      </c>
      <c r="AA3447" s="16">
        <v>-1.5456859999999999</v>
      </c>
      <c r="AB3447" s="16">
        <v>0</v>
      </c>
      <c r="AC3447" s="16">
        <v>0</v>
      </c>
      <c r="AD3447" s="16">
        <v>49.9</v>
      </c>
      <c r="AE3447" s="16">
        <v>57.804600000000001</v>
      </c>
      <c r="AF3447" s="16">
        <v>108.44</v>
      </c>
      <c r="AG3447" s="43">
        <v>1600000</v>
      </c>
      <c r="AH3447" s="16">
        <v>1.4701</v>
      </c>
      <c r="AI3447" s="16">
        <v>99.3</v>
      </c>
      <c r="AJ3447" s="16">
        <v>100</v>
      </c>
      <c r="AK3447" s="16">
        <v>1.5535000000000001</v>
      </c>
      <c r="AL3447" s="16">
        <v>2.2277999999999998</v>
      </c>
      <c r="AM3447" s="16">
        <v>1.9417</v>
      </c>
      <c r="AN3447" s="16">
        <v>1.1013999999999999</v>
      </c>
      <c r="AO3447" s="16">
        <v>1.6435999999999999</v>
      </c>
      <c r="AP3447" s="16">
        <v>1.9132</v>
      </c>
      <c r="AR3447" s="16">
        <f t="shared" si="137"/>
        <v>1</v>
      </c>
      <c r="AS3447" s="5">
        <f t="shared" si="136"/>
        <v>-2.9599000000000153E-2</v>
      </c>
    </row>
    <row r="3448" spans="1:45" x14ac:dyDescent="0.25">
      <c r="A3448" s="16" t="s">
        <v>414</v>
      </c>
      <c r="B3448" s="16" t="s">
        <v>142</v>
      </c>
      <c r="C3448" s="16" t="s">
        <v>375</v>
      </c>
      <c r="D3448" s="16">
        <v>2009</v>
      </c>
      <c r="E3448" s="16" t="s">
        <v>4014</v>
      </c>
      <c r="F3448" s="16" t="s">
        <v>414</v>
      </c>
      <c r="G3448" s="10">
        <v>49554.3</v>
      </c>
      <c r="H3448" s="73">
        <v>10.810829999999999</v>
      </c>
      <c r="I3448" s="16">
        <v>9298515</v>
      </c>
      <c r="J3448" s="71">
        <v>-4.4999999999999998E-2</v>
      </c>
      <c r="K3448" s="71">
        <v>0.95899999999999996</v>
      </c>
      <c r="L3448" s="16">
        <v>5.1769290000000003</v>
      </c>
      <c r="M3448" s="16">
        <v>3.0843609999999999</v>
      </c>
      <c r="N3448" s="16">
        <v>2.058503</v>
      </c>
      <c r="O3448" s="16">
        <v>2.189597</v>
      </c>
      <c r="P3448" s="16">
        <v>2.2819129999999999</v>
      </c>
      <c r="Q3448" s="16">
        <v>1.9841040000000001</v>
      </c>
      <c r="R3448" s="16">
        <v>3.4497</v>
      </c>
      <c r="S3448" s="16">
        <v>5.3800000000000001E-2</v>
      </c>
      <c r="T3448" s="16">
        <v>0.18099999999999999</v>
      </c>
      <c r="U3448" s="16">
        <v>6.8578000000000001</v>
      </c>
      <c r="V3448" s="16">
        <v>48.713999999999999</v>
      </c>
      <c r="W3448" s="16">
        <v>18.47</v>
      </c>
      <c r="X3448" s="16">
        <v>495.59800000000001</v>
      </c>
      <c r="Y3448" s="16">
        <v>77.380099999999999</v>
      </c>
      <c r="Z3448" s="16">
        <v>0.79569999999999996</v>
      </c>
      <c r="AA3448" s="16">
        <v>-1.557337</v>
      </c>
      <c r="AB3448" s="16">
        <v>0</v>
      </c>
      <c r="AC3448" s="16">
        <v>0</v>
      </c>
      <c r="AD3448" s="16">
        <v>50.2</v>
      </c>
      <c r="AE3448" s="16">
        <v>55.207700000000003</v>
      </c>
      <c r="AF3448" s="16">
        <v>112.134</v>
      </c>
      <c r="AG3448" s="43">
        <v>1500000</v>
      </c>
      <c r="AH3448" s="16">
        <v>1.5067999999999999</v>
      </c>
      <c r="AI3448" s="16">
        <v>99.3</v>
      </c>
      <c r="AJ3448" s="16">
        <v>100</v>
      </c>
      <c r="AK3448" s="16">
        <v>1.5765</v>
      </c>
      <c r="AL3448" s="16">
        <v>2.2909000000000002</v>
      </c>
      <c r="AM3448" s="16">
        <v>2.0468000000000002</v>
      </c>
      <c r="AN3448" s="16">
        <v>1.0617000000000001</v>
      </c>
      <c r="AO3448" s="16">
        <v>1.6705000000000001</v>
      </c>
      <c r="AP3448" s="16">
        <v>1.9657</v>
      </c>
      <c r="AR3448" s="16">
        <f t="shared" si="137"/>
        <v>1</v>
      </c>
      <c r="AS3448" s="5">
        <f t="shared" si="136"/>
        <v>3.2979000000000092E-2</v>
      </c>
    </row>
    <row r="3449" spans="1:45" x14ac:dyDescent="0.25">
      <c r="A3449" s="16" t="s">
        <v>414</v>
      </c>
      <c r="B3449" s="16" t="s">
        <v>142</v>
      </c>
      <c r="C3449" s="16" t="s">
        <v>375</v>
      </c>
      <c r="D3449" s="16">
        <v>2010</v>
      </c>
      <c r="E3449" s="16" t="s">
        <v>4001</v>
      </c>
      <c r="F3449" s="16" t="s">
        <v>414</v>
      </c>
      <c r="G3449" s="10">
        <v>52076.3</v>
      </c>
      <c r="H3449" s="73">
        <v>10.86046</v>
      </c>
      <c r="I3449" s="16">
        <v>9378126</v>
      </c>
      <c r="J3449" s="71">
        <v>3.5000000000000003E-2</v>
      </c>
      <c r="K3449" s="71">
        <v>0.99399999999999999</v>
      </c>
      <c r="L3449" s="16">
        <v>5.1033150000000003</v>
      </c>
      <c r="M3449" s="16">
        <v>2.9800460000000002</v>
      </c>
      <c r="N3449" s="16">
        <v>2.0027680000000001</v>
      </c>
      <c r="O3449" s="16">
        <v>2.1972860000000001</v>
      </c>
      <c r="P3449" s="16">
        <v>2.2657379999999998</v>
      </c>
      <c r="Q3449" s="16">
        <v>1.9847220000000001</v>
      </c>
      <c r="R3449" s="16">
        <v>3.2161</v>
      </c>
      <c r="S3449" s="16">
        <v>5.1299999999999998E-2</v>
      </c>
      <c r="T3449" s="16">
        <v>0.1845</v>
      </c>
      <c r="U3449" s="16">
        <v>6.6219999999999999</v>
      </c>
      <c r="V3449" s="16">
        <v>48.13</v>
      </c>
      <c r="W3449" s="16">
        <v>18.64</v>
      </c>
      <c r="X3449" s="16">
        <v>491.10899999999998</v>
      </c>
      <c r="Y3449" s="16">
        <v>79.969800000000006</v>
      </c>
      <c r="Z3449" s="16">
        <v>0.77280000000000004</v>
      </c>
      <c r="AA3449" s="16">
        <v>-1.5418019999999999</v>
      </c>
      <c r="AB3449" s="16">
        <v>0</v>
      </c>
      <c r="AC3449" s="16">
        <v>0</v>
      </c>
      <c r="AD3449" s="16">
        <v>49.8</v>
      </c>
      <c r="AE3449" s="16">
        <v>50.461799999999997</v>
      </c>
      <c r="AF3449" s="16">
        <v>117.161</v>
      </c>
      <c r="AG3449" s="43">
        <v>1600000</v>
      </c>
      <c r="AH3449" s="16">
        <v>1.4407000000000001</v>
      </c>
      <c r="AI3449" s="16">
        <v>99.3</v>
      </c>
      <c r="AJ3449" s="16">
        <v>100</v>
      </c>
      <c r="AK3449" s="16">
        <v>1.5780000000000001</v>
      </c>
      <c r="AL3449" s="16">
        <v>2.3188</v>
      </c>
      <c r="AM3449" s="16">
        <v>2.0064000000000002</v>
      </c>
      <c r="AN3449" s="16">
        <v>1.0854999999999999</v>
      </c>
      <c r="AO3449" s="16">
        <v>1.6691</v>
      </c>
      <c r="AP3449" s="16">
        <v>1.9624999999999999</v>
      </c>
      <c r="AR3449" s="16">
        <f t="shared" si="137"/>
        <v>1</v>
      </c>
      <c r="AS3449" s="5">
        <f t="shared" si="136"/>
        <v>-7.3614000000000068E-2</v>
      </c>
    </row>
    <row r="3450" spans="1:45" x14ac:dyDescent="0.25">
      <c r="A3450" s="16" t="s">
        <v>414</v>
      </c>
      <c r="B3450" s="16" t="s">
        <v>142</v>
      </c>
      <c r="C3450" s="16" t="s">
        <v>375</v>
      </c>
      <c r="D3450" s="16">
        <v>2011</v>
      </c>
      <c r="E3450" s="16" t="s">
        <v>4003</v>
      </c>
      <c r="F3450" s="16" t="s">
        <v>414</v>
      </c>
      <c r="G3450" s="10">
        <v>53061.599999999999</v>
      </c>
      <c r="H3450" s="73">
        <v>10.87921</v>
      </c>
      <c r="I3450" s="16">
        <v>9449213</v>
      </c>
      <c r="J3450" s="71">
        <v>7.0000000000000001E-3</v>
      </c>
      <c r="K3450" s="71">
        <v>1</v>
      </c>
      <c r="L3450" s="16">
        <v>5.1396740000000003</v>
      </c>
      <c r="M3450" s="16">
        <v>3.0308389999999998</v>
      </c>
      <c r="N3450" s="16">
        <v>1.968156</v>
      </c>
      <c r="O3450" s="16">
        <v>2.2423739999999999</v>
      </c>
      <c r="P3450" s="16">
        <v>2.236691</v>
      </c>
      <c r="Q3450" s="16">
        <v>2.0370520000000001</v>
      </c>
      <c r="R3450" s="16">
        <v>3.2492000000000001</v>
      </c>
      <c r="S3450" s="16">
        <v>4.6399999999999997E-2</v>
      </c>
      <c r="T3450" s="16">
        <v>0.19</v>
      </c>
      <c r="U3450" s="16">
        <v>6.4911000000000003</v>
      </c>
      <c r="V3450" s="16">
        <v>49.524000000000001</v>
      </c>
      <c r="W3450" s="16">
        <v>18.271999999999998</v>
      </c>
      <c r="X3450" s="16">
        <v>486.62</v>
      </c>
      <c r="Y3450" s="16">
        <v>81.5334</v>
      </c>
      <c r="Z3450" s="16">
        <v>0.7782</v>
      </c>
      <c r="AA3450" s="16">
        <v>-1.5456859999999999</v>
      </c>
      <c r="AB3450" s="16">
        <v>0</v>
      </c>
      <c r="AC3450" s="16">
        <v>0</v>
      </c>
      <c r="AD3450" s="16">
        <v>49.9</v>
      </c>
      <c r="AE3450" s="16">
        <v>47.435899999999997</v>
      </c>
      <c r="AF3450" s="16">
        <v>121.22199999999999</v>
      </c>
      <c r="AG3450" s="43">
        <v>1600000</v>
      </c>
      <c r="AH3450" s="16">
        <v>1.4267000000000001</v>
      </c>
      <c r="AI3450" s="16">
        <v>99.3</v>
      </c>
      <c r="AJ3450" s="16">
        <v>100</v>
      </c>
      <c r="AK3450" s="16">
        <v>1.6524000000000001</v>
      </c>
      <c r="AL3450" s="16">
        <v>2.2218</v>
      </c>
      <c r="AM3450" s="16">
        <v>1.9686999999999999</v>
      </c>
      <c r="AN3450" s="16">
        <v>1.2224999999999999</v>
      </c>
      <c r="AO3450" s="16">
        <v>1.9113</v>
      </c>
      <c r="AP3450" s="16">
        <v>1.9482999999999999</v>
      </c>
      <c r="AR3450" s="16">
        <f t="shared" si="137"/>
        <v>1</v>
      </c>
      <c r="AS3450" s="5">
        <f t="shared" si="136"/>
        <v>3.635900000000003E-2</v>
      </c>
    </row>
    <row r="3451" spans="1:45" x14ac:dyDescent="0.25">
      <c r="A3451" s="16" t="s">
        <v>414</v>
      </c>
      <c r="B3451" s="16" t="s">
        <v>142</v>
      </c>
      <c r="C3451" s="16" t="s">
        <v>375</v>
      </c>
      <c r="D3451" s="16">
        <v>2012</v>
      </c>
      <c r="E3451" s="16" t="s">
        <v>3998</v>
      </c>
      <c r="F3451" s="16" t="s">
        <v>414</v>
      </c>
      <c r="G3451" s="10">
        <v>52519.7</v>
      </c>
      <c r="H3451" s="73">
        <v>10.86894</v>
      </c>
      <c r="I3451" s="16">
        <v>9519374</v>
      </c>
      <c r="J3451" s="71">
        <v>-1.0999999999999999E-2</v>
      </c>
      <c r="K3451" s="71">
        <v>0.99</v>
      </c>
      <c r="L3451" s="16">
        <v>5.2131949999999998</v>
      </c>
      <c r="M3451" s="16">
        <v>3.1304560000000001</v>
      </c>
      <c r="N3451" s="16">
        <v>2.0698319999999999</v>
      </c>
      <c r="O3451" s="16">
        <v>2.1817920000000002</v>
      </c>
      <c r="P3451" s="16">
        <v>2.2517999999999998</v>
      </c>
      <c r="Q3451" s="16">
        <v>2.0516070000000002</v>
      </c>
      <c r="R3451" s="16">
        <v>3.2812999999999999</v>
      </c>
      <c r="S3451" s="16">
        <v>4.7899999999999998E-2</v>
      </c>
      <c r="T3451" s="16">
        <v>0.19819999999999999</v>
      </c>
      <c r="U3451" s="16">
        <v>7.6562000000000001</v>
      </c>
      <c r="V3451" s="16">
        <v>50.917999999999999</v>
      </c>
      <c r="W3451" s="16">
        <v>17.904</v>
      </c>
      <c r="X3451" s="16">
        <v>482.13200000000001</v>
      </c>
      <c r="Y3451" s="16">
        <v>81.122600000000006</v>
      </c>
      <c r="Z3451" s="16">
        <v>0.74839999999999995</v>
      </c>
      <c r="AA3451" s="16">
        <v>-1.557337</v>
      </c>
      <c r="AB3451" s="16">
        <v>0</v>
      </c>
      <c r="AC3451" s="16">
        <v>0</v>
      </c>
      <c r="AD3451" s="16">
        <v>50.2</v>
      </c>
      <c r="AE3451" s="16">
        <v>43.832900000000002</v>
      </c>
      <c r="AF3451" s="16">
        <v>124.572</v>
      </c>
      <c r="AG3451" s="43">
        <v>1700000</v>
      </c>
      <c r="AH3451" s="16">
        <v>1.3584000000000001</v>
      </c>
      <c r="AI3451" s="16">
        <v>99.3</v>
      </c>
      <c r="AJ3451" s="16">
        <v>100</v>
      </c>
      <c r="AK3451" s="16">
        <v>1.7203999999999999</v>
      </c>
      <c r="AL3451" s="16">
        <v>2.3208000000000002</v>
      </c>
      <c r="AM3451" s="16">
        <v>1.9542999999999999</v>
      </c>
      <c r="AN3451" s="16">
        <v>1.1603000000000001</v>
      </c>
      <c r="AO3451" s="16">
        <v>1.9019999999999999</v>
      </c>
      <c r="AP3451" s="16">
        <v>1.9457</v>
      </c>
      <c r="AR3451" s="16">
        <f t="shared" si="137"/>
        <v>1</v>
      </c>
      <c r="AS3451" s="5">
        <f t="shared" si="136"/>
        <v>7.3520999999999503E-2</v>
      </c>
    </row>
    <row r="3452" spans="1:45" x14ac:dyDescent="0.25">
      <c r="A3452" s="16" t="s">
        <v>414</v>
      </c>
      <c r="B3452" s="16" t="s">
        <v>142</v>
      </c>
      <c r="C3452" s="16" t="s">
        <v>375</v>
      </c>
      <c r="D3452" s="16">
        <v>2013</v>
      </c>
      <c r="E3452" s="16" t="s">
        <v>3994</v>
      </c>
      <c r="F3452" s="16" t="s">
        <v>414</v>
      </c>
      <c r="G3452" s="10">
        <v>52722.9</v>
      </c>
      <c r="H3452" s="73">
        <v>10.872809999999999</v>
      </c>
      <c r="I3452" s="16">
        <v>9600379</v>
      </c>
      <c r="J3452" s="71">
        <v>3.0000000000000001E-3</v>
      </c>
      <c r="K3452" s="71">
        <v>0.99199999999999999</v>
      </c>
      <c r="L3452" s="16">
        <v>5.1916919999999998</v>
      </c>
      <c r="M3452" s="16">
        <v>3.1796359999999999</v>
      </c>
      <c r="N3452" s="16">
        <v>2.1132149999999998</v>
      </c>
      <c r="O3452" s="16">
        <v>2.1853910000000001</v>
      </c>
      <c r="P3452" s="16">
        <v>2.1336599999999999</v>
      </c>
      <c r="Q3452" s="16">
        <v>2.0313469999999998</v>
      </c>
      <c r="R3452" s="16">
        <v>3.3060999999999998</v>
      </c>
      <c r="S3452" s="16">
        <v>4.87E-2</v>
      </c>
      <c r="T3452" s="16">
        <v>0.20169999999999999</v>
      </c>
      <c r="U3452" s="16">
        <v>7.7176999999999998</v>
      </c>
      <c r="V3452" s="16">
        <v>52.311999999999998</v>
      </c>
      <c r="W3452" s="16">
        <v>17.536000000000001</v>
      </c>
      <c r="X3452" s="16">
        <v>486.69799999999998</v>
      </c>
      <c r="Y3452" s="16">
        <v>80.760900000000007</v>
      </c>
      <c r="Z3452" s="16">
        <v>0.75519999999999998</v>
      </c>
      <c r="AA3452" s="16">
        <v>-1.553453</v>
      </c>
      <c r="AB3452" s="16">
        <v>0</v>
      </c>
      <c r="AC3452" s="16">
        <v>0</v>
      </c>
      <c r="AD3452" s="16">
        <v>50.1</v>
      </c>
      <c r="AE3452" s="16">
        <v>41.044600000000003</v>
      </c>
      <c r="AF3452" s="16">
        <v>125.527</v>
      </c>
      <c r="AG3452" s="43">
        <v>1600000</v>
      </c>
      <c r="AH3452" s="16">
        <v>1.3434999999999999</v>
      </c>
      <c r="AI3452" s="16">
        <v>99.3</v>
      </c>
      <c r="AJ3452" s="16">
        <v>100</v>
      </c>
      <c r="AK3452" s="16">
        <v>1.6842999999999999</v>
      </c>
      <c r="AL3452" s="16">
        <v>2.3005</v>
      </c>
      <c r="AM3452" s="16">
        <v>1.9027000000000001</v>
      </c>
      <c r="AN3452" s="16">
        <v>1.1274</v>
      </c>
      <c r="AO3452" s="16">
        <v>1.9043000000000001</v>
      </c>
      <c r="AP3452" s="16">
        <v>1.9656</v>
      </c>
      <c r="AR3452" s="16">
        <f t="shared" si="137"/>
        <v>1</v>
      </c>
      <c r="AS3452" s="5">
        <f t="shared" si="136"/>
        <v>-2.150300000000005E-2</v>
      </c>
    </row>
    <row r="3453" spans="1:45" x14ac:dyDescent="0.25">
      <c r="A3453" s="16" t="s">
        <v>414</v>
      </c>
      <c r="B3453" s="16" t="s">
        <v>142</v>
      </c>
      <c r="C3453" s="16" t="s">
        <v>375</v>
      </c>
      <c r="D3453" s="16">
        <v>2014</v>
      </c>
      <c r="E3453" s="16" t="s">
        <v>4018</v>
      </c>
      <c r="F3453" s="16" t="s">
        <v>414</v>
      </c>
      <c r="G3453" s="10">
        <v>53561.9</v>
      </c>
      <c r="H3453" s="73">
        <v>10.888590000000001</v>
      </c>
      <c r="I3453" s="16">
        <v>9696110</v>
      </c>
      <c r="J3453" s="71">
        <v>6.0000000000000001E-3</v>
      </c>
      <c r="K3453" s="71">
        <v>0.998</v>
      </c>
      <c r="L3453" s="16">
        <v>5.1005399999999996</v>
      </c>
      <c r="M3453" s="16">
        <v>3.1195110000000001</v>
      </c>
      <c r="N3453" s="16">
        <v>2.0676950000000001</v>
      </c>
      <c r="O3453" s="16">
        <v>2.1879909999999998</v>
      </c>
      <c r="P3453" s="16">
        <v>2.1086960000000001</v>
      </c>
      <c r="Q3453" s="16">
        <v>1.950909</v>
      </c>
      <c r="R3453" s="16">
        <v>3.1608999999999998</v>
      </c>
      <c r="S3453" s="16">
        <v>4.7100000000000003E-2</v>
      </c>
      <c r="T3453" s="16">
        <v>0.2044</v>
      </c>
      <c r="U3453" s="16">
        <v>6.9337999999999997</v>
      </c>
      <c r="V3453" s="16">
        <v>53.706000000000003</v>
      </c>
      <c r="W3453" s="16">
        <v>17.167999999999999</v>
      </c>
      <c r="X3453" s="16">
        <v>491.26499999999999</v>
      </c>
      <c r="Y3453" s="16">
        <v>80.871600000000001</v>
      </c>
      <c r="Z3453" s="16">
        <v>0.75680000000000003</v>
      </c>
      <c r="AA3453" s="16">
        <v>-1.5452969999999999</v>
      </c>
      <c r="AB3453" s="16">
        <v>0</v>
      </c>
      <c r="AC3453" s="16">
        <v>0</v>
      </c>
      <c r="AD3453" s="16">
        <v>49.89</v>
      </c>
      <c r="AE3453" s="16">
        <v>39.232300000000002</v>
      </c>
      <c r="AF3453" s="16">
        <v>127.839</v>
      </c>
      <c r="AG3453" s="43">
        <v>1600000</v>
      </c>
      <c r="AH3453" s="16">
        <v>1.3287</v>
      </c>
      <c r="AI3453" s="16">
        <v>99.3</v>
      </c>
      <c r="AJ3453" s="16">
        <v>100</v>
      </c>
      <c r="AK3453" s="16">
        <v>1.6367</v>
      </c>
      <c r="AL3453" s="16">
        <v>2.1421000000000001</v>
      </c>
      <c r="AM3453" s="16">
        <v>1.7887</v>
      </c>
      <c r="AN3453" s="16">
        <v>1.0561</v>
      </c>
      <c r="AO3453" s="16">
        <v>1.8031999999999999</v>
      </c>
      <c r="AP3453" s="16">
        <v>1.9926999999999999</v>
      </c>
      <c r="AR3453" s="16">
        <f t="shared" si="137"/>
        <v>1</v>
      </c>
      <c r="AS3453" s="5">
        <f t="shared" si="136"/>
        <v>-9.1152000000000122E-2</v>
      </c>
    </row>
    <row r="3454" spans="1:45" x14ac:dyDescent="0.25">
      <c r="A3454" s="16" t="s">
        <v>408</v>
      </c>
      <c r="B3454" s="16" t="s">
        <v>146</v>
      </c>
      <c r="C3454" s="16" t="s">
        <v>238</v>
      </c>
      <c r="D3454" s="16">
        <v>1985</v>
      </c>
      <c r="E3454" s="16" t="s">
        <v>1290</v>
      </c>
      <c r="F3454" s="16" t="s">
        <v>591</v>
      </c>
      <c r="G3454" s="10">
        <v>556.77499999999998</v>
      </c>
      <c r="H3454" s="73">
        <v>6.3221619999999996</v>
      </c>
      <c r="I3454" s="16" t="s">
        <v>6700</v>
      </c>
      <c r="J3454" s="71">
        <v>0</v>
      </c>
      <c r="K3454" s="71">
        <v>1</v>
      </c>
      <c r="L3454" s="16">
        <v>-2.3740450000000002</v>
      </c>
      <c r="M3454" s="16">
        <v>-0.52451950000000003</v>
      </c>
      <c r="N3454" s="16">
        <v>-1.2706409999999999</v>
      </c>
      <c r="O3454" s="16">
        <v>-1.3083899999999999</v>
      </c>
      <c r="P3454" s="16">
        <v>-1.4618100000000001</v>
      </c>
      <c r="Q3454" s="16">
        <v>-0.68895510000000004</v>
      </c>
      <c r="R3454" s="16">
        <v>0.29899999999999999</v>
      </c>
      <c r="S3454" s="16">
        <v>2.5000000000000001E-4</v>
      </c>
      <c r="T3454" s="16">
        <v>0</v>
      </c>
      <c r="U3454" s="16">
        <v>2.2648000000000001</v>
      </c>
      <c r="V3454" s="16">
        <v>2.2050000000000001</v>
      </c>
      <c r="W3454" s="16">
        <v>0.435</v>
      </c>
      <c r="X3454" s="16">
        <v>376.55399999999997</v>
      </c>
      <c r="Y3454" s="16">
        <v>19.662800000000001</v>
      </c>
      <c r="Z3454" s="16">
        <v>0.14879999999999999</v>
      </c>
      <c r="AA3454" s="16">
        <v>1.517728</v>
      </c>
      <c r="AB3454" s="16">
        <v>0.89</v>
      </c>
      <c r="AC3454" s="16">
        <v>5.78</v>
      </c>
      <c r="AD3454" s="16">
        <v>2.54</v>
      </c>
      <c r="AE3454" s="16">
        <v>4.1300000000000003E-2</v>
      </c>
      <c r="AF3454" s="16">
        <v>0</v>
      </c>
      <c r="AG3454" s="16">
        <v>12327.5</v>
      </c>
      <c r="AH3454" s="16">
        <v>4.1000000000000003E-3</v>
      </c>
      <c r="AI3454" s="16">
        <v>6.9961000000000002</v>
      </c>
      <c r="AJ3454" s="16">
        <v>37.613799999999998</v>
      </c>
      <c r="AK3454" s="16">
        <v>-0.74509999999999998</v>
      </c>
      <c r="AL3454" s="16">
        <v>-0.63319999999999999</v>
      </c>
      <c r="AM3454" s="16">
        <v>-8.4599999999999995E-2</v>
      </c>
      <c r="AN3454" s="16">
        <v>-1.4351</v>
      </c>
      <c r="AO3454" s="16">
        <v>-0.88349999999999995</v>
      </c>
      <c r="AP3454" s="16">
        <v>-0.95130000000000003</v>
      </c>
      <c r="AQ3454" s="16">
        <v>25.729199999999999</v>
      </c>
      <c r="AR3454" s="16">
        <f t="shared" si="137"/>
        <v>1</v>
      </c>
      <c r="AS3454" s="5">
        <f t="shared" si="136"/>
        <v>0</v>
      </c>
    </row>
    <row r="3455" spans="1:45" x14ac:dyDescent="0.25">
      <c r="A3455" s="16" t="s">
        <v>408</v>
      </c>
      <c r="B3455" s="16" t="s">
        <v>146</v>
      </c>
      <c r="C3455" s="16" t="s">
        <v>238</v>
      </c>
      <c r="D3455" s="16">
        <v>1986</v>
      </c>
      <c r="E3455" s="16" t="s">
        <v>1295</v>
      </c>
      <c r="F3455" s="16" t="s">
        <v>591</v>
      </c>
      <c r="G3455" s="10">
        <v>518.62099999999998</v>
      </c>
      <c r="H3455" s="73">
        <v>6.2511729999999996</v>
      </c>
      <c r="I3455" s="16" t="s">
        <v>6700</v>
      </c>
      <c r="J3455" s="71">
        <v>0</v>
      </c>
      <c r="K3455" s="71">
        <v>1</v>
      </c>
      <c r="L3455" s="16">
        <v>-2.375794</v>
      </c>
      <c r="M3455" s="16">
        <v>-0.52451950000000003</v>
      </c>
      <c r="N3455" s="16">
        <v>-1.2917190000000001</v>
      </c>
      <c r="O3455" s="16">
        <v>-1.277541</v>
      </c>
      <c r="P3455" s="16">
        <v>-1.4554879999999999</v>
      </c>
      <c r="Q3455" s="16">
        <v>-0.71137030000000001</v>
      </c>
      <c r="R3455" s="16">
        <v>0.29899999999999999</v>
      </c>
      <c r="S3455" s="16">
        <v>2.5000000000000001E-4</v>
      </c>
      <c r="T3455" s="16">
        <v>0</v>
      </c>
      <c r="U3455" s="16">
        <v>2.2648000000000001</v>
      </c>
      <c r="V3455" s="16">
        <v>2.407</v>
      </c>
      <c r="W3455" s="16">
        <v>0.46200000000000002</v>
      </c>
      <c r="X3455" s="16">
        <v>372.31299999999999</v>
      </c>
      <c r="Y3455" s="16">
        <v>20.2698</v>
      </c>
      <c r="Z3455" s="16">
        <v>0.154</v>
      </c>
      <c r="AA3455" s="16">
        <v>1.4940370000000001</v>
      </c>
      <c r="AB3455" s="16">
        <v>0.89</v>
      </c>
      <c r="AC3455" s="16">
        <v>5.78</v>
      </c>
      <c r="AD3455" s="16">
        <v>3.15</v>
      </c>
      <c r="AE3455" s="16">
        <v>4.3700000000000003E-2</v>
      </c>
      <c r="AF3455" s="16">
        <v>0</v>
      </c>
      <c r="AG3455" s="16">
        <v>12338.4</v>
      </c>
      <c r="AH3455" s="16">
        <v>4.1000000000000003E-3</v>
      </c>
      <c r="AI3455" s="16">
        <v>7.1764999999999999</v>
      </c>
      <c r="AJ3455" s="16">
        <v>38.086500000000001</v>
      </c>
      <c r="AK3455" s="16">
        <v>-0.76910000000000001</v>
      </c>
      <c r="AL3455" s="16">
        <v>-0.65920000000000001</v>
      </c>
      <c r="AM3455" s="16">
        <v>-0.13730000000000001</v>
      </c>
      <c r="AN3455" s="16">
        <v>-1.4348000000000001</v>
      </c>
      <c r="AO3455" s="16">
        <v>-0.89049999999999996</v>
      </c>
      <c r="AP3455" s="16">
        <v>-0.96789999999999998</v>
      </c>
      <c r="AQ3455" s="16">
        <v>25.729199999999999</v>
      </c>
      <c r="AR3455" s="16">
        <f t="shared" si="137"/>
        <v>1</v>
      </c>
      <c r="AS3455" s="5">
        <f t="shared" si="136"/>
        <v>-1.7489999999997785E-3</v>
      </c>
    </row>
    <row r="3456" spans="1:45" x14ac:dyDescent="0.25">
      <c r="A3456" s="16" t="s">
        <v>408</v>
      </c>
      <c r="B3456" s="16" t="s">
        <v>146</v>
      </c>
      <c r="C3456" s="16" t="s">
        <v>238</v>
      </c>
      <c r="D3456" s="16">
        <v>1987</v>
      </c>
      <c r="E3456" s="16" t="s">
        <v>1302</v>
      </c>
      <c r="F3456" s="16" t="s">
        <v>591</v>
      </c>
      <c r="G3456" s="10">
        <v>490.779</v>
      </c>
      <c r="H3456" s="73">
        <v>6.1959939999999998</v>
      </c>
      <c r="I3456" s="16" t="s">
        <v>6700</v>
      </c>
      <c r="J3456" s="71">
        <v>0</v>
      </c>
      <c r="K3456" s="71">
        <v>1</v>
      </c>
      <c r="L3456" s="16">
        <v>-2.3716439999999999</v>
      </c>
      <c r="M3456" s="16">
        <v>-0.52451950000000003</v>
      </c>
      <c r="N3456" s="16">
        <v>-1.293123</v>
      </c>
      <c r="O3456" s="16">
        <v>-1.253236</v>
      </c>
      <c r="P3456" s="16">
        <v>-1.4488110000000001</v>
      </c>
      <c r="Q3456" s="16">
        <v>-0.73374620000000002</v>
      </c>
      <c r="R3456" s="16">
        <v>0.29899999999999999</v>
      </c>
      <c r="S3456" s="16">
        <v>2.5000000000000001E-4</v>
      </c>
      <c r="T3456" s="16">
        <v>0</v>
      </c>
      <c r="U3456" s="16">
        <v>2.2648000000000001</v>
      </c>
      <c r="V3456" s="16">
        <v>2.6960000000000002</v>
      </c>
      <c r="W3456" s="16">
        <v>0.46400000000000002</v>
      </c>
      <c r="X3456" s="16">
        <v>371.1</v>
      </c>
      <c r="Y3456" s="16">
        <v>20.8767</v>
      </c>
      <c r="Z3456" s="16">
        <v>0.15570000000000001</v>
      </c>
      <c r="AA3456" s="16">
        <v>1.4703459999999999</v>
      </c>
      <c r="AB3456" s="16">
        <v>0.89</v>
      </c>
      <c r="AC3456" s="16">
        <v>5.78</v>
      </c>
      <c r="AD3456" s="16">
        <v>3.76</v>
      </c>
      <c r="AE3456" s="16">
        <v>4.48E-2</v>
      </c>
      <c r="AF3456" s="16">
        <v>0</v>
      </c>
      <c r="AG3456" s="16">
        <v>13078.2</v>
      </c>
      <c r="AH3456" s="16">
        <v>4.1000000000000003E-3</v>
      </c>
      <c r="AI3456" s="16">
        <v>7.3570000000000002</v>
      </c>
      <c r="AJ3456" s="16">
        <v>38.559100000000001</v>
      </c>
      <c r="AK3456" s="16">
        <v>-0.79300000000000004</v>
      </c>
      <c r="AL3456" s="16">
        <v>-0.68530000000000002</v>
      </c>
      <c r="AM3456" s="16">
        <v>-0.18990000000000001</v>
      </c>
      <c r="AN3456" s="16">
        <v>-1.4346000000000001</v>
      </c>
      <c r="AO3456" s="16">
        <v>-0.89739999999999998</v>
      </c>
      <c r="AP3456" s="16">
        <v>-0.98440000000000005</v>
      </c>
      <c r="AQ3456" s="16">
        <v>25.729199999999999</v>
      </c>
      <c r="AR3456" s="16">
        <f t="shared" si="137"/>
        <v>1</v>
      </c>
      <c r="AS3456" s="5">
        <f t="shared" si="136"/>
        <v>4.1500000000000981E-3</v>
      </c>
    </row>
    <row r="3457" spans="1:45" x14ac:dyDescent="0.25">
      <c r="A3457" s="16" t="s">
        <v>408</v>
      </c>
      <c r="B3457" s="16" t="s">
        <v>146</v>
      </c>
      <c r="C3457" s="16" t="s">
        <v>238</v>
      </c>
      <c r="D3457" s="16">
        <v>1988</v>
      </c>
      <c r="E3457" s="16" t="s">
        <v>1306</v>
      </c>
      <c r="F3457" s="16" t="s">
        <v>591</v>
      </c>
      <c r="G3457" s="10">
        <v>548.875</v>
      </c>
      <c r="H3457" s="73">
        <v>6.3078709999999996</v>
      </c>
      <c r="I3457" s="16" t="s">
        <v>6700</v>
      </c>
      <c r="J3457" s="71">
        <v>0</v>
      </c>
      <c r="K3457" s="71">
        <v>1</v>
      </c>
      <c r="L3457" s="16">
        <v>-2.3821210000000002</v>
      </c>
      <c r="M3457" s="16">
        <v>-0.52451950000000003</v>
      </c>
      <c r="N3457" s="16">
        <v>-1.2997730000000001</v>
      </c>
      <c r="O3457" s="16">
        <v>-1.2552810000000001</v>
      </c>
      <c r="P3457" s="16">
        <v>-1.4423299999999999</v>
      </c>
      <c r="Q3457" s="16">
        <v>-0.75612520000000005</v>
      </c>
      <c r="R3457" s="16">
        <v>0.29899999999999999</v>
      </c>
      <c r="S3457" s="16">
        <v>2.5000000000000001E-4</v>
      </c>
      <c r="T3457" s="16">
        <v>0</v>
      </c>
      <c r="U3457" s="16">
        <v>2.2648000000000001</v>
      </c>
      <c r="V3457" s="16">
        <v>2.9390000000000001</v>
      </c>
      <c r="W3457" s="16">
        <v>0.46899999999999997</v>
      </c>
      <c r="X3457" s="16">
        <v>369.19099999999997</v>
      </c>
      <c r="Y3457" s="16">
        <v>21.483699999999999</v>
      </c>
      <c r="Z3457" s="16">
        <v>0.14330000000000001</v>
      </c>
      <c r="AA3457" s="16">
        <v>1.446655</v>
      </c>
      <c r="AB3457" s="16">
        <v>0.89</v>
      </c>
      <c r="AC3457" s="16">
        <v>5.78</v>
      </c>
      <c r="AD3457" s="16">
        <v>4.37</v>
      </c>
      <c r="AE3457" s="16">
        <v>5.9499999999999997E-2</v>
      </c>
      <c r="AF3457" s="16">
        <v>0</v>
      </c>
      <c r="AG3457" s="16">
        <v>13177.6</v>
      </c>
      <c r="AH3457" s="16">
        <v>4.0000000000000001E-3</v>
      </c>
      <c r="AI3457" s="16">
        <v>7.5373999999999999</v>
      </c>
      <c r="AJ3457" s="16">
        <v>39.031700000000001</v>
      </c>
      <c r="AK3457" s="16">
        <v>-0.81699999999999995</v>
      </c>
      <c r="AL3457" s="16">
        <v>-0.71130000000000004</v>
      </c>
      <c r="AM3457" s="16">
        <v>-0.24260000000000001</v>
      </c>
      <c r="AN3457" s="16">
        <v>-1.4342999999999999</v>
      </c>
      <c r="AO3457" s="16">
        <v>-0.90429999999999999</v>
      </c>
      <c r="AP3457" s="16">
        <v>-1.0008999999999999</v>
      </c>
      <c r="AQ3457" s="16">
        <v>25.729199999999999</v>
      </c>
      <c r="AR3457" s="16">
        <f t="shared" si="137"/>
        <v>1</v>
      </c>
      <c r="AS3457" s="5">
        <f t="shared" si="136"/>
        <v>-1.0477000000000292E-2</v>
      </c>
    </row>
    <row r="3458" spans="1:45" x14ac:dyDescent="0.25">
      <c r="A3458" s="16" t="s">
        <v>408</v>
      </c>
      <c r="B3458" s="16" t="s">
        <v>146</v>
      </c>
      <c r="C3458" s="16" t="s">
        <v>238</v>
      </c>
      <c r="D3458" s="16">
        <v>1989</v>
      </c>
      <c r="E3458" s="16" t="s">
        <v>1317</v>
      </c>
      <c r="F3458" s="16" t="s">
        <v>591</v>
      </c>
      <c r="G3458" s="10">
        <v>557.34799999999996</v>
      </c>
      <c r="H3458" s="73">
        <v>6.3231890000000002</v>
      </c>
      <c r="I3458" s="16" t="s">
        <v>6700</v>
      </c>
      <c r="J3458" s="71">
        <v>0</v>
      </c>
      <c r="K3458" s="71">
        <v>1</v>
      </c>
      <c r="L3458" s="16">
        <v>-2.3776709999999999</v>
      </c>
      <c r="M3458" s="16">
        <v>-0.52451950000000003</v>
      </c>
      <c r="N3458" s="16">
        <v>-1.2888299999999999</v>
      </c>
      <c r="O3458" s="16">
        <v>-1.242056</v>
      </c>
      <c r="P3458" s="16">
        <v>-1.43573</v>
      </c>
      <c r="Q3458" s="16">
        <v>-0.77855490000000005</v>
      </c>
      <c r="R3458" s="16">
        <v>0.29899999999999999</v>
      </c>
      <c r="S3458" s="16">
        <v>2.5000000000000001E-4</v>
      </c>
      <c r="T3458" s="16">
        <v>0</v>
      </c>
      <c r="U3458" s="16">
        <v>2.2648000000000001</v>
      </c>
      <c r="V3458" s="16">
        <v>3.1059999999999999</v>
      </c>
      <c r="W3458" s="16">
        <v>0.47699999999999998</v>
      </c>
      <c r="X3458" s="16">
        <v>370.26900000000001</v>
      </c>
      <c r="Y3458" s="16">
        <v>22.090699999999998</v>
      </c>
      <c r="Z3458" s="16">
        <v>0.13900000000000001</v>
      </c>
      <c r="AA3458" s="16">
        <v>1.4225760000000001</v>
      </c>
      <c r="AB3458" s="16">
        <v>0.89</v>
      </c>
      <c r="AC3458" s="16">
        <v>5.78</v>
      </c>
      <c r="AD3458" s="16">
        <v>4.99</v>
      </c>
      <c r="AE3458" s="16">
        <v>6.3100000000000003E-2</v>
      </c>
      <c r="AF3458" s="16">
        <v>0</v>
      </c>
      <c r="AG3458" s="16">
        <v>13704.4</v>
      </c>
      <c r="AH3458" s="16">
        <v>4.0000000000000001E-3</v>
      </c>
      <c r="AI3458" s="16">
        <v>7.7178000000000004</v>
      </c>
      <c r="AJ3458" s="16">
        <v>39.504300000000001</v>
      </c>
      <c r="AK3458" s="16">
        <v>-0.84099999999999997</v>
      </c>
      <c r="AL3458" s="16">
        <v>-0.73740000000000006</v>
      </c>
      <c r="AM3458" s="16">
        <v>-0.29530000000000001</v>
      </c>
      <c r="AN3458" s="16">
        <v>-1.4340999999999999</v>
      </c>
      <c r="AO3458" s="16">
        <v>-0.9113</v>
      </c>
      <c r="AP3458" s="16">
        <v>-1.0174000000000001</v>
      </c>
      <c r="AQ3458" s="16">
        <v>25.729199999999999</v>
      </c>
      <c r="AR3458" s="16">
        <f t="shared" si="137"/>
        <v>1</v>
      </c>
      <c r="AS3458" s="5">
        <f t="shared" si="136"/>
        <v>4.4500000000002871E-3</v>
      </c>
    </row>
    <row r="3459" spans="1:45" x14ac:dyDescent="0.25">
      <c r="A3459" s="16" t="s">
        <v>408</v>
      </c>
      <c r="B3459" s="16" t="s">
        <v>146</v>
      </c>
      <c r="C3459" s="16" t="s">
        <v>238</v>
      </c>
      <c r="D3459" s="16">
        <v>1990</v>
      </c>
      <c r="E3459" s="16" t="s">
        <v>1312</v>
      </c>
      <c r="F3459" s="16" t="s">
        <v>591</v>
      </c>
      <c r="G3459" s="10">
        <v>517.13499999999999</v>
      </c>
      <c r="H3459" s="73">
        <v>6.2483029999999999</v>
      </c>
      <c r="I3459" s="16" t="s">
        <v>6700</v>
      </c>
      <c r="J3459" s="71">
        <v>0</v>
      </c>
      <c r="K3459" s="71">
        <v>1</v>
      </c>
      <c r="L3459" s="16">
        <v>-2.3846919999999998</v>
      </c>
      <c r="M3459" s="16">
        <v>-0.52357410000000004</v>
      </c>
      <c r="N3459" s="16">
        <v>-1.280799</v>
      </c>
      <c r="O3459" s="16">
        <v>-1.249001</v>
      </c>
      <c r="P3459" s="16">
        <v>-1.4318329999999999</v>
      </c>
      <c r="Q3459" s="16">
        <v>-0.80094980000000005</v>
      </c>
      <c r="R3459" s="16">
        <v>0.29899999999999999</v>
      </c>
      <c r="S3459" s="16">
        <v>5.0000000000000001E-4</v>
      </c>
      <c r="T3459" s="16">
        <v>0</v>
      </c>
      <c r="U3459" s="16">
        <v>2.2648000000000001</v>
      </c>
      <c r="V3459" s="16">
        <v>3.2349999999999999</v>
      </c>
      <c r="W3459" s="16">
        <v>0.49</v>
      </c>
      <c r="X3459" s="16">
        <v>370.97</v>
      </c>
      <c r="Y3459" s="16">
        <v>22.697700000000001</v>
      </c>
      <c r="Z3459" s="16">
        <v>0.13669999999999999</v>
      </c>
      <c r="AA3459" s="16">
        <v>1.468793</v>
      </c>
      <c r="AB3459" s="16">
        <v>0.89</v>
      </c>
      <c r="AC3459" s="16">
        <v>5.78</v>
      </c>
      <c r="AD3459" s="16">
        <v>3.8</v>
      </c>
      <c r="AE3459" s="16">
        <v>6.7599999999999993E-2</v>
      </c>
      <c r="AF3459" s="16">
        <v>0</v>
      </c>
      <c r="AG3459" s="16">
        <v>13938.8</v>
      </c>
      <c r="AH3459" s="16">
        <v>4.0000000000000001E-3</v>
      </c>
      <c r="AI3459" s="16">
        <v>7.8</v>
      </c>
      <c r="AJ3459" s="16">
        <v>39.799999999999997</v>
      </c>
      <c r="AK3459" s="16">
        <v>-0.8649</v>
      </c>
      <c r="AL3459" s="16">
        <v>-0.76339999999999997</v>
      </c>
      <c r="AM3459" s="16">
        <v>-0.34799999999999998</v>
      </c>
      <c r="AN3459" s="16">
        <v>-1.4339</v>
      </c>
      <c r="AO3459" s="16">
        <v>-0.91820000000000002</v>
      </c>
      <c r="AP3459" s="16">
        <v>-1.034</v>
      </c>
      <c r="AQ3459" s="16">
        <v>25.729199999999999</v>
      </c>
      <c r="AR3459" s="16">
        <f t="shared" si="137"/>
        <v>1</v>
      </c>
      <c r="AS3459" s="5">
        <f t="shared" si="136"/>
        <v>-7.020999999999944E-3</v>
      </c>
    </row>
    <row r="3460" spans="1:45" x14ac:dyDescent="0.25">
      <c r="A3460" s="16" t="s">
        <v>408</v>
      </c>
      <c r="B3460" s="16" t="s">
        <v>146</v>
      </c>
      <c r="C3460" s="16" t="s">
        <v>238</v>
      </c>
      <c r="D3460" s="16">
        <v>1991</v>
      </c>
      <c r="E3460" s="16" t="s">
        <v>1298</v>
      </c>
      <c r="F3460" s="16" t="s">
        <v>591</v>
      </c>
      <c r="G3460" s="10">
        <v>543.63900000000001</v>
      </c>
      <c r="H3460" s="73">
        <v>6.2982849999999999</v>
      </c>
      <c r="I3460" s="16" t="s">
        <v>6700</v>
      </c>
      <c r="J3460" s="71">
        <v>0</v>
      </c>
      <c r="K3460" s="71">
        <v>1</v>
      </c>
      <c r="L3460" s="16">
        <v>-2.3859560000000002</v>
      </c>
      <c r="M3460" s="16">
        <v>-0.52357410000000004</v>
      </c>
      <c r="N3460" s="16">
        <v>-1.2799769999999999</v>
      </c>
      <c r="O3460" s="16">
        <v>-1.238707</v>
      </c>
      <c r="P3460" s="16">
        <v>-1.4249890000000001</v>
      </c>
      <c r="Q3460" s="16">
        <v>-0.82331080000000001</v>
      </c>
      <c r="R3460" s="16">
        <v>0.29899999999999999</v>
      </c>
      <c r="S3460" s="16">
        <v>5.0000000000000001E-4</v>
      </c>
      <c r="T3460" s="16">
        <v>0</v>
      </c>
      <c r="U3460" s="16">
        <v>2.2648000000000001</v>
      </c>
      <c r="V3460" s="16">
        <v>3.3130000000000002</v>
      </c>
      <c r="W3460" s="16">
        <v>0.55600000000000005</v>
      </c>
      <c r="X3460" s="16">
        <v>370.21199999999999</v>
      </c>
      <c r="Y3460" s="16">
        <v>23.304600000000001</v>
      </c>
      <c r="Z3460" s="16">
        <v>0.1232</v>
      </c>
      <c r="AA3460" s="16">
        <v>1.4027689999999999</v>
      </c>
      <c r="AB3460" s="16">
        <v>0.89</v>
      </c>
      <c r="AC3460" s="16">
        <v>5.78</v>
      </c>
      <c r="AD3460" s="16">
        <v>5.5</v>
      </c>
      <c r="AE3460" s="16">
        <v>6.7100000000000007E-2</v>
      </c>
      <c r="AF3460" s="16">
        <v>0</v>
      </c>
      <c r="AG3460" s="16">
        <v>14294.8</v>
      </c>
      <c r="AH3460" s="16">
        <v>3.8999999999999998E-3</v>
      </c>
      <c r="AI3460" s="16">
        <v>8</v>
      </c>
      <c r="AJ3460" s="16">
        <v>40.299999999999997</v>
      </c>
      <c r="AK3460" s="16">
        <v>-0.88890000000000002</v>
      </c>
      <c r="AL3460" s="16">
        <v>-0.78939999999999999</v>
      </c>
      <c r="AM3460" s="16">
        <v>-0.40060000000000001</v>
      </c>
      <c r="AN3460" s="16">
        <v>-1.4336</v>
      </c>
      <c r="AO3460" s="16">
        <v>-0.92510000000000003</v>
      </c>
      <c r="AP3460" s="16">
        <v>-1.0505</v>
      </c>
      <c r="AQ3460" s="16">
        <v>25.729199999999999</v>
      </c>
      <c r="AR3460" s="16">
        <f t="shared" si="137"/>
        <v>1</v>
      </c>
      <c r="AS3460" s="5">
        <f t="shared" ref="AS3460:AS3523" si="138">IF(D3460=1985, 0, L3460-L3459)</f>
        <v>-1.2640000000003759E-3</v>
      </c>
    </row>
    <row r="3461" spans="1:45" x14ac:dyDescent="0.25">
      <c r="A3461" s="16" t="s">
        <v>408</v>
      </c>
      <c r="B3461" s="16" t="s">
        <v>146</v>
      </c>
      <c r="C3461" s="16" t="s">
        <v>238</v>
      </c>
      <c r="D3461" s="16">
        <v>1992</v>
      </c>
      <c r="E3461" s="16" t="s">
        <v>1291</v>
      </c>
      <c r="F3461" s="16" t="s">
        <v>591</v>
      </c>
      <c r="G3461" s="10">
        <v>568.73400000000004</v>
      </c>
      <c r="H3461" s="73">
        <v>6.343413</v>
      </c>
      <c r="I3461" s="16" t="s">
        <v>6700</v>
      </c>
      <c r="J3461" s="71">
        <v>0</v>
      </c>
      <c r="K3461" s="71">
        <v>1</v>
      </c>
      <c r="L3461" s="16">
        <v>-2.3813949999999999</v>
      </c>
      <c r="M3461" s="16">
        <v>-0.52451950000000003</v>
      </c>
      <c r="N3461" s="16">
        <v>-1.269023</v>
      </c>
      <c r="O3461" s="16">
        <v>-1.2243059999999999</v>
      </c>
      <c r="P3461" s="16">
        <v>-1.4184680000000001</v>
      </c>
      <c r="Q3461" s="16">
        <v>-0.8457228</v>
      </c>
      <c r="R3461" s="16">
        <v>0.29899999999999999</v>
      </c>
      <c r="S3461" s="16">
        <v>2.5000000000000001E-4</v>
      </c>
      <c r="T3461" s="16">
        <v>0</v>
      </c>
      <c r="U3461" s="16">
        <v>2.2648000000000001</v>
      </c>
      <c r="V3461" s="16">
        <v>3.4279999999999999</v>
      </c>
      <c r="W3461" s="16">
        <v>0.72599999999999998</v>
      </c>
      <c r="X3461" s="16">
        <v>369.93599999999998</v>
      </c>
      <c r="Y3461" s="16">
        <v>23.9116</v>
      </c>
      <c r="Z3461" s="16">
        <v>0.1249</v>
      </c>
      <c r="AA3461" s="16">
        <v>1.4082060000000001</v>
      </c>
      <c r="AB3461" s="16">
        <v>0.89</v>
      </c>
      <c r="AC3461" s="16">
        <v>5.78</v>
      </c>
      <c r="AD3461" s="16">
        <v>5.36</v>
      </c>
      <c r="AE3461" s="16">
        <v>6.6299999999999998E-2</v>
      </c>
      <c r="AF3461" s="16">
        <v>0</v>
      </c>
      <c r="AG3461" s="16">
        <v>13939.7</v>
      </c>
      <c r="AH3461" s="16">
        <v>3.8999999999999998E-3</v>
      </c>
      <c r="AI3461" s="16">
        <v>8.1999999999999993</v>
      </c>
      <c r="AJ3461" s="16">
        <v>40.799999999999997</v>
      </c>
      <c r="AK3461" s="16">
        <v>-0.91279999999999994</v>
      </c>
      <c r="AL3461" s="16">
        <v>-0.8155</v>
      </c>
      <c r="AM3461" s="16">
        <v>-0.45329999999999998</v>
      </c>
      <c r="AN3461" s="16">
        <v>-1.4334</v>
      </c>
      <c r="AO3461" s="16">
        <v>-0.93210000000000004</v>
      </c>
      <c r="AP3461" s="16">
        <v>-1.0669999999999999</v>
      </c>
      <c r="AQ3461" s="16">
        <v>25.729199999999999</v>
      </c>
      <c r="AR3461" s="16">
        <f t="shared" ref="AR3461:AR3524" si="139">IF(OR(AND(I3461&lt;&gt;"", I3461&gt;=10000000, AQ3461&lt;=32.5), AND(A3461="Middle East &amp; North Africa", I3461&lt;&gt;"", I3461&gt;=9000000, AQ3461&lt;&gt;"", AQ3461&lt;=32.5)), 0, 1)</f>
        <v>1</v>
      </c>
      <c r="AS3461" s="5">
        <f t="shared" si="138"/>
        <v>4.5610000000002593E-3</v>
      </c>
    </row>
    <row r="3462" spans="1:45" x14ac:dyDescent="0.25">
      <c r="A3462" s="16" t="s">
        <v>408</v>
      </c>
      <c r="B3462" s="16" t="s">
        <v>146</v>
      </c>
      <c r="C3462" s="16" t="s">
        <v>238</v>
      </c>
      <c r="D3462" s="16">
        <v>1993</v>
      </c>
      <c r="E3462" s="16" t="s">
        <v>1301</v>
      </c>
      <c r="F3462" s="16" t="s">
        <v>591</v>
      </c>
      <c r="G3462" s="10">
        <v>464.28500000000003</v>
      </c>
      <c r="H3462" s="73">
        <v>6.1405000000000003</v>
      </c>
      <c r="I3462" s="16" t="s">
        <v>6700</v>
      </c>
      <c r="J3462" s="71">
        <v>0</v>
      </c>
      <c r="K3462" s="71">
        <v>1</v>
      </c>
      <c r="L3462" s="16">
        <v>-2.3617819999999998</v>
      </c>
      <c r="M3462" s="16">
        <v>-0.52338499999999999</v>
      </c>
      <c r="N3462" s="16">
        <v>-1.2571680000000001</v>
      </c>
      <c r="O3462" s="16">
        <v>-1.1804460000000001</v>
      </c>
      <c r="P3462" s="16">
        <v>-1.411705</v>
      </c>
      <c r="Q3462" s="16">
        <v>-0.86813549999999995</v>
      </c>
      <c r="R3462" s="16">
        <v>0.29899999999999999</v>
      </c>
      <c r="S3462" s="16">
        <v>5.5000000000000003E-4</v>
      </c>
      <c r="T3462" s="16">
        <v>0</v>
      </c>
      <c r="U3462" s="16">
        <v>2.2648000000000001</v>
      </c>
      <c r="V3462" s="16">
        <v>3.5619999999999998</v>
      </c>
      <c r="W3462" s="16">
        <v>0.9</v>
      </c>
      <c r="X3462" s="16">
        <v>369.69900000000001</v>
      </c>
      <c r="Y3462" s="16">
        <v>24.518599999999999</v>
      </c>
      <c r="Z3462" s="16">
        <v>0.12540000000000001</v>
      </c>
      <c r="AA3462" s="16">
        <v>1.320433</v>
      </c>
      <c r="AB3462" s="16">
        <v>0.89</v>
      </c>
      <c r="AC3462" s="16">
        <v>5.78</v>
      </c>
      <c r="AD3462" s="16">
        <v>7.62</v>
      </c>
      <c r="AE3462" s="16">
        <v>6.9900000000000004E-2</v>
      </c>
      <c r="AF3462" s="16">
        <v>0</v>
      </c>
      <c r="AG3462" s="16">
        <v>14032.4</v>
      </c>
      <c r="AH3462" s="16">
        <v>3.8E-3</v>
      </c>
      <c r="AI3462" s="16">
        <v>8.4</v>
      </c>
      <c r="AJ3462" s="16">
        <v>41.3</v>
      </c>
      <c r="AK3462" s="16">
        <v>-0.93679999999999997</v>
      </c>
      <c r="AL3462" s="16">
        <v>-0.84150000000000003</v>
      </c>
      <c r="AM3462" s="16">
        <v>-0.50600000000000001</v>
      </c>
      <c r="AN3462" s="16">
        <v>-1.4332</v>
      </c>
      <c r="AO3462" s="16">
        <v>-0.93899999999999995</v>
      </c>
      <c r="AP3462" s="16">
        <v>-1.0835999999999999</v>
      </c>
      <c r="AQ3462" s="16">
        <v>25.729199999999999</v>
      </c>
      <c r="AR3462" s="16">
        <f t="shared" si="139"/>
        <v>1</v>
      </c>
      <c r="AS3462" s="5">
        <f t="shared" si="138"/>
        <v>1.9613000000000103E-2</v>
      </c>
    </row>
    <row r="3463" spans="1:45" x14ac:dyDescent="0.25">
      <c r="A3463" s="16" t="s">
        <v>408</v>
      </c>
      <c r="B3463" s="16" t="s">
        <v>146</v>
      </c>
      <c r="C3463" s="16" t="s">
        <v>238</v>
      </c>
      <c r="D3463" s="16">
        <v>1994</v>
      </c>
      <c r="E3463" s="16" t="s">
        <v>1316</v>
      </c>
      <c r="F3463" s="16" t="s">
        <v>591</v>
      </c>
      <c r="G3463" s="10">
        <v>495</v>
      </c>
      <c r="H3463" s="73">
        <v>6.2045570000000003</v>
      </c>
      <c r="I3463" s="16" t="s">
        <v>6700</v>
      </c>
      <c r="J3463" s="71">
        <v>0</v>
      </c>
      <c r="K3463" s="71">
        <v>1</v>
      </c>
      <c r="L3463" s="16">
        <v>-2.3562599999999998</v>
      </c>
      <c r="M3463" s="16">
        <v>-0.52433039999999997</v>
      </c>
      <c r="N3463" s="16">
        <v>-1.2551410000000001</v>
      </c>
      <c r="O3463" s="16">
        <v>-1.1553100000000001</v>
      </c>
      <c r="P3463" s="16">
        <v>-1.4053180000000001</v>
      </c>
      <c r="Q3463" s="16">
        <v>-0.89049579999999995</v>
      </c>
      <c r="R3463" s="16">
        <v>0.29899999999999999</v>
      </c>
      <c r="S3463" s="16">
        <v>2.9999999999999997E-4</v>
      </c>
      <c r="T3463" s="16">
        <v>0</v>
      </c>
      <c r="U3463" s="16">
        <v>2.2648000000000001</v>
      </c>
      <c r="V3463" s="16">
        <v>3.6960000000000002</v>
      </c>
      <c r="W3463" s="16">
        <v>0.96</v>
      </c>
      <c r="X3463" s="16">
        <v>368.99799999999999</v>
      </c>
      <c r="Y3463" s="16">
        <v>25.125499999999999</v>
      </c>
      <c r="Z3463" s="16">
        <v>0.125</v>
      </c>
      <c r="AA3463" s="16">
        <v>1.2827599999999999</v>
      </c>
      <c r="AB3463" s="16">
        <v>0.89</v>
      </c>
      <c r="AC3463" s="16">
        <v>5.78</v>
      </c>
      <c r="AD3463" s="16">
        <v>8.59</v>
      </c>
      <c r="AE3463" s="16">
        <v>7.0099999999999996E-2</v>
      </c>
      <c r="AF3463" s="16">
        <v>0</v>
      </c>
      <c r="AG3463" s="16">
        <v>13388.7</v>
      </c>
      <c r="AH3463" s="16">
        <v>3.8E-3</v>
      </c>
      <c r="AI3463" s="16">
        <v>8.6</v>
      </c>
      <c r="AJ3463" s="16">
        <v>41.8</v>
      </c>
      <c r="AK3463" s="16">
        <v>-0.9607</v>
      </c>
      <c r="AL3463" s="16">
        <v>-0.86760000000000004</v>
      </c>
      <c r="AM3463" s="16">
        <v>-0.55859999999999999</v>
      </c>
      <c r="AN3463" s="16">
        <v>-1.4329000000000001</v>
      </c>
      <c r="AO3463" s="16">
        <v>-0.94589999999999996</v>
      </c>
      <c r="AP3463" s="16">
        <v>-1.1001000000000001</v>
      </c>
      <c r="AQ3463" s="16">
        <v>25.729199999999999</v>
      </c>
      <c r="AR3463" s="16">
        <f t="shared" si="139"/>
        <v>1</v>
      </c>
      <c r="AS3463" s="5">
        <f t="shared" si="138"/>
        <v>5.5220000000000269E-3</v>
      </c>
    </row>
    <row r="3464" spans="1:45" x14ac:dyDescent="0.25">
      <c r="A3464" s="16" t="s">
        <v>408</v>
      </c>
      <c r="B3464" s="16" t="s">
        <v>146</v>
      </c>
      <c r="C3464" s="16" t="s">
        <v>238</v>
      </c>
      <c r="D3464" s="16">
        <v>1995</v>
      </c>
      <c r="E3464" s="16" t="s">
        <v>1313</v>
      </c>
      <c r="F3464" s="16" t="s">
        <v>591</v>
      </c>
      <c r="G3464" s="10">
        <v>484.75799999999998</v>
      </c>
      <c r="H3464" s="73">
        <v>6.1836500000000001</v>
      </c>
      <c r="I3464" s="16" t="s">
        <v>6700</v>
      </c>
      <c r="J3464" s="71">
        <v>0</v>
      </c>
      <c r="K3464" s="71">
        <v>1</v>
      </c>
      <c r="L3464" s="16">
        <v>-2.3514919999999999</v>
      </c>
      <c r="M3464" s="16">
        <v>-0.52357410000000004</v>
      </c>
      <c r="N3464" s="16">
        <v>-1.264138</v>
      </c>
      <c r="O3464" s="16">
        <v>-1.123764</v>
      </c>
      <c r="P3464" s="16">
        <v>-1.3979330000000001</v>
      </c>
      <c r="Q3464" s="16">
        <v>-0.91290839999999995</v>
      </c>
      <c r="R3464" s="16">
        <v>0.29899999999999999</v>
      </c>
      <c r="S3464" s="16">
        <v>5.0000000000000001E-4</v>
      </c>
      <c r="T3464" s="16">
        <v>0</v>
      </c>
      <c r="U3464" s="16">
        <v>2.2648000000000001</v>
      </c>
      <c r="V3464" s="16">
        <v>3.83</v>
      </c>
      <c r="W3464" s="16">
        <v>0.97499999999999998</v>
      </c>
      <c r="X3464" s="16">
        <v>366.99400000000003</v>
      </c>
      <c r="Y3464" s="16">
        <v>25.732500000000002</v>
      </c>
      <c r="Z3464" s="16">
        <v>0.12870000000000001</v>
      </c>
      <c r="AA3464" s="16">
        <v>1.248777</v>
      </c>
      <c r="AB3464" s="16">
        <v>0.89</v>
      </c>
      <c r="AC3464" s="16">
        <v>5.78</v>
      </c>
      <c r="AD3464" s="16">
        <v>9.4649999999999999</v>
      </c>
      <c r="AE3464" s="16">
        <v>7.6399999999999996E-2</v>
      </c>
      <c r="AF3464" s="16">
        <v>0</v>
      </c>
      <c r="AG3464" s="16">
        <v>14634</v>
      </c>
      <c r="AH3464" s="16">
        <v>3.7000000000000002E-3</v>
      </c>
      <c r="AI3464" s="16">
        <v>8.8000000000000007</v>
      </c>
      <c r="AJ3464" s="16">
        <v>42.3</v>
      </c>
      <c r="AK3464" s="16">
        <v>-0.98470000000000002</v>
      </c>
      <c r="AL3464" s="16">
        <v>-0.89359999999999995</v>
      </c>
      <c r="AM3464" s="16">
        <v>-0.61129999999999995</v>
      </c>
      <c r="AN3464" s="16">
        <v>-1.4327000000000001</v>
      </c>
      <c r="AO3464" s="16">
        <v>-0.95289999999999997</v>
      </c>
      <c r="AP3464" s="16">
        <v>-1.1166</v>
      </c>
      <c r="AQ3464" s="16">
        <v>25.729199999999999</v>
      </c>
      <c r="AR3464" s="16">
        <f t="shared" si="139"/>
        <v>1</v>
      </c>
      <c r="AS3464" s="5">
        <f t="shared" si="138"/>
        <v>4.7679999999998834E-3</v>
      </c>
    </row>
    <row r="3465" spans="1:45" x14ac:dyDescent="0.25">
      <c r="A3465" s="16" t="s">
        <v>408</v>
      </c>
      <c r="B3465" s="16" t="s">
        <v>146</v>
      </c>
      <c r="C3465" s="16" t="s">
        <v>238</v>
      </c>
      <c r="D3465" s="16">
        <v>1996</v>
      </c>
      <c r="E3465" s="16" t="s">
        <v>1297</v>
      </c>
      <c r="F3465" s="16" t="s">
        <v>591</v>
      </c>
      <c r="G3465" s="10">
        <v>479.04199999999997</v>
      </c>
      <c r="H3465" s="73">
        <v>6.1717890000000004</v>
      </c>
      <c r="I3465" s="16" t="s">
        <v>6700</v>
      </c>
      <c r="J3465" s="71">
        <v>0</v>
      </c>
      <c r="K3465" s="71">
        <v>1</v>
      </c>
      <c r="L3465" s="16">
        <v>-2.3731640000000001</v>
      </c>
      <c r="M3465" s="16">
        <v>-0.52357410000000004</v>
      </c>
      <c r="N3465" s="16">
        <v>-1.2600499999999999</v>
      </c>
      <c r="O3465" s="16">
        <v>-1.1339220000000001</v>
      </c>
      <c r="P3465" s="16">
        <v>-1.391283</v>
      </c>
      <c r="Q3465" s="16">
        <v>-0.96396369999999998</v>
      </c>
      <c r="R3465" s="16">
        <v>0.29899999999999999</v>
      </c>
      <c r="S3465" s="16">
        <v>5.0000000000000001E-4</v>
      </c>
      <c r="T3465" s="16">
        <v>0</v>
      </c>
      <c r="U3465" s="16">
        <v>2.2648000000000001</v>
      </c>
      <c r="V3465" s="16">
        <v>3.9180000000000001</v>
      </c>
      <c r="W3465" s="16">
        <v>0.98399999999999999</v>
      </c>
      <c r="X3465" s="16">
        <v>367.25299999999999</v>
      </c>
      <c r="Y3465" s="16">
        <v>26.339500000000001</v>
      </c>
      <c r="Z3465" s="16">
        <v>0.1062</v>
      </c>
      <c r="AA3465" s="16">
        <v>1.1934340000000001</v>
      </c>
      <c r="AB3465" s="16">
        <v>0.89</v>
      </c>
      <c r="AC3465" s="16">
        <v>5.78</v>
      </c>
      <c r="AD3465" s="16">
        <v>10.89</v>
      </c>
      <c r="AE3465" s="16">
        <v>8.3199999999999996E-2</v>
      </c>
      <c r="AF3465" s="16">
        <v>0</v>
      </c>
      <c r="AG3465" s="16">
        <v>14339.8</v>
      </c>
      <c r="AH3465" s="16">
        <v>3.7000000000000002E-3</v>
      </c>
      <c r="AI3465" s="16">
        <v>9</v>
      </c>
      <c r="AJ3465" s="16">
        <v>42.8</v>
      </c>
      <c r="AK3465" s="16">
        <v>-1.0779000000000001</v>
      </c>
      <c r="AL3465" s="16">
        <v>-0.93069999999999997</v>
      </c>
      <c r="AM3465" s="16">
        <v>-0.67210000000000003</v>
      </c>
      <c r="AN3465" s="16">
        <v>-1.0966</v>
      </c>
      <c r="AO3465" s="16">
        <v>-1.2972999999999999</v>
      </c>
      <c r="AP3465" s="16">
        <v>-1.1568000000000001</v>
      </c>
      <c r="AQ3465" s="16">
        <v>25.729199999999999</v>
      </c>
      <c r="AR3465" s="16">
        <f t="shared" si="139"/>
        <v>1</v>
      </c>
      <c r="AS3465" s="5">
        <f t="shared" si="138"/>
        <v>-2.1672000000000136E-2</v>
      </c>
    </row>
    <row r="3466" spans="1:45" x14ac:dyDescent="0.25">
      <c r="A3466" s="16" t="s">
        <v>408</v>
      </c>
      <c r="B3466" s="16" t="s">
        <v>146</v>
      </c>
      <c r="C3466" s="16" t="s">
        <v>238</v>
      </c>
      <c r="D3466" s="16">
        <v>1997</v>
      </c>
      <c r="E3466" s="16" t="s">
        <v>1310</v>
      </c>
      <c r="F3466" s="16" t="s">
        <v>591</v>
      </c>
      <c r="G3466" s="10">
        <v>489.09500000000003</v>
      </c>
      <c r="H3466" s="73">
        <v>6.1925569999999999</v>
      </c>
      <c r="I3466" s="16" t="s">
        <v>6700</v>
      </c>
      <c r="J3466" s="71">
        <v>0</v>
      </c>
      <c r="K3466" s="71">
        <v>1</v>
      </c>
      <c r="L3466" s="16">
        <v>-2.3479420000000002</v>
      </c>
      <c r="M3466" s="16">
        <v>-0.52300679999999999</v>
      </c>
      <c r="N3466" s="16">
        <v>-1.2652680000000001</v>
      </c>
      <c r="O3466" s="16">
        <v>-1.0960049999999999</v>
      </c>
      <c r="P3466" s="16">
        <v>-1.384511</v>
      </c>
      <c r="Q3466" s="16">
        <v>-0.94860259999999996</v>
      </c>
      <c r="R3466" s="16">
        <v>0.29899999999999999</v>
      </c>
      <c r="S3466" s="16">
        <v>6.4999999999999997E-4</v>
      </c>
      <c r="T3466" s="16">
        <v>0</v>
      </c>
      <c r="U3466" s="16">
        <v>2.2734000000000001</v>
      </c>
      <c r="V3466" s="16">
        <v>4.0659999999999998</v>
      </c>
      <c r="W3466" s="16">
        <v>0.99299999999999999</v>
      </c>
      <c r="X3466" s="16">
        <v>365.709</v>
      </c>
      <c r="Y3466" s="16">
        <v>26.9465</v>
      </c>
      <c r="Z3466" s="16">
        <v>0.1014</v>
      </c>
      <c r="AA3466" s="16">
        <v>1.094009</v>
      </c>
      <c r="AB3466" s="16">
        <v>0.89</v>
      </c>
      <c r="AC3466" s="16">
        <v>5.78</v>
      </c>
      <c r="AD3466" s="16">
        <v>13.45</v>
      </c>
      <c r="AE3466" s="16">
        <v>0.10009999999999999</v>
      </c>
      <c r="AF3466" s="16">
        <v>0</v>
      </c>
      <c r="AG3466" s="16">
        <v>14114.9</v>
      </c>
      <c r="AH3466" s="16">
        <v>3.5999999999999999E-3</v>
      </c>
      <c r="AI3466" s="16">
        <v>9.1999999999999993</v>
      </c>
      <c r="AJ3466" s="16">
        <v>43.3</v>
      </c>
      <c r="AK3466" s="16">
        <v>-1.0644</v>
      </c>
      <c r="AL3466" s="16">
        <v>-0.93620000000000003</v>
      </c>
      <c r="AM3466" s="16">
        <v>-0.65190000000000003</v>
      </c>
      <c r="AN3466" s="16">
        <v>-1.252</v>
      </c>
      <c r="AO3466" s="16">
        <v>-1.1161000000000001</v>
      </c>
      <c r="AP3466" s="16">
        <v>-1.1474</v>
      </c>
      <c r="AQ3466" s="16">
        <v>25.729199999999999</v>
      </c>
      <c r="AR3466" s="16">
        <f t="shared" si="139"/>
        <v>1</v>
      </c>
      <c r="AS3466" s="5">
        <f t="shared" si="138"/>
        <v>2.5221999999999856E-2</v>
      </c>
    </row>
    <row r="3467" spans="1:45" x14ac:dyDescent="0.25">
      <c r="A3467" s="16" t="s">
        <v>408</v>
      </c>
      <c r="B3467" s="16" t="s">
        <v>146</v>
      </c>
      <c r="C3467" s="16" t="s">
        <v>238</v>
      </c>
      <c r="D3467" s="16">
        <v>1998</v>
      </c>
      <c r="E3467" s="16" t="s">
        <v>1305</v>
      </c>
      <c r="F3467" s="16" t="s">
        <v>591</v>
      </c>
      <c r="G3467" s="10">
        <v>505.16199999999998</v>
      </c>
      <c r="H3467" s="73">
        <v>6.2248789999999996</v>
      </c>
      <c r="I3467" s="16" t="s">
        <v>6700</v>
      </c>
      <c r="J3467" s="71">
        <v>0</v>
      </c>
      <c r="K3467" s="71">
        <v>1</v>
      </c>
      <c r="L3467" s="16">
        <v>-2.3775940000000002</v>
      </c>
      <c r="M3467" s="16">
        <v>-0.52357410000000004</v>
      </c>
      <c r="N3467" s="16">
        <v>-1.3405549999999999</v>
      </c>
      <c r="O3467" s="16">
        <v>-1.108733</v>
      </c>
      <c r="P3467" s="16">
        <v>-1.377273</v>
      </c>
      <c r="Q3467" s="16">
        <v>-0.93323920000000005</v>
      </c>
      <c r="R3467" s="16">
        <v>0.29899999999999999</v>
      </c>
      <c r="S3467" s="16">
        <v>5.0000000000000001E-4</v>
      </c>
      <c r="T3467" s="16">
        <v>0</v>
      </c>
      <c r="U3467" s="16">
        <v>1.649</v>
      </c>
      <c r="V3467" s="16">
        <v>4.3490000000000002</v>
      </c>
      <c r="W3467" s="16">
        <v>1.002</v>
      </c>
      <c r="X3467" s="16">
        <v>363.16199999999998</v>
      </c>
      <c r="Y3467" s="16">
        <v>27.5534</v>
      </c>
      <c r="Z3467" s="16">
        <v>0.11</v>
      </c>
      <c r="AA3467" s="16">
        <v>1.2171240000000001</v>
      </c>
      <c r="AB3467" s="16">
        <v>0.89</v>
      </c>
      <c r="AC3467" s="16">
        <v>5.78</v>
      </c>
      <c r="AD3467" s="16">
        <v>10.28</v>
      </c>
      <c r="AE3467" s="16">
        <v>0.11169999999999999</v>
      </c>
      <c r="AF3467" s="16">
        <v>0</v>
      </c>
      <c r="AG3467" s="16">
        <v>15022.2</v>
      </c>
      <c r="AH3467" s="16">
        <v>3.3999999999999998E-3</v>
      </c>
      <c r="AI3467" s="16">
        <v>9.4</v>
      </c>
      <c r="AJ3467" s="16">
        <v>43.8</v>
      </c>
      <c r="AK3467" s="16">
        <v>-1.0508</v>
      </c>
      <c r="AL3467" s="16">
        <v>-0.94169999999999998</v>
      </c>
      <c r="AM3467" s="16">
        <v>-0.63170000000000004</v>
      </c>
      <c r="AN3467" s="16">
        <v>-1.4075</v>
      </c>
      <c r="AO3467" s="16">
        <v>-0.93489999999999995</v>
      </c>
      <c r="AP3467" s="16">
        <v>-1.1379999999999999</v>
      </c>
      <c r="AQ3467" s="16">
        <v>25.729199999999999</v>
      </c>
      <c r="AR3467" s="16">
        <f t="shared" si="139"/>
        <v>1</v>
      </c>
      <c r="AS3467" s="5">
        <f t="shared" si="138"/>
        <v>-2.9652000000000012E-2</v>
      </c>
    </row>
    <row r="3468" spans="1:45" x14ac:dyDescent="0.25">
      <c r="A3468" s="16" t="s">
        <v>408</v>
      </c>
      <c r="B3468" s="16" t="s">
        <v>146</v>
      </c>
      <c r="C3468" s="16" t="s">
        <v>238</v>
      </c>
      <c r="D3468" s="16">
        <v>1999</v>
      </c>
      <c r="E3468" s="16" t="s">
        <v>1292</v>
      </c>
      <c r="F3468" s="16" t="s">
        <v>591</v>
      </c>
      <c r="G3468" s="10">
        <v>484.08300000000003</v>
      </c>
      <c r="H3468" s="73">
        <v>6.1822559999999998</v>
      </c>
      <c r="I3468" s="16" t="s">
        <v>6700</v>
      </c>
      <c r="J3468" s="71">
        <v>0</v>
      </c>
      <c r="K3468" s="71">
        <v>1</v>
      </c>
      <c r="L3468" s="16">
        <v>-2.254696</v>
      </c>
      <c r="M3468" s="16">
        <v>-0.52508679999999996</v>
      </c>
      <c r="N3468" s="16">
        <v>-1.153913</v>
      </c>
      <c r="O3468" s="16">
        <v>-1.0614870000000001</v>
      </c>
      <c r="P3468" s="16">
        <v>-1.3714029999999999</v>
      </c>
      <c r="Q3468" s="16">
        <v>-0.89599589999999996</v>
      </c>
      <c r="R3468" s="16">
        <v>0.29899999999999999</v>
      </c>
      <c r="S3468" s="16">
        <v>1E-4</v>
      </c>
      <c r="T3468" s="16">
        <v>0</v>
      </c>
      <c r="U3468" s="16">
        <v>3.2279</v>
      </c>
      <c r="V3468" s="16">
        <v>4.6319999999999997</v>
      </c>
      <c r="W3468" s="16">
        <v>1.0109999999999999</v>
      </c>
      <c r="X3468" s="16">
        <v>365.35300000000001</v>
      </c>
      <c r="Y3468" s="16">
        <v>28.160399999999999</v>
      </c>
      <c r="Z3468" s="16">
        <v>0.1027</v>
      </c>
      <c r="AA3468" s="16">
        <v>1.076532</v>
      </c>
      <c r="AB3468" s="16">
        <v>0.89</v>
      </c>
      <c r="AC3468" s="16">
        <v>5.78</v>
      </c>
      <c r="AD3468" s="16">
        <v>13.9</v>
      </c>
      <c r="AE3468" s="16">
        <v>0.1212</v>
      </c>
      <c r="AF3468" s="16">
        <v>0</v>
      </c>
      <c r="AG3468" s="16">
        <v>14576.2</v>
      </c>
      <c r="AH3468" s="16">
        <v>3.3E-3</v>
      </c>
      <c r="AI3468" s="16">
        <v>9.5</v>
      </c>
      <c r="AJ3468" s="16">
        <v>44.3</v>
      </c>
      <c r="AK3468" s="16">
        <v>-1.0419</v>
      </c>
      <c r="AL3468" s="16">
        <v>-0.88009999999999999</v>
      </c>
      <c r="AM3468" s="16">
        <v>-0.69469999999999998</v>
      </c>
      <c r="AN3468" s="16">
        <v>-1.3271999999999999</v>
      </c>
      <c r="AO3468" s="16">
        <v>-0.85519999999999996</v>
      </c>
      <c r="AP3468" s="16">
        <v>-1.0849</v>
      </c>
      <c r="AQ3468" s="16">
        <v>25.729199999999999</v>
      </c>
      <c r="AR3468" s="16">
        <f t="shared" si="139"/>
        <v>1</v>
      </c>
      <c r="AS3468" s="5">
        <f t="shared" si="138"/>
        <v>0.12289800000000017</v>
      </c>
    </row>
    <row r="3469" spans="1:45" x14ac:dyDescent="0.25">
      <c r="A3469" s="16" t="s">
        <v>408</v>
      </c>
      <c r="B3469" s="16" t="s">
        <v>146</v>
      </c>
      <c r="C3469" s="16" t="s">
        <v>238</v>
      </c>
      <c r="D3469" s="16">
        <v>2000</v>
      </c>
      <c r="E3469" s="16" t="s">
        <v>1307</v>
      </c>
      <c r="F3469" s="16" t="s">
        <v>591</v>
      </c>
      <c r="G3469" s="10">
        <v>462.529</v>
      </c>
      <c r="H3469" s="73">
        <v>6.1367079999999996</v>
      </c>
      <c r="I3469" s="16">
        <v>8342559</v>
      </c>
      <c r="J3469" s="71">
        <v>0</v>
      </c>
      <c r="K3469" s="71">
        <v>1</v>
      </c>
      <c r="L3469" s="16">
        <v>-2.2608009999999998</v>
      </c>
      <c r="M3469" s="16">
        <v>-0.52414130000000003</v>
      </c>
      <c r="N3469" s="16">
        <v>-1.213614</v>
      </c>
      <c r="O3469" s="16">
        <v>-1.058964</v>
      </c>
      <c r="P3469" s="16">
        <v>-1.3652200000000001</v>
      </c>
      <c r="Q3469" s="16">
        <v>-0.85871909999999996</v>
      </c>
      <c r="R3469" s="16">
        <v>0.29899999999999999</v>
      </c>
      <c r="S3469" s="16">
        <v>3.5E-4</v>
      </c>
      <c r="T3469" s="16">
        <v>0</v>
      </c>
      <c r="U3469" s="16">
        <v>2.6467000000000001</v>
      </c>
      <c r="V3469" s="16">
        <v>4.99</v>
      </c>
      <c r="W3469" s="16">
        <v>0.96499999999999997</v>
      </c>
      <c r="X3469" s="16">
        <v>364.80399999999997</v>
      </c>
      <c r="Y3469" s="16">
        <v>28.767399999999999</v>
      </c>
      <c r="Z3469" s="16">
        <v>9.4899999999999998E-2</v>
      </c>
      <c r="AA3469" s="16">
        <v>1.0646869999999999</v>
      </c>
      <c r="AB3469" s="16">
        <v>0.89</v>
      </c>
      <c r="AC3469" s="16">
        <v>5.78</v>
      </c>
      <c r="AD3469" s="16">
        <v>14.205</v>
      </c>
      <c r="AE3469" s="16">
        <v>0.1236</v>
      </c>
      <c r="AF3469" s="16">
        <v>6.6299999999999998E-2</v>
      </c>
      <c r="AG3469" s="16">
        <v>14581</v>
      </c>
      <c r="AH3469" s="16">
        <v>4.0000000000000001E-3</v>
      </c>
      <c r="AI3469" s="16">
        <v>9.6999999999999993</v>
      </c>
      <c r="AJ3469" s="16">
        <v>44.7</v>
      </c>
      <c r="AK3469" s="16">
        <v>-1.0329999999999999</v>
      </c>
      <c r="AL3469" s="16">
        <v>-0.81850000000000001</v>
      </c>
      <c r="AM3469" s="16">
        <v>-0.75760000000000005</v>
      </c>
      <c r="AN3469" s="16">
        <v>-1.2467999999999999</v>
      </c>
      <c r="AO3469" s="16">
        <v>-0.77549999999999997</v>
      </c>
      <c r="AP3469" s="16">
        <v>-1.0318000000000001</v>
      </c>
      <c r="AQ3469" s="16">
        <v>25.729199999999999</v>
      </c>
      <c r="AR3469" s="16">
        <f t="shared" si="139"/>
        <v>1</v>
      </c>
      <c r="AS3469" s="5">
        <f t="shared" si="138"/>
        <v>-6.104999999999805E-3</v>
      </c>
    </row>
    <row r="3470" spans="1:45" x14ac:dyDescent="0.25">
      <c r="A3470" s="16" t="s">
        <v>408</v>
      </c>
      <c r="B3470" s="16" t="s">
        <v>146</v>
      </c>
      <c r="C3470" s="16" t="s">
        <v>238</v>
      </c>
      <c r="D3470" s="16">
        <v>2001</v>
      </c>
      <c r="E3470" s="16" t="s">
        <v>1304</v>
      </c>
      <c r="F3470" s="16" t="s">
        <v>591</v>
      </c>
      <c r="G3470" s="10">
        <v>497.34699999999998</v>
      </c>
      <c r="H3470" s="73">
        <v>6.2092879999999999</v>
      </c>
      <c r="I3470" s="16">
        <v>8663012</v>
      </c>
      <c r="J3470" s="71">
        <v>0</v>
      </c>
      <c r="K3470" s="71">
        <v>1</v>
      </c>
      <c r="L3470" s="16">
        <v>-2.3122039999999999</v>
      </c>
      <c r="M3470" s="16">
        <v>-0.52357410000000004</v>
      </c>
      <c r="N3470" s="16">
        <v>-1.2201519999999999</v>
      </c>
      <c r="O3470" s="16">
        <v>-1.1135930000000001</v>
      </c>
      <c r="P3470" s="16">
        <v>-1.3572029999999999</v>
      </c>
      <c r="Q3470" s="16">
        <v>-0.9221336</v>
      </c>
      <c r="R3470" s="16">
        <v>0.29899999999999999</v>
      </c>
      <c r="S3470" s="16">
        <v>5.0000000000000001E-4</v>
      </c>
      <c r="T3470" s="16">
        <v>0</v>
      </c>
      <c r="U3470" s="16">
        <v>2.4260999999999999</v>
      </c>
      <c r="V3470" s="16">
        <v>5.399</v>
      </c>
      <c r="W3470" s="16">
        <v>0.96899999999999997</v>
      </c>
      <c r="X3470" s="16">
        <v>365.99900000000002</v>
      </c>
      <c r="Y3470" s="16">
        <v>29.374300000000002</v>
      </c>
      <c r="Z3470" s="16">
        <v>9.6100000000000005E-2</v>
      </c>
      <c r="AA3470" s="16">
        <v>1.270332</v>
      </c>
      <c r="AB3470" s="16">
        <v>0.89</v>
      </c>
      <c r="AC3470" s="16">
        <v>5.78</v>
      </c>
      <c r="AD3470" s="16">
        <v>8.91</v>
      </c>
      <c r="AE3470" s="16">
        <v>0.124</v>
      </c>
      <c r="AF3470" s="16">
        <v>0.25519999999999998</v>
      </c>
      <c r="AG3470" s="16">
        <v>16433</v>
      </c>
      <c r="AH3470" s="16">
        <v>3.5000000000000001E-3</v>
      </c>
      <c r="AI3470" s="16">
        <v>9.9</v>
      </c>
      <c r="AJ3470" s="16">
        <v>45.2</v>
      </c>
      <c r="AK3470" s="16">
        <v>-0.99970000000000003</v>
      </c>
      <c r="AL3470" s="16">
        <v>-0.88060000000000005</v>
      </c>
      <c r="AM3470" s="16">
        <v>-0.83279999999999998</v>
      </c>
      <c r="AN3470" s="16">
        <v>-1.4716</v>
      </c>
      <c r="AO3470" s="16">
        <v>-0.85</v>
      </c>
      <c r="AP3470" s="16">
        <v>-1.0141</v>
      </c>
      <c r="AQ3470" s="16">
        <v>25.729199999999999</v>
      </c>
      <c r="AR3470" s="16">
        <f t="shared" si="139"/>
        <v>1</v>
      </c>
      <c r="AS3470" s="5">
        <f t="shared" si="138"/>
        <v>-5.1403000000000088E-2</v>
      </c>
    </row>
    <row r="3471" spans="1:45" x14ac:dyDescent="0.25">
      <c r="A3471" s="16" t="s">
        <v>408</v>
      </c>
      <c r="B3471" s="16" t="s">
        <v>146</v>
      </c>
      <c r="C3471" s="16" t="s">
        <v>238</v>
      </c>
      <c r="D3471" s="16">
        <v>2002</v>
      </c>
      <c r="E3471" s="16" t="s">
        <v>1319</v>
      </c>
      <c r="F3471" s="16" t="s">
        <v>591</v>
      </c>
      <c r="G3471" s="10">
        <v>519.27700000000004</v>
      </c>
      <c r="H3471" s="73">
        <v>6.2524369999999996</v>
      </c>
      <c r="I3471" s="16">
        <v>9001689</v>
      </c>
      <c r="J3471" s="71">
        <v>0</v>
      </c>
      <c r="K3471" s="71">
        <v>1</v>
      </c>
      <c r="L3471" s="16">
        <v>-2.331375</v>
      </c>
      <c r="M3471" s="16">
        <v>-0.52154730000000005</v>
      </c>
      <c r="N3471" s="16">
        <v>-1.221411</v>
      </c>
      <c r="O3471" s="16">
        <v>-1.105094</v>
      </c>
      <c r="P3471" s="16">
        <v>-1.349119</v>
      </c>
      <c r="Q3471" s="16">
        <v>-0.98556600000000005</v>
      </c>
      <c r="R3471" s="16">
        <v>0.30409999999999998</v>
      </c>
      <c r="S3471" s="16">
        <v>2.9999999999999997E-4</v>
      </c>
      <c r="T3471" s="16">
        <v>0</v>
      </c>
      <c r="U3471" s="16">
        <v>2.2648000000000001</v>
      </c>
      <c r="V3471" s="16">
        <v>5.8079999999999998</v>
      </c>
      <c r="W3471" s="16">
        <v>0.99399999999999999</v>
      </c>
      <c r="X3471" s="16">
        <v>366.84699999999998</v>
      </c>
      <c r="Y3471" s="16">
        <v>29.981300000000001</v>
      </c>
      <c r="Z3471" s="16">
        <v>9.3299999999999994E-2</v>
      </c>
      <c r="AA3471" s="16">
        <v>1.2683899999999999</v>
      </c>
      <c r="AB3471" s="16">
        <v>0.89</v>
      </c>
      <c r="AC3471" s="16">
        <v>5.78</v>
      </c>
      <c r="AD3471" s="16">
        <v>8.9600000000000009</v>
      </c>
      <c r="AE3471" s="16">
        <v>0.1321</v>
      </c>
      <c r="AF3471" s="16">
        <v>0.38169999999999998</v>
      </c>
      <c r="AG3471" s="16">
        <v>18168.3</v>
      </c>
      <c r="AH3471" s="16">
        <v>3.5000000000000001E-3</v>
      </c>
      <c r="AI3471" s="16">
        <v>10.1</v>
      </c>
      <c r="AJ3471" s="16">
        <v>45.7</v>
      </c>
      <c r="AK3471" s="16">
        <v>-0.96650000000000003</v>
      </c>
      <c r="AL3471" s="16">
        <v>-0.94269999999999998</v>
      </c>
      <c r="AM3471" s="16">
        <v>-0.90800000000000003</v>
      </c>
      <c r="AN3471" s="16">
        <v>-1.6963999999999999</v>
      </c>
      <c r="AO3471" s="16">
        <v>-0.92449999999999999</v>
      </c>
      <c r="AP3471" s="16">
        <v>-0.99639999999999995</v>
      </c>
      <c r="AQ3471" s="16">
        <v>25.729199999999999</v>
      </c>
      <c r="AR3471" s="16">
        <f t="shared" si="139"/>
        <v>1</v>
      </c>
      <c r="AS3471" s="5">
        <f t="shared" si="138"/>
        <v>-1.9171000000000049E-2</v>
      </c>
    </row>
    <row r="3472" spans="1:45" x14ac:dyDescent="0.25">
      <c r="A3472" s="16" t="s">
        <v>408</v>
      </c>
      <c r="B3472" s="16" t="s">
        <v>146</v>
      </c>
      <c r="C3472" s="16" t="s">
        <v>238</v>
      </c>
      <c r="D3472" s="16">
        <v>2003</v>
      </c>
      <c r="E3472" s="16" t="s">
        <v>1314</v>
      </c>
      <c r="F3472" s="16" t="s">
        <v>591</v>
      </c>
      <c r="G3472" s="10">
        <v>573.33399999999995</v>
      </c>
      <c r="H3472" s="73">
        <v>6.3514689999999998</v>
      </c>
      <c r="I3472" s="16">
        <v>9353201</v>
      </c>
      <c r="J3472" s="71">
        <v>0</v>
      </c>
      <c r="K3472" s="71">
        <v>1</v>
      </c>
      <c r="L3472" s="16">
        <v>-2.3345340000000001</v>
      </c>
      <c r="M3472" s="16">
        <v>-0.52358749999999998</v>
      </c>
      <c r="N3472" s="16">
        <v>-1.198277</v>
      </c>
      <c r="O3472" s="16">
        <v>-1.0336019999999999</v>
      </c>
      <c r="P3472" s="16">
        <v>-1.3417250000000001</v>
      </c>
      <c r="Q3472" s="16">
        <v>-1.100133</v>
      </c>
      <c r="R3472" s="16">
        <v>0.29899999999999999</v>
      </c>
      <c r="S3472" s="16">
        <v>2.5000000000000001E-4</v>
      </c>
      <c r="T3472" s="16">
        <v>1E-4</v>
      </c>
      <c r="U3472" s="16">
        <v>2.2648000000000001</v>
      </c>
      <c r="V3472" s="16">
        <v>6.2169999999999996</v>
      </c>
      <c r="W3472" s="16">
        <v>1.0509999999999999</v>
      </c>
      <c r="X3472" s="16">
        <v>368.55599999999998</v>
      </c>
      <c r="Y3472" s="16">
        <v>30.5883</v>
      </c>
      <c r="Z3472" s="16">
        <v>8.3000000000000004E-2</v>
      </c>
      <c r="AA3472" s="16">
        <v>1.040025</v>
      </c>
      <c r="AB3472" s="16">
        <v>0.89</v>
      </c>
      <c r="AC3472" s="16">
        <v>5.78</v>
      </c>
      <c r="AD3472" s="16">
        <v>14.84</v>
      </c>
      <c r="AE3472" s="16">
        <v>0.13370000000000001</v>
      </c>
      <c r="AF3472" s="16">
        <v>0.69810000000000005</v>
      </c>
      <c r="AG3472" s="16">
        <v>17674.400000000001</v>
      </c>
      <c r="AH3472" s="16">
        <v>3.3999999999999998E-3</v>
      </c>
      <c r="AI3472" s="16">
        <v>10.3</v>
      </c>
      <c r="AJ3472" s="16">
        <v>46.2</v>
      </c>
      <c r="AK3472" s="16">
        <v>-1.0994999999999999</v>
      </c>
      <c r="AL3472" s="16">
        <v>-1.2634000000000001</v>
      </c>
      <c r="AM3472" s="16">
        <v>-1.0604</v>
      </c>
      <c r="AN3472" s="16">
        <v>-1.4112</v>
      </c>
      <c r="AO3472" s="16">
        <v>-0.90529999999999999</v>
      </c>
      <c r="AP3472" s="16">
        <v>-1.3086</v>
      </c>
      <c r="AQ3472" s="16">
        <v>25.729199999999999</v>
      </c>
      <c r="AR3472" s="16">
        <f t="shared" si="139"/>
        <v>1</v>
      </c>
      <c r="AS3472" s="5">
        <f t="shared" si="138"/>
        <v>-3.1590000000001339E-3</v>
      </c>
    </row>
    <row r="3473" spans="1:45" x14ac:dyDescent="0.25">
      <c r="A3473" s="16" t="s">
        <v>408</v>
      </c>
      <c r="B3473" s="16" t="s">
        <v>146</v>
      </c>
      <c r="C3473" s="16" t="s">
        <v>238</v>
      </c>
      <c r="D3473" s="16">
        <v>2004</v>
      </c>
      <c r="E3473" s="16" t="s">
        <v>1315</v>
      </c>
      <c r="F3473" s="16" t="s">
        <v>591</v>
      </c>
      <c r="G3473" s="10">
        <v>737.98699999999997</v>
      </c>
      <c r="H3473" s="73">
        <v>6.6039269999999997</v>
      </c>
      <c r="I3473" s="16">
        <v>9710043</v>
      </c>
      <c r="J3473" s="71">
        <v>0</v>
      </c>
      <c r="K3473" s="71">
        <v>1</v>
      </c>
      <c r="L3473" s="16">
        <v>-2.3944670000000001</v>
      </c>
      <c r="M3473" s="16">
        <v>-0.54042489999999999</v>
      </c>
      <c r="N3473" s="16">
        <v>-1.267001</v>
      </c>
      <c r="O3473" s="16">
        <v>-1.057013</v>
      </c>
      <c r="P3473" s="16">
        <v>-1.3324670000000001</v>
      </c>
      <c r="Q3473" s="16">
        <v>-1.136458</v>
      </c>
      <c r="R3473" s="16">
        <v>0.26779999999999998</v>
      </c>
      <c r="S3473" s="16">
        <v>2.9999999999999997E-4</v>
      </c>
      <c r="T3473" s="16">
        <v>1E-4</v>
      </c>
      <c r="U3473" s="16">
        <v>1.5929</v>
      </c>
      <c r="V3473" s="16">
        <v>6.5220000000000002</v>
      </c>
      <c r="W3473" s="16">
        <v>1.115</v>
      </c>
      <c r="X3473" s="16">
        <v>367.22699999999998</v>
      </c>
      <c r="Y3473" s="16">
        <v>29.869900000000001</v>
      </c>
      <c r="Z3473" s="16">
        <v>7.4300000000000005E-2</v>
      </c>
      <c r="AA3473" s="16">
        <v>1.015557</v>
      </c>
      <c r="AB3473" s="16">
        <v>0.89</v>
      </c>
      <c r="AC3473" s="16">
        <v>5.78</v>
      </c>
      <c r="AD3473" s="16">
        <v>15.47</v>
      </c>
      <c r="AE3473" s="16">
        <v>0.13450000000000001</v>
      </c>
      <c r="AF3473" s="16">
        <v>1.2726</v>
      </c>
      <c r="AG3473" s="16">
        <v>19244.3</v>
      </c>
      <c r="AH3473" s="16">
        <v>3.3999999999999998E-3</v>
      </c>
      <c r="AI3473" s="16">
        <v>10.5</v>
      </c>
      <c r="AJ3473" s="16">
        <v>46.7</v>
      </c>
      <c r="AK3473" s="16">
        <v>-1.1950000000000001</v>
      </c>
      <c r="AL3473" s="16">
        <v>-1.2816000000000001</v>
      </c>
      <c r="AM3473" s="16">
        <v>-1.1208</v>
      </c>
      <c r="AN3473" s="16">
        <v>-1.4954000000000001</v>
      </c>
      <c r="AO3473" s="16">
        <v>-0.83150000000000002</v>
      </c>
      <c r="AP3473" s="16">
        <v>-1.3395999999999999</v>
      </c>
      <c r="AQ3473" s="16">
        <v>25.729199999999999</v>
      </c>
      <c r="AR3473" s="16">
        <f t="shared" si="139"/>
        <v>1</v>
      </c>
      <c r="AS3473" s="5">
        <f t="shared" si="138"/>
        <v>-5.9933000000000014E-2</v>
      </c>
    </row>
    <row r="3474" spans="1:45" x14ac:dyDescent="0.25">
      <c r="A3474" s="16" t="s">
        <v>408</v>
      </c>
      <c r="B3474" s="16" t="s">
        <v>146</v>
      </c>
      <c r="C3474" s="16" t="s">
        <v>238</v>
      </c>
      <c r="D3474" s="16">
        <v>2005</v>
      </c>
      <c r="E3474" s="16" t="s">
        <v>1299</v>
      </c>
      <c r="F3474" s="16" t="s">
        <v>591</v>
      </c>
      <c r="G3474" s="10">
        <v>835.19500000000005</v>
      </c>
      <c r="H3474" s="73">
        <v>6.7276660000000001</v>
      </c>
      <c r="I3474" s="16">
        <v>10067009</v>
      </c>
      <c r="J3474" s="71">
        <v>0</v>
      </c>
      <c r="K3474" s="71">
        <v>1</v>
      </c>
      <c r="L3474" s="16">
        <v>-2.4528859999999999</v>
      </c>
      <c r="M3474" s="16">
        <v>-0.56686709999999996</v>
      </c>
      <c r="N3474" s="16">
        <v>-1.2482960000000001</v>
      </c>
      <c r="O3474" s="16">
        <v>-1.0548200000000001</v>
      </c>
      <c r="P3474" s="16">
        <v>-1.3232079999999999</v>
      </c>
      <c r="Q3474" s="16">
        <v>-1.277895</v>
      </c>
      <c r="R3474" s="16">
        <v>0.219</v>
      </c>
      <c r="S3474" s="16">
        <v>3.5E-4</v>
      </c>
      <c r="T3474" s="16">
        <v>1E-4</v>
      </c>
      <c r="U3474" s="16">
        <v>1.6948000000000001</v>
      </c>
      <c r="V3474" s="16">
        <v>6.7750000000000004</v>
      </c>
      <c r="W3474" s="16">
        <v>1.1850000000000001</v>
      </c>
      <c r="X3474" s="16">
        <v>366.96499999999997</v>
      </c>
      <c r="Y3474" s="16">
        <v>29.309899999999999</v>
      </c>
      <c r="Z3474" s="16">
        <v>7.9699999999999993E-2</v>
      </c>
      <c r="AA3474" s="16">
        <v>1.003323</v>
      </c>
      <c r="AB3474" s="16">
        <v>0.89</v>
      </c>
      <c r="AC3474" s="16">
        <v>5.78</v>
      </c>
      <c r="AD3474" s="16">
        <v>15.785</v>
      </c>
      <c r="AE3474" s="16">
        <v>0.1298</v>
      </c>
      <c r="AF3474" s="16">
        <v>2.097</v>
      </c>
      <c r="AG3474" s="16">
        <v>19474.5</v>
      </c>
      <c r="AH3474" s="16">
        <v>3.3999999999999998E-3</v>
      </c>
      <c r="AI3474" s="16">
        <v>10.7</v>
      </c>
      <c r="AJ3474" s="16">
        <v>47.2</v>
      </c>
      <c r="AK3474" s="16">
        <v>-1.2586999999999999</v>
      </c>
      <c r="AL3474" s="16">
        <v>-1.4257</v>
      </c>
      <c r="AM3474" s="16">
        <v>-1.3466</v>
      </c>
      <c r="AN3474" s="16">
        <v>-1.3907</v>
      </c>
      <c r="AO3474" s="16">
        <v>-1.17</v>
      </c>
      <c r="AP3474" s="16">
        <v>-1.4500999999999999</v>
      </c>
      <c r="AQ3474" s="16">
        <v>25.729199999999999</v>
      </c>
      <c r="AR3474" s="16">
        <f t="shared" si="139"/>
        <v>0</v>
      </c>
      <c r="AS3474" s="5">
        <f t="shared" si="138"/>
        <v>-5.8418999999999777E-2</v>
      </c>
    </row>
    <row r="3475" spans="1:45" x14ac:dyDescent="0.25">
      <c r="A3475" s="16" t="s">
        <v>408</v>
      </c>
      <c r="B3475" s="16" t="s">
        <v>146</v>
      </c>
      <c r="C3475" s="16" t="s">
        <v>238</v>
      </c>
      <c r="D3475" s="16">
        <v>2006</v>
      </c>
      <c r="E3475" s="16" t="s">
        <v>1293</v>
      </c>
      <c r="F3475" s="16" t="s">
        <v>591</v>
      </c>
      <c r="G3475" s="10">
        <v>812.00900000000001</v>
      </c>
      <c r="H3475" s="73">
        <v>6.6995110000000002</v>
      </c>
      <c r="I3475" s="16">
        <v>10421597</v>
      </c>
      <c r="J3475" s="71">
        <v>0</v>
      </c>
      <c r="K3475" s="71">
        <v>1</v>
      </c>
      <c r="L3475" s="16">
        <v>-2.401322</v>
      </c>
      <c r="M3475" s="16">
        <v>-0.52377660000000004</v>
      </c>
      <c r="N3475" s="16">
        <v>-1.2039759999999999</v>
      </c>
      <c r="O3475" s="16">
        <v>-0.96465630000000002</v>
      </c>
      <c r="P3475" s="16">
        <v>-1.3093090000000001</v>
      </c>
      <c r="Q3475" s="16">
        <v>-1.3595539999999999</v>
      </c>
      <c r="R3475" s="16">
        <v>0.29899999999999999</v>
      </c>
      <c r="S3475" s="16">
        <v>2.0000000000000001E-4</v>
      </c>
      <c r="T3475" s="16">
        <v>1E-4</v>
      </c>
      <c r="U3475" s="16">
        <v>2.2648000000000001</v>
      </c>
      <c r="V3475" s="16">
        <v>6.9219999999999997</v>
      </c>
      <c r="W3475" s="16">
        <v>1.2170000000000001</v>
      </c>
      <c r="X3475" s="16">
        <v>363.71800000000002</v>
      </c>
      <c r="Y3475" s="16">
        <v>34.324100000000001</v>
      </c>
      <c r="Z3475" s="16">
        <v>7.6700000000000004E-2</v>
      </c>
      <c r="AA3475" s="16">
        <v>1.0392479999999999</v>
      </c>
      <c r="AB3475" s="16">
        <v>0.89</v>
      </c>
      <c r="AC3475" s="16">
        <v>5.78</v>
      </c>
      <c r="AD3475" s="16">
        <v>14.86</v>
      </c>
      <c r="AE3475" s="16">
        <v>0.19309999999999999</v>
      </c>
      <c r="AF3475" s="16">
        <v>4.5003000000000002</v>
      </c>
      <c r="AG3475" s="16">
        <v>19183.2</v>
      </c>
      <c r="AH3475" s="16">
        <v>3.3E-3</v>
      </c>
      <c r="AI3475" s="16">
        <v>10.8</v>
      </c>
      <c r="AJ3475" s="16">
        <v>47.7</v>
      </c>
      <c r="AK3475" s="16">
        <v>-1.4289000000000001</v>
      </c>
      <c r="AL3475" s="16">
        <v>-1.2755000000000001</v>
      </c>
      <c r="AM3475" s="16">
        <v>-1.4466000000000001</v>
      </c>
      <c r="AN3475" s="16">
        <v>-1.8063</v>
      </c>
      <c r="AO3475" s="16">
        <v>-1.0785</v>
      </c>
      <c r="AP3475" s="16">
        <v>-1.5105999999999999</v>
      </c>
      <c r="AQ3475" s="16">
        <v>25.729199999999999</v>
      </c>
      <c r="AR3475" s="16">
        <f t="shared" si="139"/>
        <v>0</v>
      </c>
      <c r="AS3475" s="5">
        <f t="shared" si="138"/>
        <v>5.1563999999999943E-2</v>
      </c>
    </row>
    <row r="3476" spans="1:45" x14ac:dyDescent="0.25">
      <c r="A3476" s="16" t="s">
        <v>408</v>
      </c>
      <c r="B3476" s="16" t="s">
        <v>146</v>
      </c>
      <c r="C3476" s="16" t="s">
        <v>238</v>
      </c>
      <c r="D3476" s="16">
        <v>2007</v>
      </c>
      <c r="E3476" s="16" t="s">
        <v>1309</v>
      </c>
      <c r="F3476" s="16" t="s">
        <v>591</v>
      </c>
      <c r="G3476" s="10">
        <v>811.01599999999996</v>
      </c>
      <c r="H3476" s="73">
        <v>6.6982879999999998</v>
      </c>
      <c r="I3476" s="16">
        <v>10775708</v>
      </c>
      <c r="J3476" s="71">
        <v>0</v>
      </c>
      <c r="K3476" s="71">
        <v>1</v>
      </c>
      <c r="L3476" s="16">
        <v>-2.421996</v>
      </c>
      <c r="M3476" s="16">
        <v>-0.55866729999999998</v>
      </c>
      <c r="N3476" s="16">
        <v>-1.1776</v>
      </c>
      <c r="O3476" s="16">
        <v>-0.97362939999999998</v>
      </c>
      <c r="P3476" s="16">
        <v>-1.2885470000000001</v>
      </c>
      <c r="Q3476" s="16">
        <v>-1.4128080000000001</v>
      </c>
      <c r="R3476" s="16">
        <v>0.2316</v>
      </c>
      <c r="S3476" s="16">
        <v>6.9999999999999999E-4</v>
      </c>
      <c r="T3476" s="16">
        <v>1E-4</v>
      </c>
      <c r="U3476" s="16">
        <v>2.2648000000000001</v>
      </c>
      <c r="V3476" s="16">
        <v>7.0590000000000002</v>
      </c>
      <c r="W3476" s="16">
        <v>1.238</v>
      </c>
      <c r="X3476" s="16">
        <v>367.19299999999998</v>
      </c>
      <c r="Y3476" s="16">
        <v>34.653300000000002</v>
      </c>
      <c r="Z3476" s="16">
        <v>6.3299999999999995E-2</v>
      </c>
      <c r="AA3476" s="16">
        <v>1.0128379999999999</v>
      </c>
      <c r="AB3476" s="16">
        <v>0.89</v>
      </c>
      <c r="AC3476" s="16">
        <v>5.78</v>
      </c>
      <c r="AD3476" s="16">
        <v>15.54</v>
      </c>
      <c r="AE3476" s="16">
        <v>0.29920000000000002</v>
      </c>
      <c r="AF3476" s="16">
        <v>8.5873000000000008</v>
      </c>
      <c r="AG3476" s="16">
        <v>19858.8</v>
      </c>
      <c r="AH3476" s="16">
        <v>3.3E-3</v>
      </c>
      <c r="AI3476" s="16">
        <v>11</v>
      </c>
      <c r="AJ3476" s="16">
        <v>48.2</v>
      </c>
      <c r="AK3476" s="16">
        <v>-1.4656</v>
      </c>
      <c r="AL3476" s="16">
        <v>-1.2971999999999999</v>
      </c>
      <c r="AM3476" s="16">
        <v>-1.5948</v>
      </c>
      <c r="AN3476" s="16">
        <v>-1.8566</v>
      </c>
      <c r="AO3476" s="16">
        <v>-1.1216999999999999</v>
      </c>
      <c r="AP3476" s="16">
        <v>-1.5145999999999999</v>
      </c>
      <c r="AQ3476" s="16">
        <v>25.729199999999999</v>
      </c>
      <c r="AR3476" s="16">
        <f t="shared" si="139"/>
        <v>0</v>
      </c>
      <c r="AS3476" s="5">
        <f t="shared" si="138"/>
        <v>-2.0674000000000081E-2</v>
      </c>
    </row>
    <row r="3477" spans="1:45" x14ac:dyDescent="0.25">
      <c r="A3477" s="16" t="s">
        <v>408</v>
      </c>
      <c r="B3477" s="16" t="s">
        <v>146</v>
      </c>
      <c r="C3477" s="16" t="s">
        <v>238</v>
      </c>
      <c r="D3477" s="16">
        <v>2008</v>
      </c>
      <c r="E3477" s="16" t="s">
        <v>1300</v>
      </c>
      <c r="F3477" s="16" t="s">
        <v>591</v>
      </c>
      <c r="G3477" s="10">
        <v>808.88900000000001</v>
      </c>
      <c r="H3477" s="73">
        <v>6.6956619999999996</v>
      </c>
      <c r="I3477" s="16">
        <v>11133861</v>
      </c>
      <c r="J3477" s="71">
        <v>0</v>
      </c>
      <c r="K3477" s="71">
        <v>1</v>
      </c>
      <c r="L3477" s="16">
        <v>-2.3946339999999999</v>
      </c>
      <c r="M3477" s="16">
        <v>-0.53285850000000001</v>
      </c>
      <c r="N3477" s="16">
        <v>-1.1603650000000001</v>
      </c>
      <c r="O3477" s="16">
        <v>-0.92999419999999999</v>
      </c>
      <c r="P3477" s="16">
        <v>-1.262548</v>
      </c>
      <c r="Q3477" s="16">
        <v>-1.468291</v>
      </c>
      <c r="R3477" s="16">
        <v>0.2782</v>
      </c>
      <c r="S3477" s="16">
        <v>8.0000000000000004E-4</v>
      </c>
      <c r="T3477" s="16">
        <v>1E-4</v>
      </c>
      <c r="U3477" s="16">
        <v>2.2648000000000001</v>
      </c>
      <c r="V3477" s="16">
        <v>7.1959999999999997</v>
      </c>
      <c r="W3477" s="16">
        <v>1.304</v>
      </c>
      <c r="X3477" s="16">
        <v>368.81</v>
      </c>
      <c r="Y3477" s="16">
        <v>34.719900000000003</v>
      </c>
      <c r="Z3477" s="16">
        <v>6.9199999999999998E-2</v>
      </c>
      <c r="AA3477" s="16">
        <v>0.92118140000000004</v>
      </c>
      <c r="AB3477" s="16">
        <v>0.89</v>
      </c>
      <c r="AC3477" s="16">
        <v>5.78</v>
      </c>
      <c r="AD3477" s="16">
        <v>17.899999999999999</v>
      </c>
      <c r="AE3477" s="16">
        <v>0.40799999999999997</v>
      </c>
      <c r="AF3477" s="16">
        <v>14.505100000000001</v>
      </c>
      <c r="AG3477" s="16">
        <v>19976.5</v>
      </c>
      <c r="AH3477" s="16">
        <v>3.2000000000000002E-3</v>
      </c>
      <c r="AI3477" s="16">
        <v>11.2</v>
      </c>
      <c r="AJ3477" s="16">
        <v>48.7</v>
      </c>
      <c r="AK3477" s="16">
        <v>-1.4601999999999999</v>
      </c>
      <c r="AL3477" s="16">
        <v>-1.4471000000000001</v>
      </c>
      <c r="AM3477" s="16">
        <v>-1.5492999999999999</v>
      </c>
      <c r="AN3477" s="16">
        <v>-1.9664999999999999</v>
      </c>
      <c r="AO3477" s="16">
        <v>-1.1619999999999999</v>
      </c>
      <c r="AP3477" s="16">
        <v>-1.5956999999999999</v>
      </c>
      <c r="AQ3477" s="16">
        <v>25.729199999999999</v>
      </c>
      <c r="AR3477" s="16">
        <f t="shared" si="139"/>
        <v>0</v>
      </c>
      <c r="AS3477" s="5">
        <f t="shared" si="138"/>
        <v>2.7362000000000108E-2</v>
      </c>
    </row>
    <row r="3478" spans="1:45" x14ac:dyDescent="0.25">
      <c r="A3478" s="16" t="s">
        <v>408</v>
      </c>
      <c r="B3478" s="16" t="s">
        <v>146</v>
      </c>
      <c r="C3478" s="16" t="s">
        <v>238</v>
      </c>
      <c r="D3478" s="16">
        <v>2009</v>
      </c>
      <c r="E3478" s="16" t="s">
        <v>1318</v>
      </c>
      <c r="F3478" s="16" t="s">
        <v>591</v>
      </c>
      <c r="G3478" s="10">
        <v>815.96799999999996</v>
      </c>
      <c r="H3478" s="73">
        <v>6.7043749999999998</v>
      </c>
      <c r="I3478" s="16">
        <v>11502786</v>
      </c>
      <c r="J3478" s="71">
        <v>0</v>
      </c>
      <c r="K3478" s="71">
        <v>1</v>
      </c>
      <c r="L3478" s="16">
        <v>-2.3254329999999999</v>
      </c>
      <c r="M3478" s="16">
        <v>-0.52320929999999999</v>
      </c>
      <c r="N3478" s="16">
        <v>-1.1628339999999999</v>
      </c>
      <c r="O3478" s="16">
        <v>-0.93175920000000001</v>
      </c>
      <c r="P3478" s="16">
        <v>-1.2374179999999999</v>
      </c>
      <c r="Q3478" s="16">
        <v>-1.3394349999999999</v>
      </c>
      <c r="R3478" s="16">
        <v>0.29899999999999999</v>
      </c>
      <c r="S3478" s="16">
        <v>3.5E-4</v>
      </c>
      <c r="T3478" s="16">
        <v>1E-4</v>
      </c>
      <c r="U3478" s="16">
        <v>2.3117000000000001</v>
      </c>
      <c r="V3478" s="16">
        <v>7.4550000000000001</v>
      </c>
      <c r="W3478" s="16">
        <v>1.2969999999999999</v>
      </c>
      <c r="X3478" s="16">
        <v>366.84300000000002</v>
      </c>
      <c r="Y3478" s="16">
        <v>35.058199999999999</v>
      </c>
      <c r="Z3478" s="16">
        <v>7.0400000000000004E-2</v>
      </c>
      <c r="AA3478" s="16">
        <v>0.95438750000000006</v>
      </c>
      <c r="AB3478" s="16">
        <v>0.89</v>
      </c>
      <c r="AC3478" s="16">
        <v>5.78</v>
      </c>
      <c r="AD3478" s="16">
        <v>17.045000000000002</v>
      </c>
      <c r="AE3478" s="16">
        <v>0.51239999999999997</v>
      </c>
      <c r="AF3478" s="16">
        <v>20.062000000000001</v>
      </c>
      <c r="AG3478" s="16">
        <v>20552.599999999999</v>
      </c>
      <c r="AH3478" s="16">
        <v>3.2000000000000002E-3</v>
      </c>
      <c r="AI3478" s="16">
        <v>11.4</v>
      </c>
      <c r="AJ3478" s="16">
        <v>49.2</v>
      </c>
      <c r="AK3478" s="16">
        <v>-1.4197</v>
      </c>
      <c r="AL3478" s="16">
        <v>-1.3563000000000001</v>
      </c>
      <c r="AM3478" s="16">
        <v>-1.4233</v>
      </c>
      <c r="AN3478" s="16">
        <v>-1.6892</v>
      </c>
      <c r="AO3478" s="16">
        <v>-1.0419</v>
      </c>
      <c r="AP3478" s="16">
        <v>-1.4925999999999999</v>
      </c>
      <c r="AQ3478" s="16">
        <v>25.729199999999999</v>
      </c>
      <c r="AR3478" s="16">
        <f t="shared" si="139"/>
        <v>0</v>
      </c>
      <c r="AS3478" s="5">
        <f t="shared" si="138"/>
        <v>6.9201000000000068E-2</v>
      </c>
    </row>
    <row r="3479" spans="1:45" x14ac:dyDescent="0.25">
      <c r="A3479" s="16" t="s">
        <v>408</v>
      </c>
      <c r="B3479" s="16" t="s">
        <v>146</v>
      </c>
      <c r="C3479" s="16" t="s">
        <v>238</v>
      </c>
      <c r="D3479" s="16">
        <v>2010</v>
      </c>
      <c r="E3479" s="16" t="s">
        <v>1308</v>
      </c>
      <c r="F3479" s="16" t="s">
        <v>591</v>
      </c>
      <c r="G3479" s="10">
        <v>896.57</v>
      </c>
      <c r="H3479" s="73">
        <v>6.7985759999999997</v>
      </c>
      <c r="I3479" s="16">
        <v>11887202</v>
      </c>
      <c r="J3479" s="71">
        <v>0</v>
      </c>
      <c r="K3479" s="71">
        <v>1</v>
      </c>
      <c r="L3479" s="16">
        <v>-2.2983880000000001</v>
      </c>
      <c r="M3479" s="16">
        <v>-0.54822870000000001</v>
      </c>
      <c r="N3479" s="16">
        <v>-1.156428</v>
      </c>
      <c r="O3479" s="16">
        <v>-0.90938589999999997</v>
      </c>
      <c r="P3479" s="16">
        <v>-1.2173080000000001</v>
      </c>
      <c r="Q3479" s="16">
        <v>-1.3037650000000001</v>
      </c>
      <c r="R3479" s="16">
        <v>0.2535</v>
      </c>
      <c r="S3479" s="16">
        <v>2.9999999999999997E-4</v>
      </c>
      <c r="T3479" s="16">
        <v>1E-4</v>
      </c>
      <c r="U3479" s="16">
        <v>1.9819</v>
      </c>
      <c r="V3479" s="16">
        <v>8.15</v>
      </c>
      <c r="W3479" s="16">
        <v>1.29</v>
      </c>
      <c r="X3479" s="16">
        <v>371.00900000000001</v>
      </c>
      <c r="Y3479" s="16">
        <v>34.779000000000003</v>
      </c>
      <c r="Z3479" s="16">
        <v>9.5799999999999996E-2</v>
      </c>
      <c r="AA3479" s="16">
        <v>1.010508</v>
      </c>
      <c r="AB3479" s="16">
        <v>0.89</v>
      </c>
      <c r="AC3479" s="16">
        <v>5.78</v>
      </c>
      <c r="AD3479" s="16">
        <v>15.6</v>
      </c>
      <c r="AE3479" s="16">
        <v>0.43709999999999999</v>
      </c>
      <c r="AF3479" s="16">
        <v>24.531700000000001</v>
      </c>
      <c r="AG3479" s="16">
        <v>22252.400000000001</v>
      </c>
      <c r="AH3479" s="16">
        <v>3.2000000000000002E-3</v>
      </c>
      <c r="AI3479" s="16">
        <v>11.6</v>
      </c>
      <c r="AJ3479" s="16">
        <v>49.7</v>
      </c>
      <c r="AK3479" s="16">
        <v>-1.3708</v>
      </c>
      <c r="AL3479" s="16">
        <v>-1.3362000000000001</v>
      </c>
      <c r="AM3479" s="16">
        <v>-1.4464999999999999</v>
      </c>
      <c r="AN3479" s="16">
        <v>-1.5098</v>
      </c>
      <c r="AO3479" s="16">
        <v>-1.0549999999999999</v>
      </c>
      <c r="AP3479" s="16">
        <v>-1.4803999999999999</v>
      </c>
      <c r="AQ3479" s="16">
        <v>25.729199999999999</v>
      </c>
      <c r="AR3479" s="16">
        <f t="shared" si="139"/>
        <v>0</v>
      </c>
      <c r="AS3479" s="5">
        <f t="shared" si="138"/>
        <v>2.7044999999999764E-2</v>
      </c>
    </row>
    <row r="3480" spans="1:45" x14ac:dyDescent="0.25">
      <c r="A3480" s="16" t="s">
        <v>408</v>
      </c>
      <c r="B3480" s="16" t="s">
        <v>146</v>
      </c>
      <c r="C3480" s="16" t="s">
        <v>238</v>
      </c>
      <c r="D3480" s="16">
        <v>2011</v>
      </c>
      <c r="E3480" s="16" t="s">
        <v>1296</v>
      </c>
      <c r="F3480" s="16" t="s">
        <v>591</v>
      </c>
      <c r="G3480" s="10">
        <v>867.99900000000002</v>
      </c>
      <c r="H3480" s="73">
        <v>6.7661910000000001</v>
      </c>
      <c r="I3480" s="16">
        <v>12288651</v>
      </c>
      <c r="J3480" s="71">
        <v>0</v>
      </c>
      <c r="K3480" s="71">
        <v>1</v>
      </c>
      <c r="L3480" s="16">
        <v>-2.2434769999999999</v>
      </c>
      <c r="M3480" s="16">
        <v>-0.52188570000000001</v>
      </c>
      <c r="N3480" s="16">
        <v>-1.1234759999999999</v>
      </c>
      <c r="O3480" s="16">
        <v>-0.93871249999999995</v>
      </c>
      <c r="P3480" s="16">
        <v>-1.1949890000000001</v>
      </c>
      <c r="Q3480" s="16">
        <v>-1.2290049999999999</v>
      </c>
      <c r="R3480" s="16">
        <v>0.29899999999999999</v>
      </c>
      <c r="S3480" s="16">
        <v>6.9999999999999999E-4</v>
      </c>
      <c r="T3480" s="16">
        <v>1E-4</v>
      </c>
      <c r="U3480" s="16">
        <v>2.2578999999999998</v>
      </c>
      <c r="V3480" s="16">
        <v>8.2780000000000005</v>
      </c>
      <c r="W3480" s="16">
        <v>1.264</v>
      </c>
      <c r="X3480" s="16">
        <v>371.43900000000002</v>
      </c>
      <c r="Y3480" s="16">
        <v>34.412300000000002</v>
      </c>
      <c r="Z3480" s="16">
        <v>7.0199999999999999E-2</v>
      </c>
      <c r="AA3480" s="16">
        <v>0.93283260000000001</v>
      </c>
      <c r="AB3480" s="16">
        <v>0.89</v>
      </c>
      <c r="AC3480" s="16">
        <v>5.78</v>
      </c>
      <c r="AD3480" s="16">
        <v>17.600000000000001</v>
      </c>
      <c r="AE3480" s="16">
        <v>0.2636</v>
      </c>
      <c r="AF3480" s="16">
        <v>30.344799999999999</v>
      </c>
      <c r="AG3480" s="16">
        <v>22888</v>
      </c>
      <c r="AH3480" s="16">
        <v>3.0999999999999999E-3</v>
      </c>
      <c r="AI3480" s="16">
        <v>11.8</v>
      </c>
      <c r="AJ3480" s="16">
        <v>50.2</v>
      </c>
      <c r="AK3480" s="16">
        <v>-1.3648</v>
      </c>
      <c r="AL3480" s="16">
        <v>-1.2626999999999999</v>
      </c>
      <c r="AM3480" s="16">
        <v>-1.3517999999999999</v>
      </c>
      <c r="AN3480" s="16">
        <v>-1.3129</v>
      </c>
      <c r="AO3480" s="16">
        <v>-1.0098</v>
      </c>
      <c r="AP3480" s="16">
        <v>-1.4510000000000001</v>
      </c>
      <c r="AQ3480" s="16">
        <v>25.729199999999999</v>
      </c>
      <c r="AR3480" s="16">
        <f t="shared" si="139"/>
        <v>0</v>
      </c>
      <c r="AS3480" s="5">
        <f t="shared" si="138"/>
        <v>5.4911000000000154E-2</v>
      </c>
    </row>
    <row r="3481" spans="1:45" x14ac:dyDescent="0.25">
      <c r="A3481" s="16" t="s">
        <v>408</v>
      </c>
      <c r="B3481" s="16" t="s">
        <v>146</v>
      </c>
      <c r="C3481" s="16" t="s">
        <v>238</v>
      </c>
      <c r="D3481" s="16">
        <v>2012</v>
      </c>
      <c r="E3481" s="16" t="s">
        <v>1311</v>
      </c>
      <c r="F3481" s="16" t="s">
        <v>591</v>
      </c>
      <c r="G3481" s="10">
        <v>914.11900000000003</v>
      </c>
      <c r="H3481" s="73">
        <v>6.8179600000000002</v>
      </c>
      <c r="I3481" s="16">
        <v>12705135</v>
      </c>
      <c r="J3481" s="71">
        <v>0</v>
      </c>
      <c r="K3481" s="71">
        <v>1</v>
      </c>
      <c r="L3481" s="16">
        <v>-2.1928899999999998</v>
      </c>
      <c r="M3481" s="16">
        <v>-0.54735739999999999</v>
      </c>
      <c r="N3481" s="16">
        <v>-1.126511</v>
      </c>
      <c r="O3481" s="16">
        <v>-0.83688090000000004</v>
      </c>
      <c r="P3481" s="16">
        <v>-1.1740170000000001</v>
      </c>
      <c r="Q3481" s="16">
        <v>-1.214934</v>
      </c>
      <c r="R3481" s="16">
        <v>0.25230000000000002</v>
      </c>
      <c r="S3481" s="16">
        <v>9.5E-4</v>
      </c>
      <c r="T3481" s="16">
        <v>0</v>
      </c>
      <c r="U3481" s="16">
        <v>2.2648000000000001</v>
      </c>
      <c r="V3481" s="16">
        <v>8.3960000000000008</v>
      </c>
      <c r="W3481" s="16">
        <v>1.282</v>
      </c>
      <c r="X3481" s="16">
        <v>370.28100000000001</v>
      </c>
      <c r="Y3481" s="16">
        <v>36.704700000000003</v>
      </c>
      <c r="Z3481" s="16">
        <v>8.0600000000000005E-2</v>
      </c>
      <c r="AA3481" s="16">
        <v>0.83573839999999999</v>
      </c>
      <c r="AB3481" s="16">
        <v>0.89</v>
      </c>
      <c r="AC3481" s="16">
        <v>5.78</v>
      </c>
      <c r="AD3481" s="16">
        <v>20.100000000000001</v>
      </c>
      <c r="AE3481" s="16">
        <v>0.22439999999999999</v>
      </c>
      <c r="AF3481" s="16">
        <v>35.364899999999999</v>
      </c>
      <c r="AG3481" s="16">
        <v>22109</v>
      </c>
      <c r="AH3481" s="16">
        <v>3.0999999999999999E-3</v>
      </c>
      <c r="AI3481" s="16">
        <v>12</v>
      </c>
      <c r="AJ3481" s="16">
        <v>50.7</v>
      </c>
      <c r="AK3481" s="16">
        <v>-1.3447</v>
      </c>
      <c r="AL3481" s="16">
        <v>-1.2452000000000001</v>
      </c>
      <c r="AM3481" s="16">
        <v>-1.4797</v>
      </c>
      <c r="AN3481" s="16">
        <v>-1.0567</v>
      </c>
      <c r="AO3481" s="16">
        <v>-1.0653999999999999</v>
      </c>
      <c r="AP3481" s="16">
        <v>-1.4468000000000001</v>
      </c>
      <c r="AQ3481" s="16">
        <v>25.729199999999999</v>
      </c>
      <c r="AR3481" s="16">
        <f t="shared" si="139"/>
        <v>0</v>
      </c>
      <c r="AS3481" s="5">
        <f t="shared" si="138"/>
        <v>5.058700000000016E-2</v>
      </c>
    </row>
    <row r="3482" spans="1:45" x14ac:dyDescent="0.25">
      <c r="A3482" s="16" t="s">
        <v>408</v>
      </c>
      <c r="B3482" s="16" t="s">
        <v>146</v>
      </c>
      <c r="C3482" s="16" t="s">
        <v>238</v>
      </c>
      <c r="D3482" s="16">
        <v>2013</v>
      </c>
      <c r="E3482" s="16" t="s">
        <v>1294</v>
      </c>
      <c r="F3482" s="16" t="s">
        <v>591</v>
      </c>
      <c r="G3482" s="10">
        <v>934.70299999999997</v>
      </c>
      <c r="H3482" s="73">
        <v>6.8402279999999998</v>
      </c>
      <c r="I3482" s="16">
        <v>13133589</v>
      </c>
      <c r="J3482" s="71">
        <v>0</v>
      </c>
      <c r="K3482" s="71">
        <v>1</v>
      </c>
      <c r="L3482" s="16">
        <v>-2.1453700000000002</v>
      </c>
      <c r="M3482" s="16">
        <v>-0.51910250000000002</v>
      </c>
      <c r="N3482" s="16">
        <v>-1.0590059999999999</v>
      </c>
      <c r="O3482" s="16">
        <v>-0.85086779999999995</v>
      </c>
      <c r="P3482" s="16">
        <v>-1.16995</v>
      </c>
      <c r="Q3482" s="16">
        <v>-1.1919109999999999</v>
      </c>
      <c r="R3482" s="16">
        <v>0.30409999999999998</v>
      </c>
      <c r="S3482" s="16">
        <v>6.9999999999999999E-4</v>
      </c>
      <c r="T3482" s="16">
        <v>1E-4</v>
      </c>
      <c r="U3482" s="16">
        <v>2.8506999999999998</v>
      </c>
      <c r="V3482" s="16">
        <v>8.8620000000000001</v>
      </c>
      <c r="W3482" s="16">
        <v>1.238</v>
      </c>
      <c r="X3482" s="16">
        <v>370.05</v>
      </c>
      <c r="Y3482" s="16">
        <v>36.640799999999999</v>
      </c>
      <c r="Z3482" s="16">
        <v>7.8799999999999995E-2</v>
      </c>
      <c r="AA3482" s="16">
        <v>0.86292480000000005</v>
      </c>
      <c r="AB3482" s="16">
        <v>0.89</v>
      </c>
      <c r="AC3482" s="16">
        <v>5.78</v>
      </c>
      <c r="AD3482" s="16">
        <v>19.399999999999999</v>
      </c>
      <c r="AE3482" s="16">
        <v>0.2442</v>
      </c>
      <c r="AF3482" s="16">
        <v>35.564399999999999</v>
      </c>
      <c r="AG3482" s="16">
        <v>26398.2</v>
      </c>
      <c r="AH3482" s="16">
        <v>3.0000000000000001E-3</v>
      </c>
      <c r="AI3482" s="16">
        <v>12</v>
      </c>
      <c r="AJ3482" s="16">
        <v>50.8</v>
      </c>
      <c r="AK3482" s="16">
        <v>-1.3877999999999999</v>
      </c>
      <c r="AL3482" s="16">
        <v>-1.2917000000000001</v>
      </c>
      <c r="AM3482" s="16">
        <v>-1.3826000000000001</v>
      </c>
      <c r="AN3482" s="16">
        <v>-1.1033999999999999</v>
      </c>
      <c r="AO3482" s="16">
        <v>-0.9869</v>
      </c>
      <c r="AP3482" s="16">
        <v>-1.3684000000000001</v>
      </c>
      <c r="AQ3482" s="16">
        <v>25.729199999999999</v>
      </c>
      <c r="AR3482" s="16">
        <f t="shared" si="139"/>
        <v>0</v>
      </c>
      <c r="AS3482" s="5">
        <f t="shared" si="138"/>
        <v>4.7519999999999563E-2</v>
      </c>
    </row>
    <row r="3483" spans="1:45" x14ac:dyDescent="0.25">
      <c r="A3483" s="16" t="s">
        <v>408</v>
      </c>
      <c r="B3483" s="16" t="s">
        <v>146</v>
      </c>
      <c r="C3483" s="16" t="s">
        <v>238</v>
      </c>
      <c r="D3483" s="16">
        <v>2014</v>
      </c>
      <c r="E3483" s="16" t="s">
        <v>1303</v>
      </c>
      <c r="F3483" s="16" t="s">
        <v>591</v>
      </c>
      <c r="G3483" s="10">
        <v>967.10299999999995</v>
      </c>
      <c r="H3483" s="73">
        <v>6.8743049999999997</v>
      </c>
      <c r="I3483" s="16">
        <v>13569438</v>
      </c>
      <c r="J3483" s="71">
        <v>0</v>
      </c>
      <c r="K3483" s="71">
        <v>1</v>
      </c>
      <c r="L3483" s="16">
        <v>-2.1465719999999999</v>
      </c>
      <c r="M3483" s="16">
        <v>-0.52283109999999999</v>
      </c>
      <c r="N3483" s="16">
        <v>-1.094913</v>
      </c>
      <c r="O3483" s="16">
        <v>-0.78227009999999997</v>
      </c>
      <c r="P3483" s="16">
        <v>-1.1607449999999999</v>
      </c>
      <c r="Q3483" s="16">
        <v>-1.2378169999999999</v>
      </c>
      <c r="R3483" s="16">
        <v>0.29899999999999999</v>
      </c>
      <c r="S3483" s="16">
        <v>4.4999999999999999E-4</v>
      </c>
      <c r="T3483" s="16">
        <v>1E-4</v>
      </c>
      <c r="U3483" s="16">
        <v>2.2648000000000001</v>
      </c>
      <c r="V3483" s="16">
        <v>9.5660000000000007</v>
      </c>
      <c r="W3483" s="16">
        <v>1.216</v>
      </c>
      <c r="X3483" s="16">
        <v>371.916</v>
      </c>
      <c r="Y3483" s="16">
        <v>36.134500000000003</v>
      </c>
      <c r="Z3483" s="16">
        <v>0.106</v>
      </c>
      <c r="AA3483" s="16">
        <v>0.77864710000000004</v>
      </c>
      <c r="AB3483" s="16">
        <v>0.89</v>
      </c>
      <c r="AC3483" s="16">
        <v>5.78</v>
      </c>
      <c r="AD3483" s="16">
        <v>21.57</v>
      </c>
      <c r="AE3483" s="16">
        <v>0.17849999999999999</v>
      </c>
      <c r="AF3483" s="16">
        <v>39.750999999999998</v>
      </c>
      <c r="AG3483" s="16">
        <v>21313.8</v>
      </c>
      <c r="AH3483" s="16">
        <v>3.0000000000000001E-3</v>
      </c>
      <c r="AI3483" s="16">
        <v>12</v>
      </c>
      <c r="AJ3483" s="16">
        <v>50.8</v>
      </c>
      <c r="AK3483" s="16">
        <v>-1.3415999999999999</v>
      </c>
      <c r="AL3483" s="16">
        <v>-1.2342</v>
      </c>
      <c r="AM3483" s="16">
        <v>-1.4850000000000001</v>
      </c>
      <c r="AN3483" s="16">
        <v>-1.5202</v>
      </c>
      <c r="AO3483" s="16">
        <v>-1.1352</v>
      </c>
      <c r="AP3483" s="16">
        <v>-1.1141000000000001</v>
      </c>
      <c r="AQ3483" s="16">
        <v>25.729199999999999</v>
      </c>
      <c r="AR3483" s="16">
        <f t="shared" si="139"/>
        <v>0</v>
      </c>
      <c r="AS3483" s="5">
        <f t="shared" si="138"/>
        <v>-1.2019999999997033E-3</v>
      </c>
    </row>
    <row r="3484" spans="1:45" x14ac:dyDescent="0.25">
      <c r="A3484" s="16" t="s">
        <v>408</v>
      </c>
      <c r="B3484" s="16" t="s">
        <v>147</v>
      </c>
      <c r="C3484" s="16" t="s">
        <v>382</v>
      </c>
      <c r="D3484" s="16">
        <v>1985</v>
      </c>
      <c r="E3484" s="16" t="s">
        <v>4140</v>
      </c>
      <c r="F3484" s="16" t="s">
        <v>590</v>
      </c>
      <c r="G3484" s="10">
        <v>561.52099999999996</v>
      </c>
      <c r="H3484" s="73">
        <v>6.3306480000000001</v>
      </c>
      <c r="I3484" s="16" t="s">
        <v>6700</v>
      </c>
      <c r="K3484" s="71">
        <v>1.5169999999999999</v>
      </c>
      <c r="L3484" s="16">
        <v>-2.3086380000000002</v>
      </c>
      <c r="M3484" s="16">
        <v>-0.55240590000000001</v>
      </c>
      <c r="N3484" s="16">
        <v>-0.95308349999999997</v>
      </c>
      <c r="O3484" s="16">
        <v>-1.5478769999999999</v>
      </c>
      <c r="P3484" s="16">
        <v>-1.340087</v>
      </c>
      <c r="Q3484" s="16">
        <v>-0.71120150000000004</v>
      </c>
      <c r="R3484" s="16">
        <v>0.24790000000000001</v>
      </c>
      <c r="S3484" s="16">
        <v>2.5000000000000001E-4</v>
      </c>
      <c r="T3484" s="16">
        <v>0</v>
      </c>
      <c r="U3484" s="16">
        <v>4.6162000000000001</v>
      </c>
      <c r="V3484" s="16">
        <v>3.61</v>
      </c>
      <c r="W3484" s="16">
        <v>1.1000000000000001</v>
      </c>
      <c r="X3484" s="16">
        <v>376.55399999999997</v>
      </c>
      <c r="Y3484" s="16">
        <v>0</v>
      </c>
      <c r="Z3484" s="16">
        <v>0.108</v>
      </c>
      <c r="AA3484" s="16">
        <v>0.75256290000000003</v>
      </c>
      <c r="AB3484" s="16">
        <v>1.39</v>
      </c>
      <c r="AC3484" s="16">
        <v>8.81</v>
      </c>
      <c r="AD3484" s="16">
        <v>39.74</v>
      </c>
      <c r="AE3484" s="16">
        <v>0.25790000000000002</v>
      </c>
      <c r="AF3484" s="16">
        <v>0</v>
      </c>
      <c r="AG3484" s="16">
        <v>3412.24</v>
      </c>
      <c r="AH3484" s="16">
        <v>5.4100000000000002E-2</v>
      </c>
      <c r="AI3484" s="16">
        <v>11.457800000000001</v>
      </c>
      <c r="AJ3484" s="16">
        <v>44.2776</v>
      </c>
      <c r="AK3484" s="16">
        <v>-1.5810999999999999</v>
      </c>
      <c r="AL3484" s="16">
        <v>-0.51649999999999996</v>
      </c>
      <c r="AM3484" s="16">
        <v>-0.95940000000000003</v>
      </c>
      <c r="AN3484" s="16">
        <v>-0.74650000000000005</v>
      </c>
      <c r="AO3484" s="16">
        <v>-0.26429999999999998</v>
      </c>
      <c r="AP3484" s="16">
        <v>-0.70299999999999996</v>
      </c>
      <c r="AR3484" s="16">
        <f t="shared" si="139"/>
        <v>1</v>
      </c>
      <c r="AS3484" s="5">
        <f t="shared" si="138"/>
        <v>0</v>
      </c>
    </row>
    <row r="3485" spans="1:45" x14ac:dyDescent="0.25">
      <c r="A3485" s="16" t="s">
        <v>408</v>
      </c>
      <c r="B3485" s="16" t="s">
        <v>147</v>
      </c>
      <c r="C3485" s="16" t="s">
        <v>382</v>
      </c>
      <c r="D3485" s="16">
        <v>1986</v>
      </c>
      <c r="E3485" s="16" t="s">
        <v>4148</v>
      </c>
      <c r="F3485" s="16" t="s">
        <v>590</v>
      </c>
      <c r="G3485" s="10">
        <v>551.60299999999995</v>
      </c>
      <c r="H3485" s="73">
        <v>6.3128279999999997</v>
      </c>
      <c r="I3485" s="16" t="s">
        <v>6700</v>
      </c>
      <c r="J3485" s="71">
        <v>-3.0000000000000001E-3</v>
      </c>
      <c r="K3485" s="71">
        <v>1.512</v>
      </c>
      <c r="L3485" s="16">
        <v>-2.3101989999999999</v>
      </c>
      <c r="M3485" s="16">
        <v>-0.55054190000000003</v>
      </c>
      <c r="N3485" s="16">
        <v>-0.97283629999999999</v>
      </c>
      <c r="O3485" s="16">
        <v>-1.53552</v>
      </c>
      <c r="P3485" s="16">
        <v>-1.333779</v>
      </c>
      <c r="Q3485" s="16">
        <v>-0.71644030000000003</v>
      </c>
      <c r="R3485" s="16">
        <v>0.24790000000000001</v>
      </c>
      <c r="S3485" s="16">
        <v>2.5000000000000001E-4</v>
      </c>
      <c r="T3485" s="16">
        <v>2.0000000000000001E-4</v>
      </c>
      <c r="U3485" s="16">
        <v>4.5987999999999998</v>
      </c>
      <c r="V3485" s="16">
        <v>3.984</v>
      </c>
      <c r="W3485" s="16">
        <v>1.1180000000000001</v>
      </c>
      <c r="X3485" s="16">
        <v>372.31299999999999</v>
      </c>
      <c r="Y3485" s="16">
        <v>0</v>
      </c>
      <c r="Z3485" s="16">
        <v>0.1103</v>
      </c>
      <c r="AA3485" s="16">
        <v>0.72887190000000002</v>
      </c>
      <c r="AB3485" s="16">
        <v>1.39</v>
      </c>
      <c r="AC3485" s="16">
        <v>8.81</v>
      </c>
      <c r="AD3485" s="16">
        <v>40.35</v>
      </c>
      <c r="AE3485" s="16">
        <v>0.25140000000000001</v>
      </c>
      <c r="AF3485" s="16">
        <v>0</v>
      </c>
      <c r="AG3485" s="16">
        <v>3181.26</v>
      </c>
      <c r="AH3485" s="16">
        <v>5.3800000000000001E-2</v>
      </c>
      <c r="AI3485" s="16">
        <v>11.4589</v>
      </c>
      <c r="AJ3485" s="16">
        <v>44.900199999999998</v>
      </c>
      <c r="AK3485" s="16">
        <v>-1.5591999999999999</v>
      </c>
      <c r="AL3485" s="16">
        <v>-0.5333</v>
      </c>
      <c r="AM3485" s="16">
        <v>-0.97629999999999995</v>
      </c>
      <c r="AN3485" s="16">
        <v>-0.72929999999999995</v>
      </c>
      <c r="AO3485" s="16">
        <v>-0.28860000000000002</v>
      </c>
      <c r="AP3485" s="16">
        <v>-0.71130000000000004</v>
      </c>
      <c r="AR3485" s="16">
        <f t="shared" si="139"/>
        <v>1</v>
      </c>
      <c r="AS3485" s="5">
        <f t="shared" si="138"/>
        <v>-1.5609999999997015E-3</v>
      </c>
    </row>
    <row r="3486" spans="1:45" x14ac:dyDescent="0.25">
      <c r="A3486" s="16" t="s">
        <v>408</v>
      </c>
      <c r="B3486" s="16" t="s">
        <v>147</v>
      </c>
      <c r="C3486" s="16" t="s">
        <v>382</v>
      </c>
      <c r="D3486" s="16">
        <v>1987</v>
      </c>
      <c r="E3486" s="16" t="s">
        <v>4163</v>
      </c>
      <c r="F3486" s="16" t="s">
        <v>590</v>
      </c>
      <c r="G3486" s="10">
        <v>536.85299999999995</v>
      </c>
      <c r="H3486" s="73">
        <v>6.2857240000000001</v>
      </c>
      <c r="I3486" s="16" t="s">
        <v>6700</v>
      </c>
      <c r="J3486" s="71">
        <v>-7.1999999999999995E-2</v>
      </c>
      <c r="K3486" s="71">
        <v>1.4059999999999999</v>
      </c>
      <c r="L3486" s="16">
        <v>-2.3041520000000002</v>
      </c>
      <c r="M3486" s="16">
        <v>-0.55147389999999996</v>
      </c>
      <c r="N3486" s="16">
        <v>-0.95895609999999998</v>
      </c>
      <c r="O3486" s="16">
        <v>-1.536808</v>
      </c>
      <c r="P3486" s="16">
        <v>-1.32708</v>
      </c>
      <c r="Q3486" s="16">
        <v>-0.72167919999999997</v>
      </c>
      <c r="R3486" s="16">
        <v>0.24790000000000001</v>
      </c>
      <c r="S3486" s="16">
        <v>2.5000000000000001E-4</v>
      </c>
      <c r="T3486" s="16">
        <v>1E-4</v>
      </c>
      <c r="U3486" s="16">
        <v>4.7176</v>
      </c>
      <c r="V3486" s="16">
        <v>4.3579999999999997</v>
      </c>
      <c r="W3486" s="16">
        <v>1.1359999999999999</v>
      </c>
      <c r="X3486" s="16">
        <v>371.1</v>
      </c>
      <c r="Y3486" s="16">
        <v>0</v>
      </c>
      <c r="Z3486" s="16">
        <v>0.1053</v>
      </c>
      <c r="AA3486" s="16">
        <v>0.7051809</v>
      </c>
      <c r="AB3486" s="16">
        <v>1.39</v>
      </c>
      <c r="AC3486" s="16">
        <v>8.81</v>
      </c>
      <c r="AD3486" s="16">
        <v>40.96</v>
      </c>
      <c r="AE3486" s="16">
        <v>0.2656</v>
      </c>
      <c r="AF3486" s="16">
        <v>0</v>
      </c>
      <c r="AG3486" s="16">
        <v>3196.58</v>
      </c>
      <c r="AH3486" s="16">
        <v>5.3499999999999999E-2</v>
      </c>
      <c r="AI3486" s="16">
        <v>11.46</v>
      </c>
      <c r="AJ3486" s="16">
        <v>45.522799999999997</v>
      </c>
      <c r="AK3486" s="16">
        <v>-1.5373000000000001</v>
      </c>
      <c r="AL3486" s="16">
        <v>-0.55010000000000003</v>
      </c>
      <c r="AM3486" s="16">
        <v>-0.99329999999999996</v>
      </c>
      <c r="AN3486" s="16">
        <v>-0.71209999999999996</v>
      </c>
      <c r="AO3486" s="16">
        <v>-0.31280000000000002</v>
      </c>
      <c r="AP3486" s="16">
        <v>-0.71960000000000002</v>
      </c>
      <c r="AR3486" s="16">
        <f t="shared" si="139"/>
        <v>1</v>
      </c>
      <c r="AS3486" s="5">
        <f t="shared" si="138"/>
        <v>6.0469999999996915E-3</v>
      </c>
    </row>
    <row r="3487" spans="1:45" x14ac:dyDescent="0.25">
      <c r="A3487" s="16" t="s">
        <v>408</v>
      </c>
      <c r="B3487" s="16" t="s">
        <v>147</v>
      </c>
      <c r="C3487" s="16" t="s">
        <v>382</v>
      </c>
      <c r="D3487" s="16">
        <v>1988</v>
      </c>
      <c r="E3487" s="16" t="s">
        <v>4160</v>
      </c>
      <c r="F3487" s="16" t="s">
        <v>590</v>
      </c>
      <c r="G3487" s="10">
        <v>555.27499999999998</v>
      </c>
      <c r="H3487" s="73">
        <v>6.3194629999999998</v>
      </c>
      <c r="I3487" s="16" t="s">
        <v>6700</v>
      </c>
      <c r="J3487" s="71">
        <v>4.8000000000000001E-2</v>
      </c>
      <c r="K3487" s="71">
        <v>1.476</v>
      </c>
      <c r="L3487" s="16">
        <v>-2.3157390000000002</v>
      </c>
      <c r="M3487" s="16">
        <v>-0.55147389999999996</v>
      </c>
      <c r="N3487" s="16">
        <v>-0.97816939999999997</v>
      </c>
      <c r="O3487" s="16">
        <v>-1.5451980000000001</v>
      </c>
      <c r="P3487" s="16">
        <v>-1.3204750000000001</v>
      </c>
      <c r="Q3487" s="16">
        <v>-0.72690250000000001</v>
      </c>
      <c r="R3487" s="16">
        <v>0.24790000000000001</v>
      </c>
      <c r="S3487" s="16">
        <v>2.5000000000000001E-4</v>
      </c>
      <c r="T3487" s="16">
        <v>1E-4</v>
      </c>
      <c r="U3487" s="16">
        <v>4.5639000000000003</v>
      </c>
      <c r="V3487" s="16">
        <v>4.7320000000000002</v>
      </c>
      <c r="W3487" s="16">
        <v>1.1539999999999999</v>
      </c>
      <c r="X3487" s="16">
        <v>369.19099999999997</v>
      </c>
      <c r="Y3487" s="16">
        <v>0</v>
      </c>
      <c r="Z3487" s="16">
        <v>9.6500000000000002E-2</v>
      </c>
      <c r="AA3487" s="16">
        <v>0.68148989999999998</v>
      </c>
      <c r="AB3487" s="16">
        <v>1.39</v>
      </c>
      <c r="AC3487" s="16">
        <v>8.81</v>
      </c>
      <c r="AD3487" s="16">
        <v>41.57</v>
      </c>
      <c r="AE3487" s="16">
        <v>0.26800000000000002</v>
      </c>
      <c r="AF3487" s="16">
        <v>0</v>
      </c>
      <c r="AG3487" s="16">
        <v>3324.5</v>
      </c>
      <c r="AH3487" s="16">
        <v>5.3199999999999997E-2</v>
      </c>
      <c r="AI3487" s="16">
        <v>11.4611</v>
      </c>
      <c r="AJ3487" s="16">
        <v>46.145400000000002</v>
      </c>
      <c r="AK3487" s="16">
        <v>-1.5154000000000001</v>
      </c>
      <c r="AL3487" s="16">
        <v>-0.56689999999999996</v>
      </c>
      <c r="AM3487" s="16">
        <v>-1.0102</v>
      </c>
      <c r="AN3487" s="16">
        <v>-0.69479999999999997</v>
      </c>
      <c r="AO3487" s="16">
        <v>-0.33710000000000001</v>
      </c>
      <c r="AP3487" s="16">
        <v>-0.72789999999999999</v>
      </c>
      <c r="AR3487" s="16">
        <f t="shared" si="139"/>
        <v>1</v>
      </c>
      <c r="AS3487" s="5">
        <f t="shared" si="138"/>
        <v>-1.1587000000000014E-2</v>
      </c>
    </row>
    <row r="3488" spans="1:45" x14ac:dyDescent="0.25">
      <c r="A3488" s="16" t="s">
        <v>408</v>
      </c>
      <c r="B3488" s="16" t="s">
        <v>147</v>
      </c>
      <c r="C3488" s="16" t="s">
        <v>382</v>
      </c>
      <c r="D3488" s="16">
        <v>1989</v>
      </c>
      <c r="E3488" s="16" t="s">
        <v>4145</v>
      </c>
      <c r="F3488" s="16" t="s">
        <v>590</v>
      </c>
      <c r="G3488" s="10">
        <v>561.44799999999998</v>
      </c>
      <c r="H3488" s="73">
        <v>6.3305189999999998</v>
      </c>
      <c r="I3488" s="16" t="s">
        <v>6700</v>
      </c>
      <c r="J3488" s="71">
        <v>-1.2E-2</v>
      </c>
      <c r="K3488" s="71">
        <v>1.4590000000000001</v>
      </c>
      <c r="L3488" s="16">
        <v>-2.296195</v>
      </c>
      <c r="M3488" s="16">
        <v>-0.55054190000000003</v>
      </c>
      <c r="N3488" s="16">
        <v>-0.9640031</v>
      </c>
      <c r="O3488" s="16">
        <v>-1.519218</v>
      </c>
      <c r="P3488" s="16">
        <v>-1.3138920000000001</v>
      </c>
      <c r="Q3488" s="16">
        <v>-0.73215929999999996</v>
      </c>
      <c r="R3488" s="16">
        <v>0.24790000000000001</v>
      </c>
      <c r="S3488" s="16">
        <v>2.5000000000000001E-4</v>
      </c>
      <c r="T3488" s="16">
        <v>2.0000000000000001E-4</v>
      </c>
      <c r="U3488" s="16">
        <v>4.5465</v>
      </c>
      <c r="V3488" s="16">
        <v>5.1059999999999999</v>
      </c>
      <c r="W3488" s="16">
        <v>1.1719999999999999</v>
      </c>
      <c r="X3488" s="16">
        <v>370.26900000000001</v>
      </c>
      <c r="Y3488" s="16">
        <v>1.2079</v>
      </c>
      <c r="Z3488" s="16">
        <v>9.2100000000000001E-2</v>
      </c>
      <c r="AA3488" s="16">
        <v>0.65741039999999995</v>
      </c>
      <c r="AB3488" s="16">
        <v>1.39</v>
      </c>
      <c r="AC3488" s="16">
        <v>8.81</v>
      </c>
      <c r="AD3488" s="16">
        <v>42.19</v>
      </c>
      <c r="AE3488" s="16">
        <v>0.26779999999999998</v>
      </c>
      <c r="AF3488" s="16">
        <v>0</v>
      </c>
      <c r="AG3488" s="16">
        <v>3474.19</v>
      </c>
      <c r="AH3488" s="16">
        <v>5.2900000000000003E-2</v>
      </c>
      <c r="AI3488" s="16">
        <v>11.462199999999999</v>
      </c>
      <c r="AJ3488" s="16">
        <v>46.768000000000001</v>
      </c>
      <c r="AK3488" s="16">
        <v>-1.4935</v>
      </c>
      <c r="AL3488" s="16">
        <v>-0.5837</v>
      </c>
      <c r="AM3488" s="16">
        <v>-1.0271999999999999</v>
      </c>
      <c r="AN3488" s="16">
        <v>-0.67759999999999998</v>
      </c>
      <c r="AO3488" s="16">
        <v>-0.3614</v>
      </c>
      <c r="AP3488" s="16">
        <v>-0.73619999999999997</v>
      </c>
      <c r="AR3488" s="16">
        <f t="shared" si="139"/>
        <v>1</v>
      </c>
      <c r="AS3488" s="5">
        <f t="shared" si="138"/>
        <v>1.9544000000000228E-2</v>
      </c>
    </row>
    <row r="3489" spans="1:45" x14ac:dyDescent="0.25">
      <c r="A3489" s="16" t="s">
        <v>408</v>
      </c>
      <c r="B3489" s="16" t="s">
        <v>147</v>
      </c>
      <c r="C3489" s="16" t="s">
        <v>382</v>
      </c>
      <c r="D3489" s="16">
        <v>1990</v>
      </c>
      <c r="E3489" s="16" t="s">
        <v>4153</v>
      </c>
      <c r="F3489" s="16" t="s">
        <v>590</v>
      </c>
      <c r="G3489" s="10">
        <v>545.20600000000002</v>
      </c>
      <c r="H3489" s="73">
        <v>6.301164</v>
      </c>
      <c r="I3489" s="16" t="s">
        <v>6700</v>
      </c>
      <c r="J3489" s="71">
        <v>1.9E-2</v>
      </c>
      <c r="K3489" s="71">
        <v>1.486</v>
      </c>
      <c r="L3489" s="16">
        <v>-2.2780309999999999</v>
      </c>
      <c r="M3489" s="16">
        <v>-0.55052840000000003</v>
      </c>
      <c r="N3489" s="16">
        <v>-0.9522448</v>
      </c>
      <c r="O3489" s="16">
        <v>-1.4907589999999999</v>
      </c>
      <c r="P3489" s="16">
        <v>-1.3096190000000001</v>
      </c>
      <c r="Q3489" s="16">
        <v>-0.73738009999999998</v>
      </c>
      <c r="R3489" s="16">
        <v>0.24790000000000001</v>
      </c>
      <c r="S3489" s="16">
        <v>5.0000000000000001E-4</v>
      </c>
      <c r="T3489" s="16">
        <v>1E-4</v>
      </c>
      <c r="U3489" s="16">
        <v>4.5289999999999999</v>
      </c>
      <c r="V3489" s="16">
        <v>5.48</v>
      </c>
      <c r="W3489" s="16">
        <v>1.19</v>
      </c>
      <c r="X3489" s="16">
        <v>370.97</v>
      </c>
      <c r="Y3489" s="16">
        <v>2.86</v>
      </c>
      <c r="Z3489" s="16">
        <v>9.6699999999999994E-2</v>
      </c>
      <c r="AA3489" s="16">
        <v>0.70362729999999996</v>
      </c>
      <c r="AB3489" s="16">
        <v>1.39</v>
      </c>
      <c r="AC3489" s="16">
        <v>8.81</v>
      </c>
      <c r="AD3489" s="16">
        <v>41</v>
      </c>
      <c r="AE3489" s="16">
        <v>0.27760000000000001</v>
      </c>
      <c r="AF3489" s="16">
        <v>0</v>
      </c>
      <c r="AG3489" s="16">
        <v>4172.2299999999996</v>
      </c>
      <c r="AH3489" s="16">
        <v>4.1399999999999999E-2</v>
      </c>
      <c r="AI3489" s="16">
        <v>11.6</v>
      </c>
      <c r="AJ3489" s="16">
        <v>47.5</v>
      </c>
      <c r="AK3489" s="16">
        <v>-1.4716</v>
      </c>
      <c r="AL3489" s="16">
        <v>-0.60050000000000003</v>
      </c>
      <c r="AM3489" s="16">
        <v>-1.0441</v>
      </c>
      <c r="AN3489" s="16">
        <v>-0.66039999999999999</v>
      </c>
      <c r="AO3489" s="16">
        <v>-0.3856</v>
      </c>
      <c r="AP3489" s="16">
        <v>-0.74450000000000005</v>
      </c>
      <c r="AR3489" s="16">
        <f t="shared" si="139"/>
        <v>1</v>
      </c>
      <c r="AS3489" s="5">
        <f t="shared" si="138"/>
        <v>1.8164000000000069E-2</v>
      </c>
    </row>
    <row r="3490" spans="1:45" x14ac:dyDescent="0.25">
      <c r="A3490" s="16" t="s">
        <v>408</v>
      </c>
      <c r="B3490" s="16" t="s">
        <v>147</v>
      </c>
      <c r="C3490" s="16" t="s">
        <v>382</v>
      </c>
      <c r="D3490" s="16">
        <v>1991</v>
      </c>
      <c r="E3490" s="16" t="s">
        <v>4156</v>
      </c>
      <c r="F3490" s="16" t="s">
        <v>590</v>
      </c>
      <c r="G3490" s="10">
        <v>528.096</v>
      </c>
      <c r="H3490" s="73">
        <v>6.2692779999999999</v>
      </c>
      <c r="I3490" s="16" t="s">
        <v>6700</v>
      </c>
      <c r="J3490" s="71">
        <v>-0.03</v>
      </c>
      <c r="K3490" s="71">
        <v>1.4419999999999999</v>
      </c>
      <c r="L3490" s="16">
        <v>-2.2556349999999998</v>
      </c>
      <c r="M3490" s="16">
        <v>-0.54959639999999998</v>
      </c>
      <c r="N3490" s="16">
        <v>-0.95287770000000005</v>
      </c>
      <c r="O3490" s="16">
        <v>-1.445967</v>
      </c>
      <c r="P3490" s="16">
        <v>-1.30149</v>
      </c>
      <c r="Q3490" s="16">
        <v>-0.74263699999999999</v>
      </c>
      <c r="R3490" s="16">
        <v>0.24790000000000001</v>
      </c>
      <c r="S3490" s="16">
        <v>5.0000000000000001E-4</v>
      </c>
      <c r="T3490" s="16">
        <v>2.0000000000000001E-4</v>
      </c>
      <c r="U3490" s="16">
        <v>4.5115999999999996</v>
      </c>
      <c r="V3490" s="16">
        <v>5.71</v>
      </c>
      <c r="W3490" s="16">
        <v>1.208</v>
      </c>
      <c r="X3490" s="16">
        <v>370.21199999999999</v>
      </c>
      <c r="Y3490" s="16">
        <v>4.5122</v>
      </c>
      <c r="Z3490" s="16">
        <v>9.8799999999999999E-2</v>
      </c>
      <c r="AA3490" s="16">
        <v>0.68809220000000004</v>
      </c>
      <c r="AB3490" s="16">
        <v>1.39</v>
      </c>
      <c r="AC3490" s="16">
        <v>8.81</v>
      </c>
      <c r="AD3490" s="16">
        <v>41.4</v>
      </c>
      <c r="AE3490" s="16">
        <v>0.27600000000000002</v>
      </c>
      <c r="AF3490" s="16">
        <v>0</v>
      </c>
      <c r="AG3490" s="16">
        <v>7280.95</v>
      </c>
      <c r="AH3490" s="16">
        <v>4.1799999999999997E-2</v>
      </c>
      <c r="AI3490" s="16">
        <v>11.6</v>
      </c>
      <c r="AJ3490" s="16">
        <v>48.1</v>
      </c>
      <c r="AK3490" s="16">
        <v>-1.4497</v>
      </c>
      <c r="AL3490" s="16">
        <v>-0.61729999999999996</v>
      </c>
      <c r="AM3490" s="16">
        <v>-1.0610999999999999</v>
      </c>
      <c r="AN3490" s="16">
        <v>-0.64319999999999999</v>
      </c>
      <c r="AO3490" s="16">
        <v>-0.40989999999999999</v>
      </c>
      <c r="AP3490" s="16">
        <v>-0.75280000000000002</v>
      </c>
      <c r="AR3490" s="16">
        <f t="shared" si="139"/>
        <v>1</v>
      </c>
      <c r="AS3490" s="5">
        <f t="shared" si="138"/>
        <v>2.2396000000000083E-2</v>
      </c>
    </row>
    <row r="3491" spans="1:45" x14ac:dyDescent="0.25">
      <c r="A3491" s="16" t="s">
        <v>408</v>
      </c>
      <c r="B3491" s="16" t="s">
        <v>147</v>
      </c>
      <c r="C3491" s="16" t="s">
        <v>382</v>
      </c>
      <c r="D3491" s="16">
        <v>1992</v>
      </c>
      <c r="E3491" s="16" t="s">
        <v>4141</v>
      </c>
      <c r="F3491" s="16" t="s">
        <v>590</v>
      </c>
      <c r="G3491" s="10">
        <v>495.45299999999997</v>
      </c>
      <c r="H3491" s="73">
        <v>6.2054729999999996</v>
      </c>
      <c r="I3491" s="16" t="s">
        <v>6700</v>
      </c>
      <c r="J3491" s="71">
        <v>-6.6000000000000003E-2</v>
      </c>
      <c r="K3491" s="71">
        <v>1.35</v>
      </c>
      <c r="L3491" s="16">
        <v>-2.1855570000000002</v>
      </c>
      <c r="M3491" s="16">
        <v>-0.55147389999999996</v>
      </c>
      <c r="N3491" s="16">
        <v>-0.82626010000000005</v>
      </c>
      <c r="O3491" s="16">
        <v>-1.4219550000000001</v>
      </c>
      <c r="P3491" s="16">
        <v>-1.2891999999999999</v>
      </c>
      <c r="Q3491" s="16">
        <v>-0.74787579999999998</v>
      </c>
      <c r="R3491" s="16">
        <v>0.24790000000000001</v>
      </c>
      <c r="S3491" s="16">
        <v>2.5000000000000001E-4</v>
      </c>
      <c r="T3491" s="16">
        <v>1E-4</v>
      </c>
      <c r="U3491" s="16">
        <v>5.6750999999999996</v>
      </c>
      <c r="V3491" s="16">
        <v>5.94</v>
      </c>
      <c r="W3491" s="16">
        <v>1.226</v>
      </c>
      <c r="X3491" s="16">
        <v>369.93599999999998</v>
      </c>
      <c r="Y3491" s="16">
        <v>6.1642999999999999</v>
      </c>
      <c r="Z3491" s="16">
        <v>9.3600000000000003E-2</v>
      </c>
      <c r="AA3491" s="16">
        <v>0.69352939999999996</v>
      </c>
      <c r="AB3491" s="16">
        <v>1.39</v>
      </c>
      <c r="AC3491" s="16">
        <v>8.81</v>
      </c>
      <c r="AD3491" s="16">
        <v>41.26</v>
      </c>
      <c r="AE3491" s="16">
        <v>0.38479999999999998</v>
      </c>
      <c r="AF3491" s="16">
        <v>0</v>
      </c>
      <c r="AG3491" s="16">
        <v>4191.3900000000003</v>
      </c>
      <c r="AH3491" s="16">
        <v>5.7500000000000002E-2</v>
      </c>
      <c r="AI3491" s="16">
        <v>11.5</v>
      </c>
      <c r="AJ3491" s="16">
        <v>48.7</v>
      </c>
      <c r="AK3491" s="16">
        <v>-1.4278</v>
      </c>
      <c r="AL3491" s="16">
        <v>-0.6341</v>
      </c>
      <c r="AM3491" s="16">
        <v>-1.0780000000000001</v>
      </c>
      <c r="AN3491" s="16">
        <v>-0.626</v>
      </c>
      <c r="AO3491" s="16">
        <v>-0.43419999999999997</v>
      </c>
      <c r="AP3491" s="16">
        <v>-0.7611</v>
      </c>
      <c r="AR3491" s="16">
        <f t="shared" si="139"/>
        <v>1</v>
      </c>
      <c r="AS3491" s="5">
        <f t="shared" si="138"/>
        <v>7.0077999999999641E-2</v>
      </c>
    </row>
    <row r="3492" spans="1:45" x14ac:dyDescent="0.25">
      <c r="A3492" s="16" t="s">
        <v>408</v>
      </c>
      <c r="B3492" s="16" t="s">
        <v>147</v>
      </c>
      <c r="C3492" s="16" t="s">
        <v>382</v>
      </c>
      <c r="D3492" s="16">
        <v>1993</v>
      </c>
      <c r="E3492" s="16" t="s">
        <v>4162</v>
      </c>
      <c r="F3492" s="16" t="s">
        <v>590</v>
      </c>
      <c r="G3492" s="10">
        <v>411.18099999999998</v>
      </c>
      <c r="H3492" s="73">
        <v>6.0190340000000004</v>
      </c>
      <c r="I3492" s="16" t="s">
        <v>6700</v>
      </c>
      <c r="J3492" s="71">
        <v>-0.219</v>
      </c>
      <c r="K3492" s="71">
        <v>1.085</v>
      </c>
      <c r="L3492" s="16">
        <v>-2.2034690000000001</v>
      </c>
      <c r="M3492" s="16">
        <v>-0.54940730000000004</v>
      </c>
      <c r="N3492" s="16">
        <v>-0.94776709999999997</v>
      </c>
      <c r="O3492" s="16">
        <v>-1.349793</v>
      </c>
      <c r="P3492" s="16">
        <v>-1.2805340000000001</v>
      </c>
      <c r="Q3492" s="16">
        <v>-0.75309630000000005</v>
      </c>
      <c r="R3492" s="16">
        <v>0.24790000000000001</v>
      </c>
      <c r="S3492" s="16">
        <v>5.5000000000000003E-4</v>
      </c>
      <c r="T3492" s="16">
        <v>2.0000000000000001E-4</v>
      </c>
      <c r="U3492" s="16">
        <v>4.4767000000000001</v>
      </c>
      <c r="V3492" s="16">
        <v>6.17</v>
      </c>
      <c r="W3492" s="16">
        <v>1.244</v>
      </c>
      <c r="X3492" s="16">
        <v>369.69900000000001</v>
      </c>
      <c r="Y3492" s="16">
        <v>7.8163999999999998</v>
      </c>
      <c r="Z3492" s="16">
        <v>9.7199999999999995E-2</v>
      </c>
      <c r="AA3492" s="16">
        <v>0.60575619999999997</v>
      </c>
      <c r="AB3492" s="16">
        <v>1.39</v>
      </c>
      <c r="AC3492" s="16">
        <v>8.81</v>
      </c>
      <c r="AD3492" s="16">
        <v>43.52</v>
      </c>
      <c r="AE3492" s="16">
        <v>0.42370000000000002</v>
      </c>
      <c r="AF3492" s="16">
        <v>0</v>
      </c>
      <c r="AG3492" s="16">
        <v>7080.91</v>
      </c>
      <c r="AH3492" s="16">
        <v>5.8200000000000002E-2</v>
      </c>
      <c r="AI3492" s="16">
        <v>11.5</v>
      </c>
      <c r="AJ3492" s="16">
        <v>49.3</v>
      </c>
      <c r="AK3492" s="16">
        <v>-1.4059999999999999</v>
      </c>
      <c r="AL3492" s="16">
        <v>-0.65090000000000003</v>
      </c>
      <c r="AM3492" s="16">
        <v>-1.0949</v>
      </c>
      <c r="AN3492" s="16">
        <v>-0.60880000000000001</v>
      </c>
      <c r="AO3492" s="16">
        <v>-0.45839999999999997</v>
      </c>
      <c r="AP3492" s="16">
        <v>-0.76929999999999998</v>
      </c>
      <c r="AR3492" s="16">
        <f t="shared" si="139"/>
        <v>1</v>
      </c>
      <c r="AS3492" s="5">
        <f t="shared" si="138"/>
        <v>-1.7911999999999928E-2</v>
      </c>
    </row>
    <row r="3493" spans="1:45" x14ac:dyDescent="0.25">
      <c r="A3493" s="16" t="s">
        <v>408</v>
      </c>
      <c r="B3493" s="16" t="s">
        <v>147</v>
      </c>
      <c r="C3493" s="16" t="s">
        <v>382</v>
      </c>
      <c r="D3493" s="16">
        <v>1994</v>
      </c>
      <c r="E3493" s="16" t="s">
        <v>4168</v>
      </c>
      <c r="F3493" s="16" t="s">
        <v>590</v>
      </c>
      <c r="G3493" s="10">
        <v>461.577</v>
      </c>
      <c r="H3493" s="73">
        <v>6.1346489999999996</v>
      </c>
      <c r="I3493" s="16" t="s">
        <v>6700</v>
      </c>
      <c r="J3493" s="71">
        <v>0.08</v>
      </c>
      <c r="K3493" s="71">
        <v>1.175</v>
      </c>
      <c r="L3493" s="16">
        <v>-2.185457</v>
      </c>
      <c r="M3493" s="16">
        <v>-0.55128480000000002</v>
      </c>
      <c r="N3493" s="16">
        <v>-0.94803839999999995</v>
      </c>
      <c r="O3493" s="16">
        <v>-1.310368</v>
      </c>
      <c r="P3493" s="16">
        <v>-1.274214</v>
      </c>
      <c r="Q3493" s="16">
        <v>-0.75835470000000005</v>
      </c>
      <c r="R3493" s="16">
        <v>0.24790000000000001</v>
      </c>
      <c r="S3493" s="16">
        <v>2.9999999999999997E-4</v>
      </c>
      <c r="T3493" s="16">
        <v>1E-4</v>
      </c>
      <c r="U3493" s="16">
        <v>4.4592999999999998</v>
      </c>
      <c r="V3493" s="16">
        <v>6.4</v>
      </c>
      <c r="W3493" s="16">
        <v>1.262</v>
      </c>
      <c r="X3493" s="16">
        <v>368.99799999999999</v>
      </c>
      <c r="Y3493" s="16">
        <v>9.4686000000000003</v>
      </c>
      <c r="Z3493" s="16">
        <v>9.2399999999999996E-2</v>
      </c>
      <c r="AA3493" s="16">
        <v>0.56808360000000002</v>
      </c>
      <c r="AB3493" s="16">
        <v>1.39</v>
      </c>
      <c r="AC3493" s="16">
        <v>8.81</v>
      </c>
      <c r="AD3493" s="16">
        <v>44.49</v>
      </c>
      <c r="AE3493" s="16">
        <v>0.51180000000000003</v>
      </c>
      <c r="AF3493" s="16">
        <v>0</v>
      </c>
      <c r="AG3493" s="16">
        <v>5908.12</v>
      </c>
      <c r="AH3493" s="16">
        <v>5.6800000000000003E-2</v>
      </c>
      <c r="AI3493" s="16">
        <v>11.5</v>
      </c>
      <c r="AJ3493" s="16">
        <v>49.9</v>
      </c>
      <c r="AK3493" s="16">
        <v>-1.3841000000000001</v>
      </c>
      <c r="AL3493" s="16">
        <v>-0.66779999999999995</v>
      </c>
      <c r="AM3493" s="16">
        <v>-1.1119000000000001</v>
      </c>
      <c r="AN3493" s="16">
        <v>-0.59150000000000003</v>
      </c>
      <c r="AO3493" s="16">
        <v>-0.48270000000000002</v>
      </c>
      <c r="AP3493" s="16">
        <v>-0.77759999999999996</v>
      </c>
      <c r="AR3493" s="16">
        <f t="shared" si="139"/>
        <v>1</v>
      </c>
      <c r="AS3493" s="5">
        <f t="shared" si="138"/>
        <v>1.8012000000000139E-2</v>
      </c>
    </row>
    <row r="3494" spans="1:45" x14ac:dyDescent="0.25">
      <c r="A3494" s="16" t="s">
        <v>408</v>
      </c>
      <c r="B3494" s="16" t="s">
        <v>147</v>
      </c>
      <c r="C3494" s="16" t="s">
        <v>382</v>
      </c>
      <c r="D3494" s="16">
        <v>1995</v>
      </c>
      <c r="E3494" s="16" t="s">
        <v>4166</v>
      </c>
      <c r="F3494" s="16" t="s">
        <v>590</v>
      </c>
      <c r="G3494" s="10">
        <v>484.935</v>
      </c>
      <c r="H3494" s="73">
        <v>6.1840159999999997</v>
      </c>
      <c r="I3494" s="16" t="s">
        <v>6700</v>
      </c>
      <c r="J3494" s="71">
        <v>1.7000000000000001E-2</v>
      </c>
      <c r="K3494" s="71">
        <v>1.1950000000000001</v>
      </c>
      <c r="L3494" s="16">
        <v>-2.1676090000000001</v>
      </c>
      <c r="M3494" s="16">
        <v>-0.54959639999999998</v>
      </c>
      <c r="N3494" s="16">
        <v>-0.95662100000000005</v>
      </c>
      <c r="O3494" s="16">
        <v>-1.2667809999999999</v>
      </c>
      <c r="P3494" s="16">
        <v>-1.2677830000000001</v>
      </c>
      <c r="Q3494" s="16">
        <v>-0.76359350000000004</v>
      </c>
      <c r="R3494" s="16">
        <v>0.24790000000000001</v>
      </c>
      <c r="S3494" s="16">
        <v>5.0000000000000001E-4</v>
      </c>
      <c r="T3494" s="16">
        <v>2.0000000000000001E-4</v>
      </c>
      <c r="U3494" s="16">
        <v>4.4419000000000004</v>
      </c>
      <c r="V3494" s="16">
        <v>6.63</v>
      </c>
      <c r="W3494" s="16">
        <v>1.28</v>
      </c>
      <c r="X3494" s="16">
        <v>366.99400000000003</v>
      </c>
      <c r="Y3494" s="16">
        <v>11.120699999999999</v>
      </c>
      <c r="Z3494" s="16">
        <v>9.0499999999999997E-2</v>
      </c>
      <c r="AA3494" s="16">
        <v>0.53410069999999998</v>
      </c>
      <c r="AB3494" s="16">
        <v>1.39</v>
      </c>
      <c r="AC3494" s="16">
        <v>8.81</v>
      </c>
      <c r="AD3494" s="16">
        <v>45.365000000000002</v>
      </c>
      <c r="AE3494" s="16">
        <v>0.50680000000000003</v>
      </c>
      <c r="AF3494" s="16">
        <v>0</v>
      </c>
      <c r="AG3494" s="16">
        <v>7212.4</v>
      </c>
      <c r="AH3494" s="16">
        <v>5.5500000000000001E-2</v>
      </c>
      <c r="AI3494" s="16">
        <v>11.5</v>
      </c>
      <c r="AJ3494" s="16">
        <v>50.5</v>
      </c>
      <c r="AK3494" s="16">
        <v>-1.3622000000000001</v>
      </c>
      <c r="AL3494" s="16">
        <v>-0.68459999999999999</v>
      </c>
      <c r="AM3494" s="16">
        <v>-1.1288</v>
      </c>
      <c r="AN3494" s="16">
        <v>-0.57430000000000003</v>
      </c>
      <c r="AO3494" s="16">
        <v>-0.50700000000000001</v>
      </c>
      <c r="AP3494" s="16">
        <v>-0.78590000000000004</v>
      </c>
      <c r="AR3494" s="16">
        <f t="shared" si="139"/>
        <v>1</v>
      </c>
      <c r="AS3494" s="5">
        <f t="shared" si="138"/>
        <v>1.7847999999999864E-2</v>
      </c>
    </row>
    <row r="3495" spans="1:45" x14ac:dyDescent="0.25">
      <c r="A3495" s="16" t="s">
        <v>408</v>
      </c>
      <c r="B3495" s="16" t="s">
        <v>147</v>
      </c>
      <c r="C3495" s="16" t="s">
        <v>382</v>
      </c>
      <c r="D3495" s="16">
        <v>1996</v>
      </c>
      <c r="E3495" s="16" t="s">
        <v>4149</v>
      </c>
      <c r="F3495" s="16" t="s">
        <v>590</v>
      </c>
      <c r="G3495" s="10">
        <v>512.88</v>
      </c>
      <c r="H3495" s="73">
        <v>6.2400419999999999</v>
      </c>
      <c r="I3495" s="16" t="s">
        <v>6700</v>
      </c>
      <c r="J3495" s="71">
        <v>0.04</v>
      </c>
      <c r="K3495" s="71">
        <v>1.244</v>
      </c>
      <c r="L3495" s="16">
        <v>-2.0823930000000002</v>
      </c>
      <c r="M3495" s="16">
        <v>-0.55052840000000003</v>
      </c>
      <c r="N3495" s="16">
        <v>-0.95249609999999996</v>
      </c>
      <c r="O3495" s="16">
        <v>-1.214059</v>
      </c>
      <c r="P3495" s="16">
        <v>-1.262389</v>
      </c>
      <c r="Q3495" s="16">
        <v>-0.63094419999999996</v>
      </c>
      <c r="R3495" s="16">
        <v>0.24790000000000001</v>
      </c>
      <c r="S3495" s="16">
        <v>5.0000000000000001E-4</v>
      </c>
      <c r="T3495" s="16">
        <v>1E-4</v>
      </c>
      <c r="U3495" s="16">
        <v>4.4123999999999999</v>
      </c>
      <c r="V3495" s="16">
        <v>6.85</v>
      </c>
      <c r="W3495" s="16">
        <v>1.294</v>
      </c>
      <c r="X3495" s="16">
        <v>367.25299999999999</v>
      </c>
      <c r="Y3495" s="16">
        <v>12.7728</v>
      </c>
      <c r="Z3495" s="16">
        <v>8.9599999999999999E-2</v>
      </c>
      <c r="AA3495" s="16">
        <v>0.47875699999999999</v>
      </c>
      <c r="AB3495" s="16">
        <v>1.39</v>
      </c>
      <c r="AC3495" s="16">
        <v>8.81</v>
      </c>
      <c r="AD3495" s="16">
        <v>46.79</v>
      </c>
      <c r="AE3495" s="16">
        <v>0.54759999999999998</v>
      </c>
      <c r="AF3495" s="16">
        <v>0</v>
      </c>
      <c r="AG3495" s="16">
        <v>5417.78</v>
      </c>
      <c r="AH3495" s="16">
        <v>5.4100000000000002E-2</v>
      </c>
      <c r="AI3495" s="16">
        <v>11.5</v>
      </c>
      <c r="AJ3495" s="16">
        <v>51.1</v>
      </c>
      <c r="AK3495" s="16">
        <v>-1.0889</v>
      </c>
      <c r="AL3495" s="16">
        <v>-0.75939999999999996</v>
      </c>
      <c r="AM3495" s="16">
        <v>-0.80169999999999997</v>
      </c>
      <c r="AN3495" s="16">
        <v>-0.48780000000000001</v>
      </c>
      <c r="AO3495" s="16">
        <v>-0.39789999999999998</v>
      </c>
      <c r="AP3495" s="16">
        <v>-0.75929999999999997</v>
      </c>
      <c r="AR3495" s="16">
        <f t="shared" si="139"/>
        <v>1</v>
      </c>
      <c r="AS3495" s="5">
        <f t="shared" si="138"/>
        <v>8.5215999999999958E-2</v>
      </c>
    </row>
    <row r="3496" spans="1:45" x14ac:dyDescent="0.25">
      <c r="A3496" s="16" t="s">
        <v>408</v>
      </c>
      <c r="B3496" s="16" t="s">
        <v>147</v>
      </c>
      <c r="C3496" s="16" t="s">
        <v>382</v>
      </c>
      <c r="D3496" s="16">
        <v>1997</v>
      </c>
      <c r="E3496" s="16" t="s">
        <v>4167</v>
      </c>
      <c r="F3496" s="16" t="s">
        <v>590</v>
      </c>
      <c r="G3496" s="10">
        <v>568.98400000000004</v>
      </c>
      <c r="H3496" s="73">
        <v>6.3438530000000002</v>
      </c>
      <c r="I3496" s="16" t="s">
        <v>6700</v>
      </c>
      <c r="J3496" s="71">
        <v>-0.01</v>
      </c>
      <c r="K3496" s="71">
        <v>1.232</v>
      </c>
      <c r="L3496" s="16">
        <v>-2.0635240000000001</v>
      </c>
      <c r="M3496" s="16">
        <v>-0.54996109999999998</v>
      </c>
      <c r="N3496" s="16">
        <v>-0.95733729999999995</v>
      </c>
      <c r="O3496" s="16">
        <v>-1.1323270000000001</v>
      </c>
      <c r="P3496" s="16">
        <v>-1.2580960000000001</v>
      </c>
      <c r="Q3496" s="16">
        <v>-0.67542950000000002</v>
      </c>
      <c r="R3496" s="16">
        <v>0.24790000000000001</v>
      </c>
      <c r="S3496" s="16">
        <v>6.4999999999999997E-4</v>
      </c>
      <c r="T3496" s="16">
        <v>1E-4</v>
      </c>
      <c r="U3496" s="16">
        <v>4.407</v>
      </c>
      <c r="V3496" s="16">
        <v>7.07</v>
      </c>
      <c r="W3496" s="16">
        <v>1.3080000000000001</v>
      </c>
      <c r="X3496" s="16">
        <v>365.709</v>
      </c>
      <c r="Y3496" s="16">
        <v>14.424899999999999</v>
      </c>
      <c r="Z3496" s="16">
        <v>9.6199999999999994E-2</v>
      </c>
      <c r="AA3496" s="16">
        <v>0.37933250000000002</v>
      </c>
      <c r="AB3496" s="16">
        <v>1.39</v>
      </c>
      <c r="AC3496" s="16">
        <v>8.81</v>
      </c>
      <c r="AD3496" s="16">
        <v>49.35</v>
      </c>
      <c r="AE3496" s="16">
        <v>0.55800000000000005</v>
      </c>
      <c r="AF3496" s="16">
        <v>6.6500000000000004E-2</v>
      </c>
      <c r="AG3496" s="16">
        <v>3195.41</v>
      </c>
      <c r="AH3496" s="16">
        <v>5.2699999999999997E-2</v>
      </c>
      <c r="AI3496" s="16">
        <v>11.4</v>
      </c>
      <c r="AJ3496" s="16">
        <v>51.7</v>
      </c>
      <c r="AK3496" s="16">
        <v>-1.1645000000000001</v>
      </c>
      <c r="AL3496" s="16">
        <v>-0.6966</v>
      </c>
      <c r="AM3496" s="16">
        <v>-0.88939999999999997</v>
      </c>
      <c r="AN3496" s="16">
        <v>-0.60219999999999996</v>
      </c>
      <c r="AO3496" s="16">
        <v>-0.44540000000000002</v>
      </c>
      <c r="AP3496" s="16">
        <v>-0.75719999999999998</v>
      </c>
      <c r="AR3496" s="16">
        <f t="shared" si="139"/>
        <v>1</v>
      </c>
      <c r="AS3496" s="5">
        <f t="shared" si="138"/>
        <v>1.8869000000000025E-2</v>
      </c>
    </row>
    <row r="3497" spans="1:45" x14ac:dyDescent="0.25">
      <c r="A3497" s="16" t="s">
        <v>408</v>
      </c>
      <c r="B3497" s="16" t="s">
        <v>147</v>
      </c>
      <c r="C3497" s="16" t="s">
        <v>382</v>
      </c>
      <c r="D3497" s="16">
        <v>1998</v>
      </c>
      <c r="E3497" s="16" t="s">
        <v>4164</v>
      </c>
      <c r="F3497" s="16" t="s">
        <v>590</v>
      </c>
      <c r="G3497" s="10">
        <v>538.73400000000004</v>
      </c>
      <c r="H3497" s="73">
        <v>6.2892219999999996</v>
      </c>
      <c r="I3497" s="16" t="s">
        <v>6700</v>
      </c>
      <c r="J3497" s="71">
        <v>-6.9000000000000006E-2</v>
      </c>
      <c r="K3497" s="71">
        <v>1.1499999999999999</v>
      </c>
      <c r="L3497" s="16">
        <v>-2.1105209999999999</v>
      </c>
      <c r="M3497" s="16">
        <v>-0.54959639999999998</v>
      </c>
      <c r="N3497" s="16">
        <v>-1.0124770000000001</v>
      </c>
      <c r="O3497" s="16">
        <v>-1.1494580000000001</v>
      </c>
      <c r="P3497" s="16">
        <v>-1.2487200000000001</v>
      </c>
      <c r="Q3497" s="16">
        <v>-0.71993370000000001</v>
      </c>
      <c r="R3497" s="16">
        <v>0.24790000000000001</v>
      </c>
      <c r="S3497" s="16">
        <v>5.0000000000000001E-4</v>
      </c>
      <c r="T3497" s="16">
        <v>2.0000000000000001E-4</v>
      </c>
      <c r="U3497" s="16">
        <v>3.9842</v>
      </c>
      <c r="V3497" s="16">
        <v>7.29</v>
      </c>
      <c r="W3497" s="16">
        <v>1.3220000000000001</v>
      </c>
      <c r="X3497" s="16">
        <v>363.16199999999998</v>
      </c>
      <c r="Y3497" s="16">
        <v>16.077100000000002</v>
      </c>
      <c r="Z3497" s="16">
        <v>9.0399999999999994E-2</v>
      </c>
      <c r="AA3497" s="16">
        <v>0.5024478</v>
      </c>
      <c r="AB3497" s="16">
        <v>1.39</v>
      </c>
      <c r="AC3497" s="16">
        <v>8.81</v>
      </c>
      <c r="AD3497" s="16">
        <v>46.18</v>
      </c>
      <c r="AE3497" s="16">
        <v>0.67989999999999995</v>
      </c>
      <c r="AF3497" s="16">
        <v>0.1623</v>
      </c>
      <c r="AG3497" s="16">
        <v>6508.35</v>
      </c>
      <c r="AH3497" s="16">
        <v>5.1400000000000001E-2</v>
      </c>
      <c r="AI3497" s="16">
        <v>11.4</v>
      </c>
      <c r="AJ3497" s="16">
        <v>52.3</v>
      </c>
      <c r="AK3497" s="16">
        <v>-1.2401</v>
      </c>
      <c r="AL3497" s="16">
        <v>-0.63370000000000004</v>
      </c>
      <c r="AM3497" s="16">
        <v>-0.97719999999999996</v>
      </c>
      <c r="AN3497" s="16">
        <v>-0.71660000000000001</v>
      </c>
      <c r="AO3497" s="16">
        <v>-0.49299999999999999</v>
      </c>
      <c r="AP3497" s="16">
        <v>-0.75509999999999999</v>
      </c>
      <c r="AR3497" s="16">
        <f t="shared" si="139"/>
        <v>1</v>
      </c>
      <c r="AS3497" s="5">
        <f t="shared" si="138"/>
        <v>-4.6996999999999733E-2</v>
      </c>
    </row>
    <row r="3498" spans="1:45" x14ac:dyDescent="0.25">
      <c r="A3498" s="16" t="s">
        <v>408</v>
      </c>
      <c r="B3498" s="16" t="s">
        <v>147</v>
      </c>
      <c r="C3498" s="16" t="s">
        <v>382</v>
      </c>
      <c r="D3498" s="16">
        <v>1999</v>
      </c>
      <c r="E3498" s="16" t="s">
        <v>4142</v>
      </c>
      <c r="F3498" s="16" t="s">
        <v>590</v>
      </c>
      <c r="G3498" s="10">
        <v>535.32299999999998</v>
      </c>
      <c r="H3498" s="73">
        <v>6.2828689999999998</v>
      </c>
      <c r="I3498" s="16" t="s">
        <v>6700</v>
      </c>
      <c r="J3498" s="71">
        <v>-1.9E-2</v>
      </c>
      <c r="K3498" s="71">
        <v>1.1279999999999999</v>
      </c>
      <c r="L3498" s="16">
        <v>-2.0591970000000002</v>
      </c>
      <c r="M3498" s="16">
        <v>-0.55110910000000002</v>
      </c>
      <c r="N3498" s="16">
        <v>-0.97173449999999995</v>
      </c>
      <c r="O3498" s="16">
        <v>-1.073723</v>
      </c>
      <c r="P3498" s="16">
        <v>-1.2406459999999999</v>
      </c>
      <c r="Q3498" s="16">
        <v>-0.73151639999999996</v>
      </c>
      <c r="R3498" s="16">
        <v>0.24790000000000001</v>
      </c>
      <c r="S3498" s="16">
        <v>1E-4</v>
      </c>
      <c r="T3498" s="16">
        <v>2.0000000000000001E-4</v>
      </c>
      <c r="U3498" s="16">
        <v>4.1856999999999998</v>
      </c>
      <c r="V3498" s="16">
        <v>7.51</v>
      </c>
      <c r="W3498" s="16">
        <v>1.3360000000000001</v>
      </c>
      <c r="X3498" s="16">
        <v>365.35300000000001</v>
      </c>
      <c r="Y3498" s="16">
        <v>17.729199999999999</v>
      </c>
      <c r="Z3498" s="16">
        <v>8.6300000000000002E-2</v>
      </c>
      <c r="AA3498" s="16">
        <v>0.36185539999999999</v>
      </c>
      <c r="AB3498" s="16">
        <v>1.39</v>
      </c>
      <c r="AC3498" s="16">
        <v>8.81</v>
      </c>
      <c r="AD3498" s="16">
        <v>49.8</v>
      </c>
      <c r="AE3498" s="16">
        <v>0.80500000000000005</v>
      </c>
      <c r="AF3498" s="16">
        <v>0.35859999999999997</v>
      </c>
      <c r="AG3498" s="16">
        <v>4507.4799999999996</v>
      </c>
      <c r="AH3498" s="16">
        <v>5.0099999999999999E-2</v>
      </c>
      <c r="AI3498" s="16">
        <v>11.4</v>
      </c>
      <c r="AJ3498" s="16">
        <v>53</v>
      </c>
      <c r="AK3498" s="16">
        <v>-1.2298</v>
      </c>
      <c r="AL3498" s="16">
        <v>-0.6492</v>
      </c>
      <c r="AM3498" s="16">
        <v>-1.109</v>
      </c>
      <c r="AN3498" s="16">
        <v>-0.56010000000000004</v>
      </c>
      <c r="AO3498" s="16">
        <v>-0.5786</v>
      </c>
      <c r="AP3498" s="16">
        <v>-0.73250000000000004</v>
      </c>
      <c r="AR3498" s="16">
        <f t="shared" si="139"/>
        <v>1</v>
      </c>
      <c r="AS3498" s="5">
        <f t="shared" si="138"/>
        <v>5.1323999999999703E-2</v>
      </c>
    </row>
    <row r="3499" spans="1:45" x14ac:dyDescent="0.25">
      <c r="A3499" s="16" t="s">
        <v>408</v>
      </c>
      <c r="B3499" s="16" t="s">
        <v>147</v>
      </c>
      <c r="C3499" s="16" t="s">
        <v>382</v>
      </c>
      <c r="D3499" s="16">
        <v>2000</v>
      </c>
      <c r="E3499" s="16" t="s">
        <v>4147</v>
      </c>
      <c r="F3499" s="16" t="s">
        <v>590</v>
      </c>
      <c r="G3499" s="10">
        <v>515.66999999999996</v>
      </c>
      <c r="H3499" s="73">
        <v>6.2454669999999997</v>
      </c>
      <c r="I3499" s="16">
        <v>4970367</v>
      </c>
      <c r="J3499" s="71">
        <v>-5.0999999999999997E-2</v>
      </c>
      <c r="K3499" s="71">
        <v>1.0720000000000001</v>
      </c>
      <c r="L3499" s="16">
        <v>-2.0097290000000001</v>
      </c>
      <c r="M3499" s="16">
        <v>-0.54550359999999998</v>
      </c>
      <c r="N3499" s="16">
        <v>-0.93573209999999996</v>
      </c>
      <c r="O3499" s="16">
        <v>-1.004583</v>
      </c>
      <c r="P3499" s="16">
        <v>-1.2320549999999999</v>
      </c>
      <c r="Q3499" s="16">
        <v>-0.74313300000000004</v>
      </c>
      <c r="R3499" s="16">
        <v>0.24790000000000001</v>
      </c>
      <c r="S3499" s="16">
        <v>3.5E-4</v>
      </c>
      <c r="T3499" s="16">
        <v>6.9999999999999999E-4</v>
      </c>
      <c r="U3499" s="16">
        <v>4.5084</v>
      </c>
      <c r="V3499" s="16">
        <v>7.73</v>
      </c>
      <c r="W3499" s="16">
        <v>1.35</v>
      </c>
      <c r="X3499" s="16">
        <v>364.80399999999997</v>
      </c>
      <c r="Y3499" s="16">
        <v>19.3813</v>
      </c>
      <c r="Z3499" s="16">
        <v>0.1021</v>
      </c>
      <c r="AA3499" s="16">
        <v>0.35000989999999998</v>
      </c>
      <c r="AB3499" s="16">
        <v>1.39</v>
      </c>
      <c r="AC3499" s="16">
        <v>8.81</v>
      </c>
      <c r="AD3499" s="16">
        <v>50.104999999999997</v>
      </c>
      <c r="AE3499" s="16">
        <v>0.879</v>
      </c>
      <c r="AF3499" s="16">
        <v>1.0278</v>
      </c>
      <c r="AG3499" s="16">
        <v>3589.94</v>
      </c>
      <c r="AH3499" s="16">
        <v>4.9399999999999999E-2</v>
      </c>
      <c r="AI3499" s="16">
        <v>11.4</v>
      </c>
      <c r="AJ3499" s="16">
        <v>53.6</v>
      </c>
      <c r="AK3499" s="16">
        <v>-1.2194</v>
      </c>
      <c r="AL3499" s="16">
        <v>-0.66469999999999996</v>
      </c>
      <c r="AM3499" s="16">
        <v>-1.2408999999999999</v>
      </c>
      <c r="AN3499" s="16">
        <v>-0.4037</v>
      </c>
      <c r="AO3499" s="16">
        <v>-0.6643</v>
      </c>
      <c r="AP3499" s="16">
        <v>-0.70989999999999998</v>
      </c>
      <c r="AR3499" s="16">
        <f t="shared" si="139"/>
        <v>1</v>
      </c>
      <c r="AS3499" s="5">
        <f t="shared" si="138"/>
        <v>4.9468000000000067E-2</v>
      </c>
    </row>
    <row r="3500" spans="1:45" x14ac:dyDescent="0.25">
      <c r="A3500" s="16" t="s">
        <v>408</v>
      </c>
      <c r="B3500" s="16" t="s">
        <v>147</v>
      </c>
      <c r="C3500" s="16" t="s">
        <v>382</v>
      </c>
      <c r="D3500" s="16">
        <v>2001</v>
      </c>
      <c r="E3500" s="16" t="s">
        <v>4155</v>
      </c>
      <c r="F3500" s="16" t="s">
        <v>590</v>
      </c>
      <c r="G3500" s="10">
        <v>493.24799999999999</v>
      </c>
      <c r="H3500" s="73">
        <v>6.2010129999999997</v>
      </c>
      <c r="I3500" s="16">
        <v>5111770</v>
      </c>
      <c r="J3500" s="71">
        <v>-3.7999999999999999E-2</v>
      </c>
      <c r="K3500" s="71">
        <v>1.032</v>
      </c>
      <c r="L3500" s="16">
        <v>-2.0639810000000001</v>
      </c>
      <c r="M3500" s="16">
        <v>-0.54680030000000002</v>
      </c>
      <c r="N3500" s="16">
        <v>-0.95737059999999996</v>
      </c>
      <c r="O3500" s="16">
        <v>-1.082865</v>
      </c>
      <c r="P3500" s="16">
        <v>-1.22244</v>
      </c>
      <c r="Q3500" s="16">
        <v>-0.77183659999999998</v>
      </c>
      <c r="R3500" s="16">
        <v>0.24790000000000001</v>
      </c>
      <c r="S3500" s="16">
        <v>5.0000000000000001E-4</v>
      </c>
      <c r="T3500" s="16">
        <v>5.0000000000000001E-4</v>
      </c>
      <c r="U3500" s="16">
        <v>4.1878000000000002</v>
      </c>
      <c r="V3500" s="16">
        <v>7.8360000000000003</v>
      </c>
      <c r="W3500" s="16">
        <v>1.3859999999999999</v>
      </c>
      <c r="X3500" s="16">
        <v>365.99900000000002</v>
      </c>
      <c r="Y3500" s="16">
        <v>21.0335</v>
      </c>
      <c r="Z3500" s="16">
        <v>7.8600000000000003E-2</v>
      </c>
      <c r="AA3500" s="16">
        <v>0.55565540000000002</v>
      </c>
      <c r="AB3500" s="16">
        <v>1.39</v>
      </c>
      <c r="AC3500" s="16">
        <v>8.81</v>
      </c>
      <c r="AD3500" s="16">
        <v>44.81</v>
      </c>
      <c r="AE3500" s="16">
        <v>0.96919999999999995</v>
      </c>
      <c r="AF3500" s="16">
        <v>1.903</v>
      </c>
      <c r="AG3500" s="16">
        <v>2456.94</v>
      </c>
      <c r="AH3500" s="16">
        <v>4.9399999999999999E-2</v>
      </c>
      <c r="AI3500" s="16">
        <v>11.4</v>
      </c>
      <c r="AJ3500" s="16">
        <v>54.2</v>
      </c>
      <c r="AK3500" s="16">
        <v>-1.3451</v>
      </c>
      <c r="AL3500" s="16">
        <v>-0.7167</v>
      </c>
      <c r="AM3500" s="16">
        <v>-1.3058000000000001</v>
      </c>
      <c r="AN3500" s="16">
        <v>-0.22600000000000001</v>
      </c>
      <c r="AO3500" s="16">
        <v>-0.69750000000000001</v>
      </c>
      <c r="AP3500" s="16">
        <v>-0.751</v>
      </c>
      <c r="AR3500" s="16">
        <f t="shared" si="139"/>
        <v>1</v>
      </c>
      <c r="AS3500" s="5">
        <f t="shared" si="138"/>
        <v>-5.4251999999999967E-2</v>
      </c>
    </row>
    <row r="3501" spans="1:45" x14ac:dyDescent="0.25">
      <c r="A3501" s="16" t="s">
        <v>408</v>
      </c>
      <c r="B3501" s="16" t="s">
        <v>147</v>
      </c>
      <c r="C3501" s="16" t="s">
        <v>382</v>
      </c>
      <c r="D3501" s="16">
        <v>2002</v>
      </c>
      <c r="E3501" s="16" t="s">
        <v>4154</v>
      </c>
      <c r="F3501" s="16" t="s">
        <v>590</v>
      </c>
      <c r="G3501" s="10">
        <v>475.69900000000001</v>
      </c>
      <c r="H3501" s="73">
        <v>6.1647860000000003</v>
      </c>
      <c r="I3501" s="16">
        <v>5251472</v>
      </c>
      <c r="J3501" s="71">
        <v>-4.1000000000000002E-2</v>
      </c>
      <c r="K3501" s="71">
        <v>0.99099999999999999</v>
      </c>
      <c r="L3501" s="16">
        <v>-2.0664739999999999</v>
      </c>
      <c r="M3501" s="16">
        <v>-0.54848870000000005</v>
      </c>
      <c r="N3501" s="16">
        <v>-0.96544719999999995</v>
      </c>
      <c r="O3501" s="16">
        <v>-1.063258</v>
      </c>
      <c r="P3501" s="16">
        <v>-1.2115640000000001</v>
      </c>
      <c r="Q3501" s="16">
        <v>-0.80057599999999995</v>
      </c>
      <c r="R3501" s="16">
        <v>0.24790000000000001</v>
      </c>
      <c r="S3501" s="16">
        <v>2.9999999999999997E-4</v>
      </c>
      <c r="T3501" s="16">
        <v>4.0000000000000002E-4</v>
      </c>
      <c r="U3501" s="16">
        <v>4.0172999999999996</v>
      </c>
      <c r="V3501" s="16">
        <v>7.9420000000000002</v>
      </c>
      <c r="W3501" s="16">
        <v>1.4219999999999999</v>
      </c>
      <c r="X3501" s="16">
        <v>366.84699999999998</v>
      </c>
      <c r="Y3501" s="16">
        <v>22.685600000000001</v>
      </c>
      <c r="Z3501" s="16">
        <v>6.9699999999999998E-2</v>
      </c>
      <c r="AA3501" s="16">
        <v>0.55371360000000003</v>
      </c>
      <c r="AB3501" s="16">
        <v>1.39</v>
      </c>
      <c r="AC3501" s="16">
        <v>8.81</v>
      </c>
      <c r="AD3501" s="16">
        <v>44.86</v>
      </c>
      <c r="AE3501" s="16">
        <v>0.99839999999999995</v>
      </c>
      <c r="AF3501" s="16">
        <v>3.2229999999999999</v>
      </c>
      <c r="AG3501" s="16">
        <v>2955.81</v>
      </c>
      <c r="AH3501" s="16">
        <v>4.9099999999999998E-2</v>
      </c>
      <c r="AI3501" s="16">
        <v>11.4</v>
      </c>
      <c r="AJ3501" s="16">
        <v>54.8</v>
      </c>
      <c r="AK3501" s="16">
        <v>-1.4709000000000001</v>
      </c>
      <c r="AL3501" s="16">
        <v>-0.76870000000000005</v>
      </c>
      <c r="AM3501" s="16">
        <v>-1.3707</v>
      </c>
      <c r="AN3501" s="16">
        <v>-4.8300000000000003E-2</v>
      </c>
      <c r="AO3501" s="16">
        <v>-0.73080000000000001</v>
      </c>
      <c r="AP3501" s="16">
        <v>-0.79210000000000003</v>
      </c>
      <c r="AR3501" s="16">
        <f t="shared" si="139"/>
        <v>1</v>
      </c>
      <c r="AS3501" s="5">
        <f t="shared" si="138"/>
        <v>-2.4929999999998564E-3</v>
      </c>
    </row>
    <row r="3502" spans="1:45" x14ac:dyDescent="0.25">
      <c r="A3502" s="16" t="s">
        <v>408</v>
      </c>
      <c r="B3502" s="16" t="s">
        <v>147</v>
      </c>
      <c r="C3502" s="16" t="s">
        <v>382</v>
      </c>
      <c r="D3502" s="16">
        <v>2003</v>
      </c>
      <c r="E3502" s="16" t="s">
        <v>4146</v>
      </c>
      <c r="F3502" s="16" t="s">
        <v>590</v>
      </c>
      <c r="G3502" s="10">
        <v>486.30900000000003</v>
      </c>
      <c r="H3502" s="73">
        <v>6.1868449999999999</v>
      </c>
      <c r="I3502" s="16">
        <v>5391401</v>
      </c>
      <c r="J3502" s="71">
        <v>0.02</v>
      </c>
      <c r="K3502" s="71">
        <v>1.0109999999999999</v>
      </c>
      <c r="L3502" s="16">
        <v>-2.0195430000000001</v>
      </c>
      <c r="M3502" s="16">
        <v>-0.54774579999999995</v>
      </c>
      <c r="N3502" s="16">
        <v>-0.93137460000000005</v>
      </c>
      <c r="O3502" s="16">
        <v>-0.94010170000000004</v>
      </c>
      <c r="P3502" s="16">
        <v>-1.1987559999999999</v>
      </c>
      <c r="Q3502" s="16">
        <v>-0.8741333</v>
      </c>
      <c r="R3502" s="16">
        <v>0.24790000000000001</v>
      </c>
      <c r="S3502" s="16">
        <v>2.5000000000000001E-4</v>
      </c>
      <c r="T3502" s="16">
        <v>5.0000000000000001E-4</v>
      </c>
      <c r="U3502" s="16">
        <v>4.1952999999999996</v>
      </c>
      <c r="V3502" s="16">
        <v>8.048</v>
      </c>
      <c r="W3502" s="16">
        <v>1.458</v>
      </c>
      <c r="X3502" s="16">
        <v>368.55599999999998</v>
      </c>
      <c r="Y3502" s="16">
        <v>24.337700000000002</v>
      </c>
      <c r="Z3502" s="16">
        <v>7.4999999999999997E-2</v>
      </c>
      <c r="AA3502" s="16">
        <v>0.32534809999999997</v>
      </c>
      <c r="AB3502" s="16">
        <v>1.39</v>
      </c>
      <c r="AC3502" s="16">
        <v>8.81</v>
      </c>
      <c r="AD3502" s="16">
        <v>50.74</v>
      </c>
      <c r="AE3502" s="16">
        <v>1.1617999999999999</v>
      </c>
      <c r="AF3502" s="16">
        <v>4.6322999999999999</v>
      </c>
      <c r="AG3502" s="16">
        <v>3331.29</v>
      </c>
      <c r="AH3502" s="16">
        <v>4.8800000000000003E-2</v>
      </c>
      <c r="AI3502" s="16">
        <v>11.4</v>
      </c>
      <c r="AJ3502" s="16">
        <v>55.4</v>
      </c>
      <c r="AK3502" s="16">
        <v>-1.2532000000000001</v>
      </c>
      <c r="AL3502" s="16">
        <v>-0.90469999999999995</v>
      </c>
      <c r="AM3502" s="16">
        <v>-1.5456000000000001</v>
      </c>
      <c r="AN3502" s="16">
        <v>-0.2351</v>
      </c>
      <c r="AO3502" s="16">
        <v>-0.69730000000000003</v>
      </c>
      <c r="AP3502" s="16">
        <v>-0.98260000000000003</v>
      </c>
      <c r="AR3502" s="16">
        <f t="shared" si="139"/>
        <v>1</v>
      </c>
      <c r="AS3502" s="5">
        <f t="shared" si="138"/>
        <v>4.6930999999999834E-2</v>
      </c>
    </row>
    <row r="3503" spans="1:45" x14ac:dyDescent="0.25">
      <c r="A3503" s="16" t="s">
        <v>408</v>
      </c>
      <c r="B3503" s="16" t="s">
        <v>147</v>
      </c>
      <c r="C3503" s="16" t="s">
        <v>382</v>
      </c>
      <c r="D3503" s="16">
        <v>2004</v>
      </c>
      <c r="E3503" s="16" t="s">
        <v>4165</v>
      </c>
      <c r="F3503" s="16" t="s">
        <v>590</v>
      </c>
      <c r="G3503" s="10">
        <v>483.76600000000002</v>
      </c>
      <c r="H3503" s="73">
        <v>6.1816000000000004</v>
      </c>
      <c r="I3503" s="16">
        <v>5534598</v>
      </c>
      <c r="J3503" s="71">
        <v>-1.0999999999999999E-2</v>
      </c>
      <c r="K3503" s="71">
        <v>1</v>
      </c>
      <c r="L3503" s="16">
        <v>-2.0006539999999999</v>
      </c>
      <c r="M3503" s="16">
        <v>-0.54848870000000005</v>
      </c>
      <c r="N3503" s="16">
        <v>-0.99574739999999995</v>
      </c>
      <c r="O3503" s="16">
        <v>-0.78054829999999997</v>
      </c>
      <c r="P3503" s="16">
        <v>-1.1870590000000001</v>
      </c>
      <c r="Q3503" s="16">
        <v>-0.94761740000000005</v>
      </c>
      <c r="R3503" s="16">
        <v>0.24790000000000001</v>
      </c>
      <c r="S3503" s="16">
        <v>2.9999999999999997E-4</v>
      </c>
      <c r="T3503" s="16">
        <v>4.0000000000000002E-4</v>
      </c>
      <c r="U3503" s="16">
        <v>3.6215000000000002</v>
      </c>
      <c r="V3503" s="16">
        <v>8.1539999999999999</v>
      </c>
      <c r="W3503" s="16">
        <v>1.494</v>
      </c>
      <c r="X3503" s="16">
        <v>367.22699999999998</v>
      </c>
      <c r="Y3503" s="16">
        <v>27.602</v>
      </c>
      <c r="Z3503" s="16">
        <v>0.1183</v>
      </c>
      <c r="AA3503" s="16">
        <v>0.30088039999999999</v>
      </c>
      <c r="AB3503" s="16">
        <v>1.39</v>
      </c>
      <c r="AC3503" s="16">
        <v>8.81</v>
      </c>
      <c r="AD3503" s="16">
        <v>51.37</v>
      </c>
      <c r="AE3503" s="16">
        <v>1.2218</v>
      </c>
      <c r="AF3503" s="16">
        <v>6.1611000000000002</v>
      </c>
      <c r="AG3503" s="16">
        <v>3426.33</v>
      </c>
      <c r="AH3503" s="16">
        <v>4.8500000000000001E-2</v>
      </c>
      <c r="AI3503" s="16">
        <v>11.4</v>
      </c>
      <c r="AJ3503" s="16">
        <v>56</v>
      </c>
      <c r="AK3503" s="16">
        <v>-1.2715000000000001</v>
      </c>
      <c r="AL3503" s="16">
        <v>-0.92879999999999996</v>
      </c>
      <c r="AM3503" s="16">
        <v>-1.6047</v>
      </c>
      <c r="AN3503" s="16">
        <v>-0.32579999999999998</v>
      </c>
      <c r="AO3503" s="16">
        <v>-0.77629999999999999</v>
      </c>
      <c r="AP3503" s="16">
        <v>-1.1322000000000001</v>
      </c>
      <c r="AR3503" s="16">
        <f t="shared" si="139"/>
        <v>1</v>
      </c>
      <c r="AS3503" s="5">
        <f t="shared" si="138"/>
        <v>1.8889000000000156E-2</v>
      </c>
    </row>
    <row r="3504" spans="1:45" x14ac:dyDescent="0.25">
      <c r="A3504" s="16" t="s">
        <v>408</v>
      </c>
      <c r="B3504" s="16" t="s">
        <v>147</v>
      </c>
      <c r="C3504" s="16" t="s">
        <v>382</v>
      </c>
      <c r="D3504" s="16">
        <v>2005</v>
      </c>
      <c r="E3504" s="16" t="s">
        <v>4157</v>
      </c>
      <c r="F3504" s="16" t="s">
        <v>590</v>
      </c>
      <c r="G3504" s="10">
        <v>476.67200000000003</v>
      </c>
      <c r="H3504" s="73">
        <v>6.1668279999999998</v>
      </c>
      <c r="I3504" s="16">
        <v>5683268</v>
      </c>
      <c r="J3504" s="71">
        <v>-2.1999999999999999E-2</v>
      </c>
      <c r="K3504" s="71">
        <v>0.97799999999999998</v>
      </c>
      <c r="L3504" s="16">
        <v>-2.114544</v>
      </c>
      <c r="M3504" s="16">
        <v>-0.54736759999999995</v>
      </c>
      <c r="N3504" s="16">
        <v>-1.0155350000000001</v>
      </c>
      <c r="O3504" s="16">
        <v>-0.8916771</v>
      </c>
      <c r="P3504" s="16">
        <v>-1.1758489999999999</v>
      </c>
      <c r="Q3504" s="16">
        <v>-1.086066</v>
      </c>
      <c r="R3504" s="16">
        <v>0.24790000000000001</v>
      </c>
      <c r="S3504" s="16">
        <v>3.5E-4</v>
      </c>
      <c r="T3504" s="16">
        <v>5.0000000000000001E-4</v>
      </c>
      <c r="U3504" s="16">
        <v>3.4068999999999998</v>
      </c>
      <c r="V3504" s="16">
        <v>8.26</v>
      </c>
      <c r="W3504" s="16">
        <v>1.53</v>
      </c>
      <c r="X3504" s="16">
        <v>366.96499999999997</v>
      </c>
      <c r="Y3504" s="16">
        <v>24.106000000000002</v>
      </c>
      <c r="Z3504" s="16">
        <v>9.69E-2</v>
      </c>
      <c r="AA3504" s="16">
        <v>0.28864649999999997</v>
      </c>
      <c r="AB3504" s="16">
        <v>1.39</v>
      </c>
      <c r="AC3504" s="16">
        <v>8.81</v>
      </c>
      <c r="AD3504" s="16">
        <v>51.685000000000002</v>
      </c>
      <c r="AE3504" s="16">
        <v>1.1341000000000001</v>
      </c>
      <c r="AF3504" s="16">
        <v>7.827</v>
      </c>
      <c r="AG3504" s="16">
        <v>3388.18</v>
      </c>
      <c r="AH3504" s="16">
        <v>4.82E-2</v>
      </c>
      <c r="AI3504" s="16">
        <v>11.4</v>
      </c>
      <c r="AJ3504" s="16">
        <v>56.7</v>
      </c>
      <c r="AK3504" s="16">
        <v>-1.2816000000000001</v>
      </c>
      <c r="AL3504" s="16">
        <v>-0.79010000000000002</v>
      </c>
      <c r="AM3504" s="16">
        <v>-1.4957</v>
      </c>
      <c r="AN3504" s="16">
        <v>-1.4588000000000001</v>
      </c>
      <c r="AO3504" s="16">
        <v>-0.83609999999999995</v>
      </c>
      <c r="AP3504" s="16">
        <v>-1.0936999999999999</v>
      </c>
      <c r="AR3504" s="16">
        <f t="shared" si="139"/>
        <v>1</v>
      </c>
      <c r="AS3504" s="5">
        <f t="shared" si="138"/>
        <v>-0.11389000000000005</v>
      </c>
    </row>
    <row r="3505" spans="1:45" x14ac:dyDescent="0.25">
      <c r="A3505" s="16" t="s">
        <v>408</v>
      </c>
      <c r="B3505" s="16" t="s">
        <v>147</v>
      </c>
      <c r="C3505" s="16" t="s">
        <v>382</v>
      </c>
      <c r="D3505" s="16">
        <v>2006</v>
      </c>
      <c r="E3505" s="16" t="s">
        <v>4143</v>
      </c>
      <c r="F3505" s="16" t="s">
        <v>590</v>
      </c>
      <c r="G3505" s="10">
        <v>482.86</v>
      </c>
      <c r="H3505" s="73">
        <v>6.1797259999999996</v>
      </c>
      <c r="I3505" s="16">
        <v>5837792</v>
      </c>
      <c r="J3505" s="71">
        <v>6.0000000000000001E-3</v>
      </c>
      <c r="K3505" s="71">
        <v>0.98399999999999999</v>
      </c>
      <c r="L3505" s="16">
        <v>-2.0064150000000001</v>
      </c>
      <c r="M3505" s="16">
        <v>-0.5479349</v>
      </c>
      <c r="N3505" s="16">
        <v>-1.015144</v>
      </c>
      <c r="O3505" s="16">
        <v>-0.77512619999999999</v>
      </c>
      <c r="P3505" s="16">
        <v>-1.15141</v>
      </c>
      <c r="Q3505" s="16">
        <v>-0.98610540000000002</v>
      </c>
      <c r="R3505" s="16">
        <v>0.24790000000000001</v>
      </c>
      <c r="S3505" s="16">
        <v>2.0000000000000001E-4</v>
      </c>
      <c r="T3505" s="16">
        <v>5.0000000000000001E-4</v>
      </c>
      <c r="U3505" s="16">
        <v>3.6637</v>
      </c>
      <c r="V3505" s="16">
        <v>7.8620000000000001</v>
      </c>
      <c r="W3505" s="16">
        <v>1.5740000000000001</v>
      </c>
      <c r="X3505" s="16">
        <v>363.71800000000002</v>
      </c>
      <c r="Y3505" s="16">
        <v>30.518999999999998</v>
      </c>
      <c r="Z3505" s="16">
        <v>9.1899999999999996E-2</v>
      </c>
      <c r="AA3505" s="16">
        <v>0.32457140000000001</v>
      </c>
      <c r="AB3505" s="16">
        <v>1.39</v>
      </c>
      <c r="AC3505" s="16">
        <v>8.81</v>
      </c>
      <c r="AD3505" s="16">
        <v>50.76</v>
      </c>
      <c r="AE3505" s="16">
        <v>1.4432</v>
      </c>
      <c r="AF3505" s="16">
        <v>12.452</v>
      </c>
      <c r="AG3505" s="16">
        <v>3855.43</v>
      </c>
      <c r="AH3505" s="16">
        <v>4.7899999999999998E-2</v>
      </c>
      <c r="AI3505" s="16">
        <v>11.4</v>
      </c>
      <c r="AJ3505" s="16">
        <v>57.3</v>
      </c>
      <c r="AK3505" s="16">
        <v>-1.2759</v>
      </c>
      <c r="AL3505" s="16">
        <v>-1.0465</v>
      </c>
      <c r="AM3505" s="16">
        <v>-1.5622</v>
      </c>
      <c r="AN3505" s="16">
        <v>-0.55359999999999998</v>
      </c>
      <c r="AO3505" s="16">
        <v>-0.88629999999999998</v>
      </c>
      <c r="AP3505" s="16">
        <v>-0.9667</v>
      </c>
      <c r="AR3505" s="16">
        <f t="shared" si="139"/>
        <v>1</v>
      </c>
      <c r="AS3505" s="5">
        <f t="shared" si="138"/>
        <v>0.10812899999999992</v>
      </c>
    </row>
    <row r="3506" spans="1:45" x14ac:dyDescent="0.25">
      <c r="A3506" s="16" t="s">
        <v>408</v>
      </c>
      <c r="B3506" s="16" t="s">
        <v>147</v>
      </c>
      <c r="C3506" s="16" t="s">
        <v>382</v>
      </c>
      <c r="D3506" s="16">
        <v>2007</v>
      </c>
      <c r="E3506" s="16" t="s">
        <v>4159</v>
      </c>
      <c r="F3506" s="16" t="s">
        <v>590</v>
      </c>
      <c r="G3506" s="10">
        <v>480.77600000000001</v>
      </c>
      <c r="H3506" s="73">
        <v>6.1754009999999999</v>
      </c>
      <c r="I3506" s="16">
        <v>5997385</v>
      </c>
      <c r="J3506" s="71">
        <v>-5.0000000000000001E-3</v>
      </c>
      <c r="K3506" s="71">
        <v>0.97799999999999998</v>
      </c>
      <c r="L3506" s="16">
        <v>-1.9106529999999999</v>
      </c>
      <c r="M3506" s="16">
        <v>-0.54511200000000004</v>
      </c>
      <c r="N3506" s="16">
        <v>-0.99513850000000004</v>
      </c>
      <c r="O3506" s="16">
        <v>-0.67106339999999998</v>
      </c>
      <c r="P3506" s="16">
        <v>-1.1206830000000001</v>
      </c>
      <c r="Q3506" s="16">
        <v>-0.93210890000000002</v>
      </c>
      <c r="R3506" s="16">
        <v>0.24790000000000001</v>
      </c>
      <c r="S3506" s="16">
        <v>6.9999999999999999E-4</v>
      </c>
      <c r="T3506" s="16">
        <v>5.9999999999999995E-4</v>
      </c>
      <c r="U3506" s="16">
        <v>3.6993</v>
      </c>
      <c r="V3506" s="16">
        <v>7.4640000000000004</v>
      </c>
      <c r="W3506" s="16">
        <v>1.6180000000000001</v>
      </c>
      <c r="X3506" s="16">
        <v>367.19299999999998</v>
      </c>
      <c r="Y3506" s="16">
        <v>33.614699999999999</v>
      </c>
      <c r="Z3506" s="16">
        <v>0.1071</v>
      </c>
      <c r="AA3506" s="16">
        <v>0.29816169999999997</v>
      </c>
      <c r="AB3506" s="16">
        <v>1.39</v>
      </c>
      <c r="AC3506" s="16">
        <v>8.81</v>
      </c>
      <c r="AD3506" s="16">
        <v>51.44</v>
      </c>
      <c r="AE3506" s="16">
        <v>1.7050000000000001</v>
      </c>
      <c r="AF3506" s="16">
        <v>20.400300000000001</v>
      </c>
      <c r="AG3506" s="16">
        <v>3327.44</v>
      </c>
      <c r="AH3506" s="16">
        <v>4.1500000000000002E-2</v>
      </c>
      <c r="AI3506" s="16">
        <v>11.4</v>
      </c>
      <c r="AJ3506" s="16">
        <v>57.9</v>
      </c>
      <c r="AK3506" s="16">
        <v>-1.161</v>
      </c>
      <c r="AL3506" s="16">
        <v>-0.99860000000000004</v>
      </c>
      <c r="AM3506" s="16">
        <v>-1.5537000000000001</v>
      </c>
      <c r="AN3506" s="16">
        <v>-0.36170000000000002</v>
      </c>
      <c r="AO3506" s="16">
        <v>-0.94</v>
      </c>
      <c r="AP3506" s="16">
        <v>-0.94599999999999995</v>
      </c>
      <c r="AR3506" s="16">
        <f t="shared" si="139"/>
        <v>1</v>
      </c>
      <c r="AS3506" s="5">
        <f t="shared" si="138"/>
        <v>9.5762000000000125E-2</v>
      </c>
    </row>
    <row r="3507" spans="1:45" x14ac:dyDescent="0.25">
      <c r="A3507" s="16" t="s">
        <v>408</v>
      </c>
      <c r="B3507" s="16" t="s">
        <v>147</v>
      </c>
      <c r="C3507" s="16" t="s">
        <v>382</v>
      </c>
      <c r="D3507" s="16">
        <v>2008</v>
      </c>
      <c r="E3507" s="16" t="s">
        <v>4150</v>
      </c>
      <c r="F3507" s="16" t="s">
        <v>590</v>
      </c>
      <c r="G3507" s="10">
        <v>478.36200000000002</v>
      </c>
      <c r="H3507" s="73">
        <v>6.1703669999999997</v>
      </c>
      <c r="I3507" s="16">
        <v>6161796</v>
      </c>
      <c r="J3507" s="71">
        <v>-2E-3</v>
      </c>
      <c r="K3507" s="71">
        <v>0.97599999999999998</v>
      </c>
      <c r="L3507" s="16">
        <v>-1.852347</v>
      </c>
      <c r="M3507" s="16">
        <v>-0.54380170000000005</v>
      </c>
      <c r="N3507" s="16">
        <v>-1.0182290000000001</v>
      </c>
      <c r="O3507" s="16">
        <v>-0.62380420000000003</v>
      </c>
      <c r="P3507" s="16">
        <v>-1.085812</v>
      </c>
      <c r="Q3507" s="16">
        <v>-0.86241540000000005</v>
      </c>
      <c r="R3507" s="16">
        <v>0.24790000000000001</v>
      </c>
      <c r="S3507" s="16">
        <v>8.0000000000000004E-4</v>
      </c>
      <c r="T3507" s="16">
        <v>6.9999999999999999E-4</v>
      </c>
      <c r="U3507" s="16">
        <v>3.4378000000000002</v>
      </c>
      <c r="V3507" s="16">
        <v>7.0659999999999998</v>
      </c>
      <c r="W3507" s="16">
        <v>1.6619999999999999</v>
      </c>
      <c r="X3507" s="16">
        <v>368.81</v>
      </c>
      <c r="Y3507" s="16">
        <v>33.554499999999997</v>
      </c>
      <c r="Z3507" s="16">
        <v>0.1164</v>
      </c>
      <c r="AA3507" s="16">
        <v>0.20650479999999999</v>
      </c>
      <c r="AB3507" s="16">
        <v>1.39</v>
      </c>
      <c r="AC3507" s="16">
        <v>8.81</v>
      </c>
      <c r="AD3507" s="16">
        <v>53.8</v>
      </c>
      <c r="AE3507" s="16">
        <v>2.3536000000000001</v>
      </c>
      <c r="AF3507" s="16">
        <v>25.8797</v>
      </c>
      <c r="AG3507" s="16">
        <v>2032.07</v>
      </c>
      <c r="AH3507" s="16">
        <v>4.7300000000000002E-2</v>
      </c>
      <c r="AI3507" s="16">
        <v>11.5</v>
      </c>
      <c r="AJ3507" s="16">
        <v>58.6</v>
      </c>
      <c r="AK3507" s="16">
        <v>-1.0778000000000001</v>
      </c>
      <c r="AL3507" s="16">
        <v>-0.98399999999999999</v>
      </c>
      <c r="AM3507" s="16">
        <v>-1.5104</v>
      </c>
      <c r="AN3507" s="16">
        <v>-0.17599999999999999</v>
      </c>
      <c r="AO3507" s="16">
        <v>-0.95520000000000005</v>
      </c>
      <c r="AP3507" s="16">
        <v>-0.84389999999999998</v>
      </c>
      <c r="AR3507" s="16">
        <f t="shared" si="139"/>
        <v>1</v>
      </c>
      <c r="AS3507" s="5">
        <f t="shared" si="138"/>
        <v>5.8305999999999969E-2</v>
      </c>
    </row>
    <row r="3508" spans="1:45" x14ac:dyDescent="0.25">
      <c r="A3508" s="16" t="s">
        <v>408</v>
      </c>
      <c r="B3508" s="16" t="s">
        <v>147</v>
      </c>
      <c r="C3508" s="16" t="s">
        <v>382</v>
      </c>
      <c r="D3508" s="16">
        <v>2009</v>
      </c>
      <c r="E3508" s="16" t="s">
        <v>4161</v>
      </c>
      <c r="F3508" s="16" t="s">
        <v>590</v>
      </c>
      <c r="G3508" s="10">
        <v>481.96</v>
      </c>
      <c r="H3508" s="73">
        <v>6.1778620000000002</v>
      </c>
      <c r="I3508" s="16">
        <v>6330472</v>
      </c>
      <c r="J3508" s="71">
        <v>1.7000000000000001E-2</v>
      </c>
      <c r="K3508" s="71">
        <v>0.99199999999999999</v>
      </c>
      <c r="L3508" s="16">
        <v>-1.811024</v>
      </c>
      <c r="M3508" s="16">
        <v>-0.54550359999999998</v>
      </c>
      <c r="N3508" s="16">
        <v>-0.96539160000000002</v>
      </c>
      <c r="O3508" s="16">
        <v>-0.6555105</v>
      </c>
      <c r="P3508" s="16">
        <v>-1.0428170000000001</v>
      </c>
      <c r="Q3508" s="16">
        <v>-0.83158049999999994</v>
      </c>
      <c r="R3508" s="16">
        <v>0.24790000000000001</v>
      </c>
      <c r="S3508" s="16">
        <v>3.5E-4</v>
      </c>
      <c r="T3508" s="16">
        <v>6.9999999999999999E-4</v>
      </c>
      <c r="U3508" s="16">
        <v>4.1157000000000004</v>
      </c>
      <c r="V3508" s="16">
        <v>6.6680000000000001</v>
      </c>
      <c r="W3508" s="16">
        <v>1.706</v>
      </c>
      <c r="X3508" s="16">
        <v>366.84300000000002</v>
      </c>
      <c r="Y3508" s="16">
        <v>33.691499999999998</v>
      </c>
      <c r="Z3508" s="16">
        <v>0.10390000000000001</v>
      </c>
      <c r="AA3508" s="16">
        <v>0.23971100000000001</v>
      </c>
      <c r="AB3508" s="16">
        <v>1.39</v>
      </c>
      <c r="AC3508" s="16">
        <v>8.81</v>
      </c>
      <c r="AD3508" s="16">
        <v>52.945</v>
      </c>
      <c r="AE3508" s="16">
        <v>2.9085000000000001</v>
      </c>
      <c r="AF3508" s="16">
        <v>35.598500000000001</v>
      </c>
      <c r="AG3508" s="16">
        <v>2443.8200000000002</v>
      </c>
      <c r="AH3508" s="16">
        <v>4.7100000000000003E-2</v>
      </c>
      <c r="AI3508" s="16">
        <v>11.5</v>
      </c>
      <c r="AJ3508" s="16">
        <v>59.2</v>
      </c>
      <c r="AK3508" s="16">
        <v>-1.0364</v>
      </c>
      <c r="AL3508" s="16">
        <v>-1.0273000000000001</v>
      </c>
      <c r="AM3508" s="16">
        <v>-1.3909</v>
      </c>
      <c r="AN3508" s="16">
        <v>-0.1862</v>
      </c>
      <c r="AO3508" s="16">
        <v>-0.8579</v>
      </c>
      <c r="AP3508" s="16">
        <v>-0.88049999999999995</v>
      </c>
      <c r="AR3508" s="16">
        <f t="shared" si="139"/>
        <v>1</v>
      </c>
      <c r="AS3508" s="5">
        <f t="shared" si="138"/>
        <v>4.1322999999999999E-2</v>
      </c>
    </row>
    <row r="3509" spans="1:45" x14ac:dyDescent="0.25">
      <c r="A3509" s="16" t="s">
        <v>408</v>
      </c>
      <c r="B3509" s="16" t="s">
        <v>147</v>
      </c>
      <c r="C3509" s="16" t="s">
        <v>382</v>
      </c>
      <c r="D3509" s="16">
        <v>2010</v>
      </c>
      <c r="E3509" s="16" t="s">
        <v>4169</v>
      </c>
      <c r="F3509" s="16" t="s">
        <v>590</v>
      </c>
      <c r="G3509" s="10">
        <v>487.92399999999998</v>
      </c>
      <c r="H3509" s="73">
        <v>6.1901590000000004</v>
      </c>
      <c r="I3509" s="16">
        <v>6502952</v>
      </c>
      <c r="J3509" s="71">
        <v>1E-3</v>
      </c>
      <c r="K3509" s="71">
        <v>0.99399999999999999</v>
      </c>
      <c r="L3509" s="16">
        <v>-1.767379</v>
      </c>
      <c r="M3509" s="16">
        <v>-0.54170459999999998</v>
      </c>
      <c r="N3509" s="16">
        <v>-0.91238949999999996</v>
      </c>
      <c r="O3509" s="16">
        <v>-0.62036089999999999</v>
      </c>
      <c r="P3509" s="16">
        <v>-1.044403</v>
      </c>
      <c r="Q3509" s="16">
        <v>-0.82481009999999999</v>
      </c>
      <c r="R3509" s="16">
        <v>0.2535</v>
      </c>
      <c r="S3509" s="16">
        <v>2.9999999999999997E-4</v>
      </c>
      <c r="T3509" s="16">
        <v>8.0000000000000004E-4</v>
      </c>
      <c r="U3509" s="16">
        <v>4.4231999999999996</v>
      </c>
      <c r="V3509" s="16">
        <v>6.27</v>
      </c>
      <c r="W3509" s="16">
        <v>1.75</v>
      </c>
      <c r="X3509" s="16">
        <v>371.00900000000001</v>
      </c>
      <c r="Y3509" s="16">
        <v>35.064300000000003</v>
      </c>
      <c r="Z3509" s="16">
        <v>0.1171</v>
      </c>
      <c r="AA3509" s="16">
        <v>0.29583140000000002</v>
      </c>
      <c r="AB3509" s="16">
        <v>1.39</v>
      </c>
      <c r="AC3509" s="16">
        <v>8.81</v>
      </c>
      <c r="AD3509" s="16">
        <v>51.5</v>
      </c>
      <c r="AE3509" s="16">
        <v>0.9516</v>
      </c>
      <c r="AF3509" s="16">
        <v>41.2667</v>
      </c>
      <c r="AG3509" s="16">
        <v>2800.88</v>
      </c>
      <c r="AH3509" s="16">
        <v>4.6800000000000001E-2</v>
      </c>
      <c r="AI3509" s="16">
        <v>11.5</v>
      </c>
      <c r="AJ3509" s="16">
        <v>59.8</v>
      </c>
      <c r="AK3509" s="16">
        <v>-0.99909999999999999</v>
      </c>
      <c r="AL3509" s="16">
        <v>-0.96499999999999997</v>
      </c>
      <c r="AM3509" s="16">
        <v>-1.3854</v>
      </c>
      <c r="AN3509" s="16">
        <v>-0.20330000000000001</v>
      </c>
      <c r="AO3509" s="16">
        <v>-0.87370000000000003</v>
      </c>
      <c r="AP3509" s="16">
        <v>-0.91339999999999999</v>
      </c>
      <c r="AR3509" s="16">
        <f t="shared" si="139"/>
        <v>1</v>
      </c>
      <c r="AS3509" s="5">
        <f t="shared" si="138"/>
        <v>4.3644999999999934E-2</v>
      </c>
    </row>
    <row r="3510" spans="1:45" x14ac:dyDescent="0.25">
      <c r="A3510" s="16" t="s">
        <v>408</v>
      </c>
      <c r="B3510" s="16" t="s">
        <v>147</v>
      </c>
      <c r="C3510" s="16" t="s">
        <v>382</v>
      </c>
      <c r="D3510" s="16">
        <v>2011</v>
      </c>
      <c r="E3510" s="16" t="s">
        <v>4152</v>
      </c>
      <c r="F3510" s="16" t="s">
        <v>590</v>
      </c>
      <c r="G3510" s="10">
        <v>498.24299999999999</v>
      </c>
      <c r="H3510" s="73">
        <v>6.2110880000000002</v>
      </c>
      <c r="I3510" s="16">
        <v>6679282</v>
      </c>
      <c r="J3510" s="71">
        <v>6.0000000000000001E-3</v>
      </c>
      <c r="K3510" s="71">
        <v>1</v>
      </c>
      <c r="L3510" s="16">
        <v>-1.721835</v>
      </c>
      <c r="M3510" s="16">
        <v>-0.54324790000000001</v>
      </c>
      <c r="N3510" s="16">
        <v>-0.88345180000000001</v>
      </c>
      <c r="O3510" s="16">
        <v>-0.55373879999999998</v>
      </c>
      <c r="P3510" s="16">
        <v>-1.0366340000000001</v>
      </c>
      <c r="Q3510" s="16">
        <v>-0.82742700000000002</v>
      </c>
      <c r="R3510" s="16">
        <v>0.24790000000000001</v>
      </c>
      <c r="S3510" s="16">
        <v>6.9999999999999999E-4</v>
      </c>
      <c r="T3510" s="16">
        <v>8.0000000000000004E-4</v>
      </c>
      <c r="U3510" s="16">
        <v>4.4371</v>
      </c>
      <c r="V3510" s="16">
        <v>7.056</v>
      </c>
      <c r="W3510" s="16">
        <v>1.88</v>
      </c>
      <c r="X3510" s="16">
        <v>371.43900000000002</v>
      </c>
      <c r="Y3510" s="16">
        <v>36.271500000000003</v>
      </c>
      <c r="Z3510" s="16">
        <v>0.12470000000000001</v>
      </c>
      <c r="AA3510" s="16">
        <v>0.21815609999999999</v>
      </c>
      <c r="AB3510" s="16">
        <v>1.39</v>
      </c>
      <c r="AC3510" s="16">
        <v>8.81</v>
      </c>
      <c r="AD3510" s="16">
        <v>53.5</v>
      </c>
      <c r="AE3510" s="16">
        <v>0.93120000000000003</v>
      </c>
      <c r="AF3510" s="16">
        <v>41.644100000000002</v>
      </c>
      <c r="AG3510" s="16">
        <v>1949.38</v>
      </c>
      <c r="AH3510" s="16">
        <v>4.65E-2</v>
      </c>
      <c r="AI3510" s="16">
        <v>11.5</v>
      </c>
      <c r="AJ3510" s="16">
        <v>60.5</v>
      </c>
      <c r="AK3510" s="16">
        <v>-0.94820000000000004</v>
      </c>
      <c r="AL3510" s="16">
        <v>-1.0043</v>
      </c>
      <c r="AM3510" s="16">
        <v>-1.3628</v>
      </c>
      <c r="AN3510" s="16">
        <v>-0.18129999999999999</v>
      </c>
      <c r="AO3510" s="16">
        <v>-0.99529999999999996</v>
      </c>
      <c r="AP3510" s="16">
        <v>-0.8609</v>
      </c>
      <c r="AR3510" s="16">
        <f t="shared" si="139"/>
        <v>1</v>
      </c>
      <c r="AS3510" s="5">
        <f t="shared" si="138"/>
        <v>4.5544000000000029E-2</v>
      </c>
    </row>
    <row r="3511" spans="1:45" x14ac:dyDescent="0.25">
      <c r="A3511" s="16" t="s">
        <v>408</v>
      </c>
      <c r="B3511" s="16" t="s">
        <v>147</v>
      </c>
      <c r="C3511" s="16" t="s">
        <v>382</v>
      </c>
      <c r="D3511" s="16">
        <v>2012</v>
      </c>
      <c r="E3511" s="16" t="s">
        <v>4158</v>
      </c>
      <c r="F3511" s="16" t="s">
        <v>590</v>
      </c>
      <c r="G3511" s="10">
        <v>508.54</v>
      </c>
      <c r="H3511" s="73">
        <v>6.2315440000000004</v>
      </c>
      <c r="I3511" s="16">
        <v>6859482</v>
      </c>
      <c r="J3511" s="71">
        <v>0.02</v>
      </c>
      <c r="K3511" s="71">
        <v>1.02</v>
      </c>
      <c r="L3511" s="16">
        <v>-1.685157</v>
      </c>
      <c r="M3511" s="16">
        <v>-0.55709149999999996</v>
      </c>
      <c r="N3511" s="16">
        <v>-0.84178960000000003</v>
      </c>
      <c r="O3511" s="16">
        <v>-0.50694950000000005</v>
      </c>
      <c r="P3511" s="16">
        <v>-1.005765</v>
      </c>
      <c r="Q3511" s="16">
        <v>-0.85519520000000004</v>
      </c>
      <c r="R3511" s="16">
        <v>0.2208</v>
      </c>
      <c r="S3511" s="16">
        <v>9.5E-4</v>
      </c>
      <c r="T3511" s="16">
        <v>8.0000000000000004E-4</v>
      </c>
      <c r="U3511" s="16">
        <v>4.6683000000000003</v>
      </c>
      <c r="V3511" s="16">
        <v>7.8419999999999996</v>
      </c>
      <c r="W3511" s="16">
        <v>2.0099999999999998</v>
      </c>
      <c r="X3511" s="16">
        <v>370.28100000000001</v>
      </c>
      <c r="Y3511" s="16">
        <v>37.839300000000001</v>
      </c>
      <c r="Z3511" s="16">
        <v>0.114</v>
      </c>
      <c r="AA3511" s="16">
        <v>0.1210619</v>
      </c>
      <c r="AB3511" s="16">
        <v>1.39</v>
      </c>
      <c r="AC3511" s="16">
        <v>8.81</v>
      </c>
      <c r="AD3511" s="16">
        <v>56</v>
      </c>
      <c r="AE3511" s="16">
        <v>0.92720000000000002</v>
      </c>
      <c r="AF3511" s="16">
        <v>49.8611</v>
      </c>
      <c r="AG3511" s="16">
        <v>1645.52</v>
      </c>
      <c r="AH3511" s="16">
        <v>4.6199999999999998E-2</v>
      </c>
      <c r="AI3511" s="16">
        <v>11.5</v>
      </c>
      <c r="AJ3511" s="16">
        <v>61.1</v>
      </c>
      <c r="AK3511" s="16">
        <v>-1.0395000000000001</v>
      </c>
      <c r="AL3511" s="16">
        <v>-1.0081</v>
      </c>
      <c r="AM3511" s="16">
        <v>-1.3109999999999999</v>
      </c>
      <c r="AN3511" s="16">
        <v>-0.40710000000000002</v>
      </c>
      <c r="AO3511" s="16">
        <v>-0.84399999999999997</v>
      </c>
      <c r="AP3511" s="16">
        <v>-0.92959999999999998</v>
      </c>
      <c r="AR3511" s="16">
        <f t="shared" si="139"/>
        <v>1</v>
      </c>
      <c r="AS3511" s="5">
        <f t="shared" si="138"/>
        <v>3.6677999999999988E-2</v>
      </c>
    </row>
    <row r="3512" spans="1:45" x14ac:dyDescent="0.25">
      <c r="A3512" s="16" t="s">
        <v>408</v>
      </c>
      <c r="B3512" s="16" t="s">
        <v>147</v>
      </c>
      <c r="C3512" s="16" t="s">
        <v>382</v>
      </c>
      <c r="D3512" s="16">
        <v>2013</v>
      </c>
      <c r="E3512" s="16" t="s">
        <v>4144</v>
      </c>
      <c r="F3512" s="16" t="s">
        <v>590</v>
      </c>
      <c r="G3512" s="10">
        <v>514.94500000000005</v>
      </c>
      <c r="H3512" s="73">
        <v>6.2440600000000002</v>
      </c>
      <c r="I3512" s="16">
        <v>7042948</v>
      </c>
      <c r="J3512" s="71">
        <v>1.0999999999999999E-2</v>
      </c>
      <c r="K3512" s="71">
        <v>1.032</v>
      </c>
      <c r="L3512" s="16">
        <v>-1.6503060000000001</v>
      </c>
      <c r="M3512" s="16">
        <v>-0.54138390000000003</v>
      </c>
      <c r="N3512" s="16">
        <v>-0.84620930000000005</v>
      </c>
      <c r="O3512" s="16">
        <v>-0.48099950000000002</v>
      </c>
      <c r="P3512" s="16">
        <v>-0.95961960000000002</v>
      </c>
      <c r="Q3512" s="16">
        <v>-0.86335059999999997</v>
      </c>
      <c r="R3512" s="16">
        <v>0.24790000000000001</v>
      </c>
      <c r="S3512" s="16">
        <v>6.9999999999999999E-4</v>
      </c>
      <c r="T3512" s="16">
        <v>1E-3</v>
      </c>
      <c r="U3512" s="16">
        <v>4.4051</v>
      </c>
      <c r="V3512" s="16">
        <v>8.6280000000000001</v>
      </c>
      <c r="W3512" s="16">
        <v>2.14</v>
      </c>
      <c r="X3512" s="16">
        <v>370.05</v>
      </c>
      <c r="Y3512" s="16">
        <v>39.777299999999997</v>
      </c>
      <c r="Z3512" s="16">
        <v>0.1105</v>
      </c>
      <c r="AA3512" s="16">
        <v>0.1482483</v>
      </c>
      <c r="AB3512" s="16">
        <v>1.39</v>
      </c>
      <c r="AC3512" s="16">
        <v>8.81</v>
      </c>
      <c r="AD3512" s="16">
        <v>55.3</v>
      </c>
      <c r="AE3512" s="16">
        <v>0.91739999999999999</v>
      </c>
      <c r="AF3512" s="16">
        <v>62.5349</v>
      </c>
      <c r="AG3512" s="16">
        <v>1602.03</v>
      </c>
      <c r="AH3512" s="16">
        <v>4.5900000000000003E-2</v>
      </c>
      <c r="AI3512" s="16">
        <v>11.6</v>
      </c>
      <c r="AJ3512" s="16">
        <v>61.8</v>
      </c>
      <c r="AK3512" s="16">
        <v>-0.96419999999999995</v>
      </c>
      <c r="AL3512" s="16">
        <v>-1.0399</v>
      </c>
      <c r="AM3512" s="16">
        <v>-1.2909999999999999</v>
      </c>
      <c r="AN3512" s="16">
        <v>-0.38100000000000001</v>
      </c>
      <c r="AO3512" s="16">
        <v>-0.92310000000000003</v>
      </c>
      <c r="AP3512" s="16">
        <v>-0.9819</v>
      </c>
      <c r="AR3512" s="16">
        <f t="shared" si="139"/>
        <v>1</v>
      </c>
      <c r="AS3512" s="5">
        <f t="shared" si="138"/>
        <v>3.4850999999999965E-2</v>
      </c>
    </row>
    <row r="3513" spans="1:45" x14ac:dyDescent="0.25">
      <c r="A3513" s="16" t="s">
        <v>408</v>
      </c>
      <c r="B3513" s="16" t="s">
        <v>147</v>
      </c>
      <c r="C3513" s="16" t="s">
        <v>382</v>
      </c>
      <c r="D3513" s="16">
        <v>2014</v>
      </c>
      <c r="E3513" s="16" t="s">
        <v>4151</v>
      </c>
      <c r="F3513" s="16" t="s">
        <v>590</v>
      </c>
      <c r="G3513" s="10">
        <v>531.15599999999995</v>
      </c>
      <c r="H3513" s="73">
        <v>6.2750560000000002</v>
      </c>
      <c r="I3513" s="16">
        <v>7228915</v>
      </c>
      <c r="J3513" s="71">
        <v>0.02</v>
      </c>
      <c r="K3513" s="71">
        <v>1.052</v>
      </c>
      <c r="L3513" s="16">
        <v>-1.519503</v>
      </c>
      <c r="M3513" s="16">
        <v>-0.53240580000000004</v>
      </c>
      <c r="N3513" s="16">
        <v>-0.76405529999999999</v>
      </c>
      <c r="O3513" s="16">
        <v>-0.4084449</v>
      </c>
      <c r="P3513" s="16">
        <v>-0.94868799999999998</v>
      </c>
      <c r="Q3513" s="16">
        <v>-0.74271980000000004</v>
      </c>
      <c r="R3513" s="16">
        <v>0.26950000000000002</v>
      </c>
      <c r="S3513" s="16">
        <v>4.4999999999999999E-4</v>
      </c>
      <c r="T3513" s="16">
        <v>8.0000000000000004E-4</v>
      </c>
      <c r="U3513" s="16">
        <v>4.8380000000000001</v>
      </c>
      <c r="V3513" s="16">
        <v>9.4139999999999997</v>
      </c>
      <c r="W3513" s="16">
        <v>2.27</v>
      </c>
      <c r="X3513" s="16">
        <v>371.916</v>
      </c>
      <c r="Y3513" s="16">
        <v>41.598300000000002</v>
      </c>
      <c r="Z3513" s="16">
        <v>0.113</v>
      </c>
      <c r="AA3513" s="16">
        <v>6.3970600000000002E-2</v>
      </c>
      <c r="AB3513" s="16">
        <v>1.39</v>
      </c>
      <c r="AC3513" s="16">
        <v>8.81</v>
      </c>
      <c r="AD3513" s="16">
        <v>57.47</v>
      </c>
      <c r="AE3513" s="16">
        <v>0.76229999999999998</v>
      </c>
      <c r="AF3513" s="16">
        <v>64.578199999999995</v>
      </c>
      <c r="AG3513" s="16">
        <v>2568.96</v>
      </c>
      <c r="AH3513" s="16">
        <v>4.5600000000000002E-2</v>
      </c>
      <c r="AI3513" s="16">
        <v>11.6</v>
      </c>
      <c r="AJ3513" s="16">
        <v>62.4</v>
      </c>
      <c r="AK3513" s="16">
        <v>-0.83220000000000005</v>
      </c>
      <c r="AL3513" s="16">
        <v>-0.92259999999999998</v>
      </c>
      <c r="AM3513" s="16">
        <v>-1.248</v>
      </c>
      <c r="AN3513" s="16">
        <v>-0.18179999999999999</v>
      </c>
      <c r="AO3513" s="16">
        <v>-0.82179999999999997</v>
      </c>
      <c r="AP3513" s="16">
        <v>-0.87060000000000004</v>
      </c>
      <c r="AR3513" s="16">
        <f t="shared" si="139"/>
        <v>1</v>
      </c>
      <c r="AS3513" s="5">
        <f t="shared" si="138"/>
        <v>0.130803</v>
      </c>
    </row>
    <row r="3514" spans="1:45" x14ac:dyDescent="0.25">
      <c r="A3514" s="16" t="s">
        <v>407</v>
      </c>
      <c r="B3514" s="16" t="s">
        <v>148</v>
      </c>
      <c r="C3514" s="16" t="s">
        <v>380</v>
      </c>
      <c r="D3514" s="16">
        <v>1985</v>
      </c>
      <c r="E3514" s="16" t="s">
        <v>4110</v>
      </c>
      <c r="F3514" s="16" t="s">
        <v>593</v>
      </c>
      <c r="G3514" s="10">
        <v>1666.28</v>
      </c>
      <c r="H3514" s="73">
        <v>7.4183490000000001</v>
      </c>
      <c r="I3514" s="16" t="s">
        <v>6700</v>
      </c>
      <c r="K3514" s="71">
        <v>0.872</v>
      </c>
      <c r="L3514" s="16">
        <v>-0.43817080000000003</v>
      </c>
      <c r="M3514" s="16">
        <v>-0.66102819999999995</v>
      </c>
      <c r="N3514" s="16">
        <v>-0.77720149999999999</v>
      </c>
      <c r="O3514" s="16">
        <v>-0.1116675</v>
      </c>
      <c r="P3514" s="16">
        <v>-0.34095189999999997</v>
      </c>
      <c r="Q3514" s="16">
        <v>0.94218489999999999</v>
      </c>
      <c r="R3514" s="16">
        <v>0</v>
      </c>
      <c r="S3514" s="16">
        <v>7.3000000000000001E-3</v>
      </c>
      <c r="T3514" s="16">
        <v>0</v>
      </c>
      <c r="U3514" s="16">
        <v>3.2088999999999999</v>
      </c>
      <c r="V3514" s="16">
        <v>3.26</v>
      </c>
      <c r="W3514" s="16">
        <v>3.42</v>
      </c>
      <c r="X3514" s="16">
        <v>406.58600000000001</v>
      </c>
      <c r="Y3514" s="16">
        <v>38.926600000000001</v>
      </c>
      <c r="Z3514" s="16">
        <v>0.37659999999999999</v>
      </c>
      <c r="AA3514" s="16">
        <v>0.47078680000000001</v>
      </c>
      <c r="AB3514" s="16">
        <v>0.41</v>
      </c>
      <c r="AC3514" s="16">
        <v>31.67</v>
      </c>
      <c r="AD3514" s="16">
        <v>40.28</v>
      </c>
      <c r="AE3514" s="16">
        <v>1.2040999999999999</v>
      </c>
      <c r="AF3514" s="16">
        <v>0</v>
      </c>
      <c r="AG3514" s="16">
        <v>44337.7</v>
      </c>
      <c r="AH3514" s="16">
        <v>7.17E-2</v>
      </c>
      <c r="AI3514" s="16">
        <v>86.710400000000007</v>
      </c>
      <c r="AJ3514" s="16">
        <v>85.261700000000005</v>
      </c>
      <c r="AK3514" s="16">
        <v>1.3633999999999999</v>
      </c>
      <c r="AL3514" s="16">
        <v>9.35E-2</v>
      </c>
      <c r="AM3514" s="16">
        <v>0.17469999999999999</v>
      </c>
      <c r="AN3514" s="16">
        <v>1.8149999999999999</v>
      </c>
      <c r="AO3514" s="16">
        <v>0.28610000000000002</v>
      </c>
      <c r="AP3514" s="16">
        <v>1.0876999999999999</v>
      </c>
      <c r="AQ3514" s="16">
        <v>1.1877</v>
      </c>
      <c r="AR3514" s="16">
        <f t="shared" si="139"/>
        <v>1</v>
      </c>
      <c r="AS3514" s="5">
        <f t="shared" si="138"/>
        <v>0</v>
      </c>
    </row>
    <row r="3515" spans="1:45" x14ac:dyDescent="0.25">
      <c r="A3515" s="16" t="s">
        <v>407</v>
      </c>
      <c r="B3515" s="16" t="s">
        <v>148</v>
      </c>
      <c r="C3515" s="16" t="s">
        <v>380</v>
      </c>
      <c r="D3515" s="16">
        <v>1986</v>
      </c>
      <c r="E3515" s="16" t="s">
        <v>4127</v>
      </c>
      <c r="F3515" s="16" t="s">
        <v>593</v>
      </c>
      <c r="G3515" s="10">
        <v>1726.8</v>
      </c>
      <c r="H3515" s="73">
        <v>7.4540259999999998</v>
      </c>
      <c r="I3515" s="16" t="s">
        <v>6700</v>
      </c>
      <c r="J3515" s="71">
        <v>-3.0000000000000001E-3</v>
      </c>
      <c r="K3515" s="71">
        <v>0.86899999999999999</v>
      </c>
      <c r="L3515" s="16">
        <v>-0.43865779999999999</v>
      </c>
      <c r="M3515" s="16">
        <v>-0.65616560000000002</v>
      </c>
      <c r="N3515" s="16">
        <v>-0.73450110000000002</v>
      </c>
      <c r="O3515" s="16">
        <v>-0.13259080000000001</v>
      </c>
      <c r="P3515" s="16">
        <v>-0.32830749999999997</v>
      </c>
      <c r="Q3515" s="16">
        <v>0.9007115</v>
      </c>
      <c r="R3515" s="16">
        <v>0</v>
      </c>
      <c r="S3515" s="16">
        <v>7.6E-3</v>
      </c>
      <c r="T3515" s="16">
        <v>4.0000000000000002E-4</v>
      </c>
      <c r="U3515" s="16">
        <v>3.4079999999999999</v>
      </c>
      <c r="V3515" s="16">
        <v>3.4319999999999999</v>
      </c>
      <c r="W3515" s="16">
        <v>3.6059999999999999</v>
      </c>
      <c r="X3515" s="16">
        <v>407.661</v>
      </c>
      <c r="Y3515" s="16">
        <v>40.0306</v>
      </c>
      <c r="Z3515" s="16">
        <v>0.35120000000000001</v>
      </c>
      <c r="AA3515" s="16">
        <v>0.46263070000000001</v>
      </c>
      <c r="AB3515" s="16">
        <v>0.41</v>
      </c>
      <c r="AC3515" s="16">
        <v>31.67</v>
      </c>
      <c r="AD3515" s="16">
        <v>40.49</v>
      </c>
      <c r="AE3515" s="16">
        <v>1.5073000000000001</v>
      </c>
      <c r="AF3515" s="16">
        <v>1.5E-3</v>
      </c>
      <c r="AG3515" s="16">
        <v>46633.4</v>
      </c>
      <c r="AH3515" s="16">
        <v>7.4099999999999999E-2</v>
      </c>
      <c r="AI3515" s="16">
        <v>86.976200000000006</v>
      </c>
      <c r="AJ3515" s="16">
        <v>85.702399999999997</v>
      </c>
      <c r="AK3515" s="16">
        <v>1.2901</v>
      </c>
      <c r="AL3515" s="16">
        <v>7.7100000000000002E-2</v>
      </c>
      <c r="AM3515" s="16">
        <v>0.17949999999999999</v>
      </c>
      <c r="AN3515" s="16">
        <v>1.7007000000000001</v>
      </c>
      <c r="AO3515" s="16">
        <v>0.28499999999999998</v>
      </c>
      <c r="AP3515" s="16">
        <v>1.0405</v>
      </c>
      <c r="AQ3515" s="16">
        <v>1.1877</v>
      </c>
      <c r="AR3515" s="16">
        <f t="shared" si="139"/>
        <v>1</v>
      </c>
      <c r="AS3515" s="5">
        <f t="shared" si="138"/>
        <v>-4.8699999999995969E-4</v>
      </c>
    </row>
    <row r="3516" spans="1:45" x14ac:dyDescent="0.25">
      <c r="A3516" s="16" t="s">
        <v>407</v>
      </c>
      <c r="B3516" s="16" t="s">
        <v>148</v>
      </c>
      <c r="C3516" s="16" t="s">
        <v>380</v>
      </c>
      <c r="D3516" s="16">
        <v>1987</v>
      </c>
      <c r="E3516" s="16" t="s">
        <v>4129</v>
      </c>
      <c r="F3516" s="16" t="s">
        <v>593</v>
      </c>
      <c r="G3516" s="10">
        <v>1857.25</v>
      </c>
      <c r="H3516" s="73">
        <v>7.5268540000000002</v>
      </c>
      <c r="I3516" s="16" t="s">
        <v>6700</v>
      </c>
      <c r="J3516" s="71">
        <v>1.7999999999999999E-2</v>
      </c>
      <c r="K3516" s="71">
        <v>0.88500000000000001</v>
      </c>
      <c r="L3516" s="16">
        <v>-0.43267559999999999</v>
      </c>
      <c r="M3516" s="16">
        <v>-0.64979589999999998</v>
      </c>
      <c r="N3516" s="16">
        <v>-0.7442723</v>
      </c>
      <c r="O3516" s="16">
        <v>-9.0903399999999995E-2</v>
      </c>
      <c r="P3516" s="16">
        <v>-0.31532929999999998</v>
      </c>
      <c r="Q3516" s="16">
        <v>0.85923550000000004</v>
      </c>
      <c r="R3516" s="16">
        <v>8.8999999999999999E-3</v>
      </c>
      <c r="S3516" s="16">
        <v>8.0000000000000002E-3</v>
      </c>
      <c r="T3516" s="16">
        <v>4.0000000000000002E-4</v>
      </c>
      <c r="U3516" s="16">
        <v>3.1158000000000001</v>
      </c>
      <c r="V3516" s="16">
        <v>3.6040000000000001</v>
      </c>
      <c r="W3516" s="16">
        <v>3.7919999999999998</v>
      </c>
      <c r="X3516" s="16">
        <v>408.60899999999998</v>
      </c>
      <c r="Y3516" s="16">
        <v>41.134500000000003</v>
      </c>
      <c r="Z3516" s="16">
        <v>0.35930000000000001</v>
      </c>
      <c r="AA3516" s="16">
        <v>0.45447480000000001</v>
      </c>
      <c r="AB3516" s="16">
        <v>0.41</v>
      </c>
      <c r="AC3516" s="16">
        <v>31.67</v>
      </c>
      <c r="AD3516" s="16">
        <v>40.700000000000003</v>
      </c>
      <c r="AE3516" s="16">
        <v>1.6698999999999999</v>
      </c>
      <c r="AF3516" s="16">
        <v>1.09E-2</v>
      </c>
      <c r="AG3516" s="16">
        <v>53079.4</v>
      </c>
      <c r="AH3516" s="16">
        <v>7.6499999999999999E-2</v>
      </c>
      <c r="AI3516" s="16">
        <v>87.242000000000004</v>
      </c>
      <c r="AJ3516" s="16">
        <v>86.143000000000001</v>
      </c>
      <c r="AK3516" s="16">
        <v>1.2168000000000001</v>
      </c>
      <c r="AL3516" s="16">
        <v>6.0699999999999997E-2</v>
      </c>
      <c r="AM3516" s="16">
        <v>0.18429999999999999</v>
      </c>
      <c r="AN3516" s="16">
        <v>1.5865</v>
      </c>
      <c r="AO3516" s="16">
        <v>0.2838</v>
      </c>
      <c r="AP3516" s="16">
        <v>0.99329999999999996</v>
      </c>
      <c r="AQ3516" s="16">
        <v>1.1877</v>
      </c>
      <c r="AR3516" s="16">
        <f t="shared" si="139"/>
        <v>1</v>
      </c>
      <c r="AS3516" s="5">
        <f t="shared" si="138"/>
        <v>5.9821999999999931E-3</v>
      </c>
    </row>
    <row r="3517" spans="1:45" x14ac:dyDescent="0.25">
      <c r="A3517" s="16" t="s">
        <v>407</v>
      </c>
      <c r="B3517" s="16" t="s">
        <v>148</v>
      </c>
      <c r="C3517" s="16" t="s">
        <v>380</v>
      </c>
      <c r="D3517" s="16">
        <v>1988</v>
      </c>
      <c r="E3517" s="16" t="s">
        <v>4117</v>
      </c>
      <c r="F3517" s="16" t="s">
        <v>593</v>
      </c>
      <c r="G3517" s="10">
        <v>2067.73</v>
      </c>
      <c r="H3517" s="73">
        <v>7.6342049999999997</v>
      </c>
      <c r="I3517" s="16" t="s">
        <v>6700</v>
      </c>
      <c r="J3517" s="71">
        <v>4.2999999999999997E-2</v>
      </c>
      <c r="K3517" s="71">
        <v>0.92400000000000004</v>
      </c>
      <c r="L3517" s="16">
        <v>-0.42945719999999998</v>
      </c>
      <c r="M3517" s="16">
        <v>-0.64014380000000004</v>
      </c>
      <c r="N3517" s="16">
        <v>-0.76091730000000002</v>
      </c>
      <c r="O3517" s="16">
        <v>-5.1456599999999998E-2</v>
      </c>
      <c r="P3517" s="16">
        <v>-0.30256159999999999</v>
      </c>
      <c r="Q3517" s="16">
        <v>0.81777759999999999</v>
      </c>
      <c r="R3517" s="16">
        <v>2.2800000000000001E-2</v>
      </c>
      <c r="S3517" s="16">
        <v>8.3000000000000001E-3</v>
      </c>
      <c r="T3517" s="16">
        <v>5.0000000000000001E-4</v>
      </c>
      <c r="U3517" s="16">
        <v>2.7534000000000001</v>
      </c>
      <c r="V3517" s="16">
        <v>3.7759999999999998</v>
      </c>
      <c r="W3517" s="16">
        <v>3.9780000000000002</v>
      </c>
      <c r="X3517" s="16">
        <v>409.637</v>
      </c>
      <c r="Y3517" s="16">
        <v>42.238500000000002</v>
      </c>
      <c r="Z3517" s="16">
        <v>0.36620000000000003</v>
      </c>
      <c r="AA3517" s="16">
        <v>0.44631900000000002</v>
      </c>
      <c r="AB3517" s="16">
        <v>0.41</v>
      </c>
      <c r="AC3517" s="16">
        <v>31.67</v>
      </c>
      <c r="AD3517" s="16">
        <v>40.909999999999997</v>
      </c>
      <c r="AE3517" s="16">
        <v>1.8303</v>
      </c>
      <c r="AF3517" s="16">
        <v>3.2000000000000001E-2</v>
      </c>
      <c r="AG3517" s="16">
        <v>59096.800000000003</v>
      </c>
      <c r="AH3517" s="16">
        <v>7.8899999999999998E-2</v>
      </c>
      <c r="AI3517" s="16">
        <v>87.507800000000003</v>
      </c>
      <c r="AJ3517" s="16">
        <v>86.583699999999993</v>
      </c>
      <c r="AK3517" s="16">
        <v>1.1435</v>
      </c>
      <c r="AL3517" s="16">
        <v>4.4299999999999999E-2</v>
      </c>
      <c r="AM3517" s="16">
        <v>0.18909999999999999</v>
      </c>
      <c r="AN3517" s="16">
        <v>1.4722999999999999</v>
      </c>
      <c r="AO3517" s="16">
        <v>0.28270000000000001</v>
      </c>
      <c r="AP3517" s="16">
        <v>0.94610000000000005</v>
      </c>
      <c r="AQ3517" s="16">
        <v>1.1877</v>
      </c>
      <c r="AR3517" s="16">
        <f t="shared" si="139"/>
        <v>1</v>
      </c>
      <c r="AS3517" s="5">
        <f t="shared" si="138"/>
        <v>3.2184000000000101E-3</v>
      </c>
    </row>
    <row r="3518" spans="1:45" x14ac:dyDescent="0.25">
      <c r="A3518" s="16" t="s">
        <v>407</v>
      </c>
      <c r="B3518" s="16" t="s">
        <v>148</v>
      </c>
      <c r="C3518" s="16" t="s">
        <v>380</v>
      </c>
      <c r="D3518" s="16">
        <v>1989</v>
      </c>
      <c r="E3518" s="16" t="s">
        <v>4133</v>
      </c>
      <c r="F3518" s="16" t="s">
        <v>593</v>
      </c>
      <c r="G3518" s="10">
        <v>2283.09</v>
      </c>
      <c r="H3518" s="73">
        <v>7.7332850000000004</v>
      </c>
      <c r="I3518" s="16" t="s">
        <v>6700</v>
      </c>
      <c r="J3518" s="71">
        <v>3.4000000000000002E-2</v>
      </c>
      <c r="K3518" s="71">
        <v>0.95599999999999996</v>
      </c>
      <c r="L3518" s="16">
        <v>-0.4221087</v>
      </c>
      <c r="M3518" s="16">
        <v>-0.63099099999999997</v>
      </c>
      <c r="N3518" s="16">
        <v>-0.76550640000000003</v>
      </c>
      <c r="O3518" s="16">
        <v>-1.63108E-2</v>
      </c>
      <c r="P3518" s="16">
        <v>-0.2876959</v>
      </c>
      <c r="Q3518" s="16">
        <v>0.77632049999999997</v>
      </c>
      <c r="R3518" s="16">
        <v>3.6799999999999999E-2</v>
      </c>
      <c r="S3518" s="16">
        <v>8.6999999999999994E-3</v>
      </c>
      <c r="T3518" s="16">
        <v>5.0000000000000001E-4</v>
      </c>
      <c r="U3518" s="16">
        <v>2.5024000000000002</v>
      </c>
      <c r="V3518" s="16">
        <v>3.948</v>
      </c>
      <c r="W3518" s="16">
        <v>4.1639999999999997</v>
      </c>
      <c r="X3518" s="16">
        <v>410.71800000000002</v>
      </c>
      <c r="Y3518" s="16">
        <v>43.342399999999998</v>
      </c>
      <c r="Z3518" s="16">
        <v>0.37080000000000002</v>
      </c>
      <c r="AA3518" s="16">
        <v>0.43816310000000003</v>
      </c>
      <c r="AB3518" s="16">
        <v>0.41</v>
      </c>
      <c r="AC3518" s="16">
        <v>31.67</v>
      </c>
      <c r="AD3518" s="16">
        <v>41.12</v>
      </c>
      <c r="AE3518" s="16">
        <v>2.0741000000000001</v>
      </c>
      <c r="AF3518" s="16">
        <v>7.1499999999999994E-2</v>
      </c>
      <c r="AG3518" s="16">
        <v>67020.5</v>
      </c>
      <c r="AH3518" s="16">
        <v>8.1299999999999997E-2</v>
      </c>
      <c r="AI3518" s="16">
        <v>87.773499999999999</v>
      </c>
      <c r="AJ3518" s="16">
        <v>87.024299999999997</v>
      </c>
      <c r="AK3518" s="16">
        <v>1.0703</v>
      </c>
      <c r="AL3518" s="16">
        <v>2.7799999999999998E-2</v>
      </c>
      <c r="AM3518" s="16">
        <v>0.19389999999999999</v>
      </c>
      <c r="AN3518" s="16">
        <v>1.3581000000000001</v>
      </c>
      <c r="AO3518" s="16">
        <v>0.28160000000000002</v>
      </c>
      <c r="AP3518" s="16">
        <v>0.89890000000000003</v>
      </c>
      <c r="AQ3518" s="16">
        <v>1.1877</v>
      </c>
      <c r="AR3518" s="16">
        <f t="shared" si="139"/>
        <v>1</v>
      </c>
      <c r="AS3518" s="5">
        <f t="shared" si="138"/>
        <v>7.34849999999998E-3</v>
      </c>
    </row>
    <row r="3519" spans="1:45" x14ac:dyDescent="0.25">
      <c r="A3519" s="16" t="s">
        <v>407</v>
      </c>
      <c r="B3519" s="16" t="s">
        <v>148</v>
      </c>
      <c r="C3519" s="16" t="s">
        <v>380</v>
      </c>
      <c r="D3519" s="16">
        <v>1990</v>
      </c>
      <c r="E3519" s="16" t="s">
        <v>4119</v>
      </c>
      <c r="F3519" s="16" t="s">
        <v>593</v>
      </c>
      <c r="G3519" s="10">
        <v>2502.71</v>
      </c>
      <c r="H3519" s="73">
        <v>7.8251299999999997</v>
      </c>
      <c r="I3519" s="16" t="s">
        <v>6700</v>
      </c>
      <c r="J3519" s="71">
        <v>-1.2999999999999999E-2</v>
      </c>
      <c r="K3519" s="71">
        <v>0.94399999999999995</v>
      </c>
      <c r="L3519" s="16">
        <v>-0.34033580000000002</v>
      </c>
      <c r="M3519" s="16">
        <v>-0.63361639999999997</v>
      </c>
      <c r="N3519" s="16">
        <v>-0.64910760000000001</v>
      </c>
      <c r="O3519" s="16">
        <v>8.2250900000000002E-2</v>
      </c>
      <c r="P3519" s="16">
        <v>-0.28059460000000003</v>
      </c>
      <c r="Q3519" s="16">
        <v>0.73482899999999995</v>
      </c>
      <c r="R3519" s="16">
        <v>5.0700000000000002E-2</v>
      </c>
      <c r="S3519" s="16">
        <v>6.0000000000000001E-3</v>
      </c>
      <c r="T3519" s="16">
        <v>5.0000000000000001E-4</v>
      </c>
      <c r="U3519" s="16">
        <v>3.42</v>
      </c>
      <c r="V3519" s="16">
        <v>4.12</v>
      </c>
      <c r="W3519" s="16">
        <v>4.3499999999999996</v>
      </c>
      <c r="X3519" s="16">
        <v>411.50200000000001</v>
      </c>
      <c r="Y3519" s="16">
        <v>44.446399999999997</v>
      </c>
      <c r="Z3519" s="16">
        <v>0.40529999999999999</v>
      </c>
      <c r="AA3519" s="16">
        <v>0.4078696</v>
      </c>
      <c r="AB3519" s="16">
        <v>0.41</v>
      </c>
      <c r="AC3519" s="16">
        <v>31.67</v>
      </c>
      <c r="AD3519" s="16">
        <v>41.9</v>
      </c>
      <c r="AE3519" s="16">
        <v>2.3409</v>
      </c>
      <c r="AF3519" s="16">
        <v>0.11169999999999999</v>
      </c>
      <c r="AG3519" s="16">
        <v>78073.2</v>
      </c>
      <c r="AH3519" s="16">
        <v>8.3699999999999997E-2</v>
      </c>
      <c r="AI3519" s="16">
        <v>86.9</v>
      </c>
      <c r="AJ3519" s="16">
        <v>87.3</v>
      </c>
      <c r="AK3519" s="16">
        <v>0.997</v>
      </c>
      <c r="AL3519" s="16">
        <v>1.14E-2</v>
      </c>
      <c r="AM3519" s="16">
        <v>0.19869999999999999</v>
      </c>
      <c r="AN3519" s="16">
        <v>1.2438</v>
      </c>
      <c r="AO3519" s="16">
        <v>0.28039999999999998</v>
      </c>
      <c r="AP3519" s="16">
        <v>0.85170000000000001</v>
      </c>
      <c r="AQ3519" s="16">
        <v>1.1877</v>
      </c>
      <c r="AR3519" s="16">
        <f t="shared" si="139"/>
        <v>1</v>
      </c>
      <c r="AS3519" s="5">
        <f t="shared" si="138"/>
        <v>8.1772899999999982E-2</v>
      </c>
    </row>
    <row r="3520" spans="1:45" x14ac:dyDescent="0.25">
      <c r="A3520" s="16" t="s">
        <v>407</v>
      </c>
      <c r="B3520" s="16" t="s">
        <v>148</v>
      </c>
      <c r="C3520" s="16" t="s">
        <v>380</v>
      </c>
      <c r="D3520" s="16">
        <v>1991</v>
      </c>
      <c r="E3520" s="16" t="s">
        <v>4118</v>
      </c>
      <c r="F3520" s="16" t="s">
        <v>593</v>
      </c>
      <c r="G3520" s="10">
        <v>2684.85</v>
      </c>
      <c r="H3520" s="73">
        <v>7.8953790000000001</v>
      </c>
      <c r="I3520" s="16" t="s">
        <v>6700</v>
      </c>
      <c r="J3520" s="71">
        <v>2.1999999999999999E-2</v>
      </c>
      <c r="K3520" s="71">
        <v>0.96499999999999997</v>
      </c>
      <c r="L3520" s="16">
        <v>-0.31049130000000003</v>
      </c>
      <c r="M3520" s="16">
        <v>-0.62527449999999996</v>
      </c>
      <c r="N3520" s="16">
        <v>-0.67281789999999997</v>
      </c>
      <c r="O3520" s="16">
        <v>0.18302979999999999</v>
      </c>
      <c r="P3520" s="16">
        <v>-0.26365630000000001</v>
      </c>
      <c r="Q3520" s="16">
        <v>0.693353</v>
      </c>
      <c r="R3520" s="16">
        <v>6.4600000000000005E-2</v>
      </c>
      <c r="S3520" s="16">
        <v>6.1999999999999998E-3</v>
      </c>
      <c r="T3520" s="16">
        <v>5.0000000000000001E-4</v>
      </c>
      <c r="U3520" s="16">
        <v>3.0886</v>
      </c>
      <c r="V3520" s="16">
        <v>4.3460000000000001</v>
      </c>
      <c r="W3520" s="16">
        <v>4.3460000000000001</v>
      </c>
      <c r="X3520" s="16">
        <v>412.524</v>
      </c>
      <c r="Y3520" s="16">
        <v>45.5503</v>
      </c>
      <c r="Z3520" s="16">
        <v>0.44650000000000001</v>
      </c>
      <c r="AA3520" s="16">
        <v>0.4078696</v>
      </c>
      <c r="AB3520" s="16">
        <v>0.41</v>
      </c>
      <c r="AC3520" s="16">
        <v>31.67</v>
      </c>
      <c r="AD3520" s="16">
        <v>41.9</v>
      </c>
      <c r="AE3520" s="16">
        <v>2.7161</v>
      </c>
      <c r="AF3520" s="16">
        <v>0.21609999999999999</v>
      </c>
      <c r="AG3520" s="16">
        <v>87696.2</v>
      </c>
      <c r="AH3520" s="16">
        <v>8.09E-2</v>
      </c>
      <c r="AI3520" s="16">
        <v>87.3</v>
      </c>
      <c r="AJ3520" s="16">
        <v>87.8</v>
      </c>
      <c r="AK3520" s="16">
        <v>0.92369999999999997</v>
      </c>
      <c r="AL3520" s="16">
        <v>-5.0000000000000001E-3</v>
      </c>
      <c r="AM3520" s="16">
        <v>0.20349999999999999</v>
      </c>
      <c r="AN3520" s="16">
        <v>1.1295999999999999</v>
      </c>
      <c r="AO3520" s="16">
        <v>0.27929999999999999</v>
      </c>
      <c r="AP3520" s="16">
        <v>0.8044</v>
      </c>
      <c r="AQ3520" s="16">
        <v>1.1877</v>
      </c>
      <c r="AR3520" s="16">
        <f t="shared" si="139"/>
        <v>1</v>
      </c>
      <c r="AS3520" s="5">
        <f t="shared" si="138"/>
        <v>2.9844499999999996E-2</v>
      </c>
    </row>
    <row r="3521" spans="1:45" x14ac:dyDescent="0.25">
      <c r="A3521" s="16" t="s">
        <v>407</v>
      </c>
      <c r="B3521" s="16" t="s">
        <v>148</v>
      </c>
      <c r="C3521" s="16" t="s">
        <v>380</v>
      </c>
      <c r="D3521" s="16">
        <v>1992</v>
      </c>
      <c r="E3521" s="16" t="s">
        <v>4111</v>
      </c>
      <c r="F3521" s="16" t="s">
        <v>593</v>
      </c>
      <c r="G3521" s="10">
        <v>2872.8</v>
      </c>
      <c r="H3521" s="73">
        <v>7.9630419999999997</v>
      </c>
      <c r="I3521" s="16" t="s">
        <v>6700</v>
      </c>
      <c r="J3521" s="71">
        <v>-4.0000000000000001E-3</v>
      </c>
      <c r="K3521" s="71">
        <v>0.96199999999999997</v>
      </c>
      <c r="L3521" s="16">
        <v>-0.26405319999999999</v>
      </c>
      <c r="M3521" s="16">
        <v>-0.61763440000000003</v>
      </c>
      <c r="N3521" s="16">
        <v>-0.65942920000000005</v>
      </c>
      <c r="O3521" s="16">
        <v>0.28095690000000001</v>
      </c>
      <c r="P3521" s="16">
        <v>-0.243034</v>
      </c>
      <c r="Q3521" s="16">
        <v>0.65189509999999995</v>
      </c>
      <c r="R3521" s="16">
        <v>7.8600000000000003E-2</v>
      </c>
      <c r="S3521" s="16">
        <v>6.1999999999999998E-3</v>
      </c>
      <c r="T3521" s="16">
        <v>5.0000000000000001E-4</v>
      </c>
      <c r="U3521" s="16">
        <v>3.0453999999999999</v>
      </c>
      <c r="V3521" s="16">
        <v>4.5720000000000001</v>
      </c>
      <c r="W3521" s="16">
        <v>4.3419999999999996</v>
      </c>
      <c r="X3521" s="16">
        <v>414.61200000000002</v>
      </c>
      <c r="Y3521" s="16">
        <v>46.654299999999999</v>
      </c>
      <c r="Z3521" s="16">
        <v>0.48899999999999999</v>
      </c>
      <c r="AA3521" s="16">
        <v>0.42340470000000002</v>
      </c>
      <c r="AB3521" s="16">
        <v>0.41</v>
      </c>
      <c r="AC3521" s="16">
        <v>31.67</v>
      </c>
      <c r="AD3521" s="16">
        <v>41.5</v>
      </c>
      <c r="AE3521" s="16">
        <v>3.1044</v>
      </c>
      <c r="AF3521" s="16">
        <v>0.43459999999999999</v>
      </c>
      <c r="AG3521" s="16">
        <v>98851.199999999997</v>
      </c>
      <c r="AH3521" s="16">
        <v>8.4500000000000006E-2</v>
      </c>
      <c r="AI3521" s="16">
        <v>87.8</v>
      </c>
      <c r="AJ3521" s="16">
        <v>88.2</v>
      </c>
      <c r="AK3521" s="16">
        <v>0.85040000000000004</v>
      </c>
      <c r="AL3521" s="16">
        <v>-2.1399999999999999E-2</v>
      </c>
      <c r="AM3521" s="16">
        <v>0.20830000000000001</v>
      </c>
      <c r="AN3521" s="16">
        <v>1.0154000000000001</v>
      </c>
      <c r="AO3521" s="16">
        <v>0.2782</v>
      </c>
      <c r="AP3521" s="16">
        <v>0.75719999999999998</v>
      </c>
      <c r="AQ3521" s="16">
        <v>1.1877</v>
      </c>
      <c r="AR3521" s="16">
        <f t="shared" si="139"/>
        <v>1</v>
      </c>
      <c r="AS3521" s="5">
        <f t="shared" si="138"/>
        <v>4.6438100000000038E-2</v>
      </c>
    </row>
    <row r="3522" spans="1:45" x14ac:dyDescent="0.25">
      <c r="A3522" s="16" t="s">
        <v>407</v>
      </c>
      <c r="B3522" s="16" t="s">
        <v>148</v>
      </c>
      <c r="C3522" s="16" t="s">
        <v>380</v>
      </c>
      <c r="D3522" s="16">
        <v>1993</v>
      </c>
      <c r="E3522" s="16" t="s">
        <v>4115</v>
      </c>
      <c r="F3522" s="16" t="s">
        <v>593</v>
      </c>
      <c r="G3522" s="10">
        <v>3081.75</v>
      </c>
      <c r="H3522" s="73">
        <v>8.0332539999999995</v>
      </c>
      <c r="I3522" s="16" t="s">
        <v>6700</v>
      </c>
      <c r="J3522" s="71">
        <v>7.0000000000000001E-3</v>
      </c>
      <c r="K3522" s="71">
        <v>0.96899999999999997</v>
      </c>
      <c r="L3522" s="16">
        <v>-0.19000619999999999</v>
      </c>
      <c r="M3522" s="16">
        <v>-0.60399789999999998</v>
      </c>
      <c r="N3522" s="16">
        <v>-0.58246920000000002</v>
      </c>
      <c r="O3522" s="16">
        <v>0.36663430000000002</v>
      </c>
      <c r="P3522" s="16">
        <v>-0.21719330000000001</v>
      </c>
      <c r="Q3522" s="16">
        <v>0.6104214</v>
      </c>
      <c r="R3522" s="16">
        <v>9.2499999999999999E-2</v>
      </c>
      <c r="S3522" s="16">
        <v>7.7999999999999996E-3</v>
      </c>
      <c r="T3522" s="16">
        <v>5.0000000000000001E-4</v>
      </c>
      <c r="U3522" s="16">
        <v>3.5467</v>
      </c>
      <c r="V3522" s="16">
        <v>4.798</v>
      </c>
      <c r="W3522" s="16">
        <v>4.3380000000000001</v>
      </c>
      <c r="X3522" s="16">
        <v>417.68900000000002</v>
      </c>
      <c r="Y3522" s="16">
        <v>47.758200000000002</v>
      </c>
      <c r="Z3522" s="16">
        <v>0.52</v>
      </c>
      <c r="AA3522" s="16">
        <v>0.41175349999999999</v>
      </c>
      <c r="AB3522" s="16">
        <v>0.41</v>
      </c>
      <c r="AC3522" s="16">
        <v>31.67</v>
      </c>
      <c r="AD3522" s="16">
        <v>41.8</v>
      </c>
      <c r="AE3522" s="16">
        <v>3.8136000000000001</v>
      </c>
      <c r="AF3522" s="16">
        <v>0.71220000000000006</v>
      </c>
      <c r="AG3522" s="16">
        <v>108876</v>
      </c>
      <c r="AH3522" s="16">
        <v>9.0700000000000003E-2</v>
      </c>
      <c r="AI3522" s="16">
        <v>88.2</v>
      </c>
      <c r="AJ3522" s="16">
        <v>88.7</v>
      </c>
      <c r="AK3522" s="16">
        <v>0.7772</v>
      </c>
      <c r="AL3522" s="16">
        <v>-3.78E-2</v>
      </c>
      <c r="AM3522" s="16">
        <v>0.21310000000000001</v>
      </c>
      <c r="AN3522" s="16">
        <v>0.90110000000000001</v>
      </c>
      <c r="AO3522" s="16">
        <v>0.27700000000000002</v>
      </c>
      <c r="AP3522" s="16">
        <v>0.71</v>
      </c>
      <c r="AQ3522" s="16">
        <v>1.1877</v>
      </c>
      <c r="AR3522" s="16">
        <f t="shared" si="139"/>
        <v>1</v>
      </c>
      <c r="AS3522" s="5">
        <f t="shared" si="138"/>
        <v>7.4047000000000002E-2</v>
      </c>
    </row>
    <row r="3523" spans="1:45" x14ac:dyDescent="0.25">
      <c r="A3523" s="16" t="s">
        <v>407</v>
      </c>
      <c r="B3523" s="16" t="s">
        <v>148</v>
      </c>
      <c r="C3523" s="16" t="s">
        <v>380</v>
      </c>
      <c r="D3523" s="16">
        <v>1994</v>
      </c>
      <c r="E3523" s="16" t="s">
        <v>4120</v>
      </c>
      <c r="F3523" s="16" t="s">
        <v>593</v>
      </c>
      <c r="G3523" s="10">
        <v>3297.87</v>
      </c>
      <c r="H3523" s="73">
        <v>8.1010310000000008</v>
      </c>
      <c r="I3523" s="16" t="s">
        <v>6700</v>
      </c>
      <c r="J3523" s="71">
        <v>5.0000000000000001E-3</v>
      </c>
      <c r="K3523" s="71">
        <v>0.97399999999999998</v>
      </c>
      <c r="L3523" s="16">
        <v>-0.2140879</v>
      </c>
      <c r="M3523" s="16">
        <v>-0.58811919999999995</v>
      </c>
      <c r="N3523" s="16">
        <v>-0.56871870000000002</v>
      </c>
      <c r="O3523" s="16">
        <v>0.29435240000000001</v>
      </c>
      <c r="P3523" s="16">
        <v>-0.18673690000000001</v>
      </c>
      <c r="Q3523" s="16">
        <v>0.56892849999999995</v>
      </c>
      <c r="R3523" s="16">
        <v>0.10639999999999999</v>
      </c>
      <c r="S3523" s="16">
        <v>9.4999999999999998E-3</v>
      </c>
      <c r="T3523" s="16">
        <v>6.9999999999999999E-4</v>
      </c>
      <c r="U3523" s="16">
        <v>3.4613</v>
      </c>
      <c r="V3523" s="16">
        <v>5.024</v>
      </c>
      <c r="W3523" s="16">
        <v>4.3339999999999996</v>
      </c>
      <c r="X3523" s="16">
        <v>420.52800000000002</v>
      </c>
      <c r="Y3523" s="16">
        <v>48.862099999999998</v>
      </c>
      <c r="Z3523" s="16">
        <v>0.46789999999999998</v>
      </c>
      <c r="AA3523" s="16">
        <v>0.4078696</v>
      </c>
      <c r="AB3523" s="16">
        <v>0.41</v>
      </c>
      <c r="AC3523" s="16">
        <v>31.67</v>
      </c>
      <c r="AD3523" s="16">
        <v>41.9</v>
      </c>
      <c r="AE3523" s="16">
        <v>4.7030000000000003</v>
      </c>
      <c r="AF3523" s="16">
        <v>1.2605</v>
      </c>
      <c r="AG3523" s="16">
        <v>121209</v>
      </c>
      <c r="AH3523" s="16">
        <v>9.6000000000000002E-2</v>
      </c>
      <c r="AI3523" s="16">
        <v>88.7</v>
      </c>
      <c r="AJ3523" s="16">
        <v>89.2</v>
      </c>
      <c r="AK3523" s="16">
        <v>0.70389999999999997</v>
      </c>
      <c r="AL3523" s="16">
        <v>-5.4300000000000001E-2</v>
      </c>
      <c r="AM3523" s="16">
        <v>0.21779999999999999</v>
      </c>
      <c r="AN3523" s="16">
        <v>0.78690000000000004</v>
      </c>
      <c r="AO3523" s="16">
        <v>0.27589999999999998</v>
      </c>
      <c r="AP3523" s="16">
        <v>0.66279999999999994</v>
      </c>
      <c r="AQ3523" s="16">
        <v>1.1877</v>
      </c>
      <c r="AR3523" s="16">
        <f t="shared" si="139"/>
        <v>1</v>
      </c>
      <c r="AS3523" s="5">
        <f t="shared" si="138"/>
        <v>-2.4081700000000011E-2</v>
      </c>
    </row>
    <row r="3524" spans="1:45" x14ac:dyDescent="0.25">
      <c r="A3524" s="16" t="s">
        <v>407</v>
      </c>
      <c r="B3524" s="16" t="s">
        <v>148</v>
      </c>
      <c r="C3524" s="16" t="s">
        <v>380</v>
      </c>
      <c r="D3524" s="16">
        <v>1995</v>
      </c>
      <c r="E3524" s="16" t="s">
        <v>4124</v>
      </c>
      <c r="F3524" s="16" t="s">
        <v>593</v>
      </c>
      <c r="G3524" s="10">
        <v>3530.29</v>
      </c>
      <c r="H3524" s="73">
        <v>8.169136</v>
      </c>
      <c r="I3524" s="16" t="s">
        <v>6700</v>
      </c>
      <c r="J3524" s="71">
        <v>-1E-3</v>
      </c>
      <c r="K3524" s="71">
        <v>0.97299999999999998</v>
      </c>
      <c r="L3524" s="16">
        <v>-0.25067590000000001</v>
      </c>
      <c r="M3524" s="16">
        <v>-0.57536019999999999</v>
      </c>
      <c r="N3524" s="16">
        <v>-0.5780904</v>
      </c>
      <c r="O3524" s="16">
        <v>0.21562970000000001</v>
      </c>
      <c r="P3524" s="16">
        <v>-0.15179500000000001</v>
      </c>
      <c r="Q3524" s="16">
        <v>0.52747060000000001</v>
      </c>
      <c r="R3524" s="16">
        <v>0.12039999999999999</v>
      </c>
      <c r="S3524" s="16">
        <v>1.11E-2</v>
      </c>
      <c r="T3524" s="16">
        <v>5.9999999999999995E-4</v>
      </c>
      <c r="U3524" s="16">
        <v>3.1686000000000001</v>
      </c>
      <c r="V3524" s="16">
        <v>5.25</v>
      </c>
      <c r="W3524" s="16">
        <v>4.33</v>
      </c>
      <c r="X3524" s="16">
        <v>423.161</v>
      </c>
      <c r="Y3524" s="16">
        <v>49.966099999999997</v>
      </c>
      <c r="Z3524" s="16">
        <v>0.4173</v>
      </c>
      <c r="AA3524" s="16">
        <v>0.43117230000000001</v>
      </c>
      <c r="AB3524" s="16">
        <v>0.41</v>
      </c>
      <c r="AC3524" s="16">
        <v>31.67</v>
      </c>
      <c r="AD3524" s="16">
        <v>41.3</v>
      </c>
      <c r="AE3524" s="16">
        <v>5.9032999999999998</v>
      </c>
      <c r="AF3524" s="16">
        <v>2.2002999999999999</v>
      </c>
      <c r="AG3524" s="16">
        <v>135124</v>
      </c>
      <c r="AH3524" s="16">
        <v>0.1019</v>
      </c>
      <c r="AI3524" s="16">
        <v>89.1</v>
      </c>
      <c r="AJ3524" s="16">
        <v>89.6</v>
      </c>
      <c r="AK3524" s="16">
        <v>0.63060000000000005</v>
      </c>
      <c r="AL3524" s="16">
        <v>-7.0699999999999999E-2</v>
      </c>
      <c r="AM3524" s="16">
        <v>0.22259999999999999</v>
      </c>
      <c r="AN3524" s="16">
        <v>0.67269999999999996</v>
      </c>
      <c r="AO3524" s="16">
        <v>0.27479999999999999</v>
      </c>
      <c r="AP3524" s="16">
        <v>0.61560000000000004</v>
      </c>
      <c r="AQ3524" s="16">
        <v>1.1877</v>
      </c>
      <c r="AR3524" s="16">
        <f t="shared" si="139"/>
        <v>1</v>
      </c>
      <c r="AS3524" s="5">
        <f t="shared" ref="AS3524:AS3587" si="140">IF(D3524=1985, 0, L3524-L3523)</f>
        <v>-3.6588000000000009E-2</v>
      </c>
    </row>
    <row r="3525" spans="1:45" x14ac:dyDescent="0.25">
      <c r="A3525" s="16" t="s">
        <v>407</v>
      </c>
      <c r="B3525" s="16" t="s">
        <v>148</v>
      </c>
      <c r="C3525" s="16" t="s">
        <v>380</v>
      </c>
      <c r="D3525" s="16">
        <v>1996</v>
      </c>
      <c r="E3525" s="16" t="s">
        <v>4136</v>
      </c>
      <c r="F3525" s="16" t="s">
        <v>593</v>
      </c>
      <c r="G3525" s="10">
        <v>3688.93</v>
      </c>
      <c r="H3525" s="73">
        <v>8.2130930000000006</v>
      </c>
      <c r="I3525" s="16" t="s">
        <v>6700</v>
      </c>
      <c r="J3525" s="71">
        <v>-1.6E-2</v>
      </c>
      <c r="K3525" s="71">
        <v>0.95699999999999996</v>
      </c>
      <c r="L3525" s="16">
        <v>-0.28135100000000002</v>
      </c>
      <c r="M3525" s="16">
        <v>-0.56542579999999998</v>
      </c>
      <c r="N3525" s="16">
        <v>-0.52021810000000002</v>
      </c>
      <c r="O3525" s="16">
        <v>0.1711211</v>
      </c>
      <c r="P3525" s="16">
        <v>-0.1173656</v>
      </c>
      <c r="Q3525" s="16">
        <v>0.39651360000000002</v>
      </c>
      <c r="R3525" s="16">
        <v>0.1192</v>
      </c>
      <c r="S3525" s="16">
        <v>1.3899999999999999E-2</v>
      </c>
      <c r="T3525" s="16">
        <v>5.9999999999999995E-4</v>
      </c>
      <c r="U3525" s="16">
        <v>3.5205000000000002</v>
      </c>
      <c r="V3525" s="16">
        <v>5.5839999999999996</v>
      </c>
      <c r="W3525" s="16">
        <v>4.3440000000000003</v>
      </c>
      <c r="X3525" s="16">
        <v>425.17399999999998</v>
      </c>
      <c r="Y3525" s="16">
        <v>51.07</v>
      </c>
      <c r="Z3525" s="16">
        <v>0.38429999999999997</v>
      </c>
      <c r="AA3525" s="16">
        <v>0.45059110000000002</v>
      </c>
      <c r="AB3525" s="16">
        <v>0.41</v>
      </c>
      <c r="AC3525" s="16">
        <v>31.67</v>
      </c>
      <c r="AD3525" s="16">
        <v>40.799999999999997</v>
      </c>
      <c r="AE3525" s="16">
        <v>6.9846000000000004</v>
      </c>
      <c r="AF3525" s="16">
        <v>3.097</v>
      </c>
      <c r="AG3525" s="16">
        <v>150039</v>
      </c>
      <c r="AH3525" s="16">
        <v>0.1052</v>
      </c>
      <c r="AI3525" s="16">
        <v>89.6</v>
      </c>
      <c r="AJ3525" s="16">
        <v>90.1</v>
      </c>
      <c r="AK3525" s="16">
        <v>0.34699999999999998</v>
      </c>
      <c r="AL3525" s="16">
        <v>-0.20549999999999999</v>
      </c>
      <c r="AM3525" s="16">
        <v>0.27489999999999998</v>
      </c>
      <c r="AN3525" s="16">
        <v>0.40039999999999998</v>
      </c>
      <c r="AO3525" s="16">
        <v>0.21260000000000001</v>
      </c>
      <c r="AP3525" s="16">
        <v>0.54139999999999999</v>
      </c>
      <c r="AQ3525" s="16">
        <v>1.1877</v>
      </c>
      <c r="AR3525" s="16">
        <f t="shared" ref="AR3525:AR3588" si="141">IF(OR(AND(I3525&lt;&gt;"", I3525&gt;=10000000, AQ3525&lt;=32.5), AND(A3525="Middle East &amp; North Africa", I3525&lt;&gt;"", I3525&gt;=9000000, AQ3525&lt;&gt;"", AQ3525&lt;=32.5)), 0, 1)</f>
        <v>1</v>
      </c>
      <c r="AS3525" s="5">
        <f t="shared" si="140"/>
        <v>-3.0675100000000011E-2</v>
      </c>
    </row>
    <row r="3526" spans="1:45" x14ac:dyDescent="0.25">
      <c r="A3526" s="16" t="s">
        <v>407</v>
      </c>
      <c r="B3526" s="16" t="s">
        <v>148</v>
      </c>
      <c r="C3526" s="16" t="s">
        <v>380</v>
      </c>
      <c r="D3526" s="16">
        <v>1997</v>
      </c>
      <c r="E3526" s="16" t="s">
        <v>4131</v>
      </c>
      <c r="F3526" s="16" t="s">
        <v>593</v>
      </c>
      <c r="G3526" s="10">
        <v>3545.39</v>
      </c>
      <c r="H3526" s="73">
        <v>8.1734030000000004</v>
      </c>
      <c r="I3526" s="16" t="s">
        <v>6700</v>
      </c>
      <c r="J3526" s="71">
        <v>-7.3999999999999996E-2</v>
      </c>
      <c r="K3526" s="71">
        <v>0.88900000000000001</v>
      </c>
      <c r="L3526" s="16">
        <v>-0.1939843</v>
      </c>
      <c r="M3526" s="16">
        <v>-0.56550560000000005</v>
      </c>
      <c r="N3526" s="16">
        <v>-0.39097320000000002</v>
      </c>
      <c r="O3526" s="16">
        <v>0.20556559999999999</v>
      </c>
      <c r="P3526" s="16">
        <v>-9.3873499999999999E-2</v>
      </c>
      <c r="Q3526" s="16">
        <v>0.4036226</v>
      </c>
      <c r="R3526" s="16">
        <v>0.1021</v>
      </c>
      <c r="S3526" s="16">
        <v>1.61E-2</v>
      </c>
      <c r="T3526" s="16">
        <v>6.9999999999999999E-4</v>
      </c>
      <c r="U3526" s="16">
        <v>4.5556000000000001</v>
      </c>
      <c r="V3526" s="16">
        <v>5.9180000000000001</v>
      </c>
      <c r="W3526" s="16">
        <v>4.3579999999999997</v>
      </c>
      <c r="X3526" s="16">
        <v>427.11399999999998</v>
      </c>
      <c r="Y3526" s="16">
        <v>52.173999999999999</v>
      </c>
      <c r="Z3526" s="16">
        <v>0.37869999999999998</v>
      </c>
      <c r="AA3526" s="16">
        <v>0.38845079999999998</v>
      </c>
      <c r="AB3526" s="16">
        <v>0.41</v>
      </c>
      <c r="AC3526" s="16">
        <v>31.67</v>
      </c>
      <c r="AD3526" s="16">
        <v>42.4</v>
      </c>
      <c r="AE3526" s="16">
        <v>8.0167999999999999</v>
      </c>
      <c r="AF3526" s="16">
        <v>3.6604999999999999</v>
      </c>
      <c r="AG3526" s="16">
        <v>153978</v>
      </c>
      <c r="AH3526" s="16">
        <v>0.104</v>
      </c>
      <c r="AI3526" s="16">
        <v>90</v>
      </c>
      <c r="AJ3526" s="16">
        <v>90.5</v>
      </c>
      <c r="AK3526" s="16">
        <v>0.3765</v>
      </c>
      <c r="AL3526" s="16">
        <v>-0.1037</v>
      </c>
      <c r="AM3526" s="16">
        <v>0.18099999999999999</v>
      </c>
      <c r="AN3526" s="16">
        <v>0.46739999999999998</v>
      </c>
      <c r="AO3526" s="16">
        <v>0.18079999999999999</v>
      </c>
      <c r="AP3526" s="16">
        <v>0.52339999999999998</v>
      </c>
      <c r="AQ3526" s="16">
        <v>1.1877</v>
      </c>
      <c r="AR3526" s="16">
        <f t="shared" si="141"/>
        <v>1</v>
      </c>
      <c r="AS3526" s="5">
        <f t="shared" si="140"/>
        <v>8.7366700000000019E-2</v>
      </c>
    </row>
    <row r="3527" spans="1:45" x14ac:dyDescent="0.25">
      <c r="A3527" s="16" t="s">
        <v>407</v>
      </c>
      <c r="B3527" s="16" t="s">
        <v>148</v>
      </c>
      <c r="C3527" s="16" t="s">
        <v>380</v>
      </c>
      <c r="D3527" s="16">
        <v>1998</v>
      </c>
      <c r="E3527" s="16" t="s">
        <v>4137</v>
      </c>
      <c r="F3527" s="16" t="s">
        <v>593</v>
      </c>
      <c r="G3527" s="10">
        <v>3235.73</v>
      </c>
      <c r="H3527" s="73">
        <v>8.0820100000000004</v>
      </c>
      <c r="I3527" s="16" t="s">
        <v>6700</v>
      </c>
      <c r="J3527" s="71">
        <v>-6.5000000000000002E-2</v>
      </c>
      <c r="K3527" s="71">
        <v>0.83299999999999996</v>
      </c>
      <c r="L3527" s="16">
        <v>-8.2877900000000004E-2</v>
      </c>
      <c r="M3527" s="16">
        <v>-0.53462549999999998</v>
      </c>
      <c r="N3527" s="16">
        <v>-0.36274139999999999</v>
      </c>
      <c r="O3527" s="16">
        <v>0.37619819999999998</v>
      </c>
      <c r="P3527" s="16">
        <v>-8.7126999999999996E-2</v>
      </c>
      <c r="Q3527" s="16">
        <v>0.41072920000000002</v>
      </c>
      <c r="R3527" s="16">
        <v>0.16220000000000001</v>
      </c>
      <c r="S3527" s="16">
        <v>1.5100000000000001E-2</v>
      </c>
      <c r="T3527" s="16">
        <v>8.9999999999999998E-4</v>
      </c>
      <c r="U3527" s="16">
        <v>4.6257000000000001</v>
      </c>
      <c r="V3527" s="16">
        <v>6.2519999999999998</v>
      </c>
      <c r="W3527" s="16">
        <v>4.3719999999999999</v>
      </c>
      <c r="X3527" s="16">
        <v>429.12599999999998</v>
      </c>
      <c r="Y3527" s="16">
        <v>53.277900000000002</v>
      </c>
      <c r="Z3527" s="16">
        <v>0.44950000000000001</v>
      </c>
      <c r="AA3527" s="16">
        <v>0.34572940000000002</v>
      </c>
      <c r="AB3527" s="16">
        <v>0.41</v>
      </c>
      <c r="AC3527" s="16">
        <v>31.67</v>
      </c>
      <c r="AD3527" s="16">
        <v>43.5</v>
      </c>
      <c r="AE3527" s="16">
        <v>8.2713999999999999</v>
      </c>
      <c r="AF3527" s="16">
        <v>3.2461000000000002</v>
      </c>
      <c r="AG3527" s="16">
        <v>147021</v>
      </c>
      <c r="AH3527" s="16">
        <v>0.1028</v>
      </c>
      <c r="AI3527" s="16">
        <v>90.5</v>
      </c>
      <c r="AJ3527" s="16">
        <v>91</v>
      </c>
      <c r="AK3527" s="16">
        <v>0.40589999999999998</v>
      </c>
      <c r="AL3527" s="16">
        <v>-1.9E-3</v>
      </c>
      <c r="AM3527" s="16">
        <v>8.72E-2</v>
      </c>
      <c r="AN3527" s="16">
        <v>0.53449999999999998</v>
      </c>
      <c r="AO3527" s="16">
        <v>0.14899999999999999</v>
      </c>
      <c r="AP3527" s="16">
        <v>0.50529999999999997</v>
      </c>
      <c r="AQ3527" s="16">
        <v>1.1877</v>
      </c>
      <c r="AR3527" s="16">
        <f t="shared" si="141"/>
        <v>1</v>
      </c>
      <c r="AS3527" s="5">
        <f t="shared" si="140"/>
        <v>0.11110639999999999</v>
      </c>
    </row>
    <row r="3528" spans="1:45" x14ac:dyDescent="0.25">
      <c r="A3528" s="16" t="s">
        <v>407</v>
      </c>
      <c r="B3528" s="16" t="s">
        <v>148</v>
      </c>
      <c r="C3528" s="16" t="s">
        <v>380</v>
      </c>
      <c r="D3528" s="16">
        <v>1999</v>
      </c>
      <c r="E3528" s="16" t="s">
        <v>4112</v>
      </c>
      <c r="F3528" s="16" t="s">
        <v>593</v>
      </c>
      <c r="G3528" s="10">
        <v>3345.16</v>
      </c>
      <c r="H3528" s="73">
        <v>8.1152689999999996</v>
      </c>
      <c r="I3528" s="16" t="s">
        <v>6700</v>
      </c>
      <c r="J3528" s="71">
        <v>0.03</v>
      </c>
      <c r="K3528" s="71">
        <v>0.85799999999999998</v>
      </c>
      <c r="L3528" s="16">
        <v>8.6444999999999994E-3</v>
      </c>
      <c r="M3528" s="16">
        <v>-0.48682789999999998</v>
      </c>
      <c r="N3528" s="16">
        <v>-0.32055830000000002</v>
      </c>
      <c r="O3528" s="16">
        <v>0.45048919999999998</v>
      </c>
      <c r="P3528" s="16">
        <v>-7.7361799999999994E-2</v>
      </c>
      <c r="Q3528" s="16">
        <v>0.44139339999999999</v>
      </c>
      <c r="R3528" s="16">
        <v>0.24840000000000001</v>
      </c>
      <c r="S3528" s="16">
        <v>1.5299999999999999E-2</v>
      </c>
      <c r="T3528" s="16">
        <v>8.9999999999999998E-4</v>
      </c>
      <c r="U3528" s="16">
        <v>4.8327</v>
      </c>
      <c r="V3528" s="16">
        <v>6.5860000000000003</v>
      </c>
      <c r="W3528" s="16">
        <v>4.3860000000000001</v>
      </c>
      <c r="X3528" s="16">
        <v>431.06900000000002</v>
      </c>
      <c r="Y3528" s="16">
        <v>54.381900000000002</v>
      </c>
      <c r="Z3528" s="16">
        <v>0.47370000000000001</v>
      </c>
      <c r="AA3528" s="16">
        <v>0.3301943</v>
      </c>
      <c r="AB3528" s="16">
        <v>0.41</v>
      </c>
      <c r="AC3528" s="16">
        <v>31.67</v>
      </c>
      <c r="AD3528" s="16">
        <v>43.9</v>
      </c>
      <c r="AE3528" s="16">
        <v>8.4638000000000009</v>
      </c>
      <c r="AF3528" s="16">
        <v>3.7963</v>
      </c>
      <c r="AG3528" s="16">
        <v>145285</v>
      </c>
      <c r="AH3528" s="16">
        <v>0.1016</v>
      </c>
      <c r="AI3528" s="16">
        <v>90.9</v>
      </c>
      <c r="AJ3528" s="16">
        <v>91.4</v>
      </c>
      <c r="AK3528" s="16">
        <v>0.45779999999999998</v>
      </c>
      <c r="AL3528" s="16">
        <v>-7.0000000000000007E-2</v>
      </c>
      <c r="AM3528" s="16">
        <v>0.14410000000000001</v>
      </c>
      <c r="AN3528" s="16">
        <v>0.45829999999999999</v>
      </c>
      <c r="AO3528" s="16">
        <v>0.31950000000000001</v>
      </c>
      <c r="AP3528" s="16">
        <v>0.52669999999999995</v>
      </c>
      <c r="AQ3528" s="16">
        <v>1.1877</v>
      </c>
      <c r="AR3528" s="16">
        <f t="shared" si="141"/>
        <v>1</v>
      </c>
      <c r="AS3528" s="5">
        <f t="shared" si="140"/>
        <v>9.1522400000000004E-2</v>
      </c>
    </row>
    <row r="3529" spans="1:45" x14ac:dyDescent="0.25">
      <c r="A3529" s="16" t="s">
        <v>407</v>
      </c>
      <c r="B3529" s="16" t="s">
        <v>148</v>
      </c>
      <c r="C3529" s="16" t="s">
        <v>380</v>
      </c>
      <c r="D3529" s="16">
        <v>2000</v>
      </c>
      <c r="E3529" s="16" t="s">
        <v>4138</v>
      </c>
      <c r="F3529" s="16" t="s">
        <v>593</v>
      </c>
      <c r="G3529" s="10">
        <v>3458.05</v>
      </c>
      <c r="H3529" s="73">
        <v>8.1484609999999993</v>
      </c>
      <c r="I3529" s="16">
        <v>62958021</v>
      </c>
      <c r="J3529" s="71">
        <v>2.5999999999999999E-2</v>
      </c>
      <c r="K3529" s="71">
        <v>0.88100000000000001</v>
      </c>
      <c r="L3529" s="16">
        <v>1.55701E-2</v>
      </c>
      <c r="M3529" s="16">
        <v>-0.47658210000000001</v>
      </c>
      <c r="N3529" s="16">
        <v>-0.25583230000000001</v>
      </c>
      <c r="O3529" s="16">
        <v>0.34326879999999999</v>
      </c>
      <c r="P3529" s="16">
        <v>-5.5459700000000001E-2</v>
      </c>
      <c r="Q3529" s="16">
        <v>0.47209190000000001</v>
      </c>
      <c r="R3529" s="16">
        <v>0.2447</v>
      </c>
      <c r="S3529" s="16">
        <v>1.46E-2</v>
      </c>
      <c r="T3529" s="16">
        <v>2.5000000000000001E-3</v>
      </c>
      <c r="U3529" s="16">
        <v>5.2534999999999998</v>
      </c>
      <c r="V3529" s="16">
        <v>6.92</v>
      </c>
      <c r="W3529" s="16">
        <v>4.4000000000000004</v>
      </c>
      <c r="X3529" s="16">
        <v>433.02100000000002</v>
      </c>
      <c r="Y3529" s="16">
        <v>55.485799999999998</v>
      </c>
      <c r="Z3529" s="16">
        <v>0.4022</v>
      </c>
      <c r="AA3529" s="16">
        <v>0.32242680000000001</v>
      </c>
      <c r="AB3529" s="16">
        <v>0.41</v>
      </c>
      <c r="AC3529" s="16">
        <v>31.67</v>
      </c>
      <c r="AD3529" s="16">
        <v>44.1</v>
      </c>
      <c r="AE3529" s="16">
        <v>8.9681999999999995</v>
      </c>
      <c r="AF3529" s="16">
        <v>4.9019000000000004</v>
      </c>
      <c r="AG3529" s="16">
        <v>153090</v>
      </c>
      <c r="AH3529" s="16">
        <v>0.1016</v>
      </c>
      <c r="AI3529" s="16">
        <v>91.3</v>
      </c>
      <c r="AJ3529" s="16">
        <v>91.9</v>
      </c>
      <c r="AK3529" s="16">
        <v>0.50980000000000003</v>
      </c>
      <c r="AL3529" s="16">
        <v>-0.13819999999999999</v>
      </c>
      <c r="AM3529" s="16">
        <v>0.20100000000000001</v>
      </c>
      <c r="AN3529" s="16">
        <v>0.38219999999999998</v>
      </c>
      <c r="AO3529" s="16">
        <v>0.49</v>
      </c>
      <c r="AP3529" s="16">
        <v>0.54820000000000002</v>
      </c>
      <c r="AQ3529" s="16">
        <v>1.1877</v>
      </c>
      <c r="AR3529" s="16">
        <f t="shared" si="141"/>
        <v>0</v>
      </c>
      <c r="AS3529" s="5">
        <f t="shared" si="140"/>
        <v>6.9256000000000005E-3</v>
      </c>
    </row>
    <row r="3530" spans="1:45" x14ac:dyDescent="0.25">
      <c r="A3530" s="16" t="s">
        <v>407</v>
      </c>
      <c r="B3530" s="16" t="s">
        <v>148</v>
      </c>
      <c r="C3530" s="16" t="s">
        <v>380</v>
      </c>
      <c r="D3530" s="16">
        <v>2001</v>
      </c>
      <c r="E3530" s="16" t="s">
        <v>4132</v>
      </c>
      <c r="F3530" s="16" t="s">
        <v>593</v>
      </c>
      <c r="G3530" s="10">
        <v>3544.21</v>
      </c>
      <c r="H3530" s="73">
        <v>8.1730699999999992</v>
      </c>
      <c r="I3530" s="16">
        <v>63543322</v>
      </c>
      <c r="J3530" s="71">
        <v>1.0999999999999999E-2</v>
      </c>
      <c r="K3530" s="71">
        <v>0.89100000000000001</v>
      </c>
      <c r="L3530" s="16">
        <v>0.11592719999999999</v>
      </c>
      <c r="M3530" s="16">
        <v>-0.46905780000000002</v>
      </c>
      <c r="N3530" s="16">
        <v>-0.24142759999999999</v>
      </c>
      <c r="O3530" s="16">
        <v>0.55117119999999997</v>
      </c>
      <c r="P3530" s="16">
        <v>-1.00436E-2</v>
      </c>
      <c r="Q3530" s="16">
        <v>0.40973910000000002</v>
      </c>
      <c r="R3530" s="16">
        <v>0.25230000000000002</v>
      </c>
      <c r="S3530" s="16">
        <v>1.4999999999999999E-2</v>
      </c>
      <c r="T3530" s="16">
        <v>2.7000000000000001E-3</v>
      </c>
      <c r="U3530" s="16">
        <v>4.8178999999999998</v>
      </c>
      <c r="V3530" s="16">
        <v>7.476</v>
      </c>
      <c r="W3530" s="16">
        <v>5.59</v>
      </c>
      <c r="X3530" s="16">
        <v>429.34199999999998</v>
      </c>
      <c r="Y3530" s="16">
        <v>56.589799999999997</v>
      </c>
      <c r="Z3530" s="16">
        <v>0.49930000000000002</v>
      </c>
      <c r="AA3530" s="16">
        <v>0.31465929999999998</v>
      </c>
      <c r="AB3530" s="16">
        <v>0.41</v>
      </c>
      <c r="AC3530" s="16">
        <v>31.67</v>
      </c>
      <c r="AD3530" s="16">
        <v>44.3</v>
      </c>
      <c r="AE3530" s="16">
        <v>9.5913000000000004</v>
      </c>
      <c r="AF3530" s="16">
        <v>11.971</v>
      </c>
      <c r="AG3530" s="16">
        <v>161507</v>
      </c>
      <c r="AH3530" s="16">
        <v>0.1101</v>
      </c>
      <c r="AI3530" s="16">
        <v>91.7</v>
      </c>
      <c r="AJ3530" s="16">
        <v>92.4</v>
      </c>
      <c r="AK3530" s="16">
        <v>0.41060000000000002</v>
      </c>
      <c r="AL3530" s="16">
        <v>-0.2082</v>
      </c>
      <c r="AM3530" s="16">
        <v>0.24709999999999999</v>
      </c>
      <c r="AN3530" s="16">
        <v>0.40920000000000001</v>
      </c>
      <c r="AO3530" s="16">
        <v>0.32740000000000002</v>
      </c>
      <c r="AP3530" s="16">
        <v>0.46029999999999999</v>
      </c>
      <c r="AQ3530" s="16">
        <v>1.1877</v>
      </c>
      <c r="AR3530" s="16">
        <f t="shared" si="141"/>
        <v>0</v>
      </c>
      <c r="AS3530" s="5">
        <f t="shared" si="140"/>
        <v>0.10035709999999999</v>
      </c>
    </row>
    <row r="3531" spans="1:45" x14ac:dyDescent="0.25">
      <c r="A3531" s="16" t="s">
        <v>407</v>
      </c>
      <c r="B3531" s="16" t="s">
        <v>148</v>
      </c>
      <c r="C3531" s="16" t="s">
        <v>380</v>
      </c>
      <c r="D3531" s="16">
        <v>2002</v>
      </c>
      <c r="E3531" s="16" t="s">
        <v>4128</v>
      </c>
      <c r="F3531" s="16" t="s">
        <v>593</v>
      </c>
      <c r="G3531" s="10">
        <v>3731.03</v>
      </c>
      <c r="H3531" s="73">
        <v>8.2244390000000003</v>
      </c>
      <c r="I3531" s="16">
        <v>64073164</v>
      </c>
      <c r="J3531" s="71">
        <v>0.03</v>
      </c>
      <c r="K3531" s="71">
        <v>0.91800000000000004</v>
      </c>
      <c r="L3531" s="16">
        <v>0.1070851</v>
      </c>
      <c r="M3531" s="16">
        <v>-0.4884906</v>
      </c>
      <c r="N3531" s="16">
        <v>-0.28143249999999997</v>
      </c>
      <c r="O3531" s="16">
        <v>0.57717580000000002</v>
      </c>
      <c r="P3531" s="16">
        <v>5.8680000000000003E-2</v>
      </c>
      <c r="Q3531" s="16">
        <v>0.34742070000000003</v>
      </c>
      <c r="R3531" s="16">
        <v>0.2306</v>
      </c>
      <c r="S3531" s="16">
        <v>1.2500000000000001E-2</v>
      </c>
      <c r="T3531" s="16">
        <v>2.8999999999999998E-3</v>
      </c>
      <c r="U3531" s="16">
        <v>3.8649</v>
      </c>
      <c r="V3531" s="16">
        <v>8.032</v>
      </c>
      <c r="W3531" s="16">
        <v>6.78</v>
      </c>
      <c r="X3531" s="16">
        <v>425.66300000000001</v>
      </c>
      <c r="Y3531" s="16">
        <v>57.6937</v>
      </c>
      <c r="Z3531" s="16">
        <v>0.50119999999999998</v>
      </c>
      <c r="AA3531" s="16">
        <v>0.31854300000000002</v>
      </c>
      <c r="AB3531" s="16">
        <v>0.41</v>
      </c>
      <c r="AC3531" s="16">
        <v>31.67</v>
      </c>
      <c r="AD3531" s="16">
        <v>44.2</v>
      </c>
      <c r="AE3531" s="16">
        <v>10.277799999999999</v>
      </c>
      <c r="AF3531" s="16">
        <v>27.351900000000001</v>
      </c>
      <c r="AG3531" s="16">
        <v>169970</v>
      </c>
      <c r="AH3531" s="16">
        <v>0.1125</v>
      </c>
      <c r="AI3531" s="16">
        <v>92.1</v>
      </c>
      <c r="AJ3531" s="16">
        <v>92.9</v>
      </c>
      <c r="AK3531" s="16">
        <v>0.3115</v>
      </c>
      <c r="AL3531" s="16">
        <v>-0.27829999999999999</v>
      </c>
      <c r="AM3531" s="16">
        <v>0.29320000000000002</v>
      </c>
      <c r="AN3531" s="16">
        <v>0.43630000000000002</v>
      </c>
      <c r="AO3531" s="16">
        <v>0.16489999999999999</v>
      </c>
      <c r="AP3531" s="16">
        <v>0.37240000000000001</v>
      </c>
      <c r="AQ3531" s="16">
        <v>1.1877</v>
      </c>
      <c r="AR3531" s="16">
        <f t="shared" si="141"/>
        <v>0</v>
      </c>
      <c r="AS3531" s="5">
        <f t="shared" si="140"/>
        <v>-8.8420999999999916E-3</v>
      </c>
    </row>
    <row r="3532" spans="1:45" x14ac:dyDescent="0.25">
      <c r="A3532" s="16" t="s">
        <v>407</v>
      </c>
      <c r="B3532" s="16" t="s">
        <v>148</v>
      </c>
      <c r="C3532" s="16" t="s">
        <v>380</v>
      </c>
      <c r="D3532" s="16">
        <v>2003</v>
      </c>
      <c r="E3532" s="16" t="s">
        <v>4139</v>
      </c>
      <c r="F3532" s="16" t="s">
        <v>593</v>
      </c>
      <c r="G3532" s="10">
        <v>3969.42</v>
      </c>
      <c r="H3532" s="73">
        <v>8.2863740000000004</v>
      </c>
      <c r="I3532" s="16">
        <v>64554952</v>
      </c>
      <c r="J3532" s="71">
        <v>4.2000000000000003E-2</v>
      </c>
      <c r="K3532" s="71">
        <v>0.95799999999999996</v>
      </c>
      <c r="L3532" s="16">
        <v>0.17253550000000001</v>
      </c>
      <c r="M3532" s="16">
        <v>-0.47162140000000002</v>
      </c>
      <c r="N3532" s="16">
        <v>-0.235869</v>
      </c>
      <c r="O3532" s="16">
        <v>0.70154450000000002</v>
      </c>
      <c r="P3532" s="16">
        <v>9.0830900000000006E-2</v>
      </c>
      <c r="Q3532" s="16">
        <v>0.26653870000000002</v>
      </c>
      <c r="R3532" s="16">
        <v>0.24529999999999999</v>
      </c>
      <c r="S3532" s="16">
        <v>1.41E-2</v>
      </c>
      <c r="T3532" s="16">
        <v>3.2000000000000002E-3</v>
      </c>
      <c r="U3532" s="16">
        <v>3.7256</v>
      </c>
      <c r="V3532" s="16">
        <v>8.5879999999999992</v>
      </c>
      <c r="W3532" s="16">
        <v>7.97</v>
      </c>
      <c r="X3532" s="16">
        <v>421.98399999999998</v>
      </c>
      <c r="Y3532" s="16">
        <v>58.797699999999999</v>
      </c>
      <c r="Z3532" s="16">
        <v>0.55289999999999995</v>
      </c>
      <c r="AA3532" s="16">
        <v>0.30689169999999999</v>
      </c>
      <c r="AB3532" s="16">
        <v>0.41</v>
      </c>
      <c r="AC3532" s="16">
        <v>31.67</v>
      </c>
      <c r="AD3532" s="16">
        <v>44.5</v>
      </c>
      <c r="AE3532" s="16">
        <v>10.284700000000001</v>
      </c>
      <c r="AF3532" s="16">
        <v>33.520600000000002</v>
      </c>
      <c r="AG3532" s="16">
        <v>180481</v>
      </c>
      <c r="AH3532" s="16">
        <v>0.1149</v>
      </c>
      <c r="AI3532" s="16">
        <v>92.5</v>
      </c>
      <c r="AJ3532" s="16">
        <v>93.3</v>
      </c>
      <c r="AK3532" s="16">
        <v>0.18940000000000001</v>
      </c>
      <c r="AL3532" s="16">
        <v>-0.15359999999999999</v>
      </c>
      <c r="AM3532" s="16">
        <v>0.37619999999999998</v>
      </c>
      <c r="AN3532" s="16">
        <v>-0.1547</v>
      </c>
      <c r="AO3532" s="16">
        <v>0.37059999999999998</v>
      </c>
      <c r="AP3532" s="16">
        <v>0.1479</v>
      </c>
      <c r="AQ3532" s="16">
        <v>1.1877</v>
      </c>
      <c r="AR3532" s="16">
        <f t="shared" si="141"/>
        <v>0</v>
      </c>
      <c r="AS3532" s="5">
        <f t="shared" si="140"/>
        <v>6.5450400000000006E-2</v>
      </c>
    </row>
    <row r="3533" spans="1:45" x14ac:dyDescent="0.25">
      <c r="A3533" s="16" t="s">
        <v>407</v>
      </c>
      <c r="B3533" s="16" t="s">
        <v>148</v>
      </c>
      <c r="C3533" s="16" t="s">
        <v>380</v>
      </c>
      <c r="D3533" s="16">
        <v>2004</v>
      </c>
      <c r="E3533" s="16" t="s">
        <v>4125</v>
      </c>
      <c r="F3533" s="16" t="s">
        <v>593</v>
      </c>
      <c r="G3533" s="10">
        <v>4190.03</v>
      </c>
      <c r="H3533" s="73">
        <v>8.3404640000000008</v>
      </c>
      <c r="I3533" s="16">
        <v>65002231</v>
      </c>
      <c r="J3533" s="71">
        <v>2.1999999999999999E-2</v>
      </c>
      <c r="K3533" s="71">
        <v>0.97899999999999998</v>
      </c>
      <c r="L3533" s="16">
        <v>0.21352080000000001</v>
      </c>
      <c r="M3533" s="16">
        <v>-0.46554060000000003</v>
      </c>
      <c r="N3533" s="16">
        <v>-0.12796540000000001</v>
      </c>
      <c r="O3533" s="16">
        <v>0.75666990000000001</v>
      </c>
      <c r="P3533" s="16">
        <v>0.1314726</v>
      </c>
      <c r="Q3533" s="16">
        <v>0.14038</v>
      </c>
      <c r="R3533" s="16">
        <v>0.23830000000000001</v>
      </c>
      <c r="S3533" s="16">
        <v>1.4500000000000001E-2</v>
      </c>
      <c r="T3533" s="16">
        <v>4.1000000000000003E-3</v>
      </c>
      <c r="U3533" s="16">
        <v>4.0308999999999999</v>
      </c>
      <c r="V3533" s="16">
        <v>9.1440000000000001</v>
      </c>
      <c r="W3533" s="16">
        <v>9.16</v>
      </c>
      <c r="X3533" s="16">
        <v>420.74900000000002</v>
      </c>
      <c r="Y3533" s="16">
        <v>63.503799999999998</v>
      </c>
      <c r="Z3533" s="16">
        <v>0.53169999999999995</v>
      </c>
      <c r="AA3533" s="16">
        <v>0.3263105</v>
      </c>
      <c r="AB3533" s="16">
        <v>0.41</v>
      </c>
      <c r="AC3533" s="16">
        <v>31.67</v>
      </c>
      <c r="AD3533" s="16">
        <v>44</v>
      </c>
      <c r="AE3533" s="16">
        <v>10.465299999999999</v>
      </c>
      <c r="AF3533" s="16">
        <v>41.4298</v>
      </c>
      <c r="AG3533" s="16">
        <v>192230</v>
      </c>
      <c r="AH3533" s="16">
        <v>0.1173</v>
      </c>
      <c r="AI3533" s="16">
        <v>92.8</v>
      </c>
      <c r="AJ3533" s="16">
        <v>93.8</v>
      </c>
      <c r="AK3533" s="16">
        <v>0.121</v>
      </c>
      <c r="AL3533" s="16">
        <v>-0.15459999999999999</v>
      </c>
      <c r="AM3533" s="16">
        <v>0.36220000000000002</v>
      </c>
      <c r="AN3533" s="16">
        <v>-0.69130000000000003</v>
      </c>
      <c r="AO3533" s="16">
        <v>0.25030000000000002</v>
      </c>
      <c r="AP3533" s="16">
        <v>0.1138</v>
      </c>
      <c r="AQ3533" s="16">
        <v>1.1877</v>
      </c>
      <c r="AR3533" s="16">
        <f t="shared" si="141"/>
        <v>0</v>
      </c>
      <c r="AS3533" s="5">
        <f t="shared" si="140"/>
        <v>4.0985300000000002E-2</v>
      </c>
    </row>
    <row r="3534" spans="1:45" x14ac:dyDescent="0.25">
      <c r="A3534" s="16" t="s">
        <v>407</v>
      </c>
      <c r="B3534" s="16" t="s">
        <v>148</v>
      </c>
      <c r="C3534" s="16" t="s">
        <v>380</v>
      </c>
      <c r="D3534" s="16">
        <v>2005</v>
      </c>
      <c r="E3534" s="16" t="s">
        <v>4130</v>
      </c>
      <c r="F3534" s="16" t="s">
        <v>593</v>
      </c>
      <c r="G3534" s="10">
        <v>4337.26</v>
      </c>
      <c r="H3534" s="73">
        <v>8.3749990000000007</v>
      </c>
      <c r="I3534" s="16">
        <v>65425470</v>
      </c>
      <c r="J3534" s="71">
        <v>8.0000000000000002E-3</v>
      </c>
      <c r="K3534" s="71">
        <v>0.98699999999999999</v>
      </c>
      <c r="L3534" s="16">
        <v>0.2139897</v>
      </c>
      <c r="M3534" s="16">
        <v>-0.45624500000000001</v>
      </c>
      <c r="N3534" s="16">
        <v>-6.1872900000000002E-2</v>
      </c>
      <c r="O3534" s="16">
        <v>0.67243249999999999</v>
      </c>
      <c r="P3534" s="16">
        <v>0.1635363</v>
      </c>
      <c r="Q3534" s="16">
        <v>0.11968520000000001</v>
      </c>
      <c r="R3534" s="16">
        <v>0.21890000000000001</v>
      </c>
      <c r="S3534" s="16">
        <v>1.6799999999999999E-2</v>
      </c>
      <c r="T3534" s="16">
        <v>5.3E-3</v>
      </c>
      <c r="U3534" s="16">
        <v>3.9386000000000001</v>
      </c>
      <c r="V3534" s="16">
        <v>9.6999999999999993</v>
      </c>
      <c r="W3534" s="16">
        <v>10.35</v>
      </c>
      <c r="X3534" s="16">
        <v>419.51400000000001</v>
      </c>
      <c r="Y3534" s="16">
        <v>60.295900000000003</v>
      </c>
      <c r="Z3534" s="16">
        <v>0.51370000000000005</v>
      </c>
      <c r="AA3534" s="16">
        <v>0.2719377</v>
      </c>
      <c r="AB3534" s="16">
        <v>0.41</v>
      </c>
      <c r="AC3534" s="16">
        <v>31.67</v>
      </c>
      <c r="AD3534" s="16">
        <v>45.4</v>
      </c>
      <c r="AE3534" s="16">
        <v>10.7302</v>
      </c>
      <c r="AF3534" s="16">
        <v>46.462000000000003</v>
      </c>
      <c r="AG3534" s="16">
        <v>200712</v>
      </c>
      <c r="AH3534" s="16">
        <v>0.1197</v>
      </c>
      <c r="AI3534" s="16">
        <v>93.2</v>
      </c>
      <c r="AJ3534" s="16">
        <v>94.3</v>
      </c>
      <c r="AK3534" s="16">
        <v>-0.15679999999999999</v>
      </c>
      <c r="AL3534" s="16">
        <v>-0.10059999999999999</v>
      </c>
      <c r="AM3534" s="16">
        <v>0.42830000000000001</v>
      </c>
      <c r="AN3534" s="16">
        <v>-0.85070000000000001</v>
      </c>
      <c r="AO3534" s="16">
        <v>0.45529999999999998</v>
      </c>
      <c r="AP3534" s="16">
        <v>8.7800000000000003E-2</v>
      </c>
      <c r="AQ3534" s="16">
        <v>1.1877</v>
      </c>
      <c r="AR3534" s="16">
        <f t="shared" si="141"/>
        <v>0</v>
      </c>
      <c r="AS3534" s="5">
        <f t="shared" si="140"/>
        <v>4.6889999999999432E-4</v>
      </c>
    </row>
    <row r="3535" spans="1:45" x14ac:dyDescent="0.25">
      <c r="A3535" s="16" t="s">
        <v>407</v>
      </c>
      <c r="B3535" s="16" t="s">
        <v>148</v>
      </c>
      <c r="C3535" s="16" t="s">
        <v>380</v>
      </c>
      <c r="D3535" s="16">
        <v>2006</v>
      </c>
      <c r="E3535" s="16" t="s">
        <v>4113</v>
      </c>
      <c r="F3535" s="16" t="s">
        <v>593</v>
      </c>
      <c r="G3535" s="10">
        <v>4525.16</v>
      </c>
      <c r="H3535" s="73">
        <v>8.417408</v>
      </c>
      <c r="I3535" s="16">
        <v>65824164</v>
      </c>
      <c r="J3535" s="71">
        <v>1.4999999999999999E-2</v>
      </c>
      <c r="K3535" s="71">
        <v>1.002</v>
      </c>
      <c r="L3535" s="16">
        <v>0.14520739999999999</v>
      </c>
      <c r="M3535" s="16">
        <v>-0.43828620000000001</v>
      </c>
      <c r="N3535" s="16">
        <v>-3.8499899999999997E-2</v>
      </c>
      <c r="O3535" s="16">
        <v>0.66092439999999997</v>
      </c>
      <c r="P3535" s="16">
        <v>0.2191323</v>
      </c>
      <c r="Q3535" s="16">
        <v>-0.13114490000000001</v>
      </c>
      <c r="R3535" s="16">
        <v>0.23269999999999999</v>
      </c>
      <c r="S3535" s="16">
        <v>1.66E-2</v>
      </c>
      <c r="T3535" s="16">
        <v>6.4999999999999997E-3</v>
      </c>
      <c r="U3535" s="16">
        <v>4.0503999999999998</v>
      </c>
      <c r="V3535" s="16">
        <v>10.82</v>
      </c>
      <c r="W3535" s="16">
        <v>10.273999999999999</v>
      </c>
      <c r="X3535" s="16">
        <v>418.279</v>
      </c>
      <c r="Y3535" s="16">
        <v>59.928199999999997</v>
      </c>
      <c r="Z3535" s="16">
        <v>0.51390000000000002</v>
      </c>
      <c r="AA3535" s="16">
        <v>0.28358919999999999</v>
      </c>
      <c r="AB3535" s="16">
        <v>0.41</v>
      </c>
      <c r="AC3535" s="16">
        <v>31.67</v>
      </c>
      <c r="AD3535" s="16">
        <v>45.1</v>
      </c>
      <c r="AE3535" s="16">
        <v>10.733499999999999</v>
      </c>
      <c r="AF3535" s="16">
        <v>60.903199999999998</v>
      </c>
      <c r="AG3535" s="16">
        <v>209661</v>
      </c>
      <c r="AH3535" s="16">
        <v>0.1221</v>
      </c>
      <c r="AI3535" s="16">
        <v>93.5</v>
      </c>
      <c r="AJ3535" s="16">
        <v>94.7</v>
      </c>
      <c r="AK3535" s="16">
        <v>-0.74509999999999998</v>
      </c>
      <c r="AL3535" s="16">
        <v>-0.35499999999999998</v>
      </c>
      <c r="AM3535" s="16">
        <v>0.42120000000000002</v>
      </c>
      <c r="AN3535" s="16">
        <v>-1.1404000000000001</v>
      </c>
      <c r="AO3535" s="16">
        <v>0.25679999999999997</v>
      </c>
      <c r="AP3535" s="16">
        <v>-2.69E-2</v>
      </c>
      <c r="AQ3535" s="16">
        <v>1.1877</v>
      </c>
      <c r="AR3535" s="16">
        <f t="shared" si="141"/>
        <v>0</v>
      </c>
      <c r="AS3535" s="5">
        <f t="shared" si="140"/>
        <v>-6.8782300000000018E-2</v>
      </c>
    </row>
    <row r="3536" spans="1:45" x14ac:dyDescent="0.25">
      <c r="A3536" s="16" t="s">
        <v>407</v>
      </c>
      <c r="B3536" s="16" t="s">
        <v>148</v>
      </c>
      <c r="C3536" s="16" t="s">
        <v>380</v>
      </c>
      <c r="D3536" s="16">
        <v>2007</v>
      </c>
      <c r="E3536" s="16" t="s">
        <v>4134</v>
      </c>
      <c r="F3536" s="16" t="s">
        <v>593</v>
      </c>
      <c r="G3536" s="10">
        <v>4744.33</v>
      </c>
      <c r="H3536" s="73">
        <v>8.4647059999999996</v>
      </c>
      <c r="I3536" s="16">
        <v>66195615</v>
      </c>
      <c r="J3536" s="71">
        <v>0.02</v>
      </c>
      <c r="K3536" s="71">
        <v>1.022</v>
      </c>
      <c r="L3536" s="16">
        <v>0.1593453</v>
      </c>
      <c r="M3536" s="16">
        <v>-0.44501049999999998</v>
      </c>
      <c r="N3536" s="16">
        <v>-5.8657899999999999E-2</v>
      </c>
      <c r="O3536" s="16">
        <v>0.65658110000000003</v>
      </c>
      <c r="P3536" s="16">
        <v>0.28562500000000002</v>
      </c>
      <c r="Q3536" s="16">
        <v>-0.13805529999999999</v>
      </c>
      <c r="R3536" s="16">
        <v>0.20080000000000001</v>
      </c>
      <c r="S3536" s="16">
        <v>1.77E-2</v>
      </c>
      <c r="T3536" s="16">
        <v>7.1999999999999998E-3</v>
      </c>
      <c r="U3536" s="16">
        <v>3.6031</v>
      </c>
      <c r="V3536" s="16">
        <v>11.94</v>
      </c>
      <c r="W3536" s="16">
        <v>10.198</v>
      </c>
      <c r="X3536" s="16">
        <v>419.43599999999998</v>
      </c>
      <c r="Y3536" s="16">
        <v>60.334600000000002</v>
      </c>
      <c r="Z3536" s="16">
        <v>0.50760000000000005</v>
      </c>
      <c r="AA3536" s="16">
        <v>0.28747289999999998</v>
      </c>
      <c r="AB3536" s="16">
        <v>0.41</v>
      </c>
      <c r="AC3536" s="16">
        <v>31.67</v>
      </c>
      <c r="AD3536" s="16">
        <v>45</v>
      </c>
      <c r="AE3536" s="16">
        <v>10.630100000000001</v>
      </c>
      <c r="AF3536" s="16">
        <v>80.170199999999994</v>
      </c>
      <c r="AG3536" s="16">
        <v>216082</v>
      </c>
      <c r="AH3536" s="16">
        <v>0.1245</v>
      </c>
      <c r="AI3536" s="16">
        <v>93.5</v>
      </c>
      <c r="AJ3536" s="16">
        <v>95.2</v>
      </c>
      <c r="AK3536" s="16">
        <v>-0.57199999999999995</v>
      </c>
      <c r="AL3536" s="16">
        <v>-0.3422</v>
      </c>
      <c r="AM3536" s="16">
        <v>0.3674</v>
      </c>
      <c r="AN3536" s="16">
        <v>-1.1509</v>
      </c>
      <c r="AO3536" s="16">
        <v>0.15770000000000001</v>
      </c>
      <c r="AP3536" s="16">
        <v>-8.5500000000000007E-2</v>
      </c>
      <c r="AQ3536" s="16">
        <v>1.1877</v>
      </c>
      <c r="AR3536" s="16">
        <f t="shared" si="141"/>
        <v>0</v>
      </c>
      <c r="AS3536" s="5">
        <f t="shared" si="140"/>
        <v>1.4137900000000009E-2</v>
      </c>
    </row>
    <row r="3537" spans="1:45" x14ac:dyDescent="0.25">
      <c r="A3537" s="16" t="s">
        <v>407</v>
      </c>
      <c r="B3537" s="16" t="s">
        <v>148</v>
      </c>
      <c r="C3537" s="16" t="s">
        <v>380</v>
      </c>
      <c r="D3537" s="16">
        <v>2008</v>
      </c>
      <c r="E3537" s="16" t="s">
        <v>4116</v>
      </c>
      <c r="F3537" s="16" t="s">
        <v>593</v>
      </c>
      <c r="G3537" s="10">
        <v>4800.8100000000004</v>
      </c>
      <c r="H3537" s="73">
        <v>8.47654</v>
      </c>
      <c r="I3537" s="16">
        <v>66545760</v>
      </c>
      <c r="J3537" s="71">
        <v>-1.7000000000000001E-2</v>
      </c>
      <c r="K3537" s="71">
        <v>1.0049999999999999</v>
      </c>
      <c r="L3537" s="16">
        <v>0.23291020000000001</v>
      </c>
      <c r="M3537" s="16">
        <v>-0.37852079999999999</v>
      </c>
      <c r="N3537" s="16">
        <v>-4.1726800000000001E-2</v>
      </c>
      <c r="O3537" s="16">
        <v>0.72162979999999999</v>
      </c>
      <c r="P3537" s="16">
        <v>0.3408735</v>
      </c>
      <c r="Q3537" s="16">
        <v>-0.18141409999999999</v>
      </c>
      <c r="R3537" s="16">
        <v>0.30149999999999999</v>
      </c>
      <c r="S3537" s="16">
        <v>1.7299999999999999E-2</v>
      </c>
      <c r="T3537" s="16">
        <v>8.6E-3</v>
      </c>
      <c r="U3537" s="16">
        <v>3.5085000000000002</v>
      </c>
      <c r="V3537" s="16">
        <v>13.06</v>
      </c>
      <c r="W3537" s="16">
        <v>10.122</v>
      </c>
      <c r="X3537" s="16">
        <v>420.59399999999999</v>
      </c>
      <c r="Y3537" s="16">
        <v>61.877299999999998</v>
      </c>
      <c r="Z3537" s="16">
        <v>0.52180000000000004</v>
      </c>
      <c r="AA3537" s="16">
        <v>0.2719377</v>
      </c>
      <c r="AB3537" s="16">
        <v>0.41</v>
      </c>
      <c r="AC3537" s="16">
        <v>31.67</v>
      </c>
      <c r="AD3537" s="16">
        <v>45.4</v>
      </c>
      <c r="AE3537" s="16">
        <v>11.1722</v>
      </c>
      <c r="AF3537" s="16">
        <v>93.430300000000003</v>
      </c>
      <c r="AG3537" s="16">
        <v>221849</v>
      </c>
      <c r="AH3537" s="16">
        <v>0.12690000000000001</v>
      </c>
      <c r="AI3537" s="16">
        <v>93.5</v>
      </c>
      <c r="AJ3537" s="16">
        <v>95.6</v>
      </c>
      <c r="AK3537" s="16">
        <v>-0.53090000000000004</v>
      </c>
      <c r="AL3537" s="16">
        <v>-0.3967</v>
      </c>
      <c r="AM3537" s="16">
        <v>0.23350000000000001</v>
      </c>
      <c r="AN3537" s="16">
        <v>-1.2825</v>
      </c>
      <c r="AO3537" s="16">
        <v>0.23039999999999999</v>
      </c>
      <c r="AP3537" s="16">
        <v>-0.14019999999999999</v>
      </c>
      <c r="AQ3537" s="16">
        <v>1.1877</v>
      </c>
      <c r="AR3537" s="16">
        <f t="shared" si="141"/>
        <v>0</v>
      </c>
      <c r="AS3537" s="5">
        <f t="shared" si="140"/>
        <v>7.3564900000000016E-2</v>
      </c>
    </row>
    <row r="3538" spans="1:45" x14ac:dyDescent="0.25">
      <c r="A3538" s="16" t="s">
        <v>407</v>
      </c>
      <c r="B3538" s="16" t="s">
        <v>148</v>
      </c>
      <c r="C3538" s="16" t="s">
        <v>380</v>
      </c>
      <c r="D3538" s="16">
        <v>2009</v>
      </c>
      <c r="E3538" s="16" t="s">
        <v>4123</v>
      </c>
      <c r="F3538" s="16" t="s">
        <v>593</v>
      </c>
      <c r="G3538" s="10">
        <v>4743.6899999999996</v>
      </c>
      <c r="H3538" s="73">
        <v>8.4645709999999994</v>
      </c>
      <c r="I3538" s="16">
        <v>66881867</v>
      </c>
      <c r="J3538" s="71">
        <v>-3.2000000000000001E-2</v>
      </c>
      <c r="K3538" s="71">
        <v>0.97299999999999998</v>
      </c>
      <c r="L3538" s="16">
        <v>0.37846580000000002</v>
      </c>
      <c r="M3538" s="16">
        <v>-0.41956700000000002</v>
      </c>
      <c r="N3538" s="16">
        <v>2.25157E-2</v>
      </c>
      <c r="O3538" s="16">
        <v>0.98676649999999999</v>
      </c>
      <c r="P3538" s="16">
        <v>0.36054320000000001</v>
      </c>
      <c r="Q3538" s="16">
        <v>-0.17483560000000001</v>
      </c>
      <c r="R3538" s="16">
        <v>0.23469999999999999</v>
      </c>
      <c r="S3538" s="16">
        <v>1.5100000000000001E-2</v>
      </c>
      <c r="T3538" s="16">
        <v>8.9999999999999993E-3</v>
      </c>
      <c r="U3538" s="16">
        <v>3.8637999999999999</v>
      </c>
      <c r="V3538" s="16">
        <v>14.18</v>
      </c>
      <c r="W3538" s="16">
        <v>10.045999999999999</v>
      </c>
      <c r="X3538" s="16">
        <v>421.75099999999998</v>
      </c>
      <c r="Y3538" s="16">
        <v>66.611400000000003</v>
      </c>
      <c r="Z3538" s="16">
        <v>0.60840000000000005</v>
      </c>
      <c r="AA3538" s="16">
        <v>0.26805400000000001</v>
      </c>
      <c r="AB3538" s="16">
        <v>0.41</v>
      </c>
      <c r="AC3538" s="16">
        <v>31.67</v>
      </c>
      <c r="AD3538" s="16">
        <v>45.5</v>
      </c>
      <c r="AE3538" s="16">
        <v>10.870900000000001</v>
      </c>
      <c r="AF3538" s="16">
        <v>99.509600000000006</v>
      </c>
      <c r="AG3538" s="16">
        <v>222987</v>
      </c>
      <c r="AH3538" s="16">
        <v>0.1293</v>
      </c>
      <c r="AI3538" s="16">
        <v>93.4</v>
      </c>
      <c r="AJ3538" s="16">
        <v>96</v>
      </c>
      <c r="AK3538" s="16">
        <v>-0.46450000000000002</v>
      </c>
      <c r="AL3538" s="16">
        <v>-0.28010000000000002</v>
      </c>
      <c r="AM3538" s="16">
        <v>0.28079999999999999</v>
      </c>
      <c r="AN3538" s="16">
        <v>-1.4154</v>
      </c>
      <c r="AO3538" s="16">
        <v>0.2414</v>
      </c>
      <c r="AP3538" s="16">
        <v>-0.22270000000000001</v>
      </c>
      <c r="AQ3538" s="16">
        <v>1.1877</v>
      </c>
      <c r="AR3538" s="16">
        <f t="shared" si="141"/>
        <v>0</v>
      </c>
      <c r="AS3538" s="5">
        <f t="shared" si="140"/>
        <v>0.14555560000000001</v>
      </c>
    </row>
    <row r="3539" spans="1:45" x14ac:dyDescent="0.25">
      <c r="A3539" s="16" t="s">
        <v>407</v>
      </c>
      <c r="B3539" s="16" t="s">
        <v>148</v>
      </c>
      <c r="C3539" s="16" t="s">
        <v>380</v>
      </c>
      <c r="D3539" s="16">
        <v>2010</v>
      </c>
      <c r="E3539" s="16" t="s">
        <v>4121</v>
      </c>
      <c r="F3539" s="16" t="s">
        <v>593</v>
      </c>
      <c r="G3539" s="10">
        <v>5075.3</v>
      </c>
      <c r="H3539" s="73">
        <v>8.5321420000000003</v>
      </c>
      <c r="I3539" s="16">
        <v>67208808</v>
      </c>
      <c r="J3539" s="71">
        <v>4.5999999999999999E-2</v>
      </c>
      <c r="K3539" s="71">
        <v>1.0189999999999999</v>
      </c>
      <c r="L3539" s="16">
        <v>0.43816919999999998</v>
      </c>
      <c r="M3539" s="16">
        <v>-0.3930902</v>
      </c>
      <c r="N3539" s="16">
        <v>3.7936600000000001E-2</v>
      </c>
      <c r="O3539" s="16">
        <v>1.0759749999999999</v>
      </c>
      <c r="P3539" s="16">
        <v>0.39168750000000002</v>
      </c>
      <c r="Q3539" s="16">
        <v>-0.2084828</v>
      </c>
      <c r="R3539" s="16">
        <v>0.32929999999999998</v>
      </c>
      <c r="S3539" s="16">
        <v>5.0000000000000001E-3</v>
      </c>
      <c r="T3539" s="16">
        <v>1.04E-2</v>
      </c>
      <c r="U3539" s="16">
        <v>3.5103</v>
      </c>
      <c r="V3539" s="16">
        <v>15.3</v>
      </c>
      <c r="W3539" s="16">
        <v>9.9700000000000006</v>
      </c>
      <c r="X3539" s="16">
        <v>426.94099999999997</v>
      </c>
      <c r="Y3539" s="16">
        <v>68.358900000000006</v>
      </c>
      <c r="Z3539" s="16">
        <v>0.63670000000000004</v>
      </c>
      <c r="AA3539" s="16">
        <v>0.2719377</v>
      </c>
      <c r="AB3539" s="16">
        <v>0.41</v>
      </c>
      <c r="AC3539" s="16">
        <v>31.67</v>
      </c>
      <c r="AD3539" s="16">
        <v>45.4</v>
      </c>
      <c r="AE3539" s="16">
        <v>10.2935</v>
      </c>
      <c r="AF3539" s="16">
        <v>108.018</v>
      </c>
      <c r="AG3539" s="16">
        <v>239192</v>
      </c>
      <c r="AH3539" s="16">
        <v>0.13170000000000001</v>
      </c>
      <c r="AI3539" s="16">
        <v>93.3</v>
      </c>
      <c r="AJ3539" s="16">
        <v>96.4</v>
      </c>
      <c r="AK3539" s="16">
        <v>-0.50090000000000001</v>
      </c>
      <c r="AL3539" s="16">
        <v>-0.31419999999999998</v>
      </c>
      <c r="AM3539" s="16">
        <v>0.1953</v>
      </c>
      <c r="AN3539" s="16">
        <v>-1.4266000000000001</v>
      </c>
      <c r="AO3539" s="16">
        <v>0.1923</v>
      </c>
      <c r="AP3539" s="16">
        <v>-0.1971</v>
      </c>
      <c r="AQ3539" s="16">
        <v>1.1877</v>
      </c>
      <c r="AR3539" s="16">
        <f t="shared" si="141"/>
        <v>0</v>
      </c>
      <c r="AS3539" s="5">
        <f t="shared" si="140"/>
        <v>5.9703399999999962E-2</v>
      </c>
    </row>
    <row r="3540" spans="1:45" x14ac:dyDescent="0.25">
      <c r="A3540" s="16" t="s">
        <v>407</v>
      </c>
      <c r="B3540" s="16" t="s">
        <v>148</v>
      </c>
      <c r="C3540" s="16" t="s">
        <v>380</v>
      </c>
      <c r="D3540" s="16">
        <v>2011</v>
      </c>
      <c r="E3540" s="16" t="s">
        <v>4135</v>
      </c>
      <c r="F3540" s="16" t="s">
        <v>593</v>
      </c>
      <c r="G3540" s="10">
        <v>5093.58</v>
      </c>
      <c r="H3540" s="73">
        <v>8.535736</v>
      </c>
      <c r="I3540" s="16">
        <v>67530130</v>
      </c>
      <c r="J3540" s="71">
        <v>-1.9E-2</v>
      </c>
      <c r="K3540" s="71">
        <v>1</v>
      </c>
      <c r="L3540" s="16">
        <v>0.58042130000000003</v>
      </c>
      <c r="M3540" s="16">
        <v>-0.34811140000000002</v>
      </c>
      <c r="N3540" s="16">
        <v>0.25341669999999999</v>
      </c>
      <c r="O3540" s="16">
        <v>1.0466569999999999</v>
      </c>
      <c r="P3540" s="16">
        <v>0.41530499999999998</v>
      </c>
      <c r="Q3540" s="16">
        <v>-0.13950119999999999</v>
      </c>
      <c r="R3540" s="16">
        <v>0.36170000000000002</v>
      </c>
      <c r="S3540" s="16">
        <v>0.01</v>
      </c>
      <c r="T3540" s="16">
        <v>1.1299999999999999E-2</v>
      </c>
      <c r="U3540" s="16">
        <v>4.8083</v>
      </c>
      <c r="V3540" s="16">
        <v>16.239999999999998</v>
      </c>
      <c r="W3540" s="16">
        <v>10.396000000000001</v>
      </c>
      <c r="X3540" s="16">
        <v>432.13</v>
      </c>
      <c r="Y3540" s="16">
        <v>68.062700000000007</v>
      </c>
      <c r="Z3540" s="16">
        <v>0.62160000000000004</v>
      </c>
      <c r="AA3540" s="16">
        <v>0.25640279999999999</v>
      </c>
      <c r="AB3540" s="16">
        <v>0.41</v>
      </c>
      <c r="AC3540" s="16">
        <v>31.67</v>
      </c>
      <c r="AD3540" s="16">
        <v>45.8</v>
      </c>
      <c r="AE3540" s="16">
        <v>10.005100000000001</v>
      </c>
      <c r="AF3540" s="16">
        <v>116.331</v>
      </c>
      <c r="AG3540" s="16">
        <v>233160</v>
      </c>
      <c r="AH3540" s="16">
        <v>0.1341</v>
      </c>
      <c r="AI3540" s="16">
        <v>93.3</v>
      </c>
      <c r="AJ3540" s="16">
        <v>96.8</v>
      </c>
      <c r="AK3540" s="16">
        <v>-0.42430000000000001</v>
      </c>
      <c r="AL3540" s="16">
        <v>-0.28989999999999999</v>
      </c>
      <c r="AM3540" s="16">
        <v>0.20610000000000001</v>
      </c>
      <c r="AN3540" s="16">
        <v>-1.1225000000000001</v>
      </c>
      <c r="AO3540" s="16">
        <v>0.21709999999999999</v>
      </c>
      <c r="AP3540" s="16">
        <v>-0.2107</v>
      </c>
      <c r="AQ3540" s="16">
        <v>1.1877</v>
      </c>
      <c r="AR3540" s="16">
        <f t="shared" si="141"/>
        <v>0</v>
      </c>
      <c r="AS3540" s="5">
        <f t="shared" si="140"/>
        <v>0.14225210000000005</v>
      </c>
    </row>
    <row r="3541" spans="1:45" x14ac:dyDescent="0.25">
      <c r="A3541" s="16" t="s">
        <v>407</v>
      </c>
      <c r="B3541" s="16" t="s">
        <v>148</v>
      </c>
      <c r="C3541" s="16" t="s">
        <v>380</v>
      </c>
      <c r="D3541" s="16">
        <v>2012</v>
      </c>
      <c r="E3541" s="16" t="s">
        <v>4126</v>
      </c>
      <c r="F3541" s="16" t="s">
        <v>593</v>
      </c>
      <c r="G3541" s="10">
        <v>5437.24</v>
      </c>
      <c r="H3541" s="73">
        <v>8.6010270000000002</v>
      </c>
      <c r="I3541" s="16">
        <v>67843979</v>
      </c>
      <c r="J3541" s="71">
        <v>3.9E-2</v>
      </c>
      <c r="K3541" s="71">
        <v>1.04</v>
      </c>
      <c r="L3541" s="16">
        <v>0.67755989999999999</v>
      </c>
      <c r="M3541" s="16">
        <v>-0.31290990000000002</v>
      </c>
      <c r="N3541" s="16">
        <v>0.30394310000000002</v>
      </c>
      <c r="O3541" s="16">
        <v>1.1274219999999999</v>
      </c>
      <c r="P3541" s="16">
        <v>0.45386199999999999</v>
      </c>
      <c r="Q3541" s="16">
        <v>-0.1299671</v>
      </c>
      <c r="R3541" s="16">
        <v>0.35720000000000002</v>
      </c>
      <c r="S3541" s="16">
        <v>1.7000000000000001E-2</v>
      </c>
      <c r="T3541" s="16">
        <v>1.2500000000000001E-2</v>
      </c>
      <c r="U3541" s="16">
        <v>4.5377000000000001</v>
      </c>
      <c r="V3541" s="16">
        <v>17.18</v>
      </c>
      <c r="W3541" s="16">
        <v>10.821999999999999</v>
      </c>
      <c r="X3541" s="16">
        <v>437.31900000000002</v>
      </c>
      <c r="Y3541" s="16">
        <v>70.513400000000004</v>
      </c>
      <c r="Z3541" s="16">
        <v>0.63939999999999997</v>
      </c>
      <c r="AA3541" s="16">
        <v>0.2719377</v>
      </c>
      <c r="AB3541" s="16">
        <v>0.41</v>
      </c>
      <c r="AC3541" s="16">
        <v>31.67</v>
      </c>
      <c r="AD3541" s="16">
        <v>45.4</v>
      </c>
      <c r="AE3541" s="16">
        <v>9.5486000000000004</v>
      </c>
      <c r="AF3541" s="16">
        <v>127.292</v>
      </c>
      <c r="AG3541" s="16">
        <v>248418</v>
      </c>
      <c r="AH3541" s="16">
        <v>0.13650000000000001</v>
      </c>
      <c r="AI3541" s="16">
        <v>93.2</v>
      </c>
      <c r="AJ3541" s="16">
        <v>97.1</v>
      </c>
      <c r="AK3541" s="16">
        <v>-0.34250000000000003</v>
      </c>
      <c r="AL3541" s="16">
        <v>-0.33729999999999999</v>
      </c>
      <c r="AM3541" s="16">
        <v>0.222</v>
      </c>
      <c r="AN3541" s="16">
        <v>-1.2088000000000001</v>
      </c>
      <c r="AO3541" s="16">
        <v>0.24560000000000001</v>
      </c>
      <c r="AP3541" s="16">
        <v>-0.1638</v>
      </c>
      <c r="AQ3541" s="16">
        <v>1.1877</v>
      </c>
      <c r="AR3541" s="16">
        <f t="shared" si="141"/>
        <v>0</v>
      </c>
      <c r="AS3541" s="5">
        <f t="shared" si="140"/>
        <v>9.7138599999999964E-2</v>
      </c>
    </row>
    <row r="3542" spans="1:45" x14ac:dyDescent="0.25">
      <c r="A3542" s="16" t="s">
        <v>407</v>
      </c>
      <c r="B3542" s="16" t="s">
        <v>148</v>
      </c>
      <c r="C3542" s="16" t="s">
        <v>380</v>
      </c>
      <c r="D3542" s="16">
        <v>2013</v>
      </c>
      <c r="E3542" s="16" t="s">
        <v>4114</v>
      </c>
      <c r="F3542" s="16" t="s">
        <v>593</v>
      </c>
      <c r="G3542" s="10">
        <v>5561.29</v>
      </c>
      <c r="H3542" s="73">
        <v>8.6235859999999995</v>
      </c>
      <c r="I3542" s="16">
        <v>68143065</v>
      </c>
      <c r="J3542" s="71">
        <v>2E-3</v>
      </c>
      <c r="K3542" s="71">
        <v>1.042</v>
      </c>
      <c r="L3542" s="16">
        <v>0.67801449999999996</v>
      </c>
      <c r="M3542" s="16">
        <v>-0.2964773</v>
      </c>
      <c r="N3542" s="16">
        <v>0.25970680000000002</v>
      </c>
      <c r="O3542" s="16">
        <v>1.1404369999999999</v>
      </c>
      <c r="P3542" s="16">
        <v>0.4890235</v>
      </c>
      <c r="Q3542" s="16">
        <v>-0.1518883</v>
      </c>
      <c r="R3542" s="16">
        <v>0.37109999999999999</v>
      </c>
      <c r="S3542" s="16">
        <v>1.8599999999999998E-2</v>
      </c>
      <c r="T3542" s="16">
        <v>1.2800000000000001E-2</v>
      </c>
      <c r="U3542" s="16">
        <v>4.1257000000000001</v>
      </c>
      <c r="V3542" s="16">
        <v>18.12</v>
      </c>
      <c r="W3542" s="16">
        <v>11.247999999999999</v>
      </c>
      <c r="X3542" s="16">
        <v>429.983</v>
      </c>
      <c r="Y3542" s="16">
        <v>70.745699999999999</v>
      </c>
      <c r="Z3542" s="16">
        <v>0.64510000000000001</v>
      </c>
      <c r="AA3542" s="16">
        <v>0.27970529999999999</v>
      </c>
      <c r="AB3542" s="16">
        <v>0.41</v>
      </c>
      <c r="AC3542" s="16">
        <v>31.67</v>
      </c>
      <c r="AD3542" s="16">
        <v>45.2</v>
      </c>
      <c r="AE3542" s="16">
        <v>9.0373999999999999</v>
      </c>
      <c r="AF3542" s="16">
        <v>140.05099999999999</v>
      </c>
      <c r="AG3542" s="16">
        <v>245669</v>
      </c>
      <c r="AH3542" s="16">
        <v>0.1389</v>
      </c>
      <c r="AI3542" s="16">
        <v>93.1</v>
      </c>
      <c r="AJ3542" s="16">
        <v>97.5</v>
      </c>
      <c r="AK3542" s="16">
        <v>-0.43080000000000002</v>
      </c>
      <c r="AL3542" s="16">
        <v>-0.3266</v>
      </c>
      <c r="AM3542" s="16">
        <v>0.24179999999999999</v>
      </c>
      <c r="AN3542" s="16">
        <v>-1.3105</v>
      </c>
      <c r="AO3542" s="16">
        <v>0.23080000000000001</v>
      </c>
      <c r="AP3542" s="16">
        <v>-0.126</v>
      </c>
      <c r="AQ3542" s="16">
        <v>1.1877</v>
      </c>
      <c r="AR3542" s="16">
        <f t="shared" si="141"/>
        <v>0</v>
      </c>
      <c r="AS3542" s="5">
        <f t="shared" si="140"/>
        <v>4.5459999999997169E-4</v>
      </c>
    </row>
    <row r="3543" spans="1:45" x14ac:dyDescent="0.25">
      <c r="A3543" s="16" t="s">
        <v>407</v>
      </c>
      <c r="B3543" s="16" t="s">
        <v>148</v>
      </c>
      <c r="C3543" s="16" t="s">
        <v>380</v>
      </c>
      <c r="D3543" s="16">
        <v>2014</v>
      </c>
      <c r="E3543" s="16" t="s">
        <v>4122</v>
      </c>
      <c r="F3543" s="16" t="s">
        <v>593</v>
      </c>
      <c r="G3543" s="10">
        <v>5589.7</v>
      </c>
      <c r="H3543" s="73">
        <v>8.6286799999999992</v>
      </c>
      <c r="I3543" s="16">
        <v>68416772</v>
      </c>
      <c r="J3543" s="71">
        <v>-3.0000000000000001E-3</v>
      </c>
      <c r="K3543" s="71">
        <v>1.0389999999999999</v>
      </c>
      <c r="L3543" s="16">
        <v>0.7372147</v>
      </c>
      <c r="M3543" s="16">
        <v>-0.25236389999999997</v>
      </c>
      <c r="N3543" s="16">
        <v>0.29117419999999999</v>
      </c>
      <c r="O3543" s="16">
        <v>1.190795</v>
      </c>
      <c r="P3543" s="16">
        <v>0.49959819999999999</v>
      </c>
      <c r="Q3543" s="16">
        <v>-0.15682489999999999</v>
      </c>
      <c r="R3543" s="16">
        <v>0.4829</v>
      </c>
      <c r="S3543" s="16">
        <v>1.9800000000000002E-2</v>
      </c>
      <c r="T3543" s="16">
        <v>1.0500000000000001E-2</v>
      </c>
      <c r="U3543" s="16">
        <v>4.4336000000000002</v>
      </c>
      <c r="V3543" s="16">
        <v>19.059999999999999</v>
      </c>
      <c r="W3543" s="16">
        <v>11.673999999999999</v>
      </c>
      <c r="X3543" s="16">
        <v>422.64699999999999</v>
      </c>
      <c r="Y3543" s="16">
        <v>71.4602</v>
      </c>
      <c r="Z3543" s="16">
        <v>0.65539999999999998</v>
      </c>
      <c r="AA3543" s="16">
        <v>0.23348849999999999</v>
      </c>
      <c r="AB3543" s="16">
        <v>0.41</v>
      </c>
      <c r="AC3543" s="16">
        <v>31.67</v>
      </c>
      <c r="AD3543" s="16">
        <v>46.39</v>
      </c>
      <c r="AE3543" s="16">
        <v>8.4643999999999995</v>
      </c>
      <c r="AF3543" s="16">
        <v>144.43899999999999</v>
      </c>
      <c r="AG3543" s="16">
        <v>247925</v>
      </c>
      <c r="AH3543" s="16">
        <v>0.14130000000000001</v>
      </c>
      <c r="AI3543" s="16">
        <v>93</v>
      </c>
      <c r="AJ3543" s="16">
        <v>97.8</v>
      </c>
      <c r="AK3543" s="16">
        <v>-0.84009999999999996</v>
      </c>
      <c r="AL3543" s="16">
        <v>-0.4052</v>
      </c>
      <c r="AM3543" s="16">
        <v>0.3392</v>
      </c>
      <c r="AN3543" s="16">
        <v>-0.91320000000000001</v>
      </c>
      <c r="AO3543" s="16">
        <v>0.26579999999999998</v>
      </c>
      <c r="AP3543" s="16">
        <v>-0.15060000000000001</v>
      </c>
      <c r="AQ3543" s="16">
        <v>1.1877</v>
      </c>
      <c r="AR3543" s="16">
        <f t="shared" si="141"/>
        <v>0</v>
      </c>
      <c r="AS3543" s="5">
        <f t="shared" si="140"/>
        <v>5.9200200000000036E-2</v>
      </c>
    </row>
    <row r="3544" spans="1:45" x14ac:dyDescent="0.25">
      <c r="A3544" s="16" t="s">
        <v>405</v>
      </c>
      <c r="B3544" s="16" t="s">
        <v>149</v>
      </c>
      <c r="C3544" s="16" t="s">
        <v>378</v>
      </c>
      <c r="D3544" s="16">
        <v>1985</v>
      </c>
      <c r="E3544" s="16" t="s">
        <v>4050</v>
      </c>
      <c r="F3544" s="16" t="s">
        <v>591</v>
      </c>
      <c r="G3544" s="10">
        <v>1374.26</v>
      </c>
      <c r="H3544" s="73">
        <v>7.2256669999999996</v>
      </c>
      <c r="I3544" s="16" t="s">
        <v>6700</v>
      </c>
      <c r="K3544" s="71">
        <v>0</v>
      </c>
      <c r="L3544" s="16">
        <v>-1.8559209999999999</v>
      </c>
      <c r="M3544" s="16">
        <v>-0.65417190000000003</v>
      </c>
      <c r="N3544" s="16">
        <v>0.17654900000000001</v>
      </c>
      <c r="O3544" s="16">
        <v>-1.5598909999999999</v>
      </c>
      <c r="P3544" s="16">
        <v>-0.41771540000000001</v>
      </c>
      <c r="Q3544" s="16">
        <v>-1.7136009999999999</v>
      </c>
      <c r="R3544" s="16">
        <v>1.6400000000000001E-2</v>
      </c>
      <c r="S3544" s="16">
        <v>6.4999999999999997E-3</v>
      </c>
      <c r="T3544" s="16">
        <v>1E-4</v>
      </c>
      <c r="U3544" s="16">
        <v>3.0831</v>
      </c>
      <c r="V3544" s="16">
        <v>39.46</v>
      </c>
      <c r="W3544" s="16">
        <v>7.33</v>
      </c>
      <c r="X3544" s="16">
        <v>399.238</v>
      </c>
      <c r="Y3544" s="16">
        <v>0</v>
      </c>
      <c r="Z3544" s="16">
        <v>0</v>
      </c>
      <c r="AA3544" s="16">
        <v>0.19438639999999999</v>
      </c>
      <c r="AB3544" s="16">
        <v>0.33</v>
      </c>
      <c r="AC3544" s="16">
        <v>6.86</v>
      </c>
      <c r="AD3544" s="16">
        <v>21.3</v>
      </c>
      <c r="AE3544" s="16">
        <v>3.9641999999999999</v>
      </c>
      <c r="AF3544" s="16">
        <v>0</v>
      </c>
      <c r="AG3544" s="16">
        <v>327503</v>
      </c>
      <c r="AH3544" s="16">
        <v>0.3962</v>
      </c>
      <c r="AI3544" s="16">
        <v>86.380399999999995</v>
      </c>
      <c r="AJ3544" s="16">
        <v>48.229700000000001</v>
      </c>
      <c r="AK3544" s="16">
        <v>-1.4314</v>
      </c>
      <c r="AL3544" s="16">
        <v>-1.2670999999999999</v>
      </c>
      <c r="AM3544" s="16">
        <v>-1.7961</v>
      </c>
      <c r="AN3544" s="16">
        <v>-2.6829000000000001</v>
      </c>
      <c r="AO3544" s="16">
        <v>-1.6272</v>
      </c>
      <c r="AP3544" s="16">
        <v>-1.8237000000000001</v>
      </c>
      <c r="AQ3544" s="16">
        <v>8.9399999999999993E-2</v>
      </c>
      <c r="AR3544" s="16">
        <f t="shared" si="141"/>
        <v>1</v>
      </c>
      <c r="AS3544" s="5">
        <f t="shared" si="140"/>
        <v>0</v>
      </c>
    </row>
    <row r="3545" spans="1:45" x14ac:dyDescent="0.25">
      <c r="A3545" s="16" t="s">
        <v>405</v>
      </c>
      <c r="B3545" s="16" t="s">
        <v>149</v>
      </c>
      <c r="C3545" s="16" t="s">
        <v>378</v>
      </c>
      <c r="D3545" s="16">
        <v>1986</v>
      </c>
      <c r="E3545" s="16" t="s">
        <v>4063</v>
      </c>
      <c r="F3545" s="16" t="s">
        <v>591</v>
      </c>
      <c r="G3545" s="10">
        <v>1376.99</v>
      </c>
      <c r="H3545" s="73">
        <v>7.2276559999999996</v>
      </c>
      <c r="I3545" s="16" t="s">
        <v>6700</v>
      </c>
      <c r="J3545" s="71">
        <v>0</v>
      </c>
      <c r="K3545" s="71">
        <v>0</v>
      </c>
      <c r="L3545" s="16">
        <v>-1.822247</v>
      </c>
      <c r="M3545" s="16">
        <v>-0.65405939999999996</v>
      </c>
      <c r="N3545" s="16">
        <v>0.21341579999999999</v>
      </c>
      <c r="O3545" s="16">
        <v>-1.5577780000000001</v>
      </c>
      <c r="P3545" s="16">
        <v>-0.40814289999999998</v>
      </c>
      <c r="Q3545" s="16">
        <v>-1.68608</v>
      </c>
      <c r="R3545" s="16">
        <v>1.9699999999999999E-2</v>
      </c>
      <c r="S3545" s="16">
        <v>6.3E-3</v>
      </c>
      <c r="T3545" s="16">
        <v>0</v>
      </c>
      <c r="U3545" s="16">
        <v>3.0950000000000002</v>
      </c>
      <c r="V3545" s="16">
        <v>41.095999999999997</v>
      </c>
      <c r="W3545" s="16">
        <v>7.41</v>
      </c>
      <c r="X3545" s="16">
        <v>398.55200000000002</v>
      </c>
      <c r="Y3545" s="16">
        <v>0</v>
      </c>
      <c r="Z3545" s="16">
        <v>0</v>
      </c>
      <c r="AA3545" s="16">
        <v>0.18817239999999999</v>
      </c>
      <c r="AB3545" s="16">
        <v>0.33</v>
      </c>
      <c r="AC3545" s="16">
        <v>6.86</v>
      </c>
      <c r="AD3545" s="16">
        <v>21.46</v>
      </c>
      <c r="AE3545" s="16">
        <v>4.0503999999999998</v>
      </c>
      <c r="AF3545" s="16">
        <v>0</v>
      </c>
      <c r="AG3545" s="16">
        <v>322967</v>
      </c>
      <c r="AH3545" s="16">
        <v>0.3957</v>
      </c>
      <c r="AI3545" s="16">
        <v>86.669600000000003</v>
      </c>
      <c r="AJ3545" s="16">
        <v>49.073700000000002</v>
      </c>
      <c r="AK3545" s="16">
        <v>-1.4282999999999999</v>
      </c>
      <c r="AL3545" s="16">
        <v>-1.2595000000000001</v>
      </c>
      <c r="AM3545" s="16">
        <v>-1.7627999999999999</v>
      </c>
      <c r="AN3545" s="16">
        <v>-2.6158000000000001</v>
      </c>
      <c r="AO3545" s="16">
        <v>-1.6036999999999999</v>
      </c>
      <c r="AP3545" s="16">
        <v>-1.7961</v>
      </c>
      <c r="AQ3545" s="16">
        <v>8.9399999999999993E-2</v>
      </c>
      <c r="AR3545" s="16">
        <f t="shared" si="141"/>
        <v>1</v>
      </c>
      <c r="AS3545" s="5">
        <f t="shared" si="140"/>
        <v>3.3673999999999982E-2</v>
      </c>
    </row>
    <row r="3546" spans="1:45" x14ac:dyDescent="0.25">
      <c r="A3546" s="16" t="s">
        <v>405</v>
      </c>
      <c r="B3546" s="16" t="s">
        <v>149</v>
      </c>
      <c r="C3546" s="16" t="s">
        <v>378</v>
      </c>
      <c r="D3546" s="16">
        <v>1987</v>
      </c>
      <c r="E3546" s="16" t="s">
        <v>4072</v>
      </c>
      <c r="F3546" s="16" t="s">
        <v>591</v>
      </c>
      <c r="G3546" s="10">
        <v>1316.47</v>
      </c>
      <c r="H3546" s="73">
        <v>7.1827059999999996</v>
      </c>
      <c r="I3546" s="16" t="s">
        <v>6700</v>
      </c>
      <c r="J3546" s="71">
        <v>0</v>
      </c>
      <c r="K3546" s="71">
        <v>0</v>
      </c>
      <c r="L3546" s="16">
        <v>-1.786783</v>
      </c>
      <c r="M3546" s="16">
        <v>-0.653393</v>
      </c>
      <c r="N3546" s="16">
        <v>0.25393660000000001</v>
      </c>
      <c r="O3546" s="16">
        <v>-1.5556639999999999</v>
      </c>
      <c r="P3546" s="16">
        <v>-0.39872920000000001</v>
      </c>
      <c r="Q3546" s="16">
        <v>-1.65856</v>
      </c>
      <c r="R3546" s="16">
        <v>2.3E-2</v>
      </c>
      <c r="S3546" s="16">
        <v>6.0000000000000001E-3</v>
      </c>
      <c r="T3546" s="16">
        <v>0</v>
      </c>
      <c r="U3546" s="16">
        <v>3.1070000000000002</v>
      </c>
      <c r="V3546" s="16">
        <v>42.731999999999999</v>
      </c>
      <c r="W3546" s="16">
        <v>7.49</v>
      </c>
      <c r="X3546" s="16">
        <v>398.43799999999999</v>
      </c>
      <c r="Y3546" s="16">
        <v>0</v>
      </c>
      <c r="Z3546" s="16">
        <v>0</v>
      </c>
      <c r="AA3546" s="16">
        <v>0.18195829999999999</v>
      </c>
      <c r="AB3546" s="16">
        <v>0.33</v>
      </c>
      <c r="AC3546" s="16">
        <v>6.86</v>
      </c>
      <c r="AD3546" s="16">
        <v>21.62</v>
      </c>
      <c r="AE3546" s="16">
        <v>4.1242999999999999</v>
      </c>
      <c r="AF3546" s="16">
        <v>0</v>
      </c>
      <c r="AG3546" s="16">
        <v>318430</v>
      </c>
      <c r="AH3546" s="16">
        <v>0.3952</v>
      </c>
      <c r="AI3546" s="16">
        <v>86.958699999999993</v>
      </c>
      <c r="AJ3546" s="16">
        <v>49.917700000000004</v>
      </c>
      <c r="AK3546" s="16">
        <v>-1.4252</v>
      </c>
      <c r="AL3546" s="16">
        <v>-1.2518</v>
      </c>
      <c r="AM3546" s="16">
        <v>-1.7296</v>
      </c>
      <c r="AN3546" s="16">
        <v>-2.5487000000000002</v>
      </c>
      <c r="AO3546" s="16">
        <v>-1.5802</v>
      </c>
      <c r="AP3546" s="16">
        <v>-1.7685</v>
      </c>
      <c r="AQ3546" s="16">
        <v>8.9399999999999993E-2</v>
      </c>
      <c r="AR3546" s="16">
        <f t="shared" si="141"/>
        <v>1</v>
      </c>
      <c r="AS3546" s="5">
        <f t="shared" si="140"/>
        <v>3.546399999999994E-2</v>
      </c>
    </row>
    <row r="3547" spans="1:45" x14ac:dyDescent="0.25">
      <c r="A3547" s="16" t="s">
        <v>405</v>
      </c>
      <c r="B3547" s="16" t="s">
        <v>149</v>
      </c>
      <c r="C3547" s="16" t="s">
        <v>378</v>
      </c>
      <c r="D3547" s="16">
        <v>1988</v>
      </c>
      <c r="E3547" s="16" t="s">
        <v>4055</v>
      </c>
      <c r="F3547" s="16" t="s">
        <v>591</v>
      </c>
      <c r="G3547" s="10">
        <v>1452.33</v>
      </c>
      <c r="H3547" s="73">
        <v>7.2809270000000001</v>
      </c>
      <c r="I3547" s="16" t="s">
        <v>6700</v>
      </c>
      <c r="J3547" s="71">
        <v>0</v>
      </c>
      <c r="K3547" s="71">
        <v>0</v>
      </c>
      <c r="L3547" s="16">
        <v>-1.751773</v>
      </c>
      <c r="M3547" s="16">
        <v>-0.6523485</v>
      </c>
      <c r="N3547" s="16">
        <v>0.29168319999999998</v>
      </c>
      <c r="O3547" s="16">
        <v>-1.5536829999999999</v>
      </c>
      <c r="P3547" s="16">
        <v>-0.38784800000000003</v>
      </c>
      <c r="Q3547" s="16">
        <v>-1.6310579999999999</v>
      </c>
      <c r="R3547" s="16">
        <v>2.63E-2</v>
      </c>
      <c r="S3547" s="16">
        <v>5.7999999999999996E-3</v>
      </c>
      <c r="T3547" s="16">
        <v>0</v>
      </c>
      <c r="U3547" s="16">
        <v>3.1189</v>
      </c>
      <c r="V3547" s="16">
        <v>44.368000000000002</v>
      </c>
      <c r="W3547" s="16">
        <v>7.57</v>
      </c>
      <c r="X3547" s="16">
        <v>397.89</v>
      </c>
      <c r="Y3547" s="16">
        <v>0</v>
      </c>
      <c r="Z3547" s="16">
        <v>0</v>
      </c>
      <c r="AA3547" s="16">
        <v>0.1761326</v>
      </c>
      <c r="AB3547" s="16">
        <v>0.33</v>
      </c>
      <c r="AC3547" s="16">
        <v>6.86</v>
      </c>
      <c r="AD3547" s="16">
        <v>21.77</v>
      </c>
      <c r="AE3547" s="16">
        <v>4.3124000000000002</v>
      </c>
      <c r="AF3547" s="16">
        <v>0</v>
      </c>
      <c r="AG3547" s="16">
        <v>313894</v>
      </c>
      <c r="AH3547" s="16">
        <v>0.3947</v>
      </c>
      <c r="AI3547" s="16">
        <v>87.247799999999998</v>
      </c>
      <c r="AJ3547" s="16">
        <v>50.761699999999998</v>
      </c>
      <c r="AK3547" s="16">
        <v>-1.4220999999999999</v>
      </c>
      <c r="AL3547" s="16">
        <v>-1.2442</v>
      </c>
      <c r="AM3547" s="16">
        <v>-1.6963999999999999</v>
      </c>
      <c r="AN3547" s="16">
        <v>-2.4815999999999998</v>
      </c>
      <c r="AO3547" s="16">
        <v>-1.5567</v>
      </c>
      <c r="AP3547" s="16">
        <v>-1.7408999999999999</v>
      </c>
      <c r="AQ3547" s="16">
        <v>8.9399999999999993E-2</v>
      </c>
      <c r="AR3547" s="16">
        <f t="shared" si="141"/>
        <v>1</v>
      </c>
      <c r="AS3547" s="5">
        <f t="shared" si="140"/>
        <v>3.5009999999999986E-2</v>
      </c>
    </row>
    <row r="3548" spans="1:45" x14ac:dyDescent="0.25">
      <c r="A3548" s="16" t="s">
        <v>405</v>
      </c>
      <c r="B3548" s="16" t="s">
        <v>149</v>
      </c>
      <c r="C3548" s="16" t="s">
        <v>378</v>
      </c>
      <c r="D3548" s="16">
        <v>1989</v>
      </c>
      <c r="E3548" s="16" t="s">
        <v>4060</v>
      </c>
      <c r="F3548" s="16" t="s">
        <v>591</v>
      </c>
      <c r="G3548" s="10">
        <v>1318.72</v>
      </c>
      <c r="H3548" s="73">
        <v>7.1844200000000003</v>
      </c>
      <c r="I3548" s="16" t="s">
        <v>6700</v>
      </c>
      <c r="J3548" s="71">
        <v>0</v>
      </c>
      <c r="K3548" s="71">
        <v>0</v>
      </c>
      <c r="L3548" s="16">
        <v>-1.724591</v>
      </c>
      <c r="M3548" s="16">
        <v>-0.65162770000000003</v>
      </c>
      <c r="N3548" s="16">
        <v>0.31164249999999999</v>
      </c>
      <c r="O3548" s="16">
        <v>-1.551569</v>
      </c>
      <c r="P3548" s="16">
        <v>-0.37664189999999997</v>
      </c>
      <c r="Q3548" s="16">
        <v>-1.6035360000000001</v>
      </c>
      <c r="R3548" s="16">
        <v>2.9700000000000001E-2</v>
      </c>
      <c r="S3548" s="16">
        <v>5.4999999999999997E-3</v>
      </c>
      <c r="T3548" s="16">
        <v>0</v>
      </c>
      <c r="U3548" s="16">
        <v>3.1307999999999998</v>
      </c>
      <c r="V3548" s="16">
        <v>46.003999999999998</v>
      </c>
      <c r="W3548" s="16">
        <v>7.65</v>
      </c>
      <c r="X3548" s="16">
        <v>394.553</v>
      </c>
      <c r="Y3548" s="16">
        <v>0</v>
      </c>
      <c r="Z3548" s="16">
        <v>0</v>
      </c>
      <c r="AA3548" s="16">
        <v>0.1699186</v>
      </c>
      <c r="AB3548" s="16">
        <v>0.33</v>
      </c>
      <c r="AC3548" s="16">
        <v>6.86</v>
      </c>
      <c r="AD3548" s="16">
        <v>21.93</v>
      </c>
      <c r="AE3548" s="16">
        <v>4.4569999999999999</v>
      </c>
      <c r="AF3548" s="16">
        <v>0</v>
      </c>
      <c r="AG3548" s="16">
        <v>309358</v>
      </c>
      <c r="AH3548" s="16">
        <v>0.39624999999999999</v>
      </c>
      <c r="AI3548" s="16">
        <v>87.537000000000006</v>
      </c>
      <c r="AJ3548" s="16">
        <v>51.605600000000003</v>
      </c>
      <c r="AK3548" s="16">
        <v>-1.419</v>
      </c>
      <c r="AL3548" s="16">
        <v>-1.2365999999999999</v>
      </c>
      <c r="AM3548" s="16">
        <v>-1.6631</v>
      </c>
      <c r="AN3548" s="16">
        <v>-2.4144999999999999</v>
      </c>
      <c r="AO3548" s="16">
        <v>-1.5331999999999999</v>
      </c>
      <c r="AP3548" s="16">
        <v>-1.7133</v>
      </c>
      <c r="AQ3548" s="16">
        <v>8.9399999999999993E-2</v>
      </c>
      <c r="AR3548" s="16">
        <f t="shared" si="141"/>
        <v>1</v>
      </c>
      <c r="AS3548" s="5">
        <f t="shared" si="140"/>
        <v>2.7182000000000039E-2</v>
      </c>
    </row>
    <row r="3549" spans="1:45" x14ac:dyDescent="0.25">
      <c r="A3549" s="16" t="s">
        <v>405</v>
      </c>
      <c r="B3549" s="16" t="s">
        <v>149</v>
      </c>
      <c r="C3549" s="16" t="s">
        <v>378</v>
      </c>
      <c r="D3549" s="16">
        <v>1990</v>
      </c>
      <c r="E3549" s="16" t="s">
        <v>4058</v>
      </c>
      <c r="F3549" s="16" t="s">
        <v>591</v>
      </c>
      <c r="G3549" s="10">
        <v>1277.5899999999999</v>
      </c>
      <c r="H3549" s="73">
        <v>7.1527289999999999</v>
      </c>
      <c r="I3549" s="16" t="s">
        <v>6700</v>
      </c>
      <c r="J3549" s="71">
        <v>0</v>
      </c>
      <c r="K3549" s="71">
        <v>1.044</v>
      </c>
      <c r="L3549" s="16">
        <v>-1.678968</v>
      </c>
      <c r="M3549" s="16">
        <v>-0.65058309999999997</v>
      </c>
      <c r="N3549" s="16">
        <v>0.3509601</v>
      </c>
      <c r="O3549" s="16">
        <v>-1.5494559999999999</v>
      </c>
      <c r="P3549" s="16">
        <v>-0.34459499999999998</v>
      </c>
      <c r="Q3549" s="16">
        <v>-1.576052</v>
      </c>
      <c r="R3549" s="16">
        <v>3.3000000000000002E-2</v>
      </c>
      <c r="S3549" s="16">
        <v>5.3E-3</v>
      </c>
      <c r="T3549" s="16">
        <v>0</v>
      </c>
      <c r="U3549" s="16">
        <v>3.1427999999999998</v>
      </c>
      <c r="V3549" s="16">
        <v>47.64</v>
      </c>
      <c r="W3549" s="16">
        <v>7.73</v>
      </c>
      <c r="X3549" s="16">
        <v>394.25</v>
      </c>
      <c r="Y3549" s="16">
        <v>0</v>
      </c>
      <c r="Z3549" s="16">
        <v>0</v>
      </c>
      <c r="AA3549" s="16">
        <v>0.16370460000000001</v>
      </c>
      <c r="AB3549" s="16">
        <v>0.33</v>
      </c>
      <c r="AC3549" s="16">
        <v>6.86</v>
      </c>
      <c r="AD3549" s="16">
        <v>22.09</v>
      </c>
      <c r="AE3549" s="16">
        <v>4.5305999999999997</v>
      </c>
      <c r="AF3549" s="16">
        <v>0</v>
      </c>
      <c r="AG3549" s="16">
        <v>342553</v>
      </c>
      <c r="AH3549" s="16">
        <v>0.40360000000000001</v>
      </c>
      <c r="AI3549" s="16">
        <v>87.826099999999997</v>
      </c>
      <c r="AJ3549" s="16">
        <v>52.449599999999997</v>
      </c>
      <c r="AK3549" s="16">
        <v>-1.4158999999999999</v>
      </c>
      <c r="AL3549" s="16">
        <v>-1.2290000000000001</v>
      </c>
      <c r="AM3549" s="16">
        <v>-1.6298999999999999</v>
      </c>
      <c r="AN3549" s="16">
        <v>-2.3473999999999999</v>
      </c>
      <c r="AO3549" s="16">
        <v>-1.5098</v>
      </c>
      <c r="AP3549" s="16">
        <v>-1.6857</v>
      </c>
      <c r="AQ3549" s="16">
        <v>8.9399999999999993E-2</v>
      </c>
      <c r="AR3549" s="16">
        <f t="shared" si="141"/>
        <v>1</v>
      </c>
      <c r="AS3549" s="5">
        <f t="shared" si="140"/>
        <v>4.5622999999999969E-2</v>
      </c>
    </row>
    <row r="3550" spans="1:45" x14ac:dyDescent="0.25">
      <c r="A3550" s="16" t="s">
        <v>405</v>
      </c>
      <c r="B3550" s="16" t="s">
        <v>149</v>
      </c>
      <c r="C3550" s="16" t="s">
        <v>378</v>
      </c>
      <c r="D3550" s="16">
        <v>1991</v>
      </c>
      <c r="E3550" s="16" t="s">
        <v>4057</v>
      </c>
      <c r="F3550" s="16" t="s">
        <v>591</v>
      </c>
      <c r="G3550" s="10">
        <v>1161.17</v>
      </c>
      <c r="H3550" s="73">
        <v>7.0571820000000001</v>
      </c>
      <c r="I3550" s="16" t="s">
        <v>6700</v>
      </c>
      <c r="J3550" s="71">
        <v>-7.4999999999999997E-2</v>
      </c>
      <c r="K3550" s="71">
        <v>0.96899999999999997</v>
      </c>
      <c r="L3550" s="16">
        <v>-1.667467</v>
      </c>
      <c r="M3550" s="16">
        <v>-0.64991679999999996</v>
      </c>
      <c r="N3550" s="16">
        <v>0.35873709999999998</v>
      </c>
      <c r="O3550" s="16">
        <v>-1.557572</v>
      </c>
      <c r="P3550" s="16">
        <v>-0.34518680000000002</v>
      </c>
      <c r="Q3550" s="16">
        <v>-1.548549</v>
      </c>
      <c r="R3550" s="16">
        <v>3.6299999999999999E-2</v>
      </c>
      <c r="S3550" s="16">
        <v>5.0000000000000001E-3</v>
      </c>
      <c r="T3550" s="16">
        <v>0</v>
      </c>
      <c r="U3550" s="16">
        <v>3.1547000000000001</v>
      </c>
      <c r="V3550" s="16">
        <v>49.802</v>
      </c>
      <c r="W3550" s="16">
        <v>7.6539999999999999</v>
      </c>
      <c r="X3550" s="16">
        <v>388.70499999999998</v>
      </c>
      <c r="Y3550" s="16">
        <v>0.16900000000000001</v>
      </c>
      <c r="Z3550" s="16">
        <v>0</v>
      </c>
      <c r="AA3550" s="16">
        <v>0.1982701</v>
      </c>
      <c r="AB3550" s="16">
        <v>0.33</v>
      </c>
      <c r="AC3550" s="16">
        <v>6.86</v>
      </c>
      <c r="AD3550" s="16">
        <v>21.2</v>
      </c>
      <c r="AE3550" s="16">
        <v>4.7530999999999999</v>
      </c>
      <c r="AF3550" s="16">
        <v>0</v>
      </c>
      <c r="AG3550" s="16">
        <v>324556</v>
      </c>
      <c r="AH3550" s="16">
        <v>0.39140000000000003</v>
      </c>
      <c r="AI3550" s="16">
        <v>88.115200000000002</v>
      </c>
      <c r="AJ3550" s="16">
        <v>53.293599999999998</v>
      </c>
      <c r="AK3550" s="16">
        <v>-1.4128000000000001</v>
      </c>
      <c r="AL3550" s="16">
        <v>-1.2214</v>
      </c>
      <c r="AM3550" s="16">
        <v>-1.5967</v>
      </c>
      <c r="AN3550" s="16">
        <v>-2.2803</v>
      </c>
      <c r="AO3550" s="16">
        <v>-1.4863</v>
      </c>
      <c r="AP3550" s="16">
        <v>-1.6580999999999999</v>
      </c>
      <c r="AQ3550" s="16">
        <v>8.9399999999999993E-2</v>
      </c>
      <c r="AR3550" s="16">
        <f t="shared" si="141"/>
        <v>1</v>
      </c>
      <c r="AS3550" s="5">
        <f t="shared" si="140"/>
        <v>1.1500999999999983E-2</v>
      </c>
    </row>
    <row r="3551" spans="1:45" x14ac:dyDescent="0.25">
      <c r="A3551" s="16" t="s">
        <v>405</v>
      </c>
      <c r="B3551" s="16" t="s">
        <v>149</v>
      </c>
      <c r="C3551" s="16" t="s">
        <v>378</v>
      </c>
      <c r="D3551" s="16">
        <v>1992</v>
      </c>
      <c r="E3551" s="16" t="s">
        <v>4051</v>
      </c>
      <c r="F3551" s="16" t="s">
        <v>591</v>
      </c>
      <c r="G3551" s="10">
        <v>809.11</v>
      </c>
      <c r="H3551" s="73">
        <v>6.6959340000000003</v>
      </c>
      <c r="I3551" s="16" t="s">
        <v>6700</v>
      </c>
      <c r="J3551" s="71">
        <v>-0.32</v>
      </c>
      <c r="K3551" s="71">
        <v>0.70299999999999996</v>
      </c>
      <c r="L3551" s="16">
        <v>-1.6345670000000001</v>
      </c>
      <c r="M3551" s="16">
        <v>-0.64881770000000005</v>
      </c>
      <c r="N3551" s="16">
        <v>0.3686082</v>
      </c>
      <c r="O3551" s="16">
        <v>-1.5059929999999999</v>
      </c>
      <c r="P3551" s="16">
        <v>-0.36157410000000001</v>
      </c>
      <c r="Q3551" s="16">
        <v>-1.5210459999999999</v>
      </c>
      <c r="R3551" s="16">
        <v>3.9699999999999999E-2</v>
      </c>
      <c r="S3551" s="16">
        <v>4.7999999999999996E-3</v>
      </c>
      <c r="T3551" s="16">
        <v>0</v>
      </c>
      <c r="U3551" s="16">
        <v>3.1665999999999999</v>
      </c>
      <c r="V3551" s="16">
        <v>51.963999999999999</v>
      </c>
      <c r="W3551" s="16">
        <v>7.5780000000000003</v>
      </c>
      <c r="X3551" s="16">
        <v>383.488</v>
      </c>
      <c r="Y3551" s="16">
        <v>2.2572999999999999</v>
      </c>
      <c r="Z3551" s="16">
        <v>0</v>
      </c>
      <c r="AA3551" s="16">
        <v>0.17885119999999999</v>
      </c>
      <c r="AB3551" s="16">
        <v>0.33</v>
      </c>
      <c r="AC3551" s="16">
        <v>6.86</v>
      </c>
      <c r="AD3551" s="16">
        <v>21.7</v>
      </c>
      <c r="AE3551" s="16">
        <v>4.8358999999999996</v>
      </c>
      <c r="AF3551" s="16">
        <v>0</v>
      </c>
      <c r="AG3551" s="16">
        <v>304569</v>
      </c>
      <c r="AH3551" s="16">
        <v>0.34910000000000002</v>
      </c>
      <c r="AI3551" s="16">
        <v>88.404300000000006</v>
      </c>
      <c r="AJ3551" s="16">
        <v>54.137500000000003</v>
      </c>
      <c r="AK3551" s="16">
        <v>-1.4097</v>
      </c>
      <c r="AL3551" s="16">
        <v>-1.2138</v>
      </c>
      <c r="AM3551" s="16">
        <v>-1.5634999999999999</v>
      </c>
      <c r="AN3551" s="16">
        <v>-2.2132000000000001</v>
      </c>
      <c r="AO3551" s="16">
        <v>-1.4628000000000001</v>
      </c>
      <c r="AP3551" s="16">
        <v>-1.6305000000000001</v>
      </c>
      <c r="AQ3551" s="16">
        <v>8.9399999999999993E-2</v>
      </c>
      <c r="AR3551" s="16">
        <f t="shared" si="141"/>
        <v>1</v>
      </c>
      <c r="AS3551" s="5">
        <f t="shared" si="140"/>
        <v>3.2899999999999929E-2</v>
      </c>
    </row>
    <row r="3552" spans="1:45" x14ac:dyDescent="0.25">
      <c r="A3552" s="16" t="s">
        <v>405</v>
      </c>
      <c r="B3552" s="16" t="s">
        <v>149</v>
      </c>
      <c r="C3552" s="16" t="s">
        <v>378</v>
      </c>
      <c r="D3552" s="16">
        <v>1993</v>
      </c>
      <c r="E3552" s="16" t="s">
        <v>4067</v>
      </c>
      <c r="F3552" s="16" t="s">
        <v>591</v>
      </c>
      <c r="G3552" s="10">
        <v>665.39599999999996</v>
      </c>
      <c r="H3552" s="73">
        <v>6.5003820000000001</v>
      </c>
      <c r="I3552" s="16" t="s">
        <v>6700</v>
      </c>
      <c r="J3552" s="71">
        <v>-0.16900000000000001</v>
      </c>
      <c r="K3552" s="71">
        <v>0.59399999999999997</v>
      </c>
      <c r="L3552" s="16">
        <v>-1.2978719999999999</v>
      </c>
      <c r="M3552" s="16">
        <v>-0.6541612</v>
      </c>
      <c r="N3552" s="16">
        <v>0.95774110000000001</v>
      </c>
      <c r="O3552" s="16">
        <v>-1.437243</v>
      </c>
      <c r="P3552" s="16">
        <v>-0.28975800000000002</v>
      </c>
      <c r="Q3552" s="16">
        <v>-1.493525</v>
      </c>
      <c r="R3552" s="16">
        <v>4.2999999999999997E-2</v>
      </c>
      <c r="S3552" s="16">
        <v>2.0000000000000001E-4</v>
      </c>
      <c r="T3552" s="16">
        <v>1.1000000000000001E-3</v>
      </c>
      <c r="U3552" s="16">
        <v>8.1856000000000009</v>
      </c>
      <c r="V3552" s="16">
        <v>54.125999999999998</v>
      </c>
      <c r="W3552" s="16">
        <v>7.5019999999999998</v>
      </c>
      <c r="X3552" s="16">
        <v>386.536</v>
      </c>
      <c r="Y3552" s="16">
        <v>4.3455000000000004</v>
      </c>
      <c r="Z3552" s="16">
        <v>0</v>
      </c>
      <c r="AA3552" s="16">
        <v>0.1089435</v>
      </c>
      <c r="AB3552" s="16">
        <v>0.33</v>
      </c>
      <c r="AC3552" s="16">
        <v>6.86</v>
      </c>
      <c r="AD3552" s="16">
        <v>23.5</v>
      </c>
      <c r="AE3552" s="16">
        <v>4.7188999999999997</v>
      </c>
      <c r="AF3552" s="16">
        <v>0</v>
      </c>
      <c r="AG3552" s="16">
        <v>315856</v>
      </c>
      <c r="AH3552" s="16">
        <v>0.38779999999999998</v>
      </c>
      <c r="AI3552" s="16">
        <v>89.5</v>
      </c>
      <c r="AJ3552" s="16">
        <v>58.2</v>
      </c>
      <c r="AK3552" s="16">
        <v>-1.4066000000000001</v>
      </c>
      <c r="AL3552" s="16">
        <v>-1.2061999999999999</v>
      </c>
      <c r="AM3552" s="16">
        <v>-1.5302</v>
      </c>
      <c r="AN3552" s="16">
        <v>-2.1461000000000001</v>
      </c>
      <c r="AO3552" s="16">
        <v>-1.4393</v>
      </c>
      <c r="AP3552" s="16">
        <v>-1.6029</v>
      </c>
      <c r="AQ3552" s="16">
        <v>8.9399999999999993E-2</v>
      </c>
      <c r="AR3552" s="16">
        <f t="shared" si="141"/>
        <v>1</v>
      </c>
      <c r="AS3552" s="5">
        <f t="shared" si="140"/>
        <v>0.33669500000000019</v>
      </c>
    </row>
    <row r="3553" spans="1:45" x14ac:dyDescent="0.25">
      <c r="A3553" s="16" t="s">
        <v>405</v>
      </c>
      <c r="B3553" s="16" t="s">
        <v>149</v>
      </c>
      <c r="C3553" s="16" t="s">
        <v>378</v>
      </c>
      <c r="D3553" s="16">
        <v>1994</v>
      </c>
      <c r="E3553" s="16" t="s">
        <v>4056</v>
      </c>
      <c r="F3553" s="16" t="s">
        <v>591</v>
      </c>
      <c r="G3553" s="10">
        <v>515.76300000000003</v>
      </c>
      <c r="H3553" s="73">
        <v>6.2456480000000001</v>
      </c>
      <c r="I3553" s="16" t="s">
        <v>6700</v>
      </c>
      <c r="J3553" s="71">
        <v>-0.24299999999999999</v>
      </c>
      <c r="K3553" s="71">
        <v>0.46600000000000003</v>
      </c>
      <c r="L3553" s="16">
        <v>-1.482723</v>
      </c>
      <c r="M3553" s="16">
        <v>-0.61870179999999997</v>
      </c>
      <c r="N3553" s="16">
        <v>0.47556140000000002</v>
      </c>
      <c r="O3553" s="16">
        <v>-1.4015150000000001</v>
      </c>
      <c r="P3553" s="16">
        <v>-0.3201407</v>
      </c>
      <c r="Q3553" s="16">
        <v>-1.4660219999999999</v>
      </c>
      <c r="R3553" s="16">
        <v>4.6300000000000001E-2</v>
      </c>
      <c r="S3553" s="16">
        <v>9.1000000000000004E-3</v>
      </c>
      <c r="T3553" s="16">
        <v>1.1000000000000001E-3</v>
      </c>
      <c r="U3553" s="16">
        <v>3.1905000000000001</v>
      </c>
      <c r="V3553" s="16">
        <v>56.287999999999997</v>
      </c>
      <c r="W3553" s="16">
        <v>7.4260000000000002</v>
      </c>
      <c r="X3553" s="16">
        <v>386.72500000000002</v>
      </c>
      <c r="Y3553" s="16">
        <v>6.4337999999999997</v>
      </c>
      <c r="Z3553" s="16">
        <v>0</v>
      </c>
      <c r="AA3553" s="16">
        <v>0.1361299</v>
      </c>
      <c r="AB3553" s="16">
        <v>0.33</v>
      </c>
      <c r="AC3553" s="16">
        <v>6.86</v>
      </c>
      <c r="AD3553" s="16">
        <v>22.8</v>
      </c>
      <c r="AE3553" s="16">
        <v>4.7016999999999998</v>
      </c>
      <c r="AF3553" s="16">
        <v>0</v>
      </c>
      <c r="AG3553" s="16">
        <v>297793</v>
      </c>
      <c r="AH3553" s="16">
        <v>0.34665000000000001</v>
      </c>
      <c r="AI3553" s="16">
        <v>89.5</v>
      </c>
      <c r="AJ3553" s="16">
        <v>57.9</v>
      </c>
      <c r="AK3553" s="16">
        <v>-1.4035</v>
      </c>
      <c r="AL3553" s="16">
        <v>-1.1986000000000001</v>
      </c>
      <c r="AM3553" s="16">
        <v>-1.4970000000000001</v>
      </c>
      <c r="AN3553" s="16">
        <v>-2.0790000000000002</v>
      </c>
      <c r="AO3553" s="16">
        <v>-1.4157999999999999</v>
      </c>
      <c r="AP3553" s="16">
        <v>-1.5752999999999999</v>
      </c>
      <c r="AQ3553" s="16">
        <v>8.9399999999999993E-2</v>
      </c>
      <c r="AR3553" s="16">
        <f t="shared" si="141"/>
        <v>1</v>
      </c>
      <c r="AS3553" s="5">
        <f t="shared" si="140"/>
        <v>-0.1848510000000001</v>
      </c>
    </row>
    <row r="3554" spans="1:45" x14ac:dyDescent="0.25">
      <c r="A3554" s="16" t="s">
        <v>405</v>
      </c>
      <c r="B3554" s="16" t="s">
        <v>149</v>
      </c>
      <c r="C3554" s="16" t="s">
        <v>378</v>
      </c>
      <c r="D3554" s="16">
        <v>1995</v>
      </c>
      <c r="E3554" s="16" t="s">
        <v>4068</v>
      </c>
      <c r="F3554" s="16" t="s">
        <v>591</v>
      </c>
      <c r="G3554" s="10">
        <v>445.15600000000001</v>
      </c>
      <c r="H3554" s="73">
        <v>6.0984249999999998</v>
      </c>
      <c r="I3554" s="16" t="s">
        <v>6700</v>
      </c>
      <c r="J3554" s="71">
        <v>-0.13400000000000001</v>
      </c>
      <c r="K3554" s="71">
        <v>0.40699999999999997</v>
      </c>
      <c r="L3554" s="16">
        <v>-1.499735</v>
      </c>
      <c r="M3554" s="16">
        <v>-0.64457569999999997</v>
      </c>
      <c r="N3554" s="16">
        <v>0.4058253</v>
      </c>
      <c r="O3554" s="16">
        <v>-1.3499369999999999</v>
      </c>
      <c r="P3554" s="16">
        <v>-0.34264879999999998</v>
      </c>
      <c r="Q3554" s="16">
        <v>-1.4385190000000001</v>
      </c>
      <c r="R3554" s="16">
        <v>4.9700000000000001E-2</v>
      </c>
      <c r="S3554" s="16">
        <v>3.0000000000000001E-3</v>
      </c>
      <c r="T3554" s="16">
        <v>5.9999999999999995E-4</v>
      </c>
      <c r="U3554" s="16">
        <v>2.0659999999999998</v>
      </c>
      <c r="V3554" s="16">
        <v>58.45</v>
      </c>
      <c r="W3554" s="16">
        <v>7.35</v>
      </c>
      <c r="X3554" s="16">
        <v>387.76299999999998</v>
      </c>
      <c r="Y3554" s="16">
        <v>8.5220000000000002</v>
      </c>
      <c r="Z3554" s="16">
        <v>0</v>
      </c>
      <c r="AA3554" s="16">
        <v>0.116711</v>
      </c>
      <c r="AB3554" s="16">
        <v>0.33</v>
      </c>
      <c r="AC3554" s="16">
        <v>6.86</v>
      </c>
      <c r="AD3554" s="16">
        <v>23.3</v>
      </c>
      <c r="AE3554" s="16">
        <v>4.5419999999999998</v>
      </c>
      <c r="AF3554" s="16">
        <v>0</v>
      </c>
      <c r="AG3554" s="16">
        <v>256296</v>
      </c>
      <c r="AH3554" s="16">
        <v>0.35325000000000001</v>
      </c>
      <c r="AI3554" s="16">
        <v>89.5</v>
      </c>
      <c r="AJ3554" s="16">
        <v>57.7</v>
      </c>
      <c r="AK3554" s="16">
        <v>-1.4004000000000001</v>
      </c>
      <c r="AL3554" s="16">
        <v>-1.1910000000000001</v>
      </c>
      <c r="AM3554" s="16">
        <v>-1.4638</v>
      </c>
      <c r="AN3554" s="16">
        <v>-2.0118999999999998</v>
      </c>
      <c r="AO3554" s="16">
        <v>-1.3923000000000001</v>
      </c>
      <c r="AP3554" s="16">
        <v>-1.5477000000000001</v>
      </c>
      <c r="AQ3554" s="16">
        <v>8.9399999999999993E-2</v>
      </c>
      <c r="AR3554" s="16">
        <f t="shared" si="141"/>
        <v>1</v>
      </c>
      <c r="AS3554" s="5">
        <f t="shared" si="140"/>
        <v>-1.7012000000000027E-2</v>
      </c>
    </row>
    <row r="3555" spans="1:45" x14ac:dyDescent="0.25">
      <c r="A3555" s="16" t="s">
        <v>405</v>
      </c>
      <c r="B3555" s="16" t="s">
        <v>149</v>
      </c>
      <c r="C3555" s="16" t="s">
        <v>378</v>
      </c>
      <c r="D3555" s="16">
        <v>1996</v>
      </c>
      <c r="E3555" s="16" t="s">
        <v>4071</v>
      </c>
      <c r="F3555" s="16" t="s">
        <v>591</v>
      </c>
      <c r="G3555" s="10">
        <v>365.43799999999999</v>
      </c>
      <c r="H3555" s="73">
        <v>5.9010959999999999</v>
      </c>
      <c r="I3555" s="16" t="s">
        <v>6700</v>
      </c>
      <c r="J3555" s="71">
        <v>-0.13700000000000001</v>
      </c>
      <c r="K3555" s="71">
        <v>0.35499999999999998</v>
      </c>
      <c r="L3555" s="16">
        <v>-1.5330980000000001</v>
      </c>
      <c r="M3555" s="16">
        <v>-0.62648590000000004</v>
      </c>
      <c r="N3555" s="16">
        <v>0.42549219999999999</v>
      </c>
      <c r="O3555" s="16">
        <v>-1.3009999999999999</v>
      </c>
      <c r="P3555" s="16">
        <v>-0.34960380000000002</v>
      </c>
      <c r="Q3555" s="16">
        <v>-1.6003080000000001</v>
      </c>
      <c r="R3555" s="16">
        <v>5.2999999999999999E-2</v>
      </c>
      <c r="S3555" s="16">
        <v>7.7999999999999996E-3</v>
      </c>
      <c r="T3555" s="16">
        <v>4.0000000000000002E-4</v>
      </c>
      <c r="U3555" s="16">
        <v>2.0430000000000001</v>
      </c>
      <c r="V3555" s="16">
        <v>60.423999999999999</v>
      </c>
      <c r="W3555" s="16">
        <v>7.31</v>
      </c>
      <c r="X3555" s="16">
        <v>384.95100000000002</v>
      </c>
      <c r="Y3555" s="16">
        <v>10.610300000000001</v>
      </c>
      <c r="Z3555" s="16">
        <v>0</v>
      </c>
      <c r="AA3555" s="16">
        <v>0.10505970000000001</v>
      </c>
      <c r="AB3555" s="16">
        <v>0.33</v>
      </c>
      <c r="AC3555" s="16">
        <v>6.86</v>
      </c>
      <c r="AD3555" s="16">
        <v>23.6</v>
      </c>
      <c r="AE3555" s="16">
        <v>4.2069000000000001</v>
      </c>
      <c r="AF3555" s="16">
        <v>1.6999999999999999E-3</v>
      </c>
      <c r="AG3555" s="16">
        <v>256933</v>
      </c>
      <c r="AH3555" s="16">
        <v>0.35375000000000001</v>
      </c>
      <c r="AI3555" s="16">
        <v>89.5</v>
      </c>
      <c r="AJ3555" s="16">
        <v>57.4</v>
      </c>
      <c r="AK3555" s="16">
        <v>-1.6539999999999999</v>
      </c>
      <c r="AL3555" s="16">
        <v>-1.3888</v>
      </c>
      <c r="AM3555" s="16">
        <v>-1.4632000000000001</v>
      </c>
      <c r="AN3555" s="16">
        <v>-2.2389000000000001</v>
      </c>
      <c r="AO3555" s="16">
        <v>-1.5119</v>
      </c>
      <c r="AP3555" s="16">
        <v>-1.6923999999999999</v>
      </c>
      <c r="AQ3555" s="16">
        <v>8.9399999999999993E-2</v>
      </c>
      <c r="AR3555" s="16">
        <f t="shared" si="141"/>
        <v>1</v>
      </c>
      <c r="AS3555" s="5">
        <f t="shared" si="140"/>
        <v>-3.3363000000000032E-2</v>
      </c>
    </row>
    <row r="3556" spans="1:45" x14ac:dyDescent="0.25">
      <c r="A3556" s="16" t="s">
        <v>405</v>
      </c>
      <c r="B3556" s="16" t="s">
        <v>149</v>
      </c>
      <c r="C3556" s="16" t="s">
        <v>378</v>
      </c>
      <c r="D3556" s="16">
        <v>1997</v>
      </c>
      <c r="E3556" s="16" t="s">
        <v>4075</v>
      </c>
      <c r="F3556" s="16" t="s">
        <v>591</v>
      </c>
      <c r="G3556" s="10">
        <v>366.34300000000002</v>
      </c>
      <c r="H3556" s="73">
        <v>5.9035700000000002</v>
      </c>
      <c r="I3556" s="16" t="s">
        <v>6700</v>
      </c>
      <c r="J3556" s="71">
        <v>3.0000000000000001E-3</v>
      </c>
      <c r="K3556" s="71">
        <v>0.35599999999999998</v>
      </c>
      <c r="L3556" s="16">
        <v>-1.4085559999999999</v>
      </c>
      <c r="M3556" s="16">
        <v>-0.64170340000000003</v>
      </c>
      <c r="N3556" s="16">
        <v>0.55987980000000004</v>
      </c>
      <c r="O3556" s="16">
        <v>-1.183495</v>
      </c>
      <c r="P3556" s="16">
        <v>-0.37128620000000001</v>
      </c>
      <c r="Q3556" s="16">
        <v>-1.5371459999999999</v>
      </c>
      <c r="R3556" s="16">
        <v>5.6300000000000003E-2</v>
      </c>
      <c r="S3556" s="16">
        <v>3.3E-3</v>
      </c>
      <c r="T3556" s="16">
        <v>4.0000000000000002E-4</v>
      </c>
      <c r="U3556" s="16">
        <v>3.2263000000000002</v>
      </c>
      <c r="V3556" s="16">
        <v>62.398000000000003</v>
      </c>
      <c r="W3556" s="16">
        <v>7.27</v>
      </c>
      <c r="X3556" s="16">
        <v>380.23599999999999</v>
      </c>
      <c r="Y3556" s="16">
        <v>12.698499999999999</v>
      </c>
      <c r="Z3556" s="16">
        <v>3.8100000000000002E-2</v>
      </c>
      <c r="AA3556" s="16">
        <v>0.1011759</v>
      </c>
      <c r="AB3556" s="16">
        <v>0.33</v>
      </c>
      <c r="AC3556" s="16">
        <v>6.86</v>
      </c>
      <c r="AD3556" s="16">
        <v>23.7</v>
      </c>
      <c r="AE3556" s="16">
        <v>3.7997999999999998</v>
      </c>
      <c r="AF3556" s="16">
        <v>5.4000000000000003E-3</v>
      </c>
      <c r="AG3556" s="16">
        <v>235902</v>
      </c>
      <c r="AH3556" s="16">
        <v>0.34539999999999998</v>
      </c>
      <c r="AI3556" s="16">
        <v>89.5</v>
      </c>
      <c r="AJ3556" s="16">
        <v>57.2</v>
      </c>
      <c r="AK3556" s="16">
        <v>-1.5820000000000001</v>
      </c>
      <c r="AL3556" s="16">
        <v>-1.3012999999999999</v>
      </c>
      <c r="AM3556" s="16">
        <v>-1.4791000000000001</v>
      </c>
      <c r="AN3556" s="16">
        <v>-2.1095999999999999</v>
      </c>
      <c r="AO3556" s="16">
        <v>-1.4493</v>
      </c>
      <c r="AP3556" s="16">
        <v>-1.6543000000000001</v>
      </c>
      <c r="AQ3556" s="16">
        <v>8.9399999999999993E-2</v>
      </c>
      <c r="AR3556" s="16">
        <f t="shared" si="141"/>
        <v>1</v>
      </c>
      <c r="AS3556" s="5">
        <f t="shared" si="140"/>
        <v>0.12454200000000015</v>
      </c>
    </row>
    <row r="3557" spans="1:45" x14ac:dyDescent="0.25">
      <c r="A3557" s="16" t="s">
        <v>405</v>
      </c>
      <c r="B3557" s="16" t="s">
        <v>149</v>
      </c>
      <c r="C3557" s="16" t="s">
        <v>378</v>
      </c>
      <c r="D3557" s="16">
        <v>1998</v>
      </c>
      <c r="E3557" s="16" t="s">
        <v>4069</v>
      </c>
      <c r="F3557" s="16" t="s">
        <v>591</v>
      </c>
      <c r="G3557" s="10">
        <v>380.16</v>
      </c>
      <c r="H3557" s="73">
        <v>5.9405910000000004</v>
      </c>
      <c r="I3557" s="16" t="s">
        <v>6700</v>
      </c>
      <c r="J3557" s="71">
        <v>5.7000000000000002E-2</v>
      </c>
      <c r="K3557" s="71">
        <v>0.377</v>
      </c>
      <c r="L3557" s="16">
        <v>-1.3690100000000001</v>
      </c>
      <c r="M3557" s="16">
        <v>-0.64575099999999996</v>
      </c>
      <c r="N3557" s="16">
        <v>0.4964134</v>
      </c>
      <c r="O3557" s="16">
        <v>-1.080603</v>
      </c>
      <c r="P3557" s="16">
        <v>-0.3824707</v>
      </c>
      <c r="Q3557" s="16">
        <v>-1.473967</v>
      </c>
      <c r="R3557" s="16">
        <v>5.96E-2</v>
      </c>
      <c r="S3557" s="16">
        <v>2E-3</v>
      </c>
      <c r="T3557" s="16">
        <v>2.9999999999999997E-4</v>
      </c>
      <c r="U3557" s="16">
        <v>2.5287000000000002</v>
      </c>
      <c r="V3557" s="16">
        <v>64.372</v>
      </c>
      <c r="W3557" s="16">
        <v>7.23</v>
      </c>
      <c r="X3557" s="16">
        <v>375.51299999999998</v>
      </c>
      <c r="Y3557" s="16">
        <v>14.786799999999999</v>
      </c>
      <c r="Z3557" s="16">
        <v>5.9900000000000002E-2</v>
      </c>
      <c r="AA3557" s="16">
        <v>5.06869E-2</v>
      </c>
      <c r="AB3557" s="16">
        <v>0.33</v>
      </c>
      <c r="AC3557" s="16">
        <v>6.86</v>
      </c>
      <c r="AD3557" s="16">
        <v>25</v>
      </c>
      <c r="AE3557" s="16">
        <v>3.6808000000000001</v>
      </c>
      <c r="AF3557" s="16">
        <v>7.0000000000000001E-3</v>
      </c>
      <c r="AG3557" s="16">
        <v>239875</v>
      </c>
      <c r="AH3557" s="16">
        <v>0.29620000000000002</v>
      </c>
      <c r="AI3557" s="16">
        <v>89.8</v>
      </c>
      <c r="AJ3557" s="16">
        <v>57.9</v>
      </c>
      <c r="AK3557" s="16">
        <v>-1.5101</v>
      </c>
      <c r="AL3557" s="16">
        <v>-1.2137</v>
      </c>
      <c r="AM3557" s="16">
        <v>-1.4950000000000001</v>
      </c>
      <c r="AN3557" s="16">
        <v>-1.9802999999999999</v>
      </c>
      <c r="AO3557" s="16">
        <v>-1.3867</v>
      </c>
      <c r="AP3557" s="16">
        <v>-1.6161000000000001</v>
      </c>
      <c r="AQ3557" s="16">
        <v>8.9399999999999993E-2</v>
      </c>
      <c r="AR3557" s="16">
        <f t="shared" si="141"/>
        <v>1</v>
      </c>
      <c r="AS3557" s="5">
        <f t="shared" si="140"/>
        <v>3.9545999999999859E-2</v>
      </c>
    </row>
    <row r="3558" spans="1:45" x14ac:dyDescent="0.25">
      <c r="A3558" s="16" t="s">
        <v>405</v>
      </c>
      <c r="B3558" s="16" t="s">
        <v>149</v>
      </c>
      <c r="C3558" s="16" t="s">
        <v>378</v>
      </c>
      <c r="D3558" s="16">
        <v>1999</v>
      </c>
      <c r="E3558" s="16" t="s">
        <v>4052</v>
      </c>
      <c r="F3558" s="16" t="s">
        <v>591</v>
      </c>
      <c r="G3558" s="10">
        <v>388.21699999999998</v>
      </c>
      <c r="H3558" s="73">
        <v>5.9615650000000002</v>
      </c>
      <c r="I3558" s="16" t="s">
        <v>6700</v>
      </c>
      <c r="J3558" s="71">
        <v>6.2E-2</v>
      </c>
      <c r="K3558" s="71">
        <v>0.40100000000000002</v>
      </c>
      <c r="L3558" s="16">
        <v>-1.3227249999999999</v>
      </c>
      <c r="M3558" s="16">
        <v>-0.64334170000000002</v>
      </c>
      <c r="N3558" s="16">
        <v>0.44796849999999999</v>
      </c>
      <c r="O3558" s="16">
        <v>-1.0473190000000001</v>
      </c>
      <c r="P3558" s="16">
        <v>-0.3658653</v>
      </c>
      <c r="Q3558" s="16">
        <v>-1.372179</v>
      </c>
      <c r="R3558" s="16">
        <v>6.3E-2</v>
      </c>
      <c r="S3558" s="16">
        <v>1.9E-3</v>
      </c>
      <c r="T3558" s="16">
        <v>4.0000000000000002E-4</v>
      </c>
      <c r="U3558" s="16">
        <v>2.0766</v>
      </c>
      <c r="V3558" s="16">
        <v>66.346000000000004</v>
      </c>
      <c r="W3558" s="16">
        <v>7.19</v>
      </c>
      <c r="X3558" s="16">
        <v>369.096</v>
      </c>
      <c r="Y3558" s="16">
        <v>16.875</v>
      </c>
      <c r="Z3558" s="16">
        <v>5.9299999999999999E-2</v>
      </c>
      <c r="AA3558" s="16">
        <v>8.1757099999999999E-2</v>
      </c>
      <c r="AB3558" s="16">
        <v>0.33</v>
      </c>
      <c r="AC3558" s="16">
        <v>6.86</v>
      </c>
      <c r="AD3558" s="16">
        <v>24.2</v>
      </c>
      <c r="AE3558" s="16">
        <v>3.4866999999999999</v>
      </c>
      <c r="AF3558" s="16">
        <v>1.03E-2</v>
      </c>
      <c r="AG3558" s="16">
        <v>259217</v>
      </c>
      <c r="AH3558" s="16">
        <v>0.29299999999999998</v>
      </c>
      <c r="AI3558" s="16">
        <v>90.1</v>
      </c>
      <c r="AJ3558" s="16">
        <v>58.7</v>
      </c>
      <c r="AK3558" s="16">
        <v>-1.4669000000000001</v>
      </c>
      <c r="AL3558" s="16">
        <v>-1.1332</v>
      </c>
      <c r="AM3558" s="16">
        <v>-1.3533999999999999</v>
      </c>
      <c r="AN3558" s="16">
        <v>-1.8831</v>
      </c>
      <c r="AO3558" s="16">
        <v>-1.2605</v>
      </c>
      <c r="AP3558" s="16">
        <v>-1.5224</v>
      </c>
      <c r="AQ3558" s="16">
        <v>8.9399999999999993E-2</v>
      </c>
      <c r="AR3558" s="16">
        <f t="shared" si="141"/>
        <v>1</v>
      </c>
      <c r="AS3558" s="5">
        <f t="shared" si="140"/>
        <v>4.6285000000000132E-2</v>
      </c>
    </row>
    <row r="3559" spans="1:45" x14ac:dyDescent="0.25">
      <c r="A3559" s="16" t="s">
        <v>405</v>
      </c>
      <c r="B3559" s="16" t="s">
        <v>149</v>
      </c>
      <c r="C3559" s="16" t="s">
        <v>378</v>
      </c>
      <c r="D3559" s="16">
        <v>2000</v>
      </c>
      <c r="E3559" s="16" t="s">
        <v>4061</v>
      </c>
      <c r="F3559" s="16" t="s">
        <v>591</v>
      </c>
      <c r="G3559" s="10">
        <v>413.58600000000001</v>
      </c>
      <c r="H3559" s="73">
        <v>6.0248670000000004</v>
      </c>
      <c r="I3559" s="16">
        <v>6216205</v>
      </c>
      <c r="J3559" s="71">
        <v>8.7999999999999995E-2</v>
      </c>
      <c r="K3559" s="71">
        <v>0.438</v>
      </c>
      <c r="L3559" s="16">
        <v>-1.243832</v>
      </c>
      <c r="M3559" s="16">
        <v>-0.64040629999999998</v>
      </c>
      <c r="N3559" s="16">
        <v>0.50247220000000004</v>
      </c>
      <c r="O3559" s="16">
        <v>-1.0336829999999999</v>
      </c>
      <c r="P3559" s="16">
        <v>-0.35848239999999998</v>
      </c>
      <c r="Q3559" s="16">
        <v>-1.2703720000000001</v>
      </c>
      <c r="R3559" s="16">
        <v>6.6299999999999998E-2</v>
      </c>
      <c r="S3559" s="16">
        <v>2.2000000000000001E-3</v>
      </c>
      <c r="T3559" s="16">
        <v>4.0000000000000002E-4</v>
      </c>
      <c r="U3559" s="16">
        <v>2.3285999999999998</v>
      </c>
      <c r="V3559" s="16">
        <v>68.319999999999993</v>
      </c>
      <c r="W3559" s="16">
        <v>7.15</v>
      </c>
      <c r="X3559" s="16">
        <v>367.21199999999999</v>
      </c>
      <c r="Y3559" s="16">
        <v>18.9633</v>
      </c>
      <c r="Z3559" s="16">
        <v>4.9599999999999998E-2</v>
      </c>
      <c r="AA3559" s="16">
        <v>0.1205947</v>
      </c>
      <c r="AB3559" s="16">
        <v>0.33</v>
      </c>
      <c r="AC3559" s="16">
        <v>6.86</v>
      </c>
      <c r="AD3559" s="16">
        <v>23.2</v>
      </c>
      <c r="AE3559" s="16">
        <v>3.5323000000000002</v>
      </c>
      <c r="AF3559" s="16">
        <v>1.8800000000000001E-2</v>
      </c>
      <c r="AG3559" s="16">
        <v>230305</v>
      </c>
      <c r="AH3559" s="16">
        <v>0.31585000000000002</v>
      </c>
      <c r="AI3559" s="16">
        <v>90.4</v>
      </c>
      <c r="AJ3559" s="16">
        <v>59.6</v>
      </c>
      <c r="AK3559" s="16">
        <v>-1.4238</v>
      </c>
      <c r="AL3559" s="16">
        <v>-1.0527</v>
      </c>
      <c r="AM3559" s="16">
        <v>-1.2117</v>
      </c>
      <c r="AN3559" s="16">
        <v>-1.7859</v>
      </c>
      <c r="AO3559" s="16">
        <v>-1.1342000000000001</v>
      </c>
      <c r="AP3559" s="16">
        <v>-1.4287000000000001</v>
      </c>
      <c r="AQ3559" s="16">
        <v>8.9399999999999993E-2</v>
      </c>
      <c r="AR3559" s="16">
        <f t="shared" si="141"/>
        <v>1</v>
      </c>
      <c r="AS3559" s="5">
        <f t="shared" si="140"/>
        <v>7.889299999999988E-2</v>
      </c>
    </row>
    <row r="3560" spans="1:45" x14ac:dyDescent="0.25">
      <c r="A3560" s="16" t="s">
        <v>405</v>
      </c>
      <c r="B3560" s="16" t="s">
        <v>149</v>
      </c>
      <c r="C3560" s="16" t="s">
        <v>378</v>
      </c>
      <c r="D3560" s="16">
        <v>2001</v>
      </c>
      <c r="E3560" s="16" t="s">
        <v>4076</v>
      </c>
      <c r="F3560" s="16" t="s">
        <v>591</v>
      </c>
      <c r="G3560" s="10">
        <v>447.78199999999998</v>
      </c>
      <c r="H3560" s="73">
        <v>6.1043070000000004</v>
      </c>
      <c r="I3560" s="16">
        <v>6327125</v>
      </c>
      <c r="J3560" s="71">
        <v>8.4000000000000005E-2</v>
      </c>
      <c r="K3560" s="71">
        <v>0.47699999999999998</v>
      </c>
      <c r="L3560" s="16">
        <v>-1.1608430000000001</v>
      </c>
      <c r="M3560" s="16">
        <v>-0.62282910000000002</v>
      </c>
      <c r="N3560" s="16">
        <v>0.51904419999999996</v>
      </c>
      <c r="O3560" s="16">
        <v>-0.96939609999999998</v>
      </c>
      <c r="P3560" s="16">
        <v>-0.35235309999999997</v>
      </c>
      <c r="Q3560" s="16">
        <v>-1.187799</v>
      </c>
      <c r="R3560" s="16">
        <v>8.9499999999999996E-2</v>
      </c>
      <c r="S3560" s="16">
        <v>3.5000000000000001E-3</v>
      </c>
      <c r="T3560" s="16">
        <v>4.0000000000000002E-4</v>
      </c>
      <c r="U3560" s="16">
        <v>2.3765999999999998</v>
      </c>
      <c r="V3560" s="16">
        <v>68.798000000000002</v>
      </c>
      <c r="W3560" s="16">
        <v>7.008</v>
      </c>
      <c r="X3560" s="16">
        <v>368.75</v>
      </c>
      <c r="Y3560" s="16">
        <v>21.051500000000001</v>
      </c>
      <c r="Z3560" s="16">
        <v>5.6399999999999999E-2</v>
      </c>
      <c r="AA3560" s="16">
        <v>0.1011759</v>
      </c>
      <c r="AB3560" s="16">
        <v>0.33</v>
      </c>
      <c r="AC3560" s="16">
        <v>6.86</v>
      </c>
      <c r="AD3560" s="16">
        <v>23.7</v>
      </c>
      <c r="AE3560" s="16">
        <v>3.6069</v>
      </c>
      <c r="AF3560" s="16">
        <v>2.5899999999999999E-2</v>
      </c>
      <c r="AG3560" s="16">
        <v>228634</v>
      </c>
      <c r="AH3560" s="16">
        <v>0.30025000000000002</v>
      </c>
      <c r="AI3560" s="16">
        <v>90.7</v>
      </c>
      <c r="AJ3560" s="16">
        <v>60.6</v>
      </c>
      <c r="AK3560" s="16">
        <v>-1.2793000000000001</v>
      </c>
      <c r="AL3560" s="16">
        <v>-1.0427999999999999</v>
      </c>
      <c r="AM3560" s="16">
        <v>-1.2367999999999999</v>
      </c>
      <c r="AN3560" s="16">
        <v>-1.4513</v>
      </c>
      <c r="AO3560" s="16">
        <v>-1.222</v>
      </c>
      <c r="AP3560" s="16">
        <v>-1.2986</v>
      </c>
      <c r="AQ3560" s="16">
        <v>8.9399999999999993E-2</v>
      </c>
      <c r="AR3560" s="16">
        <f t="shared" si="141"/>
        <v>1</v>
      </c>
      <c r="AS3560" s="5">
        <f t="shared" si="140"/>
        <v>8.2988999999999979E-2</v>
      </c>
    </row>
    <row r="3561" spans="1:45" x14ac:dyDescent="0.25">
      <c r="A3561" s="16" t="s">
        <v>405</v>
      </c>
      <c r="B3561" s="16" t="s">
        <v>149</v>
      </c>
      <c r="C3561" s="16" t="s">
        <v>378</v>
      </c>
      <c r="D3561" s="16">
        <v>2002</v>
      </c>
      <c r="E3561" s="16" t="s">
        <v>4078</v>
      </c>
      <c r="F3561" s="16" t="s">
        <v>591</v>
      </c>
      <c r="G3561" s="10">
        <v>486.86599999999999</v>
      </c>
      <c r="H3561" s="73">
        <v>6.1879879999999998</v>
      </c>
      <c r="I3561" s="16">
        <v>6447688</v>
      </c>
      <c r="J3561" s="71">
        <v>0.111</v>
      </c>
      <c r="K3561" s="71">
        <v>0.53300000000000003</v>
      </c>
      <c r="L3561" s="16">
        <v>-1.060344</v>
      </c>
      <c r="M3561" s="16">
        <v>-0.63934219999999997</v>
      </c>
      <c r="N3561" s="16">
        <v>0.57735800000000004</v>
      </c>
      <c r="O3561" s="16">
        <v>-0.88979560000000002</v>
      </c>
      <c r="P3561" s="16">
        <v>-0.33209050000000001</v>
      </c>
      <c r="Q3561" s="16">
        <v>-1.10517</v>
      </c>
      <c r="R3561" s="16">
        <v>7.0699999999999999E-2</v>
      </c>
      <c r="S3561" s="16">
        <v>1.6000000000000001E-3</v>
      </c>
      <c r="T3561" s="16">
        <v>5.0000000000000001E-4</v>
      </c>
      <c r="U3561" s="16">
        <v>2.7757999999999998</v>
      </c>
      <c r="V3561" s="16">
        <v>69.275999999999996</v>
      </c>
      <c r="W3561" s="16">
        <v>6.8659999999999997</v>
      </c>
      <c r="X3561" s="16">
        <v>371.041</v>
      </c>
      <c r="Y3561" s="16">
        <v>23.139700000000001</v>
      </c>
      <c r="Z3561" s="16">
        <v>7.2099999999999997E-2</v>
      </c>
      <c r="AA3561" s="16">
        <v>8.5640800000000003E-2</v>
      </c>
      <c r="AB3561" s="16">
        <v>0.33</v>
      </c>
      <c r="AC3561" s="16">
        <v>6.86</v>
      </c>
      <c r="AD3561" s="16">
        <v>24.1</v>
      </c>
      <c r="AE3561" s="16">
        <v>3.7101000000000002</v>
      </c>
      <c r="AF3561" s="16">
        <v>0.20610000000000001</v>
      </c>
      <c r="AG3561" s="16">
        <v>238851</v>
      </c>
      <c r="AH3561" s="16">
        <v>0.30214999999999997</v>
      </c>
      <c r="AI3561" s="16">
        <v>91.1</v>
      </c>
      <c r="AJ3561" s="16">
        <v>61.5</v>
      </c>
      <c r="AK3561" s="16">
        <v>-1.1347</v>
      </c>
      <c r="AL3561" s="16">
        <v>-1.0328999999999999</v>
      </c>
      <c r="AM3561" s="16">
        <v>-1.2618</v>
      </c>
      <c r="AN3561" s="16">
        <v>-1.1168</v>
      </c>
      <c r="AO3561" s="16">
        <v>-1.3097000000000001</v>
      </c>
      <c r="AP3561" s="16">
        <v>-1.1684000000000001</v>
      </c>
      <c r="AQ3561" s="16">
        <v>8.9399999999999993E-2</v>
      </c>
      <c r="AR3561" s="16">
        <f t="shared" si="141"/>
        <v>1</v>
      </c>
      <c r="AS3561" s="5">
        <f t="shared" si="140"/>
        <v>0.10049900000000012</v>
      </c>
    </row>
    <row r="3562" spans="1:45" x14ac:dyDescent="0.25">
      <c r="A3562" s="16" t="s">
        <v>405</v>
      </c>
      <c r="B3562" s="16" t="s">
        <v>149</v>
      </c>
      <c r="C3562" s="16" t="s">
        <v>378</v>
      </c>
      <c r="D3562" s="16">
        <v>2003</v>
      </c>
      <c r="E3562" s="16" t="s">
        <v>4073</v>
      </c>
      <c r="F3562" s="16" t="s">
        <v>591</v>
      </c>
      <c r="G3562" s="10">
        <v>529.80499999999995</v>
      </c>
      <c r="H3562" s="73">
        <v>6.2725099999999996</v>
      </c>
      <c r="I3562" s="16">
        <v>6576877</v>
      </c>
      <c r="J3562" s="71">
        <v>0.114</v>
      </c>
      <c r="K3562" s="71">
        <v>0.59699999999999998</v>
      </c>
      <c r="L3562" s="16">
        <v>-1.031657</v>
      </c>
      <c r="M3562" s="16">
        <v>-0.64276929999999999</v>
      </c>
      <c r="N3562" s="16">
        <v>0.55028520000000003</v>
      </c>
      <c r="O3562" s="16">
        <v>-0.88074399999999997</v>
      </c>
      <c r="P3562" s="16">
        <v>-0.31293549999999998</v>
      </c>
      <c r="Q3562" s="16">
        <v>-1.037307</v>
      </c>
      <c r="R3562" s="16">
        <v>6.8900000000000003E-2</v>
      </c>
      <c r="S3562" s="16">
        <v>1.1999999999999999E-3</v>
      </c>
      <c r="T3562" s="16">
        <v>4.0000000000000002E-4</v>
      </c>
      <c r="U3562" s="16">
        <v>2.4226000000000001</v>
      </c>
      <c r="V3562" s="16">
        <v>69.754000000000005</v>
      </c>
      <c r="W3562" s="16">
        <v>6.7240000000000002</v>
      </c>
      <c r="X3562" s="16">
        <v>372.351</v>
      </c>
      <c r="Y3562" s="16">
        <v>25.228000000000002</v>
      </c>
      <c r="Z3562" s="16">
        <v>5.5E-2</v>
      </c>
      <c r="AA3562" s="16">
        <v>9.7292199999999995E-2</v>
      </c>
      <c r="AB3562" s="16">
        <v>0.33</v>
      </c>
      <c r="AC3562" s="16">
        <v>6.86</v>
      </c>
      <c r="AD3562" s="16">
        <v>23.8</v>
      </c>
      <c r="AE3562" s="16">
        <v>3.7551000000000001</v>
      </c>
      <c r="AF3562" s="16">
        <v>0.72919999999999996</v>
      </c>
      <c r="AG3562" s="16">
        <v>252707</v>
      </c>
      <c r="AH3562" s="16">
        <v>0.29565000000000002</v>
      </c>
      <c r="AI3562" s="16">
        <v>91.4</v>
      </c>
      <c r="AJ3562" s="16">
        <v>62.5</v>
      </c>
      <c r="AK3562" s="16">
        <v>-1.1739999999999999</v>
      </c>
      <c r="AL3562" s="16">
        <v>-1.0248999999999999</v>
      </c>
      <c r="AM3562" s="16">
        <v>-1.1568000000000001</v>
      </c>
      <c r="AN3562" s="16">
        <v>-1.1483000000000001</v>
      </c>
      <c r="AO3562" s="16">
        <v>-1.1203000000000001</v>
      </c>
      <c r="AP3562" s="16">
        <v>-1.0289999999999999</v>
      </c>
      <c r="AQ3562" s="16">
        <v>8.9399999999999993E-2</v>
      </c>
      <c r="AR3562" s="16">
        <f t="shared" si="141"/>
        <v>1</v>
      </c>
      <c r="AS3562" s="5">
        <f t="shared" si="140"/>
        <v>2.8686999999999907E-2</v>
      </c>
    </row>
    <row r="3563" spans="1:45" x14ac:dyDescent="0.25">
      <c r="A3563" s="16" t="s">
        <v>405</v>
      </c>
      <c r="B3563" s="16" t="s">
        <v>149</v>
      </c>
      <c r="C3563" s="16" t="s">
        <v>378</v>
      </c>
      <c r="D3563" s="16">
        <v>2004</v>
      </c>
      <c r="E3563" s="16" t="s">
        <v>4064</v>
      </c>
      <c r="F3563" s="16" t="s">
        <v>591</v>
      </c>
      <c r="G3563" s="10">
        <v>572.53899999999999</v>
      </c>
      <c r="H3563" s="73">
        <v>6.3500810000000003</v>
      </c>
      <c r="I3563" s="16">
        <v>6712841</v>
      </c>
      <c r="J3563" s="71">
        <v>6.7000000000000004E-2</v>
      </c>
      <c r="K3563" s="71">
        <v>0.63900000000000001</v>
      </c>
      <c r="L3563" s="16">
        <v>-1.0013780000000001</v>
      </c>
      <c r="M3563" s="16">
        <v>-0.64249590000000001</v>
      </c>
      <c r="N3563" s="16">
        <v>0.58528349999999996</v>
      </c>
      <c r="O3563" s="16">
        <v>-0.84296159999999998</v>
      </c>
      <c r="P3563" s="16">
        <v>-0.29162690000000002</v>
      </c>
      <c r="Q3563" s="16">
        <v>-1.067218</v>
      </c>
      <c r="R3563" s="16">
        <v>6.7000000000000004E-2</v>
      </c>
      <c r="S3563" s="16">
        <v>1.2999999999999999E-3</v>
      </c>
      <c r="T3563" s="16">
        <v>5.0000000000000001E-4</v>
      </c>
      <c r="U3563" s="16">
        <v>2.7721</v>
      </c>
      <c r="V3563" s="16">
        <v>70.231999999999999</v>
      </c>
      <c r="W3563" s="16">
        <v>6.5819999999999999</v>
      </c>
      <c r="X3563" s="16">
        <v>371.80700000000002</v>
      </c>
      <c r="Y3563" s="16">
        <v>27.316199999999998</v>
      </c>
      <c r="Z3563" s="16">
        <v>5.6099999999999997E-2</v>
      </c>
      <c r="AA3563" s="16">
        <v>0.12447850000000001</v>
      </c>
      <c r="AB3563" s="16">
        <v>0.33</v>
      </c>
      <c r="AC3563" s="16">
        <v>6.86</v>
      </c>
      <c r="AD3563" s="16">
        <v>23.1</v>
      </c>
      <c r="AE3563" s="16">
        <v>4.1026999999999996</v>
      </c>
      <c r="AF3563" s="16">
        <v>2.0257999999999998</v>
      </c>
      <c r="AG3563" s="16">
        <v>247366</v>
      </c>
      <c r="AH3563" s="16">
        <v>0.29994999999999999</v>
      </c>
      <c r="AI3563" s="16">
        <v>91.7</v>
      </c>
      <c r="AJ3563" s="16">
        <v>63.6</v>
      </c>
      <c r="AK3563" s="16">
        <v>-1.1879</v>
      </c>
      <c r="AL3563" s="16">
        <v>-1.2045999999999999</v>
      </c>
      <c r="AM3563" s="16">
        <v>-0.94950000000000001</v>
      </c>
      <c r="AN3563" s="16">
        <v>-1.2921</v>
      </c>
      <c r="AO3563" s="16">
        <v>-1.0717000000000001</v>
      </c>
      <c r="AP3563" s="16">
        <v>-1.1423000000000001</v>
      </c>
      <c r="AQ3563" s="16">
        <v>8.9399999999999993E-2</v>
      </c>
      <c r="AR3563" s="16">
        <f t="shared" si="141"/>
        <v>1</v>
      </c>
      <c r="AS3563" s="5">
        <f t="shared" si="140"/>
        <v>3.0278999999999945E-2</v>
      </c>
    </row>
    <row r="3564" spans="1:45" x14ac:dyDescent="0.25">
      <c r="A3564" s="16" t="s">
        <v>405</v>
      </c>
      <c r="B3564" s="16" t="s">
        <v>149</v>
      </c>
      <c r="C3564" s="16" t="s">
        <v>378</v>
      </c>
      <c r="D3564" s="16">
        <v>2005</v>
      </c>
      <c r="E3564" s="16" t="s">
        <v>4066</v>
      </c>
      <c r="F3564" s="16" t="s">
        <v>591</v>
      </c>
      <c r="G3564" s="10">
        <v>598.30200000000002</v>
      </c>
      <c r="H3564" s="73">
        <v>6.3940960000000002</v>
      </c>
      <c r="I3564" s="16">
        <v>6854176</v>
      </c>
      <c r="J3564" s="71">
        <v>7.1999999999999995E-2</v>
      </c>
      <c r="K3564" s="71">
        <v>0.68600000000000005</v>
      </c>
      <c r="L3564" s="16">
        <v>-0.92459979999999997</v>
      </c>
      <c r="M3564" s="16">
        <v>-0.62776569999999998</v>
      </c>
      <c r="N3564" s="16">
        <v>0.67231260000000004</v>
      </c>
      <c r="O3564" s="16">
        <v>-0.80062840000000002</v>
      </c>
      <c r="P3564" s="16">
        <v>-0.27178849999999999</v>
      </c>
      <c r="Q3564" s="16">
        <v>-1.060522</v>
      </c>
      <c r="R3564" s="16">
        <v>9.5699999999999993E-2</v>
      </c>
      <c r="S3564" s="16">
        <v>1.2999999999999999E-3</v>
      </c>
      <c r="T3564" s="16">
        <v>4.0000000000000002E-4</v>
      </c>
      <c r="U3564" s="16">
        <v>3.5122</v>
      </c>
      <c r="V3564" s="16">
        <v>70.709999999999994</v>
      </c>
      <c r="W3564" s="16">
        <v>6.44</v>
      </c>
      <c r="X3564" s="16">
        <v>372.98</v>
      </c>
      <c r="Y3564" s="16">
        <v>29.404499999999999</v>
      </c>
      <c r="Z3564" s="16">
        <v>5.6099999999999997E-2</v>
      </c>
      <c r="AA3564" s="16">
        <v>0.13224610000000001</v>
      </c>
      <c r="AB3564" s="16">
        <v>0.33</v>
      </c>
      <c r="AC3564" s="16">
        <v>6.86</v>
      </c>
      <c r="AD3564" s="16">
        <v>22.9</v>
      </c>
      <c r="AE3564" s="16">
        <v>4.1172000000000004</v>
      </c>
      <c r="AF3564" s="16">
        <v>3.8938000000000001</v>
      </c>
      <c r="AG3564" s="16">
        <v>251115</v>
      </c>
      <c r="AH3564" s="16">
        <v>0.296875</v>
      </c>
      <c r="AI3564" s="16">
        <v>92.1</v>
      </c>
      <c r="AJ3564" s="16">
        <v>64.599999999999994</v>
      </c>
      <c r="AK3564" s="16">
        <v>-1.1763999999999999</v>
      </c>
      <c r="AL3564" s="16">
        <v>-1.0921000000000001</v>
      </c>
      <c r="AM3564" s="16">
        <v>-1.06</v>
      </c>
      <c r="AN3564" s="16">
        <v>-1.3714</v>
      </c>
      <c r="AO3564" s="16">
        <v>-1.093</v>
      </c>
      <c r="AP3564" s="16">
        <v>-1.0235000000000001</v>
      </c>
      <c r="AQ3564" s="16">
        <v>8.9399999999999993E-2</v>
      </c>
      <c r="AR3564" s="16">
        <f t="shared" si="141"/>
        <v>1</v>
      </c>
      <c r="AS3564" s="5">
        <f t="shared" si="140"/>
        <v>7.677820000000013E-2</v>
      </c>
    </row>
    <row r="3565" spans="1:45" x14ac:dyDescent="0.25">
      <c r="A3565" s="16" t="s">
        <v>405</v>
      </c>
      <c r="B3565" s="16" t="s">
        <v>149</v>
      </c>
      <c r="C3565" s="16" t="s">
        <v>378</v>
      </c>
      <c r="D3565" s="16">
        <v>2006</v>
      </c>
      <c r="E3565" s="16" t="s">
        <v>4053</v>
      </c>
      <c r="F3565" s="16" t="s">
        <v>591</v>
      </c>
      <c r="G3565" s="10">
        <v>626.79700000000003</v>
      </c>
      <c r="H3565" s="73">
        <v>6.4406230000000004</v>
      </c>
      <c r="I3565" s="16">
        <v>7000557</v>
      </c>
      <c r="J3565" s="71">
        <v>7.0999999999999994E-2</v>
      </c>
      <c r="K3565" s="71">
        <v>0.73699999999999999</v>
      </c>
      <c r="L3565" s="16">
        <v>-0.86764569999999996</v>
      </c>
      <c r="M3565" s="16">
        <v>-0.6229481</v>
      </c>
      <c r="N3565" s="16">
        <v>0.63495749999999995</v>
      </c>
      <c r="O3565" s="16">
        <v>-0.73748210000000003</v>
      </c>
      <c r="P3565" s="16">
        <v>-0.1744551</v>
      </c>
      <c r="Q3565" s="16">
        <v>-1.0677829999999999</v>
      </c>
      <c r="R3565" s="16">
        <v>0.10730000000000001</v>
      </c>
      <c r="S3565" s="16">
        <v>8.9999999999999998E-4</v>
      </c>
      <c r="T3565" s="16">
        <v>4.0000000000000002E-4</v>
      </c>
      <c r="U3565" s="16">
        <v>3.4035000000000002</v>
      </c>
      <c r="V3565" s="16">
        <v>70.665999999999997</v>
      </c>
      <c r="W3565" s="16">
        <v>6.3179999999999996</v>
      </c>
      <c r="X3565" s="16">
        <v>370.21699999999998</v>
      </c>
      <c r="Y3565" s="16">
        <v>32.674500000000002</v>
      </c>
      <c r="Z3565" s="16">
        <v>6.2100000000000002E-2</v>
      </c>
      <c r="AA3565" s="16">
        <v>0.1866188</v>
      </c>
      <c r="AB3565" s="16">
        <v>0.33</v>
      </c>
      <c r="AC3565" s="16">
        <v>6.86</v>
      </c>
      <c r="AD3565" s="16">
        <v>21.5</v>
      </c>
      <c r="AE3565" s="16">
        <v>4.5391000000000004</v>
      </c>
      <c r="AF3565" s="16">
        <v>30.915099999999999</v>
      </c>
      <c r="AG3565" s="16">
        <v>243684</v>
      </c>
      <c r="AH3565" s="16">
        <v>0.30004999999999998</v>
      </c>
      <c r="AI3565" s="16">
        <v>92.4</v>
      </c>
      <c r="AJ3565" s="16">
        <v>65.599999999999994</v>
      </c>
      <c r="AK3565" s="16">
        <v>-1.3178000000000001</v>
      </c>
      <c r="AL3565" s="16">
        <v>-0.91569999999999996</v>
      </c>
      <c r="AM3565" s="16">
        <v>-1.0396000000000001</v>
      </c>
      <c r="AN3565" s="16">
        <v>-1.3742000000000001</v>
      </c>
      <c r="AO3565" s="16">
        <v>-1.0821000000000001</v>
      </c>
      <c r="AP3565" s="16">
        <v>-1.1197999999999999</v>
      </c>
      <c r="AQ3565" s="16">
        <v>8.9399999999999993E-2</v>
      </c>
      <c r="AR3565" s="16">
        <f t="shared" si="141"/>
        <v>1</v>
      </c>
      <c r="AS3565" s="5">
        <f t="shared" si="140"/>
        <v>5.6954100000000007E-2</v>
      </c>
    </row>
    <row r="3566" spans="1:45" x14ac:dyDescent="0.25">
      <c r="A3566" s="16" t="s">
        <v>405</v>
      </c>
      <c r="B3566" s="16" t="s">
        <v>149</v>
      </c>
      <c r="C3566" s="16" t="s">
        <v>378</v>
      </c>
      <c r="D3566" s="16">
        <v>2007</v>
      </c>
      <c r="E3566" s="16" t="s">
        <v>4074</v>
      </c>
      <c r="F3566" s="16" t="s">
        <v>591</v>
      </c>
      <c r="G3566" s="10">
        <v>661.34400000000005</v>
      </c>
      <c r="H3566" s="73">
        <v>6.494275</v>
      </c>
      <c r="I3566" s="16">
        <v>7152385</v>
      </c>
      <c r="J3566" s="71">
        <v>8.1000000000000003E-2</v>
      </c>
      <c r="K3566" s="71">
        <v>0.79900000000000004</v>
      </c>
      <c r="L3566" s="16">
        <v>-0.78915709999999994</v>
      </c>
      <c r="M3566" s="16">
        <v>-0.64412590000000003</v>
      </c>
      <c r="N3566" s="16">
        <v>0.65134840000000005</v>
      </c>
      <c r="O3566" s="16">
        <v>-0.64155470000000003</v>
      </c>
      <c r="P3566" s="16">
        <v>-0.16935900000000001</v>
      </c>
      <c r="Q3566" s="16">
        <v>-0.98946489999999998</v>
      </c>
      <c r="R3566" s="16">
        <v>6.7799999999999999E-2</v>
      </c>
      <c r="S3566" s="16">
        <v>1E-3</v>
      </c>
      <c r="T3566" s="16">
        <v>4.0000000000000002E-4</v>
      </c>
      <c r="U3566" s="16">
        <v>3.4133</v>
      </c>
      <c r="V3566" s="16">
        <v>70.622</v>
      </c>
      <c r="W3566" s="16">
        <v>6.1959999999999997</v>
      </c>
      <c r="X3566" s="16">
        <v>373.92599999999999</v>
      </c>
      <c r="Y3566" s="16">
        <v>33.2102</v>
      </c>
      <c r="Z3566" s="16">
        <v>8.4000000000000005E-2</v>
      </c>
      <c r="AA3566" s="16">
        <v>5.8842800000000001E-2</v>
      </c>
      <c r="AB3566" s="16">
        <v>0.33</v>
      </c>
      <c r="AC3566" s="16">
        <v>6.86</v>
      </c>
      <c r="AD3566" s="16">
        <v>24.79</v>
      </c>
      <c r="AE3566" s="16">
        <v>4.1166</v>
      </c>
      <c r="AF3566" s="16">
        <v>29.9924</v>
      </c>
      <c r="AG3566" s="16">
        <v>246428</v>
      </c>
      <c r="AH3566" s="16">
        <v>0.29815000000000003</v>
      </c>
      <c r="AI3566" s="16">
        <v>92.7</v>
      </c>
      <c r="AJ3566" s="16">
        <v>66.599999999999994</v>
      </c>
      <c r="AK3566" s="16">
        <v>-1.2585999999999999</v>
      </c>
      <c r="AL3566" s="16">
        <v>-0.91339999999999999</v>
      </c>
      <c r="AM3566" s="16">
        <v>-1.0677000000000001</v>
      </c>
      <c r="AN3566" s="16">
        <v>-0.752</v>
      </c>
      <c r="AO3566" s="16">
        <v>-1.1085</v>
      </c>
      <c r="AP3566" s="16">
        <v>-1.2273000000000001</v>
      </c>
      <c r="AQ3566" s="16">
        <v>8.9399999999999993E-2</v>
      </c>
      <c r="AR3566" s="16">
        <f t="shared" si="141"/>
        <v>1</v>
      </c>
      <c r="AS3566" s="5">
        <f t="shared" si="140"/>
        <v>7.8488600000000019E-2</v>
      </c>
    </row>
    <row r="3567" spans="1:45" x14ac:dyDescent="0.25">
      <c r="A3567" s="16" t="s">
        <v>405</v>
      </c>
      <c r="B3567" s="16" t="s">
        <v>149</v>
      </c>
      <c r="C3567" s="16" t="s">
        <v>378</v>
      </c>
      <c r="D3567" s="16">
        <v>2008</v>
      </c>
      <c r="E3567" s="16" t="s">
        <v>4079</v>
      </c>
      <c r="F3567" s="16" t="s">
        <v>591</v>
      </c>
      <c r="G3567" s="10">
        <v>698.23</v>
      </c>
      <c r="H3567" s="73">
        <v>6.5485490000000004</v>
      </c>
      <c r="I3567" s="16">
        <v>7309728</v>
      </c>
      <c r="J3567" s="71">
        <v>8.3000000000000004E-2</v>
      </c>
      <c r="K3567" s="71">
        <v>0.86899999999999999</v>
      </c>
      <c r="L3567" s="16">
        <v>-0.76613439999999999</v>
      </c>
      <c r="M3567" s="16">
        <v>-0.6437908</v>
      </c>
      <c r="N3567" s="16">
        <v>0.65844340000000001</v>
      </c>
      <c r="O3567" s="16">
        <v>-0.62225280000000005</v>
      </c>
      <c r="P3567" s="16">
        <v>-0.1094396</v>
      </c>
      <c r="Q3567" s="16">
        <v>-1.029434</v>
      </c>
      <c r="R3567" s="16">
        <v>6.9800000000000001E-2</v>
      </c>
      <c r="S3567" s="16">
        <v>8.0000000000000004E-4</v>
      </c>
      <c r="T3567" s="16">
        <v>4.0000000000000002E-4</v>
      </c>
      <c r="U3567" s="16">
        <v>3.4598</v>
      </c>
      <c r="V3567" s="16">
        <v>70.578000000000003</v>
      </c>
      <c r="W3567" s="16">
        <v>6.0739999999999998</v>
      </c>
      <c r="X3567" s="16">
        <v>375.57299999999998</v>
      </c>
      <c r="Y3567" s="16">
        <v>35.015000000000001</v>
      </c>
      <c r="Z3567" s="16">
        <v>7.2400000000000006E-2</v>
      </c>
      <c r="AA3567" s="16">
        <v>5.2628800000000003E-2</v>
      </c>
      <c r="AB3567" s="16">
        <v>0.33</v>
      </c>
      <c r="AC3567" s="16">
        <v>6.86</v>
      </c>
      <c r="AD3567" s="16">
        <v>24.95</v>
      </c>
      <c r="AE3567" s="16">
        <v>3.9441000000000002</v>
      </c>
      <c r="AF3567" s="16">
        <v>50.493400000000001</v>
      </c>
      <c r="AG3567" s="16">
        <v>222592</v>
      </c>
      <c r="AH3567" s="16">
        <v>0.29735</v>
      </c>
      <c r="AI3567" s="16">
        <v>93</v>
      </c>
      <c r="AJ3567" s="16">
        <v>67.599999999999994</v>
      </c>
      <c r="AK3567" s="16">
        <v>-1.3254999999999999</v>
      </c>
      <c r="AL3567" s="16">
        <v>-1.0719000000000001</v>
      </c>
      <c r="AM3567" s="16">
        <v>-1.0467</v>
      </c>
      <c r="AN3567" s="16">
        <v>-0.81189999999999996</v>
      </c>
      <c r="AO3567" s="16">
        <v>-1.0680000000000001</v>
      </c>
      <c r="AP3567" s="16">
        <v>-1.2428999999999999</v>
      </c>
      <c r="AQ3567" s="16">
        <v>8.9399999999999993E-2</v>
      </c>
      <c r="AR3567" s="16">
        <f t="shared" si="141"/>
        <v>1</v>
      </c>
      <c r="AS3567" s="5">
        <f t="shared" si="140"/>
        <v>2.3022699999999952E-2</v>
      </c>
    </row>
    <row r="3568" spans="1:45" x14ac:dyDescent="0.25">
      <c r="A3568" s="16" t="s">
        <v>405</v>
      </c>
      <c r="B3568" s="16" t="s">
        <v>149</v>
      </c>
      <c r="C3568" s="16" t="s">
        <v>378</v>
      </c>
      <c r="D3568" s="16">
        <v>2009</v>
      </c>
      <c r="E3568" s="16" t="s">
        <v>4065</v>
      </c>
      <c r="F3568" s="16" t="s">
        <v>591</v>
      </c>
      <c r="G3568" s="10">
        <v>708.94500000000005</v>
      </c>
      <c r="H3568" s="73">
        <v>6.5637780000000001</v>
      </c>
      <c r="I3568" s="16">
        <v>7472819</v>
      </c>
      <c r="J3568" s="71">
        <v>4.8000000000000001E-2</v>
      </c>
      <c r="K3568" s="71">
        <v>0.91100000000000003</v>
      </c>
      <c r="L3568" s="16">
        <v>-0.68180350000000001</v>
      </c>
      <c r="M3568" s="16">
        <v>-0.63750399999999996</v>
      </c>
      <c r="N3568" s="16">
        <v>0.70983090000000004</v>
      </c>
      <c r="O3568" s="16">
        <v>-0.52870360000000005</v>
      </c>
      <c r="P3568" s="16">
        <v>-4.3758699999999998E-2</v>
      </c>
      <c r="Q3568" s="16">
        <v>-1.064786</v>
      </c>
      <c r="R3568" s="16">
        <v>8.5800000000000001E-2</v>
      </c>
      <c r="S3568" s="16">
        <v>4.0000000000000002E-4</v>
      </c>
      <c r="T3568" s="16">
        <v>2.9999999999999997E-4</v>
      </c>
      <c r="U3568" s="16">
        <v>4.0983000000000001</v>
      </c>
      <c r="V3568" s="16">
        <v>70.534000000000006</v>
      </c>
      <c r="W3568" s="16">
        <v>5.952</v>
      </c>
      <c r="X3568" s="16">
        <v>374.404</v>
      </c>
      <c r="Y3568" s="16">
        <v>36.675699999999999</v>
      </c>
      <c r="Z3568" s="16">
        <v>7.5399999999999995E-2</v>
      </c>
      <c r="AA3568" s="16">
        <v>-0.10077999999999999</v>
      </c>
      <c r="AB3568" s="16">
        <v>0.33</v>
      </c>
      <c r="AC3568" s="16">
        <v>6.86</v>
      </c>
      <c r="AD3568" s="16">
        <v>28.9</v>
      </c>
      <c r="AE3568" s="16">
        <v>4.6627999999999998</v>
      </c>
      <c r="AF3568" s="16">
        <v>65.794799999999995</v>
      </c>
      <c r="AG3568" s="16">
        <v>217358</v>
      </c>
      <c r="AH3568" s="16">
        <v>0.29615000000000002</v>
      </c>
      <c r="AI3568" s="16">
        <v>93.4</v>
      </c>
      <c r="AJ3568" s="16">
        <v>68.599999999999994</v>
      </c>
      <c r="AK3568" s="16">
        <v>-1.2958000000000001</v>
      </c>
      <c r="AL3568" s="16">
        <v>-1.1313</v>
      </c>
      <c r="AM3568" s="16">
        <v>-1.0808</v>
      </c>
      <c r="AN3568" s="16">
        <v>-0.99950000000000006</v>
      </c>
      <c r="AO3568" s="16">
        <v>-1.056</v>
      </c>
      <c r="AP3568" s="16">
        <v>-1.2282999999999999</v>
      </c>
      <c r="AQ3568" s="16">
        <v>8.9399999999999993E-2</v>
      </c>
      <c r="AR3568" s="16">
        <f t="shared" si="141"/>
        <v>1</v>
      </c>
      <c r="AS3568" s="5">
        <f t="shared" si="140"/>
        <v>8.4330899999999986E-2</v>
      </c>
    </row>
    <row r="3569" spans="1:45" x14ac:dyDescent="0.25">
      <c r="A3569" s="16" t="s">
        <v>405</v>
      </c>
      <c r="B3569" s="16" t="s">
        <v>149</v>
      </c>
      <c r="C3569" s="16" t="s">
        <v>378</v>
      </c>
      <c r="D3569" s="16">
        <v>2010</v>
      </c>
      <c r="E3569" s="16" t="s">
        <v>4070</v>
      </c>
      <c r="F3569" s="16" t="s">
        <v>591</v>
      </c>
      <c r="G3569" s="10">
        <v>738.34699999999998</v>
      </c>
      <c r="H3569" s="73">
        <v>6.6044140000000002</v>
      </c>
      <c r="I3569" s="16">
        <v>7641630</v>
      </c>
      <c r="J3569" s="71">
        <v>6.7000000000000004E-2</v>
      </c>
      <c r="K3569" s="71">
        <v>0.97399999999999998</v>
      </c>
      <c r="L3569" s="16">
        <v>-0.63780150000000002</v>
      </c>
      <c r="M3569" s="16">
        <v>-0.63421729999999998</v>
      </c>
      <c r="N3569" s="16">
        <v>0.70718720000000002</v>
      </c>
      <c r="O3569" s="16">
        <v>-0.50982749999999999</v>
      </c>
      <c r="P3569" s="16">
        <v>9.4987000000000005E-3</v>
      </c>
      <c r="Q3569" s="16">
        <v>-1.0409889999999999</v>
      </c>
      <c r="R3569" s="16">
        <v>8.9099999999999999E-2</v>
      </c>
      <c r="S3569" s="16">
        <v>2.9999999999999997E-4</v>
      </c>
      <c r="T3569" s="16">
        <v>5.0000000000000001E-4</v>
      </c>
      <c r="U3569" s="16">
        <v>4.0068000000000001</v>
      </c>
      <c r="V3569" s="16">
        <v>70.489999999999995</v>
      </c>
      <c r="W3569" s="16">
        <v>5.83</v>
      </c>
      <c r="X3569" s="16">
        <v>376.79899999999998</v>
      </c>
      <c r="Y3569" s="16">
        <v>40.125700000000002</v>
      </c>
      <c r="Z3569" s="16">
        <v>7.1400000000000005E-2</v>
      </c>
      <c r="AA3569" s="16">
        <v>4.0200800000000002E-2</v>
      </c>
      <c r="AB3569" s="16">
        <v>0.33</v>
      </c>
      <c r="AC3569" s="16">
        <v>6.86</v>
      </c>
      <c r="AD3569" s="16">
        <v>25.27</v>
      </c>
      <c r="AE3569" s="16">
        <v>4.8207000000000004</v>
      </c>
      <c r="AF3569" s="16">
        <v>77.888900000000007</v>
      </c>
      <c r="AG3569" s="16">
        <v>216772</v>
      </c>
      <c r="AH3569" s="16">
        <v>0.29894999999999999</v>
      </c>
      <c r="AI3569" s="16">
        <v>93.7</v>
      </c>
      <c r="AJ3569" s="16">
        <v>69.7</v>
      </c>
      <c r="AK3569" s="16">
        <v>-1.4048</v>
      </c>
      <c r="AL3569" s="16">
        <v>-1.1979</v>
      </c>
      <c r="AM3569" s="16">
        <v>-0.89610000000000001</v>
      </c>
      <c r="AN3569" s="16">
        <v>-0.97160000000000002</v>
      </c>
      <c r="AO3569" s="16">
        <v>-1.0149999999999999</v>
      </c>
      <c r="AP3569" s="16">
        <v>-1.1758</v>
      </c>
      <c r="AQ3569" s="16">
        <v>8.9399999999999993E-2</v>
      </c>
      <c r="AR3569" s="16">
        <f t="shared" si="141"/>
        <v>1</v>
      </c>
      <c r="AS3569" s="5">
        <f t="shared" si="140"/>
        <v>4.4001999999999986E-2</v>
      </c>
    </row>
    <row r="3570" spans="1:45" x14ac:dyDescent="0.25">
      <c r="A3570" s="16" t="s">
        <v>405</v>
      </c>
      <c r="B3570" s="16" t="s">
        <v>149</v>
      </c>
      <c r="C3570" s="16" t="s">
        <v>378</v>
      </c>
      <c r="D3570" s="16">
        <v>2011</v>
      </c>
      <c r="E3570" s="16" t="s">
        <v>4059</v>
      </c>
      <c r="F3570" s="16" t="s">
        <v>591</v>
      </c>
      <c r="G3570" s="10">
        <v>775.29899999999998</v>
      </c>
      <c r="H3570" s="73">
        <v>6.6532489999999997</v>
      </c>
      <c r="I3570" s="16">
        <v>7815949</v>
      </c>
      <c r="J3570" s="71">
        <v>2.5999999999999999E-2</v>
      </c>
      <c r="K3570" s="71">
        <v>1</v>
      </c>
      <c r="L3570" s="16">
        <v>-0.57876340000000004</v>
      </c>
      <c r="M3570" s="16">
        <v>-0.61729230000000002</v>
      </c>
      <c r="N3570" s="16">
        <v>0.69975489999999996</v>
      </c>
      <c r="O3570" s="16">
        <v>-0.4158345</v>
      </c>
      <c r="P3570" s="16">
        <v>2.66237E-2</v>
      </c>
      <c r="Q3570" s="16">
        <v>-1.0327759999999999</v>
      </c>
      <c r="R3570" s="16">
        <v>0.1215</v>
      </c>
      <c r="S3570" s="16">
        <v>1E-4</v>
      </c>
      <c r="T3570" s="16">
        <v>5.0000000000000001E-4</v>
      </c>
      <c r="U3570" s="16">
        <v>3.9350999999999998</v>
      </c>
      <c r="V3570" s="16">
        <v>70.792000000000002</v>
      </c>
      <c r="W3570" s="16">
        <v>5.6639999999999997</v>
      </c>
      <c r="X3570" s="16">
        <v>377.36599999999999</v>
      </c>
      <c r="Y3570" s="16">
        <v>43.905900000000003</v>
      </c>
      <c r="Z3570" s="16">
        <v>7.6999999999999999E-2</v>
      </c>
      <c r="AA3570" s="16">
        <v>3.3986700000000002E-2</v>
      </c>
      <c r="AB3570" s="16">
        <v>0.33</v>
      </c>
      <c r="AC3570" s="16">
        <v>6.86</v>
      </c>
      <c r="AD3570" s="16">
        <v>25.43</v>
      </c>
      <c r="AE3570" s="16">
        <v>4.8624999999999998</v>
      </c>
      <c r="AF3570" s="16">
        <v>80.922899999999998</v>
      </c>
      <c r="AG3570" s="16">
        <v>209417</v>
      </c>
      <c r="AH3570" s="16">
        <v>0.29535</v>
      </c>
      <c r="AI3570" s="16">
        <v>94</v>
      </c>
      <c r="AJ3570" s="16">
        <v>70.7</v>
      </c>
      <c r="AK3570" s="16">
        <v>-1.3525</v>
      </c>
      <c r="AL3570" s="16">
        <v>-1.1443000000000001</v>
      </c>
      <c r="AM3570" s="16">
        <v>-0.94220000000000004</v>
      </c>
      <c r="AN3570" s="16">
        <v>-0.99550000000000005</v>
      </c>
      <c r="AO3570" s="16">
        <v>-0.96589999999999998</v>
      </c>
      <c r="AP3570" s="16">
        <v>-1.2148000000000001</v>
      </c>
      <c r="AQ3570" s="16">
        <v>8.9399999999999993E-2</v>
      </c>
      <c r="AR3570" s="16">
        <f t="shared" si="141"/>
        <v>1</v>
      </c>
      <c r="AS3570" s="5">
        <f t="shared" si="140"/>
        <v>5.9038099999999982E-2</v>
      </c>
    </row>
    <row r="3571" spans="1:45" x14ac:dyDescent="0.25">
      <c r="A3571" s="16" t="s">
        <v>405</v>
      </c>
      <c r="B3571" s="16" t="s">
        <v>149</v>
      </c>
      <c r="C3571" s="16" t="s">
        <v>378</v>
      </c>
      <c r="D3571" s="16">
        <v>2012</v>
      </c>
      <c r="E3571" s="16" t="s">
        <v>4062</v>
      </c>
      <c r="F3571" s="16" t="s">
        <v>591</v>
      </c>
      <c r="G3571" s="10">
        <v>814.77499999999998</v>
      </c>
      <c r="H3571" s="73">
        <v>6.7029120000000004</v>
      </c>
      <c r="I3571" s="16">
        <v>7995062</v>
      </c>
      <c r="J3571" s="71">
        <v>7.5999999999999998E-2</v>
      </c>
      <c r="K3571" s="71">
        <v>1.079</v>
      </c>
      <c r="L3571" s="16">
        <v>-0.58187029999999995</v>
      </c>
      <c r="M3571" s="16">
        <v>-0.61810180000000003</v>
      </c>
      <c r="N3571" s="16">
        <v>0.70166430000000002</v>
      </c>
      <c r="O3571" s="16">
        <v>-0.41203469999999998</v>
      </c>
      <c r="P3571" s="16">
        <v>4.4479999999999999E-2</v>
      </c>
      <c r="Q3571" s="16">
        <v>-1.064702</v>
      </c>
      <c r="R3571" s="16">
        <v>0.1142</v>
      </c>
      <c r="S3571" s="16">
        <v>2.0000000000000001E-4</v>
      </c>
      <c r="T3571" s="16">
        <v>8.0000000000000004E-4</v>
      </c>
      <c r="U3571" s="16">
        <v>4.0179999999999998</v>
      </c>
      <c r="V3571" s="16">
        <v>71.093999999999994</v>
      </c>
      <c r="W3571" s="16">
        <v>5.4980000000000002</v>
      </c>
      <c r="X3571" s="16">
        <v>376.85</v>
      </c>
      <c r="Y3571" s="16">
        <v>44.4268</v>
      </c>
      <c r="Z3571" s="16">
        <v>7.1900000000000006E-2</v>
      </c>
      <c r="AA3571" s="16">
        <v>2.7772700000000001E-2</v>
      </c>
      <c r="AB3571" s="16">
        <v>0.33</v>
      </c>
      <c r="AC3571" s="16">
        <v>6.86</v>
      </c>
      <c r="AD3571" s="16">
        <v>25.59</v>
      </c>
      <c r="AE3571" s="16">
        <v>4.907</v>
      </c>
      <c r="AF3571" s="16">
        <v>81.508399999999995</v>
      </c>
      <c r="AG3571" s="16">
        <v>214023</v>
      </c>
      <c r="AH3571" s="16">
        <v>0.29475000000000001</v>
      </c>
      <c r="AI3571" s="16">
        <v>94.4</v>
      </c>
      <c r="AJ3571" s="16">
        <v>71.7</v>
      </c>
      <c r="AK3571" s="16">
        <v>-1.3919999999999999</v>
      </c>
      <c r="AL3571" s="16">
        <v>-1.1746000000000001</v>
      </c>
      <c r="AM3571" s="16">
        <v>-0.91959999999999997</v>
      </c>
      <c r="AN3571" s="16">
        <v>-1.1741999999999999</v>
      </c>
      <c r="AO3571" s="16">
        <v>-0.99129999999999996</v>
      </c>
      <c r="AP3571" s="16">
        <v>-1.1676</v>
      </c>
      <c r="AQ3571" s="16">
        <v>8.9399999999999993E-2</v>
      </c>
      <c r="AR3571" s="16">
        <f t="shared" si="141"/>
        <v>1</v>
      </c>
      <c r="AS3571" s="5">
        <f t="shared" si="140"/>
        <v>-3.1068999999999125E-3</v>
      </c>
    </row>
    <row r="3572" spans="1:45" x14ac:dyDescent="0.25">
      <c r="A3572" s="16" t="s">
        <v>405</v>
      </c>
      <c r="B3572" s="16" t="s">
        <v>149</v>
      </c>
      <c r="C3572" s="16" t="s">
        <v>378</v>
      </c>
      <c r="D3572" s="16">
        <v>2013</v>
      </c>
      <c r="E3572" s="16" t="s">
        <v>4054</v>
      </c>
      <c r="F3572" s="16" t="s">
        <v>591</v>
      </c>
      <c r="G3572" s="10">
        <v>855.51300000000003</v>
      </c>
      <c r="H3572" s="73">
        <v>6.7517019999999999</v>
      </c>
      <c r="I3572" s="16">
        <v>8177809</v>
      </c>
      <c r="J3572" s="71">
        <v>7.6999999999999999E-2</v>
      </c>
      <c r="K3572" s="71">
        <v>1.165</v>
      </c>
      <c r="L3572" s="16">
        <v>-0.58606429999999998</v>
      </c>
      <c r="M3572" s="16">
        <v>-0.61563800000000002</v>
      </c>
      <c r="N3572" s="16">
        <v>0.66453139999999999</v>
      </c>
      <c r="O3572" s="16">
        <v>-0.37793280000000001</v>
      </c>
      <c r="P3572" s="16">
        <v>9.0740399999999999E-2</v>
      </c>
      <c r="Q3572" s="16">
        <v>-1.1255820000000001</v>
      </c>
      <c r="R3572" s="16">
        <v>0.1177</v>
      </c>
      <c r="S3572" s="16">
        <v>1E-4</v>
      </c>
      <c r="T3572" s="16">
        <v>8.9999999999999998E-4</v>
      </c>
      <c r="U3572" s="16">
        <v>3.4173</v>
      </c>
      <c r="V3572" s="16">
        <v>71.396000000000001</v>
      </c>
      <c r="W3572" s="16">
        <v>5.3319999999999999</v>
      </c>
      <c r="X3572" s="16">
        <v>381.483</v>
      </c>
      <c r="Y3572" s="16">
        <v>44.827300000000001</v>
      </c>
      <c r="Z3572" s="16">
        <v>8.4400000000000003E-2</v>
      </c>
      <c r="AA3572" s="16">
        <v>2.15587E-2</v>
      </c>
      <c r="AB3572" s="16">
        <v>0.33</v>
      </c>
      <c r="AC3572" s="16">
        <v>6.86</v>
      </c>
      <c r="AD3572" s="16">
        <v>25.75</v>
      </c>
      <c r="AE3572" s="16">
        <v>5.1779999999999999</v>
      </c>
      <c r="AF3572" s="16">
        <v>91.828100000000006</v>
      </c>
      <c r="AG3572" s="16">
        <v>210986</v>
      </c>
      <c r="AH3572" s="16">
        <v>0.29575000000000001</v>
      </c>
      <c r="AI3572" s="16">
        <v>94.7</v>
      </c>
      <c r="AJ3572" s="16">
        <v>72.7</v>
      </c>
      <c r="AK3572" s="16">
        <v>-1.4736</v>
      </c>
      <c r="AL3572" s="16">
        <v>-1.1918</v>
      </c>
      <c r="AM3572" s="16">
        <v>-1.0713999999999999</v>
      </c>
      <c r="AN3572" s="16">
        <v>-1.1295999999999999</v>
      </c>
      <c r="AO3572" s="16">
        <v>-1.0526</v>
      </c>
      <c r="AP3572" s="16">
        <v>-1.2337</v>
      </c>
      <c r="AQ3572" s="16">
        <v>8.9399999999999993E-2</v>
      </c>
      <c r="AR3572" s="16">
        <f t="shared" si="141"/>
        <v>1</v>
      </c>
      <c r="AS3572" s="5">
        <f t="shared" si="140"/>
        <v>-4.194000000000031E-3</v>
      </c>
    </row>
    <row r="3573" spans="1:45" x14ac:dyDescent="0.25">
      <c r="A3573" s="16" t="s">
        <v>405</v>
      </c>
      <c r="B3573" s="16" t="s">
        <v>149</v>
      </c>
      <c r="C3573" s="16" t="s">
        <v>378</v>
      </c>
      <c r="D3573" s="16">
        <v>2014</v>
      </c>
      <c r="E3573" s="16" t="s">
        <v>4077</v>
      </c>
      <c r="F3573" s="16" t="s">
        <v>591</v>
      </c>
      <c r="G3573" s="10">
        <v>892.64</v>
      </c>
      <c r="H3573" s="73">
        <v>6.7941830000000003</v>
      </c>
      <c r="I3573" s="16">
        <v>8362745</v>
      </c>
      <c r="J3573" s="71">
        <v>6.4000000000000001E-2</v>
      </c>
      <c r="K3573" s="71">
        <v>1.2430000000000001</v>
      </c>
      <c r="L3573" s="16">
        <v>-0.48366229999999999</v>
      </c>
      <c r="M3573" s="16">
        <v>-0.62049969999999999</v>
      </c>
      <c r="N3573" s="16">
        <v>0.66526430000000003</v>
      </c>
      <c r="O3573" s="16">
        <v>-0.37604710000000002</v>
      </c>
      <c r="P3573" s="16">
        <v>0.1070014</v>
      </c>
      <c r="Q3573" s="16">
        <v>-0.90225259999999996</v>
      </c>
      <c r="R3573" s="16">
        <v>0.1129</v>
      </c>
      <c r="S3573" s="16">
        <v>0</v>
      </c>
      <c r="T3573" s="16">
        <v>6.9999999999999999E-4</v>
      </c>
      <c r="U3573" s="16">
        <v>3.4291999999999998</v>
      </c>
      <c r="V3573" s="16">
        <v>71.697999999999993</v>
      </c>
      <c r="W3573" s="16">
        <v>5.1660000000000004</v>
      </c>
      <c r="X3573" s="16">
        <v>381.952</v>
      </c>
      <c r="Y3573" s="16">
        <v>45.268000000000001</v>
      </c>
      <c r="Z3573" s="16">
        <v>7.9200000000000007E-2</v>
      </c>
      <c r="AA3573" s="16">
        <v>1.5344699999999999E-2</v>
      </c>
      <c r="AB3573" s="16">
        <v>0.33</v>
      </c>
      <c r="AC3573" s="16">
        <v>6.86</v>
      </c>
      <c r="AD3573" s="16">
        <v>25.91</v>
      </c>
      <c r="AE3573" s="16">
        <v>5.2408000000000001</v>
      </c>
      <c r="AF3573" s="16">
        <v>95.126099999999994</v>
      </c>
      <c r="AG3573" s="16">
        <v>195957</v>
      </c>
      <c r="AH3573" s="16">
        <v>0.29675000000000001</v>
      </c>
      <c r="AI3573" s="16">
        <v>95</v>
      </c>
      <c r="AJ3573" s="16">
        <v>73.7</v>
      </c>
      <c r="AK3573" s="16">
        <v>-1.4348000000000001</v>
      </c>
      <c r="AL3573" s="16">
        <v>-0.99660000000000004</v>
      </c>
      <c r="AM3573" s="16">
        <v>-0.74619999999999997</v>
      </c>
      <c r="AN3573" s="16">
        <v>-0.69420000000000004</v>
      </c>
      <c r="AO3573" s="16">
        <v>-1.0103</v>
      </c>
      <c r="AP3573" s="16">
        <v>-0.96199999999999997</v>
      </c>
      <c r="AQ3573" s="16">
        <v>8.9399999999999993E-2</v>
      </c>
      <c r="AR3573" s="16">
        <f t="shared" si="141"/>
        <v>1</v>
      </c>
      <c r="AS3573" s="5">
        <f t="shared" si="140"/>
        <v>0.10240199999999999</v>
      </c>
    </row>
    <row r="3574" spans="1:45" x14ac:dyDescent="0.25">
      <c r="A3574" s="16" t="s">
        <v>405</v>
      </c>
      <c r="B3574" s="16" t="s">
        <v>199</v>
      </c>
      <c r="C3574" s="16" t="s">
        <v>387</v>
      </c>
      <c r="D3574" s="16">
        <v>1985</v>
      </c>
      <c r="E3574" s="16" t="s">
        <v>4230</v>
      </c>
      <c r="F3574" s="16" t="s">
        <v>593</v>
      </c>
      <c r="G3574" s="10"/>
      <c r="H3574" s="73"/>
      <c r="I3574" s="16" t="s">
        <v>6700</v>
      </c>
      <c r="J3574" s="71">
        <v>0</v>
      </c>
      <c r="K3574" s="71">
        <v>1</v>
      </c>
      <c r="L3574" s="16">
        <v>-1.2029669999999999</v>
      </c>
      <c r="M3574" s="16">
        <v>-0.38340229999999997</v>
      </c>
      <c r="N3574" s="16">
        <v>-1.30545E-2</v>
      </c>
      <c r="O3574" s="16">
        <v>-0.8225093</v>
      </c>
      <c r="P3574" s="16">
        <v>-0.52273829999999999</v>
      </c>
      <c r="Q3574" s="16">
        <v>-0.94927660000000003</v>
      </c>
      <c r="R3574" s="16">
        <v>0.40789999999999998</v>
      </c>
      <c r="S3574" s="16">
        <v>2.1850000000000001E-2</v>
      </c>
      <c r="T3574" s="16">
        <v>0</v>
      </c>
      <c r="U3574" s="16">
        <v>4.5077499999999997</v>
      </c>
      <c r="V3574" s="16">
        <v>20.605</v>
      </c>
      <c r="W3574" s="16">
        <v>6.3650000000000002</v>
      </c>
      <c r="X3574" s="16">
        <v>418.68900000000002</v>
      </c>
      <c r="Y3574" s="16">
        <v>20.093399999999999</v>
      </c>
      <c r="Z3574" s="16">
        <v>0</v>
      </c>
      <c r="AA3574" s="16">
        <v>-0.70131060000000001</v>
      </c>
      <c r="AB3574" s="16">
        <v>0.24</v>
      </c>
      <c r="AC3574" s="16">
        <v>7.22</v>
      </c>
      <c r="AD3574" s="16">
        <v>42.08</v>
      </c>
      <c r="AE3574" s="16">
        <v>4.9542999999999999</v>
      </c>
      <c r="AF3574" s="16">
        <v>0</v>
      </c>
      <c r="AG3574" s="16">
        <v>269232</v>
      </c>
      <c r="AH3574" s="16">
        <v>0.35615000000000002</v>
      </c>
      <c r="AI3574" s="16">
        <v>61.424700000000001</v>
      </c>
      <c r="AJ3574" s="16">
        <v>57.842300000000002</v>
      </c>
      <c r="AK3574" s="16">
        <v>-1.1323000000000001</v>
      </c>
      <c r="AL3574" s="16">
        <v>-0.45619999999999999</v>
      </c>
      <c r="AM3574" s="16">
        <v>-1.5230999999999999</v>
      </c>
      <c r="AN3574" s="16">
        <v>4.8800000000000003E-2</v>
      </c>
      <c r="AO3574" s="16">
        <v>-1.6208</v>
      </c>
      <c r="AP3574" s="16">
        <v>-1.2837000000000001</v>
      </c>
      <c r="AQ3574" s="16">
        <v>16.558</v>
      </c>
      <c r="AR3574" s="16">
        <f t="shared" si="141"/>
        <v>1</v>
      </c>
      <c r="AS3574" s="5">
        <f t="shared" si="140"/>
        <v>0</v>
      </c>
    </row>
    <row r="3575" spans="1:45" x14ac:dyDescent="0.25">
      <c r="A3575" s="16" t="s">
        <v>405</v>
      </c>
      <c r="B3575" s="16" t="s">
        <v>199</v>
      </c>
      <c r="C3575" s="16" t="s">
        <v>387</v>
      </c>
      <c r="D3575" s="16">
        <v>1986</v>
      </c>
      <c r="E3575" s="16" t="s">
        <v>4254</v>
      </c>
      <c r="F3575" s="16" t="s">
        <v>593</v>
      </c>
      <c r="G3575" s="10"/>
      <c r="H3575" s="73"/>
      <c r="I3575" s="16" t="s">
        <v>6700</v>
      </c>
      <c r="J3575" s="71">
        <v>0</v>
      </c>
      <c r="K3575" s="71">
        <v>1</v>
      </c>
      <c r="L3575" s="16">
        <v>-1.1814020000000001</v>
      </c>
      <c r="M3575" s="16">
        <v>-0.38943309999999998</v>
      </c>
      <c r="N3575" s="16">
        <v>1.10306E-2</v>
      </c>
      <c r="O3575" s="16">
        <v>-0.78460629999999998</v>
      </c>
      <c r="P3575" s="16">
        <v>-0.51715699999999998</v>
      </c>
      <c r="Q3575" s="16">
        <v>-0.96487080000000003</v>
      </c>
      <c r="R3575" s="16">
        <v>0.4017</v>
      </c>
      <c r="S3575" s="16">
        <v>2.1149999999999999E-2</v>
      </c>
      <c r="T3575" s="16">
        <v>0</v>
      </c>
      <c r="U3575" s="16">
        <v>4.4358000000000004</v>
      </c>
      <c r="V3575" s="16">
        <v>21.497</v>
      </c>
      <c r="W3575" s="16">
        <v>6.4370000000000003</v>
      </c>
      <c r="X3575" s="16">
        <v>419.964</v>
      </c>
      <c r="Y3575" s="16">
        <v>21.755199999999999</v>
      </c>
      <c r="Z3575" s="16">
        <v>0</v>
      </c>
      <c r="AA3575" s="16">
        <v>-0.70752459999999995</v>
      </c>
      <c r="AB3575" s="16">
        <v>0.24</v>
      </c>
      <c r="AC3575" s="16">
        <v>7.22</v>
      </c>
      <c r="AD3575" s="16">
        <v>42.24</v>
      </c>
      <c r="AE3575" s="16">
        <v>5.1359000000000004</v>
      </c>
      <c r="AF3575" s="16">
        <v>0</v>
      </c>
      <c r="AG3575" s="16">
        <v>270182</v>
      </c>
      <c r="AH3575" s="16">
        <v>0.35865000000000002</v>
      </c>
      <c r="AI3575" s="16">
        <v>61.4846</v>
      </c>
      <c r="AJ3575" s="16">
        <v>57.961500000000001</v>
      </c>
      <c r="AK3575" s="16">
        <v>-1.1714</v>
      </c>
      <c r="AL3575" s="16">
        <v>-0.49259999999999998</v>
      </c>
      <c r="AM3575" s="16">
        <v>-1.5161</v>
      </c>
      <c r="AN3575" s="16">
        <v>5.2200000000000003E-2</v>
      </c>
      <c r="AO3575" s="16">
        <v>-1.6389</v>
      </c>
      <c r="AP3575" s="16">
        <v>-1.2889999999999999</v>
      </c>
      <c r="AQ3575" s="16">
        <v>16.558</v>
      </c>
      <c r="AR3575" s="16">
        <f t="shared" si="141"/>
        <v>1</v>
      </c>
      <c r="AS3575" s="5">
        <f t="shared" si="140"/>
        <v>2.1564999999999834E-2</v>
      </c>
    </row>
    <row r="3576" spans="1:45" x14ac:dyDescent="0.25">
      <c r="A3576" s="16" t="s">
        <v>405</v>
      </c>
      <c r="B3576" s="16" t="s">
        <v>199</v>
      </c>
      <c r="C3576" s="16" t="s">
        <v>387</v>
      </c>
      <c r="D3576" s="16">
        <v>1987</v>
      </c>
      <c r="E3576" s="16" t="s">
        <v>4241</v>
      </c>
      <c r="F3576" s="16" t="s">
        <v>593</v>
      </c>
      <c r="G3576" s="10">
        <v>2789.78</v>
      </c>
      <c r="H3576" s="73">
        <v>7.933719</v>
      </c>
      <c r="I3576" s="16" t="s">
        <v>6700</v>
      </c>
      <c r="J3576" s="71">
        <v>0</v>
      </c>
      <c r="K3576" s="71">
        <v>1</v>
      </c>
      <c r="L3576" s="16">
        <v>-1.161775</v>
      </c>
      <c r="M3576" s="16">
        <v>-0.39508569999999998</v>
      </c>
      <c r="N3576" s="16">
        <v>3.0652200000000001E-2</v>
      </c>
      <c r="O3576" s="16">
        <v>-0.74683310000000003</v>
      </c>
      <c r="P3576" s="16">
        <v>-0.51173120000000005</v>
      </c>
      <c r="Q3576" s="16">
        <v>-0.98043020000000003</v>
      </c>
      <c r="R3576" s="16">
        <v>0.39550000000000002</v>
      </c>
      <c r="S3576" s="16">
        <v>2.0549999999999999E-2</v>
      </c>
      <c r="T3576" s="16">
        <v>0</v>
      </c>
      <c r="U3576" s="16">
        <v>4.3638000000000003</v>
      </c>
      <c r="V3576" s="16">
        <v>22.388999999999999</v>
      </c>
      <c r="W3576" s="16">
        <v>6.5090000000000003</v>
      </c>
      <c r="X3576" s="16">
        <v>420.541</v>
      </c>
      <c r="Y3576" s="16">
        <v>23.417100000000001</v>
      </c>
      <c r="Z3576" s="16">
        <v>0</v>
      </c>
      <c r="AA3576" s="16">
        <v>-0.71335020000000005</v>
      </c>
      <c r="AB3576" s="16">
        <v>0.24</v>
      </c>
      <c r="AC3576" s="16">
        <v>7.22</v>
      </c>
      <c r="AD3576" s="16">
        <v>42.39</v>
      </c>
      <c r="AE3576" s="16">
        <v>5.3052999999999999</v>
      </c>
      <c r="AF3576" s="16">
        <v>0</v>
      </c>
      <c r="AG3576" s="16">
        <v>271131</v>
      </c>
      <c r="AH3576" s="16">
        <v>0.36115000000000003</v>
      </c>
      <c r="AI3576" s="16">
        <v>61.544499999999999</v>
      </c>
      <c r="AJ3576" s="16">
        <v>58.080800000000004</v>
      </c>
      <c r="AK3576" s="16">
        <v>-1.2103999999999999</v>
      </c>
      <c r="AL3576" s="16">
        <v>-0.52890000000000004</v>
      </c>
      <c r="AM3576" s="16">
        <v>-1.5091000000000001</v>
      </c>
      <c r="AN3576" s="16">
        <v>5.5599999999999997E-2</v>
      </c>
      <c r="AO3576" s="16">
        <v>-1.657</v>
      </c>
      <c r="AP3576" s="16">
        <v>-1.2943</v>
      </c>
      <c r="AQ3576" s="16">
        <v>16.558</v>
      </c>
      <c r="AR3576" s="16">
        <f t="shared" si="141"/>
        <v>1</v>
      </c>
      <c r="AS3576" s="5">
        <f t="shared" si="140"/>
        <v>1.9627000000000061E-2</v>
      </c>
    </row>
    <row r="3577" spans="1:45" x14ac:dyDescent="0.25">
      <c r="A3577" s="16" t="s">
        <v>405</v>
      </c>
      <c r="B3577" s="16" t="s">
        <v>199</v>
      </c>
      <c r="C3577" s="16" t="s">
        <v>387</v>
      </c>
      <c r="D3577" s="16">
        <v>1988</v>
      </c>
      <c r="E3577" s="16" t="s">
        <v>4246</v>
      </c>
      <c r="F3577" s="16" t="s">
        <v>593</v>
      </c>
      <c r="G3577" s="10">
        <v>3020.57</v>
      </c>
      <c r="H3577" s="73">
        <v>8.0132010000000005</v>
      </c>
      <c r="I3577" s="16" t="s">
        <v>6700</v>
      </c>
      <c r="J3577" s="71">
        <v>0</v>
      </c>
      <c r="K3577" s="71">
        <v>1</v>
      </c>
      <c r="L3577" s="16">
        <v>-1.1394899999999999</v>
      </c>
      <c r="M3577" s="16">
        <v>-0.40111649999999999</v>
      </c>
      <c r="N3577" s="16">
        <v>5.2310599999999999E-2</v>
      </c>
      <c r="O3577" s="16">
        <v>-0.70623800000000003</v>
      </c>
      <c r="P3577" s="16">
        <v>-0.50498069999999995</v>
      </c>
      <c r="Q3577" s="16">
        <v>-0.99600730000000004</v>
      </c>
      <c r="R3577" s="16">
        <v>0.38929999999999998</v>
      </c>
      <c r="S3577" s="16">
        <v>1.985E-2</v>
      </c>
      <c r="T3577" s="16">
        <v>0</v>
      </c>
      <c r="U3577" s="16">
        <v>4.2918500000000002</v>
      </c>
      <c r="V3577" s="16">
        <v>23.280999999999999</v>
      </c>
      <c r="W3577" s="16">
        <v>6.5810000000000004</v>
      </c>
      <c r="X3577" s="16">
        <v>421.43599999999998</v>
      </c>
      <c r="Y3577" s="16">
        <v>25.203900000000001</v>
      </c>
      <c r="Z3577" s="16">
        <v>0</v>
      </c>
      <c r="AA3577" s="16">
        <v>-0.71956419999999999</v>
      </c>
      <c r="AB3577" s="16">
        <v>0.24</v>
      </c>
      <c r="AC3577" s="16">
        <v>7.22</v>
      </c>
      <c r="AD3577" s="16">
        <v>42.55</v>
      </c>
      <c r="AE3577" s="16">
        <v>5.5762</v>
      </c>
      <c r="AF3577" s="16">
        <v>0</v>
      </c>
      <c r="AG3577" s="16">
        <v>272081</v>
      </c>
      <c r="AH3577" s="16">
        <v>0.36370000000000002</v>
      </c>
      <c r="AI3577" s="16">
        <v>61.604399999999998</v>
      </c>
      <c r="AJ3577" s="16">
        <v>58.2</v>
      </c>
      <c r="AK3577" s="16">
        <v>-1.2495000000000001</v>
      </c>
      <c r="AL3577" s="16">
        <v>-0.56520000000000004</v>
      </c>
      <c r="AM3577" s="16">
        <v>-1.5021</v>
      </c>
      <c r="AN3577" s="16">
        <v>5.8999999999999997E-2</v>
      </c>
      <c r="AO3577" s="16">
        <v>-1.6751</v>
      </c>
      <c r="AP3577" s="16">
        <v>-1.2996000000000001</v>
      </c>
      <c r="AQ3577" s="16">
        <v>16.558</v>
      </c>
      <c r="AR3577" s="16">
        <f t="shared" si="141"/>
        <v>1</v>
      </c>
      <c r="AS3577" s="5">
        <f t="shared" si="140"/>
        <v>2.228500000000011E-2</v>
      </c>
    </row>
    <row r="3578" spans="1:45" x14ac:dyDescent="0.25">
      <c r="A3578" s="16" t="s">
        <v>405</v>
      </c>
      <c r="B3578" s="16" t="s">
        <v>199</v>
      </c>
      <c r="C3578" s="16" t="s">
        <v>387</v>
      </c>
      <c r="D3578" s="16">
        <v>1989</v>
      </c>
      <c r="E3578" s="16" t="s">
        <v>4235</v>
      </c>
      <c r="F3578" s="16" t="s">
        <v>593</v>
      </c>
      <c r="G3578" s="10">
        <v>2817.86</v>
      </c>
      <c r="H3578" s="73">
        <v>7.9437319999999998</v>
      </c>
      <c r="I3578" s="16" t="s">
        <v>6700</v>
      </c>
      <c r="J3578" s="71">
        <v>0</v>
      </c>
      <c r="K3578" s="71">
        <v>1</v>
      </c>
      <c r="L3578" s="16">
        <v>-1.1153249999999999</v>
      </c>
      <c r="M3578" s="16">
        <v>-0.40676899999999999</v>
      </c>
      <c r="N3578" s="16">
        <v>7.3937500000000003E-2</v>
      </c>
      <c r="O3578" s="16">
        <v>-0.66232190000000002</v>
      </c>
      <c r="P3578" s="16">
        <v>-0.49783260000000001</v>
      </c>
      <c r="Q3578" s="16">
        <v>-1.0115670000000001</v>
      </c>
      <c r="R3578" s="16">
        <v>0.3831</v>
      </c>
      <c r="S3578" s="16">
        <v>1.925E-2</v>
      </c>
      <c r="T3578" s="16">
        <v>0</v>
      </c>
      <c r="U3578" s="16">
        <v>4.2199</v>
      </c>
      <c r="V3578" s="16">
        <v>24.172999999999998</v>
      </c>
      <c r="W3578" s="16">
        <v>6.6529999999999996</v>
      </c>
      <c r="X3578" s="16">
        <v>422.32600000000002</v>
      </c>
      <c r="Y3578" s="16">
        <v>27.1449</v>
      </c>
      <c r="Z3578" s="16">
        <v>0</v>
      </c>
      <c r="AA3578" s="16">
        <v>-0.72577820000000004</v>
      </c>
      <c r="AB3578" s="16">
        <v>0.24</v>
      </c>
      <c r="AC3578" s="16">
        <v>7.22</v>
      </c>
      <c r="AD3578" s="16">
        <v>42.71</v>
      </c>
      <c r="AE3578" s="16">
        <v>5.8814000000000002</v>
      </c>
      <c r="AF3578" s="16">
        <v>0</v>
      </c>
      <c r="AG3578" s="16">
        <v>273030</v>
      </c>
      <c r="AH3578" s="16">
        <v>0.36614999999999998</v>
      </c>
      <c r="AI3578" s="16">
        <v>61.664299999999997</v>
      </c>
      <c r="AJ3578" s="16">
        <v>58.319200000000002</v>
      </c>
      <c r="AK3578" s="16">
        <v>-1.2885</v>
      </c>
      <c r="AL3578" s="16">
        <v>-0.60150000000000003</v>
      </c>
      <c r="AM3578" s="16">
        <v>-1.4951000000000001</v>
      </c>
      <c r="AN3578" s="16">
        <v>6.2399999999999997E-2</v>
      </c>
      <c r="AO3578" s="16">
        <v>-1.6932</v>
      </c>
      <c r="AP3578" s="16">
        <v>-1.3048999999999999</v>
      </c>
      <c r="AQ3578" s="16">
        <v>16.558</v>
      </c>
      <c r="AR3578" s="16">
        <f t="shared" si="141"/>
        <v>1</v>
      </c>
      <c r="AS3578" s="5">
        <f t="shared" si="140"/>
        <v>2.4164999999999992E-2</v>
      </c>
    </row>
    <row r="3579" spans="1:45" x14ac:dyDescent="0.25">
      <c r="A3579" s="16" t="s">
        <v>405</v>
      </c>
      <c r="B3579" s="16" t="s">
        <v>199</v>
      </c>
      <c r="C3579" s="16" t="s">
        <v>387</v>
      </c>
      <c r="D3579" s="16">
        <v>1990</v>
      </c>
      <c r="E3579" s="16" t="s">
        <v>4239</v>
      </c>
      <c r="F3579" s="16" t="s">
        <v>593</v>
      </c>
      <c r="G3579" s="10">
        <v>3713.36</v>
      </c>
      <c r="H3579" s="73">
        <v>8.2196909999999992</v>
      </c>
      <c r="I3579" s="16" t="s">
        <v>6700</v>
      </c>
      <c r="J3579" s="71">
        <v>0</v>
      </c>
      <c r="K3579" s="71">
        <v>1</v>
      </c>
      <c r="L3579" s="16">
        <v>-1.0414220000000001</v>
      </c>
      <c r="M3579" s="16">
        <v>-0.40871829999999998</v>
      </c>
      <c r="N3579" s="16">
        <v>0.1135852</v>
      </c>
      <c r="O3579" s="16">
        <v>-0.61840779999999995</v>
      </c>
      <c r="P3579" s="16">
        <v>-0.40456829999999999</v>
      </c>
      <c r="Q3579" s="16">
        <v>-1.0271250000000001</v>
      </c>
      <c r="R3579" s="16">
        <v>0.38229999999999997</v>
      </c>
      <c r="S3579" s="16">
        <v>1.8849999999999999E-2</v>
      </c>
      <c r="T3579" s="16">
        <v>0</v>
      </c>
      <c r="U3579" s="16">
        <v>4.3272500000000003</v>
      </c>
      <c r="V3579" s="16">
        <v>25.065000000000001</v>
      </c>
      <c r="W3579" s="16">
        <v>6.7249999999999996</v>
      </c>
      <c r="X3579" s="16">
        <v>423.08600000000001</v>
      </c>
      <c r="Y3579" s="16">
        <v>29.085799999999999</v>
      </c>
      <c r="Z3579" s="16">
        <v>0</v>
      </c>
      <c r="AA3579" s="16">
        <v>-0.73199239999999999</v>
      </c>
      <c r="AB3579" s="16">
        <v>0.24</v>
      </c>
      <c r="AC3579" s="16">
        <v>7.22</v>
      </c>
      <c r="AD3579" s="16">
        <v>42.87</v>
      </c>
      <c r="AE3579" s="16">
        <v>5.9977999999999998</v>
      </c>
      <c r="AF3579" s="16">
        <v>0</v>
      </c>
      <c r="AG3579" s="16">
        <v>398310</v>
      </c>
      <c r="AH3579" s="16">
        <v>0.42680000000000001</v>
      </c>
      <c r="AI3579" s="16">
        <v>61.724200000000003</v>
      </c>
      <c r="AJ3579" s="16">
        <v>58.438499999999998</v>
      </c>
      <c r="AK3579" s="16">
        <v>-1.3274999999999999</v>
      </c>
      <c r="AL3579" s="16">
        <v>-0.63790000000000002</v>
      </c>
      <c r="AM3579" s="16">
        <v>-1.488</v>
      </c>
      <c r="AN3579" s="16">
        <v>6.5799999999999997E-2</v>
      </c>
      <c r="AO3579" s="16">
        <v>-1.7113</v>
      </c>
      <c r="AP3579" s="16">
        <v>-1.3102</v>
      </c>
      <c r="AQ3579" s="16">
        <v>16.558</v>
      </c>
      <c r="AR3579" s="16">
        <f t="shared" si="141"/>
        <v>1</v>
      </c>
      <c r="AS3579" s="5">
        <f t="shared" si="140"/>
        <v>7.390299999999983E-2</v>
      </c>
    </row>
    <row r="3580" spans="1:45" x14ac:dyDescent="0.25">
      <c r="A3580" s="16" t="s">
        <v>405</v>
      </c>
      <c r="B3580" s="16" t="s">
        <v>199</v>
      </c>
      <c r="C3580" s="16" t="s">
        <v>387</v>
      </c>
      <c r="D3580" s="16">
        <v>1991</v>
      </c>
      <c r="E3580" s="16" t="s">
        <v>4258</v>
      </c>
      <c r="F3580" s="16" t="s">
        <v>593</v>
      </c>
      <c r="G3580" s="10">
        <v>3443.98</v>
      </c>
      <c r="H3580" s="73">
        <v>8.1443829999999995</v>
      </c>
      <c r="I3580" s="16" t="s">
        <v>6700</v>
      </c>
      <c r="J3580" s="71">
        <v>0</v>
      </c>
      <c r="K3580" s="71">
        <v>1</v>
      </c>
      <c r="L3580" s="16">
        <v>-0.98414069999999998</v>
      </c>
      <c r="M3580" s="16">
        <v>-0.40921059999999998</v>
      </c>
      <c r="N3580" s="16">
        <v>0.20632809999999999</v>
      </c>
      <c r="O3580" s="16">
        <v>-0.57462380000000002</v>
      </c>
      <c r="P3580" s="16">
        <v>-0.39883069999999998</v>
      </c>
      <c r="Q3580" s="16">
        <v>-1.042718</v>
      </c>
      <c r="R3580" s="16">
        <v>0.3911</v>
      </c>
      <c r="S3580" s="16">
        <v>1.745E-2</v>
      </c>
      <c r="T3580" s="16">
        <v>0</v>
      </c>
      <c r="U3580" s="16">
        <v>4.7542999999999997</v>
      </c>
      <c r="V3580" s="16">
        <v>26.042999999999999</v>
      </c>
      <c r="W3580" s="16">
        <v>7.0439999999999996</v>
      </c>
      <c r="X3580" s="16">
        <v>424.27499999999998</v>
      </c>
      <c r="Y3580" s="16">
        <v>31.026800000000001</v>
      </c>
      <c r="Z3580" s="16">
        <v>0</v>
      </c>
      <c r="AA3580" s="16">
        <v>-0.73781790000000003</v>
      </c>
      <c r="AB3580" s="16">
        <v>0.24</v>
      </c>
      <c r="AC3580" s="16">
        <v>7.22</v>
      </c>
      <c r="AD3580" s="16">
        <v>43.02</v>
      </c>
      <c r="AE3580" s="16">
        <v>6.2910000000000004</v>
      </c>
      <c r="AF3580" s="16">
        <v>0</v>
      </c>
      <c r="AG3580" s="16">
        <v>394979</v>
      </c>
      <c r="AH3580" s="16">
        <v>0.43140000000000001</v>
      </c>
      <c r="AI3580" s="16">
        <v>61.784100000000002</v>
      </c>
      <c r="AJ3580" s="16">
        <v>58.557699999999997</v>
      </c>
      <c r="AK3580" s="16">
        <v>-1.3666</v>
      </c>
      <c r="AL3580" s="16">
        <v>-0.67420000000000002</v>
      </c>
      <c r="AM3580" s="16">
        <v>-1.4810000000000001</v>
      </c>
      <c r="AN3580" s="16">
        <v>6.9099999999999995E-2</v>
      </c>
      <c r="AO3580" s="16">
        <v>-1.7294</v>
      </c>
      <c r="AP3580" s="16">
        <v>-1.3154999999999999</v>
      </c>
      <c r="AQ3580" s="16">
        <v>16.558</v>
      </c>
      <c r="AR3580" s="16">
        <f t="shared" si="141"/>
        <v>1</v>
      </c>
      <c r="AS3580" s="5">
        <f t="shared" si="140"/>
        <v>5.728130000000009E-2</v>
      </c>
    </row>
    <row r="3581" spans="1:45" x14ac:dyDescent="0.25">
      <c r="A3581" s="16" t="s">
        <v>405</v>
      </c>
      <c r="B3581" s="16" t="s">
        <v>199</v>
      </c>
      <c r="C3581" s="16" t="s">
        <v>387</v>
      </c>
      <c r="D3581" s="16">
        <v>1992</v>
      </c>
      <c r="E3581" s="16" t="s">
        <v>4231</v>
      </c>
      <c r="F3581" s="16" t="s">
        <v>593</v>
      </c>
      <c r="G3581" s="10">
        <v>2845.46</v>
      </c>
      <c r="H3581" s="73">
        <v>7.9534789999999997</v>
      </c>
      <c r="I3581" s="16" t="s">
        <v>6700</v>
      </c>
      <c r="J3581" s="71">
        <v>0</v>
      </c>
      <c r="K3581" s="71">
        <v>1</v>
      </c>
      <c r="L3581" s="16">
        <v>-0.97365210000000002</v>
      </c>
      <c r="M3581" s="16">
        <v>-0.40629920000000003</v>
      </c>
      <c r="N3581" s="16">
        <v>0.21985640000000001</v>
      </c>
      <c r="O3581" s="16">
        <v>-0.5307077</v>
      </c>
      <c r="P3581" s="16">
        <v>-0.42125859999999998</v>
      </c>
      <c r="Q3581" s="16">
        <v>-1.0582769999999999</v>
      </c>
      <c r="R3581" s="16">
        <v>0.39989999999999998</v>
      </c>
      <c r="S3581" s="16">
        <v>1.695E-2</v>
      </c>
      <c r="T3581" s="16">
        <v>0</v>
      </c>
      <c r="U3581" s="16">
        <v>4.742</v>
      </c>
      <c r="V3581" s="16">
        <v>27.038</v>
      </c>
      <c r="W3581" s="16">
        <v>7.3630000000000004</v>
      </c>
      <c r="X3581" s="16">
        <v>420.23099999999999</v>
      </c>
      <c r="Y3581" s="16">
        <v>32.967799999999997</v>
      </c>
      <c r="Z3581" s="16">
        <v>0</v>
      </c>
      <c r="AA3581" s="16">
        <v>-0.74403200000000003</v>
      </c>
      <c r="AB3581" s="16">
        <v>0.24</v>
      </c>
      <c r="AC3581" s="16">
        <v>7.22</v>
      </c>
      <c r="AD3581" s="16">
        <v>43.18</v>
      </c>
      <c r="AE3581" s="16">
        <v>6.4088000000000003</v>
      </c>
      <c r="AF3581" s="16">
        <v>0</v>
      </c>
      <c r="AG3581" s="16">
        <v>339595</v>
      </c>
      <c r="AH3581" s="16">
        <v>0.4375</v>
      </c>
      <c r="AI3581" s="16">
        <v>61.844000000000001</v>
      </c>
      <c r="AJ3581" s="16">
        <v>58.676900000000003</v>
      </c>
      <c r="AK3581" s="16">
        <v>-1.4056</v>
      </c>
      <c r="AL3581" s="16">
        <v>-0.71050000000000002</v>
      </c>
      <c r="AM3581" s="16">
        <v>-1.474</v>
      </c>
      <c r="AN3581" s="16">
        <v>7.2499999999999995E-2</v>
      </c>
      <c r="AO3581" s="16">
        <v>-1.7475000000000001</v>
      </c>
      <c r="AP3581" s="16">
        <v>-1.3208</v>
      </c>
      <c r="AQ3581" s="16">
        <v>16.558</v>
      </c>
      <c r="AR3581" s="16">
        <f t="shared" si="141"/>
        <v>1</v>
      </c>
      <c r="AS3581" s="5">
        <f t="shared" si="140"/>
        <v>1.0488599999999959E-2</v>
      </c>
    </row>
    <row r="3582" spans="1:45" x14ac:dyDescent="0.25">
      <c r="A3582" s="16" t="s">
        <v>405</v>
      </c>
      <c r="B3582" s="16" t="s">
        <v>199</v>
      </c>
      <c r="C3582" s="16" t="s">
        <v>387</v>
      </c>
      <c r="D3582" s="16">
        <v>1993</v>
      </c>
      <c r="E3582" s="16" t="s">
        <v>4251</v>
      </c>
      <c r="F3582" s="16" t="s">
        <v>593</v>
      </c>
      <c r="G3582" s="10">
        <v>2808.25</v>
      </c>
      <c r="H3582" s="73">
        <v>7.9403160000000002</v>
      </c>
      <c r="I3582" s="16" t="s">
        <v>6700</v>
      </c>
      <c r="J3582" s="71">
        <v>0</v>
      </c>
      <c r="K3582" s="71">
        <v>1</v>
      </c>
      <c r="L3582" s="16">
        <v>-0.92608380000000001</v>
      </c>
      <c r="M3582" s="16">
        <v>-0.3703091</v>
      </c>
      <c r="N3582" s="16">
        <v>0.26667649999999998</v>
      </c>
      <c r="O3582" s="16">
        <v>-0.4867938</v>
      </c>
      <c r="P3582" s="16">
        <v>-0.42656260000000001</v>
      </c>
      <c r="Q3582" s="16">
        <v>-1.0738540000000001</v>
      </c>
      <c r="R3582" s="16">
        <v>0.4088</v>
      </c>
      <c r="S3582" s="16">
        <v>2.3949999999999999E-2</v>
      </c>
      <c r="T3582" s="16">
        <v>5.0000000000000001E-4</v>
      </c>
      <c r="U3582" s="16">
        <v>4.6336000000000004</v>
      </c>
      <c r="V3582" s="16">
        <v>28.077000000000002</v>
      </c>
      <c r="W3582" s="16">
        <v>7.6820000000000004</v>
      </c>
      <c r="X3582" s="16">
        <v>422.84199999999998</v>
      </c>
      <c r="Y3582" s="16">
        <v>34.908700000000003</v>
      </c>
      <c r="Z3582" s="16">
        <v>0</v>
      </c>
      <c r="AA3582" s="16">
        <v>-0.75024599999999997</v>
      </c>
      <c r="AB3582" s="16">
        <v>0.24</v>
      </c>
      <c r="AC3582" s="16">
        <v>7.22</v>
      </c>
      <c r="AD3582" s="16">
        <v>43.34</v>
      </c>
      <c r="AE3582" s="16">
        <v>6.6417000000000002</v>
      </c>
      <c r="AF3582" s="16">
        <v>0</v>
      </c>
      <c r="AG3582" s="16">
        <v>316565</v>
      </c>
      <c r="AH3582" s="16">
        <v>0.44159999999999999</v>
      </c>
      <c r="AI3582" s="16">
        <v>61.903799999999997</v>
      </c>
      <c r="AJ3582" s="16">
        <v>58.796199999999999</v>
      </c>
      <c r="AK3582" s="16">
        <v>-1.4447000000000001</v>
      </c>
      <c r="AL3582" s="16">
        <v>-0.74680000000000002</v>
      </c>
      <c r="AM3582" s="16">
        <v>-1.4670000000000001</v>
      </c>
      <c r="AN3582" s="16">
        <v>7.5899999999999995E-2</v>
      </c>
      <c r="AO3582" s="16">
        <v>-1.7656000000000001</v>
      </c>
      <c r="AP3582" s="16">
        <v>-1.3261000000000001</v>
      </c>
      <c r="AQ3582" s="16">
        <v>16.558</v>
      </c>
      <c r="AR3582" s="16">
        <f t="shared" si="141"/>
        <v>1</v>
      </c>
      <c r="AS3582" s="5">
        <f t="shared" si="140"/>
        <v>4.7568300000000008E-2</v>
      </c>
    </row>
    <row r="3583" spans="1:45" x14ac:dyDescent="0.25">
      <c r="A3583" s="16" t="s">
        <v>405</v>
      </c>
      <c r="B3583" s="16" t="s">
        <v>199</v>
      </c>
      <c r="C3583" s="16" t="s">
        <v>387</v>
      </c>
      <c r="D3583" s="16">
        <v>1994</v>
      </c>
      <c r="E3583" s="16" t="s">
        <v>4255</v>
      </c>
      <c r="F3583" s="16" t="s">
        <v>593</v>
      </c>
      <c r="G3583" s="10">
        <v>2263.56</v>
      </c>
      <c r="H3583" s="73">
        <v>7.7246920000000001</v>
      </c>
      <c r="I3583" s="16" t="s">
        <v>6700</v>
      </c>
      <c r="J3583" s="71">
        <v>0</v>
      </c>
      <c r="K3583" s="71">
        <v>1</v>
      </c>
      <c r="L3583" s="16">
        <v>-0.94221500000000002</v>
      </c>
      <c r="M3583" s="16">
        <v>-0.3675465</v>
      </c>
      <c r="N3583" s="16">
        <v>0.22823370000000001</v>
      </c>
      <c r="O3583" s="16">
        <v>-0.44287759999999998</v>
      </c>
      <c r="P3583" s="16">
        <v>-0.4563798</v>
      </c>
      <c r="Q3583" s="16">
        <v>-1.089431</v>
      </c>
      <c r="R3583" s="16">
        <v>0.41760000000000003</v>
      </c>
      <c r="S3583" s="16">
        <v>2.4150000000000001E-2</v>
      </c>
      <c r="T3583" s="16">
        <v>2.0000000000000001E-4</v>
      </c>
      <c r="U3583" s="16">
        <v>3.9521000000000002</v>
      </c>
      <c r="V3583" s="16">
        <v>29.116</v>
      </c>
      <c r="W3583" s="16">
        <v>8.0009999999999994</v>
      </c>
      <c r="X3583" s="16">
        <v>421.53500000000003</v>
      </c>
      <c r="Y3583" s="16">
        <v>36.849699999999999</v>
      </c>
      <c r="Z3583" s="16">
        <v>0</v>
      </c>
      <c r="AA3583" s="16">
        <v>-0.75646000000000002</v>
      </c>
      <c r="AB3583" s="16">
        <v>0.24</v>
      </c>
      <c r="AC3583" s="16">
        <v>7.22</v>
      </c>
      <c r="AD3583" s="16">
        <v>43.5</v>
      </c>
      <c r="AE3583" s="16">
        <v>7.4374000000000002</v>
      </c>
      <c r="AF3583" s="16">
        <v>0</v>
      </c>
      <c r="AG3583" s="16">
        <v>256281</v>
      </c>
      <c r="AH3583" s="16">
        <v>0.41349999999999998</v>
      </c>
      <c r="AI3583" s="16">
        <v>62</v>
      </c>
      <c r="AJ3583" s="16">
        <v>59</v>
      </c>
      <c r="AK3583" s="16">
        <v>-1.4837</v>
      </c>
      <c r="AL3583" s="16">
        <v>-0.78320000000000001</v>
      </c>
      <c r="AM3583" s="16">
        <v>-1.46</v>
      </c>
      <c r="AN3583" s="16">
        <v>7.9299999999999995E-2</v>
      </c>
      <c r="AO3583" s="16">
        <v>-1.7837000000000001</v>
      </c>
      <c r="AP3583" s="16">
        <v>-1.3313999999999999</v>
      </c>
      <c r="AQ3583" s="16">
        <v>16.558</v>
      </c>
      <c r="AR3583" s="16">
        <f t="shared" si="141"/>
        <v>1</v>
      </c>
      <c r="AS3583" s="5">
        <f t="shared" si="140"/>
        <v>-1.6131200000000012E-2</v>
      </c>
    </row>
    <row r="3584" spans="1:45" x14ac:dyDescent="0.25">
      <c r="A3584" s="16" t="s">
        <v>405</v>
      </c>
      <c r="B3584" s="16" t="s">
        <v>199</v>
      </c>
      <c r="C3584" s="16" t="s">
        <v>387</v>
      </c>
      <c r="D3584" s="16">
        <v>1995</v>
      </c>
      <c r="E3584" s="16" t="s">
        <v>4244</v>
      </c>
      <c r="F3584" s="16" t="s">
        <v>593</v>
      </c>
      <c r="G3584" s="10">
        <v>2054.2800000000002</v>
      </c>
      <c r="H3584" s="73">
        <v>7.6276820000000001</v>
      </c>
      <c r="I3584" s="16" t="s">
        <v>6700</v>
      </c>
      <c r="J3584" s="71">
        <v>0</v>
      </c>
      <c r="K3584" s="71">
        <v>1</v>
      </c>
      <c r="L3584" s="16">
        <v>-0.94660409999999995</v>
      </c>
      <c r="M3584" s="16">
        <v>-0.39526810000000001</v>
      </c>
      <c r="N3584" s="16">
        <v>0.27505980000000002</v>
      </c>
      <c r="O3584" s="16">
        <v>-0.44862999999999997</v>
      </c>
      <c r="P3584" s="16">
        <v>-0.46469579999999999</v>
      </c>
      <c r="Q3584" s="16">
        <v>-1.105008</v>
      </c>
      <c r="R3584" s="16">
        <v>0.4264</v>
      </c>
      <c r="S3584" s="16">
        <v>1.555E-2</v>
      </c>
      <c r="T3584" s="16">
        <v>2.0000000000000001E-4</v>
      </c>
      <c r="U3584" s="16">
        <v>3.7974000000000001</v>
      </c>
      <c r="V3584" s="16">
        <v>30.155000000000001</v>
      </c>
      <c r="W3584" s="16">
        <v>8.32</v>
      </c>
      <c r="X3584" s="16">
        <v>424.91</v>
      </c>
      <c r="Y3584" s="16">
        <v>38.790599999999998</v>
      </c>
      <c r="Z3584" s="16">
        <v>0</v>
      </c>
      <c r="AA3584" s="16">
        <v>-0.61664439999999998</v>
      </c>
      <c r="AB3584" s="16">
        <v>0.24</v>
      </c>
      <c r="AC3584" s="16">
        <v>7.22</v>
      </c>
      <c r="AD3584" s="16">
        <v>39.9</v>
      </c>
      <c r="AE3584" s="16">
        <v>7.6479999999999997</v>
      </c>
      <c r="AF3584" s="16">
        <v>0</v>
      </c>
      <c r="AG3584" s="16">
        <v>234001</v>
      </c>
      <c r="AH3584" s="16">
        <v>0.4143</v>
      </c>
      <c r="AI3584" s="16">
        <v>62</v>
      </c>
      <c r="AJ3584" s="16">
        <v>59</v>
      </c>
      <c r="AK3584" s="16">
        <v>-1.5227999999999999</v>
      </c>
      <c r="AL3584" s="16">
        <v>-0.81950000000000001</v>
      </c>
      <c r="AM3584" s="16">
        <v>-1.4530000000000001</v>
      </c>
      <c r="AN3584" s="16">
        <v>8.2699999999999996E-2</v>
      </c>
      <c r="AO3584" s="16">
        <v>-1.8018000000000001</v>
      </c>
      <c r="AP3584" s="16">
        <v>-1.3367</v>
      </c>
      <c r="AQ3584" s="16">
        <v>16.558</v>
      </c>
      <c r="AR3584" s="16">
        <f t="shared" si="141"/>
        <v>1</v>
      </c>
      <c r="AS3584" s="5">
        <f t="shared" si="140"/>
        <v>-4.3890999999999236E-3</v>
      </c>
    </row>
    <row r="3585" spans="1:45" x14ac:dyDescent="0.25">
      <c r="A3585" s="16" t="s">
        <v>405</v>
      </c>
      <c r="B3585" s="16" t="s">
        <v>199</v>
      </c>
      <c r="C3585" s="16" t="s">
        <v>387</v>
      </c>
      <c r="D3585" s="16">
        <v>1996</v>
      </c>
      <c r="E3585" s="16" t="s">
        <v>4240</v>
      </c>
      <c r="F3585" s="16" t="s">
        <v>593</v>
      </c>
      <c r="G3585" s="10">
        <v>2151.27</v>
      </c>
      <c r="H3585" s="73">
        <v>7.6738150000000003</v>
      </c>
      <c r="I3585" s="16" t="s">
        <v>6700</v>
      </c>
      <c r="J3585" s="71">
        <v>0</v>
      </c>
      <c r="K3585" s="71">
        <v>1</v>
      </c>
      <c r="L3585" s="16">
        <v>-0.77485440000000005</v>
      </c>
      <c r="M3585" s="16">
        <v>-0.35205700000000001</v>
      </c>
      <c r="N3585" s="16">
        <v>0.29528729999999997</v>
      </c>
      <c r="O3585" s="16">
        <v>-0.35517959999999998</v>
      </c>
      <c r="P3585" s="16">
        <v>-0.43231459999999999</v>
      </c>
      <c r="Q3585" s="16">
        <v>-0.90505990000000003</v>
      </c>
      <c r="R3585" s="16">
        <v>0.50870000000000004</v>
      </c>
      <c r="S3585" s="16">
        <v>1.5100000000000001E-2</v>
      </c>
      <c r="T3585" s="16">
        <v>2.0000000000000001E-4</v>
      </c>
      <c r="U3585" s="16">
        <v>3.6865999999999999</v>
      </c>
      <c r="V3585" s="16">
        <v>31.158999999999999</v>
      </c>
      <c r="W3585" s="16">
        <v>8.7040000000000006</v>
      </c>
      <c r="X3585" s="16">
        <v>422.89600000000002</v>
      </c>
      <c r="Y3585" s="16">
        <v>40.7316</v>
      </c>
      <c r="Z3585" s="16">
        <v>0</v>
      </c>
      <c r="AA3585" s="16">
        <v>-0.76849970000000001</v>
      </c>
      <c r="AB3585" s="16">
        <v>0.24</v>
      </c>
      <c r="AC3585" s="16">
        <v>7.22</v>
      </c>
      <c r="AD3585" s="16">
        <v>43.81</v>
      </c>
      <c r="AE3585" s="16">
        <v>7.9246999999999996</v>
      </c>
      <c r="AF3585" s="16">
        <v>0</v>
      </c>
      <c r="AG3585" s="16">
        <v>236662</v>
      </c>
      <c r="AH3585" s="16">
        <v>0.47389999999999999</v>
      </c>
      <c r="AI3585" s="16">
        <v>62.1</v>
      </c>
      <c r="AJ3585" s="16">
        <v>59.1</v>
      </c>
      <c r="AK3585" s="16">
        <v>-1.5119</v>
      </c>
      <c r="AL3585" s="16">
        <v>-0.47270000000000001</v>
      </c>
      <c r="AM3585" s="16">
        <v>-1.1995</v>
      </c>
      <c r="AN3585" s="16">
        <v>0.35539999999999999</v>
      </c>
      <c r="AO3585" s="16">
        <v>-1.4982</v>
      </c>
      <c r="AP3585" s="16">
        <v>-1.3589</v>
      </c>
      <c r="AQ3585" s="16">
        <v>16.558</v>
      </c>
      <c r="AR3585" s="16">
        <f t="shared" si="141"/>
        <v>1</v>
      </c>
      <c r="AS3585" s="5">
        <f t="shared" si="140"/>
        <v>0.17174969999999989</v>
      </c>
    </row>
    <row r="3586" spans="1:45" x14ac:dyDescent="0.25">
      <c r="A3586" s="16" t="s">
        <v>405</v>
      </c>
      <c r="B3586" s="16" t="s">
        <v>199</v>
      </c>
      <c r="C3586" s="16" t="s">
        <v>387</v>
      </c>
      <c r="D3586" s="16">
        <v>1997</v>
      </c>
      <c r="E3586" s="16" t="s">
        <v>4247</v>
      </c>
      <c r="F3586" s="16" t="s">
        <v>593</v>
      </c>
      <c r="G3586" s="10">
        <v>1876.37</v>
      </c>
      <c r="H3586" s="73">
        <v>7.5370929999999996</v>
      </c>
      <c r="I3586" s="16" t="s">
        <v>6700</v>
      </c>
      <c r="J3586" s="71">
        <v>0</v>
      </c>
      <c r="K3586" s="71">
        <v>1</v>
      </c>
      <c r="L3586" s="16">
        <v>-0.80034320000000003</v>
      </c>
      <c r="M3586" s="16">
        <v>-0.40673779999999998</v>
      </c>
      <c r="N3586" s="16">
        <v>0.35247129999999999</v>
      </c>
      <c r="O3586" s="16">
        <v>-0.31126559999999998</v>
      </c>
      <c r="P3586" s="16">
        <v>-0.43484030000000001</v>
      </c>
      <c r="Q3586" s="16">
        <v>-1.013342</v>
      </c>
      <c r="R3586" s="16">
        <v>0.47049999999999997</v>
      </c>
      <c r="S3586" s="16">
        <v>6.4000000000000003E-3</v>
      </c>
      <c r="T3586" s="16">
        <v>1E-4</v>
      </c>
      <c r="U3586" s="16">
        <v>3.9183500000000002</v>
      </c>
      <c r="V3586" s="16">
        <v>32.162999999999997</v>
      </c>
      <c r="W3586" s="16">
        <v>9.0879999999999992</v>
      </c>
      <c r="X3586" s="16">
        <v>421.02800000000002</v>
      </c>
      <c r="Y3586" s="16">
        <v>42.672499999999999</v>
      </c>
      <c r="Z3586" s="16">
        <v>0</v>
      </c>
      <c r="AA3586" s="16">
        <v>-0.77471380000000001</v>
      </c>
      <c r="AB3586" s="16">
        <v>0.24</v>
      </c>
      <c r="AC3586" s="16">
        <v>7.22</v>
      </c>
      <c r="AD3586" s="16">
        <v>43.97</v>
      </c>
      <c r="AE3586" s="16">
        <v>8.1641999999999992</v>
      </c>
      <c r="AF3586" s="16">
        <v>5.7700000000000001E-2</v>
      </c>
      <c r="AG3586" s="16">
        <v>219050</v>
      </c>
      <c r="AH3586" s="16">
        <v>0.47639999999999999</v>
      </c>
      <c r="AI3586" s="16">
        <v>62.1</v>
      </c>
      <c r="AJ3586" s="16">
        <v>59.3</v>
      </c>
      <c r="AK3586" s="16">
        <v>-1.5437000000000001</v>
      </c>
      <c r="AL3586" s="16">
        <v>-0.6956</v>
      </c>
      <c r="AM3586" s="16">
        <v>-1.2274</v>
      </c>
      <c r="AN3586" s="16">
        <v>0.23200000000000001</v>
      </c>
      <c r="AO3586" s="16">
        <v>-1.7444</v>
      </c>
      <c r="AP3586" s="16">
        <v>-1.3365</v>
      </c>
      <c r="AQ3586" s="16">
        <v>16.558</v>
      </c>
      <c r="AR3586" s="16">
        <f t="shared" si="141"/>
        <v>1</v>
      </c>
      <c r="AS3586" s="5">
        <f t="shared" si="140"/>
        <v>-2.5488799999999978E-2</v>
      </c>
    </row>
    <row r="3587" spans="1:45" x14ac:dyDescent="0.25">
      <c r="A3587" s="16" t="s">
        <v>405</v>
      </c>
      <c r="B3587" s="16" t="s">
        <v>199</v>
      </c>
      <c r="C3587" s="16" t="s">
        <v>387</v>
      </c>
      <c r="D3587" s="16">
        <v>1998</v>
      </c>
      <c r="E3587" s="16" t="s">
        <v>4249</v>
      </c>
      <c r="F3587" s="16" t="s">
        <v>593</v>
      </c>
      <c r="G3587" s="10">
        <v>1983.02</v>
      </c>
      <c r="H3587" s="73">
        <v>7.5923740000000004</v>
      </c>
      <c r="I3587" s="16" t="s">
        <v>6700</v>
      </c>
      <c r="J3587" s="71">
        <v>0</v>
      </c>
      <c r="K3587" s="71">
        <v>1</v>
      </c>
      <c r="L3587" s="16">
        <v>-0.73409500000000005</v>
      </c>
      <c r="M3587" s="16">
        <v>-0.40591759999999999</v>
      </c>
      <c r="N3587" s="16">
        <v>0.32289469999999998</v>
      </c>
      <c r="O3587" s="16">
        <v>-3.9700100000000002E-2</v>
      </c>
      <c r="P3587" s="16">
        <v>-0.43540400000000001</v>
      </c>
      <c r="Q3587" s="16">
        <v>-1.1216759999999999</v>
      </c>
      <c r="R3587" s="16">
        <v>0.49209999999999998</v>
      </c>
      <c r="S3587" s="16">
        <v>3.5000000000000001E-3</v>
      </c>
      <c r="T3587" s="16">
        <v>1E-4</v>
      </c>
      <c r="U3587" s="16">
        <v>3.2832499999999998</v>
      </c>
      <c r="V3587" s="16">
        <v>33.167000000000002</v>
      </c>
      <c r="W3587" s="16">
        <v>9.4719999999999995</v>
      </c>
      <c r="X3587" s="16">
        <v>419.85</v>
      </c>
      <c r="Y3587" s="16">
        <v>44.613500000000002</v>
      </c>
      <c r="Z3587" s="16">
        <v>0.12180000000000001</v>
      </c>
      <c r="AA3587" s="16">
        <v>-0.78092779999999995</v>
      </c>
      <c r="AB3587" s="16">
        <v>0.24</v>
      </c>
      <c r="AC3587" s="16">
        <v>7.22</v>
      </c>
      <c r="AD3587" s="16">
        <v>44.13</v>
      </c>
      <c r="AE3587" s="16">
        <v>8.0548999999999999</v>
      </c>
      <c r="AF3587" s="16">
        <v>6.83E-2</v>
      </c>
      <c r="AG3587" s="16">
        <v>214229</v>
      </c>
      <c r="AH3587" s="16">
        <v>0.47989999999999999</v>
      </c>
      <c r="AI3587" s="16">
        <v>62.2</v>
      </c>
      <c r="AJ3587" s="16">
        <v>59.4</v>
      </c>
      <c r="AK3587" s="16">
        <v>-1.5755999999999999</v>
      </c>
      <c r="AL3587" s="16">
        <v>-0.91859999999999997</v>
      </c>
      <c r="AM3587" s="16">
        <v>-1.2553000000000001</v>
      </c>
      <c r="AN3587" s="16">
        <v>0.1086</v>
      </c>
      <c r="AO3587" s="16">
        <v>-1.9905999999999999</v>
      </c>
      <c r="AP3587" s="16">
        <v>-1.3142</v>
      </c>
      <c r="AQ3587" s="16">
        <v>16.558</v>
      </c>
      <c r="AR3587" s="16">
        <f t="shared" si="141"/>
        <v>1</v>
      </c>
      <c r="AS3587" s="5">
        <f t="shared" si="140"/>
        <v>6.6248199999999979E-2</v>
      </c>
    </row>
    <row r="3588" spans="1:45" x14ac:dyDescent="0.25">
      <c r="A3588" s="16" t="s">
        <v>405</v>
      </c>
      <c r="B3588" s="16" t="s">
        <v>199</v>
      </c>
      <c r="C3588" s="16" t="s">
        <v>387</v>
      </c>
      <c r="D3588" s="16">
        <v>1999</v>
      </c>
      <c r="E3588" s="16" t="s">
        <v>4232</v>
      </c>
      <c r="F3588" s="16" t="s">
        <v>593</v>
      </c>
      <c r="G3588" s="10">
        <v>2282.98</v>
      </c>
      <c r="H3588" s="73">
        <v>7.7332349999999996</v>
      </c>
      <c r="I3588" s="16" t="s">
        <v>6700</v>
      </c>
      <c r="J3588" s="71">
        <v>0</v>
      </c>
      <c r="K3588" s="71">
        <v>1</v>
      </c>
      <c r="L3588" s="16">
        <v>-0.72831299999999999</v>
      </c>
      <c r="M3588" s="16">
        <v>-0.46167170000000002</v>
      </c>
      <c r="N3588" s="16">
        <v>0.39182519999999998</v>
      </c>
      <c r="O3588" s="16">
        <v>-8.3087000000000005E-3</v>
      </c>
      <c r="P3588" s="16">
        <v>-0.45921469999999998</v>
      </c>
      <c r="Q3588" s="16">
        <v>-1.1314409999999999</v>
      </c>
      <c r="R3588" s="16">
        <v>0.39579999999999999</v>
      </c>
      <c r="S3588" s="16">
        <v>2.8999999999999998E-3</v>
      </c>
      <c r="T3588" s="16">
        <v>0</v>
      </c>
      <c r="U3588" s="16">
        <v>3.6553499999999999</v>
      </c>
      <c r="V3588" s="16">
        <v>34.170999999999999</v>
      </c>
      <c r="W3588" s="16">
        <v>9.8559999999999999</v>
      </c>
      <c r="X3588" s="16">
        <v>417.50900000000001</v>
      </c>
      <c r="Y3588" s="16">
        <v>46.554400000000001</v>
      </c>
      <c r="Z3588" s="16">
        <v>0.11509999999999999</v>
      </c>
      <c r="AA3588" s="16">
        <v>-0.7871418</v>
      </c>
      <c r="AB3588" s="16">
        <v>0.24</v>
      </c>
      <c r="AC3588" s="16">
        <v>7.22</v>
      </c>
      <c r="AD3588" s="16">
        <v>44.29</v>
      </c>
      <c r="AE3588" s="16">
        <v>8.0662000000000003</v>
      </c>
      <c r="AF3588" s="16">
        <v>8.9899999999999994E-2</v>
      </c>
      <c r="AG3588" s="16">
        <v>199127</v>
      </c>
      <c r="AH3588" s="16">
        <v>0.438</v>
      </c>
      <c r="AI3588" s="16">
        <v>62.3</v>
      </c>
      <c r="AJ3588" s="16">
        <v>59.5</v>
      </c>
      <c r="AK3588" s="16">
        <v>-1.5754999999999999</v>
      </c>
      <c r="AL3588" s="16">
        <v>-0.93520000000000003</v>
      </c>
      <c r="AM3588" s="16">
        <v>-1.3001</v>
      </c>
      <c r="AN3588" s="16">
        <v>2.4500000000000001E-2</v>
      </c>
      <c r="AO3588" s="16">
        <v>-1.9632000000000001</v>
      </c>
      <c r="AP3588" s="16">
        <v>-1.2632000000000001</v>
      </c>
      <c r="AQ3588" s="16">
        <v>16.558</v>
      </c>
      <c r="AR3588" s="16">
        <f t="shared" si="141"/>
        <v>1</v>
      </c>
      <c r="AS3588" s="5">
        <f t="shared" ref="AS3588:AS3651" si="142">IF(D3588=1985, 0, L3588-L3587)</f>
        <v>5.7820000000000649E-3</v>
      </c>
    </row>
    <row r="3589" spans="1:45" x14ac:dyDescent="0.25">
      <c r="A3589" s="16" t="s">
        <v>405</v>
      </c>
      <c r="B3589" s="16" t="s">
        <v>199</v>
      </c>
      <c r="C3589" s="16" t="s">
        <v>387</v>
      </c>
      <c r="D3589" s="16">
        <v>2000</v>
      </c>
      <c r="E3589" s="16" t="s">
        <v>4242</v>
      </c>
      <c r="F3589" s="16" t="s">
        <v>593</v>
      </c>
      <c r="G3589" s="10">
        <v>2381.1799999999998</v>
      </c>
      <c r="H3589" s="73">
        <v>7.7753500000000004</v>
      </c>
      <c r="I3589" s="16">
        <v>4516131</v>
      </c>
      <c r="J3589" s="71">
        <v>0</v>
      </c>
      <c r="K3589" s="71">
        <v>1</v>
      </c>
      <c r="L3589" s="16">
        <v>-0.70005550000000005</v>
      </c>
      <c r="M3589" s="16">
        <v>-0.43111519999999998</v>
      </c>
      <c r="N3589" s="16">
        <v>0.40256900000000001</v>
      </c>
      <c r="O3589" s="16">
        <v>1.37944E-2</v>
      </c>
      <c r="P3589" s="16">
        <v>-0.45018570000000002</v>
      </c>
      <c r="Q3589" s="16">
        <v>-1.141189</v>
      </c>
      <c r="R3589" s="16">
        <v>0.41889999999999999</v>
      </c>
      <c r="S3589" s="16">
        <v>7.4000000000000003E-3</v>
      </c>
      <c r="T3589" s="16">
        <v>1E-4</v>
      </c>
      <c r="U3589" s="16">
        <v>3.32605</v>
      </c>
      <c r="V3589" s="16">
        <v>35.174999999999997</v>
      </c>
      <c r="W3589" s="16">
        <v>10.24</v>
      </c>
      <c r="X3589" s="16">
        <v>417.61099999999999</v>
      </c>
      <c r="Y3589" s="16">
        <v>48.495399999999997</v>
      </c>
      <c r="Z3589" s="16">
        <v>0.10349999999999999</v>
      </c>
      <c r="AA3589" s="16">
        <v>-0.79296750000000005</v>
      </c>
      <c r="AB3589" s="16">
        <v>0.24</v>
      </c>
      <c r="AC3589" s="16">
        <v>7.22</v>
      </c>
      <c r="AD3589" s="16">
        <v>44.44</v>
      </c>
      <c r="AE3589" s="16">
        <v>8.0952000000000002</v>
      </c>
      <c r="AF3589" s="16">
        <v>0.1666</v>
      </c>
      <c r="AG3589" s="16">
        <v>218709</v>
      </c>
      <c r="AH3589" s="16">
        <v>0.43190000000000001</v>
      </c>
      <c r="AI3589" s="16">
        <v>62.3</v>
      </c>
      <c r="AJ3589" s="16">
        <v>59.6</v>
      </c>
      <c r="AK3589" s="16">
        <v>-1.5752999999999999</v>
      </c>
      <c r="AL3589" s="16">
        <v>-0.95179999999999998</v>
      </c>
      <c r="AM3589" s="16">
        <v>-1.3449</v>
      </c>
      <c r="AN3589" s="16">
        <v>-5.96E-2</v>
      </c>
      <c r="AO3589" s="16">
        <v>-1.9358</v>
      </c>
      <c r="AP3589" s="16">
        <v>-1.2121999999999999</v>
      </c>
      <c r="AQ3589" s="16">
        <v>16.558</v>
      </c>
      <c r="AR3589" s="16">
        <f t="shared" ref="AR3589:AR3652" si="143">IF(OR(AND(I3589&lt;&gt;"", I3589&gt;=10000000, AQ3589&lt;=32.5), AND(A3589="Middle East &amp; North Africa", I3589&lt;&gt;"", I3589&gt;=9000000, AQ3589&lt;&gt;"", AQ3589&lt;=32.5)), 0, 1)</f>
        <v>1</v>
      </c>
      <c r="AS3589" s="5">
        <f t="shared" si="142"/>
        <v>2.8257499999999935E-2</v>
      </c>
    </row>
    <row r="3590" spans="1:45" x14ac:dyDescent="0.25">
      <c r="A3590" s="16" t="s">
        <v>405</v>
      </c>
      <c r="B3590" s="16" t="s">
        <v>199</v>
      </c>
      <c r="C3590" s="16" t="s">
        <v>387</v>
      </c>
      <c r="D3590" s="16">
        <v>2001</v>
      </c>
      <c r="E3590" s="16" t="s">
        <v>4236</v>
      </c>
      <c r="F3590" s="16" t="s">
        <v>593</v>
      </c>
      <c r="G3590" s="10">
        <v>2458.5100000000002</v>
      </c>
      <c r="H3590" s="73">
        <v>7.8073100000000002</v>
      </c>
      <c r="I3590" s="16">
        <v>4564080</v>
      </c>
      <c r="J3590" s="71">
        <v>0</v>
      </c>
      <c r="K3590" s="71">
        <v>1</v>
      </c>
      <c r="L3590" s="16">
        <v>-0.67571060000000005</v>
      </c>
      <c r="M3590" s="16">
        <v>-0.46892660000000003</v>
      </c>
      <c r="N3590" s="16">
        <v>0.45776159999999999</v>
      </c>
      <c r="O3590" s="16">
        <v>9.91562E-2</v>
      </c>
      <c r="P3590" s="16">
        <v>-0.42966769999999999</v>
      </c>
      <c r="Q3590" s="16">
        <v>-1.217992</v>
      </c>
      <c r="R3590" s="16">
        <v>0.32119999999999999</v>
      </c>
      <c r="S3590" s="16">
        <v>1.15E-2</v>
      </c>
      <c r="T3590" s="16">
        <v>1E-4</v>
      </c>
      <c r="U3590" s="16">
        <v>3.1307999999999998</v>
      </c>
      <c r="V3590" s="16">
        <v>36.777000000000001</v>
      </c>
      <c r="W3590" s="16">
        <v>10.874000000000001</v>
      </c>
      <c r="X3590" s="16">
        <v>418.09300000000002</v>
      </c>
      <c r="Y3590" s="16">
        <v>50.436300000000003</v>
      </c>
      <c r="Z3590" s="16">
        <v>0.12609999999999999</v>
      </c>
      <c r="AA3590" s="16">
        <v>-0.79685119999999998</v>
      </c>
      <c r="AB3590" s="16">
        <v>0.24</v>
      </c>
      <c r="AC3590" s="16">
        <v>7.22</v>
      </c>
      <c r="AD3590" s="16">
        <v>44.54</v>
      </c>
      <c r="AE3590" s="16">
        <v>8.5158000000000005</v>
      </c>
      <c r="AF3590" s="16">
        <v>0.17960000000000001</v>
      </c>
      <c r="AG3590" s="16">
        <v>233097</v>
      </c>
      <c r="AH3590" s="16">
        <v>0.44574999999999998</v>
      </c>
      <c r="AI3590" s="16">
        <v>62.4</v>
      </c>
      <c r="AJ3590" s="16">
        <v>59.7</v>
      </c>
      <c r="AK3590" s="16">
        <v>-1.7473000000000001</v>
      </c>
      <c r="AL3590" s="16">
        <v>-1.0622</v>
      </c>
      <c r="AM3590" s="16">
        <v>-1.4372</v>
      </c>
      <c r="AN3590" s="16">
        <v>-4.2999999999999997E-2</v>
      </c>
      <c r="AO3590" s="16">
        <v>-1.9596</v>
      </c>
      <c r="AP3590" s="16">
        <v>-1.2623</v>
      </c>
      <c r="AQ3590" s="16">
        <v>16.558</v>
      </c>
      <c r="AR3590" s="16">
        <f t="shared" si="143"/>
        <v>1</v>
      </c>
      <c r="AS3590" s="5">
        <f t="shared" si="142"/>
        <v>2.4344900000000003E-2</v>
      </c>
    </row>
    <row r="3591" spans="1:45" x14ac:dyDescent="0.25">
      <c r="A3591" s="16" t="s">
        <v>405</v>
      </c>
      <c r="B3591" s="16" t="s">
        <v>199</v>
      </c>
      <c r="C3591" s="16" t="s">
        <v>387</v>
      </c>
      <c r="D3591" s="16">
        <v>2002</v>
      </c>
      <c r="E3591" s="16" t="s">
        <v>4248</v>
      </c>
      <c r="F3591" s="16" t="s">
        <v>593</v>
      </c>
      <c r="G3591" s="10">
        <v>2440.2800000000002</v>
      </c>
      <c r="H3591" s="73">
        <v>7.7998669999999999</v>
      </c>
      <c r="I3591" s="16">
        <v>4610002</v>
      </c>
      <c r="J3591" s="71">
        <v>0</v>
      </c>
      <c r="K3591" s="71">
        <v>1</v>
      </c>
      <c r="L3591" s="16">
        <v>-0.68520309999999995</v>
      </c>
      <c r="M3591" s="16">
        <v>-0.42788989999999999</v>
      </c>
      <c r="N3591" s="16">
        <v>0.52357410000000004</v>
      </c>
      <c r="O3591" s="16">
        <v>4.6676099999999998E-2</v>
      </c>
      <c r="P3591" s="16">
        <v>-0.42815880000000001</v>
      </c>
      <c r="Q3591" s="16">
        <v>-1.2947580000000001</v>
      </c>
      <c r="R3591" s="16">
        <v>0.37630000000000002</v>
      </c>
      <c r="S3591" s="16">
        <v>1.44E-2</v>
      </c>
      <c r="T3591" s="16">
        <v>1E-4</v>
      </c>
      <c r="U3591" s="16">
        <v>3.1577999999999999</v>
      </c>
      <c r="V3591" s="16">
        <v>38.378999999999998</v>
      </c>
      <c r="W3591" s="16">
        <v>11.224</v>
      </c>
      <c r="X3591" s="16">
        <v>419.25900000000001</v>
      </c>
      <c r="Y3591" s="16">
        <v>51.448700000000002</v>
      </c>
      <c r="Z3591" s="16">
        <v>0.1036</v>
      </c>
      <c r="AA3591" s="16">
        <v>-0.70208720000000002</v>
      </c>
      <c r="AB3591" s="16">
        <v>0.24</v>
      </c>
      <c r="AC3591" s="16">
        <v>7.22</v>
      </c>
      <c r="AD3591" s="16">
        <v>42.1</v>
      </c>
      <c r="AE3591" s="16">
        <v>8.1301000000000005</v>
      </c>
      <c r="AF3591" s="16">
        <v>0.1777</v>
      </c>
      <c r="AG3591" s="16">
        <v>232600</v>
      </c>
      <c r="AH3591" s="16">
        <v>0.45639999999999997</v>
      </c>
      <c r="AI3591" s="16">
        <v>62.4</v>
      </c>
      <c r="AJ3591" s="16">
        <v>59.9</v>
      </c>
      <c r="AK3591" s="16">
        <v>-1.9193</v>
      </c>
      <c r="AL3591" s="16">
        <v>-1.1726000000000001</v>
      </c>
      <c r="AM3591" s="16">
        <v>-1.5294000000000001</v>
      </c>
      <c r="AN3591" s="16">
        <v>-2.64E-2</v>
      </c>
      <c r="AO3591" s="16">
        <v>-1.9834000000000001</v>
      </c>
      <c r="AP3591" s="16">
        <v>-1.3123</v>
      </c>
      <c r="AQ3591" s="16">
        <v>16.558</v>
      </c>
      <c r="AR3591" s="16">
        <f t="shared" si="143"/>
        <v>1</v>
      </c>
      <c r="AS3591" s="5">
        <f t="shared" si="142"/>
        <v>-9.4924999999999038E-3</v>
      </c>
    </row>
    <row r="3592" spans="1:45" x14ac:dyDescent="0.25">
      <c r="A3592" s="16" t="s">
        <v>405</v>
      </c>
      <c r="B3592" s="16" t="s">
        <v>199</v>
      </c>
      <c r="C3592" s="16" t="s">
        <v>387</v>
      </c>
      <c r="D3592" s="16">
        <v>2003</v>
      </c>
      <c r="E3592" s="16" t="s">
        <v>4252</v>
      </c>
      <c r="F3592" s="16" t="s">
        <v>593</v>
      </c>
      <c r="G3592" s="10">
        <v>2495.29</v>
      </c>
      <c r="H3592" s="73">
        <v>7.8221600000000002</v>
      </c>
      <c r="I3592" s="16">
        <v>4655741</v>
      </c>
      <c r="J3592" s="71">
        <v>0</v>
      </c>
      <c r="K3592" s="71">
        <v>1</v>
      </c>
      <c r="L3592" s="16">
        <v>-0.62092170000000002</v>
      </c>
      <c r="M3592" s="16">
        <v>-0.4387645</v>
      </c>
      <c r="N3592" s="16">
        <v>0.61216000000000004</v>
      </c>
      <c r="O3592" s="16">
        <v>0.108125</v>
      </c>
      <c r="P3592" s="16">
        <v>-0.41843940000000002</v>
      </c>
      <c r="Q3592" s="16">
        <v>-1.3026409999999999</v>
      </c>
      <c r="R3592" s="16">
        <v>0.38340000000000002</v>
      </c>
      <c r="S3592" s="16">
        <v>1.0500000000000001E-2</v>
      </c>
      <c r="T3592" s="16">
        <v>1E-4</v>
      </c>
      <c r="U3592" s="16">
        <v>3.4798</v>
      </c>
      <c r="V3592" s="16">
        <v>39.981000000000002</v>
      </c>
      <c r="W3592" s="16">
        <v>11.356</v>
      </c>
      <c r="X3592" s="16">
        <v>421.19200000000001</v>
      </c>
      <c r="Y3592" s="16">
        <v>52.341799999999999</v>
      </c>
      <c r="Z3592" s="16">
        <v>0.10349999999999999</v>
      </c>
      <c r="AA3592" s="16">
        <v>-0.82675620000000005</v>
      </c>
      <c r="AB3592" s="16">
        <v>0.24</v>
      </c>
      <c r="AC3592" s="16">
        <v>7.22</v>
      </c>
      <c r="AD3592" s="16">
        <v>45.31</v>
      </c>
      <c r="AE3592" s="16">
        <v>8.0915999999999997</v>
      </c>
      <c r="AF3592" s="16">
        <v>0.19769999999999999</v>
      </c>
      <c r="AG3592" s="16">
        <v>232356</v>
      </c>
      <c r="AH3592" s="16">
        <v>0.47615000000000002</v>
      </c>
      <c r="AI3592" s="16">
        <v>62.5</v>
      </c>
      <c r="AJ3592" s="16">
        <v>60</v>
      </c>
      <c r="AK3592" s="16">
        <v>-2.0103</v>
      </c>
      <c r="AL3592" s="16">
        <v>-1.1034999999999999</v>
      </c>
      <c r="AM3592" s="16">
        <v>-1.5646</v>
      </c>
      <c r="AN3592" s="16">
        <v>3.0700000000000002E-2</v>
      </c>
      <c r="AO3592" s="16">
        <v>-1.9372</v>
      </c>
      <c r="AP3592" s="16">
        <v>-1.3916999999999999</v>
      </c>
      <c r="AQ3592" s="16">
        <v>16.558</v>
      </c>
      <c r="AR3592" s="16">
        <f t="shared" si="143"/>
        <v>1</v>
      </c>
      <c r="AS3592" s="5">
        <f t="shared" si="142"/>
        <v>6.4281399999999933E-2</v>
      </c>
    </row>
    <row r="3593" spans="1:45" x14ac:dyDescent="0.25">
      <c r="A3593" s="16" t="s">
        <v>405</v>
      </c>
      <c r="B3593" s="16" t="s">
        <v>199</v>
      </c>
      <c r="C3593" s="16" t="s">
        <v>387</v>
      </c>
      <c r="D3593" s="16">
        <v>2004</v>
      </c>
      <c r="E3593" s="16" t="s">
        <v>4253</v>
      </c>
      <c r="F3593" s="16" t="s">
        <v>593</v>
      </c>
      <c r="G3593" s="10">
        <v>2593.52</v>
      </c>
      <c r="H3593" s="73">
        <v>7.8607699999999996</v>
      </c>
      <c r="I3593" s="16">
        <v>4703398</v>
      </c>
      <c r="J3593" s="71">
        <v>0</v>
      </c>
      <c r="K3593" s="71">
        <v>1</v>
      </c>
      <c r="L3593" s="16">
        <v>-0.68132499999999996</v>
      </c>
      <c r="M3593" s="16">
        <v>-0.47922930000000002</v>
      </c>
      <c r="N3593" s="16">
        <v>0.54180519999999999</v>
      </c>
      <c r="O3593" s="16">
        <v>0.178373</v>
      </c>
      <c r="P3593" s="16">
        <v>-0.39439170000000001</v>
      </c>
      <c r="Q3593" s="16">
        <v>-1.431775</v>
      </c>
      <c r="R3593" s="16">
        <v>0.3044</v>
      </c>
      <c r="S3593" s="16">
        <v>1.12E-2</v>
      </c>
      <c r="T3593" s="16">
        <v>1E-4</v>
      </c>
      <c r="U3593" s="16">
        <v>2.55505</v>
      </c>
      <c r="V3593" s="16">
        <v>41.582999999999998</v>
      </c>
      <c r="W3593" s="16">
        <v>11.488</v>
      </c>
      <c r="X3593" s="16">
        <v>418.762</v>
      </c>
      <c r="Y3593" s="16">
        <v>56.120199999999997</v>
      </c>
      <c r="Z3593" s="16">
        <v>9.2600000000000002E-2</v>
      </c>
      <c r="AA3593" s="16">
        <v>-0.8539426</v>
      </c>
      <c r="AB3593" s="16">
        <v>0.24</v>
      </c>
      <c r="AC3593" s="16">
        <v>7.22</v>
      </c>
      <c r="AD3593" s="16">
        <v>46.01</v>
      </c>
      <c r="AE3593" s="16">
        <v>8.2607999999999997</v>
      </c>
      <c r="AF3593" s="16">
        <v>1.0667</v>
      </c>
      <c r="AG3593" s="16">
        <v>253786</v>
      </c>
      <c r="AH3593" s="16">
        <v>0.49135000000000001</v>
      </c>
      <c r="AI3593" s="16">
        <v>62.6</v>
      </c>
      <c r="AJ3593" s="16">
        <v>60.1</v>
      </c>
      <c r="AK3593" s="16">
        <v>-1.9619</v>
      </c>
      <c r="AL3593" s="16">
        <v>-1.3773</v>
      </c>
      <c r="AM3593" s="16">
        <v>-1.6757</v>
      </c>
      <c r="AN3593" s="16">
        <v>-0.1109</v>
      </c>
      <c r="AO3593" s="16">
        <v>-2.0142000000000002</v>
      </c>
      <c r="AP3593" s="16">
        <v>-1.5852999999999999</v>
      </c>
      <c r="AQ3593" s="16">
        <v>16.558</v>
      </c>
      <c r="AR3593" s="16">
        <f t="shared" si="143"/>
        <v>1</v>
      </c>
      <c r="AS3593" s="5">
        <f t="shared" si="142"/>
        <v>-6.0403299999999938E-2</v>
      </c>
    </row>
    <row r="3594" spans="1:45" x14ac:dyDescent="0.25">
      <c r="A3594" s="16" t="s">
        <v>405</v>
      </c>
      <c r="B3594" s="16" t="s">
        <v>199</v>
      </c>
      <c r="C3594" s="16" t="s">
        <v>387</v>
      </c>
      <c r="D3594" s="16">
        <v>2005</v>
      </c>
      <c r="E3594" s="16" t="s">
        <v>4238</v>
      </c>
      <c r="F3594" s="16" t="s">
        <v>593</v>
      </c>
      <c r="G3594" s="10">
        <v>2900.12</v>
      </c>
      <c r="H3594" s="73">
        <v>7.9725080000000004</v>
      </c>
      <c r="I3594" s="16">
        <v>4754641</v>
      </c>
      <c r="J3594" s="71">
        <v>0</v>
      </c>
      <c r="K3594" s="71">
        <v>1</v>
      </c>
      <c r="L3594" s="16">
        <v>-0.58937919999999999</v>
      </c>
      <c r="M3594" s="16">
        <v>-0.43582369999999998</v>
      </c>
      <c r="N3594" s="16">
        <v>0.69943739999999999</v>
      </c>
      <c r="O3594" s="16">
        <v>0.113721</v>
      </c>
      <c r="P3594" s="16">
        <v>-0.34690710000000002</v>
      </c>
      <c r="Q3594" s="16">
        <v>-1.406344</v>
      </c>
      <c r="R3594" s="16">
        <v>0.40749999999999997</v>
      </c>
      <c r="S3594" s="16">
        <v>7.7999999999999996E-3</v>
      </c>
      <c r="T3594" s="16">
        <v>1E-4</v>
      </c>
      <c r="U3594" s="16">
        <v>3.54895</v>
      </c>
      <c r="V3594" s="16">
        <v>43.185000000000002</v>
      </c>
      <c r="W3594" s="16">
        <v>11.62</v>
      </c>
      <c r="X3594" s="16">
        <v>420.44200000000001</v>
      </c>
      <c r="Y3594" s="16">
        <v>53.041899999999998</v>
      </c>
      <c r="Z3594" s="16">
        <v>9.5600000000000004E-2</v>
      </c>
      <c r="AA3594" s="16">
        <v>-0.84229120000000002</v>
      </c>
      <c r="AB3594" s="16">
        <v>0.24</v>
      </c>
      <c r="AC3594" s="16">
        <v>7.22</v>
      </c>
      <c r="AD3594" s="16">
        <v>45.71</v>
      </c>
      <c r="AE3594" s="16">
        <v>8.3849</v>
      </c>
      <c r="AF3594" s="16">
        <v>2.2115</v>
      </c>
      <c r="AG3594" s="16">
        <v>270018</v>
      </c>
      <c r="AH3594" s="16">
        <v>0.56805000000000005</v>
      </c>
      <c r="AI3594" s="16">
        <v>62.6</v>
      </c>
      <c r="AJ3594" s="16">
        <v>60.2</v>
      </c>
      <c r="AK3594" s="16">
        <v>-2.0156000000000001</v>
      </c>
      <c r="AL3594" s="16">
        <v>-1.4337</v>
      </c>
      <c r="AM3594" s="16">
        <v>-1.6241000000000001</v>
      </c>
      <c r="AN3594" s="16">
        <v>5.9799999999999999E-2</v>
      </c>
      <c r="AO3594" s="16">
        <v>-1.9724999999999999</v>
      </c>
      <c r="AP3594" s="16">
        <v>-1.5785</v>
      </c>
      <c r="AQ3594" s="16">
        <v>16.558</v>
      </c>
      <c r="AR3594" s="16">
        <f t="shared" si="143"/>
        <v>1</v>
      </c>
      <c r="AS3594" s="5">
        <f t="shared" si="142"/>
        <v>9.1945799999999966E-2</v>
      </c>
    </row>
    <row r="3595" spans="1:45" x14ac:dyDescent="0.25">
      <c r="A3595" s="16" t="s">
        <v>405</v>
      </c>
      <c r="B3595" s="16" t="s">
        <v>199</v>
      </c>
      <c r="C3595" s="16" t="s">
        <v>387</v>
      </c>
      <c r="D3595" s="16">
        <v>2006</v>
      </c>
      <c r="E3595" s="16" t="s">
        <v>4233</v>
      </c>
      <c r="F3595" s="16" t="s">
        <v>593</v>
      </c>
      <c r="G3595" s="10">
        <v>3181.07</v>
      </c>
      <c r="H3595" s="73">
        <v>8.0649739999999994</v>
      </c>
      <c r="I3595" s="16">
        <v>4810105</v>
      </c>
      <c r="J3595" s="71">
        <v>0</v>
      </c>
      <c r="K3595" s="71">
        <v>1</v>
      </c>
      <c r="L3595" s="16">
        <v>-0.62667499999999998</v>
      </c>
      <c r="M3595" s="16">
        <v>-0.4356835</v>
      </c>
      <c r="N3595" s="16">
        <v>0.71660729999999995</v>
      </c>
      <c r="O3595" s="16">
        <v>9.5878400000000003E-2</v>
      </c>
      <c r="P3595" s="16">
        <v>-0.3441439</v>
      </c>
      <c r="Q3595" s="16">
        <v>-1.495031</v>
      </c>
      <c r="R3595" s="16">
        <v>0.44309999999999999</v>
      </c>
      <c r="S3595" s="16">
        <v>2.7000000000000001E-3</v>
      </c>
      <c r="T3595" s="16">
        <v>1E-4</v>
      </c>
      <c r="U3595" s="16">
        <v>3.4295</v>
      </c>
      <c r="V3595" s="16">
        <v>44.581000000000003</v>
      </c>
      <c r="W3595" s="16">
        <v>12.013</v>
      </c>
      <c r="X3595" s="16">
        <v>416.685</v>
      </c>
      <c r="Y3595" s="16">
        <v>54.763300000000001</v>
      </c>
      <c r="Z3595" s="16">
        <v>8.5300000000000001E-2</v>
      </c>
      <c r="AA3595" s="16">
        <v>-0.73742960000000002</v>
      </c>
      <c r="AB3595" s="16">
        <v>0.24</v>
      </c>
      <c r="AC3595" s="16">
        <v>7.22</v>
      </c>
      <c r="AD3595" s="16">
        <v>43.01</v>
      </c>
      <c r="AE3595" s="16">
        <v>8.8263999999999996</v>
      </c>
      <c r="AF3595" s="16">
        <v>4.5166000000000004</v>
      </c>
      <c r="AG3595" s="16">
        <v>284281</v>
      </c>
      <c r="AH3595" s="16">
        <v>0.52175000000000005</v>
      </c>
      <c r="AI3595" s="16">
        <v>62.7</v>
      </c>
      <c r="AJ3595" s="16">
        <v>60.4</v>
      </c>
      <c r="AK3595" s="16">
        <v>-2.0394000000000001</v>
      </c>
      <c r="AL3595" s="16">
        <v>-1.4973000000000001</v>
      </c>
      <c r="AM3595" s="16">
        <v>-1.5606</v>
      </c>
      <c r="AN3595" s="16">
        <v>-0.2417</v>
      </c>
      <c r="AO3595" s="16">
        <v>-2.1778</v>
      </c>
      <c r="AP3595" s="16">
        <v>-1.5846</v>
      </c>
      <c r="AQ3595" s="16">
        <v>16.558</v>
      </c>
      <c r="AR3595" s="16">
        <f t="shared" si="143"/>
        <v>1</v>
      </c>
      <c r="AS3595" s="5">
        <f t="shared" si="142"/>
        <v>-3.729579999999999E-2</v>
      </c>
    </row>
    <row r="3596" spans="1:45" x14ac:dyDescent="0.25">
      <c r="A3596" s="16" t="s">
        <v>405</v>
      </c>
      <c r="B3596" s="16" t="s">
        <v>199</v>
      </c>
      <c r="C3596" s="16" t="s">
        <v>387</v>
      </c>
      <c r="D3596" s="16">
        <v>2007</v>
      </c>
      <c r="E3596" s="16" t="s">
        <v>4243</v>
      </c>
      <c r="F3596" s="16" t="s">
        <v>593</v>
      </c>
      <c r="G3596" s="10">
        <v>3489.33</v>
      </c>
      <c r="H3596" s="73">
        <v>8.1574650000000002</v>
      </c>
      <c r="I3596" s="16">
        <v>4870137</v>
      </c>
      <c r="J3596" s="71">
        <v>0</v>
      </c>
      <c r="K3596" s="71">
        <v>1</v>
      </c>
      <c r="L3596" s="16">
        <v>-0.46800770000000003</v>
      </c>
      <c r="M3596" s="16">
        <v>-0.49497010000000002</v>
      </c>
      <c r="N3596" s="16">
        <v>0.86166719999999997</v>
      </c>
      <c r="O3596" s="16">
        <v>0.21205599999999999</v>
      </c>
      <c r="P3596" s="16">
        <v>-0.30751650000000003</v>
      </c>
      <c r="Q3596" s="16">
        <v>-1.3808039999999999</v>
      </c>
      <c r="R3596" s="16">
        <v>0.35039999999999999</v>
      </c>
      <c r="S3596" s="16">
        <v>4.0000000000000002E-4</v>
      </c>
      <c r="T3596" s="16">
        <v>1E-4</v>
      </c>
      <c r="U3596" s="16">
        <v>3.9862000000000002</v>
      </c>
      <c r="V3596" s="16">
        <v>45.976999999999997</v>
      </c>
      <c r="W3596" s="16">
        <v>12.406000000000001</v>
      </c>
      <c r="X3596" s="16">
        <v>421.83100000000002</v>
      </c>
      <c r="Y3596" s="16">
        <v>60.087699999999998</v>
      </c>
      <c r="Z3596" s="16">
        <v>8.5400000000000004E-2</v>
      </c>
      <c r="AA3596" s="16">
        <v>-0.74131329999999995</v>
      </c>
      <c r="AB3596" s="16">
        <v>0.24</v>
      </c>
      <c r="AC3596" s="16">
        <v>7.22</v>
      </c>
      <c r="AD3596" s="16">
        <v>43.11</v>
      </c>
      <c r="AE3596" s="16">
        <v>9.4309999999999992</v>
      </c>
      <c r="AF3596" s="16">
        <v>7.8560999999999996</v>
      </c>
      <c r="AG3596" s="16">
        <v>306284</v>
      </c>
      <c r="AH3596" s="16">
        <v>0.53695000000000004</v>
      </c>
      <c r="AI3596" s="16">
        <v>62.7423</v>
      </c>
      <c r="AJ3596" s="16">
        <v>60.465400000000002</v>
      </c>
      <c r="AK3596" s="16">
        <v>-2.1223999999999998</v>
      </c>
      <c r="AL3596" s="16">
        <v>-1.4722</v>
      </c>
      <c r="AM3596" s="16">
        <v>-1.4421999999999999</v>
      </c>
      <c r="AN3596" s="16">
        <v>0.2117</v>
      </c>
      <c r="AO3596" s="16">
        <v>-2.0733999999999999</v>
      </c>
      <c r="AP3596" s="16">
        <v>-1.5072000000000001</v>
      </c>
      <c r="AQ3596" s="16">
        <v>16.558</v>
      </c>
      <c r="AR3596" s="16">
        <f t="shared" si="143"/>
        <v>1</v>
      </c>
      <c r="AS3596" s="5">
        <f t="shared" si="142"/>
        <v>0.15866729999999996</v>
      </c>
    </row>
    <row r="3597" spans="1:45" x14ac:dyDescent="0.25">
      <c r="A3597" s="16" t="s">
        <v>405</v>
      </c>
      <c r="B3597" s="16" t="s">
        <v>199</v>
      </c>
      <c r="C3597" s="16" t="s">
        <v>387</v>
      </c>
      <c r="D3597" s="16">
        <v>2008</v>
      </c>
      <c r="E3597" s="16" t="s">
        <v>4257</v>
      </c>
      <c r="F3597" s="16" t="s">
        <v>593</v>
      </c>
      <c r="G3597" s="10">
        <v>3949.05</v>
      </c>
      <c r="H3597" s="73">
        <v>8.2812300000000008</v>
      </c>
      <c r="I3597" s="16">
        <v>4935762</v>
      </c>
      <c r="J3597" s="71">
        <v>0</v>
      </c>
      <c r="K3597" s="71">
        <v>1</v>
      </c>
      <c r="L3597" s="16">
        <v>-0.34675729999999999</v>
      </c>
      <c r="M3597" s="16">
        <v>-0.4916587</v>
      </c>
      <c r="N3597" s="16">
        <v>0.91937139999999995</v>
      </c>
      <c r="O3597" s="16">
        <v>0.2759817</v>
      </c>
      <c r="P3597" s="16">
        <v>-0.24988170000000001</v>
      </c>
      <c r="Q3597" s="16">
        <v>-1.292829</v>
      </c>
      <c r="R3597" s="16">
        <v>0.37309999999999999</v>
      </c>
      <c r="S3597" s="16">
        <v>-2E-3</v>
      </c>
      <c r="T3597" s="16">
        <v>1E-4</v>
      </c>
      <c r="U3597" s="16">
        <v>3.9676999999999998</v>
      </c>
      <c r="V3597" s="16">
        <v>47.372999999999998</v>
      </c>
      <c r="W3597" s="16">
        <v>12.798999999999999</v>
      </c>
      <c r="X3597" s="16">
        <v>422.76400000000001</v>
      </c>
      <c r="Y3597" s="16">
        <v>61.429600000000001</v>
      </c>
      <c r="Z3597" s="16">
        <v>0.1052</v>
      </c>
      <c r="AA3597" s="16">
        <v>-0.73548760000000002</v>
      </c>
      <c r="AB3597" s="16">
        <v>0.24</v>
      </c>
      <c r="AC3597" s="16">
        <v>7.22</v>
      </c>
      <c r="AD3597" s="16">
        <v>42.96</v>
      </c>
      <c r="AE3597" s="16">
        <v>9.7135999999999996</v>
      </c>
      <c r="AF3597" s="16">
        <v>23.0837</v>
      </c>
      <c r="AG3597" s="16">
        <v>305844</v>
      </c>
      <c r="AH3597" s="16">
        <v>0.55215000000000003</v>
      </c>
      <c r="AI3597" s="16">
        <v>62.802199999999999</v>
      </c>
      <c r="AJ3597" s="16">
        <v>60.584600000000002</v>
      </c>
      <c r="AK3597" s="16">
        <v>-2.0720000000000001</v>
      </c>
      <c r="AL3597" s="16">
        <v>-1.4097</v>
      </c>
      <c r="AM3597" s="16">
        <v>-1.4301999999999999</v>
      </c>
      <c r="AN3597" s="16">
        <v>0.49830000000000002</v>
      </c>
      <c r="AO3597" s="16">
        <v>-2.0546000000000002</v>
      </c>
      <c r="AP3597" s="16">
        <v>-1.4065000000000001</v>
      </c>
      <c r="AQ3597" s="16">
        <v>16.558</v>
      </c>
      <c r="AR3597" s="16">
        <f t="shared" si="143"/>
        <v>1</v>
      </c>
      <c r="AS3597" s="5">
        <f t="shared" si="142"/>
        <v>0.12125040000000004</v>
      </c>
    </row>
    <row r="3598" spans="1:45" x14ac:dyDescent="0.25">
      <c r="A3598" s="16" t="s">
        <v>405</v>
      </c>
      <c r="B3598" s="16" t="s">
        <v>199</v>
      </c>
      <c r="C3598" s="16" t="s">
        <v>387</v>
      </c>
      <c r="D3598" s="16">
        <v>2009</v>
      </c>
      <c r="E3598" s="16" t="s">
        <v>4237</v>
      </c>
      <c r="F3598" s="16" t="s">
        <v>593</v>
      </c>
      <c r="G3598" s="10">
        <v>4129.54</v>
      </c>
      <c r="H3598" s="73">
        <v>8.3259220000000003</v>
      </c>
      <c r="I3598" s="16">
        <v>5007950</v>
      </c>
      <c r="J3598" s="71">
        <v>0</v>
      </c>
      <c r="K3598" s="71">
        <v>1</v>
      </c>
      <c r="L3598" s="16">
        <v>-0.28347280000000002</v>
      </c>
      <c r="M3598" s="16">
        <v>-0.4414168</v>
      </c>
      <c r="N3598" s="16">
        <v>0.98165480000000005</v>
      </c>
      <c r="O3598" s="16">
        <v>0.26245940000000001</v>
      </c>
      <c r="P3598" s="16">
        <v>-0.19084580000000001</v>
      </c>
      <c r="Q3598" s="16">
        <v>-1.3100560000000001</v>
      </c>
      <c r="R3598" s="16">
        <v>0.4617</v>
      </c>
      <c r="S3598" s="16">
        <v>-1.5E-3</v>
      </c>
      <c r="T3598" s="16">
        <v>1E-4</v>
      </c>
      <c r="U3598" s="16">
        <v>4.0570000000000004</v>
      </c>
      <c r="V3598" s="16">
        <v>48.768999999999998</v>
      </c>
      <c r="W3598" s="16">
        <v>13.192</v>
      </c>
      <c r="X3598" s="16">
        <v>422.63799999999998</v>
      </c>
      <c r="Y3598" s="16">
        <v>61.243699999999997</v>
      </c>
      <c r="Z3598" s="16">
        <v>9.4100000000000003E-2</v>
      </c>
      <c r="AA3598" s="16">
        <v>-0.76849959999999995</v>
      </c>
      <c r="AB3598" s="16">
        <v>0.24</v>
      </c>
      <c r="AC3598" s="16">
        <v>7.22</v>
      </c>
      <c r="AD3598" s="16">
        <v>43.81</v>
      </c>
      <c r="AE3598" s="16">
        <v>9.9280000000000008</v>
      </c>
      <c r="AF3598" s="16">
        <v>42.838000000000001</v>
      </c>
      <c r="AG3598" s="16">
        <v>320951</v>
      </c>
      <c r="AH3598" s="16">
        <v>0.52254999999999996</v>
      </c>
      <c r="AI3598" s="16">
        <v>62.862099999999998</v>
      </c>
      <c r="AJ3598" s="16">
        <v>60.703800000000001</v>
      </c>
      <c r="AK3598" s="16">
        <v>-2.0488</v>
      </c>
      <c r="AL3598" s="16">
        <v>-1.4648000000000001</v>
      </c>
      <c r="AM3598" s="16">
        <v>-1.4664999999999999</v>
      </c>
      <c r="AN3598" s="16">
        <v>0.45660000000000001</v>
      </c>
      <c r="AO3598" s="16">
        <v>-2.0339</v>
      </c>
      <c r="AP3598" s="16">
        <v>-1.4212</v>
      </c>
      <c r="AQ3598" s="16">
        <v>16.558</v>
      </c>
      <c r="AR3598" s="16">
        <f t="shared" si="143"/>
        <v>1</v>
      </c>
      <c r="AS3598" s="5">
        <f t="shared" si="142"/>
        <v>6.3284499999999966E-2</v>
      </c>
    </row>
    <row r="3599" spans="1:45" x14ac:dyDescent="0.25">
      <c r="A3599" s="16" t="s">
        <v>405</v>
      </c>
      <c r="B3599" s="16" t="s">
        <v>199</v>
      </c>
      <c r="C3599" s="16" t="s">
        <v>387</v>
      </c>
      <c r="D3599" s="16">
        <v>2010</v>
      </c>
      <c r="E3599" s="16" t="s">
        <v>4245</v>
      </c>
      <c r="F3599" s="16" t="s">
        <v>593</v>
      </c>
      <c r="G3599" s="10">
        <v>4439.2</v>
      </c>
      <c r="H3599" s="73">
        <v>8.3982309999999991</v>
      </c>
      <c r="I3599" s="16">
        <v>5087210</v>
      </c>
      <c r="J3599" s="71">
        <v>0</v>
      </c>
      <c r="K3599" s="71">
        <v>1</v>
      </c>
      <c r="L3599" s="16">
        <v>-0.2290596</v>
      </c>
      <c r="M3599" s="16">
        <v>-0.44930310000000001</v>
      </c>
      <c r="N3599" s="16">
        <v>1.007037</v>
      </c>
      <c r="O3599" s="16">
        <v>0.33745969999999997</v>
      </c>
      <c r="P3599" s="16">
        <v>-0.11913749999999999</v>
      </c>
      <c r="Q3599" s="16">
        <v>-1.3604449999999999</v>
      </c>
      <c r="R3599" s="16">
        <v>0.4521</v>
      </c>
      <c r="S3599" s="16">
        <v>-2.2000000000000001E-3</v>
      </c>
      <c r="T3599" s="16">
        <v>1E-4</v>
      </c>
      <c r="U3599" s="16">
        <v>3.6783000000000001</v>
      </c>
      <c r="V3599" s="16">
        <v>50.164999999999999</v>
      </c>
      <c r="W3599" s="16">
        <v>13.25</v>
      </c>
      <c r="X3599" s="16">
        <v>427.608</v>
      </c>
      <c r="Y3599" s="16">
        <v>64.273700000000005</v>
      </c>
      <c r="Z3599" s="16">
        <v>9.7900000000000001E-2</v>
      </c>
      <c r="AA3599" s="16">
        <v>-0.77626729999999999</v>
      </c>
      <c r="AB3599" s="16">
        <v>0.24</v>
      </c>
      <c r="AC3599" s="16">
        <v>7.22</v>
      </c>
      <c r="AD3599" s="16">
        <v>44.01</v>
      </c>
      <c r="AE3599" s="16">
        <v>10.3134</v>
      </c>
      <c r="AF3599" s="16">
        <v>63.419800000000002</v>
      </c>
      <c r="AG3599" s="16">
        <v>330425</v>
      </c>
      <c r="AH3599" s="16">
        <v>0.5181</v>
      </c>
      <c r="AI3599" s="16">
        <v>62.921999999999997</v>
      </c>
      <c r="AJ3599" s="16">
        <v>60.823099999999997</v>
      </c>
      <c r="AK3599" s="16">
        <v>-2.0004</v>
      </c>
      <c r="AL3599" s="16">
        <v>-1.4357</v>
      </c>
      <c r="AM3599" s="16">
        <v>-1.5786</v>
      </c>
      <c r="AN3599" s="16">
        <v>0.255</v>
      </c>
      <c r="AO3599" s="16">
        <v>-2.0781000000000001</v>
      </c>
      <c r="AP3599" s="16">
        <v>-1.4457</v>
      </c>
      <c r="AQ3599" s="16">
        <v>16.558</v>
      </c>
      <c r="AR3599" s="16">
        <f t="shared" si="143"/>
        <v>1</v>
      </c>
      <c r="AS3599" s="5">
        <f t="shared" si="142"/>
        <v>5.4413200000000023E-2</v>
      </c>
    </row>
    <row r="3600" spans="1:45" x14ac:dyDescent="0.25">
      <c r="A3600" s="16" t="s">
        <v>405</v>
      </c>
      <c r="B3600" s="16" t="s">
        <v>199</v>
      </c>
      <c r="C3600" s="16" t="s">
        <v>387</v>
      </c>
      <c r="D3600" s="16">
        <v>2011</v>
      </c>
      <c r="E3600" s="16" t="s">
        <v>4256</v>
      </c>
      <c r="F3600" s="16" t="s">
        <v>593</v>
      </c>
      <c r="G3600" s="10">
        <v>5006.3</v>
      </c>
      <c r="H3600" s="73">
        <v>8.5184519999999999</v>
      </c>
      <c r="I3600" s="16">
        <v>5174061</v>
      </c>
      <c r="J3600" s="71">
        <v>0</v>
      </c>
      <c r="K3600" s="71">
        <v>1</v>
      </c>
      <c r="L3600" s="16">
        <v>-0.15069859999999999</v>
      </c>
      <c r="M3600" s="16">
        <v>-0.43350559999999999</v>
      </c>
      <c r="N3600" s="16">
        <v>1.045652</v>
      </c>
      <c r="O3600" s="16">
        <v>0.35319040000000002</v>
      </c>
      <c r="P3600" s="16">
        <v>1.1343300000000001E-2</v>
      </c>
      <c r="Q3600" s="16">
        <v>-1.3924510000000001</v>
      </c>
      <c r="R3600" s="16">
        <v>0.49320000000000003</v>
      </c>
      <c r="S3600" s="16">
        <v>-4.1999999999999997E-3</v>
      </c>
      <c r="T3600" s="16">
        <v>2.0000000000000001E-4</v>
      </c>
      <c r="U3600" s="16">
        <v>3.3552</v>
      </c>
      <c r="V3600" s="16">
        <v>52.722000000000001</v>
      </c>
      <c r="W3600" s="16">
        <v>13.31</v>
      </c>
      <c r="X3600" s="16">
        <v>429.80399999999997</v>
      </c>
      <c r="Y3600" s="16">
        <v>65.774199999999993</v>
      </c>
      <c r="Z3600" s="16">
        <v>9.1499999999999998E-2</v>
      </c>
      <c r="AA3600" s="16">
        <v>-0.76267399999999996</v>
      </c>
      <c r="AB3600" s="16">
        <v>0.24</v>
      </c>
      <c r="AC3600" s="16">
        <v>7.22</v>
      </c>
      <c r="AD3600" s="16">
        <v>43.66</v>
      </c>
      <c r="AE3600" s="16">
        <v>10.711499999999999</v>
      </c>
      <c r="AF3600" s="16">
        <v>103.786</v>
      </c>
      <c r="AG3600" s="16">
        <v>337206</v>
      </c>
      <c r="AH3600" s="16">
        <v>0.51419999999999999</v>
      </c>
      <c r="AI3600" s="16">
        <v>62.981900000000003</v>
      </c>
      <c r="AJ3600" s="16">
        <v>60.942300000000003</v>
      </c>
      <c r="AK3600" s="16">
        <v>-2.1229</v>
      </c>
      <c r="AL3600" s="16">
        <v>-1.4447000000000001</v>
      </c>
      <c r="AM3600" s="16">
        <v>-1.6153</v>
      </c>
      <c r="AN3600" s="16">
        <v>0.1799</v>
      </c>
      <c r="AO3600" s="16">
        <v>-2.0495000000000001</v>
      </c>
      <c r="AP3600" s="16">
        <v>-1.4214</v>
      </c>
      <c r="AQ3600" s="16">
        <v>16.558</v>
      </c>
      <c r="AR3600" s="16">
        <f t="shared" si="143"/>
        <v>1</v>
      </c>
      <c r="AS3600" s="5">
        <f t="shared" si="142"/>
        <v>7.8361000000000014E-2</v>
      </c>
    </row>
    <row r="3601" spans="1:45" x14ac:dyDescent="0.25">
      <c r="A3601" s="16" t="s">
        <v>405</v>
      </c>
      <c r="B3601" s="16" t="s">
        <v>199</v>
      </c>
      <c r="C3601" s="16" t="s">
        <v>387</v>
      </c>
      <c r="D3601" s="16">
        <v>2012</v>
      </c>
      <c r="E3601" s="16" t="s">
        <v>4259</v>
      </c>
      <c r="F3601" s="16" t="s">
        <v>593</v>
      </c>
      <c r="G3601" s="10">
        <v>5462.98</v>
      </c>
      <c r="H3601" s="73">
        <v>8.6057500000000005</v>
      </c>
      <c r="I3601" s="16">
        <v>5267839</v>
      </c>
      <c r="J3601" s="71">
        <v>0</v>
      </c>
      <c r="K3601" s="71">
        <v>1</v>
      </c>
      <c r="L3601" s="16">
        <v>-3.5478700000000002E-2</v>
      </c>
      <c r="M3601" s="16">
        <v>-0.4420386</v>
      </c>
      <c r="N3601" s="16">
        <v>1.06908</v>
      </c>
      <c r="O3601" s="16">
        <v>0.44506459999999998</v>
      </c>
      <c r="P3601" s="16">
        <v>7.1949200000000005E-2</v>
      </c>
      <c r="Q3601" s="16">
        <v>-1.3044610000000001</v>
      </c>
      <c r="R3601" s="16">
        <v>0.48139999999999999</v>
      </c>
      <c r="S3601" s="16">
        <v>-5.0000000000000001E-3</v>
      </c>
      <c r="T3601" s="16">
        <v>2.9999999999999997E-4</v>
      </c>
      <c r="U3601" s="16">
        <v>3.0491999999999999</v>
      </c>
      <c r="V3601" s="16">
        <v>55.279000000000003</v>
      </c>
      <c r="W3601" s="16">
        <v>13.37</v>
      </c>
      <c r="X3601" s="16">
        <v>429.33699999999999</v>
      </c>
      <c r="Y3601" s="16">
        <v>69.852099999999993</v>
      </c>
      <c r="Z3601" s="16">
        <v>9.1899999999999996E-2</v>
      </c>
      <c r="AA3601" s="16">
        <v>-0.7723835</v>
      </c>
      <c r="AB3601" s="16">
        <v>0.24</v>
      </c>
      <c r="AC3601" s="16">
        <v>7.22</v>
      </c>
      <c r="AD3601" s="16">
        <v>43.91</v>
      </c>
      <c r="AE3601" s="16">
        <v>11.115600000000001</v>
      </c>
      <c r="AF3601" s="16">
        <v>114.05500000000001</v>
      </c>
      <c r="AG3601" s="16">
        <v>343132</v>
      </c>
      <c r="AH3601" s="16">
        <v>0.55984999999999996</v>
      </c>
      <c r="AI3601" s="16">
        <v>63.041800000000002</v>
      </c>
      <c r="AJ3601" s="16">
        <v>61.061500000000002</v>
      </c>
      <c r="AK3601" s="16">
        <v>-2.2155999999999998</v>
      </c>
      <c r="AL3601" s="16">
        <v>-1.3463000000000001</v>
      </c>
      <c r="AM3601" s="16">
        <v>-1.2873000000000001</v>
      </c>
      <c r="AN3601" s="16">
        <v>0.3427</v>
      </c>
      <c r="AO3601" s="16">
        <v>-2.0840999999999998</v>
      </c>
      <c r="AP3601" s="16">
        <v>-1.3688</v>
      </c>
      <c r="AQ3601" s="16">
        <v>16.558</v>
      </c>
      <c r="AR3601" s="16">
        <f t="shared" si="143"/>
        <v>1</v>
      </c>
      <c r="AS3601" s="5">
        <f t="shared" si="142"/>
        <v>0.11521989999999999</v>
      </c>
    </row>
    <row r="3602" spans="1:45" x14ac:dyDescent="0.25">
      <c r="A3602" s="16" t="s">
        <v>405</v>
      </c>
      <c r="B3602" s="16" t="s">
        <v>199</v>
      </c>
      <c r="C3602" s="16" t="s">
        <v>387</v>
      </c>
      <c r="D3602" s="16">
        <v>2013</v>
      </c>
      <c r="E3602" s="16" t="s">
        <v>4234</v>
      </c>
      <c r="F3602" s="16" t="s">
        <v>593</v>
      </c>
      <c r="G3602" s="10">
        <v>5909.77</v>
      </c>
      <c r="H3602" s="73">
        <v>8.6843620000000001</v>
      </c>
      <c r="I3602" s="16">
        <v>5366277</v>
      </c>
      <c r="J3602" s="71">
        <v>0</v>
      </c>
      <c r="K3602" s="71">
        <v>1</v>
      </c>
      <c r="L3602" s="16">
        <v>-9.6200999999999995E-3</v>
      </c>
      <c r="M3602" s="16">
        <v>-0.46141149999999997</v>
      </c>
      <c r="N3602" s="16">
        <v>1.184785</v>
      </c>
      <c r="O3602" s="16">
        <v>0.40176729999999999</v>
      </c>
      <c r="P3602" s="16">
        <v>0.1010067</v>
      </c>
      <c r="Q3602" s="16">
        <v>-1.3294060000000001</v>
      </c>
      <c r="R3602" s="16">
        <v>0.441</v>
      </c>
      <c r="S3602" s="16">
        <v>-3.8E-3</v>
      </c>
      <c r="T3602" s="16">
        <v>1E-4</v>
      </c>
      <c r="U3602" s="16">
        <v>3.2985500000000001</v>
      </c>
      <c r="V3602" s="16">
        <v>57.835999999999999</v>
      </c>
      <c r="W3602" s="16">
        <v>13.43</v>
      </c>
      <c r="X3602" s="16">
        <v>434.18200000000002</v>
      </c>
      <c r="Y3602" s="16">
        <v>67.414699999999996</v>
      </c>
      <c r="Z3602" s="16">
        <v>9.4700000000000006E-2</v>
      </c>
      <c r="AA3602" s="16">
        <v>-0.78403469999999997</v>
      </c>
      <c r="AB3602" s="16">
        <v>0.24</v>
      </c>
      <c r="AC3602" s="16">
        <v>7.22</v>
      </c>
      <c r="AD3602" s="16">
        <v>44.21</v>
      </c>
      <c r="AE3602" s="16">
        <v>11.4884</v>
      </c>
      <c r="AF3602" s="16">
        <v>116.893</v>
      </c>
      <c r="AG3602" s="16">
        <v>360108</v>
      </c>
      <c r="AH3602" s="16">
        <v>0.57225000000000004</v>
      </c>
      <c r="AI3602" s="16">
        <v>63.101599999999998</v>
      </c>
      <c r="AJ3602" s="16">
        <v>61.180799999999998</v>
      </c>
      <c r="AK3602" s="16">
        <v>-2.1762000000000001</v>
      </c>
      <c r="AL3602" s="16">
        <v>-1.3419000000000001</v>
      </c>
      <c r="AM3602" s="16">
        <v>-1.3108</v>
      </c>
      <c r="AN3602" s="16">
        <v>0.16850000000000001</v>
      </c>
      <c r="AO3602" s="16">
        <v>-2.1063000000000001</v>
      </c>
      <c r="AP3602" s="16">
        <v>-1.3543000000000001</v>
      </c>
      <c r="AQ3602" s="16">
        <v>16.558</v>
      </c>
      <c r="AR3602" s="16">
        <f t="shared" si="143"/>
        <v>1</v>
      </c>
      <c r="AS3602" s="5">
        <f t="shared" si="142"/>
        <v>2.5858600000000002E-2</v>
      </c>
    </row>
    <row r="3603" spans="1:45" x14ac:dyDescent="0.25">
      <c r="A3603" s="16" t="s">
        <v>405</v>
      </c>
      <c r="B3603" s="16" t="s">
        <v>199</v>
      </c>
      <c r="C3603" s="16" t="s">
        <v>387</v>
      </c>
      <c r="D3603" s="16">
        <v>2014</v>
      </c>
      <c r="E3603" s="16" t="s">
        <v>4250</v>
      </c>
      <c r="F3603" s="16" t="s">
        <v>593</v>
      </c>
      <c r="G3603" s="10">
        <v>6399.27</v>
      </c>
      <c r="H3603" s="73">
        <v>8.7639390000000006</v>
      </c>
      <c r="I3603" s="16">
        <v>5466241</v>
      </c>
      <c r="J3603" s="71">
        <v>0</v>
      </c>
      <c r="K3603" s="71">
        <v>1</v>
      </c>
      <c r="L3603" s="16">
        <v>7.9754900000000004E-2</v>
      </c>
      <c r="M3603" s="16">
        <v>-0.49872040000000001</v>
      </c>
      <c r="N3603" s="16">
        <v>1.2405919999999999</v>
      </c>
      <c r="O3603" s="16">
        <v>0.46744599999999997</v>
      </c>
      <c r="P3603" s="16">
        <v>0.1363394</v>
      </c>
      <c r="Q3603" s="16">
        <v>-1.2504850000000001</v>
      </c>
      <c r="R3603" s="16">
        <v>0.38340000000000002</v>
      </c>
      <c r="S3603" s="16">
        <v>-5.5999999999999999E-3</v>
      </c>
      <c r="T3603" s="16">
        <v>2.0000000000000001E-4</v>
      </c>
      <c r="U3603" s="16">
        <v>3.2925</v>
      </c>
      <c r="V3603" s="16">
        <v>60.393000000000001</v>
      </c>
      <c r="W3603" s="16">
        <v>13.49</v>
      </c>
      <c r="X3603" s="16">
        <v>433.846</v>
      </c>
      <c r="Y3603" s="16">
        <v>69.394000000000005</v>
      </c>
      <c r="Z3603" s="16">
        <v>9.4100000000000003E-2</v>
      </c>
      <c r="AA3603" s="16">
        <v>-0.85510770000000003</v>
      </c>
      <c r="AB3603" s="16">
        <v>0.24</v>
      </c>
      <c r="AC3603" s="16">
        <v>7.22</v>
      </c>
      <c r="AD3603" s="16">
        <v>46.04</v>
      </c>
      <c r="AE3603" s="16">
        <v>11.7652</v>
      </c>
      <c r="AF3603" s="16">
        <v>135.78</v>
      </c>
      <c r="AG3603" s="16">
        <v>296769</v>
      </c>
      <c r="AH3603" s="16">
        <v>0.5847</v>
      </c>
      <c r="AI3603" s="16">
        <v>63.161499999999997</v>
      </c>
      <c r="AJ3603" s="16">
        <v>61.3</v>
      </c>
      <c r="AK3603" s="16">
        <v>-2.2221000000000002</v>
      </c>
      <c r="AL3603" s="16">
        <v>-1.2190000000000001</v>
      </c>
      <c r="AM3603" s="16">
        <v>-0.86350000000000005</v>
      </c>
      <c r="AN3603" s="16">
        <v>2.8400000000000002E-2</v>
      </c>
      <c r="AO3603" s="16">
        <v>-2.0889000000000002</v>
      </c>
      <c r="AP3603" s="16">
        <v>-1.3311999999999999</v>
      </c>
      <c r="AQ3603" s="16">
        <v>16.558</v>
      </c>
      <c r="AR3603" s="16">
        <f t="shared" si="143"/>
        <v>1</v>
      </c>
      <c r="AS3603" s="5">
        <f t="shared" si="142"/>
        <v>8.937500000000001E-2</v>
      </c>
    </row>
    <row r="3604" spans="1:45" x14ac:dyDescent="0.25">
      <c r="A3604" s="16" t="s">
        <v>406</v>
      </c>
      <c r="B3604" s="16" t="s">
        <v>151</v>
      </c>
      <c r="C3604" s="16" t="s">
        <v>385</v>
      </c>
      <c r="D3604" s="16">
        <v>1985</v>
      </c>
      <c r="E3604" s="16" t="s">
        <v>4170</v>
      </c>
      <c r="F3604" s="16" t="s">
        <v>592</v>
      </c>
      <c r="G3604" s="10">
        <v>2166.91</v>
      </c>
      <c r="H3604" s="73">
        <v>7.6810590000000003</v>
      </c>
      <c r="I3604" s="16" t="s">
        <v>6700</v>
      </c>
      <c r="K3604" s="71">
        <v>0.90500000000000003</v>
      </c>
      <c r="L3604" s="16">
        <v>-0.83628990000000003</v>
      </c>
      <c r="M3604" s="16">
        <v>-0.35538259999999999</v>
      </c>
      <c r="N3604" s="16">
        <v>-0.84298620000000002</v>
      </c>
      <c r="O3604" s="16">
        <v>-0.5274375</v>
      </c>
      <c r="P3604" s="16">
        <v>-0.42725730000000001</v>
      </c>
      <c r="Q3604" s="16">
        <v>0.31612200000000001</v>
      </c>
      <c r="R3604" s="16">
        <v>0.60719999999999996</v>
      </c>
      <c r="S3604" s="16">
        <v>5.0000000000000001E-4</v>
      </c>
      <c r="T3604" s="16">
        <v>0</v>
      </c>
      <c r="U3604" s="16">
        <v>5.5396999999999998</v>
      </c>
      <c r="V3604" s="16">
        <v>6.36</v>
      </c>
      <c r="W3604" s="16">
        <v>1.86</v>
      </c>
      <c r="X3604" s="16">
        <v>362.13900000000001</v>
      </c>
      <c r="Y3604" s="16">
        <v>39.040300000000002</v>
      </c>
      <c r="Z3604" s="16">
        <v>0.18210000000000001</v>
      </c>
      <c r="AA3604" s="16">
        <v>0.63158619999999999</v>
      </c>
      <c r="AB3604" s="16">
        <v>0.59</v>
      </c>
      <c r="AC3604" s="16">
        <v>7.76</v>
      </c>
      <c r="AD3604" s="16">
        <v>18.495000000000001</v>
      </c>
      <c r="AE3604" s="16">
        <v>2.6337999999999999</v>
      </c>
      <c r="AF3604" s="16">
        <v>0</v>
      </c>
      <c r="AG3604" s="16">
        <v>58165.2</v>
      </c>
      <c r="AH3604" s="16">
        <v>0.20449999999999999</v>
      </c>
      <c r="AI3604" s="16">
        <v>70.017799999999994</v>
      </c>
      <c r="AJ3604" s="16">
        <v>80.264300000000006</v>
      </c>
      <c r="AK3604" s="16">
        <v>-1.1762999999999999</v>
      </c>
      <c r="AL3604" s="16">
        <v>0.19139999999999999</v>
      </c>
      <c r="AM3604" s="16">
        <v>1.0821000000000001</v>
      </c>
      <c r="AN3604" s="16">
        <v>1.105</v>
      </c>
      <c r="AO3604" s="16">
        <v>0.17369999999999999</v>
      </c>
      <c r="AP3604" s="16">
        <v>-0.15079999999999999</v>
      </c>
      <c r="AQ3604" s="16">
        <v>3.8536000000000001</v>
      </c>
      <c r="AR3604" s="16">
        <f t="shared" si="143"/>
        <v>1</v>
      </c>
      <c r="AS3604" s="5">
        <f t="shared" si="142"/>
        <v>0</v>
      </c>
    </row>
    <row r="3605" spans="1:45" x14ac:dyDescent="0.25">
      <c r="A3605" s="16" t="s">
        <v>406</v>
      </c>
      <c r="B3605" s="16" t="s">
        <v>151</v>
      </c>
      <c r="C3605" s="16" t="s">
        <v>385</v>
      </c>
      <c r="D3605" s="16">
        <v>1986</v>
      </c>
      <c r="E3605" s="16" t="s">
        <v>4186</v>
      </c>
      <c r="F3605" s="16" t="s">
        <v>592</v>
      </c>
      <c r="G3605" s="10">
        <v>2082.13</v>
      </c>
      <c r="H3605" s="73">
        <v>7.6411470000000001</v>
      </c>
      <c r="I3605" s="16" t="s">
        <v>6700</v>
      </c>
      <c r="J3605" s="71">
        <v>-4.9000000000000002E-2</v>
      </c>
      <c r="K3605" s="71">
        <v>0.86199999999999999</v>
      </c>
      <c r="L3605" s="16">
        <v>-0.79443030000000003</v>
      </c>
      <c r="M3605" s="16">
        <v>-0.342698</v>
      </c>
      <c r="N3605" s="16">
        <v>-0.79304569999999996</v>
      </c>
      <c r="O3605" s="16">
        <v>-0.49883369999999999</v>
      </c>
      <c r="P3605" s="16">
        <v>-0.41188200000000003</v>
      </c>
      <c r="Q3605" s="16">
        <v>0.30156899999999998</v>
      </c>
      <c r="R3605" s="16">
        <v>0.6099</v>
      </c>
      <c r="S3605" s="16">
        <v>1E-3</v>
      </c>
      <c r="T3605" s="16">
        <v>1E-3</v>
      </c>
      <c r="U3605" s="16">
        <v>5.8795000000000002</v>
      </c>
      <c r="V3605" s="16">
        <v>6.7519999999999998</v>
      </c>
      <c r="W3605" s="16">
        <v>1.98</v>
      </c>
      <c r="X3605" s="16">
        <v>361.91199999999998</v>
      </c>
      <c r="Y3605" s="16">
        <v>39.869599999999998</v>
      </c>
      <c r="Z3605" s="16">
        <v>0.187</v>
      </c>
      <c r="AA3605" s="16">
        <v>0.62692570000000003</v>
      </c>
      <c r="AB3605" s="16">
        <v>0.59</v>
      </c>
      <c r="AC3605" s="16">
        <v>7.76</v>
      </c>
      <c r="AD3605" s="16">
        <v>18.614999999999998</v>
      </c>
      <c r="AE3605" s="16">
        <v>2.9371</v>
      </c>
      <c r="AF3605" s="16">
        <v>0</v>
      </c>
      <c r="AG3605" s="16">
        <v>59965.599999999999</v>
      </c>
      <c r="AH3605" s="16">
        <v>0.20150000000000001</v>
      </c>
      <c r="AI3605" s="16">
        <v>70.777600000000007</v>
      </c>
      <c r="AJ3605" s="16">
        <v>80.882400000000004</v>
      </c>
      <c r="AK3605" s="16">
        <v>-1.1538999999999999</v>
      </c>
      <c r="AL3605" s="16">
        <v>0.18099999999999999</v>
      </c>
      <c r="AM3605" s="16">
        <v>1.0461</v>
      </c>
      <c r="AN3605" s="16">
        <v>1.0476000000000001</v>
      </c>
      <c r="AO3605" s="16">
        <v>0.16039999999999999</v>
      </c>
      <c r="AP3605" s="16">
        <v>-0.14499999999999999</v>
      </c>
      <c r="AQ3605" s="16">
        <v>3.8536000000000001</v>
      </c>
      <c r="AR3605" s="16">
        <f t="shared" si="143"/>
        <v>1</v>
      </c>
      <c r="AS3605" s="5">
        <f t="shared" si="142"/>
        <v>4.1859599999999997E-2</v>
      </c>
    </row>
    <row r="3606" spans="1:45" x14ac:dyDescent="0.25">
      <c r="A3606" s="16" t="s">
        <v>406</v>
      </c>
      <c r="B3606" s="16" t="s">
        <v>151</v>
      </c>
      <c r="C3606" s="16" t="s">
        <v>385</v>
      </c>
      <c r="D3606" s="16">
        <v>1987</v>
      </c>
      <c r="E3606" s="16" t="s">
        <v>4182</v>
      </c>
      <c r="F3606" s="16" t="s">
        <v>592</v>
      </c>
      <c r="G3606" s="10">
        <v>2168.9499999999998</v>
      </c>
      <c r="H3606" s="73">
        <v>7.6820000000000004</v>
      </c>
      <c r="I3606" s="16" t="s">
        <v>6700</v>
      </c>
      <c r="J3606" s="71">
        <v>1.9E-2</v>
      </c>
      <c r="K3606" s="71">
        <v>0.878</v>
      </c>
      <c r="L3606" s="16">
        <v>-0.81049360000000004</v>
      </c>
      <c r="M3606" s="16">
        <v>-0.33840160000000002</v>
      </c>
      <c r="N3606" s="16">
        <v>-0.79545739999999998</v>
      </c>
      <c r="O3606" s="16">
        <v>-0.53440200000000004</v>
      </c>
      <c r="P3606" s="16">
        <v>-0.39932430000000002</v>
      </c>
      <c r="Q3606" s="16">
        <v>0.28703099999999998</v>
      </c>
      <c r="R3606" s="16">
        <v>0.61260000000000003</v>
      </c>
      <c r="S3606" s="16">
        <v>1.5E-3</v>
      </c>
      <c r="T3606" s="16">
        <v>1.1000000000000001E-3</v>
      </c>
      <c r="U3606" s="16">
        <v>5.6833999999999998</v>
      </c>
      <c r="V3606" s="16">
        <v>7.1440000000000001</v>
      </c>
      <c r="W3606" s="16">
        <v>2.1</v>
      </c>
      <c r="X3606" s="16">
        <v>362.31099999999998</v>
      </c>
      <c r="Y3606" s="16">
        <v>40.698999999999998</v>
      </c>
      <c r="Z3606" s="16">
        <v>0.15759999999999999</v>
      </c>
      <c r="AA3606" s="16">
        <v>0.62245930000000005</v>
      </c>
      <c r="AB3606" s="16">
        <v>0.59</v>
      </c>
      <c r="AC3606" s="16">
        <v>7.76</v>
      </c>
      <c r="AD3606" s="16">
        <v>18.73</v>
      </c>
      <c r="AE3606" s="16">
        <v>3.0085999999999999</v>
      </c>
      <c r="AF3606" s="16">
        <v>3.0000000000000001E-3</v>
      </c>
      <c r="AG3606" s="16">
        <v>62149.1</v>
      </c>
      <c r="AH3606" s="16">
        <v>0.19839999999999999</v>
      </c>
      <c r="AI3606" s="16">
        <v>71.537499999999994</v>
      </c>
      <c r="AJ3606" s="16">
        <v>81.500399999999999</v>
      </c>
      <c r="AK3606" s="16">
        <v>-1.1315999999999999</v>
      </c>
      <c r="AL3606" s="16">
        <v>0.17069999999999999</v>
      </c>
      <c r="AM3606" s="16">
        <v>1.01</v>
      </c>
      <c r="AN3606" s="16">
        <v>0.99029999999999996</v>
      </c>
      <c r="AO3606" s="16">
        <v>0.1472</v>
      </c>
      <c r="AP3606" s="16">
        <v>-0.13919999999999999</v>
      </c>
      <c r="AQ3606" s="16">
        <v>3.8536000000000001</v>
      </c>
      <c r="AR3606" s="16">
        <f t="shared" si="143"/>
        <v>1</v>
      </c>
      <c r="AS3606" s="5">
        <f t="shared" si="142"/>
        <v>-1.6063300000000003E-2</v>
      </c>
    </row>
    <row r="3607" spans="1:45" x14ac:dyDescent="0.25">
      <c r="A3607" s="16" t="s">
        <v>406</v>
      </c>
      <c r="B3607" s="16" t="s">
        <v>151</v>
      </c>
      <c r="C3607" s="16" t="s">
        <v>385</v>
      </c>
      <c r="D3607" s="16">
        <v>1988</v>
      </c>
      <c r="E3607" s="16" t="s">
        <v>4187</v>
      </c>
      <c r="F3607" s="16" t="s">
        <v>592</v>
      </c>
      <c r="G3607" s="10">
        <v>2121.1</v>
      </c>
      <c r="H3607" s="73">
        <v>7.6596919999999997</v>
      </c>
      <c r="I3607" s="16" t="s">
        <v>6700</v>
      </c>
      <c r="J3607" s="71">
        <v>-1.4999999999999999E-2</v>
      </c>
      <c r="K3607" s="71">
        <v>0.86499999999999999</v>
      </c>
      <c r="L3607" s="16">
        <v>-0.78684270000000001</v>
      </c>
      <c r="M3607" s="16">
        <v>-0.3337271</v>
      </c>
      <c r="N3607" s="16">
        <v>-0.77493820000000002</v>
      </c>
      <c r="O3607" s="16">
        <v>-0.50922860000000003</v>
      </c>
      <c r="P3607" s="16">
        <v>-0.38412669999999999</v>
      </c>
      <c r="Q3607" s="16">
        <v>0.2724954</v>
      </c>
      <c r="R3607" s="16">
        <v>0.61529999999999996</v>
      </c>
      <c r="S3607" s="16">
        <v>2.0999999999999999E-3</v>
      </c>
      <c r="T3607" s="16">
        <v>1.1999999999999999E-3</v>
      </c>
      <c r="U3607" s="16">
        <v>5.7237999999999998</v>
      </c>
      <c r="V3607" s="16">
        <v>7.5359999999999996</v>
      </c>
      <c r="W3607" s="16">
        <v>2.2200000000000002</v>
      </c>
      <c r="X3607" s="16">
        <v>362.40699999999998</v>
      </c>
      <c r="Y3607" s="16">
        <v>41.528300000000002</v>
      </c>
      <c r="Z3607" s="16">
        <v>0.16070000000000001</v>
      </c>
      <c r="AA3607" s="16">
        <v>0.61799300000000001</v>
      </c>
      <c r="AB3607" s="16">
        <v>0.59</v>
      </c>
      <c r="AC3607" s="16">
        <v>7.76</v>
      </c>
      <c r="AD3607" s="16">
        <v>18.844999999999999</v>
      </c>
      <c r="AE3607" s="16">
        <v>3.2080000000000002</v>
      </c>
      <c r="AF3607" s="16">
        <v>5.1999999999999998E-3</v>
      </c>
      <c r="AG3607" s="16">
        <v>66203.3</v>
      </c>
      <c r="AH3607" s="16">
        <v>0.19539999999999999</v>
      </c>
      <c r="AI3607" s="16">
        <v>72.297399999999996</v>
      </c>
      <c r="AJ3607" s="16">
        <v>82.118499999999997</v>
      </c>
      <c r="AK3607" s="16">
        <v>-1.1093</v>
      </c>
      <c r="AL3607" s="16">
        <v>0.16039999999999999</v>
      </c>
      <c r="AM3607" s="16">
        <v>0.97399999999999998</v>
      </c>
      <c r="AN3607" s="16">
        <v>0.93289999999999995</v>
      </c>
      <c r="AO3607" s="16">
        <v>0.13400000000000001</v>
      </c>
      <c r="AP3607" s="16">
        <v>-0.13339999999999999</v>
      </c>
      <c r="AQ3607" s="16">
        <v>3.8536000000000001</v>
      </c>
      <c r="AR3607" s="16">
        <f t="shared" si="143"/>
        <v>1</v>
      </c>
      <c r="AS3607" s="5">
        <f t="shared" si="142"/>
        <v>2.365090000000003E-2</v>
      </c>
    </row>
    <row r="3608" spans="1:45" x14ac:dyDescent="0.25">
      <c r="A3608" s="16" t="s">
        <v>406</v>
      </c>
      <c r="B3608" s="16" t="s">
        <v>151</v>
      </c>
      <c r="C3608" s="16" t="s">
        <v>385</v>
      </c>
      <c r="D3608" s="16">
        <v>1989</v>
      </c>
      <c r="E3608" s="16" t="s">
        <v>4179</v>
      </c>
      <c r="F3608" s="16" t="s">
        <v>592</v>
      </c>
      <c r="G3608" s="10">
        <v>2110.04</v>
      </c>
      <c r="H3608" s="73">
        <v>7.6544639999999999</v>
      </c>
      <c r="I3608" s="16" t="s">
        <v>6700</v>
      </c>
      <c r="J3608" s="71">
        <v>0</v>
      </c>
      <c r="K3608" s="71">
        <v>0.86599999999999999</v>
      </c>
      <c r="L3608" s="16">
        <v>-0.75808050000000005</v>
      </c>
      <c r="M3608" s="16">
        <v>-0.32943070000000002</v>
      </c>
      <c r="N3608" s="16">
        <v>-0.7489517</v>
      </c>
      <c r="O3608" s="16">
        <v>-0.4778212</v>
      </c>
      <c r="P3608" s="16">
        <v>-0.36902000000000001</v>
      </c>
      <c r="Q3608" s="16">
        <v>0.25795980000000002</v>
      </c>
      <c r="R3608" s="16">
        <v>0.61799999999999999</v>
      </c>
      <c r="S3608" s="16">
        <v>2.5999999999999999E-3</v>
      </c>
      <c r="T3608" s="16">
        <v>1.2999999999999999E-3</v>
      </c>
      <c r="U3608" s="16">
        <v>5.7641</v>
      </c>
      <c r="V3608" s="16">
        <v>7.9279999999999999</v>
      </c>
      <c r="W3608" s="16">
        <v>2.34</v>
      </c>
      <c r="X3608" s="16">
        <v>363.36200000000002</v>
      </c>
      <c r="Y3608" s="16">
        <v>42.357599999999998</v>
      </c>
      <c r="Z3608" s="16">
        <v>0.1671</v>
      </c>
      <c r="AA3608" s="16">
        <v>0.6133324</v>
      </c>
      <c r="AB3608" s="16">
        <v>0.59</v>
      </c>
      <c r="AC3608" s="16">
        <v>7.76</v>
      </c>
      <c r="AD3608" s="16">
        <v>18.965</v>
      </c>
      <c r="AE3608" s="16">
        <v>3.4912000000000001</v>
      </c>
      <c r="AF3608" s="16">
        <v>8.0000000000000002E-3</v>
      </c>
      <c r="AG3608" s="16">
        <v>68051.399999999994</v>
      </c>
      <c r="AH3608" s="16">
        <v>0.1923</v>
      </c>
      <c r="AI3608" s="16">
        <v>73.057199999999995</v>
      </c>
      <c r="AJ3608" s="16">
        <v>82.736599999999996</v>
      </c>
      <c r="AK3608" s="16">
        <v>-1.087</v>
      </c>
      <c r="AL3608" s="16">
        <v>0.15010000000000001</v>
      </c>
      <c r="AM3608" s="16">
        <v>0.93799999999999994</v>
      </c>
      <c r="AN3608" s="16">
        <v>0.87549999999999994</v>
      </c>
      <c r="AO3608" s="16">
        <v>0.1208</v>
      </c>
      <c r="AP3608" s="16">
        <v>-0.12759999999999999</v>
      </c>
      <c r="AQ3608" s="16">
        <v>3.8536000000000001</v>
      </c>
      <c r="AR3608" s="16">
        <f t="shared" si="143"/>
        <v>1</v>
      </c>
      <c r="AS3608" s="5">
        <f t="shared" si="142"/>
        <v>2.876219999999996E-2</v>
      </c>
    </row>
    <row r="3609" spans="1:45" x14ac:dyDescent="0.25">
      <c r="A3609" s="16" t="s">
        <v>406</v>
      </c>
      <c r="B3609" s="16" t="s">
        <v>151</v>
      </c>
      <c r="C3609" s="16" t="s">
        <v>385</v>
      </c>
      <c r="D3609" s="16">
        <v>1990</v>
      </c>
      <c r="E3609" s="16" t="s">
        <v>4197</v>
      </c>
      <c r="F3609" s="16" t="s">
        <v>592</v>
      </c>
      <c r="G3609" s="10">
        <v>2227.4699999999998</v>
      </c>
      <c r="H3609" s="73">
        <v>7.7086220000000001</v>
      </c>
      <c r="I3609" s="16" t="s">
        <v>6700</v>
      </c>
      <c r="J3609" s="71">
        <v>3.2000000000000001E-2</v>
      </c>
      <c r="K3609" s="71">
        <v>0.89400000000000002</v>
      </c>
      <c r="L3609" s="16">
        <v>-0.74266920000000003</v>
      </c>
      <c r="M3609" s="16">
        <v>-0.31315340000000003</v>
      </c>
      <c r="N3609" s="16">
        <v>-0.7246264</v>
      </c>
      <c r="O3609" s="16">
        <v>-0.4661305</v>
      </c>
      <c r="P3609" s="16">
        <v>-0.37246230000000002</v>
      </c>
      <c r="Q3609" s="16">
        <v>0.24337110000000001</v>
      </c>
      <c r="R3609" s="16">
        <v>0.62080000000000002</v>
      </c>
      <c r="S3609" s="16">
        <v>6.4999999999999997E-3</v>
      </c>
      <c r="T3609" s="16">
        <v>1.2999999999999999E-3</v>
      </c>
      <c r="U3609" s="16">
        <v>5.7908999999999997</v>
      </c>
      <c r="V3609" s="16">
        <v>8.32</v>
      </c>
      <c r="W3609" s="16">
        <v>2.46</v>
      </c>
      <c r="X3609" s="16">
        <v>364.279</v>
      </c>
      <c r="Y3609" s="16">
        <v>43.186900000000001</v>
      </c>
      <c r="Z3609" s="16">
        <v>0.15970000000000001</v>
      </c>
      <c r="AA3609" s="16">
        <v>0.59080670000000002</v>
      </c>
      <c r="AB3609" s="16">
        <v>0.59</v>
      </c>
      <c r="AC3609" s="16">
        <v>7.76</v>
      </c>
      <c r="AD3609" s="16">
        <v>19.545000000000002</v>
      </c>
      <c r="AE3609" s="16">
        <v>3.7225000000000001</v>
      </c>
      <c r="AF3609" s="16">
        <v>1.17E-2</v>
      </c>
      <c r="AG3609" s="16">
        <v>71262.100000000006</v>
      </c>
      <c r="AH3609" s="16">
        <v>0.18679999999999999</v>
      </c>
      <c r="AI3609" s="16">
        <v>72.599999999999994</v>
      </c>
      <c r="AJ3609" s="16">
        <v>82.5</v>
      </c>
      <c r="AK3609" s="16">
        <v>-1.0647</v>
      </c>
      <c r="AL3609" s="16">
        <v>0.13969999999999999</v>
      </c>
      <c r="AM3609" s="16">
        <v>0.90190000000000003</v>
      </c>
      <c r="AN3609" s="16">
        <v>0.81810000000000005</v>
      </c>
      <c r="AO3609" s="16">
        <v>0.1075</v>
      </c>
      <c r="AP3609" s="16">
        <v>-0.12180000000000001</v>
      </c>
      <c r="AQ3609" s="16">
        <v>3.8536000000000001</v>
      </c>
      <c r="AR3609" s="16">
        <f t="shared" si="143"/>
        <v>1</v>
      </c>
      <c r="AS3609" s="5">
        <f t="shared" si="142"/>
        <v>1.5411300000000017E-2</v>
      </c>
    </row>
    <row r="3610" spans="1:45" x14ac:dyDescent="0.25">
      <c r="A3610" s="16" t="s">
        <v>406</v>
      </c>
      <c r="B3610" s="16" t="s">
        <v>151</v>
      </c>
      <c r="C3610" s="16" t="s">
        <v>385</v>
      </c>
      <c r="D3610" s="16">
        <v>1991</v>
      </c>
      <c r="E3610" s="16" t="s">
        <v>4181</v>
      </c>
      <c r="F3610" s="16" t="s">
        <v>592</v>
      </c>
      <c r="G3610" s="10">
        <v>2263.61</v>
      </c>
      <c r="H3610" s="73">
        <v>7.7247149999999998</v>
      </c>
      <c r="I3610" s="16" t="s">
        <v>6700</v>
      </c>
      <c r="J3610" s="71">
        <v>2E-3</v>
      </c>
      <c r="K3610" s="71">
        <v>0.89500000000000002</v>
      </c>
      <c r="L3610" s="16">
        <v>-0.71518899999999996</v>
      </c>
      <c r="M3610" s="16">
        <v>-0.31511050000000002</v>
      </c>
      <c r="N3610" s="16">
        <v>-0.68008970000000002</v>
      </c>
      <c r="O3610" s="16">
        <v>-0.45448309999999997</v>
      </c>
      <c r="P3610" s="16">
        <v>-0.35237889999999999</v>
      </c>
      <c r="Q3610" s="16">
        <v>0.2288511</v>
      </c>
      <c r="R3610" s="16">
        <v>0.62350000000000005</v>
      </c>
      <c r="S3610" s="16">
        <v>5.1000000000000004E-3</v>
      </c>
      <c r="T3610" s="16">
        <v>1.5E-3</v>
      </c>
      <c r="U3610" s="16">
        <v>6.0274999999999999</v>
      </c>
      <c r="V3610" s="16">
        <v>8.6080000000000005</v>
      </c>
      <c r="W3610" s="16">
        <v>2.6419999999999999</v>
      </c>
      <c r="X3610" s="16">
        <v>364.67</v>
      </c>
      <c r="Y3610" s="16">
        <v>44.016300000000001</v>
      </c>
      <c r="Z3610" s="16">
        <v>0.16270000000000001</v>
      </c>
      <c r="AA3610" s="16">
        <v>0.62556639999999997</v>
      </c>
      <c r="AB3610" s="16">
        <v>0.59</v>
      </c>
      <c r="AC3610" s="16">
        <v>7.76</v>
      </c>
      <c r="AD3610" s="16">
        <v>18.649999999999999</v>
      </c>
      <c r="AE3610" s="16">
        <v>3.9901</v>
      </c>
      <c r="AF3610" s="16">
        <v>1.49E-2</v>
      </c>
      <c r="AG3610" s="16">
        <v>72491.600000000006</v>
      </c>
      <c r="AH3610" s="16">
        <v>0.184</v>
      </c>
      <c r="AI3610" s="16">
        <v>73.7</v>
      </c>
      <c r="AJ3610" s="16">
        <v>83.4</v>
      </c>
      <c r="AK3610" s="16">
        <v>-1.0424</v>
      </c>
      <c r="AL3610" s="16">
        <v>0.12939999999999999</v>
      </c>
      <c r="AM3610" s="16">
        <v>0.8659</v>
      </c>
      <c r="AN3610" s="16">
        <v>0.76080000000000003</v>
      </c>
      <c r="AO3610" s="16">
        <v>9.4299999999999995E-2</v>
      </c>
      <c r="AP3610" s="16">
        <v>-0.11600000000000001</v>
      </c>
      <c r="AQ3610" s="16">
        <v>3.8536000000000001</v>
      </c>
      <c r="AR3610" s="16">
        <f t="shared" si="143"/>
        <v>1</v>
      </c>
      <c r="AS3610" s="5">
        <f t="shared" si="142"/>
        <v>2.7480200000000066E-2</v>
      </c>
    </row>
    <row r="3611" spans="1:45" x14ac:dyDescent="0.25">
      <c r="A3611" s="16" t="s">
        <v>406</v>
      </c>
      <c r="B3611" s="16" t="s">
        <v>151</v>
      </c>
      <c r="C3611" s="16" t="s">
        <v>385</v>
      </c>
      <c r="D3611" s="16">
        <v>1992</v>
      </c>
      <c r="E3611" s="16" t="s">
        <v>4171</v>
      </c>
      <c r="F3611" s="16" t="s">
        <v>592</v>
      </c>
      <c r="G3611" s="10">
        <v>2387.67</v>
      </c>
      <c r="H3611" s="73">
        <v>7.7780740000000002</v>
      </c>
      <c r="I3611" s="16" t="s">
        <v>6700</v>
      </c>
      <c r="J3611" s="71">
        <v>3.3000000000000002E-2</v>
      </c>
      <c r="K3611" s="71">
        <v>0.92600000000000005</v>
      </c>
      <c r="L3611" s="16">
        <v>-0.70900260000000004</v>
      </c>
      <c r="M3611" s="16">
        <v>-0.31590620000000003</v>
      </c>
      <c r="N3611" s="16">
        <v>-0.69003219999999998</v>
      </c>
      <c r="O3611" s="16">
        <v>-0.44002479999999999</v>
      </c>
      <c r="P3611" s="16">
        <v>-0.32987169999999999</v>
      </c>
      <c r="Q3611" s="16">
        <v>0.21431510000000001</v>
      </c>
      <c r="R3611" s="16">
        <v>0.62619999999999998</v>
      </c>
      <c r="S3611" s="16">
        <v>4.4999999999999997E-3</v>
      </c>
      <c r="T3611" s="16">
        <v>1.5E-3</v>
      </c>
      <c r="U3611" s="16">
        <v>5.7549000000000001</v>
      </c>
      <c r="V3611" s="16">
        <v>8.8960000000000008</v>
      </c>
      <c r="W3611" s="16">
        <v>2.8239999999999998</v>
      </c>
      <c r="X3611" s="16">
        <v>364.91500000000002</v>
      </c>
      <c r="Y3611" s="16">
        <v>44.845599999999997</v>
      </c>
      <c r="Z3611" s="16">
        <v>0.16300000000000001</v>
      </c>
      <c r="AA3611" s="16">
        <v>0.6372177</v>
      </c>
      <c r="AB3611" s="16">
        <v>0.59</v>
      </c>
      <c r="AC3611" s="16">
        <v>7.76</v>
      </c>
      <c r="AD3611" s="16">
        <v>18.350000000000001</v>
      </c>
      <c r="AE3611" s="16">
        <v>4.4103000000000003</v>
      </c>
      <c r="AF3611" s="16">
        <v>2.3199999999999998E-2</v>
      </c>
      <c r="AG3611" s="16">
        <v>76432</v>
      </c>
      <c r="AH3611" s="16">
        <v>0.18149999999999999</v>
      </c>
      <c r="AI3611" s="16">
        <v>74.8</v>
      </c>
      <c r="AJ3611" s="16">
        <v>84.2</v>
      </c>
      <c r="AK3611" s="16">
        <v>-1.02</v>
      </c>
      <c r="AL3611" s="16">
        <v>0.1191</v>
      </c>
      <c r="AM3611" s="16">
        <v>0.82989999999999997</v>
      </c>
      <c r="AN3611" s="16">
        <v>0.70340000000000003</v>
      </c>
      <c r="AO3611" s="16">
        <v>8.1100000000000005E-2</v>
      </c>
      <c r="AP3611" s="16">
        <v>-0.1103</v>
      </c>
      <c r="AQ3611" s="16">
        <v>3.8536000000000001</v>
      </c>
      <c r="AR3611" s="16">
        <f t="shared" si="143"/>
        <v>1</v>
      </c>
      <c r="AS3611" s="5">
        <f t="shared" si="142"/>
        <v>6.1863999999999253E-3</v>
      </c>
    </row>
    <row r="3612" spans="1:45" x14ac:dyDescent="0.25">
      <c r="A3612" s="16" t="s">
        <v>406</v>
      </c>
      <c r="B3612" s="16" t="s">
        <v>151</v>
      </c>
      <c r="C3612" s="16" t="s">
        <v>385</v>
      </c>
      <c r="D3612" s="16">
        <v>1993</v>
      </c>
      <c r="E3612" s="16" t="s">
        <v>4183</v>
      </c>
      <c r="F3612" s="16" t="s">
        <v>592</v>
      </c>
      <c r="G3612" s="10">
        <v>2389.5</v>
      </c>
      <c r="H3612" s="73">
        <v>7.7788399999999998</v>
      </c>
      <c r="I3612" s="16" t="s">
        <v>6700</v>
      </c>
      <c r="J3612" s="71">
        <v>-2.8000000000000001E-2</v>
      </c>
      <c r="K3612" s="71">
        <v>0.9</v>
      </c>
      <c r="L3612" s="16">
        <v>-0.66700170000000003</v>
      </c>
      <c r="M3612" s="16">
        <v>-0.31513530000000001</v>
      </c>
      <c r="N3612" s="16">
        <v>-0.64238260000000003</v>
      </c>
      <c r="O3612" s="16">
        <v>-0.40620200000000001</v>
      </c>
      <c r="P3612" s="16">
        <v>-0.3061333</v>
      </c>
      <c r="Q3612" s="16">
        <v>0.19976250000000001</v>
      </c>
      <c r="R3612" s="16">
        <v>0.62890000000000001</v>
      </c>
      <c r="S3612" s="16">
        <v>5.3E-3</v>
      </c>
      <c r="T3612" s="16">
        <v>1.1000000000000001E-3</v>
      </c>
      <c r="U3612" s="16">
        <v>5.9837999999999996</v>
      </c>
      <c r="V3612" s="16">
        <v>9.1839999999999993</v>
      </c>
      <c r="W3612" s="16">
        <v>3.0059999999999998</v>
      </c>
      <c r="X3612" s="16">
        <v>365.92099999999999</v>
      </c>
      <c r="Y3612" s="16">
        <v>45.674900000000001</v>
      </c>
      <c r="Z3612" s="16">
        <v>0.1673</v>
      </c>
      <c r="AA3612" s="16">
        <v>0.61391510000000005</v>
      </c>
      <c r="AB3612" s="16">
        <v>0.59</v>
      </c>
      <c r="AC3612" s="16">
        <v>7.76</v>
      </c>
      <c r="AD3612" s="16">
        <v>18.95</v>
      </c>
      <c r="AE3612" s="16">
        <v>4.8587999999999996</v>
      </c>
      <c r="AF3612" s="16">
        <v>2.6200000000000001E-2</v>
      </c>
      <c r="AG3612" s="16">
        <v>77284.7</v>
      </c>
      <c r="AH3612" s="16">
        <v>0.1847</v>
      </c>
      <c r="AI3612" s="16">
        <v>75.900000000000006</v>
      </c>
      <c r="AJ3612" s="16">
        <v>85</v>
      </c>
      <c r="AK3612" s="16">
        <v>-0.99770000000000003</v>
      </c>
      <c r="AL3612" s="16">
        <v>0.1087</v>
      </c>
      <c r="AM3612" s="16">
        <v>0.79390000000000005</v>
      </c>
      <c r="AN3612" s="16">
        <v>0.64600000000000002</v>
      </c>
      <c r="AO3612" s="16">
        <v>6.7900000000000002E-2</v>
      </c>
      <c r="AP3612" s="16">
        <v>-0.1045</v>
      </c>
      <c r="AQ3612" s="16">
        <v>3.8536000000000001</v>
      </c>
      <c r="AR3612" s="16">
        <f t="shared" si="143"/>
        <v>1</v>
      </c>
      <c r="AS3612" s="5">
        <f t="shared" si="142"/>
        <v>4.2000900000000008E-2</v>
      </c>
    </row>
    <row r="3613" spans="1:45" x14ac:dyDescent="0.25">
      <c r="A3613" s="16" t="s">
        <v>406</v>
      </c>
      <c r="B3613" s="16" t="s">
        <v>151</v>
      </c>
      <c r="C3613" s="16" t="s">
        <v>385</v>
      </c>
      <c r="D3613" s="16">
        <v>1994</v>
      </c>
      <c r="E3613" s="16" t="s">
        <v>4180</v>
      </c>
      <c r="F3613" s="16" t="s">
        <v>592</v>
      </c>
      <c r="G3613" s="10">
        <v>2418.1799999999998</v>
      </c>
      <c r="H3613" s="73">
        <v>7.7907719999999996</v>
      </c>
      <c r="I3613" s="16" t="s">
        <v>6700</v>
      </c>
      <c r="J3613" s="71">
        <v>-1.6E-2</v>
      </c>
      <c r="K3613" s="71">
        <v>0.88600000000000001</v>
      </c>
      <c r="L3613" s="16">
        <v>-0.58986890000000003</v>
      </c>
      <c r="M3613" s="16">
        <v>-0.31031199999999998</v>
      </c>
      <c r="N3613" s="16">
        <v>-0.60461869999999995</v>
      </c>
      <c r="O3613" s="16">
        <v>-0.29413509999999998</v>
      </c>
      <c r="P3613" s="16">
        <v>-0.27907890000000002</v>
      </c>
      <c r="Q3613" s="16">
        <v>0.18520890000000001</v>
      </c>
      <c r="R3613" s="16">
        <v>0.63160000000000005</v>
      </c>
      <c r="S3613" s="16">
        <v>5.1999999999999998E-3</v>
      </c>
      <c r="T3613" s="16">
        <v>1.5E-3</v>
      </c>
      <c r="U3613" s="16">
        <v>6.1764999999999999</v>
      </c>
      <c r="V3613" s="16">
        <v>9.4719999999999995</v>
      </c>
      <c r="W3613" s="16">
        <v>3.1880000000000002</v>
      </c>
      <c r="X3613" s="16">
        <v>365.97399999999999</v>
      </c>
      <c r="Y3613" s="16">
        <v>46.504300000000001</v>
      </c>
      <c r="Z3613" s="16">
        <v>0.19120000000000001</v>
      </c>
      <c r="AA3613" s="16">
        <v>0.46827380000000002</v>
      </c>
      <c r="AB3613" s="16">
        <v>0.59</v>
      </c>
      <c r="AC3613" s="16">
        <v>7.76</v>
      </c>
      <c r="AD3613" s="16">
        <v>22.7</v>
      </c>
      <c r="AE3613" s="16">
        <v>5.3684000000000003</v>
      </c>
      <c r="AF3613" s="16">
        <v>3.0700000000000002E-2</v>
      </c>
      <c r="AG3613" s="16">
        <v>80221.3</v>
      </c>
      <c r="AH3613" s="16">
        <v>0.19289999999999999</v>
      </c>
      <c r="AI3613" s="16">
        <v>76.900000000000006</v>
      </c>
      <c r="AJ3613" s="16">
        <v>85.8</v>
      </c>
      <c r="AK3613" s="16">
        <v>-0.97540000000000004</v>
      </c>
      <c r="AL3613" s="16">
        <v>9.8400000000000001E-2</v>
      </c>
      <c r="AM3613" s="16">
        <v>0.75780000000000003</v>
      </c>
      <c r="AN3613" s="16">
        <v>0.58860000000000001</v>
      </c>
      <c r="AO3613" s="16">
        <v>5.4699999999999999E-2</v>
      </c>
      <c r="AP3613" s="16">
        <v>-9.8699999999999996E-2</v>
      </c>
      <c r="AQ3613" s="16">
        <v>3.8536000000000001</v>
      </c>
      <c r="AR3613" s="16">
        <f t="shared" si="143"/>
        <v>1</v>
      </c>
      <c r="AS3613" s="5">
        <f t="shared" si="142"/>
        <v>7.7132800000000001E-2</v>
      </c>
    </row>
    <row r="3614" spans="1:45" x14ac:dyDescent="0.25">
      <c r="A3614" s="16" t="s">
        <v>406</v>
      </c>
      <c r="B3614" s="16" t="s">
        <v>151</v>
      </c>
      <c r="C3614" s="16" t="s">
        <v>385</v>
      </c>
      <c r="D3614" s="16">
        <v>1995</v>
      </c>
      <c r="E3614" s="16" t="s">
        <v>4192</v>
      </c>
      <c r="F3614" s="16" t="s">
        <v>592</v>
      </c>
      <c r="G3614" s="10">
        <v>2432.31</v>
      </c>
      <c r="H3614" s="73">
        <v>7.7965980000000004</v>
      </c>
      <c r="I3614" s="16" t="s">
        <v>6700</v>
      </c>
      <c r="J3614" s="71">
        <v>-3.0000000000000001E-3</v>
      </c>
      <c r="K3614" s="71">
        <v>0.88300000000000001</v>
      </c>
      <c r="L3614" s="16">
        <v>-0.56503559999999997</v>
      </c>
      <c r="M3614" s="16">
        <v>-0.30828470000000002</v>
      </c>
      <c r="N3614" s="16">
        <v>-0.55451340000000005</v>
      </c>
      <c r="O3614" s="16">
        <v>-0.30147380000000001</v>
      </c>
      <c r="P3614" s="16">
        <v>-0.25480449999999999</v>
      </c>
      <c r="Q3614" s="16">
        <v>0.17067080000000001</v>
      </c>
      <c r="R3614" s="16">
        <v>0.63429999999999997</v>
      </c>
      <c r="S3614" s="16">
        <v>5.1000000000000004E-3</v>
      </c>
      <c r="T3614" s="16">
        <v>1.6000000000000001E-3</v>
      </c>
      <c r="U3614" s="16">
        <v>6.4298000000000002</v>
      </c>
      <c r="V3614" s="16">
        <v>9.76</v>
      </c>
      <c r="W3614" s="16">
        <v>3.37</v>
      </c>
      <c r="X3614" s="16">
        <v>366.96300000000002</v>
      </c>
      <c r="Y3614" s="16">
        <v>47.333599999999997</v>
      </c>
      <c r="Z3614" s="16">
        <v>0.2021</v>
      </c>
      <c r="AA3614" s="16">
        <v>0.60226380000000002</v>
      </c>
      <c r="AB3614" s="16">
        <v>0.59</v>
      </c>
      <c r="AC3614" s="16">
        <v>7.76</v>
      </c>
      <c r="AD3614" s="16">
        <v>19.25</v>
      </c>
      <c r="AE3614" s="16">
        <v>5.8083</v>
      </c>
      <c r="AF3614" s="16">
        <v>3.5499999999999997E-2</v>
      </c>
      <c r="AG3614" s="16">
        <v>85615.4</v>
      </c>
      <c r="AH3614" s="16">
        <v>0.19789999999999999</v>
      </c>
      <c r="AI3614" s="16">
        <v>77.8</v>
      </c>
      <c r="AJ3614" s="16">
        <v>86.5</v>
      </c>
      <c r="AK3614" s="16">
        <v>-0.95309999999999995</v>
      </c>
      <c r="AL3614" s="16">
        <v>8.8099999999999998E-2</v>
      </c>
      <c r="AM3614" s="16">
        <v>0.7218</v>
      </c>
      <c r="AN3614" s="16">
        <v>0.53129999999999999</v>
      </c>
      <c r="AO3614" s="16">
        <v>4.1399999999999999E-2</v>
      </c>
      <c r="AP3614" s="16">
        <v>-9.2899999999999996E-2</v>
      </c>
      <c r="AQ3614" s="16">
        <v>3.8536000000000001</v>
      </c>
      <c r="AR3614" s="16">
        <f t="shared" si="143"/>
        <v>1</v>
      </c>
      <c r="AS3614" s="5">
        <f t="shared" si="142"/>
        <v>2.4833300000000058E-2</v>
      </c>
    </row>
    <row r="3615" spans="1:45" x14ac:dyDescent="0.25">
      <c r="A3615" s="16" t="s">
        <v>406</v>
      </c>
      <c r="B3615" s="16" t="s">
        <v>151</v>
      </c>
      <c r="C3615" s="16" t="s">
        <v>385</v>
      </c>
      <c r="D3615" s="16">
        <v>1996</v>
      </c>
      <c r="E3615" s="16" t="s">
        <v>4199</v>
      </c>
      <c r="F3615" s="16" t="s">
        <v>592</v>
      </c>
      <c r="G3615" s="10">
        <v>2566.13</v>
      </c>
      <c r="H3615" s="73">
        <v>7.8501539999999999</v>
      </c>
      <c r="I3615" s="16" t="s">
        <v>6700</v>
      </c>
      <c r="J3615" s="71">
        <v>4.8000000000000001E-2</v>
      </c>
      <c r="K3615" s="71">
        <v>0.92700000000000005</v>
      </c>
      <c r="L3615" s="16">
        <v>-0.61245170000000004</v>
      </c>
      <c r="M3615" s="16">
        <v>-0.30224529999999999</v>
      </c>
      <c r="N3615" s="16">
        <v>-0.54739990000000005</v>
      </c>
      <c r="O3615" s="16">
        <v>-0.34393449999999998</v>
      </c>
      <c r="P3615" s="16">
        <v>-0.23204430000000001</v>
      </c>
      <c r="Q3615" s="16">
        <v>6.7706500000000003E-2</v>
      </c>
      <c r="R3615" s="16">
        <v>0.6371</v>
      </c>
      <c r="S3615" s="16">
        <v>5.7999999999999996E-3</v>
      </c>
      <c r="T3615" s="16">
        <v>1.8E-3</v>
      </c>
      <c r="U3615" s="16">
        <v>6.2877999999999998</v>
      </c>
      <c r="V3615" s="16">
        <v>10.14</v>
      </c>
      <c r="W3615" s="16">
        <v>3.4980000000000002</v>
      </c>
      <c r="X3615" s="16">
        <v>367.92899999999997</v>
      </c>
      <c r="Y3615" s="16">
        <v>48.1629</v>
      </c>
      <c r="Z3615" s="16">
        <v>0.1676</v>
      </c>
      <c r="AA3615" s="16">
        <v>0.59003000000000005</v>
      </c>
      <c r="AB3615" s="16">
        <v>0.59</v>
      </c>
      <c r="AC3615" s="16">
        <v>7.76</v>
      </c>
      <c r="AD3615" s="16">
        <v>19.565000000000001</v>
      </c>
      <c r="AE3615" s="16">
        <v>6.4084000000000003</v>
      </c>
      <c r="AF3615" s="16">
        <v>7.1300000000000002E-2</v>
      </c>
      <c r="AG3615" s="16">
        <v>87212.4</v>
      </c>
      <c r="AH3615" s="16">
        <v>0.20050000000000001</v>
      </c>
      <c r="AI3615" s="16">
        <v>78.599999999999994</v>
      </c>
      <c r="AJ3615" s="16">
        <v>87.2</v>
      </c>
      <c r="AK3615" s="16">
        <v>-0.44919999999999999</v>
      </c>
      <c r="AL3615" s="16">
        <v>-0.22140000000000001</v>
      </c>
      <c r="AM3615" s="16">
        <v>0.41</v>
      </c>
      <c r="AN3615" s="16">
        <v>0.1552</v>
      </c>
      <c r="AO3615" s="16">
        <v>1.24E-2</v>
      </c>
      <c r="AP3615" s="16">
        <v>-0.2021</v>
      </c>
      <c r="AQ3615" s="16">
        <v>3.8536000000000001</v>
      </c>
      <c r="AR3615" s="16">
        <f t="shared" si="143"/>
        <v>1</v>
      </c>
      <c r="AS3615" s="5">
        <f t="shared" si="142"/>
        <v>-4.7416100000000072E-2</v>
      </c>
    </row>
    <row r="3616" spans="1:45" x14ac:dyDescent="0.25">
      <c r="A3616" s="16" t="s">
        <v>406</v>
      </c>
      <c r="B3616" s="16" t="s">
        <v>151</v>
      </c>
      <c r="C3616" s="16" t="s">
        <v>385</v>
      </c>
      <c r="D3616" s="16">
        <v>1997</v>
      </c>
      <c r="E3616" s="16" t="s">
        <v>4198</v>
      </c>
      <c r="F3616" s="16" t="s">
        <v>592</v>
      </c>
      <c r="G3616" s="10">
        <v>2668.81</v>
      </c>
      <c r="H3616" s="73">
        <v>7.8893880000000003</v>
      </c>
      <c r="I3616" s="16" t="s">
        <v>6700</v>
      </c>
      <c r="J3616" s="71">
        <v>2.5000000000000001E-2</v>
      </c>
      <c r="K3616" s="71">
        <v>0.95</v>
      </c>
      <c r="L3616" s="16">
        <v>-0.54905870000000001</v>
      </c>
      <c r="M3616" s="16">
        <v>-0.2902634</v>
      </c>
      <c r="N3616" s="16">
        <v>-0.48907539999999999</v>
      </c>
      <c r="O3616" s="16">
        <v>-0.30694569999999999</v>
      </c>
      <c r="P3616" s="16">
        <v>-0.209034</v>
      </c>
      <c r="Q3616" s="16">
        <v>7.8045600000000007E-2</v>
      </c>
      <c r="R3616" s="16">
        <v>0.63980000000000004</v>
      </c>
      <c r="S3616" s="16">
        <v>7.1000000000000004E-3</v>
      </c>
      <c r="T3616" s="16">
        <v>2.3999999999999998E-3</v>
      </c>
      <c r="U3616" s="16">
        <v>6.6790000000000003</v>
      </c>
      <c r="V3616" s="16">
        <v>10.52</v>
      </c>
      <c r="W3616" s="16">
        <v>3.6259999999999999</v>
      </c>
      <c r="X3616" s="16">
        <v>368.13299999999998</v>
      </c>
      <c r="Y3616" s="16">
        <v>48.992199999999997</v>
      </c>
      <c r="Z3616" s="16">
        <v>0.17369999999999999</v>
      </c>
      <c r="AA3616" s="16">
        <v>0.56730990000000003</v>
      </c>
      <c r="AB3616" s="16">
        <v>0.59</v>
      </c>
      <c r="AC3616" s="16">
        <v>7.76</v>
      </c>
      <c r="AD3616" s="16">
        <v>20.149999999999999</v>
      </c>
      <c r="AE3616" s="16">
        <v>7.0826000000000002</v>
      </c>
      <c r="AF3616" s="16">
        <v>8.2900000000000001E-2</v>
      </c>
      <c r="AG3616" s="16">
        <v>92057.4</v>
      </c>
      <c r="AH3616" s="16">
        <v>0.1978</v>
      </c>
      <c r="AI3616" s="16">
        <v>79.400000000000006</v>
      </c>
      <c r="AJ3616" s="16">
        <v>87.9</v>
      </c>
      <c r="AK3616" s="16">
        <v>-0.55630000000000002</v>
      </c>
      <c r="AL3616" s="16">
        <v>-0.12609999999999999</v>
      </c>
      <c r="AM3616" s="16">
        <v>0.48149999999999998</v>
      </c>
      <c r="AN3616" s="16">
        <v>0.17730000000000001</v>
      </c>
      <c r="AO3616" s="16">
        <v>-3.4000000000000002E-2</v>
      </c>
      <c r="AP3616" s="16">
        <v>-0.1736</v>
      </c>
      <c r="AQ3616" s="16">
        <v>3.8536000000000001</v>
      </c>
      <c r="AR3616" s="16">
        <f t="shared" si="143"/>
        <v>1</v>
      </c>
      <c r="AS3616" s="5">
        <f t="shared" si="142"/>
        <v>6.3393000000000033E-2</v>
      </c>
    </row>
    <row r="3617" spans="1:45" x14ac:dyDescent="0.25">
      <c r="A3617" s="16" t="s">
        <v>406</v>
      </c>
      <c r="B3617" s="16" t="s">
        <v>151</v>
      </c>
      <c r="C3617" s="16" t="s">
        <v>385</v>
      </c>
      <c r="D3617" s="16">
        <v>1998</v>
      </c>
      <c r="E3617" s="16" t="s">
        <v>4189</v>
      </c>
      <c r="F3617" s="16" t="s">
        <v>592</v>
      </c>
      <c r="G3617" s="10">
        <v>2762.55</v>
      </c>
      <c r="H3617" s="73">
        <v>7.9239110000000004</v>
      </c>
      <c r="I3617" s="16" t="s">
        <v>6700</v>
      </c>
      <c r="J3617" s="71">
        <v>-1.0999999999999999E-2</v>
      </c>
      <c r="K3617" s="71">
        <v>0.94</v>
      </c>
      <c r="L3617" s="16">
        <v>-0.55639349999999999</v>
      </c>
      <c r="M3617" s="16">
        <v>-0.28652080000000002</v>
      </c>
      <c r="N3617" s="16">
        <v>-0.53339709999999996</v>
      </c>
      <c r="O3617" s="16">
        <v>-0.29376730000000001</v>
      </c>
      <c r="P3617" s="16">
        <v>-0.208616</v>
      </c>
      <c r="Q3617" s="16">
        <v>8.8436500000000001E-2</v>
      </c>
      <c r="R3617" s="16">
        <v>0.64249999999999996</v>
      </c>
      <c r="S3617" s="16">
        <v>7.7000000000000002E-3</v>
      </c>
      <c r="T3617" s="16">
        <v>2.3999999999999998E-3</v>
      </c>
      <c r="U3617" s="16">
        <v>6.1273</v>
      </c>
      <c r="V3617" s="16">
        <v>10.9</v>
      </c>
      <c r="W3617" s="16">
        <v>3.754</v>
      </c>
      <c r="X3617" s="16">
        <v>367.79</v>
      </c>
      <c r="Y3617" s="16">
        <v>49.821599999999997</v>
      </c>
      <c r="Z3617" s="16">
        <v>0.1666</v>
      </c>
      <c r="AA3617" s="16">
        <v>0.54206540000000003</v>
      </c>
      <c r="AB3617" s="16">
        <v>0.59</v>
      </c>
      <c r="AC3617" s="16">
        <v>7.76</v>
      </c>
      <c r="AD3617" s="16">
        <v>20.8</v>
      </c>
      <c r="AE3617" s="16">
        <v>8.0469000000000008</v>
      </c>
      <c r="AF3617" s="16">
        <v>0.41720000000000002</v>
      </c>
      <c r="AG3617" s="16">
        <v>97339.6</v>
      </c>
      <c r="AH3617" s="16">
        <v>0.12970000000000001</v>
      </c>
      <c r="AI3617" s="16">
        <v>80.3</v>
      </c>
      <c r="AJ3617" s="16">
        <v>88.6</v>
      </c>
      <c r="AK3617" s="16">
        <v>-0.66339999999999999</v>
      </c>
      <c r="AL3617" s="16">
        <v>-3.0800000000000001E-2</v>
      </c>
      <c r="AM3617" s="16">
        <v>0.55300000000000005</v>
      </c>
      <c r="AN3617" s="16">
        <v>0.19950000000000001</v>
      </c>
      <c r="AO3617" s="16">
        <v>-8.0299999999999996E-2</v>
      </c>
      <c r="AP3617" s="16">
        <v>-0.14499999999999999</v>
      </c>
      <c r="AQ3617" s="16">
        <v>3.8536000000000001</v>
      </c>
      <c r="AR3617" s="16">
        <f t="shared" si="143"/>
        <v>1</v>
      </c>
      <c r="AS3617" s="5">
        <f t="shared" si="142"/>
        <v>-7.3347999999999747E-3</v>
      </c>
    </row>
    <row r="3618" spans="1:45" x14ac:dyDescent="0.25">
      <c r="A3618" s="16" t="s">
        <v>406</v>
      </c>
      <c r="B3618" s="16" t="s">
        <v>151</v>
      </c>
      <c r="C3618" s="16" t="s">
        <v>385</v>
      </c>
      <c r="D3618" s="16">
        <v>1999</v>
      </c>
      <c r="E3618" s="16" t="s">
        <v>4172</v>
      </c>
      <c r="F3618" s="16" t="s">
        <v>592</v>
      </c>
      <c r="G3618" s="10">
        <v>2897.98</v>
      </c>
      <c r="H3618" s="73">
        <v>7.9717700000000002</v>
      </c>
      <c r="I3618" s="16" t="s">
        <v>6700</v>
      </c>
      <c r="J3618" s="71">
        <v>-2E-3</v>
      </c>
      <c r="K3618" s="71">
        <v>0.93799999999999994</v>
      </c>
      <c r="L3618" s="16">
        <v>-0.48139520000000002</v>
      </c>
      <c r="M3618" s="16">
        <v>-0.2807385</v>
      </c>
      <c r="N3618" s="16">
        <v>-0.51360269999999997</v>
      </c>
      <c r="O3618" s="16">
        <v>-0.18932879999999999</v>
      </c>
      <c r="P3618" s="16">
        <v>-0.1803285</v>
      </c>
      <c r="Q3618" s="16">
        <v>9.3472700000000006E-2</v>
      </c>
      <c r="R3618" s="16">
        <v>0.6452</v>
      </c>
      <c r="S3618" s="16">
        <v>8.0999999999999996E-3</v>
      </c>
      <c r="T3618" s="16">
        <v>2.7000000000000001E-3</v>
      </c>
      <c r="U3618" s="16">
        <v>6.2709999999999999</v>
      </c>
      <c r="V3618" s="16">
        <v>11.28</v>
      </c>
      <c r="W3618" s="16">
        <v>3.8820000000000001</v>
      </c>
      <c r="X3618" s="16">
        <v>366.03399999999999</v>
      </c>
      <c r="Y3618" s="16">
        <v>50.6509</v>
      </c>
      <c r="Z3618" s="16">
        <v>0.18959999999999999</v>
      </c>
      <c r="AA3618" s="16">
        <v>0.41390110000000002</v>
      </c>
      <c r="AB3618" s="16">
        <v>0.59</v>
      </c>
      <c r="AC3618" s="16">
        <v>7.76</v>
      </c>
      <c r="AD3618" s="16">
        <v>24.1</v>
      </c>
      <c r="AE3618" s="16">
        <v>8.9972999999999992</v>
      </c>
      <c r="AF3618" s="16">
        <v>0.58460000000000001</v>
      </c>
      <c r="AG3618" s="16">
        <v>105722</v>
      </c>
      <c r="AH3618" s="16">
        <v>0.12820000000000001</v>
      </c>
      <c r="AI3618" s="16">
        <v>81.099999999999994</v>
      </c>
      <c r="AJ3618" s="16">
        <v>89.2</v>
      </c>
      <c r="AK3618" s="16">
        <v>-0.66069999999999995</v>
      </c>
      <c r="AL3618" s="16">
        <v>-2.9399999999999999E-2</v>
      </c>
      <c r="AM3618" s="16">
        <v>0.53839999999999999</v>
      </c>
      <c r="AN3618" s="16">
        <v>0.23699999999999999</v>
      </c>
      <c r="AO3618" s="16">
        <v>-7.1300000000000002E-2</v>
      </c>
      <c r="AP3618" s="16">
        <v>-0.14779999999999999</v>
      </c>
      <c r="AQ3618" s="16">
        <v>3.8536000000000001</v>
      </c>
      <c r="AR3618" s="16">
        <f t="shared" si="143"/>
        <v>1</v>
      </c>
      <c r="AS3618" s="5">
        <f t="shared" si="142"/>
        <v>7.4998299999999962E-2</v>
      </c>
    </row>
    <row r="3619" spans="1:45" x14ac:dyDescent="0.25">
      <c r="A3619" s="16" t="s">
        <v>406</v>
      </c>
      <c r="B3619" s="16" t="s">
        <v>151</v>
      </c>
      <c r="C3619" s="16" t="s">
        <v>385</v>
      </c>
      <c r="D3619" s="16">
        <v>2000</v>
      </c>
      <c r="E3619" s="16" t="s">
        <v>4177</v>
      </c>
      <c r="F3619" s="16" t="s">
        <v>592</v>
      </c>
      <c r="G3619" s="10">
        <v>3004.61</v>
      </c>
      <c r="H3619" s="73">
        <v>8.0079030000000007</v>
      </c>
      <c r="I3619" s="16">
        <v>9699197</v>
      </c>
      <c r="J3619" s="71">
        <v>2E-3</v>
      </c>
      <c r="K3619" s="71">
        <v>0.94</v>
      </c>
      <c r="L3619" s="16">
        <v>-0.41313889999999998</v>
      </c>
      <c r="M3619" s="16">
        <v>-0.24702260000000001</v>
      </c>
      <c r="N3619" s="16">
        <v>-0.50058979999999997</v>
      </c>
      <c r="O3619" s="16">
        <v>-0.12434340000000001</v>
      </c>
      <c r="P3619" s="16">
        <v>-0.14678350000000001</v>
      </c>
      <c r="Q3619" s="16">
        <v>9.8527000000000003E-2</v>
      </c>
      <c r="R3619" s="16">
        <v>0.64790000000000003</v>
      </c>
      <c r="S3619" s="16">
        <v>8.0000000000000002E-3</v>
      </c>
      <c r="T3619" s="16">
        <v>6.1999999999999998E-3</v>
      </c>
      <c r="U3619" s="16">
        <v>6.202</v>
      </c>
      <c r="V3619" s="16">
        <v>11.66</v>
      </c>
      <c r="W3619" s="16">
        <v>4.01</v>
      </c>
      <c r="X3619" s="16">
        <v>366.72199999999998</v>
      </c>
      <c r="Y3619" s="16">
        <v>51.480200000000004</v>
      </c>
      <c r="Z3619" s="16">
        <v>0.21340000000000001</v>
      </c>
      <c r="AA3619" s="16">
        <v>0.40613359999999998</v>
      </c>
      <c r="AB3619" s="16">
        <v>0.59</v>
      </c>
      <c r="AC3619" s="16">
        <v>7.76</v>
      </c>
      <c r="AD3619" s="16">
        <v>24.3</v>
      </c>
      <c r="AE3619" s="16">
        <v>9.9984999999999999</v>
      </c>
      <c r="AF3619" s="16">
        <v>1.2474000000000001</v>
      </c>
      <c r="AG3619" s="16">
        <v>110924</v>
      </c>
      <c r="AH3619" s="16">
        <v>0.13519999999999999</v>
      </c>
      <c r="AI3619" s="16">
        <v>81.900000000000006</v>
      </c>
      <c r="AJ3619" s="16">
        <v>89.9</v>
      </c>
      <c r="AK3619" s="16">
        <v>-0.65800000000000003</v>
      </c>
      <c r="AL3619" s="16">
        <v>-2.8000000000000001E-2</v>
      </c>
      <c r="AM3619" s="16">
        <v>0.52380000000000004</v>
      </c>
      <c r="AN3619" s="16">
        <v>0.27450000000000002</v>
      </c>
      <c r="AO3619" s="16">
        <v>-6.2199999999999998E-2</v>
      </c>
      <c r="AP3619" s="16">
        <v>-0.15060000000000001</v>
      </c>
      <c r="AQ3619" s="16">
        <v>3.8536000000000001</v>
      </c>
      <c r="AR3619" s="16">
        <f t="shared" si="143"/>
        <v>0</v>
      </c>
      <c r="AS3619" s="5">
        <f t="shared" si="142"/>
        <v>6.8256300000000047E-2</v>
      </c>
    </row>
    <row r="3620" spans="1:45" x14ac:dyDescent="0.25">
      <c r="A3620" s="16" t="s">
        <v>406</v>
      </c>
      <c r="B3620" s="16" t="s">
        <v>151</v>
      </c>
      <c r="C3620" s="16" t="s">
        <v>385</v>
      </c>
      <c r="D3620" s="16">
        <v>2001</v>
      </c>
      <c r="E3620" s="16" t="s">
        <v>4188</v>
      </c>
      <c r="F3620" s="16" t="s">
        <v>592</v>
      </c>
      <c r="G3620" s="10">
        <v>3091.1</v>
      </c>
      <c r="H3620" s="73">
        <v>8.0362829999999992</v>
      </c>
      <c r="I3620" s="16">
        <v>9785701</v>
      </c>
      <c r="J3620" s="71">
        <v>0.01</v>
      </c>
      <c r="K3620" s="71">
        <v>0.94899999999999995</v>
      </c>
      <c r="L3620" s="16">
        <v>-0.38019510000000001</v>
      </c>
      <c r="M3620" s="16">
        <v>-0.24381949999999999</v>
      </c>
      <c r="N3620" s="16">
        <v>-0.47915679999999999</v>
      </c>
      <c r="O3620" s="16">
        <v>-0.13092760000000001</v>
      </c>
      <c r="P3620" s="16">
        <v>-0.1137721</v>
      </c>
      <c r="Q3620" s="16">
        <v>0.1211492</v>
      </c>
      <c r="R3620" s="16">
        <v>0.65059999999999996</v>
      </c>
      <c r="S3620" s="16">
        <v>5.4999999999999997E-3</v>
      </c>
      <c r="T3620" s="16">
        <v>7.4000000000000003E-3</v>
      </c>
      <c r="U3620" s="16">
        <v>6.2018000000000004</v>
      </c>
      <c r="V3620" s="16">
        <v>11.87</v>
      </c>
      <c r="W3620" s="16">
        <v>4.3440000000000003</v>
      </c>
      <c r="X3620" s="16">
        <v>366.221</v>
      </c>
      <c r="Y3620" s="16">
        <v>52.309600000000003</v>
      </c>
      <c r="Z3620" s="16">
        <v>0.19819999999999999</v>
      </c>
      <c r="AA3620" s="16">
        <v>0.39448230000000001</v>
      </c>
      <c r="AB3620" s="16">
        <v>0.59</v>
      </c>
      <c r="AC3620" s="16">
        <v>7.76</v>
      </c>
      <c r="AD3620" s="16">
        <v>24.6</v>
      </c>
      <c r="AE3620" s="16">
        <v>10.9428</v>
      </c>
      <c r="AF3620" s="16">
        <v>4.0324</v>
      </c>
      <c r="AG3620" s="16">
        <v>118044</v>
      </c>
      <c r="AH3620" s="16">
        <v>0.128</v>
      </c>
      <c r="AI3620" s="16">
        <v>82.7</v>
      </c>
      <c r="AJ3620" s="16">
        <v>90.5</v>
      </c>
      <c r="AK3620" s="16">
        <v>-0.78180000000000005</v>
      </c>
      <c r="AL3620" s="16">
        <v>0.26129999999999998</v>
      </c>
      <c r="AM3620" s="16">
        <v>0.57469999999999999</v>
      </c>
      <c r="AN3620" s="16">
        <v>0.17380000000000001</v>
      </c>
      <c r="AO3620" s="16">
        <v>-0.1085</v>
      </c>
      <c r="AP3620" s="16">
        <v>-9.4899999999999998E-2</v>
      </c>
      <c r="AQ3620" s="16">
        <v>3.8536000000000001</v>
      </c>
      <c r="AR3620" s="16">
        <f t="shared" si="143"/>
        <v>0</v>
      </c>
      <c r="AS3620" s="5">
        <f t="shared" si="142"/>
        <v>3.2943799999999968E-2</v>
      </c>
    </row>
    <row r="3621" spans="1:45" x14ac:dyDescent="0.25">
      <c r="A3621" s="16" t="s">
        <v>406</v>
      </c>
      <c r="B3621" s="16" t="s">
        <v>151</v>
      </c>
      <c r="C3621" s="16" t="s">
        <v>385</v>
      </c>
      <c r="D3621" s="16">
        <v>2002</v>
      </c>
      <c r="E3621" s="16" t="s">
        <v>4185</v>
      </c>
      <c r="F3621" s="16" t="s">
        <v>592</v>
      </c>
      <c r="G3621" s="10">
        <v>3107.02</v>
      </c>
      <c r="H3621" s="73">
        <v>8.0414200000000005</v>
      </c>
      <c r="I3621" s="16">
        <v>9864326</v>
      </c>
      <c r="J3621" s="71">
        <v>-1.6E-2</v>
      </c>
      <c r="K3621" s="71">
        <v>0.93500000000000005</v>
      </c>
      <c r="L3621" s="16">
        <v>-0.36887700000000001</v>
      </c>
      <c r="M3621" s="16">
        <v>-0.29390729999999998</v>
      </c>
      <c r="N3621" s="16">
        <v>-0.48376740000000001</v>
      </c>
      <c r="O3621" s="16">
        <v>-0.11639380000000001</v>
      </c>
      <c r="P3621" s="16">
        <v>-7.3834800000000006E-2</v>
      </c>
      <c r="Q3621" s="16">
        <v>0.14377039999999999</v>
      </c>
      <c r="R3621" s="16">
        <v>0.54300000000000004</v>
      </c>
      <c r="S3621" s="16">
        <v>3.0999999999999999E-3</v>
      </c>
      <c r="T3621" s="16">
        <v>9.2999999999999992E-3</v>
      </c>
      <c r="U3621" s="16">
        <v>5.79</v>
      </c>
      <c r="V3621" s="16">
        <v>12.08</v>
      </c>
      <c r="W3621" s="16">
        <v>4.6779999999999999</v>
      </c>
      <c r="X3621" s="16">
        <v>368.42399999999998</v>
      </c>
      <c r="Y3621" s="16">
        <v>53.1389</v>
      </c>
      <c r="Z3621" s="16">
        <v>0.1943</v>
      </c>
      <c r="AA3621" s="16">
        <v>0.38283099999999998</v>
      </c>
      <c r="AB3621" s="16">
        <v>0.59</v>
      </c>
      <c r="AC3621" s="16">
        <v>7.76</v>
      </c>
      <c r="AD3621" s="16">
        <v>24.9</v>
      </c>
      <c r="AE3621" s="16">
        <v>11.780799999999999</v>
      </c>
      <c r="AF3621" s="16">
        <v>5.8907999999999996</v>
      </c>
      <c r="AG3621" s="16">
        <v>121460</v>
      </c>
      <c r="AH3621" s="16">
        <v>0.1525</v>
      </c>
      <c r="AI3621" s="16">
        <v>83.4</v>
      </c>
      <c r="AJ3621" s="16">
        <v>91.1</v>
      </c>
      <c r="AK3621" s="16">
        <v>-0.90559999999999996</v>
      </c>
      <c r="AL3621" s="16">
        <v>0.55069999999999997</v>
      </c>
      <c r="AM3621" s="16">
        <v>0.62549999999999994</v>
      </c>
      <c r="AN3621" s="16">
        <v>7.3099999999999998E-2</v>
      </c>
      <c r="AO3621" s="16">
        <v>-0.15479999999999999</v>
      </c>
      <c r="AP3621" s="16">
        <v>-3.9199999999999999E-2</v>
      </c>
      <c r="AQ3621" s="16">
        <v>3.8536000000000001</v>
      </c>
      <c r="AR3621" s="16">
        <f t="shared" si="143"/>
        <v>0</v>
      </c>
      <c r="AS3621" s="5">
        <f t="shared" si="142"/>
        <v>1.1318099999999998E-2</v>
      </c>
    </row>
    <row r="3622" spans="1:45" x14ac:dyDescent="0.25">
      <c r="A3622" s="16" t="s">
        <v>406</v>
      </c>
      <c r="B3622" s="16" t="s">
        <v>151</v>
      </c>
      <c r="C3622" s="16" t="s">
        <v>385</v>
      </c>
      <c r="D3622" s="16">
        <v>2003</v>
      </c>
      <c r="E3622" s="16" t="s">
        <v>4191</v>
      </c>
      <c r="F3622" s="16" t="s">
        <v>592</v>
      </c>
      <c r="G3622" s="10">
        <v>3228.46</v>
      </c>
      <c r="H3622" s="73">
        <v>8.0797620000000006</v>
      </c>
      <c r="I3622" s="16">
        <v>9939678</v>
      </c>
      <c r="J3622" s="71">
        <v>1.7999999999999999E-2</v>
      </c>
      <c r="K3622" s="71">
        <v>0.95199999999999996</v>
      </c>
      <c r="L3622" s="16">
        <v>-0.23970169999999999</v>
      </c>
      <c r="M3622" s="16">
        <v>-0.22403190000000001</v>
      </c>
      <c r="N3622" s="16">
        <v>-0.32401669999999999</v>
      </c>
      <c r="O3622" s="16">
        <v>-0.1048756</v>
      </c>
      <c r="P3622" s="16">
        <v>-2.4048199999999999E-2</v>
      </c>
      <c r="Q3622" s="16">
        <v>0.1423635</v>
      </c>
      <c r="R3622" s="16">
        <v>0.65039999999999998</v>
      </c>
      <c r="S3622" s="16">
        <v>4.5999999999999999E-3</v>
      </c>
      <c r="T3622" s="16">
        <v>9.9000000000000008E-3</v>
      </c>
      <c r="U3622" s="16">
        <v>6.8167</v>
      </c>
      <c r="V3622" s="16">
        <v>12.29</v>
      </c>
      <c r="W3622" s="16">
        <v>5.0119999999999996</v>
      </c>
      <c r="X3622" s="16">
        <v>372.678</v>
      </c>
      <c r="Y3622" s="16">
        <v>53.968200000000003</v>
      </c>
      <c r="Z3622" s="16">
        <v>0.19020000000000001</v>
      </c>
      <c r="AA3622" s="16">
        <v>0.37894719999999998</v>
      </c>
      <c r="AB3622" s="16">
        <v>0.59</v>
      </c>
      <c r="AC3622" s="16">
        <v>7.76</v>
      </c>
      <c r="AD3622" s="16">
        <v>25</v>
      </c>
      <c r="AE3622" s="16">
        <v>11.818899999999999</v>
      </c>
      <c r="AF3622" s="16">
        <v>19.4726</v>
      </c>
      <c r="AG3622" s="16">
        <v>114738</v>
      </c>
      <c r="AH3622" s="16">
        <v>0.14949999999999999</v>
      </c>
      <c r="AI3622" s="16">
        <v>84.2</v>
      </c>
      <c r="AJ3622" s="16">
        <v>91.8</v>
      </c>
      <c r="AK3622" s="16">
        <v>-0.93669999999999998</v>
      </c>
      <c r="AL3622" s="16">
        <v>0.32290000000000002</v>
      </c>
      <c r="AM3622" s="16">
        <v>0.55479999999999996</v>
      </c>
      <c r="AN3622" s="16">
        <v>0.30359999999999998</v>
      </c>
      <c r="AO3622" s="16">
        <v>2.5999999999999999E-3</v>
      </c>
      <c r="AP3622" s="16">
        <v>-8.6300000000000002E-2</v>
      </c>
      <c r="AQ3622" s="16">
        <v>3.8536000000000001</v>
      </c>
      <c r="AR3622" s="16">
        <f t="shared" si="143"/>
        <v>0</v>
      </c>
      <c r="AS3622" s="5">
        <f t="shared" si="142"/>
        <v>0.12917530000000002</v>
      </c>
    </row>
    <row r="3623" spans="1:45" x14ac:dyDescent="0.25">
      <c r="A3623" s="16" t="s">
        <v>406</v>
      </c>
      <c r="B3623" s="16" t="s">
        <v>151</v>
      </c>
      <c r="C3623" s="16" t="s">
        <v>385</v>
      </c>
      <c r="D3623" s="16">
        <v>2004</v>
      </c>
      <c r="E3623" s="16" t="s">
        <v>4178</v>
      </c>
      <c r="F3623" s="16" t="s">
        <v>592</v>
      </c>
      <c r="G3623" s="10">
        <v>3403.11</v>
      </c>
      <c r="H3623" s="73">
        <v>8.1324430000000003</v>
      </c>
      <c r="I3623" s="16">
        <v>10017601</v>
      </c>
      <c r="J3623" s="71">
        <v>5.0999999999999997E-2</v>
      </c>
      <c r="K3623" s="71">
        <v>1.0009999999999999</v>
      </c>
      <c r="L3623" s="16">
        <v>-0.14041960000000001</v>
      </c>
      <c r="M3623" s="16">
        <v>-0.13500039999999999</v>
      </c>
      <c r="N3623" s="16">
        <v>-0.30003819999999998</v>
      </c>
      <c r="O3623" s="16">
        <v>-4.39335E-2</v>
      </c>
      <c r="P3623" s="16">
        <v>3.9357000000000003E-2</v>
      </c>
      <c r="Q3623" s="16">
        <v>0.1245131</v>
      </c>
      <c r="R3623" s="16">
        <v>0.73089999999999999</v>
      </c>
      <c r="S3623" s="16">
        <v>7.9000000000000008E-3</v>
      </c>
      <c r="T3623" s="16">
        <v>1.34E-2</v>
      </c>
      <c r="U3623" s="16">
        <v>6.7207999999999997</v>
      </c>
      <c r="V3623" s="16">
        <v>12.5</v>
      </c>
      <c r="W3623" s="16">
        <v>5.3460000000000001</v>
      </c>
      <c r="X3623" s="16">
        <v>374.15499999999997</v>
      </c>
      <c r="Y3623" s="16">
        <v>58.479199999999999</v>
      </c>
      <c r="Z3623" s="16">
        <v>0.19270000000000001</v>
      </c>
      <c r="AA3623" s="16">
        <v>0.49914979999999998</v>
      </c>
      <c r="AB3623" s="16">
        <v>0.59</v>
      </c>
      <c r="AC3623" s="16">
        <v>7.76</v>
      </c>
      <c r="AD3623" s="16">
        <v>21.905000000000001</v>
      </c>
      <c r="AE3623" s="16">
        <v>12.099</v>
      </c>
      <c r="AF3623" s="16">
        <v>37.554600000000001</v>
      </c>
      <c r="AG3623" s="16">
        <v>120213</v>
      </c>
      <c r="AH3623" s="16">
        <v>0.12740000000000001</v>
      </c>
      <c r="AI3623" s="16">
        <v>85</v>
      </c>
      <c r="AJ3623" s="16">
        <v>92.4</v>
      </c>
      <c r="AK3623" s="16">
        <v>-0.88819999999999999</v>
      </c>
      <c r="AL3623" s="16">
        <v>0.23949999999999999</v>
      </c>
      <c r="AM3623" s="16">
        <v>0.4763</v>
      </c>
      <c r="AN3623" s="16">
        <v>0.1363</v>
      </c>
      <c r="AO3623" s="16">
        <v>-7.5200000000000003E-2</v>
      </c>
      <c r="AP3623" s="16">
        <v>0.1452</v>
      </c>
      <c r="AQ3623" s="16">
        <v>3.8536000000000001</v>
      </c>
      <c r="AR3623" s="16">
        <f t="shared" si="143"/>
        <v>0</v>
      </c>
      <c r="AS3623" s="5">
        <f t="shared" si="142"/>
        <v>9.9282099999999984E-2</v>
      </c>
    </row>
    <row r="3624" spans="1:45" x14ac:dyDescent="0.25">
      <c r="A3624" s="16" t="s">
        <v>406</v>
      </c>
      <c r="B3624" s="16" t="s">
        <v>151</v>
      </c>
      <c r="C3624" s="16" t="s">
        <v>385</v>
      </c>
      <c r="D3624" s="16">
        <v>2005</v>
      </c>
      <c r="E3624" s="16" t="s">
        <v>4190</v>
      </c>
      <c r="F3624" s="16" t="s">
        <v>592</v>
      </c>
      <c r="G3624" s="10">
        <v>3492.17</v>
      </c>
      <c r="H3624" s="73">
        <v>8.1582779999999993</v>
      </c>
      <c r="I3624" s="16">
        <v>10102482</v>
      </c>
      <c r="J3624" s="71">
        <v>3.0000000000000001E-3</v>
      </c>
      <c r="K3624" s="71">
        <v>1.004</v>
      </c>
      <c r="L3624" s="16">
        <v>-0.15642490000000001</v>
      </c>
      <c r="M3624" s="16">
        <v>-0.10737240000000001</v>
      </c>
      <c r="N3624" s="16">
        <v>-0.2942843</v>
      </c>
      <c r="O3624" s="16">
        <v>-9.2107800000000004E-2</v>
      </c>
      <c r="P3624" s="16">
        <v>0.1213761</v>
      </c>
      <c r="Q3624" s="16">
        <v>1.6208699999999999E-2</v>
      </c>
      <c r="R3624" s="16">
        <v>0.71199999999999997</v>
      </c>
      <c r="S3624" s="16">
        <v>9.7999999999999997E-3</v>
      </c>
      <c r="T3624" s="16">
        <v>1.67E-2</v>
      </c>
      <c r="U3624" s="16">
        <v>6.4516</v>
      </c>
      <c r="V3624" s="16">
        <v>12.71</v>
      </c>
      <c r="W3624" s="16">
        <v>5.68</v>
      </c>
      <c r="X3624" s="16">
        <v>375.63099999999997</v>
      </c>
      <c r="Y3624" s="16">
        <v>55.904699999999998</v>
      </c>
      <c r="Z3624" s="16">
        <v>0.2044</v>
      </c>
      <c r="AA3624" s="16">
        <v>0.54206540000000003</v>
      </c>
      <c r="AB3624" s="16">
        <v>0.59</v>
      </c>
      <c r="AC3624" s="16">
        <v>7.76</v>
      </c>
      <c r="AD3624" s="16">
        <v>20.8</v>
      </c>
      <c r="AE3624" s="16">
        <v>12.5105</v>
      </c>
      <c r="AF3624" s="16">
        <v>56.517000000000003</v>
      </c>
      <c r="AG3624" s="16">
        <v>126244</v>
      </c>
      <c r="AH3624" s="16">
        <v>0.1434</v>
      </c>
      <c r="AI3624" s="16">
        <v>85.6</v>
      </c>
      <c r="AJ3624" s="16">
        <v>92.9</v>
      </c>
      <c r="AK3624" s="16">
        <v>-0.96930000000000005</v>
      </c>
      <c r="AL3624" s="16">
        <v>-8.5199999999999998E-2</v>
      </c>
      <c r="AM3624" s="16">
        <v>0.42230000000000001</v>
      </c>
      <c r="AN3624" s="16">
        <v>4.4900000000000002E-2</v>
      </c>
      <c r="AO3624" s="16">
        <v>-0.1091</v>
      </c>
      <c r="AP3624" s="16">
        <v>9.8599999999999993E-2</v>
      </c>
      <c r="AQ3624" s="16">
        <v>3.8536000000000001</v>
      </c>
      <c r="AR3624" s="16">
        <f t="shared" si="143"/>
        <v>0</v>
      </c>
      <c r="AS3624" s="5">
        <f t="shared" si="142"/>
        <v>-1.60053E-2</v>
      </c>
    </row>
    <row r="3625" spans="1:45" x14ac:dyDescent="0.25">
      <c r="A3625" s="16" t="s">
        <v>406</v>
      </c>
      <c r="B3625" s="16" t="s">
        <v>151</v>
      </c>
      <c r="C3625" s="16" t="s">
        <v>385</v>
      </c>
      <c r="D3625" s="16">
        <v>2006</v>
      </c>
      <c r="E3625" s="16" t="s">
        <v>4173</v>
      </c>
      <c r="F3625" s="16" t="s">
        <v>592</v>
      </c>
      <c r="G3625" s="10">
        <v>3641.54</v>
      </c>
      <c r="H3625" s="73">
        <v>8.2001629999999999</v>
      </c>
      <c r="I3625" s="16">
        <v>10196136</v>
      </c>
      <c r="J3625" s="71">
        <v>1.4999999999999999E-2</v>
      </c>
      <c r="K3625" s="71">
        <v>1.0189999999999999</v>
      </c>
      <c r="L3625" s="16">
        <v>-8.4862999999999994E-2</v>
      </c>
      <c r="M3625" s="16">
        <v>-9.4080700000000003E-2</v>
      </c>
      <c r="N3625" s="16">
        <v>-0.25198359999999997</v>
      </c>
      <c r="O3625" s="16">
        <v>-0.11724850000000001</v>
      </c>
      <c r="P3625" s="16">
        <v>0.1797993</v>
      </c>
      <c r="Q3625" s="16">
        <v>8.9521900000000001E-2</v>
      </c>
      <c r="R3625" s="16">
        <v>0.67730000000000001</v>
      </c>
      <c r="S3625" s="16">
        <v>1.29E-2</v>
      </c>
      <c r="T3625" s="16">
        <v>1.89E-2</v>
      </c>
      <c r="U3625" s="16">
        <v>6.4386000000000001</v>
      </c>
      <c r="V3625" s="16">
        <v>12.778</v>
      </c>
      <c r="W3625" s="16">
        <v>6.2240000000000002</v>
      </c>
      <c r="X3625" s="16">
        <v>377.108</v>
      </c>
      <c r="Y3625" s="16">
        <v>54.262300000000003</v>
      </c>
      <c r="Z3625" s="16">
        <v>0.2021</v>
      </c>
      <c r="AA3625" s="16">
        <v>0.49934400000000001</v>
      </c>
      <c r="AB3625" s="16">
        <v>0.59</v>
      </c>
      <c r="AC3625" s="16">
        <v>7.76</v>
      </c>
      <c r="AD3625" s="16">
        <v>21.9</v>
      </c>
      <c r="AE3625" s="16">
        <v>12.4846</v>
      </c>
      <c r="AF3625" s="16">
        <v>72.233000000000004</v>
      </c>
      <c r="AG3625" s="16">
        <v>128961</v>
      </c>
      <c r="AH3625" s="16">
        <v>0.14030000000000001</v>
      </c>
      <c r="AI3625" s="16">
        <v>86.3</v>
      </c>
      <c r="AJ3625" s="16">
        <v>93.5</v>
      </c>
      <c r="AK3625" s="16">
        <v>-1.2317</v>
      </c>
      <c r="AL3625" s="16">
        <v>-7.0099999999999996E-2</v>
      </c>
      <c r="AM3625" s="16">
        <v>0.58260000000000001</v>
      </c>
      <c r="AN3625" s="16">
        <v>0.23769999999999999</v>
      </c>
      <c r="AO3625" s="16">
        <v>0.11600000000000001</v>
      </c>
      <c r="AP3625" s="16">
        <v>0.1971</v>
      </c>
      <c r="AQ3625" s="16">
        <v>3.8536000000000001</v>
      </c>
      <c r="AR3625" s="16">
        <f t="shared" si="143"/>
        <v>0</v>
      </c>
      <c r="AS3625" s="5">
        <f t="shared" si="142"/>
        <v>7.1561900000000012E-2</v>
      </c>
    </row>
    <row r="3626" spans="1:45" x14ac:dyDescent="0.25">
      <c r="A3626" s="16" t="s">
        <v>406</v>
      </c>
      <c r="B3626" s="16" t="s">
        <v>151</v>
      </c>
      <c r="C3626" s="16" t="s">
        <v>385</v>
      </c>
      <c r="D3626" s="16">
        <v>2007</v>
      </c>
      <c r="E3626" s="16" t="s">
        <v>4175</v>
      </c>
      <c r="F3626" s="16" t="s">
        <v>592</v>
      </c>
      <c r="G3626" s="10">
        <v>3847.41</v>
      </c>
      <c r="H3626" s="73">
        <v>8.2551550000000002</v>
      </c>
      <c r="I3626" s="16">
        <v>10298087</v>
      </c>
      <c r="J3626" s="71">
        <v>0.02</v>
      </c>
      <c r="K3626" s="71">
        <v>1.04</v>
      </c>
      <c r="L3626" s="16">
        <v>-4.8852699999999999E-2</v>
      </c>
      <c r="M3626" s="16">
        <v>-6.2078000000000001E-2</v>
      </c>
      <c r="N3626" s="16">
        <v>-0.1833977</v>
      </c>
      <c r="O3626" s="16">
        <v>-9.8457199999999995E-2</v>
      </c>
      <c r="P3626" s="16">
        <v>0.2036868</v>
      </c>
      <c r="Q3626" s="16">
        <v>2.3836599999999999E-2</v>
      </c>
      <c r="R3626" s="16">
        <v>0.66549999999999998</v>
      </c>
      <c r="S3626" s="16">
        <v>1.37E-2</v>
      </c>
      <c r="T3626" s="16">
        <v>2.2700000000000001E-2</v>
      </c>
      <c r="U3626" s="16">
        <v>6.4654999999999996</v>
      </c>
      <c r="V3626" s="16">
        <v>12.846</v>
      </c>
      <c r="W3626" s="16">
        <v>6.7679999999999998</v>
      </c>
      <c r="X3626" s="16">
        <v>382.04700000000003</v>
      </c>
      <c r="Y3626" s="16">
        <v>54.332900000000002</v>
      </c>
      <c r="Z3626" s="16">
        <v>0.20710000000000001</v>
      </c>
      <c r="AA3626" s="16">
        <v>0.4760414</v>
      </c>
      <c r="AB3626" s="16">
        <v>0.59</v>
      </c>
      <c r="AC3626" s="16">
        <v>7.76</v>
      </c>
      <c r="AD3626" s="16">
        <v>22.5</v>
      </c>
      <c r="AE3626" s="16">
        <v>12.393800000000001</v>
      </c>
      <c r="AF3626" s="16">
        <v>76.335099999999997</v>
      </c>
      <c r="AG3626" s="16">
        <v>134365</v>
      </c>
      <c r="AH3626" s="16">
        <v>0.13719999999999999</v>
      </c>
      <c r="AI3626" s="16">
        <v>87</v>
      </c>
      <c r="AJ3626" s="16">
        <v>94.1</v>
      </c>
      <c r="AK3626" s="16">
        <v>-1.3205</v>
      </c>
      <c r="AL3626" s="16">
        <v>-0.10489999999999999</v>
      </c>
      <c r="AM3626" s="16">
        <v>0.47110000000000002</v>
      </c>
      <c r="AN3626" s="16">
        <v>0.18840000000000001</v>
      </c>
      <c r="AO3626" s="16">
        <v>5.3400000000000003E-2</v>
      </c>
      <c r="AP3626" s="16">
        <v>0.1699</v>
      </c>
      <c r="AQ3626" s="16">
        <v>3.8536000000000001</v>
      </c>
      <c r="AR3626" s="16">
        <f t="shared" si="143"/>
        <v>0</v>
      </c>
      <c r="AS3626" s="5">
        <f t="shared" si="142"/>
        <v>3.6010299999999995E-2</v>
      </c>
    </row>
    <row r="3627" spans="1:45" x14ac:dyDescent="0.25">
      <c r="A3627" s="16" t="s">
        <v>406</v>
      </c>
      <c r="B3627" s="16" t="s">
        <v>151</v>
      </c>
      <c r="C3627" s="16" t="s">
        <v>385</v>
      </c>
      <c r="D3627" s="16">
        <v>2008</v>
      </c>
      <c r="E3627" s="16" t="s">
        <v>4176</v>
      </c>
      <c r="F3627" s="16" t="s">
        <v>592</v>
      </c>
      <c r="G3627" s="10">
        <v>3968.35</v>
      </c>
      <c r="H3627" s="73">
        <v>8.2861060000000002</v>
      </c>
      <c r="I3627" s="16">
        <v>10407336</v>
      </c>
      <c r="J3627" s="71">
        <v>5.0000000000000001E-3</v>
      </c>
      <c r="K3627" s="71">
        <v>1.0449999999999999</v>
      </c>
      <c r="L3627" s="16">
        <v>1.49628E-2</v>
      </c>
      <c r="M3627" s="16">
        <v>-3.5434300000000002E-2</v>
      </c>
      <c r="N3627" s="16">
        <v>-0.13796839999999999</v>
      </c>
      <c r="O3627" s="16">
        <v>-1.5489599999999999E-2</v>
      </c>
      <c r="P3627" s="16">
        <v>0.23239489999999999</v>
      </c>
      <c r="Q3627" s="16">
        <v>-2.2119799999999998E-2</v>
      </c>
      <c r="R3627" s="16">
        <v>0.63939999999999997</v>
      </c>
      <c r="S3627" s="16">
        <v>1.49E-2</v>
      </c>
      <c r="T3627" s="16">
        <v>2.6599999999999999E-2</v>
      </c>
      <c r="U3627" s="16">
        <v>6.2721999999999998</v>
      </c>
      <c r="V3627" s="16">
        <v>12.914</v>
      </c>
      <c r="W3627" s="16">
        <v>7.3120000000000003</v>
      </c>
      <c r="X3627" s="16">
        <v>386.98700000000002</v>
      </c>
      <c r="Y3627" s="16">
        <v>55.997199999999999</v>
      </c>
      <c r="Z3627" s="16">
        <v>0.23619999999999999</v>
      </c>
      <c r="AA3627" s="16">
        <v>0.49740210000000001</v>
      </c>
      <c r="AB3627" s="16">
        <v>0.59</v>
      </c>
      <c r="AC3627" s="16">
        <v>7.76</v>
      </c>
      <c r="AD3627" s="16">
        <v>21.95</v>
      </c>
      <c r="AE3627" s="16">
        <v>11.923999999999999</v>
      </c>
      <c r="AF3627" s="16">
        <v>82.781099999999995</v>
      </c>
      <c r="AG3627" s="16">
        <v>139056</v>
      </c>
      <c r="AH3627" s="16">
        <v>0.14099999999999999</v>
      </c>
      <c r="AI3627" s="16">
        <v>87.7</v>
      </c>
      <c r="AJ3627" s="16">
        <v>94.7</v>
      </c>
      <c r="AK3627" s="16">
        <v>-1.2884</v>
      </c>
      <c r="AL3627" s="16">
        <v>-0.17929999999999999</v>
      </c>
      <c r="AM3627" s="16">
        <v>0.32129999999999997</v>
      </c>
      <c r="AN3627" s="16">
        <v>0.11990000000000001</v>
      </c>
      <c r="AO3627" s="16">
        <v>7.3499999999999996E-2</v>
      </c>
      <c r="AP3627" s="16">
        <v>0.14249999999999999</v>
      </c>
      <c r="AQ3627" s="16">
        <v>3.8536000000000001</v>
      </c>
      <c r="AR3627" s="16">
        <f t="shared" si="143"/>
        <v>0</v>
      </c>
      <c r="AS3627" s="5">
        <f t="shared" si="142"/>
        <v>6.3815499999999997E-2</v>
      </c>
    </row>
    <row r="3628" spans="1:45" x14ac:dyDescent="0.25">
      <c r="A3628" s="16" t="s">
        <v>406</v>
      </c>
      <c r="B3628" s="16" t="s">
        <v>151</v>
      </c>
      <c r="C3628" s="16" t="s">
        <v>385</v>
      </c>
      <c r="D3628" s="16">
        <v>2009</v>
      </c>
      <c r="E3628" s="16" t="s">
        <v>4193</v>
      </c>
      <c r="F3628" s="16" t="s">
        <v>592</v>
      </c>
      <c r="G3628" s="10">
        <v>4044.63</v>
      </c>
      <c r="H3628" s="73">
        <v>8.3051449999999996</v>
      </c>
      <c r="I3628" s="16">
        <v>10521834</v>
      </c>
      <c r="J3628" s="71">
        <v>3.0000000000000001E-3</v>
      </c>
      <c r="K3628" s="71">
        <v>1.048</v>
      </c>
      <c r="L3628" s="16">
        <v>0.1235463</v>
      </c>
      <c r="M3628" s="16">
        <v>3.8409800000000001E-2</v>
      </c>
      <c r="N3628" s="16">
        <v>-4.5259500000000001E-2</v>
      </c>
      <c r="O3628" s="16">
        <v>4.3068000000000004E-3</v>
      </c>
      <c r="P3628" s="16">
        <v>0.279389</v>
      </c>
      <c r="Q3628" s="16">
        <v>-1.19443E-2</v>
      </c>
      <c r="R3628" s="16">
        <v>0.70640000000000003</v>
      </c>
      <c r="S3628" s="16">
        <v>1.49E-2</v>
      </c>
      <c r="T3628" s="16">
        <v>3.0599999999999999E-2</v>
      </c>
      <c r="U3628" s="16">
        <v>6.5285000000000002</v>
      </c>
      <c r="V3628" s="16">
        <v>12.981999999999999</v>
      </c>
      <c r="W3628" s="16">
        <v>7.8559999999999999</v>
      </c>
      <c r="X3628" s="16">
        <v>391.92599999999999</v>
      </c>
      <c r="Y3628" s="16">
        <v>57.354700000000001</v>
      </c>
      <c r="Z3628" s="16">
        <v>0.2291</v>
      </c>
      <c r="AA3628" s="16">
        <v>0.48613919999999999</v>
      </c>
      <c r="AB3628" s="16">
        <v>0.59</v>
      </c>
      <c r="AC3628" s="16">
        <v>7.76</v>
      </c>
      <c r="AD3628" s="16">
        <v>22.24</v>
      </c>
      <c r="AE3628" s="16">
        <v>12.1637</v>
      </c>
      <c r="AF3628" s="16">
        <v>93.205600000000004</v>
      </c>
      <c r="AG3628" s="16">
        <v>146098</v>
      </c>
      <c r="AH3628" s="16">
        <v>0.13950000000000001</v>
      </c>
      <c r="AI3628" s="16">
        <v>88.3</v>
      </c>
      <c r="AJ3628" s="16">
        <v>95.2</v>
      </c>
      <c r="AK3628" s="16">
        <v>-1.3140000000000001</v>
      </c>
      <c r="AL3628" s="16">
        <v>-0.1089</v>
      </c>
      <c r="AM3628" s="16">
        <v>0.4032</v>
      </c>
      <c r="AN3628" s="16">
        <v>5.8000000000000003E-2</v>
      </c>
      <c r="AO3628" s="16">
        <v>2.7000000000000001E-3</v>
      </c>
      <c r="AP3628" s="16">
        <v>0.19969999999999999</v>
      </c>
      <c r="AQ3628" s="16">
        <v>3.8536000000000001</v>
      </c>
      <c r="AR3628" s="16">
        <f t="shared" si="143"/>
        <v>0</v>
      </c>
      <c r="AS3628" s="5">
        <f t="shared" si="142"/>
        <v>0.1085835</v>
      </c>
    </row>
    <row r="3629" spans="1:45" x14ac:dyDescent="0.25">
      <c r="A3629" s="16" t="s">
        <v>406</v>
      </c>
      <c r="B3629" s="16" t="s">
        <v>151</v>
      </c>
      <c r="C3629" s="16" t="s">
        <v>385</v>
      </c>
      <c r="D3629" s="16">
        <v>2010</v>
      </c>
      <c r="E3629" s="16" t="s">
        <v>4196</v>
      </c>
      <c r="F3629" s="16" t="s">
        <v>592</v>
      </c>
      <c r="G3629" s="10">
        <v>4140.1499999999996</v>
      </c>
      <c r="H3629" s="73">
        <v>8.3284870000000009</v>
      </c>
      <c r="I3629" s="16">
        <v>10639931</v>
      </c>
      <c r="J3629" s="71">
        <v>-1.6E-2</v>
      </c>
      <c r="K3629" s="71">
        <v>1.0309999999999999</v>
      </c>
      <c r="L3629" s="16">
        <v>0.17496200000000001</v>
      </c>
      <c r="M3629" s="16">
        <v>5.5422800000000001E-2</v>
      </c>
      <c r="N3629" s="16">
        <v>-2.9747699999999998E-2</v>
      </c>
      <c r="O3629" s="16">
        <v>0.1087582</v>
      </c>
      <c r="P3629" s="16">
        <v>0.3292466</v>
      </c>
      <c r="Q3629" s="16">
        <v>-9.2276999999999998E-2</v>
      </c>
      <c r="R3629" s="16">
        <v>0.69030000000000002</v>
      </c>
      <c r="S3629" s="16">
        <v>1.6299999999999999E-2</v>
      </c>
      <c r="T3629" s="16">
        <v>3.2800000000000003E-2</v>
      </c>
      <c r="U3629" s="16">
        <v>6.2548000000000004</v>
      </c>
      <c r="V3629" s="16">
        <v>13.05</v>
      </c>
      <c r="W3629" s="16">
        <v>8.4</v>
      </c>
      <c r="X3629" s="16">
        <v>393.5</v>
      </c>
      <c r="Y3629" s="16">
        <v>61.267299999999999</v>
      </c>
      <c r="Z3629" s="16">
        <v>0.23930000000000001</v>
      </c>
      <c r="AA3629" s="16">
        <v>0.48283789999999999</v>
      </c>
      <c r="AB3629" s="16">
        <v>0.59</v>
      </c>
      <c r="AC3629" s="16">
        <v>7.76</v>
      </c>
      <c r="AD3629" s="16">
        <v>22.324999999999999</v>
      </c>
      <c r="AE3629" s="16">
        <v>12.1295</v>
      </c>
      <c r="AF3629" s="16">
        <v>104.53700000000001</v>
      </c>
      <c r="AG3629" s="16">
        <v>155228</v>
      </c>
      <c r="AH3629" s="16">
        <v>0.1399</v>
      </c>
      <c r="AI3629" s="16">
        <v>89</v>
      </c>
      <c r="AJ3629" s="16">
        <v>95.8</v>
      </c>
      <c r="AK3629" s="16">
        <v>-1.3742000000000001</v>
      </c>
      <c r="AL3629" s="16">
        <v>-0.1487</v>
      </c>
      <c r="AM3629" s="16">
        <v>0.2394</v>
      </c>
      <c r="AN3629" s="16">
        <v>-4.0399999999999998E-2</v>
      </c>
      <c r="AO3629" s="16">
        <v>-1.9400000000000001E-2</v>
      </c>
      <c r="AP3629" s="16">
        <v>0.1221</v>
      </c>
      <c r="AQ3629" s="16">
        <v>3.8536000000000001</v>
      </c>
      <c r="AR3629" s="16">
        <f t="shared" si="143"/>
        <v>0</v>
      </c>
      <c r="AS3629" s="5">
        <f t="shared" si="142"/>
        <v>5.1415700000000009E-2</v>
      </c>
    </row>
    <row r="3630" spans="1:45" x14ac:dyDescent="0.25">
      <c r="A3630" s="16" t="s">
        <v>406</v>
      </c>
      <c r="B3630" s="16" t="s">
        <v>151</v>
      </c>
      <c r="C3630" s="16" t="s">
        <v>385</v>
      </c>
      <c r="D3630" s="16">
        <v>2011</v>
      </c>
      <c r="E3630" s="16" t="s">
        <v>4194</v>
      </c>
      <c r="F3630" s="16" t="s">
        <v>592</v>
      </c>
      <c r="G3630" s="10">
        <v>4014.92</v>
      </c>
      <c r="H3630" s="73">
        <v>8.2977709999999991</v>
      </c>
      <c r="I3630" s="16">
        <v>10761467</v>
      </c>
      <c r="J3630" s="71">
        <v>-3.1E-2</v>
      </c>
      <c r="K3630" s="71">
        <v>1</v>
      </c>
      <c r="L3630" s="16">
        <v>0.28122049999999998</v>
      </c>
      <c r="M3630" s="16">
        <v>9.2702499999999993E-2</v>
      </c>
      <c r="N3630" s="16">
        <v>5.2295899999999999E-2</v>
      </c>
      <c r="O3630" s="16">
        <v>0.1901476</v>
      </c>
      <c r="P3630" s="16">
        <v>0.35974030000000001</v>
      </c>
      <c r="Q3630" s="16">
        <v>-8.8162099999999993E-2</v>
      </c>
      <c r="R3630" s="16">
        <v>0.70760000000000001</v>
      </c>
      <c r="S3630" s="16">
        <v>1.7500000000000002E-2</v>
      </c>
      <c r="T3630" s="16">
        <v>3.5299999999999998E-2</v>
      </c>
      <c r="U3630" s="16">
        <v>6.6517999999999997</v>
      </c>
      <c r="V3630" s="16">
        <v>13.56</v>
      </c>
      <c r="W3630" s="16">
        <v>8.7200000000000006</v>
      </c>
      <c r="X3630" s="16">
        <v>395.07499999999999</v>
      </c>
      <c r="Y3630" s="16">
        <v>62.945700000000002</v>
      </c>
      <c r="Z3630" s="16">
        <v>0.23400000000000001</v>
      </c>
      <c r="AA3630" s="16">
        <v>0.3206907</v>
      </c>
      <c r="AB3630" s="16">
        <v>0.59</v>
      </c>
      <c r="AC3630" s="16">
        <v>7.76</v>
      </c>
      <c r="AD3630" s="16">
        <v>26.5</v>
      </c>
      <c r="AE3630" s="16">
        <v>11.324999999999999</v>
      </c>
      <c r="AF3630" s="16">
        <v>115.20099999999999</v>
      </c>
      <c r="AG3630" s="16">
        <v>154556</v>
      </c>
      <c r="AH3630" s="16">
        <v>0.13869999999999999</v>
      </c>
      <c r="AI3630" s="16">
        <v>89.6</v>
      </c>
      <c r="AJ3630" s="16">
        <v>96.3</v>
      </c>
      <c r="AK3630" s="16">
        <v>-0.39269999999999999</v>
      </c>
      <c r="AL3630" s="16">
        <v>-0.16839999999999999</v>
      </c>
      <c r="AM3630" s="16">
        <v>2.9000000000000001E-2</v>
      </c>
      <c r="AN3630" s="16">
        <v>-0.36880000000000002</v>
      </c>
      <c r="AO3630" s="16">
        <v>-0.19120000000000001</v>
      </c>
      <c r="AP3630" s="16">
        <v>-0.13650000000000001</v>
      </c>
      <c r="AQ3630" s="16">
        <v>3.8536000000000001</v>
      </c>
      <c r="AR3630" s="16">
        <f t="shared" si="143"/>
        <v>0</v>
      </c>
      <c r="AS3630" s="5">
        <f t="shared" si="142"/>
        <v>0.10625849999999998</v>
      </c>
    </row>
    <row r="3631" spans="1:45" x14ac:dyDescent="0.25">
      <c r="A3631" s="16" t="s">
        <v>406</v>
      </c>
      <c r="B3631" s="16" t="s">
        <v>151</v>
      </c>
      <c r="C3631" s="16" t="s">
        <v>385</v>
      </c>
      <c r="D3631" s="16">
        <v>2012</v>
      </c>
      <c r="E3631" s="16" t="s">
        <v>4195</v>
      </c>
      <c r="F3631" s="16" t="s">
        <v>592</v>
      </c>
      <c r="G3631" s="10">
        <v>4127.3999999999996</v>
      </c>
      <c r="H3631" s="73">
        <v>8.3254029999999997</v>
      </c>
      <c r="I3631" s="16">
        <v>10886668</v>
      </c>
      <c r="J3631" s="71">
        <v>-5.0000000000000001E-3</v>
      </c>
      <c r="K3631" s="71">
        <v>0.995</v>
      </c>
      <c r="L3631" s="16">
        <v>0.27228770000000002</v>
      </c>
      <c r="M3631" s="16">
        <v>7.6631699999999997E-2</v>
      </c>
      <c r="N3631" s="16">
        <v>4.9106799999999999E-2</v>
      </c>
      <c r="O3631" s="16">
        <v>0.21923290000000001</v>
      </c>
      <c r="P3631" s="16">
        <v>0.36347669999999999</v>
      </c>
      <c r="Q3631" s="16">
        <v>-0.1249556</v>
      </c>
      <c r="R3631" s="16">
        <v>0.68069999999999997</v>
      </c>
      <c r="S3631" s="16">
        <v>1.5900000000000001E-2</v>
      </c>
      <c r="T3631" s="16">
        <v>3.5799999999999998E-2</v>
      </c>
      <c r="U3631" s="16">
        <v>6.2382999999999997</v>
      </c>
      <c r="V3631" s="16">
        <v>14.07</v>
      </c>
      <c r="W3631" s="16">
        <v>9.0399999999999991</v>
      </c>
      <c r="X3631" s="16">
        <v>396.65</v>
      </c>
      <c r="Y3631" s="16">
        <v>63.039499999999997</v>
      </c>
      <c r="Z3631" s="16">
        <v>0.24</v>
      </c>
      <c r="AA3631" s="16">
        <v>0.27408549999999998</v>
      </c>
      <c r="AB3631" s="16">
        <v>0.59</v>
      </c>
      <c r="AC3631" s="16">
        <v>7.76</v>
      </c>
      <c r="AD3631" s="16">
        <v>27.7</v>
      </c>
      <c r="AE3631" s="16">
        <v>10.104799999999999</v>
      </c>
      <c r="AF3631" s="16">
        <v>118.10599999999999</v>
      </c>
      <c r="AG3631" s="16">
        <v>167581</v>
      </c>
      <c r="AH3631" s="16">
        <v>0.12189999999999999</v>
      </c>
      <c r="AI3631" s="16">
        <v>90.3</v>
      </c>
      <c r="AJ3631" s="16">
        <v>96.9</v>
      </c>
      <c r="AK3631" s="16">
        <v>-0.21410000000000001</v>
      </c>
      <c r="AL3631" s="16">
        <v>-0.14119999999999999</v>
      </c>
      <c r="AM3631" s="16">
        <v>-4.3999999999999997E-2</v>
      </c>
      <c r="AN3631" s="16">
        <v>-0.74209999999999998</v>
      </c>
      <c r="AO3631" s="16">
        <v>-0.19189999999999999</v>
      </c>
      <c r="AP3631" s="16">
        <v>-0.1467</v>
      </c>
      <c r="AQ3631" s="16">
        <v>3.8536000000000001</v>
      </c>
      <c r="AR3631" s="16">
        <f t="shared" si="143"/>
        <v>0</v>
      </c>
      <c r="AS3631" s="5">
        <f t="shared" si="142"/>
        <v>-8.932799999999963E-3</v>
      </c>
    </row>
    <row r="3632" spans="1:45" x14ac:dyDescent="0.25">
      <c r="A3632" s="16" t="s">
        <v>406</v>
      </c>
      <c r="B3632" s="16" t="s">
        <v>151</v>
      </c>
      <c r="C3632" s="16" t="s">
        <v>385</v>
      </c>
      <c r="D3632" s="16">
        <v>2013</v>
      </c>
      <c r="E3632" s="16" t="s">
        <v>4174</v>
      </c>
      <c r="F3632" s="16" t="s">
        <v>592</v>
      </c>
      <c r="G3632" s="10">
        <v>4196.75</v>
      </c>
      <c r="H3632" s="73">
        <v>8.3420660000000009</v>
      </c>
      <c r="I3632" s="16">
        <v>11014558</v>
      </c>
      <c r="J3632" s="71">
        <v>-1.9E-2</v>
      </c>
      <c r="K3632" s="71">
        <v>0.97699999999999998</v>
      </c>
      <c r="L3632" s="16">
        <v>0.25335590000000002</v>
      </c>
      <c r="M3632" s="16">
        <v>8.4090200000000004E-2</v>
      </c>
      <c r="N3632" s="16">
        <v>7.7697000000000002E-2</v>
      </c>
      <c r="O3632" s="16">
        <v>0.20284089999999999</v>
      </c>
      <c r="P3632" s="16">
        <v>0.35327009999999998</v>
      </c>
      <c r="Q3632" s="16">
        <v>-0.17749989999999999</v>
      </c>
      <c r="R3632" s="16">
        <v>0.66110000000000002</v>
      </c>
      <c r="S3632" s="16">
        <v>1.38E-2</v>
      </c>
      <c r="T3632" s="16">
        <v>3.8600000000000002E-2</v>
      </c>
      <c r="U3632" s="16">
        <v>6.7324999999999999</v>
      </c>
      <c r="V3632" s="16">
        <v>14.58</v>
      </c>
      <c r="W3632" s="16">
        <v>9.36</v>
      </c>
      <c r="X3632" s="16">
        <v>388.24200000000002</v>
      </c>
      <c r="Y3632" s="16">
        <v>63.157800000000002</v>
      </c>
      <c r="Z3632" s="16">
        <v>0.23810000000000001</v>
      </c>
      <c r="AA3632" s="16">
        <v>0.31933129999999998</v>
      </c>
      <c r="AB3632" s="16">
        <v>0.59</v>
      </c>
      <c r="AC3632" s="16">
        <v>7.76</v>
      </c>
      <c r="AD3632" s="16">
        <v>26.535</v>
      </c>
      <c r="AE3632" s="16">
        <v>9.2936999999999994</v>
      </c>
      <c r="AF3632" s="16">
        <v>115.604</v>
      </c>
      <c r="AG3632" s="16">
        <v>168842</v>
      </c>
      <c r="AH3632" s="16">
        <v>0.11890000000000001</v>
      </c>
      <c r="AI3632" s="16">
        <v>90.9</v>
      </c>
      <c r="AJ3632" s="16">
        <v>97.3</v>
      </c>
      <c r="AK3632" s="16">
        <v>-0.121</v>
      </c>
      <c r="AL3632" s="16">
        <v>-0.1351</v>
      </c>
      <c r="AM3632" s="16">
        <v>-7.0199999999999999E-2</v>
      </c>
      <c r="AN3632" s="16">
        <v>-0.93069999999999997</v>
      </c>
      <c r="AO3632" s="16">
        <v>-0.3306</v>
      </c>
      <c r="AP3632" s="16">
        <v>-0.20760000000000001</v>
      </c>
      <c r="AQ3632" s="16">
        <v>3.8536000000000001</v>
      </c>
      <c r="AR3632" s="16">
        <f t="shared" si="143"/>
        <v>0</v>
      </c>
      <c r="AS3632" s="5">
        <f t="shared" si="142"/>
        <v>-1.8931799999999999E-2</v>
      </c>
    </row>
    <row r="3633" spans="1:45" x14ac:dyDescent="0.25">
      <c r="A3633" s="16" t="s">
        <v>406</v>
      </c>
      <c r="B3633" s="16" t="s">
        <v>151</v>
      </c>
      <c r="C3633" s="16" t="s">
        <v>385</v>
      </c>
      <c r="D3633" s="16">
        <v>2014</v>
      </c>
      <c r="E3633" s="16" t="s">
        <v>4184</v>
      </c>
      <c r="F3633" s="16" t="s">
        <v>592</v>
      </c>
      <c r="G3633" s="10">
        <v>4265.1499999999996</v>
      </c>
      <c r="H3633" s="73">
        <v>8.3582319999999992</v>
      </c>
      <c r="I3633" s="16">
        <v>11143908</v>
      </c>
      <c r="J3633" s="71">
        <v>-1.7000000000000001E-2</v>
      </c>
      <c r="K3633" s="71">
        <v>0.96099999999999997</v>
      </c>
      <c r="L3633" s="16">
        <v>0.26521349999999999</v>
      </c>
      <c r="M3633" s="16">
        <v>1.51334E-2</v>
      </c>
      <c r="N3633" s="16">
        <v>5.8565399999999997E-2</v>
      </c>
      <c r="O3633" s="16">
        <v>0.22001019999999999</v>
      </c>
      <c r="P3633" s="16">
        <v>0.38551069999999998</v>
      </c>
      <c r="Q3633" s="16">
        <v>-0.1139983</v>
      </c>
      <c r="R3633" s="16">
        <v>0.64100000000000001</v>
      </c>
      <c r="S3633" s="16">
        <v>1.35E-2</v>
      </c>
      <c r="T3633" s="16">
        <v>3.2500000000000001E-2</v>
      </c>
      <c r="U3633" s="16">
        <v>6.7728999999999999</v>
      </c>
      <c r="V3633" s="16">
        <v>15.09</v>
      </c>
      <c r="W3633" s="16">
        <v>9.68</v>
      </c>
      <c r="X3633" s="16">
        <v>379.834</v>
      </c>
      <c r="Y3633" s="16">
        <v>63.244300000000003</v>
      </c>
      <c r="Z3633" s="16">
        <v>0.24529999999999999</v>
      </c>
      <c r="AA3633" s="16">
        <v>0.31389410000000001</v>
      </c>
      <c r="AB3633" s="16">
        <v>0.59</v>
      </c>
      <c r="AC3633" s="16">
        <v>7.76</v>
      </c>
      <c r="AD3633" s="16">
        <v>26.675000000000001</v>
      </c>
      <c r="AE3633" s="16">
        <v>8.5401000000000007</v>
      </c>
      <c r="AF3633" s="16">
        <v>128.48599999999999</v>
      </c>
      <c r="AG3633" s="16">
        <v>159518</v>
      </c>
      <c r="AH3633" s="16">
        <v>0.1158</v>
      </c>
      <c r="AI3633" s="16">
        <v>91.6</v>
      </c>
      <c r="AJ3633" s="16">
        <v>97.7</v>
      </c>
      <c r="AK3633" s="16">
        <v>0.15790000000000001</v>
      </c>
      <c r="AL3633" s="16">
        <v>-9.3299999999999994E-2</v>
      </c>
      <c r="AM3633" s="16">
        <v>-0.1182</v>
      </c>
      <c r="AN3633" s="16">
        <v>-0.85350000000000004</v>
      </c>
      <c r="AO3633" s="16">
        <v>-0.3861</v>
      </c>
      <c r="AP3633" s="16">
        <v>-0.1331</v>
      </c>
      <c r="AQ3633" s="16">
        <v>3.8536000000000001</v>
      </c>
      <c r="AR3633" s="16">
        <f t="shared" si="143"/>
        <v>0</v>
      </c>
      <c r="AS3633" s="5">
        <f t="shared" si="142"/>
        <v>1.1857599999999968E-2</v>
      </c>
    </row>
    <row r="3634" spans="1:45" x14ac:dyDescent="0.25">
      <c r="A3634" s="16" t="s">
        <v>405</v>
      </c>
      <c r="B3634" s="16" t="s">
        <v>152</v>
      </c>
      <c r="C3634" s="16" t="s">
        <v>386</v>
      </c>
      <c r="D3634" s="16">
        <v>1985</v>
      </c>
      <c r="E3634" s="16" t="s">
        <v>4200</v>
      </c>
      <c r="F3634" s="16" t="s">
        <v>594</v>
      </c>
      <c r="G3634" s="10">
        <v>5659.22</v>
      </c>
      <c r="H3634" s="73">
        <v>8.6410409999999995</v>
      </c>
      <c r="I3634" s="16" t="s">
        <v>6700</v>
      </c>
      <c r="K3634" s="71">
        <v>0.92</v>
      </c>
      <c r="L3634" s="16">
        <v>-1.3143720000000001</v>
      </c>
      <c r="M3634" s="16">
        <v>-0.6688752</v>
      </c>
      <c r="N3634" s="16">
        <v>-0.6883264</v>
      </c>
      <c r="O3634" s="16">
        <v>-0.88021059999999995</v>
      </c>
      <c r="P3634" s="16">
        <v>-0.3369164</v>
      </c>
      <c r="Q3634" s="16">
        <v>-0.36038290000000001</v>
      </c>
      <c r="R3634" s="16">
        <v>0</v>
      </c>
      <c r="S3634" s="16">
        <v>3.5000000000000001E-3</v>
      </c>
      <c r="T3634" s="16">
        <v>6.9999999999999999E-4</v>
      </c>
      <c r="U3634" s="16">
        <v>1.7381</v>
      </c>
      <c r="V3634" s="16">
        <v>2.6</v>
      </c>
      <c r="W3634" s="16">
        <v>7.04</v>
      </c>
      <c r="X3634" s="16">
        <v>412.78500000000003</v>
      </c>
      <c r="Y3634" s="16">
        <v>29.386199999999999</v>
      </c>
      <c r="Z3634" s="16">
        <v>0.2056</v>
      </c>
      <c r="AA3634" s="16">
        <v>1.1866350000000001</v>
      </c>
      <c r="AB3634" s="16">
        <v>0.41</v>
      </c>
      <c r="AC3634" s="16">
        <v>23.11</v>
      </c>
      <c r="AD3634" s="16">
        <v>13.65</v>
      </c>
      <c r="AE3634" s="16">
        <v>4.5709</v>
      </c>
      <c r="AF3634" s="16">
        <v>0</v>
      </c>
      <c r="AG3634" s="16">
        <v>69581.8</v>
      </c>
      <c r="AH3634" s="16">
        <v>9.6850000000000006E-2</v>
      </c>
      <c r="AI3634" s="16">
        <v>80.594700000000003</v>
      </c>
      <c r="AJ3634" s="16">
        <v>83.333799999999997</v>
      </c>
      <c r="AK3634" s="16">
        <v>-0.5907</v>
      </c>
      <c r="AL3634" s="16">
        <v>-0.82320000000000004</v>
      </c>
      <c r="AM3634" s="16">
        <v>-0.48110000000000003</v>
      </c>
      <c r="AN3634" s="16">
        <v>-0.98929999999999996</v>
      </c>
      <c r="AO3634" s="16">
        <v>0.22389999999999999</v>
      </c>
      <c r="AP3634" s="16">
        <v>-0.20250000000000001</v>
      </c>
      <c r="AQ3634" s="16">
        <v>9.5899999999999999E-2</v>
      </c>
      <c r="AR3634" s="16">
        <f t="shared" si="143"/>
        <v>1</v>
      </c>
      <c r="AS3634" s="5">
        <f t="shared" si="142"/>
        <v>0</v>
      </c>
    </row>
    <row r="3635" spans="1:45" x14ac:dyDescent="0.25">
      <c r="A3635" s="16" t="s">
        <v>405</v>
      </c>
      <c r="B3635" s="16" t="s">
        <v>152</v>
      </c>
      <c r="C3635" s="16" t="s">
        <v>386</v>
      </c>
      <c r="D3635" s="16">
        <v>1986</v>
      </c>
      <c r="E3635" s="16" t="s">
        <v>4223</v>
      </c>
      <c r="F3635" s="16" t="s">
        <v>594</v>
      </c>
      <c r="G3635" s="10">
        <v>5935.89</v>
      </c>
      <c r="H3635" s="73">
        <v>8.6887709999999991</v>
      </c>
      <c r="I3635" s="16" t="s">
        <v>6700</v>
      </c>
      <c r="J3635" s="71">
        <v>2.8000000000000001E-2</v>
      </c>
      <c r="K3635" s="71">
        <v>0.94599999999999995</v>
      </c>
      <c r="L3635" s="16">
        <v>-1.2553319999999999</v>
      </c>
      <c r="M3635" s="16">
        <v>-0.65742599999999995</v>
      </c>
      <c r="N3635" s="16">
        <v>-0.69802640000000005</v>
      </c>
      <c r="O3635" s="16">
        <v>-0.79934910000000003</v>
      </c>
      <c r="P3635" s="16">
        <v>-0.30707990000000002</v>
      </c>
      <c r="Q3635" s="16">
        <v>-0.34392040000000001</v>
      </c>
      <c r="R3635" s="16">
        <v>1.6500000000000001E-2</v>
      </c>
      <c r="S3635" s="16">
        <v>3.8999999999999998E-3</v>
      </c>
      <c r="T3635" s="16">
        <v>8.0000000000000004E-4</v>
      </c>
      <c r="U3635" s="16">
        <v>1.5096000000000001</v>
      </c>
      <c r="V3635" s="16">
        <v>3.04</v>
      </c>
      <c r="W3635" s="16">
        <v>7.0460000000000003</v>
      </c>
      <c r="X3635" s="16">
        <v>413.49200000000002</v>
      </c>
      <c r="Y3635" s="16">
        <v>30.688600000000001</v>
      </c>
      <c r="Z3635" s="16">
        <v>0.2311</v>
      </c>
      <c r="AA3635" s="16">
        <v>1.1714880000000001</v>
      </c>
      <c r="AB3635" s="16">
        <v>0.41</v>
      </c>
      <c r="AC3635" s="16">
        <v>23.11</v>
      </c>
      <c r="AD3635" s="16">
        <v>14.04</v>
      </c>
      <c r="AE3635" s="16">
        <v>5.5385</v>
      </c>
      <c r="AF3635" s="16">
        <v>6.9999999999999999E-4</v>
      </c>
      <c r="AG3635" s="16">
        <v>79094</v>
      </c>
      <c r="AH3635" s="16">
        <v>0.10324999999999999</v>
      </c>
      <c r="AI3635" s="16">
        <v>81.085300000000004</v>
      </c>
      <c r="AJ3635" s="16">
        <v>83.933199999999999</v>
      </c>
      <c r="AK3635" s="16">
        <v>-0.57499999999999996</v>
      </c>
      <c r="AL3635" s="16">
        <v>-0.79100000000000004</v>
      </c>
      <c r="AM3635" s="16">
        <v>-0.4506</v>
      </c>
      <c r="AN3635" s="16">
        <v>-0.9889</v>
      </c>
      <c r="AO3635" s="16">
        <v>0.22789999999999999</v>
      </c>
      <c r="AP3635" s="16">
        <v>-0.192</v>
      </c>
      <c r="AQ3635" s="16">
        <v>9.5899999999999999E-2</v>
      </c>
      <c r="AR3635" s="16">
        <f t="shared" si="143"/>
        <v>1</v>
      </c>
      <c r="AS3635" s="5">
        <f t="shared" si="142"/>
        <v>5.9040000000000203E-2</v>
      </c>
    </row>
    <row r="3636" spans="1:45" x14ac:dyDescent="0.25">
      <c r="A3636" s="16" t="s">
        <v>405</v>
      </c>
      <c r="B3636" s="16" t="s">
        <v>152</v>
      </c>
      <c r="C3636" s="16" t="s">
        <v>386</v>
      </c>
      <c r="D3636" s="16">
        <v>1987</v>
      </c>
      <c r="E3636" s="16" t="s">
        <v>4218</v>
      </c>
      <c r="F3636" s="16" t="s">
        <v>594</v>
      </c>
      <c r="G3636" s="10">
        <v>6375.27</v>
      </c>
      <c r="H3636" s="73">
        <v>8.7601809999999993</v>
      </c>
      <c r="I3636" s="16" t="s">
        <v>6700</v>
      </c>
      <c r="J3636" s="71">
        <v>5.5E-2</v>
      </c>
      <c r="K3636" s="71">
        <v>1</v>
      </c>
      <c r="L3636" s="16">
        <v>-1.14663</v>
      </c>
      <c r="M3636" s="16">
        <v>-0.63675409999999999</v>
      </c>
      <c r="N3636" s="16">
        <v>-0.58009650000000001</v>
      </c>
      <c r="O3636" s="16">
        <v>-0.75068780000000002</v>
      </c>
      <c r="P3636" s="16">
        <v>-0.26898460000000002</v>
      </c>
      <c r="Q3636" s="16">
        <v>-0.32747340000000003</v>
      </c>
      <c r="R3636" s="16">
        <v>4.99E-2</v>
      </c>
      <c r="S3636" s="16">
        <v>4.3E-3</v>
      </c>
      <c r="T3636" s="16">
        <v>8.9999999999999998E-4</v>
      </c>
      <c r="U3636" s="16">
        <v>2.5164</v>
      </c>
      <c r="V3636" s="16">
        <v>3.48</v>
      </c>
      <c r="W3636" s="16">
        <v>7.0519999999999996</v>
      </c>
      <c r="X3636" s="16">
        <v>413.84300000000002</v>
      </c>
      <c r="Y3636" s="16">
        <v>31.991099999999999</v>
      </c>
      <c r="Z3636" s="16">
        <v>0.23930000000000001</v>
      </c>
      <c r="AA3636" s="16">
        <v>1.155953</v>
      </c>
      <c r="AB3636" s="16">
        <v>0.41</v>
      </c>
      <c r="AC3636" s="16">
        <v>23.11</v>
      </c>
      <c r="AD3636" s="16">
        <v>14.44</v>
      </c>
      <c r="AE3636" s="16">
        <v>7.2248999999999999</v>
      </c>
      <c r="AF3636" s="16">
        <v>0.01</v>
      </c>
      <c r="AG3636" s="16">
        <v>86679.7</v>
      </c>
      <c r="AH3636" s="16">
        <v>0.1096</v>
      </c>
      <c r="AI3636" s="16">
        <v>81.575999999999993</v>
      </c>
      <c r="AJ3636" s="16">
        <v>84.532600000000002</v>
      </c>
      <c r="AK3636" s="16">
        <v>-0.55930000000000002</v>
      </c>
      <c r="AL3636" s="16">
        <v>-0.75880000000000003</v>
      </c>
      <c r="AM3636" s="16">
        <v>-0.42009999999999997</v>
      </c>
      <c r="AN3636" s="16">
        <v>-0.98860000000000003</v>
      </c>
      <c r="AO3636" s="16">
        <v>0.2319</v>
      </c>
      <c r="AP3636" s="16">
        <v>-0.18149999999999999</v>
      </c>
      <c r="AQ3636" s="16">
        <v>9.5899999999999999E-2</v>
      </c>
      <c r="AR3636" s="16">
        <f t="shared" si="143"/>
        <v>1</v>
      </c>
      <c r="AS3636" s="5">
        <f t="shared" si="142"/>
        <v>0.10870199999999985</v>
      </c>
    </row>
    <row r="3637" spans="1:45" x14ac:dyDescent="0.25">
      <c r="A3637" s="16" t="s">
        <v>405</v>
      </c>
      <c r="B3637" s="16" t="s">
        <v>152</v>
      </c>
      <c r="C3637" s="16" t="s">
        <v>386</v>
      </c>
      <c r="D3637" s="16">
        <v>1988</v>
      </c>
      <c r="E3637" s="16" t="s">
        <v>4213</v>
      </c>
      <c r="F3637" s="16" t="s">
        <v>594</v>
      </c>
      <c r="G3637" s="10">
        <v>6403.82</v>
      </c>
      <c r="H3637" s="73">
        <v>8.7646490000000004</v>
      </c>
      <c r="I3637" s="16" t="s">
        <v>6700</v>
      </c>
      <c r="J3637" s="71">
        <v>-1.6E-2</v>
      </c>
      <c r="K3637" s="71">
        <v>0.98399999999999999</v>
      </c>
      <c r="L3637" s="16">
        <v>-1.121264</v>
      </c>
      <c r="M3637" s="16">
        <v>-0.61646040000000002</v>
      </c>
      <c r="N3637" s="16">
        <v>-0.56510280000000002</v>
      </c>
      <c r="O3637" s="16">
        <v>-0.78837840000000003</v>
      </c>
      <c r="P3637" s="16">
        <v>-0.22538250000000001</v>
      </c>
      <c r="Q3637" s="16">
        <v>-0.31100879999999997</v>
      </c>
      <c r="R3637" s="16">
        <v>8.3299999999999999E-2</v>
      </c>
      <c r="S3637" s="16">
        <v>4.5999999999999999E-3</v>
      </c>
      <c r="T3637" s="16">
        <v>1E-3</v>
      </c>
      <c r="U3637" s="16">
        <v>2.5204</v>
      </c>
      <c r="V3637" s="16">
        <v>3.92</v>
      </c>
      <c r="W3637" s="16">
        <v>7.0579999999999998</v>
      </c>
      <c r="X3637" s="16">
        <v>414.58800000000002</v>
      </c>
      <c r="Y3637" s="16">
        <v>33.293500000000002</v>
      </c>
      <c r="Z3637" s="16">
        <v>0.20130000000000001</v>
      </c>
      <c r="AA3637" s="16">
        <v>1.1404179999999999</v>
      </c>
      <c r="AB3637" s="16">
        <v>0.41</v>
      </c>
      <c r="AC3637" s="16">
        <v>23.11</v>
      </c>
      <c r="AD3637" s="16">
        <v>14.84</v>
      </c>
      <c r="AE3637" s="16">
        <v>9.4213000000000005</v>
      </c>
      <c r="AF3637" s="16">
        <v>1.89E-2</v>
      </c>
      <c r="AG3637" s="16">
        <v>92175.8</v>
      </c>
      <c r="AH3637" s="16">
        <v>0.11600000000000001</v>
      </c>
      <c r="AI3637" s="16">
        <v>82.066599999999994</v>
      </c>
      <c r="AJ3637" s="16">
        <v>85.132000000000005</v>
      </c>
      <c r="AK3637" s="16">
        <v>-0.54349999999999998</v>
      </c>
      <c r="AL3637" s="16">
        <v>-0.72660000000000002</v>
      </c>
      <c r="AM3637" s="16">
        <v>-0.38950000000000001</v>
      </c>
      <c r="AN3637" s="16">
        <v>-0.98829999999999996</v>
      </c>
      <c r="AO3637" s="16">
        <v>0.2359</v>
      </c>
      <c r="AP3637" s="16">
        <v>-0.1711</v>
      </c>
      <c r="AQ3637" s="16">
        <v>9.5899999999999999E-2</v>
      </c>
      <c r="AR3637" s="16">
        <f t="shared" si="143"/>
        <v>1</v>
      </c>
      <c r="AS3637" s="5">
        <f t="shared" si="142"/>
        <v>2.5366E-2</v>
      </c>
    </row>
    <row r="3638" spans="1:45" x14ac:dyDescent="0.25">
      <c r="A3638" s="16" t="s">
        <v>405</v>
      </c>
      <c r="B3638" s="16" t="s">
        <v>152</v>
      </c>
      <c r="C3638" s="16" t="s">
        <v>386</v>
      </c>
      <c r="D3638" s="16">
        <v>1989</v>
      </c>
      <c r="E3638" s="16" t="s">
        <v>4214</v>
      </c>
      <c r="F3638" s="16" t="s">
        <v>594</v>
      </c>
      <c r="G3638" s="10">
        <v>6308.64</v>
      </c>
      <c r="H3638" s="73">
        <v>8.7496749999999999</v>
      </c>
      <c r="I3638" s="16" t="s">
        <v>6700</v>
      </c>
      <c r="J3638" s="71">
        <v>-0.05</v>
      </c>
      <c r="K3638" s="71">
        <v>0.93600000000000005</v>
      </c>
      <c r="L3638" s="16">
        <v>-1.065431</v>
      </c>
      <c r="M3638" s="16">
        <v>-0.59392449999999997</v>
      </c>
      <c r="N3638" s="16">
        <v>-0.54698279999999999</v>
      </c>
      <c r="O3638" s="16">
        <v>-0.7581658</v>
      </c>
      <c r="P3638" s="16">
        <v>-0.1889197</v>
      </c>
      <c r="Q3638" s="16">
        <v>-0.29456179999999998</v>
      </c>
      <c r="R3638" s="16">
        <v>0.1167</v>
      </c>
      <c r="S3638" s="16">
        <v>5.0000000000000001E-3</v>
      </c>
      <c r="T3638" s="16">
        <v>1.2999999999999999E-3</v>
      </c>
      <c r="U3638" s="16">
        <v>2.5244</v>
      </c>
      <c r="V3638" s="16">
        <v>4.3600000000000003</v>
      </c>
      <c r="W3638" s="16">
        <v>7.0640000000000001</v>
      </c>
      <c r="X3638" s="16">
        <v>415.82299999999998</v>
      </c>
      <c r="Y3638" s="16">
        <v>34.595999999999997</v>
      </c>
      <c r="Z3638" s="16">
        <v>0.19969999999999999</v>
      </c>
      <c r="AA3638" s="16">
        <v>1.1252709999999999</v>
      </c>
      <c r="AB3638" s="16">
        <v>0.41</v>
      </c>
      <c r="AC3638" s="16">
        <v>23.11</v>
      </c>
      <c r="AD3638" s="16">
        <v>15.23</v>
      </c>
      <c r="AE3638" s="16">
        <v>11.0458</v>
      </c>
      <c r="AF3638" s="16">
        <v>2.9399999999999999E-2</v>
      </c>
      <c r="AG3638" s="16">
        <v>98073</v>
      </c>
      <c r="AH3638" s="16">
        <v>0.12239999999999999</v>
      </c>
      <c r="AI3638" s="16">
        <v>82.557199999999995</v>
      </c>
      <c r="AJ3638" s="16">
        <v>85.731399999999994</v>
      </c>
      <c r="AK3638" s="16">
        <v>-0.52780000000000005</v>
      </c>
      <c r="AL3638" s="16">
        <v>-0.69440000000000002</v>
      </c>
      <c r="AM3638" s="16">
        <v>-0.35899999999999999</v>
      </c>
      <c r="AN3638" s="16">
        <v>-0.98799999999999999</v>
      </c>
      <c r="AO3638" s="16">
        <v>0.2399</v>
      </c>
      <c r="AP3638" s="16">
        <v>-0.16059999999999999</v>
      </c>
      <c r="AQ3638" s="16">
        <v>9.5899999999999999E-2</v>
      </c>
      <c r="AR3638" s="16">
        <f t="shared" si="143"/>
        <v>1</v>
      </c>
      <c r="AS3638" s="5">
        <f t="shared" si="142"/>
        <v>5.5833000000000022E-2</v>
      </c>
    </row>
    <row r="3639" spans="1:45" x14ac:dyDescent="0.25">
      <c r="A3639" s="16" t="s">
        <v>405</v>
      </c>
      <c r="B3639" s="16" t="s">
        <v>152</v>
      </c>
      <c r="C3639" s="16" t="s">
        <v>386</v>
      </c>
      <c r="D3639" s="16">
        <v>1990</v>
      </c>
      <c r="E3639" s="16" t="s">
        <v>4224</v>
      </c>
      <c r="F3639" s="16" t="s">
        <v>594</v>
      </c>
      <c r="G3639" s="10">
        <v>6774.41</v>
      </c>
      <c r="H3639" s="73">
        <v>8.8209079999999993</v>
      </c>
      <c r="I3639" s="16" t="s">
        <v>6700</v>
      </c>
      <c r="J3639" s="71">
        <v>4.4999999999999998E-2</v>
      </c>
      <c r="K3639" s="71">
        <v>0.98</v>
      </c>
      <c r="L3639" s="16">
        <v>-0.97673889999999997</v>
      </c>
      <c r="M3639" s="16">
        <v>-0.56984900000000005</v>
      </c>
      <c r="N3639" s="16">
        <v>-0.53298219999999996</v>
      </c>
      <c r="O3639" s="16">
        <v>-0.64427710000000005</v>
      </c>
      <c r="P3639" s="16">
        <v>-0.16258619999999999</v>
      </c>
      <c r="Q3639" s="16">
        <v>-0.2781149</v>
      </c>
      <c r="R3639" s="16">
        <v>0.15010000000000001</v>
      </c>
      <c r="S3639" s="16">
        <v>6.3E-3</v>
      </c>
      <c r="T3639" s="16">
        <v>1.4E-3</v>
      </c>
      <c r="U3639" s="16">
        <v>2.5284</v>
      </c>
      <c r="V3639" s="16">
        <v>4.8</v>
      </c>
      <c r="W3639" s="16">
        <v>7.07</v>
      </c>
      <c r="X3639" s="16">
        <v>416.41300000000001</v>
      </c>
      <c r="Y3639" s="16">
        <v>35.898400000000002</v>
      </c>
      <c r="Z3639" s="16">
        <v>0.24279999999999999</v>
      </c>
      <c r="AA3639" s="16">
        <v>1.1097360000000001</v>
      </c>
      <c r="AB3639" s="16">
        <v>0.41</v>
      </c>
      <c r="AC3639" s="16">
        <v>23.11</v>
      </c>
      <c r="AD3639" s="16">
        <v>15.63</v>
      </c>
      <c r="AE3639" s="16">
        <v>12.707700000000001</v>
      </c>
      <c r="AF3639" s="16">
        <v>5.8900000000000001E-2</v>
      </c>
      <c r="AG3639" s="16">
        <v>106572</v>
      </c>
      <c r="AH3639" s="16">
        <v>0.1066</v>
      </c>
      <c r="AI3639" s="16">
        <v>82.9</v>
      </c>
      <c r="AJ3639" s="16">
        <v>86.2</v>
      </c>
      <c r="AK3639" s="16">
        <v>-0.5121</v>
      </c>
      <c r="AL3639" s="16">
        <v>-0.66220000000000001</v>
      </c>
      <c r="AM3639" s="16">
        <v>-0.32840000000000003</v>
      </c>
      <c r="AN3639" s="16">
        <v>-0.98770000000000002</v>
      </c>
      <c r="AO3639" s="16">
        <v>0.24390000000000001</v>
      </c>
      <c r="AP3639" s="16">
        <v>-0.1502</v>
      </c>
      <c r="AQ3639" s="16">
        <v>9.5899999999999999E-2</v>
      </c>
      <c r="AR3639" s="16">
        <f t="shared" si="143"/>
        <v>1</v>
      </c>
      <c r="AS3639" s="5">
        <f t="shared" si="142"/>
        <v>8.8692100000000051E-2</v>
      </c>
    </row>
    <row r="3640" spans="1:45" x14ac:dyDescent="0.25">
      <c r="A3640" s="16" t="s">
        <v>405</v>
      </c>
      <c r="B3640" s="16" t="s">
        <v>152</v>
      </c>
      <c r="C3640" s="16" t="s">
        <v>386</v>
      </c>
      <c r="D3640" s="16">
        <v>1991</v>
      </c>
      <c r="E3640" s="16" t="s">
        <v>4211</v>
      </c>
      <c r="F3640" s="16" t="s">
        <v>594</v>
      </c>
      <c r="G3640" s="10">
        <v>6708.88</v>
      </c>
      <c r="H3640" s="73">
        <v>8.8111879999999996</v>
      </c>
      <c r="I3640" s="16" t="s">
        <v>6700</v>
      </c>
      <c r="J3640" s="71">
        <v>-4.2000000000000003E-2</v>
      </c>
      <c r="K3640" s="71">
        <v>0.94</v>
      </c>
      <c r="L3640" s="16">
        <v>-0.90890899999999997</v>
      </c>
      <c r="M3640" s="16">
        <v>-0.5514462</v>
      </c>
      <c r="N3640" s="16">
        <v>-0.52194739999999995</v>
      </c>
      <c r="O3640" s="16">
        <v>-0.58255489999999999</v>
      </c>
      <c r="P3640" s="16">
        <v>-0.1211068</v>
      </c>
      <c r="Q3640" s="16">
        <v>-0.2616501</v>
      </c>
      <c r="R3640" s="16">
        <v>0.1835</v>
      </c>
      <c r="S3640" s="16">
        <v>6.1000000000000004E-3</v>
      </c>
      <c r="T3640" s="16">
        <v>1.5E-3</v>
      </c>
      <c r="U3640" s="16">
        <v>2.5323000000000002</v>
      </c>
      <c r="V3640" s="16">
        <v>5.2359999999999998</v>
      </c>
      <c r="W3640" s="16">
        <v>6.9459999999999997</v>
      </c>
      <c r="X3640" s="16">
        <v>417.78100000000001</v>
      </c>
      <c r="Y3640" s="16">
        <v>37.200899999999997</v>
      </c>
      <c r="Z3640" s="16">
        <v>0.25819999999999999</v>
      </c>
      <c r="AA3640" s="16">
        <v>1.0953660000000001</v>
      </c>
      <c r="AB3640" s="16">
        <v>0.41</v>
      </c>
      <c r="AC3640" s="16">
        <v>23.11</v>
      </c>
      <c r="AD3640" s="16">
        <v>16</v>
      </c>
      <c r="AE3640" s="16">
        <v>14.8453</v>
      </c>
      <c r="AF3640" s="16">
        <v>8.7099999999999997E-2</v>
      </c>
      <c r="AG3640" s="16">
        <v>109719</v>
      </c>
      <c r="AH3640" s="16">
        <v>0.12540000000000001</v>
      </c>
      <c r="AI3640" s="16">
        <v>83.2</v>
      </c>
      <c r="AJ3640" s="16">
        <v>86.4</v>
      </c>
      <c r="AK3640" s="16">
        <v>-0.49630000000000002</v>
      </c>
      <c r="AL3640" s="16">
        <v>-0.63</v>
      </c>
      <c r="AM3640" s="16">
        <v>-0.2979</v>
      </c>
      <c r="AN3640" s="16">
        <v>-0.98740000000000006</v>
      </c>
      <c r="AO3640" s="16">
        <v>0.24790000000000001</v>
      </c>
      <c r="AP3640" s="16">
        <v>-0.13969999999999999</v>
      </c>
      <c r="AQ3640" s="16">
        <v>9.5899999999999999E-2</v>
      </c>
      <c r="AR3640" s="16">
        <f t="shared" si="143"/>
        <v>1</v>
      </c>
      <c r="AS3640" s="5">
        <f t="shared" si="142"/>
        <v>6.7829899999999999E-2</v>
      </c>
    </row>
    <row r="3641" spans="1:45" x14ac:dyDescent="0.25">
      <c r="A3641" s="16" t="s">
        <v>405</v>
      </c>
      <c r="B3641" s="16" t="s">
        <v>152</v>
      </c>
      <c r="C3641" s="16" t="s">
        <v>386</v>
      </c>
      <c r="D3641" s="16">
        <v>1992</v>
      </c>
      <c r="E3641" s="16" t="s">
        <v>4201</v>
      </c>
      <c r="F3641" s="16" t="s">
        <v>594</v>
      </c>
      <c r="G3641" s="10">
        <v>6931.9</v>
      </c>
      <c r="H3641" s="73">
        <v>8.8438890000000008</v>
      </c>
      <c r="I3641" s="16" t="s">
        <v>6700</v>
      </c>
      <c r="J3641" s="71">
        <v>1.7000000000000001E-2</v>
      </c>
      <c r="K3641" s="71">
        <v>0.95599999999999996</v>
      </c>
      <c r="L3641" s="16">
        <v>-0.81848969999999999</v>
      </c>
      <c r="M3641" s="16">
        <v>-0.52911280000000005</v>
      </c>
      <c r="N3641" s="16">
        <v>-0.50657269999999999</v>
      </c>
      <c r="O3641" s="16">
        <v>-0.4896857</v>
      </c>
      <c r="P3641" s="16">
        <v>-6.9902900000000004E-2</v>
      </c>
      <c r="Q3641" s="16">
        <v>-0.24516959999999999</v>
      </c>
      <c r="R3641" s="16">
        <v>0.21690000000000001</v>
      </c>
      <c r="S3641" s="16">
        <v>6.1999999999999998E-3</v>
      </c>
      <c r="T3641" s="16">
        <v>1.9E-3</v>
      </c>
      <c r="U3641" s="16">
        <v>2.5363000000000002</v>
      </c>
      <c r="V3641" s="16">
        <v>5.6719999999999997</v>
      </c>
      <c r="W3641" s="16">
        <v>6.8220000000000001</v>
      </c>
      <c r="X3641" s="16">
        <v>419.827</v>
      </c>
      <c r="Y3641" s="16">
        <v>38.503300000000003</v>
      </c>
      <c r="Z3641" s="16">
        <v>0.28439999999999999</v>
      </c>
      <c r="AA3641" s="16">
        <v>1.0487610000000001</v>
      </c>
      <c r="AB3641" s="16">
        <v>0.41</v>
      </c>
      <c r="AC3641" s="16">
        <v>23.11</v>
      </c>
      <c r="AD3641" s="16">
        <v>17.2</v>
      </c>
      <c r="AE3641" s="16">
        <v>16.860099999999999</v>
      </c>
      <c r="AF3641" s="16">
        <v>0.11</v>
      </c>
      <c r="AG3641" s="16">
        <v>120661</v>
      </c>
      <c r="AH3641" s="16">
        <v>0.14405000000000001</v>
      </c>
      <c r="AI3641" s="16">
        <v>83.8</v>
      </c>
      <c r="AJ3641" s="16">
        <v>87.1</v>
      </c>
      <c r="AK3641" s="16">
        <v>-0.48060000000000003</v>
      </c>
      <c r="AL3641" s="16">
        <v>-0.5978</v>
      </c>
      <c r="AM3641" s="16">
        <v>-0.26729999999999998</v>
      </c>
      <c r="AN3641" s="16">
        <v>-0.98699999999999999</v>
      </c>
      <c r="AO3641" s="16">
        <v>0.25190000000000001</v>
      </c>
      <c r="AP3641" s="16">
        <v>-0.12920000000000001</v>
      </c>
      <c r="AQ3641" s="16">
        <v>9.5899999999999999E-2</v>
      </c>
      <c r="AR3641" s="16">
        <f t="shared" si="143"/>
        <v>1</v>
      </c>
      <c r="AS3641" s="5">
        <f t="shared" si="142"/>
        <v>9.041929999999998E-2</v>
      </c>
    </row>
    <row r="3642" spans="1:45" x14ac:dyDescent="0.25">
      <c r="A3642" s="16" t="s">
        <v>405</v>
      </c>
      <c r="B3642" s="16" t="s">
        <v>152</v>
      </c>
      <c r="C3642" s="16" t="s">
        <v>386</v>
      </c>
      <c r="D3642" s="16">
        <v>1993</v>
      </c>
      <c r="E3642" s="16" t="s">
        <v>4208</v>
      </c>
      <c r="F3642" s="16" t="s">
        <v>594</v>
      </c>
      <c r="G3642" s="10">
        <v>7343.1</v>
      </c>
      <c r="H3642" s="73">
        <v>8.9015160000000009</v>
      </c>
      <c r="I3642" s="16" t="s">
        <v>6700</v>
      </c>
      <c r="J3642" s="71">
        <v>6.2E-2</v>
      </c>
      <c r="K3642" s="71">
        <v>1.0169999999999999</v>
      </c>
      <c r="L3642" s="16">
        <v>-0.65794299999999994</v>
      </c>
      <c r="M3642" s="16">
        <v>-0.50826530000000003</v>
      </c>
      <c r="N3642" s="16">
        <v>-0.4166588</v>
      </c>
      <c r="O3642" s="16">
        <v>-0.31385570000000002</v>
      </c>
      <c r="P3642" s="16">
        <v>-2.0328499999999999E-2</v>
      </c>
      <c r="Q3642" s="16">
        <v>-0.22874069999999999</v>
      </c>
      <c r="R3642" s="16">
        <v>0.25030000000000002</v>
      </c>
      <c r="S3642" s="16">
        <v>6.4000000000000003E-3</v>
      </c>
      <c r="T3642" s="16">
        <v>2.0999999999999999E-3</v>
      </c>
      <c r="U3642" s="16">
        <v>3.3654999999999999</v>
      </c>
      <c r="V3642" s="16">
        <v>6.1079999999999997</v>
      </c>
      <c r="W3642" s="16">
        <v>6.6980000000000004</v>
      </c>
      <c r="X3642" s="16">
        <v>419.95499999999998</v>
      </c>
      <c r="Y3642" s="16">
        <v>39.805799999999998</v>
      </c>
      <c r="Z3642" s="16">
        <v>0.36699999999999999</v>
      </c>
      <c r="AA3642" s="16">
        <v>1.0681799999999999</v>
      </c>
      <c r="AB3642" s="16">
        <v>0.41</v>
      </c>
      <c r="AC3642" s="16">
        <v>23.11</v>
      </c>
      <c r="AD3642" s="16">
        <v>16.7</v>
      </c>
      <c r="AE3642" s="16">
        <v>19.2822</v>
      </c>
      <c r="AF3642" s="16">
        <v>0.1484</v>
      </c>
      <c r="AG3642" s="16">
        <v>130156</v>
      </c>
      <c r="AH3642" s="16">
        <v>0.15</v>
      </c>
      <c r="AI3642" s="16">
        <v>84.3</v>
      </c>
      <c r="AJ3642" s="16">
        <v>87.8</v>
      </c>
      <c r="AK3642" s="16">
        <v>-0.46489999999999998</v>
      </c>
      <c r="AL3642" s="16">
        <v>-0.56559999999999999</v>
      </c>
      <c r="AM3642" s="16">
        <v>-0.23680000000000001</v>
      </c>
      <c r="AN3642" s="16">
        <v>-0.98670000000000002</v>
      </c>
      <c r="AO3642" s="16">
        <v>0.25590000000000002</v>
      </c>
      <c r="AP3642" s="16">
        <v>-0.1188</v>
      </c>
      <c r="AQ3642" s="16">
        <v>9.5899999999999999E-2</v>
      </c>
      <c r="AR3642" s="16">
        <f t="shared" si="143"/>
        <v>1</v>
      </c>
      <c r="AS3642" s="5">
        <f t="shared" si="142"/>
        <v>0.16054670000000004</v>
      </c>
    </row>
    <row r="3643" spans="1:45" x14ac:dyDescent="0.25">
      <c r="A3643" s="16" t="s">
        <v>405</v>
      </c>
      <c r="B3643" s="16" t="s">
        <v>152</v>
      </c>
      <c r="C3643" s="16" t="s">
        <v>386</v>
      </c>
      <c r="D3643" s="16">
        <v>1994</v>
      </c>
      <c r="E3643" s="16" t="s">
        <v>4212</v>
      </c>
      <c r="F3643" s="16" t="s">
        <v>594</v>
      </c>
      <c r="G3643" s="10">
        <v>6889.6</v>
      </c>
      <c r="H3643" s="73">
        <v>8.8377680000000005</v>
      </c>
      <c r="I3643" s="16" t="s">
        <v>6700</v>
      </c>
      <c r="J3643" s="71">
        <v>-0.114</v>
      </c>
      <c r="K3643" s="71">
        <v>0.90700000000000003</v>
      </c>
      <c r="L3643" s="16">
        <v>-0.63171949999999999</v>
      </c>
      <c r="M3643" s="16">
        <v>-0.48610759999999997</v>
      </c>
      <c r="N3643" s="16">
        <v>-0.37037249999999999</v>
      </c>
      <c r="O3643" s="16">
        <v>-0.38044099999999997</v>
      </c>
      <c r="P3643" s="16">
        <v>2.2223699999999999E-2</v>
      </c>
      <c r="Q3643" s="16">
        <v>-0.21225869999999999</v>
      </c>
      <c r="R3643" s="16">
        <v>0.28370000000000001</v>
      </c>
      <c r="S3643" s="16">
        <v>6.7000000000000002E-3</v>
      </c>
      <c r="T3643" s="16">
        <v>2.3999999999999998E-3</v>
      </c>
      <c r="U3643" s="16">
        <v>3.4247999999999998</v>
      </c>
      <c r="V3643" s="16">
        <v>6.5439999999999996</v>
      </c>
      <c r="W3643" s="16">
        <v>6.5739999999999998</v>
      </c>
      <c r="X3643" s="16">
        <v>425.93700000000001</v>
      </c>
      <c r="Y3643" s="16">
        <v>41.108199999999997</v>
      </c>
      <c r="Z3643" s="16">
        <v>0.30930000000000002</v>
      </c>
      <c r="AA3643" s="16">
        <v>1.029342</v>
      </c>
      <c r="AB3643" s="16">
        <v>0.41</v>
      </c>
      <c r="AC3643" s="16">
        <v>23.11</v>
      </c>
      <c r="AD3643" s="16">
        <v>17.7</v>
      </c>
      <c r="AE3643" s="16">
        <v>21.196400000000001</v>
      </c>
      <c r="AF3643" s="16">
        <v>0.3034</v>
      </c>
      <c r="AG3643" s="16">
        <v>135953</v>
      </c>
      <c r="AH3643" s="16">
        <v>0.15675</v>
      </c>
      <c r="AI3643" s="16">
        <v>84.9</v>
      </c>
      <c r="AJ3643" s="16">
        <v>88.5</v>
      </c>
      <c r="AK3643" s="16">
        <v>-0.44919999999999999</v>
      </c>
      <c r="AL3643" s="16">
        <v>-0.5333</v>
      </c>
      <c r="AM3643" s="16">
        <v>-0.20619999999999999</v>
      </c>
      <c r="AN3643" s="16">
        <v>-0.98640000000000005</v>
      </c>
      <c r="AO3643" s="16">
        <v>0.25990000000000002</v>
      </c>
      <c r="AP3643" s="16">
        <v>-0.10829999999999999</v>
      </c>
      <c r="AQ3643" s="16">
        <v>9.5899999999999999E-2</v>
      </c>
      <c r="AR3643" s="16">
        <f t="shared" si="143"/>
        <v>1</v>
      </c>
      <c r="AS3643" s="5">
        <f t="shared" si="142"/>
        <v>2.6223499999999955E-2</v>
      </c>
    </row>
    <row r="3644" spans="1:45" x14ac:dyDescent="0.25">
      <c r="A3644" s="16" t="s">
        <v>405</v>
      </c>
      <c r="B3644" s="16" t="s">
        <v>152</v>
      </c>
      <c r="C3644" s="16" t="s">
        <v>386</v>
      </c>
      <c r="D3644" s="16">
        <v>1995</v>
      </c>
      <c r="E3644" s="16" t="s">
        <v>4221</v>
      </c>
      <c r="F3644" s="16" t="s">
        <v>594</v>
      </c>
      <c r="G3644" s="10">
        <v>7315.18</v>
      </c>
      <c r="H3644" s="73">
        <v>8.8977070000000005</v>
      </c>
      <c r="I3644" s="16" t="s">
        <v>6700</v>
      </c>
      <c r="J3644" s="71">
        <v>3.1E-2</v>
      </c>
      <c r="K3644" s="71">
        <v>0.93600000000000005</v>
      </c>
      <c r="L3644" s="16">
        <v>-0.60072110000000001</v>
      </c>
      <c r="M3644" s="16">
        <v>-0.45792579999999999</v>
      </c>
      <c r="N3644" s="16">
        <v>-0.4885254</v>
      </c>
      <c r="O3644" s="16">
        <v>-0.27349289999999998</v>
      </c>
      <c r="P3644" s="16">
        <v>5.3914499999999997E-2</v>
      </c>
      <c r="Q3644" s="16">
        <v>-0.19581200000000001</v>
      </c>
      <c r="R3644" s="16">
        <v>0.31709999999999999</v>
      </c>
      <c r="S3644" s="16">
        <v>8.0999999999999996E-3</v>
      </c>
      <c r="T3644" s="16">
        <v>2.8999999999999998E-3</v>
      </c>
      <c r="U3644" s="16">
        <v>2.2511000000000001</v>
      </c>
      <c r="V3644" s="16">
        <v>6.98</v>
      </c>
      <c r="W3644" s="16">
        <v>6.45</v>
      </c>
      <c r="X3644" s="16">
        <v>426.46600000000001</v>
      </c>
      <c r="Y3644" s="16">
        <v>42.410600000000002</v>
      </c>
      <c r="Z3644" s="16">
        <v>0.35010000000000002</v>
      </c>
      <c r="AA3644" s="16">
        <v>1.0215749999999999</v>
      </c>
      <c r="AB3644" s="16">
        <v>0.41</v>
      </c>
      <c r="AC3644" s="16">
        <v>23.11</v>
      </c>
      <c r="AD3644" s="16">
        <v>17.899999999999999</v>
      </c>
      <c r="AE3644" s="16">
        <v>22.430800000000001</v>
      </c>
      <c r="AF3644" s="16">
        <v>0.74690000000000001</v>
      </c>
      <c r="AG3644" s="16">
        <v>147375</v>
      </c>
      <c r="AH3644" s="16">
        <v>0.14990000000000001</v>
      </c>
      <c r="AI3644" s="16">
        <v>85.5</v>
      </c>
      <c r="AJ3644" s="16">
        <v>89.2</v>
      </c>
      <c r="AK3644" s="16">
        <v>-0.43340000000000001</v>
      </c>
      <c r="AL3644" s="16">
        <v>-0.50109999999999999</v>
      </c>
      <c r="AM3644" s="16">
        <v>-0.1757</v>
      </c>
      <c r="AN3644" s="16">
        <v>-0.98609999999999998</v>
      </c>
      <c r="AO3644" s="16">
        <v>0.26390000000000002</v>
      </c>
      <c r="AP3644" s="16">
        <v>-9.7900000000000001E-2</v>
      </c>
      <c r="AQ3644" s="16">
        <v>9.5899999999999999E-2</v>
      </c>
      <c r="AR3644" s="16">
        <f t="shared" si="143"/>
        <v>1</v>
      </c>
      <c r="AS3644" s="5">
        <f t="shared" si="142"/>
        <v>3.0998399999999982E-2</v>
      </c>
    </row>
    <row r="3645" spans="1:45" x14ac:dyDescent="0.25">
      <c r="A3645" s="16" t="s">
        <v>405</v>
      </c>
      <c r="B3645" s="16" t="s">
        <v>152</v>
      </c>
      <c r="C3645" s="16" t="s">
        <v>386</v>
      </c>
      <c r="D3645" s="16">
        <v>1996</v>
      </c>
      <c r="E3645" s="16" t="s">
        <v>4225</v>
      </c>
      <c r="F3645" s="16" t="s">
        <v>594</v>
      </c>
      <c r="G3645" s="10">
        <v>7731.18</v>
      </c>
      <c r="H3645" s="73">
        <v>8.9530159999999999</v>
      </c>
      <c r="I3645" s="16" t="s">
        <v>6700</v>
      </c>
      <c r="J3645" s="71">
        <v>1.2E-2</v>
      </c>
      <c r="K3645" s="71">
        <v>0.94699999999999995</v>
      </c>
      <c r="L3645" s="16">
        <v>-0.47139399999999998</v>
      </c>
      <c r="M3645" s="16">
        <v>-0.39106289999999999</v>
      </c>
      <c r="N3645" s="16">
        <v>-0.42822349999999998</v>
      </c>
      <c r="O3645" s="16">
        <v>-0.21015420000000001</v>
      </c>
      <c r="P3645" s="16">
        <v>9.8072000000000006E-2</v>
      </c>
      <c r="Q3645" s="16">
        <v>-0.1405383</v>
      </c>
      <c r="R3645" s="16">
        <v>0.4516</v>
      </c>
      <c r="S3645" s="16">
        <v>4.4000000000000003E-3</v>
      </c>
      <c r="T3645" s="16">
        <v>3.7000000000000002E-3</v>
      </c>
      <c r="U3645" s="16">
        <v>2.5522999999999998</v>
      </c>
      <c r="V3645" s="16">
        <v>7.6280000000000001</v>
      </c>
      <c r="W3645" s="16">
        <v>6.4139999999999997</v>
      </c>
      <c r="X3645" s="16">
        <v>429.11</v>
      </c>
      <c r="Y3645" s="16">
        <v>43.713099999999997</v>
      </c>
      <c r="Z3645" s="16">
        <v>0.37109999999999999</v>
      </c>
      <c r="AA3645" s="16">
        <v>1.033226</v>
      </c>
      <c r="AB3645" s="16">
        <v>0.41</v>
      </c>
      <c r="AC3645" s="16">
        <v>23.11</v>
      </c>
      <c r="AD3645" s="16">
        <v>17.600000000000001</v>
      </c>
      <c r="AE3645" s="16">
        <v>24.034099999999999</v>
      </c>
      <c r="AF3645" s="16">
        <v>1.3565</v>
      </c>
      <c r="AG3645" s="16">
        <v>159562</v>
      </c>
      <c r="AH3645" s="16">
        <v>0.1605</v>
      </c>
      <c r="AI3645" s="16">
        <v>86</v>
      </c>
      <c r="AJ3645" s="16">
        <v>89.9</v>
      </c>
      <c r="AK3645" s="16">
        <v>-0.2019</v>
      </c>
      <c r="AL3645" s="16">
        <v>-0.22900000000000001</v>
      </c>
      <c r="AM3645" s="16">
        <v>-5.5999999999999999E-3</v>
      </c>
      <c r="AN3645" s="16">
        <v>-1.2682</v>
      </c>
      <c r="AO3645" s="16">
        <v>0.2319</v>
      </c>
      <c r="AP3645" s="16">
        <v>-0.1711</v>
      </c>
      <c r="AQ3645" s="16">
        <v>9.5899999999999999E-2</v>
      </c>
      <c r="AR3645" s="16">
        <f t="shared" si="143"/>
        <v>1</v>
      </c>
      <c r="AS3645" s="5">
        <f t="shared" si="142"/>
        <v>0.12932710000000003</v>
      </c>
    </row>
    <row r="3646" spans="1:45" x14ac:dyDescent="0.25">
      <c r="A3646" s="16" t="s">
        <v>405</v>
      </c>
      <c r="B3646" s="16" t="s">
        <v>152</v>
      </c>
      <c r="C3646" s="16" t="s">
        <v>386</v>
      </c>
      <c r="D3646" s="16">
        <v>1997</v>
      </c>
      <c r="E3646" s="16" t="s">
        <v>4222</v>
      </c>
      <c r="F3646" s="16" t="s">
        <v>594</v>
      </c>
      <c r="G3646" s="10">
        <v>8186.24</v>
      </c>
      <c r="H3646" s="73">
        <v>9.0102100000000007</v>
      </c>
      <c r="I3646" s="16" t="s">
        <v>6700</v>
      </c>
      <c r="J3646" s="71">
        <v>3.6999999999999998E-2</v>
      </c>
      <c r="K3646" s="71">
        <v>0.98299999999999998</v>
      </c>
      <c r="L3646" s="16">
        <v>-0.44287589999999999</v>
      </c>
      <c r="M3646" s="16">
        <v>-0.35486220000000002</v>
      </c>
      <c r="N3646" s="16">
        <v>-0.44083620000000001</v>
      </c>
      <c r="O3646" s="16">
        <v>-0.13586400000000001</v>
      </c>
      <c r="P3646" s="16">
        <v>0.14130400000000001</v>
      </c>
      <c r="Q3646" s="16">
        <v>-0.22470029999999999</v>
      </c>
      <c r="R3646" s="16">
        <v>0.49170000000000003</v>
      </c>
      <c r="S3646" s="16">
        <v>7.1999999999999998E-3</v>
      </c>
      <c r="T3646" s="16">
        <v>4.1000000000000003E-3</v>
      </c>
      <c r="U3646" s="16">
        <v>2.5562</v>
      </c>
      <c r="V3646" s="16">
        <v>8.2759999999999998</v>
      </c>
      <c r="W3646" s="16">
        <v>6.3780000000000001</v>
      </c>
      <c r="X3646" s="16">
        <v>425.22500000000002</v>
      </c>
      <c r="Y3646" s="16">
        <v>45.015500000000003</v>
      </c>
      <c r="Z3646" s="16">
        <v>0.3916</v>
      </c>
      <c r="AA3646" s="16">
        <v>1.0099229999999999</v>
      </c>
      <c r="AB3646" s="16">
        <v>0.41</v>
      </c>
      <c r="AC3646" s="16">
        <v>23.11</v>
      </c>
      <c r="AD3646" s="16">
        <v>18.2</v>
      </c>
      <c r="AE3646" s="16">
        <v>25.8048</v>
      </c>
      <c r="AF3646" s="16">
        <v>2.6665000000000001</v>
      </c>
      <c r="AG3646" s="16">
        <v>171037</v>
      </c>
      <c r="AH3646" s="16">
        <v>0.1583</v>
      </c>
      <c r="AI3646" s="16">
        <v>86.6</v>
      </c>
      <c r="AJ3646" s="16">
        <v>90.6</v>
      </c>
      <c r="AK3646" s="16">
        <v>-0.52010000000000001</v>
      </c>
      <c r="AL3646" s="16">
        <v>-0.40589999999999998</v>
      </c>
      <c r="AM3646" s="16">
        <v>-0.14380000000000001</v>
      </c>
      <c r="AN3646" s="16">
        <v>-1.2839</v>
      </c>
      <c r="AO3646" s="16">
        <v>0.37719999999999998</v>
      </c>
      <c r="AP3646" s="16">
        <v>-0.15110000000000001</v>
      </c>
      <c r="AQ3646" s="16">
        <v>9.5899999999999999E-2</v>
      </c>
      <c r="AR3646" s="16">
        <f t="shared" si="143"/>
        <v>1</v>
      </c>
      <c r="AS3646" s="5">
        <f t="shared" si="142"/>
        <v>2.8518099999999991E-2</v>
      </c>
    </row>
    <row r="3647" spans="1:45" x14ac:dyDescent="0.25">
      <c r="A3647" s="16" t="s">
        <v>405</v>
      </c>
      <c r="B3647" s="16" t="s">
        <v>152</v>
      </c>
      <c r="C3647" s="16" t="s">
        <v>386</v>
      </c>
      <c r="D3647" s="16">
        <v>1998</v>
      </c>
      <c r="E3647" s="16" t="s">
        <v>4215</v>
      </c>
      <c r="F3647" s="16" t="s">
        <v>594</v>
      </c>
      <c r="G3647" s="10">
        <v>8244.5</v>
      </c>
      <c r="H3647" s="73">
        <v>9.0173020000000008</v>
      </c>
      <c r="I3647" s="16" t="s">
        <v>6700</v>
      </c>
      <c r="J3647" s="71">
        <v>-1.9E-2</v>
      </c>
      <c r="K3647" s="71">
        <v>0.96499999999999997</v>
      </c>
      <c r="L3647" s="16">
        <v>-0.6273917</v>
      </c>
      <c r="M3647" s="16">
        <v>-0.40018690000000001</v>
      </c>
      <c r="N3647" s="16">
        <v>-0.70105379999999995</v>
      </c>
      <c r="O3647" s="16">
        <v>-0.21634100000000001</v>
      </c>
      <c r="P3647" s="16">
        <v>0.19307560000000001</v>
      </c>
      <c r="Q3647" s="16">
        <v>-0.30887759999999997</v>
      </c>
      <c r="R3647" s="16">
        <v>0.371</v>
      </c>
      <c r="S3647" s="16">
        <v>1.14E-2</v>
      </c>
      <c r="T3647" s="16">
        <v>4.5999999999999999E-3</v>
      </c>
      <c r="U3647" s="16">
        <v>0</v>
      </c>
      <c r="V3647" s="16">
        <v>8.9239999999999995</v>
      </c>
      <c r="W3647" s="16">
        <v>6.3419999999999996</v>
      </c>
      <c r="X3647" s="16">
        <v>424.72800000000001</v>
      </c>
      <c r="Y3647" s="16">
        <v>46.317999999999998</v>
      </c>
      <c r="Z3647" s="16">
        <v>0.33</v>
      </c>
      <c r="AA3647" s="16">
        <v>0.99050459999999996</v>
      </c>
      <c r="AB3647" s="16">
        <v>0.41</v>
      </c>
      <c r="AC3647" s="16">
        <v>23.11</v>
      </c>
      <c r="AD3647" s="16">
        <v>18.7</v>
      </c>
      <c r="AE3647" s="16">
        <v>27.413900000000002</v>
      </c>
      <c r="AF3647" s="16">
        <v>5.7188999999999997</v>
      </c>
      <c r="AG3647" s="16">
        <v>180980</v>
      </c>
      <c r="AH3647" s="16">
        <v>0.1744</v>
      </c>
      <c r="AI3647" s="16">
        <v>87.1</v>
      </c>
      <c r="AJ3647" s="16">
        <v>91.2</v>
      </c>
      <c r="AK3647" s="16">
        <v>-0.83840000000000003</v>
      </c>
      <c r="AL3647" s="16">
        <v>-0.58279999999999998</v>
      </c>
      <c r="AM3647" s="16">
        <v>-0.28199999999999997</v>
      </c>
      <c r="AN3647" s="16">
        <v>-1.2997000000000001</v>
      </c>
      <c r="AO3647" s="16">
        <v>0.52259999999999995</v>
      </c>
      <c r="AP3647" s="16">
        <v>-0.13109999999999999</v>
      </c>
      <c r="AQ3647" s="16">
        <v>9.5899999999999999E-2</v>
      </c>
      <c r="AR3647" s="16">
        <f t="shared" si="143"/>
        <v>1</v>
      </c>
      <c r="AS3647" s="5">
        <f t="shared" si="142"/>
        <v>-0.18451580000000001</v>
      </c>
    </row>
    <row r="3648" spans="1:45" x14ac:dyDescent="0.25">
      <c r="A3648" s="16" t="s">
        <v>405</v>
      </c>
      <c r="B3648" s="16" t="s">
        <v>152</v>
      </c>
      <c r="C3648" s="16" t="s">
        <v>386</v>
      </c>
      <c r="D3648" s="16">
        <v>1999</v>
      </c>
      <c r="E3648" s="16" t="s">
        <v>4202</v>
      </c>
      <c r="F3648" s="16" t="s">
        <v>594</v>
      </c>
      <c r="G3648" s="10">
        <v>7842.6</v>
      </c>
      <c r="H3648" s="73">
        <v>8.9673250000000007</v>
      </c>
      <c r="I3648" s="16" t="s">
        <v>6700</v>
      </c>
      <c r="J3648" s="71">
        <v>-7.5999999999999998E-2</v>
      </c>
      <c r="K3648" s="71">
        <v>0.89400000000000002</v>
      </c>
      <c r="L3648" s="16">
        <v>-0.30650539999999998</v>
      </c>
      <c r="M3648" s="16">
        <v>-0.33350340000000001</v>
      </c>
      <c r="N3648" s="16">
        <v>-0.37896760000000002</v>
      </c>
      <c r="O3648" s="16">
        <v>-6.7887500000000003E-2</v>
      </c>
      <c r="P3648" s="16">
        <v>0.26233719999999999</v>
      </c>
      <c r="Q3648" s="16">
        <v>-0.1972729</v>
      </c>
      <c r="R3648" s="16">
        <v>0.4677</v>
      </c>
      <c r="S3648" s="16">
        <v>1.3599999999999999E-2</v>
      </c>
      <c r="T3648" s="16">
        <v>5.1999999999999998E-3</v>
      </c>
      <c r="U3648" s="16">
        <v>2.9575</v>
      </c>
      <c r="V3648" s="16">
        <v>9.5719999999999992</v>
      </c>
      <c r="W3648" s="16">
        <v>6.306</v>
      </c>
      <c r="X3648" s="16">
        <v>424.62099999999998</v>
      </c>
      <c r="Y3648" s="16">
        <v>47.620399999999997</v>
      </c>
      <c r="Z3648" s="16">
        <v>0.39229999999999998</v>
      </c>
      <c r="AA3648" s="16">
        <v>0.97885330000000004</v>
      </c>
      <c r="AB3648" s="16">
        <v>0.41</v>
      </c>
      <c r="AC3648" s="16">
        <v>23.11</v>
      </c>
      <c r="AD3648" s="16">
        <v>19</v>
      </c>
      <c r="AE3648" s="16">
        <v>28.777200000000001</v>
      </c>
      <c r="AF3648" s="16">
        <v>13.0479</v>
      </c>
      <c r="AG3648" s="16">
        <v>186915</v>
      </c>
      <c r="AH3648" s="16">
        <v>0.2107</v>
      </c>
      <c r="AI3648" s="16">
        <v>87.6</v>
      </c>
      <c r="AJ3648" s="16">
        <v>91.9</v>
      </c>
      <c r="AK3648" s="16">
        <v>-0.63360000000000005</v>
      </c>
      <c r="AL3648" s="16">
        <v>-0.4582</v>
      </c>
      <c r="AM3648" s="16">
        <v>-0.1333</v>
      </c>
      <c r="AN3648" s="16">
        <v>-1.073</v>
      </c>
      <c r="AO3648" s="16">
        <v>0.44280000000000003</v>
      </c>
      <c r="AP3648" s="16">
        <v>-9.6000000000000002E-2</v>
      </c>
      <c r="AQ3648" s="16">
        <v>9.5899999999999999E-2</v>
      </c>
      <c r="AR3648" s="16">
        <f t="shared" si="143"/>
        <v>1</v>
      </c>
      <c r="AS3648" s="5">
        <f t="shared" si="142"/>
        <v>0.32088630000000001</v>
      </c>
    </row>
    <row r="3649" spans="1:45" x14ac:dyDescent="0.25">
      <c r="A3649" s="16" t="s">
        <v>405</v>
      </c>
      <c r="B3649" s="16" t="s">
        <v>152</v>
      </c>
      <c r="C3649" s="16" t="s">
        <v>386</v>
      </c>
      <c r="D3649" s="16">
        <v>2000</v>
      </c>
      <c r="E3649" s="16" t="s">
        <v>4228</v>
      </c>
      <c r="F3649" s="16" t="s">
        <v>594</v>
      </c>
      <c r="G3649" s="10">
        <v>8237.34</v>
      </c>
      <c r="H3649" s="73">
        <v>9.0164329999999993</v>
      </c>
      <c r="I3649" s="16">
        <v>63240121</v>
      </c>
      <c r="J3649" s="71">
        <v>0.05</v>
      </c>
      <c r="K3649" s="71">
        <v>0.94</v>
      </c>
      <c r="L3649" s="16">
        <v>-0.17966209999999999</v>
      </c>
      <c r="M3649" s="16">
        <v>-0.2693625</v>
      </c>
      <c r="N3649" s="16">
        <v>-0.38438889999999998</v>
      </c>
      <c r="O3649" s="16">
        <v>-1.3606500000000001E-2</v>
      </c>
      <c r="P3649" s="16">
        <v>0.32358160000000002</v>
      </c>
      <c r="Q3649" s="16">
        <v>-8.5670499999999997E-2</v>
      </c>
      <c r="R3649" s="16">
        <v>0.47910000000000003</v>
      </c>
      <c r="S3649" s="16">
        <v>1.61E-2</v>
      </c>
      <c r="T3649" s="16">
        <v>1.04E-2</v>
      </c>
      <c r="U3649" s="16">
        <v>2.5899000000000001</v>
      </c>
      <c r="V3649" s="16">
        <v>10.220000000000001</v>
      </c>
      <c r="W3649" s="16">
        <v>6.27</v>
      </c>
      <c r="X3649" s="16">
        <v>427.988</v>
      </c>
      <c r="Y3649" s="16">
        <v>48.922899999999998</v>
      </c>
      <c r="Z3649" s="16">
        <v>0.40279999999999999</v>
      </c>
      <c r="AA3649" s="16">
        <v>0.95943440000000002</v>
      </c>
      <c r="AB3649" s="16">
        <v>0.41</v>
      </c>
      <c r="AC3649" s="16">
        <v>23.11</v>
      </c>
      <c r="AD3649" s="16">
        <v>19.5</v>
      </c>
      <c r="AE3649" s="16">
        <v>29.117999999999999</v>
      </c>
      <c r="AF3649" s="16">
        <v>25.5379</v>
      </c>
      <c r="AG3649" s="16">
        <v>197536</v>
      </c>
      <c r="AH3649" s="16">
        <v>0.2172</v>
      </c>
      <c r="AI3649" s="16">
        <v>88.1</v>
      </c>
      <c r="AJ3649" s="16">
        <v>92.6</v>
      </c>
      <c r="AK3649" s="16">
        <v>-0.4289</v>
      </c>
      <c r="AL3649" s="16">
        <v>-0.33360000000000001</v>
      </c>
      <c r="AM3649" s="16">
        <v>1.55E-2</v>
      </c>
      <c r="AN3649" s="16">
        <v>-0.84619999999999995</v>
      </c>
      <c r="AO3649" s="16">
        <v>0.36299999999999999</v>
      </c>
      <c r="AP3649" s="16">
        <v>-6.0999999999999999E-2</v>
      </c>
      <c r="AQ3649" s="16">
        <v>9.5899999999999999E-2</v>
      </c>
      <c r="AR3649" s="16">
        <f t="shared" si="143"/>
        <v>0</v>
      </c>
      <c r="AS3649" s="5">
        <f t="shared" si="142"/>
        <v>0.12684329999999999</v>
      </c>
    </row>
    <row r="3650" spans="1:45" x14ac:dyDescent="0.25">
      <c r="A3650" s="16" t="s">
        <v>405</v>
      </c>
      <c r="B3650" s="16" t="s">
        <v>152</v>
      </c>
      <c r="C3650" s="16" t="s">
        <v>386</v>
      </c>
      <c r="D3650" s="16">
        <v>2001</v>
      </c>
      <c r="E3650" s="16" t="s">
        <v>4217</v>
      </c>
      <c r="F3650" s="16" t="s">
        <v>594</v>
      </c>
      <c r="G3650" s="10">
        <v>7631.4</v>
      </c>
      <c r="H3650" s="73">
        <v>8.9400270000000006</v>
      </c>
      <c r="I3650" s="16">
        <v>64191474</v>
      </c>
      <c r="J3650" s="71">
        <v>-7.0000000000000007E-2</v>
      </c>
      <c r="K3650" s="71">
        <v>0.877</v>
      </c>
      <c r="L3650" s="16">
        <v>-0.14433190000000001</v>
      </c>
      <c r="M3650" s="16">
        <v>-0.21894449999999999</v>
      </c>
      <c r="N3650" s="16">
        <v>-0.35078039999999999</v>
      </c>
      <c r="O3650" s="16">
        <v>7.9880000000000001E-4</v>
      </c>
      <c r="P3650" s="16">
        <v>0.350045</v>
      </c>
      <c r="Q3650" s="16">
        <v>-0.1333114</v>
      </c>
      <c r="R3650" s="16">
        <v>0.53779999999999994</v>
      </c>
      <c r="S3650" s="16">
        <v>1.4800000000000001E-2</v>
      </c>
      <c r="T3650" s="16">
        <v>1.29E-2</v>
      </c>
      <c r="U3650" s="16">
        <v>2.7118000000000002</v>
      </c>
      <c r="V3650" s="16">
        <v>11.108000000000001</v>
      </c>
      <c r="W3650" s="16">
        <v>6.14</v>
      </c>
      <c r="X3650" s="16">
        <v>429.483</v>
      </c>
      <c r="Y3650" s="16">
        <v>50.225299999999997</v>
      </c>
      <c r="Z3650" s="16">
        <v>0.39550000000000002</v>
      </c>
      <c r="AA3650" s="16">
        <v>0.95943440000000002</v>
      </c>
      <c r="AB3650" s="16">
        <v>0.41</v>
      </c>
      <c r="AC3650" s="16">
        <v>23.11</v>
      </c>
      <c r="AD3650" s="16">
        <v>19.5</v>
      </c>
      <c r="AE3650" s="16">
        <v>29.492000000000001</v>
      </c>
      <c r="AF3650" s="16">
        <v>30.534800000000001</v>
      </c>
      <c r="AG3650" s="16">
        <v>191212</v>
      </c>
      <c r="AH3650" s="16">
        <v>0.21704999999999999</v>
      </c>
      <c r="AI3650" s="16">
        <v>88.6</v>
      </c>
      <c r="AJ3650" s="16">
        <v>93.2</v>
      </c>
      <c r="AK3650" s="16">
        <v>-0.38159999999999999</v>
      </c>
      <c r="AL3650" s="16">
        <v>-0.52190000000000003</v>
      </c>
      <c r="AM3650" s="16">
        <v>3.0099999999999998E-2</v>
      </c>
      <c r="AN3650" s="16">
        <v>-0.85699999999999998</v>
      </c>
      <c r="AO3650" s="16">
        <v>0.22509999999999999</v>
      </c>
      <c r="AP3650" s="16">
        <v>-6.08E-2</v>
      </c>
      <c r="AQ3650" s="16">
        <v>9.5899999999999999E-2</v>
      </c>
      <c r="AR3650" s="16">
        <f t="shared" si="143"/>
        <v>0</v>
      </c>
      <c r="AS3650" s="5">
        <f t="shared" si="142"/>
        <v>3.5330199999999978E-2</v>
      </c>
    </row>
    <row r="3651" spans="1:45" x14ac:dyDescent="0.25">
      <c r="A3651" s="16" t="s">
        <v>405</v>
      </c>
      <c r="B3651" s="16" t="s">
        <v>152</v>
      </c>
      <c r="C3651" s="16" t="s">
        <v>386</v>
      </c>
      <c r="D3651" s="16">
        <v>2002</v>
      </c>
      <c r="E3651" s="16" t="s">
        <v>4229</v>
      </c>
      <c r="F3651" s="16" t="s">
        <v>594</v>
      </c>
      <c r="G3651" s="10">
        <v>8003.48</v>
      </c>
      <c r="H3651" s="73">
        <v>8.9876319999999996</v>
      </c>
      <c r="I3651" s="16">
        <v>65143054</v>
      </c>
      <c r="J3651" s="71">
        <v>4.5999999999999999E-2</v>
      </c>
      <c r="K3651" s="71">
        <v>0.91800000000000004</v>
      </c>
      <c r="L3651" s="16">
        <v>-0.1160239</v>
      </c>
      <c r="M3651" s="16">
        <v>-0.218332</v>
      </c>
      <c r="N3651" s="16">
        <v>-0.32198159999999998</v>
      </c>
      <c r="O3651" s="16">
        <v>5.2253000000000001E-2</v>
      </c>
      <c r="P3651" s="16">
        <v>0.3754654</v>
      </c>
      <c r="Q3651" s="16">
        <v>-0.1809713</v>
      </c>
      <c r="R3651" s="16">
        <v>0.52590000000000003</v>
      </c>
      <c r="S3651" s="16">
        <v>8.3000000000000001E-3</v>
      </c>
      <c r="T3651" s="16">
        <v>1.6299999999999999E-2</v>
      </c>
      <c r="U3651" s="16">
        <v>2.8186</v>
      </c>
      <c r="V3651" s="16">
        <v>11.996</v>
      </c>
      <c r="W3651" s="16">
        <v>6.01</v>
      </c>
      <c r="X3651" s="16">
        <v>430.47300000000001</v>
      </c>
      <c r="Y3651" s="16">
        <v>51.527799999999999</v>
      </c>
      <c r="Z3651" s="16">
        <v>0.39529999999999998</v>
      </c>
      <c r="AA3651" s="16">
        <v>0.8895267</v>
      </c>
      <c r="AB3651" s="16">
        <v>0.41</v>
      </c>
      <c r="AC3651" s="16">
        <v>23.11</v>
      </c>
      <c r="AD3651" s="16">
        <v>21.3</v>
      </c>
      <c r="AE3651" s="16">
        <v>29.051600000000001</v>
      </c>
      <c r="AF3651" s="16">
        <v>35.869399999999999</v>
      </c>
      <c r="AG3651" s="16">
        <v>198692</v>
      </c>
      <c r="AH3651" s="16">
        <v>0.22005</v>
      </c>
      <c r="AI3651" s="16">
        <v>89.1</v>
      </c>
      <c r="AJ3651" s="16">
        <v>93.8</v>
      </c>
      <c r="AK3651" s="16">
        <v>-0.33429999999999999</v>
      </c>
      <c r="AL3651" s="16">
        <v>-0.71009999999999995</v>
      </c>
      <c r="AM3651" s="16">
        <v>4.4600000000000001E-2</v>
      </c>
      <c r="AN3651" s="16">
        <v>-0.86780000000000002</v>
      </c>
      <c r="AO3651" s="16">
        <v>8.72E-2</v>
      </c>
      <c r="AP3651" s="16">
        <v>-6.0699999999999997E-2</v>
      </c>
      <c r="AQ3651" s="16">
        <v>9.5899999999999999E-2</v>
      </c>
      <c r="AR3651" s="16">
        <f t="shared" si="143"/>
        <v>0</v>
      </c>
      <c r="AS3651" s="5">
        <f t="shared" si="142"/>
        <v>2.8308000000000014E-2</v>
      </c>
    </row>
    <row r="3652" spans="1:45" x14ac:dyDescent="0.25">
      <c r="A3652" s="16" t="s">
        <v>405</v>
      </c>
      <c r="B3652" s="16" t="s">
        <v>152</v>
      </c>
      <c r="C3652" s="16" t="s">
        <v>386</v>
      </c>
      <c r="D3652" s="16">
        <v>2003</v>
      </c>
      <c r="E3652" s="16" t="s">
        <v>4210</v>
      </c>
      <c r="F3652" s="16" t="s">
        <v>594</v>
      </c>
      <c r="G3652" s="10">
        <v>8331.76</v>
      </c>
      <c r="H3652" s="73">
        <v>9.0278299999999998</v>
      </c>
      <c r="I3652" s="16">
        <v>66085803</v>
      </c>
      <c r="J3652" s="71">
        <v>3.4000000000000002E-2</v>
      </c>
      <c r="K3652" s="71">
        <v>0.95</v>
      </c>
      <c r="L3652" s="16">
        <v>7.7570000000000004E-4</v>
      </c>
      <c r="M3652" s="16">
        <v>-0.23167869999999999</v>
      </c>
      <c r="N3652" s="16">
        <v>-0.28052749999999999</v>
      </c>
      <c r="O3652" s="16">
        <v>0.10250620000000001</v>
      </c>
      <c r="P3652" s="16">
        <v>0.40845789999999998</v>
      </c>
      <c r="Q3652" s="16">
        <v>-2.8159500000000001E-2</v>
      </c>
      <c r="R3652" s="16">
        <v>0.48309999999999997</v>
      </c>
      <c r="S3652" s="16">
        <v>3.8E-3</v>
      </c>
      <c r="T3652" s="16">
        <v>1.9199999999999998E-2</v>
      </c>
      <c r="U3652" s="16">
        <v>2.9603000000000002</v>
      </c>
      <c r="V3652" s="16">
        <v>12.884</v>
      </c>
      <c r="W3652" s="16">
        <v>5.88</v>
      </c>
      <c r="X3652" s="16">
        <v>432.87099999999998</v>
      </c>
      <c r="Y3652" s="16">
        <v>52.830199999999998</v>
      </c>
      <c r="Z3652" s="16">
        <v>0.4093</v>
      </c>
      <c r="AA3652" s="16">
        <v>0.90117789999999998</v>
      </c>
      <c r="AB3652" s="16">
        <v>0.41</v>
      </c>
      <c r="AC3652" s="16">
        <v>23.11</v>
      </c>
      <c r="AD3652" s="16">
        <v>21</v>
      </c>
      <c r="AE3652" s="16">
        <v>28.688500000000001</v>
      </c>
      <c r="AF3652" s="16">
        <v>42.293399999999998</v>
      </c>
      <c r="AG3652" s="16">
        <v>212808</v>
      </c>
      <c r="AH3652" s="16">
        <v>0.21875</v>
      </c>
      <c r="AI3652" s="16">
        <v>89.7</v>
      </c>
      <c r="AJ3652" s="16">
        <v>94.5</v>
      </c>
      <c r="AK3652" s="16">
        <v>-0.1239</v>
      </c>
      <c r="AL3652" s="16">
        <v>-0.22839999999999999</v>
      </c>
      <c r="AM3652" s="16">
        <v>3.9300000000000002E-2</v>
      </c>
      <c r="AN3652" s="16">
        <v>-0.80910000000000004</v>
      </c>
      <c r="AO3652" s="16">
        <v>3.1E-2</v>
      </c>
      <c r="AP3652" s="16">
        <v>0.13370000000000001</v>
      </c>
      <c r="AQ3652" s="16">
        <v>9.5899999999999999E-2</v>
      </c>
      <c r="AR3652" s="16">
        <f t="shared" si="143"/>
        <v>0</v>
      </c>
      <c r="AS3652" s="5">
        <f t="shared" ref="AS3652:AS3715" si="144">IF(D3652=1985, 0, L3652-L3651)</f>
        <v>0.1167996</v>
      </c>
    </row>
    <row r="3653" spans="1:45" x14ac:dyDescent="0.25">
      <c r="A3653" s="16" t="s">
        <v>405</v>
      </c>
      <c r="B3653" s="16" t="s">
        <v>152</v>
      </c>
      <c r="C3653" s="16" t="s">
        <v>386</v>
      </c>
      <c r="D3653" s="16">
        <v>2004</v>
      </c>
      <c r="E3653" s="16" t="s">
        <v>4227</v>
      </c>
      <c r="F3653" s="16" t="s">
        <v>594</v>
      </c>
      <c r="G3653" s="10">
        <v>9009.6</v>
      </c>
      <c r="H3653" s="73">
        <v>9.1060459999999992</v>
      </c>
      <c r="I3653" s="16">
        <v>67007855</v>
      </c>
      <c r="J3653" s="71">
        <v>5.5E-2</v>
      </c>
      <c r="K3653" s="71">
        <v>1.0029999999999999</v>
      </c>
      <c r="L3653" s="16">
        <v>4.9533000000000001E-2</v>
      </c>
      <c r="M3653" s="16">
        <v>-0.17460780000000001</v>
      </c>
      <c r="N3653" s="16">
        <v>-0.25537510000000002</v>
      </c>
      <c r="O3653" s="16">
        <v>5.7354200000000001E-2</v>
      </c>
      <c r="P3653" s="16">
        <v>0.45402160000000003</v>
      </c>
      <c r="Q3653" s="16">
        <v>1.1524E-3</v>
      </c>
      <c r="R3653" s="16">
        <v>0.51829999999999998</v>
      </c>
      <c r="S3653" s="16">
        <v>4.1999999999999997E-3</v>
      </c>
      <c r="T3653" s="16">
        <v>2.3099999999999999E-2</v>
      </c>
      <c r="U3653" s="16">
        <v>3.1173999999999999</v>
      </c>
      <c r="V3653" s="16">
        <v>13.772</v>
      </c>
      <c r="W3653" s="16">
        <v>5.75</v>
      </c>
      <c r="X3653" s="16">
        <v>432.46</v>
      </c>
      <c r="Y3653" s="16">
        <v>51.136400000000002</v>
      </c>
      <c r="Z3653" s="16">
        <v>0.40889999999999999</v>
      </c>
      <c r="AA3653" s="16">
        <v>0.92448059999999999</v>
      </c>
      <c r="AB3653" s="16">
        <v>0.41</v>
      </c>
      <c r="AC3653" s="16">
        <v>23.11</v>
      </c>
      <c r="AD3653" s="16">
        <v>20.399999999999999</v>
      </c>
      <c r="AE3653" s="16">
        <v>28.610900000000001</v>
      </c>
      <c r="AF3653" s="16">
        <v>51.921900000000001</v>
      </c>
      <c r="AG3653" s="16">
        <v>225011</v>
      </c>
      <c r="AH3653" s="16">
        <v>0.22359999999999999</v>
      </c>
      <c r="AI3653" s="16">
        <v>90.1</v>
      </c>
      <c r="AJ3653" s="16">
        <v>95.1</v>
      </c>
      <c r="AK3653" s="16">
        <v>-2.9499999999999998E-2</v>
      </c>
      <c r="AL3653" s="16">
        <v>-0.17319999999999999</v>
      </c>
      <c r="AM3653" s="16">
        <v>4.3400000000000001E-2</v>
      </c>
      <c r="AN3653" s="16">
        <v>-0.84389999999999998</v>
      </c>
      <c r="AO3653" s="16">
        <v>7.46E-2</v>
      </c>
      <c r="AP3653" s="16">
        <v>0.1333</v>
      </c>
      <c r="AQ3653" s="16">
        <v>9.5899999999999999E-2</v>
      </c>
      <c r="AR3653" s="16">
        <f t="shared" ref="AR3653:AR3716" si="145">IF(OR(AND(I3653&lt;&gt;"", I3653&gt;=10000000, AQ3653&lt;=32.5), AND(A3653="Middle East &amp; North Africa", I3653&lt;&gt;"", I3653&gt;=9000000, AQ3653&lt;&gt;"", AQ3653&lt;=32.5)), 0, 1)</f>
        <v>0</v>
      </c>
      <c r="AS3653" s="5">
        <f t="shared" si="144"/>
        <v>4.8757300000000003E-2</v>
      </c>
    </row>
    <row r="3654" spans="1:45" x14ac:dyDescent="0.25">
      <c r="A3654" s="16" t="s">
        <v>405</v>
      </c>
      <c r="B3654" s="16" t="s">
        <v>152</v>
      </c>
      <c r="C3654" s="16" t="s">
        <v>386</v>
      </c>
      <c r="D3654" s="16">
        <v>2005</v>
      </c>
      <c r="E3654" s="16" t="s">
        <v>4220</v>
      </c>
      <c r="F3654" s="16" t="s">
        <v>594</v>
      </c>
      <c r="G3654" s="10">
        <v>9691.82</v>
      </c>
      <c r="H3654" s="73">
        <v>9.1790369999999992</v>
      </c>
      <c r="I3654" s="16">
        <v>67903406</v>
      </c>
      <c r="J3654" s="71">
        <v>2.8000000000000001E-2</v>
      </c>
      <c r="K3654" s="71">
        <v>1.0309999999999999</v>
      </c>
      <c r="L3654" s="16">
        <v>0.19879920000000001</v>
      </c>
      <c r="M3654" s="16">
        <v>-0.1054336</v>
      </c>
      <c r="N3654" s="16">
        <v>-0.30240430000000001</v>
      </c>
      <c r="O3654" s="16">
        <v>0.19332269999999999</v>
      </c>
      <c r="P3654" s="16">
        <v>0.50585990000000003</v>
      </c>
      <c r="Q3654" s="16">
        <v>0.1251255</v>
      </c>
      <c r="R3654" s="16">
        <v>0.59099999999999997</v>
      </c>
      <c r="S3654" s="16">
        <v>5.1000000000000004E-3</v>
      </c>
      <c r="T3654" s="16">
        <v>2.5899999999999999E-2</v>
      </c>
      <c r="U3654" s="16">
        <v>2.5880999999999998</v>
      </c>
      <c r="V3654" s="16">
        <v>14.66</v>
      </c>
      <c r="W3654" s="16">
        <v>5.62</v>
      </c>
      <c r="X3654" s="16">
        <v>432.04899999999998</v>
      </c>
      <c r="Y3654" s="16">
        <v>54.721800000000002</v>
      </c>
      <c r="Z3654" s="16">
        <v>0.43680000000000002</v>
      </c>
      <c r="AA3654" s="16">
        <v>0.90506169999999997</v>
      </c>
      <c r="AB3654" s="16">
        <v>0.41</v>
      </c>
      <c r="AC3654" s="16">
        <v>23.11</v>
      </c>
      <c r="AD3654" s="16">
        <v>20.9</v>
      </c>
      <c r="AE3654" s="16">
        <v>28.015000000000001</v>
      </c>
      <c r="AF3654" s="16">
        <v>64.374099999999999</v>
      </c>
      <c r="AG3654" s="16">
        <v>238660</v>
      </c>
      <c r="AH3654" s="16">
        <v>0.23535</v>
      </c>
      <c r="AI3654" s="16">
        <v>90.6</v>
      </c>
      <c r="AJ3654" s="16">
        <v>95.7</v>
      </c>
      <c r="AK3654" s="16">
        <v>-4.2099999999999999E-2</v>
      </c>
      <c r="AL3654" s="16">
        <v>-1.8700000000000001E-2</v>
      </c>
      <c r="AM3654" s="16">
        <v>0.16250000000000001</v>
      </c>
      <c r="AN3654" s="16">
        <v>-0.59660000000000002</v>
      </c>
      <c r="AO3654" s="16">
        <v>0.27179999999999999</v>
      </c>
      <c r="AP3654" s="16">
        <v>0.1573</v>
      </c>
      <c r="AQ3654" s="16">
        <v>9.5899999999999999E-2</v>
      </c>
      <c r="AR3654" s="16">
        <f t="shared" si="145"/>
        <v>0</v>
      </c>
      <c r="AS3654" s="5">
        <f t="shared" si="144"/>
        <v>0.14926620000000002</v>
      </c>
    </row>
    <row r="3655" spans="1:45" x14ac:dyDescent="0.25">
      <c r="A3655" s="16" t="s">
        <v>405</v>
      </c>
      <c r="B3655" s="16" t="s">
        <v>152</v>
      </c>
      <c r="C3655" s="16" t="s">
        <v>386</v>
      </c>
      <c r="D3655" s="16">
        <v>2006</v>
      </c>
      <c r="E3655" s="16" t="s">
        <v>4203</v>
      </c>
      <c r="F3655" s="16" t="s">
        <v>594</v>
      </c>
      <c r="G3655" s="10">
        <v>10251</v>
      </c>
      <c r="H3655" s="73">
        <v>9.2351349999999996</v>
      </c>
      <c r="I3655" s="16">
        <v>68763405</v>
      </c>
      <c r="J3655" s="71">
        <v>1.4999999999999999E-2</v>
      </c>
      <c r="K3655" s="71">
        <v>1.0469999999999999</v>
      </c>
      <c r="L3655" s="16">
        <v>0.26378869999999999</v>
      </c>
      <c r="M3655" s="16">
        <v>-8.8756299999999996E-2</v>
      </c>
      <c r="N3655" s="16">
        <v>-0.2484314</v>
      </c>
      <c r="O3655" s="16">
        <v>0.23172329999999999</v>
      </c>
      <c r="P3655" s="16">
        <v>0.55919140000000001</v>
      </c>
      <c r="Q3655" s="16">
        <v>0.1044804</v>
      </c>
      <c r="R3655" s="16">
        <v>0.58020000000000005</v>
      </c>
      <c r="S3655" s="16">
        <v>5.4000000000000003E-3</v>
      </c>
      <c r="T3655" s="16">
        <v>2.8199999999999999E-2</v>
      </c>
      <c r="U3655" s="16">
        <v>2.8624999999999998</v>
      </c>
      <c r="V3655" s="16">
        <v>15.125999999999999</v>
      </c>
      <c r="W3655" s="16">
        <v>5.9139999999999997</v>
      </c>
      <c r="X3655" s="16">
        <v>431.63799999999998</v>
      </c>
      <c r="Y3655" s="16">
        <v>56.553400000000003</v>
      </c>
      <c r="Z3655" s="16">
        <v>0.432</v>
      </c>
      <c r="AA3655" s="16">
        <v>0.88175910000000002</v>
      </c>
      <c r="AB3655" s="16">
        <v>0.41</v>
      </c>
      <c r="AC3655" s="16">
        <v>23.11</v>
      </c>
      <c r="AD3655" s="16">
        <v>21.5</v>
      </c>
      <c r="AE3655" s="16">
        <v>27.440799999999999</v>
      </c>
      <c r="AF3655" s="16">
        <v>76.738299999999995</v>
      </c>
      <c r="AG3655" s="16">
        <v>256604</v>
      </c>
      <c r="AH3655" s="16">
        <v>0.24545</v>
      </c>
      <c r="AI3655" s="16">
        <v>91.1</v>
      </c>
      <c r="AJ3655" s="16">
        <v>96.3</v>
      </c>
      <c r="AK3655" s="16">
        <v>-0.10249999999999999</v>
      </c>
      <c r="AL3655" s="16">
        <v>1.0800000000000001E-2</v>
      </c>
      <c r="AM3655" s="16">
        <v>0.17019999999999999</v>
      </c>
      <c r="AN3655" s="16">
        <v>-0.60270000000000001</v>
      </c>
      <c r="AO3655" s="16">
        <v>0.30170000000000002</v>
      </c>
      <c r="AP3655" s="16">
        <v>4.2599999999999999E-2</v>
      </c>
      <c r="AQ3655" s="16">
        <v>9.5899999999999999E-2</v>
      </c>
      <c r="AR3655" s="16">
        <f t="shared" si="145"/>
        <v>0</v>
      </c>
      <c r="AS3655" s="5">
        <f t="shared" si="144"/>
        <v>6.4989499999999978E-2</v>
      </c>
    </row>
    <row r="3656" spans="1:45" x14ac:dyDescent="0.25">
      <c r="A3656" s="16" t="s">
        <v>405</v>
      </c>
      <c r="B3656" s="16" t="s">
        <v>152</v>
      </c>
      <c r="C3656" s="16" t="s">
        <v>386</v>
      </c>
      <c r="D3656" s="16">
        <v>2007</v>
      </c>
      <c r="E3656" s="16" t="s">
        <v>4216</v>
      </c>
      <c r="F3656" s="16" t="s">
        <v>594</v>
      </c>
      <c r="G3656" s="10">
        <v>10637.7</v>
      </c>
      <c r="H3656" s="73">
        <v>9.2721610000000005</v>
      </c>
      <c r="I3656" s="16">
        <v>69597281</v>
      </c>
      <c r="J3656" s="71">
        <v>7.0000000000000001E-3</v>
      </c>
      <c r="K3656" s="71">
        <v>1.054</v>
      </c>
      <c r="L3656" s="16">
        <v>0.42236230000000002</v>
      </c>
      <c r="M3656" s="16">
        <v>2.59361E-2</v>
      </c>
      <c r="N3656" s="16">
        <v>-0.20006119999999999</v>
      </c>
      <c r="O3656" s="16">
        <v>0.362155</v>
      </c>
      <c r="P3656" s="16">
        <v>0.61000730000000003</v>
      </c>
      <c r="Q3656" s="16">
        <v>0.11237949999999999</v>
      </c>
      <c r="R3656" s="16">
        <v>0.72240000000000004</v>
      </c>
      <c r="S3656" s="16">
        <v>8.8000000000000005E-3</v>
      </c>
      <c r="T3656" s="16">
        <v>3.0800000000000001E-2</v>
      </c>
      <c r="U3656" s="16">
        <v>2.5960999999999999</v>
      </c>
      <c r="V3656" s="16">
        <v>15.592000000000001</v>
      </c>
      <c r="W3656" s="16">
        <v>6.2080000000000002</v>
      </c>
      <c r="X3656" s="16">
        <v>439.26499999999999</v>
      </c>
      <c r="Y3656" s="16">
        <v>58.664400000000001</v>
      </c>
      <c r="Z3656" s="16">
        <v>0.47110000000000002</v>
      </c>
      <c r="AA3656" s="16">
        <v>0.84680520000000004</v>
      </c>
      <c r="AB3656" s="16">
        <v>0.41</v>
      </c>
      <c r="AC3656" s="16">
        <v>23.11</v>
      </c>
      <c r="AD3656" s="16">
        <v>22.4</v>
      </c>
      <c r="AE3656" s="16">
        <v>26.189800000000002</v>
      </c>
      <c r="AF3656" s="16">
        <v>89.178299999999993</v>
      </c>
      <c r="AG3656" s="16">
        <v>275562</v>
      </c>
      <c r="AH3656" s="16">
        <v>0.26815</v>
      </c>
      <c r="AI3656" s="16">
        <v>91.6</v>
      </c>
      <c r="AJ3656" s="16">
        <v>96.9</v>
      </c>
      <c r="AK3656" s="16">
        <v>-9.2600000000000002E-2</v>
      </c>
      <c r="AL3656" s="16">
        <v>9.1899999999999996E-2</v>
      </c>
      <c r="AM3656" s="16">
        <v>0.3115</v>
      </c>
      <c r="AN3656" s="16">
        <v>-0.81799999999999995</v>
      </c>
      <c r="AO3656" s="16">
        <v>0.32840000000000003</v>
      </c>
      <c r="AP3656" s="16">
        <v>1.78E-2</v>
      </c>
      <c r="AQ3656" s="16">
        <v>9.5899999999999999E-2</v>
      </c>
      <c r="AR3656" s="16">
        <f t="shared" si="145"/>
        <v>0</v>
      </c>
      <c r="AS3656" s="5">
        <f t="shared" si="144"/>
        <v>0.15857360000000004</v>
      </c>
    </row>
    <row r="3657" spans="1:45" x14ac:dyDescent="0.25">
      <c r="A3657" s="16" t="s">
        <v>405</v>
      </c>
      <c r="B3657" s="16" t="s">
        <v>152</v>
      </c>
      <c r="C3657" s="16" t="s">
        <v>386</v>
      </c>
      <c r="D3657" s="16">
        <v>2008</v>
      </c>
      <c r="E3657" s="16" t="s">
        <v>4226</v>
      </c>
      <c r="F3657" s="16" t="s">
        <v>594</v>
      </c>
      <c r="G3657" s="10">
        <v>10599.3</v>
      </c>
      <c r="H3657" s="73">
        <v>9.2685420000000001</v>
      </c>
      <c r="I3657" s="16">
        <v>70440032</v>
      </c>
      <c r="J3657" s="71">
        <v>-3.2000000000000001E-2</v>
      </c>
      <c r="K3657" s="71">
        <v>1.02</v>
      </c>
      <c r="L3657" s="16">
        <v>0.49734450000000002</v>
      </c>
      <c r="M3657" s="16">
        <v>3.42446E-2</v>
      </c>
      <c r="N3657" s="16">
        <v>-0.1232557</v>
      </c>
      <c r="O3657" s="16">
        <v>0.3654018</v>
      </c>
      <c r="P3657" s="16">
        <v>0.69399010000000005</v>
      </c>
      <c r="Q3657" s="16">
        <v>0.1044662</v>
      </c>
      <c r="R3657" s="16">
        <v>0.72519999999999996</v>
      </c>
      <c r="S3657" s="16">
        <v>1.01E-2</v>
      </c>
      <c r="T3657" s="16">
        <v>3.1E-2</v>
      </c>
      <c r="U3657" s="16">
        <v>2.6000999999999999</v>
      </c>
      <c r="V3657" s="16">
        <v>16.058</v>
      </c>
      <c r="W3657" s="16">
        <v>6.5019999999999998</v>
      </c>
      <c r="X3657" s="16">
        <v>446.892</v>
      </c>
      <c r="Y3657" s="16">
        <v>60.963900000000002</v>
      </c>
      <c r="Z3657" s="16">
        <v>0.44209999999999999</v>
      </c>
      <c r="AA3657" s="16">
        <v>0.82350259999999997</v>
      </c>
      <c r="AB3657" s="16">
        <v>0.41</v>
      </c>
      <c r="AC3657" s="16">
        <v>23.11</v>
      </c>
      <c r="AD3657" s="16">
        <v>23</v>
      </c>
      <c r="AE3657" s="16">
        <v>24.873999999999999</v>
      </c>
      <c r="AF3657" s="16">
        <v>93.548599999999993</v>
      </c>
      <c r="AG3657" s="16">
        <v>282067</v>
      </c>
      <c r="AH3657" s="16">
        <v>0.4425</v>
      </c>
      <c r="AI3657" s="16">
        <v>92</v>
      </c>
      <c r="AJ3657" s="16">
        <v>97.5</v>
      </c>
      <c r="AK3657" s="16">
        <v>-7.9100000000000004E-2</v>
      </c>
      <c r="AL3657" s="16">
        <v>8.5900000000000004E-2</v>
      </c>
      <c r="AM3657" s="16">
        <v>0.27179999999999999</v>
      </c>
      <c r="AN3657" s="16">
        <v>-0.84399999999999997</v>
      </c>
      <c r="AO3657" s="16">
        <v>0.27360000000000001</v>
      </c>
      <c r="AP3657" s="16">
        <v>8.2900000000000001E-2</v>
      </c>
      <c r="AQ3657" s="16">
        <v>9.5899999999999999E-2</v>
      </c>
      <c r="AR3657" s="16">
        <f t="shared" si="145"/>
        <v>0</v>
      </c>
      <c r="AS3657" s="5">
        <f t="shared" si="144"/>
        <v>7.4982199999999999E-2</v>
      </c>
    </row>
    <row r="3658" spans="1:45" x14ac:dyDescent="0.25">
      <c r="A3658" s="16" t="s">
        <v>405</v>
      </c>
      <c r="B3658" s="16" t="s">
        <v>152</v>
      </c>
      <c r="C3658" s="16" t="s">
        <v>386</v>
      </c>
      <c r="D3658" s="16">
        <v>2009</v>
      </c>
      <c r="E3658" s="16" t="s">
        <v>4206</v>
      </c>
      <c r="F3658" s="16" t="s">
        <v>594</v>
      </c>
      <c r="G3658" s="10">
        <v>9973.34</v>
      </c>
      <c r="H3658" s="73">
        <v>9.2076709999999995</v>
      </c>
      <c r="I3658" s="16">
        <v>71339185</v>
      </c>
      <c r="J3658" s="71">
        <v>-6.7000000000000004E-2</v>
      </c>
      <c r="K3658" s="71">
        <v>0.95399999999999996</v>
      </c>
      <c r="L3658" s="16">
        <v>0.59892290000000004</v>
      </c>
      <c r="M3658" s="16">
        <v>0.14193549999999999</v>
      </c>
      <c r="N3658" s="16">
        <v>-4.6460899999999999E-2</v>
      </c>
      <c r="O3658" s="16">
        <v>0.46000020000000003</v>
      </c>
      <c r="P3658" s="16">
        <v>0.66449449999999999</v>
      </c>
      <c r="Q3658" s="16">
        <v>8.2990800000000003E-2</v>
      </c>
      <c r="R3658" s="16">
        <v>0.84899999999999998</v>
      </c>
      <c r="S3658" s="16">
        <v>1.11E-2</v>
      </c>
      <c r="T3658" s="16">
        <v>3.49E-2</v>
      </c>
      <c r="U3658" s="16">
        <v>2.6040000000000001</v>
      </c>
      <c r="V3658" s="16">
        <v>16.524000000000001</v>
      </c>
      <c r="W3658" s="16">
        <v>6.7960000000000003</v>
      </c>
      <c r="X3658" s="16">
        <v>454.51799999999997</v>
      </c>
      <c r="Y3658" s="16">
        <v>62.232100000000003</v>
      </c>
      <c r="Z3658" s="16">
        <v>0.47810000000000002</v>
      </c>
      <c r="AA3658" s="16">
        <v>0.82350259999999997</v>
      </c>
      <c r="AB3658" s="16">
        <v>0.41</v>
      </c>
      <c r="AC3658" s="16">
        <v>23.11</v>
      </c>
      <c r="AD3658" s="16">
        <v>23</v>
      </c>
      <c r="AE3658" s="16">
        <v>23.209</v>
      </c>
      <c r="AF3658" s="16">
        <v>88.122699999999995</v>
      </c>
      <c r="AG3658" s="16">
        <v>273377</v>
      </c>
      <c r="AH3658" s="16">
        <v>0.4516</v>
      </c>
      <c r="AI3658" s="16">
        <v>92.5</v>
      </c>
      <c r="AJ3658" s="16">
        <v>98</v>
      </c>
      <c r="AK3658" s="16">
        <v>-8.5900000000000004E-2</v>
      </c>
      <c r="AL3658" s="16">
        <v>7.51E-2</v>
      </c>
      <c r="AM3658" s="16">
        <v>0.28910000000000002</v>
      </c>
      <c r="AN3658" s="16">
        <v>-1.0319</v>
      </c>
      <c r="AO3658" s="16">
        <v>0.29630000000000001</v>
      </c>
      <c r="AP3658" s="16">
        <v>0.1026</v>
      </c>
      <c r="AQ3658" s="16">
        <v>9.5899999999999999E-2</v>
      </c>
      <c r="AR3658" s="16">
        <f t="shared" si="145"/>
        <v>0</v>
      </c>
      <c r="AS3658" s="5">
        <f t="shared" si="144"/>
        <v>0.10157840000000001</v>
      </c>
    </row>
    <row r="3659" spans="1:45" x14ac:dyDescent="0.25">
      <c r="A3659" s="16" t="s">
        <v>405</v>
      </c>
      <c r="B3659" s="16" t="s">
        <v>152</v>
      </c>
      <c r="C3659" s="16" t="s">
        <v>386</v>
      </c>
      <c r="D3659" s="16">
        <v>2010</v>
      </c>
      <c r="E3659" s="16" t="s">
        <v>4205</v>
      </c>
      <c r="F3659" s="16" t="s">
        <v>594</v>
      </c>
      <c r="G3659" s="10">
        <v>10672.1</v>
      </c>
      <c r="H3659" s="73">
        <v>9.2753840000000007</v>
      </c>
      <c r="I3659" s="16">
        <v>72326914</v>
      </c>
      <c r="J3659" s="71">
        <v>0.03</v>
      </c>
      <c r="K3659" s="71">
        <v>0.98299999999999998</v>
      </c>
      <c r="L3659" s="16">
        <v>0.66777909999999996</v>
      </c>
      <c r="M3659" s="16">
        <v>0.15855949999999999</v>
      </c>
      <c r="N3659" s="16">
        <v>-1.7654000000000001E-3</v>
      </c>
      <c r="O3659" s="16">
        <v>0.5354989</v>
      </c>
      <c r="P3659" s="16">
        <v>0.66702570000000005</v>
      </c>
      <c r="Q3659" s="16">
        <v>9.6188499999999996E-2</v>
      </c>
      <c r="R3659" s="16">
        <v>0.84340000000000004</v>
      </c>
      <c r="S3659" s="16">
        <v>1.3100000000000001E-2</v>
      </c>
      <c r="T3659" s="16">
        <v>3.6200000000000003E-2</v>
      </c>
      <c r="U3659" s="16">
        <v>2.6080000000000001</v>
      </c>
      <c r="V3659" s="16">
        <v>16.989999999999998</v>
      </c>
      <c r="W3659" s="16">
        <v>7.09</v>
      </c>
      <c r="X3659" s="16">
        <v>457.11099999999999</v>
      </c>
      <c r="Y3659" s="16">
        <v>63.923900000000003</v>
      </c>
      <c r="Z3659" s="16">
        <v>0.499</v>
      </c>
      <c r="AA3659" s="16">
        <v>0.82350259999999997</v>
      </c>
      <c r="AB3659" s="16">
        <v>0.41</v>
      </c>
      <c r="AC3659" s="16">
        <v>23.11</v>
      </c>
      <c r="AD3659" s="16">
        <v>23</v>
      </c>
      <c r="AE3659" s="16">
        <v>22.459099999999999</v>
      </c>
      <c r="AF3659" s="16">
        <v>85.627600000000001</v>
      </c>
      <c r="AG3659" s="16">
        <v>292085</v>
      </c>
      <c r="AH3659" s="16">
        <v>0.45390000000000003</v>
      </c>
      <c r="AI3659" s="16">
        <v>92.9</v>
      </c>
      <c r="AJ3659" s="16">
        <v>98.6</v>
      </c>
      <c r="AK3659" s="16">
        <v>-0.1172</v>
      </c>
      <c r="AL3659" s="16">
        <v>2.9899999999999999E-2</v>
      </c>
      <c r="AM3659" s="16">
        <v>0.3095</v>
      </c>
      <c r="AN3659" s="16">
        <v>-0.91959999999999997</v>
      </c>
      <c r="AO3659" s="16">
        <v>0.3105</v>
      </c>
      <c r="AP3659" s="16">
        <v>0.1179</v>
      </c>
      <c r="AQ3659" s="16">
        <v>9.5899999999999999E-2</v>
      </c>
      <c r="AR3659" s="16">
        <f t="shared" si="145"/>
        <v>0</v>
      </c>
      <c r="AS3659" s="5">
        <f t="shared" si="144"/>
        <v>6.8856199999999923E-2</v>
      </c>
    </row>
    <row r="3660" spans="1:45" x14ac:dyDescent="0.25">
      <c r="A3660" s="16" t="s">
        <v>405</v>
      </c>
      <c r="B3660" s="16" t="s">
        <v>152</v>
      </c>
      <c r="C3660" s="16" t="s">
        <v>386</v>
      </c>
      <c r="D3660" s="16">
        <v>2011</v>
      </c>
      <c r="E3660" s="16" t="s">
        <v>4219</v>
      </c>
      <c r="F3660" s="16" t="s">
        <v>594</v>
      </c>
      <c r="G3660" s="10">
        <v>11683.2</v>
      </c>
      <c r="H3660" s="73">
        <v>9.3659099999999995</v>
      </c>
      <c r="I3660" s="16">
        <v>73409455</v>
      </c>
      <c r="J3660" s="71">
        <v>1.7000000000000001E-2</v>
      </c>
      <c r="K3660" s="71">
        <v>1</v>
      </c>
      <c r="L3660" s="16">
        <v>0.69997050000000005</v>
      </c>
      <c r="M3660" s="16">
        <v>0.1853641</v>
      </c>
      <c r="N3660" s="16">
        <v>3.9507899999999999E-2</v>
      </c>
      <c r="O3660" s="16">
        <v>0.51534690000000005</v>
      </c>
      <c r="P3660" s="16">
        <v>0.6856698</v>
      </c>
      <c r="Q3660" s="16">
        <v>0.1029337</v>
      </c>
      <c r="R3660" s="16">
        <v>0.85950000000000004</v>
      </c>
      <c r="S3660" s="16">
        <v>1.54E-2</v>
      </c>
      <c r="T3660" s="16">
        <v>3.7199999999999997E-2</v>
      </c>
      <c r="U3660" s="16">
        <v>2.6120000000000001</v>
      </c>
      <c r="V3660" s="16">
        <v>18.452000000000002</v>
      </c>
      <c r="W3660" s="16">
        <v>6.9720000000000004</v>
      </c>
      <c r="X3660" s="16">
        <v>459.70400000000001</v>
      </c>
      <c r="Y3660" s="16">
        <v>64.0261</v>
      </c>
      <c r="Z3660" s="16">
        <v>0.48280000000000001</v>
      </c>
      <c r="AA3660" s="16">
        <v>0.80020000000000002</v>
      </c>
      <c r="AB3660" s="16">
        <v>0.41</v>
      </c>
      <c r="AC3660" s="16">
        <v>23.11</v>
      </c>
      <c r="AD3660" s="16">
        <v>23.6</v>
      </c>
      <c r="AE3660" s="16">
        <v>20.8201</v>
      </c>
      <c r="AF3660" s="16">
        <v>89.41</v>
      </c>
      <c r="AG3660" s="16">
        <v>312027</v>
      </c>
      <c r="AH3660" s="16">
        <v>0.47710000000000002</v>
      </c>
      <c r="AI3660" s="16">
        <v>93.3</v>
      </c>
      <c r="AJ3660" s="16">
        <v>99.1</v>
      </c>
      <c r="AK3660" s="16">
        <v>-0.161</v>
      </c>
      <c r="AL3660" s="16">
        <v>5.5300000000000002E-2</v>
      </c>
      <c r="AM3660" s="16">
        <v>0.36359999999999998</v>
      </c>
      <c r="AN3660" s="16">
        <v>-0.95430000000000004</v>
      </c>
      <c r="AO3660" s="16">
        <v>0.38229999999999997</v>
      </c>
      <c r="AP3660" s="16">
        <v>7.8600000000000003E-2</v>
      </c>
      <c r="AQ3660" s="16">
        <v>9.5899999999999999E-2</v>
      </c>
      <c r="AR3660" s="16">
        <f t="shared" si="145"/>
        <v>0</v>
      </c>
      <c r="AS3660" s="5">
        <f t="shared" si="144"/>
        <v>3.2191400000000092E-2</v>
      </c>
    </row>
    <row r="3661" spans="1:45" x14ac:dyDescent="0.25">
      <c r="A3661" s="16" t="s">
        <v>405</v>
      </c>
      <c r="B3661" s="16" t="s">
        <v>152</v>
      </c>
      <c r="C3661" s="16" t="s">
        <v>386</v>
      </c>
      <c r="D3661" s="16">
        <v>2012</v>
      </c>
      <c r="E3661" s="16" t="s">
        <v>4209</v>
      </c>
      <c r="F3661" s="16" t="s">
        <v>594</v>
      </c>
      <c r="G3661" s="10">
        <v>12052.3</v>
      </c>
      <c r="H3661" s="73">
        <v>9.3970140000000004</v>
      </c>
      <c r="I3661" s="16">
        <v>74569867</v>
      </c>
      <c r="J3661" s="71">
        <v>-2.5999999999999999E-2</v>
      </c>
      <c r="K3661" s="71">
        <v>0.97399999999999998</v>
      </c>
      <c r="L3661" s="16">
        <v>0.7587604</v>
      </c>
      <c r="M3661" s="16">
        <v>0.231493</v>
      </c>
      <c r="N3661" s="16">
        <v>8.07813E-2</v>
      </c>
      <c r="O3661" s="16">
        <v>0.59175500000000003</v>
      </c>
      <c r="P3661" s="16">
        <v>0.67045149999999998</v>
      </c>
      <c r="Q3661" s="16">
        <v>8.4733100000000006E-2</v>
      </c>
      <c r="R3661" s="16">
        <v>0.92200000000000004</v>
      </c>
      <c r="S3661" s="16">
        <v>1.7100000000000001E-2</v>
      </c>
      <c r="T3661" s="16">
        <v>3.78E-2</v>
      </c>
      <c r="U3661" s="16">
        <v>2.6160000000000001</v>
      </c>
      <c r="V3661" s="16">
        <v>19.914000000000001</v>
      </c>
      <c r="W3661" s="16">
        <v>6.8540000000000001</v>
      </c>
      <c r="X3661" s="16">
        <v>462.29599999999999</v>
      </c>
      <c r="Y3661" s="16">
        <v>64.762600000000006</v>
      </c>
      <c r="Z3661" s="16">
        <v>0.50529999999999997</v>
      </c>
      <c r="AA3661" s="16">
        <v>0.74582729999999997</v>
      </c>
      <c r="AB3661" s="16">
        <v>0.41</v>
      </c>
      <c r="AC3661" s="16">
        <v>23.11</v>
      </c>
      <c r="AD3661" s="16">
        <v>25</v>
      </c>
      <c r="AE3661" s="16">
        <v>18.73</v>
      </c>
      <c r="AF3661" s="16">
        <v>91.463700000000003</v>
      </c>
      <c r="AG3661" s="16">
        <v>319971</v>
      </c>
      <c r="AH3661" s="16">
        <v>0.46400000000000002</v>
      </c>
      <c r="AI3661" s="16">
        <v>93.7</v>
      </c>
      <c r="AJ3661" s="16">
        <v>99.5</v>
      </c>
      <c r="AK3661" s="16">
        <v>-0.2268</v>
      </c>
      <c r="AL3661" s="16">
        <v>0.1726</v>
      </c>
      <c r="AM3661" s="16">
        <v>0.41449999999999998</v>
      </c>
      <c r="AN3661" s="16">
        <v>-1.1940999999999999</v>
      </c>
      <c r="AO3661" s="16">
        <v>0.42670000000000002</v>
      </c>
      <c r="AP3661" s="16">
        <v>4.3099999999999999E-2</v>
      </c>
      <c r="AQ3661" s="16">
        <v>9.5899999999999999E-2</v>
      </c>
      <c r="AR3661" s="16">
        <f t="shared" si="145"/>
        <v>0</v>
      </c>
      <c r="AS3661" s="5">
        <f t="shared" si="144"/>
        <v>5.8789899999999951E-2</v>
      </c>
    </row>
    <row r="3662" spans="1:45" x14ac:dyDescent="0.25">
      <c r="A3662" s="16" t="s">
        <v>405</v>
      </c>
      <c r="B3662" s="16" t="s">
        <v>152</v>
      </c>
      <c r="C3662" s="16" t="s">
        <v>386</v>
      </c>
      <c r="D3662" s="16">
        <v>2013</v>
      </c>
      <c r="E3662" s="16" t="s">
        <v>4204</v>
      </c>
      <c r="F3662" s="16" t="s">
        <v>594</v>
      </c>
      <c r="G3662" s="10">
        <v>12865.7</v>
      </c>
      <c r="H3662" s="73">
        <v>9.4623179999999998</v>
      </c>
      <c r="I3662" s="16">
        <v>75787333</v>
      </c>
      <c r="J3662" s="71">
        <v>-2E-3</v>
      </c>
      <c r="K3662" s="71">
        <v>0.97199999999999998</v>
      </c>
      <c r="L3662" s="16">
        <v>0.78729170000000004</v>
      </c>
      <c r="M3662" s="16">
        <v>0.26237329999999998</v>
      </c>
      <c r="N3662" s="16">
        <v>2.5708000000000002E-2</v>
      </c>
      <c r="O3662" s="16">
        <v>0.68679650000000003</v>
      </c>
      <c r="P3662" s="16">
        <v>0.67284069999999996</v>
      </c>
      <c r="Q3662" s="16">
        <v>7.1989499999999998E-2</v>
      </c>
      <c r="R3662" s="16">
        <v>0.94479999999999997</v>
      </c>
      <c r="S3662" s="16">
        <v>1.6799999999999999E-2</v>
      </c>
      <c r="T3662" s="16">
        <v>3.9899999999999998E-2</v>
      </c>
      <c r="U3662" s="16">
        <v>2.62</v>
      </c>
      <c r="V3662" s="16">
        <v>21.376000000000001</v>
      </c>
      <c r="W3662" s="16">
        <v>6.7359999999999998</v>
      </c>
      <c r="X3662" s="16">
        <v>449.78399999999999</v>
      </c>
      <c r="Y3662" s="16">
        <v>65.698400000000007</v>
      </c>
      <c r="Z3662" s="16">
        <v>0.5383</v>
      </c>
      <c r="AA3662" s="16">
        <v>0.7069896</v>
      </c>
      <c r="AB3662" s="16">
        <v>0.41</v>
      </c>
      <c r="AC3662" s="16">
        <v>23.11</v>
      </c>
      <c r="AD3662" s="16">
        <v>26</v>
      </c>
      <c r="AE3662" s="16">
        <v>18.0852</v>
      </c>
      <c r="AF3662" s="16">
        <v>92.965000000000003</v>
      </c>
      <c r="AG3662" s="16">
        <v>315065</v>
      </c>
      <c r="AH3662" s="16">
        <v>0.47020000000000001</v>
      </c>
      <c r="AI3662" s="16">
        <v>94.1</v>
      </c>
      <c r="AJ3662" s="16">
        <v>99.8</v>
      </c>
      <c r="AK3662" s="16">
        <v>-0.26150000000000001</v>
      </c>
      <c r="AL3662" s="16">
        <v>0.1167</v>
      </c>
      <c r="AM3662" s="16">
        <v>0.38640000000000002</v>
      </c>
      <c r="AN3662" s="16">
        <v>-1.2009000000000001</v>
      </c>
      <c r="AO3662" s="16">
        <v>0.43580000000000002</v>
      </c>
      <c r="AP3662" s="16">
        <v>8.4099999999999994E-2</v>
      </c>
      <c r="AQ3662" s="16">
        <v>9.5899999999999999E-2</v>
      </c>
      <c r="AR3662" s="16">
        <f t="shared" si="145"/>
        <v>0</v>
      </c>
      <c r="AS3662" s="5">
        <f t="shared" si="144"/>
        <v>2.8531300000000037E-2</v>
      </c>
    </row>
    <row r="3663" spans="1:45" x14ac:dyDescent="0.25">
      <c r="A3663" s="16" t="s">
        <v>405</v>
      </c>
      <c r="B3663" s="16" t="s">
        <v>152</v>
      </c>
      <c r="C3663" s="16" t="s">
        <v>386</v>
      </c>
      <c r="D3663" s="16">
        <v>2014</v>
      </c>
      <c r="E3663" s="16" t="s">
        <v>4207</v>
      </c>
      <c r="F3663" s="16" t="s">
        <v>594</v>
      </c>
      <c r="G3663" s="10">
        <v>13312</v>
      </c>
      <c r="H3663" s="73">
        <v>9.4964230000000001</v>
      </c>
      <c r="I3663" s="16">
        <v>77030628</v>
      </c>
      <c r="J3663" s="71">
        <v>-1.0999999999999999E-2</v>
      </c>
      <c r="K3663" s="71">
        <v>0.96199999999999997</v>
      </c>
      <c r="L3663" s="16">
        <v>0.71766669999999999</v>
      </c>
      <c r="M3663" s="16">
        <v>0.27574549999999998</v>
      </c>
      <c r="N3663" s="16">
        <v>-2.9375100000000001E-2</v>
      </c>
      <c r="O3663" s="16">
        <v>0.62336990000000003</v>
      </c>
      <c r="P3663" s="16">
        <v>0.66990939999999999</v>
      </c>
      <c r="Q3663" s="16">
        <v>2.48957E-2</v>
      </c>
      <c r="R3663" s="16">
        <v>1.0071000000000001</v>
      </c>
      <c r="S3663" s="16">
        <v>1.7999999999999999E-2</v>
      </c>
      <c r="T3663" s="16">
        <v>3.7199999999999997E-2</v>
      </c>
      <c r="U3663" s="16">
        <v>2.6238999999999999</v>
      </c>
      <c r="V3663" s="16">
        <v>22.838000000000001</v>
      </c>
      <c r="W3663" s="16">
        <v>6.6180000000000003</v>
      </c>
      <c r="X3663" s="16">
        <v>437.27199999999999</v>
      </c>
      <c r="Y3663" s="16">
        <v>67.269300000000001</v>
      </c>
      <c r="Z3663" s="16">
        <v>0.49220000000000003</v>
      </c>
      <c r="AA3663" s="16">
        <v>0.73961319999999997</v>
      </c>
      <c r="AB3663" s="16">
        <v>0.41</v>
      </c>
      <c r="AC3663" s="16">
        <v>23.11</v>
      </c>
      <c r="AD3663" s="16">
        <v>25.16</v>
      </c>
      <c r="AE3663" s="16">
        <v>16.520800000000001</v>
      </c>
      <c r="AF3663" s="16">
        <v>94.793300000000002</v>
      </c>
      <c r="AG3663" s="16">
        <v>323043</v>
      </c>
      <c r="AH3663" s="16">
        <v>0.47639999999999999</v>
      </c>
      <c r="AI3663" s="16">
        <v>94.5</v>
      </c>
      <c r="AJ3663" s="16">
        <v>100</v>
      </c>
      <c r="AK3663" s="16">
        <v>-0.33129999999999998</v>
      </c>
      <c r="AL3663" s="16">
        <v>-0.1217</v>
      </c>
      <c r="AM3663" s="16">
        <v>0.38069999999999998</v>
      </c>
      <c r="AN3663" s="16">
        <v>-1.0684</v>
      </c>
      <c r="AO3663" s="16">
        <v>0.40799999999999997</v>
      </c>
      <c r="AP3663" s="16">
        <v>3.6799999999999999E-2</v>
      </c>
      <c r="AQ3663" s="16">
        <v>9.5899999999999999E-2</v>
      </c>
      <c r="AR3663" s="16">
        <f t="shared" si="145"/>
        <v>0</v>
      </c>
      <c r="AS3663" s="5">
        <f t="shared" si="144"/>
        <v>-6.9625000000000048E-2</v>
      </c>
    </row>
    <row r="3664" spans="1:45" x14ac:dyDescent="0.25">
      <c r="A3664" s="16" t="s">
        <v>408</v>
      </c>
      <c r="B3664" s="16" t="s">
        <v>153</v>
      </c>
      <c r="C3664" s="16" t="s">
        <v>379</v>
      </c>
      <c r="D3664" s="16">
        <v>1985</v>
      </c>
      <c r="E3664" s="16" t="s">
        <v>4080</v>
      </c>
      <c r="F3664" s="16" t="s">
        <v>590</v>
      </c>
      <c r="G3664" s="10"/>
      <c r="H3664" s="73"/>
      <c r="I3664" s="16" t="s">
        <v>6700</v>
      </c>
      <c r="K3664" s="71">
        <v>0.68899999999999995</v>
      </c>
      <c r="L3664" s="16">
        <v>-1.909789</v>
      </c>
      <c r="M3664" s="16">
        <v>-0.45853319999999997</v>
      </c>
      <c r="N3664" s="16">
        <v>-1.3681380000000001</v>
      </c>
      <c r="O3664" s="16">
        <v>-0.54044780000000003</v>
      </c>
      <c r="P3664" s="16">
        <v>-1.305879</v>
      </c>
      <c r="Q3664" s="16">
        <v>-0.57038800000000001</v>
      </c>
      <c r="R3664" s="16">
        <v>0.41649999999999998</v>
      </c>
      <c r="S3664" s="16">
        <v>2.5000000000000001E-4</v>
      </c>
      <c r="T3664" s="16">
        <v>2.0000000000000001E-4</v>
      </c>
      <c r="U3664" s="16">
        <v>1.6568000000000001</v>
      </c>
      <c r="V3664" s="16">
        <v>0.77</v>
      </c>
      <c r="W3664" s="16">
        <v>0.39</v>
      </c>
      <c r="X3664" s="16">
        <v>376.55399999999997</v>
      </c>
      <c r="Y3664" s="16">
        <v>36.5627</v>
      </c>
      <c r="Z3664" s="16">
        <v>0.16789999999999999</v>
      </c>
      <c r="AA3664" s="16">
        <v>0.43491750000000001</v>
      </c>
      <c r="AB3664" s="16">
        <v>0.53</v>
      </c>
      <c r="AC3664" s="16">
        <v>5.33</v>
      </c>
      <c r="AD3664" s="16">
        <v>19.48</v>
      </c>
      <c r="AE3664" s="16">
        <v>0.23830000000000001</v>
      </c>
      <c r="AF3664" s="16">
        <v>0</v>
      </c>
      <c r="AG3664" s="16">
        <v>4646.99</v>
      </c>
      <c r="AH3664" s="16">
        <v>2.23E-2</v>
      </c>
      <c r="AI3664" s="16">
        <v>4.2146999999999997</v>
      </c>
      <c r="AJ3664" s="16">
        <v>53.459800000000001</v>
      </c>
      <c r="AK3664" s="16">
        <v>-0.95960000000000001</v>
      </c>
      <c r="AL3664" s="16">
        <v>-1.1493</v>
      </c>
      <c r="AM3664" s="16">
        <v>-0.3241</v>
      </c>
      <c r="AN3664" s="16">
        <v>-1.0199</v>
      </c>
      <c r="AO3664" s="16">
        <v>-0.4471</v>
      </c>
      <c r="AP3664" s="16">
        <v>-0.154</v>
      </c>
      <c r="AR3664" s="16">
        <f t="shared" si="145"/>
        <v>1</v>
      </c>
      <c r="AS3664" s="5">
        <f t="shared" si="144"/>
        <v>0</v>
      </c>
    </row>
    <row r="3665" spans="1:45" x14ac:dyDescent="0.25">
      <c r="A3665" s="16" t="s">
        <v>408</v>
      </c>
      <c r="B3665" s="16" t="s">
        <v>153</v>
      </c>
      <c r="C3665" s="16" t="s">
        <v>379</v>
      </c>
      <c r="D3665" s="16">
        <v>1986</v>
      </c>
      <c r="E3665" s="16" t="s">
        <v>4091</v>
      </c>
      <c r="F3665" s="16" t="s">
        <v>590</v>
      </c>
      <c r="G3665" s="10"/>
      <c r="H3665" s="73"/>
      <c r="I3665" s="16" t="s">
        <v>6700</v>
      </c>
      <c r="J3665" s="71">
        <v>1.7999999999999999E-2</v>
      </c>
      <c r="K3665" s="71">
        <v>0.70199999999999996</v>
      </c>
      <c r="L3665" s="16">
        <v>-1.917065</v>
      </c>
      <c r="M3665" s="16">
        <v>-0.4566692</v>
      </c>
      <c r="N3665" s="16">
        <v>-1.383278</v>
      </c>
      <c r="O3665" s="16">
        <v>-0.55601160000000005</v>
      </c>
      <c r="P3665" s="16">
        <v>-1.302638</v>
      </c>
      <c r="Q3665" s="16">
        <v>-0.56025210000000003</v>
      </c>
      <c r="R3665" s="16">
        <v>0.41649999999999998</v>
      </c>
      <c r="S3665" s="16">
        <v>2.5000000000000001E-4</v>
      </c>
      <c r="T3665" s="16">
        <v>4.0000000000000002E-4</v>
      </c>
      <c r="U3665" s="16">
        <v>1.7576000000000001</v>
      </c>
      <c r="V3665" s="16">
        <v>0.78600000000000003</v>
      </c>
      <c r="W3665" s="16">
        <v>0.40600000000000003</v>
      </c>
      <c r="X3665" s="16">
        <v>372.31299999999999</v>
      </c>
      <c r="Y3665" s="16">
        <v>36.993299999999998</v>
      </c>
      <c r="Z3665" s="16">
        <v>0.15029999999999999</v>
      </c>
      <c r="AA3665" s="16">
        <v>0.41122649999999999</v>
      </c>
      <c r="AB3665" s="16">
        <v>0.53</v>
      </c>
      <c r="AC3665" s="16">
        <v>5.33</v>
      </c>
      <c r="AD3665" s="16">
        <v>20.09</v>
      </c>
      <c r="AE3665" s="16">
        <v>0.2417</v>
      </c>
      <c r="AF3665" s="16">
        <v>0</v>
      </c>
      <c r="AG3665" s="16">
        <v>5089.53</v>
      </c>
      <c r="AH3665" s="16">
        <v>2.18E-2</v>
      </c>
      <c r="AI3665" s="16">
        <v>4.5705999999999998</v>
      </c>
      <c r="AJ3665" s="16">
        <v>53.527200000000001</v>
      </c>
      <c r="AK3665" s="16">
        <v>-0.92949999999999999</v>
      </c>
      <c r="AL3665" s="16">
        <v>-1.1287</v>
      </c>
      <c r="AM3665" s="16">
        <v>-0.33310000000000001</v>
      </c>
      <c r="AN3665" s="16">
        <v>-0.99029999999999996</v>
      </c>
      <c r="AO3665" s="16">
        <v>-0.44500000000000001</v>
      </c>
      <c r="AP3665" s="16">
        <v>-0.16550000000000001</v>
      </c>
      <c r="AR3665" s="16">
        <f t="shared" si="145"/>
        <v>1</v>
      </c>
      <c r="AS3665" s="5">
        <f t="shared" si="144"/>
        <v>-7.2760000000000602E-3</v>
      </c>
    </row>
    <row r="3666" spans="1:45" x14ac:dyDescent="0.25">
      <c r="A3666" s="16" t="s">
        <v>408</v>
      </c>
      <c r="B3666" s="16" t="s">
        <v>153</v>
      </c>
      <c r="C3666" s="16" t="s">
        <v>379</v>
      </c>
      <c r="D3666" s="16">
        <v>1987</v>
      </c>
      <c r="E3666" s="16" t="s">
        <v>4101</v>
      </c>
      <c r="F3666" s="16" t="s">
        <v>590</v>
      </c>
      <c r="G3666" s="10"/>
      <c r="H3666" s="73"/>
      <c r="I3666" s="16" t="s">
        <v>6700</v>
      </c>
      <c r="J3666" s="71">
        <v>0.03</v>
      </c>
      <c r="K3666" s="71">
        <v>0.72299999999999998</v>
      </c>
      <c r="L3666" s="16">
        <v>-1.9132610000000001</v>
      </c>
      <c r="M3666" s="16">
        <v>-0.45760119999999999</v>
      </c>
      <c r="N3666" s="16">
        <v>-1.3790960000000001</v>
      </c>
      <c r="O3666" s="16">
        <v>-0.56354079999999995</v>
      </c>
      <c r="P3666" s="16">
        <v>-1.2994429999999999</v>
      </c>
      <c r="Q3666" s="16">
        <v>-0.55011449999999995</v>
      </c>
      <c r="R3666" s="16">
        <v>0.41649999999999998</v>
      </c>
      <c r="S3666" s="16">
        <v>2.5000000000000001E-4</v>
      </c>
      <c r="T3666" s="16">
        <v>2.9999999999999997E-4</v>
      </c>
      <c r="U3666" s="16">
        <v>1.8585</v>
      </c>
      <c r="V3666" s="16">
        <v>0.80200000000000005</v>
      </c>
      <c r="W3666" s="16">
        <v>0.42199999999999999</v>
      </c>
      <c r="X3666" s="16">
        <v>371.1</v>
      </c>
      <c r="Y3666" s="16">
        <v>37.4238</v>
      </c>
      <c r="Z3666" s="16">
        <v>0.13700000000000001</v>
      </c>
      <c r="AA3666" s="16">
        <v>0.38753549999999998</v>
      </c>
      <c r="AB3666" s="16">
        <v>0.53</v>
      </c>
      <c r="AC3666" s="16">
        <v>5.33</v>
      </c>
      <c r="AD3666" s="16">
        <v>20.7</v>
      </c>
      <c r="AE3666" s="16">
        <v>0.25380000000000003</v>
      </c>
      <c r="AF3666" s="16">
        <v>0</v>
      </c>
      <c r="AG3666" s="16">
        <v>5481.77</v>
      </c>
      <c r="AH3666" s="16">
        <v>2.1000000000000001E-2</v>
      </c>
      <c r="AI3666" s="16">
        <v>4.9264000000000001</v>
      </c>
      <c r="AJ3666" s="16">
        <v>53.594499999999996</v>
      </c>
      <c r="AK3666" s="16">
        <v>-0.89939999999999998</v>
      </c>
      <c r="AL3666" s="16">
        <v>-1.1080000000000001</v>
      </c>
      <c r="AM3666" s="16">
        <v>-0.3422</v>
      </c>
      <c r="AN3666" s="16">
        <v>-0.96079999999999999</v>
      </c>
      <c r="AO3666" s="16">
        <v>-0.44290000000000002</v>
      </c>
      <c r="AP3666" s="16">
        <v>-0.1769</v>
      </c>
      <c r="AR3666" s="16">
        <f t="shared" si="145"/>
        <v>1</v>
      </c>
      <c r="AS3666" s="5">
        <f t="shared" si="144"/>
        <v>3.8039999999999186E-3</v>
      </c>
    </row>
    <row r="3667" spans="1:45" x14ac:dyDescent="0.25">
      <c r="A3667" s="16" t="s">
        <v>408</v>
      </c>
      <c r="B3667" s="16" t="s">
        <v>153</v>
      </c>
      <c r="C3667" s="16" t="s">
        <v>379</v>
      </c>
      <c r="D3667" s="16">
        <v>1988</v>
      </c>
      <c r="E3667" s="16" t="s">
        <v>4107</v>
      </c>
      <c r="F3667" s="16" t="s">
        <v>590</v>
      </c>
      <c r="G3667" s="10">
        <v>473.70299999999997</v>
      </c>
      <c r="H3667" s="73">
        <v>6.1605800000000004</v>
      </c>
      <c r="I3667" s="16" t="s">
        <v>6700</v>
      </c>
      <c r="J3667" s="71">
        <v>1.7999999999999999E-2</v>
      </c>
      <c r="K3667" s="71">
        <v>0.73599999999999999</v>
      </c>
      <c r="L3667" s="16">
        <v>-1.903556</v>
      </c>
      <c r="M3667" s="16">
        <v>-0.45760119999999999</v>
      </c>
      <c r="N3667" s="16">
        <v>-1.379362</v>
      </c>
      <c r="O3667" s="16">
        <v>-0.55499620000000005</v>
      </c>
      <c r="P3667" s="16">
        <v>-1.2961940000000001</v>
      </c>
      <c r="Q3667" s="16">
        <v>-0.5399583</v>
      </c>
      <c r="R3667" s="16">
        <v>0.41649999999999998</v>
      </c>
      <c r="S3667" s="16">
        <v>2.5000000000000001E-4</v>
      </c>
      <c r="T3667" s="16">
        <v>2.9999999999999997E-4</v>
      </c>
      <c r="U3667" s="16">
        <v>1.9593</v>
      </c>
      <c r="V3667" s="16">
        <v>0.81799999999999995</v>
      </c>
      <c r="W3667" s="16">
        <v>0.438</v>
      </c>
      <c r="X3667" s="16">
        <v>369.19099999999997</v>
      </c>
      <c r="Y3667" s="16">
        <v>37.854300000000002</v>
      </c>
      <c r="Z3667" s="16">
        <v>0.1323</v>
      </c>
      <c r="AA3667" s="16">
        <v>0.36384450000000002</v>
      </c>
      <c r="AB3667" s="16">
        <v>0.53</v>
      </c>
      <c r="AC3667" s="16">
        <v>5.33</v>
      </c>
      <c r="AD3667" s="16">
        <v>21.31</v>
      </c>
      <c r="AE3667" s="16">
        <v>0.27600000000000002</v>
      </c>
      <c r="AF3667" s="16">
        <v>0</v>
      </c>
      <c r="AG3667" s="16">
        <v>5762.11</v>
      </c>
      <c r="AH3667" s="16">
        <v>2.0150000000000001E-2</v>
      </c>
      <c r="AI3667" s="16">
        <v>5.2823000000000002</v>
      </c>
      <c r="AJ3667" s="16">
        <v>53.661900000000003</v>
      </c>
      <c r="AK3667" s="16">
        <v>-0.86919999999999997</v>
      </c>
      <c r="AL3667" s="16">
        <v>-1.0873999999999999</v>
      </c>
      <c r="AM3667" s="16">
        <v>-0.35120000000000001</v>
      </c>
      <c r="AN3667" s="16">
        <v>-0.93130000000000002</v>
      </c>
      <c r="AO3667" s="16">
        <v>-0.44080000000000003</v>
      </c>
      <c r="AP3667" s="16">
        <v>-0.1883</v>
      </c>
      <c r="AR3667" s="16">
        <f t="shared" si="145"/>
        <v>1</v>
      </c>
      <c r="AS3667" s="5">
        <f t="shared" si="144"/>
        <v>9.7050000000000747E-3</v>
      </c>
    </row>
    <row r="3668" spans="1:45" x14ac:dyDescent="0.25">
      <c r="A3668" s="16" t="s">
        <v>408</v>
      </c>
      <c r="B3668" s="16" t="s">
        <v>153</v>
      </c>
      <c r="C3668" s="16" t="s">
        <v>379</v>
      </c>
      <c r="D3668" s="16">
        <v>1989</v>
      </c>
      <c r="E3668" s="16" t="s">
        <v>4087</v>
      </c>
      <c r="F3668" s="16" t="s">
        <v>590</v>
      </c>
      <c r="G3668" s="10">
        <v>476.60500000000002</v>
      </c>
      <c r="H3668" s="73">
        <v>6.1666869999999996</v>
      </c>
      <c r="I3668" s="16" t="s">
        <v>6700</v>
      </c>
      <c r="J3668" s="71">
        <v>1.2999999999999999E-2</v>
      </c>
      <c r="K3668" s="71">
        <v>0.745</v>
      </c>
      <c r="L3668" s="16">
        <v>-1.876879</v>
      </c>
      <c r="M3668" s="16">
        <v>-0.45760119999999999</v>
      </c>
      <c r="N3668" s="16">
        <v>-1.340686</v>
      </c>
      <c r="O3668" s="16">
        <v>-0.54706699999999997</v>
      </c>
      <c r="P3668" s="16">
        <v>-1.2930630000000001</v>
      </c>
      <c r="Q3668" s="16">
        <v>-0.52980530000000003</v>
      </c>
      <c r="R3668" s="16">
        <v>0.41649999999999998</v>
      </c>
      <c r="S3668" s="16">
        <v>2.5000000000000001E-4</v>
      </c>
      <c r="T3668" s="16">
        <v>2.9999999999999997E-4</v>
      </c>
      <c r="U3668" s="16">
        <v>2.2492999999999999</v>
      </c>
      <c r="V3668" s="16">
        <v>0.83399999999999996</v>
      </c>
      <c r="W3668" s="16">
        <v>0.45400000000000001</v>
      </c>
      <c r="X3668" s="16">
        <v>370.26900000000001</v>
      </c>
      <c r="Y3668" s="16">
        <v>38.284799999999997</v>
      </c>
      <c r="Z3668" s="16">
        <v>0.12720000000000001</v>
      </c>
      <c r="AA3668" s="16">
        <v>0.33976509999999999</v>
      </c>
      <c r="AB3668" s="16">
        <v>0.53</v>
      </c>
      <c r="AC3668" s="16">
        <v>5.33</v>
      </c>
      <c r="AD3668" s="16">
        <v>21.93</v>
      </c>
      <c r="AE3668" s="16">
        <v>0.28620000000000001</v>
      </c>
      <c r="AF3668" s="16">
        <v>0</v>
      </c>
      <c r="AG3668" s="16">
        <v>6118.41</v>
      </c>
      <c r="AH3668" s="16">
        <v>1.9300000000000001E-2</v>
      </c>
      <c r="AI3668" s="16">
        <v>5.6382000000000003</v>
      </c>
      <c r="AJ3668" s="16">
        <v>53.729199999999999</v>
      </c>
      <c r="AK3668" s="16">
        <v>-0.83909999999999996</v>
      </c>
      <c r="AL3668" s="16">
        <v>-1.0667</v>
      </c>
      <c r="AM3668" s="16">
        <v>-0.36020000000000002</v>
      </c>
      <c r="AN3668" s="16">
        <v>-0.90169999999999995</v>
      </c>
      <c r="AO3668" s="16">
        <v>-0.43869999999999998</v>
      </c>
      <c r="AP3668" s="16">
        <v>-0.19980000000000001</v>
      </c>
      <c r="AR3668" s="16">
        <f t="shared" si="145"/>
        <v>1</v>
      </c>
      <c r="AS3668" s="5">
        <f t="shared" si="144"/>
        <v>2.6677000000000062E-2</v>
      </c>
    </row>
    <row r="3669" spans="1:45" x14ac:dyDescent="0.25">
      <c r="A3669" s="16" t="s">
        <v>408</v>
      </c>
      <c r="B3669" s="16" t="s">
        <v>153</v>
      </c>
      <c r="C3669" s="16" t="s">
        <v>379</v>
      </c>
      <c r="D3669" s="16">
        <v>1990</v>
      </c>
      <c r="E3669" s="16" t="s">
        <v>4108</v>
      </c>
      <c r="F3669" s="16" t="s">
        <v>590</v>
      </c>
      <c r="G3669" s="10">
        <v>494.20299999999997</v>
      </c>
      <c r="H3669" s="73">
        <v>6.2029449999999997</v>
      </c>
      <c r="I3669" s="16" t="s">
        <v>6700</v>
      </c>
      <c r="J3669" s="71">
        <v>0.02</v>
      </c>
      <c r="K3669" s="71">
        <v>0.76100000000000001</v>
      </c>
      <c r="L3669" s="16">
        <v>-1.8777870000000001</v>
      </c>
      <c r="M3669" s="16">
        <v>-0.4566557</v>
      </c>
      <c r="N3669" s="16">
        <v>-1.346598</v>
      </c>
      <c r="O3669" s="16">
        <v>-0.56155129999999998</v>
      </c>
      <c r="P3669" s="16">
        <v>-1.285164</v>
      </c>
      <c r="Q3669" s="16">
        <v>-0.51968490000000001</v>
      </c>
      <c r="R3669" s="16">
        <v>0.41649999999999998</v>
      </c>
      <c r="S3669" s="16">
        <v>5.0000000000000001E-4</v>
      </c>
      <c r="T3669" s="16">
        <v>2.9999999999999997E-4</v>
      </c>
      <c r="U3669" s="16">
        <v>2.1381000000000001</v>
      </c>
      <c r="V3669" s="16">
        <v>0.85</v>
      </c>
      <c r="W3669" s="16">
        <v>0.47</v>
      </c>
      <c r="X3669" s="16">
        <v>370.97</v>
      </c>
      <c r="Y3669" s="16">
        <v>38.715299999999999</v>
      </c>
      <c r="Z3669" s="16">
        <v>0.1229</v>
      </c>
      <c r="AA3669" s="16">
        <v>0.38598199999999999</v>
      </c>
      <c r="AB3669" s="16">
        <v>0.53</v>
      </c>
      <c r="AC3669" s="16">
        <v>5.33</v>
      </c>
      <c r="AD3669" s="16">
        <v>20.74</v>
      </c>
      <c r="AE3669" s="16">
        <v>0.28649999999999998</v>
      </c>
      <c r="AF3669" s="16">
        <v>0</v>
      </c>
      <c r="AG3669" s="16">
        <v>6394.79</v>
      </c>
      <c r="AH3669" s="16">
        <v>1.9199999999999998E-2</v>
      </c>
      <c r="AI3669" s="16">
        <v>6.5</v>
      </c>
      <c r="AJ3669" s="16">
        <v>53.9</v>
      </c>
      <c r="AK3669" s="16">
        <v>-0.80900000000000005</v>
      </c>
      <c r="AL3669" s="16">
        <v>-1.0461</v>
      </c>
      <c r="AM3669" s="16">
        <v>-0.36930000000000002</v>
      </c>
      <c r="AN3669" s="16">
        <v>-0.87219999999999998</v>
      </c>
      <c r="AO3669" s="16">
        <v>-0.43659999999999999</v>
      </c>
      <c r="AP3669" s="16">
        <v>-0.2112</v>
      </c>
      <c r="AR3669" s="16">
        <f t="shared" si="145"/>
        <v>1</v>
      </c>
      <c r="AS3669" s="5">
        <f t="shared" si="144"/>
        <v>-9.0800000000013092E-4</v>
      </c>
    </row>
    <row r="3670" spans="1:45" x14ac:dyDescent="0.25">
      <c r="A3670" s="16" t="s">
        <v>408</v>
      </c>
      <c r="B3670" s="16" t="s">
        <v>153</v>
      </c>
      <c r="C3670" s="16" t="s">
        <v>379</v>
      </c>
      <c r="D3670" s="16">
        <v>1991</v>
      </c>
      <c r="E3670" s="16" t="s">
        <v>4088</v>
      </c>
      <c r="F3670" s="16" t="s">
        <v>590</v>
      </c>
      <c r="G3670" s="10">
        <v>488.077</v>
      </c>
      <c r="H3670" s="73">
        <v>6.1904729999999999</v>
      </c>
      <c r="I3670" s="16" t="s">
        <v>6700</v>
      </c>
      <c r="J3670" s="71">
        <v>7.0000000000000001E-3</v>
      </c>
      <c r="K3670" s="71">
        <v>0.76600000000000001</v>
      </c>
      <c r="L3670" s="16">
        <v>-1.8633189999999999</v>
      </c>
      <c r="M3670" s="16">
        <v>-0.4566557</v>
      </c>
      <c r="N3670" s="16">
        <v>-1.3374490000000001</v>
      </c>
      <c r="O3670" s="16">
        <v>-0.55222950000000004</v>
      </c>
      <c r="P3670" s="16">
        <v>-1.2814639999999999</v>
      </c>
      <c r="Q3670" s="16">
        <v>-0.50951369999999996</v>
      </c>
      <c r="R3670" s="16">
        <v>0.41649999999999998</v>
      </c>
      <c r="S3670" s="16">
        <v>5.0000000000000001E-4</v>
      </c>
      <c r="T3670" s="16">
        <v>2.9999999999999997E-4</v>
      </c>
      <c r="U3670" s="16">
        <v>2.2618</v>
      </c>
      <c r="V3670" s="16">
        <v>0.85599999999999998</v>
      </c>
      <c r="W3670" s="16">
        <v>0.48399999999999999</v>
      </c>
      <c r="X3670" s="16">
        <v>370.21199999999999</v>
      </c>
      <c r="Y3670" s="16">
        <v>39.145800000000001</v>
      </c>
      <c r="Z3670" s="16">
        <v>0.1201</v>
      </c>
      <c r="AA3670" s="16">
        <v>0.37044700000000003</v>
      </c>
      <c r="AB3670" s="16">
        <v>0.53</v>
      </c>
      <c r="AC3670" s="16">
        <v>5.33</v>
      </c>
      <c r="AD3670" s="16">
        <v>21.14</v>
      </c>
      <c r="AE3670" s="16">
        <v>0.28999999999999998</v>
      </c>
      <c r="AF3670" s="16">
        <v>0</v>
      </c>
      <c r="AG3670" s="16">
        <v>6925.79</v>
      </c>
      <c r="AH3670" s="16">
        <v>1.975E-2</v>
      </c>
      <c r="AI3670" s="16">
        <v>6.8</v>
      </c>
      <c r="AJ3670" s="16">
        <v>54</v>
      </c>
      <c r="AK3670" s="16">
        <v>-0.77890000000000004</v>
      </c>
      <c r="AL3670" s="16">
        <v>-1.0254000000000001</v>
      </c>
      <c r="AM3670" s="16">
        <v>-0.37830000000000003</v>
      </c>
      <c r="AN3670" s="16">
        <v>-0.84260000000000002</v>
      </c>
      <c r="AO3670" s="16">
        <v>-0.4345</v>
      </c>
      <c r="AP3670" s="16">
        <v>-0.22259999999999999</v>
      </c>
      <c r="AR3670" s="16">
        <f t="shared" si="145"/>
        <v>1</v>
      </c>
      <c r="AS3670" s="5">
        <f t="shared" si="144"/>
        <v>1.4468000000000147E-2</v>
      </c>
    </row>
    <row r="3671" spans="1:45" x14ac:dyDescent="0.25">
      <c r="A3671" s="16" t="s">
        <v>408</v>
      </c>
      <c r="B3671" s="16" t="s">
        <v>153</v>
      </c>
      <c r="C3671" s="16" t="s">
        <v>379</v>
      </c>
      <c r="D3671" s="16">
        <v>1992</v>
      </c>
      <c r="E3671" s="16" t="s">
        <v>4081</v>
      </c>
      <c r="F3671" s="16" t="s">
        <v>590</v>
      </c>
      <c r="G3671" s="10">
        <v>474.64499999999998</v>
      </c>
      <c r="H3671" s="73">
        <v>6.162566</v>
      </c>
      <c r="I3671" s="16" t="s">
        <v>6700</v>
      </c>
      <c r="J3671" s="71">
        <v>-6.0000000000000001E-3</v>
      </c>
      <c r="K3671" s="71">
        <v>0.76100000000000001</v>
      </c>
      <c r="L3671" s="16">
        <v>-1.8591089999999999</v>
      </c>
      <c r="M3671" s="16">
        <v>-0.45760119999999999</v>
      </c>
      <c r="N3671" s="16">
        <v>-1.3276410000000001</v>
      </c>
      <c r="O3671" s="16">
        <v>-0.56256309999999998</v>
      </c>
      <c r="P3671" s="16">
        <v>-1.2799659999999999</v>
      </c>
      <c r="Q3671" s="16">
        <v>-0.49937559999999998</v>
      </c>
      <c r="R3671" s="16">
        <v>0.41649999999999998</v>
      </c>
      <c r="S3671" s="16">
        <v>2.5000000000000001E-4</v>
      </c>
      <c r="T3671" s="16">
        <v>2.9999999999999997E-4</v>
      </c>
      <c r="U3671" s="16">
        <v>2.3626</v>
      </c>
      <c r="V3671" s="16">
        <v>0.86199999999999999</v>
      </c>
      <c r="W3671" s="16">
        <v>0.498</v>
      </c>
      <c r="X3671" s="16">
        <v>369.93599999999998</v>
      </c>
      <c r="Y3671" s="16">
        <v>39.576300000000003</v>
      </c>
      <c r="Z3671" s="16">
        <v>0.1106</v>
      </c>
      <c r="AA3671" s="16">
        <v>0.3758842</v>
      </c>
      <c r="AB3671" s="16">
        <v>0.53</v>
      </c>
      <c r="AC3671" s="16">
        <v>5.33</v>
      </c>
      <c r="AD3671" s="16">
        <v>21</v>
      </c>
      <c r="AE3671" s="16">
        <v>0.29849999999999999</v>
      </c>
      <c r="AF3671" s="16">
        <v>0</v>
      </c>
      <c r="AG3671" s="16">
        <v>6675.52</v>
      </c>
      <c r="AH3671" s="16">
        <v>2.0049999999999998E-2</v>
      </c>
      <c r="AI3671" s="16">
        <v>7</v>
      </c>
      <c r="AJ3671" s="16">
        <v>54</v>
      </c>
      <c r="AK3671" s="16">
        <v>-0.74870000000000003</v>
      </c>
      <c r="AL3671" s="16">
        <v>-1.0047999999999999</v>
      </c>
      <c r="AM3671" s="16">
        <v>-0.38729999999999998</v>
      </c>
      <c r="AN3671" s="16">
        <v>-0.81310000000000004</v>
      </c>
      <c r="AO3671" s="16">
        <v>-0.43240000000000001</v>
      </c>
      <c r="AP3671" s="16">
        <v>-0.2341</v>
      </c>
      <c r="AR3671" s="16">
        <f t="shared" si="145"/>
        <v>1</v>
      </c>
      <c r="AS3671" s="5">
        <f t="shared" si="144"/>
        <v>4.210000000000047E-3</v>
      </c>
    </row>
    <row r="3672" spans="1:45" x14ac:dyDescent="0.25">
      <c r="A3672" s="16" t="s">
        <v>408</v>
      </c>
      <c r="B3672" s="16" t="s">
        <v>153</v>
      </c>
      <c r="C3672" s="16" t="s">
        <v>379</v>
      </c>
      <c r="D3672" s="16">
        <v>1993</v>
      </c>
      <c r="E3672" s="16" t="s">
        <v>4090</v>
      </c>
      <c r="F3672" s="16" t="s">
        <v>590</v>
      </c>
      <c r="G3672" s="10">
        <v>464.53300000000002</v>
      </c>
      <c r="H3672" s="73">
        <v>6.1410330000000002</v>
      </c>
      <c r="I3672" s="16" t="s">
        <v>6700</v>
      </c>
      <c r="J3672" s="71">
        <v>8.9999999999999993E-3</v>
      </c>
      <c r="K3672" s="71">
        <v>0.76800000000000002</v>
      </c>
      <c r="L3672" s="16">
        <v>-1.831142</v>
      </c>
      <c r="M3672" s="16">
        <v>-0.4564666</v>
      </c>
      <c r="N3672" s="16">
        <v>-1.3175699999999999</v>
      </c>
      <c r="O3672" s="16">
        <v>-0.52568170000000003</v>
      </c>
      <c r="P3672" s="16">
        <v>-1.2765660000000001</v>
      </c>
      <c r="Q3672" s="16">
        <v>-0.4892551</v>
      </c>
      <c r="R3672" s="16">
        <v>0.41649999999999998</v>
      </c>
      <c r="S3672" s="16">
        <v>5.5000000000000003E-4</v>
      </c>
      <c r="T3672" s="16">
        <v>2.9999999999999997E-4</v>
      </c>
      <c r="U3672" s="16">
        <v>2.4634999999999998</v>
      </c>
      <c r="V3672" s="16">
        <v>0.86799999999999999</v>
      </c>
      <c r="W3672" s="16">
        <v>0.51200000000000001</v>
      </c>
      <c r="X3672" s="16">
        <v>369.69900000000001</v>
      </c>
      <c r="Y3672" s="16">
        <v>40.006799999999998</v>
      </c>
      <c r="Z3672" s="16">
        <v>0.1094</v>
      </c>
      <c r="AA3672" s="16">
        <v>0.28811100000000001</v>
      </c>
      <c r="AB3672" s="16">
        <v>0.53</v>
      </c>
      <c r="AC3672" s="16">
        <v>5.33</v>
      </c>
      <c r="AD3672" s="16">
        <v>23.26</v>
      </c>
      <c r="AE3672" s="16">
        <v>0.3019</v>
      </c>
      <c r="AF3672" s="16">
        <v>0</v>
      </c>
      <c r="AG3672" s="16">
        <v>6791.64</v>
      </c>
      <c r="AH3672" s="16">
        <v>2.0400000000000001E-2</v>
      </c>
      <c r="AI3672" s="16">
        <v>7.3</v>
      </c>
      <c r="AJ3672" s="16">
        <v>54.1</v>
      </c>
      <c r="AK3672" s="16">
        <v>-0.71860000000000002</v>
      </c>
      <c r="AL3672" s="16">
        <v>-0.98419999999999996</v>
      </c>
      <c r="AM3672" s="16">
        <v>-0.39639999999999997</v>
      </c>
      <c r="AN3672" s="16">
        <v>-0.78359999999999996</v>
      </c>
      <c r="AO3672" s="16">
        <v>-0.43030000000000002</v>
      </c>
      <c r="AP3672" s="16">
        <v>-0.2455</v>
      </c>
      <c r="AR3672" s="16">
        <f t="shared" si="145"/>
        <v>1</v>
      </c>
      <c r="AS3672" s="5">
        <f t="shared" si="144"/>
        <v>2.7966999999999853E-2</v>
      </c>
    </row>
    <row r="3673" spans="1:45" x14ac:dyDescent="0.25">
      <c r="A3673" s="16" t="s">
        <v>408</v>
      </c>
      <c r="B3673" s="16" t="s">
        <v>153</v>
      </c>
      <c r="C3673" s="16" t="s">
        <v>379</v>
      </c>
      <c r="D3673" s="16">
        <v>1994</v>
      </c>
      <c r="E3673" s="16" t="s">
        <v>4102</v>
      </c>
      <c r="F3673" s="16" t="s">
        <v>590</v>
      </c>
      <c r="G3673" s="10">
        <v>456.89299999999997</v>
      </c>
      <c r="H3673" s="73">
        <v>6.1244490000000003</v>
      </c>
      <c r="I3673" s="16" t="s">
        <v>6700</v>
      </c>
      <c r="J3673" s="71">
        <v>2E-3</v>
      </c>
      <c r="K3673" s="71">
        <v>0.77</v>
      </c>
      <c r="L3673" s="16">
        <v>-1.81517</v>
      </c>
      <c r="M3673" s="16">
        <v>-0.4564801</v>
      </c>
      <c r="N3673" s="16">
        <v>-1.310468</v>
      </c>
      <c r="O3673" s="16">
        <v>-0.50752229999999998</v>
      </c>
      <c r="P3673" s="16">
        <v>-1.276456</v>
      </c>
      <c r="Q3673" s="16">
        <v>-0.47908400000000001</v>
      </c>
      <c r="R3673" s="16">
        <v>0.41649999999999998</v>
      </c>
      <c r="S3673" s="16">
        <v>2.9999999999999997E-4</v>
      </c>
      <c r="T3673" s="16">
        <v>4.0000000000000002E-4</v>
      </c>
      <c r="U3673" s="16">
        <v>2.5642999999999998</v>
      </c>
      <c r="V3673" s="16">
        <v>0.874</v>
      </c>
      <c r="W3673" s="16">
        <v>0.52600000000000002</v>
      </c>
      <c r="X3673" s="16">
        <v>368.99799999999999</v>
      </c>
      <c r="Y3673" s="16">
        <v>40.4373</v>
      </c>
      <c r="Z3673" s="16">
        <v>0.10730000000000001</v>
      </c>
      <c r="AA3673" s="16">
        <v>0.25043850000000001</v>
      </c>
      <c r="AB3673" s="16">
        <v>0.53</v>
      </c>
      <c r="AC3673" s="16">
        <v>5.33</v>
      </c>
      <c r="AD3673" s="16">
        <v>24.23</v>
      </c>
      <c r="AE3673" s="16">
        <v>0.30380000000000001</v>
      </c>
      <c r="AF3673" s="16">
        <v>1.2999999999999999E-3</v>
      </c>
      <c r="AG3673" s="16">
        <v>6134.97</v>
      </c>
      <c r="AH3673" s="16">
        <v>1.8149999999999999E-2</v>
      </c>
      <c r="AI3673" s="16">
        <v>7.5</v>
      </c>
      <c r="AJ3673" s="16">
        <v>54.1</v>
      </c>
      <c r="AK3673" s="16">
        <v>-0.6885</v>
      </c>
      <c r="AL3673" s="16">
        <v>-0.96350000000000002</v>
      </c>
      <c r="AM3673" s="16">
        <v>-0.40539999999999998</v>
      </c>
      <c r="AN3673" s="16">
        <v>-0.754</v>
      </c>
      <c r="AO3673" s="16">
        <v>-0.42820000000000003</v>
      </c>
      <c r="AP3673" s="16">
        <v>-0.25690000000000002</v>
      </c>
      <c r="AR3673" s="16">
        <f t="shared" si="145"/>
        <v>1</v>
      </c>
      <c r="AS3673" s="5">
        <f t="shared" si="144"/>
        <v>1.5972000000000097E-2</v>
      </c>
    </row>
    <row r="3674" spans="1:45" x14ac:dyDescent="0.25">
      <c r="A3674" s="16" t="s">
        <v>408</v>
      </c>
      <c r="B3674" s="16" t="s">
        <v>153</v>
      </c>
      <c r="C3674" s="16" t="s">
        <v>379</v>
      </c>
      <c r="D3674" s="16">
        <v>1995</v>
      </c>
      <c r="E3674" s="16" t="s">
        <v>4097</v>
      </c>
      <c r="F3674" s="16" t="s">
        <v>590</v>
      </c>
      <c r="G3674" s="10">
        <v>459.17500000000001</v>
      </c>
      <c r="H3674" s="73">
        <v>6.1294310000000003</v>
      </c>
      <c r="I3674" s="16" t="s">
        <v>6700</v>
      </c>
      <c r="J3674" s="71">
        <v>1.2E-2</v>
      </c>
      <c r="K3674" s="71">
        <v>0.77900000000000003</v>
      </c>
      <c r="L3674" s="16">
        <v>-1.806033</v>
      </c>
      <c r="M3674" s="16">
        <v>-0.4566557</v>
      </c>
      <c r="N3674" s="16">
        <v>-1.311677</v>
      </c>
      <c r="O3674" s="16">
        <v>-0.49828090000000003</v>
      </c>
      <c r="P3674" s="16">
        <v>-1.2740400000000001</v>
      </c>
      <c r="Q3674" s="16">
        <v>-0.46894590000000003</v>
      </c>
      <c r="R3674" s="16">
        <v>0.41649999999999998</v>
      </c>
      <c r="S3674" s="16">
        <v>5.0000000000000001E-4</v>
      </c>
      <c r="T3674" s="16">
        <v>2.9999999999999997E-4</v>
      </c>
      <c r="U3674" s="16">
        <v>2.6650999999999998</v>
      </c>
      <c r="V3674" s="16">
        <v>0.88</v>
      </c>
      <c r="W3674" s="16">
        <v>0.54</v>
      </c>
      <c r="X3674" s="16">
        <v>366.99400000000003</v>
      </c>
      <c r="Y3674" s="16">
        <v>40.867800000000003</v>
      </c>
      <c r="Z3674" s="16">
        <v>0.1011</v>
      </c>
      <c r="AA3674" s="16">
        <v>0.2164555</v>
      </c>
      <c r="AB3674" s="16">
        <v>0.53</v>
      </c>
      <c r="AC3674" s="16">
        <v>5.33</v>
      </c>
      <c r="AD3674" s="16">
        <v>25.105</v>
      </c>
      <c r="AE3674" s="16">
        <v>0.30149999999999999</v>
      </c>
      <c r="AF3674" s="16">
        <v>1.17E-2</v>
      </c>
      <c r="AG3674" s="16">
        <v>6434.07</v>
      </c>
      <c r="AH3674" s="16">
        <v>1.61E-2</v>
      </c>
      <c r="AI3674" s="16">
        <v>7.8</v>
      </c>
      <c r="AJ3674" s="16">
        <v>54.2</v>
      </c>
      <c r="AK3674" s="16">
        <v>-0.6583</v>
      </c>
      <c r="AL3674" s="16">
        <v>-0.94289999999999996</v>
      </c>
      <c r="AM3674" s="16">
        <v>-0.41439999999999999</v>
      </c>
      <c r="AN3674" s="16">
        <v>-0.72450000000000003</v>
      </c>
      <c r="AO3674" s="16">
        <v>-0.42609999999999998</v>
      </c>
      <c r="AP3674" s="16">
        <v>-0.26840000000000003</v>
      </c>
      <c r="AR3674" s="16">
        <f t="shared" si="145"/>
        <v>1</v>
      </c>
      <c r="AS3674" s="5">
        <f t="shared" si="144"/>
        <v>9.1369999999999507E-3</v>
      </c>
    </row>
    <row r="3675" spans="1:45" x14ac:dyDescent="0.25">
      <c r="A3675" s="16" t="s">
        <v>408</v>
      </c>
      <c r="B3675" s="16" t="s">
        <v>153</v>
      </c>
      <c r="C3675" s="16" t="s">
        <v>379</v>
      </c>
      <c r="D3675" s="16">
        <v>1996</v>
      </c>
      <c r="E3675" s="16" t="s">
        <v>4089</v>
      </c>
      <c r="F3675" s="16" t="s">
        <v>590</v>
      </c>
      <c r="G3675" s="10">
        <v>466.81299999999999</v>
      </c>
      <c r="H3675" s="73">
        <v>6.1459289999999998</v>
      </c>
      <c r="I3675" s="16" t="s">
        <v>6700</v>
      </c>
      <c r="J3675" s="71">
        <v>1.7999999999999999E-2</v>
      </c>
      <c r="K3675" s="71">
        <v>0.79400000000000004</v>
      </c>
      <c r="L3675" s="16">
        <v>-1.835915</v>
      </c>
      <c r="M3675" s="16">
        <v>-0.4566557</v>
      </c>
      <c r="N3675" s="16">
        <v>-1.323788</v>
      </c>
      <c r="O3675" s="16">
        <v>-0.47766039999999998</v>
      </c>
      <c r="P3675" s="16">
        <v>-1.272214</v>
      </c>
      <c r="Q3675" s="16">
        <v>-0.55035559999999994</v>
      </c>
      <c r="R3675" s="16">
        <v>0.41649999999999998</v>
      </c>
      <c r="S3675" s="16">
        <v>5.0000000000000001E-4</v>
      </c>
      <c r="T3675" s="16">
        <v>2.9999999999999997E-4</v>
      </c>
      <c r="U3675" s="16">
        <v>2.5327999999999999</v>
      </c>
      <c r="V3675" s="16">
        <v>0.84199999999999997</v>
      </c>
      <c r="W3675" s="16">
        <v>0.55600000000000005</v>
      </c>
      <c r="X3675" s="16">
        <v>367.25299999999999</v>
      </c>
      <c r="Y3675" s="16">
        <v>41.298400000000001</v>
      </c>
      <c r="Z3675" s="16">
        <v>9.7100000000000006E-2</v>
      </c>
      <c r="AA3675" s="16">
        <v>0.1611119</v>
      </c>
      <c r="AB3675" s="16">
        <v>0.53</v>
      </c>
      <c r="AC3675" s="16">
        <v>5.33</v>
      </c>
      <c r="AD3675" s="16">
        <v>26.53</v>
      </c>
      <c r="AE3675" s="16">
        <v>0.3014</v>
      </c>
      <c r="AF3675" s="16">
        <v>2.9399999999999999E-2</v>
      </c>
      <c r="AG3675" s="16">
        <v>6592.06</v>
      </c>
      <c r="AH3675" s="16">
        <v>1.52E-2</v>
      </c>
      <c r="AI3675" s="16">
        <v>8.1</v>
      </c>
      <c r="AJ3675" s="16">
        <v>54.2</v>
      </c>
      <c r="AK3675" s="16">
        <v>-0.74160000000000004</v>
      </c>
      <c r="AL3675" s="16">
        <v>-1.0287999999999999</v>
      </c>
      <c r="AM3675" s="16">
        <v>-0.72799999999999998</v>
      </c>
      <c r="AN3675" s="16">
        <v>-0.71489999999999998</v>
      </c>
      <c r="AO3675" s="16">
        <v>-0.42249999999999999</v>
      </c>
      <c r="AP3675" s="16">
        <v>-0.25530000000000003</v>
      </c>
      <c r="AR3675" s="16">
        <f t="shared" si="145"/>
        <v>1</v>
      </c>
      <c r="AS3675" s="5">
        <f t="shared" si="144"/>
        <v>-2.9881999999999964E-2</v>
      </c>
    </row>
    <row r="3676" spans="1:45" x14ac:dyDescent="0.25">
      <c r="A3676" s="16" t="s">
        <v>408</v>
      </c>
      <c r="B3676" s="16" t="s">
        <v>153</v>
      </c>
      <c r="C3676" s="16" t="s">
        <v>379</v>
      </c>
      <c r="D3676" s="16">
        <v>1997</v>
      </c>
      <c r="E3676" s="16" t="s">
        <v>4109</v>
      </c>
      <c r="F3676" s="16" t="s">
        <v>590</v>
      </c>
      <c r="G3676" s="10">
        <v>470.72199999999998</v>
      </c>
      <c r="H3676" s="73">
        <v>6.1542690000000002</v>
      </c>
      <c r="I3676" s="16" t="s">
        <v>6700</v>
      </c>
      <c r="J3676" s="71">
        <v>1E-3</v>
      </c>
      <c r="K3676" s="71">
        <v>0.79500000000000004</v>
      </c>
      <c r="L3676" s="16">
        <v>-1.807474</v>
      </c>
      <c r="M3676" s="16">
        <v>-0.4560884</v>
      </c>
      <c r="N3676" s="16">
        <v>-1.3412900000000001</v>
      </c>
      <c r="O3676" s="16">
        <v>-0.45980549999999998</v>
      </c>
      <c r="P3676" s="16">
        <v>-1.2694449999999999</v>
      </c>
      <c r="Q3676" s="16">
        <v>-0.4887205</v>
      </c>
      <c r="R3676" s="16">
        <v>0.41649999999999998</v>
      </c>
      <c r="S3676" s="16">
        <v>6.4999999999999997E-4</v>
      </c>
      <c r="T3676" s="16">
        <v>2.9999999999999997E-4</v>
      </c>
      <c r="U3676" s="16">
        <v>2.4586000000000001</v>
      </c>
      <c r="V3676" s="16">
        <v>0.80400000000000005</v>
      </c>
      <c r="W3676" s="16">
        <v>0.57199999999999995</v>
      </c>
      <c r="X3676" s="16">
        <v>365.709</v>
      </c>
      <c r="Y3676" s="16">
        <v>41.728900000000003</v>
      </c>
      <c r="Z3676" s="16">
        <v>8.3599999999999994E-2</v>
      </c>
      <c r="AA3676" s="16">
        <v>6.1687400000000003E-2</v>
      </c>
      <c r="AB3676" s="16">
        <v>0.53</v>
      </c>
      <c r="AC3676" s="16">
        <v>5.33</v>
      </c>
      <c r="AD3676" s="16">
        <v>29.09</v>
      </c>
      <c r="AE3676" s="16">
        <v>0.3327</v>
      </c>
      <c r="AF3676" s="16">
        <v>6.4000000000000001E-2</v>
      </c>
      <c r="AG3676" s="16">
        <v>6085.54</v>
      </c>
      <c r="AH3676" s="16">
        <v>1.375E-2</v>
      </c>
      <c r="AI3676" s="16">
        <v>8.4</v>
      </c>
      <c r="AJ3676" s="16">
        <v>54.3</v>
      </c>
      <c r="AK3676" s="16">
        <v>-0.6724</v>
      </c>
      <c r="AL3676" s="16">
        <v>-0.99929999999999997</v>
      </c>
      <c r="AM3676" s="16">
        <v>-0.5736</v>
      </c>
      <c r="AN3676" s="16">
        <v>-0.59609999999999996</v>
      </c>
      <c r="AO3676" s="16">
        <v>-0.41610000000000003</v>
      </c>
      <c r="AP3676" s="16">
        <v>-0.27250000000000002</v>
      </c>
      <c r="AR3676" s="16">
        <f t="shared" si="145"/>
        <v>1</v>
      </c>
      <c r="AS3676" s="5">
        <f t="shared" si="144"/>
        <v>2.8440999999999939E-2</v>
      </c>
    </row>
    <row r="3677" spans="1:45" x14ac:dyDescent="0.25">
      <c r="A3677" s="16" t="s">
        <v>408</v>
      </c>
      <c r="B3677" s="16" t="s">
        <v>153</v>
      </c>
      <c r="C3677" s="16" t="s">
        <v>379</v>
      </c>
      <c r="D3677" s="16">
        <v>1998</v>
      </c>
      <c r="E3677" s="16" t="s">
        <v>4106</v>
      </c>
      <c r="F3677" s="16" t="s">
        <v>590</v>
      </c>
      <c r="G3677" s="10">
        <v>475.92899999999997</v>
      </c>
      <c r="H3677" s="73">
        <v>6.1652680000000002</v>
      </c>
      <c r="I3677" s="16" t="s">
        <v>6700</v>
      </c>
      <c r="J3677" s="71">
        <v>0.01</v>
      </c>
      <c r="K3677" s="71">
        <v>0.80300000000000005</v>
      </c>
      <c r="L3677" s="16">
        <v>-1.8424849999999999</v>
      </c>
      <c r="M3677" s="16">
        <v>-0.4566557</v>
      </c>
      <c r="N3677" s="16">
        <v>-1.3871230000000001</v>
      </c>
      <c r="O3677" s="16">
        <v>-0.55053419999999997</v>
      </c>
      <c r="P3677" s="16">
        <v>-1.266853</v>
      </c>
      <c r="Q3677" s="16">
        <v>-0.42710209999999998</v>
      </c>
      <c r="R3677" s="16">
        <v>0.41649999999999998</v>
      </c>
      <c r="S3677" s="16">
        <v>5.0000000000000001E-4</v>
      </c>
      <c r="T3677" s="16">
        <v>2.9999999999999997E-4</v>
      </c>
      <c r="U3677" s="16">
        <v>2.1758999999999999</v>
      </c>
      <c r="V3677" s="16">
        <v>0.76600000000000001</v>
      </c>
      <c r="W3677" s="16">
        <v>0.58799999999999997</v>
      </c>
      <c r="X3677" s="16">
        <v>363.16199999999998</v>
      </c>
      <c r="Y3677" s="16">
        <v>42.159399999999998</v>
      </c>
      <c r="Z3677" s="16">
        <v>5.2499999999999998E-2</v>
      </c>
      <c r="AA3677" s="16">
        <v>0.18480279999999999</v>
      </c>
      <c r="AB3677" s="16">
        <v>0.53</v>
      </c>
      <c r="AC3677" s="16">
        <v>5.33</v>
      </c>
      <c r="AD3677" s="16">
        <v>25.92</v>
      </c>
      <c r="AE3677" s="16">
        <v>0.37609999999999999</v>
      </c>
      <c r="AF3677" s="16">
        <v>0.1172</v>
      </c>
      <c r="AG3677" s="16">
        <v>6651.41</v>
      </c>
      <c r="AH3677" s="16">
        <v>1.26E-2</v>
      </c>
      <c r="AI3677" s="16">
        <v>8.6999999999999993</v>
      </c>
      <c r="AJ3677" s="16">
        <v>54.3</v>
      </c>
      <c r="AK3677" s="16">
        <v>-0.60319999999999996</v>
      </c>
      <c r="AL3677" s="16">
        <v>-0.96970000000000001</v>
      </c>
      <c r="AM3677" s="16">
        <v>-0.41920000000000002</v>
      </c>
      <c r="AN3677" s="16">
        <v>-0.47739999999999999</v>
      </c>
      <c r="AO3677" s="16">
        <v>-0.40970000000000001</v>
      </c>
      <c r="AP3677" s="16">
        <v>-0.2898</v>
      </c>
      <c r="AR3677" s="16">
        <f t="shared" si="145"/>
        <v>1</v>
      </c>
      <c r="AS3677" s="5">
        <f t="shared" si="144"/>
        <v>-3.5010999999999903E-2</v>
      </c>
    </row>
    <row r="3678" spans="1:45" x14ac:dyDescent="0.25">
      <c r="A3678" s="16" t="s">
        <v>408</v>
      </c>
      <c r="B3678" s="16" t="s">
        <v>153</v>
      </c>
      <c r="C3678" s="16" t="s">
        <v>379</v>
      </c>
      <c r="D3678" s="16">
        <v>1999</v>
      </c>
      <c r="E3678" s="16" t="s">
        <v>4082</v>
      </c>
      <c r="F3678" s="16" t="s">
        <v>590</v>
      </c>
      <c r="G3678" s="10">
        <v>486.411</v>
      </c>
      <c r="H3678" s="73">
        <v>6.1870539999999998</v>
      </c>
      <c r="I3678" s="16" t="s">
        <v>6700</v>
      </c>
      <c r="J3678" s="71">
        <v>1.6E-2</v>
      </c>
      <c r="K3678" s="71">
        <v>0.81599999999999995</v>
      </c>
      <c r="L3678" s="16">
        <v>-1.7581089999999999</v>
      </c>
      <c r="M3678" s="16">
        <v>-0.45816839999999998</v>
      </c>
      <c r="N3678" s="16">
        <v>-1.2791300000000001</v>
      </c>
      <c r="O3678" s="16">
        <v>-0.465223</v>
      </c>
      <c r="P3678" s="16">
        <v>-1.2634129999999999</v>
      </c>
      <c r="Q3678" s="16">
        <v>-0.43663200000000002</v>
      </c>
      <c r="R3678" s="16">
        <v>0.41649999999999998</v>
      </c>
      <c r="S3678" s="16">
        <v>1E-4</v>
      </c>
      <c r="T3678" s="16">
        <v>2.9999999999999997E-4</v>
      </c>
      <c r="U3678" s="16">
        <v>3.0684999999999998</v>
      </c>
      <c r="V3678" s="16">
        <v>0.72799999999999998</v>
      </c>
      <c r="W3678" s="16">
        <v>0.60399999999999998</v>
      </c>
      <c r="X3678" s="16">
        <v>365.35300000000001</v>
      </c>
      <c r="Y3678" s="16">
        <v>42.5899</v>
      </c>
      <c r="Z3678" s="16">
        <v>6.7599999999999993E-2</v>
      </c>
      <c r="AA3678" s="16">
        <v>4.4210399999999997E-2</v>
      </c>
      <c r="AB3678" s="16">
        <v>0.53</v>
      </c>
      <c r="AC3678" s="16">
        <v>5.33</v>
      </c>
      <c r="AD3678" s="16">
        <v>29.54</v>
      </c>
      <c r="AE3678" s="16">
        <v>0.45090000000000002</v>
      </c>
      <c r="AF3678" s="16">
        <v>0.1535</v>
      </c>
      <c r="AG3678" s="16">
        <v>6962.37</v>
      </c>
      <c r="AH3678" s="16">
        <v>1.29E-2</v>
      </c>
      <c r="AI3678" s="16">
        <v>9</v>
      </c>
      <c r="AJ3678" s="16">
        <v>54.3</v>
      </c>
      <c r="AK3678" s="16">
        <v>-0.55889999999999995</v>
      </c>
      <c r="AL3678" s="16">
        <v>-0.95920000000000005</v>
      </c>
      <c r="AM3678" s="16">
        <v>-0.41959999999999997</v>
      </c>
      <c r="AN3678" s="16">
        <v>-0.6371</v>
      </c>
      <c r="AO3678" s="16">
        <v>-0.33</v>
      </c>
      <c r="AP3678" s="16">
        <v>-0.3377</v>
      </c>
      <c r="AR3678" s="16">
        <f t="shared" si="145"/>
        <v>1</v>
      </c>
      <c r="AS3678" s="5">
        <f t="shared" si="144"/>
        <v>8.4376000000000007E-2</v>
      </c>
    </row>
    <row r="3679" spans="1:45" x14ac:dyDescent="0.25">
      <c r="A3679" s="16" t="s">
        <v>408</v>
      </c>
      <c r="B3679" s="16" t="s">
        <v>153</v>
      </c>
      <c r="C3679" s="16" t="s">
        <v>379</v>
      </c>
      <c r="D3679" s="16">
        <v>2000</v>
      </c>
      <c r="E3679" s="16" t="s">
        <v>4093</v>
      </c>
      <c r="F3679" s="16" t="s">
        <v>590</v>
      </c>
      <c r="G3679" s="10">
        <v>497.20400000000001</v>
      </c>
      <c r="H3679" s="73">
        <v>6.2090009999999998</v>
      </c>
      <c r="I3679" s="16">
        <v>34178042</v>
      </c>
      <c r="J3679" s="71">
        <v>3.3000000000000002E-2</v>
      </c>
      <c r="K3679" s="71">
        <v>0.84299999999999997</v>
      </c>
      <c r="L3679" s="16">
        <v>-1.71532</v>
      </c>
      <c r="M3679" s="16">
        <v>-0.456291</v>
      </c>
      <c r="N3679" s="16">
        <v>-1.2718879999999999</v>
      </c>
      <c r="O3679" s="16">
        <v>-0.37622640000000002</v>
      </c>
      <c r="P3679" s="16">
        <v>-1.2599070000000001</v>
      </c>
      <c r="Q3679" s="16">
        <v>-0.446162</v>
      </c>
      <c r="R3679" s="16">
        <v>0.41649999999999998</v>
      </c>
      <c r="S3679" s="16">
        <v>3.5E-4</v>
      </c>
      <c r="T3679" s="16">
        <v>4.0000000000000002E-4</v>
      </c>
      <c r="U3679" s="16">
        <v>3.1692999999999998</v>
      </c>
      <c r="V3679" s="16">
        <v>0.69</v>
      </c>
      <c r="W3679" s="16">
        <v>0.62</v>
      </c>
      <c r="X3679" s="16">
        <v>364.80399999999997</v>
      </c>
      <c r="Y3679" s="16">
        <v>43.020400000000002</v>
      </c>
      <c r="Z3679" s="16">
        <v>0.1081</v>
      </c>
      <c r="AA3679" s="16">
        <v>3.2364900000000002E-2</v>
      </c>
      <c r="AB3679" s="16">
        <v>0.53</v>
      </c>
      <c r="AC3679" s="16">
        <v>5.33</v>
      </c>
      <c r="AD3679" s="16">
        <v>29.844999999999999</v>
      </c>
      <c r="AE3679" s="16">
        <v>0.51029999999999998</v>
      </c>
      <c r="AF3679" s="16">
        <v>0.32490000000000002</v>
      </c>
      <c r="AG3679" s="16">
        <v>7272.39</v>
      </c>
      <c r="AH3679" s="16">
        <v>1.04E-2</v>
      </c>
      <c r="AI3679" s="16">
        <v>9.3000000000000007</v>
      </c>
      <c r="AJ3679" s="16">
        <v>54.4</v>
      </c>
      <c r="AK3679" s="16">
        <v>-0.51459999999999995</v>
      </c>
      <c r="AL3679" s="16">
        <v>-0.94869999999999999</v>
      </c>
      <c r="AM3679" s="16">
        <v>-0.4199</v>
      </c>
      <c r="AN3679" s="16">
        <v>-0.79679999999999995</v>
      </c>
      <c r="AO3679" s="16">
        <v>-0.25030000000000002</v>
      </c>
      <c r="AP3679" s="16">
        <v>-0.38569999999999999</v>
      </c>
      <c r="AR3679" s="16">
        <f t="shared" si="145"/>
        <v>0</v>
      </c>
      <c r="AS3679" s="5">
        <f t="shared" si="144"/>
        <v>4.2788999999999966E-2</v>
      </c>
    </row>
    <row r="3680" spans="1:45" x14ac:dyDescent="0.25">
      <c r="A3680" s="16" t="s">
        <v>408</v>
      </c>
      <c r="B3680" s="16" t="s">
        <v>153</v>
      </c>
      <c r="C3680" s="16" t="s">
        <v>379</v>
      </c>
      <c r="D3680" s="16">
        <v>2001</v>
      </c>
      <c r="E3680" s="16" t="s">
        <v>4086</v>
      </c>
      <c r="F3680" s="16" t="s">
        <v>590</v>
      </c>
      <c r="G3680" s="10">
        <v>512.96799999999996</v>
      </c>
      <c r="H3680" s="73">
        <v>6.2402139999999999</v>
      </c>
      <c r="I3680" s="16">
        <v>35117019</v>
      </c>
      <c r="J3680" s="71">
        <v>4.7E-2</v>
      </c>
      <c r="K3680" s="71">
        <v>0.88400000000000001</v>
      </c>
      <c r="L3680" s="16">
        <v>-1.7548729999999999</v>
      </c>
      <c r="M3680" s="16">
        <v>-0.45572370000000001</v>
      </c>
      <c r="N3680" s="16">
        <v>-1.25318</v>
      </c>
      <c r="O3680" s="16">
        <v>-0.50194000000000005</v>
      </c>
      <c r="P3680" s="16">
        <v>-1.254907</v>
      </c>
      <c r="Q3680" s="16">
        <v>-0.42805009999999999</v>
      </c>
      <c r="R3680" s="16">
        <v>0.41649999999999998</v>
      </c>
      <c r="S3680" s="16">
        <v>5.0000000000000001E-4</v>
      </c>
      <c r="T3680" s="16">
        <v>4.0000000000000002E-4</v>
      </c>
      <c r="U3680" s="16">
        <v>3.2700999999999998</v>
      </c>
      <c r="V3680" s="16">
        <v>0.746</v>
      </c>
      <c r="W3680" s="16">
        <v>0.60799999999999998</v>
      </c>
      <c r="X3680" s="16">
        <v>365.99900000000002</v>
      </c>
      <c r="Y3680" s="16">
        <v>43.450899999999997</v>
      </c>
      <c r="Z3680" s="16">
        <v>7.3300000000000004E-2</v>
      </c>
      <c r="AA3680" s="16">
        <v>0.23801050000000001</v>
      </c>
      <c r="AB3680" s="16">
        <v>0.53</v>
      </c>
      <c r="AC3680" s="16">
        <v>5.33</v>
      </c>
      <c r="AD3680" s="16">
        <v>24.55</v>
      </c>
      <c r="AE3680" s="16">
        <v>0.50949999999999995</v>
      </c>
      <c r="AF3680" s="16">
        <v>0.78969999999999996</v>
      </c>
      <c r="AG3680" s="16">
        <v>7980.16</v>
      </c>
      <c r="AH3680" s="16">
        <v>1.3100000000000001E-2</v>
      </c>
      <c r="AI3680" s="16">
        <v>9.6</v>
      </c>
      <c r="AJ3680" s="16">
        <v>54.4</v>
      </c>
      <c r="AK3680" s="16">
        <v>-0.4637</v>
      </c>
      <c r="AL3680" s="16">
        <v>-0.94489999999999996</v>
      </c>
      <c r="AM3680" s="16">
        <v>-0.41120000000000001</v>
      </c>
      <c r="AN3680" s="16">
        <v>-0.57230000000000003</v>
      </c>
      <c r="AO3680" s="16">
        <v>-0.40439999999999998</v>
      </c>
      <c r="AP3680" s="16">
        <v>-0.38690000000000002</v>
      </c>
      <c r="AR3680" s="16">
        <f t="shared" si="145"/>
        <v>0</v>
      </c>
      <c r="AS3680" s="5">
        <f t="shared" si="144"/>
        <v>-3.9552999999999949E-2</v>
      </c>
    </row>
    <row r="3681" spans="1:45" x14ac:dyDescent="0.25">
      <c r="A3681" s="16" t="s">
        <v>408</v>
      </c>
      <c r="B3681" s="16" t="s">
        <v>153</v>
      </c>
      <c r="C3681" s="16" t="s">
        <v>379</v>
      </c>
      <c r="D3681" s="16">
        <v>2002</v>
      </c>
      <c r="E3681" s="16" t="s">
        <v>4104</v>
      </c>
      <c r="F3681" s="16" t="s">
        <v>590</v>
      </c>
      <c r="G3681" s="10">
        <v>534.697</v>
      </c>
      <c r="H3681" s="73">
        <v>6.2816999999999998</v>
      </c>
      <c r="I3681" s="16">
        <v>36105808</v>
      </c>
      <c r="J3681" s="71">
        <v>5.0999999999999997E-2</v>
      </c>
      <c r="K3681" s="71">
        <v>0.93</v>
      </c>
      <c r="L3681" s="16">
        <v>-1.727427</v>
      </c>
      <c r="M3681" s="16">
        <v>-0.4564801</v>
      </c>
      <c r="N3681" s="16">
        <v>-1.2366839999999999</v>
      </c>
      <c r="O3681" s="16">
        <v>-0.4785509</v>
      </c>
      <c r="P3681" s="16">
        <v>-1.2509760000000001</v>
      </c>
      <c r="Q3681" s="16">
        <v>-0.40990280000000001</v>
      </c>
      <c r="R3681" s="16">
        <v>0.41649999999999998</v>
      </c>
      <c r="S3681" s="16">
        <v>2.9999999999999997E-4</v>
      </c>
      <c r="T3681" s="16">
        <v>4.0000000000000002E-4</v>
      </c>
      <c r="U3681" s="16">
        <v>3.371</v>
      </c>
      <c r="V3681" s="16">
        <v>0.80200000000000005</v>
      </c>
      <c r="W3681" s="16">
        <v>0.59599999999999997</v>
      </c>
      <c r="X3681" s="16">
        <v>366.84699999999998</v>
      </c>
      <c r="Y3681" s="16">
        <v>43.881399999999999</v>
      </c>
      <c r="Z3681" s="16">
        <v>8.0500000000000002E-2</v>
      </c>
      <c r="AA3681" s="16">
        <v>0.23606849999999999</v>
      </c>
      <c r="AB3681" s="16">
        <v>0.53</v>
      </c>
      <c r="AC3681" s="16">
        <v>5.33</v>
      </c>
      <c r="AD3681" s="16">
        <v>24.6</v>
      </c>
      <c r="AE3681" s="16">
        <v>0.45129999999999998</v>
      </c>
      <c r="AF3681" s="16">
        <v>1.6948000000000001</v>
      </c>
      <c r="AG3681" s="16">
        <v>7881.64</v>
      </c>
      <c r="AH3681" s="16">
        <v>1.29E-2</v>
      </c>
      <c r="AI3681" s="16">
        <v>9.9</v>
      </c>
      <c r="AJ3681" s="16">
        <v>54.4</v>
      </c>
      <c r="AK3681" s="16">
        <v>-0.41289999999999999</v>
      </c>
      <c r="AL3681" s="16">
        <v>-0.94099999999999995</v>
      </c>
      <c r="AM3681" s="16">
        <v>-0.40239999999999998</v>
      </c>
      <c r="AN3681" s="16">
        <v>-0.3478</v>
      </c>
      <c r="AO3681" s="16">
        <v>-0.55840000000000001</v>
      </c>
      <c r="AP3681" s="16">
        <v>-0.3881</v>
      </c>
      <c r="AR3681" s="16">
        <f t="shared" si="145"/>
        <v>0</v>
      </c>
      <c r="AS3681" s="5">
        <f t="shared" si="144"/>
        <v>2.7445999999999859E-2</v>
      </c>
    </row>
    <row r="3682" spans="1:45" x14ac:dyDescent="0.25">
      <c r="A3682" s="16" t="s">
        <v>408</v>
      </c>
      <c r="B3682" s="16" t="s">
        <v>153</v>
      </c>
      <c r="C3682" s="16" t="s">
        <v>379</v>
      </c>
      <c r="D3682" s="16">
        <v>2003</v>
      </c>
      <c r="E3682" s="16" t="s">
        <v>4105</v>
      </c>
      <c r="F3682" s="16" t="s">
        <v>590</v>
      </c>
      <c r="G3682" s="10">
        <v>555.49599999999998</v>
      </c>
      <c r="H3682" s="73">
        <v>6.3198610000000004</v>
      </c>
      <c r="I3682" s="16">
        <v>37149072</v>
      </c>
      <c r="J3682" s="71">
        <v>3.7999999999999999E-2</v>
      </c>
      <c r="K3682" s="71">
        <v>0.96599999999999997</v>
      </c>
      <c r="L3682" s="16">
        <v>-1.6712119999999999</v>
      </c>
      <c r="M3682" s="16">
        <v>-0.4566692</v>
      </c>
      <c r="N3682" s="16">
        <v>-1.2146980000000001</v>
      </c>
      <c r="O3682" s="16">
        <v>-0.37721789999999999</v>
      </c>
      <c r="P3682" s="16">
        <v>-1.240872</v>
      </c>
      <c r="Q3682" s="16">
        <v>-0.42181600000000002</v>
      </c>
      <c r="R3682" s="16">
        <v>0.41649999999999998</v>
      </c>
      <c r="S3682" s="16">
        <v>2.5000000000000001E-4</v>
      </c>
      <c r="T3682" s="16">
        <v>4.0000000000000002E-4</v>
      </c>
      <c r="U3682" s="16">
        <v>3.4718</v>
      </c>
      <c r="V3682" s="16">
        <v>0.85799999999999998</v>
      </c>
      <c r="W3682" s="16">
        <v>0.58399999999999996</v>
      </c>
      <c r="X3682" s="16">
        <v>368.55599999999998</v>
      </c>
      <c r="Y3682" s="16">
        <v>44.311900000000001</v>
      </c>
      <c r="Z3682" s="16">
        <v>8.8200000000000001E-2</v>
      </c>
      <c r="AA3682" s="16">
        <v>7.7031000000000001E-3</v>
      </c>
      <c r="AB3682" s="16">
        <v>0.53</v>
      </c>
      <c r="AC3682" s="16">
        <v>5.33</v>
      </c>
      <c r="AD3682" s="16">
        <v>30.48</v>
      </c>
      <c r="AE3682" s="16">
        <v>0.39989999999999998</v>
      </c>
      <c r="AF3682" s="16">
        <v>3.5308999999999999</v>
      </c>
      <c r="AG3682" s="16">
        <v>7212.56</v>
      </c>
      <c r="AH3682" s="16">
        <v>1.8499999999999999E-2</v>
      </c>
      <c r="AI3682" s="16">
        <v>10.199999999999999</v>
      </c>
      <c r="AJ3682" s="16">
        <v>54.5</v>
      </c>
      <c r="AK3682" s="16">
        <v>-0.37380000000000002</v>
      </c>
      <c r="AL3682" s="16">
        <v>-0.77900000000000003</v>
      </c>
      <c r="AM3682" s="16">
        <v>-0.36830000000000002</v>
      </c>
      <c r="AN3682" s="16">
        <v>-0.877</v>
      </c>
      <c r="AO3682" s="16">
        <v>-0.49630000000000002</v>
      </c>
      <c r="AP3682" s="16">
        <v>-0.28649999999999998</v>
      </c>
      <c r="AR3682" s="16">
        <f t="shared" si="145"/>
        <v>0</v>
      </c>
      <c r="AS3682" s="5">
        <f t="shared" si="144"/>
        <v>5.6215000000000126E-2</v>
      </c>
    </row>
    <row r="3683" spans="1:45" x14ac:dyDescent="0.25">
      <c r="A3683" s="16" t="s">
        <v>408</v>
      </c>
      <c r="B3683" s="16" t="s">
        <v>153</v>
      </c>
      <c r="C3683" s="16" t="s">
        <v>379</v>
      </c>
      <c r="D3683" s="16">
        <v>2004</v>
      </c>
      <c r="E3683" s="16" t="s">
        <v>4100</v>
      </c>
      <c r="F3683" s="16" t="s">
        <v>590</v>
      </c>
      <c r="G3683" s="10">
        <v>581.77200000000005</v>
      </c>
      <c r="H3683" s="73">
        <v>6.366079</v>
      </c>
      <c r="I3683" s="16">
        <v>38249984</v>
      </c>
      <c r="J3683" s="71">
        <v>3.1E-2</v>
      </c>
      <c r="K3683" s="71">
        <v>0.996</v>
      </c>
      <c r="L3683" s="16">
        <v>-1.5195350000000001</v>
      </c>
      <c r="M3683" s="16">
        <v>-0.45554800000000001</v>
      </c>
      <c r="N3683" s="16">
        <v>-1.098778</v>
      </c>
      <c r="O3683" s="16">
        <v>-0.2060477</v>
      </c>
      <c r="P3683" s="16">
        <v>-1.232224</v>
      </c>
      <c r="Q3683" s="16">
        <v>-0.38362350000000001</v>
      </c>
      <c r="R3683" s="16">
        <v>0.41649999999999998</v>
      </c>
      <c r="S3683" s="16">
        <v>2.9999999999999997E-4</v>
      </c>
      <c r="T3683" s="16">
        <v>5.0000000000000001E-4</v>
      </c>
      <c r="U3683" s="16">
        <v>4.6501999999999999</v>
      </c>
      <c r="V3683" s="16">
        <v>0.91400000000000003</v>
      </c>
      <c r="W3683" s="16">
        <v>0.57199999999999995</v>
      </c>
      <c r="X3683" s="16">
        <v>367.22699999999998</v>
      </c>
      <c r="Y3683" s="16">
        <v>51.856000000000002</v>
      </c>
      <c r="Z3683" s="16">
        <v>8.8400000000000006E-2</v>
      </c>
      <c r="AA3683" s="16">
        <v>-1.67647E-2</v>
      </c>
      <c r="AB3683" s="16">
        <v>0.53</v>
      </c>
      <c r="AC3683" s="16">
        <v>5.33</v>
      </c>
      <c r="AD3683" s="16">
        <v>31.11</v>
      </c>
      <c r="AE3683" s="16">
        <v>0.39279999999999998</v>
      </c>
      <c r="AF3683" s="16">
        <v>5.1422999999999996</v>
      </c>
      <c r="AG3683" s="16">
        <v>8799.18</v>
      </c>
      <c r="AH3683" s="16">
        <v>1.67E-2</v>
      </c>
      <c r="AI3683" s="16">
        <v>10.6</v>
      </c>
      <c r="AJ3683" s="16">
        <v>54.6</v>
      </c>
      <c r="AK3683" s="16">
        <v>-0.47260000000000002</v>
      </c>
      <c r="AL3683" s="16">
        <v>-0.58320000000000005</v>
      </c>
      <c r="AM3683" s="16">
        <v>-0.41870000000000002</v>
      </c>
      <c r="AN3683" s="16">
        <v>-0.64849999999999997</v>
      </c>
      <c r="AO3683" s="16">
        <v>-0.44409999999999999</v>
      </c>
      <c r="AP3683" s="16">
        <v>-0.36120000000000002</v>
      </c>
      <c r="AR3683" s="16">
        <f t="shared" si="145"/>
        <v>0</v>
      </c>
      <c r="AS3683" s="5">
        <f t="shared" si="144"/>
        <v>0.15167699999999984</v>
      </c>
    </row>
    <row r="3684" spans="1:45" x14ac:dyDescent="0.25">
      <c r="A3684" s="16" t="s">
        <v>408</v>
      </c>
      <c r="B3684" s="16" t="s">
        <v>153</v>
      </c>
      <c r="C3684" s="16" t="s">
        <v>379</v>
      </c>
      <c r="D3684" s="16">
        <v>2005</v>
      </c>
      <c r="E3684" s="16" t="s">
        <v>4103</v>
      </c>
      <c r="F3684" s="16" t="s">
        <v>590</v>
      </c>
      <c r="G3684" s="10">
        <v>610.822</v>
      </c>
      <c r="H3684" s="73">
        <v>6.4148059999999996</v>
      </c>
      <c r="I3684" s="16">
        <v>39410545</v>
      </c>
      <c r="J3684" s="71">
        <v>1.7999999999999999E-2</v>
      </c>
      <c r="K3684" s="71">
        <v>1.014</v>
      </c>
      <c r="L3684" s="16">
        <v>-1.559766</v>
      </c>
      <c r="M3684" s="16">
        <v>-0.45535890000000001</v>
      </c>
      <c r="N3684" s="16">
        <v>-1.104109</v>
      </c>
      <c r="O3684" s="16">
        <v>-0.35280620000000001</v>
      </c>
      <c r="P3684" s="16">
        <v>-1.2205779999999999</v>
      </c>
      <c r="Q3684" s="16">
        <v>-0.32626939999999999</v>
      </c>
      <c r="R3684" s="16">
        <v>0.41649999999999998</v>
      </c>
      <c r="S3684" s="16">
        <v>3.5E-4</v>
      </c>
      <c r="T3684" s="16">
        <v>5.0000000000000001E-4</v>
      </c>
      <c r="U3684" s="16">
        <v>4.6108000000000002</v>
      </c>
      <c r="V3684" s="16">
        <v>0.97</v>
      </c>
      <c r="W3684" s="16">
        <v>0.56000000000000005</v>
      </c>
      <c r="X3684" s="16">
        <v>366.96499999999997</v>
      </c>
      <c r="Y3684" s="16">
        <v>44.666200000000003</v>
      </c>
      <c r="Z3684" s="16">
        <v>9.0499999999999997E-2</v>
      </c>
      <c r="AA3684" s="16">
        <v>-2.89985E-2</v>
      </c>
      <c r="AB3684" s="16">
        <v>0.53</v>
      </c>
      <c r="AC3684" s="16">
        <v>5.33</v>
      </c>
      <c r="AD3684" s="16">
        <v>31.425000000000001</v>
      </c>
      <c r="AE3684" s="16">
        <v>0.39760000000000001</v>
      </c>
      <c r="AF3684" s="16">
        <v>7.6344000000000003</v>
      </c>
      <c r="AG3684" s="16">
        <v>9100.08</v>
      </c>
      <c r="AH3684" s="16">
        <v>1.685E-2</v>
      </c>
      <c r="AI3684" s="16">
        <v>11</v>
      </c>
      <c r="AJ3684" s="16">
        <v>54.7</v>
      </c>
      <c r="AK3684" s="16">
        <v>-0.2903</v>
      </c>
      <c r="AL3684" s="16">
        <v>-0.64780000000000004</v>
      </c>
      <c r="AM3684" s="16">
        <v>-0.38600000000000001</v>
      </c>
      <c r="AN3684" s="16">
        <v>-0.56779999999999997</v>
      </c>
      <c r="AO3684" s="16">
        <v>-0.44950000000000001</v>
      </c>
      <c r="AP3684" s="16">
        <v>-0.25890000000000002</v>
      </c>
      <c r="AR3684" s="16">
        <f t="shared" si="145"/>
        <v>0</v>
      </c>
      <c r="AS3684" s="5">
        <f t="shared" si="144"/>
        <v>-4.0230999999999906E-2</v>
      </c>
    </row>
    <row r="3685" spans="1:45" x14ac:dyDescent="0.25">
      <c r="A3685" s="16" t="s">
        <v>408</v>
      </c>
      <c r="B3685" s="16" t="s">
        <v>153</v>
      </c>
      <c r="C3685" s="16" t="s">
        <v>379</v>
      </c>
      <c r="D3685" s="16">
        <v>2006</v>
      </c>
      <c r="E3685" s="16" t="s">
        <v>4083</v>
      </c>
      <c r="F3685" s="16" t="s">
        <v>590</v>
      </c>
      <c r="G3685" s="10">
        <v>620.05999999999995</v>
      </c>
      <c r="H3685" s="73">
        <v>6.4298159999999998</v>
      </c>
      <c r="I3685" s="16">
        <v>40634948</v>
      </c>
      <c r="J3685" s="71">
        <v>-1.2999999999999999E-2</v>
      </c>
      <c r="K3685" s="71">
        <v>1.0009999999999999</v>
      </c>
      <c r="L3685" s="16">
        <v>-1.603531</v>
      </c>
      <c r="M3685" s="16">
        <v>-0.45406220000000003</v>
      </c>
      <c r="N3685" s="16">
        <v>-1.2650749999999999</v>
      </c>
      <c r="O3685" s="16">
        <v>-0.42173149999999998</v>
      </c>
      <c r="P3685" s="16">
        <v>-1.1979439999999999</v>
      </c>
      <c r="Q3685" s="16">
        <v>-0.21288170000000001</v>
      </c>
      <c r="R3685" s="16">
        <v>0.41649999999999998</v>
      </c>
      <c r="S3685" s="16">
        <v>2.0000000000000001E-4</v>
      </c>
      <c r="T3685" s="16">
        <v>6.9999999999999999E-4</v>
      </c>
      <c r="U3685" s="16">
        <v>3.2711000000000001</v>
      </c>
      <c r="V3685" s="16">
        <v>1.016</v>
      </c>
      <c r="W3685" s="16">
        <v>0.55400000000000005</v>
      </c>
      <c r="X3685" s="16">
        <v>363.71800000000002</v>
      </c>
      <c r="Y3685" s="16">
        <v>41.5732</v>
      </c>
      <c r="Z3685" s="16">
        <v>9.5799999999999996E-2</v>
      </c>
      <c r="AA3685" s="16">
        <v>6.9262999999999998E-3</v>
      </c>
      <c r="AB3685" s="16">
        <v>0.53</v>
      </c>
      <c r="AC3685" s="16">
        <v>5.33</v>
      </c>
      <c r="AD3685" s="16">
        <v>30.5</v>
      </c>
      <c r="AE3685" s="16">
        <v>0.3805</v>
      </c>
      <c r="AF3685" s="16">
        <v>14.0427</v>
      </c>
      <c r="AG3685" s="16">
        <v>8564.15</v>
      </c>
      <c r="AH3685" s="16">
        <v>1.67E-2</v>
      </c>
      <c r="AI3685" s="16">
        <v>11.4</v>
      </c>
      <c r="AJ3685" s="16">
        <v>54.8</v>
      </c>
      <c r="AK3685" s="16">
        <v>-0.19869999999999999</v>
      </c>
      <c r="AL3685" s="16">
        <v>-0.2223</v>
      </c>
      <c r="AM3685" s="16">
        <v>-0.34250000000000003</v>
      </c>
      <c r="AN3685" s="16">
        <v>-0.32569999999999999</v>
      </c>
      <c r="AO3685" s="16">
        <v>-0.3745</v>
      </c>
      <c r="AP3685" s="16">
        <v>-0.44919999999999999</v>
      </c>
      <c r="AR3685" s="16">
        <f t="shared" si="145"/>
        <v>0</v>
      </c>
      <c r="AS3685" s="5">
        <f t="shared" si="144"/>
        <v>-4.3765000000000054E-2</v>
      </c>
    </row>
    <row r="3686" spans="1:45" x14ac:dyDescent="0.25">
      <c r="A3686" s="16" t="s">
        <v>408</v>
      </c>
      <c r="B3686" s="16" t="s">
        <v>153</v>
      </c>
      <c r="C3686" s="16" t="s">
        <v>379</v>
      </c>
      <c r="D3686" s="16">
        <v>2007</v>
      </c>
      <c r="E3686" s="16" t="s">
        <v>4098</v>
      </c>
      <c r="F3686" s="16" t="s">
        <v>590</v>
      </c>
      <c r="G3686" s="10">
        <v>651.904</v>
      </c>
      <c r="H3686" s="73">
        <v>6.4798970000000002</v>
      </c>
      <c r="I3686" s="16">
        <v>41923715</v>
      </c>
      <c r="J3686" s="71">
        <v>2.1000000000000001E-2</v>
      </c>
      <c r="K3686" s="71">
        <v>1.0229999999999999</v>
      </c>
      <c r="L3686" s="16">
        <v>-1.539258</v>
      </c>
      <c r="M3686" s="16">
        <v>-0.49397350000000001</v>
      </c>
      <c r="N3686" s="16">
        <v>-1.161225</v>
      </c>
      <c r="O3686" s="16">
        <v>-0.35665370000000002</v>
      </c>
      <c r="P3686" s="16">
        <v>-1.175203</v>
      </c>
      <c r="Q3686" s="16">
        <v>-0.2253868</v>
      </c>
      <c r="R3686" s="16">
        <v>0.33989999999999998</v>
      </c>
      <c r="S3686" s="16">
        <v>6.9999999999999999E-4</v>
      </c>
      <c r="T3686" s="16">
        <v>6.9999999999999999E-4</v>
      </c>
      <c r="U3686" s="16">
        <v>4.0419</v>
      </c>
      <c r="V3686" s="16">
        <v>1.0620000000000001</v>
      </c>
      <c r="W3686" s="16">
        <v>0.54800000000000004</v>
      </c>
      <c r="X3686" s="16">
        <v>367.19299999999998</v>
      </c>
      <c r="Y3686" s="16">
        <v>43.7179</v>
      </c>
      <c r="Z3686" s="16">
        <v>0.1011</v>
      </c>
      <c r="AA3686" s="16">
        <v>-1.9483400000000001E-2</v>
      </c>
      <c r="AB3686" s="16">
        <v>0.53</v>
      </c>
      <c r="AC3686" s="16">
        <v>5.33</v>
      </c>
      <c r="AD3686" s="16">
        <v>31.18</v>
      </c>
      <c r="AE3686" s="16">
        <v>0.39710000000000001</v>
      </c>
      <c r="AF3686" s="16">
        <v>20.068200000000001</v>
      </c>
      <c r="AG3686" s="16">
        <v>10076.6</v>
      </c>
      <c r="AH3686" s="16">
        <v>1.6049999999999998E-2</v>
      </c>
      <c r="AI3686" s="16">
        <v>11.8</v>
      </c>
      <c r="AJ3686" s="16">
        <v>54.9</v>
      </c>
      <c r="AK3686" s="16">
        <v>-0.1424</v>
      </c>
      <c r="AL3686" s="16">
        <v>-0.34760000000000002</v>
      </c>
      <c r="AM3686" s="16">
        <v>-0.38290000000000002</v>
      </c>
      <c r="AN3686" s="16">
        <v>-0.3533</v>
      </c>
      <c r="AO3686" s="16">
        <v>-0.40339999999999998</v>
      </c>
      <c r="AP3686" s="16">
        <v>-0.36280000000000001</v>
      </c>
      <c r="AR3686" s="16">
        <f t="shared" si="145"/>
        <v>0</v>
      </c>
      <c r="AS3686" s="5">
        <f t="shared" si="144"/>
        <v>6.4273000000000025E-2</v>
      </c>
    </row>
    <row r="3687" spans="1:45" x14ac:dyDescent="0.25">
      <c r="A3687" s="16" t="s">
        <v>408</v>
      </c>
      <c r="B3687" s="16" t="s">
        <v>153</v>
      </c>
      <c r="C3687" s="16" t="s">
        <v>379</v>
      </c>
      <c r="D3687" s="16">
        <v>2008</v>
      </c>
      <c r="E3687" s="16" t="s">
        <v>4085</v>
      </c>
      <c r="F3687" s="16" t="s">
        <v>590</v>
      </c>
      <c r="G3687" s="10">
        <v>666.81299999999999</v>
      </c>
      <c r="H3687" s="73">
        <v>6.50251</v>
      </c>
      <c r="I3687" s="16">
        <v>43270144</v>
      </c>
      <c r="J3687" s="71">
        <v>-1.2999999999999999E-2</v>
      </c>
      <c r="K3687" s="71">
        <v>1.01</v>
      </c>
      <c r="L3687" s="16">
        <v>-1.471041</v>
      </c>
      <c r="M3687" s="16">
        <v>-0.451793</v>
      </c>
      <c r="N3687" s="16">
        <v>-1.128139</v>
      </c>
      <c r="O3687" s="16">
        <v>-0.2901165</v>
      </c>
      <c r="P3687" s="16">
        <v>-1.140897</v>
      </c>
      <c r="Q3687" s="16">
        <v>-0.2522896</v>
      </c>
      <c r="R3687" s="16">
        <v>0.41649999999999998</v>
      </c>
      <c r="S3687" s="16">
        <v>8.0000000000000004E-4</v>
      </c>
      <c r="T3687" s="16">
        <v>6.9999999999999999E-4</v>
      </c>
      <c r="U3687" s="16">
        <v>4.2525000000000004</v>
      </c>
      <c r="V3687" s="16">
        <v>1.1080000000000001</v>
      </c>
      <c r="W3687" s="16">
        <v>0.54200000000000004</v>
      </c>
      <c r="X3687" s="16">
        <v>368.81</v>
      </c>
      <c r="Y3687" s="16">
        <v>44.926000000000002</v>
      </c>
      <c r="Z3687" s="16">
        <v>0.1061</v>
      </c>
      <c r="AA3687" s="16">
        <v>-0.1111403</v>
      </c>
      <c r="AB3687" s="16">
        <v>0.53</v>
      </c>
      <c r="AC3687" s="16">
        <v>5.33</v>
      </c>
      <c r="AD3687" s="16">
        <v>33.54</v>
      </c>
      <c r="AE3687" s="16">
        <v>0.2923</v>
      </c>
      <c r="AF3687" s="16">
        <v>30.709900000000001</v>
      </c>
      <c r="AG3687" s="16">
        <v>10244</v>
      </c>
      <c r="AH3687" s="16">
        <v>1.5100000000000001E-2</v>
      </c>
      <c r="AI3687" s="16">
        <v>12.2</v>
      </c>
      <c r="AJ3687" s="16">
        <v>55</v>
      </c>
      <c r="AK3687" s="16">
        <v>-0.17230000000000001</v>
      </c>
      <c r="AL3687" s="16">
        <v>-0.42080000000000001</v>
      </c>
      <c r="AM3687" s="16">
        <v>-0.48470000000000002</v>
      </c>
      <c r="AN3687" s="16">
        <v>-0.20619999999999999</v>
      </c>
      <c r="AO3687" s="16">
        <v>-0.49830000000000002</v>
      </c>
      <c r="AP3687" s="16">
        <v>-0.34350000000000003</v>
      </c>
      <c r="AR3687" s="16">
        <f t="shared" si="145"/>
        <v>0</v>
      </c>
      <c r="AS3687" s="5">
        <f t="shared" si="144"/>
        <v>6.8216999999999972E-2</v>
      </c>
    </row>
    <row r="3688" spans="1:45" x14ac:dyDescent="0.25">
      <c r="A3688" s="16" t="s">
        <v>408</v>
      </c>
      <c r="B3688" s="16" t="s">
        <v>153</v>
      </c>
      <c r="C3688" s="16" t="s">
        <v>379</v>
      </c>
      <c r="D3688" s="16">
        <v>2009</v>
      </c>
      <c r="E3688" s="16" t="s">
        <v>4096</v>
      </c>
      <c r="F3688" s="16" t="s">
        <v>590</v>
      </c>
      <c r="G3688" s="10">
        <v>680.80600000000004</v>
      </c>
      <c r="H3688" s="73">
        <v>6.5232780000000004</v>
      </c>
      <c r="I3688" s="16">
        <v>44664231</v>
      </c>
      <c r="J3688" s="71">
        <v>-3.0000000000000001E-3</v>
      </c>
      <c r="K3688" s="71">
        <v>1.0069999999999999</v>
      </c>
      <c r="L3688" s="16">
        <v>-1.4634050000000001</v>
      </c>
      <c r="M3688" s="16">
        <v>-0.45349489999999998</v>
      </c>
      <c r="N3688" s="16">
        <v>-1.1620159999999999</v>
      </c>
      <c r="O3688" s="16">
        <v>-0.2915121</v>
      </c>
      <c r="P3688" s="16">
        <v>-1.1006</v>
      </c>
      <c r="Q3688" s="16">
        <v>-0.23991770000000001</v>
      </c>
      <c r="R3688" s="16">
        <v>0.41649999999999998</v>
      </c>
      <c r="S3688" s="16">
        <v>3.5E-4</v>
      </c>
      <c r="T3688" s="16">
        <v>6.9999999999999999E-4</v>
      </c>
      <c r="U3688" s="16">
        <v>4.0437000000000003</v>
      </c>
      <c r="V3688" s="16">
        <v>1.1539999999999999</v>
      </c>
      <c r="W3688" s="16">
        <v>0.53600000000000003</v>
      </c>
      <c r="X3688" s="16">
        <v>366.84300000000002</v>
      </c>
      <c r="Y3688" s="16">
        <v>45.5852</v>
      </c>
      <c r="Z3688" s="16">
        <v>0.1038</v>
      </c>
      <c r="AA3688" s="16">
        <v>-7.7934100000000006E-2</v>
      </c>
      <c r="AB3688" s="16">
        <v>0.53</v>
      </c>
      <c r="AC3688" s="16">
        <v>5.33</v>
      </c>
      <c r="AD3688" s="16">
        <v>32.685000000000002</v>
      </c>
      <c r="AE3688" s="16">
        <v>0.3962</v>
      </c>
      <c r="AF3688" s="16">
        <v>40.031100000000002</v>
      </c>
      <c r="AG3688" s="16">
        <v>10720.9</v>
      </c>
      <c r="AH3688" s="16">
        <v>3.0700000000000002E-2</v>
      </c>
      <c r="AI3688" s="16">
        <v>12.6</v>
      </c>
      <c r="AJ3688" s="16">
        <v>55.1</v>
      </c>
      <c r="AK3688" s="16">
        <v>-0.15809999999999999</v>
      </c>
      <c r="AL3688" s="16">
        <v>-0.44219999999999998</v>
      </c>
      <c r="AM3688" s="16">
        <v>-0.59230000000000005</v>
      </c>
      <c r="AN3688" s="16">
        <v>6.93E-2</v>
      </c>
      <c r="AO3688" s="16">
        <v>-0.42120000000000002</v>
      </c>
      <c r="AP3688" s="16">
        <v>-0.47520000000000001</v>
      </c>
      <c r="AR3688" s="16">
        <f t="shared" si="145"/>
        <v>0</v>
      </c>
      <c r="AS3688" s="5">
        <f t="shared" si="144"/>
        <v>7.6359999999999761E-3</v>
      </c>
    </row>
    <row r="3689" spans="1:45" x14ac:dyDescent="0.25">
      <c r="A3689" s="16" t="s">
        <v>408</v>
      </c>
      <c r="B3689" s="16" t="s">
        <v>153</v>
      </c>
      <c r="C3689" s="16" t="s">
        <v>379</v>
      </c>
      <c r="D3689" s="16">
        <v>2010</v>
      </c>
      <c r="E3689" s="16" t="s">
        <v>4099</v>
      </c>
      <c r="F3689" s="16" t="s">
        <v>590</v>
      </c>
      <c r="G3689" s="10">
        <v>701.60500000000002</v>
      </c>
      <c r="H3689" s="73">
        <v>6.5533700000000001</v>
      </c>
      <c r="I3689" s="16">
        <v>46098591</v>
      </c>
      <c r="J3689" s="71">
        <v>-3.0000000000000001E-3</v>
      </c>
      <c r="K3689" s="71">
        <v>1.004</v>
      </c>
      <c r="L3689" s="16">
        <v>-1.4389890000000001</v>
      </c>
      <c r="M3689" s="16">
        <v>-0.47250710000000001</v>
      </c>
      <c r="N3689" s="16">
        <v>-1.0739639999999999</v>
      </c>
      <c r="O3689" s="16">
        <v>-0.30843870000000001</v>
      </c>
      <c r="P3689" s="16">
        <v>-1.0762080000000001</v>
      </c>
      <c r="Q3689" s="16">
        <v>-0.26332450000000002</v>
      </c>
      <c r="R3689" s="16">
        <v>0.38030000000000003</v>
      </c>
      <c r="S3689" s="16">
        <v>2.9999999999999997E-4</v>
      </c>
      <c r="T3689" s="16">
        <v>8.0000000000000004E-4</v>
      </c>
      <c r="U3689" s="16">
        <v>4.6223999999999998</v>
      </c>
      <c r="V3689" s="16">
        <v>1.2</v>
      </c>
      <c r="W3689" s="16">
        <v>0.53</v>
      </c>
      <c r="X3689" s="16">
        <v>371.00900000000001</v>
      </c>
      <c r="Y3689" s="16">
        <v>45.937199999999997</v>
      </c>
      <c r="Z3689" s="16">
        <v>0.1009</v>
      </c>
      <c r="AA3689" s="16">
        <v>-2.1813599999999999E-2</v>
      </c>
      <c r="AB3689" s="16">
        <v>0.53</v>
      </c>
      <c r="AC3689" s="16">
        <v>5.33</v>
      </c>
      <c r="AD3689" s="16">
        <v>31.24</v>
      </c>
      <c r="AE3689" s="16">
        <v>0.38800000000000001</v>
      </c>
      <c r="AF3689" s="16">
        <v>46.6584</v>
      </c>
      <c r="AG3689" s="16">
        <v>11553.5</v>
      </c>
      <c r="AH3689" s="16">
        <v>2.9600000000000001E-2</v>
      </c>
      <c r="AI3689" s="16">
        <v>13.1</v>
      </c>
      <c r="AJ3689" s="16">
        <v>55.2</v>
      </c>
      <c r="AK3689" s="16">
        <v>-0.13150000000000001</v>
      </c>
      <c r="AL3689" s="16">
        <v>-0.53700000000000003</v>
      </c>
      <c r="AM3689" s="16">
        <v>-0.57750000000000001</v>
      </c>
      <c r="AN3689" s="16">
        <v>-2.2599999999999999E-2</v>
      </c>
      <c r="AO3689" s="16">
        <v>-0.40849999999999997</v>
      </c>
      <c r="AP3689" s="16">
        <v>-0.48970000000000002</v>
      </c>
      <c r="AR3689" s="16">
        <f t="shared" si="145"/>
        <v>0</v>
      </c>
      <c r="AS3689" s="5">
        <f t="shared" si="144"/>
        <v>2.4415999999999993E-2</v>
      </c>
    </row>
    <row r="3690" spans="1:45" x14ac:dyDescent="0.25">
      <c r="A3690" s="16" t="s">
        <v>408</v>
      </c>
      <c r="B3690" s="16" t="s">
        <v>153</v>
      </c>
      <c r="C3690" s="16" t="s">
        <v>379</v>
      </c>
      <c r="D3690" s="16">
        <v>2011</v>
      </c>
      <c r="E3690" s="16" t="s">
        <v>4094</v>
      </c>
      <c r="F3690" s="16" t="s">
        <v>590</v>
      </c>
      <c r="G3690" s="10">
        <v>733.67100000000005</v>
      </c>
      <c r="H3690" s="73">
        <v>6.5980610000000004</v>
      </c>
      <c r="I3690" s="16">
        <v>47570902</v>
      </c>
      <c r="J3690" s="71">
        <v>-4.0000000000000001E-3</v>
      </c>
      <c r="K3690" s="71">
        <v>1</v>
      </c>
      <c r="L3690" s="16">
        <v>-1.4192499999999999</v>
      </c>
      <c r="M3690" s="16">
        <v>-0.45030720000000002</v>
      </c>
      <c r="N3690" s="16">
        <v>-1.1018110000000001</v>
      </c>
      <c r="O3690" s="16">
        <v>-0.25486189999999997</v>
      </c>
      <c r="P3690" s="16">
        <v>-1.046699</v>
      </c>
      <c r="Q3690" s="16">
        <v>-0.30074509999999999</v>
      </c>
      <c r="R3690" s="16">
        <v>0.41649999999999998</v>
      </c>
      <c r="S3690" s="16">
        <v>6.9999999999999999E-4</v>
      </c>
      <c r="T3690" s="16">
        <v>8.9999999999999998E-4</v>
      </c>
      <c r="U3690" s="16">
        <v>4.2785000000000002</v>
      </c>
      <c r="V3690" s="16">
        <v>1.42</v>
      </c>
      <c r="W3690" s="16">
        <v>0.54400000000000004</v>
      </c>
      <c r="X3690" s="16">
        <v>371.43900000000002</v>
      </c>
      <c r="Y3690" s="16">
        <v>48.536799999999999</v>
      </c>
      <c r="Z3690" s="16">
        <v>0.10059999999999999</v>
      </c>
      <c r="AA3690" s="16">
        <v>-1.63763E-2</v>
      </c>
      <c r="AB3690" s="16">
        <v>0.53</v>
      </c>
      <c r="AC3690" s="16">
        <v>5.33</v>
      </c>
      <c r="AD3690" s="16">
        <v>31.1</v>
      </c>
      <c r="AE3690" s="16">
        <v>0.34749999999999998</v>
      </c>
      <c r="AF3690" s="16">
        <v>55.369799999999998</v>
      </c>
      <c r="AG3690" s="16">
        <v>10807.9</v>
      </c>
      <c r="AH3690" s="16">
        <v>2.86E-2</v>
      </c>
      <c r="AI3690" s="16">
        <v>13.6</v>
      </c>
      <c r="AJ3690" s="16">
        <v>55.3</v>
      </c>
      <c r="AK3690" s="16">
        <v>-0.1411</v>
      </c>
      <c r="AL3690" s="16">
        <v>-0.62480000000000002</v>
      </c>
      <c r="AM3690" s="16">
        <v>-0.62719999999999998</v>
      </c>
      <c r="AN3690" s="16">
        <v>-4.65E-2</v>
      </c>
      <c r="AO3690" s="16">
        <v>-0.40289999999999998</v>
      </c>
      <c r="AP3690" s="16">
        <v>-0.53979999999999995</v>
      </c>
      <c r="AR3690" s="16">
        <f t="shared" si="145"/>
        <v>0</v>
      </c>
      <c r="AS3690" s="5">
        <f t="shared" si="144"/>
        <v>1.9739000000000173E-2</v>
      </c>
    </row>
    <row r="3691" spans="1:45" x14ac:dyDescent="0.25">
      <c r="A3691" s="16" t="s">
        <v>408</v>
      </c>
      <c r="B3691" s="16" t="s">
        <v>153</v>
      </c>
      <c r="C3691" s="16" t="s">
        <v>379</v>
      </c>
      <c r="D3691" s="16">
        <v>2012</v>
      </c>
      <c r="E3691" s="16" t="s">
        <v>4095</v>
      </c>
      <c r="F3691" s="16" t="s">
        <v>590</v>
      </c>
      <c r="G3691" s="10">
        <v>747.66399999999999</v>
      </c>
      <c r="H3691" s="73">
        <v>6.6169539999999998</v>
      </c>
      <c r="I3691" s="16">
        <v>49082997</v>
      </c>
      <c r="J3691" s="71">
        <v>-1.6E-2</v>
      </c>
      <c r="K3691" s="71">
        <v>0.98399999999999999</v>
      </c>
      <c r="L3691" s="16">
        <v>-1.4015599999999999</v>
      </c>
      <c r="M3691" s="16">
        <v>-0.45029370000000002</v>
      </c>
      <c r="N3691" s="16">
        <v>-1.0930200000000001</v>
      </c>
      <c r="O3691" s="16">
        <v>-0.2016638</v>
      </c>
      <c r="P3691" s="16">
        <v>-1.0383249999999999</v>
      </c>
      <c r="Q3691" s="16">
        <v>-0.33517570000000002</v>
      </c>
      <c r="R3691" s="16">
        <v>0.41649999999999998</v>
      </c>
      <c r="S3691" s="16">
        <v>9.5E-4</v>
      </c>
      <c r="T3691" s="16">
        <v>8.0000000000000004E-4</v>
      </c>
      <c r="U3691" s="16">
        <v>4.3792999999999997</v>
      </c>
      <c r="V3691" s="16">
        <v>1.64</v>
      </c>
      <c r="W3691" s="16">
        <v>0.55800000000000005</v>
      </c>
      <c r="X3691" s="16">
        <v>370.28100000000001</v>
      </c>
      <c r="Y3691" s="16">
        <v>49.187199999999997</v>
      </c>
      <c r="Z3691" s="16">
        <v>0.10390000000000001</v>
      </c>
      <c r="AA3691" s="16">
        <v>-0.1134705</v>
      </c>
      <c r="AB3691" s="16">
        <v>0.53</v>
      </c>
      <c r="AC3691" s="16">
        <v>5.33</v>
      </c>
      <c r="AD3691" s="16">
        <v>33.6</v>
      </c>
      <c r="AE3691" s="16">
        <v>0.36909999999999998</v>
      </c>
      <c r="AF3691" s="16">
        <v>56.964199999999998</v>
      </c>
      <c r="AG3691" s="16">
        <v>11489.2</v>
      </c>
      <c r="AH3691" s="16">
        <v>2.6499999999999999E-2</v>
      </c>
      <c r="AI3691" s="16">
        <v>14</v>
      </c>
      <c r="AJ3691" s="16">
        <v>55.4</v>
      </c>
      <c r="AK3691" s="16">
        <v>-0.1784</v>
      </c>
      <c r="AL3691" s="16">
        <v>-0.80020000000000002</v>
      </c>
      <c r="AM3691" s="16">
        <v>-0.6804</v>
      </c>
      <c r="AN3691" s="16">
        <v>2.29E-2</v>
      </c>
      <c r="AO3691" s="16">
        <v>-0.38619999999999999</v>
      </c>
      <c r="AP3691" s="16">
        <v>-0.5514</v>
      </c>
      <c r="AR3691" s="16">
        <f t="shared" si="145"/>
        <v>0</v>
      </c>
      <c r="AS3691" s="5">
        <f t="shared" si="144"/>
        <v>1.7689999999999984E-2</v>
      </c>
    </row>
    <row r="3692" spans="1:45" x14ac:dyDescent="0.25">
      <c r="A3692" s="16" t="s">
        <v>408</v>
      </c>
      <c r="B3692" s="16" t="s">
        <v>153</v>
      </c>
      <c r="C3692" s="16" t="s">
        <v>379</v>
      </c>
      <c r="D3692" s="16">
        <v>2013</v>
      </c>
      <c r="E3692" s="16" t="s">
        <v>4084</v>
      </c>
      <c r="F3692" s="16" t="s">
        <v>590</v>
      </c>
      <c r="G3692" s="10">
        <v>777.404</v>
      </c>
      <c r="H3692" s="73">
        <v>6.6559600000000003</v>
      </c>
      <c r="I3692" s="16">
        <v>50636595</v>
      </c>
      <c r="J3692" s="71">
        <v>5.0000000000000001E-3</v>
      </c>
      <c r="K3692" s="71">
        <v>0.98799999999999999</v>
      </c>
      <c r="L3692" s="16">
        <v>-1.3853</v>
      </c>
      <c r="M3692" s="16">
        <v>-0.38973639999999998</v>
      </c>
      <c r="N3692" s="16">
        <v>-1.0783100000000001</v>
      </c>
      <c r="O3692" s="16">
        <v>-0.21742230000000001</v>
      </c>
      <c r="P3692" s="16">
        <v>-1.0394289999999999</v>
      </c>
      <c r="Q3692" s="16">
        <v>-0.35538629999999999</v>
      </c>
      <c r="R3692" s="16">
        <v>0.5292</v>
      </c>
      <c r="S3692" s="16">
        <v>6.9999999999999999E-4</v>
      </c>
      <c r="T3692" s="16">
        <v>8.0000000000000004E-4</v>
      </c>
      <c r="U3692" s="16">
        <v>4.4802</v>
      </c>
      <c r="V3692" s="16">
        <v>1.86</v>
      </c>
      <c r="W3692" s="16">
        <v>0.57199999999999995</v>
      </c>
      <c r="X3692" s="16">
        <v>370.05</v>
      </c>
      <c r="Y3692" s="16">
        <v>49.234299999999998</v>
      </c>
      <c r="Z3692" s="16">
        <v>0.1027</v>
      </c>
      <c r="AA3692" s="16">
        <v>-7.0749099999999995E-2</v>
      </c>
      <c r="AB3692" s="16">
        <v>0.53</v>
      </c>
      <c r="AC3692" s="16">
        <v>5.33</v>
      </c>
      <c r="AD3692" s="16">
        <v>32.5</v>
      </c>
      <c r="AE3692" s="16">
        <v>0.33500000000000002</v>
      </c>
      <c r="AF3692" s="16">
        <v>55.7179</v>
      </c>
      <c r="AG3692" s="16">
        <v>11100.6</v>
      </c>
      <c r="AH3692" s="16">
        <v>2.6100000000000002E-2</v>
      </c>
      <c r="AI3692" s="16">
        <v>14.5</v>
      </c>
      <c r="AJ3692" s="16">
        <v>55.4</v>
      </c>
      <c r="AK3692" s="16">
        <v>-0.2097</v>
      </c>
      <c r="AL3692" s="16">
        <v>-0.81469999999999998</v>
      </c>
      <c r="AM3692" s="16">
        <v>-0.7036</v>
      </c>
      <c r="AN3692" s="16">
        <v>-0.16539999999999999</v>
      </c>
      <c r="AO3692" s="16">
        <v>-0.32440000000000002</v>
      </c>
      <c r="AP3692" s="16">
        <v>-0.49559999999999998</v>
      </c>
      <c r="AR3692" s="16">
        <f t="shared" si="145"/>
        <v>0</v>
      </c>
      <c r="AS3692" s="5">
        <f t="shared" si="144"/>
        <v>1.6259999999999941E-2</v>
      </c>
    </row>
    <row r="3693" spans="1:45" x14ac:dyDescent="0.25">
      <c r="A3693" s="16" t="s">
        <v>408</v>
      </c>
      <c r="B3693" s="16" t="s">
        <v>153</v>
      </c>
      <c r="C3693" s="16" t="s">
        <v>379</v>
      </c>
      <c r="D3693" s="16">
        <v>2014</v>
      </c>
      <c r="E3693" s="16" t="s">
        <v>4092</v>
      </c>
      <c r="F3693" s="16" t="s">
        <v>590</v>
      </c>
      <c r="G3693" s="10">
        <v>806.15</v>
      </c>
      <c r="H3693" s="73">
        <v>6.6922699999999997</v>
      </c>
      <c r="I3693" s="16">
        <v>52234869</v>
      </c>
      <c r="J3693" s="71">
        <v>3.0000000000000001E-3</v>
      </c>
      <c r="K3693" s="71">
        <v>0.99099999999999999</v>
      </c>
      <c r="L3693" s="16">
        <v>-1.4382170000000001</v>
      </c>
      <c r="M3693" s="16">
        <v>-0.45218469999999999</v>
      </c>
      <c r="N3693" s="16">
        <v>-1.165872</v>
      </c>
      <c r="O3693" s="16">
        <v>-0.18583430000000001</v>
      </c>
      <c r="P3693" s="16">
        <v>-1.014443</v>
      </c>
      <c r="Q3693" s="16">
        <v>-0.3862833</v>
      </c>
      <c r="R3693" s="16">
        <v>0.41649999999999998</v>
      </c>
      <c r="S3693" s="16">
        <v>4.4999999999999999E-4</v>
      </c>
      <c r="T3693" s="16">
        <v>8.0000000000000004E-4</v>
      </c>
      <c r="U3693" s="16">
        <v>3.4813999999999998</v>
      </c>
      <c r="V3693" s="16">
        <v>2.08</v>
      </c>
      <c r="W3693" s="16">
        <v>0.58599999999999997</v>
      </c>
      <c r="X3693" s="16">
        <v>371.916</v>
      </c>
      <c r="Y3693" s="16">
        <v>49.561</v>
      </c>
      <c r="Z3693" s="16">
        <v>0.10050000000000001</v>
      </c>
      <c r="AA3693" s="16">
        <v>-0.15502679999999999</v>
      </c>
      <c r="AB3693" s="16">
        <v>0.53</v>
      </c>
      <c r="AC3693" s="16">
        <v>5.33</v>
      </c>
      <c r="AD3693" s="16">
        <v>34.67</v>
      </c>
      <c r="AE3693" s="16">
        <v>0.29799999999999999</v>
      </c>
      <c r="AF3693" s="16">
        <v>62.774299999999997</v>
      </c>
      <c r="AG3693" s="16">
        <v>10647.9</v>
      </c>
      <c r="AH3693" s="16">
        <v>2.5749999999999999E-2</v>
      </c>
      <c r="AI3693" s="16">
        <v>15</v>
      </c>
      <c r="AJ3693" s="16">
        <v>55.5</v>
      </c>
      <c r="AK3693" s="16">
        <v>-0.19159999999999999</v>
      </c>
      <c r="AL3693" s="16">
        <v>-0.79420000000000002</v>
      </c>
      <c r="AM3693" s="16">
        <v>-0.64859999999999995</v>
      </c>
      <c r="AN3693" s="16">
        <v>-0.57420000000000004</v>
      </c>
      <c r="AO3693" s="16">
        <v>-0.31759999999999999</v>
      </c>
      <c r="AP3693" s="16">
        <v>-0.41389999999999999</v>
      </c>
      <c r="AR3693" s="16">
        <f t="shared" si="145"/>
        <v>0</v>
      </c>
      <c r="AS3693" s="5">
        <f t="shared" si="144"/>
        <v>-5.2917000000000103E-2</v>
      </c>
    </row>
    <row r="3694" spans="1:45" x14ac:dyDescent="0.25">
      <c r="A3694" s="16" t="s">
        <v>408</v>
      </c>
      <c r="B3694" s="16" t="s">
        <v>154</v>
      </c>
      <c r="C3694" s="16" t="s">
        <v>389</v>
      </c>
      <c r="D3694" s="16">
        <v>1985</v>
      </c>
      <c r="E3694" s="16" t="s">
        <v>4260</v>
      </c>
      <c r="F3694" s="16" t="s">
        <v>590</v>
      </c>
      <c r="G3694" s="10">
        <v>281.11099999999999</v>
      </c>
      <c r="H3694" s="73">
        <v>5.6387510000000001</v>
      </c>
      <c r="I3694" s="16" t="s">
        <v>6700</v>
      </c>
      <c r="K3694" s="71">
        <v>0.83047409999999999</v>
      </c>
      <c r="L3694" s="16">
        <v>-2.0019849999999999</v>
      </c>
      <c r="M3694" s="16">
        <v>-0.50942460000000001</v>
      </c>
      <c r="N3694" s="16">
        <v>-1.1843919999999999</v>
      </c>
      <c r="O3694" s="16">
        <v>-0.62141789999999997</v>
      </c>
      <c r="P3694" s="16">
        <v>-1.452032</v>
      </c>
      <c r="Q3694" s="16">
        <v>-0.67835749999999995</v>
      </c>
      <c r="R3694" s="16">
        <v>0.32769999999999999</v>
      </c>
      <c r="S3694" s="16">
        <v>1E-4</v>
      </c>
      <c r="T3694" s="16">
        <v>0</v>
      </c>
      <c r="U3694" s="16">
        <v>3.4319999999999999</v>
      </c>
      <c r="V3694" s="16">
        <v>0.97</v>
      </c>
      <c r="W3694" s="16">
        <v>0.27</v>
      </c>
      <c r="X3694" s="16">
        <v>376.55399999999997</v>
      </c>
      <c r="Y3694" s="16">
        <v>30.069099999999999</v>
      </c>
      <c r="Z3694" s="16">
        <v>5.7200000000000001E-2</v>
      </c>
      <c r="AA3694" s="16">
        <v>-0.34654170000000001</v>
      </c>
      <c r="AB3694" s="16">
        <v>0.03</v>
      </c>
      <c r="AC3694" s="16">
        <v>0</v>
      </c>
      <c r="AD3694" s="16">
        <v>19.899999999999999</v>
      </c>
      <c r="AE3694" s="16">
        <v>0.17449999999999999</v>
      </c>
      <c r="AF3694" s="16">
        <v>0</v>
      </c>
      <c r="AG3694" s="16">
        <v>12327.5</v>
      </c>
      <c r="AH3694" s="16">
        <v>6.9000000000000006E-2</v>
      </c>
      <c r="AI3694" s="16">
        <v>11.9932</v>
      </c>
      <c r="AJ3694" s="16">
        <v>32.487699999999997</v>
      </c>
      <c r="AK3694" s="16">
        <v>-1.3017000000000001</v>
      </c>
      <c r="AL3694" s="16">
        <v>-0.60089999999999999</v>
      </c>
      <c r="AM3694" s="16">
        <v>-0.41210000000000002</v>
      </c>
      <c r="AN3694" s="16">
        <v>-1.9359999999999999</v>
      </c>
      <c r="AO3694" s="16">
        <v>0.47489999999999999</v>
      </c>
      <c r="AP3694" s="16">
        <v>-0.97609999999999997</v>
      </c>
      <c r="AR3694" s="16">
        <f t="shared" si="145"/>
        <v>1</v>
      </c>
      <c r="AS3694" s="5">
        <f t="shared" si="144"/>
        <v>0</v>
      </c>
    </row>
    <row r="3695" spans="1:45" x14ac:dyDescent="0.25">
      <c r="A3695" s="16" t="s">
        <v>408</v>
      </c>
      <c r="B3695" s="16" t="s">
        <v>154</v>
      </c>
      <c r="C3695" s="16" t="s">
        <v>389</v>
      </c>
      <c r="D3695" s="16">
        <v>1986</v>
      </c>
      <c r="E3695" s="16" t="s">
        <v>4281</v>
      </c>
      <c r="F3695" s="16" t="s">
        <v>590</v>
      </c>
      <c r="G3695" s="10">
        <v>272.75</v>
      </c>
      <c r="H3695" s="73">
        <v>5.6085539999999998</v>
      </c>
      <c r="I3695" s="16" t="s">
        <v>6700</v>
      </c>
      <c r="J3695" s="71">
        <v>-2.0931700000000001E-2</v>
      </c>
      <c r="K3695" s="71">
        <v>0.81327159999999998</v>
      </c>
      <c r="L3695" s="16">
        <v>-2.0143580000000001</v>
      </c>
      <c r="M3695" s="16">
        <v>-0.50756060000000003</v>
      </c>
      <c r="N3695" s="16">
        <v>-1.247932</v>
      </c>
      <c r="O3695" s="16">
        <v>-0.614313</v>
      </c>
      <c r="P3695" s="16">
        <v>-1.4336469999999999</v>
      </c>
      <c r="Q3695" s="16">
        <v>-0.67086170000000001</v>
      </c>
      <c r="R3695" s="16">
        <v>0.32769999999999999</v>
      </c>
      <c r="S3695" s="16">
        <v>1E-4</v>
      </c>
      <c r="T3695" s="16">
        <v>2.0000000000000001E-4</v>
      </c>
      <c r="U3695" s="16">
        <v>3.0606</v>
      </c>
      <c r="V3695" s="16">
        <v>1.05</v>
      </c>
      <c r="W3695" s="16">
        <v>0.28399999999999997</v>
      </c>
      <c r="X3695" s="16">
        <v>372.31299999999999</v>
      </c>
      <c r="Y3695" s="16">
        <v>30.814599999999999</v>
      </c>
      <c r="Z3695" s="16">
        <v>4.8099999999999997E-2</v>
      </c>
      <c r="AA3695" s="16">
        <v>-0.37023270000000003</v>
      </c>
      <c r="AB3695" s="16">
        <v>0.03</v>
      </c>
      <c r="AC3695" s="16">
        <v>0</v>
      </c>
      <c r="AD3695" s="16">
        <v>20.51</v>
      </c>
      <c r="AE3695" s="16">
        <v>0.17019999999999999</v>
      </c>
      <c r="AF3695" s="16">
        <v>0</v>
      </c>
      <c r="AG3695" s="16">
        <v>12338.4</v>
      </c>
      <c r="AH3695" s="16">
        <v>6.8500000000000005E-2</v>
      </c>
      <c r="AI3695" s="16">
        <v>12.2333</v>
      </c>
      <c r="AJ3695" s="16">
        <v>34.082500000000003</v>
      </c>
      <c r="AK3695" s="16">
        <v>-1.2716000000000001</v>
      </c>
      <c r="AL3695" s="16">
        <v>-0.61439999999999995</v>
      </c>
      <c r="AM3695" s="16">
        <v>-0.41589999999999999</v>
      </c>
      <c r="AN3695" s="16">
        <v>-1.8991</v>
      </c>
      <c r="AO3695" s="16">
        <v>0.44869999999999999</v>
      </c>
      <c r="AP3695" s="16">
        <v>-0.95330000000000004</v>
      </c>
      <c r="AR3695" s="16">
        <f t="shared" si="145"/>
        <v>1</v>
      </c>
      <c r="AS3695" s="5">
        <f t="shared" si="144"/>
        <v>-1.2373000000000189E-2</v>
      </c>
    </row>
    <row r="3696" spans="1:45" x14ac:dyDescent="0.25">
      <c r="A3696" s="16" t="s">
        <v>408</v>
      </c>
      <c r="B3696" s="16" t="s">
        <v>154</v>
      </c>
      <c r="C3696" s="16" t="s">
        <v>389</v>
      </c>
      <c r="D3696" s="16">
        <v>1987</v>
      </c>
      <c r="E3696" s="16" t="s">
        <v>4268</v>
      </c>
      <c r="F3696" s="16" t="s">
        <v>590</v>
      </c>
      <c r="G3696" s="10">
        <v>273.78399999999999</v>
      </c>
      <c r="H3696" s="73">
        <v>5.6123390000000004</v>
      </c>
      <c r="I3696" s="16" t="s">
        <v>6700</v>
      </c>
      <c r="J3696" s="71">
        <v>1.0673200000000001E-2</v>
      </c>
      <c r="K3696" s="71">
        <v>0.82199829999999996</v>
      </c>
      <c r="L3696" s="16">
        <v>-2.0097170000000002</v>
      </c>
      <c r="M3696" s="16">
        <v>-0.50756060000000003</v>
      </c>
      <c r="N3696" s="16">
        <v>-1.253727</v>
      </c>
      <c r="O3696" s="16">
        <v>-0.62440329999999999</v>
      </c>
      <c r="P3696" s="16">
        <v>-1.4150290000000001</v>
      </c>
      <c r="Q3696" s="16">
        <v>-0.66336379999999995</v>
      </c>
      <c r="R3696" s="16">
        <v>0.32769999999999999</v>
      </c>
      <c r="S3696" s="16">
        <v>1E-4</v>
      </c>
      <c r="T3696" s="16">
        <v>2.0000000000000001E-4</v>
      </c>
      <c r="U3696" s="16">
        <v>3.0547</v>
      </c>
      <c r="V3696" s="16">
        <v>1.1299999999999999</v>
      </c>
      <c r="W3696" s="16">
        <v>0.29799999999999999</v>
      </c>
      <c r="X3696" s="16">
        <v>371.1</v>
      </c>
      <c r="Y3696" s="16">
        <v>31.560099999999998</v>
      </c>
      <c r="Z3696" s="16">
        <v>2.98E-2</v>
      </c>
      <c r="AA3696" s="16">
        <v>-0.39392369999999999</v>
      </c>
      <c r="AB3696" s="16">
        <v>0.03</v>
      </c>
      <c r="AC3696" s="16">
        <v>0</v>
      </c>
      <c r="AD3696" s="16">
        <v>21.12</v>
      </c>
      <c r="AE3696" s="16">
        <v>0.16520000000000001</v>
      </c>
      <c r="AF3696" s="16">
        <v>0</v>
      </c>
      <c r="AG3696" s="16">
        <v>13078.2</v>
      </c>
      <c r="AH3696" s="16">
        <v>6.7699999999999996E-2</v>
      </c>
      <c r="AI3696" s="16">
        <v>12.4735</v>
      </c>
      <c r="AJ3696" s="16">
        <v>35.677199999999999</v>
      </c>
      <c r="AK3696" s="16">
        <v>-1.2414000000000001</v>
      </c>
      <c r="AL3696" s="16">
        <v>-0.62790000000000001</v>
      </c>
      <c r="AM3696" s="16">
        <v>-0.41959999999999997</v>
      </c>
      <c r="AN3696" s="16">
        <v>-1.8623000000000001</v>
      </c>
      <c r="AO3696" s="16">
        <v>0.42249999999999999</v>
      </c>
      <c r="AP3696" s="16">
        <v>-0.93059999999999998</v>
      </c>
      <c r="AR3696" s="16">
        <f t="shared" si="145"/>
        <v>1</v>
      </c>
      <c r="AS3696" s="5">
        <f t="shared" si="144"/>
        <v>4.6409999999998952E-3</v>
      </c>
    </row>
    <row r="3697" spans="1:45" x14ac:dyDescent="0.25">
      <c r="A3697" s="16" t="s">
        <v>408</v>
      </c>
      <c r="B3697" s="16" t="s">
        <v>154</v>
      </c>
      <c r="C3697" s="16" t="s">
        <v>389</v>
      </c>
      <c r="D3697" s="16">
        <v>1988</v>
      </c>
      <c r="E3697" s="16" t="s">
        <v>4267</v>
      </c>
      <c r="F3697" s="16" t="s">
        <v>590</v>
      </c>
      <c r="G3697" s="10">
        <v>286.08100000000002</v>
      </c>
      <c r="H3697" s="73">
        <v>5.6562749999999999</v>
      </c>
      <c r="I3697" s="16" t="s">
        <v>6700</v>
      </c>
      <c r="J3697" s="71">
        <v>2.91913E-2</v>
      </c>
      <c r="K3697" s="71">
        <v>0.84634719999999997</v>
      </c>
      <c r="L3697" s="16">
        <v>-1.891524</v>
      </c>
      <c r="M3697" s="16">
        <v>-0.50849259999999996</v>
      </c>
      <c r="N3697" s="16">
        <v>-1.047866</v>
      </c>
      <c r="O3697" s="16">
        <v>-0.59131880000000003</v>
      </c>
      <c r="P3697" s="16">
        <v>-1.396695</v>
      </c>
      <c r="Q3697" s="16">
        <v>-0.65586659999999997</v>
      </c>
      <c r="R3697" s="16">
        <v>0.32769999999999999</v>
      </c>
      <c r="S3697" s="16">
        <v>1E-4</v>
      </c>
      <c r="T3697" s="16">
        <v>1E-4</v>
      </c>
      <c r="U3697" s="16">
        <v>5.1036999999999999</v>
      </c>
      <c r="V3697" s="16">
        <v>1.21</v>
      </c>
      <c r="W3697" s="16">
        <v>0.312</v>
      </c>
      <c r="X3697" s="16">
        <v>369.19099999999997</v>
      </c>
      <c r="Y3697" s="16">
        <v>32.305599999999998</v>
      </c>
      <c r="Z3697" s="16">
        <v>3.4599999999999999E-2</v>
      </c>
      <c r="AA3697" s="16">
        <v>-0.4176146</v>
      </c>
      <c r="AB3697" s="16">
        <v>0.03</v>
      </c>
      <c r="AC3697" s="16">
        <v>0</v>
      </c>
      <c r="AD3697" s="16">
        <v>21.73</v>
      </c>
      <c r="AE3697" s="16">
        <v>0.1651</v>
      </c>
      <c r="AF3697" s="16">
        <v>0</v>
      </c>
      <c r="AG3697" s="16">
        <v>13177.6</v>
      </c>
      <c r="AH3697" s="16">
        <v>6.6850000000000007E-2</v>
      </c>
      <c r="AI3697" s="16">
        <v>12.713699999999999</v>
      </c>
      <c r="AJ3697" s="16">
        <v>37.271999999999998</v>
      </c>
      <c r="AK3697" s="16">
        <v>-1.2113</v>
      </c>
      <c r="AL3697" s="16">
        <v>-0.64129999999999998</v>
      </c>
      <c r="AM3697" s="16">
        <v>-0.42330000000000001</v>
      </c>
      <c r="AN3697" s="16">
        <v>-1.8254999999999999</v>
      </c>
      <c r="AO3697" s="16">
        <v>0.39629999999999999</v>
      </c>
      <c r="AP3697" s="16">
        <v>-0.90790000000000004</v>
      </c>
      <c r="AR3697" s="16">
        <f t="shared" si="145"/>
        <v>1</v>
      </c>
      <c r="AS3697" s="5">
        <f t="shared" si="144"/>
        <v>0.11819300000000021</v>
      </c>
    </row>
    <row r="3698" spans="1:45" x14ac:dyDescent="0.25">
      <c r="A3698" s="16" t="s">
        <v>408</v>
      </c>
      <c r="B3698" s="16" t="s">
        <v>154</v>
      </c>
      <c r="C3698" s="16" t="s">
        <v>389</v>
      </c>
      <c r="D3698" s="16">
        <v>1989</v>
      </c>
      <c r="E3698" s="16" t="s">
        <v>4271</v>
      </c>
      <c r="F3698" s="16" t="s">
        <v>590</v>
      </c>
      <c r="G3698" s="10">
        <v>293.74099999999999</v>
      </c>
      <c r="H3698" s="73">
        <v>5.6826980000000002</v>
      </c>
      <c r="I3698" s="16" t="s">
        <v>6700</v>
      </c>
      <c r="J3698" s="71">
        <v>2.2336399999999999E-2</v>
      </c>
      <c r="K3698" s="71">
        <v>0.86546420000000002</v>
      </c>
      <c r="L3698" s="16">
        <v>-1.9524680000000001</v>
      </c>
      <c r="M3698" s="16">
        <v>-0.50849259999999996</v>
      </c>
      <c r="N3698" s="16">
        <v>-1.255144</v>
      </c>
      <c r="O3698" s="16">
        <v>-0.54950449999999995</v>
      </c>
      <c r="P3698" s="16">
        <v>-1.3781829999999999</v>
      </c>
      <c r="Q3698" s="16">
        <v>-0.64835279999999995</v>
      </c>
      <c r="R3698" s="16">
        <v>0.32769999999999999</v>
      </c>
      <c r="S3698" s="16">
        <v>1E-4</v>
      </c>
      <c r="T3698" s="16">
        <v>1E-4</v>
      </c>
      <c r="U3698" s="16">
        <v>3.0428999999999999</v>
      </c>
      <c r="V3698" s="16">
        <v>1.29</v>
      </c>
      <c r="W3698" s="16">
        <v>0.32600000000000001</v>
      </c>
      <c r="X3698" s="16">
        <v>370.26900000000001</v>
      </c>
      <c r="Y3698" s="16">
        <v>33.051099999999998</v>
      </c>
      <c r="Z3698" s="16">
        <v>4.3999999999999997E-2</v>
      </c>
      <c r="AA3698" s="16">
        <v>-0.44169399999999998</v>
      </c>
      <c r="AB3698" s="16">
        <v>0.03</v>
      </c>
      <c r="AC3698" s="16">
        <v>0</v>
      </c>
      <c r="AD3698" s="16">
        <v>22.35</v>
      </c>
      <c r="AE3698" s="16">
        <v>0.16200000000000001</v>
      </c>
      <c r="AF3698" s="16">
        <v>0</v>
      </c>
      <c r="AG3698" s="16">
        <v>13704.4</v>
      </c>
      <c r="AH3698" s="16">
        <v>6.6000000000000003E-2</v>
      </c>
      <c r="AI3698" s="16">
        <v>12.953799999999999</v>
      </c>
      <c r="AJ3698" s="16">
        <v>38.866799999999998</v>
      </c>
      <c r="AK3698" s="16">
        <v>-1.1812</v>
      </c>
      <c r="AL3698" s="16">
        <v>-0.65480000000000005</v>
      </c>
      <c r="AM3698" s="16">
        <v>-0.42699999999999999</v>
      </c>
      <c r="AN3698" s="16">
        <v>-1.7886</v>
      </c>
      <c r="AO3698" s="16">
        <v>0.37009999999999998</v>
      </c>
      <c r="AP3698" s="16">
        <v>-0.8851</v>
      </c>
      <c r="AR3698" s="16">
        <f t="shared" si="145"/>
        <v>1</v>
      </c>
      <c r="AS3698" s="5">
        <f t="shared" si="144"/>
        <v>-6.0944000000000109E-2</v>
      </c>
    </row>
    <row r="3699" spans="1:45" x14ac:dyDescent="0.25">
      <c r="A3699" s="16" t="s">
        <v>408</v>
      </c>
      <c r="B3699" s="16" t="s">
        <v>154</v>
      </c>
      <c r="C3699" s="16" t="s">
        <v>389</v>
      </c>
      <c r="D3699" s="16">
        <v>1990</v>
      </c>
      <c r="E3699" s="16" t="s">
        <v>4289</v>
      </c>
      <c r="F3699" s="16" t="s">
        <v>590</v>
      </c>
      <c r="G3699" s="10">
        <v>302.12599999999998</v>
      </c>
      <c r="H3699" s="73">
        <v>5.7108449999999999</v>
      </c>
      <c r="I3699" s="16" t="s">
        <v>6700</v>
      </c>
      <c r="J3699" s="71">
        <v>-1.9828800000000001E-2</v>
      </c>
      <c r="K3699" s="71">
        <v>0.84847209999999995</v>
      </c>
      <c r="L3699" s="16">
        <v>-1.934321</v>
      </c>
      <c r="M3699" s="16">
        <v>-0.50718240000000003</v>
      </c>
      <c r="N3699" s="16">
        <v>-1.2487269999999999</v>
      </c>
      <c r="O3699" s="16">
        <v>-0.54281089999999999</v>
      </c>
      <c r="P3699" s="16">
        <v>-1.3601080000000001</v>
      </c>
      <c r="Q3699" s="16">
        <v>-0.64087289999999997</v>
      </c>
      <c r="R3699" s="16">
        <v>0.32769999999999999</v>
      </c>
      <c r="S3699" s="16">
        <v>2.0000000000000001E-4</v>
      </c>
      <c r="T3699" s="16">
        <v>2.0000000000000001E-4</v>
      </c>
      <c r="U3699" s="16">
        <v>3.0369999999999999</v>
      </c>
      <c r="V3699" s="16">
        <v>1.37</v>
      </c>
      <c r="W3699" s="16">
        <v>0.34</v>
      </c>
      <c r="X3699" s="16">
        <v>370.97</v>
      </c>
      <c r="Y3699" s="16">
        <v>33.796700000000001</v>
      </c>
      <c r="Z3699" s="16">
        <v>4.7399999999999998E-2</v>
      </c>
      <c r="AA3699" s="16">
        <v>-0.39547719999999997</v>
      </c>
      <c r="AB3699" s="16">
        <v>0.03</v>
      </c>
      <c r="AC3699" s="16">
        <v>0</v>
      </c>
      <c r="AD3699" s="16">
        <v>21.16</v>
      </c>
      <c r="AE3699" s="16">
        <v>0.159</v>
      </c>
      <c r="AF3699" s="16">
        <v>0</v>
      </c>
      <c r="AG3699" s="16">
        <v>13938.8</v>
      </c>
      <c r="AH3699" s="16">
        <v>6.59E-2</v>
      </c>
      <c r="AI3699" s="16">
        <v>13.2</v>
      </c>
      <c r="AJ3699" s="16">
        <v>40.4</v>
      </c>
      <c r="AK3699" s="16">
        <v>-1.151</v>
      </c>
      <c r="AL3699" s="16">
        <v>-0.66830000000000001</v>
      </c>
      <c r="AM3699" s="16">
        <v>-0.43080000000000002</v>
      </c>
      <c r="AN3699" s="16">
        <v>-1.7518</v>
      </c>
      <c r="AO3699" s="16">
        <v>0.34389999999999998</v>
      </c>
      <c r="AP3699" s="16">
        <v>-0.86240000000000006</v>
      </c>
      <c r="AR3699" s="16">
        <f t="shared" si="145"/>
        <v>1</v>
      </c>
      <c r="AS3699" s="5">
        <f t="shared" si="144"/>
        <v>1.8147000000000135E-2</v>
      </c>
    </row>
    <row r="3700" spans="1:45" x14ac:dyDescent="0.25">
      <c r="A3700" s="16" t="s">
        <v>408</v>
      </c>
      <c r="B3700" s="16" t="s">
        <v>154</v>
      </c>
      <c r="C3700" s="16" t="s">
        <v>389</v>
      </c>
      <c r="D3700" s="16">
        <v>1991</v>
      </c>
      <c r="E3700" s="16" t="s">
        <v>4280</v>
      </c>
      <c r="F3700" s="16" t="s">
        <v>590</v>
      </c>
      <c r="G3700" s="10">
        <v>308.27300000000002</v>
      </c>
      <c r="H3700" s="73">
        <v>5.7309859999999997</v>
      </c>
      <c r="I3700" s="16" t="s">
        <v>6700</v>
      </c>
      <c r="J3700" s="71">
        <v>-2.7121300000000001E-2</v>
      </c>
      <c r="K3700" s="71">
        <v>0.82576970000000005</v>
      </c>
      <c r="L3700" s="16">
        <v>-1.9036999999999999</v>
      </c>
      <c r="M3700" s="16">
        <v>-0.50849259999999996</v>
      </c>
      <c r="N3700" s="16">
        <v>-1.2389840000000001</v>
      </c>
      <c r="O3700" s="16">
        <v>-0.51137889999999997</v>
      </c>
      <c r="P3700" s="16">
        <v>-1.3406009999999999</v>
      </c>
      <c r="Q3700" s="16">
        <v>-0.63337719999999997</v>
      </c>
      <c r="R3700" s="16">
        <v>0.32769999999999999</v>
      </c>
      <c r="S3700" s="16">
        <v>1E-4</v>
      </c>
      <c r="T3700" s="16">
        <v>1E-4</v>
      </c>
      <c r="U3700" s="16">
        <v>3.0310999999999999</v>
      </c>
      <c r="V3700" s="16">
        <v>1.4319999999999999</v>
      </c>
      <c r="W3700" s="16">
        <v>0.56999999999999995</v>
      </c>
      <c r="X3700" s="16">
        <v>370.21199999999999</v>
      </c>
      <c r="Y3700" s="16">
        <v>34.542200000000001</v>
      </c>
      <c r="Z3700" s="16">
        <v>5.28E-2</v>
      </c>
      <c r="AA3700" s="16">
        <v>-0.41101219999999999</v>
      </c>
      <c r="AB3700" s="16">
        <v>0.03</v>
      </c>
      <c r="AC3700" s="16">
        <v>0</v>
      </c>
      <c r="AD3700" s="16">
        <v>21.56</v>
      </c>
      <c r="AE3700" s="16">
        <v>0.15640000000000001</v>
      </c>
      <c r="AF3700" s="16">
        <v>0</v>
      </c>
      <c r="AG3700" s="16">
        <v>14294.8</v>
      </c>
      <c r="AH3700" s="16">
        <v>6.6449999999999995E-2</v>
      </c>
      <c r="AI3700" s="16">
        <v>13.5</v>
      </c>
      <c r="AJ3700" s="16">
        <v>42</v>
      </c>
      <c r="AK3700" s="16">
        <v>-1.1209</v>
      </c>
      <c r="AL3700" s="16">
        <v>-0.68179999999999996</v>
      </c>
      <c r="AM3700" s="16">
        <v>-0.4345</v>
      </c>
      <c r="AN3700" s="16">
        <v>-1.7149000000000001</v>
      </c>
      <c r="AO3700" s="16">
        <v>0.31769999999999998</v>
      </c>
      <c r="AP3700" s="16">
        <v>-0.8397</v>
      </c>
      <c r="AR3700" s="16">
        <f t="shared" si="145"/>
        <v>1</v>
      </c>
      <c r="AS3700" s="5">
        <f t="shared" si="144"/>
        <v>3.0621000000000009E-2</v>
      </c>
    </row>
    <row r="3701" spans="1:45" x14ac:dyDescent="0.25">
      <c r="A3701" s="16" t="s">
        <v>408</v>
      </c>
      <c r="B3701" s="16" t="s">
        <v>154</v>
      </c>
      <c r="C3701" s="16" t="s">
        <v>389</v>
      </c>
      <c r="D3701" s="16">
        <v>1992</v>
      </c>
      <c r="E3701" s="16" t="s">
        <v>4261</v>
      </c>
      <c r="F3701" s="16" t="s">
        <v>590</v>
      </c>
      <c r="G3701" s="10">
        <v>308.34300000000002</v>
      </c>
      <c r="H3701" s="73">
        <v>5.7312130000000003</v>
      </c>
      <c r="I3701" s="16" t="s">
        <v>6700</v>
      </c>
      <c r="J3701" s="71">
        <v>2.0226299999999999E-2</v>
      </c>
      <c r="K3701" s="71">
        <v>0.842642</v>
      </c>
      <c r="L3701" s="16">
        <v>-1.8797459999999999</v>
      </c>
      <c r="M3701" s="16">
        <v>-0.50756060000000003</v>
      </c>
      <c r="N3701" s="16">
        <v>-1.2261740000000001</v>
      </c>
      <c r="O3701" s="16">
        <v>-0.49829390000000001</v>
      </c>
      <c r="P3701" s="16">
        <v>-1.3221810000000001</v>
      </c>
      <c r="Q3701" s="16">
        <v>-0.62587890000000002</v>
      </c>
      <c r="R3701" s="16">
        <v>0.32769999999999999</v>
      </c>
      <c r="S3701" s="16">
        <v>1E-4</v>
      </c>
      <c r="T3701" s="16">
        <v>2.0000000000000001E-4</v>
      </c>
      <c r="U3701" s="16">
        <v>3.0251999999999999</v>
      </c>
      <c r="V3701" s="16">
        <v>1.494</v>
      </c>
      <c r="W3701" s="16">
        <v>0.8</v>
      </c>
      <c r="X3701" s="16">
        <v>369.93599999999998</v>
      </c>
      <c r="Y3701" s="16">
        <v>35.287700000000001</v>
      </c>
      <c r="Z3701" s="16">
        <v>5.2200000000000003E-2</v>
      </c>
      <c r="AA3701" s="16">
        <v>-0.40557500000000002</v>
      </c>
      <c r="AB3701" s="16">
        <v>0.03</v>
      </c>
      <c r="AC3701" s="16">
        <v>0</v>
      </c>
      <c r="AD3701" s="16">
        <v>21.42</v>
      </c>
      <c r="AE3701" s="16">
        <v>0.15989999999999999</v>
      </c>
      <c r="AF3701" s="16">
        <v>0</v>
      </c>
      <c r="AG3701" s="16">
        <v>13939.7</v>
      </c>
      <c r="AH3701" s="16">
        <v>6.6750000000000004E-2</v>
      </c>
      <c r="AI3701" s="16">
        <v>13.7</v>
      </c>
      <c r="AJ3701" s="16">
        <v>43.6</v>
      </c>
      <c r="AK3701" s="16">
        <v>-1.0908</v>
      </c>
      <c r="AL3701" s="16">
        <v>-0.69530000000000003</v>
      </c>
      <c r="AM3701" s="16">
        <v>-0.43819999999999998</v>
      </c>
      <c r="AN3701" s="16">
        <v>-1.6780999999999999</v>
      </c>
      <c r="AO3701" s="16">
        <v>0.29149999999999998</v>
      </c>
      <c r="AP3701" s="16">
        <v>-0.81689999999999996</v>
      </c>
      <c r="AR3701" s="16">
        <f t="shared" si="145"/>
        <v>1</v>
      </c>
      <c r="AS3701" s="5">
        <f t="shared" si="144"/>
        <v>2.3954000000000031E-2</v>
      </c>
    </row>
    <row r="3702" spans="1:45" x14ac:dyDescent="0.25">
      <c r="A3702" s="16" t="s">
        <v>408</v>
      </c>
      <c r="B3702" s="16" t="s">
        <v>154</v>
      </c>
      <c r="C3702" s="16" t="s">
        <v>389</v>
      </c>
      <c r="D3702" s="16">
        <v>1993</v>
      </c>
      <c r="E3702" s="16" t="s">
        <v>4287</v>
      </c>
      <c r="F3702" s="16" t="s">
        <v>590</v>
      </c>
      <c r="G3702" s="10">
        <v>323.22899999999998</v>
      </c>
      <c r="H3702" s="73">
        <v>5.7783610000000003</v>
      </c>
      <c r="I3702" s="16" t="s">
        <v>6700</v>
      </c>
      <c r="J3702" s="71">
        <v>7.4350799999999995E-2</v>
      </c>
      <c r="K3702" s="71">
        <v>0.90768099999999996</v>
      </c>
      <c r="L3702" s="16">
        <v>-1.8402339999999999</v>
      </c>
      <c r="M3702" s="16">
        <v>-0.50756060000000003</v>
      </c>
      <c r="N3702" s="16">
        <v>-1.2131110000000001</v>
      </c>
      <c r="O3702" s="16">
        <v>-0.45051669999999999</v>
      </c>
      <c r="P3702" s="16">
        <v>-1.304236</v>
      </c>
      <c r="Q3702" s="16">
        <v>-0.61836400000000002</v>
      </c>
      <c r="R3702" s="16">
        <v>0.32769999999999999</v>
      </c>
      <c r="S3702" s="16">
        <v>1E-4</v>
      </c>
      <c r="T3702" s="16">
        <v>2.0000000000000001E-4</v>
      </c>
      <c r="U3702" s="16">
        <v>3.0192999999999999</v>
      </c>
      <c r="V3702" s="16">
        <v>1.556</v>
      </c>
      <c r="W3702" s="16">
        <v>1.03</v>
      </c>
      <c r="X3702" s="16">
        <v>369.69900000000001</v>
      </c>
      <c r="Y3702" s="16">
        <v>36.033200000000001</v>
      </c>
      <c r="Z3702" s="16">
        <v>5.3199999999999997E-2</v>
      </c>
      <c r="AA3702" s="16">
        <v>-0.49334810000000001</v>
      </c>
      <c r="AB3702" s="16">
        <v>0.03</v>
      </c>
      <c r="AC3702" s="16">
        <v>0</v>
      </c>
      <c r="AD3702" s="16">
        <v>23.68</v>
      </c>
      <c r="AE3702" s="16">
        <v>0.1069</v>
      </c>
      <c r="AF3702" s="16">
        <v>0</v>
      </c>
      <c r="AG3702" s="16">
        <v>14032.4</v>
      </c>
      <c r="AH3702" s="16">
        <v>6.7100000000000007E-2</v>
      </c>
      <c r="AI3702" s="16">
        <v>13.9</v>
      </c>
      <c r="AJ3702" s="16">
        <v>45.2</v>
      </c>
      <c r="AK3702" s="16">
        <v>-1.0606</v>
      </c>
      <c r="AL3702" s="16">
        <v>-0.7087</v>
      </c>
      <c r="AM3702" s="16">
        <v>-0.44190000000000002</v>
      </c>
      <c r="AN3702" s="16">
        <v>-1.6413</v>
      </c>
      <c r="AO3702" s="16">
        <v>0.26529999999999998</v>
      </c>
      <c r="AP3702" s="16">
        <v>-0.79420000000000002</v>
      </c>
      <c r="AR3702" s="16">
        <f t="shared" si="145"/>
        <v>1</v>
      </c>
      <c r="AS3702" s="5">
        <f t="shared" si="144"/>
        <v>3.9511999999999992E-2</v>
      </c>
    </row>
    <row r="3703" spans="1:45" x14ac:dyDescent="0.25">
      <c r="A3703" s="16" t="s">
        <v>408</v>
      </c>
      <c r="B3703" s="16" t="s">
        <v>154</v>
      </c>
      <c r="C3703" s="16" t="s">
        <v>389</v>
      </c>
      <c r="D3703" s="16">
        <v>1994</v>
      </c>
      <c r="E3703" s="16" t="s">
        <v>4286</v>
      </c>
      <c r="F3703" s="16" t="s">
        <v>590</v>
      </c>
      <c r="G3703" s="10">
        <v>333.005</v>
      </c>
      <c r="H3703" s="73">
        <v>5.8081579999999997</v>
      </c>
      <c r="I3703" s="16" t="s">
        <v>6700</v>
      </c>
      <c r="J3703" s="71">
        <v>4.21968E-2</v>
      </c>
      <c r="K3703" s="71">
        <v>0.94680180000000003</v>
      </c>
      <c r="L3703" s="16">
        <v>-1.816821</v>
      </c>
      <c r="M3703" s="16">
        <v>-0.50756060000000003</v>
      </c>
      <c r="N3703" s="16">
        <v>-1.2030069999999999</v>
      </c>
      <c r="O3703" s="16">
        <v>-0.43510529999999997</v>
      </c>
      <c r="P3703" s="16">
        <v>-1.285839</v>
      </c>
      <c r="Q3703" s="16">
        <v>-0.61086830000000003</v>
      </c>
      <c r="R3703" s="16">
        <v>0.32769999999999999</v>
      </c>
      <c r="S3703" s="16">
        <v>1E-4</v>
      </c>
      <c r="T3703" s="16">
        <v>2.0000000000000001E-4</v>
      </c>
      <c r="U3703" s="16">
        <v>3.0133999999999999</v>
      </c>
      <c r="V3703" s="16">
        <v>1.6180000000000001</v>
      </c>
      <c r="W3703" s="16">
        <v>1.26</v>
      </c>
      <c r="X3703" s="16">
        <v>368.99799999999999</v>
      </c>
      <c r="Y3703" s="16">
        <v>36.778700000000001</v>
      </c>
      <c r="Z3703" s="16">
        <v>4.5999999999999999E-2</v>
      </c>
      <c r="AA3703" s="16">
        <v>-0.53102059999999995</v>
      </c>
      <c r="AB3703" s="16">
        <v>0.03</v>
      </c>
      <c r="AC3703" s="16">
        <v>0</v>
      </c>
      <c r="AD3703" s="16">
        <v>24.65</v>
      </c>
      <c r="AE3703" s="16">
        <v>0.15160000000000001</v>
      </c>
      <c r="AF3703" s="16">
        <v>0</v>
      </c>
      <c r="AG3703" s="16">
        <v>13388.7</v>
      </c>
      <c r="AH3703" s="16">
        <v>6.4850000000000005E-2</v>
      </c>
      <c r="AI3703" s="16">
        <v>14.2</v>
      </c>
      <c r="AJ3703" s="16">
        <v>46.8</v>
      </c>
      <c r="AK3703" s="16">
        <v>-1.0305</v>
      </c>
      <c r="AL3703" s="16">
        <v>-0.72219999999999995</v>
      </c>
      <c r="AM3703" s="16">
        <v>-0.4456</v>
      </c>
      <c r="AN3703" s="16">
        <v>-1.6044</v>
      </c>
      <c r="AO3703" s="16">
        <v>0.23910000000000001</v>
      </c>
      <c r="AP3703" s="16">
        <v>-0.77149999999999996</v>
      </c>
      <c r="AR3703" s="16">
        <f t="shared" si="145"/>
        <v>1</v>
      </c>
      <c r="AS3703" s="5">
        <f t="shared" si="144"/>
        <v>2.3412999999999906E-2</v>
      </c>
    </row>
    <row r="3704" spans="1:45" x14ac:dyDescent="0.25">
      <c r="A3704" s="16" t="s">
        <v>408</v>
      </c>
      <c r="B3704" s="16" t="s">
        <v>154</v>
      </c>
      <c r="C3704" s="16" t="s">
        <v>389</v>
      </c>
      <c r="D3704" s="16">
        <v>1995</v>
      </c>
      <c r="E3704" s="16" t="s">
        <v>4275</v>
      </c>
      <c r="F3704" s="16" t="s">
        <v>590</v>
      </c>
      <c r="G3704" s="10">
        <v>359.76400000000001</v>
      </c>
      <c r="H3704" s="73">
        <v>5.8854490000000004</v>
      </c>
      <c r="I3704" s="16" t="s">
        <v>6700</v>
      </c>
      <c r="J3704" s="71">
        <v>4.8087E-3</v>
      </c>
      <c r="K3704" s="71">
        <v>0.95136560000000003</v>
      </c>
      <c r="L3704" s="16">
        <v>-1.8025040000000001</v>
      </c>
      <c r="M3704" s="16">
        <v>-0.50756060000000003</v>
      </c>
      <c r="N3704" s="16">
        <v>-1.2012130000000001</v>
      </c>
      <c r="O3704" s="16">
        <v>-0.4316024</v>
      </c>
      <c r="P3704" s="16">
        <v>-1.267169</v>
      </c>
      <c r="Q3704" s="16">
        <v>-0.60340609999999995</v>
      </c>
      <c r="R3704" s="16">
        <v>0.32769999999999999</v>
      </c>
      <c r="S3704" s="16">
        <v>1E-4</v>
      </c>
      <c r="T3704" s="16">
        <v>2.0000000000000001E-4</v>
      </c>
      <c r="U3704" s="16">
        <v>3.0074999999999998</v>
      </c>
      <c r="V3704" s="16">
        <v>1.68</v>
      </c>
      <c r="W3704" s="16">
        <v>1.49</v>
      </c>
      <c r="X3704" s="16">
        <v>366.99400000000003</v>
      </c>
      <c r="Y3704" s="16">
        <v>37.5242</v>
      </c>
      <c r="Z3704" s="16">
        <v>3.3099999999999997E-2</v>
      </c>
      <c r="AA3704" s="16">
        <v>-0.56500360000000005</v>
      </c>
      <c r="AB3704" s="16">
        <v>0.03</v>
      </c>
      <c r="AC3704" s="16">
        <v>0</v>
      </c>
      <c r="AD3704" s="16">
        <v>25.524999999999999</v>
      </c>
      <c r="AE3704" s="16">
        <v>0.18790000000000001</v>
      </c>
      <c r="AF3704" s="16">
        <v>8.3999999999999995E-3</v>
      </c>
      <c r="AG3704" s="16">
        <v>14634</v>
      </c>
      <c r="AH3704" s="16">
        <v>6.2799999999999995E-2</v>
      </c>
      <c r="AI3704" s="16">
        <v>14.4</v>
      </c>
      <c r="AJ3704" s="16">
        <v>48.4</v>
      </c>
      <c r="AK3704" s="16">
        <v>-1.0004</v>
      </c>
      <c r="AL3704" s="16">
        <v>-0.73570000000000002</v>
      </c>
      <c r="AM3704" s="16">
        <v>-0.44940000000000002</v>
      </c>
      <c r="AN3704" s="16">
        <v>-1.5676000000000001</v>
      </c>
      <c r="AO3704" s="16">
        <v>0.21290000000000001</v>
      </c>
      <c r="AP3704" s="16">
        <v>-0.74880000000000002</v>
      </c>
      <c r="AR3704" s="16">
        <f t="shared" si="145"/>
        <v>1</v>
      </c>
      <c r="AS3704" s="5">
        <f t="shared" si="144"/>
        <v>1.4316999999999913E-2</v>
      </c>
    </row>
    <row r="3705" spans="1:45" x14ac:dyDescent="0.25">
      <c r="A3705" s="16" t="s">
        <v>408</v>
      </c>
      <c r="B3705" s="16" t="s">
        <v>154</v>
      </c>
      <c r="C3705" s="16" t="s">
        <v>389</v>
      </c>
      <c r="D3705" s="16">
        <v>1996</v>
      </c>
      <c r="E3705" s="16" t="s">
        <v>4269</v>
      </c>
      <c r="F3705" s="16" t="s">
        <v>590</v>
      </c>
      <c r="G3705" s="10">
        <v>380.339</v>
      </c>
      <c r="H3705" s="73">
        <v>5.9410619999999996</v>
      </c>
      <c r="I3705" s="16" t="s">
        <v>6700</v>
      </c>
      <c r="J3705" s="71">
        <v>-9.4610000000000007E-3</v>
      </c>
      <c r="K3705" s="71">
        <v>0.9424072</v>
      </c>
      <c r="L3705" s="16">
        <v>-1.764033</v>
      </c>
      <c r="M3705" s="16">
        <v>-0.50756060000000003</v>
      </c>
      <c r="N3705" s="16">
        <v>-1.179575</v>
      </c>
      <c r="O3705" s="16">
        <v>-0.38214530000000002</v>
      </c>
      <c r="P3705" s="16">
        <v>-1.248786</v>
      </c>
      <c r="Q3705" s="16">
        <v>-0.60950550000000003</v>
      </c>
      <c r="R3705" s="16">
        <v>0.32769999999999999</v>
      </c>
      <c r="S3705" s="16">
        <v>1E-4</v>
      </c>
      <c r="T3705" s="16">
        <v>2.0000000000000001E-4</v>
      </c>
      <c r="U3705" s="16">
        <v>3.0015999999999998</v>
      </c>
      <c r="V3705" s="16">
        <v>1.6739999999999999</v>
      </c>
      <c r="W3705" s="16">
        <v>1.8340000000000001</v>
      </c>
      <c r="X3705" s="16">
        <v>367.25299999999999</v>
      </c>
      <c r="Y3705" s="16">
        <v>38.2697</v>
      </c>
      <c r="Z3705" s="16">
        <v>4.0899999999999999E-2</v>
      </c>
      <c r="AA3705" s="16">
        <v>-0.62034730000000005</v>
      </c>
      <c r="AB3705" s="16">
        <v>0.03</v>
      </c>
      <c r="AC3705" s="16">
        <v>0</v>
      </c>
      <c r="AD3705" s="16">
        <v>26.95</v>
      </c>
      <c r="AE3705" s="16">
        <v>0.22389999999999999</v>
      </c>
      <c r="AF3705" s="16">
        <v>1.8700000000000001E-2</v>
      </c>
      <c r="AG3705" s="16">
        <v>14339.8</v>
      </c>
      <c r="AH3705" s="16">
        <v>6.1899999999999997E-2</v>
      </c>
      <c r="AI3705" s="16">
        <v>14.6</v>
      </c>
      <c r="AJ3705" s="16">
        <v>50</v>
      </c>
      <c r="AK3705" s="16">
        <v>-0.95140000000000002</v>
      </c>
      <c r="AL3705" s="16">
        <v>-0.60370000000000001</v>
      </c>
      <c r="AM3705" s="16">
        <v>-0.72799999999999998</v>
      </c>
      <c r="AN3705" s="16">
        <v>-1.6103000000000001</v>
      </c>
      <c r="AO3705" s="16">
        <v>0.2079</v>
      </c>
      <c r="AP3705" s="16">
        <v>-0.63629999999999998</v>
      </c>
      <c r="AR3705" s="16">
        <f t="shared" si="145"/>
        <v>1</v>
      </c>
      <c r="AS3705" s="5">
        <f t="shared" si="144"/>
        <v>3.8471000000000144E-2</v>
      </c>
    </row>
    <row r="3706" spans="1:45" x14ac:dyDescent="0.25">
      <c r="A3706" s="16" t="s">
        <v>408</v>
      </c>
      <c r="B3706" s="16" t="s">
        <v>154</v>
      </c>
      <c r="C3706" s="16" t="s">
        <v>389</v>
      </c>
      <c r="D3706" s="16">
        <v>1997</v>
      </c>
      <c r="E3706" s="16" t="s">
        <v>4283</v>
      </c>
      <c r="F3706" s="16" t="s">
        <v>590</v>
      </c>
      <c r="G3706" s="10">
        <v>387.601</v>
      </c>
      <c r="H3706" s="73">
        <v>5.959975</v>
      </c>
      <c r="I3706" s="16" t="s">
        <v>6700</v>
      </c>
      <c r="J3706" s="71">
        <v>-1.44435E-2</v>
      </c>
      <c r="K3706" s="71">
        <v>0.92889330000000003</v>
      </c>
      <c r="L3706" s="16">
        <v>-1.681999</v>
      </c>
      <c r="M3706" s="16">
        <v>-0.50756060000000003</v>
      </c>
      <c r="N3706" s="16">
        <v>-1.1694359999999999</v>
      </c>
      <c r="O3706" s="16">
        <v>-0.27190199999999998</v>
      </c>
      <c r="P3706" s="16">
        <v>-1.2301230000000001</v>
      </c>
      <c r="Q3706" s="16">
        <v>-0.56801250000000003</v>
      </c>
      <c r="R3706" s="16">
        <v>0.32769999999999999</v>
      </c>
      <c r="S3706" s="16">
        <v>1E-4</v>
      </c>
      <c r="T3706" s="16">
        <v>2.0000000000000001E-4</v>
      </c>
      <c r="U3706" s="16">
        <v>2.9956999999999998</v>
      </c>
      <c r="V3706" s="16">
        <v>1.6679999999999999</v>
      </c>
      <c r="W3706" s="16">
        <v>2.1779999999999999</v>
      </c>
      <c r="X3706" s="16">
        <v>365.709</v>
      </c>
      <c r="Y3706" s="16">
        <v>39.015300000000003</v>
      </c>
      <c r="Z3706" s="16">
        <v>7.3200000000000001E-2</v>
      </c>
      <c r="AA3706" s="16">
        <v>-0.71977179999999996</v>
      </c>
      <c r="AB3706" s="16">
        <v>0.03</v>
      </c>
      <c r="AC3706" s="16">
        <v>0</v>
      </c>
      <c r="AD3706" s="16">
        <v>29.51</v>
      </c>
      <c r="AE3706" s="16">
        <v>0.24490000000000001</v>
      </c>
      <c r="AF3706" s="16">
        <v>2.2599999999999999E-2</v>
      </c>
      <c r="AG3706" s="16">
        <v>14114.9</v>
      </c>
      <c r="AH3706" s="16">
        <v>6.0449999999999997E-2</v>
      </c>
      <c r="AI3706" s="16">
        <v>14.9</v>
      </c>
      <c r="AJ3706" s="16">
        <v>51.6</v>
      </c>
      <c r="AK3706" s="16">
        <v>-0.93210000000000004</v>
      </c>
      <c r="AL3706" s="16">
        <v>-0.76070000000000004</v>
      </c>
      <c r="AM3706" s="16">
        <v>-0.55789999999999995</v>
      </c>
      <c r="AN3706" s="16">
        <v>-1.4134</v>
      </c>
      <c r="AO3706" s="16">
        <v>0.2288</v>
      </c>
      <c r="AP3706" s="16">
        <v>-0.63719999999999999</v>
      </c>
      <c r="AR3706" s="16">
        <f t="shared" si="145"/>
        <v>1</v>
      </c>
      <c r="AS3706" s="5">
        <f t="shared" si="144"/>
        <v>8.203399999999994E-2</v>
      </c>
    </row>
    <row r="3707" spans="1:45" x14ac:dyDescent="0.25">
      <c r="A3707" s="16" t="s">
        <v>408</v>
      </c>
      <c r="B3707" s="16" t="s">
        <v>154</v>
      </c>
      <c r="C3707" s="16" t="s">
        <v>389</v>
      </c>
      <c r="D3707" s="16">
        <v>1998</v>
      </c>
      <c r="E3707" s="16" t="s">
        <v>4285</v>
      </c>
      <c r="F3707" s="16" t="s">
        <v>590</v>
      </c>
      <c r="G3707" s="10">
        <v>394.24700000000001</v>
      </c>
      <c r="H3707" s="73">
        <v>5.9769779999999999</v>
      </c>
      <c r="I3707" s="16" t="s">
        <v>6700</v>
      </c>
      <c r="J3707" s="71">
        <v>3.4422800000000003E-2</v>
      </c>
      <c r="K3707" s="71">
        <v>0.96142510000000003</v>
      </c>
      <c r="L3707" s="16">
        <v>-1.6499459999999999</v>
      </c>
      <c r="M3707" s="16">
        <v>-0.50662850000000004</v>
      </c>
      <c r="N3707" s="16">
        <v>-1.1657029999999999</v>
      </c>
      <c r="O3707" s="16">
        <v>-0.26445049999999998</v>
      </c>
      <c r="P3707" s="16">
        <v>-1.2113350000000001</v>
      </c>
      <c r="Q3707" s="16">
        <v>-0.5265204</v>
      </c>
      <c r="R3707" s="16">
        <v>0.32769999999999999</v>
      </c>
      <c r="S3707" s="16">
        <v>1E-4</v>
      </c>
      <c r="T3707" s="16">
        <v>2.9999999999999997E-4</v>
      </c>
      <c r="U3707" s="16">
        <v>2.9897999999999998</v>
      </c>
      <c r="V3707" s="16">
        <v>1.6619999999999999</v>
      </c>
      <c r="W3707" s="16">
        <v>2.5219999999999998</v>
      </c>
      <c r="X3707" s="16">
        <v>363.16199999999998</v>
      </c>
      <c r="Y3707" s="16">
        <v>39.760800000000003</v>
      </c>
      <c r="Z3707" s="16">
        <v>9.0999999999999998E-2</v>
      </c>
      <c r="AA3707" s="16">
        <v>-0.59665630000000003</v>
      </c>
      <c r="AB3707" s="16">
        <v>0.03</v>
      </c>
      <c r="AC3707" s="16">
        <v>0</v>
      </c>
      <c r="AD3707" s="16">
        <v>26.34</v>
      </c>
      <c r="AE3707" s="16">
        <v>0.24990000000000001</v>
      </c>
      <c r="AF3707" s="16">
        <v>0.13170000000000001</v>
      </c>
      <c r="AG3707" s="16">
        <v>15022.2</v>
      </c>
      <c r="AH3707" s="16">
        <v>5.9299999999999999E-2</v>
      </c>
      <c r="AI3707" s="16">
        <v>15.1</v>
      </c>
      <c r="AJ3707" s="16">
        <v>53.2</v>
      </c>
      <c r="AK3707" s="16">
        <v>-0.91279999999999994</v>
      </c>
      <c r="AL3707" s="16">
        <v>-0.91759999999999997</v>
      </c>
      <c r="AM3707" s="16">
        <v>-0.38779999999999998</v>
      </c>
      <c r="AN3707" s="16">
        <v>-1.2164999999999999</v>
      </c>
      <c r="AO3707" s="16">
        <v>0.24959999999999999</v>
      </c>
      <c r="AP3707" s="16">
        <v>-0.6381</v>
      </c>
      <c r="AR3707" s="16">
        <f t="shared" si="145"/>
        <v>1</v>
      </c>
      <c r="AS3707" s="5">
        <f t="shared" si="144"/>
        <v>3.2053000000000109E-2</v>
      </c>
    </row>
    <row r="3708" spans="1:45" x14ac:dyDescent="0.25">
      <c r="A3708" s="16" t="s">
        <v>408</v>
      </c>
      <c r="B3708" s="16" t="s">
        <v>154</v>
      </c>
      <c r="C3708" s="16" t="s">
        <v>389</v>
      </c>
      <c r="D3708" s="16">
        <v>1999</v>
      </c>
      <c r="E3708" s="16" t="s">
        <v>4262</v>
      </c>
      <c r="F3708" s="16" t="s">
        <v>590</v>
      </c>
      <c r="G3708" s="10">
        <v>412.798</v>
      </c>
      <c r="H3708" s="73">
        <v>6.0229600000000003</v>
      </c>
      <c r="I3708" s="16" t="s">
        <v>6700</v>
      </c>
      <c r="J3708" s="71">
        <v>1.0943400000000001E-2</v>
      </c>
      <c r="K3708" s="71">
        <v>0.97200419999999998</v>
      </c>
      <c r="L3708" s="16">
        <v>-1.628325</v>
      </c>
      <c r="M3708" s="16">
        <v>-0.50662850000000004</v>
      </c>
      <c r="N3708" s="16">
        <v>-1.1317390000000001</v>
      </c>
      <c r="O3708" s="16">
        <v>-0.22655739999999999</v>
      </c>
      <c r="P3708" s="16">
        <v>-1.192761</v>
      </c>
      <c r="Q3708" s="16">
        <v>-0.57242800000000005</v>
      </c>
      <c r="R3708" s="16">
        <v>0.32769999999999999</v>
      </c>
      <c r="S3708" s="16">
        <v>1E-4</v>
      </c>
      <c r="T3708" s="16">
        <v>2.9999999999999997E-4</v>
      </c>
      <c r="U3708" s="16">
        <v>2.9839000000000002</v>
      </c>
      <c r="V3708" s="16">
        <v>1.6559999999999999</v>
      </c>
      <c r="W3708" s="16">
        <v>2.8660000000000001</v>
      </c>
      <c r="X3708" s="16">
        <v>365.35300000000001</v>
      </c>
      <c r="Y3708" s="16">
        <v>40.506300000000003</v>
      </c>
      <c r="Z3708" s="16">
        <v>7.7100000000000002E-2</v>
      </c>
      <c r="AA3708" s="16">
        <v>-0.73724880000000004</v>
      </c>
      <c r="AB3708" s="16">
        <v>0.03</v>
      </c>
      <c r="AC3708" s="16">
        <v>0</v>
      </c>
      <c r="AD3708" s="16">
        <v>29.96</v>
      </c>
      <c r="AE3708" s="16">
        <v>0.24349999999999999</v>
      </c>
      <c r="AF3708" s="16">
        <v>0.2397</v>
      </c>
      <c r="AG3708" s="16">
        <v>14576.2</v>
      </c>
      <c r="AH3708" s="16">
        <v>5.96E-2</v>
      </c>
      <c r="AI3708" s="16">
        <v>15.3</v>
      </c>
      <c r="AJ3708" s="16">
        <v>54.8</v>
      </c>
      <c r="AK3708" s="16">
        <v>-0.98560000000000003</v>
      </c>
      <c r="AL3708" s="16">
        <v>-0.88500000000000001</v>
      </c>
      <c r="AM3708" s="16">
        <v>-0.38529999999999998</v>
      </c>
      <c r="AN3708" s="16">
        <v>-1.2786999999999999</v>
      </c>
      <c r="AO3708" s="16">
        <v>0.1643</v>
      </c>
      <c r="AP3708" s="16">
        <v>-0.71489999999999998</v>
      </c>
      <c r="AR3708" s="16">
        <f t="shared" si="145"/>
        <v>1</v>
      </c>
      <c r="AS3708" s="5">
        <f t="shared" si="144"/>
        <v>2.162099999999989E-2</v>
      </c>
    </row>
    <row r="3709" spans="1:45" x14ac:dyDescent="0.25">
      <c r="A3709" s="16" t="s">
        <v>408</v>
      </c>
      <c r="B3709" s="16" t="s">
        <v>154</v>
      </c>
      <c r="C3709" s="16" t="s">
        <v>389</v>
      </c>
      <c r="D3709" s="16">
        <v>2000</v>
      </c>
      <c r="E3709" s="16" t="s">
        <v>4276</v>
      </c>
      <c r="F3709" s="16" t="s">
        <v>590</v>
      </c>
      <c r="G3709" s="10">
        <v>412.19600000000003</v>
      </c>
      <c r="H3709" s="73">
        <v>6.0214999999999996</v>
      </c>
      <c r="I3709" s="16">
        <v>24039274</v>
      </c>
      <c r="J3709" s="71">
        <v>-6.5878000000000004E-3</v>
      </c>
      <c r="K3709" s="71">
        <v>0.96562179999999997</v>
      </c>
      <c r="L3709" s="16">
        <v>-1.641669</v>
      </c>
      <c r="M3709" s="16">
        <v>-0.50476449999999995</v>
      </c>
      <c r="N3709" s="16">
        <v>-1.169554</v>
      </c>
      <c r="O3709" s="16">
        <v>-0.1975016</v>
      </c>
      <c r="P3709" s="16">
        <v>-1.1737249999999999</v>
      </c>
      <c r="Q3709" s="16">
        <v>-0.61829979999999995</v>
      </c>
      <c r="R3709" s="16">
        <v>0.32769999999999999</v>
      </c>
      <c r="S3709" s="16">
        <v>1E-4</v>
      </c>
      <c r="T3709" s="16">
        <v>5.0000000000000001E-4</v>
      </c>
      <c r="U3709" s="16">
        <v>2.4617</v>
      </c>
      <c r="V3709" s="16">
        <v>1.65</v>
      </c>
      <c r="W3709" s="16">
        <v>3.21</v>
      </c>
      <c r="X3709" s="16">
        <v>364.80399999999997</v>
      </c>
      <c r="Y3709" s="16">
        <v>41.251800000000003</v>
      </c>
      <c r="Z3709" s="16">
        <v>8.1900000000000001E-2</v>
      </c>
      <c r="AA3709" s="16">
        <v>-0.74909420000000004</v>
      </c>
      <c r="AB3709" s="16">
        <v>0.03</v>
      </c>
      <c r="AC3709" s="16">
        <v>0</v>
      </c>
      <c r="AD3709" s="16">
        <v>30.265000000000001</v>
      </c>
      <c r="AE3709" s="16">
        <v>0.25409999999999999</v>
      </c>
      <c r="AF3709" s="16">
        <v>0.52280000000000004</v>
      </c>
      <c r="AG3709" s="16">
        <v>14581</v>
      </c>
      <c r="AH3709" s="16">
        <v>5.7099999999999998E-2</v>
      </c>
      <c r="AI3709" s="16">
        <v>15.6</v>
      </c>
      <c r="AJ3709" s="16">
        <v>56.4</v>
      </c>
      <c r="AK3709" s="16">
        <v>-1.0583</v>
      </c>
      <c r="AL3709" s="16">
        <v>-0.85240000000000005</v>
      </c>
      <c r="AM3709" s="16">
        <v>-0.38269999999999998</v>
      </c>
      <c r="AN3709" s="16">
        <v>-1.3409</v>
      </c>
      <c r="AO3709" s="16">
        <v>7.9000000000000001E-2</v>
      </c>
      <c r="AP3709" s="16">
        <v>-0.79169999999999996</v>
      </c>
      <c r="AR3709" s="16">
        <f t="shared" si="145"/>
        <v>0</v>
      </c>
      <c r="AS3709" s="5">
        <f t="shared" si="144"/>
        <v>-1.3344000000000023E-2</v>
      </c>
    </row>
    <row r="3710" spans="1:45" x14ac:dyDescent="0.25">
      <c r="A3710" s="16" t="s">
        <v>408</v>
      </c>
      <c r="B3710" s="16" t="s">
        <v>154</v>
      </c>
      <c r="C3710" s="16" t="s">
        <v>389</v>
      </c>
      <c r="D3710" s="16">
        <v>2001</v>
      </c>
      <c r="E3710" s="16" t="s">
        <v>4265</v>
      </c>
      <c r="F3710" s="16" t="s">
        <v>590</v>
      </c>
      <c r="G3710" s="10">
        <v>419.33600000000001</v>
      </c>
      <c r="H3710" s="73">
        <v>6.038672</v>
      </c>
      <c r="I3710" s="16">
        <v>24854892</v>
      </c>
      <c r="J3710" s="71">
        <v>2.9805999999999999E-2</v>
      </c>
      <c r="K3710" s="71">
        <v>0.99483639999999995</v>
      </c>
      <c r="L3710" s="16">
        <v>-1.630776</v>
      </c>
      <c r="M3710" s="16">
        <v>-0.50476449999999995</v>
      </c>
      <c r="N3710" s="16">
        <v>-1.1093090000000001</v>
      </c>
      <c r="O3710" s="16">
        <v>-0.24578140000000001</v>
      </c>
      <c r="P3710" s="16">
        <v>-1.151743</v>
      </c>
      <c r="Q3710" s="16">
        <v>-0.62711249999999996</v>
      </c>
      <c r="R3710" s="16">
        <v>0.32769999999999999</v>
      </c>
      <c r="S3710" s="16">
        <v>1E-4</v>
      </c>
      <c r="T3710" s="16">
        <v>5.0000000000000001E-4</v>
      </c>
      <c r="U3710" s="16">
        <v>2.9721000000000002</v>
      </c>
      <c r="V3710" s="16">
        <v>2.1280000000000001</v>
      </c>
      <c r="W3710" s="16">
        <v>3.0219999999999998</v>
      </c>
      <c r="X3710" s="16">
        <v>365.99900000000002</v>
      </c>
      <c r="Y3710" s="16">
        <v>41.997300000000003</v>
      </c>
      <c r="Z3710" s="16">
        <v>8.4900000000000003E-2</v>
      </c>
      <c r="AA3710" s="16">
        <v>-0.54344870000000001</v>
      </c>
      <c r="AB3710" s="16">
        <v>0.03</v>
      </c>
      <c r="AC3710" s="16">
        <v>0</v>
      </c>
      <c r="AD3710" s="16">
        <v>24.97</v>
      </c>
      <c r="AE3710" s="16">
        <v>0.2238</v>
      </c>
      <c r="AF3710" s="16">
        <v>1.1301000000000001</v>
      </c>
      <c r="AG3710" s="16">
        <v>16433</v>
      </c>
      <c r="AH3710" s="16">
        <v>5.9799999999999999E-2</v>
      </c>
      <c r="AI3710" s="16">
        <v>15.8</v>
      </c>
      <c r="AJ3710" s="16">
        <v>58</v>
      </c>
      <c r="AK3710" s="16">
        <v>-0.99590000000000001</v>
      </c>
      <c r="AL3710" s="16">
        <v>-0.89700000000000002</v>
      </c>
      <c r="AM3710" s="16">
        <v>-0.40210000000000001</v>
      </c>
      <c r="AN3710" s="16">
        <v>-1.4159999999999999</v>
      </c>
      <c r="AO3710" s="16">
        <v>2.3599999999999999E-2</v>
      </c>
      <c r="AP3710" s="16">
        <v>-0.72060000000000002</v>
      </c>
      <c r="AR3710" s="16">
        <f t="shared" si="145"/>
        <v>0</v>
      </c>
      <c r="AS3710" s="5">
        <f t="shared" si="144"/>
        <v>1.0893000000000042E-2</v>
      </c>
    </row>
    <row r="3711" spans="1:45" x14ac:dyDescent="0.25">
      <c r="A3711" s="16" t="s">
        <v>408</v>
      </c>
      <c r="B3711" s="16" t="s">
        <v>154</v>
      </c>
      <c r="C3711" s="16" t="s">
        <v>389</v>
      </c>
      <c r="D3711" s="16">
        <v>2002</v>
      </c>
      <c r="E3711" s="16" t="s">
        <v>4284</v>
      </c>
      <c r="F3711" s="16" t="s">
        <v>590</v>
      </c>
      <c r="G3711" s="10">
        <v>440.65199999999999</v>
      </c>
      <c r="H3711" s="73">
        <v>6.0882560000000003</v>
      </c>
      <c r="I3711" s="16">
        <v>25718048</v>
      </c>
      <c r="J3711" s="71">
        <v>1.36422E-2</v>
      </c>
      <c r="K3711" s="71">
        <v>1.0085010000000001</v>
      </c>
      <c r="L3711" s="16">
        <v>-1.610201</v>
      </c>
      <c r="M3711" s="16">
        <v>-0.48299019999999998</v>
      </c>
      <c r="N3711" s="16">
        <v>-1.1055809999999999</v>
      </c>
      <c r="O3711" s="16">
        <v>-0.23747599999999999</v>
      </c>
      <c r="P3711" s="16">
        <v>-1.1315040000000001</v>
      </c>
      <c r="Q3711" s="16">
        <v>-0.6359243</v>
      </c>
      <c r="R3711" s="16">
        <v>0.36759999999999998</v>
      </c>
      <c r="S3711" s="16">
        <v>1E-4</v>
      </c>
      <c r="T3711" s="16">
        <v>5.0000000000000001E-4</v>
      </c>
      <c r="U3711" s="16">
        <v>2.9662000000000002</v>
      </c>
      <c r="V3711" s="16">
        <v>2.6059999999999999</v>
      </c>
      <c r="W3711" s="16">
        <v>2.8340000000000001</v>
      </c>
      <c r="X3711" s="16">
        <v>366.84699999999998</v>
      </c>
      <c r="Y3711" s="16">
        <v>42.742800000000003</v>
      </c>
      <c r="Z3711" s="16">
        <v>8.0399999999999999E-2</v>
      </c>
      <c r="AA3711" s="16">
        <v>-0.54539059999999995</v>
      </c>
      <c r="AB3711" s="16">
        <v>0.03</v>
      </c>
      <c r="AC3711" s="16">
        <v>0</v>
      </c>
      <c r="AD3711" s="16">
        <v>25.02</v>
      </c>
      <c r="AE3711" s="16">
        <v>0.21190000000000001</v>
      </c>
      <c r="AF3711" s="16">
        <v>1.516</v>
      </c>
      <c r="AG3711" s="16">
        <v>18168.3</v>
      </c>
      <c r="AH3711" s="16">
        <v>5.96E-2</v>
      </c>
      <c r="AI3711" s="16">
        <v>16</v>
      </c>
      <c r="AJ3711" s="16">
        <v>59.6</v>
      </c>
      <c r="AK3711" s="16">
        <v>-0.9335</v>
      </c>
      <c r="AL3711" s="16">
        <v>-0.94169999999999998</v>
      </c>
      <c r="AM3711" s="16">
        <v>-0.4214</v>
      </c>
      <c r="AN3711" s="16">
        <v>-1.4911000000000001</v>
      </c>
      <c r="AO3711" s="16">
        <v>-3.1800000000000002E-2</v>
      </c>
      <c r="AP3711" s="16">
        <v>-0.64949999999999997</v>
      </c>
      <c r="AR3711" s="16">
        <f t="shared" si="145"/>
        <v>0</v>
      </c>
      <c r="AS3711" s="5">
        <f t="shared" si="144"/>
        <v>2.057500000000001E-2</v>
      </c>
    </row>
    <row r="3712" spans="1:45" x14ac:dyDescent="0.25">
      <c r="A3712" s="16" t="s">
        <v>408</v>
      </c>
      <c r="B3712" s="16" t="s">
        <v>154</v>
      </c>
      <c r="C3712" s="16" t="s">
        <v>389</v>
      </c>
      <c r="D3712" s="16">
        <v>2003</v>
      </c>
      <c r="E3712" s="16" t="s">
        <v>4273</v>
      </c>
      <c r="F3712" s="16" t="s">
        <v>590</v>
      </c>
      <c r="G3712" s="10">
        <v>453.19799999999998</v>
      </c>
      <c r="H3712" s="73">
        <v>6.1163290000000003</v>
      </c>
      <c r="I3712" s="16">
        <v>26624820</v>
      </c>
      <c r="J3712" s="71">
        <v>1.7203599999999999E-2</v>
      </c>
      <c r="K3712" s="71">
        <v>1.0260009999999999</v>
      </c>
      <c r="L3712" s="16">
        <v>-1.529725</v>
      </c>
      <c r="M3712" s="16">
        <v>-0.54421629999999999</v>
      </c>
      <c r="N3712" s="16">
        <v>-1.096352</v>
      </c>
      <c r="O3712" s="16">
        <v>-0.13122809999999999</v>
      </c>
      <c r="P3712" s="16">
        <v>-1.1072029999999999</v>
      </c>
      <c r="Q3712" s="16">
        <v>-0.53714969999999995</v>
      </c>
      <c r="R3712" s="16">
        <v>0.25609999999999999</v>
      </c>
      <c r="S3712" s="16">
        <v>0</v>
      </c>
      <c r="T3712" s="16">
        <v>5.0000000000000001E-4</v>
      </c>
      <c r="U3712" s="16">
        <v>2.9603000000000002</v>
      </c>
      <c r="V3712" s="16">
        <v>3.0840000000000001</v>
      </c>
      <c r="W3712" s="16">
        <v>2.6459999999999999</v>
      </c>
      <c r="X3712" s="16">
        <v>368.55599999999998</v>
      </c>
      <c r="Y3712" s="16">
        <v>43.488300000000002</v>
      </c>
      <c r="Z3712" s="16">
        <v>8.7099999999999997E-2</v>
      </c>
      <c r="AA3712" s="16">
        <v>-0.77375609999999995</v>
      </c>
      <c r="AB3712" s="16">
        <v>0.03</v>
      </c>
      <c r="AC3712" s="16">
        <v>0</v>
      </c>
      <c r="AD3712" s="16">
        <v>30.9</v>
      </c>
      <c r="AE3712" s="16">
        <v>0.2273</v>
      </c>
      <c r="AF3712" s="16">
        <v>2.8919999999999999</v>
      </c>
      <c r="AG3712" s="16">
        <v>17674.400000000001</v>
      </c>
      <c r="AH3712" s="16">
        <v>6.2100000000000002E-2</v>
      </c>
      <c r="AI3712" s="16">
        <v>16.3</v>
      </c>
      <c r="AJ3712" s="16">
        <v>61.2</v>
      </c>
      <c r="AK3712" s="16">
        <v>-0.64159999999999995</v>
      </c>
      <c r="AL3712" s="16">
        <v>-0.7974</v>
      </c>
      <c r="AM3712" s="16">
        <v>-0.34360000000000002</v>
      </c>
      <c r="AN3712" s="16">
        <v>-1.5966</v>
      </c>
      <c r="AO3712" s="16">
        <v>-4.4999999999999997E-3</v>
      </c>
      <c r="AP3712" s="16">
        <v>-0.54039999999999999</v>
      </c>
      <c r="AR3712" s="16">
        <f t="shared" si="145"/>
        <v>0</v>
      </c>
      <c r="AS3712" s="5">
        <f t="shared" si="144"/>
        <v>8.0475999999999992E-2</v>
      </c>
    </row>
    <row r="3713" spans="1:45" x14ac:dyDescent="0.25">
      <c r="A3713" s="16" t="s">
        <v>408</v>
      </c>
      <c r="B3713" s="16" t="s">
        <v>154</v>
      </c>
      <c r="C3713" s="16" t="s">
        <v>389</v>
      </c>
      <c r="D3713" s="16">
        <v>2004</v>
      </c>
      <c r="E3713" s="16" t="s">
        <v>4282</v>
      </c>
      <c r="F3713" s="16" t="s">
        <v>590</v>
      </c>
      <c r="G3713" s="10">
        <v>467.48</v>
      </c>
      <c r="H3713" s="73">
        <v>6.1473570000000004</v>
      </c>
      <c r="I3713" s="16">
        <v>27568436</v>
      </c>
      <c r="J3713" s="71">
        <v>1.05851E-2</v>
      </c>
      <c r="K3713" s="71">
        <v>1.0369189999999999</v>
      </c>
      <c r="L3713" s="16">
        <v>-1.367772</v>
      </c>
      <c r="M3713" s="16">
        <v>-0.53951839999999995</v>
      </c>
      <c r="N3713" s="16">
        <v>-0.89639930000000001</v>
      </c>
      <c r="O3713" s="16">
        <v>-3.5716299999999999E-2</v>
      </c>
      <c r="P3713" s="16">
        <v>-1.0844229999999999</v>
      </c>
      <c r="Q3713" s="16">
        <v>-0.49938549999999998</v>
      </c>
      <c r="R3713" s="16">
        <v>0.2606</v>
      </c>
      <c r="S3713" s="16">
        <v>1E-4</v>
      </c>
      <c r="T3713" s="16">
        <v>6.9999999999999999E-4</v>
      </c>
      <c r="U3713" s="16">
        <v>4.9523999999999999</v>
      </c>
      <c r="V3713" s="16">
        <v>3.5619999999999998</v>
      </c>
      <c r="W3713" s="16">
        <v>2.4580000000000002</v>
      </c>
      <c r="X3713" s="16">
        <v>367.22699999999998</v>
      </c>
      <c r="Y3713" s="16">
        <v>47.7971</v>
      </c>
      <c r="Z3713" s="16">
        <v>8.4099999999999994E-2</v>
      </c>
      <c r="AA3713" s="16">
        <v>-0.79822389999999999</v>
      </c>
      <c r="AB3713" s="16">
        <v>0.03</v>
      </c>
      <c r="AC3713" s="16">
        <v>0</v>
      </c>
      <c r="AD3713" s="16">
        <v>31.53</v>
      </c>
      <c r="AE3713" s="16">
        <v>0.25769999999999998</v>
      </c>
      <c r="AF3713" s="16">
        <v>4.1958000000000002</v>
      </c>
      <c r="AG3713" s="16">
        <v>19244.3</v>
      </c>
      <c r="AH3713" s="16">
        <v>6.0299999999999999E-2</v>
      </c>
      <c r="AI3713" s="16">
        <v>16.5</v>
      </c>
      <c r="AJ3713" s="16">
        <v>62.8</v>
      </c>
      <c r="AK3713" s="16">
        <v>-0.65200000000000002</v>
      </c>
      <c r="AL3713" s="16">
        <v>-0.74709999999999999</v>
      </c>
      <c r="AM3713" s="16">
        <v>-0.34449999999999997</v>
      </c>
      <c r="AN3713" s="16">
        <v>-1.296</v>
      </c>
      <c r="AO3713" s="16">
        <v>4.1000000000000003E-3</v>
      </c>
      <c r="AP3713" s="16">
        <v>-0.63470000000000004</v>
      </c>
      <c r="AR3713" s="16">
        <f t="shared" si="145"/>
        <v>0</v>
      </c>
      <c r="AS3713" s="5">
        <f t="shared" si="144"/>
        <v>0.16195300000000001</v>
      </c>
    </row>
    <row r="3714" spans="1:45" x14ac:dyDescent="0.25">
      <c r="A3714" s="16" t="s">
        <v>408</v>
      </c>
      <c r="B3714" s="16" t="s">
        <v>154</v>
      </c>
      <c r="C3714" s="16" t="s">
        <v>389</v>
      </c>
      <c r="D3714" s="16">
        <v>2005</v>
      </c>
      <c r="E3714" s="16" t="s">
        <v>4277</v>
      </c>
      <c r="F3714" s="16" t="s">
        <v>590</v>
      </c>
      <c r="G3714" s="10">
        <v>480.09500000000003</v>
      </c>
      <c r="H3714" s="73">
        <v>6.1739850000000001</v>
      </c>
      <c r="I3714" s="16">
        <v>28543940</v>
      </c>
      <c r="J3714" s="71">
        <v>4.3212199999999999E-2</v>
      </c>
      <c r="K3714" s="71">
        <v>1.0827089999999999</v>
      </c>
      <c r="L3714" s="16">
        <v>-1.5209029999999999</v>
      </c>
      <c r="M3714" s="16">
        <v>-0.56379489999999999</v>
      </c>
      <c r="N3714" s="16">
        <v>-1.1098539999999999</v>
      </c>
      <c r="O3714" s="16">
        <v>-9.6599099999999993E-2</v>
      </c>
      <c r="P3714" s="16">
        <v>-1.0622929999999999</v>
      </c>
      <c r="Q3714" s="16">
        <v>-0.56903040000000005</v>
      </c>
      <c r="R3714" s="16">
        <v>0.21510000000000001</v>
      </c>
      <c r="S3714" s="16">
        <v>0</v>
      </c>
      <c r="T3714" s="16">
        <v>8.0000000000000004E-4</v>
      </c>
      <c r="U3714" s="16">
        <v>2.9485000000000001</v>
      </c>
      <c r="V3714" s="16">
        <v>4.04</v>
      </c>
      <c r="W3714" s="16">
        <v>2.27</v>
      </c>
      <c r="X3714" s="16">
        <v>366.96499999999997</v>
      </c>
      <c r="Y3714" s="16">
        <v>44.6815</v>
      </c>
      <c r="Z3714" s="16">
        <v>8.5199999999999998E-2</v>
      </c>
      <c r="AA3714" s="16">
        <v>-0.81045769999999995</v>
      </c>
      <c r="AB3714" s="16">
        <v>0.03</v>
      </c>
      <c r="AC3714" s="16">
        <v>0</v>
      </c>
      <c r="AD3714" s="16">
        <v>31.844999999999999</v>
      </c>
      <c r="AE3714" s="16">
        <v>0.30470000000000003</v>
      </c>
      <c r="AF3714" s="16">
        <v>4.5789999999999997</v>
      </c>
      <c r="AG3714" s="16">
        <v>19474.5</v>
      </c>
      <c r="AH3714" s="16">
        <v>6.0449999999999997E-2</v>
      </c>
      <c r="AI3714" s="16">
        <v>16.8</v>
      </c>
      <c r="AJ3714" s="16">
        <v>64.5</v>
      </c>
      <c r="AK3714" s="16">
        <v>-0.52839999999999998</v>
      </c>
      <c r="AL3714" s="16">
        <v>-0.84360000000000002</v>
      </c>
      <c r="AM3714" s="16">
        <v>-0.53620000000000001</v>
      </c>
      <c r="AN3714" s="16">
        <v>-1.4307000000000001</v>
      </c>
      <c r="AO3714" s="16">
        <v>-0.1782</v>
      </c>
      <c r="AP3714" s="16">
        <v>-0.56159999999999999</v>
      </c>
      <c r="AR3714" s="16">
        <f t="shared" si="145"/>
        <v>0</v>
      </c>
      <c r="AS3714" s="5">
        <f t="shared" si="144"/>
        <v>-0.15313099999999991</v>
      </c>
    </row>
    <row r="3715" spans="1:45" x14ac:dyDescent="0.25">
      <c r="A3715" s="16" t="s">
        <v>408</v>
      </c>
      <c r="B3715" s="16" t="s">
        <v>154</v>
      </c>
      <c r="C3715" s="16" t="s">
        <v>389</v>
      </c>
      <c r="D3715" s="16">
        <v>2006</v>
      </c>
      <c r="E3715" s="16" t="s">
        <v>4263</v>
      </c>
      <c r="F3715" s="16" t="s">
        <v>590</v>
      </c>
      <c r="G3715" s="10">
        <v>513.75300000000004</v>
      </c>
      <c r="H3715" s="73">
        <v>6.2417420000000003</v>
      </c>
      <c r="I3715" s="16">
        <v>29550662</v>
      </c>
      <c r="J3715" s="71">
        <v>-1.09944E-2</v>
      </c>
      <c r="K3715" s="71">
        <v>1.07087</v>
      </c>
      <c r="L3715" s="16">
        <v>-1.4434709999999999</v>
      </c>
      <c r="M3715" s="16">
        <v>-0.51785320000000001</v>
      </c>
      <c r="N3715" s="16">
        <v>-1.119969</v>
      </c>
      <c r="O3715" s="16">
        <v>-9.3249600000000002E-2</v>
      </c>
      <c r="P3715" s="16">
        <v>-1.036727</v>
      </c>
      <c r="Q3715" s="16">
        <v>-0.45566770000000001</v>
      </c>
      <c r="R3715" s="16">
        <v>0.30030000000000001</v>
      </c>
      <c r="S3715" s="16">
        <v>1E-4</v>
      </c>
      <c r="T3715" s="16">
        <v>6.9999999999999999E-4</v>
      </c>
      <c r="U3715" s="16">
        <v>2.9426000000000001</v>
      </c>
      <c r="V3715" s="16">
        <v>4.758</v>
      </c>
      <c r="W3715" s="16">
        <v>2.2000000000000002</v>
      </c>
      <c r="X3715" s="16">
        <v>363.71800000000002</v>
      </c>
      <c r="Y3715" s="16">
        <v>44.944400000000002</v>
      </c>
      <c r="Z3715" s="16">
        <v>9.0499999999999997E-2</v>
      </c>
      <c r="AA3715" s="16">
        <v>-0.77453289999999997</v>
      </c>
      <c r="AB3715" s="16">
        <v>0.03</v>
      </c>
      <c r="AC3715" s="16">
        <v>0</v>
      </c>
      <c r="AD3715" s="16">
        <v>30.92</v>
      </c>
      <c r="AE3715" s="16">
        <v>0.36399999999999999</v>
      </c>
      <c r="AF3715" s="16">
        <v>6.7610999999999999</v>
      </c>
      <c r="AG3715" s="16">
        <v>19183.2</v>
      </c>
      <c r="AH3715" s="16">
        <v>6.0299999999999999E-2</v>
      </c>
      <c r="AI3715" s="16">
        <v>17</v>
      </c>
      <c r="AJ3715" s="16">
        <v>66.099999999999994</v>
      </c>
      <c r="AK3715" s="16">
        <v>-0.42299999999999999</v>
      </c>
      <c r="AL3715" s="16">
        <v>-0.78180000000000005</v>
      </c>
      <c r="AM3715" s="16">
        <v>-0.49440000000000001</v>
      </c>
      <c r="AN3715" s="16">
        <v>-1.1576</v>
      </c>
      <c r="AO3715" s="16">
        <v>-0.21460000000000001</v>
      </c>
      <c r="AP3715" s="16">
        <v>-0.33710000000000001</v>
      </c>
      <c r="AR3715" s="16">
        <f t="shared" si="145"/>
        <v>0</v>
      </c>
      <c r="AS3715" s="5">
        <f t="shared" si="144"/>
        <v>7.7431999999999945E-2</v>
      </c>
    </row>
    <row r="3716" spans="1:45" x14ac:dyDescent="0.25">
      <c r="A3716" s="16" t="s">
        <v>408</v>
      </c>
      <c r="B3716" s="16" t="s">
        <v>154</v>
      </c>
      <c r="C3716" s="16" t="s">
        <v>389</v>
      </c>
      <c r="D3716" s="16">
        <v>2007</v>
      </c>
      <c r="E3716" s="16" t="s">
        <v>4266</v>
      </c>
      <c r="F3716" s="16" t="s">
        <v>590</v>
      </c>
      <c r="G3716" s="10">
        <v>538.03899999999999</v>
      </c>
      <c r="H3716" s="73">
        <v>6.2879319999999996</v>
      </c>
      <c r="I3716" s="16">
        <v>30590487</v>
      </c>
      <c r="J3716" s="71">
        <v>-4.9649999999999998E-3</v>
      </c>
      <c r="K3716" s="71">
        <v>1.0655669999999999</v>
      </c>
      <c r="L3716" s="16">
        <v>-1.3722049999999999</v>
      </c>
      <c r="M3716" s="16">
        <v>-0.4680202</v>
      </c>
      <c r="N3716" s="16">
        <v>-1.0872090000000001</v>
      </c>
      <c r="O3716" s="16">
        <v>-8.0054399999999998E-2</v>
      </c>
      <c r="P3716" s="16">
        <v>-0.99447450000000004</v>
      </c>
      <c r="Q3716" s="16">
        <v>-0.43385879999999999</v>
      </c>
      <c r="R3716" s="16">
        <v>0.38819999999999999</v>
      </c>
      <c r="S3716" s="16">
        <v>1E-4</v>
      </c>
      <c r="T3716" s="16">
        <v>8.9999999999999998E-4</v>
      </c>
      <c r="U3716" s="16">
        <v>2.9367000000000001</v>
      </c>
      <c r="V3716" s="16">
        <v>5.476</v>
      </c>
      <c r="W3716" s="16">
        <v>2.13</v>
      </c>
      <c r="X3716" s="16">
        <v>367.19299999999998</v>
      </c>
      <c r="Y3716" s="16">
        <v>45.270200000000003</v>
      </c>
      <c r="Z3716" s="16">
        <v>8.8999999999999996E-2</v>
      </c>
      <c r="AA3716" s="16">
        <v>-0.8009425</v>
      </c>
      <c r="AB3716" s="16">
        <v>0.03</v>
      </c>
      <c r="AC3716" s="16">
        <v>0</v>
      </c>
      <c r="AD3716" s="16">
        <v>31.6</v>
      </c>
      <c r="AE3716" s="16">
        <v>0.53949999999999998</v>
      </c>
      <c r="AF3716" s="16">
        <v>13.6526</v>
      </c>
      <c r="AG3716" s="16">
        <v>19858.8</v>
      </c>
      <c r="AH3716" s="16">
        <v>5.9650000000000002E-2</v>
      </c>
      <c r="AI3716" s="16">
        <v>17.3</v>
      </c>
      <c r="AJ3716" s="16">
        <v>67.7</v>
      </c>
      <c r="AK3716" s="16">
        <v>-0.47439999999999999</v>
      </c>
      <c r="AL3716" s="16">
        <v>-0.82150000000000001</v>
      </c>
      <c r="AM3716" s="16">
        <v>-0.42149999999999999</v>
      </c>
      <c r="AN3716" s="16">
        <v>-0.96060000000000001</v>
      </c>
      <c r="AO3716" s="16">
        <v>-0.20469999999999999</v>
      </c>
      <c r="AP3716" s="16">
        <v>-0.38030000000000003</v>
      </c>
      <c r="AR3716" s="16">
        <f t="shared" si="145"/>
        <v>0</v>
      </c>
      <c r="AS3716" s="5">
        <f t="shared" ref="AS3716:AS3779" si="146">IF(D3716=1985, 0, L3716-L3715)</f>
        <v>7.1266000000000052E-2</v>
      </c>
    </row>
    <row r="3717" spans="1:45" x14ac:dyDescent="0.25">
      <c r="A3717" s="16" t="s">
        <v>408</v>
      </c>
      <c r="B3717" s="16" t="s">
        <v>154</v>
      </c>
      <c r="C3717" s="16" t="s">
        <v>389</v>
      </c>
      <c r="D3717" s="16">
        <v>2008</v>
      </c>
      <c r="E3717" s="16" t="s">
        <v>4288</v>
      </c>
      <c r="F3717" s="16" t="s">
        <v>590</v>
      </c>
      <c r="G3717" s="10">
        <v>565.06799999999998</v>
      </c>
      <c r="H3717" s="73">
        <v>6.3369460000000002</v>
      </c>
      <c r="I3717" s="16">
        <v>31663896</v>
      </c>
      <c r="J3717" s="71">
        <v>4.0961000000000001E-3</v>
      </c>
      <c r="K3717" s="71">
        <v>1.0699399999999999</v>
      </c>
      <c r="L3717" s="16">
        <v>-1.3276479999999999</v>
      </c>
      <c r="M3717" s="16">
        <v>-0.50273250000000003</v>
      </c>
      <c r="N3717" s="16">
        <v>-1.0663009999999999</v>
      </c>
      <c r="O3717" s="16">
        <v>-4.7883999999999999E-3</v>
      </c>
      <c r="P3717" s="16">
        <v>-0.93696710000000005</v>
      </c>
      <c r="Q3717" s="16">
        <v>-0.46037879999999998</v>
      </c>
      <c r="R3717" s="16">
        <v>0.32629999999999998</v>
      </c>
      <c r="S3717" s="16">
        <v>1E-4</v>
      </c>
      <c r="T3717" s="16">
        <v>8.0000000000000004E-4</v>
      </c>
      <c r="U3717" s="16">
        <v>2.9308000000000001</v>
      </c>
      <c r="V3717" s="16">
        <v>6.194</v>
      </c>
      <c r="W3717" s="16">
        <v>2.06</v>
      </c>
      <c r="X3717" s="16">
        <v>368.81</v>
      </c>
      <c r="Y3717" s="16">
        <v>46.9617</v>
      </c>
      <c r="Z3717" s="16">
        <v>9.3100000000000002E-2</v>
      </c>
      <c r="AA3717" s="16">
        <v>-0.89259940000000004</v>
      </c>
      <c r="AB3717" s="16">
        <v>0.03</v>
      </c>
      <c r="AC3717" s="16">
        <v>0</v>
      </c>
      <c r="AD3717" s="16">
        <v>33.96</v>
      </c>
      <c r="AE3717" s="16">
        <v>0.5302</v>
      </c>
      <c r="AF3717" s="16">
        <v>26.92</v>
      </c>
      <c r="AG3717" s="16">
        <v>19976.5</v>
      </c>
      <c r="AH3717" s="16">
        <v>5.7500000000000002E-2</v>
      </c>
      <c r="AI3717" s="16">
        <v>17.5</v>
      </c>
      <c r="AJ3717" s="16">
        <v>69.3</v>
      </c>
      <c r="AK3717" s="16">
        <v>-0.50180000000000002</v>
      </c>
      <c r="AL3717" s="16">
        <v>-0.83179999999999998</v>
      </c>
      <c r="AM3717" s="16">
        <v>-0.57540000000000002</v>
      </c>
      <c r="AN3717" s="16">
        <v>-0.9073</v>
      </c>
      <c r="AO3717" s="16">
        <v>-0.21199999999999999</v>
      </c>
      <c r="AP3717" s="16">
        <v>-0.37559999999999999</v>
      </c>
      <c r="AR3717" s="16">
        <f t="shared" ref="AR3717:AR3780" si="147">IF(OR(AND(I3717&lt;&gt;"", I3717&gt;=10000000, AQ3717&lt;=32.5), AND(A3717="Middle East &amp; North Africa", I3717&lt;&gt;"", I3717&gt;=9000000, AQ3717&lt;&gt;"", AQ3717&lt;=32.5)), 0, 1)</f>
        <v>0</v>
      </c>
      <c r="AS3717" s="5">
        <f t="shared" si="146"/>
        <v>4.4556999999999958E-2</v>
      </c>
    </row>
    <row r="3718" spans="1:45" x14ac:dyDescent="0.25">
      <c r="A3718" s="16" t="s">
        <v>408</v>
      </c>
      <c r="B3718" s="16" t="s">
        <v>154</v>
      </c>
      <c r="C3718" s="16" t="s">
        <v>389</v>
      </c>
      <c r="D3718" s="16">
        <v>2009</v>
      </c>
      <c r="E3718" s="16" t="s">
        <v>4270</v>
      </c>
      <c r="F3718" s="16" t="s">
        <v>590</v>
      </c>
      <c r="G3718" s="10">
        <v>582.745</v>
      </c>
      <c r="H3718" s="73">
        <v>6.3677489999999999</v>
      </c>
      <c r="I3718" s="16">
        <v>32771895</v>
      </c>
      <c r="J3718" s="71">
        <v>-1.54506E-2</v>
      </c>
      <c r="K3718" s="71">
        <v>1.053536</v>
      </c>
      <c r="L3718" s="16">
        <v>-1.3142499999999999</v>
      </c>
      <c r="M3718" s="16">
        <v>-0.48296869999999997</v>
      </c>
      <c r="N3718" s="16">
        <v>-1.0336129999999999</v>
      </c>
      <c r="O3718" s="16">
        <v>-3.0792900000000002E-2</v>
      </c>
      <c r="P3718" s="16">
        <v>-0.90874960000000005</v>
      </c>
      <c r="Q3718" s="16">
        <v>-0.48555199999999998</v>
      </c>
      <c r="R3718" s="16">
        <v>0.35909999999999997</v>
      </c>
      <c r="S3718" s="16">
        <v>1E-4</v>
      </c>
      <c r="T3718" s="16">
        <v>1E-3</v>
      </c>
      <c r="U3718" s="16">
        <v>3.2543000000000002</v>
      </c>
      <c r="V3718" s="16">
        <v>6.9119999999999999</v>
      </c>
      <c r="W3718" s="16">
        <v>1.99</v>
      </c>
      <c r="X3718" s="16">
        <v>366.84300000000002</v>
      </c>
      <c r="Y3718" s="16">
        <v>47.103099999999998</v>
      </c>
      <c r="Z3718" s="16">
        <v>8.3599999999999994E-2</v>
      </c>
      <c r="AA3718" s="16">
        <v>-0.85939319999999997</v>
      </c>
      <c r="AB3718" s="16">
        <v>0.03</v>
      </c>
      <c r="AC3718" s="16">
        <v>0</v>
      </c>
      <c r="AD3718" s="16">
        <v>33.104999999999997</v>
      </c>
      <c r="AE3718" s="16">
        <v>0.71060000000000001</v>
      </c>
      <c r="AF3718" s="16">
        <v>28.552900000000001</v>
      </c>
      <c r="AG3718" s="16">
        <v>20552.599999999999</v>
      </c>
      <c r="AH3718" s="16">
        <v>6.1100000000000002E-2</v>
      </c>
      <c r="AI3718" s="16">
        <v>17.8</v>
      </c>
      <c r="AJ3718" s="16">
        <v>70.900000000000006</v>
      </c>
      <c r="AK3718" s="16">
        <v>-0.49740000000000001</v>
      </c>
      <c r="AL3718" s="16">
        <v>-0.88749999999999996</v>
      </c>
      <c r="AM3718" s="16">
        <v>-0.61599999999999999</v>
      </c>
      <c r="AN3718" s="16">
        <v>-0.98960000000000004</v>
      </c>
      <c r="AO3718" s="16">
        <v>-0.1492</v>
      </c>
      <c r="AP3718" s="16">
        <v>-0.41799999999999998</v>
      </c>
      <c r="AR3718" s="16">
        <f t="shared" si="147"/>
        <v>0</v>
      </c>
      <c r="AS3718" s="5">
        <f t="shared" si="146"/>
        <v>1.3398000000000021E-2</v>
      </c>
    </row>
    <row r="3719" spans="1:45" x14ac:dyDescent="0.25">
      <c r="A3719" s="16" t="s">
        <v>408</v>
      </c>
      <c r="B3719" s="16" t="s">
        <v>154</v>
      </c>
      <c r="C3719" s="16" t="s">
        <v>389</v>
      </c>
      <c r="D3719" s="16">
        <v>2010</v>
      </c>
      <c r="E3719" s="16" t="s">
        <v>4274</v>
      </c>
      <c r="F3719" s="16" t="s">
        <v>590</v>
      </c>
      <c r="G3719" s="10">
        <v>594.99699999999996</v>
      </c>
      <c r="H3719" s="73">
        <v>6.3885569999999996</v>
      </c>
      <c r="I3719" s="16">
        <v>33915133</v>
      </c>
      <c r="J3719" s="71">
        <v>-2.0732299999999999E-2</v>
      </c>
      <c r="K3719" s="71">
        <v>1.031919</v>
      </c>
      <c r="L3719" s="16">
        <v>-1.2676240000000001</v>
      </c>
      <c r="M3719" s="16">
        <v>-0.4174735</v>
      </c>
      <c r="N3719" s="16">
        <v>-1.1009679999999999</v>
      </c>
      <c r="O3719" s="16">
        <v>8.5352999999999991E-3</v>
      </c>
      <c r="P3719" s="16">
        <v>-0.8589348</v>
      </c>
      <c r="Q3719" s="16">
        <v>-0.46964719999999999</v>
      </c>
      <c r="R3719" s="16">
        <v>0.47570000000000001</v>
      </c>
      <c r="S3719" s="16">
        <v>1E-4</v>
      </c>
      <c r="T3719" s="16">
        <v>1.1999999999999999E-3</v>
      </c>
      <c r="U3719" s="16">
        <v>2.2545000000000002</v>
      </c>
      <c r="V3719" s="16">
        <v>7.63</v>
      </c>
      <c r="W3719" s="16">
        <v>1.92</v>
      </c>
      <c r="X3719" s="16">
        <v>371.00900000000001</v>
      </c>
      <c r="Y3719" s="16">
        <v>47.776200000000003</v>
      </c>
      <c r="Z3719" s="16">
        <v>8.4199999999999997E-2</v>
      </c>
      <c r="AA3719" s="16">
        <v>-0.92910689999999996</v>
      </c>
      <c r="AB3719" s="16">
        <v>0.03</v>
      </c>
      <c r="AC3719" s="16">
        <v>0</v>
      </c>
      <c r="AD3719" s="16">
        <v>34.9</v>
      </c>
      <c r="AE3719" s="16">
        <v>0.96250000000000002</v>
      </c>
      <c r="AF3719" s="16">
        <v>37.744399999999999</v>
      </c>
      <c r="AG3719" s="16">
        <v>22252.400000000001</v>
      </c>
      <c r="AH3719" s="16">
        <v>0.06</v>
      </c>
      <c r="AI3719" s="16">
        <v>18</v>
      </c>
      <c r="AJ3719" s="16">
        <v>72.5</v>
      </c>
      <c r="AK3719" s="16">
        <v>-0.50149999999999995</v>
      </c>
      <c r="AL3719" s="16">
        <v>-0.9022</v>
      </c>
      <c r="AM3719" s="16">
        <v>-0.52</v>
      </c>
      <c r="AN3719" s="16">
        <v>-1.0044</v>
      </c>
      <c r="AO3719" s="16">
        <v>-0.15310000000000001</v>
      </c>
      <c r="AP3719" s="16">
        <v>-0.39119999999999999</v>
      </c>
      <c r="AR3719" s="16">
        <f t="shared" si="147"/>
        <v>0</v>
      </c>
      <c r="AS3719" s="5">
        <f t="shared" si="146"/>
        <v>4.6625999999999834E-2</v>
      </c>
    </row>
    <row r="3720" spans="1:45" x14ac:dyDescent="0.25">
      <c r="A3720" s="16" t="s">
        <v>408</v>
      </c>
      <c r="B3720" s="16" t="s">
        <v>154</v>
      </c>
      <c r="C3720" s="16" t="s">
        <v>389</v>
      </c>
      <c r="D3720" s="16">
        <v>2011</v>
      </c>
      <c r="E3720" s="16" t="s">
        <v>4279</v>
      </c>
      <c r="F3720" s="16" t="s">
        <v>590</v>
      </c>
      <c r="G3720" s="10">
        <v>629.29100000000005</v>
      </c>
      <c r="H3720" s="73">
        <v>6.4445940000000004</v>
      </c>
      <c r="I3720" s="16">
        <v>35093648</v>
      </c>
      <c r="J3720" s="71">
        <v>-3.1419799999999998E-2</v>
      </c>
      <c r="K3720" s="71">
        <v>1</v>
      </c>
      <c r="L3720" s="16">
        <v>-1.191206</v>
      </c>
      <c r="M3720" s="16">
        <v>-0.49730829999999998</v>
      </c>
      <c r="N3720" s="16">
        <v>-1.0557920000000001</v>
      </c>
      <c r="O3720" s="16">
        <v>0.13673550000000001</v>
      </c>
      <c r="P3720" s="16">
        <v>-0.80475419999999998</v>
      </c>
      <c r="Q3720" s="16">
        <v>-0.45503389999999999</v>
      </c>
      <c r="R3720" s="16">
        <v>0.32769999999999999</v>
      </c>
      <c r="S3720" s="16">
        <v>1E-4</v>
      </c>
      <c r="T3720" s="16">
        <v>1.2999999999999999E-3</v>
      </c>
      <c r="U3720" s="16">
        <v>2.6959</v>
      </c>
      <c r="V3720" s="16">
        <v>7.6239999999999997</v>
      </c>
      <c r="W3720" s="16">
        <v>1.8560000000000001</v>
      </c>
      <c r="X3720" s="16">
        <v>371.43900000000002</v>
      </c>
      <c r="Y3720" s="16">
        <v>50.323900000000002</v>
      </c>
      <c r="Z3720" s="16">
        <v>0.10929999999999999</v>
      </c>
      <c r="AA3720" s="16">
        <v>-1.0067820000000001</v>
      </c>
      <c r="AB3720" s="16">
        <v>0.03</v>
      </c>
      <c r="AC3720" s="16">
        <v>0</v>
      </c>
      <c r="AD3720" s="16">
        <v>36.9</v>
      </c>
      <c r="AE3720" s="16">
        <v>1.3225</v>
      </c>
      <c r="AF3720" s="16">
        <v>47.5047</v>
      </c>
      <c r="AG3720" s="16">
        <v>22888</v>
      </c>
      <c r="AH3720" s="16">
        <v>5.8999999999999997E-2</v>
      </c>
      <c r="AI3720" s="16">
        <v>18.3</v>
      </c>
      <c r="AJ3720" s="16">
        <v>74.2</v>
      </c>
      <c r="AK3720" s="16">
        <v>-0.51249999999999996</v>
      </c>
      <c r="AL3720" s="16">
        <v>-0.89200000000000002</v>
      </c>
      <c r="AM3720" s="16">
        <v>-0.51090000000000002</v>
      </c>
      <c r="AN3720" s="16">
        <v>-0.98550000000000004</v>
      </c>
      <c r="AO3720" s="16">
        <v>-0.1399</v>
      </c>
      <c r="AP3720" s="16">
        <v>-0.3478</v>
      </c>
      <c r="AR3720" s="16">
        <f t="shared" si="147"/>
        <v>0</v>
      </c>
      <c r="AS3720" s="5">
        <f t="shared" si="146"/>
        <v>7.6418000000000097E-2</v>
      </c>
    </row>
    <row r="3721" spans="1:45" x14ac:dyDescent="0.25">
      <c r="A3721" s="16" t="s">
        <v>408</v>
      </c>
      <c r="B3721" s="16" t="s">
        <v>154</v>
      </c>
      <c r="C3721" s="16" t="s">
        <v>389</v>
      </c>
      <c r="D3721" s="16">
        <v>2012</v>
      </c>
      <c r="E3721" s="16" t="s">
        <v>4272</v>
      </c>
      <c r="F3721" s="16" t="s">
        <v>590</v>
      </c>
      <c r="G3721" s="10">
        <v>631.70299999999997</v>
      </c>
      <c r="H3721" s="73">
        <v>6.4484190000000003</v>
      </c>
      <c r="I3721" s="16">
        <v>36306796</v>
      </c>
      <c r="J3721" s="71">
        <v>-6.5788899999999997E-2</v>
      </c>
      <c r="K3721" s="71">
        <v>0.93632850000000001</v>
      </c>
      <c r="L3721" s="16">
        <v>-1.20682</v>
      </c>
      <c r="M3721" s="16">
        <v>-0.49730829999999998</v>
      </c>
      <c r="N3721" s="16">
        <v>-1.064354</v>
      </c>
      <c r="O3721" s="16">
        <v>0.12673619999999999</v>
      </c>
      <c r="P3721" s="16">
        <v>-0.80104580000000003</v>
      </c>
      <c r="Q3721" s="16">
        <v>-0.4758117</v>
      </c>
      <c r="R3721" s="16">
        <v>0.32769999999999999</v>
      </c>
      <c r="S3721" s="16">
        <v>1E-4</v>
      </c>
      <c r="T3721" s="16">
        <v>1.2999999999999999E-3</v>
      </c>
      <c r="U3721" s="16">
        <v>2.7225999999999999</v>
      </c>
      <c r="V3721" s="16">
        <v>7.6180000000000003</v>
      </c>
      <c r="W3721" s="16">
        <v>1.792</v>
      </c>
      <c r="X3721" s="16">
        <v>370.28100000000001</v>
      </c>
      <c r="Y3721" s="16">
        <v>49.280900000000003</v>
      </c>
      <c r="Z3721" s="16">
        <v>9.8299999999999998E-2</v>
      </c>
      <c r="AA3721" s="16">
        <v>-1.1038760000000001</v>
      </c>
      <c r="AB3721" s="16">
        <v>0.03</v>
      </c>
      <c r="AC3721" s="16">
        <v>0</v>
      </c>
      <c r="AD3721" s="16">
        <v>39.4</v>
      </c>
      <c r="AE3721" s="16">
        <v>0.86660000000000004</v>
      </c>
      <c r="AF3721" s="16">
        <v>45.002099999999999</v>
      </c>
      <c r="AG3721" s="16">
        <v>22109</v>
      </c>
      <c r="AH3721" s="16">
        <v>5.6899999999999999E-2</v>
      </c>
      <c r="AI3721" s="16">
        <v>18.5</v>
      </c>
      <c r="AJ3721" s="16">
        <v>75.8</v>
      </c>
      <c r="AK3721" s="16">
        <v>-0.47689999999999999</v>
      </c>
      <c r="AL3721" s="16">
        <v>-0.98460000000000003</v>
      </c>
      <c r="AM3721" s="16">
        <v>-0.57050000000000001</v>
      </c>
      <c r="AN3721" s="16">
        <v>-0.88239999999999996</v>
      </c>
      <c r="AO3721" s="16">
        <v>-0.2306</v>
      </c>
      <c r="AP3721" s="16">
        <v>-0.34899999999999998</v>
      </c>
      <c r="AR3721" s="16">
        <f t="shared" si="147"/>
        <v>0</v>
      </c>
      <c r="AS3721" s="5">
        <f t="shared" si="146"/>
        <v>-1.5614000000000017E-2</v>
      </c>
    </row>
    <row r="3722" spans="1:45" x14ac:dyDescent="0.25">
      <c r="A3722" s="16" t="s">
        <v>408</v>
      </c>
      <c r="B3722" s="16" t="s">
        <v>154</v>
      </c>
      <c r="C3722" s="16" t="s">
        <v>389</v>
      </c>
      <c r="D3722" s="16">
        <v>2013</v>
      </c>
      <c r="E3722" s="16" t="s">
        <v>4264</v>
      </c>
      <c r="F3722" s="16" t="s">
        <v>590</v>
      </c>
      <c r="G3722" s="10">
        <v>632.55600000000004</v>
      </c>
      <c r="H3722" s="73">
        <v>6.4497689999999999</v>
      </c>
      <c r="I3722" s="16">
        <v>37553726</v>
      </c>
      <c r="J3722" s="71">
        <v>-4.3922099999999999E-2</v>
      </c>
      <c r="K3722" s="71">
        <v>0.89609309999999998</v>
      </c>
      <c r="L3722" s="16">
        <v>-1.262934</v>
      </c>
      <c r="M3722" s="16">
        <v>-0.49730829999999998</v>
      </c>
      <c r="N3722" s="16">
        <v>-1.124676</v>
      </c>
      <c r="O3722" s="16">
        <v>5.2160900000000003E-2</v>
      </c>
      <c r="P3722" s="16">
        <v>-0.77241329999999997</v>
      </c>
      <c r="Q3722" s="16">
        <v>-0.49472319999999997</v>
      </c>
      <c r="R3722" s="16">
        <v>0.32769999999999999</v>
      </c>
      <c r="S3722" s="16">
        <v>1E-4</v>
      </c>
      <c r="T3722" s="16">
        <v>1.2999999999999999E-3</v>
      </c>
      <c r="U3722" s="16">
        <v>2.2008999999999999</v>
      </c>
      <c r="V3722" s="16">
        <v>7.6120000000000001</v>
      </c>
      <c r="W3722" s="16">
        <v>1.728</v>
      </c>
      <c r="X3722" s="16">
        <v>370.05</v>
      </c>
      <c r="Y3722" s="16">
        <v>49.2042</v>
      </c>
      <c r="Z3722" s="16">
        <v>9.2499999999999999E-2</v>
      </c>
      <c r="AA3722" s="16">
        <v>-0.92133929999999997</v>
      </c>
      <c r="AB3722" s="16">
        <v>0.03</v>
      </c>
      <c r="AC3722" s="16">
        <v>0</v>
      </c>
      <c r="AD3722" s="16">
        <v>34.700000000000003</v>
      </c>
      <c r="AE3722" s="16">
        <v>0.72609999999999997</v>
      </c>
      <c r="AF3722" s="16">
        <v>48.081899999999997</v>
      </c>
      <c r="AG3722" s="16">
        <v>26398.2</v>
      </c>
      <c r="AH3722" s="16">
        <v>5.6500000000000002E-2</v>
      </c>
      <c r="AI3722" s="16">
        <v>18.8</v>
      </c>
      <c r="AJ3722" s="16">
        <v>77.400000000000006</v>
      </c>
      <c r="AK3722" s="16">
        <v>-0.53720000000000001</v>
      </c>
      <c r="AL3722" s="16">
        <v>-1.0483</v>
      </c>
      <c r="AM3722" s="16">
        <v>-0.58830000000000005</v>
      </c>
      <c r="AN3722" s="16">
        <v>-0.83789999999999998</v>
      </c>
      <c r="AO3722" s="16">
        <v>-0.2382</v>
      </c>
      <c r="AP3722" s="16">
        <v>-0.34720000000000001</v>
      </c>
      <c r="AR3722" s="16">
        <f t="shared" si="147"/>
        <v>0</v>
      </c>
      <c r="AS3722" s="5">
        <f t="shared" si="146"/>
        <v>-5.6113999999999997E-2</v>
      </c>
    </row>
    <row r="3723" spans="1:45" x14ac:dyDescent="0.25">
      <c r="A3723" s="16" t="s">
        <v>408</v>
      </c>
      <c r="B3723" s="16" t="s">
        <v>154</v>
      </c>
      <c r="C3723" s="16" t="s">
        <v>389</v>
      </c>
      <c r="D3723" s="16">
        <v>2014</v>
      </c>
      <c r="E3723" s="16" t="s">
        <v>4278</v>
      </c>
      <c r="F3723" s="16" t="s">
        <v>590</v>
      </c>
      <c r="G3723" s="10">
        <v>643.80799999999999</v>
      </c>
      <c r="H3723" s="73">
        <v>6.4674009999999997</v>
      </c>
      <c r="I3723" s="16">
        <v>38833338</v>
      </c>
      <c r="J3723" s="71">
        <v>-2.4983100000000001E-2</v>
      </c>
      <c r="K3723" s="71">
        <v>0.87398330000000002</v>
      </c>
      <c r="L3723" s="16">
        <v>-1.1862470000000001</v>
      </c>
      <c r="M3723" s="16">
        <v>-0.49824040000000003</v>
      </c>
      <c r="N3723" s="16">
        <v>-1.04372</v>
      </c>
      <c r="O3723" s="16">
        <v>0.1262134</v>
      </c>
      <c r="P3723" s="16">
        <v>-0.74326539999999996</v>
      </c>
      <c r="Q3723" s="16">
        <v>-0.51051840000000004</v>
      </c>
      <c r="R3723" s="16">
        <v>0.32769999999999999</v>
      </c>
      <c r="S3723" s="16">
        <v>1E-4</v>
      </c>
      <c r="T3723" s="16">
        <v>1.1999999999999999E-3</v>
      </c>
      <c r="U3723" s="16">
        <v>2.8955000000000002</v>
      </c>
      <c r="V3723" s="16">
        <v>7.6059999999999999</v>
      </c>
      <c r="W3723" s="16">
        <v>1.6639999999999999</v>
      </c>
      <c r="X3723" s="16">
        <v>371.916</v>
      </c>
      <c r="Y3723" s="16">
        <v>50.348399999999998</v>
      </c>
      <c r="Z3723" s="16">
        <v>0.1036</v>
      </c>
      <c r="AA3723" s="16">
        <v>-1.005617</v>
      </c>
      <c r="AB3723" s="16">
        <v>0.03</v>
      </c>
      <c r="AC3723" s="16">
        <v>0</v>
      </c>
      <c r="AD3723" s="16">
        <v>36.869999999999997</v>
      </c>
      <c r="AE3723" s="16">
        <v>0.83520000000000005</v>
      </c>
      <c r="AF3723" s="16">
        <v>52.429200000000002</v>
      </c>
      <c r="AG3723" s="16">
        <v>21313.8</v>
      </c>
      <c r="AH3723" s="16">
        <v>5.6149999999999999E-2</v>
      </c>
      <c r="AI3723" s="16">
        <v>19</v>
      </c>
      <c r="AJ3723" s="16">
        <v>78.900000000000006</v>
      </c>
      <c r="AK3723" s="16">
        <v>-0.57599999999999996</v>
      </c>
      <c r="AL3723" s="16">
        <v>-1.0974999999999999</v>
      </c>
      <c r="AM3723" s="16">
        <v>-0.49959999999999999</v>
      </c>
      <c r="AN3723" s="16">
        <v>-0.93689999999999996</v>
      </c>
      <c r="AO3723" s="16">
        <v>-0.20219999999999999</v>
      </c>
      <c r="AP3723" s="16">
        <v>-0.3891</v>
      </c>
      <c r="AR3723" s="16">
        <f t="shared" si="147"/>
        <v>0</v>
      </c>
      <c r="AS3723" s="5">
        <f t="shared" si="146"/>
        <v>7.668699999999995E-2</v>
      </c>
    </row>
    <row r="3724" spans="1:45" x14ac:dyDescent="0.25">
      <c r="A3724" s="16" t="s">
        <v>405</v>
      </c>
      <c r="B3724" s="16" t="s">
        <v>155</v>
      </c>
      <c r="C3724" s="16" t="s">
        <v>390</v>
      </c>
      <c r="D3724" s="16">
        <v>1985</v>
      </c>
      <c r="E3724" s="16" t="s">
        <v>4290</v>
      </c>
      <c r="F3724" s="16" t="s">
        <v>592</v>
      </c>
      <c r="G3724" s="10"/>
      <c r="H3724" s="73"/>
      <c r="I3724" s="16" t="s">
        <v>6700</v>
      </c>
      <c r="K3724" s="71">
        <v>0</v>
      </c>
      <c r="L3724" s="16">
        <v>-0.199714</v>
      </c>
      <c r="M3724" s="16">
        <v>0.1909467</v>
      </c>
      <c r="N3724" s="16">
        <v>0.55714909999999995</v>
      </c>
      <c r="O3724" s="16">
        <v>-0.82953949999999999</v>
      </c>
      <c r="P3724" s="16">
        <v>0.25772450000000002</v>
      </c>
      <c r="Q3724" s="16">
        <v>-0.62053720000000001</v>
      </c>
      <c r="R3724" s="16">
        <v>1.4413</v>
      </c>
      <c r="S3724" s="16">
        <v>2.46E-2</v>
      </c>
      <c r="T3724" s="16">
        <v>0</v>
      </c>
      <c r="U3724" s="16">
        <v>4.4351000000000003</v>
      </c>
      <c r="V3724" s="16">
        <v>37.75</v>
      </c>
      <c r="W3724" s="16">
        <v>10.23</v>
      </c>
      <c r="X3724" s="16">
        <v>414.97699999999998</v>
      </c>
      <c r="Y3724" s="16">
        <v>4.0566000000000004</v>
      </c>
      <c r="Z3724" s="16">
        <v>0.1085</v>
      </c>
      <c r="AA3724" s="16">
        <v>-1.0998790000000001</v>
      </c>
      <c r="AB3724" s="16">
        <v>0.32</v>
      </c>
      <c r="AC3724" s="16">
        <v>4.33</v>
      </c>
      <c r="AD3724" s="16">
        <v>51.91</v>
      </c>
      <c r="AE3724" s="16">
        <v>10.2072</v>
      </c>
      <c r="AF3724" s="16">
        <v>0</v>
      </c>
      <c r="AG3724" s="16">
        <v>441481</v>
      </c>
      <c r="AH3724" s="16">
        <v>0.28670000000000001</v>
      </c>
      <c r="AI3724" s="16">
        <v>93.569800000000001</v>
      </c>
      <c r="AJ3724" s="16">
        <v>98.41</v>
      </c>
      <c r="AK3724" s="16">
        <v>-0.83099999999999996</v>
      </c>
      <c r="AL3724" s="16">
        <v>-1.0707</v>
      </c>
      <c r="AM3724" s="16">
        <v>-0.91169999999999995</v>
      </c>
      <c r="AN3724" s="16">
        <v>0.36680000000000001</v>
      </c>
      <c r="AO3724" s="16">
        <v>-0.47110000000000002</v>
      </c>
      <c r="AP3724" s="16">
        <v>-1.2122999999999999</v>
      </c>
      <c r="AQ3724" s="16">
        <v>0.60250000000000004</v>
      </c>
      <c r="AR3724" s="16">
        <f t="shared" si="147"/>
        <v>1</v>
      </c>
      <c r="AS3724" s="5">
        <f t="shared" si="146"/>
        <v>0</v>
      </c>
    </row>
    <row r="3725" spans="1:45" x14ac:dyDescent="0.25">
      <c r="A3725" s="16" t="s">
        <v>405</v>
      </c>
      <c r="B3725" s="16" t="s">
        <v>155</v>
      </c>
      <c r="C3725" s="16" t="s">
        <v>390</v>
      </c>
      <c r="D3725" s="16">
        <v>1986</v>
      </c>
      <c r="E3725" s="16" t="s">
        <v>4313</v>
      </c>
      <c r="F3725" s="16" t="s">
        <v>592</v>
      </c>
      <c r="G3725" s="10"/>
      <c r="H3725" s="73"/>
      <c r="I3725" s="16" t="s">
        <v>6700</v>
      </c>
      <c r="J3725" s="71">
        <v>0</v>
      </c>
      <c r="K3725" s="71">
        <v>0</v>
      </c>
      <c r="L3725" s="16">
        <v>-0.16282099999999999</v>
      </c>
      <c r="M3725" s="16">
        <v>0.17746729999999999</v>
      </c>
      <c r="N3725" s="16">
        <v>0.62597610000000004</v>
      </c>
      <c r="O3725" s="16">
        <v>-0.81428210000000001</v>
      </c>
      <c r="P3725" s="16">
        <v>0.2648604</v>
      </c>
      <c r="Q3725" s="16">
        <v>-0.61648849999999999</v>
      </c>
      <c r="R3725" s="16">
        <v>1.4166000000000001</v>
      </c>
      <c r="S3725" s="16">
        <v>2.46E-2</v>
      </c>
      <c r="T3725" s="16">
        <v>0</v>
      </c>
      <c r="U3725" s="16">
        <v>4.5003000000000002</v>
      </c>
      <c r="V3725" s="16">
        <v>38.11</v>
      </c>
      <c r="W3725" s="16">
        <v>11.01</v>
      </c>
      <c r="X3725" s="16">
        <v>416.10899999999998</v>
      </c>
      <c r="Y3725" s="16">
        <v>5.8009000000000004</v>
      </c>
      <c r="Z3725" s="16">
        <v>9.7199999999999995E-2</v>
      </c>
      <c r="AA3725" s="16">
        <v>-1.096384</v>
      </c>
      <c r="AB3725" s="16">
        <v>0.32</v>
      </c>
      <c r="AC3725" s="16">
        <v>4.33</v>
      </c>
      <c r="AD3725" s="16">
        <v>51.82</v>
      </c>
      <c r="AE3725" s="16">
        <v>10.757099999999999</v>
      </c>
      <c r="AF3725" s="16">
        <v>0</v>
      </c>
      <c r="AG3725" s="16">
        <v>439337</v>
      </c>
      <c r="AH3725" s="16">
        <v>0.2898</v>
      </c>
      <c r="AI3725" s="16">
        <v>93.648700000000005</v>
      </c>
      <c r="AJ3725" s="16">
        <v>98.342299999999994</v>
      </c>
      <c r="AK3725" s="16">
        <v>-0.80420000000000003</v>
      </c>
      <c r="AL3725" s="16">
        <v>-1.0653999999999999</v>
      </c>
      <c r="AM3725" s="16">
        <v>-0.9</v>
      </c>
      <c r="AN3725" s="16">
        <v>0.32779999999999998</v>
      </c>
      <c r="AO3725" s="16">
        <v>-0.47470000000000001</v>
      </c>
      <c r="AP3725" s="16">
        <v>-1.1958</v>
      </c>
      <c r="AQ3725" s="16">
        <v>0.60250000000000004</v>
      </c>
      <c r="AR3725" s="16">
        <f t="shared" si="147"/>
        <v>1</v>
      </c>
      <c r="AS3725" s="5">
        <f t="shared" si="146"/>
        <v>3.6893000000000009E-2</v>
      </c>
    </row>
    <row r="3726" spans="1:45" x14ac:dyDescent="0.25">
      <c r="A3726" s="16" t="s">
        <v>405</v>
      </c>
      <c r="B3726" s="16" t="s">
        <v>155</v>
      </c>
      <c r="C3726" s="16" t="s">
        <v>390</v>
      </c>
      <c r="D3726" s="16">
        <v>1987</v>
      </c>
      <c r="E3726" s="16" t="s">
        <v>4307</v>
      </c>
      <c r="F3726" s="16" t="s">
        <v>592</v>
      </c>
      <c r="G3726" s="10">
        <v>4020.58</v>
      </c>
      <c r="H3726" s="73">
        <v>8.2991820000000001</v>
      </c>
      <c r="I3726" s="16" t="s">
        <v>6700</v>
      </c>
      <c r="J3726" s="71">
        <v>0</v>
      </c>
      <c r="K3726" s="71">
        <v>0</v>
      </c>
      <c r="L3726" s="16">
        <v>-0.13148509999999999</v>
      </c>
      <c r="M3726" s="16">
        <v>0.1636098</v>
      </c>
      <c r="N3726" s="16">
        <v>0.6893572</v>
      </c>
      <c r="O3726" s="16">
        <v>-0.80538160000000003</v>
      </c>
      <c r="P3726" s="16">
        <v>0.27196480000000001</v>
      </c>
      <c r="Q3726" s="16">
        <v>-0.6124733</v>
      </c>
      <c r="R3726" s="16">
        <v>1.3918999999999999</v>
      </c>
      <c r="S3726" s="16">
        <v>2.4500000000000001E-2</v>
      </c>
      <c r="T3726" s="16">
        <v>0</v>
      </c>
      <c r="U3726" s="16">
        <v>4.5655999999999999</v>
      </c>
      <c r="V3726" s="16">
        <v>38.47</v>
      </c>
      <c r="W3726" s="16">
        <v>11.79</v>
      </c>
      <c r="X3726" s="16">
        <v>416.38499999999999</v>
      </c>
      <c r="Y3726" s="16">
        <v>7.5450999999999997</v>
      </c>
      <c r="Z3726" s="16">
        <v>8.2500000000000004E-2</v>
      </c>
      <c r="AA3726" s="16">
        <v>-1.0928880000000001</v>
      </c>
      <c r="AB3726" s="16">
        <v>0.32</v>
      </c>
      <c r="AC3726" s="16">
        <v>4.33</v>
      </c>
      <c r="AD3726" s="16">
        <v>51.73</v>
      </c>
      <c r="AE3726" s="16">
        <v>11.304399999999999</v>
      </c>
      <c r="AF3726" s="16">
        <v>0</v>
      </c>
      <c r="AG3726" s="16">
        <v>437194</v>
      </c>
      <c r="AH3726" s="16">
        <v>0.29289999999999999</v>
      </c>
      <c r="AI3726" s="16">
        <v>93.727699999999999</v>
      </c>
      <c r="AJ3726" s="16">
        <v>98.274699999999996</v>
      </c>
      <c r="AK3726" s="16">
        <v>-0.77739999999999998</v>
      </c>
      <c r="AL3726" s="16">
        <v>-1.0601</v>
      </c>
      <c r="AM3726" s="16">
        <v>-0.88839999999999997</v>
      </c>
      <c r="AN3726" s="16">
        <v>0.28870000000000001</v>
      </c>
      <c r="AO3726" s="16">
        <v>-0.47839999999999999</v>
      </c>
      <c r="AP3726" s="16">
        <v>-1.1792</v>
      </c>
      <c r="AQ3726" s="16">
        <v>0.60250000000000004</v>
      </c>
      <c r="AR3726" s="16">
        <f t="shared" si="147"/>
        <v>1</v>
      </c>
      <c r="AS3726" s="5">
        <f t="shared" si="146"/>
        <v>3.13359E-2</v>
      </c>
    </row>
    <row r="3727" spans="1:45" x14ac:dyDescent="0.25">
      <c r="A3727" s="16" t="s">
        <v>405</v>
      </c>
      <c r="B3727" s="16" t="s">
        <v>155</v>
      </c>
      <c r="C3727" s="16" t="s">
        <v>390</v>
      </c>
      <c r="D3727" s="16">
        <v>1988</v>
      </c>
      <c r="E3727" s="16" t="s">
        <v>4297</v>
      </c>
      <c r="F3727" s="16" t="s">
        <v>592</v>
      </c>
      <c r="G3727" s="10">
        <v>4105.5200000000004</v>
      </c>
      <c r="H3727" s="73">
        <v>8.3200869999999991</v>
      </c>
      <c r="I3727" s="16" t="s">
        <v>6700</v>
      </c>
      <c r="J3727" s="71">
        <v>0</v>
      </c>
      <c r="K3727" s="71">
        <v>0</v>
      </c>
      <c r="L3727" s="16">
        <v>-7.5958399999999995E-2</v>
      </c>
      <c r="M3727" s="16">
        <v>0.16224669999999999</v>
      </c>
      <c r="N3727" s="16">
        <v>0.75307849999999998</v>
      </c>
      <c r="O3727" s="16">
        <v>-0.75952889999999995</v>
      </c>
      <c r="P3727" s="16">
        <v>0.28235739999999998</v>
      </c>
      <c r="Q3727" s="16">
        <v>-0.60847499999999999</v>
      </c>
      <c r="R3727" s="16">
        <v>1.3672</v>
      </c>
      <c r="S3727" s="16">
        <v>2.4500000000000001E-2</v>
      </c>
      <c r="T3727" s="16">
        <v>1.2999999999999999E-3</v>
      </c>
      <c r="U3727" s="16">
        <v>4.6307999999999998</v>
      </c>
      <c r="V3727" s="16">
        <v>38.83</v>
      </c>
      <c r="W3727" s="16">
        <v>12.57</v>
      </c>
      <c r="X3727" s="16">
        <v>416.71600000000001</v>
      </c>
      <c r="Y3727" s="16">
        <v>9.2893000000000008</v>
      </c>
      <c r="Z3727" s="16">
        <v>8.7499999999999994E-2</v>
      </c>
      <c r="AA3727" s="16">
        <v>-1.0897810000000001</v>
      </c>
      <c r="AB3727" s="16">
        <v>0.32</v>
      </c>
      <c r="AC3727" s="16">
        <v>4.33</v>
      </c>
      <c r="AD3727" s="16">
        <v>51.65</v>
      </c>
      <c r="AE3727" s="16">
        <v>12.111000000000001</v>
      </c>
      <c r="AF3727" s="16">
        <v>0</v>
      </c>
      <c r="AG3727" s="16">
        <v>435050</v>
      </c>
      <c r="AH3727" s="16">
        <v>0.2959</v>
      </c>
      <c r="AI3727" s="16">
        <v>93.806600000000003</v>
      </c>
      <c r="AJ3727" s="16">
        <v>98.207099999999997</v>
      </c>
      <c r="AK3727" s="16">
        <v>-0.75070000000000003</v>
      </c>
      <c r="AL3727" s="16">
        <v>-1.0548999999999999</v>
      </c>
      <c r="AM3727" s="16">
        <v>-0.87670000000000003</v>
      </c>
      <c r="AN3727" s="16">
        <v>0.24959999999999999</v>
      </c>
      <c r="AO3727" s="16">
        <v>-0.48199999999999998</v>
      </c>
      <c r="AP3727" s="16">
        <v>-1.1627000000000001</v>
      </c>
      <c r="AQ3727" s="16">
        <v>0.60250000000000004</v>
      </c>
      <c r="AR3727" s="16">
        <f t="shared" si="147"/>
        <v>1</v>
      </c>
      <c r="AS3727" s="5">
        <f t="shared" si="146"/>
        <v>5.5526699999999998E-2</v>
      </c>
    </row>
    <row r="3728" spans="1:45" x14ac:dyDescent="0.25">
      <c r="A3728" s="16" t="s">
        <v>405</v>
      </c>
      <c r="B3728" s="16" t="s">
        <v>155</v>
      </c>
      <c r="C3728" s="16" t="s">
        <v>390</v>
      </c>
      <c r="D3728" s="16">
        <v>1989</v>
      </c>
      <c r="E3728" s="16" t="s">
        <v>4305</v>
      </c>
      <c r="F3728" s="16" t="s">
        <v>592</v>
      </c>
      <c r="G3728" s="10">
        <v>4243.7700000000004</v>
      </c>
      <c r="H3728" s="73">
        <v>8.3532089999999997</v>
      </c>
      <c r="I3728" s="16" t="s">
        <v>6700</v>
      </c>
      <c r="J3728" s="71">
        <v>0</v>
      </c>
      <c r="K3728" s="71">
        <v>0</v>
      </c>
      <c r="L3728" s="16">
        <v>-2.7313299999999999E-2</v>
      </c>
      <c r="M3728" s="16">
        <v>0.1530493</v>
      </c>
      <c r="N3728" s="16">
        <v>0.81567319999999999</v>
      </c>
      <c r="O3728" s="16">
        <v>-0.72072150000000001</v>
      </c>
      <c r="P3728" s="16">
        <v>0.29329820000000001</v>
      </c>
      <c r="Q3728" s="16">
        <v>-0.60444169999999997</v>
      </c>
      <c r="R3728" s="16">
        <v>1.3425</v>
      </c>
      <c r="S3728" s="16">
        <v>2.4400000000000002E-2</v>
      </c>
      <c r="T3728" s="16">
        <v>1.8E-3</v>
      </c>
      <c r="U3728" s="16">
        <v>4.6961000000000004</v>
      </c>
      <c r="V3728" s="16">
        <v>39.19</v>
      </c>
      <c r="W3728" s="16">
        <v>13.35</v>
      </c>
      <c r="X3728" s="16">
        <v>416.86900000000003</v>
      </c>
      <c r="Y3728" s="16">
        <v>11.0336</v>
      </c>
      <c r="Z3728" s="16">
        <v>8.8800000000000004E-2</v>
      </c>
      <c r="AA3728" s="16">
        <v>-1.0862860000000001</v>
      </c>
      <c r="AB3728" s="16">
        <v>0.32</v>
      </c>
      <c r="AC3728" s="16">
        <v>4.33</v>
      </c>
      <c r="AD3728" s="16">
        <v>51.56</v>
      </c>
      <c r="AE3728" s="16">
        <v>12.957000000000001</v>
      </c>
      <c r="AF3728" s="16">
        <v>0</v>
      </c>
      <c r="AG3728" s="16">
        <v>432907</v>
      </c>
      <c r="AH3728" s="16">
        <v>0.29899999999999999</v>
      </c>
      <c r="AI3728" s="16">
        <v>93.885499999999993</v>
      </c>
      <c r="AJ3728" s="16">
        <v>98.139399999999995</v>
      </c>
      <c r="AK3728" s="16">
        <v>-0.72389999999999999</v>
      </c>
      <c r="AL3728" s="16">
        <v>-1.0496000000000001</v>
      </c>
      <c r="AM3728" s="16">
        <v>-0.86509999999999998</v>
      </c>
      <c r="AN3728" s="16">
        <v>0.21049999999999999</v>
      </c>
      <c r="AO3728" s="16">
        <v>-0.48559999999999998</v>
      </c>
      <c r="AP3728" s="16">
        <v>-1.1460999999999999</v>
      </c>
      <c r="AQ3728" s="16">
        <v>0.60250000000000004</v>
      </c>
      <c r="AR3728" s="16">
        <f t="shared" si="147"/>
        <v>1</v>
      </c>
      <c r="AS3728" s="5">
        <f t="shared" si="146"/>
        <v>4.8645099999999997E-2</v>
      </c>
    </row>
    <row r="3729" spans="1:45" x14ac:dyDescent="0.25">
      <c r="A3729" s="16" t="s">
        <v>405</v>
      </c>
      <c r="B3729" s="16" t="s">
        <v>155</v>
      </c>
      <c r="C3729" s="16" t="s">
        <v>390</v>
      </c>
      <c r="D3729" s="16">
        <v>1990</v>
      </c>
      <c r="E3729" s="16" t="s">
        <v>4304</v>
      </c>
      <c r="F3729" s="16" t="s">
        <v>592</v>
      </c>
      <c r="G3729" s="10">
        <v>3965.38</v>
      </c>
      <c r="H3729" s="73">
        <v>8.2853569999999994</v>
      </c>
      <c r="I3729" s="16" t="s">
        <v>6700</v>
      </c>
      <c r="J3729" s="71">
        <v>0</v>
      </c>
      <c r="K3729" s="71">
        <v>1.286</v>
      </c>
      <c r="L3729" s="16">
        <v>4.6612099999999997E-2</v>
      </c>
      <c r="M3729" s="16">
        <v>0.1438519</v>
      </c>
      <c r="N3729" s="16">
        <v>0.88062359999999995</v>
      </c>
      <c r="O3729" s="16">
        <v>-0.70172820000000002</v>
      </c>
      <c r="P3729" s="16">
        <v>0.37592399999999998</v>
      </c>
      <c r="Q3729" s="16">
        <v>-0.60039299999999995</v>
      </c>
      <c r="R3729" s="16">
        <v>1.3178000000000001</v>
      </c>
      <c r="S3729" s="16">
        <v>2.4299999999999999E-2</v>
      </c>
      <c r="T3729" s="16">
        <v>2.3E-3</v>
      </c>
      <c r="U3729" s="16">
        <v>4.7613000000000003</v>
      </c>
      <c r="V3729" s="16">
        <v>39.549999999999997</v>
      </c>
      <c r="W3729" s="16">
        <v>14.13</v>
      </c>
      <c r="X3729" s="16">
        <v>417.39299999999997</v>
      </c>
      <c r="Y3729" s="16">
        <v>12.777799999999999</v>
      </c>
      <c r="Z3729" s="16">
        <v>7.9500000000000001E-2</v>
      </c>
      <c r="AA3729" s="16">
        <v>-1.0827899999999999</v>
      </c>
      <c r="AB3729" s="16">
        <v>0.32</v>
      </c>
      <c r="AC3729" s="16">
        <v>4.33</v>
      </c>
      <c r="AD3729" s="16">
        <v>51.47</v>
      </c>
      <c r="AE3729" s="16">
        <v>13.6053</v>
      </c>
      <c r="AF3729" s="16">
        <v>0</v>
      </c>
      <c r="AG3729" s="16">
        <v>575476</v>
      </c>
      <c r="AH3729" s="16">
        <v>0.30299999999999999</v>
      </c>
      <c r="AI3729" s="16">
        <v>93.964500000000001</v>
      </c>
      <c r="AJ3729" s="16">
        <v>98.071799999999996</v>
      </c>
      <c r="AK3729" s="16">
        <v>-0.69710000000000005</v>
      </c>
      <c r="AL3729" s="16">
        <v>-1.0443</v>
      </c>
      <c r="AM3729" s="16">
        <v>-0.85340000000000005</v>
      </c>
      <c r="AN3729" s="16">
        <v>0.17150000000000001</v>
      </c>
      <c r="AO3729" s="16">
        <v>-0.48920000000000002</v>
      </c>
      <c r="AP3729" s="16">
        <v>-1.1295999999999999</v>
      </c>
      <c r="AQ3729" s="16">
        <v>0.60250000000000004</v>
      </c>
      <c r="AR3729" s="16">
        <f t="shared" si="147"/>
        <v>1</v>
      </c>
      <c r="AS3729" s="5">
        <f t="shared" si="146"/>
        <v>7.3925400000000002E-2</v>
      </c>
    </row>
    <row r="3730" spans="1:45" x14ac:dyDescent="0.25">
      <c r="A3730" s="16" t="s">
        <v>405</v>
      </c>
      <c r="B3730" s="16" t="s">
        <v>155</v>
      </c>
      <c r="C3730" s="16" t="s">
        <v>390</v>
      </c>
      <c r="D3730" s="16">
        <v>1991</v>
      </c>
      <c r="E3730" s="16" t="s">
        <v>4312</v>
      </c>
      <c r="F3730" s="16" t="s">
        <v>592</v>
      </c>
      <c r="G3730" s="10">
        <v>3624.29</v>
      </c>
      <c r="H3730" s="73">
        <v>8.1954150000000006</v>
      </c>
      <c r="I3730" s="16" t="s">
        <v>6700</v>
      </c>
      <c r="J3730" s="71">
        <v>-9.4E-2</v>
      </c>
      <c r="K3730" s="71">
        <v>1.17</v>
      </c>
      <c r="L3730" s="16">
        <v>7.1603799999999995E-2</v>
      </c>
      <c r="M3730" s="16">
        <v>0.13497809999999999</v>
      </c>
      <c r="N3730" s="16">
        <v>0.94165469999999996</v>
      </c>
      <c r="O3730" s="16">
        <v>-0.69026370000000004</v>
      </c>
      <c r="P3730" s="16">
        <v>0.36447980000000002</v>
      </c>
      <c r="Q3730" s="16">
        <v>-0.5963775</v>
      </c>
      <c r="R3730" s="16">
        <v>1.2929999999999999</v>
      </c>
      <c r="S3730" s="16">
        <v>2.4299999999999999E-2</v>
      </c>
      <c r="T3730" s="16">
        <v>2.8E-3</v>
      </c>
      <c r="U3730" s="16">
        <v>4.8266</v>
      </c>
      <c r="V3730" s="16">
        <v>39.475999999999999</v>
      </c>
      <c r="W3730" s="16">
        <v>15.144</v>
      </c>
      <c r="X3730" s="16">
        <v>416.55200000000002</v>
      </c>
      <c r="Y3730" s="16">
        <v>14.5221</v>
      </c>
      <c r="Z3730" s="16">
        <v>6.6100000000000006E-2</v>
      </c>
      <c r="AA3730" s="16">
        <v>-1.0796829999999999</v>
      </c>
      <c r="AB3730" s="16">
        <v>0.32</v>
      </c>
      <c r="AC3730" s="16">
        <v>4.33</v>
      </c>
      <c r="AD3730" s="16">
        <v>51.39</v>
      </c>
      <c r="AE3730" s="16">
        <v>14.2111</v>
      </c>
      <c r="AF3730" s="16">
        <v>0</v>
      </c>
      <c r="AG3730" s="16">
        <v>535509</v>
      </c>
      <c r="AH3730" s="16">
        <v>0.30609999999999998</v>
      </c>
      <c r="AI3730" s="16">
        <v>94.043400000000005</v>
      </c>
      <c r="AJ3730" s="16">
        <v>98.004099999999994</v>
      </c>
      <c r="AK3730" s="16">
        <v>-0.6704</v>
      </c>
      <c r="AL3730" s="16">
        <v>-1.0389999999999999</v>
      </c>
      <c r="AM3730" s="16">
        <v>-0.84179999999999999</v>
      </c>
      <c r="AN3730" s="16">
        <v>0.13239999999999999</v>
      </c>
      <c r="AO3730" s="16">
        <v>-0.49280000000000002</v>
      </c>
      <c r="AP3730" s="16">
        <v>-1.113</v>
      </c>
      <c r="AQ3730" s="16">
        <v>0.60250000000000004</v>
      </c>
      <c r="AR3730" s="16">
        <f t="shared" si="147"/>
        <v>1</v>
      </c>
      <c r="AS3730" s="5">
        <f t="shared" si="146"/>
        <v>2.4991699999999999E-2</v>
      </c>
    </row>
    <row r="3731" spans="1:45" x14ac:dyDescent="0.25">
      <c r="A3731" s="16" t="s">
        <v>405</v>
      </c>
      <c r="B3731" s="16" t="s">
        <v>155</v>
      </c>
      <c r="C3731" s="16" t="s">
        <v>390</v>
      </c>
      <c r="D3731" s="16">
        <v>1992</v>
      </c>
      <c r="E3731" s="16" t="s">
        <v>4291</v>
      </c>
      <c r="F3731" s="16" t="s">
        <v>592</v>
      </c>
      <c r="G3731" s="10">
        <v>3263.37</v>
      </c>
      <c r="H3731" s="73">
        <v>8.0905159999999992</v>
      </c>
      <c r="I3731" s="16" t="s">
        <v>6700</v>
      </c>
      <c r="J3731" s="71">
        <v>-0.105</v>
      </c>
      <c r="K3731" s="71">
        <v>1.0529999999999999</v>
      </c>
      <c r="L3731" s="16">
        <v>8.1083299999999997E-2</v>
      </c>
      <c r="M3731" s="16">
        <v>1.0837400000000001E-2</v>
      </c>
      <c r="N3731" s="16">
        <v>1.0620529999999999</v>
      </c>
      <c r="O3731" s="16">
        <v>-0.65332760000000001</v>
      </c>
      <c r="P3731" s="16">
        <v>0.34481420000000002</v>
      </c>
      <c r="Q3731" s="16">
        <v>-0.59237949999999995</v>
      </c>
      <c r="R3731" s="16">
        <v>1.2683</v>
      </c>
      <c r="S3731" s="16">
        <v>1.1999999999999999E-3</v>
      </c>
      <c r="T3731" s="16">
        <v>2.9999999999999997E-4</v>
      </c>
      <c r="U3731" s="16">
        <v>4.8918999999999997</v>
      </c>
      <c r="V3731" s="16">
        <v>39.402000000000001</v>
      </c>
      <c r="W3731" s="16">
        <v>16.158000000000001</v>
      </c>
      <c r="X3731" s="16">
        <v>425.01900000000001</v>
      </c>
      <c r="Y3731" s="16">
        <v>16.266300000000001</v>
      </c>
      <c r="Z3731" s="16">
        <v>6.6400000000000001E-2</v>
      </c>
      <c r="AA3731" s="16">
        <v>-1.0761879999999999</v>
      </c>
      <c r="AB3731" s="16">
        <v>0.32</v>
      </c>
      <c r="AC3731" s="16">
        <v>4.33</v>
      </c>
      <c r="AD3731" s="16">
        <v>51.3</v>
      </c>
      <c r="AE3731" s="16">
        <v>14.6723</v>
      </c>
      <c r="AF3731" s="16">
        <v>0</v>
      </c>
      <c r="AG3731" s="16">
        <v>483827</v>
      </c>
      <c r="AH3731" s="16">
        <v>0.30830000000000002</v>
      </c>
      <c r="AI3731" s="16">
        <v>94.122399999999999</v>
      </c>
      <c r="AJ3731" s="16">
        <v>97.936499999999995</v>
      </c>
      <c r="AK3731" s="16">
        <v>-0.64359999999999995</v>
      </c>
      <c r="AL3731" s="16">
        <v>-1.0338000000000001</v>
      </c>
      <c r="AM3731" s="16">
        <v>-0.83009999999999995</v>
      </c>
      <c r="AN3731" s="16">
        <v>9.3299999999999994E-2</v>
      </c>
      <c r="AO3731" s="16">
        <v>-0.4965</v>
      </c>
      <c r="AP3731" s="16">
        <v>-1.0965</v>
      </c>
      <c r="AQ3731" s="16">
        <v>0.60250000000000004</v>
      </c>
      <c r="AR3731" s="16">
        <f t="shared" si="147"/>
        <v>1</v>
      </c>
      <c r="AS3731" s="5">
        <f t="shared" si="146"/>
        <v>9.4795000000000018E-3</v>
      </c>
    </row>
    <row r="3732" spans="1:45" x14ac:dyDescent="0.25">
      <c r="A3732" s="16" t="s">
        <v>405</v>
      </c>
      <c r="B3732" s="16" t="s">
        <v>155</v>
      </c>
      <c r="C3732" s="16" t="s">
        <v>390</v>
      </c>
      <c r="D3732" s="16">
        <v>1993</v>
      </c>
      <c r="E3732" s="16" t="s">
        <v>4306</v>
      </c>
      <c r="F3732" s="16" t="s">
        <v>592</v>
      </c>
      <c r="G3732" s="10">
        <v>2797.57</v>
      </c>
      <c r="H3732" s="73">
        <v>7.9365059999999996</v>
      </c>
      <c r="I3732" s="16" t="s">
        <v>6700</v>
      </c>
      <c r="J3732" s="71">
        <v>-0.154</v>
      </c>
      <c r="K3732" s="71">
        <v>0.90200000000000002</v>
      </c>
      <c r="L3732" s="16">
        <v>0.20445289999999999</v>
      </c>
      <c r="M3732" s="16">
        <v>0.19823189999999999</v>
      </c>
      <c r="N3732" s="16">
        <v>1.132258</v>
      </c>
      <c r="O3732" s="16">
        <v>-0.61775460000000004</v>
      </c>
      <c r="P3732" s="16">
        <v>0.32955390000000001</v>
      </c>
      <c r="Q3732" s="16">
        <v>-0.58833060000000004</v>
      </c>
      <c r="R3732" s="16">
        <v>1.2436</v>
      </c>
      <c r="S3732" s="16">
        <v>4.1500000000000002E-2</v>
      </c>
      <c r="T3732" s="16">
        <v>5.4999999999999997E-3</v>
      </c>
      <c r="U3732" s="16">
        <v>4.9570999999999996</v>
      </c>
      <c r="V3732" s="16">
        <v>39.328000000000003</v>
      </c>
      <c r="W3732" s="16">
        <v>17.172000000000001</v>
      </c>
      <c r="X3732" s="16">
        <v>425.61799999999999</v>
      </c>
      <c r="Y3732" s="16">
        <v>18.0105</v>
      </c>
      <c r="Z3732" s="16">
        <v>6.59E-2</v>
      </c>
      <c r="AA3732" s="16">
        <v>-1.073081</v>
      </c>
      <c r="AB3732" s="16">
        <v>0.32</v>
      </c>
      <c r="AC3732" s="16">
        <v>4.33</v>
      </c>
      <c r="AD3732" s="16">
        <v>51.22</v>
      </c>
      <c r="AE3732" s="16">
        <v>15.168900000000001</v>
      </c>
      <c r="AF3732" s="16">
        <v>1E-4</v>
      </c>
      <c r="AG3732" s="16">
        <v>440229</v>
      </c>
      <c r="AH3732" s="16">
        <v>0.31009999999999999</v>
      </c>
      <c r="AI3732" s="16">
        <v>94.201300000000003</v>
      </c>
      <c r="AJ3732" s="16">
        <v>97.868799999999993</v>
      </c>
      <c r="AK3732" s="16">
        <v>-0.61680000000000001</v>
      </c>
      <c r="AL3732" s="16">
        <v>-1.0285</v>
      </c>
      <c r="AM3732" s="16">
        <v>-0.81850000000000001</v>
      </c>
      <c r="AN3732" s="16">
        <v>5.4300000000000001E-2</v>
      </c>
      <c r="AO3732" s="16">
        <v>-0.50009999999999999</v>
      </c>
      <c r="AP3732" s="16">
        <v>-1.0799000000000001</v>
      </c>
      <c r="AQ3732" s="16">
        <v>0.60250000000000004</v>
      </c>
      <c r="AR3732" s="16">
        <f t="shared" si="147"/>
        <v>1</v>
      </c>
      <c r="AS3732" s="5">
        <f t="shared" si="146"/>
        <v>0.1233696</v>
      </c>
    </row>
    <row r="3733" spans="1:45" x14ac:dyDescent="0.25">
      <c r="A3733" s="16" t="s">
        <v>405</v>
      </c>
      <c r="B3733" s="16" t="s">
        <v>155</v>
      </c>
      <c r="C3733" s="16" t="s">
        <v>390</v>
      </c>
      <c r="D3733" s="16">
        <v>1994</v>
      </c>
      <c r="E3733" s="16" t="s">
        <v>4296</v>
      </c>
      <c r="F3733" s="16" t="s">
        <v>592</v>
      </c>
      <c r="G3733" s="10">
        <v>2166.69</v>
      </c>
      <c r="H3733" s="73">
        <v>7.6809570000000003</v>
      </c>
      <c r="I3733" s="16" t="s">
        <v>6700</v>
      </c>
      <c r="J3733" s="71">
        <v>-0.247</v>
      </c>
      <c r="K3733" s="71">
        <v>0.70499999999999996</v>
      </c>
      <c r="L3733" s="16">
        <v>0.22417989999999999</v>
      </c>
      <c r="M3733" s="16">
        <v>0.11685479999999999</v>
      </c>
      <c r="N3733" s="16">
        <v>1.1999759999999999</v>
      </c>
      <c r="O3733" s="16">
        <v>-0.54866870000000001</v>
      </c>
      <c r="P3733" s="16">
        <v>0.3104635</v>
      </c>
      <c r="Q3733" s="16">
        <v>-0.58429739999999997</v>
      </c>
      <c r="R3733" s="16">
        <v>1.2189000000000001</v>
      </c>
      <c r="S3733" s="16">
        <v>2.3300000000000001E-2</v>
      </c>
      <c r="T3733" s="16">
        <v>5.5999999999999999E-3</v>
      </c>
      <c r="U3733" s="16">
        <v>5.0224000000000002</v>
      </c>
      <c r="V3733" s="16">
        <v>39.253999999999998</v>
      </c>
      <c r="W3733" s="16">
        <v>18.186</v>
      </c>
      <c r="X3733" s="16">
        <v>425.82600000000002</v>
      </c>
      <c r="Y3733" s="16">
        <v>19.754799999999999</v>
      </c>
      <c r="Z3733" s="16">
        <v>8.3400000000000002E-2</v>
      </c>
      <c r="AA3733" s="16">
        <v>-1.0695859999999999</v>
      </c>
      <c r="AB3733" s="16">
        <v>0.32</v>
      </c>
      <c r="AC3733" s="16">
        <v>4.33</v>
      </c>
      <c r="AD3733" s="16">
        <v>51.13</v>
      </c>
      <c r="AE3733" s="16">
        <v>15.695499999999999</v>
      </c>
      <c r="AF3733" s="16">
        <v>9.7000000000000003E-3</v>
      </c>
      <c r="AG3733" s="16">
        <v>390426</v>
      </c>
      <c r="AH3733" s="16">
        <v>0.31330000000000002</v>
      </c>
      <c r="AI3733" s="16">
        <v>94.5</v>
      </c>
      <c r="AJ3733" s="16">
        <v>97.5</v>
      </c>
      <c r="AK3733" s="16">
        <v>-0.59</v>
      </c>
      <c r="AL3733" s="16">
        <v>-1.0232000000000001</v>
      </c>
      <c r="AM3733" s="16">
        <v>-0.80679999999999996</v>
      </c>
      <c r="AN3733" s="16">
        <v>1.52E-2</v>
      </c>
      <c r="AO3733" s="16">
        <v>-0.50370000000000004</v>
      </c>
      <c r="AP3733" s="16">
        <v>-1.0633999999999999</v>
      </c>
      <c r="AQ3733" s="16">
        <v>0.60250000000000004</v>
      </c>
      <c r="AR3733" s="16">
        <f t="shared" si="147"/>
        <v>1</v>
      </c>
      <c r="AS3733" s="5">
        <f t="shared" si="146"/>
        <v>1.9726999999999995E-2</v>
      </c>
    </row>
    <row r="3734" spans="1:45" x14ac:dyDescent="0.25">
      <c r="A3734" s="16" t="s">
        <v>405</v>
      </c>
      <c r="B3734" s="16" t="s">
        <v>155</v>
      </c>
      <c r="C3734" s="16" t="s">
        <v>390</v>
      </c>
      <c r="D3734" s="16">
        <v>1995</v>
      </c>
      <c r="E3734" s="16" t="s">
        <v>4315</v>
      </c>
      <c r="F3734" s="16" t="s">
        <v>592</v>
      </c>
      <c r="G3734" s="10">
        <v>1917.45</v>
      </c>
      <c r="H3734" s="73">
        <v>7.5587520000000001</v>
      </c>
      <c r="I3734" s="16" t="s">
        <v>6700</v>
      </c>
      <c r="J3734" s="71">
        <v>-0.159</v>
      </c>
      <c r="K3734" s="71">
        <v>0.60099999999999998</v>
      </c>
      <c r="L3734" s="16">
        <v>0.23037479999999999</v>
      </c>
      <c r="M3734" s="16">
        <v>9.8364099999999996E-2</v>
      </c>
      <c r="N3734" s="16">
        <v>1.214764</v>
      </c>
      <c r="O3734" s="16">
        <v>-0.53748050000000003</v>
      </c>
      <c r="P3734" s="16">
        <v>0.31200250000000002</v>
      </c>
      <c r="Q3734" s="16">
        <v>-0.58028190000000002</v>
      </c>
      <c r="R3734" s="16">
        <v>1.1941999999999999</v>
      </c>
      <c r="S3734" s="16">
        <v>2.3699999999999999E-2</v>
      </c>
      <c r="T3734" s="16">
        <v>4.8999999999999998E-3</v>
      </c>
      <c r="U3734" s="16">
        <v>5.0876000000000001</v>
      </c>
      <c r="V3734" s="16">
        <v>39.18</v>
      </c>
      <c r="W3734" s="16">
        <v>19.2</v>
      </c>
      <c r="X3734" s="16">
        <v>417.73700000000002</v>
      </c>
      <c r="Y3734" s="16">
        <v>21.498999999999999</v>
      </c>
      <c r="Z3734" s="16">
        <v>6.9500000000000006E-2</v>
      </c>
      <c r="AA3734" s="16">
        <v>-1.0684210000000001</v>
      </c>
      <c r="AB3734" s="16">
        <v>0.32</v>
      </c>
      <c r="AC3734" s="16">
        <v>4.33</v>
      </c>
      <c r="AD3734" s="16">
        <v>51.1</v>
      </c>
      <c r="AE3734" s="16">
        <v>16.249300000000002</v>
      </c>
      <c r="AF3734" s="16">
        <v>2.7400000000000001E-2</v>
      </c>
      <c r="AG3734" s="16">
        <v>376262</v>
      </c>
      <c r="AH3734" s="16">
        <v>0.317</v>
      </c>
      <c r="AI3734" s="16">
        <v>94.5</v>
      </c>
      <c r="AJ3734" s="16">
        <v>97.5</v>
      </c>
      <c r="AK3734" s="16">
        <v>-0.56330000000000002</v>
      </c>
      <c r="AL3734" s="16">
        <v>-1.0179</v>
      </c>
      <c r="AM3734" s="16">
        <v>-0.79520000000000002</v>
      </c>
      <c r="AN3734" s="16">
        <v>-2.3900000000000001E-2</v>
      </c>
      <c r="AO3734" s="16">
        <v>-0.50729999999999997</v>
      </c>
      <c r="AP3734" s="16">
        <v>-1.0468</v>
      </c>
      <c r="AQ3734" s="16">
        <v>0.60250000000000004</v>
      </c>
      <c r="AR3734" s="16">
        <f t="shared" si="147"/>
        <v>1</v>
      </c>
      <c r="AS3734" s="5">
        <f t="shared" si="146"/>
        <v>6.1949000000000032E-3</v>
      </c>
    </row>
    <row r="3735" spans="1:45" x14ac:dyDescent="0.25">
      <c r="A3735" s="16" t="s">
        <v>405</v>
      </c>
      <c r="B3735" s="16" t="s">
        <v>155</v>
      </c>
      <c r="C3735" s="16" t="s">
        <v>390</v>
      </c>
      <c r="D3735" s="16">
        <v>1996</v>
      </c>
      <c r="E3735" s="16" t="s">
        <v>4316</v>
      </c>
      <c r="F3735" s="16" t="s">
        <v>592</v>
      </c>
      <c r="G3735" s="10">
        <v>1741.09</v>
      </c>
      <c r="H3735" s="73">
        <v>7.4622659999999996</v>
      </c>
      <c r="I3735" s="16" t="s">
        <v>6700</v>
      </c>
      <c r="J3735" s="71">
        <v>-0.10199999999999999</v>
      </c>
      <c r="K3735" s="71">
        <v>0.54300000000000004</v>
      </c>
      <c r="L3735" s="16">
        <v>0.26592850000000001</v>
      </c>
      <c r="M3735" s="16">
        <v>6.7893300000000004E-2</v>
      </c>
      <c r="N3735" s="16">
        <v>1.2521789999999999</v>
      </c>
      <c r="O3735" s="16">
        <v>-0.5244993</v>
      </c>
      <c r="P3735" s="16">
        <v>0.32940229999999998</v>
      </c>
      <c r="Q3735" s="16">
        <v>-0.53832899999999995</v>
      </c>
      <c r="R3735" s="16">
        <v>1.1695</v>
      </c>
      <c r="S3735" s="16">
        <v>1.9699999999999999E-2</v>
      </c>
      <c r="T3735" s="16">
        <v>4.7000000000000002E-3</v>
      </c>
      <c r="U3735" s="16">
        <v>5.1528999999999998</v>
      </c>
      <c r="V3735" s="16">
        <v>38.304000000000002</v>
      </c>
      <c r="W3735" s="16">
        <v>20.388000000000002</v>
      </c>
      <c r="X3735" s="16">
        <v>414.25200000000001</v>
      </c>
      <c r="Y3735" s="16">
        <v>23.243300000000001</v>
      </c>
      <c r="Z3735" s="16">
        <v>6.2E-2</v>
      </c>
      <c r="AA3735" s="16">
        <v>-1.03735</v>
      </c>
      <c r="AB3735" s="16">
        <v>0.32</v>
      </c>
      <c r="AC3735" s="16">
        <v>4.33</v>
      </c>
      <c r="AD3735" s="16">
        <v>50.3</v>
      </c>
      <c r="AE3735" s="16">
        <v>18.183399999999999</v>
      </c>
      <c r="AF3735" s="16">
        <v>5.8999999999999997E-2</v>
      </c>
      <c r="AG3735" s="16">
        <v>358001</v>
      </c>
      <c r="AH3735" s="16">
        <v>0.3211</v>
      </c>
      <c r="AI3735" s="16">
        <v>94.5</v>
      </c>
      <c r="AJ3735" s="16">
        <v>97.5</v>
      </c>
      <c r="AK3735" s="16">
        <v>-0.49990000000000001</v>
      </c>
      <c r="AL3735" s="16">
        <v>-1.032</v>
      </c>
      <c r="AM3735" s="16">
        <v>-0.70620000000000005</v>
      </c>
      <c r="AN3735" s="16">
        <v>-0.2671</v>
      </c>
      <c r="AO3735" s="16">
        <v>-0.316</v>
      </c>
      <c r="AP3735" s="16">
        <v>-0.93459999999999999</v>
      </c>
      <c r="AQ3735" s="16">
        <v>0.60250000000000004</v>
      </c>
      <c r="AR3735" s="16">
        <f t="shared" si="147"/>
        <v>1</v>
      </c>
      <c r="AS3735" s="5">
        <f t="shared" si="146"/>
        <v>3.5553700000000021E-2</v>
      </c>
    </row>
    <row r="3736" spans="1:45" x14ac:dyDescent="0.25">
      <c r="A3736" s="16" t="s">
        <v>405</v>
      </c>
      <c r="B3736" s="16" t="s">
        <v>155</v>
      </c>
      <c r="C3736" s="16" t="s">
        <v>390</v>
      </c>
      <c r="D3736" s="16">
        <v>1997</v>
      </c>
      <c r="E3736" s="16" t="s">
        <v>4301</v>
      </c>
      <c r="F3736" s="16" t="s">
        <v>592</v>
      </c>
      <c r="G3736" s="10">
        <v>1704.31</v>
      </c>
      <c r="H3736" s="73">
        <v>7.4409179999999999</v>
      </c>
      <c r="I3736" s="16" t="s">
        <v>6700</v>
      </c>
      <c r="J3736" s="71">
        <v>-2.3E-2</v>
      </c>
      <c r="K3736" s="71">
        <v>0.53</v>
      </c>
      <c r="L3736" s="16">
        <v>0.25559609999999999</v>
      </c>
      <c r="M3736" s="16">
        <v>0.1004065</v>
      </c>
      <c r="N3736" s="16">
        <v>1.226445</v>
      </c>
      <c r="O3736" s="16">
        <v>-0.4976874</v>
      </c>
      <c r="P3736" s="16">
        <v>0.33351540000000002</v>
      </c>
      <c r="Q3736" s="16">
        <v>-0.60198770000000001</v>
      </c>
      <c r="R3736" s="16">
        <v>1.1922999999999999</v>
      </c>
      <c r="S3736" s="16">
        <v>2.5499999999999998E-2</v>
      </c>
      <c r="T3736" s="16">
        <v>4.4999999999999997E-3</v>
      </c>
      <c r="U3736" s="16">
        <v>5.4560000000000004</v>
      </c>
      <c r="V3736" s="16">
        <v>37.427999999999997</v>
      </c>
      <c r="W3736" s="16">
        <v>21.576000000000001</v>
      </c>
      <c r="X3736" s="16">
        <v>396.947</v>
      </c>
      <c r="Y3736" s="16">
        <v>24.987500000000001</v>
      </c>
      <c r="Z3736" s="16">
        <v>5.1299999999999998E-2</v>
      </c>
      <c r="AA3736" s="16">
        <v>-1.0645370000000001</v>
      </c>
      <c r="AB3736" s="16">
        <v>0.32</v>
      </c>
      <c r="AC3736" s="16">
        <v>4.33</v>
      </c>
      <c r="AD3736" s="16">
        <v>51</v>
      </c>
      <c r="AE3736" s="16">
        <v>18.662500000000001</v>
      </c>
      <c r="AF3736" s="16">
        <v>0.1134</v>
      </c>
      <c r="AG3736" s="16">
        <v>351476</v>
      </c>
      <c r="AH3736" s="16">
        <v>0.32369999999999999</v>
      </c>
      <c r="AI3736" s="16">
        <v>94.5</v>
      </c>
      <c r="AJ3736" s="16">
        <v>97.5</v>
      </c>
      <c r="AK3736" s="16">
        <v>-0.3921</v>
      </c>
      <c r="AL3736" s="16">
        <v>-1.0932999999999999</v>
      </c>
      <c r="AM3736" s="16">
        <v>-0.8115</v>
      </c>
      <c r="AN3736" s="16">
        <v>-0.25779999999999997</v>
      </c>
      <c r="AO3736" s="16">
        <v>-0.52900000000000003</v>
      </c>
      <c r="AP3736" s="16">
        <v>-1.0248999999999999</v>
      </c>
      <c r="AQ3736" s="16">
        <v>0.60250000000000004</v>
      </c>
      <c r="AR3736" s="16">
        <f t="shared" si="147"/>
        <v>1</v>
      </c>
      <c r="AS3736" s="5">
        <f t="shared" si="146"/>
        <v>-1.0332400000000019E-2</v>
      </c>
    </row>
    <row r="3737" spans="1:45" x14ac:dyDescent="0.25">
      <c r="A3737" s="16" t="s">
        <v>405</v>
      </c>
      <c r="B3737" s="16" t="s">
        <v>155</v>
      </c>
      <c r="C3737" s="16" t="s">
        <v>390</v>
      </c>
      <c r="D3737" s="16">
        <v>1998</v>
      </c>
      <c r="E3737" s="16" t="s">
        <v>4309</v>
      </c>
      <c r="F3737" s="16" t="s">
        <v>592</v>
      </c>
      <c r="G3737" s="10">
        <v>1686.94</v>
      </c>
      <c r="H3737" s="73">
        <v>7.4306729999999996</v>
      </c>
      <c r="I3737" s="16" t="s">
        <v>6700</v>
      </c>
      <c r="J3737" s="71">
        <v>-3.0000000000000001E-3</v>
      </c>
      <c r="K3737" s="71">
        <v>0.52900000000000003</v>
      </c>
      <c r="L3737" s="16">
        <v>0.22052730000000001</v>
      </c>
      <c r="M3737" s="16">
        <v>4.6266000000000002E-2</v>
      </c>
      <c r="N3737" s="16">
        <v>1.155637</v>
      </c>
      <c r="O3737" s="16">
        <v>-0.40250619999999998</v>
      </c>
      <c r="P3737" s="16">
        <v>0.34007100000000001</v>
      </c>
      <c r="Q3737" s="16">
        <v>-0.66566599999999998</v>
      </c>
      <c r="R3737" s="16">
        <v>1.0699000000000001</v>
      </c>
      <c r="S3737" s="16">
        <v>2.86E-2</v>
      </c>
      <c r="T3737" s="16">
        <v>4.5999999999999999E-3</v>
      </c>
      <c r="U3737" s="16">
        <v>4.4488000000000003</v>
      </c>
      <c r="V3737" s="16">
        <v>36.552</v>
      </c>
      <c r="W3737" s="16">
        <v>22.763999999999999</v>
      </c>
      <c r="X3737" s="16">
        <v>394.178</v>
      </c>
      <c r="Y3737" s="16">
        <v>26.7317</v>
      </c>
      <c r="Z3737" s="16">
        <v>7.9299999999999995E-2</v>
      </c>
      <c r="AA3737" s="16">
        <v>-1.0800719999999999</v>
      </c>
      <c r="AB3737" s="16">
        <v>0.32</v>
      </c>
      <c r="AC3737" s="16">
        <v>4.33</v>
      </c>
      <c r="AD3737" s="16">
        <v>51.4</v>
      </c>
      <c r="AE3737" s="16">
        <v>19.406400000000001</v>
      </c>
      <c r="AF3737" s="16">
        <v>0.2311</v>
      </c>
      <c r="AG3737" s="16">
        <v>344301</v>
      </c>
      <c r="AH3737" s="16">
        <v>0.32440000000000002</v>
      </c>
      <c r="AI3737" s="16">
        <v>94.5</v>
      </c>
      <c r="AJ3737" s="16">
        <v>97.5</v>
      </c>
      <c r="AK3737" s="16">
        <v>-0.2843</v>
      </c>
      <c r="AL3737" s="16">
        <v>-1.1547000000000001</v>
      </c>
      <c r="AM3737" s="16">
        <v>-0.91679999999999995</v>
      </c>
      <c r="AN3737" s="16">
        <v>-0.24840000000000001</v>
      </c>
      <c r="AO3737" s="16">
        <v>-0.74209999999999998</v>
      </c>
      <c r="AP3737" s="16">
        <v>-1.1152</v>
      </c>
      <c r="AQ3737" s="16">
        <v>0.60250000000000004</v>
      </c>
      <c r="AR3737" s="16">
        <f t="shared" si="147"/>
        <v>1</v>
      </c>
      <c r="AS3737" s="5">
        <f t="shared" si="146"/>
        <v>-3.5068799999999983E-2</v>
      </c>
    </row>
    <row r="3738" spans="1:45" x14ac:dyDescent="0.25">
      <c r="A3738" s="16" t="s">
        <v>405</v>
      </c>
      <c r="B3738" s="16" t="s">
        <v>155</v>
      </c>
      <c r="C3738" s="16" t="s">
        <v>390</v>
      </c>
      <c r="D3738" s="16">
        <v>1999</v>
      </c>
      <c r="E3738" s="16" t="s">
        <v>4292</v>
      </c>
      <c r="F3738" s="16" t="s">
        <v>592</v>
      </c>
      <c r="G3738" s="10">
        <v>1699.52</v>
      </c>
      <c r="H3738" s="73">
        <v>7.4381000000000004</v>
      </c>
      <c r="I3738" s="16" t="s">
        <v>6700</v>
      </c>
      <c r="J3738" s="71">
        <v>7.4999999999999997E-2</v>
      </c>
      <c r="K3738" s="71">
        <v>0.56999999999999995</v>
      </c>
      <c r="L3738" s="16">
        <v>0.19672629999999999</v>
      </c>
      <c r="M3738" s="16">
        <v>-4.8361000000000003E-3</v>
      </c>
      <c r="N3738" s="16">
        <v>1.1242179999999999</v>
      </c>
      <c r="O3738" s="16">
        <v>-0.37918239999999998</v>
      </c>
      <c r="P3738" s="16">
        <v>0.35526799999999997</v>
      </c>
      <c r="Q3738" s="16">
        <v>-0.67874959999999995</v>
      </c>
      <c r="R3738" s="16">
        <v>0.96970000000000001</v>
      </c>
      <c r="S3738" s="16">
        <v>2.93E-2</v>
      </c>
      <c r="T3738" s="16">
        <v>4.7000000000000002E-3</v>
      </c>
      <c r="U3738" s="16">
        <v>3.6181000000000001</v>
      </c>
      <c r="V3738" s="16">
        <v>35.676000000000002</v>
      </c>
      <c r="W3738" s="16">
        <v>23.952000000000002</v>
      </c>
      <c r="X3738" s="16">
        <v>394.67399999999998</v>
      </c>
      <c r="Y3738" s="16">
        <v>28.475999999999999</v>
      </c>
      <c r="Z3738" s="16">
        <v>7.3800000000000004E-2</v>
      </c>
      <c r="AA3738" s="16">
        <v>-1.0684210000000001</v>
      </c>
      <c r="AB3738" s="16">
        <v>0.32</v>
      </c>
      <c r="AC3738" s="16">
        <v>4.33</v>
      </c>
      <c r="AD3738" s="16">
        <v>51.1</v>
      </c>
      <c r="AE3738" s="16">
        <v>20.347100000000001</v>
      </c>
      <c r="AF3738" s="16">
        <v>0.43740000000000001</v>
      </c>
      <c r="AG3738" s="16">
        <v>346149</v>
      </c>
      <c r="AH3738" s="16">
        <v>0.32390000000000002</v>
      </c>
      <c r="AI3738" s="16">
        <v>94.6</v>
      </c>
      <c r="AJ3738" s="16">
        <v>97.6</v>
      </c>
      <c r="AK3738" s="16">
        <v>-0.46949999999999997</v>
      </c>
      <c r="AL3738" s="16">
        <v>-1.1131</v>
      </c>
      <c r="AM3738" s="16">
        <v>-0.83260000000000001</v>
      </c>
      <c r="AN3738" s="16">
        <v>-0.37609999999999999</v>
      </c>
      <c r="AO3738" s="16">
        <v>-0.63239999999999996</v>
      </c>
      <c r="AP3738" s="16">
        <v>-1.1285000000000001</v>
      </c>
      <c r="AQ3738" s="16">
        <v>0.60250000000000004</v>
      </c>
      <c r="AR3738" s="16">
        <f t="shared" si="147"/>
        <v>1</v>
      </c>
      <c r="AS3738" s="5">
        <f t="shared" si="146"/>
        <v>-2.3801000000000017E-2</v>
      </c>
    </row>
    <row r="3739" spans="1:45" x14ac:dyDescent="0.25">
      <c r="A3739" s="16" t="s">
        <v>405</v>
      </c>
      <c r="B3739" s="16" t="s">
        <v>155</v>
      </c>
      <c r="C3739" s="16" t="s">
        <v>390</v>
      </c>
      <c r="D3739" s="16">
        <v>2000</v>
      </c>
      <c r="E3739" s="16" t="s">
        <v>4303</v>
      </c>
      <c r="F3739" s="16" t="s">
        <v>592</v>
      </c>
      <c r="G3739" s="10">
        <v>1818</v>
      </c>
      <c r="H3739" s="73">
        <v>7.5054910000000001</v>
      </c>
      <c r="I3739" s="16">
        <v>49175848</v>
      </c>
      <c r="J3739" s="71">
        <v>5.5E-2</v>
      </c>
      <c r="K3739" s="71">
        <v>0.60199999999999998</v>
      </c>
      <c r="L3739" s="16">
        <v>0.2831244</v>
      </c>
      <c r="M3739" s="16">
        <v>3.5631599999999999E-2</v>
      </c>
      <c r="N3739" s="16">
        <v>1.1993069999999999</v>
      </c>
      <c r="O3739" s="16">
        <v>-0.31185190000000002</v>
      </c>
      <c r="P3739" s="16">
        <v>0.37665379999999998</v>
      </c>
      <c r="Q3739" s="16">
        <v>-0.69188360000000004</v>
      </c>
      <c r="R3739" s="16">
        <v>0.96209999999999996</v>
      </c>
      <c r="S3739" s="16">
        <v>3.0499999999999999E-2</v>
      </c>
      <c r="T3739" s="16">
        <v>8.9999999999999993E-3</v>
      </c>
      <c r="U3739" s="16">
        <v>4.1661999999999999</v>
      </c>
      <c r="V3739" s="16">
        <v>34.799999999999997</v>
      </c>
      <c r="W3739" s="16">
        <v>25.14</v>
      </c>
      <c r="X3739" s="16">
        <v>389.13600000000002</v>
      </c>
      <c r="Y3739" s="16">
        <v>30.220199999999998</v>
      </c>
      <c r="Z3739" s="16">
        <v>9.7500000000000003E-2</v>
      </c>
      <c r="AA3739" s="16">
        <v>-1.0256989999999999</v>
      </c>
      <c r="AB3739" s="16">
        <v>0.32</v>
      </c>
      <c r="AC3739" s="16">
        <v>4.33</v>
      </c>
      <c r="AD3739" s="16">
        <v>50</v>
      </c>
      <c r="AE3739" s="16">
        <v>21.234400000000001</v>
      </c>
      <c r="AF3739" s="16">
        <v>1.6685000000000001</v>
      </c>
      <c r="AG3739" s="16">
        <v>348279</v>
      </c>
      <c r="AH3739" s="16">
        <v>0.33429999999999999</v>
      </c>
      <c r="AI3739" s="16">
        <v>94.7</v>
      </c>
      <c r="AJ3739" s="16">
        <v>97.6</v>
      </c>
      <c r="AK3739" s="16">
        <v>-0.65469999999999995</v>
      </c>
      <c r="AL3739" s="16">
        <v>-1.0716000000000001</v>
      </c>
      <c r="AM3739" s="16">
        <v>-0.74850000000000005</v>
      </c>
      <c r="AN3739" s="16">
        <v>-0.50390000000000001</v>
      </c>
      <c r="AO3739" s="16">
        <v>-0.52270000000000005</v>
      </c>
      <c r="AP3739" s="16">
        <v>-1.1417999999999999</v>
      </c>
      <c r="AQ3739" s="16">
        <v>0.60250000000000004</v>
      </c>
      <c r="AR3739" s="16">
        <f t="shared" si="147"/>
        <v>0</v>
      </c>
      <c r="AS3739" s="5">
        <f t="shared" si="146"/>
        <v>8.6398100000000005E-2</v>
      </c>
    </row>
    <row r="3740" spans="1:45" x14ac:dyDescent="0.25">
      <c r="A3740" s="16" t="s">
        <v>405</v>
      </c>
      <c r="B3740" s="16" t="s">
        <v>155</v>
      </c>
      <c r="C3740" s="16" t="s">
        <v>390</v>
      </c>
      <c r="D3740" s="16">
        <v>2001</v>
      </c>
      <c r="E3740" s="16" t="s">
        <v>4319</v>
      </c>
      <c r="F3740" s="16" t="s">
        <v>592</v>
      </c>
      <c r="G3740" s="10">
        <v>2005.32</v>
      </c>
      <c r="H3740" s="73">
        <v>7.6035570000000003</v>
      </c>
      <c r="I3740" s="16">
        <v>48683865</v>
      </c>
      <c r="J3740" s="71">
        <v>9.9000000000000005E-2</v>
      </c>
      <c r="K3740" s="71">
        <v>0.66400000000000003</v>
      </c>
      <c r="L3740" s="16">
        <v>0.41056530000000002</v>
      </c>
      <c r="M3740" s="16">
        <v>0.1111714</v>
      </c>
      <c r="N3740" s="16">
        <v>1.2894490000000001</v>
      </c>
      <c r="O3740" s="16">
        <v>-0.26263449999999999</v>
      </c>
      <c r="P3740" s="16">
        <v>0.39849289999999998</v>
      </c>
      <c r="Q3740" s="16">
        <v>-0.64120200000000005</v>
      </c>
      <c r="R3740" s="16">
        <v>1.0233000000000001</v>
      </c>
      <c r="S3740" s="16">
        <v>3.7699999999999997E-2</v>
      </c>
      <c r="T3740" s="16">
        <v>1.06E-2</v>
      </c>
      <c r="U3740" s="16">
        <v>4.6805000000000003</v>
      </c>
      <c r="V3740" s="16">
        <v>35.729999999999997</v>
      </c>
      <c r="W3740" s="16">
        <v>25.314</v>
      </c>
      <c r="X3740" s="16">
        <v>390.01100000000002</v>
      </c>
      <c r="Y3740" s="16">
        <v>31.964500000000001</v>
      </c>
      <c r="Z3740" s="16">
        <v>0.1002</v>
      </c>
      <c r="AA3740" s="16">
        <v>-1.045118</v>
      </c>
      <c r="AB3740" s="16">
        <v>0.32</v>
      </c>
      <c r="AC3740" s="16">
        <v>4.33</v>
      </c>
      <c r="AD3740" s="16">
        <v>50.5</v>
      </c>
      <c r="AE3740" s="16">
        <v>21.944600000000001</v>
      </c>
      <c r="AF3740" s="16">
        <v>4.5754000000000001</v>
      </c>
      <c r="AG3740" s="16">
        <v>354949</v>
      </c>
      <c r="AH3740" s="16">
        <v>0.33800000000000002</v>
      </c>
      <c r="AI3740" s="16">
        <v>94.7</v>
      </c>
      <c r="AJ3740" s="16">
        <v>97.5</v>
      </c>
      <c r="AK3740" s="16">
        <v>-0.6018</v>
      </c>
      <c r="AL3740" s="16">
        <v>-1.0465</v>
      </c>
      <c r="AM3740" s="16">
        <v>-0.70320000000000005</v>
      </c>
      <c r="AN3740" s="16">
        <v>-0.44230000000000003</v>
      </c>
      <c r="AO3740" s="16">
        <v>-0.55459999999999998</v>
      </c>
      <c r="AP3740" s="16">
        <v>-1.0037</v>
      </c>
      <c r="AQ3740" s="16">
        <v>0.60250000000000004</v>
      </c>
      <c r="AR3740" s="16">
        <f t="shared" si="147"/>
        <v>0</v>
      </c>
      <c r="AS3740" s="5">
        <f t="shared" si="146"/>
        <v>0.12744090000000002</v>
      </c>
    </row>
    <row r="3741" spans="1:45" x14ac:dyDescent="0.25">
      <c r="A3741" s="16" t="s">
        <v>405</v>
      </c>
      <c r="B3741" s="16" t="s">
        <v>155</v>
      </c>
      <c r="C3741" s="16" t="s">
        <v>390</v>
      </c>
      <c r="D3741" s="16">
        <v>2002</v>
      </c>
      <c r="E3741" s="16" t="s">
        <v>4317</v>
      </c>
      <c r="F3741" s="16" t="s">
        <v>592</v>
      </c>
      <c r="G3741" s="10">
        <v>2130.66</v>
      </c>
      <c r="H3741" s="73">
        <v>7.6641859999999999</v>
      </c>
      <c r="I3741" s="16">
        <v>48202500</v>
      </c>
      <c r="J3741" s="71">
        <v>5.5E-2</v>
      </c>
      <c r="K3741" s="71">
        <v>0.70199999999999996</v>
      </c>
      <c r="L3741" s="16">
        <v>0.4810759</v>
      </c>
      <c r="M3741" s="16">
        <v>-1.3524599999999999E-2</v>
      </c>
      <c r="N3741" s="16">
        <v>1.414196</v>
      </c>
      <c r="O3741" s="16">
        <v>-0.18020069999999999</v>
      </c>
      <c r="P3741" s="16">
        <v>0.41804940000000002</v>
      </c>
      <c r="Q3741" s="16">
        <v>-0.59055539999999995</v>
      </c>
      <c r="R3741" s="16">
        <v>0.99819999999999998</v>
      </c>
      <c r="S3741" s="16">
        <v>1.18E-2</v>
      </c>
      <c r="T3741" s="16">
        <v>9.1999999999999998E-3</v>
      </c>
      <c r="U3741" s="16">
        <v>5.4333</v>
      </c>
      <c r="V3741" s="16">
        <v>36.659999999999997</v>
      </c>
      <c r="W3741" s="16">
        <v>25.488</v>
      </c>
      <c r="X3741" s="16">
        <v>392.37799999999999</v>
      </c>
      <c r="Y3741" s="16">
        <v>33.7087</v>
      </c>
      <c r="Z3741" s="16">
        <v>0.1235</v>
      </c>
      <c r="AA3741" s="16">
        <v>-1.049002</v>
      </c>
      <c r="AB3741" s="16">
        <v>0.32</v>
      </c>
      <c r="AC3741" s="16">
        <v>4.33</v>
      </c>
      <c r="AD3741" s="16">
        <v>50.6</v>
      </c>
      <c r="AE3741" s="16">
        <v>22.4755</v>
      </c>
      <c r="AF3741" s="16">
        <v>7.6611000000000002</v>
      </c>
      <c r="AG3741" s="16">
        <v>360089</v>
      </c>
      <c r="AH3741" s="16">
        <v>0.3407</v>
      </c>
      <c r="AI3741" s="16">
        <v>94.8</v>
      </c>
      <c r="AJ3741" s="16">
        <v>97.4</v>
      </c>
      <c r="AK3741" s="16">
        <v>-0.54890000000000005</v>
      </c>
      <c r="AL3741" s="16">
        <v>-1.0215000000000001</v>
      </c>
      <c r="AM3741" s="16">
        <v>-0.65800000000000003</v>
      </c>
      <c r="AN3741" s="16">
        <v>-0.38069999999999998</v>
      </c>
      <c r="AO3741" s="16">
        <v>-0.58650000000000002</v>
      </c>
      <c r="AP3741" s="16">
        <v>-0.86560000000000004</v>
      </c>
      <c r="AQ3741" s="16">
        <v>0.60250000000000004</v>
      </c>
      <c r="AR3741" s="16">
        <f t="shared" si="147"/>
        <v>0</v>
      </c>
      <c r="AS3741" s="5">
        <f t="shared" si="146"/>
        <v>7.0510599999999979E-2</v>
      </c>
    </row>
    <row r="3742" spans="1:45" x14ac:dyDescent="0.25">
      <c r="A3742" s="16" t="s">
        <v>405</v>
      </c>
      <c r="B3742" s="16" t="s">
        <v>155</v>
      </c>
      <c r="C3742" s="16" t="s">
        <v>390</v>
      </c>
      <c r="D3742" s="16">
        <v>2003</v>
      </c>
      <c r="E3742" s="16" t="s">
        <v>4311</v>
      </c>
      <c r="F3742" s="16" t="s">
        <v>592</v>
      </c>
      <c r="G3742" s="10">
        <v>2349.9299999999998</v>
      </c>
      <c r="H3742" s="73">
        <v>7.7621409999999997</v>
      </c>
      <c r="I3742" s="16">
        <v>47812950</v>
      </c>
      <c r="J3742" s="71">
        <v>9.6000000000000002E-2</v>
      </c>
      <c r="K3742" s="71">
        <v>0.77200000000000002</v>
      </c>
      <c r="L3742" s="16">
        <v>0.62464390000000003</v>
      </c>
      <c r="M3742" s="16">
        <v>4.5754000000000003E-2</v>
      </c>
      <c r="N3742" s="16">
        <v>1.4813149999999999</v>
      </c>
      <c r="O3742" s="16">
        <v>-6.7087099999999997E-2</v>
      </c>
      <c r="P3742" s="16">
        <v>0.45568160000000002</v>
      </c>
      <c r="Q3742" s="16">
        <v>-0.54814949999999996</v>
      </c>
      <c r="R3742" s="16">
        <v>1.1117999999999999</v>
      </c>
      <c r="S3742" s="16">
        <v>1.3299999999999999E-2</v>
      </c>
      <c r="T3742" s="16">
        <v>8.3000000000000001E-3</v>
      </c>
      <c r="U3742" s="16">
        <v>5.6024000000000003</v>
      </c>
      <c r="V3742" s="16">
        <v>37.590000000000003</v>
      </c>
      <c r="W3742" s="16">
        <v>25.661999999999999</v>
      </c>
      <c r="X3742" s="16">
        <v>395.33499999999998</v>
      </c>
      <c r="Y3742" s="16">
        <v>35.453000000000003</v>
      </c>
      <c r="Z3742" s="16">
        <v>0.1618</v>
      </c>
      <c r="AA3742" s="16">
        <v>-1.0606530000000001</v>
      </c>
      <c r="AB3742" s="16">
        <v>0.32</v>
      </c>
      <c r="AC3742" s="16">
        <v>4.33</v>
      </c>
      <c r="AD3742" s="16">
        <v>50.9</v>
      </c>
      <c r="AE3742" s="16">
        <v>23.238099999999999</v>
      </c>
      <c r="AF3742" s="16">
        <v>13.593</v>
      </c>
      <c r="AG3742" s="16">
        <v>376902</v>
      </c>
      <c r="AH3742" s="16">
        <v>0.3422</v>
      </c>
      <c r="AI3742" s="16">
        <v>94.9</v>
      </c>
      <c r="AJ3742" s="16">
        <v>97.4</v>
      </c>
      <c r="AK3742" s="16">
        <v>-0.58130000000000004</v>
      </c>
      <c r="AL3742" s="16">
        <v>-0.85509999999999997</v>
      </c>
      <c r="AM3742" s="16">
        <v>-0.58160000000000001</v>
      </c>
      <c r="AN3742" s="16">
        <v>-0.3972</v>
      </c>
      <c r="AO3742" s="16">
        <v>-0.56240000000000001</v>
      </c>
      <c r="AP3742" s="16">
        <v>-0.84230000000000005</v>
      </c>
      <c r="AQ3742" s="16">
        <v>0.60250000000000004</v>
      </c>
      <c r="AR3742" s="16">
        <f t="shared" si="147"/>
        <v>0</v>
      </c>
      <c r="AS3742" s="5">
        <f t="shared" si="146"/>
        <v>0.14356800000000003</v>
      </c>
    </row>
    <row r="3743" spans="1:45" x14ac:dyDescent="0.25">
      <c r="A3743" s="16" t="s">
        <v>405</v>
      </c>
      <c r="B3743" s="16" t="s">
        <v>155</v>
      </c>
      <c r="C3743" s="16" t="s">
        <v>390</v>
      </c>
      <c r="D3743" s="16">
        <v>2004</v>
      </c>
      <c r="E3743" s="16" t="s">
        <v>4308</v>
      </c>
      <c r="F3743" s="16" t="s">
        <v>592</v>
      </c>
      <c r="G3743" s="10">
        <v>2654.33</v>
      </c>
      <c r="H3743" s="73">
        <v>7.8839490000000003</v>
      </c>
      <c r="I3743" s="16">
        <v>47451600</v>
      </c>
      <c r="J3743" s="71">
        <v>0.105</v>
      </c>
      <c r="K3743" s="71">
        <v>0.85799999999999998</v>
      </c>
      <c r="L3743" s="16">
        <v>0.86125839999999998</v>
      </c>
      <c r="M3743" s="16">
        <v>8.9310700000000007E-2</v>
      </c>
      <c r="N3743" s="16">
        <v>1.482569</v>
      </c>
      <c r="O3743" s="16">
        <v>0.29071269999999999</v>
      </c>
      <c r="P3743" s="16">
        <v>0.53741720000000004</v>
      </c>
      <c r="Q3743" s="16">
        <v>-0.51674739999999997</v>
      </c>
      <c r="R3743" s="16">
        <v>1.0814999999999999</v>
      </c>
      <c r="S3743" s="16">
        <v>2.5000000000000001E-2</v>
      </c>
      <c r="T3743" s="16">
        <v>0.01</v>
      </c>
      <c r="U3743" s="16">
        <v>5.3083</v>
      </c>
      <c r="V3743" s="16">
        <v>38.520000000000003</v>
      </c>
      <c r="W3743" s="16">
        <v>25.835999999999999</v>
      </c>
      <c r="X3743" s="16">
        <v>395.60199999999998</v>
      </c>
      <c r="Y3743" s="16">
        <v>48.542499999999997</v>
      </c>
      <c r="Z3743" s="16">
        <v>0.20169999999999999</v>
      </c>
      <c r="AA3743" s="16">
        <v>-1.0645370000000001</v>
      </c>
      <c r="AB3743" s="16">
        <v>0.32</v>
      </c>
      <c r="AC3743" s="16">
        <v>4.33</v>
      </c>
      <c r="AD3743" s="16">
        <v>51</v>
      </c>
      <c r="AE3743" s="16">
        <v>25.588699999999999</v>
      </c>
      <c r="AF3743" s="16">
        <v>28.946000000000002</v>
      </c>
      <c r="AG3743" s="16">
        <v>383612</v>
      </c>
      <c r="AH3743" s="16">
        <v>0.34710000000000002</v>
      </c>
      <c r="AI3743" s="16">
        <v>95</v>
      </c>
      <c r="AJ3743" s="16">
        <v>97.3</v>
      </c>
      <c r="AK3743" s="16">
        <v>-0.60529999999999995</v>
      </c>
      <c r="AL3743" s="16">
        <v>-0.89029999999999998</v>
      </c>
      <c r="AM3743" s="16">
        <v>-0.53759999999999997</v>
      </c>
      <c r="AN3743" s="16">
        <v>-0.4839</v>
      </c>
      <c r="AO3743" s="16">
        <v>-0.3906</v>
      </c>
      <c r="AP3743" s="16">
        <v>-0.75290000000000001</v>
      </c>
      <c r="AQ3743" s="16">
        <v>0.60250000000000004</v>
      </c>
      <c r="AR3743" s="16">
        <f t="shared" si="147"/>
        <v>0</v>
      </c>
      <c r="AS3743" s="5">
        <f t="shared" si="146"/>
        <v>0.23661449999999995</v>
      </c>
    </row>
    <row r="3744" spans="1:45" x14ac:dyDescent="0.25">
      <c r="A3744" s="16" t="s">
        <v>405</v>
      </c>
      <c r="B3744" s="16" t="s">
        <v>155</v>
      </c>
      <c r="C3744" s="16" t="s">
        <v>390</v>
      </c>
      <c r="D3744" s="16">
        <v>2005</v>
      </c>
      <c r="E3744" s="16" t="s">
        <v>4300</v>
      </c>
      <c r="F3744" s="16" t="s">
        <v>592</v>
      </c>
      <c r="G3744" s="10">
        <v>2746.05</v>
      </c>
      <c r="H3744" s="73">
        <v>7.9179190000000004</v>
      </c>
      <c r="I3744" s="16">
        <v>47105150</v>
      </c>
      <c r="J3744" s="71">
        <v>1.7000000000000001E-2</v>
      </c>
      <c r="K3744" s="71">
        <v>0.873</v>
      </c>
      <c r="L3744" s="16">
        <v>0.9595186</v>
      </c>
      <c r="M3744" s="16">
        <v>0.1398037</v>
      </c>
      <c r="N3744" s="16">
        <v>1.603181</v>
      </c>
      <c r="O3744" s="16">
        <v>0.14226059999999999</v>
      </c>
      <c r="P3744" s="16">
        <v>0.63814150000000003</v>
      </c>
      <c r="Q3744" s="16">
        <v>-0.41269129999999998</v>
      </c>
      <c r="R3744" s="16">
        <v>1.169</v>
      </c>
      <c r="S3744" s="16">
        <v>2.4E-2</v>
      </c>
      <c r="T3744" s="16">
        <v>1.0699999999999999E-2</v>
      </c>
      <c r="U3744" s="16">
        <v>6.0585000000000004</v>
      </c>
      <c r="V3744" s="16">
        <v>39.450000000000003</v>
      </c>
      <c r="W3744" s="16">
        <v>26.01</v>
      </c>
      <c r="X3744" s="16">
        <v>397.36399999999998</v>
      </c>
      <c r="Y3744" s="16">
        <v>43.098300000000002</v>
      </c>
      <c r="Z3744" s="16">
        <v>0.19489999999999999</v>
      </c>
      <c r="AA3744" s="16">
        <v>-1.0101640000000001</v>
      </c>
      <c r="AB3744" s="16">
        <v>0.32</v>
      </c>
      <c r="AC3744" s="16">
        <v>4.33</v>
      </c>
      <c r="AD3744" s="16">
        <v>49.6</v>
      </c>
      <c r="AE3744" s="16">
        <v>24.751000000000001</v>
      </c>
      <c r="AF3744" s="16">
        <v>63.674399999999999</v>
      </c>
      <c r="AG3744" s="16">
        <v>394677</v>
      </c>
      <c r="AH3744" s="16">
        <v>0.35020000000000001</v>
      </c>
      <c r="AI3744" s="16">
        <v>95.1</v>
      </c>
      <c r="AJ3744" s="16">
        <v>97.2</v>
      </c>
      <c r="AK3744" s="16">
        <v>-0.20630000000000001</v>
      </c>
      <c r="AL3744" s="16">
        <v>-0.6865</v>
      </c>
      <c r="AM3744" s="16">
        <v>-0.5837</v>
      </c>
      <c r="AN3744" s="16">
        <v>-0.27379999999999999</v>
      </c>
      <c r="AO3744" s="16">
        <v>-0.49730000000000002</v>
      </c>
      <c r="AP3744" s="16">
        <v>-0.78969999999999996</v>
      </c>
      <c r="AQ3744" s="16">
        <v>0.60250000000000004</v>
      </c>
      <c r="AR3744" s="16">
        <f t="shared" si="147"/>
        <v>0</v>
      </c>
      <c r="AS3744" s="5">
        <f t="shared" si="146"/>
        <v>9.826020000000002E-2</v>
      </c>
    </row>
    <row r="3745" spans="1:45" x14ac:dyDescent="0.25">
      <c r="A3745" s="16" t="s">
        <v>405</v>
      </c>
      <c r="B3745" s="16" t="s">
        <v>155</v>
      </c>
      <c r="C3745" s="16" t="s">
        <v>390</v>
      </c>
      <c r="D3745" s="16">
        <v>2006</v>
      </c>
      <c r="E3745" s="16" t="s">
        <v>4293</v>
      </c>
      <c r="F3745" s="16" t="s">
        <v>592</v>
      </c>
      <c r="G3745" s="10">
        <v>2966.5</v>
      </c>
      <c r="H3745" s="73">
        <v>7.9951379999999999</v>
      </c>
      <c r="I3745" s="16">
        <v>46787750</v>
      </c>
      <c r="J3745" s="71">
        <v>6.8000000000000005E-2</v>
      </c>
      <c r="K3745" s="71">
        <v>0.93400000000000005</v>
      </c>
      <c r="L3745" s="16">
        <v>0.99580519999999995</v>
      </c>
      <c r="M3745" s="16">
        <v>2.4715899999999999E-2</v>
      </c>
      <c r="N3745" s="16">
        <v>1.627982</v>
      </c>
      <c r="O3745" s="16">
        <v>7.1900900000000004E-2</v>
      </c>
      <c r="P3745" s="16">
        <v>0.79405650000000005</v>
      </c>
      <c r="Q3745" s="16">
        <v>-0.33109569999999999</v>
      </c>
      <c r="R3745" s="16">
        <v>0.94910000000000005</v>
      </c>
      <c r="S3745" s="16">
        <v>2.53E-2</v>
      </c>
      <c r="T3745" s="16">
        <v>1.0699999999999999E-2</v>
      </c>
      <c r="U3745" s="16">
        <v>6.2087000000000003</v>
      </c>
      <c r="V3745" s="16">
        <v>39.729999999999997</v>
      </c>
      <c r="W3745" s="16">
        <v>26.236000000000001</v>
      </c>
      <c r="X3745" s="16">
        <v>395.697</v>
      </c>
      <c r="Y3745" s="16">
        <v>37.263100000000001</v>
      </c>
      <c r="Z3745" s="16">
        <v>0.22520000000000001</v>
      </c>
      <c r="AA3745" s="16">
        <v>-1.0062800000000001</v>
      </c>
      <c r="AB3745" s="16">
        <v>0.32</v>
      </c>
      <c r="AC3745" s="16">
        <v>4.33</v>
      </c>
      <c r="AD3745" s="16">
        <v>49.5</v>
      </c>
      <c r="AE3745" s="16">
        <v>26.449300000000001</v>
      </c>
      <c r="AF3745" s="16">
        <v>104.70399999999999</v>
      </c>
      <c r="AG3745" s="16">
        <v>412999</v>
      </c>
      <c r="AH3745" s="16">
        <v>0.35299999999999998</v>
      </c>
      <c r="AI3745" s="16">
        <v>95.2</v>
      </c>
      <c r="AJ3745" s="16">
        <v>97.1</v>
      </c>
      <c r="AK3745" s="16">
        <v>3.1300000000000001E-2</v>
      </c>
      <c r="AL3745" s="16">
        <v>-0.68</v>
      </c>
      <c r="AM3745" s="16">
        <v>-0.54220000000000002</v>
      </c>
      <c r="AN3745" s="16">
        <v>-3.4000000000000002E-2</v>
      </c>
      <c r="AO3745" s="16">
        <v>-0.5101</v>
      </c>
      <c r="AP3745" s="16">
        <v>-0.81259999999999999</v>
      </c>
      <c r="AQ3745" s="16">
        <v>0.60250000000000004</v>
      </c>
      <c r="AR3745" s="16">
        <f t="shared" si="147"/>
        <v>0</v>
      </c>
      <c r="AS3745" s="5">
        <f t="shared" si="146"/>
        <v>3.6286599999999947E-2</v>
      </c>
    </row>
    <row r="3746" spans="1:45" x14ac:dyDescent="0.25">
      <c r="A3746" s="16" t="s">
        <v>405</v>
      </c>
      <c r="B3746" s="16" t="s">
        <v>155</v>
      </c>
      <c r="C3746" s="16" t="s">
        <v>390</v>
      </c>
      <c r="D3746" s="16">
        <v>2007</v>
      </c>
      <c r="E3746" s="16" t="s">
        <v>4314</v>
      </c>
      <c r="F3746" s="16" t="s">
        <v>592</v>
      </c>
      <c r="G3746" s="10">
        <v>3220.01</v>
      </c>
      <c r="H3746" s="73">
        <v>8.0771409999999992</v>
      </c>
      <c r="I3746" s="16">
        <v>46509350</v>
      </c>
      <c r="J3746" s="71">
        <v>6.9000000000000006E-2</v>
      </c>
      <c r="K3746" s="71">
        <v>1.0009999999999999</v>
      </c>
      <c r="L3746" s="16">
        <v>1.1021609999999999</v>
      </c>
      <c r="M3746" s="16">
        <v>-1.9352600000000001E-2</v>
      </c>
      <c r="N3746" s="16">
        <v>1.6872990000000001</v>
      </c>
      <c r="O3746" s="16">
        <v>0.20165369999999999</v>
      </c>
      <c r="P3746" s="16">
        <v>0.8564484</v>
      </c>
      <c r="Q3746" s="16">
        <v>-0.3080059</v>
      </c>
      <c r="R3746" s="16">
        <v>0.85319999999999996</v>
      </c>
      <c r="S3746" s="16">
        <v>2.6499999999999999E-2</v>
      </c>
      <c r="T3746" s="16">
        <v>1.11E-2</v>
      </c>
      <c r="U3746" s="16">
        <v>6.1512000000000002</v>
      </c>
      <c r="V3746" s="16">
        <v>40.01</v>
      </c>
      <c r="W3746" s="16">
        <v>26.462</v>
      </c>
      <c r="X3746" s="16">
        <v>402.86500000000001</v>
      </c>
      <c r="Y3746" s="16">
        <v>39.713500000000003</v>
      </c>
      <c r="Z3746" s="16">
        <v>0.26779999999999998</v>
      </c>
      <c r="AA3746" s="16">
        <v>-0.99851270000000003</v>
      </c>
      <c r="AB3746" s="16">
        <v>0.32</v>
      </c>
      <c r="AC3746" s="16">
        <v>4.33</v>
      </c>
      <c r="AD3746" s="16">
        <v>49.3</v>
      </c>
      <c r="AE3746" s="16">
        <v>27.663399999999999</v>
      </c>
      <c r="AF3746" s="16">
        <v>118.407</v>
      </c>
      <c r="AG3746" s="16">
        <v>421711</v>
      </c>
      <c r="AH3746" s="16">
        <v>0.35610000000000003</v>
      </c>
      <c r="AI3746" s="16">
        <v>95.3</v>
      </c>
      <c r="AJ3746" s="16">
        <v>97</v>
      </c>
      <c r="AK3746" s="16">
        <v>3.4799999999999998E-2</v>
      </c>
      <c r="AL3746" s="16">
        <v>-0.74260000000000004</v>
      </c>
      <c r="AM3746" s="16">
        <v>-0.66659999999999997</v>
      </c>
      <c r="AN3746" s="16">
        <v>0.14860000000000001</v>
      </c>
      <c r="AO3746" s="16">
        <v>-0.42670000000000002</v>
      </c>
      <c r="AP3746" s="16">
        <v>-0.74580000000000002</v>
      </c>
      <c r="AQ3746" s="16">
        <v>0.60250000000000004</v>
      </c>
      <c r="AR3746" s="16">
        <f t="shared" si="147"/>
        <v>0</v>
      </c>
      <c r="AS3746" s="5">
        <f t="shared" si="146"/>
        <v>0.1063558</v>
      </c>
    </row>
    <row r="3747" spans="1:45" x14ac:dyDescent="0.25">
      <c r="A3747" s="16" t="s">
        <v>405</v>
      </c>
      <c r="B3747" s="16" t="s">
        <v>155</v>
      </c>
      <c r="C3747" s="16" t="s">
        <v>390</v>
      </c>
      <c r="D3747" s="16">
        <v>2008</v>
      </c>
      <c r="E3747" s="16" t="s">
        <v>4318</v>
      </c>
      <c r="F3747" s="16" t="s">
        <v>592</v>
      </c>
      <c r="G3747" s="10">
        <v>3311.96</v>
      </c>
      <c r="H3747" s="73">
        <v>8.1052949999999999</v>
      </c>
      <c r="I3747" s="16">
        <v>46258200</v>
      </c>
      <c r="J3747" s="71">
        <v>1.7000000000000001E-2</v>
      </c>
      <c r="K3747" s="71">
        <v>1.018</v>
      </c>
      <c r="L3747" s="16">
        <v>1.119602</v>
      </c>
      <c r="M3747" s="16">
        <v>-2.3724800000000001E-2</v>
      </c>
      <c r="N3747" s="16">
        <v>1.7577560000000001</v>
      </c>
      <c r="O3747" s="16">
        <v>0.19784070000000001</v>
      </c>
      <c r="P3747" s="16">
        <v>0.86762890000000004</v>
      </c>
      <c r="Q3747" s="16">
        <v>-0.34401320000000002</v>
      </c>
      <c r="R3747" s="16">
        <v>0.84640000000000004</v>
      </c>
      <c r="S3747" s="16">
        <v>2.46E-2</v>
      </c>
      <c r="T3747" s="16">
        <v>1.18E-2</v>
      </c>
      <c r="U3747" s="16">
        <v>6.4298999999999999</v>
      </c>
      <c r="V3747" s="16">
        <v>40.29</v>
      </c>
      <c r="W3747" s="16">
        <v>26.687999999999999</v>
      </c>
      <c r="X3747" s="16">
        <v>406.23700000000002</v>
      </c>
      <c r="Y3747" s="16">
        <v>41.073700000000002</v>
      </c>
      <c r="Z3747" s="16">
        <v>0.2515</v>
      </c>
      <c r="AA3747" s="16">
        <v>-0.99074510000000005</v>
      </c>
      <c r="AB3747" s="16">
        <v>0.32</v>
      </c>
      <c r="AC3747" s="16">
        <v>4.33</v>
      </c>
      <c r="AD3747" s="16">
        <v>49.1</v>
      </c>
      <c r="AE3747" s="16">
        <v>28.360900000000001</v>
      </c>
      <c r="AF3747" s="16">
        <v>119.845</v>
      </c>
      <c r="AG3747" s="16">
        <v>416328</v>
      </c>
      <c r="AH3747" s="16">
        <v>0.3584</v>
      </c>
      <c r="AI3747" s="16">
        <v>95.4</v>
      </c>
      <c r="AJ3747" s="16">
        <v>96.9</v>
      </c>
      <c r="AK3747" s="16">
        <v>6.08E-2</v>
      </c>
      <c r="AL3747" s="16">
        <v>-0.7873</v>
      </c>
      <c r="AM3747" s="16">
        <v>-0.70960000000000001</v>
      </c>
      <c r="AN3747" s="16">
        <v>3.1099999999999999E-2</v>
      </c>
      <c r="AO3747" s="16">
        <v>-0.51800000000000002</v>
      </c>
      <c r="AP3747" s="16">
        <v>-0.69340000000000002</v>
      </c>
      <c r="AQ3747" s="16">
        <v>0.60250000000000004</v>
      </c>
      <c r="AR3747" s="16">
        <f t="shared" si="147"/>
        <v>0</v>
      </c>
      <c r="AS3747" s="5">
        <f t="shared" si="146"/>
        <v>1.744100000000004E-2</v>
      </c>
    </row>
    <row r="3748" spans="1:45" x14ac:dyDescent="0.25">
      <c r="A3748" s="16" t="s">
        <v>405</v>
      </c>
      <c r="B3748" s="16" t="s">
        <v>155</v>
      </c>
      <c r="C3748" s="16" t="s">
        <v>390</v>
      </c>
      <c r="D3748" s="16">
        <v>2009</v>
      </c>
      <c r="E3748" s="16" t="s">
        <v>4302</v>
      </c>
      <c r="F3748" s="16" t="s">
        <v>592</v>
      </c>
      <c r="G3748" s="10">
        <v>2834.34</v>
      </c>
      <c r="H3748" s="73">
        <v>7.9495649999999998</v>
      </c>
      <c r="I3748" s="16">
        <v>46053300</v>
      </c>
      <c r="J3748" s="71">
        <v>-0.13</v>
      </c>
      <c r="K3748" s="71">
        <v>0.89300000000000002</v>
      </c>
      <c r="L3748" s="16">
        <v>1.0834429999999999</v>
      </c>
      <c r="M3748" s="16">
        <v>-3.54347E-2</v>
      </c>
      <c r="N3748" s="16">
        <v>1.8700829999999999</v>
      </c>
      <c r="O3748" s="16">
        <v>0.17332790000000001</v>
      </c>
      <c r="P3748" s="16">
        <v>0.84192250000000002</v>
      </c>
      <c r="Q3748" s="16">
        <v>-0.47863129999999998</v>
      </c>
      <c r="R3748" s="16">
        <v>0.85640000000000005</v>
      </c>
      <c r="S3748" s="16">
        <v>2.0799999999999999E-2</v>
      </c>
      <c r="T3748" s="16">
        <v>1.15E-2</v>
      </c>
      <c r="U3748" s="16">
        <v>7.3109000000000002</v>
      </c>
      <c r="V3748" s="16">
        <v>40.57</v>
      </c>
      <c r="W3748" s="16">
        <v>26.914000000000001</v>
      </c>
      <c r="X3748" s="16">
        <v>406.24299999999999</v>
      </c>
      <c r="Y3748" s="16">
        <v>40.950800000000001</v>
      </c>
      <c r="Z3748" s="16">
        <v>0.22919999999999999</v>
      </c>
      <c r="AA3748" s="16">
        <v>-1.049002</v>
      </c>
      <c r="AB3748" s="16">
        <v>0.32</v>
      </c>
      <c r="AC3748" s="16">
        <v>4.33</v>
      </c>
      <c r="AD3748" s="16">
        <v>50.6</v>
      </c>
      <c r="AE3748" s="16">
        <v>28.154399999999999</v>
      </c>
      <c r="AF3748" s="16">
        <v>118.751</v>
      </c>
      <c r="AG3748" s="16">
        <v>376996</v>
      </c>
      <c r="AH3748" s="16">
        <v>0.36</v>
      </c>
      <c r="AI3748" s="16">
        <v>95.5</v>
      </c>
      <c r="AJ3748" s="16">
        <v>96.8</v>
      </c>
      <c r="AK3748" s="16">
        <v>2.9899999999999999E-2</v>
      </c>
      <c r="AL3748" s="16">
        <v>-1.0069999999999999</v>
      </c>
      <c r="AM3748" s="16">
        <v>-0.79530000000000001</v>
      </c>
      <c r="AN3748" s="16">
        <v>-0.31069999999999998</v>
      </c>
      <c r="AO3748" s="16">
        <v>-0.56520000000000004</v>
      </c>
      <c r="AP3748" s="16">
        <v>-0.77370000000000005</v>
      </c>
      <c r="AQ3748" s="16">
        <v>0.60250000000000004</v>
      </c>
      <c r="AR3748" s="16">
        <f t="shared" si="147"/>
        <v>0</v>
      </c>
      <c r="AS3748" s="5">
        <f t="shared" si="146"/>
        <v>-3.6159000000000052E-2</v>
      </c>
    </row>
    <row r="3749" spans="1:45" x14ac:dyDescent="0.25">
      <c r="A3749" s="16" t="s">
        <v>405</v>
      </c>
      <c r="B3749" s="16" t="s">
        <v>155</v>
      </c>
      <c r="C3749" s="16" t="s">
        <v>390</v>
      </c>
      <c r="D3749" s="16">
        <v>2010</v>
      </c>
      <c r="E3749" s="16" t="s">
        <v>4298</v>
      </c>
      <c r="F3749" s="16" t="s">
        <v>592</v>
      </c>
      <c r="G3749" s="10">
        <v>2965.14</v>
      </c>
      <c r="H3749" s="73">
        <v>7.9946799999999998</v>
      </c>
      <c r="I3749" s="16">
        <v>45870700</v>
      </c>
      <c r="J3749" s="71">
        <v>6.7000000000000004E-2</v>
      </c>
      <c r="K3749" s="71">
        <v>0.95499999999999996</v>
      </c>
      <c r="L3749" s="16">
        <v>1.0939000000000001</v>
      </c>
      <c r="M3749" s="16">
        <v>-3.2034E-2</v>
      </c>
      <c r="N3749" s="16">
        <v>1.802924</v>
      </c>
      <c r="O3749" s="16">
        <v>0.21043999999999999</v>
      </c>
      <c r="P3749" s="16">
        <v>0.85402920000000004</v>
      </c>
      <c r="Q3749" s="16">
        <v>-0.44126359999999998</v>
      </c>
      <c r="R3749" s="16">
        <v>0.83099999999999996</v>
      </c>
      <c r="S3749" s="16">
        <v>2.29E-2</v>
      </c>
      <c r="T3749" s="16">
        <v>1.2500000000000001E-2</v>
      </c>
      <c r="U3749" s="16">
        <v>6.0663999999999998</v>
      </c>
      <c r="V3749" s="16">
        <v>40.85</v>
      </c>
      <c r="W3749" s="16">
        <v>27.14</v>
      </c>
      <c r="X3749" s="16">
        <v>413.15300000000002</v>
      </c>
      <c r="Y3749" s="16">
        <v>41.8947</v>
      </c>
      <c r="Z3749" s="16">
        <v>0.24030000000000001</v>
      </c>
      <c r="AA3749" s="16">
        <v>-1.03735</v>
      </c>
      <c r="AB3749" s="16">
        <v>0.32</v>
      </c>
      <c r="AC3749" s="16">
        <v>4.33</v>
      </c>
      <c r="AD3749" s="16">
        <v>50.3</v>
      </c>
      <c r="AE3749" s="16">
        <v>28.102699999999999</v>
      </c>
      <c r="AF3749" s="16">
        <v>117.10899999999999</v>
      </c>
      <c r="AG3749" s="16">
        <v>411121</v>
      </c>
      <c r="AH3749" s="16">
        <v>0.36159999999999998</v>
      </c>
      <c r="AI3749" s="16">
        <v>95.6</v>
      </c>
      <c r="AJ3749" s="16">
        <v>96.7</v>
      </c>
      <c r="AK3749" s="16">
        <v>-0.1002</v>
      </c>
      <c r="AL3749" s="16">
        <v>-0.97509999999999997</v>
      </c>
      <c r="AM3749" s="16">
        <v>-0.74670000000000003</v>
      </c>
      <c r="AN3749" s="16">
        <v>-2.4799999999999999E-2</v>
      </c>
      <c r="AO3749" s="16">
        <v>-0.51570000000000005</v>
      </c>
      <c r="AP3749" s="16">
        <v>-0.81289999999999996</v>
      </c>
      <c r="AQ3749" s="16">
        <v>0.60250000000000004</v>
      </c>
      <c r="AR3749" s="16">
        <f t="shared" si="147"/>
        <v>0</v>
      </c>
      <c r="AS3749" s="5">
        <f t="shared" si="146"/>
        <v>1.0457000000000161E-2</v>
      </c>
    </row>
    <row r="3750" spans="1:45" x14ac:dyDescent="0.25">
      <c r="A3750" s="16" t="s">
        <v>405</v>
      </c>
      <c r="B3750" s="16" t="s">
        <v>155</v>
      </c>
      <c r="C3750" s="16" t="s">
        <v>390</v>
      </c>
      <c r="D3750" s="16">
        <v>2011</v>
      </c>
      <c r="E3750" s="16" t="s">
        <v>4310</v>
      </c>
      <c r="F3750" s="16" t="s">
        <v>592</v>
      </c>
      <c r="G3750" s="10">
        <v>3138.47</v>
      </c>
      <c r="H3750" s="73">
        <v>8.0514890000000001</v>
      </c>
      <c r="I3750" s="16">
        <v>45706100</v>
      </c>
      <c r="J3750" s="71">
        <v>4.5999999999999999E-2</v>
      </c>
      <c r="K3750" s="71">
        <v>1</v>
      </c>
      <c r="L3750" s="16">
        <v>1.124674</v>
      </c>
      <c r="M3750" s="16">
        <v>-7.5263399999999994E-2</v>
      </c>
      <c r="N3750" s="16">
        <v>1.8556919999999999</v>
      </c>
      <c r="O3750" s="16">
        <v>0.2950583</v>
      </c>
      <c r="P3750" s="16">
        <v>0.86962530000000005</v>
      </c>
      <c r="Q3750" s="16">
        <v>-0.48893150000000002</v>
      </c>
      <c r="R3750" s="16">
        <v>0.73780000000000001</v>
      </c>
      <c r="S3750" s="16">
        <v>2.2700000000000001E-2</v>
      </c>
      <c r="T3750" s="16">
        <v>1.34E-2</v>
      </c>
      <c r="U3750" s="16">
        <v>6.1623999999999999</v>
      </c>
      <c r="V3750" s="16">
        <v>40.96</v>
      </c>
      <c r="W3750" s="16">
        <v>27.492000000000001</v>
      </c>
      <c r="X3750" s="16">
        <v>416.14600000000002</v>
      </c>
      <c r="Y3750" s="16">
        <v>45.8093</v>
      </c>
      <c r="Z3750" s="16">
        <v>0.24399999999999999</v>
      </c>
      <c r="AA3750" s="16">
        <v>-1.0179320000000001</v>
      </c>
      <c r="AB3750" s="16">
        <v>0.32</v>
      </c>
      <c r="AC3750" s="16">
        <v>4.33</v>
      </c>
      <c r="AD3750" s="16">
        <v>49.8</v>
      </c>
      <c r="AE3750" s="16">
        <v>27.6859</v>
      </c>
      <c r="AF3750" s="16">
        <v>121.339</v>
      </c>
      <c r="AG3750" s="16">
        <v>426523</v>
      </c>
      <c r="AH3750" s="16">
        <v>0.36320000000000002</v>
      </c>
      <c r="AI3750" s="16">
        <v>95.7</v>
      </c>
      <c r="AJ3750" s="16">
        <v>96.6</v>
      </c>
      <c r="AK3750" s="16">
        <v>-0.12920000000000001</v>
      </c>
      <c r="AL3750" s="16">
        <v>-0.99580000000000002</v>
      </c>
      <c r="AM3750" s="16">
        <v>-0.80840000000000001</v>
      </c>
      <c r="AN3750" s="16">
        <v>-8.0799999999999997E-2</v>
      </c>
      <c r="AO3750" s="16">
        <v>-0.60580000000000001</v>
      </c>
      <c r="AP3750" s="16">
        <v>-0.82889999999999997</v>
      </c>
      <c r="AQ3750" s="16">
        <v>0.60250000000000004</v>
      </c>
      <c r="AR3750" s="16">
        <f t="shared" si="147"/>
        <v>0</v>
      </c>
      <c r="AS3750" s="5">
        <f t="shared" si="146"/>
        <v>3.0773999999999857E-2</v>
      </c>
    </row>
    <row r="3751" spans="1:45" x14ac:dyDescent="0.25">
      <c r="A3751" s="16" t="s">
        <v>405</v>
      </c>
      <c r="B3751" s="16" t="s">
        <v>155</v>
      </c>
      <c r="C3751" s="16" t="s">
        <v>390</v>
      </c>
      <c r="D3751" s="16">
        <v>2012</v>
      </c>
      <c r="E3751" s="16" t="s">
        <v>4299</v>
      </c>
      <c r="F3751" s="16" t="s">
        <v>592</v>
      </c>
      <c r="G3751" s="10">
        <v>3153.74</v>
      </c>
      <c r="H3751" s="73">
        <v>8.0563439999999993</v>
      </c>
      <c r="I3751" s="16">
        <v>45593300</v>
      </c>
      <c r="J3751" s="71">
        <v>-1E-3</v>
      </c>
      <c r="K3751" s="71">
        <v>0.999</v>
      </c>
      <c r="L3751" s="16">
        <v>1.1741569999999999</v>
      </c>
      <c r="M3751" s="16">
        <v>-6.32741E-2</v>
      </c>
      <c r="N3751" s="16">
        <v>1.93852</v>
      </c>
      <c r="O3751" s="16">
        <v>0.27557009999999998</v>
      </c>
      <c r="P3751" s="16">
        <v>0.89165660000000002</v>
      </c>
      <c r="Q3751" s="16">
        <v>-0.47439340000000002</v>
      </c>
      <c r="R3751" s="16">
        <v>0.75170000000000003</v>
      </c>
      <c r="S3751" s="16">
        <v>2.1399999999999999E-2</v>
      </c>
      <c r="T3751" s="16">
        <v>1.44E-2</v>
      </c>
      <c r="U3751" s="16">
        <v>6.6923000000000004</v>
      </c>
      <c r="V3751" s="16">
        <v>41.07</v>
      </c>
      <c r="W3751" s="16">
        <v>27.844000000000001</v>
      </c>
      <c r="X3751" s="16">
        <v>416.69799999999998</v>
      </c>
      <c r="Y3751" s="16">
        <v>46.146599999999999</v>
      </c>
      <c r="Z3751" s="16">
        <v>0.2311</v>
      </c>
      <c r="AA3751" s="16">
        <v>-1.0101640000000001</v>
      </c>
      <c r="AB3751" s="16">
        <v>0.32</v>
      </c>
      <c r="AC3751" s="16">
        <v>4.33</v>
      </c>
      <c r="AD3751" s="16">
        <v>49.6</v>
      </c>
      <c r="AE3751" s="16">
        <v>26.7563</v>
      </c>
      <c r="AF3751" s="16">
        <v>130.34</v>
      </c>
      <c r="AG3751" s="16">
        <v>435071</v>
      </c>
      <c r="AH3751" s="16">
        <v>0.36969999999999997</v>
      </c>
      <c r="AI3751" s="16">
        <v>95.8</v>
      </c>
      <c r="AJ3751" s="16">
        <v>96.5</v>
      </c>
      <c r="AK3751" s="16">
        <v>-0.2828</v>
      </c>
      <c r="AL3751" s="16">
        <v>-1.0297000000000001</v>
      </c>
      <c r="AM3751" s="16">
        <v>-0.57569999999999999</v>
      </c>
      <c r="AN3751" s="16">
        <v>-0.1022</v>
      </c>
      <c r="AO3751" s="16">
        <v>-0.59770000000000001</v>
      </c>
      <c r="AP3751" s="16">
        <v>-0.78720000000000001</v>
      </c>
      <c r="AQ3751" s="16">
        <v>0.60250000000000004</v>
      </c>
      <c r="AR3751" s="16">
        <f t="shared" si="147"/>
        <v>0</v>
      </c>
      <c r="AS3751" s="5">
        <f t="shared" si="146"/>
        <v>4.9482999999999944E-2</v>
      </c>
    </row>
    <row r="3752" spans="1:45" x14ac:dyDescent="0.25">
      <c r="A3752" s="16" t="s">
        <v>405</v>
      </c>
      <c r="B3752" s="16" t="s">
        <v>155</v>
      </c>
      <c r="C3752" s="16" t="s">
        <v>390</v>
      </c>
      <c r="D3752" s="16">
        <v>2013</v>
      </c>
      <c r="E3752" s="16" t="s">
        <v>4294</v>
      </c>
      <c r="F3752" s="16" t="s">
        <v>592</v>
      </c>
      <c r="G3752" s="10">
        <v>3160.08</v>
      </c>
      <c r="H3752" s="73">
        <v>8.0583530000000003</v>
      </c>
      <c r="I3752" s="16">
        <v>45489600</v>
      </c>
      <c r="J3752" s="71">
        <v>-4.0000000000000001E-3</v>
      </c>
      <c r="K3752" s="71">
        <v>0.995</v>
      </c>
      <c r="L3752" s="16">
        <v>1.217025</v>
      </c>
      <c r="M3752" s="16">
        <v>-3.6272899999999997E-2</v>
      </c>
      <c r="N3752" s="16">
        <v>1.985913</v>
      </c>
      <c r="O3752" s="16">
        <v>0.41860130000000001</v>
      </c>
      <c r="P3752" s="16">
        <v>0.90277839999999998</v>
      </c>
      <c r="Q3752" s="16">
        <v>-0.61737969999999998</v>
      </c>
      <c r="R3752" s="16">
        <v>0.76170000000000004</v>
      </c>
      <c r="S3752" s="16">
        <v>2.3400000000000001E-2</v>
      </c>
      <c r="T3752" s="16">
        <v>1.5900000000000001E-2</v>
      </c>
      <c r="U3752" s="16">
        <v>6.6715999999999998</v>
      </c>
      <c r="V3752" s="16">
        <v>41.18</v>
      </c>
      <c r="W3752" s="16">
        <v>28.196000000000002</v>
      </c>
      <c r="X3752" s="16">
        <v>420.77199999999999</v>
      </c>
      <c r="Y3752" s="16">
        <v>50.680199999999999</v>
      </c>
      <c r="Z3752" s="16">
        <v>0.25679999999999997</v>
      </c>
      <c r="AA3752" s="16">
        <v>-1.002397</v>
      </c>
      <c r="AB3752" s="16">
        <v>0.32</v>
      </c>
      <c r="AC3752" s="16">
        <v>4.33</v>
      </c>
      <c r="AD3752" s="16">
        <v>49.4</v>
      </c>
      <c r="AE3752" s="16">
        <v>26.1523</v>
      </c>
      <c r="AF3752" s="16">
        <v>138.065</v>
      </c>
      <c r="AG3752" s="16">
        <v>425825</v>
      </c>
      <c r="AH3752" s="16">
        <v>0.37280000000000002</v>
      </c>
      <c r="AI3752" s="16">
        <v>95.8</v>
      </c>
      <c r="AJ3752" s="16">
        <v>96.4</v>
      </c>
      <c r="AK3752" s="16">
        <v>-0.32279999999999998</v>
      </c>
      <c r="AL3752" s="16">
        <v>-1.0942000000000001</v>
      </c>
      <c r="AM3752" s="16">
        <v>-0.64039999999999997</v>
      </c>
      <c r="AN3752" s="16">
        <v>-0.75839999999999996</v>
      </c>
      <c r="AO3752" s="16">
        <v>-0.62860000000000005</v>
      </c>
      <c r="AP3752" s="16">
        <v>-0.81830000000000003</v>
      </c>
      <c r="AQ3752" s="16">
        <v>0.60250000000000004</v>
      </c>
      <c r="AR3752" s="16">
        <f t="shared" si="147"/>
        <v>0</v>
      </c>
      <c r="AS3752" s="5">
        <f t="shared" si="146"/>
        <v>4.2868000000000128E-2</v>
      </c>
    </row>
    <row r="3753" spans="1:45" x14ac:dyDescent="0.25">
      <c r="A3753" s="16" t="s">
        <v>405</v>
      </c>
      <c r="B3753" s="16" t="s">
        <v>155</v>
      </c>
      <c r="C3753" s="16" t="s">
        <v>390</v>
      </c>
      <c r="D3753" s="16">
        <v>2014</v>
      </c>
      <c r="E3753" s="16" t="s">
        <v>4295</v>
      </c>
      <c r="F3753" s="16" t="s">
        <v>592</v>
      </c>
      <c r="G3753" s="10">
        <v>3123.92</v>
      </c>
      <c r="H3753" s="73">
        <v>8.0468430000000009</v>
      </c>
      <c r="I3753" s="16">
        <v>45271947</v>
      </c>
      <c r="J3753" s="71">
        <v>-3.4000000000000002E-2</v>
      </c>
      <c r="K3753" s="71">
        <v>0.96199999999999997</v>
      </c>
      <c r="L3753" s="16">
        <v>1.2073259999999999</v>
      </c>
      <c r="M3753" s="16">
        <v>-0.11163530000000001</v>
      </c>
      <c r="N3753" s="16">
        <v>1.945735</v>
      </c>
      <c r="O3753" s="16">
        <v>0.60460550000000002</v>
      </c>
      <c r="P3753" s="16">
        <v>0.87876069999999995</v>
      </c>
      <c r="Q3753" s="16">
        <v>-0.69709960000000004</v>
      </c>
      <c r="R3753" s="16">
        <v>0.65869999999999995</v>
      </c>
      <c r="S3753" s="16">
        <v>2.0799999999999999E-2</v>
      </c>
      <c r="T3753" s="16">
        <v>1.49E-2</v>
      </c>
      <c r="U3753" s="16">
        <v>6.3273999999999999</v>
      </c>
      <c r="V3753" s="16">
        <v>41.29</v>
      </c>
      <c r="W3753" s="16">
        <v>28.547999999999998</v>
      </c>
      <c r="X3753" s="16">
        <v>416.45100000000002</v>
      </c>
      <c r="Y3753" s="16">
        <v>59.631799999999998</v>
      </c>
      <c r="Z3753" s="16">
        <v>0.25309999999999999</v>
      </c>
      <c r="AA3753" s="16">
        <v>-1.002785</v>
      </c>
      <c r="AB3753" s="16">
        <v>0.32</v>
      </c>
      <c r="AC3753" s="16">
        <v>4.33</v>
      </c>
      <c r="AD3753" s="16">
        <v>49.41</v>
      </c>
      <c r="AE3753" s="16">
        <v>24.6403</v>
      </c>
      <c r="AF3753" s="16">
        <v>144.08199999999999</v>
      </c>
      <c r="AG3753" s="16">
        <v>379321</v>
      </c>
      <c r="AH3753" s="16">
        <v>0.37590000000000001</v>
      </c>
      <c r="AI3753" s="16">
        <v>95.9</v>
      </c>
      <c r="AJ3753" s="16">
        <v>96.3</v>
      </c>
      <c r="AK3753" s="16">
        <v>-9.0399999999999994E-2</v>
      </c>
      <c r="AL3753" s="16">
        <v>-0.99519999999999997</v>
      </c>
      <c r="AM3753" s="16">
        <v>-0.3795</v>
      </c>
      <c r="AN3753" s="16">
        <v>-1.9876</v>
      </c>
      <c r="AO3753" s="16">
        <v>-0.62560000000000004</v>
      </c>
      <c r="AP3753" s="16">
        <v>-0.78700000000000003</v>
      </c>
      <c r="AQ3753" s="16">
        <v>0.60250000000000004</v>
      </c>
      <c r="AR3753" s="16">
        <f t="shared" si="147"/>
        <v>0</v>
      </c>
      <c r="AS3753" s="5">
        <f t="shared" si="146"/>
        <v>-9.6990000000001242E-3</v>
      </c>
    </row>
    <row r="3754" spans="1:45" x14ac:dyDescent="0.25">
      <c r="A3754" s="16" t="s">
        <v>409</v>
      </c>
      <c r="B3754" s="16" t="s">
        <v>156</v>
      </c>
      <c r="C3754" s="16" t="s">
        <v>394</v>
      </c>
      <c r="D3754" s="16">
        <v>1985</v>
      </c>
      <c r="E3754" s="16" t="s">
        <v>4410</v>
      </c>
      <c r="F3754" s="16" t="s">
        <v>594</v>
      </c>
      <c r="G3754" s="10">
        <v>5872.57</v>
      </c>
      <c r="H3754" s="73">
        <v>8.6780480000000004</v>
      </c>
      <c r="I3754" s="16" t="s">
        <v>6700</v>
      </c>
      <c r="K3754" s="71">
        <v>0.66800000000000004</v>
      </c>
      <c r="L3754" s="16">
        <v>-0.4808077</v>
      </c>
      <c r="M3754" s="16">
        <v>-0.57699690000000003</v>
      </c>
      <c r="N3754" s="16">
        <v>-0.4634779</v>
      </c>
      <c r="O3754" s="16">
        <v>-0.70074990000000004</v>
      </c>
      <c r="P3754" s="16">
        <v>2.6911500000000001E-2</v>
      </c>
      <c r="Q3754" s="16">
        <v>0.66899730000000002</v>
      </c>
      <c r="R3754" s="16">
        <v>0.17199999999999999</v>
      </c>
      <c r="S3754" s="16">
        <v>4.7000000000000002E-3</v>
      </c>
      <c r="T3754" s="16">
        <v>0</v>
      </c>
      <c r="U3754" s="16">
        <v>2.5668000000000002</v>
      </c>
      <c r="V3754" s="16">
        <v>13.31</v>
      </c>
      <c r="W3754" s="16">
        <v>4.0599999999999996</v>
      </c>
      <c r="X3754" s="16">
        <v>426.43900000000002</v>
      </c>
      <c r="Y3754" s="16">
        <v>13.7111</v>
      </c>
      <c r="Z3754" s="16">
        <v>0.25469999999999998</v>
      </c>
      <c r="AA3754" s="16">
        <v>-6.3777799999999996E-2</v>
      </c>
      <c r="AB3754" s="16">
        <v>0.34</v>
      </c>
      <c r="AC3754" s="16">
        <v>20.8</v>
      </c>
      <c r="AD3754" s="16">
        <v>41.59</v>
      </c>
      <c r="AE3754" s="16">
        <v>9.5630000000000006</v>
      </c>
      <c r="AF3754" s="16">
        <v>0</v>
      </c>
      <c r="AG3754" s="16">
        <v>219363</v>
      </c>
      <c r="AH3754" s="16">
        <v>0.20269999999999999</v>
      </c>
      <c r="AI3754" s="16">
        <v>90.581400000000002</v>
      </c>
      <c r="AJ3754" s="16">
        <v>93.504800000000003</v>
      </c>
      <c r="AK3754" s="16">
        <v>0.70609999999999995</v>
      </c>
      <c r="AL3754" s="16">
        <v>0.18010000000000001</v>
      </c>
      <c r="AM3754" s="16">
        <v>0.43380000000000002</v>
      </c>
      <c r="AN3754" s="16">
        <v>0.49230000000000002</v>
      </c>
      <c r="AO3754" s="16">
        <v>0.92469999999999997</v>
      </c>
      <c r="AP3754" s="16">
        <v>0.38379999999999997</v>
      </c>
      <c r="AR3754" s="16">
        <f t="shared" si="147"/>
        <v>1</v>
      </c>
      <c r="AS3754" s="5">
        <f t="shared" si="146"/>
        <v>0</v>
      </c>
    </row>
    <row r="3755" spans="1:45" x14ac:dyDescent="0.25">
      <c r="A3755" s="16" t="s">
        <v>409</v>
      </c>
      <c r="B3755" s="16" t="s">
        <v>156</v>
      </c>
      <c r="C3755" s="16" t="s">
        <v>394</v>
      </c>
      <c r="D3755" s="16">
        <v>1986</v>
      </c>
      <c r="E3755" s="16" t="s">
        <v>4422</v>
      </c>
      <c r="F3755" s="16" t="s">
        <v>594</v>
      </c>
      <c r="G3755" s="10">
        <v>6349.6</v>
      </c>
      <c r="H3755" s="73">
        <v>8.7561470000000003</v>
      </c>
      <c r="I3755" s="16" t="s">
        <v>6700</v>
      </c>
      <c r="J3755" s="71">
        <v>5.8000000000000003E-2</v>
      </c>
      <c r="K3755" s="71">
        <v>0.70799999999999996</v>
      </c>
      <c r="L3755" s="16">
        <v>-0.43152119999999999</v>
      </c>
      <c r="M3755" s="16">
        <v>-0.55780569999999996</v>
      </c>
      <c r="N3755" s="16">
        <v>-0.39920440000000001</v>
      </c>
      <c r="O3755" s="16">
        <v>-0.70744850000000004</v>
      </c>
      <c r="P3755" s="16">
        <v>5.0942000000000001E-2</v>
      </c>
      <c r="Q3755" s="16">
        <v>0.67906460000000002</v>
      </c>
      <c r="R3755" s="16">
        <v>0.17899999999999999</v>
      </c>
      <c r="S3755" s="16">
        <v>6.3E-3</v>
      </c>
      <c r="T3755" s="16">
        <v>1E-3</v>
      </c>
      <c r="U3755" s="16">
        <v>3.1027999999999998</v>
      </c>
      <c r="V3755" s="16">
        <v>13.272</v>
      </c>
      <c r="W3755" s="16">
        <v>4.306</v>
      </c>
      <c r="X3755" s="16">
        <v>425.48200000000003</v>
      </c>
      <c r="Y3755" s="16">
        <v>15.352</v>
      </c>
      <c r="Z3755" s="16">
        <v>0.2303</v>
      </c>
      <c r="AA3755" s="16">
        <v>-7.4263999999999997E-2</v>
      </c>
      <c r="AB3755" s="16">
        <v>0.34</v>
      </c>
      <c r="AC3755" s="16">
        <v>20.8</v>
      </c>
      <c r="AD3755" s="16">
        <v>41.86</v>
      </c>
      <c r="AE3755" s="16">
        <v>10.126099999999999</v>
      </c>
      <c r="AF3755" s="16">
        <v>0</v>
      </c>
      <c r="AG3755" s="16">
        <v>244669</v>
      </c>
      <c r="AH3755" s="16">
        <v>0.20324999999999999</v>
      </c>
      <c r="AI3755" s="16">
        <v>90.776700000000005</v>
      </c>
      <c r="AJ3755" s="16">
        <v>93.719899999999996</v>
      </c>
      <c r="AK3755" s="16">
        <v>0.72040000000000004</v>
      </c>
      <c r="AL3755" s="16">
        <v>0.22090000000000001</v>
      </c>
      <c r="AM3755" s="16">
        <v>0.43680000000000002</v>
      </c>
      <c r="AN3755" s="16">
        <v>0.50660000000000005</v>
      </c>
      <c r="AO3755" s="16">
        <v>0.90390000000000004</v>
      </c>
      <c r="AP3755" s="16">
        <v>0.39240000000000003</v>
      </c>
      <c r="AR3755" s="16">
        <f t="shared" si="147"/>
        <v>1</v>
      </c>
      <c r="AS3755" s="5">
        <f t="shared" si="146"/>
        <v>4.9286500000000011E-2</v>
      </c>
    </row>
    <row r="3756" spans="1:45" x14ac:dyDescent="0.25">
      <c r="A3756" s="16" t="s">
        <v>409</v>
      </c>
      <c r="B3756" s="16" t="s">
        <v>156</v>
      </c>
      <c r="C3756" s="16" t="s">
        <v>394</v>
      </c>
      <c r="D3756" s="16">
        <v>1987</v>
      </c>
      <c r="E3756" s="16" t="s">
        <v>4429</v>
      </c>
      <c r="F3756" s="16" t="s">
        <v>594</v>
      </c>
      <c r="G3756" s="10">
        <v>6814.58</v>
      </c>
      <c r="H3756" s="73">
        <v>8.8268199999999997</v>
      </c>
      <c r="I3756" s="16" t="s">
        <v>6700</v>
      </c>
      <c r="J3756" s="71">
        <v>3.4000000000000002E-2</v>
      </c>
      <c r="K3756" s="71">
        <v>0.73299999999999998</v>
      </c>
      <c r="L3756" s="16">
        <v>-0.46969830000000001</v>
      </c>
      <c r="M3756" s="16">
        <v>-0.54700269999999995</v>
      </c>
      <c r="N3756" s="16">
        <v>-0.4664663</v>
      </c>
      <c r="O3756" s="16">
        <v>-0.75152810000000003</v>
      </c>
      <c r="P3756" s="16">
        <v>5.7681499999999997E-2</v>
      </c>
      <c r="Q3756" s="16">
        <v>0.68914909999999996</v>
      </c>
      <c r="R3756" s="16">
        <v>0.186</v>
      </c>
      <c r="S3756" s="16">
        <v>7.9000000000000008E-3</v>
      </c>
      <c r="T3756" s="16">
        <v>1.1000000000000001E-3</v>
      </c>
      <c r="U3756" s="16">
        <v>2.3603000000000001</v>
      </c>
      <c r="V3756" s="16">
        <v>13.234</v>
      </c>
      <c r="W3756" s="16">
        <v>4.5519999999999996</v>
      </c>
      <c r="X3756" s="16">
        <v>424.98200000000003</v>
      </c>
      <c r="Y3756" s="16">
        <v>16.992899999999999</v>
      </c>
      <c r="Z3756" s="16">
        <v>0.18590000000000001</v>
      </c>
      <c r="AA3756" s="16">
        <v>-8.4750199999999998E-2</v>
      </c>
      <c r="AB3756" s="16">
        <v>0.34</v>
      </c>
      <c r="AC3756" s="16">
        <v>20.8</v>
      </c>
      <c r="AD3756" s="16">
        <v>42.13</v>
      </c>
      <c r="AE3756" s="16">
        <v>10.228999999999999</v>
      </c>
      <c r="AF3756" s="16">
        <v>0</v>
      </c>
      <c r="AG3756" s="16">
        <v>247675</v>
      </c>
      <c r="AH3756" s="16">
        <v>0.20380000000000001</v>
      </c>
      <c r="AI3756" s="16">
        <v>90.972099999999998</v>
      </c>
      <c r="AJ3756" s="16">
        <v>93.935000000000002</v>
      </c>
      <c r="AK3756" s="16">
        <v>0.73460000000000003</v>
      </c>
      <c r="AL3756" s="16">
        <v>0.26179999999999998</v>
      </c>
      <c r="AM3756" s="16">
        <v>0.43990000000000001</v>
      </c>
      <c r="AN3756" s="16">
        <v>0.52090000000000003</v>
      </c>
      <c r="AO3756" s="16">
        <v>0.8831</v>
      </c>
      <c r="AP3756" s="16">
        <v>0.40100000000000002</v>
      </c>
      <c r="AR3756" s="16">
        <f t="shared" si="147"/>
        <v>1</v>
      </c>
      <c r="AS3756" s="5">
        <f t="shared" si="146"/>
        <v>-3.8177100000000019E-2</v>
      </c>
    </row>
    <row r="3757" spans="1:45" x14ac:dyDescent="0.25">
      <c r="A3757" s="16" t="s">
        <v>409</v>
      </c>
      <c r="B3757" s="16" t="s">
        <v>156</v>
      </c>
      <c r="C3757" s="16" t="s">
        <v>394</v>
      </c>
      <c r="D3757" s="16">
        <v>1988</v>
      </c>
      <c r="E3757" s="16" t="s">
        <v>4433</v>
      </c>
      <c r="F3757" s="16" t="s">
        <v>594</v>
      </c>
      <c r="G3757" s="10">
        <v>6872.39</v>
      </c>
      <c r="H3757" s="73">
        <v>8.835267</v>
      </c>
      <c r="I3757" s="16" t="s">
        <v>6700</v>
      </c>
      <c r="J3757" s="71">
        <v>-1.4E-2</v>
      </c>
      <c r="K3757" s="71">
        <v>0.72299999999999998</v>
      </c>
      <c r="L3757" s="16">
        <v>-0.42256189999999999</v>
      </c>
      <c r="M3757" s="16">
        <v>-0.53428100000000001</v>
      </c>
      <c r="N3757" s="16">
        <v>-0.46020109999999997</v>
      </c>
      <c r="O3757" s="16">
        <v>-0.68359709999999996</v>
      </c>
      <c r="P3757" s="16">
        <v>6.4273399999999994E-2</v>
      </c>
      <c r="Q3757" s="16">
        <v>0.69923369999999996</v>
      </c>
      <c r="R3757" s="16">
        <v>0.19309999999999999</v>
      </c>
      <c r="S3757" s="16">
        <v>9.4999999999999998E-3</v>
      </c>
      <c r="T3757" s="16">
        <v>1.4E-3</v>
      </c>
      <c r="U3757" s="16">
        <v>2.3866999999999998</v>
      </c>
      <c r="V3757" s="16">
        <v>13.196</v>
      </c>
      <c r="W3757" s="16">
        <v>4.798</v>
      </c>
      <c r="X3757" s="16">
        <v>423.33199999999999</v>
      </c>
      <c r="Y3757" s="16">
        <v>18.633800000000001</v>
      </c>
      <c r="Z3757" s="16">
        <v>0.20150000000000001</v>
      </c>
      <c r="AA3757" s="16">
        <v>-9.4847899999999999E-2</v>
      </c>
      <c r="AB3757" s="16">
        <v>0.34</v>
      </c>
      <c r="AC3757" s="16">
        <v>20.8</v>
      </c>
      <c r="AD3757" s="16">
        <v>42.39</v>
      </c>
      <c r="AE3757" s="16">
        <v>11.2537</v>
      </c>
      <c r="AF3757" s="16">
        <v>0</v>
      </c>
      <c r="AG3757" s="16">
        <v>227135</v>
      </c>
      <c r="AH3757" s="16">
        <v>0.2044</v>
      </c>
      <c r="AI3757" s="16">
        <v>91.167400000000001</v>
      </c>
      <c r="AJ3757" s="16">
        <v>94.150099999999995</v>
      </c>
      <c r="AK3757" s="16">
        <v>0.74880000000000002</v>
      </c>
      <c r="AL3757" s="16">
        <v>0.30270000000000002</v>
      </c>
      <c r="AM3757" s="16">
        <v>0.443</v>
      </c>
      <c r="AN3757" s="16">
        <v>0.53520000000000001</v>
      </c>
      <c r="AO3757" s="16">
        <v>0.86229999999999996</v>
      </c>
      <c r="AP3757" s="16">
        <v>0.40960000000000002</v>
      </c>
      <c r="AR3757" s="16">
        <f t="shared" si="147"/>
        <v>1</v>
      </c>
      <c r="AS3757" s="5">
        <f t="shared" si="146"/>
        <v>4.7136400000000023E-2</v>
      </c>
    </row>
    <row r="3758" spans="1:45" x14ac:dyDescent="0.25">
      <c r="A3758" s="16" t="s">
        <v>409</v>
      </c>
      <c r="B3758" s="16" t="s">
        <v>156</v>
      </c>
      <c r="C3758" s="16" t="s">
        <v>394</v>
      </c>
      <c r="D3758" s="16">
        <v>1989</v>
      </c>
      <c r="E3758" s="16" t="s">
        <v>4439</v>
      </c>
      <c r="F3758" s="16" t="s">
        <v>594</v>
      </c>
      <c r="G3758" s="10">
        <v>6903.52</v>
      </c>
      <c r="H3758" s="73">
        <v>8.8397869999999994</v>
      </c>
      <c r="I3758" s="16" t="s">
        <v>6700</v>
      </c>
      <c r="J3758" s="71">
        <v>-8.0000000000000002E-3</v>
      </c>
      <c r="K3758" s="71">
        <v>0.71699999999999997</v>
      </c>
      <c r="L3758" s="16">
        <v>-0.38584669999999999</v>
      </c>
      <c r="M3758" s="16">
        <v>-0.52254590000000001</v>
      </c>
      <c r="N3758" s="16">
        <v>-0.44069609999999998</v>
      </c>
      <c r="O3758" s="16">
        <v>-0.63758669999999995</v>
      </c>
      <c r="P3758" s="16">
        <v>5.8551699999999998E-2</v>
      </c>
      <c r="Q3758" s="16">
        <v>0.70933349999999995</v>
      </c>
      <c r="R3758" s="16">
        <v>0.2001</v>
      </c>
      <c r="S3758" s="16">
        <v>1.11E-2</v>
      </c>
      <c r="T3758" s="16">
        <v>1.6000000000000001E-3</v>
      </c>
      <c r="U3758" s="16">
        <v>2.4131999999999998</v>
      </c>
      <c r="V3758" s="16">
        <v>13.157999999999999</v>
      </c>
      <c r="W3758" s="16">
        <v>5.0439999999999996</v>
      </c>
      <c r="X3758" s="16">
        <v>423.75700000000001</v>
      </c>
      <c r="Y3758" s="16">
        <v>20.274799999999999</v>
      </c>
      <c r="Z3758" s="16">
        <v>0.20530000000000001</v>
      </c>
      <c r="AA3758" s="16">
        <v>-0.1053341</v>
      </c>
      <c r="AB3758" s="16">
        <v>0.34</v>
      </c>
      <c r="AC3758" s="16">
        <v>20.8</v>
      </c>
      <c r="AD3758" s="16">
        <v>42.66</v>
      </c>
      <c r="AE3758" s="16">
        <v>12.1668</v>
      </c>
      <c r="AF3758" s="16">
        <v>0</v>
      </c>
      <c r="AG3758" s="16">
        <v>185271</v>
      </c>
      <c r="AH3758" s="16">
        <v>0.20499999999999999</v>
      </c>
      <c r="AI3758" s="16">
        <v>91.362799999999993</v>
      </c>
      <c r="AJ3758" s="16">
        <v>94.365200000000002</v>
      </c>
      <c r="AK3758" s="16">
        <v>0.7631</v>
      </c>
      <c r="AL3758" s="16">
        <v>0.34360000000000002</v>
      </c>
      <c r="AM3758" s="16">
        <v>0.44600000000000001</v>
      </c>
      <c r="AN3758" s="16">
        <v>0.54959999999999998</v>
      </c>
      <c r="AO3758" s="16">
        <v>0.84150000000000003</v>
      </c>
      <c r="AP3758" s="16">
        <v>0.41820000000000002</v>
      </c>
      <c r="AR3758" s="16">
        <f t="shared" si="147"/>
        <v>1</v>
      </c>
      <c r="AS3758" s="5">
        <f t="shared" si="146"/>
        <v>3.6715200000000003E-2</v>
      </c>
    </row>
    <row r="3759" spans="1:45" x14ac:dyDescent="0.25">
      <c r="A3759" s="16" t="s">
        <v>409</v>
      </c>
      <c r="B3759" s="16" t="s">
        <v>156</v>
      </c>
      <c r="C3759" s="16" t="s">
        <v>394</v>
      </c>
      <c r="D3759" s="16">
        <v>1990</v>
      </c>
      <c r="E3759" s="16" t="s">
        <v>4424</v>
      </c>
      <c r="F3759" s="16" t="s">
        <v>594</v>
      </c>
      <c r="G3759" s="10">
        <v>6877.29</v>
      </c>
      <c r="H3759" s="73">
        <v>8.835979</v>
      </c>
      <c r="I3759" s="16" t="s">
        <v>6700</v>
      </c>
      <c r="J3759" s="71">
        <v>4.0000000000000001E-3</v>
      </c>
      <c r="K3759" s="71">
        <v>0.72</v>
      </c>
      <c r="L3759" s="16">
        <v>-0.35384369999999998</v>
      </c>
      <c r="M3759" s="16">
        <v>-0.51081089999999996</v>
      </c>
      <c r="N3759" s="16">
        <v>-0.42300140000000003</v>
      </c>
      <c r="O3759" s="16">
        <v>-0.66120460000000003</v>
      </c>
      <c r="P3759" s="16">
        <v>0.113667</v>
      </c>
      <c r="Q3759" s="16">
        <v>0.71940099999999996</v>
      </c>
      <c r="R3759" s="16">
        <v>0.20710000000000001</v>
      </c>
      <c r="S3759" s="16">
        <v>1.2699999999999999E-2</v>
      </c>
      <c r="T3759" s="16">
        <v>1.8E-3</v>
      </c>
      <c r="U3759" s="16">
        <v>2.4396</v>
      </c>
      <c r="V3759" s="16">
        <v>13.12</v>
      </c>
      <c r="W3759" s="16">
        <v>5.29</v>
      </c>
      <c r="X3759" s="16">
        <v>423.899</v>
      </c>
      <c r="Y3759" s="16">
        <v>21.915700000000001</v>
      </c>
      <c r="Z3759" s="16">
        <v>0.17630000000000001</v>
      </c>
      <c r="AA3759" s="16">
        <v>-9.1352500000000003E-2</v>
      </c>
      <c r="AB3759" s="16">
        <v>0.34</v>
      </c>
      <c r="AC3759" s="16">
        <v>20.8</v>
      </c>
      <c r="AD3759" s="16">
        <v>42.3</v>
      </c>
      <c r="AE3759" s="16">
        <v>13.3573</v>
      </c>
      <c r="AF3759" s="16">
        <v>0</v>
      </c>
      <c r="AG3759" s="16">
        <v>239358</v>
      </c>
      <c r="AH3759" s="16">
        <v>0.21235000000000001</v>
      </c>
      <c r="AI3759" s="16">
        <v>92</v>
      </c>
      <c r="AJ3759" s="16">
        <v>94.8</v>
      </c>
      <c r="AK3759" s="16">
        <v>0.77729999999999999</v>
      </c>
      <c r="AL3759" s="16">
        <v>0.38440000000000002</v>
      </c>
      <c r="AM3759" s="16">
        <v>0.4491</v>
      </c>
      <c r="AN3759" s="16">
        <v>0.56389999999999996</v>
      </c>
      <c r="AO3759" s="16">
        <v>0.82069999999999999</v>
      </c>
      <c r="AP3759" s="16">
        <v>0.42680000000000001</v>
      </c>
      <c r="AR3759" s="16">
        <f t="shared" si="147"/>
        <v>1</v>
      </c>
      <c r="AS3759" s="5">
        <f t="shared" si="146"/>
        <v>3.2003000000000004E-2</v>
      </c>
    </row>
    <row r="3760" spans="1:45" x14ac:dyDescent="0.25">
      <c r="A3760" s="16" t="s">
        <v>409</v>
      </c>
      <c r="B3760" s="16" t="s">
        <v>156</v>
      </c>
      <c r="C3760" s="16" t="s">
        <v>394</v>
      </c>
      <c r="D3760" s="16">
        <v>1991</v>
      </c>
      <c r="E3760" s="16" t="s">
        <v>4423</v>
      </c>
      <c r="F3760" s="16" t="s">
        <v>594</v>
      </c>
      <c r="G3760" s="10">
        <v>7070.51</v>
      </c>
      <c r="H3760" s="73">
        <v>8.8636879999999998</v>
      </c>
      <c r="I3760" s="16" t="s">
        <v>6700</v>
      </c>
      <c r="J3760" s="71">
        <v>2.8000000000000001E-2</v>
      </c>
      <c r="K3760" s="71">
        <v>0.74</v>
      </c>
      <c r="L3760" s="16">
        <v>-0.35313670000000003</v>
      </c>
      <c r="M3760" s="16">
        <v>-0.50739590000000001</v>
      </c>
      <c r="N3760" s="16">
        <v>-0.41860619999999998</v>
      </c>
      <c r="O3760" s="16">
        <v>-0.68008630000000003</v>
      </c>
      <c r="P3760" s="16">
        <v>0.1173067</v>
      </c>
      <c r="Q3760" s="16">
        <v>0.7294853</v>
      </c>
      <c r="R3760" s="16">
        <v>0.21410000000000001</v>
      </c>
      <c r="S3760" s="16">
        <v>1.21E-2</v>
      </c>
      <c r="T3760" s="16">
        <v>2E-3</v>
      </c>
      <c r="U3760" s="16">
        <v>2.4790999999999999</v>
      </c>
      <c r="V3760" s="16">
        <v>12.896000000000001</v>
      </c>
      <c r="W3760" s="16">
        <v>5.548</v>
      </c>
      <c r="X3760" s="16">
        <v>422.25400000000002</v>
      </c>
      <c r="Y3760" s="16">
        <v>23.5566</v>
      </c>
      <c r="Z3760" s="16">
        <v>0.14099999999999999</v>
      </c>
      <c r="AA3760" s="16">
        <v>-0.125918</v>
      </c>
      <c r="AB3760" s="16">
        <v>0.34</v>
      </c>
      <c r="AC3760" s="16">
        <v>20.8</v>
      </c>
      <c r="AD3760" s="16">
        <v>43.19</v>
      </c>
      <c r="AE3760" s="16">
        <v>14.413500000000001</v>
      </c>
      <c r="AF3760" s="16">
        <v>0</v>
      </c>
      <c r="AG3760" s="16">
        <v>224103</v>
      </c>
      <c r="AH3760" s="16">
        <v>0.2049</v>
      </c>
      <c r="AI3760" s="16">
        <v>92</v>
      </c>
      <c r="AJ3760" s="16">
        <v>94.9</v>
      </c>
      <c r="AK3760" s="16">
        <v>0.79159999999999997</v>
      </c>
      <c r="AL3760" s="16">
        <v>0.42530000000000001</v>
      </c>
      <c r="AM3760" s="16">
        <v>0.45219999999999999</v>
      </c>
      <c r="AN3760" s="16">
        <v>0.57820000000000005</v>
      </c>
      <c r="AO3760" s="16">
        <v>0.79979999999999996</v>
      </c>
      <c r="AP3760" s="16">
        <v>0.43540000000000001</v>
      </c>
      <c r="AR3760" s="16">
        <f t="shared" si="147"/>
        <v>1</v>
      </c>
      <c r="AS3760" s="5">
        <f t="shared" si="146"/>
        <v>7.0699999999995766E-4</v>
      </c>
    </row>
    <row r="3761" spans="1:45" x14ac:dyDescent="0.25">
      <c r="A3761" s="16" t="s">
        <v>409</v>
      </c>
      <c r="B3761" s="16" t="s">
        <v>156</v>
      </c>
      <c r="C3761" s="16" t="s">
        <v>394</v>
      </c>
      <c r="D3761" s="16">
        <v>1992</v>
      </c>
      <c r="E3761" s="16" t="s">
        <v>4411</v>
      </c>
      <c r="F3761" s="16" t="s">
        <v>594</v>
      </c>
      <c r="G3761" s="10">
        <v>7576.15</v>
      </c>
      <c r="H3761" s="73">
        <v>8.93276</v>
      </c>
      <c r="I3761" s="16" t="s">
        <v>6700</v>
      </c>
      <c r="J3761" s="71">
        <v>6.0999999999999999E-2</v>
      </c>
      <c r="K3761" s="71">
        <v>0.78700000000000003</v>
      </c>
      <c r="L3761" s="16">
        <v>-0.30726609999999999</v>
      </c>
      <c r="M3761" s="16">
        <v>-0.49684909999999999</v>
      </c>
      <c r="N3761" s="16">
        <v>-0.41249469999999999</v>
      </c>
      <c r="O3761" s="16">
        <v>-0.65202079999999996</v>
      </c>
      <c r="P3761" s="16">
        <v>0.162964</v>
      </c>
      <c r="Q3761" s="16">
        <v>0.73956980000000005</v>
      </c>
      <c r="R3761" s="16">
        <v>0.22109999999999999</v>
      </c>
      <c r="S3761" s="16">
        <v>1.24E-2</v>
      </c>
      <c r="T3761" s="16">
        <v>2.5999999999999999E-3</v>
      </c>
      <c r="U3761" s="16">
        <v>2.4115000000000002</v>
      </c>
      <c r="V3761" s="16">
        <v>12.672000000000001</v>
      </c>
      <c r="W3761" s="16">
        <v>5.806</v>
      </c>
      <c r="X3761" s="16">
        <v>422.64400000000001</v>
      </c>
      <c r="Y3761" s="16">
        <v>25.197500000000002</v>
      </c>
      <c r="Z3761" s="16">
        <v>0.13519999999999999</v>
      </c>
      <c r="AA3761" s="16">
        <v>-0.1364042</v>
      </c>
      <c r="AB3761" s="16">
        <v>0.34</v>
      </c>
      <c r="AC3761" s="16">
        <v>20.8</v>
      </c>
      <c r="AD3761" s="16">
        <v>43.46</v>
      </c>
      <c r="AE3761" s="16">
        <v>15.599399999999999</v>
      </c>
      <c r="AF3761" s="16">
        <v>5.4300000000000001E-2</v>
      </c>
      <c r="AG3761" s="16">
        <v>282073</v>
      </c>
      <c r="AH3761" s="16">
        <v>0.20399999999999999</v>
      </c>
      <c r="AI3761" s="16">
        <v>92</v>
      </c>
      <c r="AJ3761" s="16">
        <v>95</v>
      </c>
      <c r="AK3761" s="16">
        <v>0.80579999999999996</v>
      </c>
      <c r="AL3761" s="16">
        <v>0.4662</v>
      </c>
      <c r="AM3761" s="16">
        <v>0.45529999999999998</v>
      </c>
      <c r="AN3761" s="16">
        <v>0.59250000000000003</v>
      </c>
      <c r="AO3761" s="16">
        <v>0.77900000000000003</v>
      </c>
      <c r="AP3761" s="16">
        <v>0.44400000000000001</v>
      </c>
      <c r="AR3761" s="16">
        <f t="shared" si="147"/>
        <v>1</v>
      </c>
      <c r="AS3761" s="5">
        <f t="shared" si="146"/>
        <v>4.5870600000000039E-2</v>
      </c>
    </row>
    <row r="3762" spans="1:45" x14ac:dyDescent="0.25">
      <c r="A3762" s="16" t="s">
        <v>409</v>
      </c>
      <c r="B3762" s="16" t="s">
        <v>156</v>
      </c>
      <c r="C3762" s="16" t="s">
        <v>394</v>
      </c>
      <c r="D3762" s="16">
        <v>1993</v>
      </c>
      <c r="E3762" s="16" t="s">
        <v>4436</v>
      </c>
      <c r="F3762" s="16" t="s">
        <v>594</v>
      </c>
      <c r="G3762" s="10">
        <v>7720.47</v>
      </c>
      <c r="H3762" s="73">
        <v>8.9516299999999998</v>
      </c>
      <c r="I3762" s="16" t="s">
        <v>6700</v>
      </c>
      <c r="J3762" s="71">
        <v>1E-3</v>
      </c>
      <c r="K3762" s="71">
        <v>0.78800000000000003</v>
      </c>
      <c r="L3762" s="16">
        <v>-0.27614880000000003</v>
      </c>
      <c r="M3762" s="16">
        <v>-0.49098940000000002</v>
      </c>
      <c r="N3762" s="16">
        <v>-0.39465109999999998</v>
      </c>
      <c r="O3762" s="16">
        <v>-0.62750419999999996</v>
      </c>
      <c r="P3762" s="16">
        <v>0.17365829999999999</v>
      </c>
      <c r="Q3762" s="16">
        <v>0.74963639999999998</v>
      </c>
      <c r="R3762" s="16">
        <v>0.2281</v>
      </c>
      <c r="S3762" s="16">
        <v>1.2200000000000001E-2</v>
      </c>
      <c r="T3762" s="16">
        <v>2.8999999999999998E-3</v>
      </c>
      <c r="U3762" s="16">
        <v>2.5190000000000001</v>
      </c>
      <c r="V3762" s="16">
        <v>12.448</v>
      </c>
      <c r="W3762" s="16">
        <v>6.0640000000000001</v>
      </c>
      <c r="X3762" s="16">
        <v>421.98599999999999</v>
      </c>
      <c r="Y3762" s="16">
        <v>26.8385</v>
      </c>
      <c r="Z3762" s="16">
        <v>0.1275</v>
      </c>
      <c r="AA3762" s="16">
        <v>-0.1468904</v>
      </c>
      <c r="AB3762" s="16">
        <v>0.34</v>
      </c>
      <c r="AC3762" s="16">
        <v>20.8</v>
      </c>
      <c r="AD3762" s="16">
        <v>43.73</v>
      </c>
      <c r="AE3762" s="16">
        <v>16.689499999999999</v>
      </c>
      <c r="AF3762" s="16">
        <v>0.15640000000000001</v>
      </c>
      <c r="AG3762" s="16">
        <v>251026</v>
      </c>
      <c r="AH3762" s="16">
        <v>0.22825000000000001</v>
      </c>
      <c r="AI3762" s="16">
        <v>92.1</v>
      </c>
      <c r="AJ3762" s="16">
        <v>95.1</v>
      </c>
      <c r="AK3762" s="16">
        <v>0.82</v>
      </c>
      <c r="AL3762" s="16">
        <v>0.5071</v>
      </c>
      <c r="AM3762" s="16">
        <v>0.45829999999999999</v>
      </c>
      <c r="AN3762" s="16">
        <v>0.60680000000000001</v>
      </c>
      <c r="AO3762" s="16">
        <v>0.75819999999999999</v>
      </c>
      <c r="AP3762" s="16">
        <v>0.4526</v>
      </c>
      <c r="AR3762" s="16">
        <f t="shared" si="147"/>
        <v>1</v>
      </c>
      <c r="AS3762" s="5">
        <f t="shared" si="146"/>
        <v>3.1117299999999959E-2</v>
      </c>
    </row>
    <row r="3763" spans="1:45" x14ac:dyDescent="0.25">
      <c r="A3763" s="16" t="s">
        <v>409</v>
      </c>
      <c r="B3763" s="16" t="s">
        <v>156</v>
      </c>
      <c r="C3763" s="16" t="s">
        <v>394</v>
      </c>
      <c r="D3763" s="16">
        <v>1994</v>
      </c>
      <c r="E3763" s="16" t="s">
        <v>4437</v>
      </c>
      <c r="F3763" s="16" t="s">
        <v>594</v>
      </c>
      <c r="G3763" s="10">
        <v>8221.9500000000007</v>
      </c>
      <c r="H3763" s="73">
        <v>9.0145630000000008</v>
      </c>
      <c r="I3763" s="16" t="s">
        <v>6700</v>
      </c>
      <c r="J3763" s="71">
        <v>3.6999999999999998E-2</v>
      </c>
      <c r="K3763" s="71">
        <v>0.81799999999999995</v>
      </c>
      <c r="L3763" s="16">
        <v>-0.26394269999999997</v>
      </c>
      <c r="M3763" s="16">
        <v>-0.49299090000000001</v>
      </c>
      <c r="N3763" s="16">
        <v>-0.40596310000000002</v>
      </c>
      <c r="O3763" s="16">
        <v>-0.6021183</v>
      </c>
      <c r="P3763" s="16">
        <v>0.17798539999999999</v>
      </c>
      <c r="Q3763" s="16">
        <v>0.75973869999999999</v>
      </c>
      <c r="R3763" s="16">
        <v>0.2351</v>
      </c>
      <c r="S3763" s="16">
        <v>1.14E-2</v>
      </c>
      <c r="T3763" s="16">
        <v>2.5999999999999999E-3</v>
      </c>
      <c r="U3763" s="16">
        <v>2.2717000000000001</v>
      </c>
      <c r="V3763" s="16">
        <v>12.224</v>
      </c>
      <c r="W3763" s="16">
        <v>6.3220000000000001</v>
      </c>
      <c r="X3763" s="16">
        <v>422.60599999999999</v>
      </c>
      <c r="Y3763" s="16">
        <v>28.479399999999998</v>
      </c>
      <c r="Z3763" s="16">
        <v>0.12379999999999999</v>
      </c>
      <c r="AA3763" s="16">
        <v>-0.13795779999999999</v>
      </c>
      <c r="AB3763" s="16">
        <v>0.34</v>
      </c>
      <c r="AC3763" s="16">
        <v>20.8</v>
      </c>
      <c r="AD3763" s="16">
        <v>43.5</v>
      </c>
      <c r="AE3763" s="16">
        <v>18.185099999999998</v>
      </c>
      <c r="AF3763" s="16">
        <v>0.2132</v>
      </c>
      <c r="AG3763" s="16">
        <v>237974</v>
      </c>
      <c r="AH3763" s="16">
        <v>0.20630000000000001</v>
      </c>
      <c r="AI3763" s="16">
        <v>92.1</v>
      </c>
      <c r="AJ3763" s="16">
        <v>95.2</v>
      </c>
      <c r="AK3763" s="16">
        <v>0.83430000000000004</v>
      </c>
      <c r="AL3763" s="16">
        <v>0.54800000000000004</v>
      </c>
      <c r="AM3763" s="16">
        <v>0.46139999999999998</v>
      </c>
      <c r="AN3763" s="16">
        <v>0.62109999999999999</v>
      </c>
      <c r="AO3763" s="16">
        <v>0.73740000000000006</v>
      </c>
      <c r="AP3763" s="16">
        <v>0.4612</v>
      </c>
      <c r="AR3763" s="16">
        <f t="shared" si="147"/>
        <v>1</v>
      </c>
      <c r="AS3763" s="5">
        <f t="shared" si="146"/>
        <v>1.2206100000000053E-2</v>
      </c>
    </row>
    <row r="3764" spans="1:45" x14ac:dyDescent="0.25">
      <c r="A3764" s="16" t="s">
        <v>409</v>
      </c>
      <c r="B3764" s="16" t="s">
        <v>156</v>
      </c>
      <c r="C3764" s="16" t="s">
        <v>394</v>
      </c>
      <c r="D3764" s="16">
        <v>1995</v>
      </c>
      <c r="E3764" s="16" t="s">
        <v>4425</v>
      </c>
      <c r="F3764" s="16" t="s">
        <v>594</v>
      </c>
      <c r="G3764" s="10">
        <v>8044.64</v>
      </c>
      <c r="H3764" s="73">
        <v>8.9927620000000008</v>
      </c>
      <c r="I3764" s="16" t="s">
        <v>6700</v>
      </c>
      <c r="J3764" s="71">
        <v>-3.9E-2</v>
      </c>
      <c r="K3764" s="71">
        <v>0.78700000000000003</v>
      </c>
      <c r="L3764" s="16">
        <v>-0.2088642</v>
      </c>
      <c r="M3764" s="16">
        <v>-0.46315669999999998</v>
      </c>
      <c r="N3764" s="16">
        <v>-0.36352099999999998</v>
      </c>
      <c r="O3764" s="16">
        <v>-0.56010409999999999</v>
      </c>
      <c r="P3764" s="16">
        <v>0.17697350000000001</v>
      </c>
      <c r="Q3764" s="16">
        <v>0.76982170000000005</v>
      </c>
      <c r="R3764" s="16">
        <v>0.24210000000000001</v>
      </c>
      <c r="S3764" s="16">
        <v>1.6799999999999999E-2</v>
      </c>
      <c r="T3764" s="16">
        <v>3.2000000000000002E-3</v>
      </c>
      <c r="U3764" s="16">
        <v>2.5213999999999999</v>
      </c>
      <c r="V3764" s="16">
        <v>12</v>
      </c>
      <c r="W3764" s="16">
        <v>6.58</v>
      </c>
      <c r="X3764" s="16">
        <v>423.46</v>
      </c>
      <c r="Y3764" s="16">
        <v>30.1203</v>
      </c>
      <c r="Z3764" s="16">
        <v>0.122</v>
      </c>
      <c r="AA3764" s="16">
        <v>-0.16747429999999999</v>
      </c>
      <c r="AB3764" s="16">
        <v>0.34</v>
      </c>
      <c r="AC3764" s="16">
        <v>20.8</v>
      </c>
      <c r="AD3764" s="16">
        <v>44.26</v>
      </c>
      <c r="AE3764" s="16">
        <v>19.290400000000002</v>
      </c>
      <c r="AF3764" s="16">
        <v>1.2376</v>
      </c>
      <c r="AG3764" s="16">
        <v>195578</v>
      </c>
      <c r="AH3764" s="16">
        <v>0.20585000000000001</v>
      </c>
      <c r="AI3764" s="16">
        <v>92.3</v>
      </c>
      <c r="AJ3764" s="16">
        <v>95.4</v>
      </c>
      <c r="AK3764" s="16">
        <v>0.84850000000000003</v>
      </c>
      <c r="AL3764" s="16">
        <v>0.58879999999999999</v>
      </c>
      <c r="AM3764" s="16">
        <v>0.46450000000000002</v>
      </c>
      <c r="AN3764" s="16">
        <v>0.63549999999999995</v>
      </c>
      <c r="AO3764" s="16">
        <v>0.71660000000000001</v>
      </c>
      <c r="AP3764" s="16">
        <v>0.4698</v>
      </c>
      <c r="AR3764" s="16">
        <f t="shared" si="147"/>
        <v>1</v>
      </c>
      <c r="AS3764" s="5">
        <f t="shared" si="146"/>
        <v>5.5078499999999975E-2</v>
      </c>
    </row>
    <row r="3765" spans="1:45" x14ac:dyDescent="0.25">
      <c r="A3765" s="16" t="s">
        <v>409</v>
      </c>
      <c r="B3765" s="16" t="s">
        <v>156</v>
      </c>
      <c r="C3765" s="16" t="s">
        <v>394</v>
      </c>
      <c r="D3765" s="16">
        <v>1996</v>
      </c>
      <c r="E3765" s="16" t="s">
        <v>4428</v>
      </c>
      <c r="F3765" s="16" t="s">
        <v>594</v>
      </c>
      <c r="G3765" s="10">
        <v>8432.6200000000008</v>
      </c>
      <c r="H3765" s="73">
        <v>9.0398630000000004</v>
      </c>
      <c r="I3765" s="16" t="s">
        <v>6700</v>
      </c>
      <c r="J3765" s="71">
        <v>4.5999999999999999E-2</v>
      </c>
      <c r="K3765" s="71">
        <v>0.82399999999999995</v>
      </c>
      <c r="L3765" s="16">
        <v>-0.1613291</v>
      </c>
      <c r="M3765" s="16">
        <v>-0.46165400000000001</v>
      </c>
      <c r="N3765" s="16">
        <v>-0.31813059999999999</v>
      </c>
      <c r="O3765" s="16">
        <v>-0.55465399999999998</v>
      </c>
      <c r="P3765" s="16">
        <v>0.2123728</v>
      </c>
      <c r="Q3765" s="16">
        <v>0.78775729999999999</v>
      </c>
      <c r="R3765" s="16">
        <v>0.26500000000000001</v>
      </c>
      <c r="S3765" s="16">
        <v>1.34E-2</v>
      </c>
      <c r="T3765" s="16">
        <v>3.3999999999999998E-3</v>
      </c>
      <c r="U3765" s="16">
        <v>2.8698999999999999</v>
      </c>
      <c r="V3765" s="16">
        <v>12.51</v>
      </c>
      <c r="W3765" s="16">
        <v>6.4779999999999998</v>
      </c>
      <c r="X3765" s="16">
        <v>424.07600000000002</v>
      </c>
      <c r="Y3765" s="16">
        <v>31.761199999999999</v>
      </c>
      <c r="Z3765" s="16">
        <v>0.1041</v>
      </c>
      <c r="AA3765" s="16">
        <v>-0.17796049999999999</v>
      </c>
      <c r="AB3765" s="16">
        <v>0.34</v>
      </c>
      <c r="AC3765" s="16">
        <v>20.8</v>
      </c>
      <c r="AD3765" s="16">
        <v>44.53</v>
      </c>
      <c r="AE3765" s="16">
        <v>20.600899999999999</v>
      </c>
      <c r="AF3765" s="16">
        <v>2.4203000000000001</v>
      </c>
      <c r="AG3765" s="16">
        <v>205355</v>
      </c>
      <c r="AH3765" s="16">
        <v>0.21679999999999999</v>
      </c>
      <c r="AI3765" s="16">
        <v>92.6</v>
      </c>
      <c r="AJ3765" s="16">
        <v>95.7</v>
      </c>
      <c r="AK3765" s="16">
        <v>0.76600000000000001</v>
      </c>
      <c r="AL3765" s="16">
        <v>0.71530000000000005</v>
      </c>
      <c r="AM3765" s="16">
        <v>0.50360000000000005</v>
      </c>
      <c r="AN3765" s="16">
        <v>0.52610000000000001</v>
      </c>
      <c r="AO3765" s="16">
        <v>0.85140000000000005</v>
      </c>
      <c r="AP3765" s="16">
        <v>0.45119999999999999</v>
      </c>
      <c r="AR3765" s="16">
        <f t="shared" si="147"/>
        <v>1</v>
      </c>
      <c r="AS3765" s="5">
        <f t="shared" si="146"/>
        <v>4.7535099999999997E-2</v>
      </c>
    </row>
    <row r="3766" spans="1:45" x14ac:dyDescent="0.25">
      <c r="A3766" s="16" t="s">
        <v>409</v>
      </c>
      <c r="B3766" s="16" t="s">
        <v>156</v>
      </c>
      <c r="C3766" s="16" t="s">
        <v>394</v>
      </c>
      <c r="D3766" s="16">
        <v>1997</v>
      </c>
      <c r="E3766" s="16" t="s">
        <v>4419</v>
      </c>
      <c r="F3766" s="16" t="s">
        <v>594</v>
      </c>
      <c r="G3766" s="10">
        <v>9089.1200000000008</v>
      </c>
      <c r="H3766" s="73">
        <v>9.1148340000000001</v>
      </c>
      <c r="I3766" s="16" t="s">
        <v>6700</v>
      </c>
      <c r="J3766" s="71">
        <v>2.7E-2</v>
      </c>
      <c r="K3766" s="71">
        <v>0.84599999999999997</v>
      </c>
      <c r="L3766" s="16">
        <v>-6.5816700000000006E-2</v>
      </c>
      <c r="M3766" s="16">
        <v>-0.3596608</v>
      </c>
      <c r="N3766" s="16">
        <v>-0.33518209999999998</v>
      </c>
      <c r="O3766" s="16">
        <v>-0.49961729999999999</v>
      </c>
      <c r="P3766" s="16">
        <v>0.2548358</v>
      </c>
      <c r="Q3766" s="16">
        <v>0.81972999999999996</v>
      </c>
      <c r="R3766" s="16">
        <v>0.34989999999999999</v>
      </c>
      <c r="S3766" s="16">
        <v>2.5899999999999999E-2</v>
      </c>
      <c r="T3766" s="16">
        <v>4.3E-3</v>
      </c>
      <c r="U3766" s="16">
        <v>2.6246999999999998</v>
      </c>
      <c r="V3766" s="16">
        <v>13.02</v>
      </c>
      <c r="W3766" s="16">
        <v>6.3760000000000003</v>
      </c>
      <c r="X3766" s="16">
        <v>424.69</v>
      </c>
      <c r="Y3766" s="16">
        <v>33.402200000000001</v>
      </c>
      <c r="Z3766" s="16">
        <v>0.1128</v>
      </c>
      <c r="AA3766" s="16">
        <v>-0.18805839999999999</v>
      </c>
      <c r="AB3766" s="16">
        <v>0.34</v>
      </c>
      <c r="AC3766" s="16">
        <v>20.8</v>
      </c>
      <c r="AD3766" s="16">
        <v>44.79</v>
      </c>
      <c r="AE3766" s="16">
        <v>23.271000000000001</v>
      </c>
      <c r="AF3766" s="16">
        <v>3.0341999999999998</v>
      </c>
      <c r="AG3766" s="16">
        <v>218526</v>
      </c>
      <c r="AH3766" s="16">
        <v>0.20519999999999999</v>
      </c>
      <c r="AI3766" s="16">
        <v>92.8</v>
      </c>
      <c r="AJ3766" s="16">
        <v>96</v>
      </c>
      <c r="AK3766" s="16">
        <v>0.84909999999999997</v>
      </c>
      <c r="AL3766" s="16">
        <v>0.72929999999999995</v>
      </c>
      <c r="AM3766" s="16">
        <v>0.47470000000000001</v>
      </c>
      <c r="AN3766" s="16">
        <v>0.62109999999999999</v>
      </c>
      <c r="AO3766" s="16">
        <v>0.84240000000000004</v>
      </c>
      <c r="AP3766" s="16">
        <v>0.48920000000000002</v>
      </c>
      <c r="AR3766" s="16">
        <f t="shared" si="147"/>
        <v>1</v>
      </c>
      <c r="AS3766" s="5">
        <f t="shared" si="146"/>
        <v>9.5512399999999997E-2</v>
      </c>
    </row>
    <row r="3767" spans="1:45" x14ac:dyDescent="0.25">
      <c r="A3767" s="16" t="s">
        <v>409</v>
      </c>
      <c r="B3767" s="16" t="s">
        <v>156</v>
      </c>
      <c r="C3767" s="16" t="s">
        <v>394</v>
      </c>
      <c r="D3767" s="16">
        <v>1998</v>
      </c>
      <c r="E3767" s="16" t="s">
        <v>4420</v>
      </c>
      <c r="F3767" s="16" t="s">
        <v>594</v>
      </c>
      <c r="G3767" s="10">
        <v>9438.8799999999992</v>
      </c>
      <c r="H3767" s="73">
        <v>9.1525929999999995</v>
      </c>
      <c r="I3767" s="16" t="s">
        <v>6700</v>
      </c>
      <c r="J3767" s="71">
        <v>5.3999999999999999E-2</v>
      </c>
      <c r="K3767" s="71">
        <v>0.89400000000000002</v>
      </c>
      <c r="L3767" s="16">
        <v>-2.6129599999999999E-2</v>
      </c>
      <c r="M3767" s="16">
        <v>-0.42394999999999999</v>
      </c>
      <c r="N3767" s="16">
        <v>-0.36701440000000002</v>
      </c>
      <c r="O3767" s="16">
        <v>-0.4253864</v>
      </c>
      <c r="P3767" s="16">
        <v>0.32689059999999998</v>
      </c>
      <c r="Q3767" s="16">
        <v>0.85170170000000001</v>
      </c>
      <c r="R3767" s="16">
        <v>0.19189999999999999</v>
      </c>
      <c r="S3767" s="16">
        <v>3.1699999999999999E-2</v>
      </c>
      <c r="T3767" s="16">
        <v>4.3E-3</v>
      </c>
      <c r="U3767" s="16">
        <v>2.2433999999999998</v>
      </c>
      <c r="V3767" s="16">
        <v>13.53</v>
      </c>
      <c r="W3767" s="16">
        <v>6.274</v>
      </c>
      <c r="X3767" s="16">
        <v>425.23099999999999</v>
      </c>
      <c r="Y3767" s="16">
        <v>35.043100000000003</v>
      </c>
      <c r="Z3767" s="16">
        <v>0.13170000000000001</v>
      </c>
      <c r="AA3767" s="16">
        <v>-0.19854459999999999</v>
      </c>
      <c r="AB3767" s="16">
        <v>0.34</v>
      </c>
      <c r="AC3767" s="16">
        <v>20.8</v>
      </c>
      <c r="AD3767" s="16">
        <v>45.06</v>
      </c>
      <c r="AE3767" s="16">
        <v>25.017700000000001</v>
      </c>
      <c r="AF3767" s="16">
        <v>4.5976999999999997</v>
      </c>
      <c r="AG3767" s="16">
        <v>290632</v>
      </c>
      <c r="AH3767" s="16">
        <v>0.21335000000000001</v>
      </c>
      <c r="AI3767" s="16">
        <v>93</v>
      </c>
      <c r="AJ3767" s="16">
        <v>96.3</v>
      </c>
      <c r="AK3767" s="16">
        <v>0.93220000000000003</v>
      </c>
      <c r="AL3767" s="16">
        <v>0.74339999999999995</v>
      </c>
      <c r="AM3767" s="16">
        <v>0.44579999999999997</v>
      </c>
      <c r="AN3767" s="16">
        <v>0.71609999999999996</v>
      </c>
      <c r="AO3767" s="16">
        <v>0.83340000000000003</v>
      </c>
      <c r="AP3767" s="16">
        <v>0.52710000000000001</v>
      </c>
      <c r="AR3767" s="16">
        <f t="shared" si="147"/>
        <v>1</v>
      </c>
      <c r="AS3767" s="5">
        <f t="shared" si="146"/>
        <v>3.9687100000000003E-2</v>
      </c>
    </row>
    <row r="3768" spans="1:45" x14ac:dyDescent="0.25">
      <c r="A3768" s="16" t="s">
        <v>409</v>
      </c>
      <c r="B3768" s="16" t="s">
        <v>156</v>
      </c>
      <c r="C3768" s="16" t="s">
        <v>394</v>
      </c>
      <c r="D3768" s="16">
        <v>1999</v>
      </c>
      <c r="E3768" s="16" t="s">
        <v>4412</v>
      </c>
      <c r="F3768" s="16" t="s">
        <v>594</v>
      </c>
      <c r="G3768" s="10">
        <v>9207.7900000000009</v>
      </c>
      <c r="H3768" s="73">
        <v>9.1278059999999996</v>
      </c>
      <c r="I3768" s="16" t="s">
        <v>6700</v>
      </c>
      <c r="J3768" s="71">
        <v>-2.5999999999999999E-2</v>
      </c>
      <c r="K3768" s="71">
        <v>0.871</v>
      </c>
      <c r="L3768" s="16">
        <v>3.14474E-2</v>
      </c>
      <c r="M3768" s="16">
        <v>-0.39197910000000002</v>
      </c>
      <c r="N3768" s="16">
        <v>-0.3050331</v>
      </c>
      <c r="O3768" s="16">
        <v>-0.39470420000000001</v>
      </c>
      <c r="P3768" s="16">
        <v>0.33487470000000003</v>
      </c>
      <c r="Q3768" s="16">
        <v>0.84765409999999997</v>
      </c>
      <c r="R3768" s="16">
        <v>0.22420000000000001</v>
      </c>
      <c r="S3768" s="16">
        <v>3.5000000000000003E-2</v>
      </c>
      <c r="T3768" s="16">
        <v>4.4999999999999997E-3</v>
      </c>
      <c r="U3768" s="16">
        <v>2.6776</v>
      </c>
      <c r="V3768" s="16">
        <v>14.04</v>
      </c>
      <c r="W3768" s="16">
        <v>6.1719999999999997</v>
      </c>
      <c r="X3768" s="16">
        <v>427.03500000000003</v>
      </c>
      <c r="Y3768" s="16">
        <v>36.683999999999997</v>
      </c>
      <c r="Z3768" s="16">
        <v>0.1273</v>
      </c>
      <c r="AA3768" s="16">
        <v>-0.20903079999999999</v>
      </c>
      <c r="AB3768" s="16">
        <v>0.34</v>
      </c>
      <c r="AC3768" s="16">
        <v>20.8</v>
      </c>
      <c r="AD3768" s="16">
        <v>45.33</v>
      </c>
      <c r="AE3768" s="16">
        <v>27.104299999999999</v>
      </c>
      <c r="AF3768" s="16">
        <v>9.6447000000000003</v>
      </c>
      <c r="AG3768" s="16">
        <v>217386</v>
      </c>
      <c r="AH3768" s="16">
        <v>0.21285000000000001</v>
      </c>
      <c r="AI3768" s="16">
        <v>93.2</v>
      </c>
      <c r="AJ3768" s="16">
        <v>96.5</v>
      </c>
      <c r="AK3768" s="16">
        <v>0.94299999999999995</v>
      </c>
      <c r="AL3768" s="16">
        <v>0.7319</v>
      </c>
      <c r="AM3768" s="16">
        <v>0.43959999999999999</v>
      </c>
      <c r="AN3768" s="16">
        <v>0.78139999999999998</v>
      </c>
      <c r="AO3768" s="16">
        <v>0.76329999999999998</v>
      </c>
      <c r="AP3768" s="16">
        <v>0.52500000000000002</v>
      </c>
      <c r="AR3768" s="16">
        <f t="shared" si="147"/>
        <v>1</v>
      </c>
      <c r="AS3768" s="5">
        <f t="shared" si="146"/>
        <v>5.7577000000000003E-2</v>
      </c>
    </row>
    <row r="3769" spans="1:45" x14ac:dyDescent="0.25">
      <c r="A3769" s="16" t="s">
        <v>409</v>
      </c>
      <c r="B3769" s="16" t="s">
        <v>156</v>
      </c>
      <c r="C3769" s="16" t="s">
        <v>394</v>
      </c>
      <c r="D3769" s="16">
        <v>2000</v>
      </c>
      <c r="E3769" s="16" t="s">
        <v>4415</v>
      </c>
      <c r="F3769" s="16" t="s">
        <v>594</v>
      </c>
      <c r="G3769" s="10">
        <v>8997.66</v>
      </c>
      <c r="H3769" s="73">
        <v>9.1047200000000004</v>
      </c>
      <c r="I3769" s="16">
        <v>3321245</v>
      </c>
      <c r="J3769" s="71">
        <v>-0.02</v>
      </c>
      <c r="K3769" s="71">
        <v>0.85399999999999998</v>
      </c>
      <c r="L3769" s="16">
        <v>9.69169E-2</v>
      </c>
      <c r="M3769" s="16">
        <v>-0.36616680000000001</v>
      </c>
      <c r="N3769" s="16">
        <v>-0.33087420000000001</v>
      </c>
      <c r="O3769" s="16">
        <v>-0.28672979999999998</v>
      </c>
      <c r="P3769" s="16">
        <v>0.372502</v>
      </c>
      <c r="Q3769" s="16">
        <v>0.84360650000000004</v>
      </c>
      <c r="R3769" s="16">
        <v>0.20930000000000001</v>
      </c>
      <c r="S3769" s="16">
        <v>3.8800000000000001E-2</v>
      </c>
      <c r="T3769" s="16">
        <v>6.6E-3</v>
      </c>
      <c r="U3769" s="16">
        <v>2.4224999999999999</v>
      </c>
      <c r="V3769" s="16">
        <v>14.55</v>
      </c>
      <c r="W3769" s="16">
        <v>6.07</v>
      </c>
      <c r="X3769" s="16">
        <v>426.435</v>
      </c>
      <c r="Y3769" s="16">
        <v>38.3249</v>
      </c>
      <c r="Z3769" s="16">
        <v>0.15859999999999999</v>
      </c>
      <c r="AA3769" s="16">
        <v>-0.25058710000000001</v>
      </c>
      <c r="AB3769" s="16">
        <v>0.34</v>
      </c>
      <c r="AC3769" s="16">
        <v>20.8</v>
      </c>
      <c r="AD3769" s="16">
        <v>46.4</v>
      </c>
      <c r="AE3769" s="16">
        <v>27.979099999999999</v>
      </c>
      <c r="AF3769" s="16">
        <v>12.37</v>
      </c>
      <c r="AG3769" s="16">
        <v>228469</v>
      </c>
      <c r="AH3769" s="16">
        <v>0.2296</v>
      </c>
      <c r="AI3769" s="16">
        <v>93.5</v>
      </c>
      <c r="AJ3769" s="16">
        <v>96.8</v>
      </c>
      <c r="AK3769" s="16">
        <v>0.95379999999999998</v>
      </c>
      <c r="AL3769" s="16">
        <v>0.72040000000000004</v>
      </c>
      <c r="AM3769" s="16">
        <v>0.43340000000000001</v>
      </c>
      <c r="AN3769" s="16">
        <v>0.84670000000000001</v>
      </c>
      <c r="AO3769" s="16">
        <v>0.69320000000000004</v>
      </c>
      <c r="AP3769" s="16">
        <v>0.52290000000000003</v>
      </c>
      <c r="AR3769" s="16">
        <f t="shared" si="147"/>
        <v>1</v>
      </c>
      <c r="AS3769" s="5">
        <f t="shared" si="146"/>
        <v>6.54695E-2</v>
      </c>
    </row>
    <row r="3770" spans="1:45" x14ac:dyDescent="0.25">
      <c r="A3770" s="16" t="s">
        <v>409</v>
      </c>
      <c r="B3770" s="16" t="s">
        <v>156</v>
      </c>
      <c r="C3770" s="16" t="s">
        <v>394</v>
      </c>
      <c r="D3770" s="16">
        <v>2001</v>
      </c>
      <c r="E3770" s="16" t="s">
        <v>4417</v>
      </c>
      <c r="F3770" s="16" t="s">
        <v>594</v>
      </c>
      <c r="G3770" s="10">
        <v>8636.5400000000009</v>
      </c>
      <c r="H3770" s="73">
        <v>9.063758</v>
      </c>
      <c r="I3770" s="16">
        <v>3327103</v>
      </c>
      <c r="J3770" s="71">
        <v>-4.2000000000000003E-2</v>
      </c>
      <c r="K3770" s="71">
        <v>0.81899999999999995</v>
      </c>
      <c r="L3770" s="16">
        <v>0.17279710000000001</v>
      </c>
      <c r="M3770" s="16">
        <v>-0.3317483</v>
      </c>
      <c r="N3770" s="16">
        <v>-0.28942440000000003</v>
      </c>
      <c r="O3770" s="16">
        <v>-0.23941589999999999</v>
      </c>
      <c r="P3770" s="16">
        <v>0.41348499999999999</v>
      </c>
      <c r="Q3770" s="16">
        <v>0.8472478</v>
      </c>
      <c r="R3770" s="16">
        <v>0.28420000000000001</v>
      </c>
      <c r="S3770" s="16">
        <v>3.6600000000000001E-2</v>
      </c>
      <c r="T3770" s="16">
        <v>6.7999999999999996E-3</v>
      </c>
      <c r="U3770" s="16">
        <v>2.8010000000000002</v>
      </c>
      <c r="V3770" s="16">
        <v>14.667999999999999</v>
      </c>
      <c r="W3770" s="16">
        <v>5.8979999999999997</v>
      </c>
      <c r="X3770" s="16">
        <v>427.92</v>
      </c>
      <c r="Y3770" s="16">
        <v>39.965800000000002</v>
      </c>
      <c r="Z3770" s="16">
        <v>0.1643</v>
      </c>
      <c r="AA3770" s="16">
        <v>-0.2544708</v>
      </c>
      <c r="AB3770" s="16">
        <v>0.34</v>
      </c>
      <c r="AC3770" s="16">
        <v>20.8</v>
      </c>
      <c r="AD3770" s="16">
        <v>46.5</v>
      </c>
      <c r="AE3770" s="16">
        <v>28.5823</v>
      </c>
      <c r="AF3770" s="16">
        <v>15.6305</v>
      </c>
      <c r="AG3770" s="16">
        <v>278019</v>
      </c>
      <c r="AH3770" s="16">
        <v>0.21704999999999999</v>
      </c>
      <c r="AI3770" s="16">
        <v>93.7</v>
      </c>
      <c r="AJ3770" s="16">
        <v>97</v>
      </c>
      <c r="AK3770" s="16">
        <v>0.99209999999999998</v>
      </c>
      <c r="AL3770" s="16">
        <v>0.73370000000000002</v>
      </c>
      <c r="AM3770" s="16">
        <v>0.50800000000000001</v>
      </c>
      <c r="AN3770" s="16">
        <v>0.79010000000000002</v>
      </c>
      <c r="AO3770" s="16">
        <v>0.5968</v>
      </c>
      <c r="AP3770" s="16">
        <v>0.56340000000000001</v>
      </c>
      <c r="AR3770" s="16">
        <f t="shared" si="147"/>
        <v>1</v>
      </c>
      <c r="AS3770" s="5">
        <f t="shared" si="146"/>
        <v>7.5880200000000009E-2</v>
      </c>
    </row>
    <row r="3771" spans="1:45" x14ac:dyDescent="0.25">
      <c r="A3771" s="16" t="s">
        <v>409</v>
      </c>
      <c r="B3771" s="16" t="s">
        <v>156</v>
      </c>
      <c r="C3771" s="16" t="s">
        <v>394</v>
      </c>
      <c r="D3771" s="16">
        <v>2002</v>
      </c>
      <c r="E3771" s="16" t="s">
        <v>4430</v>
      </c>
      <c r="F3771" s="16" t="s">
        <v>594</v>
      </c>
      <c r="G3771" s="10">
        <v>7967.16</v>
      </c>
      <c r="H3771" s="73">
        <v>8.9830839999999998</v>
      </c>
      <c r="I3771" s="16">
        <v>3327773</v>
      </c>
      <c r="J3771" s="71">
        <v>-4.8000000000000001E-2</v>
      </c>
      <c r="K3771" s="71">
        <v>0.78</v>
      </c>
      <c r="L3771" s="16">
        <v>0.154943</v>
      </c>
      <c r="M3771" s="16">
        <v>-0.36777769999999999</v>
      </c>
      <c r="N3771" s="16">
        <v>-0.33697379999999999</v>
      </c>
      <c r="O3771" s="16">
        <v>-0.20939559999999999</v>
      </c>
      <c r="P3771" s="16">
        <v>0.42078589999999999</v>
      </c>
      <c r="Q3771" s="16">
        <v>0.85090710000000003</v>
      </c>
      <c r="R3771" s="16">
        <v>0.2382</v>
      </c>
      <c r="S3771" s="16">
        <v>3.1E-2</v>
      </c>
      <c r="T3771" s="16">
        <v>7.9000000000000008E-3</v>
      </c>
      <c r="U3771" s="16">
        <v>2.3222</v>
      </c>
      <c r="V3771" s="16">
        <v>14.786</v>
      </c>
      <c r="W3771" s="16">
        <v>5.726</v>
      </c>
      <c r="X3771" s="16">
        <v>429.58699999999999</v>
      </c>
      <c r="Y3771" s="16">
        <v>41.6068</v>
      </c>
      <c r="Z3771" s="16">
        <v>0.16639999999999999</v>
      </c>
      <c r="AA3771" s="16">
        <v>-0.2272844</v>
      </c>
      <c r="AB3771" s="16">
        <v>0.34</v>
      </c>
      <c r="AC3771" s="16">
        <v>20.8</v>
      </c>
      <c r="AD3771" s="16">
        <v>45.8</v>
      </c>
      <c r="AE3771" s="16">
        <v>28.445799999999998</v>
      </c>
      <c r="AF3771" s="16">
        <v>15.4328</v>
      </c>
      <c r="AG3771" s="16">
        <v>288632</v>
      </c>
      <c r="AH3771" s="16">
        <v>0.21625</v>
      </c>
      <c r="AI3771" s="16">
        <v>93.9</v>
      </c>
      <c r="AJ3771" s="16">
        <v>97.3</v>
      </c>
      <c r="AK3771" s="16">
        <v>1.0304</v>
      </c>
      <c r="AL3771" s="16">
        <v>0.747</v>
      </c>
      <c r="AM3771" s="16">
        <v>0.5827</v>
      </c>
      <c r="AN3771" s="16">
        <v>0.73350000000000004</v>
      </c>
      <c r="AO3771" s="16">
        <v>0.50039999999999996</v>
      </c>
      <c r="AP3771" s="16">
        <v>0.60389999999999999</v>
      </c>
      <c r="AR3771" s="16">
        <f t="shared" si="147"/>
        <v>1</v>
      </c>
      <c r="AS3771" s="5">
        <f t="shared" si="146"/>
        <v>-1.7854100000000012E-2</v>
      </c>
    </row>
    <row r="3772" spans="1:45" x14ac:dyDescent="0.25">
      <c r="A3772" s="16" t="s">
        <v>409</v>
      </c>
      <c r="B3772" s="16" t="s">
        <v>156</v>
      </c>
      <c r="C3772" s="16" t="s">
        <v>394</v>
      </c>
      <c r="D3772" s="16">
        <v>2003</v>
      </c>
      <c r="E3772" s="16" t="s">
        <v>4427</v>
      </c>
      <c r="F3772" s="16" t="s">
        <v>594</v>
      </c>
      <c r="G3772" s="10">
        <v>8036.48</v>
      </c>
      <c r="H3772" s="73">
        <v>8.9917459999999991</v>
      </c>
      <c r="I3772" s="16">
        <v>3325637</v>
      </c>
      <c r="J3772" s="71">
        <v>0.01</v>
      </c>
      <c r="K3772" s="71">
        <v>0.78800000000000003</v>
      </c>
      <c r="L3772" s="16">
        <v>0.1640131</v>
      </c>
      <c r="M3772" s="16">
        <v>-0.31693529999999998</v>
      </c>
      <c r="N3772" s="16">
        <v>-0.3588401</v>
      </c>
      <c r="O3772" s="16">
        <v>-0.16516910000000001</v>
      </c>
      <c r="P3772" s="16">
        <v>0.40540159999999997</v>
      </c>
      <c r="Q3772" s="16">
        <v>0.81238690000000002</v>
      </c>
      <c r="R3772" s="16">
        <v>0.29820000000000002</v>
      </c>
      <c r="S3772" s="16">
        <v>3.4799999999999998E-2</v>
      </c>
      <c r="T3772" s="16">
        <v>8.3000000000000001E-3</v>
      </c>
      <c r="U3772" s="16">
        <v>2.0682</v>
      </c>
      <c r="V3772" s="16">
        <v>14.904</v>
      </c>
      <c r="W3772" s="16">
        <v>5.5540000000000003</v>
      </c>
      <c r="X3772" s="16">
        <v>431.57400000000001</v>
      </c>
      <c r="Y3772" s="16">
        <v>43.247700000000002</v>
      </c>
      <c r="Z3772" s="16">
        <v>0.15490000000000001</v>
      </c>
      <c r="AA3772" s="16">
        <v>-0.31661099999999998</v>
      </c>
      <c r="AB3772" s="16">
        <v>0.34</v>
      </c>
      <c r="AC3772" s="16">
        <v>20.8</v>
      </c>
      <c r="AD3772" s="16">
        <v>48.1</v>
      </c>
      <c r="AE3772" s="16">
        <v>28.212599999999998</v>
      </c>
      <c r="AF3772" s="16">
        <v>14.961499999999999</v>
      </c>
      <c r="AG3772" s="16">
        <v>257966</v>
      </c>
      <c r="AH3772" s="16">
        <v>0.21895000000000001</v>
      </c>
      <c r="AI3772" s="16">
        <v>94.1</v>
      </c>
      <c r="AJ3772" s="16">
        <v>97.5</v>
      </c>
      <c r="AK3772" s="16">
        <v>0.98850000000000005</v>
      </c>
      <c r="AL3772" s="16">
        <v>0.94140000000000001</v>
      </c>
      <c r="AM3772" s="16">
        <v>0.50329999999999997</v>
      </c>
      <c r="AN3772" s="16">
        <v>0.68520000000000003</v>
      </c>
      <c r="AO3772" s="16">
        <v>0.27679999999999999</v>
      </c>
      <c r="AP3772" s="16">
        <v>0.59250000000000003</v>
      </c>
      <c r="AR3772" s="16">
        <f t="shared" si="147"/>
        <v>1</v>
      </c>
      <c r="AS3772" s="5">
        <f t="shared" si="146"/>
        <v>9.0700999999999976E-3</v>
      </c>
    </row>
    <row r="3773" spans="1:45" x14ac:dyDescent="0.25">
      <c r="A3773" s="16" t="s">
        <v>409</v>
      </c>
      <c r="B3773" s="16" t="s">
        <v>156</v>
      </c>
      <c r="C3773" s="16" t="s">
        <v>394</v>
      </c>
      <c r="D3773" s="16">
        <v>2004</v>
      </c>
      <c r="E3773" s="16" t="s">
        <v>4435</v>
      </c>
      <c r="F3773" s="16" t="s">
        <v>594</v>
      </c>
      <c r="G3773" s="10">
        <v>8442.5499999999993</v>
      </c>
      <c r="H3773" s="73">
        <v>9.0410389999999996</v>
      </c>
      <c r="I3773" s="16">
        <v>3324096</v>
      </c>
      <c r="J3773" s="71">
        <v>0.03</v>
      </c>
      <c r="K3773" s="71">
        <v>0.81200000000000006</v>
      </c>
      <c r="L3773" s="16">
        <v>9.4656299999999999E-2</v>
      </c>
      <c r="M3773" s="16">
        <v>-0.30653649999999999</v>
      </c>
      <c r="N3773" s="16">
        <v>-0.3406438</v>
      </c>
      <c r="O3773" s="16">
        <v>-0.23060220000000001</v>
      </c>
      <c r="P3773" s="16">
        <v>0.40569169999999999</v>
      </c>
      <c r="Q3773" s="16">
        <v>0.69158260000000005</v>
      </c>
      <c r="R3773" s="16">
        <v>0.30530000000000002</v>
      </c>
      <c r="S3773" s="16">
        <v>3.4799999999999998E-2</v>
      </c>
      <c r="T3773" s="16">
        <v>8.9999999999999993E-3</v>
      </c>
      <c r="U3773" s="16">
        <v>2.4994999999999998</v>
      </c>
      <c r="V3773" s="16">
        <v>15.022</v>
      </c>
      <c r="W3773" s="16">
        <v>5.3819999999999997</v>
      </c>
      <c r="X3773" s="16">
        <v>428.54399999999998</v>
      </c>
      <c r="Y3773" s="16">
        <v>41.084000000000003</v>
      </c>
      <c r="Z3773" s="16">
        <v>0.155</v>
      </c>
      <c r="AA3773" s="16">
        <v>-0.26068479999999999</v>
      </c>
      <c r="AB3773" s="16">
        <v>0.34</v>
      </c>
      <c r="AC3773" s="16">
        <v>20.8</v>
      </c>
      <c r="AD3773" s="16">
        <v>46.66</v>
      </c>
      <c r="AE3773" s="16">
        <v>29.986599999999999</v>
      </c>
      <c r="AF3773" s="16">
        <v>18.044499999999999</v>
      </c>
      <c r="AG3773" s="16">
        <v>176920</v>
      </c>
      <c r="AH3773" s="16">
        <v>0.2329</v>
      </c>
      <c r="AI3773" s="16">
        <v>94.3</v>
      </c>
      <c r="AJ3773" s="16">
        <v>97.7</v>
      </c>
      <c r="AK3773" s="16">
        <v>0.8569</v>
      </c>
      <c r="AL3773" s="16">
        <v>0.82620000000000005</v>
      </c>
      <c r="AM3773" s="16">
        <v>0.34899999999999998</v>
      </c>
      <c r="AN3773" s="16">
        <v>0.57869999999999999</v>
      </c>
      <c r="AO3773" s="16">
        <v>0.26700000000000002</v>
      </c>
      <c r="AP3773" s="16">
        <v>0.4178</v>
      </c>
      <c r="AR3773" s="16">
        <f t="shared" si="147"/>
        <v>1</v>
      </c>
      <c r="AS3773" s="5">
        <f t="shared" si="146"/>
        <v>-6.9356799999999996E-2</v>
      </c>
    </row>
    <row r="3774" spans="1:45" x14ac:dyDescent="0.25">
      <c r="A3774" s="16" t="s">
        <v>409</v>
      </c>
      <c r="B3774" s="16" t="s">
        <v>156</v>
      </c>
      <c r="C3774" s="16" t="s">
        <v>394</v>
      </c>
      <c r="D3774" s="16">
        <v>2005</v>
      </c>
      <c r="E3774" s="16" t="s">
        <v>4432</v>
      </c>
      <c r="F3774" s="16" t="s">
        <v>594</v>
      </c>
      <c r="G3774" s="10">
        <v>9068.24</v>
      </c>
      <c r="H3774" s="73">
        <v>9.1125340000000001</v>
      </c>
      <c r="I3774" s="16">
        <v>3325612</v>
      </c>
      <c r="J3774" s="71">
        <v>0.05</v>
      </c>
      <c r="K3774" s="71">
        <v>0.85299999999999998</v>
      </c>
      <c r="L3774" s="16">
        <v>0.26500699999999999</v>
      </c>
      <c r="M3774" s="16">
        <v>-0.2766073</v>
      </c>
      <c r="N3774" s="16">
        <v>-0.34516210000000003</v>
      </c>
      <c r="O3774" s="16">
        <v>-7.5433899999999998E-2</v>
      </c>
      <c r="P3774" s="16">
        <v>0.48423110000000003</v>
      </c>
      <c r="Q3774" s="16">
        <v>0.81049380000000004</v>
      </c>
      <c r="R3774" s="16">
        <v>0.31230000000000002</v>
      </c>
      <c r="S3774" s="16">
        <v>3.85E-2</v>
      </c>
      <c r="T3774" s="16">
        <v>1.03E-2</v>
      </c>
      <c r="U3774" s="16">
        <v>2.7147999999999999</v>
      </c>
      <c r="V3774" s="16">
        <v>15.14</v>
      </c>
      <c r="W3774" s="16">
        <v>5.21</v>
      </c>
      <c r="X3774" s="16">
        <v>425.51400000000001</v>
      </c>
      <c r="Y3774" s="16">
        <v>44.850099999999998</v>
      </c>
      <c r="Z3774" s="16">
        <v>0.17949999999999999</v>
      </c>
      <c r="AA3774" s="16">
        <v>-0.34379739999999998</v>
      </c>
      <c r="AB3774" s="16">
        <v>0.34</v>
      </c>
      <c r="AC3774" s="16">
        <v>20.8</v>
      </c>
      <c r="AD3774" s="16">
        <v>48.8</v>
      </c>
      <c r="AE3774" s="16">
        <v>30.254300000000001</v>
      </c>
      <c r="AF3774" s="16">
        <v>34.732900000000001</v>
      </c>
      <c r="AG3774" s="16">
        <v>230995</v>
      </c>
      <c r="AH3774" s="16">
        <v>0.21804999999999999</v>
      </c>
      <c r="AI3774" s="16">
        <v>94.5</v>
      </c>
      <c r="AJ3774" s="16">
        <v>97.9</v>
      </c>
      <c r="AK3774" s="16">
        <v>0.88780000000000003</v>
      </c>
      <c r="AL3774" s="16">
        <v>1.0391999999999999</v>
      </c>
      <c r="AM3774" s="16">
        <v>0.50749999999999995</v>
      </c>
      <c r="AN3774" s="16">
        <v>0.78539999999999999</v>
      </c>
      <c r="AO3774" s="16">
        <v>0.34429999999999999</v>
      </c>
      <c r="AP3774" s="16">
        <v>0.43130000000000002</v>
      </c>
      <c r="AR3774" s="16">
        <f t="shared" si="147"/>
        <v>1</v>
      </c>
      <c r="AS3774" s="5">
        <f t="shared" si="146"/>
        <v>0.17035069999999999</v>
      </c>
    </row>
    <row r="3775" spans="1:45" x14ac:dyDescent="0.25">
      <c r="A3775" s="16" t="s">
        <v>409</v>
      </c>
      <c r="B3775" s="16" t="s">
        <v>156</v>
      </c>
      <c r="C3775" s="16" t="s">
        <v>394</v>
      </c>
      <c r="D3775" s="16">
        <v>2006</v>
      </c>
      <c r="E3775" s="16" t="s">
        <v>4413</v>
      </c>
      <c r="F3775" s="16" t="s">
        <v>594</v>
      </c>
      <c r="G3775" s="10">
        <v>9424.52</v>
      </c>
      <c r="H3775" s="73">
        <v>9.1510700000000007</v>
      </c>
      <c r="I3775" s="16">
        <v>3331043</v>
      </c>
      <c r="J3775" s="71">
        <v>0.02</v>
      </c>
      <c r="K3775" s="71">
        <v>0.87</v>
      </c>
      <c r="L3775" s="16">
        <v>0.37710670000000002</v>
      </c>
      <c r="M3775" s="16">
        <v>-0.21440290000000001</v>
      </c>
      <c r="N3775" s="16">
        <v>-0.33795029999999998</v>
      </c>
      <c r="O3775" s="16">
        <v>-4.4580000000000002E-3</v>
      </c>
      <c r="P3775" s="16">
        <v>0.5541798</v>
      </c>
      <c r="Q3775" s="16">
        <v>0.84905679999999994</v>
      </c>
      <c r="R3775" s="16">
        <v>0.3654</v>
      </c>
      <c r="S3775" s="16">
        <v>4.6300000000000001E-2</v>
      </c>
      <c r="T3775" s="16">
        <v>1.0699999999999999E-2</v>
      </c>
      <c r="U3775" s="16">
        <v>2.8803000000000001</v>
      </c>
      <c r="V3775" s="16">
        <v>15.666</v>
      </c>
      <c r="W3775" s="16">
        <v>5.1740000000000004</v>
      </c>
      <c r="X3775" s="16">
        <v>422.483</v>
      </c>
      <c r="Y3775" s="16">
        <v>49.295499999999997</v>
      </c>
      <c r="Z3775" s="16">
        <v>0.19239999999999999</v>
      </c>
      <c r="AA3775" s="16">
        <v>-0.200098</v>
      </c>
      <c r="AB3775" s="16">
        <v>0.34</v>
      </c>
      <c r="AC3775" s="16">
        <v>20.8</v>
      </c>
      <c r="AD3775" s="16">
        <v>45.1</v>
      </c>
      <c r="AE3775" s="16">
        <v>29.633700000000001</v>
      </c>
      <c r="AF3775" s="16">
        <v>69.965699999999998</v>
      </c>
      <c r="AG3775" s="16">
        <v>168626</v>
      </c>
      <c r="AH3775" s="16">
        <v>0.21765000000000001</v>
      </c>
      <c r="AI3775" s="16">
        <v>94.7</v>
      </c>
      <c r="AJ3775" s="16">
        <v>98.1</v>
      </c>
      <c r="AK3775" s="16">
        <v>1.004</v>
      </c>
      <c r="AL3775" s="16">
        <v>1.0358000000000001</v>
      </c>
      <c r="AM3775" s="16">
        <v>0.43509999999999999</v>
      </c>
      <c r="AN3775" s="16">
        <v>0.89659999999999995</v>
      </c>
      <c r="AO3775" s="16">
        <v>0.35249999999999998</v>
      </c>
      <c r="AP3775" s="16">
        <v>0.50180000000000002</v>
      </c>
      <c r="AR3775" s="16">
        <f t="shared" si="147"/>
        <v>1</v>
      </c>
      <c r="AS3775" s="5">
        <f t="shared" si="146"/>
        <v>0.11209970000000002</v>
      </c>
    </row>
    <row r="3776" spans="1:45" x14ac:dyDescent="0.25">
      <c r="A3776" s="16" t="s">
        <v>409</v>
      </c>
      <c r="B3776" s="16" t="s">
        <v>156</v>
      </c>
      <c r="C3776" s="16" t="s">
        <v>394</v>
      </c>
      <c r="D3776" s="16">
        <v>2007</v>
      </c>
      <c r="E3776" s="16" t="s">
        <v>4426</v>
      </c>
      <c r="F3776" s="16" t="s">
        <v>594</v>
      </c>
      <c r="G3776" s="10">
        <v>10014.9</v>
      </c>
      <c r="H3776" s="73">
        <v>9.2118260000000003</v>
      </c>
      <c r="I3776" s="16">
        <v>3339741</v>
      </c>
      <c r="J3776" s="71">
        <v>2.1999999999999999E-2</v>
      </c>
      <c r="K3776" s="71">
        <v>0.89</v>
      </c>
      <c r="L3776" s="16">
        <v>0.5175535</v>
      </c>
      <c r="M3776" s="16">
        <v>-0.17362659999999999</v>
      </c>
      <c r="N3776" s="16">
        <v>-0.3191581</v>
      </c>
      <c r="O3776" s="16">
        <v>9.97749E-2</v>
      </c>
      <c r="P3776" s="16">
        <v>0.66811849999999995</v>
      </c>
      <c r="Q3776" s="16">
        <v>0.8796233</v>
      </c>
      <c r="R3776" s="16">
        <v>0.42470000000000002</v>
      </c>
      <c r="S3776" s="16">
        <v>4.6800000000000001E-2</v>
      </c>
      <c r="T3776" s="16">
        <v>1.14E-2</v>
      </c>
      <c r="U3776" s="16">
        <v>2.8892000000000002</v>
      </c>
      <c r="V3776" s="16">
        <v>16.192</v>
      </c>
      <c r="W3776" s="16">
        <v>5.1379999999999999</v>
      </c>
      <c r="X3776" s="16">
        <v>423.85</v>
      </c>
      <c r="Y3776" s="16">
        <v>51.659599999999998</v>
      </c>
      <c r="Z3776" s="16">
        <v>0.21809999999999999</v>
      </c>
      <c r="AA3776" s="16">
        <v>-0.21563309999999999</v>
      </c>
      <c r="AB3776" s="16">
        <v>0.34</v>
      </c>
      <c r="AC3776" s="16">
        <v>20.8</v>
      </c>
      <c r="AD3776" s="16">
        <v>45.5</v>
      </c>
      <c r="AE3776" s="16">
        <v>28.912700000000001</v>
      </c>
      <c r="AF3776" s="16">
        <v>89.993300000000005</v>
      </c>
      <c r="AG3776" s="16">
        <v>282237</v>
      </c>
      <c r="AH3776" s="16">
        <v>0.21804999999999999</v>
      </c>
      <c r="AI3776" s="16">
        <v>94.9</v>
      </c>
      <c r="AJ3776" s="16">
        <v>98.4</v>
      </c>
      <c r="AK3776" s="16">
        <v>1.0210999999999999</v>
      </c>
      <c r="AL3776" s="16">
        <v>1.1657</v>
      </c>
      <c r="AM3776" s="16">
        <v>0.53990000000000005</v>
      </c>
      <c r="AN3776" s="16">
        <v>0.85470000000000002</v>
      </c>
      <c r="AO3776" s="16">
        <v>0.26989999999999997</v>
      </c>
      <c r="AP3776" s="16">
        <v>0.54549999999999998</v>
      </c>
      <c r="AR3776" s="16">
        <f t="shared" si="147"/>
        <v>1</v>
      </c>
      <c r="AS3776" s="5">
        <f t="shared" si="146"/>
        <v>0.14044679999999998</v>
      </c>
    </row>
    <row r="3777" spans="1:45" x14ac:dyDescent="0.25">
      <c r="A3777" s="16" t="s">
        <v>409</v>
      </c>
      <c r="B3777" s="16" t="s">
        <v>156</v>
      </c>
      <c r="C3777" s="16" t="s">
        <v>394</v>
      </c>
      <c r="D3777" s="16">
        <v>2008</v>
      </c>
      <c r="E3777" s="16" t="s">
        <v>4434</v>
      </c>
      <c r="F3777" s="16" t="s">
        <v>594</v>
      </c>
      <c r="G3777" s="10">
        <v>10698.1</v>
      </c>
      <c r="H3777" s="73">
        <v>9.2778170000000006</v>
      </c>
      <c r="I3777" s="16">
        <v>3350824</v>
      </c>
      <c r="J3777" s="71">
        <v>3.5000000000000003E-2</v>
      </c>
      <c r="K3777" s="71">
        <v>0.92200000000000004</v>
      </c>
      <c r="L3777" s="16">
        <v>0.54133359999999997</v>
      </c>
      <c r="M3777" s="16">
        <v>-0.1916187</v>
      </c>
      <c r="N3777" s="16">
        <v>-0.29852640000000003</v>
      </c>
      <c r="O3777" s="16">
        <v>0.1102756</v>
      </c>
      <c r="P3777" s="16">
        <v>0.7028027</v>
      </c>
      <c r="Q3777" s="16">
        <v>0.88281419999999999</v>
      </c>
      <c r="R3777" s="16">
        <v>0.37969999999999998</v>
      </c>
      <c r="S3777" s="16">
        <v>4.41E-2</v>
      </c>
      <c r="T3777" s="16">
        <v>1.32E-2</v>
      </c>
      <c r="U3777" s="16">
        <v>2.9156</v>
      </c>
      <c r="V3777" s="16">
        <v>16.718</v>
      </c>
      <c r="W3777" s="16">
        <v>5.1020000000000003</v>
      </c>
      <c r="X3777" s="16">
        <v>425.21699999999998</v>
      </c>
      <c r="Y3777" s="16">
        <v>51.881599999999999</v>
      </c>
      <c r="Z3777" s="16">
        <v>0.2054</v>
      </c>
      <c r="AA3777" s="16">
        <v>-0.30224109999999998</v>
      </c>
      <c r="AB3777" s="16">
        <v>0.34</v>
      </c>
      <c r="AC3777" s="16">
        <v>20.8</v>
      </c>
      <c r="AD3777" s="16">
        <v>47.73</v>
      </c>
      <c r="AE3777" s="16">
        <v>28.6448</v>
      </c>
      <c r="AF3777" s="16">
        <v>104.745</v>
      </c>
      <c r="AG3777" s="16">
        <v>261696</v>
      </c>
      <c r="AH3777" s="16">
        <v>0.21929999999999999</v>
      </c>
      <c r="AI3777" s="16">
        <v>95.1</v>
      </c>
      <c r="AJ3777" s="16">
        <v>98.6</v>
      </c>
      <c r="AK3777" s="16">
        <v>1.0378000000000001</v>
      </c>
      <c r="AL3777" s="16">
        <v>1.2293000000000001</v>
      </c>
      <c r="AM3777" s="16">
        <v>0.50509999999999999</v>
      </c>
      <c r="AN3777" s="16">
        <v>0.85499999999999998</v>
      </c>
      <c r="AO3777" s="16">
        <v>0.24579999999999999</v>
      </c>
      <c r="AP3777" s="16">
        <v>0.54520000000000002</v>
      </c>
      <c r="AR3777" s="16">
        <f t="shared" si="147"/>
        <v>1</v>
      </c>
      <c r="AS3777" s="5">
        <f t="shared" si="146"/>
        <v>2.3780099999999971E-2</v>
      </c>
    </row>
    <row r="3778" spans="1:45" x14ac:dyDescent="0.25">
      <c r="A3778" s="16" t="s">
        <v>409</v>
      </c>
      <c r="B3778" s="16" t="s">
        <v>156</v>
      </c>
      <c r="C3778" s="16" t="s">
        <v>394</v>
      </c>
      <c r="D3778" s="16">
        <v>2009</v>
      </c>
      <c r="E3778" s="16" t="s">
        <v>4418</v>
      </c>
      <c r="F3778" s="16" t="s">
        <v>594</v>
      </c>
      <c r="G3778" s="10">
        <v>11112.5</v>
      </c>
      <c r="H3778" s="73">
        <v>9.3158220000000007</v>
      </c>
      <c r="I3778" s="16">
        <v>3362755</v>
      </c>
      <c r="J3778" s="71">
        <v>0.03</v>
      </c>
      <c r="K3778" s="71">
        <v>0.95</v>
      </c>
      <c r="L3778" s="16">
        <v>0.63010489999999997</v>
      </c>
      <c r="M3778" s="16">
        <v>-0.15517359999999999</v>
      </c>
      <c r="N3778" s="16">
        <v>-0.2778834</v>
      </c>
      <c r="O3778" s="16">
        <v>0.14150570000000001</v>
      </c>
      <c r="P3778" s="16">
        <v>0.75893460000000001</v>
      </c>
      <c r="Q3778" s="16">
        <v>0.93697129999999995</v>
      </c>
      <c r="R3778" s="16">
        <v>0.41249999999999998</v>
      </c>
      <c r="S3778" s="16">
        <v>4.58E-2</v>
      </c>
      <c r="T3778" s="16">
        <v>1.4500000000000001E-2</v>
      </c>
      <c r="U3778" s="16">
        <v>2.9420999999999999</v>
      </c>
      <c r="V3778" s="16">
        <v>17.244</v>
      </c>
      <c r="W3778" s="16">
        <v>5.0659999999999998</v>
      </c>
      <c r="X3778" s="16">
        <v>426.584</v>
      </c>
      <c r="Y3778" s="16">
        <v>54.563899999999997</v>
      </c>
      <c r="Z3778" s="16">
        <v>0.19</v>
      </c>
      <c r="AA3778" s="16">
        <v>-0.3088436</v>
      </c>
      <c r="AB3778" s="16">
        <v>0.34</v>
      </c>
      <c r="AC3778" s="16">
        <v>20.8</v>
      </c>
      <c r="AD3778" s="16">
        <v>47.9</v>
      </c>
      <c r="AE3778" s="16">
        <v>28.378900000000002</v>
      </c>
      <c r="AF3778" s="16">
        <v>122.352</v>
      </c>
      <c r="AG3778" s="16">
        <v>263682</v>
      </c>
      <c r="AH3778" s="16">
        <v>0.22605</v>
      </c>
      <c r="AI3778" s="16">
        <v>95.3</v>
      </c>
      <c r="AJ3778" s="16">
        <v>98.7</v>
      </c>
      <c r="AK3778" s="16">
        <v>1.1005</v>
      </c>
      <c r="AL3778" s="16">
        <v>1.1947000000000001</v>
      </c>
      <c r="AM3778" s="16">
        <v>0.59370000000000001</v>
      </c>
      <c r="AN3778" s="16">
        <v>0.77310000000000001</v>
      </c>
      <c r="AO3778" s="16">
        <v>0.36549999999999999</v>
      </c>
      <c r="AP3778" s="16">
        <v>0.67810000000000004</v>
      </c>
      <c r="AR3778" s="16">
        <f t="shared" si="147"/>
        <v>1</v>
      </c>
      <c r="AS3778" s="5">
        <f t="shared" si="146"/>
        <v>8.8771299999999997E-2</v>
      </c>
    </row>
    <row r="3779" spans="1:45" x14ac:dyDescent="0.25">
      <c r="A3779" s="16" t="s">
        <v>409</v>
      </c>
      <c r="B3779" s="16" t="s">
        <v>156</v>
      </c>
      <c r="C3779" s="16" t="s">
        <v>394</v>
      </c>
      <c r="D3779" s="16">
        <v>2010</v>
      </c>
      <c r="E3779" s="16" t="s">
        <v>4421</v>
      </c>
      <c r="F3779" s="16" t="s">
        <v>594</v>
      </c>
      <c r="G3779" s="10">
        <v>11938.2</v>
      </c>
      <c r="H3779" s="73">
        <v>9.3874999999999993</v>
      </c>
      <c r="I3779" s="16">
        <v>3374415</v>
      </c>
      <c r="J3779" s="71">
        <v>0.05</v>
      </c>
      <c r="K3779" s="71">
        <v>0.999</v>
      </c>
      <c r="L3779" s="16">
        <v>0.70353180000000004</v>
      </c>
      <c r="M3779" s="16">
        <v>-0.18854599999999999</v>
      </c>
      <c r="N3779" s="16">
        <v>-0.29663499999999998</v>
      </c>
      <c r="O3779" s="16">
        <v>0.2497665</v>
      </c>
      <c r="P3779" s="16">
        <v>0.82203369999999998</v>
      </c>
      <c r="Q3779" s="16">
        <v>0.97586379999999995</v>
      </c>
      <c r="R3779" s="16">
        <v>0.34110000000000001</v>
      </c>
      <c r="S3779" s="16">
        <v>4.58E-2</v>
      </c>
      <c r="T3779" s="16">
        <v>1.5100000000000001E-2</v>
      </c>
      <c r="U3779" s="16">
        <v>2.9685000000000001</v>
      </c>
      <c r="V3779" s="16">
        <v>17.77</v>
      </c>
      <c r="W3779" s="16">
        <v>5.03</v>
      </c>
      <c r="X3779" s="16">
        <v>421.77600000000001</v>
      </c>
      <c r="Y3779" s="16">
        <v>56.701300000000003</v>
      </c>
      <c r="Z3779" s="16">
        <v>0.21340000000000001</v>
      </c>
      <c r="AA3779" s="16">
        <v>-0.36321629999999999</v>
      </c>
      <c r="AB3779" s="16">
        <v>0.34</v>
      </c>
      <c r="AC3779" s="16">
        <v>20.8</v>
      </c>
      <c r="AD3779" s="16">
        <v>49.3</v>
      </c>
      <c r="AE3779" s="16">
        <v>28.534800000000001</v>
      </c>
      <c r="AF3779" s="16">
        <v>131.589</v>
      </c>
      <c r="AG3779" s="16">
        <v>325834</v>
      </c>
      <c r="AH3779" s="16">
        <v>0.22134999999999999</v>
      </c>
      <c r="AI3779" s="16">
        <v>95.5</v>
      </c>
      <c r="AJ3779" s="16">
        <v>98.9</v>
      </c>
      <c r="AK3779" s="16">
        <v>1.1417999999999999</v>
      </c>
      <c r="AL3779" s="16">
        <v>1.2442</v>
      </c>
      <c r="AM3779" s="16">
        <v>0.63370000000000004</v>
      </c>
      <c r="AN3779" s="16">
        <v>0.82120000000000004</v>
      </c>
      <c r="AO3779" s="16">
        <v>0.38750000000000001</v>
      </c>
      <c r="AP3779" s="16">
        <v>0.70269999999999999</v>
      </c>
      <c r="AR3779" s="16">
        <f t="shared" si="147"/>
        <v>1</v>
      </c>
      <c r="AS3779" s="5">
        <f t="shared" si="146"/>
        <v>7.3426900000000073E-2</v>
      </c>
    </row>
    <row r="3780" spans="1:45" x14ac:dyDescent="0.25">
      <c r="A3780" s="16" t="s">
        <v>409</v>
      </c>
      <c r="B3780" s="16" t="s">
        <v>156</v>
      </c>
      <c r="C3780" s="16" t="s">
        <v>394</v>
      </c>
      <c r="D3780" s="16">
        <v>2011</v>
      </c>
      <c r="E3780" s="16" t="s">
        <v>4431</v>
      </c>
      <c r="F3780" s="16" t="s">
        <v>594</v>
      </c>
      <c r="G3780" s="10">
        <v>12512.9</v>
      </c>
      <c r="H3780" s="73">
        <v>9.4345169999999996</v>
      </c>
      <c r="I3780" s="16">
        <v>3385624</v>
      </c>
      <c r="J3780" s="71">
        <v>1E-3</v>
      </c>
      <c r="K3780" s="71">
        <v>1</v>
      </c>
      <c r="L3780" s="16">
        <v>0.78008279999999997</v>
      </c>
      <c r="M3780" s="16">
        <v>-0.18807109999999999</v>
      </c>
      <c r="N3780" s="16">
        <v>-0.1625267</v>
      </c>
      <c r="O3780" s="16">
        <v>0.261598</v>
      </c>
      <c r="P3780" s="16">
        <v>0.84456469999999995</v>
      </c>
      <c r="Q3780" s="16">
        <v>0.97760840000000004</v>
      </c>
      <c r="R3780" s="16">
        <v>0.34870000000000001</v>
      </c>
      <c r="S3780" s="16">
        <v>3.9899999999999998E-2</v>
      </c>
      <c r="T3780" s="16">
        <v>1.7100000000000001E-2</v>
      </c>
      <c r="U3780" s="16">
        <v>4.3552999999999997</v>
      </c>
      <c r="V3780" s="16">
        <v>18.835999999999999</v>
      </c>
      <c r="W3780" s="16">
        <v>4.9640000000000004</v>
      </c>
      <c r="X3780" s="16">
        <v>416.96899999999999</v>
      </c>
      <c r="Y3780" s="16">
        <v>56.626399999999997</v>
      </c>
      <c r="Z3780" s="16">
        <v>0.2213</v>
      </c>
      <c r="AA3780" s="16">
        <v>-0.3593326</v>
      </c>
      <c r="AB3780" s="16">
        <v>0.34</v>
      </c>
      <c r="AC3780" s="16">
        <v>20.8</v>
      </c>
      <c r="AD3780" s="16">
        <v>49.2</v>
      </c>
      <c r="AE3780" s="16">
        <v>28.5167</v>
      </c>
      <c r="AF3780" s="16">
        <v>140.607</v>
      </c>
      <c r="AG3780" s="16">
        <v>305528</v>
      </c>
      <c r="AH3780" s="16">
        <v>0.22685</v>
      </c>
      <c r="AI3780" s="16">
        <v>95.7</v>
      </c>
      <c r="AJ3780" s="16">
        <v>99.1</v>
      </c>
      <c r="AK3780" s="16">
        <v>1.1140000000000001</v>
      </c>
      <c r="AL3780" s="16">
        <v>1.2350000000000001</v>
      </c>
      <c r="AM3780" s="16">
        <v>0.56100000000000005</v>
      </c>
      <c r="AN3780" s="16">
        <v>0.9546</v>
      </c>
      <c r="AO3780" s="16">
        <v>0.4284</v>
      </c>
      <c r="AP3780" s="16">
        <v>0.6653</v>
      </c>
      <c r="AR3780" s="16">
        <f t="shared" si="147"/>
        <v>1</v>
      </c>
      <c r="AS3780" s="5">
        <f t="shared" ref="AS3780:AS3843" si="148">IF(D3780=1985, 0, L3780-L3779)</f>
        <v>7.6550999999999925E-2</v>
      </c>
    </row>
    <row r="3781" spans="1:45" x14ac:dyDescent="0.25">
      <c r="A3781" s="16" t="s">
        <v>409</v>
      </c>
      <c r="B3781" s="16" t="s">
        <v>156</v>
      </c>
      <c r="C3781" s="16" t="s">
        <v>394</v>
      </c>
      <c r="D3781" s="16">
        <v>2012</v>
      </c>
      <c r="E3781" s="16" t="s">
        <v>4438</v>
      </c>
      <c r="F3781" s="16" t="s">
        <v>594</v>
      </c>
      <c r="G3781" s="10">
        <v>12913.1</v>
      </c>
      <c r="H3781" s="73">
        <v>9.4659980000000008</v>
      </c>
      <c r="I3781" s="16">
        <v>3396777</v>
      </c>
      <c r="J3781" s="71">
        <v>1.9E-2</v>
      </c>
      <c r="K3781" s="71">
        <v>1.0189999999999999</v>
      </c>
      <c r="L3781" s="16">
        <v>0.72352430000000001</v>
      </c>
      <c r="M3781" s="16">
        <v>-0.19757759999999999</v>
      </c>
      <c r="N3781" s="16">
        <v>-0.31452720000000001</v>
      </c>
      <c r="O3781" s="16">
        <v>0.3215865</v>
      </c>
      <c r="P3781" s="16">
        <v>0.88660000000000005</v>
      </c>
      <c r="Q3781" s="16">
        <v>0.9024124</v>
      </c>
      <c r="R3781" s="16">
        <v>0.32679999999999998</v>
      </c>
      <c r="S3781" s="16">
        <v>4.0300000000000002E-2</v>
      </c>
      <c r="T3781" s="16">
        <v>1.72E-2</v>
      </c>
      <c r="U3781" s="16">
        <v>3.0213999999999999</v>
      </c>
      <c r="V3781" s="16">
        <v>19.902000000000001</v>
      </c>
      <c r="W3781" s="16">
        <v>4.8979999999999997</v>
      </c>
      <c r="X3781" s="16">
        <v>412.161</v>
      </c>
      <c r="Y3781" s="16">
        <v>59.721400000000003</v>
      </c>
      <c r="Z3781" s="16">
        <v>0.2248</v>
      </c>
      <c r="AA3781" s="16">
        <v>-0.32049490000000003</v>
      </c>
      <c r="AB3781" s="16">
        <v>0.34</v>
      </c>
      <c r="AC3781" s="16">
        <v>20.8</v>
      </c>
      <c r="AD3781" s="16">
        <v>48.2</v>
      </c>
      <c r="AE3781" s="16">
        <v>29.775500000000001</v>
      </c>
      <c r="AF3781" s="16">
        <v>147.131</v>
      </c>
      <c r="AG3781" s="16">
        <v>311974</v>
      </c>
      <c r="AH3781" s="16">
        <v>0.22534999999999999</v>
      </c>
      <c r="AI3781" s="16">
        <v>95.9</v>
      </c>
      <c r="AJ3781" s="16">
        <v>99.3</v>
      </c>
      <c r="AK3781" s="16">
        <v>1.0467</v>
      </c>
      <c r="AL3781" s="16">
        <v>1.3205</v>
      </c>
      <c r="AM3781" s="16">
        <v>0.44490000000000002</v>
      </c>
      <c r="AN3781" s="16">
        <v>0.71050000000000002</v>
      </c>
      <c r="AO3781" s="16">
        <v>0.42920000000000003</v>
      </c>
      <c r="AP3781" s="16">
        <v>0.55979999999999996</v>
      </c>
      <c r="AR3781" s="16">
        <f t="shared" ref="AR3781:AR3844" si="149">IF(OR(AND(I3781&lt;&gt;"", I3781&gt;=10000000, AQ3781&lt;=32.5), AND(A3781="Middle East &amp; North Africa", I3781&lt;&gt;"", I3781&gt;=9000000, AQ3781&lt;&gt;"", AQ3781&lt;=32.5)), 0, 1)</f>
        <v>1</v>
      </c>
      <c r="AS3781" s="5">
        <f t="shared" si="148"/>
        <v>-5.6558499999999956E-2</v>
      </c>
    </row>
    <row r="3782" spans="1:45" x14ac:dyDescent="0.25">
      <c r="A3782" s="16" t="s">
        <v>409</v>
      </c>
      <c r="B3782" s="16" t="s">
        <v>156</v>
      </c>
      <c r="C3782" s="16" t="s">
        <v>394</v>
      </c>
      <c r="D3782" s="16">
        <v>2013</v>
      </c>
      <c r="E3782" s="16" t="s">
        <v>4414</v>
      </c>
      <c r="F3782" s="16" t="s">
        <v>594</v>
      </c>
      <c r="G3782" s="10">
        <v>13467.4</v>
      </c>
      <c r="H3782" s="73">
        <v>9.5080299999999998</v>
      </c>
      <c r="I3782" s="16">
        <v>3408005</v>
      </c>
      <c r="J3782" s="71">
        <v>2.7E-2</v>
      </c>
      <c r="K3782" s="71">
        <v>1.048</v>
      </c>
      <c r="L3782" s="16">
        <v>0.8263007</v>
      </c>
      <c r="M3782" s="16">
        <v>-0.1656649</v>
      </c>
      <c r="N3782" s="16">
        <v>-0.25492629999999999</v>
      </c>
      <c r="O3782" s="16">
        <v>0.3625061</v>
      </c>
      <c r="P3782" s="16">
        <v>0.94148209999999999</v>
      </c>
      <c r="Q3782" s="16">
        <v>0.94430230000000004</v>
      </c>
      <c r="R3782" s="16">
        <v>0.32119999999999999</v>
      </c>
      <c r="S3782" s="16">
        <v>4.9299999999999997E-2</v>
      </c>
      <c r="T3782" s="16">
        <v>1.7299999999999999E-2</v>
      </c>
      <c r="U3782" s="16">
        <v>3.0478999999999998</v>
      </c>
      <c r="V3782" s="16">
        <v>20.968</v>
      </c>
      <c r="W3782" s="16">
        <v>4.8319999999999999</v>
      </c>
      <c r="X3782" s="16">
        <v>418.09899999999999</v>
      </c>
      <c r="Y3782" s="16">
        <v>60.994799999999998</v>
      </c>
      <c r="Z3782" s="16">
        <v>0.22989999999999999</v>
      </c>
      <c r="AA3782" s="16">
        <v>-0.3321461</v>
      </c>
      <c r="AB3782" s="16">
        <v>0.34</v>
      </c>
      <c r="AC3782" s="16">
        <v>20.8</v>
      </c>
      <c r="AD3782" s="16">
        <v>48.5</v>
      </c>
      <c r="AE3782" s="16">
        <v>30.7727</v>
      </c>
      <c r="AF3782" s="16">
        <v>154.61799999999999</v>
      </c>
      <c r="AG3782" s="16">
        <v>342198</v>
      </c>
      <c r="AH3782" s="16">
        <v>0.22655</v>
      </c>
      <c r="AI3782" s="16">
        <v>96.1</v>
      </c>
      <c r="AJ3782" s="16">
        <v>99.5</v>
      </c>
      <c r="AK3782" s="16">
        <v>1.0710999999999999</v>
      </c>
      <c r="AL3782" s="16">
        <v>1.3584000000000001</v>
      </c>
      <c r="AM3782" s="16">
        <v>0.45319999999999999</v>
      </c>
      <c r="AN3782" s="16">
        <v>0.81030000000000002</v>
      </c>
      <c r="AO3782" s="16">
        <v>0.53820000000000001</v>
      </c>
      <c r="AP3782" s="16">
        <v>0.52890000000000004</v>
      </c>
      <c r="AR3782" s="16">
        <f t="shared" si="149"/>
        <v>1</v>
      </c>
      <c r="AS3782" s="5">
        <f t="shared" si="148"/>
        <v>0.10277639999999999</v>
      </c>
    </row>
    <row r="3783" spans="1:45" x14ac:dyDescent="0.25">
      <c r="A3783" s="16" t="s">
        <v>409</v>
      </c>
      <c r="B3783" s="16" t="s">
        <v>156</v>
      </c>
      <c r="C3783" s="16" t="s">
        <v>394</v>
      </c>
      <c r="D3783" s="16">
        <v>2014</v>
      </c>
      <c r="E3783" s="16" t="s">
        <v>4416</v>
      </c>
      <c r="F3783" s="16" t="s">
        <v>594</v>
      </c>
      <c r="G3783" s="10">
        <v>13856.7</v>
      </c>
      <c r="H3783" s="73">
        <v>9.536524</v>
      </c>
      <c r="I3783" s="16">
        <v>3419546</v>
      </c>
      <c r="J3783" s="71">
        <v>8.9999999999999993E-3</v>
      </c>
      <c r="K3783" s="71">
        <v>1.0569999999999999</v>
      </c>
      <c r="L3783" s="16">
        <v>0.87873069999999998</v>
      </c>
      <c r="M3783" s="16">
        <v>-0.20658599999999999</v>
      </c>
      <c r="N3783" s="16">
        <v>-0.1953358</v>
      </c>
      <c r="O3783" s="16">
        <v>0.38163789999999997</v>
      </c>
      <c r="P3783" s="16">
        <v>0.96118190000000003</v>
      </c>
      <c r="Q3783" s="16">
        <v>1.0040279999999999</v>
      </c>
      <c r="R3783" s="16">
        <v>0.33439999999999998</v>
      </c>
      <c r="S3783" s="16">
        <v>3.8300000000000001E-2</v>
      </c>
      <c r="T3783" s="16">
        <v>1.66E-2</v>
      </c>
      <c r="U3783" s="16">
        <v>3.0743</v>
      </c>
      <c r="V3783" s="16">
        <v>22.033999999999999</v>
      </c>
      <c r="W3783" s="16">
        <v>4.766</v>
      </c>
      <c r="X3783" s="16">
        <v>424.03800000000001</v>
      </c>
      <c r="Y3783" s="16">
        <v>61.322000000000003</v>
      </c>
      <c r="Z3783" s="16">
        <v>0.23050000000000001</v>
      </c>
      <c r="AA3783" s="16">
        <v>-0.36438150000000002</v>
      </c>
      <c r="AB3783" s="16">
        <v>0.34</v>
      </c>
      <c r="AC3783" s="16">
        <v>20.8</v>
      </c>
      <c r="AD3783" s="16">
        <v>49.33</v>
      </c>
      <c r="AE3783" s="16">
        <v>31.675899999999999</v>
      </c>
      <c r="AF3783" s="16">
        <v>160.79499999999999</v>
      </c>
      <c r="AG3783" s="16">
        <v>315640</v>
      </c>
      <c r="AH3783" s="16">
        <v>0.2278</v>
      </c>
      <c r="AI3783" s="16">
        <v>96.3</v>
      </c>
      <c r="AJ3783" s="16">
        <v>99.6</v>
      </c>
      <c r="AK3783" s="16">
        <v>1.1015999999999999</v>
      </c>
      <c r="AL3783" s="16">
        <v>1.3513999999999999</v>
      </c>
      <c r="AM3783" s="16">
        <v>0.48020000000000002</v>
      </c>
      <c r="AN3783" s="16">
        <v>0.98640000000000005</v>
      </c>
      <c r="AO3783" s="16">
        <v>0.52149999999999996</v>
      </c>
      <c r="AP3783" s="16">
        <v>0.67390000000000005</v>
      </c>
      <c r="AR3783" s="16">
        <f t="shared" si="149"/>
        <v>1</v>
      </c>
      <c r="AS3783" s="5">
        <f t="shared" si="148"/>
        <v>5.2429999999999977E-2</v>
      </c>
    </row>
    <row r="3784" spans="1:45" x14ac:dyDescent="0.25">
      <c r="A3784" s="16" t="s">
        <v>414</v>
      </c>
      <c r="B3784" s="16" t="s">
        <v>157</v>
      </c>
      <c r="C3784" s="16" t="s">
        <v>393</v>
      </c>
      <c r="D3784" s="16">
        <v>1985</v>
      </c>
      <c r="E3784" s="16" t="s">
        <v>4380</v>
      </c>
      <c r="F3784" s="16" t="s">
        <v>414</v>
      </c>
      <c r="G3784" s="10">
        <v>32306.799999999999</v>
      </c>
      <c r="H3784" s="73">
        <v>10.38303</v>
      </c>
      <c r="I3784" s="16" t="s">
        <v>6700</v>
      </c>
      <c r="K3784" s="71">
        <v>0.78700000000000003</v>
      </c>
      <c r="L3784" s="16">
        <v>3.6993559999999999</v>
      </c>
      <c r="M3784" s="16">
        <v>1.302656</v>
      </c>
      <c r="N3784" s="16">
        <v>1.8404959999999999</v>
      </c>
      <c r="O3784" s="16">
        <v>1.6560790000000001</v>
      </c>
      <c r="P3784" s="16">
        <v>1.6332549999999999</v>
      </c>
      <c r="Q3784" s="16">
        <v>1.84257</v>
      </c>
      <c r="R3784" s="16">
        <v>2.2698999999999998</v>
      </c>
      <c r="S3784" s="16">
        <v>5.6300000000000003E-2</v>
      </c>
      <c r="T3784" s="16">
        <v>5.79E-2</v>
      </c>
      <c r="U3784" s="16">
        <v>4.649</v>
      </c>
      <c r="V3784" s="16">
        <v>39.65</v>
      </c>
      <c r="W3784" s="16">
        <v>22.4</v>
      </c>
      <c r="X3784" s="16">
        <v>491.24599999999998</v>
      </c>
      <c r="Y3784" s="16">
        <v>92.082499999999996</v>
      </c>
      <c r="Z3784" s="16">
        <v>0.40620000000000001</v>
      </c>
      <c r="AA3784" s="16">
        <v>-1.1981440000000001</v>
      </c>
      <c r="AB3784" s="16">
        <v>0.2</v>
      </c>
      <c r="AC3784" s="16">
        <v>0</v>
      </c>
      <c r="AD3784" s="16">
        <v>46.79</v>
      </c>
      <c r="AE3784" s="16">
        <v>47.953800000000001</v>
      </c>
      <c r="AF3784" s="16">
        <v>0.14069999999999999</v>
      </c>
      <c r="AG3784" s="43">
        <v>1100000</v>
      </c>
      <c r="AH3784" s="16">
        <v>1.4776</v>
      </c>
      <c r="AI3784" s="16">
        <v>99.4268</v>
      </c>
      <c r="AJ3784" s="16">
        <v>98.289100000000005</v>
      </c>
      <c r="AK3784" s="16">
        <v>1.6149</v>
      </c>
      <c r="AL3784" s="16">
        <v>2.0072000000000001</v>
      </c>
      <c r="AM3784" s="16">
        <v>2.0278999999999998</v>
      </c>
      <c r="AN3784" s="16">
        <v>0.73670000000000002</v>
      </c>
      <c r="AO3784" s="16">
        <v>1.9679</v>
      </c>
      <c r="AP3784" s="16">
        <v>1.4155</v>
      </c>
      <c r="AQ3784" s="16">
        <v>0.32650000000000001</v>
      </c>
      <c r="AR3784" s="16">
        <f t="shared" si="149"/>
        <v>1</v>
      </c>
      <c r="AS3784" s="5">
        <f t="shared" si="148"/>
        <v>0</v>
      </c>
    </row>
    <row r="3785" spans="1:45" x14ac:dyDescent="0.25">
      <c r="A3785" s="16" t="s">
        <v>414</v>
      </c>
      <c r="B3785" s="16" t="s">
        <v>157</v>
      </c>
      <c r="C3785" s="16" t="s">
        <v>393</v>
      </c>
      <c r="D3785" s="16">
        <v>1986</v>
      </c>
      <c r="E3785" s="16" t="s">
        <v>4392</v>
      </c>
      <c r="F3785" s="16" t="s">
        <v>414</v>
      </c>
      <c r="G3785" s="10">
        <v>33133.699999999997</v>
      </c>
      <c r="H3785" s="73">
        <v>10.40831</v>
      </c>
      <c r="I3785" s="16" t="s">
        <v>6700</v>
      </c>
      <c r="J3785" s="71">
        <v>1.2999999999999999E-2</v>
      </c>
      <c r="K3785" s="71">
        <v>0.79700000000000004</v>
      </c>
      <c r="L3785" s="16">
        <v>3.846908</v>
      </c>
      <c r="M3785" s="16">
        <v>1.5026999999999999</v>
      </c>
      <c r="N3785" s="16">
        <v>1.8456999999999999</v>
      </c>
      <c r="O3785" s="16">
        <v>1.79278</v>
      </c>
      <c r="P3785" s="16">
        <v>1.6375569999999999</v>
      </c>
      <c r="Q3785" s="16">
        <v>1.827183</v>
      </c>
      <c r="R3785" s="16">
        <v>2.2873999999999999</v>
      </c>
      <c r="S3785" s="16">
        <v>6.6500000000000004E-2</v>
      </c>
      <c r="T3785" s="16">
        <v>7.4200000000000002E-2</v>
      </c>
      <c r="U3785" s="16">
        <v>4.5867000000000004</v>
      </c>
      <c r="V3785" s="16">
        <v>38.646000000000001</v>
      </c>
      <c r="W3785" s="16">
        <v>22.934000000000001</v>
      </c>
      <c r="X3785" s="16">
        <v>491.42599999999999</v>
      </c>
      <c r="Y3785" s="16">
        <v>91.775000000000006</v>
      </c>
      <c r="Z3785" s="16">
        <v>0.48259999999999997</v>
      </c>
      <c r="AA3785" s="16">
        <v>-1.199697</v>
      </c>
      <c r="AB3785" s="16">
        <v>0.2</v>
      </c>
      <c r="AC3785" s="16">
        <v>0</v>
      </c>
      <c r="AD3785" s="16">
        <v>46.83</v>
      </c>
      <c r="AE3785" s="16">
        <v>48.413899999999998</v>
      </c>
      <c r="AF3785" s="16">
        <v>0.27910000000000001</v>
      </c>
      <c r="AG3785" s="43">
        <v>1100000</v>
      </c>
      <c r="AH3785" s="16">
        <v>1.4750000000000001</v>
      </c>
      <c r="AI3785" s="16">
        <v>99.447299999999998</v>
      </c>
      <c r="AJ3785" s="16">
        <v>98.321299999999994</v>
      </c>
      <c r="AK3785" s="16">
        <v>1.5954999999999999</v>
      </c>
      <c r="AL3785" s="16">
        <v>1.9827999999999999</v>
      </c>
      <c r="AM3785" s="16">
        <v>2.0089000000000001</v>
      </c>
      <c r="AN3785" s="16">
        <v>0.72629999999999995</v>
      </c>
      <c r="AO3785" s="16">
        <v>1.946</v>
      </c>
      <c r="AP3785" s="16">
        <v>1.4221999999999999</v>
      </c>
      <c r="AQ3785" s="16">
        <v>0.32650000000000001</v>
      </c>
      <c r="AR3785" s="16">
        <f t="shared" si="149"/>
        <v>1</v>
      </c>
      <c r="AS3785" s="5">
        <f t="shared" si="148"/>
        <v>0.14755200000000013</v>
      </c>
    </row>
    <row r="3786" spans="1:45" x14ac:dyDescent="0.25">
      <c r="A3786" s="16" t="s">
        <v>414</v>
      </c>
      <c r="B3786" s="16" t="s">
        <v>157</v>
      </c>
      <c r="C3786" s="16" t="s">
        <v>393</v>
      </c>
      <c r="D3786" s="16">
        <v>1987</v>
      </c>
      <c r="E3786" s="16" t="s">
        <v>4401</v>
      </c>
      <c r="F3786" s="16" t="s">
        <v>414</v>
      </c>
      <c r="G3786" s="10">
        <v>33975.699999999997</v>
      </c>
      <c r="H3786" s="73">
        <v>10.433400000000001</v>
      </c>
      <c r="I3786" s="16" t="s">
        <v>6700</v>
      </c>
      <c r="J3786" s="71">
        <v>4.0000000000000001E-3</v>
      </c>
      <c r="K3786" s="71">
        <v>0.8</v>
      </c>
      <c r="L3786" s="16">
        <v>3.8743560000000001</v>
      </c>
      <c r="M3786" s="16">
        <v>1.5224869999999999</v>
      </c>
      <c r="N3786" s="16">
        <v>1.8721220000000001</v>
      </c>
      <c r="O3786" s="16">
        <v>1.7937860000000001</v>
      </c>
      <c r="P3786" s="16">
        <v>1.666023</v>
      </c>
      <c r="Q3786" s="16">
        <v>1.811815</v>
      </c>
      <c r="R3786" s="16">
        <v>2.3048999999999999</v>
      </c>
      <c r="S3786" s="16">
        <v>7.6600000000000001E-2</v>
      </c>
      <c r="T3786" s="16">
        <v>7.1199999999999999E-2</v>
      </c>
      <c r="U3786" s="16">
        <v>4.7092999999999998</v>
      </c>
      <c r="V3786" s="16">
        <v>37.642000000000003</v>
      </c>
      <c r="W3786" s="16">
        <v>23.468</v>
      </c>
      <c r="X3786" s="16">
        <v>491.88499999999999</v>
      </c>
      <c r="Y3786" s="16">
        <v>91.467399999999998</v>
      </c>
      <c r="Z3786" s="16">
        <v>0.4864</v>
      </c>
      <c r="AA3786" s="16">
        <v>-1.2012510000000001</v>
      </c>
      <c r="AB3786" s="16">
        <v>0.2</v>
      </c>
      <c r="AC3786" s="16">
        <v>0</v>
      </c>
      <c r="AD3786" s="16">
        <v>46.87</v>
      </c>
      <c r="AE3786" s="16">
        <v>49.746000000000002</v>
      </c>
      <c r="AF3786" s="16">
        <v>0.49869999999999998</v>
      </c>
      <c r="AG3786" s="43">
        <v>1100000</v>
      </c>
      <c r="AH3786" s="16">
        <v>1.4723999999999999</v>
      </c>
      <c r="AI3786" s="16">
        <v>99.467699999999994</v>
      </c>
      <c r="AJ3786" s="16">
        <v>98.3536</v>
      </c>
      <c r="AK3786" s="16">
        <v>1.5762</v>
      </c>
      <c r="AL3786" s="16">
        <v>1.9584999999999999</v>
      </c>
      <c r="AM3786" s="16">
        <v>1.9898</v>
      </c>
      <c r="AN3786" s="16">
        <v>0.71579999999999999</v>
      </c>
      <c r="AO3786" s="16">
        <v>1.9241999999999999</v>
      </c>
      <c r="AP3786" s="16">
        <v>1.4289000000000001</v>
      </c>
      <c r="AQ3786" s="16">
        <v>0.32650000000000001</v>
      </c>
      <c r="AR3786" s="16">
        <f t="shared" si="149"/>
        <v>1</v>
      </c>
      <c r="AS3786" s="5">
        <f t="shared" si="148"/>
        <v>2.7448000000000139E-2</v>
      </c>
    </row>
    <row r="3787" spans="1:45" x14ac:dyDescent="0.25">
      <c r="A3787" s="16" t="s">
        <v>414</v>
      </c>
      <c r="B3787" s="16" t="s">
        <v>157</v>
      </c>
      <c r="C3787" s="16" t="s">
        <v>393</v>
      </c>
      <c r="D3787" s="16">
        <v>1988</v>
      </c>
      <c r="E3787" s="16" t="s">
        <v>4405</v>
      </c>
      <c r="F3787" s="16" t="s">
        <v>414</v>
      </c>
      <c r="G3787" s="10">
        <v>35084</v>
      </c>
      <c r="H3787" s="73">
        <v>10.4655</v>
      </c>
      <c r="I3787" s="16" t="s">
        <v>6700</v>
      </c>
      <c r="J3787" s="71">
        <v>0.01</v>
      </c>
      <c r="K3787" s="71">
        <v>0.80800000000000005</v>
      </c>
      <c r="L3787" s="16">
        <v>3.9150149999999999</v>
      </c>
      <c r="M3787" s="16">
        <v>1.584592</v>
      </c>
      <c r="N3787" s="16">
        <v>1.880247</v>
      </c>
      <c r="O3787" s="16">
        <v>1.7895589999999999</v>
      </c>
      <c r="P3787" s="16">
        <v>1.7062470000000001</v>
      </c>
      <c r="Q3787" s="16">
        <v>1.796413</v>
      </c>
      <c r="R3787" s="16">
        <v>2.3224</v>
      </c>
      <c r="S3787" s="16">
        <v>8.6800000000000002E-2</v>
      </c>
      <c r="T3787" s="16">
        <v>7.2700000000000001E-2</v>
      </c>
      <c r="U3787" s="16">
        <v>4.6773999999999996</v>
      </c>
      <c r="V3787" s="16">
        <v>36.637999999999998</v>
      </c>
      <c r="W3787" s="16">
        <v>24.001999999999999</v>
      </c>
      <c r="X3787" s="16">
        <v>492.02300000000002</v>
      </c>
      <c r="Y3787" s="16">
        <v>91.159800000000004</v>
      </c>
      <c r="Z3787" s="16">
        <v>0.4874</v>
      </c>
      <c r="AA3787" s="16">
        <v>-1.202804</v>
      </c>
      <c r="AB3787" s="16">
        <v>0.2</v>
      </c>
      <c r="AC3787" s="16">
        <v>0</v>
      </c>
      <c r="AD3787" s="16">
        <v>46.91</v>
      </c>
      <c r="AE3787" s="16">
        <v>50.962899999999998</v>
      </c>
      <c r="AF3787" s="16">
        <v>0.82989999999999997</v>
      </c>
      <c r="AG3787" s="43">
        <v>1200000</v>
      </c>
      <c r="AH3787" s="16">
        <v>1.4698</v>
      </c>
      <c r="AI3787" s="16">
        <v>99.488200000000006</v>
      </c>
      <c r="AJ3787" s="16">
        <v>98.385900000000007</v>
      </c>
      <c r="AK3787" s="16">
        <v>1.5568</v>
      </c>
      <c r="AL3787" s="16">
        <v>1.9340999999999999</v>
      </c>
      <c r="AM3787" s="16">
        <v>1.9708000000000001</v>
      </c>
      <c r="AN3787" s="16">
        <v>0.70530000000000004</v>
      </c>
      <c r="AO3787" s="16">
        <v>1.9023000000000001</v>
      </c>
      <c r="AP3787" s="16">
        <v>1.4356</v>
      </c>
      <c r="AQ3787" s="16">
        <v>0.32650000000000001</v>
      </c>
      <c r="AR3787" s="16">
        <f t="shared" si="149"/>
        <v>1</v>
      </c>
      <c r="AS3787" s="5">
        <f t="shared" si="148"/>
        <v>4.0658999999999779E-2</v>
      </c>
    </row>
    <row r="3788" spans="1:45" x14ac:dyDescent="0.25">
      <c r="A3788" s="16" t="s">
        <v>414</v>
      </c>
      <c r="B3788" s="16" t="s">
        <v>157</v>
      </c>
      <c r="C3788" s="16" t="s">
        <v>393</v>
      </c>
      <c r="D3788" s="16">
        <v>1989</v>
      </c>
      <c r="E3788" s="16" t="s">
        <v>4387</v>
      </c>
      <c r="F3788" s="16" t="s">
        <v>414</v>
      </c>
      <c r="G3788" s="10">
        <v>36033.300000000003</v>
      </c>
      <c r="H3788" s="73">
        <v>10.4922</v>
      </c>
      <c r="I3788" s="16" t="s">
        <v>6700</v>
      </c>
      <c r="J3788" s="71">
        <v>6.0000000000000001E-3</v>
      </c>
      <c r="K3788" s="71">
        <v>0.81399999999999995</v>
      </c>
      <c r="L3788" s="16">
        <v>4.0188889999999997</v>
      </c>
      <c r="M3788" s="16">
        <v>1.662164</v>
      </c>
      <c r="N3788" s="16">
        <v>1.907497</v>
      </c>
      <c r="O3788" s="16">
        <v>1.8619650000000001</v>
      </c>
      <c r="P3788" s="16">
        <v>1.7733650000000001</v>
      </c>
      <c r="Q3788" s="16">
        <v>1.7810269999999999</v>
      </c>
      <c r="R3788" s="16">
        <v>2.3399000000000001</v>
      </c>
      <c r="S3788" s="16">
        <v>9.69E-2</v>
      </c>
      <c r="T3788" s="16">
        <v>7.5899999999999995E-2</v>
      </c>
      <c r="U3788" s="16">
        <v>4.7961</v>
      </c>
      <c r="V3788" s="16">
        <v>35.634</v>
      </c>
      <c r="W3788" s="16">
        <v>24.536000000000001</v>
      </c>
      <c r="X3788" s="16">
        <v>492.67500000000001</v>
      </c>
      <c r="Y3788" s="16">
        <v>90.8523</v>
      </c>
      <c r="Z3788" s="16">
        <v>0.52939999999999998</v>
      </c>
      <c r="AA3788" s="16">
        <v>-1.204358</v>
      </c>
      <c r="AB3788" s="16">
        <v>0.2</v>
      </c>
      <c r="AC3788" s="16">
        <v>0</v>
      </c>
      <c r="AD3788" s="16">
        <v>46.95</v>
      </c>
      <c r="AE3788" s="16">
        <v>52.198599999999999</v>
      </c>
      <c r="AF3788" s="16">
        <v>1.3928</v>
      </c>
      <c r="AG3788" s="43">
        <v>1300000</v>
      </c>
      <c r="AH3788" s="16">
        <v>1.4672000000000001</v>
      </c>
      <c r="AI3788" s="16">
        <v>99.508600000000001</v>
      </c>
      <c r="AJ3788" s="16">
        <v>98.418199999999999</v>
      </c>
      <c r="AK3788" s="16">
        <v>1.5374000000000001</v>
      </c>
      <c r="AL3788" s="16">
        <v>1.9097999999999999</v>
      </c>
      <c r="AM3788" s="16">
        <v>1.9517</v>
      </c>
      <c r="AN3788" s="16">
        <v>0.69479999999999997</v>
      </c>
      <c r="AO3788" s="16">
        <v>1.8805000000000001</v>
      </c>
      <c r="AP3788" s="16">
        <v>1.4422999999999999</v>
      </c>
      <c r="AQ3788" s="16">
        <v>0.32650000000000001</v>
      </c>
      <c r="AR3788" s="16">
        <f t="shared" si="149"/>
        <v>1</v>
      </c>
      <c r="AS3788" s="5">
        <f t="shared" si="148"/>
        <v>0.1038739999999998</v>
      </c>
    </row>
    <row r="3789" spans="1:45" x14ac:dyDescent="0.25">
      <c r="A3789" s="16" t="s">
        <v>414</v>
      </c>
      <c r="B3789" s="16" t="s">
        <v>157</v>
      </c>
      <c r="C3789" s="16" t="s">
        <v>393</v>
      </c>
      <c r="D3789" s="16">
        <v>1990</v>
      </c>
      <c r="E3789" s="16" t="s">
        <v>4393</v>
      </c>
      <c r="F3789" s="16" t="s">
        <v>414</v>
      </c>
      <c r="G3789" s="10">
        <v>36312.400000000001</v>
      </c>
      <c r="H3789" s="73">
        <v>10.499919999999999</v>
      </c>
      <c r="I3789" s="16" t="s">
        <v>6700</v>
      </c>
      <c r="J3789" s="71">
        <v>7.0000000000000001E-3</v>
      </c>
      <c r="K3789" s="71">
        <v>0.81899999999999995</v>
      </c>
      <c r="L3789" s="16">
        <v>4.0053919999999996</v>
      </c>
      <c r="M3789" s="16">
        <v>1.8175859999999999</v>
      </c>
      <c r="N3789" s="16">
        <v>1.923176</v>
      </c>
      <c r="O3789" s="16">
        <v>1.761563</v>
      </c>
      <c r="P3789" s="16">
        <v>1.699074</v>
      </c>
      <c r="Q3789" s="16">
        <v>1.7656400000000001</v>
      </c>
      <c r="R3789" s="16">
        <v>2.3574000000000002</v>
      </c>
      <c r="S3789" s="16">
        <v>0.13350000000000001</v>
      </c>
      <c r="T3789" s="16">
        <v>7.6700000000000004E-2</v>
      </c>
      <c r="U3789" s="16">
        <v>4.8163999999999998</v>
      </c>
      <c r="V3789" s="16">
        <v>34.630000000000003</v>
      </c>
      <c r="W3789" s="16">
        <v>25.07</v>
      </c>
      <c r="X3789" s="16">
        <v>493.137</v>
      </c>
      <c r="Y3789" s="16">
        <v>90.544700000000006</v>
      </c>
      <c r="Z3789" s="16">
        <v>0.48170000000000002</v>
      </c>
      <c r="AA3789" s="16">
        <v>-1.1907639999999999</v>
      </c>
      <c r="AB3789" s="16">
        <v>0.2</v>
      </c>
      <c r="AC3789" s="16">
        <v>0</v>
      </c>
      <c r="AD3789" s="16">
        <v>46.6</v>
      </c>
      <c r="AE3789" s="16">
        <v>53.4816</v>
      </c>
      <c r="AF3789" s="16">
        <v>2.0758000000000001</v>
      </c>
      <c r="AG3789" s="43">
        <v>1300000</v>
      </c>
      <c r="AH3789" s="16">
        <v>1.2339</v>
      </c>
      <c r="AI3789" s="16">
        <v>99.5</v>
      </c>
      <c r="AJ3789" s="16">
        <v>98.4</v>
      </c>
      <c r="AK3789" s="16">
        <v>1.518</v>
      </c>
      <c r="AL3789" s="16">
        <v>1.8854</v>
      </c>
      <c r="AM3789" s="16">
        <v>1.9327000000000001</v>
      </c>
      <c r="AN3789" s="16">
        <v>0.68440000000000001</v>
      </c>
      <c r="AO3789" s="16">
        <v>1.8586</v>
      </c>
      <c r="AP3789" s="16">
        <v>1.4490000000000001</v>
      </c>
      <c r="AQ3789" s="16">
        <v>0.32650000000000001</v>
      </c>
      <c r="AR3789" s="16">
        <f t="shared" si="149"/>
        <v>1</v>
      </c>
      <c r="AS3789" s="5">
        <f t="shared" si="148"/>
        <v>-1.3497000000000092E-2</v>
      </c>
    </row>
    <row r="3790" spans="1:45" x14ac:dyDescent="0.25">
      <c r="A3790" s="16" t="s">
        <v>414</v>
      </c>
      <c r="B3790" s="16" t="s">
        <v>157</v>
      </c>
      <c r="C3790" s="16" t="s">
        <v>393</v>
      </c>
      <c r="D3790" s="16">
        <v>1991</v>
      </c>
      <c r="E3790" s="16" t="s">
        <v>4388</v>
      </c>
      <c r="F3790" s="16" t="s">
        <v>414</v>
      </c>
      <c r="G3790" s="10">
        <v>35803.9</v>
      </c>
      <c r="H3790" s="73">
        <v>10.485810000000001</v>
      </c>
      <c r="I3790" s="16" t="s">
        <v>6700</v>
      </c>
      <c r="J3790" s="71">
        <v>-1E-3</v>
      </c>
      <c r="K3790" s="71">
        <v>0.81899999999999995</v>
      </c>
      <c r="L3790" s="16">
        <v>4.0599290000000003</v>
      </c>
      <c r="M3790" s="16">
        <v>1.827893</v>
      </c>
      <c r="N3790" s="16">
        <v>1.9359980000000001</v>
      </c>
      <c r="O3790" s="16">
        <v>1.862646</v>
      </c>
      <c r="P3790" s="16">
        <v>1.7080230000000001</v>
      </c>
      <c r="Q3790" s="16">
        <v>1.7502549999999999</v>
      </c>
      <c r="R3790" s="16">
        <v>2.3748999999999998</v>
      </c>
      <c r="S3790" s="16">
        <v>0.13370000000000001</v>
      </c>
      <c r="T3790" s="16">
        <v>7.6700000000000004E-2</v>
      </c>
      <c r="U3790" s="16">
        <v>4.8990999999999998</v>
      </c>
      <c r="V3790" s="16">
        <v>34.826000000000001</v>
      </c>
      <c r="W3790" s="16">
        <v>24.998000000000001</v>
      </c>
      <c r="X3790" s="16">
        <v>493.803</v>
      </c>
      <c r="Y3790" s="16">
        <v>90.237099999999998</v>
      </c>
      <c r="Z3790" s="16">
        <v>0.53649999999999998</v>
      </c>
      <c r="AA3790" s="16">
        <v>-1.206299</v>
      </c>
      <c r="AB3790" s="16">
        <v>0.2</v>
      </c>
      <c r="AC3790" s="16">
        <v>0</v>
      </c>
      <c r="AD3790" s="16">
        <v>47</v>
      </c>
      <c r="AE3790" s="16">
        <v>54.23</v>
      </c>
      <c r="AF3790" s="16">
        <v>2.9396</v>
      </c>
      <c r="AG3790" s="43">
        <v>1300000</v>
      </c>
      <c r="AH3790" s="16">
        <v>1.2221</v>
      </c>
      <c r="AI3790" s="16">
        <v>99.5</v>
      </c>
      <c r="AJ3790" s="16">
        <v>98.4</v>
      </c>
      <c r="AK3790" s="16">
        <v>1.4985999999999999</v>
      </c>
      <c r="AL3790" s="16">
        <v>1.8611</v>
      </c>
      <c r="AM3790" s="16">
        <v>1.9137</v>
      </c>
      <c r="AN3790" s="16">
        <v>0.67390000000000005</v>
      </c>
      <c r="AO3790" s="16">
        <v>1.8367</v>
      </c>
      <c r="AP3790" s="16">
        <v>1.4557</v>
      </c>
      <c r="AQ3790" s="16">
        <v>0.32650000000000001</v>
      </c>
      <c r="AR3790" s="16">
        <f t="shared" si="149"/>
        <v>1</v>
      </c>
      <c r="AS3790" s="5">
        <f t="shared" si="148"/>
        <v>5.4537000000000724E-2</v>
      </c>
    </row>
    <row r="3791" spans="1:45" x14ac:dyDescent="0.25">
      <c r="A3791" s="16" t="s">
        <v>414</v>
      </c>
      <c r="B3791" s="16" t="s">
        <v>157</v>
      </c>
      <c r="C3791" s="16" t="s">
        <v>393</v>
      </c>
      <c r="D3791" s="16">
        <v>1992</v>
      </c>
      <c r="E3791" s="16" t="s">
        <v>4381</v>
      </c>
      <c r="F3791" s="16" t="s">
        <v>414</v>
      </c>
      <c r="G3791" s="10">
        <v>36566.199999999997</v>
      </c>
      <c r="H3791" s="73">
        <v>10.506880000000001</v>
      </c>
      <c r="I3791" s="16" t="s">
        <v>6700</v>
      </c>
      <c r="J3791" s="71">
        <v>2.5999999999999999E-2</v>
      </c>
      <c r="K3791" s="71">
        <v>0.84</v>
      </c>
      <c r="L3791" s="16">
        <v>4.0564549999999997</v>
      </c>
      <c r="M3791" s="16">
        <v>1.8683460000000001</v>
      </c>
      <c r="N3791" s="16">
        <v>1.937635</v>
      </c>
      <c r="O3791" s="16">
        <v>1.8175460000000001</v>
      </c>
      <c r="P3791" s="16">
        <v>1.7204360000000001</v>
      </c>
      <c r="Q3791" s="16">
        <v>1.7348520000000001</v>
      </c>
      <c r="R3791" s="16">
        <v>2.3923999999999999</v>
      </c>
      <c r="S3791" s="16">
        <v>0.1399</v>
      </c>
      <c r="T3791" s="16">
        <v>7.7499999999999999E-2</v>
      </c>
      <c r="U3791" s="16">
        <v>4.8600000000000003</v>
      </c>
      <c r="V3791" s="16">
        <v>35.021999999999998</v>
      </c>
      <c r="W3791" s="16">
        <v>24.925999999999998</v>
      </c>
      <c r="X3791" s="16">
        <v>494.72399999999999</v>
      </c>
      <c r="Y3791" s="16">
        <v>89.929599999999994</v>
      </c>
      <c r="Z3791" s="16">
        <v>0.51449999999999996</v>
      </c>
      <c r="AA3791" s="16">
        <v>-1.214067</v>
      </c>
      <c r="AB3791" s="16">
        <v>0.2</v>
      </c>
      <c r="AC3791" s="16">
        <v>0</v>
      </c>
      <c r="AD3791" s="16">
        <v>47.2</v>
      </c>
      <c r="AE3791" s="16">
        <v>55.205199999999998</v>
      </c>
      <c r="AF3791" s="16">
        <v>4.2489999999999997</v>
      </c>
      <c r="AG3791" s="43">
        <v>1300000</v>
      </c>
      <c r="AH3791" s="16">
        <v>1.2222999999999999</v>
      </c>
      <c r="AI3791" s="16">
        <v>99.6</v>
      </c>
      <c r="AJ3791" s="16">
        <v>98.5</v>
      </c>
      <c r="AK3791" s="16">
        <v>1.4793000000000001</v>
      </c>
      <c r="AL3791" s="16">
        <v>1.8367</v>
      </c>
      <c r="AM3791" s="16">
        <v>1.8946000000000001</v>
      </c>
      <c r="AN3791" s="16">
        <v>0.66339999999999999</v>
      </c>
      <c r="AO3791" s="16">
        <v>1.8149</v>
      </c>
      <c r="AP3791" s="16">
        <v>1.4622999999999999</v>
      </c>
      <c r="AQ3791" s="16">
        <v>0.32650000000000001</v>
      </c>
      <c r="AR3791" s="16">
        <f t="shared" si="149"/>
        <v>1</v>
      </c>
      <c r="AS3791" s="5">
        <f t="shared" si="148"/>
        <v>-3.4740000000006432E-3</v>
      </c>
    </row>
    <row r="3792" spans="1:45" x14ac:dyDescent="0.25">
      <c r="A3792" s="16" t="s">
        <v>414</v>
      </c>
      <c r="B3792" s="16" t="s">
        <v>157</v>
      </c>
      <c r="C3792" s="16" t="s">
        <v>393</v>
      </c>
      <c r="D3792" s="16">
        <v>1993</v>
      </c>
      <c r="E3792" s="16" t="s">
        <v>4396</v>
      </c>
      <c r="F3792" s="16" t="s">
        <v>414</v>
      </c>
      <c r="G3792" s="10">
        <v>37078.1</v>
      </c>
      <c r="H3792" s="73">
        <v>10.52078</v>
      </c>
      <c r="I3792" s="16" t="s">
        <v>6700</v>
      </c>
      <c r="J3792" s="71">
        <v>3.0000000000000001E-3</v>
      </c>
      <c r="K3792" s="71">
        <v>0.84299999999999997</v>
      </c>
      <c r="L3792" s="16">
        <v>4.2379769999999999</v>
      </c>
      <c r="M3792" s="16">
        <v>1.85958</v>
      </c>
      <c r="N3792" s="16">
        <v>1.947206</v>
      </c>
      <c r="O3792" s="16">
        <v>2.1331570000000002</v>
      </c>
      <c r="P3792" s="16">
        <v>1.8095250000000001</v>
      </c>
      <c r="Q3792" s="16">
        <v>1.719482</v>
      </c>
      <c r="R3792" s="16">
        <v>2.4098999999999999</v>
      </c>
      <c r="S3792" s="16">
        <v>0.13900000000000001</v>
      </c>
      <c r="T3792" s="16">
        <v>7.5899999999999995E-2</v>
      </c>
      <c r="U3792" s="16">
        <v>4.8901000000000003</v>
      </c>
      <c r="V3792" s="16">
        <v>35.218000000000004</v>
      </c>
      <c r="W3792" s="16">
        <v>24.853999999999999</v>
      </c>
      <c r="X3792" s="16">
        <v>495.74799999999999</v>
      </c>
      <c r="Y3792" s="16">
        <v>89.622</v>
      </c>
      <c r="Z3792" s="16">
        <v>0.68620000000000003</v>
      </c>
      <c r="AA3792" s="16">
        <v>-1.217951</v>
      </c>
      <c r="AB3792" s="16">
        <v>0.2</v>
      </c>
      <c r="AC3792" s="16">
        <v>0</v>
      </c>
      <c r="AD3792" s="16">
        <v>47.3</v>
      </c>
      <c r="AE3792" s="16">
        <v>56.466500000000003</v>
      </c>
      <c r="AF3792" s="16">
        <v>6.1036999999999999</v>
      </c>
      <c r="AG3792" s="43">
        <v>1300000</v>
      </c>
      <c r="AH3792" s="16">
        <v>1.343</v>
      </c>
      <c r="AI3792" s="16">
        <v>99.6</v>
      </c>
      <c r="AJ3792" s="16">
        <v>98.5</v>
      </c>
      <c r="AK3792" s="16">
        <v>1.4599</v>
      </c>
      <c r="AL3792" s="16">
        <v>1.8124</v>
      </c>
      <c r="AM3792" s="16">
        <v>1.8755999999999999</v>
      </c>
      <c r="AN3792" s="16">
        <v>0.65300000000000002</v>
      </c>
      <c r="AO3792" s="16">
        <v>1.7929999999999999</v>
      </c>
      <c r="AP3792" s="16">
        <v>1.4690000000000001</v>
      </c>
      <c r="AQ3792" s="16">
        <v>0.32650000000000001</v>
      </c>
      <c r="AR3792" s="16">
        <f t="shared" si="149"/>
        <v>1</v>
      </c>
      <c r="AS3792" s="5">
        <f t="shared" si="148"/>
        <v>0.18152200000000018</v>
      </c>
    </row>
    <row r="3793" spans="1:45" x14ac:dyDescent="0.25">
      <c r="A3793" s="16" t="s">
        <v>414</v>
      </c>
      <c r="B3793" s="16" t="s">
        <v>157</v>
      </c>
      <c r="C3793" s="16" t="s">
        <v>393</v>
      </c>
      <c r="D3793" s="16">
        <v>1994</v>
      </c>
      <c r="E3793" s="16" t="s">
        <v>4409</v>
      </c>
      <c r="F3793" s="16" t="s">
        <v>414</v>
      </c>
      <c r="G3793" s="10">
        <v>38105</v>
      </c>
      <c r="H3793" s="73">
        <v>10.5481</v>
      </c>
      <c r="I3793" s="16" t="s">
        <v>6700</v>
      </c>
      <c r="J3793" s="71">
        <v>8.9999999999999993E-3</v>
      </c>
      <c r="K3793" s="71">
        <v>0.85</v>
      </c>
      <c r="L3793" s="16">
        <v>4.2229929999999998</v>
      </c>
      <c r="M3793" s="16">
        <v>1.9114329999999999</v>
      </c>
      <c r="N3793" s="16">
        <v>1.951546</v>
      </c>
      <c r="O3793" s="16">
        <v>2.0844659999999999</v>
      </c>
      <c r="P3793" s="16">
        <v>1.7876430000000001</v>
      </c>
      <c r="Q3793" s="16">
        <v>1.70408</v>
      </c>
      <c r="R3793" s="16">
        <v>2.4272999999999998</v>
      </c>
      <c r="S3793" s="16">
        <v>0.1502</v>
      </c>
      <c r="T3793" s="16">
        <v>7.5899999999999995E-2</v>
      </c>
      <c r="U3793" s="16">
        <v>4.8741000000000003</v>
      </c>
      <c r="V3793" s="16">
        <v>35.414000000000001</v>
      </c>
      <c r="W3793" s="16">
        <v>24.782</v>
      </c>
      <c r="X3793" s="16">
        <v>496.71199999999999</v>
      </c>
      <c r="Y3793" s="16">
        <v>89.314400000000006</v>
      </c>
      <c r="Z3793" s="16">
        <v>0.66439999999999999</v>
      </c>
      <c r="AA3793" s="16">
        <v>-1.214067</v>
      </c>
      <c r="AB3793" s="16">
        <v>0.2</v>
      </c>
      <c r="AC3793" s="16">
        <v>0</v>
      </c>
      <c r="AD3793" s="16">
        <v>47.2</v>
      </c>
      <c r="AE3793" s="16">
        <v>57.889600000000002</v>
      </c>
      <c r="AF3793" s="16">
        <v>9.1049000000000007</v>
      </c>
      <c r="AG3793" s="43">
        <v>1300000</v>
      </c>
      <c r="AH3793" s="16">
        <v>1.2181</v>
      </c>
      <c r="AI3793" s="16">
        <v>99.6</v>
      </c>
      <c r="AJ3793" s="16">
        <v>98.6</v>
      </c>
      <c r="AK3793" s="16">
        <v>1.4404999999999999</v>
      </c>
      <c r="AL3793" s="16">
        <v>1.788</v>
      </c>
      <c r="AM3793" s="16">
        <v>1.8565</v>
      </c>
      <c r="AN3793" s="16">
        <v>0.64249999999999996</v>
      </c>
      <c r="AO3793" s="16">
        <v>1.7712000000000001</v>
      </c>
      <c r="AP3793" s="16">
        <v>1.4757</v>
      </c>
      <c r="AQ3793" s="16">
        <v>0.32650000000000001</v>
      </c>
      <c r="AR3793" s="16">
        <f t="shared" si="149"/>
        <v>1</v>
      </c>
      <c r="AS3793" s="5">
        <f t="shared" si="148"/>
        <v>-1.4984000000000108E-2</v>
      </c>
    </row>
    <row r="3794" spans="1:45" x14ac:dyDescent="0.25">
      <c r="A3794" s="16" t="s">
        <v>414</v>
      </c>
      <c r="B3794" s="16" t="s">
        <v>157</v>
      </c>
      <c r="C3794" s="16" t="s">
        <v>393</v>
      </c>
      <c r="D3794" s="16">
        <v>1995</v>
      </c>
      <c r="E3794" s="16" t="s">
        <v>4400</v>
      </c>
      <c r="F3794" s="16" t="s">
        <v>414</v>
      </c>
      <c r="G3794" s="10">
        <v>38677.699999999997</v>
      </c>
      <c r="H3794" s="73">
        <v>10.56302</v>
      </c>
      <c r="I3794" s="16" t="s">
        <v>6700</v>
      </c>
      <c r="J3794" s="71">
        <v>0</v>
      </c>
      <c r="K3794" s="71">
        <v>0.85099999999999998</v>
      </c>
      <c r="L3794" s="16">
        <v>4.3397629999999996</v>
      </c>
      <c r="M3794" s="16">
        <v>1.9526269999999999</v>
      </c>
      <c r="N3794" s="16">
        <v>1.9634130000000001</v>
      </c>
      <c r="O3794" s="16">
        <v>2.2505440000000001</v>
      </c>
      <c r="P3794" s="16">
        <v>1.8378030000000001</v>
      </c>
      <c r="Q3794" s="16">
        <v>1.6886939999999999</v>
      </c>
      <c r="R3794" s="16">
        <v>2.4447999999999999</v>
      </c>
      <c r="S3794" s="16">
        <v>0.16669999999999999</v>
      </c>
      <c r="T3794" s="16">
        <v>7.2599999999999998E-2</v>
      </c>
      <c r="U3794" s="16">
        <v>4.9414999999999996</v>
      </c>
      <c r="V3794" s="16">
        <v>35.61</v>
      </c>
      <c r="W3794" s="16">
        <v>24.71</v>
      </c>
      <c r="X3794" s="16">
        <v>497.48099999999999</v>
      </c>
      <c r="Y3794" s="16">
        <v>89.006900000000002</v>
      </c>
      <c r="Z3794" s="16">
        <v>0.75680000000000003</v>
      </c>
      <c r="AA3794" s="16">
        <v>-1.214067</v>
      </c>
      <c r="AB3794" s="16">
        <v>0.2</v>
      </c>
      <c r="AC3794" s="16">
        <v>0</v>
      </c>
      <c r="AD3794" s="16">
        <v>47.2</v>
      </c>
      <c r="AE3794" s="16">
        <v>59.565399999999997</v>
      </c>
      <c r="AF3794" s="16">
        <v>12.604699999999999</v>
      </c>
      <c r="AG3794" s="43">
        <v>1300000</v>
      </c>
      <c r="AH3794" s="16">
        <v>1.2310000000000001</v>
      </c>
      <c r="AI3794" s="16">
        <v>99.6</v>
      </c>
      <c r="AJ3794" s="16">
        <v>98.6</v>
      </c>
      <c r="AK3794" s="16">
        <v>1.4211</v>
      </c>
      <c r="AL3794" s="16">
        <v>1.7637</v>
      </c>
      <c r="AM3794" s="16">
        <v>1.8374999999999999</v>
      </c>
      <c r="AN3794" s="16">
        <v>0.63200000000000001</v>
      </c>
      <c r="AO3794" s="16">
        <v>1.7493000000000001</v>
      </c>
      <c r="AP3794" s="16">
        <v>1.4823999999999999</v>
      </c>
      <c r="AQ3794" s="16">
        <v>0.32650000000000001</v>
      </c>
      <c r="AR3794" s="16">
        <f t="shared" si="149"/>
        <v>1</v>
      </c>
      <c r="AS3794" s="5">
        <f t="shared" si="148"/>
        <v>0.11676999999999982</v>
      </c>
    </row>
    <row r="3795" spans="1:45" x14ac:dyDescent="0.25">
      <c r="A3795" s="16" t="s">
        <v>414</v>
      </c>
      <c r="B3795" s="16" t="s">
        <v>157</v>
      </c>
      <c r="C3795" s="16" t="s">
        <v>393</v>
      </c>
      <c r="D3795" s="16">
        <v>1996</v>
      </c>
      <c r="E3795" s="16" t="s">
        <v>4407</v>
      </c>
      <c r="F3795" s="16" t="s">
        <v>414</v>
      </c>
      <c r="G3795" s="10">
        <v>39681.5</v>
      </c>
      <c r="H3795" s="73">
        <v>10.58864</v>
      </c>
      <c r="I3795" s="16" t="s">
        <v>6700</v>
      </c>
      <c r="J3795" s="71">
        <v>1.7000000000000001E-2</v>
      </c>
      <c r="K3795" s="71">
        <v>0.86499999999999999</v>
      </c>
      <c r="L3795" s="16">
        <v>4.3742640000000002</v>
      </c>
      <c r="M3795" s="16">
        <v>1.8888990000000001</v>
      </c>
      <c r="N3795" s="16">
        <v>1.977967</v>
      </c>
      <c r="O3795" s="16">
        <v>2.3345799999999999</v>
      </c>
      <c r="P3795" s="16">
        <v>1.932323</v>
      </c>
      <c r="Q3795" s="16">
        <v>1.624879</v>
      </c>
      <c r="R3795" s="16">
        <v>2.4418000000000002</v>
      </c>
      <c r="S3795" s="16">
        <v>0.1525</v>
      </c>
      <c r="T3795" s="16">
        <v>7.17E-2</v>
      </c>
      <c r="U3795" s="16">
        <v>4.9805000000000001</v>
      </c>
      <c r="V3795" s="16">
        <v>34.905999999999999</v>
      </c>
      <c r="W3795" s="16">
        <v>25.114000000000001</v>
      </c>
      <c r="X3795" s="16">
        <v>497.67500000000001</v>
      </c>
      <c r="Y3795" s="16">
        <v>88.699299999999994</v>
      </c>
      <c r="Z3795" s="16">
        <v>0.80459999999999998</v>
      </c>
      <c r="AA3795" s="16">
        <v>-1.217951</v>
      </c>
      <c r="AB3795" s="16">
        <v>0.2</v>
      </c>
      <c r="AC3795" s="16">
        <v>0</v>
      </c>
      <c r="AD3795" s="16">
        <v>47.3</v>
      </c>
      <c r="AE3795" s="16">
        <v>61.366799999999998</v>
      </c>
      <c r="AF3795" s="16">
        <v>16.238199999999999</v>
      </c>
      <c r="AG3795" s="43">
        <v>1400000</v>
      </c>
      <c r="AH3795" s="16">
        <v>1.3444499999999999</v>
      </c>
      <c r="AI3795" s="16">
        <v>99.7</v>
      </c>
      <c r="AJ3795" s="16">
        <v>98.7</v>
      </c>
      <c r="AK3795" s="16">
        <v>1.3660000000000001</v>
      </c>
      <c r="AL3795" s="16">
        <v>1.5658000000000001</v>
      </c>
      <c r="AM3795" s="16">
        <v>1.7123999999999999</v>
      </c>
      <c r="AN3795" s="16">
        <v>0.86809999999999998</v>
      </c>
      <c r="AO3795" s="16">
        <v>1.5909</v>
      </c>
      <c r="AP3795" s="16">
        <v>1.4501999999999999</v>
      </c>
      <c r="AQ3795" s="16">
        <v>0.32650000000000001</v>
      </c>
      <c r="AR3795" s="16">
        <f t="shared" si="149"/>
        <v>1</v>
      </c>
      <c r="AS3795" s="5">
        <f t="shared" si="148"/>
        <v>3.4501000000000559E-2</v>
      </c>
    </row>
    <row r="3796" spans="1:45" x14ac:dyDescent="0.25">
      <c r="A3796" s="16" t="s">
        <v>414</v>
      </c>
      <c r="B3796" s="16" t="s">
        <v>157</v>
      </c>
      <c r="C3796" s="16" t="s">
        <v>393</v>
      </c>
      <c r="D3796" s="16">
        <v>1997</v>
      </c>
      <c r="E3796" s="16" t="s">
        <v>4394</v>
      </c>
      <c r="F3796" s="16" t="s">
        <v>414</v>
      </c>
      <c r="G3796" s="10">
        <v>40965.800000000003</v>
      </c>
      <c r="H3796" s="73">
        <v>10.62049</v>
      </c>
      <c r="I3796" s="16" t="s">
        <v>6700</v>
      </c>
      <c r="J3796" s="71">
        <v>1.2E-2</v>
      </c>
      <c r="K3796" s="71">
        <v>0.876</v>
      </c>
      <c r="L3796" s="16">
        <v>4.4397390000000003</v>
      </c>
      <c r="M3796" s="16">
        <v>1.898066</v>
      </c>
      <c r="N3796" s="16">
        <v>1.9924539999999999</v>
      </c>
      <c r="O3796" s="16">
        <v>2.4068290000000001</v>
      </c>
      <c r="P3796" s="16">
        <v>1.9646669999999999</v>
      </c>
      <c r="Q3796" s="16">
        <v>1.6401479999999999</v>
      </c>
      <c r="R3796" s="16">
        <v>2.4708999999999999</v>
      </c>
      <c r="S3796" s="16">
        <v>0.15590000000000001</v>
      </c>
      <c r="T3796" s="16">
        <v>6.9599999999999995E-2</v>
      </c>
      <c r="U3796" s="16">
        <v>5.0106999999999999</v>
      </c>
      <c r="V3796" s="16">
        <v>34.201999999999998</v>
      </c>
      <c r="W3796" s="16">
        <v>25.518000000000001</v>
      </c>
      <c r="X3796" s="16">
        <v>498.00299999999999</v>
      </c>
      <c r="Y3796" s="16">
        <v>88.3917</v>
      </c>
      <c r="Z3796" s="16">
        <v>0.8468</v>
      </c>
      <c r="AA3796" s="16">
        <v>-1.217951</v>
      </c>
      <c r="AB3796" s="16">
        <v>0.2</v>
      </c>
      <c r="AC3796" s="16">
        <v>0</v>
      </c>
      <c r="AD3796" s="16">
        <v>47.3</v>
      </c>
      <c r="AE3796" s="16">
        <v>63.314999999999998</v>
      </c>
      <c r="AF3796" s="16">
        <v>20.142399999999999</v>
      </c>
      <c r="AG3796" s="43">
        <v>1300000</v>
      </c>
      <c r="AH3796" s="16">
        <v>1.34415</v>
      </c>
      <c r="AI3796" s="16">
        <v>99.7</v>
      </c>
      <c r="AJ3796" s="16">
        <v>98.7</v>
      </c>
      <c r="AK3796" s="16">
        <v>1.3626</v>
      </c>
      <c r="AL3796" s="16">
        <v>1.5569</v>
      </c>
      <c r="AM3796" s="16">
        <v>1.7548999999999999</v>
      </c>
      <c r="AN3796" s="16">
        <v>0.84340000000000004</v>
      </c>
      <c r="AO3796" s="16">
        <v>1.6146</v>
      </c>
      <c r="AP3796" s="16">
        <v>1.5015000000000001</v>
      </c>
      <c r="AQ3796" s="16">
        <v>0.32650000000000001</v>
      </c>
      <c r="AR3796" s="16">
        <f t="shared" si="149"/>
        <v>1</v>
      </c>
      <c r="AS3796" s="5">
        <f t="shared" si="148"/>
        <v>6.5475000000000172E-2</v>
      </c>
    </row>
    <row r="3797" spans="1:45" x14ac:dyDescent="0.25">
      <c r="A3797" s="16" t="s">
        <v>414</v>
      </c>
      <c r="B3797" s="16" t="s">
        <v>157</v>
      </c>
      <c r="C3797" s="16" t="s">
        <v>393</v>
      </c>
      <c r="D3797" s="16">
        <v>1998</v>
      </c>
      <c r="E3797" s="16" t="s">
        <v>4386</v>
      </c>
      <c r="F3797" s="16" t="s">
        <v>414</v>
      </c>
      <c r="G3797" s="10">
        <v>42292.9</v>
      </c>
      <c r="H3797" s="73">
        <v>10.652369999999999</v>
      </c>
      <c r="I3797" s="16" t="s">
        <v>6700</v>
      </c>
      <c r="J3797" s="71">
        <v>1.4999999999999999E-2</v>
      </c>
      <c r="K3797" s="71">
        <v>0.88900000000000001</v>
      </c>
      <c r="L3797" s="16">
        <v>4.5025539999999999</v>
      </c>
      <c r="M3797" s="16">
        <v>1.9414009999999999</v>
      </c>
      <c r="N3797" s="16">
        <v>1.9781740000000001</v>
      </c>
      <c r="O3797" s="16">
        <v>2.4121809999999999</v>
      </c>
      <c r="P3797" s="16">
        <v>2.0535570000000001</v>
      </c>
      <c r="Q3797" s="16">
        <v>1.6553659999999999</v>
      </c>
      <c r="R3797" s="16">
        <v>2.4967999999999999</v>
      </c>
      <c r="S3797" s="16">
        <v>0.1651</v>
      </c>
      <c r="T3797" s="16">
        <v>6.9000000000000006E-2</v>
      </c>
      <c r="U3797" s="16">
        <v>4.8154000000000003</v>
      </c>
      <c r="V3797" s="16">
        <v>33.497999999999998</v>
      </c>
      <c r="W3797" s="16">
        <v>25.922000000000001</v>
      </c>
      <c r="X3797" s="16">
        <v>497.53899999999999</v>
      </c>
      <c r="Y3797" s="16">
        <v>88.084199999999996</v>
      </c>
      <c r="Z3797" s="16">
        <v>0.85250000000000004</v>
      </c>
      <c r="AA3797" s="16">
        <v>-1.221835</v>
      </c>
      <c r="AB3797" s="16">
        <v>0.2</v>
      </c>
      <c r="AC3797" s="16">
        <v>0</v>
      </c>
      <c r="AD3797" s="16">
        <v>47.4</v>
      </c>
      <c r="AE3797" s="16">
        <v>64.681799999999996</v>
      </c>
      <c r="AF3797" s="16">
        <v>24.890599999999999</v>
      </c>
      <c r="AG3797" s="43">
        <v>1400000</v>
      </c>
      <c r="AH3797" s="16">
        <v>1.4379999999999999</v>
      </c>
      <c r="AI3797" s="16">
        <v>99.7</v>
      </c>
      <c r="AJ3797" s="16">
        <v>98.7</v>
      </c>
      <c r="AK3797" s="16">
        <v>1.3592</v>
      </c>
      <c r="AL3797" s="16">
        <v>1.5479000000000001</v>
      </c>
      <c r="AM3797" s="16">
        <v>1.7974000000000001</v>
      </c>
      <c r="AN3797" s="16">
        <v>0.81859999999999999</v>
      </c>
      <c r="AO3797" s="16">
        <v>1.6382000000000001</v>
      </c>
      <c r="AP3797" s="16">
        <v>1.5528</v>
      </c>
      <c r="AQ3797" s="16">
        <v>0.32650000000000001</v>
      </c>
      <c r="AR3797" s="16">
        <f t="shared" si="149"/>
        <v>1</v>
      </c>
      <c r="AS3797" s="5">
        <f t="shared" si="148"/>
        <v>6.2814999999999621E-2</v>
      </c>
    </row>
    <row r="3798" spans="1:45" x14ac:dyDescent="0.25">
      <c r="A3798" s="16" t="s">
        <v>414</v>
      </c>
      <c r="B3798" s="16" t="s">
        <v>157</v>
      </c>
      <c r="C3798" s="16" t="s">
        <v>393</v>
      </c>
      <c r="D3798" s="16">
        <v>1999</v>
      </c>
      <c r="E3798" s="16" t="s">
        <v>4382</v>
      </c>
      <c r="F3798" s="16" t="s">
        <v>414</v>
      </c>
      <c r="G3798" s="10">
        <v>43768.9</v>
      </c>
      <c r="H3798" s="73">
        <v>10.686680000000001</v>
      </c>
      <c r="I3798" s="16" t="s">
        <v>6700</v>
      </c>
      <c r="J3798" s="71">
        <v>1.7999999999999999E-2</v>
      </c>
      <c r="K3798" s="71">
        <v>0.90500000000000003</v>
      </c>
      <c r="L3798" s="16">
        <v>4.5744550000000004</v>
      </c>
      <c r="M3798" s="16">
        <v>2.0175519999999998</v>
      </c>
      <c r="N3798" s="16">
        <v>1.9960899999999999</v>
      </c>
      <c r="O3798" s="16">
        <v>2.43885</v>
      </c>
      <c r="P3798" s="16">
        <v>2.0618069999999999</v>
      </c>
      <c r="Q3798" s="16">
        <v>1.689897</v>
      </c>
      <c r="R3798" s="16">
        <v>2.5417000000000001</v>
      </c>
      <c r="S3798" s="16">
        <v>0.1827</v>
      </c>
      <c r="T3798" s="16">
        <v>6.7400000000000002E-2</v>
      </c>
      <c r="U3798" s="16">
        <v>4.8493000000000004</v>
      </c>
      <c r="V3798" s="16">
        <v>32.793999999999997</v>
      </c>
      <c r="W3798" s="16">
        <v>26.326000000000001</v>
      </c>
      <c r="X3798" s="16">
        <v>498.34399999999999</v>
      </c>
      <c r="Y3798" s="16">
        <v>87.776600000000002</v>
      </c>
      <c r="Z3798" s="16">
        <v>0.86890000000000001</v>
      </c>
      <c r="AA3798" s="16">
        <v>-1.2296020000000001</v>
      </c>
      <c r="AB3798" s="16">
        <v>0.2</v>
      </c>
      <c r="AC3798" s="16">
        <v>0</v>
      </c>
      <c r="AD3798" s="16">
        <v>47.6</v>
      </c>
      <c r="AE3798" s="16">
        <v>67.337999999999994</v>
      </c>
      <c r="AF3798" s="16">
        <v>30.5761</v>
      </c>
      <c r="AG3798" s="43">
        <v>1400000</v>
      </c>
      <c r="AH3798" s="16">
        <v>1.3250500000000001</v>
      </c>
      <c r="AI3798" s="16">
        <v>99.7</v>
      </c>
      <c r="AJ3798" s="16">
        <v>98.8</v>
      </c>
      <c r="AK3798" s="16">
        <v>1.3528</v>
      </c>
      <c r="AL3798" s="16">
        <v>1.6017999999999999</v>
      </c>
      <c r="AM3798" s="16">
        <v>1.82</v>
      </c>
      <c r="AN3798" s="16">
        <v>0.9143</v>
      </c>
      <c r="AO3798" s="16">
        <v>1.6888000000000001</v>
      </c>
      <c r="AP3798" s="16">
        <v>1.5439000000000001</v>
      </c>
      <c r="AQ3798" s="16">
        <v>0.32650000000000001</v>
      </c>
      <c r="AR3798" s="16">
        <f t="shared" si="149"/>
        <v>1</v>
      </c>
      <c r="AS3798" s="5">
        <f t="shared" si="148"/>
        <v>7.1901000000000437E-2</v>
      </c>
    </row>
    <row r="3799" spans="1:45" x14ac:dyDescent="0.25">
      <c r="A3799" s="16" t="s">
        <v>414</v>
      </c>
      <c r="B3799" s="16" t="s">
        <v>157</v>
      </c>
      <c r="C3799" s="16" t="s">
        <v>393</v>
      </c>
      <c r="D3799" s="16">
        <v>2000</v>
      </c>
      <c r="E3799" s="16" t="s">
        <v>4408</v>
      </c>
      <c r="F3799" s="16" t="s">
        <v>414</v>
      </c>
      <c r="G3799" s="10">
        <v>45055.8</v>
      </c>
      <c r="H3799" s="73">
        <v>10.71566</v>
      </c>
      <c r="I3799" s="16">
        <v>282162411</v>
      </c>
      <c r="J3799" s="71">
        <v>1.7000000000000001E-2</v>
      </c>
      <c r="K3799" s="71">
        <v>0.92100000000000004</v>
      </c>
      <c r="L3799" s="16">
        <v>4.8160129999999999</v>
      </c>
      <c r="M3799" s="16">
        <v>2.4183110000000001</v>
      </c>
      <c r="N3799" s="16">
        <v>2.0357120000000002</v>
      </c>
      <c r="O3799" s="16">
        <v>2.4295840000000002</v>
      </c>
      <c r="P3799" s="16">
        <v>2.1478160000000002</v>
      </c>
      <c r="Q3799" s="16">
        <v>1.7244269999999999</v>
      </c>
      <c r="R3799" s="16">
        <v>2.6204999999999998</v>
      </c>
      <c r="S3799" s="16">
        <v>0.2009</v>
      </c>
      <c r="T3799" s="16">
        <v>9.8400000000000001E-2</v>
      </c>
      <c r="U3799" s="16">
        <v>5.1010999999999997</v>
      </c>
      <c r="V3799" s="16">
        <v>32.090000000000003</v>
      </c>
      <c r="W3799" s="16">
        <v>26.73</v>
      </c>
      <c r="X3799" s="16">
        <v>498.96</v>
      </c>
      <c r="Y3799" s="16">
        <v>87.468999999999994</v>
      </c>
      <c r="Z3799" s="16">
        <v>0.86890000000000001</v>
      </c>
      <c r="AA3799" s="16">
        <v>-1.221835</v>
      </c>
      <c r="AB3799" s="16">
        <v>0.2</v>
      </c>
      <c r="AC3799" s="16">
        <v>0</v>
      </c>
      <c r="AD3799" s="16">
        <v>47.4</v>
      </c>
      <c r="AE3799" s="16">
        <v>67.6447</v>
      </c>
      <c r="AF3799" s="16">
        <v>38.4681</v>
      </c>
      <c r="AG3799" s="43">
        <v>1400000</v>
      </c>
      <c r="AH3799" s="16">
        <v>1.4144000000000001</v>
      </c>
      <c r="AI3799" s="16">
        <v>99.7</v>
      </c>
      <c r="AJ3799" s="16">
        <v>98.8</v>
      </c>
      <c r="AK3799" s="16">
        <v>1.3463000000000001</v>
      </c>
      <c r="AL3799" s="16">
        <v>1.6556999999999999</v>
      </c>
      <c r="AM3799" s="16">
        <v>1.8426</v>
      </c>
      <c r="AN3799" s="16">
        <v>1.01</v>
      </c>
      <c r="AO3799" s="16">
        <v>1.7394000000000001</v>
      </c>
      <c r="AP3799" s="16">
        <v>1.5350999999999999</v>
      </c>
      <c r="AQ3799" s="16">
        <v>0.32650000000000001</v>
      </c>
      <c r="AR3799" s="16">
        <f t="shared" si="149"/>
        <v>0</v>
      </c>
      <c r="AS3799" s="5">
        <f t="shared" si="148"/>
        <v>0.2415579999999995</v>
      </c>
    </row>
    <row r="3800" spans="1:45" x14ac:dyDescent="0.25">
      <c r="A3800" s="16" t="s">
        <v>414</v>
      </c>
      <c r="B3800" s="16" t="s">
        <v>157</v>
      </c>
      <c r="C3800" s="16" t="s">
        <v>393</v>
      </c>
      <c r="D3800" s="16">
        <v>2001</v>
      </c>
      <c r="E3800" s="16" t="s">
        <v>4406</v>
      </c>
      <c r="F3800" s="16" t="s">
        <v>414</v>
      </c>
      <c r="G3800" s="10">
        <v>45047.5</v>
      </c>
      <c r="H3800" s="73">
        <v>10.71547</v>
      </c>
      <c r="I3800" s="16">
        <v>284968955</v>
      </c>
      <c r="J3800" s="71">
        <v>5.0000000000000001E-3</v>
      </c>
      <c r="K3800" s="71">
        <v>0.92500000000000004</v>
      </c>
      <c r="L3800" s="16">
        <v>4.8304349999999996</v>
      </c>
      <c r="M3800" s="16">
        <v>2.489074</v>
      </c>
      <c r="N3800" s="16">
        <v>2.0843539999999998</v>
      </c>
      <c r="O3800" s="16">
        <v>2.4351099999999999</v>
      </c>
      <c r="P3800" s="16">
        <v>2.119027</v>
      </c>
      <c r="Q3800" s="16">
        <v>1.6615390000000001</v>
      </c>
      <c r="R3800" s="16">
        <v>2.6383000000000001</v>
      </c>
      <c r="S3800" s="16">
        <v>0.22</v>
      </c>
      <c r="T3800" s="16">
        <v>9.7199999999999995E-2</v>
      </c>
      <c r="U3800" s="16">
        <v>5.4577999999999998</v>
      </c>
      <c r="V3800" s="16">
        <v>32.887999999999998</v>
      </c>
      <c r="W3800" s="16">
        <v>26.954000000000001</v>
      </c>
      <c r="X3800" s="16">
        <v>495.899</v>
      </c>
      <c r="Y3800" s="16">
        <v>87.161500000000004</v>
      </c>
      <c r="Z3800" s="16">
        <v>0.87539999999999996</v>
      </c>
      <c r="AA3800" s="16">
        <v>-1.221835</v>
      </c>
      <c r="AB3800" s="16">
        <v>0.2</v>
      </c>
      <c r="AC3800" s="16">
        <v>0</v>
      </c>
      <c r="AD3800" s="16">
        <v>47.4</v>
      </c>
      <c r="AE3800" s="16">
        <v>66.625799999999998</v>
      </c>
      <c r="AF3800" s="16">
        <v>44.690600000000003</v>
      </c>
      <c r="AG3800" s="43">
        <v>1300000</v>
      </c>
      <c r="AH3800" s="16">
        <v>1.4271</v>
      </c>
      <c r="AI3800" s="16">
        <v>99.8</v>
      </c>
      <c r="AJ3800" s="16">
        <v>98.8</v>
      </c>
      <c r="AK3800" s="16">
        <v>1.3502000000000001</v>
      </c>
      <c r="AL3800" s="16">
        <v>1.8335999999999999</v>
      </c>
      <c r="AM3800" s="16">
        <v>1.7694000000000001</v>
      </c>
      <c r="AN3800" s="16">
        <v>0.6069</v>
      </c>
      <c r="AO3800" s="16">
        <v>1.6601999999999999</v>
      </c>
      <c r="AP3800" s="16">
        <v>1.5142</v>
      </c>
      <c r="AQ3800" s="16">
        <v>0.32650000000000001</v>
      </c>
      <c r="AR3800" s="16">
        <f t="shared" si="149"/>
        <v>0</v>
      </c>
      <c r="AS3800" s="5">
        <f t="shared" si="148"/>
        <v>1.4421999999999713E-2</v>
      </c>
    </row>
    <row r="3801" spans="1:45" x14ac:dyDescent="0.25">
      <c r="A3801" s="16" t="s">
        <v>414</v>
      </c>
      <c r="B3801" s="16" t="s">
        <v>157</v>
      </c>
      <c r="C3801" s="16" t="s">
        <v>393</v>
      </c>
      <c r="D3801" s="16">
        <v>2002</v>
      </c>
      <c r="E3801" s="16" t="s">
        <v>4403</v>
      </c>
      <c r="F3801" s="16" t="s">
        <v>414</v>
      </c>
      <c r="G3801" s="10">
        <v>45428.6</v>
      </c>
      <c r="H3801" s="73">
        <v>10.7239</v>
      </c>
      <c r="I3801" s="16">
        <v>287625193</v>
      </c>
      <c r="J3801" s="71">
        <v>1.4999999999999999E-2</v>
      </c>
      <c r="K3801" s="71">
        <v>0.93899999999999995</v>
      </c>
      <c r="L3801" s="16">
        <v>4.8162640000000003</v>
      </c>
      <c r="M3801" s="16">
        <v>2.4966840000000001</v>
      </c>
      <c r="N3801" s="16">
        <v>2.0900590000000001</v>
      </c>
      <c r="O3801" s="16">
        <v>2.423451</v>
      </c>
      <c r="P3801" s="16">
        <v>2.145546</v>
      </c>
      <c r="Q3801" s="16">
        <v>1.5986480000000001</v>
      </c>
      <c r="R3801" s="16">
        <v>2.5497000000000001</v>
      </c>
      <c r="S3801" s="16">
        <v>0.22420000000000001</v>
      </c>
      <c r="T3801" s="16">
        <v>0.10150000000000001</v>
      </c>
      <c r="U3801" s="16">
        <v>5.4062000000000001</v>
      </c>
      <c r="V3801" s="16">
        <v>33.686</v>
      </c>
      <c r="W3801" s="16">
        <v>27.178000000000001</v>
      </c>
      <c r="X3801" s="16">
        <v>492.83800000000002</v>
      </c>
      <c r="Y3801" s="16">
        <v>86.853899999999996</v>
      </c>
      <c r="Z3801" s="16">
        <v>0.872</v>
      </c>
      <c r="AA3801" s="16">
        <v>-1.2257180000000001</v>
      </c>
      <c r="AB3801" s="16">
        <v>0.2</v>
      </c>
      <c r="AC3801" s="16">
        <v>0</v>
      </c>
      <c r="AD3801" s="16">
        <v>47.5</v>
      </c>
      <c r="AE3801" s="16">
        <v>65.197900000000004</v>
      </c>
      <c r="AF3801" s="16">
        <v>48.850999999999999</v>
      </c>
      <c r="AG3801" s="43">
        <v>1400000</v>
      </c>
      <c r="AH3801" s="16">
        <v>1.4371</v>
      </c>
      <c r="AI3801" s="16">
        <v>99.8</v>
      </c>
      <c r="AJ3801" s="16">
        <v>98.9</v>
      </c>
      <c r="AK3801" s="16">
        <v>1.3541000000000001</v>
      </c>
      <c r="AL3801" s="16">
        <v>2.0114000000000001</v>
      </c>
      <c r="AM3801" s="16">
        <v>1.6962999999999999</v>
      </c>
      <c r="AN3801" s="16">
        <v>0.2039</v>
      </c>
      <c r="AO3801" s="16">
        <v>1.5809</v>
      </c>
      <c r="AP3801" s="16">
        <v>1.4933000000000001</v>
      </c>
      <c r="AQ3801" s="16">
        <v>0.32650000000000001</v>
      </c>
      <c r="AR3801" s="16">
        <f t="shared" si="149"/>
        <v>0</v>
      </c>
      <c r="AS3801" s="5">
        <f t="shared" si="148"/>
        <v>-1.4170999999999268E-2</v>
      </c>
    </row>
    <row r="3802" spans="1:45" x14ac:dyDescent="0.25">
      <c r="A3802" s="16" t="s">
        <v>414</v>
      </c>
      <c r="B3802" s="16" t="s">
        <v>157</v>
      </c>
      <c r="C3802" s="16" t="s">
        <v>393</v>
      </c>
      <c r="D3802" s="16">
        <v>2003</v>
      </c>
      <c r="E3802" s="16" t="s">
        <v>4402</v>
      </c>
      <c r="F3802" s="16" t="s">
        <v>414</v>
      </c>
      <c r="G3802" s="10">
        <v>46304</v>
      </c>
      <c r="H3802" s="73">
        <v>10.742979999999999</v>
      </c>
      <c r="I3802" s="16">
        <v>290107933</v>
      </c>
      <c r="J3802" s="71">
        <v>1.9E-2</v>
      </c>
      <c r="K3802" s="71">
        <v>0.95699999999999996</v>
      </c>
      <c r="L3802" s="16">
        <v>4.8034280000000003</v>
      </c>
      <c r="M3802" s="16">
        <v>2.5327790000000001</v>
      </c>
      <c r="N3802" s="16">
        <v>2.1179420000000002</v>
      </c>
      <c r="O3802" s="16">
        <v>2.4269470000000002</v>
      </c>
      <c r="P3802" s="16">
        <v>2.1302110000000001</v>
      </c>
      <c r="Q3802" s="16">
        <v>1.5162519999999999</v>
      </c>
      <c r="R3802" s="16">
        <v>2.5529000000000002</v>
      </c>
      <c r="S3802" s="16">
        <v>0.2286</v>
      </c>
      <c r="T3802" s="16">
        <v>0.10340000000000001</v>
      </c>
      <c r="U3802" s="16">
        <v>5.5655000000000001</v>
      </c>
      <c r="V3802" s="16">
        <v>34.484000000000002</v>
      </c>
      <c r="W3802" s="16">
        <v>27.402000000000001</v>
      </c>
      <c r="X3802" s="16">
        <v>489.77699999999999</v>
      </c>
      <c r="Y3802" s="16">
        <v>86.546400000000006</v>
      </c>
      <c r="Z3802" s="16">
        <v>0.876</v>
      </c>
      <c r="AA3802" s="16">
        <v>-1.2334860000000001</v>
      </c>
      <c r="AB3802" s="16">
        <v>0.2</v>
      </c>
      <c r="AC3802" s="16">
        <v>0</v>
      </c>
      <c r="AD3802" s="16">
        <v>47.7</v>
      </c>
      <c r="AE3802" s="16">
        <v>62.459499999999998</v>
      </c>
      <c r="AF3802" s="16">
        <v>54.846800000000002</v>
      </c>
      <c r="AG3802" s="43">
        <v>1400000</v>
      </c>
      <c r="AH3802" s="16">
        <v>1.4438</v>
      </c>
      <c r="AI3802" s="16">
        <v>99.8</v>
      </c>
      <c r="AJ3802" s="16">
        <v>98.9</v>
      </c>
      <c r="AK3802" s="16">
        <v>1.3037000000000001</v>
      </c>
      <c r="AL3802" s="16">
        <v>1.766</v>
      </c>
      <c r="AM3802" s="16">
        <v>1.6063000000000001</v>
      </c>
      <c r="AN3802" s="16">
        <v>4.8599999999999997E-2</v>
      </c>
      <c r="AO3802" s="16">
        <v>1.5765</v>
      </c>
      <c r="AP3802" s="16">
        <v>1.5461</v>
      </c>
      <c r="AQ3802" s="16">
        <v>0.32650000000000001</v>
      </c>
      <c r="AR3802" s="16">
        <f t="shared" si="149"/>
        <v>0</v>
      </c>
      <c r="AS3802" s="5">
        <f t="shared" si="148"/>
        <v>-1.283600000000007E-2</v>
      </c>
    </row>
    <row r="3803" spans="1:45" x14ac:dyDescent="0.25">
      <c r="A3803" s="16" t="s">
        <v>414</v>
      </c>
      <c r="B3803" s="16" t="s">
        <v>157</v>
      </c>
      <c r="C3803" s="16" t="s">
        <v>393</v>
      </c>
      <c r="D3803" s="16">
        <v>2004</v>
      </c>
      <c r="E3803" s="16" t="s">
        <v>4398</v>
      </c>
      <c r="F3803" s="16" t="s">
        <v>414</v>
      </c>
      <c r="G3803" s="10">
        <v>47614.3</v>
      </c>
      <c r="H3803" s="73">
        <v>10.77089</v>
      </c>
      <c r="I3803" s="16">
        <v>292805298</v>
      </c>
      <c r="J3803" s="71">
        <v>1.7999999999999999E-2</v>
      </c>
      <c r="K3803" s="71">
        <v>0.97399999999999998</v>
      </c>
      <c r="L3803" s="16">
        <v>4.8502679999999998</v>
      </c>
      <c r="M3803" s="16">
        <v>2.6316079999999999</v>
      </c>
      <c r="N3803" s="16">
        <v>2.1043219999999998</v>
      </c>
      <c r="O3803" s="16">
        <v>2.464181</v>
      </c>
      <c r="P3803" s="16">
        <v>2.1195879999999998</v>
      </c>
      <c r="Q3803" s="16">
        <v>1.5112449999999999</v>
      </c>
      <c r="R3803" s="16">
        <v>2.4900000000000002</v>
      </c>
      <c r="S3803" s="16">
        <v>0.23669999999999999</v>
      </c>
      <c r="T3803" s="16">
        <v>0.1144</v>
      </c>
      <c r="U3803" s="16">
        <v>5.3091999999999997</v>
      </c>
      <c r="V3803" s="16">
        <v>35.281999999999996</v>
      </c>
      <c r="W3803" s="16">
        <v>27.626000000000001</v>
      </c>
      <c r="X3803" s="16">
        <v>487.06099999999998</v>
      </c>
      <c r="Y3803" s="16">
        <v>88.580200000000005</v>
      </c>
      <c r="Z3803" s="16">
        <v>0.87390000000000001</v>
      </c>
      <c r="AA3803" s="16">
        <v>-1.2257180000000001</v>
      </c>
      <c r="AB3803" s="16">
        <v>0.2</v>
      </c>
      <c r="AC3803" s="16">
        <v>0</v>
      </c>
      <c r="AD3803" s="16">
        <v>47.5</v>
      </c>
      <c r="AE3803" s="16">
        <v>60.134799999999998</v>
      </c>
      <c r="AF3803" s="16">
        <v>62.547199999999997</v>
      </c>
      <c r="AG3803" s="43">
        <v>1400000</v>
      </c>
      <c r="AH3803" s="16">
        <v>1.4119999999999999</v>
      </c>
      <c r="AI3803" s="16">
        <v>99.8</v>
      </c>
      <c r="AJ3803" s="16">
        <v>98.9</v>
      </c>
      <c r="AK3803" s="16">
        <v>1.3105</v>
      </c>
      <c r="AL3803" s="16">
        <v>1.8566</v>
      </c>
      <c r="AM3803" s="16">
        <v>1.8</v>
      </c>
      <c r="AN3803" s="16">
        <v>-0.19600000000000001</v>
      </c>
      <c r="AO3803" s="16">
        <v>1.5896999999999999</v>
      </c>
      <c r="AP3803" s="16">
        <v>1.4307000000000001</v>
      </c>
      <c r="AQ3803" s="16">
        <v>0.32650000000000001</v>
      </c>
      <c r="AR3803" s="16">
        <f t="shared" si="149"/>
        <v>0</v>
      </c>
      <c r="AS3803" s="5">
        <f t="shared" si="148"/>
        <v>4.6839999999999549E-2</v>
      </c>
    </row>
    <row r="3804" spans="1:45" x14ac:dyDescent="0.25">
      <c r="A3804" s="16" t="s">
        <v>414</v>
      </c>
      <c r="B3804" s="16" t="s">
        <v>157</v>
      </c>
      <c r="C3804" s="16" t="s">
        <v>393</v>
      </c>
      <c r="D3804" s="16">
        <v>2005</v>
      </c>
      <c r="E3804" s="16" t="s">
        <v>4385</v>
      </c>
      <c r="F3804" s="16" t="s">
        <v>414</v>
      </c>
      <c r="G3804" s="10">
        <v>48755.6</v>
      </c>
      <c r="H3804" s="73">
        <v>10.79458</v>
      </c>
      <c r="I3804" s="16">
        <v>295516599</v>
      </c>
      <c r="J3804" s="71">
        <v>1.0999999999999999E-2</v>
      </c>
      <c r="K3804" s="71">
        <v>0.98499999999999999</v>
      </c>
      <c r="L3804" s="16">
        <v>4.8939899999999996</v>
      </c>
      <c r="M3804" s="16">
        <v>2.7929020000000002</v>
      </c>
      <c r="N3804" s="16">
        <v>2.0928900000000001</v>
      </c>
      <c r="O3804" s="16">
        <v>2.4640770000000001</v>
      </c>
      <c r="P3804" s="16">
        <v>2.13429</v>
      </c>
      <c r="Q3804" s="16">
        <v>1.446461</v>
      </c>
      <c r="R3804" s="16">
        <v>2.5059999999999998</v>
      </c>
      <c r="S3804" s="16">
        <v>0.25559999999999999</v>
      </c>
      <c r="T3804" s="16">
        <v>0.1231</v>
      </c>
      <c r="U3804" s="16">
        <v>5.0736999999999997</v>
      </c>
      <c r="V3804" s="16">
        <v>36.08</v>
      </c>
      <c r="W3804" s="16">
        <v>27.85</v>
      </c>
      <c r="X3804" s="16">
        <v>484.34500000000003</v>
      </c>
      <c r="Y3804" s="16">
        <v>88.750100000000003</v>
      </c>
      <c r="Z3804" s="16">
        <v>0.87329999999999997</v>
      </c>
      <c r="AA3804" s="16">
        <v>-1.217951</v>
      </c>
      <c r="AB3804" s="16">
        <v>0.2</v>
      </c>
      <c r="AC3804" s="16">
        <v>0</v>
      </c>
      <c r="AD3804" s="16">
        <v>47.3</v>
      </c>
      <c r="AE3804" s="16">
        <v>58.746200000000002</v>
      </c>
      <c r="AF3804" s="16">
        <v>68.317700000000002</v>
      </c>
      <c r="AG3804" s="43">
        <v>1400000</v>
      </c>
      <c r="AH3804" s="16">
        <v>1.4116</v>
      </c>
      <c r="AI3804" s="16">
        <v>99.8</v>
      </c>
      <c r="AJ3804" s="16">
        <v>99</v>
      </c>
      <c r="AK3804" s="16">
        <v>1.2757000000000001</v>
      </c>
      <c r="AL3804" s="16">
        <v>1.5258</v>
      </c>
      <c r="AM3804" s="16">
        <v>1.5731999999999999</v>
      </c>
      <c r="AN3804" s="16">
        <v>-9.01E-2</v>
      </c>
      <c r="AO3804" s="16">
        <v>1.617</v>
      </c>
      <c r="AP3804" s="16">
        <v>1.5261</v>
      </c>
      <c r="AQ3804" s="16">
        <v>0.32650000000000001</v>
      </c>
      <c r="AR3804" s="16">
        <f t="shared" si="149"/>
        <v>0</v>
      </c>
      <c r="AS3804" s="5">
        <f t="shared" si="148"/>
        <v>4.3721999999999817E-2</v>
      </c>
    </row>
    <row r="3805" spans="1:45" x14ac:dyDescent="0.25">
      <c r="A3805" s="16" t="s">
        <v>414</v>
      </c>
      <c r="B3805" s="16" t="s">
        <v>157</v>
      </c>
      <c r="C3805" s="16" t="s">
        <v>393</v>
      </c>
      <c r="D3805" s="16">
        <v>2006</v>
      </c>
      <c r="E3805" s="16" t="s">
        <v>4383</v>
      </c>
      <c r="F3805" s="16" t="s">
        <v>414</v>
      </c>
      <c r="G3805" s="10">
        <v>49575.4</v>
      </c>
      <c r="H3805" s="73">
        <v>10.811249999999999</v>
      </c>
      <c r="I3805" s="16">
        <v>298379912</v>
      </c>
      <c r="J3805" s="71">
        <v>2E-3</v>
      </c>
      <c r="K3805" s="71">
        <v>0.98599999999999999</v>
      </c>
      <c r="L3805" s="16">
        <v>4.9232269999999998</v>
      </c>
      <c r="M3805" s="16">
        <v>2.9039109999999999</v>
      </c>
      <c r="N3805" s="16">
        <v>2.145092</v>
      </c>
      <c r="O3805" s="16">
        <v>2.3577080000000001</v>
      </c>
      <c r="P3805" s="16">
        <v>2.1138859999999999</v>
      </c>
      <c r="Q3805" s="16">
        <v>1.485584</v>
      </c>
      <c r="R3805" s="16">
        <v>2.5499999999999998</v>
      </c>
      <c r="S3805" s="16">
        <v>0.27539999999999998</v>
      </c>
      <c r="T3805" s="16">
        <v>0.1244</v>
      </c>
      <c r="U3805" s="16">
        <v>5.3887999999999998</v>
      </c>
      <c r="V3805" s="16">
        <v>36.04</v>
      </c>
      <c r="W3805" s="16">
        <v>28.468</v>
      </c>
      <c r="X3805" s="16">
        <v>481.62900000000002</v>
      </c>
      <c r="Y3805" s="16">
        <v>83.524699999999996</v>
      </c>
      <c r="Z3805" s="16">
        <v>0.87660000000000005</v>
      </c>
      <c r="AA3805" s="16">
        <v>-1.217951</v>
      </c>
      <c r="AB3805" s="16">
        <v>0.2</v>
      </c>
      <c r="AC3805" s="16">
        <v>0</v>
      </c>
      <c r="AD3805" s="16">
        <v>47.3</v>
      </c>
      <c r="AE3805" s="16">
        <v>55.645099999999999</v>
      </c>
      <c r="AF3805" s="16">
        <v>76.293499999999995</v>
      </c>
      <c r="AG3805" s="43">
        <v>1400000</v>
      </c>
      <c r="AH3805" s="16">
        <v>1.4132</v>
      </c>
      <c r="AI3805" s="16">
        <v>99.9</v>
      </c>
      <c r="AJ3805" s="16">
        <v>99</v>
      </c>
      <c r="AK3805" s="16">
        <v>1.0787</v>
      </c>
      <c r="AL3805" s="16">
        <v>1.3172999999999999</v>
      </c>
      <c r="AM3805" s="16">
        <v>1.6041000000000001</v>
      </c>
      <c r="AN3805" s="16">
        <v>0.48630000000000001</v>
      </c>
      <c r="AO3805" s="16">
        <v>1.6482000000000001</v>
      </c>
      <c r="AP3805" s="16">
        <v>1.5750999999999999</v>
      </c>
      <c r="AQ3805" s="16">
        <v>0.32650000000000001</v>
      </c>
      <c r="AR3805" s="16">
        <f t="shared" si="149"/>
        <v>0</v>
      </c>
      <c r="AS3805" s="5">
        <f t="shared" si="148"/>
        <v>2.923700000000018E-2</v>
      </c>
    </row>
    <row r="3806" spans="1:45" x14ac:dyDescent="0.25">
      <c r="A3806" s="16" t="s">
        <v>414</v>
      </c>
      <c r="B3806" s="16" t="s">
        <v>157</v>
      </c>
      <c r="C3806" s="16" t="s">
        <v>393</v>
      </c>
      <c r="D3806" s="16">
        <v>2007</v>
      </c>
      <c r="E3806" s="16" t="s">
        <v>4395</v>
      </c>
      <c r="F3806" s="16" t="s">
        <v>414</v>
      </c>
      <c r="G3806" s="10">
        <v>49979.5</v>
      </c>
      <c r="H3806" s="73">
        <v>10.819369999999999</v>
      </c>
      <c r="I3806" s="16">
        <v>301231207</v>
      </c>
      <c r="J3806" s="71">
        <v>1E-3</v>
      </c>
      <c r="K3806" s="71">
        <v>0.98699999999999999</v>
      </c>
      <c r="L3806" s="16">
        <v>4.9713719999999997</v>
      </c>
      <c r="M3806" s="16">
        <v>3.0170710000000001</v>
      </c>
      <c r="N3806" s="16">
        <v>2.1979389999999999</v>
      </c>
      <c r="O3806" s="16">
        <v>2.3639489999999999</v>
      </c>
      <c r="P3806" s="16">
        <v>2.0832510000000002</v>
      </c>
      <c r="Q3806" s="16">
        <v>1.4554530000000001</v>
      </c>
      <c r="R3806" s="16">
        <v>2.6269</v>
      </c>
      <c r="S3806" s="16">
        <v>0.29249999999999998</v>
      </c>
      <c r="T3806" s="16">
        <v>0.12509999999999999</v>
      </c>
      <c r="U3806" s="16">
        <v>5.2465000000000002</v>
      </c>
      <c r="V3806" s="16">
        <v>36</v>
      </c>
      <c r="W3806" s="16">
        <v>29.085999999999999</v>
      </c>
      <c r="X3806" s="16">
        <v>486.55599999999998</v>
      </c>
      <c r="Y3806" s="16">
        <v>83.180400000000006</v>
      </c>
      <c r="Z3806" s="16">
        <v>0.88319999999999999</v>
      </c>
      <c r="AA3806" s="16">
        <v>-1.221835</v>
      </c>
      <c r="AB3806" s="16">
        <v>0.2</v>
      </c>
      <c r="AC3806" s="16">
        <v>0</v>
      </c>
      <c r="AD3806" s="16">
        <v>47.4</v>
      </c>
      <c r="AE3806" s="16">
        <v>52.147799999999997</v>
      </c>
      <c r="AF3806" s="16">
        <v>82.064099999999996</v>
      </c>
      <c r="AG3806" s="43">
        <v>1400000</v>
      </c>
      <c r="AH3806" s="16">
        <v>1.4028</v>
      </c>
      <c r="AI3806" s="16">
        <v>99.9</v>
      </c>
      <c r="AJ3806" s="16">
        <v>99</v>
      </c>
      <c r="AK3806" s="16">
        <v>1.0880000000000001</v>
      </c>
      <c r="AL3806" s="16">
        <v>1.3421000000000001</v>
      </c>
      <c r="AM3806" s="16">
        <v>1.6484000000000001</v>
      </c>
      <c r="AN3806" s="16">
        <v>0.37159999999999999</v>
      </c>
      <c r="AO3806" s="16">
        <v>1.4994000000000001</v>
      </c>
      <c r="AP3806" s="16">
        <v>1.579</v>
      </c>
      <c r="AQ3806" s="16">
        <v>0.32650000000000001</v>
      </c>
      <c r="AR3806" s="16">
        <f t="shared" si="149"/>
        <v>0</v>
      </c>
      <c r="AS3806" s="5">
        <f t="shared" si="148"/>
        <v>4.8144999999999882E-2</v>
      </c>
    </row>
    <row r="3807" spans="1:45" x14ac:dyDescent="0.25">
      <c r="A3807" s="16" t="s">
        <v>414</v>
      </c>
      <c r="B3807" s="16" t="s">
        <v>157</v>
      </c>
      <c r="C3807" s="16" t="s">
        <v>393</v>
      </c>
      <c r="D3807" s="16">
        <v>2008</v>
      </c>
      <c r="E3807" s="16" t="s">
        <v>4397</v>
      </c>
      <c r="F3807" s="16" t="s">
        <v>414</v>
      </c>
      <c r="G3807" s="10">
        <v>49364.6</v>
      </c>
      <c r="H3807" s="73">
        <v>10.806990000000001</v>
      </c>
      <c r="I3807" s="16">
        <v>304093966</v>
      </c>
      <c r="J3807" s="71">
        <v>-7.0000000000000001E-3</v>
      </c>
      <c r="K3807" s="71">
        <v>0.98099999999999998</v>
      </c>
      <c r="L3807" s="16">
        <v>5.0526299999999997</v>
      </c>
      <c r="M3807" s="16">
        <v>3.0869070000000001</v>
      </c>
      <c r="N3807" s="16">
        <v>2.2717459999999998</v>
      </c>
      <c r="O3807" s="16">
        <v>2.3202189999999998</v>
      </c>
      <c r="P3807" s="16">
        <v>2.1176370000000002</v>
      </c>
      <c r="Q3807" s="16">
        <v>1.5078560000000001</v>
      </c>
      <c r="R3807" s="16">
        <v>2.7667999999999999</v>
      </c>
      <c r="S3807" s="16">
        <v>0.2893</v>
      </c>
      <c r="T3807" s="16">
        <v>0.12570000000000001</v>
      </c>
      <c r="U3807" s="16">
        <v>5.3034999999999997</v>
      </c>
      <c r="V3807" s="16">
        <v>35.96</v>
      </c>
      <c r="W3807" s="16">
        <v>29.704000000000001</v>
      </c>
      <c r="X3807" s="16">
        <v>491.48200000000003</v>
      </c>
      <c r="Y3807" s="16">
        <v>82.979299999999995</v>
      </c>
      <c r="Z3807" s="16">
        <v>0.86</v>
      </c>
      <c r="AA3807" s="16">
        <v>-1.2334860000000001</v>
      </c>
      <c r="AB3807" s="16">
        <v>0.2</v>
      </c>
      <c r="AC3807" s="16">
        <v>0</v>
      </c>
      <c r="AD3807" s="16">
        <v>47.7</v>
      </c>
      <c r="AE3807" s="16">
        <v>53.076500000000003</v>
      </c>
      <c r="AF3807" s="16">
        <v>85.209199999999996</v>
      </c>
      <c r="AG3807" s="43">
        <v>1400000</v>
      </c>
      <c r="AH3807" s="16">
        <v>1.4414</v>
      </c>
      <c r="AI3807" s="16">
        <v>99.9</v>
      </c>
      <c r="AJ3807" s="16">
        <v>99</v>
      </c>
      <c r="AK3807" s="16">
        <v>1.1200000000000001</v>
      </c>
      <c r="AL3807" s="16">
        <v>1.4103000000000001</v>
      </c>
      <c r="AM3807" s="16">
        <v>1.6034999999999999</v>
      </c>
      <c r="AN3807" s="16">
        <v>0.55820000000000003</v>
      </c>
      <c r="AO3807" s="16">
        <v>1.5441</v>
      </c>
      <c r="AP3807" s="16">
        <v>1.6126</v>
      </c>
      <c r="AQ3807" s="16">
        <v>0.32650000000000001</v>
      </c>
      <c r="AR3807" s="16">
        <f t="shared" si="149"/>
        <v>0</v>
      </c>
      <c r="AS3807" s="5">
        <f t="shared" si="148"/>
        <v>8.1258000000000052E-2</v>
      </c>
    </row>
    <row r="3808" spans="1:45" x14ac:dyDescent="0.25">
      <c r="A3808" s="16" t="s">
        <v>414</v>
      </c>
      <c r="B3808" s="16" t="s">
        <v>157</v>
      </c>
      <c r="C3808" s="16" t="s">
        <v>393</v>
      </c>
      <c r="D3808" s="16">
        <v>2009</v>
      </c>
      <c r="E3808" s="16" t="s">
        <v>4391</v>
      </c>
      <c r="F3808" s="16" t="s">
        <v>414</v>
      </c>
      <c r="G3808" s="10">
        <v>47575.6</v>
      </c>
      <c r="H3808" s="73">
        <v>10.77008</v>
      </c>
      <c r="I3808" s="16">
        <v>306771529</v>
      </c>
      <c r="J3808" s="71">
        <v>0</v>
      </c>
      <c r="K3808" s="71">
        <v>0.98099999999999998</v>
      </c>
      <c r="L3808" s="16">
        <v>5.0408850000000003</v>
      </c>
      <c r="M3808" s="16">
        <v>3.1203630000000002</v>
      </c>
      <c r="N3808" s="16">
        <v>2.3338890000000001</v>
      </c>
      <c r="O3808" s="16">
        <v>2.3833500000000001</v>
      </c>
      <c r="P3808" s="16">
        <v>2.0338590000000001</v>
      </c>
      <c r="Q3808" s="16">
        <v>1.405114</v>
      </c>
      <c r="R3808" s="16">
        <v>2.8186</v>
      </c>
      <c r="S3808" s="16">
        <v>0.28870000000000001</v>
      </c>
      <c r="T3808" s="16">
        <v>0.1265</v>
      </c>
      <c r="U3808" s="16">
        <v>5.2496</v>
      </c>
      <c r="V3808" s="16">
        <v>35.92</v>
      </c>
      <c r="W3808" s="16">
        <v>30.321999999999999</v>
      </c>
      <c r="X3808" s="16">
        <v>496.40899999999999</v>
      </c>
      <c r="Y3808" s="16">
        <v>83.867699999999999</v>
      </c>
      <c r="Z3808" s="16">
        <v>0.87929999999999997</v>
      </c>
      <c r="AA3808" s="16">
        <v>-1.256788</v>
      </c>
      <c r="AB3808" s="16">
        <v>0.2</v>
      </c>
      <c r="AC3808" s="16">
        <v>0</v>
      </c>
      <c r="AD3808" s="16">
        <v>48.3</v>
      </c>
      <c r="AE3808" s="16">
        <v>49.394799999999996</v>
      </c>
      <c r="AF3808" s="16">
        <v>88.623599999999996</v>
      </c>
      <c r="AG3808" s="43">
        <v>1400000</v>
      </c>
      <c r="AH3808" s="16">
        <v>1.4137</v>
      </c>
      <c r="AI3808" s="16">
        <v>99.9</v>
      </c>
      <c r="AJ3808" s="16">
        <v>99.1</v>
      </c>
      <c r="AK3808" s="16">
        <v>1.0855999999999999</v>
      </c>
      <c r="AL3808" s="16">
        <v>1.2625999999999999</v>
      </c>
      <c r="AM3808" s="16">
        <v>1.5043</v>
      </c>
      <c r="AN3808" s="16">
        <v>0.42749999999999999</v>
      </c>
      <c r="AO3808" s="16">
        <v>1.3973</v>
      </c>
      <c r="AP3808" s="16">
        <v>1.5753999999999999</v>
      </c>
      <c r="AQ3808" s="16">
        <v>0.32650000000000001</v>
      </c>
      <c r="AR3808" s="16">
        <f t="shared" si="149"/>
        <v>0</v>
      </c>
      <c r="AS3808" s="5">
        <f t="shared" si="148"/>
        <v>-1.174499999999945E-2</v>
      </c>
    </row>
    <row r="3809" spans="1:45" x14ac:dyDescent="0.25">
      <c r="A3809" s="16" t="s">
        <v>414</v>
      </c>
      <c r="B3809" s="16" t="s">
        <v>157</v>
      </c>
      <c r="C3809" s="16" t="s">
        <v>393</v>
      </c>
      <c r="D3809" s="16">
        <v>2010</v>
      </c>
      <c r="E3809" s="16" t="s">
        <v>4389</v>
      </c>
      <c r="F3809" s="16" t="s">
        <v>414</v>
      </c>
      <c r="G3809" s="10">
        <v>48373.9</v>
      </c>
      <c r="H3809" s="73">
        <v>10.786720000000001</v>
      </c>
      <c r="I3809" s="16">
        <v>309348193</v>
      </c>
      <c r="J3809" s="71">
        <v>1.9E-2</v>
      </c>
      <c r="K3809" s="71">
        <v>0.999</v>
      </c>
      <c r="L3809" s="16">
        <v>5.118182</v>
      </c>
      <c r="M3809" s="16">
        <v>3.182582</v>
      </c>
      <c r="N3809" s="16">
        <v>2.3790779999999998</v>
      </c>
      <c r="O3809" s="16">
        <v>2.3884590000000001</v>
      </c>
      <c r="P3809" s="16">
        <v>2.0646529999999998</v>
      </c>
      <c r="Q3809" s="16">
        <v>1.4367909999999999</v>
      </c>
      <c r="R3809" s="16">
        <v>2.7404999999999999</v>
      </c>
      <c r="S3809" s="16">
        <v>0.311</v>
      </c>
      <c r="T3809" s="16">
        <v>0.12870000000000001</v>
      </c>
      <c r="U3809" s="16">
        <v>5.42</v>
      </c>
      <c r="V3809" s="16">
        <v>35.880000000000003</v>
      </c>
      <c r="W3809" s="16">
        <v>30.94</v>
      </c>
      <c r="X3809" s="16">
        <v>494.97899999999998</v>
      </c>
      <c r="Y3809" s="16">
        <v>84.278499999999994</v>
      </c>
      <c r="Z3809" s="16">
        <v>0.87729999999999997</v>
      </c>
      <c r="AA3809" s="16">
        <v>-1.256788</v>
      </c>
      <c r="AB3809" s="16">
        <v>0.2</v>
      </c>
      <c r="AC3809" s="16">
        <v>0</v>
      </c>
      <c r="AD3809" s="16">
        <v>48.3</v>
      </c>
      <c r="AE3809" s="16">
        <v>47.927399999999999</v>
      </c>
      <c r="AF3809" s="16">
        <v>91.311700000000002</v>
      </c>
      <c r="AG3809" s="43">
        <v>1400000</v>
      </c>
      <c r="AH3809" s="16">
        <v>1.4511000000000001</v>
      </c>
      <c r="AI3809" s="16">
        <v>99.9</v>
      </c>
      <c r="AJ3809" s="16">
        <v>99.1</v>
      </c>
      <c r="AK3809" s="16">
        <v>1.1217999999999999</v>
      </c>
      <c r="AL3809" s="16">
        <v>1.2596000000000001</v>
      </c>
      <c r="AM3809" s="16">
        <v>1.5487</v>
      </c>
      <c r="AN3809" s="16">
        <v>0.43340000000000001</v>
      </c>
      <c r="AO3809" s="16">
        <v>1.4359999999999999</v>
      </c>
      <c r="AP3809" s="16">
        <v>1.6297999999999999</v>
      </c>
      <c r="AQ3809" s="16">
        <v>0.32650000000000001</v>
      </c>
      <c r="AR3809" s="16">
        <f t="shared" si="149"/>
        <v>0</v>
      </c>
      <c r="AS3809" s="5">
        <f t="shared" si="148"/>
        <v>7.7296999999999727E-2</v>
      </c>
    </row>
    <row r="3810" spans="1:45" x14ac:dyDescent="0.25">
      <c r="A3810" s="16" t="s">
        <v>414</v>
      </c>
      <c r="B3810" s="16" t="s">
        <v>157</v>
      </c>
      <c r="C3810" s="16" t="s">
        <v>393</v>
      </c>
      <c r="D3810" s="16">
        <v>2011</v>
      </c>
      <c r="E3810" s="16" t="s">
        <v>4404</v>
      </c>
      <c r="F3810" s="16" t="s">
        <v>414</v>
      </c>
      <c r="G3810" s="10">
        <v>48783.5</v>
      </c>
      <c r="H3810" s="73">
        <v>10.79515</v>
      </c>
      <c r="I3810" s="16">
        <v>311663358</v>
      </c>
      <c r="J3810" s="71">
        <v>1E-3</v>
      </c>
      <c r="K3810" s="71">
        <v>1</v>
      </c>
      <c r="L3810" s="16">
        <v>5.1256219999999999</v>
      </c>
      <c r="M3810" s="16">
        <v>3.2485369999999998</v>
      </c>
      <c r="N3810" s="16">
        <v>2.3646199999999999</v>
      </c>
      <c r="O3810" s="16">
        <v>2.369097</v>
      </c>
      <c r="P3810" s="16">
        <v>2.0377930000000002</v>
      </c>
      <c r="Q3810" s="16">
        <v>1.4526969999999999</v>
      </c>
      <c r="R3810" s="16">
        <v>2.7629000000000001</v>
      </c>
      <c r="S3810" s="16">
        <v>0.31879999999999997</v>
      </c>
      <c r="T3810" s="16">
        <v>0.1313</v>
      </c>
      <c r="U3810" s="16">
        <v>5.2239000000000004</v>
      </c>
      <c r="V3810" s="16">
        <v>35.603999999999999</v>
      </c>
      <c r="W3810" s="16">
        <v>31.292000000000002</v>
      </c>
      <c r="X3810" s="16">
        <v>493.54899999999998</v>
      </c>
      <c r="Y3810" s="16">
        <v>84.337000000000003</v>
      </c>
      <c r="Z3810" s="16">
        <v>0.86980000000000002</v>
      </c>
      <c r="AA3810" s="16">
        <v>-1.2373700000000001</v>
      </c>
      <c r="AB3810" s="16">
        <v>0.2</v>
      </c>
      <c r="AC3810" s="16">
        <v>0</v>
      </c>
      <c r="AD3810" s="16">
        <v>47.8</v>
      </c>
      <c r="AE3810" s="16">
        <v>45.510800000000003</v>
      </c>
      <c r="AF3810" s="16">
        <v>94.440399999999997</v>
      </c>
      <c r="AG3810" s="43">
        <v>1400000</v>
      </c>
      <c r="AH3810" s="16">
        <v>1.4604999999999999</v>
      </c>
      <c r="AI3810" s="16">
        <v>100</v>
      </c>
      <c r="AJ3810" s="16">
        <v>99.1</v>
      </c>
      <c r="AK3810" s="16">
        <v>1.1126</v>
      </c>
      <c r="AL3810" s="16">
        <v>1.2652000000000001</v>
      </c>
      <c r="AM3810" s="16">
        <v>1.5126999999999999</v>
      </c>
      <c r="AN3810" s="16">
        <v>0.59489999999999998</v>
      </c>
      <c r="AO3810" s="16">
        <v>1.4494</v>
      </c>
      <c r="AP3810" s="16">
        <v>1.6052</v>
      </c>
      <c r="AQ3810" s="16">
        <v>0.32650000000000001</v>
      </c>
      <c r="AR3810" s="16">
        <f t="shared" si="149"/>
        <v>0</v>
      </c>
      <c r="AS3810" s="5">
        <f t="shared" si="148"/>
        <v>7.4399999999998911E-3</v>
      </c>
    </row>
    <row r="3811" spans="1:45" x14ac:dyDescent="0.25">
      <c r="A3811" s="16" t="s">
        <v>414</v>
      </c>
      <c r="B3811" s="16" t="s">
        <v>157</v>
      </c>
      <c r="C3811" s="16" t="s">
        <v>393</v>
      </c>
      <c r="D3811" s="16">
        <v>2012</v>
      </c>
      <c r="E3811" s="16" t="s">
        <v>4399</v>
      </c>
      <c r="F3811" s="16" t="s">
        <v>414</v>
      </c>
      <c r="G3811" s="10">
        <v>49497.599999999999</v>
      </c>
      <c r="H3811" s="73">
        <v>10.80968</v>
      </c>
      <c r="I3811" s="16">
        <v>313998379</v>
      </c>
      <c r="J3811" s="71">
        <v>5.0000000000000001E-3</v>
      </c>
      <c r="K3811" s="71">
        <v>1.0049999999999999</v>
      </c>
      <c r="L3811" s="16">
        <v>5.1442639999999997</v>
      </c>
      <c r="M3811" s="16">
        <v>3.302467</v>
      </c>
      <c r="N3811" s="16">
        <v>2.395896</v>
      </c>
      <c r="O3811" s="16">
        <v>2.385548</v>
      </c>
      <c r="P3811" s="16">
        <v>1.9747300000000001</v>
      </c>
      <c r="Q3811" s="16">
        <v>1.460105</v>
      </c>
      <c r="R3811" s="16">
        <v>2.698</v>
      </c>
      <c r="S3811" s="16">
        <v>0.3407</v>
      </c>
      <c r="T3811" s="16">
        <v>0.13200000000000001</v>
      </c>
      <c r="U3811" s="16">
        <v>5.4626999999999999</v>
      </c>
      <c r="V3811" s="16">
        <v>35.328000000000003</v>
      </c>
      <c r="W3811" s="16">
        <v>31.643999999999998</v>
      </c>
      <c r="X3811" s="16">
        <v>492.11900000000003</v>
      </c>
      <c r="Y3811" s="16">
        <v>84.276399999999995</v>
      </c>
      <c r="Z3811" s="16">
        <v>0.87929999999999997</v>
      </c>
      <c r="AA3811" s="16">
        <v>-1.2373700000000001</v>
      </c>
      <c r="AB3811" s="16">
        <v>0.2</v>
      </c>
      <c r="AC3811" s="16">
        <v>0</v>
      </c>
      <c r="AD3811" s="16">
        <v>47.8</v>
      </c>
      <c r="AE3811" s="16">
        <v>43.651200000000003</v>
      </c>
      <c r="AF3811" s="16">
        <v>96.010400000000004</v>
      </c>
      <c r="AG3811" s="43">
        <v>1400000</v>
      </c>
      <c r="AH3811" s="16">
        <v>1.3922000000000001</v>
      </c>
      <c r="AI3811" s="16">
        <v>100</v>
      </c>
      <c r="AJ3811" s="16">
        <v>99.1</v>
      </c>
      <c r="AK3811" s="16">
        <v>1.1428</v>
      </c>
      <c r="AL3811" s="16">
        <v>1.3869</v>
      </c>
      <c r="AM3811" s="16">
        <v>1.5232000000000001</v>
      </c>
      <c r="AN3811" s="16">
        <v>0.63219999999999998</v>
      </c>
      <c r="AO3811" s="16">
        <v>1.2927999999999999</v>
      </c>
      <c r="AP3811" s="16">
        <v>1.6154999999999999</v>
      </c>
      <c r="AQ3811" s="16">
        <v>0.32650000000000001</v>
      </c>
      <c r="AR3811" s="16">
        <f t="shared" si="149"/>
        <v>0</v>
      </c>
      <c r="AS3811" s="5">
        <f t="shared" si="148"/>
        <v>1.8641999999999825E-2</v>
      </c>
    </row>
    <row r="3812" spans="1:45" x14ac:dyDescent="0.25">
      <c r="A3812" s="16" t="s">
        <v>414</v>
      </c>
      <c r="B3812" s="16" t="s">
        <v>157</v>
      </c>
      <c r="C3812" s="16" t="s">
        <v>393</v>
      </c>
      <c r="D3812" s="16">
        <v>2013</v>
      </c>
      <c r="E3812" s="16" t="s">
        <v>4384</v>
      </c>
      <c r="F3812" s="16" t="s">
        <v>414</v>
      </c>
      <c r="G3812" s="10">
        <v>49976.6</v>
      </c>
      <c r="H3812" s="73">
        <v>10.81931</v>
      </c>
      <c r="I3812" s="16">
        <v>316204908</v>
      </c>
      <c r="J3812" s="71">
        <v>1E-3</v>
      </c>
      <c r="K3812" s="71">
        <v>1.006</v>
      </c>
      <c r="L3812" s="16">
        <v>5.1282129999999997</v>
      </c>
      <c r="M3812" s="16">
        <v>3.3667440000000002</v>
      </c>
      <c r="N3812" s="16">
        <v>2.4047399999999999</v>
      </c>
      <c r="O3812" s="16">
        <v>2.355299</v>
      </c>
      <c r="P3812" s="16">
        <v>1.9441059999999999</v>
      </c>
      <c r="Q3812" s="16">
        <v>1.4145840000000001</v>
      </c>
      <c r="R3812" s="16">
        <v>2.7252999999999998</v>
      </c>
      <c r="S3812" s="16">
        <v>0.35770000000000002</v>
      </c>
      <c r="T3812" s="16">
        <v>0.13039999999999999</v>
      </c>
      <c r="U3812" s="16">
        <v>5.4927999999999999</v>
      </c>
      <c r="V3812" s="16">
        <v>35.052</v>
      </c>
      <c r="W3812" s="16">
        <v>31.995999999999999</v>
      </c>
      <c r="X3812" s="16">
        <v>490.61399999999998</v>
      </c>
      <c r="Y3812" s="16">
        <v>83.592799999999997</v>
      </c>
      <c r="Z3812" s="16">
        <v>0.87170000000000003</v>
      </c>
      <c r="AA3812" s="16">
        <v>-1.2334860000000001</v>
      </c>
      <c r="AB3812" s="16">
        <v>0.2</v>
      </c>
      <c r="AC3812" s="16">
        <v>0</v>
      </c>
      <c r="AD3812" s="16">
        <v>47.7</v>
      </c>
      <c r="AE3812" s="16">
        <v>41.628700000000002</v>
      </c>
      <c r="AF3812" s="16">
        <v>97.077699999999993</v>
      </c>
      <c r="AG3812" s="43">
        <v>1400000</v>
      </c>
      <c r="AH3812" s="16">
        <v>1.3773</v>
      </c>
      <c r="AI3812" s="16">
        <v>100</v>
      </c>
      <c r="AJ3812" s="16">
        <v>99.2</v>
      </c>
      <c r="AK3812" s="16">
        <v>1.0847</v>
      </c>
      <c r="AL3812" s="16">
        <v>1.2930999999999999</v>
      </c>
      <c r="AM3812" s="16">
        <v>1.5135000000000001</v>
      </c>
      <c r="AN3812" s="16">
        <v>0.63500000000000001</v>
      </c>
      <c r="AO3812" s="16">
        <v>1.2629999999999999</v>
      </c>
      <c r="AP3812" s="16">
        <v>1.5465</v>
      </c>
      <c r="AQ3812" s="16">
        <v>0.32650000000000001</v>
      </c>
      <c r="AR3812" s="16">
        <f t="shared" si="149"/>
        <v>0</v>
      </c>
      <c r="AS3812" s="5">
        <f t="shared" si="148"/>
        <v>-1.6051000000000037E-2</v>
      </c>
    </row>
    <row r="3813" spans="1:45" x14ac:dyDescent="0.25">
      <c r="A3813" s="16" t="s">
        <v>414</v>
      </c>
      <c r="B3813" s="16" t="s">
        <v>157</v>
      </c>
      <c r="C3813" s="16" t="s">
        <v>393</v>
      </c>
      <c r="D3813" s="16">
        <v>2014</v>
      </c>
      <c r="E3813" s="16" t="s">
        <v>4390</v>
      </c>
      <c r="F3813" s="16" t="s">
        <v>414</v>
      </c>
      <c r="G3813" s="10">
        <v>50782.5</v>
      </c>
      <c r="H3813" s="73">
        <v>10.83531</v>
      </c>
      <c r="I3813" s="16">
        <v>318563456</v>
      </c>
      <c r="J3813" s="71">
        <v>8.0000000000000002E-3</v>
      </c>
      <c r="K3813" s="71">
        <v>1.014</v>
      </c>
      <c r="L3813" s="16">
        <v>5.1624400000000001</v>
      </c>
      <c r="M3813" s="16">
        <v>3.4411399999999999</v>
      </c>
      <c r="N3813" s="16">
        <v>2.4135939999999998</v>
      </c>
      <c r="O3813" s="16">
        <v>2.3466300000000002</v>
      </c>
      <c r="P3813" s="16">
        <v>1.952758</v>
      </c>
      <c r="Q3813" s="16">
        <v>1.4101330000000001</v>
      </c>
      <c r="R3813" s="16">
        <v>2.7770999999999999</v>
      </c>
      <c r="S3813" s="16">
        <v>0.35930000000000001</v>
      </c>
      <c r="T3813" s="16">
        <v>0.13469999999999999</v>
      </c>
      <c r="U3813" s="16">
        <v>5.5229999999999997</v>
      </c>
      <c r="V3813" s="16">
        <v>34.776000000000003</v>
      </c>
      <c r="W3813" s="16">
        <v>32.347999999999999</v>
      </c>
      <c r="X3813" s="16">
        <v>489.108</v>
      </c>
      <c r="Y3813" s="16">
        <v>83.14</v>
      </c>
      <c r="Z3813" s="16">
        <v>0.87029999999999996</v>
      </c>
      <c r="AA3813" s="16">
        <v>-1.2443599999999999</v>
      </c>
      <c r="AB3813" s="16">
        <v>0.2</v>
      </c>
      <c r="AC3813" s="16">
        <v>0</v>
      </c>
      <c r="AD3813" s="16">
        <v>47.98</v>
      </c>
      <c r="AE3813" s="16">
        <v>39.833199999999998</v>
      </c>
      <c r="AF3813" s="16">
        <v>110.20399999999999</v>
      </c>
      <c r="AG3813" s="43">
        <v>1400000</v>
      </c>
      <c r="AH3813" s="16">
        <v>1.3625</v>
      </c>
      <c r="AI3813" s="16">
        <v>100</v>
      </c>
      <c r="AJ3813" s="16">
        <v>99.2</v>
      </c>
      <c r="AK3813" s="16">
        <v>1.0617000000000001</v>
      </c>
      <c r="AL3813" s="16">
        <v>1.3228</v>
      </c>
      <c r="AM3813" s="16">
        <v>1.4574</v>
      </c>
      <c r="AN3813" s="16">
        <v>0.57530000000000003</v>
      </c>
      <c r="AO3813" s="16">
        <v>1.2718</v>
      </c>
      <c r="AP3813" s="16">
        <v>1.6147</v>
      </c>
      <c r="AQ3813" s="16">
        <v>0.32650000000000001</v>
      </c>
      <c r="AR3813" s="16">
        <f t="shared" si="149"/>
        <v>0</v>
      </c>
      <c r="AS3813" s="5">
        <f t="shared" si="148"/>
        <v>3.4227000000000452E-2</v>
      </c>
    </row>
    <row r="3814" spans="1:45" x14ac:dyDescent="0.25">
      <c r="A3814" s="16" t="s">
        <v>405</v>
      </c>
      <c r="B3814" s="16" t="s">
        <v>158</v>
      </c>
      <c r="C3814" s="16" t="s">
        <v>395</v>
      </c>
      <c r="D3814" s="16">
        <v>1985</v>
      </c>
      <c r="E3814" s="16" t="s">
        <v>4440</v>
      </c>
      <c r="F3814" s="16" t="s">
        <v>591</v>
      </c>
      <c r="G3814" s="10"/>
      <c r="H3814" s="73"/>
      <c r="I3814" s="16" t="s">
        <v>6700</v>
      </c>
      <c r="J3814" s="71">
        <v>0</v>
      </c>
      <c r="K3814" s="71">
        <v>1</v>
      </c>
      <c r="L3814" s="16">
        <v>-1.1932689999999999</v>
      </c>
      <c r="M3814" s="16">
        <v>-0.48753649999999998</v>
      </c>
      <c r="N3814" s="16">
        <v>0.1868021</v>
      </c>
      <c r="O3814" s="16">
        <v>-0.88040289999999999</v>
      </c>
      <c r="P3814" s="16">
        <v>-0.100608</v>
      </c>
      <c r="Q3814" s="16">
        <v>-1.4251659999999999</v>
      </c>
      <c r="R3814" s="16">
        <v>0.1978</v>
      </c>
      <c r="S3814" s="16">
        <v>2.3400000000000001E-2</v>
      </c>
      <c r="T3814" s="16">
        <v>5.0000000000000001E-4</v>
      </c>
      <c r="U3814" s="16">
        <v>3.1806000000000001</v>
      </c>
      <c r="V3814" s="16">
        <v>39.46</v>
      </c>
      <c r="W3814" s="16">
        <v>7.33</v>
      </c>
      <c r="X3814" s="16">
        <v>399.238</v>
      </c>
      <c r="Y3814" s="16">
        <v>7.9843999999999999</v>
      </c>
      <c r="Z3814" s="16">
        <v>0.16120000000000001</v>
      </c>
      <c r="AA3814" s="16">
        <v>-0.41200599999999998</v>
      </c>
      <c r="AB3814" s="16">
        <v>0.19</v>
      </c>
      <c r="AC3814" s="16">
        <v>8.67</v>
      </c>
      <c r="AD3814" s="16">
        <v>34.56</v>
      </c>
      <c r="AE3814" s="16">
        <v>5.1012000000000004</v>
      </c>
      <c r="AF3814" s="16">
        <v>0</v>
      </c>
      <c r="AG3814" s="16">
        <v>247914</v>
      </c>
      <c r="AH3814" s="16">
        <v>0.27189999999999998</v>
      </c>
      <c r="AI3814" s="16">
        <v>78.045500000000004</v>
      </c>
      <c r="AJ3814" s="16">
        <v>90.909099999999995</v>
      </c>
      <c r="AK3814" s="16">
        <v>-1.4395</v>
      </c>
      <c r="AL3814" s="16">
        <v>-0.82110000000000005</v>
      </c>
      <c r="AM3814" s="16">
        <v>-1.5299</v>
      </c>
      <c r="AN3814" s="16">
        <v>-1.6923999999999999</v>
      </c>
      <c r="AO3814" s="16">
        <v>-2.2185000000000001</v>
      </c>
      <c r="AP3814" s="16">
        <v>-1.1692</v>
      </c>
      <c r="AQ3814" s="16">
        <v>1.1463000000000001</v>
      </c>
      <c r="AR3814" s="16">
        <f t="shared" si="149"/>
        <v>1</v>
      </c>
      <c r="AS3814" s="5">
        <f t="shared" si="148"/>
        <v>0</v>
      </c>
    </row>
    <row r="3815" spans="1:45" x14ac:dyDescent="0.25">
      <c r="A3815" s="16" t="s">
        <v>405</v>
      </c>
      <c r="B3815" s="16" t="s">
        <v>158</v>
      </c>
      <c r="C3815" s="16" t="s">
        <v>395</v>
      </c>
      <c r="D3815" s="16">
        <v>1986</v>
      </c>
      <c r="E3815" s="16" t="s">
        <v>4445</v>
      </c>
      <c r="F3815" s="16" t="s">
        <v>591</v>
      </c>
      <c r="G3815" s="10"/>
      <c r="H3815" s="73"/>
      <c r="I3815" s="16" t="s">
        <v>6700</v>
      </c>
      <c r="J3815" s="71">
        <v>0</v>
      </c>
      <c r="K3815" s="71">
        <v>1</v>
      </c>
      <c r="L3815" s="16">
        <v>-1.1721459999999999</v>
      </c>
      <c r="M3815" s="16">
        <v>-0.4952221</v>
      </c>
      <c r="N3815" s="16">
        <v>0.22892680000000001</v>
      </c>
      <c r="O3815" s="16">
        <v>-0.88184989999999996</v>
      </c>
      <c r="P3815" s="16">
        <v>-9.4082600000000002E-2</v>
      </c>
      <c r="Q3815" s="16">
        <v>-1.417351</v>
      </c>
      <c r="R3815" s="16">
        <v>0.1978</v>
      </c>
      <c r="S3815" s="16">
        <v>2.2599999999999999E-2</v>
      </c>
      <c r="T3815" s="16">
        <v>0</v>
      </c>
      <c r="U3815" s="16">
        <v>3.2425000000000002</v>
      </c>
      <c r="V3815" s="16">
        <v>41.095999999999997</v>
      </c>
      <c r="W3815" s="16">
        <v>7.41</v>
      </c>
      <c r="X3815" s="16">
        <v>398.55200000000002</v>
      </c>
      <c r="Y3815" s="16">
        <v>9.5056999999999992</v>
      </c>
      <c r="Z3815" s="16">
        <v>0.14119999999999999</v>
      </c>
      <c r="AA3815" s="16">
        <v>-0.4213269</v>
      </c>
      <c r="AB3815" s="16">
        <v>0.19</v>
      </c>
      <c r="AC3815" s="16">
        <v>8.67</v>
      </c>
      <c r="AD3815" s="16">
        <v>34.799999999999997</v>
      </c>
      <c r="AE3815" s="16">
        <v>5.4050000000000002</v>
      </c>
      <c r="AF3815" s="16">
        <v>0</v>
      </c>
      <c r="AG3815" s="16">
        <v>244971</v>
      </c>
      <c r="AH3815" s="16">
        <v>0.27139999999999997</v>
      </c>
      <c r="AI3815" s="16">
        <v>78.896699999999996</v>
      </c>
      <c r="AJ3815" s="16">
        <v>90.762100000000004</v>
      </c>
      <c r="AK3815" s="16">
        <v>-1.4612000000000001</v>
      </c>
      <c r="AL3815" s="16">
        <v>-0.83350000000000002</v>
      </c>
      <c r="AM3815" s="16">
        <v>-1.5031000000000001</v>
      </c>
      <c r="AN3815" s="16">
        <v>-1.6601999999999999</v>
      </c>
      <c r="AO3815" s="16">
        <v>-2.1937000000000002</v>
      </c>
      <c r="AP3815" s="16">
        <v>-1.1720999999999999</v>
      </c>
      <c r="AQ3815" s="16">
        <v>1.1463000000000001</v>
      </c>
      <c r="AR3815" s="16">
        <f t="shared" si="149"/>
        <v>1</v>
      </c>
      <c r="AS3815" s="5">
        <f t="shared" si="148"/>
        <v>2.1123000000000003E-2</v>
      </c>
    </row>
    <row r="3816" spans="1:45" x14ac:dyDescent="0.25">
      <c r="A3816" s="16" t="s">
        <v>405</v>
      </c>
      <c r="B3816" s="16" t="s">
        <v>158</v>
      </c>
      <c r="C3816" s="16" t="s">
        <v>395</v>
      </c>
      <c r="D3816" s="16">
        <v>1987</v>
      </c>
      <c r="E3816" s="16" t="s">
        <v>4457</v>
      </c>
      <c r="F3816" s="16" t="s">
        <v>591</v>
      </c>
      <c r="G3816" s="10">
        <v>940.46600000000001</v>
      </c>
      <c r="H3816" s="73">
        <v>6.8463750000000001</v>
      </c>
      <c r="I3816" s="16" t="s">
        <v>6700</v>
      </c>
      <c r="J3816" s="71">
        <v>0</v>
      </c>
      <c r="K3816" s="71">
        <v>1</v>
      </c>
      <c r="L3816" s="16">
        <v>-1.11687</v>
      </c>
      <c r="M3816" s="16">
        <v>-0.49824750000000001</v>
      </c>
      <c r="N3816" s="16">
        <v>0.27470559999999999</v>
      </c>
      <c r="O3816" s="16">
        <v>-0.8178803</v>
      </c>
      <c r="P3816" s="16">
        <v>-8.7080699999999997E-2</v>
      </c>
      <c r="Q3816" s="16">
        <v>-1.409537</v>
      </c>
      <c r="R3816" s="16">
        <v>0.1978</v>
      </c>
      <c r="S3816" s="16">
        <v>2.18E-2</v>
      </c>
      <c r="T3816" s="16">
        <v>0</v>
      </c>
      <c r="U3816" s="16">
        <v>3.3045</v>
      </c>
      <c r="V3816" s="16">
        <v>42.731999999999999</v>
      </c>
      <c r="W3816" s="16">
        <v>7.49</v>
      </c>
      <c r="X3816" s="16">
        <v>398.43799999999999</v>
      </c>
      <c r="Y3816" s="16">
        <v>11.026999999999999</v>
      </c>
      <c r="Z3816" s="16">
        <v>0.15620000000000001</v>
      </c>
      <c r="AA3816" s="16">
        <v>-0.43064799999999998</v>
      </c>
      <c r="AB3816" s="16">
        <v>0.19</v>
      </c>
      <c r="AC3816" s="16">
        <v>8.67</v>
      </c>
      <c r="AD3816" s="16">
        <v>35.04</v>
      </c>
      <c r="AE3816" s="16">
        <v>5.7458999999999998</v>
      </c>
      <c r="AF3816" s="16">
        <v>0</v>
      </c>
      <c r="AG3816" s="16">
        <v>242028</v>
      </c>
      <c r="AH3816" s="16">
        <v>0.27089999999999997</v>
      </c>
      <c r="AI3816" s="16">
        <v>79.748000000000005</v>
      </c>
      <c r="AJ3816" s="16">
        <v>90.614999999999995</v>
      </c>
      <c r="AK3816" s="16">
        <v>-1.4830000000000001</v>
      </c>
      <c r="AL3816" s="16">
        <v>-0.8458</v>
      </c>
      <c r="AM3816" s="16">
        <v>-1.4763999999999999</v>
      </c>
      <c r="AN3816" s="16">
        <v>-1.6279999999999999</v>
      </c>
      <c r="AO3816" s="16">
        <v>-2.1688999999999998</v>
      </c>
      <c r="AP3816" s="16">
        <v>-1.1749000000000001</v>
      </c>
      <c r="AQ3816" s="16">
        <v>1.1463000000000001</v>
      </c>
      <c r="AR3816" s="16">
        <f t="shared" si="149"/>
        <v>1</v>
      </c>
      <c r="AS3816" s="5">
        <f t="shared" si="148"/>
        <v>5.5275999999999881E-2</v>
      </c>
    </row>
    <row r="3817" spans="1:45" x14ac:dyDescent="0.25">
      <c r="A3817" s="16" t="s">
        <v>405</v>
      </c>
      <c r="B3817" s="16" t="s">
        <v>158</v>
      </c>
      <c r="C3817" s="16" t="s">
        <v>395</v>
      </c>
      <c r="D3817" s="16">
        <v>1988</v>
      </c>
      <c r="E3817" s="16" t="s">
        <v>4458</v>
      </c>
      <c r="F3817" s="16" t="s">
        <v>591</v>
      </c>
      <c r="G3817" s="10">
        <v>1001.6</v>
      </c>
      <c r="H3817" s="73">
        <v>6.909357</v>
      </c>
      <c r="I3817" s="16" t="s">
        <v>6700</v>
      </c>
      <c r="J3817" s="71">
        <v>0</v>
      </c>
      <c r="K3817" s="71">
        <v>1</v>
      </c>
      <c r="L3817" s="16">
        <v>-1.067043</v>
      </c>
      <c r="M3817" s="16">
        <v>-0.49568089999999998</v>
      </c>
      <c r="N3817" s="16">
        <v>0.31771549999999998</v>
      </c>
      <c r="O3817" s="16">
        <v>-0.76867839999999998</v>
      </c>
      <c r="P3817" s="16">
        <v>-7.9647999999999997E-2</v>
      </c>
      <c r="Q3817" s="16">
        <v>-1.4017189999999999</v>
      </c>
      <c r="R3817" s="16">
        <v>0.1978</v>
      </c>
      <c r="S3817" s="16">
        <v>2.1000000000000001E-2</v>
      </c>
      <c r="T3817" s="16">
        <v>5.9999999999999995E-4</v>
      </c>
      <c r="U3817" s="16">
        <v>3.3664499999999999</v>
      </c>
      <c r="V3817" s="16">
        <v>44.368000000000002</v>
      </c>
      <c r="W3817" s="16">
        <v>7.57</v>
      </c>
      <c r="X3817" s="16">
        <v>397.89</v>
      </c>
      <c r="Y3817" s="16">
        <v>12.5482</v>
      </c>
      <c r="Z3817" s="16">
        <v>0.1633</v>
      </c>
      <c r="AA3817" s="16">
        <v>-0.439969</v>
      </c>
      <c r="AB3817" s="16">
        <v>0.19</v>
      </c>
      <c r="AC3817" s="16">
        <v>8.67</v>
      </c>
      <c r="AD3817" s="16">
        <v>35.28</v>
      </c>
      <c r="AE3817" s="16">
        <v>6.1203000000000003</v>
      </c>
      <c r="AF3817" s="16">
        <v>0</v>
      </c>
      <c r="AG3817" s="16">
        <v>239085</v>
      </c>
      <c r="AH3817" s="16">
        <v>0.27039999999999997</v>
      </c>
      <c r="AI3817" s="16">
        <v>80.599199999999996</v>
      </c>
      <c r="AJ3817" s="16">
        <v>90.468000000000004</v>
      </c>
      <c r="AK3817" s="16">
        <v>-1.5046999999999999</v>
      </c>
      <c r="AL3817" s="16">
        <v>-0.85819999999999996</v>
      </c>
      <c r="AM3817" s="16">
        <v>-1.4496</v>
      </c>
      <c r="AN3817" s="16">
        <v>-1.5959000000000001</v>
      </c>
      <c r="AO3817" s="16">
        <v>-2.1440999999999999</v>
      </c>
      <c r="AP3817" s="16">
        <v>-1.1777</v>
      </c>
      <c r="AQ3817" s="16">
        <v>1.1463000000000001</v>
      </c>
      <c r="AR3817" s="16">
        <f t="shared" si="149"/>
        <v>1</v>
      </c>
      <c r="AS3817" s="5">
        <f t="shared" si="148"/>
        <v>4.9827000000000066E-2</v>
      </c>
    </row>
    <row r="3818" spans="1:45" x14ac:dyDescent="0.25">
      <c r="A3818" s="16" t="s">
        <v>405</v>
      </c>
      <c r="B3818" s="16" t="s">
        <v>158</v>
      </c>
      <c r="C3818" s="16" t="s">
        <v>395</v>
      </c>
      <c r="D3818" s="16">
        <v>1989</v>
      </c>
      <c r="E3818" s="16" t="s">
        <v>4464</v>
      </c>
      <c r="F3818" s="16" t="s">
        <v>591</v>
      </c>
      <c r="G3818" s="10">
        <v>1007.87</v>
      </c>
      <c r="H3818" s="73">
        <v>6.915591</v>
      </c>
      <c r="I3818" s="16" t="s">
        <v>6700</v>
      </c>
      <c r="J3818" s="71">
        <v>0</v>
      </c>
      <c r="K3818" s="71">
        <v>1</v>
      </c>
      <c r="L3818" s="16">
        <v>-1.015428</v>
      </c>
      <c r="M3818" s="16">
        <v>-0.49739620000000001</v>
      </c>
      <c r="N3818" s="16">
        <v>0.34293279999999998</v>
      </c>
      <c r="O3818" s="16">
        <v>-0.69835400000000003</v>
      </c>
      <c r="P3818" s="16">
        <v>-6.8382299999999993E-2</v>
      </c>
      <c r="Q3818" s="16">
        <v>-1.39394</v>
      </c>
      <c r="R3818" s="16">
        <v>0.1978</v>
      </c>
      <c r="S3818" s="16">
        <v>2.0299999999999999E-2</v>
      </c>
      <c r="T3818" s="16">
        <v>6.9999999999999999E-4</v>
      </c>
      <c r="U3818" s="16">
        <v>3.42835</v>
      </c>
      <c r="V3818" s="16">
        <v>46.003999999999998</v>
      </c>
      <c r="W3818" s="16">
        <v>7.65</v>
      </c>
      <c r="X3818" s="16">
        <v>394.553</v>
      </c>
      <c r="Y3818" s="16">
        <v>14.0695</v>
      </c>
      <c r="Z3818" s="16">
        <v>0.1817</v>
      </c>
      <c r="AA3818" s="16">
        <v>-0.44929010000000003</v>
      </c>
      <c r="AB3818" s="16">
        <v>0.19</v>
      </c>
      <c r="AC3818" s="16">
        <v>8.67</v>
      </c>
      <c r="AD3818" s="16">
        <v>35.520000000000003</v>
      </c>
      <c r="AE3818" s="16">
        <v>6.7241999999999997</v>
      </c>
      <c r="AF3818" s="16">
        <v>0</v>
      </c>
      <c r="AG3818" s="16">
        <v>236141</v>
      </c>
      <c r="AH3818" s="16">
        <v>0.27195000000000003</v>
      </c>
      <c r="AI3818" s="16">
        <v>81.450500000000005</v>
      </c>
      <c r="AJ3818" s="16">
        <v>90.320899999999995</v>
      </c>
      <c r="AK3818" s="16">
        <v>-1.5265</v>
      </c>
      <c r="AL3818" s="16">
        <v>-0.87060000000000004</v>
      </c>
      <c r="AM3818" s="16">
        <v>-1.4229000000000001</v>
      </c>
      <c r="AN3818" s="16">
        <v>-1.5637000000000001</v>
      </c>
      <c r="AO3818" s="16">
        <v>-2.1193</v>
      </c>
      <c r="AP3818" s="16">
        <v>-1.1806000000000001</v>
      </c>
      <c r="AQ3818" s="16">
        <v>1.1463000000000001</v>
      </c>
      <c r="AR3818" s="16">
        <f t="shared" si="149"/>
        <v>1</v>
      </c>
      <c r="AS3818" s="5">
        <f t="shared" si="148"/>
        <v>5.1614999999999966E-2</v>
      </c>
    </row>
    <row r="3819" spans="1:45" x14ac:dyDescent="0.25">
      <c r="A3819" s="16" t="s">
        <v>405</v>
      </c>
      <c r="B3819" s="16" t="s">
        <v>158</v>
      </c>
      <c r="C3819" s="16" t="s">
        <v>395</v>
      </c>
      <c r="D3819" s="16">
        <v>1990</v>
      </c>
      <c r="E3819" s="16" t="s">
        <v>4451</v>
      </c>
      <c r="F3819" s="16" t="s">
        <v>591</v>
      </c>
      <c r="G3819" s="10">
        <v>997.48800000000006</v>
      </c>
      <c r="H3819" s="73">
        <v>6.90524</v>
      </c>
      <c r="I3819" s="16" t="s">
        <v>6700</v>
      </c>
      <c r="J3819" s="71">
        <v>0</v>
      </c>
      <c r="K3819" s="71">
        <v>1</v>
      </c>
      <c r="L3819" s="16">
        <v>-0.96678229999999998</v>
      </c>
      <c r="M3819" s="16">
        <v>-0.50042160000000002</v>
      </c>
      <c r="N3819" s="16">
        <v>0.38750839999999998</v>
      </c>
      <c r="O3819" s="16">
        <v>-0.67699869999999995</v>
      </c>
      <c r="P3819" s="16">
        <v>-3.2098599999999998E-2</v>
      </c>
      <c r="Q3819" s="16">
        <v>-1.3861410000000001</v>
      </c>
      <c r="R3819" s="16">
        <v>0.1978</v>
      </c>
      <c r="S3819" s="16">
        <v>1.95E-2</v>
      </c>
      <c r="T3819" s="16">
        <v>6.9999999999999999E-4</v>
      </c>
      <c r="U3819" s="16">
        <v>3.4903499999999998</v>
      </c>
      <c r="V3819" s="16">
        <v>47.64</v>
      </c>
      <c r="W3819" s="16">
        <v>7.73</v>
      </c>
      <c r="X3819" s="16">
        <v>394.25</v>
      </c>
      <c r="Y3819" s="16">
        <v>15.5908</v>
      </c>
      <c r="Z3819" s="16">
        <v>0.1739</v>
      </c>
      <c r="AA3819" s="16">
        <v>-0.45861109999999999</v>
      </c>
      <c r="AB3819" s="16">
        <v>0.19</v>
      </c>
      <c r="AC3819" s="16">
        <v>8.67</v>
      </c>
      <c r="AD3819" s="16">
        <v>35.76</v>
      </c>
      <c r="AE3819" s="16">
        <v>6.8247999999999998</v>
      </c>
      <c r="AF3819" s="16">
        <v>0</v>
      </c>
      <c r="AG3819" s="16">
        <v>274622</v>
      </c>
      <c r="AH3819" s="16">
        <v>0.27929999999999999</v>
      </c>
      <c r="AI3819" s="16">
        <v>83.7</v>
      </c>
      <c r="AJ3819" s="16">
        <v>90</v>
      </c>
      <c r="AK3819" s="16">
        <v>-1.5482</v>
      </c>
      <c r="AL3819" s="16">
        <v>-0.88300000000000001</v>
      </c>
      <c r="AM3819" s="16">
        <v>-1.3962000000000001</v>
      </c>
      <c r="AN3819" s="16">
        <v>-1.5316000000000001</v>
      </c>
      <c r="AO3819" s="16">
        <v>-2.0945</v>
      </c>
      <c r="AP3819" s="16">
        <v>-1.1834</v>
      </c>
      <c r="AQ3819" s="16">
        <v>1.1463000000000001</v>
      </c>
      <c r="AR3819" s="16">
        <f t="shared" si="149"/>
        <v>1</v>
      </c>
      <c r="AS3819" s="5">
        <f t="shared" si="148"/>
        <v>4.8645700000000014E-2</v>
      </c>
    </row>
    <row r="3820" spans="1:45" x14ac:dyDescent="0.25">
      <c r="A3820" s="16" t="s">
        <v>405</v>
      </c>
      <c r="B3820" s="16" t="s">
        <v>158</v>
      </c>
      <c r="C3820" s="16" t="s">
        <v>395</v>
      </c>
      <c r="D3820" s="16">
        <v>1991</v>
      </c>
      <c r="E3820" s="16" t="s">
        <v>4462</v>
      </c>
      <c r="F3820" s="16" t="s">
        <v>591</v>
      </c>
      <c r="G3820" s="10">
        <v>971.64099999999996</v>
      </c>
      <c r="H3820" s="73">
        <v>6.8789860000000003</v>
      </c>
      <c r="I3820" s="16" t="s">
        <v>6700</v>
      </c>
      <c r="J3820" s="71">
        <v>0</v>
      </c>
      <c r="K3820" s="71">
        <v>1</v>
      </c>
      <c r="L3820" s="16">
        <v>-0.92397339999999994</v>
      </c>
      <c r="M3820" s="16">
        <v>-0.50344719999999998</v>
      </c>
      <c r="N3820" s="16">
        <v>0.40054859999999998</v>
      </c>
      <c r="O3820" s="16">
        <v>-0.59552119999999997</v>
      </c>
      <c r="P3820" s="16">
        <v>-3.8029300000000002E-2</v>
      </c>
      <c r="Q3820" s="16">
        <v>-1.3783080000000001</v>
      </c>
      <c r="R3820" s="16">
        <v>0.1978</v>
      </c>
      <c r="S3820" s="16">
        <v>1.8700000000000001E-2</v>
      </c>
      <c r="T3820" s="16">
        <v>6.9999999999999999E-4</v>
      </c>
      <c r="U3820" s="16">
        <v>3.5522999999999998</v>
      </c>
      <c r="V3820" s="16">
        <v>49.802</v>
      </c>
      <c r="W3820" s="16">
        <v>7.6539999999999999</v>
      </c>
      <c r="X3820" s="16">
        <v>388.70499999999998</v>
      </c>
      <c r="Y3820" s="16">
        <v>17.112100000000002</v>
      </c>
      <c r="Z3820" s="16">
        <v>0.19120000000000001</v>
      </c>
      <c r="AA3820" s="16">
        <v>-0.50676980000000005</v>
      </c>
      <c r="AB3820" s="16">
        <v>0.19</v>
      </c>
      <c r="AC3820" s="16">
        <v>8.67</v>
      </c>
      <c r="AD3820" s="16">
        <v>37</v>
      </c>
      <c r="AE3820" s="16">
        <v>6.9310999999999998</v>
      </c>
      <c r="AF3820" s="16">
        <v>0</v>
      </c>
      <c r="AG3820" s="16">
        <v>258519</v>
      </c>
      <c r="AH3820" s="16">
        <v>0.28389999999999999</v>
      </c>
      <c r="AI3820" s="16">
        <v>83.7</v>
      </c>
      <c r="AJ3820" s="16">
        <v>89.9</v>
      </c>
      <c r="AK3820" s="16">
        <v>-1.57</v>
      </c>
      <c r="AL3820" s="16">
        <v>-0.89529999999999998</v>
      </c>
      <c r="AM3820" s="16">
        <v>-1.3694</v>
      </c>
      <c r="AN3820" s="16">
        <v>-1.4994000000000001</v>
      </c>
      <c r="AO3820" s="16">
        <v>-2.0697000000000001</v>
      </c>
      <c r="AP3820" s="16">
        <v>-1.1861999999999999</v>
      </c>
      <c r="AQ3820" s="16">
        <v>1.1463000000000001</v>
      </c>
      <c r="AR3820" s="16">
        <f t="shared" si="149"/>
        <v>1</v>
      </c>
      <c r="AS3820" s="5">
        <f t="shared" si="148"/>
        <v>4.2808900000000039E-2</v>
      </c>
    </row>
    <row r="3821" spans="1:45" x14ac:dyDescent="0.25">
      <c r="A3821" s="16" t="s">
        <v>405</v>
      </c>
      <c r="B3821" s="16" t="s">
        <v>158</v>
      </c>
      <c r="C3821" s="16" t="s">
        <v>395</v>
      </c>
      <c r="D3821" s="16">
        <v>1992</v>
      </c>
      <c r="E3821" s="16" t="s">
        <v>4441</v>
      </c>
      <c r="F3821" s="16" t="s">
        <v>591</v>
      </c>
      <c r="G3821" s="10">
        <v>842.82399999999996</v>
      </c>
      <c r="H3821" s="73">
        <v>6.7367590000000002</v>
      </c>
      <c r="I3821" s="16" t="s">
        <v>6700</v>
      </c>
      <c r="J3821" s="71">
        <v>0</v>
      </c>
      <c r="K3821" s="71">
        <v>1</v>
      </c>
      <c r="L3821" s="16">
        <v>-0.90591759999999999</v>
      </c>
      <c r="M3821" s="16">
        <v>-0.51113280000000005</v>
      </c>
      <c r="N3821" s="16">
        <v>0.41568300000000002</v>
      </c>
      <c r="O3821" s="16">
        <v>-0.56666989999999995</v>
      </c>
      <c r="P3821" s="16">
        <v>-4.2412900000000003E-2</v>
      </c>
      <c r="Q3821" s="16">
        <v>-1.3705270000000001</v>
      </c>
      <c r="R3821" s="16">
        <v>0.1978</v>
      </c>
      <c r="S3821" s="16">
        <v>1.7899999999999999E-2</v>
      </c>
      <c r="T3821" s="16">
        <v>2.0000000000000001E-4</v>
      </c>
      <c r="U3821" s="16">
        <v>3.6142500000000002</v>
      </c>
      <c r="V3821" s="16">
        <v>51.963999999999999</v>
      </c>
      <c r="W3821" s="16">
        <v>7.5780000000000003</v>
      </c>
      <c r="X3821" s="16">
        <v>383.488</v>
      </c>
      <c r="Y3821" s="16">
        <v>18.633400000000002</v>
      </c>
      <c r="Z3821" s="16">
        <v>0.18840000000000001</v>
      </c>
      <c r="AA3821" s="16">
        <v>-0.51065360000000004</v>
      </c>
      <c r="AB3821" s="16">
        <v>0.19</v>
      </c>
      <c r="AC3821" s="16">
        <v>8.67</v>
      </c>
      <c r="AD3821" s="16">
        <v>37.1</v>
      </c>
      <c r="AE3821" s="16">
        <v>7.0998000000000001</v>
      </c>
      <c r="AF3821" s="16">
        <v>0</v>
      </c>
      <c r="AG3821" s="16">
        <v>237358</v>
      </c>
      <c r="AH3821" s="16">
        <v>0.29535</v>
      </c>
      <c r="AI3821" s="16">
        <v>83.6</v>
      </c>
      <c r="AJ3821" s="16">
        <v>89.9</v>
      </c>
      <c r="AK3821" s="16">
        <v>-1.5916999999999999</v>
      </c>
      <c r="AL3821" s="16">
        <v>-0.90769999999999995</v>
      </c>
      <c r="AM3821" s="16">
        <v>-1.3427</v>
      </c>
      <c r="AN3821" s="16">
        <v>-1.4673</v>
      </c>
      <c r="AO3821" s="16">
        <v>-2.0449000000000002</v>
      </c>
      <c r="AP3821" s="16">
        <v>-1.1891</v>
      </c>
      <c r="AQ3821" s="16">
        <v>1.1463000000000001</v>
      </c>
      <c r="AR3821" s="16">
        <f t="shared" si="149"/>
        <v>1</v>
      </c>
      <c r="AS3821" s="5">
        <f t="shared" si="148"/>
        <v>1.8055799999999955E-2</v>
      </c>
    </row>
    <row r="3822" spans="1:45" x14ac:dyDescent="0.25">
      <c r="A3822" s="16" t="s">
        <v>405</v>
      </c>
      <c r="B3822" s="16" t="s">
        <v>158</v>
      </c>
      <c r="C3822" s="16" t="s">
        <v>395</v>
      </c>
      <c r="D3822" s="16">
        <v>1993</v>
      </c>
      <c r="E3822" s="16" t="s">
        <v>4452</v>
      </c>
      <c r="F3822" s="16" t="s">
        <v>591</v>
      </c>
      <c r="G3822" s="10">
        <v>804.93799999999999</v>
      </c>
      <c r="H3822" s="73">
        <v>6.6907649999999999</v>
      </c>
      <c r="I3822" s="16" t="s">
        <v>6700</v>
      </c>
      <c r="J3822" s="71">
        <v>0</v>
      </c>
      <c r="K3822" s="71">
        <v>1</v>
      </c>
      <c r="L3822" s="16">
        <v>-0.7209373</v>
      </c>
      <c r="M3822" s="16">
        <v>-0.4490691</v>
      </c>
      <c r="N3822" s="16">
        <v>0.74680100000000005</v>
      </c>
      <c r="O3822" s="16">
        <v>-0.53977569999999997</v>
      </c>
      <c r="P3822" s="16">
        <v>-5.28794E-2</v>
      </c>
      <c r="Q3822" s="16">
        <v>-1.3627119999999999</v>
      </c>
      <c r="R3822" s="16">
        <v>0.1978</v>
      </c>
      <c r="S3822" s="16">
        <v>3.1600000000000003E-2</v>
      </c>
      <c r="T3822" s="16">
        <v>1.2999999999999999E-3</v>
      </c>
      <c r="U3822" s="16">
        <v>6.1797000000000004</v>
      </c>
      <c r="V3822" s="16">
        <v>54.125999999999998</v>
      </c>
      <c r="W3822" s="16">
        <v>7.5019999999999998</v>
      </c>
      <c r="X3822" s="16">
        <v>386.536</v>
      </c>
      <c r="Y3822" s="16">
        <v>20.154699999999998</v>
      </c>
      <c r="Z3822" s="16">
        <v>0.1895</v>
      </c>
      <c r="AA3822" s="16">
        <v>-0.48735099999999998</v>
      </c>
      <c r="AB3822" s="16">
        <v>0.19</v>
      </c>
      <c r="AC3822" s="16">
        <v>8.67</v>
      </c>
      <c r="AD3822" s="16">
        <v>36.5</v>
      </c>
      <c r="AE3822" s="16">
        <v>7.0076000000000001</v>
      </c>
      <c r="AF3822" s="16">
        <v>2.3E-3</v>
      </c>
      <c r="AG3822" s="16">
        <v>223995</v>
      </c>
      <c r="AH3822" s="16">
        <v>0.29370000000000002</v>
      </c>
      <c r="AI3822" s="16">
        <v>83.5</v>
      </c>
      <c r="AJ3822" s="16">
        <v>89.8</v>
      </c>
      <c r="AK3822" s="16">
        <v>-1.6134999999999999</v>
      </c>
      <c r="AL3822" s="16">
        <v>-0.92010000000000003</v>
      </c>
      <c r="AM3822" s="16">
        <v>-1.3159000000000001</v>
      </c>
      <c r="AN3822" s="16">
        <v>-1.4351</v>
      </c>
      <c r="AO3822" s="16">
        <v>-2.0200999999999998</v>
      </c>
      <c r="AP3822" s="16">
        <v>-1.1919</v>
      </c>
      <c r="AQ3822" s="16">
        <v>1.1463000000000001</v>
      </c>
      <c r="AR3822" s="16">
        <f t="shared" si="149"/>
        <v>1</v>
      </c>
      <c r="AS3822" s="5">
        <f t="shared" si="148"/>
        <v>0.18498029999999999</v>
      </c>
    </row>
    <row r="3823" spans="1:45" x14ac:dyDescent="0.25">
      <c r="A3823" s="16" t="s">
        <v>405</v>
      </c>
      <c r="B3823" s="16" t="s">
        <v>158</v>
      </c>
      <c r="C3823" s="16" t="s">
        <v>395</v>
      </c>
      <c r="D3823" s="16">
        <v>1994</v>
      </c>
      <c r="E3823" s="16" t="s">
        <v>4449</v>
      </c>
      <c r="F3823" s="16" t="s">
        <v>591</v>
      </c>
      <c r="G3823" s="10">
        <v>748.24699999999996</v>
      </c>
      <c r="H3823" s="73">
        <v>6.6177330000000003</v>
      </c>
      <c r="I3823" s="16" t="s">
        <v>6700</v>
      </c>
      <c r="J3823" s="71">
        <v>0</v>
      </c>
      <c r="K3823" s="71">
        <v>1</v>
      </c>
      <c r="L3823" s="16">
        <v>-0.78639570000000003</v>
      </c>
      <c r="M3823" s="16">
        <v>-0.51449520000000004</v>
      </c>
      <c r="N3823" s="16">
        <v>0.60163230000000001</v>
      </c>
      <c r="O3823" s="16">
        <v>-0.48327730000000002</v>
      </c>
      <c r="P3823" s="16">
        <v>-5.7433199999999997E-2</v>
      </c>
      <c r="Q3823" s="16">
        <v>-1.3549119999999999</v>
      </c>
      <c r="R3823" s="16">
        <v>0.1978</v>
      </c>
      <c r="S3823" s="16">
        <v>1.43E-2</v>
      </c>
      <c r="T3823" s="16">
        <v>1.2999999999999999E-3</v>
      </c>
      <c r="U3823" s="16">
        <v>4.3893500000000003</v>
      </c>
      <c r="V3823" s="16">
        <v>56.287999999999997</v>
      </c>
      <c r="W3823" s="16">
        <v>7.4260000000000002</v>
      </c>
      <c r="X3823" s="16">
        <v>386.72500000000002</v>
      </c>
      <c r="Y3823" s="16">
        <v>21.675899999999999</v>
      </c>
      <c r="Z3823" s="16">
        <v>0.20219999999999999</v>
      </c>
      <c r="AA3823" s="16">
        <v>-0.48735099999999998</v>
      </c>
      <c r="AB3823" s="16">
        <v>0.19</v>
      </c>
      <c r="AC3823" s="16">
        <v>8.67</v>
      </c>
      <c r="AD3823" s="16">
        <v>36.5</v>
      </c>
      <c r="AE3823" s="16">
        <v>6.9210000000000003</v>
      </c>
      <c r="AF3823" s="16">
        <v>4.0000000000000001E-3</v>
      </c>
      <c r="AG3823" s="16">
        <v>213612</v>
      </c>
      <c r="AH3823" s="16">
        <v>0.29959999999999998</v>
      </c>
      <c r="AI3823" s="16">
        <v>83.4</v>
      </c>
      <c r="AJ3823" s="16">
        <v>89.8</v>
      </c>
      <c r="AK3823" s="16">
        <v>-1.6352</v>
      </c>
      <c r="AL3823" s="16">
        <v>-0.9325</v>
      </c>
      <c r="AM3823" s="16">
        <v>-1.2891999999999999</v>
      </c>
      <c r="AN3823" s="16">
        <v>-1.403</v>
      </c>
      <c r="AO3823" s="16">
        <v>-1.9953000000000001</v>
      </c>
      <c r="AP3823" s="16">
        <v>-1.1947000000000001</v>
      </c>
      <c r="AQ3823" s="16">
        <v>1.1463000000000001</v>
      </c>
      <c r="AR3823" s="16">
        <f t="shared" si="149"/>
        <v>1</v>
      </c>
      <c r="AS3823" s="5">
        <f t="shared" si="148"/>
        <v>-6.5458400000000028E-2</v>
      </c>
    </row>
    <row r="3824" spans="1:45" x14ac:dyDescent="0.25">
      <c r="A3824" s="16" t="s">
        <v>405</v>
      </c>
      <c r="B3824" s="16" t="s">
        <v>158</v>
      </c>
      <c r="C3824" s="16" t="s">
        <v>395</v>
      </c>
      <c r="D3824" s="16">
        <v>1995</v>
      </c>
      <c r="E3824" s="16" t="s">
        <v>4466</v>
      </c>
      <c r="F3824" s="16" t="s">
        <v>591</v>
      </c>
      <c r="G3824" s="10">
        <v>728.23500000000001</v>
      </c>
      <c r="H3824" s="73">
        <v>6.590624</v>
      </c>
      <c r="I3824" s="16" t="s">
        <v>6700</v>
      </c>
      <c r="J3824" s="71">
        <v>0</v>
      </c>
      <c r="K3824" s="71">
        <v>1</v>
      </c>
      <c r="L3824" s="16">
        <v>-0.74362090000000003</v>
      </c>
      <c r="M3824" s="16">
        <v>-0.5177233</v>
      </c>
      <c r="N3824" s="16">
        <v>0.62089819999999996</v>
      </c>
      <c r="O3824" s="16">
        <v>-0.41749439999999999</v>
      </c>
      <c r="P3824" s="16">
        <v>-5.3559700000000002E-2</v>
      </c>
      <c r="Q3824" s="16">
        <v>-1.347116</v>
      </c>
      <c r="R3824" s="16">
        <v>0.1978</v>
      </c>
      <c r="S3824" s="16">
        <v>1.32E-2</v>
      </c>
      <c r="T3824" s="16">
        <v>1.4E-3</v>
      </c>
      <c r="U3824" s="16">
        <v>4.1112000000000002</v>
      </c>
      <c r="V3824" s="16">
        <v>58.45</v>
      </c>
      <c r="W3824" s="16">
        <v>7.35</v>
      </c>
      <c r="X3824" s="16">
        <v>387.76299999999998</v>
      </c>
      <c r="Y3824" s="16">
        <v>23.197199999999999</v>
      </c>
      <c r="Z3824" s="16">
        <v>0.22339999999999999</v>
      </c>
      <c r="AA3824" s="16">
        <v>-0.46793220000000002</v>
      </c>
      <c r="AB3824" s="16">
        <v>0.19</v>
      </c>
      <c r="AC3824" s="16">
        <v>8.67</v>
      </c>
      <c r="AD3824" s="16">
        <v>36</v>
      </c>
      <c r="AE3824" s="16">
        <v>6.7282999999999999</v>
      </c>
      <c r="AF3824" s="16">
        <v>1.6299999999999999E-2</v>
      </c>
      <c r="AG3824" s="16">
        <v>208264</v>
      </c>
      <c r="AH3824" s="16">
        <v>0.30620000000000003</v>
      </c>
      <c r="AI3824" s="16">
        <v>84.6</v>
      </c>
      <c r="AJ3824" s="16">
        <v>89.6</v>
      </c>
      <c r="AK3824" s="16">
        <v>-1.657</v>
      </c>
      <c r="AL3824" s="16">
        <v>-0.94479999999999997</v>
      </c>
      <c r="AM3824" s="16">
        <v>-1.2625</v>
      </c>
      <c r="AN3824" s="16">
        <v>-1.3708</v>
      </c>
      <c r="AO3824" s="16">
        <v>-1.9704999999999999</v>
      </c>
      <c r="AP3824" s="16">
        <v>-1.1976</v>
      </c>
      <c r="AQ3824" s="16">
        <v>1.1463000000000001</v>
      </c>
      <c r="AR3824" s="16">
        <f t="shared" si="149"/>
        <v>1</v>
      </c>
      <c r="AS3824" s="5">
        <f t="shared" si="148"/>
        <v>4.2774800000000002E-2</v>
      </c>
    </row>
    <row r="3825" spans="1:45" x14ac:dyDescent="0.25">
      <c r="A3825" s="16" t="s">
        <v>405</v>
      </c>
      <c r="B3825" s="16" t="s">
        <v>158</v>
      </c>
      <c r="C3825" s="16" t="s">
        <v>395</v>
      </c>
      <c r="D3825" s="16">
        <v>1996</v>
      </c>
      <c r="E3825" s="16" t="s">
        <v>4467</v>
      </c>
      <c r="F3825" s="16" t="s">
        <v>591</v>
      </c>
      <c r="G3825" s="10">
        <v>726.58399999999995</v>
      </c>
      <c r="H3825" s="73">
        <v>6.588355</v>
      </c>
      <c r="I3825" s="16" t="s">
        <v>6700</v>
      </c>
      <c r="J3825" s="71">
        <v>0</v>
      </c>
      <c r="K3825" s="71">
        <v>1</v>
      </c>
      <c r="L3825" s="16">
        <v>-0.67324580000000001</v>
      </c>
      <c r="M3825" s="16">
        <v>-0.52619210000000005</v>
      </c>
      <c r="N3825" s="16">
        <v>0.57584970000000002</v>
      </c>
      <c r="O3825" s="16">
        <v>-0.36405789999999999</v>
      </c>
      <c r="P3825" s="16">
        <v>-5.5164100000000001E-2</v>
      </c>
      <c r="Q3825" s="16">
        <v>-1.183646</v>
      </c>
      <c r="R3825" s="16">
        <v>0.1978</v>
      </c>
      <c r="S3825" s="16">
        <v>1.17E-2</v>
      </c>
      <c r="T3825" s="16">
        <v>1.1000000000000001E-3</v>
      </c>
      <c r="U3825" s="16">
        <v>3.4727999999999999</v>
      </c>
      <c r="V3825" s="16">
        <v>60.423999999999999</v>
      </c>
      <c r="W3825" s="16">
        <v>7.31</v>
      </c>
      <c r="X3825" s="16">
        <v>384.95100000000002</v>
      </c>
      <c r="Y3825" s="16">
        <v>24.718499999999999</v>
      </c>
      <c r="Z3825" s="16">
        <v>0.2281</v>
      </c>
      <c r="AA3825" s="16">
        <v>-0.5028861</v>
      </c>
      <c r="AB3825" s="16">
        <v>0.19</v>
      </c>
      <c r="AC3825" s="16">
        <v>8.67</v>
      </c>
      <c r="AD3825" s="16">
        <v>36.9</v>
      </c>
      <c r="AE3825" s="16">
        <v>6.5492999999999997</v>
      </c>
      <c r="AF3825" s="16">
        <v>4.07E-2</v>
      </c>
      <c r="AG3825" s="16">
        <v>195561</v>
      </c>
      <c r="AH3825" s="16">
        <v>0.30669999999999997</v>
      </c>
      <c r="AI3825" s="16">
        <v>85.9</v>
      </c>
      <c r="AJ3825" s="16">
        <v>89.4</v>
      </c>
      <c r="AK3825" s="16">
        <v>-1.5159</v>
      </c>
      <c r="AL3825" s="16">
        <v>-1.0698000000000001</v>
      </c>
      <c r="AM3825" s="16">
        <v>-1.1478999999999999</v>
      </c>
      <c r="AN3825" s="16">
        <v>-0.7026</v>
      </c>
      <c r="AO3825" s="16">
        <v>-1.8785000000000001</v>
      </c>
      <c r="AP3825" s="16">
        <v>-1.0949</v>
      </c>
      <c r="AQ3825" s="16">
        <v>1.1463000000000001</v>
      </c>
      <c r="AR3825" s="16">
        <f t="shared" si="149"/>
        <v>1</v>
      </c>
      <c r="AS3825" s="5">
        <f t="shared" si="148"/>
        <v>7.0375100000000024E-2</v>
      </c>
    </row>
    <row r="3826" spans="1:45" x14ac:dyDescent="0.25">
      <c r="A3826" s="16" t="s">
        <v>405</v>
      </c>
      <c r="B3826" s="16" t="s">
        <v>158</v>
      </c>
      <c r="C3826" s="16" t="s">
        <v>395</v>
      </c>
      <c r="D3826" s="16">
        <v>1997</v>
      </c>
      <c r="E3826" s="16" t="s">
        <v>4456</v>
      </c>
      <c r="F3826" s="16" t="s">
        <v>591</v>
      </c>
      <c r="G3826" s="10">
        <v>750.09100000000001</v>
      </c>
      <c r="H3826" s="73">
        <v>6.6201949999999998</v>
      </c>
      <c r="I3826" s="16" t="s">
        <v>6700</v>
      </c>
      <c r="J3826" s="71">
        <v>0</v>
      </c>
      <c r="K3826" s="71">
        <v>1</v>
      </c>
      <c r="L3826" s="16">
        <v>-0.66572580000000003</v>
      </c>
      <c r="M3826" s="16">
        <v>-0.51825019999999999</v>
      </c>
      <c r="N3826" s="16">
        <v>0.63324979999999997</v>
      </c>
      <c r="O3826" s="16">
        <v>-0.35014640000000002</v>
      </c>
      <c r="P3826" s="16">
        <v>-5.38919E-2</v>
      </c>
      <c r="Q3826" s="16">
        <v>-1.2500610000000001</v>
      </c>
      <c r="R3826" s="16">
        <v>0.1978</v>
      </c>
      <c r="S3826" s="16">
        <v>1.38E-2</v>
      </c>
      <c r="T3826" s="16">
        <v>1.1000000000000001E-3</v>
      </c>
      <c r="U3826" s="16">
        <v>3.9239999999999999</v>
      </c>
      <c r="V3826" s="16">
        <v>62.398000000000003</v>
      </c>
      <c r="W3826" s="16">
        <v>7.27</v>
      </c>
      <c r="X3826" s="16">
        <v>380.23599999999999</v>
      </c>
      <c r="Y3826" s="16">
        <v>26.239799999999999</v>
      </c>
      <c r="Z3826" s="16">
        <v>0.21659999999999999</v>
      </c>
      <c r="AA3826" s="16">
        <v>-0.51065360000000004</v>
      </c>
      <c r="AB3826" s="16">
        <v>0.19</v>
      </c>
      <c r="AC3826" s="16">
        <v>8.67</v>
      </c>
      <c r="AD3826" s="16">
        <v>37.1</v>
      </c>
      <c r="AE3826" s="16">
        <v>6.4775999999999998</v>
      </c>
      <c r="AF3826" s="16">
        <v>7.2400000000000006E-2</v>
      </c>
      <c r="AG3826" s="16">
        <v>194592</v>
      </c>
      <c r="AH3826" s="16">
        <v>0.29835</v>
      </c>
      <c r="AI3826" s="16">
        <v>87.1</v>
      </c>
      <c r="AJ3826" s="16">
        <v>89.2</v>
      </c>
      <c r="AK3826" s="16">
        <v>-1.6153</v>
      </c>
      <c r="AL3826" s="16">
        <v>-1.0562</v>
      </c>
      <c r="AM3826" s="16">
        <v>-1.1996</v>
      </c>
      <c r="AN3826" s="16">
        <v>-0.78990000000000005</v>
      </c>
      <c r="AO3826" s="16">
        <v>-2.0137999999999998</v>
      </c>
      <c r="AP3826" s="16">
        <v>-1.1156999999999999</v>
      </c>
      <c r="AQ3826" s="16">
        <v>1.1463000000000001</v>
      </c>
      <c r="AR3826" s="16">
        <f t="shared" si="149"/>
        <v>1</v>
      </c>
      <c r="AS3826" s="5">
        <f t="shared" si="148"/>
        <v>7.5199999999999712E-3</v>
      </c>
    </row>
    <row r="3827" spans="1:45" x14ac:dyDescent="0.25">
      <c r="A3827" s="16" t="s">
        <v>405</v>
      </c>
      <c r="B3827" s="16" t="s">
        <v>158</v>
      </c>
      <c r="C3827" s="16" t="s">
        <v>395</v>
      </c>
      <c r="D3827" s="16">
        <v>1998</v>
      </c>
      <c r="E3827" s="16" t="s">
        <v>4446</v>
      </c>
      <c r="F3827" s="16" t="s">
        <v>591</v>
      </c>
      <c r="G3827" s="10">
        <v>769.85400000000004</v>
      </c>
      <c r="H3827" s="73">
        <v>6.6462009999999996</v>
      </c>
      <c r="I3827" s="16" t="s">
        <v>6700</v>
      </c>
      <c r="J3827" s="71">
        <v>0</v>
      </c>
      <c r="K3827" s="71">
        <v>1</v>
      </c>
      <c r="L3827" s="16">
        <v>-0.68265739999999997</v>
      </c>
      <c r="M3827" s="16">
        <v>-0.54036059999999997</v>
      </c>
      <c r="N3827" s="16">
        <v>0.62212670000000003</v>
      </c>
      <c r="O3827" s="16">
        <v>-0.29755819999999999</v>
      </c>
      <c r="P3827" s="16">
        <v>-5.0202400000000001E-2</v>
      </c>
      <c r="Q3827" s="16">
        <v>-1.3165279999999999</v>
      </c>
      <c r="R3827" s="16">
        <v>0.1978</v>
      </c>
      <c r="S3827" s="16">
        <v>8.2000000000000007E-3</v>
      </c>
      <c r="T3827" s="16">
        <v>1E-3</v>
      </c>
      <c r="U3827" s="16">
        <v>3.7241499999999998</v>
      </c>
      <c r="V3827" s="16">
        <v>64.372</v>
      </c>
      <c r="W3827" s="16">
        <v>7.23</v>
      </c>
      <c r="X3827" s="16">
        <v>375.51299999999998</v>
      </c>
      <c r="Y3827" s="16">
        <v>27.761099999999999</v>
      </c>
      <c r="Z3827" s="16">
        <v>0.22650000000000001</v>
      </c>
      <c r="AA3827" s="16">
        <v>-0.51453740000000003</v>
      </c>
      <c r="AB3827" s="16">
        <v>0.19</v>
      </c>
      <c r="AC3827" s="16">
        <v>8.67</v>
      </c>
      <c r="AD3827" s="16">
        <v>37.200000000000003</v>
      </c>
      <c r="AE3827" s="16">
        <v>6.3577000000000004</v>
      </c>
      <c r="AF3827" s="16">
        <v>0.111</v>
      </c>
      <c r="AG3827" s="16">
        <v>190844</v>
      </c>
      <c r="AH3827" s="16">
        <v>0.29620000000000002</v>
      </c>
      <c r="AI3827" s="16">
        <v>88.4</v>
      </c>
      <c r="AJ3827" s="16">
        <v>89.1</v>
      </c>
      <c r="AK3827" s="16">
        <v>-1.7148000000000001</v>
      </c>
      <c r="AL3827" s="16">
        <v>-1.0427</v>
      </c>
      <c r="AM3827" s="16">
        <v>-1.2514000000000001</v>
      </c>
      <c r="AN3827" s="16">
        <v>-0.87719999999999998</v>
      </c>
      <c r="AO3827" s="16">
        <v>-2.1492</v>
      </c>
      <c r="AP3827" s="16">
        <v>-1.1364000000000001</v>
      </c>
      <c r="AQ3827" s="16">
        <v>1.1463000000000001</v>
      </c>
      <c r="AR3827" s="16">
        <f t="shared" si="149"/>
        <v>1</v>
      </c>
      <c r="AS3827" s="5">
        <f t="shared" si="148"/>
        <v>-1.6931599999999936E-2</v>
      </c>
    </row>
    <row r="3828" spans="1:45" x14ac:dyDescent="0.25">
      <c r="A3828" s="16" t="s">
        <v>405</v>
      </c>
      <c r="B3828" s="16" t="s">
        <v>158</v>
      </c>
      <c r="C3828" s="16" t="s">
        <v>395</v>
      </c>
      <c r="D3828" s="16">
        <v>1999</v>
      </c>
      <c r="E3828" s="16" t="s">
        <v>4442</v>
      </c>
      <c r="F3828" s="16" t="s">
        <v>591</v>
      </c>
      <c r="G3828" s="10">
        <v>794.34900000000005</v>
      </c>
      <c r="H3828" s="73">
        <v>6.677524</v>
      </c>
      <c r="I3828" s="16" t="s">
        <v>6700</v>
      </c>
      <c r="J3828" s="71">
        <v>0</v>
      </c>
      <c r="K3828" s="71">
        <v>1</v>
      </c>
      <c r="L3828" s="16">
        <v>-0.70030099999999995</v>
      </c>
      <c r="M3828" s="16">
        <v>-0.52409859999999997</v>
      </c>
      <c r="N3828" s="16">
        <v>0.55358050000000003</v>
      </c>
      <c r="O3828" s="16">
        <v>-0.28722510000000001</v>
      </c>
      <c r="P3828" s="16">
        <v>-4.5250499999999999E-2</v>
      </c>
      <c r="Q3828" s="16">
        <v>-1.3195509999999999</v>
      </c>
      <c r="R3828" s="16">
        <v>0.1978</v>
      </c>
      <c r="S3828" s="16">
        <v>1.2500000000000001E-2</v>
      </c>
      <c r="T3828" s="16">
        <v>1E-3</v>
      </c>
      <c r="U3828" s="16">
        <v>3.0809000000000002</v>
      </c>
      <c r="V3828" s="16">
        <v>66.346000000000004</v>
      </c>
      <c r="W3828" s="16">
        <v>7.19</v>
      </c>
      <c r="X3828" s="16">
        <v>369.096</v>
      </c>
      <c r="Y3828" s="16">
        <v>29.282299999999999</v>
      </c>
      <c r="Z3828" s="16">
        <v>0.2145</v>
      </c>
      <c r="AA3828" s="16">
        <v>-0.51453740000000003</v>
      </c>
      <c r="AB3828" s="16">
        <v>0.19</v>
      </c>
      <c r="AC3828" s="16">
        <v>8.67</v>
      </c>
      <c r="AD3828" s="16">
        <v>37.200000000000003</v>
      </c>
      <c r="AE3828" s="16">
        <v>6.5232999999999999</v>
      </c>
      <c r="AF3828" s="16">
        <v>0.16470000000000001</v>
      </c>
      <c r="AG3828" s="16">
        <v>186627</v>
      </c>
      <c r="AH3828" s="16">
        <v>0.29299999999999998</v>
      </c>
      <c r="AI3828" s="16">
        <v>89.6</v>
      </c>
      <c r="AJ3828" s="16">
        <v>88.9</v>
      </c>
      <c r="AK3828" s="16">
        <v>-1.7528999999999999</v>
      </c>
      <c r="AL3828" s="16">
        <v>-0.97389999999999999</v>
      </c>
      <c r="AM3828" s="16">
        <v>-1.1005</v>
      </c>
      <c r="AN3828" s="16">
        <v>-1.1551</v>
      </c>
      <c r="AO3828" s="16">
        <v>-2.1236000000000002</v>
      </c>
      <c r="AP3828" s="16">
        <v>-1.1175999999999999</v>
      </c>
      <c r="AQ3828" s="16">
        <v>1.1463000000000001</v>
      </c>
      <c r="AR3828" s="16">
        <f t="shared" si="149"/>
        <v>1</v>
      </c>
      <c r="AS3828" s="5">
        <f t="shared" si="148"/>
        <v>-1.7643599999999982E-2</v>
      </c>
    </row>
    <row r="3829" spans="1:45" x14ac:dyDescent="0.25">
      <c r="A3829" s="16" t="s">
        <v>405</v>
      </c>
      <c r="B3829" s="16" t="s">
        <v>158</v>
      </c>
      <c r="C3829" s="16" t="s">
        <v>395</v>
      </c>
      <c r="D3829" s="16">
        <v>2000</v>
      </c>
      <c r="E3829" s="16" t="s">
        <v>4448</v>
      </c>
      <c r="F3829" s="16" t="s">
        <v>591</v>
      </c>
      <c r="G3829" s="10">
        <v>813.20399999999995</v>
      </c>
      <c r="H3829" s="73">
        <v>6.7009819999999998</v>
      </c>
      <c r="I3829" s="16">
        <v>24650400</v>
      </c>
      <c r="J3829" s="71">
        <v>0</v>
      </c>
      <c r="K3829" s="71">
        <v>1</v>
      </c>
      <c r="L3829" s="16">
        <v>-0.70390160000000002</v>
      </c>
      <c r="M3829" s="16">
        <v>-0.52924450000000001</v>
      </c>
      <c r="N3829" s="16">
        <v>0.56450610000000001</v>
      </c>
      <c r="O3829" s="16">
        <v>-0.30643340000000002</v>
      </c>
      <c r="P3829" s="16">
        <v>-3.6758600000000002E-2</v>
      </c>
      <c r="Q3829" s="16">
        <v>-1.3225709999999999</v>
      </c>
      <c r="R3829" s="16">
        <v>0.1978</v>
      </c>
      <c r="S3829" s="16">
        <v>1.04E-2</v>
      </c>
      <c r="T3829" s="16">
        <v>1.2999999999999999E-3</v>
      </c>
      <c r="U3829" s="16">
        <v>2.9184999999999999</v>
      </c>
      <c r="V3829" s="16">
        <v>68.319999999999993</v>
      </c>
      <c r="W3829" s="16">
        <v>7.15</v>
      </c>
      <c r="X3829" s="16">
        <v>367.21199999999999</v>
      </c>
      <c r="Y3829" s="16">
        <v>30.803599999999999</v>
      </c>
      <c r="Z3829" s="16">
        <v>0.18740000000000001</v>
      </c>
      <c r="AA3829" s="16">
        <v>-0.51065360000000004</v>
      </c>
      <c r="AB3829" s="16">
        <v>0.19</v>
      </c>
      <c r="AC3829" s="16">
        <v>8.67</v>
      </c>
      <c r="AD3829" s="16">
        <v>37.1</v>
      </c>
      <c r="AE3829" s="16">
        <v>6.6658999999999997</v>
      </c>
      <c r="AF3829" s="16">
        <v>0.214</v>
      </c>
      <c r="AG3829" s="16">
        <v>190115</v>
      </c>
      <c r="AH3829" s="16">
        <v>0.28799999999999998</v>
      </c>
      <c r="AI3829" s="16">
        <v>90.9</v>
      </c>
      <c r="AJ3829" s="16">
        <v>88.7</v>
      </c>
      <c r="AK3829" s="16">
        <v>-1.7909999999999999</v>
      </c>
      <c r="AL3829" s="16">
        <v>-0.90510000000000002</v>
      </c>
      <c r="AM3829" s="16">
        <v>-0.94950000000000001</v>
      </c>
      <c r="AN3829" s="16">
        <v>-1.4331</v>
      </c>
      <c r="AO3829" s="16">
        <v>-2.0981000000000001</v>
      </c>
      <c r="AP3829" s="16">
        <v>-1.0987</v>
      </c>
      <c r="AQ3829" s="16">
        <v>1.1463000000000001</v>
      </c>
      <c r="AR3829" s="16">
        <f t="shared" si="149"/>
        <v>0</v>
      </c>
      <c r="AS3829" s="5">
        <f t="shared" si="148"/>
        <v>-3.6006000000000649E-3</v>
      </c>
    </row>
    <row r="3830" spans="1:45" x14ac:dyDescent="0.25">
      <c r="A3830" s="16" t="s">
        <v>405</v>
      </c>
      <c r="B3830" s="16" t="s">
        <v>158</v>
      </c>
      <c r="C3830" s="16" t="s">
        <v>395</v>
      </c>
      <c r="D3830" s="16">
        <v>2001</v>
      </c>
      <c r="E3830" s="16" t="s">
        <v>4454</v>
      </c>
      <c r="F3830" s="16" t="s">
        <v>591</v>
      </c>
      <c r="G3830" s="10">
        <v>836.69899999999996</v>
      </c>
      <c r="H3830" s="73">
        <v>6.7294640000000001</v>
      </c>
      <c r="I3830" s="16">
        <v>24964450</v>
      </c>
      <c r="J3830" s="71">
        <v>0</v>
      </c>
      <c r="K3830" s="71">
        <v>1</v>
      </c>
      <c r="L3830" s="16">
        <v>-0.59126619999999996</v>
      </c>
      <c r="M3830" s="16">
        <v>-0.51810140000000005</v>
      </c>
      <c r="N3830" s="16">
        <v>0.5967363</v>
      </c>
      <c r="O3830" s="16">
        <v>-0.11610379999999999</v>
      </c>
      <c r="P3830" s="16">
        <v>-3.6143099999999997E-2</v>
      </c>
      <c r="Q3830" s="16">
        <v>-1.31074</v>
      </c>
      <c r="R3830" s="16">
        <v>0.1978</v>
      </c>
      <c r="S3830" s="16">
        <v>1.3100000000000001E-2</v>
      </c>
      <c r="T3830" s="16">
        <v>1.4E-3</v>
      </c>
      <c r="U3830" s="16">
        <v>3.1154000000000002</v>
      </c>
      <c r="V3830" s="16">
        <v>68.798000000000002</v>
      </c>
      <c r="W3830" s="16">
        <v>7.008</v>
      </c>
      <c r="X3830" s="16">
        <v>368.75</v>
      </c>
      <c r="Y3830" s="16">
        <v>32.3249</v>
      </c>
      <c r="Z3830" s="16">
        <v>0.2399</v>
      </c>
      <c r="AA3830" s="16">
        <v>-0.68542309999999995</v>
      </c>
      <c r="AB3830" s="16">
        <v>0.19</v>
      </c>
      <c r="AC3830" s="16">
        <v>8.67</v>
      </c>
      <c r="AD3830" s="16">
        <v>41.6</v>
      </c>
      <c r="AE3830" s="16">
        <v>6.6257000000000001</v>
      </c>
      <c r="AF3830" s="16">
        <v>0.51</v>
      </c>
      <c r="AG3830" s="16">
        <v>190271</v>
      </c>
      <c r="AH3830" s="16">
        <v>0.27239999999999998</v>
      </c>
      <c r="AI3830" s="16">
        <v>92.2</v>
      </c>
      <c r="AJ3830" s="16">
        <v>88.5</v>
      </c>
      <c r="AK3830" s="16">
        <v>-1.7998000000000001</v>
      </c>
      <c r="AL3830" s="16">
        <v>-0.94679999999999997</v>
      </c>
      <c r="AM3830" s="16">
        <v>-1.0676000000000001</v>
      </c>
      <c r="AN3830" s="16">
        <v>-1.2855000000000001</v>
      </c>
      <c r="AO3830" s="16">
        <v>-1.8352999999999999</v>
      </c>
      <c r="AP3830" s="16">
        <v>-1.2565999999999999</v>
      </c>
      <c r="AQ3830" s="16">
        <v>1.1463000000000001</v>
      </c>
      <c r="AR3830" s="16">
        <f t="shared" si="149"/>
        <v>0</v>
      </c>
      <c r="AS3830" s="5">
        <f t="shared" si="148"/>
        <v>0.11263540000000005</v>
      </c>
    </row>
    <row r="3831" spans="1:45" x14ac:dyDescent="0.25">
      <c r="A3831" s="16" t="s">
        <v>405</v>
      </c>
      <c r="B3831" s="16" t="s">
        <v>158</v>
      </c>
      <c r="C3831" s="16" t="s">
        <v>395</v>
      </c>
      <c r="D3831" s="16">
        <v>2002</v>
      </c>
      <c r="E3831" s="16" t="s">
        <v>4468</v>
      </c>
      <c r="F3831" s="16" t="s">
        <v>591</v>
      </c>
      <c r="G3831" s="10">
        <v>859.58199999999999</v>
      </c>
      <c r="H3831" s="73">
        <v>6.7564460000000004</v>
      </c>
      <c r="I3831" s="16">
        <v>25271850</v>
      </c>
      <c r="J3831" s="71">
        <v>0</v>
      </c>
      <c r="K3831" s="71">
        <v>1</v>
      </c>
      <c r="L3831" s="16">
        <v>-0.55366170000000003</v>
      </c>
      <c r="M3831" s="16">
        <v>-0.53489039999999999</v>
      </c>
      <c r="N3831" s="16">
        <v>0.66515069999999998</v>
      </c>
      <c r="O3831" s="16">
        <v>-0.1072695</v>
      </c>
      <c r="P3831" s="16">
        <v>-2.4773400000000001E-2</v>
      </c>
      <c r="Q3831" s="16">
        <v>-1.2989269999999999</v>
      </c>
      <c r="R3831" s="16">
        <v>0.1978</v>
      </c>
      <c r="S3831" s="16">
        <v>9.4000000000000004E-3</v>
      </c>
      <c r="T3831" s="16">
        <v>1.1000000000000001E-3</v>
      </c>
      <c r="U3831" s="16">
        <v>3.6106500000000001</v>
      </c>
      <c r="V3831" s="16">
        <v>69.275999999999996</v>
      </c>
      <c r="W3831" s="16">
        <v>6.8659999999999997</v>
      </c>
      <c r="X3831" s="16">
        <v>371.041</v>
      </c>
      <c r="Y3831" s="16">
        <v>33.846200000000003</v>
      </c>
      <c r="Z3831" s="16">
        <v>0.25890000000000002</v>
      </c>
      <c r="AA3831" s="16">
        <v>-0.51065360000000004</v>
      </c>
      <c r="AB3831" s="16">
        <v>0.19</v>
      </c>
      <c r="AC3831" s="16">
        <v>8.67</v>
      </c>
      <c r="AD3831" s="16">
        <v>37.1</v>
      </c>
      <c r="AE3831" s="16">
        <v>6.6357999999999997</v>
      </c>
      <c r="AF3831" s="16">
        <v>0.73770000000000002</v>
      </c>
      <c r="AG3831" s="16">
        <v>195118</v>
      </c>
      <c r="AH3831" s="16">
        <v>0.27429999999999999</v>
      </c>
      <c r="AI3831" s="16">
        <v>93.4</v>
      </c>
      <c r="AJ3831" s="16">
        <v>88.4</v>
      </c>
      <c r="AK3831" s="16">
        <v>-1.8086</v>
      </c>
      <c r="AL3831" s="16">
        <v>-0.98860000000000003</v>
      </c>
      <c r="AM3831" s="16">
        <v>-1.1857</v>
      </c>
      <c r="AN3831" s="16">
        <v>-1.1377999999999999</v>
      </c>
      <c r="AO3831" s="16">
        <v>-1.5726</v>
      </c>
      <c r="AP3831" s="16">
        <v>-1.4145000000000001</v>
      </c>
      <c r="AQ3831" s="16">
        <v>1.1463000000000001</v>
      </c>
      <c r="AR3831" s="16">
        <f t="shared" si="149"/>
        <v>0</v>
      </c>
      <c r="AS3831" s="5">
        <f t="shared" si="148"/>
        <v>3.760449999999993E-2</v>
      </c>
    </row>
    <row r="3832" spans="1:45" x14ac:dyDescent="0.25">
      <c r="A3832" s="16" t="s">
        <v>405</v>
      </c>
      <c r="B3832" s="16" t="s">
        <v>158</v>
      </c>
      <c r="C3832" s="16" t="s">
        <v>395</v>
      </c>
      <c r="D3832" s="16">
        <v>2003</v>
      </c>
      <c r="E3832" s="16" t="s">
        <v>4461</v>
      </c>
      <c r="F3832" s="16" t="s">
        <v>591</v>
      </c>
      <c r="G3832" s="10">
        <v>885.322</v>
      </c>
      <c r="H3832" s="73">
        <v>6.785952</v>
      </c>
      <c r="I3832" s="16">
        <v>25567650</v>
      </c>
      <c r="J3832" s="71">
        <v>0</v>
      </c>
      <c r="K3832" s="71">
        <v>1</v>
      </c>
      <c r="L3832" s="16">
        <v>-0.47532079999999999</v>
      </c>
      <c r="M3832" s="16">
        <v>-0.5301496</v>
      </c>
      <c r="N3832" s="16">
        <v>0.65822119999999995</v>
      </c>
      <c r="O3832" s="16">
        <v>4.5287399999999998E-2</v>
      </c>
      <c r="P3832" s="16">
        <v>-1.9023999999999999E-2</v>
      </c>
      <c r="Q3832" s="16">
        <v>-1.2848040000000001</v>
      </c>
      <c r="R3832" s="16">
        <v>0.1978</v>
      </c>
      <c r="S3832" s="16">
        <v>1.09E-2</v>
      </c>
      <c r="T3832" s="16">
        <v>1E-3</v>
      </c>
      <c r="U3832" s="16">
        <v>3.4489999999999998</v>
      </c>
      <c r="V3832" s="16">
        <v>69.754000000000005</v>
      </c>
      <c r="W3832" s="16">
        <v>6.7240000000000002</v>
      </c>
      <c r="X3832" s="16">
        <v>372.351</v>
      </c>
      <c r="Y3832" s="16">
        <v>35.3675</v>
      </c>
      <c r="Z3832" s="16">
        <v>0.32369999999999999</v>
      </c>
      <c r="AA3832" s="16">
        <v>-0.50676980000000005</v>
      </c>
      <c r="AB3832" s="16">
        <v>0.19</v>
      </c>
      <c r="AC3832" s="16">
        <v>8.67</v>
      </c>
      <c r="AD3832" s="16">
        <v>37</v>
      </c>
      <c r="AE3832" s="16">
        <v>6.7194000000000003</v>
      </c>
      <c r="AF3832" s="16">
        <v>1.2554000000000001</v>
      </c>
      <c r="AG3832" s="16">
        <v>193213</v>
      </c>
      <c r="AH3832" s="16">
        <v>0.26779999999999998</v>
      </c>
      <c r="AI3832" s="16">
        <v>94.7</v>
      </c>
      <c r="AJ3832" s="16">
        <v>88.2</v>
      </c>
      <c r="AK3832" s="16">
        <v>-1.7823</v>
      </c>
      <c r="AL3832" s="16">
        <v>-1.0062</v>
      </c>
      <c r="AM3832" s="16">
        <v>-1.1060000000000001</v>
      </c>
      <c r="AN3832" s="16">
        <v>-1.3492</v>
      </c>
      <c r="AO3832" s="16">
        <v>-1.5322</v>
      </c>
      <c r="AP3832" s="16">
        <v>-1.2839</v>
      </c>
      <c r="AQ3832" s="16">
        <v>1.1463000000000001</v>
      </c>
      <c r="AR3832" s="16">
        <f t="shared" si="149"/>
        <v>0</v>
      </c>
      <c r="AS3832" s="5">
        <f t="shared" si="148"/>
        <v>7.8340900000000047E-2</v>
      </c>
    </row>
    <row r="3833" spans="1:45" x14ac:dyDescent="0.25">
      <c r="A3833" s="16" t="s">
        <v>405</v>
      </c>
      <c r="B3833" s="16" t="s">
        <v>158</v>
      </c>
      <c r="C3833" s="16" t="s">
        <v>395</v>
      </c>
      <c r="D3833" s="16">
        <v>2004</v>
      </c>
      <c r="E3833" s="16" t="s">
        <v>4463</v>
      </c>
      <c r="F3833" s="16" t="s">
        <v>591</v>
      </c>
      <c r="G3833" s="10">
        <v>942.55399999999997</v>
      </c>
      <c r="H3833" s="73">
        <v>6.8485930000000002</v>
      </c>
      <c r="I3833" s="16">
        <v>25864350</v>
      </c>
      <c r="J3833" s="71">
        <v>0</v>
      </c>
      <c r="K3833" s="71">
        <v>1</v>
      </c>
      <c r="L3833" s="16">
        <v>-0.3629464</v>
      </c>
      <c r="M3833" s="16">
        <v>-0.55117919999999998</v>
      </c>
      <c r="N3833" s="16">
        <v>0.68257210000000001</v>
      </c>
      <c r="O3833" s="16">
        <v>0.29320400000000002</v>
      </c>
      <c r="P3833" s="16">
        <v>-6.7577999999999996E-3</v>
      </c>
      <c r="Q3833" s="16">
        <v>-1.3078110000000001</v>
      </c>
      <c r="R3833" s="16">
        <v>0.1978</v>
      </c>
      <c r="S3833" s="16">
        <v>4.5999999999999999E-3</v>
      </c>
      <c r="T3833" s="16">
        <v>1.2999999999999999E-3</v>
      </c>
      <c r="U3833" s="16">
        <v>3.6972499999999999</v>
      </c>
      <c r="V3833" s="16">
        <v>70.231999999999999</v>
      </c>
      <c r="W3833" s="16">
        <v>6.5819999999999999</v>
      </c>
      <c r="X3833" s="16">
        <v>371.80700000000002</v>
      </c>
      <c r="Y3833" s="16">
        <v>51.622300000000003</v>
      </c>
      <c r="Z3833" s="16">
        <v>0.24360000000000001</v>
      </c>
      <c r="AA3833" s="16">
        <v>-0.64658539999999998</v>
      </c>
      <c r="AB3833" s="16">
        <v>0.19</v>
      </c>
      <c r="AC3833" s="16">
        <v>8.67</v>
      </c>
      <c r="AD3833" s="16">
        <v>40.6</v>
      </c>
      <c r="AE3833" s="16">
        <v>6.7885999999999997</v>
      </c>
      <c r="AF3833" s="16">
        <v>2.1101999999999999</v>
      </c>
      <c r="AG3833" s="16">
        <v>193316</v>
      </c>
      <c r="AH3833" s="16">
        <v>0.27210000000000001</v>
      </c>
      <c r="AI3833" s="16">
        <v>96</v>
      </c>
      <c r="AJ3833" s="16">
        <v>88</v>
      </c>
      <c r="AK3833" s="16">
        <v>-1.7739</v>
      </c>
      <c r="AL3833" s="16">
        <v>-1.0666</v>
      </c>
      <c r="AM3833" s="16">
        <v>-1.0095000000000001</v>
      </c>
      <c r="AN3833" s="16">
        <v>-1.4357</v>
      </c>
      <c r="AO3833" s="16">
        <v>-1.6363000000000001</v>
      </c>
      <c r="AP3833" s="16">
        <v>-1.2802</v>
      </c>
      <c r="AQ3833" s="16">
        <v>1.1463000000000001</v>
      </c>
      <c r="AR3833" s="16">
        <f t="shared" si="149"/>
        <v>0</v>
      </c>
      <c r="AS3833" s="5">
        <f t="shared" si="148"/>
        <v>0.11237439999999999</v>
      </c>
    </row>
    <row r="3834" spans="1:45" x14ac:dyDescent="0.25">
      <c r="A3834" s="16" t="s">
        <v>405</v>
      </c>
      <c r="B3834" s="16" t="s">
        <v>158</v>
      </c>
      <c r="C3834" s="16" t="s">
        <v>395</v>
      </c>
      <c r="D3834" s="16">
        <v>2005</v>
      </c>
      <c r="E3834" s="16" t="s">
        <v>4447</v>
      </c>
      <c r="F3834" s="16" t="s">
        <v>591</v>
      </c>
      <c r="G3834" s="10">
        <v>996.86800000000005</v>
      </c>
      <c r="H3834" s="73">
        <v>6.9046180000000001</v>
      </c>
      <c r="I3834" s="16">
        <v>26167000</v>
      </c>
      <c r="J3834" s="71">
        <v>0</v>
      </c>
      <c r="K3834" s="71">
        <v>1</v>
      </c>
      <c r="L3834" s="16">
        <v>-0.46711190000000002</v>
      </c>
      <c r="M3834" s="16">
        <v>-0.553624</v>
      </c>
      <c r="N3834" s="16">
        <v>0.74390529999999999</v>
      </c>
      <c r="O3834" s="16">
        <v>0.18072440000000001</v>
      </c>
      <c r="P3834" s="16">
        <v>-6.6560000000000002E-4</v>
      </c>
      <c r="Q3834" s="16">
        <v>-1.4970870000000001</v>
      </c>
      <c r="R3834" s="16">
        <v>0.1978</v>
      </c>
      <c r="S3834" s="16">
        <v>4.1999999999999997E-3</v>
      </c>
      <c r="T3834" s="16">
        <v>1.1999999999999999E-3</v>
      </c>
      <c r="U3834" s="16">
        <v>4.1929999999999996</v>
      </c>
      <c r="V3834" s="16">
        <v>70.709999999999994</v>
      </c>
      <c r="W3834" s="16">
        <v>6.44</v>
      </c>
      <c r="X3834" s="16">
        <v>372.98</v>
      </c>
      <c r="Y3834" s="16">
        <v>40.0227</v>
      </c>
      <c r="Z3834" s="16">
        <v>0.31919999999999998</v>
      </c>
      <c r="AA3834" s="16">
        <v>-0.63493409999999995</v>
      </c>
      <c r="AB3834" s="16">
        <v>0.19</v>
      </c>
      <c r="AC3834" s="16">
        <v>8.67</v>
      </c>
      <c r="AD3834" s="16">
        <v>40.299999999999997</v>
      </c>
      <c r="AE3834" s="16">
        <v>6.8863000000000003</v>
      </c>
      <c r="AF3834" s="16">
        <v>2.7645</v>
      </c>
      <c r="AG3834" s="16">
        <v>188023</v>
      </c>
      <c r="AH3834" s="16">
        <v>0.26902500000000001</v>
      </c>
      <c r="AI3834" s="16">
        <v>97.3</v>
      </c>
      <c r="AJ3834" s="16">
        <v>87.8</v>
      </c>
      <c r="AK3834" s="16">
        <v>-1.9475</v>
      </c>
      <c r="AL3834" s="16">
        <v>-1.1841999999999999</v>
      </c>
      <c r="AM3834" s="16">
        <v>-1.1991000000000001</v>
      </c>
      <c r="AN3834" s="16">
        <v>-1.9688000000000001</v>
      </c>
      <c r="AO3834" s="16">
        <v>-1.5931</v>
      </c>
      <c r="AP3834" s="16">
        <v>-1.4411</v>
      </c>
      <c r="AQ3834" s="16">
        <v>1.1463000000000001</v>
      </c>
      <c r="AR3834" s="16">
        <f t="shared" si="149"/>
        <v>0</v>
      </c>
      <c r="AS3834" s="5">
        <f t="shared" si="148"/>
        <v>-0.10416550000000002</v>
      </c>
    </row>
    <row r="3835" spans="1:45" x14ac:dyDescent="0.25">
      <c r="A3835" s="16" t="s">
        <v>405</v>
      </c>
      <c r="B3835" s="16" t="s">
        <v>158</v>
      </c>
      <c r="C3835" s="16" t="s">
        <v>395</v>
      </c>
      <c r="D3835" s="16">
        <v>2006</v>
      </c>
      <c r="E3835" s="16" t="s">
        <v>4443</v>
      </c>
      <c r="F3835" s="16" t="s">
        <v>591</v>
      </c>
      <c r="G3835" s="10">
        <v>1056.67</v>
      </c>
      <c r="H3835" s="73">
        <v>6.9628750000000004</v>
      </c>
      <c r="I3835" s="16">
        <v>26488250</v>
      </c>
      <c r="J3835" s="71">
        <v>0</v>
      </c>
      <c r="K3835" s="71">
        <v>1</v>
      </c>
      <c r="L3835" s="16">
        <v>-0.57182569999999999</v>
      </c>
      <c r="M3835" s="16">
        <v>-0.55266510000000002</v>
      </c>
      <c r="N3835" s="16">
        <v>0.74781500000000001</v>
      </c>
      <c r="O3835" s="16">
        <v>-0.1480387</v>
      </c>
      <c r="P3835" s="16">
        <v>3.1767799999999999E-2</v>
      </c>
      <c r="Q3835" s="16">
        <v>-1.4265220000000001</v>
      </c>
      <c r="R3835" s="16">
        <v>0.1978</v>
      </c>
      <c r="S3835" s="16">
        <v>4.7000000000000002E-3</v>
      </c>
      <c r="T3835" s="16">
        <v>1.1000000000000001E-3</v>
      </c>
      <c r="U3835" s="16">
        <v>4.4767000000000001</v>
      </c>
      <c r="V3835" s="16">
        <v>70.665999999999997</v>
      </c>
      <c r="W3835" s="16">
        <v>6.3179999999999996</v>
      </c>
      <c r="X3835" s="16">
        <v>370.21699999999998</v>
      </c>
      <c r="Y3835" s="16">
        <v>36.152200000000001</v>
      </c>
      <c r="Z3835" s="16">
        <v>0.18790000000000001</v>
      </c>
      <c r="AA3835" s="16">
        <v>-0.63493409999999995</v>
      </c>
      <c r="AB3835" s="16">
        <v>0.19</v>
      </c>
      <c r="AC3835" s="16">
        <v>8.67</v>
      </c>
      <c r="AD3835" s="16">
        <v>40.299999999999997</v>
      </c>
      <c r="AE3835" s="16">
        <v>6.9924999999999997</v>
      </c>
      <c r="AF3835" s="16">
        <v>9.6062999999999992</v>
      </c>
      <c r="AG3835" s="16">
        <v>192236</v>
      </c>
      <c r="AH3835" s="16">
        <v>0.2722</v>
      </c>
      <c r="AI3835" s="16">
        <v>98.6</v>
      </c>
      <c r="AJ3835" s="16">
        <v>87.6</v>
      </c>
      <c r="AK3835" s="16">
        <v>-2.0442999999999998</v>
      </c>
      <c r="AL3835" s="16">
        <v>-0.89180000000000004</v>
      </c>
      <c r="AM3835" s="16">
        <v>-1.1627000000000001</v>
      </c>
      <c r="AN3835" s="16">
        <v>-1.7858000000000001</v>
      </c>
      <c r="AO3835" s="16">
        <v>-1.6193</v>
      </c>
      <c r="AP3835" s="16">
        <v>-1.3992</v>
      </c>
      <c r="AQ3835" s="16">
        <v>1.1463000000000001</v>
      </c>
      <c r="AR3835" s="16">
        <f t="shared" si="149"/>
        <v>0</v>
      </c>
      <c r="AS3835" s="5">
        <f t="shared" si="148"/>
        <v>-0.10471379999999997</v>
      </c>
    </row>
    <row r="3836" spans="1:45" x14ac:dyDescent="0.25">
      <c r="A3836" s="16" t="s">
        <v>405</v>
      </c>
      <c r="B3836" s="16" t="s">
        <v>158</v>
      </c>
      <c r="C3836" s="16" t="s">
        <v>395</v>
      </c>
      <c r="D3836" s="16">
        <v>2007</v>
      </c>
      <c r="E3836" s="16" t="s">
        <v>4469</v>
      </c>
      <c r="F3836" s="16" t="s">
        <v>591</v>
      </c>
      <c r="G3836" s="10">
        <v>1145.08</v>
      </c>
      <c r="H3836" s="73">
        <v>7.0432329999999999</v>
      </c>
      <c r="I3836" s="16">
        <v>26868000</v>
      </c>
      <c r="J3836" s="71">
        <v>0</v>
      </c>
      <c r="K3836" s="71">
        <v>1</v>
      </c>
      <c r="L3836" s="16">
        <v>-0.4559088</v>
      </c>
      <c r="M3836" s="16">
        <v>-0.55117919999999998</v>
      </c>
      <c r="N3836" s="16">
        <v>0.81191170000000001</v>
      </c>
      <c r="O3836" s="16">
        <v>-0.11488080000000001</v>
      </c>
      <c r="P3836" s="16">
        <v>6.7156099999999996E-2</v>
      </c>
      <c r="Q3836" s="16">
        <v>-1.29836</v>
      </c>
      <c r="R3836" s="16">
        <v>0.1978</v>
      </c>
      <c r="S3836" s="16">
        <v>4.5999999999999999E-3</v>
      </c>
      <c r="T3836" s="16">
        <v>1.2999999999999999E-3</v>
      </c>
      <c r="U3836" s="16">
        <v>4.94015</v>
      </c>
      <c r="V3836" s="16">
        <v>70.622</v>
      </c>
      <c r="W3836" s="16">
        <v>6.1959999999999997</v>
      </c>
      <c r="X3836" s="16">
        <v>373.92599999999999</v>
      </c>
      <c r="Y3836" s="16">
        <v>38.122300000000003</v>
      </c>
      <c r="Z3836" s="16">
        <v>0.1893</v>
      </c>
      <c r="AA3836" s="16">
        <v>-0.59998039999999997</v>
      </c>
      <c r="AB3836" s="16">
        <v>0.19</v>
      </c>
      <c r="AC3836" s="16">
        <v>8.67</v>
      </c>
      <c r="AD3836" s="16">
        <v>39.4</v>
      </c>
      <c r="AE3836" s="16">
        <v>6.8324999999999996</v>
      </c>
      <c r="AF3836" s="16">
        <v>21.341100000000001</v>
      </c>
      <c r="AG3836" s="16">
        <v>182187</v>
      </c>
      <c r="AH3836" s="16">
        <v>0.27029999999999998</v>
      </c>
      <c r="AI3836" s="16">
        <v>99.9</v>
      </c>
      <c r="AJ3836" s="16">
        <v>87.5</v>
      </c>
      <c r="AK3836" s="16">
        <v>-2.0992000000000002</v>
      </c>
      <c r="AL3836" s="16">
        <v>-0.91569999999999996</v>
      </c>
      <c r="AM3836" s="16">
        <v>-1.0933999999999999</v>
      </c>
      <c r="AN3836" s="16">
        <v>-1.3938999999999999</v>
      </c>
      <c r="AO3836" s="16">
        <v>-1.4917</v>
      </c>
      <c r="AP3836" s="16">
        <v>-1.1478999999999999</v>
      </c>
      <c r="AQ3836" s="16">
        <v>1.1463000000000001</v>
      </c>
      <c r="AR3836" s="16">
        <f t="shared" si="149"/>
        <v>0</v>
      </c>
      <c r="AS3836" s="5">
        <f t="shared" si="148"/>
        <v>0.11591689999999999</v>
      </c>
    </row>
    <row r="3837" spans="1:45" x14ac:dyDescent="0.25">
      <c r="A3837" s="16" t="s">
        <v>405</v>
      </c>
      <c r="B3837" s="16" t="s">
        <v>158</v>
      </c>
      <c r="C3837" s="16" t="s">
        <v>395</v>
      </c>
      <c r="D3837" s="16">
        <v>2008</v>
      </c>
      <c r="E3837" s="16" t="s">
        <v>4460</v>
      </c>
      <c r="F3837" s="16" t="s">
        <v>591</v>
      </c>
      <c r="G3837" s="10">
        <v>1228.26</v>
      </c>
      <c r="H3837" s="73">
        <v>7.1133579999999998</v>
      </c>
      <c r="I3837" s="16">
        <v>27302800</v>
      </c>
      <c r="J3837" s="71">
        <v>0</v>
      </c>
      <c r="K3837" s="71">
        <v>1</v>
      </c>
      <c r="L3837" s="16">
        <v>-0.37712129999999999</v>
      </c>
      <c r="M3837" s="16">
        <v>-0.55569060000000003</v>
      </c>
      <c r="N3837" s="16">
        <v>0.78744289999999995</v>
      </c>
      <c r="O3837" s="16">
        <v>-7.4067499999999994E-2</v>
      </c>
      <c r="P3837" s="16">
        <v>0.1387372</v>
      </c>
      <c r="Q3837" s="16">
        <v>-1.20652</v>
      </c>
      <c r="R3837" s="16">
        <v>0.1978</v>
      </c>
      <c r="S3837" s="16">
        <v>3.8999999999999998E-3</v>
      </c>
      <c r="T3837" s="16">
        <v>1.1000000000000001E-3</v>
      </c>
      <c r="U3837" s="16">
        <v>4.6864999999999997</v>
      </c>
      <c r="V3837" s="16">
        <v>70.578000000000003</v>
      </c>
      <c r="W3837" s="16">
        <v>6.0739999999999998</v>
      </c>
      <c r="X3837" s="16">
        <v>375.57299999999998</v>
      </c>
      <c r="Y3837" s="16">
        <v>39.017800000000001</v>
      </c>
      <c r="Z3837" s="16">
        <v>0.1958</v>
      </c>
      <c r="AA3837" s="16">
        <v>-0.62755499999999997</v>
      </c>
      <c r="AB3837" s="16">
        <v>0.19</v>
      </c>
      <c r="AC3837" s="16">
        <v>8.67</v>
      </c>
      <c r="AD3837" s="16">
        <v>40.11</v>
      </c>
      <c r="AE3837" s="16">
        <v>6.8444000000000003</v>
      </c>
      <c r="AF3837" s="16">
        <v>45.795000000000002</v>
      </c>
      <c r="AG3837" s="16">
        <v>180934</v>
      </c>
      <c r="AH3837" s="16">
        <v>0.26950000000000002</v>
      </c>
      <c r="AI3837" s="16">
        <v>100</v>
      </c>
      <c r="AJ3837" s="16">
        <v>87.3</v>
      </c>
      <c r="AK3837" s="16">
        <v>-2.0775999999999999</v>
      </c>
      <c r="AL3837" s="16">
        <v>-0.95350000000000001</v>
      </c>
      <c r="AM3837" s="16">
        <v>-0.86429999999999996</v>
      </c>
      <c r="AN3837" s="16">
        <v>-1.2495000000000001</v>
      </c>
      <c r="AO3837" s="16">
        <v>-1.3703000000000001</v>
      </c>
      <c r="AP3837" s="16">
        <v>-1.0992</v>
      </c>
      <c r="AQ3837" s="16">
        <v>1.1463000000000001</v>
      </c>
      <c r="AR3837" s="16">
        <f t="shared" si="149"/>
        <v>0</v>
      </c>
      <c r="AS3837" s="5">
        <f t="shared" si="148"/>
        <v>7.878750000000001E-2</v>
      </c>
    </row>
    <row r="3838" spans="1:45" x14ac:dyDescent="0.25">
      <c r="A3838" s="16" t="s">
        <v>405</v>
      </c>
      <c r="B3838" s="16" t="s">
        <v>158</v>
      </c>
      <c r="C3838" s="16" t="s">
        <v>395</v>
      </c>
      <c r="D3838" s="16">
        <v>2009</v>
      </c>
      <c r="E3838" s="16" t="s">
        <v>4453</v>
      </c>
      <c r="F3838" s="16" t="s">
        <v>591</v>
      </c>
      <c r="G3838" s="10">
        <v>1305.54</v>
      </c>
      <c r="H3838" s="73">
        <v>7.1743709999999998</v>
      </c>
      <c r="I3838" s="16">
        <v>27767400</v>
      </c>
      <c r="J3838" s="71">
        <v>0</v>
      </c>
      <c r="K3838" s="71">
        <v>1</v>
      </c>
      <c r="L3838" s="16">
        <v>-0.32983630000000003</v>
      </c>
      <c r="M3838" s="16">
        <v>-0.55627130000000002</v>
      </c>
      <c r="N3838" s="16">
        <v>0.82205740000000005</v>
      </c>
      <c r="O3838" s="16">
        <v>-3.2821799999999998E-2</v>
      </c>
      <c r="P3838" s="16">
        <v>0.17953089999999999</v>
      </c>
      <c r="Q3838" s="16">
        <v>-1.2204189999999999</v>
      </c>
      <c r="R3838" s="16">
        <v>0.1978</v>
      </c>
      <c r="S3838" s="16">
        <v>3.5000000000000001E-3</v>
      </c>
      <c r="T3838" s="16">
        <v>1.1999999999999999E-3</v>
      </c>
      <c r="U3838" s="16">
        <v>5.1654999999999998</v>
      </c>
      <c r="V3838" s="16">
        <v>70.534000000000006</v>
      </c>
      <c r="W3838" s="16">
        <v>5.952</v>
      </c>
      <c r="X3838" s="16">
        <v>374.404</v>
      </c>
      <c r="Y3838" s="16">
        <v>40.1175</v>
      </c>
      <c r="Z3838" s="16">
        <v>0.20349999999999999</v>
      </c>
      <c r="AA3838" s="16">
        <v>-0.636876</v>
      </c>
      <c r="AB3838" s="16">
        <v>0.19</v>
      </c>
      <c r="AC3838" s="16">
        <v>8.67</v>
      </c>
      <c r="AD3838" s="16">
        <v>40.35</v>
      </c>
      <c r="AE3838" s="16">
        <v>6.7777000000000003</v>
      </c>
      <c r="AF3838" s="16">
        <v>59.935200000000002</v>
      </c>
      <c r="AG3838" s="16">
        <v>179887</v>
      </c>
      <c r="AH3838" s="16">
        <v>0.26829999999999998</v>
      </c>
      <c r="AI3838" s="16">
        <v>100</v>
      </c>
      <c r="AJ3838" s="16">
        <v>87.3</v>
      </c>
      <c r="AK3838" s="16">
        <v>-2.0817999999999999</v>
      </c>
      <c r="AL3838" s="16">
        <v>-1.2153</v>
      </c>
      <c r="AM3838" s="16">
        <v>-0.64559999999999995</v>
      </c>
      <c r="AN3838" s="16">
        <v>-0.95940000000000003</v>
      </c>
      <c r="AO3838" s="16">
        <v>-1.4919</v>
      </c>
      <c r="AP3838" s="16">
        <v>-1.2703</v>
      </c>
      <c r="AQ3838" s="16">
        <v>1.1463000000000001</v>
      </c>
      <c r="AR3838" s="16">
        <f t="shared" si="149"/>
        <v>0</v>
      </c>
      <c r="AS3838" s="5">
        <f t="shared" si="148"/>
        <v>4.7284999999999966E-2</v>
      </c>
    </row>
    <row r="3839" spans="1:45" x14ac:dyDescent="0.25">
      <c r="A3839" s="16" t="s">
        <v>405</v>
      </c>
      <c r="B3839" s="16" t="s">
        <v>158</v>
      </c>
      <c r="C3839" s="16" t="s">
        <v>395</v>
      </c>
      <c r="D3839" s="16">
        <v>2010</v>
      </c>
      <c r="E3839" s="16" t="s">
        <v>4459</v>
      </c>
      <c r="F3839" s="16" t="s">
        <v>591</v>
      </c>
      <c r="G3839" s="10">
        <v>1377.08</v>
      </c>
      <c r="H3839" s="73">
        <v>7.227722</v>
      </c>
      <c r="I3839" s="16">
        <v>28562400</v>
      </c>
      <c r="J3839" s="71">
        <v>0</v>
      </c>
      <c r="K3839" s="71">
        <v>1</v>
      </c>
      <c r="L3839" s="16">
        <v>-0.30578499999999997</v>
      </c>
      <c r="M3839" s="16">
        <v>-0.54928829999999995</v>
      </c>
      <c r="N3839" s="16">
        <v>0.80246200000000001</v>
      </c>
      <c r="O3839" s="16">
        <v>-2.5655999999999999E-3</v>
      </c>
      <c r="P3839" s="16">
        <v>0.22862979999999999</v>
      </c>
      <c r="Q3839" s="16">
        <v>-1.2370859999999999</v>
      </c>
      <c r="R3839" s="16">
        <v>0.1978</v>
      </c>
      <c r="S3839" s="16">
        <v>5.1000000000000004E-3</v>
      </c>
      <c r="T3839" s="16">
        <v>1.2999999999999999E-3</v>
      </c>
      <c r="U3839" s="16">
        <v>4.9127999999999998</v>
      </c>
      <c r="V3839" s="16">
        <v>70.489999999999995</v>
      </c>
      <c r="W3839" s="16">
        <v>5.83</v>
      </c>
      <c r="X3839" s="16">
        <v>376.79899999999998</v>
      </c>
      <c r="Y3839" s="16">
        <v>41.002000000000002</v>
      </c>
      <c r="Z3839" s="16">
        <v>0.20780000000000001</v>
      </c>
      <c r="AA3839" s="16">
        <v>-0.64619709999999997</v>
      </c>
      <c r="AB3839" s="16">
        <v>0.19</v>
      </c>
      <c r="AC3839" s="16">
        <v>8.67</v>
      </c>
      <c r="AD3839" s="16">
        <v>40.590000000000003</v>
      </c>
      <c r="AE3839" s="16">
        <v>6.8139000000000003</v>
      </c>
      <c r="AF3839" s="16">
        <v>75.450299999999999</v>
      </c>
      <c r="AG3839" s="16">
        <v>181007</v>
      </c>
      <c r="AH3839" s="16">
        <v>0.27110000000000001</v>
      </c>
      <c r="AI3839" s="16">
        <v>100</v>
      </c>
      <c r="AJ3839" s="16">
        <v>87.3</v>
      </c>
      <c r="AK3839" s="16">
        <v>-2.0636999999999999</v>
      </c>
      <c r="AL3839" s="16">
        <v>-1.2432000000000001</v>
      </c>
      <c r="AM3839" s="16">
        <v>-0.74119999999999997</v>
      </c>
      <c r="AN3839" s="16">
        <v>-0.72629999999999995</v>
      </c>
      <c r="AO3839" s="16">
        <v>-1.5802</v>
      </c>
      <c r="AP3839" s="16">
        <v>-1.3707</v>
      </c>
      <c r="AQ3839" s="16">
        <v>1.1463000000000001</v>
      </c>
      <c r="AR3839" s="16">
        <f t="shared" si="149"/>
        <v>0</v>
      </c>
      <c r="AS3839" s="5">
        <f t="shared" si="148"/>
        <v>2.4051300000000053E-2</v>
      </c>
    </row>
    <row r="3840" spans="1:45" x14ac:dyDescent="0.25">
      <c r="A3840" s="16" t="s">
        <v>405</v>
      </c>
      <c r="B3840" s="16" t="s">
        <v>158</v>
      </c>
      <c r="C3840" s="16" t="s">
        <v>395</v>
      </c>
      <c r="D3840" s="16">
        <v>2011</v>
      </c>
      <c r="E3840" s="16" t="s">
        <v>4455</v>
      </c>
      <c r="F3840" s="16" t="s">
        <v>591</v>
      </c>
      <c r="G3840" s="10">
        <v>1451.88</v>
      </c>
      <c r="H3840" s="73">
        <v>7.2806170000000003</v>
      </c>
      <c r="I3840" s="16">
        <v>29339400</v>
      </c>
      <c r="J3840" s="71">
        <v>0</v>
      </c>
      <c r="K3840" s="71">
        <v>1</v>
      </c>
      <c r="L3840" s="16">
        <v>-0.2418709</v>
      </c>
      <c r="M3840" s="16">
        <v>-0.55193559999999997</v>
      </c>
      <c r="N3840" s="16">
        <v>0.84989680000000001</v>
      </c>
      <c r="O3840" s="16">
        <v>5.3528199999999998E-2</v>
      </c>
      <c r="P3840" s="16">
        <v>0.2713507</v>
      </c>
      <c r="Q3840" s="16">
        <v>-1.241536</v>
      </c>
      <c r="R3840" s="16">
        <v>0.1978</v>
      </c>
      <c r="S3840" s="16">
        <v>4.4000000000000003E-3</v>
      </c>
      <c r="T3840" s="16">
        <v>1.2999999999999999E-3</v>
      </c>
      <c r="U3840" s="16">
        <v>5.3628499999999999</v>
      </c>
      <c r="V3840" s="16">
        <v>70.792000000000002</v>
      </c>
      <c r="W3840" s="16">
        <v>5.6639999999999997</v>
      </c>
      <c r="X3840" s="16">
        <v>377.36599999999999</v>
      </c>
      <c r="Y3840" s="16">
        <v>42.843200000000003</v>
      </c>
      <c r="Z3840" s="16">
        <v>0.21490000000000001</v>
      </c>
      <c r="AA3840" s="16">
        <v>-0.65551820000000005</v>
      </c>
      <c r="AB3840" s="16">
        <v>0.19</v>
      </c>
      <c r="AC3840" s="16">
        <v>8.67</v>
      </c>
      <c r="AD3840" s="16">
        <v>40.83</v>
      </c>
      <c r="AE3840" s="16">
        <v>6.8476999999999997</v>
      </c>
      <c r="AF3840" s="16">
        <v>90.373800000000003</v>
      </c>
      <c r="AG3840" s="16">
        <v>178599</v>
      </c>
      <c r="AH3840" s="16">
        <v>0.26750000000000002</v>
      </c>
      <c r="AI3840" s="16">
        <v>100</v>
      </c>
      <c r="AJ3840" s="16">
        <v>87.3</v>
      </c>
      <c r="AK3840" s="16">
        <v>-2.0975999999999999</v>
      </c>
      <c r="AL3840" s="16">
        <v>-1.3069</v>
      </c>
      <c r="AM3840" s="16">
        <v>-0.72450000000000003</v>
      </c>
      <c r="AN3840" s="16">
        <v>-0.60909999999999997</v>
      </c>
      <c r="AO3840" s="16">
        <v>-1.5840000000000001</v>
      </c>
      <c r="AP3840" s="16">
        <v>-1.4154</v>
      </c>
      <c r="AQ3840" s="16">
        <v>1.1463000000000001</v>
      </c>
      <c r="AR3840" s="16">
        <f t="shared" si="149"/>
        <v>0</v>
      </c>
      <c r="AS3840" s="5">
        <f t="shared" si="148"/>
        <v>6.3914099999999974E-2</v>
      </c>
    </row>
    <row r="3841" spans="1:45" x14ac:dyDescent="0.25">
      <c r="A3841" s="16" t="s">
        <v>405</v>
      </c>
      <c r="B3841" s="16" t="s">
        <v>158</v>
      </c>
      <c r="C3841" s="16" t="s">
        <v>395</v>
      </c>
      <c r="D3841" s="16">
        <v>2012</v>
      </c>
      <c r="E3841" s="16" t="s">
        <v>4450</v>
      </c>
      <c r="F3841" s="16" t="s">
        <v>591</v>
      </c>
      <c r="G3841" s="10">
        <v>1547.98</v>
      </c>
      <c r="H3841" s="73">
        <v>7.3447069999999997</v>
      </c>
      <c r="I3841" s="16">
        <v>29774500</v>
      </c>
      <c r="J3841" s="71">
        <v>0</v>
      </c>
      <c r="K3841" s="71">
        <v>1</v>
      </c>
      <c r="L3841" s="16">
        <v>-0.21445030000000001</v>
      </c>
      <c r="M3841" s="16">
        <v>-0.55569060000000003</v>
      </c>
      <c r="N3841" s="16">
        <v>0.87865879999999996</v>
      </c>
      <c r="O3841" s="16">
        <v>0.1178461</v>
      </c>
      <c r="P3841" s="16">
        <v>0.21267910000000001</v>
      </c>
      <c r="Q3841" s="16">
        <v>-1.209308</v>
      </c>
      <c r="R3841" s="16">
        <v>0.1978</v>
      </c>
      <c r="S3841" s="16">
        <v>3.8999999999999998E-3</v>
      </c>
      <c r="T3841" s="16">
        <v>1.1000000000000001E-3</v>
      </c>
      <c r="U3841" s="16">
        <v>5.7011000000000003</v>
      </c>
      <c r="V3841" s="16">
        <v>71.093999999999994</v>
      </c>
      <c r="W3841" s="16">
        <v>5.4980000000000002</v>
      </c>
      <c r="X3841" s="16">
        <v>376.85</v>
      </c>
      <c r="Y3841" s="16">
        <v>45.1357</v>
      </c>
      <c r="Z3841" s="16">
        <v>0.22120000000000001</v>
      </c>
      <c r="AA3841" s="16">
        <v>-0.66483910000000002</v>
      </c>
      <c r="AB3841" s="16">
        <v>0.19</v>
      </c>
      <c r="AC3841" s="16">
        <v>8.67</v>
      </c>
      <c r="AD3841" s="16">
        <v>41.07</v>
      </c>
      <c r="AE3841" s="16">
        <v>6.9374000000000002</v>
      </c>
      <c r="AF3841" s="16">
        <v>71.033900000000003</v>
      </c>
      <c r="AG3841" s="16">
        <v>176325</v>
      </c>
      <c r="AH3841" s="16">
        <v>0.26690000000000003</v>
      </c>
      <c r="AI3841" s="16">
        <v>100</v>
      </c>
      <c r="AJ3841" s="16">
        <v>87.3</v>
      </c>
      <c r="AK3841" s="16">
        <v>-2.0066999999999999</v>
      </c>
      <c r="AL3841" s="16">
        <v>-1.2239</v>
      </c>
      <c r="AM3841" s="16">
        <v>-0.93430000000000002</v>
      </c>
      <c r="AN3841" s="16">
        <v>-0.52359999999999995</v>
      </c>
      <c r="AO3841" s="16">
        <v>-1.5941000000000001</v>
      </c>
      <c r="AP3841" s="16">
        <v>-1.2596000000000001</v>
      </c>
      <c r="AQ3841" s="16">
        <v>1.1463000000000001</v>
      </c>
      <c r="AR3841" s="16">
        <f t="shared" si="149"/>
        <v>0</v>
      </c>
      <c r="AS3841" s="5">
        <f t="shared" si="148"/>
        <v>2.7420599999999989E-2</v>
      </c>
    </row>
    <row r="3842" spans="1:45" x14ac:dyDescent="0.25">
      <c r="A3842" s="16" t="s">
        <v>405</v>
      </c>
      <c r="B3842" s="16" t="s">
        <v>158</v>
      </c>
      <c r="C3842" s="16" t="s">
        <v>395</v>
      </c>
      <c r="D3842" s="16">
        <v>2013</v>
      </c>
      <c r="E3842" s="16" t="s">
        <v>4444</v>
      </c>
      <c r="F3842" s="16" t="s">
        <v>591</v>
      </c>
      <c r="G3842" s="10">
        <v>1645.91</v>
      </c>
      <c r="H3842" s="73">
        <v>7.4060490000000003</v>
      </c>
      <c r="I3842" s="16">
        <v>30243200</v>
      </c>
      <c r="J3842" s="71">
        <v>0</v>
      </c>
      <c r="K3842" s="71">
        <v>1</v>
      </c>
      <c r="L3842" s="16">
        <v>-0.17180300000000001</v>
      </c>
      <c r="M3842" s="16">
        <v>-0.55455600000000005</v>
      </c>
      <c r="N3842" s="16">
        <v>0.8413524</v>
      </c>
      <c r="O3842" s="16">
        <v>0.22586239999999999</v>
      </c>
      <c r="P3842" s="16">
        <v>0.21873629999999999</v>
      </c>
      <c r="Q3842" s="16">
        <v>-1.195532</v>
      </c>
      <c r="R3842" s="16">
        <v>0.1978</v>
      </c>
      <c r="S3842" s="16">
        <v>4.1999999999999997E-3</v>
      </c>
      <c r="T3842" s="16">
        <v>1.1000000000000001E-3</v>
      </c>
      <c r="U3842" s="16">
        <v>5.0987499999999999</v>
      </c>
      <c r="V3842" s="16">
        <v>71.396000000000001</v>
      </c>
      <c r="W3842" s="16">
        <v>5.3319999999999999</v>
      </c>
      <c r="X3842" s="16">
        <v>381.483</v>
      </c>
      <c r="Y3842" s="16">
        <v>50.229599999999998</v>
      </c>
      <c r="Z3842" s="16">
        <v>0.21859999999999999</v>
      </c>
      <c r="AA3842" s="16">
        <v>-0.67416030000000005</v>
      </c>
      <c r="AB3842" s="16">
        <v>0.19</v>
      </c>
      <c r="AC3842" s="16">
        <v>8.67</v>
      </c>
      <c r="AD3842" s="16">
        <v>41.31</v>
      </c>
      <c r="AE3842" s="16">
        <v>6.9123000000000001</v>
      </c>
      <c r="AF3842" s="16">
        <v>74.306799999999996</v>
      </c>
      <c r="AG3842" s="16">
        <v>179214</v>
      </c>
      <c r="AH3842" s="16">
        <v>0.26790000000000003</v>
      </c>
      <c r="AI3842" s="16">
        <v>100</v>
      </c>
      <c r="AJ3842" s="16">
        <v>86.792100000000005</v>
      </c>
      <c r="AK3842" s="16">
        <v>-1.9447000000000001</v>
      </c>
      <c r="AL3842" s="16">
        <v>-1.2256</v>
      </c>
      <c r="AM3842" s="16">
        <v>-0.93720000000000003</v>
      </c>
      <c r="AN3842" s="16">
        <v>-0.54720000000000002</v>
      </c>
      <c r="AO3842" s="16">
        <v>-1.6156999999999999</v>
      </c>
      <c r="AP3842" s="16">
        <v>-1.1980999999999999</v>
      </c>
      <c r="AQ3842" s="16">
        <v>1.1463000000000001</v>
      </c>
      <c r="AR3842" s="16">
        <f t="shared" si="149"/>
        <v>0</v>
      </c>
      <c r="AS3842" s="5">
        <f t="shared" si="148"/>
        <v>4.2647299999999999E-2</v>
      </c>
    </row>
    <row r="3843" spans="1:45" x14ac:dyDescent="0.25">
      <c r="A3843" s="16" t="s">
        <v>405</v>
      </c>
      <c r="B3843" s="16" t="s">
        <v>158</v>
      </c>
      <c r="C3843" s="16" t="s">
        <v>395</v>
      </c>
      <c r="D3843" s="16">
        <v>2014</v>
      </c>
      <c r="E3843" s="16" t="s">
        <v>4465</v>
      </c>
      <c r="F3843" s="16" t="s">
        <v>591</v>
      </c>
      <c r="G3843" s="10">
        <v>1744.49</v>
      </c>
      <c r="H3843" s="73">
        <v>7.4642179999999998</v>
      </c>
      <c r="I3843" s="16">
        <v>30757700</v>
      </c>
      <c r="J3843" s="71">
        <v>0</v>
      </c>
      <c r="K3843" s="71">
        <v>1</v>
      </c>
      <c r="L3843" s="16">
        <v>-0.1002315</v>
      </c>
      <c r="M3843" s="16">
        <v>-0.55082790000000004</v>
      </c>
      <c r="N3843" s="16">
        <v>0.82805169999999995</v>
      </c>
      <c r="O3843" s="16">
        <v>0.26990969999999997</v>
      </c>
      <c r="P3843" s="16">
        <v>0.22861239999999999</v>
      </c>
      <c r="Q3843" s="16">
        <v>-1.0768439999999999</v>
      </c>
      <c r="R3843" s="16">
        <v>0.1978</v>
      </c>
      <c r="S3843" s="16">
        <v>4.1999999999999997E-3</v>
      </c>
      <c r="T3843" s="16">
        <v>1.5E-3</v>
      </c>
      <c r="U3843" s="16">
        <v>4.9771999999999998</v>
      </c>
      <c r="V3843" s="16">
        <v>71.697999999999993</v>
      </c>
      <c r="W3843" s="16">
        <v>5.1660000000000004</v>
      </c>
      <c r="X3843" s="16">
        <v>381.952</v>
      </c>
      <c r="Y3843" s="16">
        <v>52.379300000000001</v>
      </c>
      <c r="Z3843" s="16">
        <v>0.2157</v>
      </c>
      <c r="AA3843" s="16">
        <v>-0.68348120000000001</v>
      </c>
      <c r="AB3843" s="16">
        <v>0.19</v>
      </c>
      <c r="AC3843" s="16">
        <v>8.67</v>
      </c>
      <c r="AD3843" s="16">
        <v>41.55</v>
      </c>
      <c r="AE3843" s="16">
        <v>8.5515000000000008</v>
      </c>
      <c r="AF3843" s="16">
        <v>73.791200000000003</v>
      </c>
      <c r="AG3843" s="16">
        <v>162562</v>
      </c>
      <c r="AH3843" s="16">
        <v>0.26889999999999997</v>
      </c>
      <c r="AI3843" s="16">
        <v>100</v>
      </c>
      <c r="AJ3843" s="16">
        <v>86.645099999999999</v>
      </c>
      <c r="AK3843" s="16">
        <v>-1.8883000000000001</v>
      </c>
      <c r="AL3843" s="16">
        <v>-1.1177999999999999</v>
      </c>
      <c r="AM3843" s="16">
        <v>-0.63170000000000004</v>
      </c>
      <c r="AN3843" s="16">
        <v>-0.31380000000000002</v>
      </c>
      <c r="AO3843" s="16">
        <v>-1.738</v>
      </c>
      <c r="AP3843" s="16">
        <v>-1.0819000000000001</v>
      </c>
      <c r="AQ3843" s="16">
        <v>1.1463000000000001</v>
      </c>
      <c r="AR3843" s="16">
        <f t="shared" si="149"/>
        <v>0</v>
      </c>
      <c r="AS3843" s="5">
        <f t="shared" si="148"/>
        <v>7.157150000000001E-2</v>
      </c>
    </row>
    <row r="3844" spans="1:45" x14ac:dyDescent="0.25">
      <c r="A3844" s="16" t="s">
        <v>409</v>
      </c>
      <c r="B3844" s="16" t="s">
        <v>160</v>
      </c>
      <c r="C3844" s="16" t="s">
        <v>397</v>
      </c>
      <c r="D3844" s="16">
        <v>1985</v>
      </c>
      <c r="E3844" s="16" t="s">
        <v>4470</v>
      </c>
      <c r="F3844" s="16" t="s">
        <v>594</v>
      </c>
      <c r="G3844" s="10">
        <v>11809.6</v>
      </c>
      <c r="H3844" s="73">
        <v>9.3766700000000007</v>
      </c>
      <c r="I3844" s="16" t="s">
        <v>6700</v>
      </c>
      <c r="K3844" s="71">
        <v>1.0429999999999999</v>
      </c>
      <c r="L3844" s="16">
        <v>-0.49710019999999999</v>
      </c>
      <c r="M3844" s="16">
        <v>-0.43256240000000001</v>
      </c>
      <c r="N3844" s="16">
        <v>-0.33937790000000001</v>
      </c>
      <c r="O3844" s="16">
        <v>-0.31097010000000003</v>
      </c>
      <c r="P3844" s="16">
        <v>-0.13351160000000001</v>
      </c>
      <c r="Q3844" s="16">
        <v>0.1098566</v>
      </c>
      <c r="R3844" s="16">
        <v>0.30209999999999998</v>
      </c>
      <c r="S3844" s="16">
        <v>2.1899999999999999E-2</v>
      </c>
      <c r="T3844" s="16">
        <v>8.9999999999999998E-4</v>
      </c>
      <c r="U3844" s="16">
        <v>4.2327000000000004</v>
      </c>
      <c r="V3844" s="16">
        <v>7.13</v>
      </c>
      <c r="W3844" s="16">
        <v>3.46</v>
      </c>
      <c r="X3844" s="16">
        <v>444.92700000000002</v>
      </c>
      <c r="Y3844" s="16">
        <v>37.239400000000003</v>
      </c>
      <c r="Z3844" s="16">
        <v>0.24660000000000001</v>
      </c>
      <c r="AA3844" s="16">
        <v>0.23554120000000001</v>
      </c>
      <c r="AB3844" s="16">
        <v>0.3</v>
      </c>
      <c r="AC3844" s="16">
        <v>21.4</v>
      </c>
      <c r="AD3844" s="16">
        <v>33.29</v>
      </c>
      <c r="AE3844" s="16">
        <v>7.0053000000000001</v>
      </c>
      <c r="AF3844" s="16">
        <v>0</v>
      </c>
      <c r="AG3844" s="16">
        <v>270104</v>
      </c>
      <c r="AH3844" s="16">
        <v>0.14319999999999999</v>
      </c>
      <c r="AI3844" s="16">
        <v>80.242599999999996</v>
      </c>
      <c r="AJ3844" s="16">
        <v>88.240899999999996</v>
      </c>
      <c r="AK3844" s="16">
        <v>0.54979999999999996</v>
      </c>
      <c r="AL3844" s="16">
        <v>-0.41930000000000001</v>
      </c>
      <c r="AM3844" s="16">
        <v>-0.45479999999999998</v>
      </c>
      <c r="AN3844" s="16">
        <v>-0.64690000000000003</v>
      </c>
      <c r="AO3844" s="16">
        <v>0.85550000000000004</v>
      </c>
      <c r="AP3844" s="16">
        <v>-5.4800000000000001E-2</v>
      </c>
      <c r="AQ3844" s="16">
        <v>16.710799999999999</v>
      </c>
      <c r="AR3844" s="16">
        <f t="shared" si="149"/>
        <v>1</v>
      </c>
      <c r="AS3844" s="5">
        <f t="shared" ref="AS3844:AS3907" si="150">IF(D3844=1985, 0, L3844-L3843)</f>
        <v>0</v>
      </c>
    </row>
    <row r="3845" spans="1:45" x14ac:dyDescent="0.25">
      <c r="A3845" s="16" t="s">
        <v>409</v>
      </c>
      <c r="B3845" s="16" t="s">
        <v>160</v>
      </c>
      <c r="C3845" s="16" t="s">
        <v>397</v>
      </c>
      <c r="D3845" s="16">
        <v>1986</v>
      </c>
      <c r="E3845" s="16" t="s">
        <v>4498</v>
      </c>
      <c r="F3845" s="16" t="s">
        <v>594</v>
      </c>
      <c r="G3845" s="10">
        <v>12256.1</v>
      </c>
      <c r="H3845" s="73">
        <v>9.4137789999999999</v>
      </c>
      <c r="I3845" s="16" t="s">
        <v>6700</v>
      </c>
      <c r="J3845" s="71">
        <v>3.3000000000000002E-2</v>
      </c>
      <c r="K3845" s="71">
        <v>1.079</v>
      </c>
      <c r="L3845" s="16">
        <v>-0.47955310000000001</v>
      </c>
      <c r="M3845" s="16">
        <v>-0.420323</v>
      </c>
      <c r="N3845" s="16">
        <v>-0.34221770000000001</v>
      </c>
      <c r="O3845" s="16">
        <v>-0.24946560000000001</v>
      </c>
      <c r="P3845" s="16">
        <v>-0.11830590000000001</v>
      </c>
      <c r="Q3845" s="16">
        <v>5.8420199999999999E-2</v>
      </c>
      <c r="R3845" s="16">
        <v>0.30740000000000001</v>
      </c>
      <c r="S3845" s="16">
        <v>2.24E-2</v>
      </c>
      <c r="T3845" s="16">
        <v>1.6999999999999999E-3</v>
      </c>
      <c r="U3845" s="16">
        <v>4.2515000000000001</v>
      </c>
      <c r="V3845" s="16">
        <v>7.33</v>
      </c>
      <c r="W3845" s="16">
        <v>3.41</v>
      </c>
      <c r="X3845" s="16">
        <v>443.97</v>
      </c>
      <c r="Y3845" s="16">
        <v>37.200400000000002</v>
      </c>
      <c r="Z3845" s="16">
        <v>0.2772</v>
      </c>
      <c r="AA3845" s="16">
        <v>0.2203946</v>
      </c>
      <c r="AB3845" s="16">
        <v>0.3</v>
      </c>
      <c r="AC3845" s="16">
        <v>21.4</v>
      </c>
      <c r="AD3845" s="16">
        <v>33.68</v>
      </c>
      <c r="AE3845" s="16">
        <v>7.4284999999999997</v>
      </c>
      <c r="AF3845" s="16">
        <v>0</v>
      </c>
      <c r="AG3845" s="16">
        <v>278888</v>
      </c>
      <c r="AH3845" s="16">
        <v>0.1429</v>
      </c>
      <c r="AI3845" s="16">
        <v>80.751999999999995</v>
      </c>
      <c r="AJ3845" s="16">
        <v>88.417599999999993</v>
      </c>
      <c r="AK3845" s="16">
        <v>0.49270000000000003</v>
      </c>
      <c r="AL3845" s="16">
        <v>-0.4491</v>
      </c>
      <c r="AM3845" s="16">
        <v>-0.48110000000000003</v>
      </c>
      <c r="AN3845" s="16">
        <v>-0.66649999999999998</v>
      </c>
      <c r="AO3845" s="16">
        <v>0.76170000000000004</v>
      </c>
      <c r="AP3845" s="16">
        <v>-0.1182</v>
      </c>
      <c r="AQ3845" s="16">
        <v>16.710799999999999</v>
      </c>
      <c r="AR3845" s="16">
        <f t="shared" ref="AR3845:AR3908" si="151">IF(OR(AND(I3845&lt;&gt;"", I3845&gt;=10000000, AQ3845&lt;=32.5), AND(A3845="Middle East &amp; North Africa", I3845&lt;&gt;"", I3845&gt;=9000000, AQ3845&lt;&gt;"", AQ3845&lt;=32.5)), 0, 1)</f>
        <v>1</v>
      </c>
      <c r="AS3845" s="5">
        <f t="shared" si="150"/>
        <v>1.7547099999999982E-2</v>
      </c>
    </row>
    <row r="3846" spans="1:45" x14ac:dyDescent="0.25">
      <c r="A3846" s="16" t="s">
        <v>409</v>
      </c>
      <c r="B3846" s="16" t="s">
        <v>160</v>
      </c>
      <c r="C3846" s="16" t="s">
        <v>397</v>
      </c>
      <c r="D3846" s="16">
        <v>1987</v>
      </c>
      <c r="E3846" s="16" t="s">
        <v>4486</v>
      </c>
      <c r="F3846" s="16" t="s">
        <v>594</v>
      </c>
      <c r="G3846" s="10">
        <v>12372</v>
      </c>
      <c r="H3846" s="73">
        <v>9.42319</v>
      </c>
      <c r="I3846" s="16" t="s">
        <v>6700</v>
      </c>
      <c r="J3846" s="71">
        <v>7.0000000000000001E-3</v>
      </c>
      <c r="K3846" s="71">
        <v>1.0860000000000001</v>
      </c>
      <c r="L3846" s="16">
        <v>-0.50021800000000005</v>
      </c>
      <c r="M3846" s="16">
        <v>-0.4164445</v>
      </c>
      <c r="N3846" s="16">
        <v>-0.35373480000000002</v>
      </c>
      <c r="O3846" s="16">
        <v>-0.25506210000000001</v>
      </c>
      <c r="P3846" s="16">
        <v>-0.1023717</v>
      </c>
      <c r="Q3846" s="16">
        <v>6.9668999999999998E-3</v>
      </c>
      <c r="R3846" s="16">
        <v>0.31274999999999997</v>
      </c>
      <c r="S3846" s="16">
        <v>2.29E-2</v>
      </c>
      <c r="T3846" s="16">
        <v>1.6000000000000001E-3</v>
      </c>
      <c r="U3846" s="16">
        <v>4.1600999999999999</v>
      </c>
      <c r="V3846" s="16">
        <v>7.53</v>
      </c>
      <c r="W3846" s="16">
        <v>3.36</v>
      </c>
      <c r="X3846" s="16">
        <v>443.47</v>
      </c>
      <c r="Y3846" s="16">
        <v>37.161299999999997</v>
      </c>
      <c r="Z3846" s="16">
        <v>0.27189999999999998</v>
      </c>
      <c r="AA3846" s="16">
        <v>0.20524790000000001</v>
      </c>
      <c r="AB3846" s="16">
        <v>0.3</v>
      </c>
      <c r="AC3846" s="16">
        <v>21.4</v>
      </c>
      <c r="AD3846" s="16">
        <v>34.07</v>
      </c>
      <c r="AE3846" s="16">
        <v>7.6698000000000004</v>
      </c>
      <c r="AF3846" s="16">
        <v>0</v>
      </c>
      <c r="AG3846" s="16">
        <v>293594</v>
      </c>
      <c r="AH3846" s="16">
        <v>0.14269999999999999</v>
      </c>
      <c r="AI3846" s="16">
        <v>81.261399999999995</v>
      </c>
      <c r="AJ3846" s="16">
        <v>88.594399999999993</v>
      </c>
      <c r="AK3846" s="16">
        <v>0.43559999999999999</v>
      </c>
      <c r="AL3846" s="16">
        <v>-0.47899999999999998</v>
      </c>
      <c r="AM3846" s="16">
        <v>-0.50749999999999995</v>
      </c>
      <c r="AN3846" s="16">
        <v>-0.68610000000000004</v>
      </c>
      <c r="AO3846" s="16">
        <v>0.66790000000000005</v>
      </c>
      <c r="AP3846" s="16">
        <v>-0.18149999999999999</v>
      </c>
      <c r="AQ3846" s="16">
        <v>16.710799999999999</v>
      </c>
      <c r="AR3846" s="16">
        <f t="shared" si="151"/>
        <v>1</v>
      </c>
      <c r="AS3846" s="5">
        <f t="shared" si="150"/>
        <v>-2.0664900000000042E-2</v>
      </c>
    </row>
    <row r="3847" spans="1:45" x14ac:dyDescent="0.25">
      <c r="A3847" s="16" t="s">
        <v>409</v>
      </c>
      <c r="B3847" s="16" t="s">
        <v>160</v>
      </c>
      <c r="C3847" s="16" t="s">
        <v>397</v>
      </c>
      <c r="D3847" s="16">
        <v>1988</v>
      </c>
      <c r="E3847" s="16" t="s">
        <v>4489</v>
      </c>
      <c r="F3847" s="16" t="s">
        <v>594</v>
      </c>
      <c r="G3847" s="10">
        <v>12763.6</v>
      </c>
      <c r="H3847" s="73">
        <v>9.4543499999999998</v>
      </c>
      <c r="I3847" s="16" t="s">
        <v>6700</v>
      </c>
      <c r="J3847" s="71">
        <v>2.5999999999999999E-2</v>
      </c>
      <c r="K3847" s="71">
        <v>1.1140000000000001</v>
      </c>
      <c r="L3847" s="16">
        <v>-0.53426019999999996</v>
      </c>
      <c r="M3847" s="16">
        <v>-0.41297139999999999</v>
      </c>
      <c r="N3847" s="16">
        <v>-0.40703250000000002</v>
      </c>
      <c r="O3847" s="16">
        <v>-0.24706939999999999</v>
      </c>
      <c r="P3847" s="16">
        <v>-8.8412299999999999E-2</v>
      </c>
      <c r="Q3847" s="16">
        <v>-4.44851E-2</v>
      </c>
      <c r="R3847" s="16">
        <v>0.31805</v>
      </c>
      <c r="S3847" s="16">
        <v>2.3300000000000001E-2</v>
      </c>
      <c r="T3847" s="16">
        <v>1.5E-3</v>
      </c>
      <c r="U3847" s="16">
        <v>3.7410999999999999</v>
      </c>
      <c r="V3847" s="16">
        <v>7.73</v>
      </c>
      <c r="W3847" s="16">
        <v>3.31</v>
      </c>
      <c r="X3847" s="16">
        <v>441.82100000000003</v>
      </c>
      <c r="Y3847" s="16">
        <v>37.122199999999999</v>
      </c>
      <c r="Z3847" s="16">
        <v>0.27379999999999999</v>
      </c>
      <c r="AA3847" s="16">
        <v>0.18971279999999999</v>
      </c>
      <c r="AB3847" s="16">
        <v>0.3</v>
      </c>
      <c r="AC3847" s="16">
        <v>21.4</v>
      </c>
      <c r="AD3847" s="16">
        <v>34.47</v>
      </c>
      <c r="AE3847" s="16">
        <v>7.7680999999999996</v>
      </c>
      <c r="AF3847" s="16">
        <v>9.5999999999999992E-3</v>
      </c>
      <c r="AG3847" s="16">
        <v>307972</v>
      </c>
      <c r="AH3847" s="16">
        <v>0.14249999999999999</v>
      </c>
      <c r="AI3847" s="16">
        <v>81.770899999999997</v>
      </c>
      <c r="AJ3847" s="16">
        <v>88.771199999999993</v>
      </c>
      <c r="AK3847" s="16">
        <v>0.3785</v>
      </c>
      <c r="AL3847" s="16">
        <v>-0.50880000000000003</v>
      </c>
      <c r="AM3847" s="16">
        <v>-0.53380000000000005</v>
      </c>
      <c r="AN3847" s="16">
        <v>-0.70579999999999998</v>
      </c>
      <c r="AO3847" s="16">
        <v>0.57410000000000005</v>
      </c>
      <c r="AP3847" s="16">
        <v>-0.24490000000000001</v>
      </c>
      <c r="AQ3847" s="16">
        <v>16.710799999999999</v>
      </c>
      <c r="AR3847" s="16">
        <f t="shared" si="151"/>
        <v>1</v>
      </c>
      <c r="AS3847" s="5">
        <f t="shared" si="150"/>
        <v>-3.4042199999999911E-2</v>
      </c>
    </row>
    <row r="3848" spans="1:45" x14ac:dyDescent="0.25">
      <c r="A3848" s="16" t="s">
        <v>409</v>
      </c>
      <c r="B3848" s="16" t="s">
        <v>160</v>
      </c>
      <c r="C3848" s="16" t="s">
        <v>397</v>
      </c>
      <c r="D3848" s="16">
        <v>1989</v>
      </c>
      <c r="E3848" s="16" t="s">
        <v>4495</v>
      </c>
      <c r="F3848" s="16" t="s">
        <v>594</v>
      </c>
      <c r="G3848" s="10">
        <v>11383.4</v>
      </c>
      <c r="H3848" s="73">
        <v>9.3399079999999994</v>
      </c>
      <c r="I3848" s="16" t="s">
        <v>6700</v>
      </c>
      <c r="J3848" s="71">
        <v>-9.4E-2</v>
      </c>
      <c r="K3848" s="71">
        <v>1.014</v>
      </c>
      <c r="L3848" s="16">
        <v>-0.58285759999999998</v>
      </c>
      <c r="M3848" s="16">
        <v>-0.40629680000000001</v>
      </c>
      <c r="N3848" s="16">
        <v>-0.3434449</v>
      </c>
      <c r="O3848" s="16">
        <v>-0.3694789</v>
      </c>
      <c r="P3848" s="16">
        <v>-9.0600200000000006E-2</v>
      </c>
      <c r="Q3848" s="16">
        <v>-9.5939499999999997E-2</v>
      </c>
      <c r="R3848" s="16">
        <v>0.32340000000000002</v>
      </c>
      <c r="S3848" s="16">
        <v>2.3800000000000002E-2</v>
      </c>
      <c r="T3848" s="16">
        <v>1.6999999999999999E-3</v>
      </c>
      <c r="U3848" s="16">
        <v>4.3078000000000003</v>
      </c>
      <c r="V3848" s="16">
        <v>7.93</v>
      </c>
      <c r="W3848" s="16">
        <v>3.26</v>
      </c>
      <c r="X3848" s="16">
        <v>442.245</v>
      </c>
      <c r="Y3848" s="16">
        <v>37.083199999999998</v>
      </c>
      <c r="Z3848" s="16">
        <v>0.20599999999999999</v>
      </c>
      <c r="AA3848" s="16">
        <v>0.1745661</v>
      </c>
      <c r="AB3848" s="16">
        <v>0.3</v>
      </c>
      <c r="AC3848" s="16">
        <v>21.4</v>
      </c>
      <c r="AD3848" s="16">
        <v>34.86</v>
      </c>
      <c r="AE3848" s="16">
        <v>7.6089000000000002</v>
      </c>
      <c r="AF3848" s="16">
        <v>1.9099999999999999E-2</v>
      </c>
      <c r="AG3848" s="16">
        <v>297190</v>
      </c>
      <c r="AH3848" s="16">
        <v>0.14230000000000001</v>
      </c>
      <c r="AI3848" s="16">
        <v>82.280299999999997</v>
      </c>
      <c r="AJ3848" s="16">
        <v>88.947999999999993</v>
      </c>
      <c r="AK3848" s="16">
        <v>0.32140000000000002</v>
      </c>
      <c r="AL3848" s="16">
        <v>-0.53859999999999997</v>
      </c>
      <c r="AM3848" s="16">
        <v>-0.56020000000000003</v>
      </c>
      <c r="AN3848" s="16">
        <v>-0.72540000000000004</v>
      </c>
      <c r="AO3848" s="16">
        <v>0.4803</v>
      </c>
      <c r="AP3848" s="16">
        <v>-0.30830000000000002</v>
      </c>
      <c r="AQ3848" s="16">
        <v>16.710799999999999</v>
      </c>
      <c r="AR3848" s="16">
        <f t="shared" si="151"/>
        <v>1</v>
      </c>
      <c r="AS3848" s="5">
        <f t="shared" si="150"/>
        <v>-4.8597400000000013E-2</v>
      </c>
    </row>
    <row r="3849" spans="1:45" x14ac:dyDescent="0.25">
      <c r="A3849" s="16" t="s">
        <v>409</v>
      </c>
      <c r="B3849" s="16" t="s">
        <v>160</v>
      </c>
      <c r="C3849" s="16" t="s">
        <v>397</v>
      </c>
      <c r="D3849" s="16">
        <v>1990</v>
      </c>
      <c r="E3849" s="16" t="s">
        <v>4481</v>
      </c>
      <c r="F3849" s="16" t="s">
        <v>594</v>
      </c>
      <c r="G3849" s="10">
        <v>11830.6</v>
      </c>
      <c r="H3849" s="73">
        <v>9.3784480000000006</v>
      </c>
      <c r="I3849" s="16" t="s">
        <v>6700</v>
      </c>
      <c r="J3849" s="71">
        <v>5.6000000000000001E-2</v>
      </c>
      <c r="K3849" s="71">
        <v>1.0720000000000001</v>
      </c>
      <c r="L3849" s="16">
        <v>-0.65870640000000003</v>
      </c>
      <c r="M3849" s="16">
        <v>-0.4240022</v>
      </c>
      <c r="N3849" s="16">
        <v>-0.52837250000000002</v>
      </c>
      <c r="O3849" s="16">
        <v>-0.28508709999999998</v>
      </c>
      <c r="P3849" s="16">
        <v>-9.7046199999999999E-2</v>
      </c>
      <c r="Q3849" s="16">
        <v>-0.14737510000000001</v>
      </c>
      <c r="R3849" s="16">
        <v>0.32869999999999999</v>
      </c>
      <c r="S3849" s="16">
        <v>1.8599999999999998E-2</v>
      </c>
      <c r="T3849" s="16">
        <v>1.6000000000000001E-3</v>
      </c>
      <c r="U3849" s="16">
        <v>2.5284</v>
      </c>
      <c r="V3849" s="16">
        <v>8.1300000000000008</v>
      </c>
      <c r="W3849" s="16">
        <v>3.21</v>
      </c>
      <c r="X3849" s="16">
        <v>442.387</v>
      </c>
      <c r="Y3849" s="16">
        <v>37.0441</v>
      </c>
      <c r="Z3849" s="16">
        <v>0.2492</v>
      </c>
      <c r="AA3849" s="16">
        <v>0.16136130000000001</v>
      </c>
      <c r="AB3849" s="16">
        <v>0.3</v>
      </c>
      <c r="AC3849" s="16">
        <v>21.4</v>
      </c>
      <c r="AD3849" s="16">
        <v>35.200000000000003</v>
      </c>
      <c r="AE3849" s="16">
        <v>7.5362</v>
      </c>
      <c r="AF3849" s="16">
        <v>3.7600000000000001E-2</v>
      </c>
      <c r="AG3849" s="16">
        <v>298666</v>
      </c>
      <c r="AH3849" s="16">
        <v>0.13420000000000001</v>
      </c>
      <c r="AI3849" s="16">
        <v>82.1</v>
      </c>
      <c r="AJ3849" s="16">
        <v>88.8</v>
      </c>
      <c r="AK3849" s="16">
        <v>0.26440000000000002</v>
      </c>
      <c r="AL3849" s="16">
        <v>-0.56850000000000001</v>
      </c>
      <c r="AM3849" s="16">
        <v>-0.58650000000000002</v>
      </c>
      <c r="AN3849" s="16">
        <v>-0.745</v>
      </c>
      <c r="AO3849" s="16">
        <v>0.38640000000000002</v>
      </c>
      <c r="AP3849" s="16">
        <v>-0.37159999999999999</v>
      </c>
      <c r="AQ3849" s="16">
        <v>16.710799999999999</v>
      </c>
      <c r="AR3849" s="16">
        <f t="shared" si="151"/>
        <v>1</v>
      </c>
      <c r="AS3849" s="5">
        <f t="shared" si="150"/>
        <v>-7.584880000000005E-2</v>
      </c>
    </row>
    <row r="3850" spans="1:45" x14ac:dyDescent="0.25">
      <c r="A3850" s="16" t="s">
        <v>409</v>
      </c>
      <c r="B3850" s="16" t="s">
        <v>160</v>
      </c>
      <c r="C3850" s="16" t="s">
        <v>397</v>
      </c>
      <c r="D3850" s="16">
        <v>1991</v>
      </c>
      <c r="E3850" s="16" t="s">
        <v>4496</v>
      </c>
      <c r="F3850" s="16" t="s">
        <v>594</v>
      </c>
      <c r="G3850" s="10">
        <v>12681.6</v>
      </c>
      <c r="H3850" s="73">
        <v>9.4479059999999997</v>
      </c>
      <c r="I3850" s="16" t="s">
        <v>6700</v>
      </c>
      <c r="J3850" s="71">
        <v>6.4000000000000001E-2</v>
      </c>
      <c r="K3850" s="71">
        <v>1.143</v>
      </c>
      <c r="L3850" s="16">
        <v>-0.59804659999999998</v>
      </c>
      <c r="M3850" s="16">
        <v>-0.42410809999999999</v>
      </c>
      <c r="N3850" s="16">
        <v>-0.3475298</v>
      </c>
      <c r="O3850" s="16">
        <v>-0.2995082</v>
      </c>
      <c r="P3850" s="16">
        <v>-7.7643799999999999E-2</v>
      </c>
      <c r="Q3850" s="16">
        <v>-0.19882949999999999</v>
      </c>
      <c r="R3850" s="16">
        <v>0.33405000000000001</v>
      </c>
      <c r="S3850" s="16">
        <v>1.78E-2</v>
      </c>
      <c r="T3850" s="16">
        <v>1.6000000000000001E-3</v>
      </c>
      <c r="U3850" s="16">
        <v>4.3453999999999997</v>
      </c>
      <c r="V3850" s="16">
        <v>8.0299999999999994</v>
      </c>
      <c r="W3850" s="16">
        <v>3.25</v>
      </c>
      <c r="X3850" s="16">
        <v>440.74200000000002</v>
      </c>
      <c r="Y3850" s="16">
        <v>37.005099999999999</v>
      </c>
      <c r="Z3850" s="16">
        <v>0.2384</v>
      </c>
      <c r="AA3850" s="16">
        <v>0.1419424</v>
      </c>
      <c r="AB3850" s="16">
        <v>0.3</v>
      </c>
      <c r="AC3850" s="16">
        <v>21.4</v>
      </c>
      <c r="AD3850" s="16">
        <v>35.700000000000003</v>
      </c>
      <c r="AE3850" s="16">
        <v>7.9081999999999999</v>
      </c>
      <c r="AF3850" s="16">
        <v>8.2100000000000006E-2</v>
      </c>
      <c r="AG3850" s="16">
        <v>311510</v>
      </c>
      <c r="AH3850" s="16">
        <v>0.13639999999999999</v>
      </c>
      <c r="AI3850" s="16">
        <v>82.8</v>
      </c>
      <c r="AJ3850" s="16">
        <v>89</v>
      </c>
      <c r="AK3850" s="16">
        <v>0.20730000000000001</v>
      </c>
      <c r="AL3850" s="16">
        <v>-0.59830000000000005</v>
      </c>
      <c r="AM3850" s="16">
        <v>-0.6129</v>
      </c>
      <c r="AN3850" s="16">
        <v>-0.76459999999999995</v>
      </c>
      <c r="AO3850" s="16">
        <v>0.29260000000000003</v>
      </c>
      <c r="AP3850" s="16">
        <v>-0.435</v>
      </c>
      <c r="AQ3850" s="16">
        <v>16.710799999999999</v>
      </c>
      <c r="AR3850" s="16">
        <f t="shared" si="151"/>
        <v>1</v>
      </c>
      <c r="AS3850" s="5">
        <f t="shared" si="150"/>
        <v>6.0659800000000041E-2</v>
      </c>
    </row>
    <row r="3851" spans="1:45" x14ac:dyDescent="0.25">
      <c r="A3851" s="16" t="s">
        <v>409</v>
      </c>
      <c r="B3851" s="16" t="s">
        <v>160</v>
      </c>
      <c r="C3851" s="16" t="s">
        <v>397</v>
      </c>
      <c r="D3851" s="16">
        <v>1992</v>
      </c>
      <c r="E3851" s="16" t="s">
        <v>4471</v>
      </c>
      <c r="F3851" s="16" t="s">
        <v>594</v>
      </c>
      <c r="G3851" s="10">
        <v>13148.1</v>
      </c>
      <c r="H3851" s="73">
        <v>9.4840350000000004</v>
      </c>
      <c r="I3851" s="16" t="s">
        <v>6700</v>
      </c>
      <c r="J3851" s="71">
        <v>1.7000000000000001E-2</v>
      </c>
      <c r="K3851" s="71">
        <v>1.163</v>
      </c>
      <c r="L3851" s="16">
        <v>-0.6132571</v>
      </c>
      <c r="M3851" s="16">
        <v>-0.41178799999999999</v>
      </c>
      <c r="N3851" s="16">
        <v>-0.33330009999999999</v>
      </c>
      <c r="O3851" s="16">
        <v>-0.337918</v>
      </c>
      <c r="P3851" s="16">
        <v>-4.98141E-2</v>
      </c>
      <c r="Q3851" s="16">
        <v>-0.25026589999999999</v>
      </c>
      <c r="R3851" s="16">
        <v>0.33934999999999998</v>
      </c>
      <c r="S3851" s="16">
        <v>1.9800000000000002E-2</v>
      </c>
      <c r="T3851" s="16">
        <v>1.8E-3</v>
      </c>
      <c r="U3851" s="16">
        <v>4.4546000000000001</v>
      </c>
      <c r="V3851" s="16">
        <v>7.93</v>
      </c>
      <c r="W3851" s="16">
        <v>3.29</v>
      </c>
      <c r="X3851" s="16">
        <v>441.13200000000001</v>
      </c>
      <c r="Y3851" s="16">
        <v>36.966000000000001</v>
      </c>
      <c r="Z3851" s="16">
        <v>0.21829999999999999</v>
      </c>
      <c r="AA3851" s="16">
        <v>0.1419424</v>
      </c>
      <c r="AB3851" s="16">
        <v>0.3</v>
      </c>
      <c r="AC3851" s="16">
        <v>21.4</v>
      </c>
      <c r="AD3851" s="16">
        <v>35.700000000000003</v>
      </c>
      <c r="AE3851" s="16">
        <v>8.8521999999999998</v>
      </c>
      <c r="AF3851" s="16">
        <v>0.37969999999999998</v>
      </c>
      <c r="AG3851" s="16">
        <v>324239</v>
      </c>
      <c r="AH3851" s="16">
        <v>0.1386</v>
      </c>
      <c r="AI3851" s="16">
        <v>83.4</v>
      </c>
      <c r="AJ3851" s="16">
        <v>89.3</v>
      </c>
      <c r="AK3851" s="16">
        <v>0.1502</v>
      </c>
      <c r="AL3851" s="16">
        <v>-0.62809999999999999</v>
      </c>
      <c r="AM3851" s="16">
        <v>-0.63919999999999999</v>
      </c>
      <c r="AN3851" s="16">
        <v>-0.78420000000000001</v>
      </c>
      <c r="AO3851" s="16">
        <v>0.1988</v>
      </c>
      <c r="AP3851" s="16">
        <v>-0.49840000000000001</v>
      </c>
      <c r="AQ3851" s="16">
        <v>16.710799999999999</v>
      </c>
      <c r="AR3851" s="16">
        <f t="shared" si="151"/>
        <v>1</v>
      </c>
      <c r="AS3851" s="5">
        <f t="shared" si="150"/>
        <v>-1.5210500000000016E-2</v>
      </c>
    </row>
    <row r="3852" spans="1:45" x14ac:dyDescent="0.25">
      <c r="A3852" s="16" t="s">
        <v>409</v>
      </c>
      <c r="B3852" s="16" t="s">
        <v>160</v>
      </c>
      <c r="C3852" s="16" t="s">
        <v>397</v>
      </c>
      <c r="D3852" s="16">
        <v>1993</v>
      </c>
      <c r="E3852" s="16" t="s">
        <v>4492</v>
      </c>
      <c r="F3852" s="16" t="s">
        <v>594</v>
      </c>
      <c r="G3852" s="10">
        <v>12896.4</v>
      </c>
      <c r="H3852" s="73">
        <v>9.4647050000000004</v>
      </c>
      <c r="I3852" s="16" t="s">
        <v>6700</v>
      </c>
      <c r="J3852" s="71">
        <v>-0.04</v>
      </c>
      <c r="K3852" s="71">
        <v>1.1180000000000001</v>
      </c>
      <c r="L3852" s="16">
        <v>-0.66017760000000003</v>
      </c>
      <c r="M3852" s="16">
        <v>-0.40112900000000001</v>
      </c>
      <c r="N3852" s="16">
        <v>-0.3907931</v>
      </c>
      <c r="O3852" s="16">
        <v>-0.36991210000000002</v>
      </c>
      <c r="P3852" s="16">
        <v>-2.6424400000000001E-2</v>
      </c>
      <c r="Q3852" s="16">
        <v>-0.30171920000000002</v>
      </c>
      <c r="R3852" s="16">
        <v>0.34470000000000001</v>
      </c>
      <c r="S3852" s="16">
        <v>2.1600000000000001E-2</v>
      </c>
      <c r="T3852" s="16">
        <v>1.9E-3</v>
      </c>
      <c r="U3852" s="16">
        <v>3.9453</v>
      </c>
      <c r="V3852" s="16">
        <v>7.83</v>
      </c>
      <c r="W3852" s="16">
        <v>3.33</v>
      </c>
      <c r="X3852" s="16">
        <v>440.47399999999999</v>
      </c>
      <c r="Y3852" s="16">
        <v>36.926900000000003</v>
      </c>
      <c r="Z3852" s="16">
        <v>0.2087</v>
      </c>
      <c r="AA3852" s="16">
        <v>0.1807801</v>
      </c>
      <c r="AB3852" s="16">
        <v>0.3</v>
      </c>
      <c r="AC3852" s="16">
        <v>21.4</v>
      </c>
      <c r="AD3852" s="16">
        <v>34.700000000000003</v>
      </c>
      <c r="AE3852" s="16">
        <v>9.8431999999999995</v>
      </c>
      <c r="AF3852" s="16">
        <v>0.8629</v>
      </c>
      <c r="AG3852" s="16">
        <v>326289</v>
      </c>
      <c r="AH3852" s="16">
        <v>0.14130000000000001</v>
      </c>
      <c r="AI3852" s="16">
        <v>84.1</v>
      </c>
      <c r="AJ3852" s="16">
        <v>89.5</v>
      </c>
      <c r="AK3852" s="16">
        <v>9.3100000000000002E-2</v>
      </c>
      <c r="AL3852" s="16">
        <v>-0.65800000000000003</v>
      </c>
      <c r="AM3852" s="16">
        <v>-0.66559999999999997</v>
      </c>
      <c r="AN3852" s="16">
        <v>-0.80379999999999996</v>
      </c>
      <c r="AO3852" s="16">
        <v>0.105</v>
      </c>
      <c r="AP3852" s="16">
        <v>-0.56169999999999998</v>
      </c>
      <c r="AQ3852" s="16">
        <v>16.710799999999999</v>
      </c>
      <c r="AR3852" s="16">
        <f t="shared" si="151"/>
        <v>1</v>
      </c>
      <c r="AS3852" s="5">
        <f t="shared" si="150"/>
        <v>-4.6920500000000032E-2</v>
      </c>
    </row>
    <row r="3853" spans="1:45" x14ac:dyDescent="0.25">
      <c r="A3853" s="16" t="s">
        <v>409</v>
      </c>
      <c r="B3853" s="16" t="s">
        <v>160</v>
      </c>
      <c r="C3853" s="16" t="s">
        <v>397</v>
      </c>
      <c r="D3853" s="16">
        <v>1994</v>
      </c>
      <c r="E3853" s="16" t="s">
        <v>4491</v>
      </c>
      <c r="F3853" s="16" t="s">
        <v>594</v>
      </c>
      <c r="G3853" s="10">
        <v>12325.1</v>
      </c>
      <c r="H3853" s="73">
        <v>9.4193940000000005</v>
      </c>
      <c r="I3853" s="16" t="s">
        <v>6700</v>
      </c>
      <c r="J3853" s="71">
        <v>-4.3999999999999997E-2</v>
      </c>
      <c r="K3853" s="71">
        <v>1.07</v>
      </c>
      <c r="L3853" s="16">
        <v>-0.65058830000000001</v>
      </c>
      <c r="M3853" s="16">
        <v>-0.39974939999999998</v>
      </c>
      <c r="N3853" s="16">
        <v>-0.25744739999999999</v>
      </c>
      <c r="O3853" s="16">
        <v>-0.45903189999999999</v>
      </c>
      <c r="P3853" s="16">
        <v>1.5426000000000001E-3</v>
      </c>
      <c r="Q3853" s="16">
        <v>-0.35317369999999998</v>
      </c>
      <c r="R3853" s="16">
        <v>0.35</v>
      </c>
      <c r="S3853" s="16">
        <v>2.12E-2</v>
      </c>
      <c r="T3853" s="16">
        <v>1.9E-3</v>
      </c>
      <c r="U3853" s="16">
        <v>5.1731999999999996</v>
      </c>
      <c r="V3853" s="16">
        <v>7.73</v>
      </c>
      <c r="W3853" s="16">
        <v>3.37</v>
      </c>
      <c r="X3853" s="16">
        <v>441.09500000000003</v>
      </c>
      <c r="Y3853" s="16">
        <v>36.887900000000002</v>
      </c>
      <c r="Z3853" s="16">
        <v>0.15440000000000001</v>
      </c>
      <c r="AA3853" s="16">
        <v>0.1419424</v>
      </c>
      <c r="AB3853" s="16">
        <v>0.3</v>
      </c>
      <c r="AC3853" s="16">
        <v>21.4</v>
      </c>
      <c r="AD3853" s="16">
        <v>35.700000000000003</v>
      </c>
      <c r="AE3853" s="16">
        <v>10.7933</v>
      </c>
      <c r="AF3853" s="16">
        <v>1.4750000000000001</v>
      </c>
      <c r="AG3853" s="16">
        <v>327802</v>
      </c>
      <c r="AH3853" s="16">
        <v>0.1547</v>
      </c>
      <c r="AI3853" s="16">
        <v>84.7</v>
      </c>
      <c r="AJ3853" s="16">
        <v>89.8</v>
      </c>
      <c r="AK3853" s="16">
        <v>3.5999999999999997E-2</v>
      </c>
      <c r="AL3853" s="16">
        <v>-0.68779999999999997</v>
      </c>
      <c r="AM3853" s="16">
        <v>-0.69199999999999995</v>
      </c>
      <c r="AN3853" s="16">
        <v>-0.82340000000000002</v>
      </c>
      <c r="AO3853" s="16">
        <v>1.12E-2</v>
      </c>
      <c r="AP3853" s="16">
        <v>-0.62509999999999999</v>
      </c>
      <c r="AQ3853" s="16">
        <v>16.710799999999999</v>
      </c>
      <c r="AR3853" s="16">
        <f t="shared" si="151"/>
        <v>1</v>
      </c>
      <c r="AS3853" s="5">
        <f t="shared" si="150"/>
        <v>9.5893000000000228E-3</v>
      </c>
    </row>
    <row r="3854" spans="1:45" x14ac:dyDescent="0.25">
      <c r="A3854" s="16" t="s">
        <v>409</v>
      </c>
      <c r="B3854" s="16" t="s">
        <v>160</v>
      </c>
      <c r="C3854" s="16" t="s">
        <v>397</v>
      </c>
      <c r="D3854" s="16">
        <v>1995</v>
      </c>
      <c r="E3854" s="16" t="s">
        <v>4490</v>
      </c>
      <c r="F3854" s="16" t="s">
        <v>594</v>
      </c>
      <c r="G3854" s="10">
        <v>12545.2</v>
      </c>
      <c r="H3854" s="73">
        <v>9.4370930000000008</v>
      </c>
      <c r="I3854" s="16" t="s">
        <v>6700</v>
      </c>
      <c r="J3854" s="71">
        <v>1.7999999999999999E-2</v>
      </c>
      <c r="K3854" s="71">
        <v>1.0900000000000001</v>
      </c>
      <c r="L3854" s="16">
        <v>-0.70920589999999994</v>
      </c>
      <c r="M3854" s="16">
        <v>-0.41972350000000003</v>
      </c>
      <c r="N3854" s="16">
        <v>-0.33089150000000001</v>
      </c>
      <c r="O3854" s="16">
        <v>-0.46105649999999998</v>
      </c>
      <c r="P3854" s="16">
        <v>1.36887E-2</v>
      </c>
      <c r="Q3854" s="16">
        <v>-0.40460940000000001</v>
      </c>
      <c r="R3854" s="16">
        <v>0.35535</v>
      </c>
      <c r="S3854" s="16">
        <v>1.49E-2</v>
      </c>
      <c r="T3854" s="16">
        <v>2E-3</v>
      </c>
      <c r="U3854" s="16">
        <v>4.4204999999999997</v>
      </c>
      <c r="V3854" s="16">
        <v>7.63</v>
      </c>
      <c r="W3854" s="16">
        <v>3.41</v>
      </c>
      <c r="X3854" s="16">
        <v>441.94900000000001</v>
      </c>
      <c r="Y3854" s="16">
        <v>36.848799999999997</v>
      </c>
      <c r="Z3854" s="16">
        <v>0.1467</v>
      </c>
      <c r="AA3854" s="16">
        <v>0.1031048</v>
      </c>
      <c r="AB3854" s="16">
        <v>0.3</v>
      </c>
      <c r="AC3854" s="16">
        <v>21.4</v>
      </c>
      <c r="AD3854" s="16">
        <v>36.700000000000003</v>
      </c>
      <c r="AE3854" s="16">
        <v>11.1495</v>
      </c>
      <c r="AF3854" s="16">
        <v>1.8278000000000001</v>
      </c>
      <c r="AG3854" s="16">
        <v>331007</v>
      </c>
      <c r="AH3854" s="16">
        <v>0.15140000000000001</v>
      </c>
      <c r="AI3854" s="16">
        <v>85.3</v>
      </c>
      <c r="AJ3854" s="16">
        <v>90</v>
      </c>
      <c r="AK3854" s="16">
        <v>-2.1000000000000001E-2</v>
      </c>
      <c r="AL3854" s="16">
        <v>-0.7177</v>
      </c>
      <c r="AM3854" s="16">
        <v>-0.71830000000000005</v>
      </c>
      <c r="AN3854" s="16">
        <v>-0.84299999999999997</v>
      </c>
      <c r="AO3854" s="16">
        <v>-8.2600000000000007E-2</v>
      </c>
      <c r="AP3854" s="16">
        <v>-0.6885</v>
      </c>
      <c r="AQ3854" s="16">
        <v>16.710799999999999</v>
      </c>
      <c r="AR3854" s="16">
        <f t="shared" si="151"/>
        <v>1</v>
      </c>
      <c r="AS3854" s="5">
        <f t="shared" si="150"/>
        <v>-5.8617599999999936E-2</v>
      </c>
    </row>
    <row r="3855" spans="1:45" x14ac:dyDescent="0.25">
      <c r="A3855" s="16" t="s">
        <v>409</v>
      </c>
      <c r="B3855" s="16" t="s">
        <v>160</v>
      </c>
      <c r="C3855" s="16" t="s">
        <v>397</v>
      </c>
      <c r="D3855" s="16">
        <v>1996</v>
      </c>
      <c r="E3855" s="16" t="s">
        <v>4478</v>
      </c>
      <c r="F3855" s="16" t="s">
        <v>594</v>
      </c>
      <c r="G3855" s="10">
        <v>12265.3</v>
      </c>
      <c r="H3855" s="73">
        <v>9.4145299999999992</v>
      </c>
      <c r="I3855" s="16" t="s">
        <v>6700</v>
      </c>
      <c r="J3855" s="71">
        <v>-1.7999999999999999E-2</v>
      </c>
      <c r="K3855" s="71">
        <v>1.071</v>
      </c>
      <c r="L3855" s="16">
        <v>-0.67980810000000003</v>
      </c>
      <c r="M3855" s="16">
        <v>-0.37709759999999998</v>
      </c>
      <c r="N3855" s="16">
        <v>-0.30970399999999998</v>
      </c>
      <c r="O3855" s="16">
        <v>-0.39116060000000002</v>
      </c>
      <c r="P3855" s="16">
        <v>3.09976E-2</v>
      </c>
      <c r="Q3855" s="16">
        <v>-0.49533440000000001</v>
      </c>
      <c r="R3855" s="16">
        <v>0.38735000000000003</v>
      </c>
      <c r="S3855" s="16">
        <v>2.18E-2</v>
      </c>
      <c r="T3855" s="16">
        <v>1.9E-3</v>
      </c>
      <c r="U3855" s="16">
        <v>4.4393000000000002</v>
      </c>
      <c r="V3855" s="16">
        <v>8.2119999999999997</v>
      </c>
      <c r="W3855" s="16">
        <v>3.456</v>
      </c>
      <c r="X3855" s="16">
        <v>442.56400000000002</v>
      </c>
      <c r="Y3855" s="16">
        <v>36.809699999999999</v>
      </c>
      <c r="Z3855" s="16">
        <v>0.17960000000000001</v>
      </c>
      <c r="AA3855" s="16">
        <v>7.5918399999999997E-2</v>
      </c>
      <c r="AB3855" s="16">
        <v>0.3</v>
      </c>
      <c r="AC3855" s="16">
        <v>21.4</v>
      </c>
      <c r="AD3855" s="16">
        <v>37.4</v>
      </c>
      <c r="AE3855" s="16">
        <v>11.822800000000001</v>
      </c>
      <c r="AF3855" s="16">
        <v>2.5788000000000002</v>
      </c>
      <c r="AG3855" s="16">
        <v>333733</v>
      </c>
      <c r="AH3855" s="16">
        <v>0.1484</v>
      </c>
      <c r="AI3855" s="16">
        <v>85.9</v>
      </c>
      <c r="AJ3855" s="16">
        <v>90.2</v>
      </c>
      <c r="AK3855" s="16">
        <v>-0.25130000000000002</v>
      </c>
      <c r="AL3855" s="16">
        <v>-0.9103</v>
      </c>
      <c r="AM3855" s="16">
        <v>-0.71930000000000005</v>
      </c>
      <c r="AN3855" s="16">
        <v>-0.61919999999999997</v>
      </c>
      <c r="AO3855" s="16">
        <v>-0.17530000000000001</v>
      </c>
      <c r="AP3855" s="16">
        <v>-0.88070000000000004</v>
      </c>
      <c r="AQ3855" s="16">
        <v>16.710799999999999</v>
      </c>
      <c r="AR3855" s="16">
        <f t="shared" si="151"/>
        <v>1</v>
      </c>
      <c r="AS3855" s="5">
        <f t="shared" si="150"/>
        <v>2.9397799999999918E-2</v>
      </c>
    </row>
    <row r="3856" spans="1:45" x14ac:dyDescent="0.25">
      <c r="A3856" s="16" t="s">
        <v>409</v>
      </c>
      <c r="B3856" s="16" t="s">
        <v>160</v>
      </c>
      <c r="C3856" s="16" t="s">
        <v>397</v>
      </c>
      <c r="D3856" s="16">
        <v>1997</v>
      </c>
      <c r="E3856" s="16" t="s">
        <v>4479</v>
      </c>
      <c r="F3856" s="16" t="s">
        <v>594</v>
      </c>
      <c r="G3856" s="10">
        <v>12787</v>
      </c>
      <c r="H3856" s="73">
        <v>9.4561829999999993</v>
      </c>
      <c r="I3856" s="16" t="s">
        <v>6700</v>
      </c>
      <c r="J3856" s="71">
        <v>2.9000000000000001E-2</v>
      </c>
      <c r="K3856" s="71">
        <v>1.1020000000000001</v>
      </c>
      <c r="L3856" s="16">
        <v>-0.62632129999999997</v>
      </c>
      <c r="M3856" s="16">
        <v>-0.35802040000000002</v>
      </c>
      <c r="N3856" s="16">
        <v>-0.28852509999999998</v>
      </c>
      <c r="O3856" s="16">
        <v>-0.33774799999999999</v>
      </c>
      <c r="P3856" s="16">
        <v>4.6538799999999998E-2</v>
      </c>
      <c r="Q3856" s="16">
        <v>-0.48636170000000001</v>
      </c>
      <c r="R3856" s="16">
        <v>0.38840000000000002</v>
      </c>
      <c r="S3856" s="16">
        <v>2.6200000000000001E-2</v>
      </c>
      <c r="T3856" s="16">
        <v>2.0999999999999999E-3</v>
      </c>
      <c r="U3856" s="16">
        <v>4.4581</v>
      </c>
      <c r="V3856" s="16">
        <v>8.7940000000000005</v>
      </c>
      <c r="W3856" s="16">
        <v>3.5019999999999998</v>
      </c>
      <c r="X3856" s="16">
        <v>443.17899999999997</v>
      </c>
      <c r="Y3856" s="16">
        <v>36.770699999999998</v>
      </c>
      <c r="Z3856" s="16">
        <v>0.20580000000000001</v>
      </c>
      <c r="AA3856" s="16">
        <v>6.0383399999999997E-2</v>
      </c>
      <c r="AB3856" s="16">
        <v>0.3</v>
      </c>
      <c r="AC3856" s="16">
        <v>21.4</v>
      </c>
      <c r="AD3856" s="16">
        <v>37.799999999999997</v>
      </c>
      <c r="AE3856" s="16">
        <v>12.1805</v>
      </c>
      <c r="AF3856" s="16">
        <v>4.6562999999999999</v>
      </c>
      <c r="AG3856" s="16">
        <v>337827</v>
      </c>
      <c r="AH3856" s="16">
        <v>0.13980000000000001</v>
      </c>
      <c r="AI3856" s="16">
        <v>86.5</v>
      </c>
      <c r="AJ3856" s="16">
        <v>90.4</v>
      </c>
      <c r="AK3856" s="16">
        <v>-0.1454</v>
      </c>
      <c r="AL3856" s="16">
        <v>-0.93169999999999997</v>
      </c>
      <c r="AM3856" s="16">
        <v>-0.77310000000000001</v>
      </c>
      <c r="AN3856" s="16">
        <v>-0.60119999999999996</v>
      </c>
      <c r="AO3856" s="16">
        <v>-0.2026</v>
      </c>
      <c r="AP3856" s="16">
        <v>-0.84960000000000002</v>
      </c>
      <c r="AQ3856" s="16">
        <v>16.710799999999999</v>
      </c>
      <c r="AR3856" s="16">
        <f t="shared" si="151"/>
        <v>1</v>
      </c>
      <c r="AS3856" s="5">
        <f t="shared" si="150"/>
        <v>5.3486800000000057E-2</v>
      </c>
    </row>
    <row r="3857" spans="1:45" x14ac:dyDescent="0.25">
      <c r="A3857" s="16" t="s">
        <v>409</v>
      </c>
      <c r="B3857" s="16" t="s">
        <v>160</v>
      </c>
      <c r="C3857" s="16" t="s">
        <v>397</v>
      </c>
      <c r="D3857" s="16">
        <v>1998</v>
      </c>
      <c r="E3857" s="16" t="s">
        <v>4485</v>
      </c>
      <c r="F3857" s="16" t="s">
        <v>594</v>
      </c>
      <c r="G3857" s="10">
        <v>12574.7</v>
      </c>
      <c r="H3857" s="73">
        <v>9.4394419999999997</v>
      </c>
      <c r="I3857" s="16" t="s">
        <v>6700</v>
      </c>
      <c r="J3857" s="71">
        <v>-0.03</v>
      </c>
      <c r="K3857" s="71">
        <v>1.069</v>
      </c>
      <c r="L3857" s="16">
        <v>-0.62343219999999999</v>
      </c>
      <c r="M3857" s="16">
        <v>-0.33989000000000003</v>
      </c>
      <c r="N3857" s="16">
        <v>-0.26782529999999999</v>
      </c>
      <c r="O3857" s="16">
        <v>-0.38277309999999998</v>
      </c>
      <c r="P3857" s="16">
        <v>5.2645699999999997E-2</v>
      </c>
      <c r="Q3857" s="16">
        <v>-0.47738900000000001</v>
      </c>
      <c r="R3857" s="16">
        <v>0.38424999999999998</v>
      </c>
      <c r="S3857" s="16">
        <v>3.1099999999999999E-2</v>
      </c>
      <c r="T3857" s="16">
        <v>2.3E-3</v>
      </c>
      <c r="U3857" s="16">
        <v>4.4767999999999999</v>
      </c>
      <c r="V3857" s="16">
        <v>9.3759999999999994</v>
      </c>
      <c r="W3857" s="16">
        <v>3.548</v>
      </c>
      <c r="X3857" s="16">
        <v>443.72</v>
      </c>
      <c r="Y3857" s="16">
        <v>36.7316</v>
      </c>
      <c r="Z3857" s="16">
        <v>0.17580000000000001</v>
      </c>
      <c r="AA3857" s="16">
        <v>2.5429400000000001E-2</v>
      </c>
      <c r="AB3857" s="16">
        <v>0.3</v>
      </c>
      <c r="AC3857" s="16">
        <v>21.4</v>
      </c>
      <c r="AD3857" s="16">
        <v>38.700000000000003</v>
      </c>
      <c r="AE3857" s="16">
        <v>11.039300000000001</v>
      </c>
      <c r="AF3857" s="16">
        <v>8.5585000000000004</v>
      </c>
      <c r="AG3857" s="16">
        <v>343304</v>
      </c>
      <c r="AH3857" s="16">
        <v>0.1371</v>
      </c>
      <c r="AI3857" s="16">
        <v>87.1</v>
      </c>
      <c r="AJ3857" s="16">
        <v>90.7</v>
      </c>
      <c r="AK3857" s="16">
        <v>-3.95E-2</v>
      </c>
      <c r="AL3857" s="16">
        <v>-0.95309999999999995</v>
      </c>
      <c r="AM3857" s="16">
        <v>-0.82689999999999997</v>
      </c>
      <c r="AN3857" s="16">
        <v>-0.58320000000000005</v>
      </c>
      <c r="AO3857" s="16">
        <v>-0.22989999999999999</v>
      </c>
      <c r="AP3857" s="16">
        <v>-0.81850000000000001</v>
      </c>
      <c r="AQ3857" s="16">
        <v>16.710799999999999</v>
      </c>
      <c r="AR3857" s="16">
        <f t="shared" si="151"/>
        <v>1</v>
      </c>
      <c r="AS3857" s="5">
        <f t="shared" si="150"/>
        <v>2.8890999999999778E-3</v>
      </c>
    </row>
    <row r="3858" spans="1:45" x14ac:dyDescent="0.25">
      <c r="A3858" s="16" t="s">
        <v>409</v>
      </c>
      <c r="B3858" s="16" t="s">
        <v>160</v>
      </c>
      <c r="C3858" s="16" t="s">
        <v>397</v>
      </c>
      <c r="D3858" s="16">
        <v>1999</v>
      </c>
      <c r="E3858" s="16" t="s">
        <v>4472</v>
      </c>
      <c r="F3858" s="16" t="s">
        <v>594</v>
      </c>
      <c r="G3858" s="10">
        <v>11597.9</v>
      </c>
      <c r="H3858" s="73">
        <v>9.3585829999999994</v>
      </c>
      <c r="I3858" s="16" t="s">
        <v>6700</v>
      </c>
      <c r="J3858" s="71">
        <v>-7.0000000000000007E-2</v>
      </c>
      <c r="K3858" s="71">
        <v>0.997</v>
      </c>
      <c r="L3858" s="16">
        <v>-0.61667110000000003</v>
      </c>
      <c r="M3858" s="16">
        <v>-0.32048779999999999</v>
      </c>
      <c r="N3858" s="16">
        <v>-0.23905899999999999</v>
      </c>
      <c r="O3858" s="16">
        <v>-0.41794049999999999</v>
      </c>
      <c r="P3858" s="16">
        <v>7.0806099999999997E-2</v>
      </c>
      <c r="Q3858" s="16">
        <v>-0.49278309999999997</v>
      </c>
      <c r="R3858" s="16">
        <v>0.40034999999999998</v>
      </c>
      <c r="S3858" s="16">
        <v>3.44E-2</v>
      </c>
      <c r="T3858" s="16">
        <v>2.0999999999999999E-3</v>
      </c>
      <c r="U3858" s="16">
        <v>4.4955999999999996</v>
      </c>
      <c r="V3858" s="16">
        <v>9.9580000000000002</v>
      </c>
      <c r="W3858" s="16">
        <v>3.5939999999999999</v>
      </c>
      <c r="X3858" s="16">
        <v>445.52300000000002</v>
      </c>
      <c r="Y3858" s="16">
        <v>36.692599999999999</v>
      </c>
      <c r="Z3858" s="16">
        <v>0.15390000000000001</v>
      </c>
      <c r="AA3858" s="16">
        <v>6.0105999999999996E-3</v>
      </c>
      <c r="AB3858" s="16">
        <v>0.3</v>
      </c>
      <c r="AC3858" s="16">
        <v>21.4</v>
      </c>
      <c r="AD3858" s="16">
        <v>39.200000000000003</v>
      </c>
      <c r="AE3858" s="16">
        <v>10.652699999999999</v>
      </c>
      <c r="AF3858" s="16">
        <v>15.805899999999999</v>
      </c>
      <c r="AG3858" s="16">
        <v>335603</v>
      </c>
      <c r="AH3858" s="16">
        <v>0.13450000000000001</v>
      </c>
      <c r="AI3858" s="16">
        <v>87.7</v>
      </c>
      <c r="AJ3858" s="16">
        <v>90.9</v>
      </c>
      <c r="AK3858" s="16">
        <v>-9.6000000000000002E-2</v>
      </c>
      <c r="AL3858" s="16">
        <v>-0.7409</v>
      </c>
      <c r="AM3858" s="16">
        <v>-0.79190000000000005</v>
      </c>
      <c r="AN3858" s="16">
        <v>-0.69779999999999998</v>
      </c>
      <c r="AO3858" s="16">
        <v>-0.35780000000000001</v>
      </c>
      <c r="AP3858" s="16">
        <v>-0.8569</v>
      </c>
      <c r="AQ3858" s="16">
        <v>16.710799999999999</v>
      </c>
      <c r="AR3858" s="16">
        <f t="shared" si="151"/>
        <v>1</v>
      </c>
      <c r="AS3858" s="5">
        <f t="shared" si="150"/>
        <v>6.7610999999999644E-3</v>
      </c>
    </row>
    <row r="3859" spans="1:45" x14ac:dyDescent="0.25">
      <c r="A3859" s="16" t="s">
        <v>409</v>
      </c>
      <c r="B3859" s="16" t="s">
        <v>160</v>
      </c>
      <c r="C3859" s="16" t="s">
        <v>397</v>
      </c>
      <c r="D3859" s="16">
        <v>2000</v>
      </c>
      <c r="E3859" s="16" t="s">
        <v>4476</v>
      </c>
      <c r="F3859" s="16" t="s">
        <v>594</v>
      </c>
      <c r="G3859" s="10">
        <v>11799.8</v>
      </c>
      <c r="H3859" s="73">
        <v>9.3758400000000002</v>
      </c>
      <c r="I3859" s="16">
        <v>24488340</v>
      </c>
      <c r="J3859" s="71">
        <v>0.01</v>
      </c>
      <c r="K3859" s="71">
        <v>1.0069999999999999</v>
      </c>
      <c r="L3859" s="16">
        <v>-0.62094970000000005</v>
      </c>
      <c r="M3859" s="16">
        <v>-0.35020050000000003</v>
      </c>
      <c r="N3859" s="16">
        <v>-0.22562869999999999</v>
      </c>
      <c r="O3859" s="16">
        <v>-0.4269309</v>
      </c>
      <c r="P3859" s="16">
        <v>9.9440000000000001E-2</v>
      </c>
      <c r="Q3859" s="16">
        <v>-0.50812299999999999</v>
      </c>
      <c r="R3859" s="16">
        <v>0.39800000000000002</v>
      </c>
      <c r="S3859" s="16">
        <v>2.2200000000000001E-2</v>
      </c>
      <c r="T3859" s="16">
        <v>4.0000000000000001E-3</v>
      </c>
      <c r="U3859" s="16">
        <v>4.5144000000000002</v>
      </c>
      <c r="V3859" s="16">
        <v>10.54</v>
      </c>
      <c r="W3859" s="16">
        <v>3.64</v>
      </c>
      <c r="X3859" s="16">
        <v>444.923</v>
      </c>
      <c r="Y3859" s="16">
        <v>36.653500000000001</v>
      </c>
      <c r="Z3859" s="16">
        <v>0.14530000000000001</v>
      </c>
      <c r="AA3859" s="16">
        <v>-1.7291999999999998E-2</v>
      </c>
      <c r="AB3859" s="16">
        <v>0.3</v>
      </c>
      <c r="AC3859" s="16">
        <v>21.4</v>
      </c>
      <c r="AD3859" s="16">
        <v>39.799999999999997</v>
      </c>
      <c r="AE3859" s="16">
        <v>10.3901</v>
      </c>
      <c r="AF3859" s="16">
        <v>22.317599999999999</v>
      </c>
      <c r="AG3859" s="16">
        <v>348308</v>
      </c>
      <c r="AH3859" s="16">
        <v>0.13350000000000001</v>
      </c>
      <c r="AI3859" s="16">
        <v>88.3</v>
      </c>
      <c r="AJ3859" s="16">
        <v>91.1</v>
      </c>
      <c r="AK3859" s="16">
        <v>-0.1525</v>
      </c>
      <c r="AL3859" s="16">
        <v>-0.52869999999999995</v>
      </c>
      <c r="AM3859" s="16">
        <v>-0.75680000000000003</v>
      </c>
      <c r="AN3859" s="16">
        <v>-0.81240000000000001</v>
      </c>
      <c r="AO3859" s="16">
        <v>-0.48559999999999998</v>
      </c>
      <c r="AP3859" s="16">
        <v>-0.8952</v>
      </c>
      <c r="AQ3859" s="16">
        <v>16.710799999999999</v>
      </c>
      <c r="AR3859" s="16">
        <f t="shared" si="151"/>
        <v>0</v>
      </c>
      <c r="AS3859" s="5">
        <f t="shared" si="150"/>
        <v>-4.2786000000000213E-3</v>
      </c>
    </row>
    <row r="3860" spans="1:45" x14ac:dyDescent="0.25">
      <c r="A3860" s="16" t="s">
        <v>409</v>
      </c>
      <c r="B3860" s="16" t="s">
        <v>160</v>
      </c>
      <c r="C3860" s="16" t="s">
        <v>397</v>
      </c>
      <c r="D3860" s="16">
        <v>2001</v>
      </c>
      <c r="E3860" s="16" t="s">
        <v>4493</v>
      </c>
      <c r="F3860" s="16" t="s">
        <v>594</v>
      </c>
      <c r="G3860" s="10">
        <v>11975.3</v>
      </c>
      <c r="H3860" s="73">
        <v>9.3906039999999997</v>
      </c>
      <c r="I3860" s="16">
        <v>24948476</v>
      </c>
      <c r="J3860" s="71">
        <v>3.0000000000000001E-3</v>
      </c>
      <c r="K3860" s="71">
        <v>1.01</v>
      </c>
      <c r="L3860" s="16">
        <v>-0.65145189999999997</v>
      </c>
      <c r="M3860" s="16">
        <v>-0.35122530000000002</v>
      </c>
      <c r="N3860" s="16">
        <v>-0.1870676</v>
      </c>
      <c r="O3860" s="16">
        <v>-0.3922467</v>
      </c>
      <c r="P3860" s="16">
        <v>0.13171630000000001</v>
      </c>
      <c r="Q3860" s="16">
        <v>-0.69079259999999998</v>
      </c>
      <c r="R3860" s="16">
        <v>0.39090000000000003</v>
      </c>
      <c r="S3860" s="16">
        <v>2.3199999999999998E-2</v>
      </c>
      <c r="T3860" s="16">
        <v>3.8999999999999998E-3</v>
      </c>
      <c r="U3860" s="16">
        <v>4.5331999999999999</v>
      </c>
      <c r="V3860" s="16">
        <v>11.672000000000001</v>
      </c>
      <c r="W3860" s="16">
        <v>3.6859999999999999</v>
      </c>
      <c r="X3860" s="16">
        <v>446.40899999999999</v>
      </c>
      <c r="Y3860" s="16">
        <v>36.614400000000003</v>
      </c>
      <c r="Z3860" s="16">
        <v>0.153</v>
      </c>
      <c r="AA3860" s="16">
        <v>-7.9432299999999997E-2</v>
      </c>
      <c r="AB3860" s="16">
        <v>0.3</v>
      </c>
      <c r="AC3860" s="16">
        <v>21.4</v>
      </c>
      <c r="AD3860" s="16">
        <v>41.4</v>
      </c>
      <c r="AE3860" s="16">
        <v>10.875999999999999</v>
      </c>
      <c r="AF3860" s="16">
        <v>26.025200000000002</v>
      </c>
      <c r="AG3860" s="16">
        <v>361340</v>
      </c>
      <c r="AH3860" s="16">
        <v>0.13950000000000001</v>
      </c>
      <c r="AI3860" s="16">
        <v>88.8</v>
      </c>
      <c r="AJ3860" s="16">
        <v>91.3</v>
      </c>
      <c r="AK3860" s="16">
        <v>-0.34449999999999997</v>
      </c>
      <c r="AL3860" s="16">
        <v>-0.78390000000000004</v>
      </c>
      <c r="AM3860" s="16">
        <v>-0.88019999999999998</v>
      </c>
      <c r="AN3860" s="16">
        <v>-1.0936999999999999</v>
      </c>
      <c r="AO3860" s="16">
        <v>-0.56630000000000003</v>
      </c>
      <c r="AP3860" s="16">
        <v>-1.0304</v>
      </c>
      <c r="AQ3860" s="16">
        <v>16.710799999999999</v>
      </c>
      <c r="AR3860" s="16">
        <f t="shared" si="151"/>
        <v>0</v>
      </c>
      <c r="AS3860" s="5">
        <f t="shared" si="150"/>
        <v>-3.0502199999999924E-2</v>
      </c>
    </row>
    <row r="3861" spans="1:45" x14ac:dyDescent="0.25">
      <c r="A3861" s="16" t="s">
        <v>409</v>
      </c>
      <c r="B3861" s="16" t="s">
        <v>160</v>
      </c>
      <c r="C3861" s="16" t="s">
        <v>397</v>
      </c>
      <c r="D3861" s="16">
        <v>2002</v>
      </c>
      <c r="E3861" s="16" t="s">
        <v>4483</v>
      </c>
      <c r="F3861" s="16" t="s">
        <v>594</v>
      </c>
      <c r="G3861" s="10">
        <v>10717.1</v>
      </c>
      <c r="H3861" s="73">
        <v>9.2795989999999993</v>
      </c>
      <c r="I3861" s="16">
        <v>25408700</v>
      </c>
      <c r="J3861" s="71">
        <v>-9.8000000000000004E-2</v>
      </c>
      <c r="K3861" s="71">
        <v>0.91600000000000004</v>
      </c>
      <c r="L3861" s="16">
        <v>-0.70970750000000005</v>
      </c>
      <c r="M3861" s="16">
        <v>-0.3754325</v>
      </c>
      <c r="N3861" s="16">
        <v>-0.14735219999999999</v>
      </c>
      <c r="O3861" s="16">
        <v>-0.37397200000000003</v>
      </c>
      <c r="P3861" s="16">
        <v>0.1411548</v>
      </c>
      <c r="Q3861" s="16">
        <v>-0.87346060000000003</v>
      </c>
      <c r="R3861" s="16">
        <v>0.38535000000000003</v>
      </c>
      <c r="S3861" s="16">
        <v>1.7600000000000001E-2</v>
      </c>
      <c r="T3861" s="16">
        <v>3.8999999999999998E-3</v>
      </c>
      <c r="U3861" s="16">
        <v>4.5519999999999996</v>
      </c>
      <c r="V3861" s="16">
        <v>12.804</v>
      </c>
      <c r="W3861" s="16">
        <v>3.7320000000000002</v>
      </c>
      <c r="X3861" s="16">
        <v>448.07499999999999</v>
      </c>
      <c r="Y3861" s="16">
        <v>36.575400000000002</v>
      </c>
      <c r="Z3861" s="16">
        <v>0.16039999999999999</v>
      </c>
      <c r="AA3861" s="16">
        <v>-9.4967300000000004E-2</v>
      </c>
      <c r="AB3861" s="16">
        <v>0.3</v>
      </c>
      <c r="AC3861" s="16">
        <v>21.4</v>
      </c>
      <c r="AD3861" s="16">
        <v>41.8</v>
      </c>
      <c r="AE3861" s="16">
        <v>11.2174</v>
      </c>
      <c r="AF3861" s="16">
        <v>25.823</v>
      </c>
      <c r="AG3861" s="16">
        <v>361634</v>
      </c>
      <c r="AH3861" s="16">
        <v>0.13930000000000001</v>
      </c>
      <c r="AI3861" s="16">
        <v>89.3</v>
      </c>
      <c r="AJ3861" s="16">
        <v>91.5</v>
      </c>
      <c r="AK3861" s="16">
        <v>-0.53649999999999998</v>
      </c>
      <c r="AL3861" s="16">
        <v>-1.0389999999999999</v>
      </c>
      <c r="AM3861" s="16">
        <v>-1.0035000000000001</v>
      </c>
      <c r="AN3861" s="16">
        <v>-1.3751</v>
      </c>
      <c r="AO3861" s="16">
        <v>-0.64700000000000002</v>
      </c>
      <c r="AP3861" s="16">
        <v>-1.1657</v>
      </c>
      <c r="AQ3861" s="16">
        <v>16.710799999999999</v>
      </c>
      <c r="AR3861" s="16">
        <f t="shared" si="151"/>
        <v>0</v>
      </c>
      <c r="AS3861" s="5">
        <f t="shared" si="150"/>
        <v>-5.8255600000000074E-2</v>
      </c>
    </row>
    <row r="3862" spans="1:45" x14ac:dyDescent="0.25">
      <c r="A3862" s="16" t="s">
        <v>409</v>
      </c>
      <c r="B3862" s="16" t="s">
        <v>160</v>
      </c>
      <c r="C3862" s="16" t="s">
        <v>397</v>
      </c>
      <c r="D3862" s="16">
        <v>2003</v>
      </c>
      <c r="E3862" s="16" t="s">
        <v>4487</v>
      </c>
      <c r="F3862" s="16" t="s">
        <v>594</v>
      </c>
      <c r="G3862" s="10">
        <v>9710.27</v>
      </c>
      <c r="H3862" s="73">
        <v>9.1809390000000004</v>
      </c>
      <c r="I3862" s="16">
        <v>25868523</v>
      </c>
      <c r="J3862" s="71">
        <v>-8.8999999999999996E-2</v>
      </c>
      <c r="K3862" s="71">
        <v>0.83799999999999997</v>
      </c>
      <c r="L3862" s="16">
        <v>-0.69580319999999996</v>
      </c>
      <c r="M3862" s="16">
        <v>-0.3707897</v>
      </c>
      <c r="N3862" s="16">
        <v>-0.1056043</v>
      </c>
      <c r="O3862" s="16">
        <v>-0.3442984</v>
      </c>
      <c r="P3862" s="16">
        <v>0.149759</v>
      </c>
      <c r="Q3862" s="16">
        <v>-0.93041390000000002</v>
      </c>
      <c r="R3862" s="16">
        <v>0.39950000000000002</v>
      </c>
      <c r="S3862" s="16">
        <v>1.5800000000000002E-2</v>
      </c>
      <c r="T3862" s="16">
        <v>4.3E-3</v>
      </c>
      <c r="U3862" s="16">
        <v>4.5707000000000004</v>
      </c>
      <c r="V3862" s="16">
        <v>13.936</v>
      </c>
      <c r="W3862" s="16">
        <v>3.778</v>
      </c>
      <c r="X3862" s="16">
        <v>450.06299999999999</v>
      </c>
      <c r="Y3862" s="16">
        <v>36.536299999999997</v>
      </c>
      <c r="Z3862" s="16">
        <v>0.1739</v>
      </c>
      <c r="AA3862" s="16">
        <v>-0.1105025</v>
      </c>
      <c r="AB3862" s="16">
        <v>0.3</v>
      </c>
      <c r="AC3862" s="16">
        <v>21.4</v>
      </c>
      <c r="AD3862" s="16">
        <v>42.2</v>
      </c>
      <c r="AE3862" s="16">
        <v>11.459300000000001</v>
      </c>
      <c r="AF3862" s="16">
        <v>27.193300000000001</v>
      </c>
      <c r="AG3862" s="16">
        <v>355579</v>
      </c>
      <c r="AH3862" s="16">
        <v>0.1391</v>
      </c>
      <c r="AI3862" s="16">
        <v>89.8</v>
      </c>
      <c r="AJ3862" s="16">
        <v>91.6</v>
      </c>
      <c r="AK3862" s="16">
        <v>-0.4662</v>
      </c>
      <c r="AL3862" s="16">
        <v>-1.0073000000000001</v>
      </c>
      <c r="AM3862" s="16">
        <v>-0.95099999999999996</v>
      </c>
      <c r="AN3862" s="16">
        <v>-1.3177000000000001</v>
      </c>
      <c r="AO3862" s="16">
        <v>-1.0309999999999999</v>
      </c>
      <c r="AP3862" s="16">
        <v>-1.2975000000000001</v>
      </c>
      <c r="AQ3862" s="16">
        <v>16.710799999999999</v>
      </c>
      <c r="AR3862" s="16">
        <f t="shared" si="151"/>
        <v>0</v>
      </c>
      <c r="AS3862" s="5">
        <f t="shared" si="150"/>
        <v>1.3904300000000092E-2</v>
      </c>
    </row>
    <row r="3863" spans="1:45" x14ac:dyDescent="0.25">
      <c r="A3863" s="16" t="s">
        <v>409</v>
      </c>
      <c r="B3863" s="16" t="s">
        <v>160</v>
      </c>
      <c r="C3863" s="16" t="s">
        <v>397</v>
      </c>
      <c r="D3863" s="16">
        <v>2004</v>
      </c>
      <c r="E3863" s="16" t="s">
        <v>4499</v>
      </c>
      <c r="F3863" s="16" t="s">
        <v>594</v>
      </c>
      <c r="G3863" s="10">
        <v>11285.8</v>
      </c>
      <c r="H3863" s="73">
        <v>9.3313030000000001</v>
      </c>
      <c r="I3863" s="16">
        <v>26327225</v>
      </c>
      <c r="J3863" s="71">
        <v>0.13600000000000001</v>
      </c>
      <c r="K3863" s="71">
        <v>0.96</v>
      </c>
      <c r="L3863" s="16">
        <v>-0.67356139999999998</v>
      </c>
      <c r="M3863" s="16">
        <v>-0.37918990000000002</v>
      </c>
      <c r="N3863" s="16">
        <v>-8.6903300000000003E-2</v>
      </c>
      <c r="O3863" s="16">
        <v>-0.3329203</v>
      </c>
      <c r="P3863" s="16">
        <v>0.19614300000000001</v>
      </c>
      <c r="Q3863" s="16">
        <v>-0.95215479999999997</v>
      </c>
      <c r="R3863" s="16">
        <v>0.37990000000000002</v>
      </c>
      <c r="S3863" s="16">
        <v>1.6899999999999998E-2</v>
      </c>
      <c r="T3863" s="16">
        <v>4.1000000000000003E-3</v>
      </c>
      <c r="U3863" s="16">
        <v>4.5895000000000001</v>
      </c>
      <c r="V3863" s="16">
        <v>15.068</v>
      </c>
      <c r="W3863" s="16">
        <v>3.8239999999999998</v>
      </c>
      <c r="X3863" s="16">
        <v>448.435</v>
      </c>
      <c r="Y3863" s="16">
        <v>36.18</v>
      </c>
      <c r="Z3863" s="16">
        <v>0.18479999999999999</v>
      </c>
      <c r="AA3863" s="16">
        <v>-0.10661859999999999</v>
      </c>
      <c r="AB3863" s="16">
        <v>0.3</v>
      </c>
      <c r="AC3863" s="16">
        <v>21.4</v>
      </c>
      <c r="AD3863" s="16">
        <v>42.1</v>
      </c>
      <c r="AE3863" s="16">
        <v>12.742900000000001</v>
      </c>
      <c r="AF3863" s="16">
        <v>32.066099999999999</v>
      </c>
      <c r="AG3863" s="16">
        <v>374516</v>
      </c>
      <c r="AH3863" s="16">
        <v>0.1389</v>
      </c>
      <c r="AI3863" s="16">
        <v>90.3</v>
      </c>
      <c r="AJ3863" s="16">
        <v>91.8</v>
      </c>
      <c r="AK3863" s="16">
        <v>-0.60770000000000002</v>
      </c>
      <c r="AL3863" s="16">
        <v>-0.89159999999999995</v>
      </c>
      <c r="AM3863" s="16">
        <v>-1.0137</v>
      </c>
      <c r="AN3863" s="16">
        <v>-1.3872</v>
      </c>
      <c r="AO3863" s="16">
        <v>-1.0813999999999999</v>
      </c>
      <c r="AP3863" s="16">
        <v>-1.2156</v>
      </c>
      <c r="AQ3863" s="16">
        <v>16.710799999999999</v>
      </c>
      <c r="AR3863" s="16">
        <f t="shared" si="151"/>
        <v>0</v>
      </c>
      <c r="AS3863" s="5">
        <f t="shared" si="150"/>
        <v>2.2241799999999978E-2</v>
      </c>
    </row>
    <row r="3864" spans="1:45" x14ac:dyDescent="0.25">
      <c r="A3864" s="16" t="s">
        <v>409</v>
      </c>
      <c r="B3864" s="16" t="s">
        <v>160</v>
      </c>
      <c r="C3864" s="16" t="s">
        <v>397</v>
      </c>
      <c r="D3864" s="16">
        <v>2005</v>
      </c>
      <c r="E3864" s="16" t="s">
        <v>4497</v>
      </c>
      <c r="F3864" s="16" t="s">
        <v>594</v>
      </c>
      <c r="G3864" s="10">
        <v>12237.9</v>
      </c>
      <c r="H3864" s="73">
        <v>9.4122920000000008</v>
      </c>
      <c r="I3864" s="16">
        <v>26784161</v>
      </c>
      <c r="J3864" s="71">
        <v>5.5E-2</v>
      </c>
      <c r="K3864" s="71">
        <v>1.014</v>
      </c>
      <c r="L3864" s="16">
        <v>-0.57180819999999999</v>
      </c>
      <c r="M3864" s="16">
        <v>-0.35913830000000002</v>
      </c>
      <c r="N3864" s="16">
        <v>-5.9907099999999998E-2</v>
      </c>
      <c r="O3864" s="16">
        <v>-0.24031630000000001</v>
      </c>
      <c r="P3864" s="16">
        <v>0.26576129999999998</v>
      </c>
      <c r="Q3864" s="16">
        <v>-0.93871360000000004</v>
      </c>
      <c r="R3864" s="16">
        <v>0.39115</v>
      </c>
      <c r="S3864" s="16">
        <v>1.9099999999999999E-2</v>
      </c>
      <c r="T3864" s="16">
        <v>4.7000000000000002E-3</v>
      </c>
      <c r="U3864" s="16">
        <v>4.6082999999999998</v>
      </c>
      <c r="V3864" s="16">
        <v>16.2</v>
      </c>
      <c r="W3864" s="16">
        <v>3.87</v>
      </c>
      <c r="X3864" s="16">
        <v>448.10700000000003</v>
      </c>
      <c r="Y3864" s="16">
        <v>41.307200000000002</v>
      </c>
      <c r="Z3864" s="16">
        <v>0.17879999999999999</v>
      </c>
      <c r="AA3864" s="16">
        <v>-8.7199799999999994E-2</v>
      </c>
      <c r="AB3864" s="16">
        <v>0.3</v>
      </c>
      <c r="AC3864" s="16">
        <v>21.4</v>
      </c>
      <c r="AD3864" s="16">
        <v>41.6</v>
      </c>
      <c r="AE3864" s="16">
        <v>13.659000000000001</v>
      </c>
      <c r="AF3864" s="16">
        <v>46.755099999999999</v>
      </c>
      <c r="AG3864" s="16">
        <v>393678</v>
      </c>
      <c r="AH3864" s="16">
        <v>0.1386</v>
      </c>
      <c r="AI3864" s="16">
        <v>90.7</v>
      </c>
      <c r="AJ3864" s="16">
        <v>91.9</v>
      </c>
      <c r="AK3864" s="16">
        <v>-0.6915</v>
      </c>
      <c r="AL3864" s="16">
        <v>-0.95469999999999999</v>
      </c>
      <c r="AM3864" s="16">
        <v>-0.89410000000000001</v>
      </c>
      <c r="AN3864" s="16">
        <v>-1.2161999999999999</v>
      </c>
      <c r="AO3864" s="16">
        <v>-1.1262000000000001</v>
      </c>
      <c r="AP3864" s="16">
        <v>-1.2208000000000001</v>
      </c>
      <c r="AQ3864" s="16">
        <v>16.710799999999999</v>
      </c>
      <c r="AR3864" s="16">
        <f t="shared" si="151"/>
        <v>0</v>
      </c>
      <c r="AS3864" s="5">
        <f t="shared" si="150"/>
        <v>0.10175319999999999</v>
      </c>
    </row>
    <row r="3865" spans="1:45" x14ac:dyDescent="0.25">
      <c r="A3865" s="16" t="s">
        <v>409</v>
      </c>
      <c r="B3865" s="16" t="s">
        <v>160</v>
      </c>
      <c r="C3865" s="16" t="s">
        <v>397</v>
      </c>
      <c r="D3865" s="16">
        <v>2006</v>
      </c>
      <c r="E3865" s="16" t="s">
        <v>4473</v>
      </c>
      <c r="F3865" s="16" t="s">
        <v>594</v>
      </c>
      <c r="G3865" s="10">
        <v>13221.4</v>
      </c>
      <c r="H3865" s="73">
        <v>9.4895940000000003</v>
      </c>
      <c r="I3865" s="16">
        <v>27239168</v>
      </c>
      <c r="J3865" s="71">
        <v>4.3999999999999997E-2</v>
      </c>
      <c r="K3865" s="71">
        <v>1.06</v>
      </c>
      <c r="L3865" s="16">
        <v>-0.62269790000000003</v>
      </c>
      <c r="M3865" s="16">
        <v>-0.35516449999999999</v>
      </c>
      <c r="N3865" s="16">
        <v>-0.13739090000000001</v>
      </c>
      <c r="O3865" s="16">
        <v>-0.32237539999999998</v>
      </c>
      <c r="P3865" s="16">
        <v>0.36862729999999999</v>
      </c>
      <c r="Q3865" s="16">
        <v>-1.004257</v>
      </c>
      <c r="R3865" s="16">
        <v>0.38669999999999999</v>
      </c>
      <c r="S3865" s="16">
        <v>2.0299999999999999E-2</v>
      </c>
      <c r="T3865" s="16">
        <v>4.8999999999999998E-3</v>
      </c>
      <c r="U3865" s="16">
        <v>3.6690999999999998</v>
      </c>
      <c r="V3865" s="16">
        <v>18.373999999999999</v>
      </c>
      <c r="W3865" s="16">
        <v>3.944</v>
      </c>
      <c r="X3865" s="16">
        <v>443.41800000000001</v>
      </c>
      <c r="Y3865" s="16">
        <v>36.736800000000002</v>
      </c>
      <c r="Z3865" s="16">
        <v>0.1918</v>
      </c>
      <c r="AA3865" s="16">
        <v>-6.3897200000000001E-2</v>
      </c>
      <c r="AB3865" s="16">
        <v>0.3</v>
      </c>
      <c r="AC3865" s="16">
        <v>21.4</v>
      </c>
      <c r="AD3865" s="16">
        <v>41</v>
      </c>
      <c r="AE3865" s="16">
        <v>15.508100000000001</v>
      </c>
      <c r="AF3865" s="16">
        <v>69.102099999999993</v>
      </c>
      <c r="AG3865" s="16">
        <v>405647</v>
      </c>
      <c r="AH3865" s="16">
        <v>0.1384</v>
      </c>
      <c r="AI3865" s="16">
        <v>91.2</v>
      </c>
      <c r="AJ3865" s="16">
        <v>92.1</v>
      </c>
      <c r="AK3865" s="16">
        <v>-0.64639999999999997</v>
      </c>
      <c r="AL3865" s="16">
        <v>-0.97799999999999998</v>
      </c>
      <c r="AM3865" s="16">
        <v>-1.0357000000000001</v>
      </c>
      <c r="AN3865" s="16">
        <v>-1.2282</v>
      </c>
      <c r="AO3865" s="16">
        <v>-1.1811</v>
      </c>
      <c r="AP3865" s="16">
        <v>-1.399</v>
      </c>
      <c r="AQ3865" s="16">
        <v>16.710799999999999</v>
      </c>
      <c r="AR3865" s="16">
        <f t="shared" si="151"/>
        <v>0</v>
      </c>
      <c r="AS3865" s="5">
        <f t="shared" si="150"/>
        <v>-5.0889700000000038E-2</v>
      </c>
    </row>
    <row r="3866" spans="1:45" x14ac:dyDescent="0.25">
      <c r="A3866" s="16" t="s">
        <v>409</v>
      </c>
      <c r="B3866" s="16" t="s">
        <v>160</v>
      </c>
      <c r="C3866" s="16" t="s">
        <v>397</v>
      </c>
      <c r="D3866" s="16">
        <v>2007</v>
      </c>
      <c r="E3866" s="16" t="s">
        <v>4494</v>
      </c>
      <c r="F3866" s="16" t="s">
        <v>594</v>
      </c>
      <c r="G3866" s="10">
        <v>14143.7</v>
      </c>
      <c r="H3866" s="73">
        <v>9.5570219999999999</v>
      </c>
      <c r="I3866" s="16">
        <v>27691965</v>
      </c>
      <c r="J3866" s="71">
        <v>3.1E-2</v>
      </c>
      <c r="K3866" s="71">
        <v>1.093</v>
      </c>
      <c r="L3866" s="16">
        <v>-0.58784559999999997</v>
      </c>
      <c r="M3866" s="16">
        <v>-0.33354420000000001</v>
      </c>
      <c r="N3866" s="16">
        <v>-6.2177000000000003E-2</v>
      </c>
      <c r="O3866" s="16">
        <v>-0.3399238</v>
      </c>
      <c r="P3866" s="16">
        <v>0.4702326</v>
      </c>
      <c r="Q3866" s="16">
        <v>-1.1142650000000001</v>
      </c>
      <c r="R3866" s="16">
        <v>0.41320000000000001</v>
      </c>
      <c r="S3866" s="16">
        <v>2.1700000000000001E-2</v>
      </c>
      <c r="T3866" s="16">
        <v>5.1000000000000004E-3</v>
      </c>
      <c r="U3866" s="16">
        <v>3.6273</v>
      </c>
      <c r="V3866" s="16">
        <v>20.547999999999998</v>
      </c>
      <c r="W3866" s="16">
        <v>4.0179999999999998</v>
      </c>
      <c r="X3866" s="16">
        <v>447.87299999999999</v>
      </c>
      <c r="Y3866" s="16">
        <v>34.730699999999999</v>
      </c>
      <c r="Z3866" s="16">
        <v>0.20269999999999999</v>
      </c>
      <c r="AA3866" s="16">
        <v>-7.9432299999999997E-2</v>
      </c>
      <c r="AB3866" s="16">
        <v>0.3</v>
      </c>
      <c r="AC3866" s="16">
        <v>21.4</v>
      </c>
      <c r="AD3866" s="16">
        <v>41.4</v>
      </c>
      <c r="AE3866" s="16">
        <v>18.784700000000001</v>
      </c>
      <c r="AF3866" s="16">
        <v>86.130300000000005</v>
      </c>
      <c r="AG3866" s="16">
        <v>412762</v>
      </c>
      <c r="AH3866" s="16">
        <v>0.13819999999999999</v>
      </c>
      <c r="AI3866" s="16">
        <v>91.7</v>
      </c>
      <c r="AJ3866" s="16">
        <v>92.2</v>
      </c>
      <c r="AK3866" s="16">
        <v>-0.78049999999999997</v>
      </c>
      <c r="AL3866" s="16">
        <v>-1.0307999999999999</v>
      </c>
      <c r="AM3866" s="16">
        <v>-1.0780000000000001</v>
      </c>
      <c r="AN3866" s="16">
        <v>-1.2101999999999999</v>
      </c>
      <c r="AO3866" s="16">
        <v>-1.4308000000000001</v>
      </c>
      <c r="AP3866" s="16">
        <v>-1.5495000000000001</v>
      </c>
      <c r="AQ3866" s="16">
        <v>16.710799999999999</v>
      </c>
      <c r="AR3866" s="16">
        <f t="shared" si="151"/>
        <v>0</v>
      </c>
      <c r="AS3866" s="5">
        <f t="shared" si="150"/>
        <v>3.4852300000000058E-2</v>
      </c>
    </row>
    <row r="3867" spans="1:45" x14ac:dyDescent="0.25">
      <c r="A3867" s="16" t="s">
        <v>409</v>
      </c>
      <c r="B3867" s="16" t="s">
        <v>160</v>
      </c>
      <c r="C3867" s="16" t="s">
        <v>397</v>
      </c>
      <c r="D3867" s="16">
        <v>2008</v>
      </c>
      <c r="E3867" s="16" t="s">
        <v>4480</v>
      </c>
      <c r="F3867" s="16" t="s">
        <v>594</v>
      </c>
      <c r="G3867" s="10">
        <v>14652.2</v>
      </c>
      <c r="H3867" s="73">
        <v>9.5923440000000006</v>
      </c>
      <c r="I3867" s="16">
        <v>28141701</v>
      </c>
      <c r="J3867" s="71">
        <v>1E-3</v>
      </c>
      <c r="K3867" s="71">
        <v>1.0940000000000001</v>
      </c>
      <c r="L3867" s="16">
        <v>-0.48986069999999998</v>
      </c>
      <c r="M3867" s="16">
        <v>-0.33112940000000002</v>
      </c>
      <c r="N3867" s="16">
        <v>9.7822900000000004E-2</v>
      </c>
      <c r="O3867" s="16">
        <v>-0.3516804</v>
      </c>
      <c r="P3867" s="16">
        <v>0.56712459999999998</v>
      </c>
      <c r="Q3867" s="16">
        <v>-1.146679</v>
      </c>
      <c r="R3867" s="16">
        <v>0.41260000000000002</v>
      </c>
      <c r="S3867" s="16">
        <v>2.07E-2</v>
      </c>
      <c r="T3867" s="16">
        <v>5.7999999999999996E-3</v>
      </c>
      <c r="U3867" s="16">
        <v>4.6646000000000001</v>
      </c>
      <c r="V3867" s="16">
        <v>22.722000000000001</v>
      </c>
      <c r="W3867" s="16">
        <v>4.0919999999999996</v>
      </c>
      <c r="X3867" s="16">
        <v>447.83</v>
      </c>
      <c r="Y3867" s="16">
        <v>34.444000000000003</v>
      </c>
      <c r="Z3867" s="16">
        <v>0.1983</v>
      </c>
      <c r="AA3867" s="16">
        <v>-8.7199799999999994E-2</v>
      </c>
      <c r="AB3867" s="16">
        <v>0.3</v>
      </c>
      <c r="AC3867" s="16">
        <v>21.4</v>
      </c>
      <c r="AD3867" s="16">
        <v>41.6</v>
      </c>
      <c r="AE3867" s="16">
        <v>22.822600000000001</v>
      </c>
      <c r="AF3867" s="16">
        <v>97.489599999999996</v>
      </c>
      <c r="AG3867" s="16">
        <v>424292</v>
      </c>
      <c r="AH3867" s="16">
        <v>0.13800000000000001</v>
      </c>
      <c r="AI3867" s="16">
        <v>92.1</v>
      </c>
      <c r="AJ3867" s="16">
        <v>92.4</v>
      </c>
      <c r="AK3867" s="16">
        <v>-0.78720000000000001</v>
      </c>
      <c r="AL3867" s="16">
        <v>-1.0994999999999999</v>
      </c>
      <c r="AM3867" s="16">
        <v>-1.1174999999999999</v>
      </c>
      <c r="AN3867" s="16">
        <v>-1.2943</v>
      </c>
      <c r="AO3867" s="16">
        <v>-1.3723000000000001</v>
      </c>
      <c r="AP3867" s="16">
        <v>-1.6040000000000001</v>
      </c>
      <c r="AQ3867" s="16">
        <v>16.710799999999999</v>
      </c>
      <c r="AR3867" s="16">
        <f t="shared" si="151"/>
        <v>0</v>
      </c>
      <c r="AS3867" s="5">
        <f t="shared" si="150"/>
        <v>9.7984899999999986E-2</v>
      </c>
    </row>
    <row r="3868" spans="1:45" x14ac:dyDescent="0.25">
      <c r="A3868" s="16" t="s">
        <v>409</v>
      </c>
      <c r="B3868" s="16" t="s">
        <v>160</v>
      </c>
      <c r="C3868" s="16" t="s">
        <v>397</v>
      </c>
      <c r="D3868" s="16">
        <v>2009</v>
      </c>
      <c r="E3868" s="16" t="s">
        <v>4488</v>
      </c>
      <c r="F3868" s="16" t="s">
        <v>594</v>
      </c>
      <c r="G3868" s="10">
        <v>13961.9</v>
      </c>
      <c r="H3868" s="73">
        <v>9.5440860000000001</v>
      </c>
      <c r="I3868" s="16">
        <v>28587323</v>
      </c>
      <c r="J3868" s="71">
        <v>-5.5E-2</v>
      </c>
      <c r="K3868" s="71">
        <v>1.0349999999999999</v>
      </c>
      <c r="L3868" s="16">
        <v>-0.37594420000000001</v>
      </c>
      <c r="M3868" s="16">
        <v>-0.34266930000000001</v>
      </c>
      <c r="N3868" s="16">
        <v>0.37176160000000003</v>
      </c>
      <c r="O3868" s="16">
        <v>-0.34486460000000002</v>
      </c>
      <c r="P3868" s="16">
        <v>0.58684389999999997</v>
      </c>
      <c r="Q3868" s="16">
        <v>-1.1821919999999999</v>
      </c>
      <c r="R3868" s="16">
        <v>0.44135000000000002</v>
      </c>
      <c r="S3868" s="16">
        <v>1.35E-2</v>
      </c>
      <c r="T3868" s="16">
        <v>5.7999999999999996E-3</v>
      </c>
      <c r="U3868" s="16">
        <v>6.8746999999999998</v>
      </c>
      <c r="V3868" s="16">
        <v>24.896000000000001</v>
      </c>
      <c r="W3868" s="16">
        <v>4.1660000000000004</v>
      </c>
      <c r="X3868" s="16">
        <v>446.31400000000002</v>
      </c>
      <c r="Y3868" s="16">
        <v>33.686599999999999</v>
      </c>
      <c r="Z3868" s="16">
        <v>0.2029</v>
      </c>
      <c r="AA3868" s="16">
        <v>-0.12992129999999999</v>
      </c>
      <c r="AB3868" s="16">
        <v>0.3</v>
      </c>
      <c r="AC3868" s="16">
        <v>21.4</v>
      </c>
      <c r="AD3868" s="16">
        <v>42.7</v>
      </c>
      <c r="AE3868" s="16">
        <v>24.023599999999998</v>
      </c>
      <c r="AF3868" s="16">
        <v>98.392499999999998</v>
      </c>
      <c r="AG3868" s="16">
        <v>418718</v>
      </c>
      <c r="AH3868" s="16">
        <v>0.13769999999999999</v>
      </c>
      <c r="AI3868" s="16">
        <v>92.6</v>
      </c>
      <c r="AJ3868" s="16">
        <v>92.5</v>
      </c>
      <c r="AK3868" s="16">
        <v>-0.88600000000000001</v>
      </c>
      <c r="AL3868" s="16">
        <v>-1.1578999999999999</v>
      </c>
      <c r="AM3868" s="16">
        <v>-0.97570000000000001</v>
      </c>
      <c r="AN3868" s="16">
        <v>-1.2737000000000001</v>
      </c>
      <c r="AO3868" s="16">
        <v>-1.5812999999999999</v>
      </c>
      <c r="AP3868" s="16">
        <v>-1.5985</v>
      </c>
      <c r="AQ3868" s="16">
        <v>16.710799999999999</v>
      </c>
      <c r="AR3868" s="16">
        <f t="shared" si="151"/>
        <v>0</v>
      </c>
      <c r="AS3868" s="5">
        <f t="shared" si="150"/>
        <v>0.11391649999999998</v>
      </c>
    </row>
    <row r="3869" spans="1:45" x14ac:dyDescent="0.25">
      <c r="A3869" s="16" t="s">
        <v>409</v>
      </c>
      <c r="B3869" s="16" t="s">
        <v>160</v>
      </c>
      <c r="C3869" s="16" t="s">
        <v>397</v>
      </c>
      <c r="D3869" s="16">
        <v>2010</v>
      </c>
      <c r="E3869" s="16" t="s">
        <v>4482</v>
      </c>
      <c r="F3869" s="16" t="s">
        <v>594</v>
      </c>
      <c r="G3869" s="10">
        <v>13545.2</v>
      </c>
      <c r="H3869" s="73">
        <v>9.5137879999999999</v>
      </c>
      <c r="I3869" s="16">
        <v>29028033</v>
      </c>
      <c r="J3869" s="71">
        <v>-4.2999999999999997E-2</v>
      </c>
      <c r="K3869" s="71">
        <v>0.99199999999999999</v>
      </c>
      <c r="L3869" s="16">
        <v>-0.45844550000000001</v>
      </c>
      <c r="M3869" s="16">
        <v>-0.35028589999999998</v>
      </c>
      <c r="N3869" s="16">
        <v>0.2157751</v>
      </c>
      <c r="O3869" s="16">
        <v>-0.31411210000000001</v>
      </c>
      <c r="P3869" s="16">
        <v>0.57564409999999999</v>
      </c>
      <c r="Q3869" s="16">
        <v>-1.2262360000000001</v>
      </c>
      <c r="R3869" s="16">
        <v>0.44905</v>
      </c>
      <c r="S3869" s="16">
        <v>1.21E-2</v>
      </c>
      <c r="T3869" s="16">
        <v>5.1000000000000004E-3</v>
      </c>
      <c r="U3869" s="16">
        <v>4.7022000000000004</v>
      </c>
      <c r="V3869" s="16">
        <v>27.07</v>
      </c>
      <c r="W3869" s="16">
        <v>4.24</v>
      </c>
      <c r="X3869" s="16">
        <v>449.65</v>
      </c>
      <c r="Y3869" s="16">
        <v>34.586300000000001</v>
      </c>
      <c r="Z3869" s="16">
        <v>0.2104</v>
      </c>
      <c r="AA3869" s="16">
        <v>-0.1221537</v>
      </c>
      <c r="AB3869" s="16">
        <v>0.3</v>
      </c>
      <c r="AC3869" s="16">
        <v>21.4</v>
      </c>
      <c r="AD3869" s="16">
        <v>42.5</v>
      </c>
      <c r="AE3869" s="16">
        <v>24.3874</v>
      </c>
      <c r="AF3869" s="16">
        <v>95.995099999999994</v>
      </c>
      <c r="AG3869" s="16">
        <v>392351</v>
      </c>
      <c r="AH3869" s="16">
        <v>0.13750000000000001</v>
      </c>
      <c r="AI3869" s="16">
        <v>93</v>
      </c>
      <c r="AJ3869" s="16">
        <v>92.7</v>
      </c>
      <c r="AK3869" s="16">
        <v>-0.90100000000000002</v>
      </c>
      <c r="AL3869" s="16">
        <v>-1.2036</v>
      </c>
      <c r="AM3869" s="16">
        <v>-1.1101000000000001</v>
      </c>
      <c r="AN3869" s="16">
        <v>-1.2408999999999999</v>
      </c>
      <c r="AO3869" s="16">
        <v>-1.6138999999999999</v>
      </c>
      <c r="AP3869" s="16">
        <v>-1.6458999999999999</v>
      </c>
      <c r="AQ3869" s="16">
        <v>16.710799999999999</v>
      </c>
      <c r="AR3869" s="16">
        <f t="shared" si="151"/>
        <v>0</v>
      </c>
      <c r="AS3869" s="5">
        <f t="shared" si="150"/>
        <v>-8.25013E-2</v>
      </c>
    </row>
    <row r="3870" spans="1:45" x14ac:dyDescent="0.25">
      <c r="A3870" s="16" t="s">
        <v>409</v>
      </c>
      <c r="B3870" s="16" t="s">
        <v>160</v>
      </c>
      <c r="C3870" s="16" t="s">
        <v>397</v>
      </c>
      <c r="D3870" s="16">
        <v>2011</v>
      </c>
      <c r="E3870" s="16" t="s">
        <v>4475</v>
      </c>
      <c r="F3870" s="16" t="s">
        <v>594</v>
      </c>
      <c r="G3870" s="10">
        <v>13902.5</v>
      </c>
      <c r="H3870" s="73">
        <v>9.5398209999999999</v>
      </c>
      <c r="I3870" s="16">
        <v>29463291</v>
      </c>
      <c r="J3870" s="71">
        <v>8.0000000000000002E-3</v>
      </c>
      <c r="K3870" s="71">
        <v>1</v>
      </c>
      <c r="L3870" s="16">
        <v>-0.40713830000000001</v>
      </c>
      <c r="M3870" s="16">
        <v>-0.36678959999999999</v>
      </c>
      <c r="N3870" s="16">
        <v>0.25428000000000001</v>
      </c>
      <c r="O3870" s="16">
        <v>-0.269758</v>
      </c>
      <c r="P3870" s="16">
        <v>0.59517629999999999</v>
      </c>
      <c r="Q3870" s="16">
        <v>-1.1989639999999999</v>
      </c>
      <c r="R3870" s="16">
        <v>0.43454999999999999</v>
      </c>
      <c r="S3870" s="16">
        <v>1.18E-2</v>
      </c>
      <c r="T3870" s="16">
        <v>4.3E-3</v>
      </c>
      <c r="U3870" s="16">
        <v>4.7210000000000001</v>
      </c>
      <c r="V3870" s="16">
        <v>28.556000000000001</v>
      </c>
      <c r="W3870" s="16">
        <v>4.2320000000000002</v>
      </c>
      <c r="X3870" s="16">
        <v>450.44400000000002</v>
      </c>
      <c r="Y3870" s="16">
        <v>36.573999999999998</v>
      </c>
      <c r="Z3870" s="16">
        <v>0.2084</v>
      </c>
      <c r="AA3870" s="16">
        <v>-0.1376888</v>
      </c>
      <c r="AB3870" s="16">
        <v>0.3</v>
      </c>
      <c r="AC3870" s="16">
        <v>21.4</v>
      </c>
      <c r="AD3870" s="16">
        <v>42.9</v>
      </c>
      <c r="AE3870" s="16">
        <v>24.8551</v>
      </c>
      <c r="AF3870" s="16">
        <v>97.563999999999993</v>
      </c>
      <c r="AG3870" s="16">
        <v>400851</v>
      </c>
      <c r="AH3870" s="16">
        <v>0.13730000000000001</v>
      </c>
      <c r="AI3870" s="16">
        <v>93.5</v>
      </c>
      <c r="AJ3870" s="16">
        <v>92.8</v>
      </c>
      <c r="AK3870" s="16">
        <v>-0.96189999999999998</v>
      </c>
      <c r="AL3870" s="16">
        <v>-1.1575</v>
      </c>
      <c r="AM3870" s="16">
        <v>-1.1959</v>
      </c>
      <c r="AN3870" s="16">
        <v>-1.0837000000000001</v>
      </c>
      <c r="AO3870" s="16">
        <v>-1.4716</v>
      </c>
      <c r="AP3870" s="16">
        <v>-1.6705000000000001</v>
      </c>
      <c r="AQ3870" s="16">
        <v>16.710799999999999</v>
      </c>
      <c r="AR3870" s="16">
        <f t="shared" si="151"/>
        <v>0</v>
      </c>
      <c r="AS3870" s="5">
        <f t="shared" si="150"/>
        <v>5.1307199999999997E-2</v>
      </c>
    </row>
    <row r="3871" spans="1:45" x14ac:dyDescent="0.25">
      <c r="A3871" s="16" t="s">
        <v>409</v>
      </c>
      <c r="B3871" s="16" t="s">
        <v>160</v>
      </c>
      <c r="C3871" s="16" t="s">
        <v>397</v>
      </c>
      <c r="D3871" s="16">
        <v>2012</v>
      </c>
      <c r="E3871" s="16" t="s">
        <v>4477</v>
      </c>
      <c r="F3871" s="16" t="s">
        <v>594</v>
      </c>
      <c r="G3871" s="10">
        <v>14473.5</v>
      </c>
      <c r="H3871" s="73">
        <v>9.5800719999999995</v>
      </c>
      <c r="I3871" s="16">
        <v>29893080</v>
      </c>
      <c r="J3871" s="71">
        <v>2.5999999999999999E-2</v>
      </c>
      <c r="K3871" s="71">
        <v>1.026</v>
      </c>
      <c r="L3871" s="16">
        <v>-0.37137900000000001</v>
      </c>
      <c r="M3871" s="16">
        <v>-0.35714180000000001</v>
      </c>
      <c r="N3871" s="16">
        <v>0.280005</v>
      </c>
      <c r="O3871" s="16">
        <v>-0.2569824</v>
      </c>
      <c r="P3871" s="16">
        <v>0.6252877</v>
      </c>
      <c r="Q3871" s="16">
        <v>-1.1984889999999999</v>
      </c>
      <c r="R3871" s="16">
        <v>0.43774999999999997</v>
      </c>
      <c r="S3871" s="16">
        <v>1.315E-2</v>
      </c>
      <c r="T3871" s="16">
        <v>4.5999999999999999E-3</v>
      </c>
      <c r="U3871" s="16">
        <v>4.7397</v>
      </c>
      <c r="V3871" s="16">
        <v>30.042000000000002</v>
      </c>
      <c r="W3871" s="16">
        <v>4.2240000000000002</v>
      </c>
      <c r="X3871" s="16">
        <v>449.23599999999999</v>
      </c>
      <c r="Y3871" s="16">
        <v>35.933700000000002</v>
      </c>
      <c r="Z3871" s="16">
        <v>0.22120000000000001</v>
      </c>
      <c r="AA3871" s="16">
        <v>-0.14545630000000001</v>
      </c>
      <c r="AB3871" s="16">
        <v>0.3</v>
      </c>
      <c r="AC3871" s="16">
        <v>21.4</v>
      </c>
      <c r="AD3871" s="16">
        <v>43.1</v>
      </c>
      <c r="AE3871" s="16">
        <v>25.534300000000002</v>
      </c>
      <c r="AF3871" s="16">
        <v>102.051</v>
      </c>
      <c r="AG3871" s="16">
        <v>407490</v>
      </c>
      <c r="AH3871" s="16">
        <v>0.1371</v>
      </c>
      <c r="AI3871" s="16">
        <v>94</v>
      </c>
      <c r="AJ3871" s="16">
        <v>92.9</v>
      </c>
      <c r="AK3871" s="16">
        <v>-0.92549999999999999</v>
      </c>
      <c r="AL3871" s="16">
        <v>-1.2549999999999999</v>
      </c>
      <c r="AM3871" s="16">
        <v>-1.1532</v>
      </c>
      <c r="AN3871" s="16">
        <v>-1.004</v>
      </c>
      <c r="AO3871" s="16">
        <v>-1.5121</v>
      </c>
      <c r="AP3871" s="16">
        <v>-1.6821999999999999</v>
      </c>
      <c r="AQ3871" s="16">
        <v>16.710799999999999</v>
      </c>
      <c r="AR3871" s="16">
        <f t="shared" si="151"/>
        <v>0</v>
      </c>
      <c r="AS3871" s="5">
        <f t="shared" si="150"/>
        <v>3.5759299999999994E-2</v>
      </c>
    </row>
    <row r="3872" spans="1:45" x14ac:dyDescent="0.25">
      <c r="A3872" s="16" t="s">
        <v>409</v>
      </c>
      <c r="B3872" s="16" t="s">
        <v>160</v>
      </c>
      <c r="C3872" s="16" t="s">
        <v>397</v>
      </c>
      <c r="D3872" s="16">
        <v>2013</v>
      </c>
      <c r="E3872" s="16" t="s">
        <v>4474</v>
      </c>
      <c r="F3872" s="16" t="s">
        <v>594</v>
      </c>
      <c r="G3872" s="10">
        <v>14462.4</v>
      </c>
      <c r="H3872" s="73">
        <v>9.5793049999999997</v>
      </c>
      <c r="I3872" s="16">
        <v>30317848</v>
      </c>
      <c r="J3872" s="71">
        <v>-1.4999999999999999E-2</v>
      </c>
      <c r="K3872" s="71">
        <v>1.0109999999999999</v>
      </c>
      <c r="L3872" s="16">
        <v>-0.33623809999999998</v>
      </c>
      <c r="M3872" s="16">
        <v>-0.34673660000000001</v>
      </c>
      <c r="N3872" s="16">
        <v>0.33788940000000001</v>
      </c>
      <c r="O3872" s="16">
        <v>-0.18700729999999999</v>
      </c>
      <c r="P3872" s="16">
        <v>0.62881260000000005</v>
      </c>
      <c r="Q3872" s="16">
        <v>-1.2664629999999999</v>
      </c>
      <c r="R3872" s="16">
        <v>0.46844999999999998</v>
      </c>
      <c r="S3872" s="16">
        <v>1.295E-2</v>
      </c>
      <c r="T3872" s="16">
        <v>4.0000000000000001E-3</v>
      </c>
      <c r="U3872" s="16">
        <v>4.7584999999999997</v>
      </c>
      <c r="V3872" s="16">
        <v>31.527999999999999</v>
      </c>
      <c r="W3872" s="16">
        <v>4.2160000000000002</v>
      </c>
      <c r="X3872" s="16">
        <v>453.06900000000002</v>
      </c>
      <c r="Y3872" s="16">
        <v>36.931600000000003</v>
      </c>
      <c r="Z3872" s="16">
        <v>0.2429</v>
      </c>
      <c r="AA3872" s="16">
        <v>-0.16875899999999999</v>
      </c>
      <c r="AB3872" s="16">
        <v>0.3</v>
      </c>
      <c r="AC3872" s="16">
        <v>21.4</v>
      </c>
      <c r="AD3872" s="16">
        <v>43.7</v>
      </c>
      <c r="AE3872" s="16">
        <v>25.567299999999999</v>
      </c>
      <c r="AF3872" s="16">
        <v>101.614</v>
      </c>
      <c r="AG3872" s="16">
        <v>406790</v>
      </c>
      <c r="AH3872" s="16">
        <v>0.1368</v>
      </c>
      <c r="AI3872" s="16">
        <v>94.4</v>
      </c>
      <c r="AJ3872" s="16">
        <v>93.1</v>
      </c>
      <c r="AK3872" s="16">
        <v>-0.95530000000000004</v>
      </c>
      <c r="AL3872" s="16">
        <v>-1.2865</v>
      </c>
      <c r="AM3872" s="16">
        <v>-1.175</v>
      </c>
      <c r="AN3872" s="16">
        <v>-1.0648</v>
      </c>
      <c r="AO3872" s="16">
        <v>-1.6248</v>
      </c>
      <c r="AP3872" s="16">
        <v>-1.8123</v>
      </c>
      <c r="AQ3872" s="16">
        <v>16.710799999999999</v>
      </c>
      <c r="AR3872" s="16">
        <f t="shared" si="151"/>
        <v>0</v>
      </c>
      <c r="AS3872" s="5">
        <f t="shared" si="150"/>
        <v>3.514090000000003E-2</v>
      </c>
    </row>
    <row r="3873" spans="1:45" x14ac:dyDescent="0.25">
      <c r="A3873" s="16" t="s">
        <v>409</v>
      </c>
      <c r="B3873" s="16" t="s">
        <v>160</v>
      </c>
      <c r="C3873" s="16" t="s">
        <v>397</v>
      </c>
      <c r="D3873" s="16">
        <v>2014</v>
      </c>
      <c r="E3873" s="16" t="s">
        <v>4484</v>
      </c>
      <c r="F3873" s="16" t="s">
        <v>594</v>
      </c>
      <c r="G3873" s="10"/>
      <c r="H3873" s="73"/>
      <c r="I3873" s="16">
        <v>30738378</v>
      </c>
      <c r="J3873" s="71">
        <v>-7.1999999999999995E-2</v>
      </c>
      <c r="K3873" s="71">
        <v>0.94</v>
      </c>
      <c r="L3873" s="16">
        <v>-0.30300389999999999</v>
      </c>
      <c r="M3873" s="16">
        <v>-0.31773639999999997</v>
      </c>
      <c r="N3873" s="16">
        <v>0.37827640000000001</v>
      </c>
      <c r="O3873" s="16">
        <v>-0.1284382</v>
      </c>
      <c r="P3873" s="16">
        <v>0.64120370000000004</v>
      </c>
      <c r="Q3873" s="16">
        <v>-1.3368199999999999</v>
      </c>
      <c r="R3873" s="16">
        <v>0.49080000000000001</v>
      </c>
      <c r="S3873" s="16">
        <v>1.345E-2</v>
      </c>
      <c r="T3873" s="16">
        <v>5.5999999999999999E-3</v>
      </c>
      <c r="U3873" s="16">
        <v>4.7773000000000003</v>
      </c>
      <c r="V3873" s="16">
        <v>33.014000000000003</v>
      </c>
      <c r="W3873" s="16">
        <v>4.2080000000000002</v>
      </c>
      <c r="X3873" s="16">
        <v>454.15800000000002</v>
      </c>
      <c r="Y3873" s="16">
        <v>36.874299999999998</v>
      </c>
      <c r="Z3873" s="16">
        <v>0.26790000000000003</v>
      </c>
      <c r="AA3873" s="16">
        <v>-0.20720820000000001</v>
      </c>
      <c r="AB3873" s="16">
        <v>0.3</v>
      </c>
      <c r="AC3873" s="16">
        <v>21.4</v>
      </c>
      <c r="AD3873" s="16">
        <v>44.69</v>
      </c>
      <c r="AE3873" s="16">
        <v>25.310199999999998</v>
      </c>
      <c r="AF3873" s="16">
        <v>98.951999999999998</v>
      </c>
      <c r="AG3873" s="16">
        <v>453479</v>
      </c>
      <c r="AH3873" s="16">
        <v>0.1366</v>
      </c>
      <c r="AI3873" s="16">
        <v>94.4</v>
      </c>
      <c r="AJ3873" s="16">
        <v>93.1</v>
      </c>
      <c r="AK3873" s="16">
        <v>-1.1112</v>
      </c>
      <c r="AL3873" s="16">
        <v>-1.3806</v>
      </c>
      <c r="AM3873" s="16">
        <v>-1.2286999999999999</v>
      </c>
      <c r="AN3873" s="16">
        <v>-0.86829999999999996</v>
      </c>
      <c r="AO3873" s="16">
        <v>-1.806</v>
      </c>
      <c r="AP3873" s="16">
        <v>-1.8937999999999999</v>
      </c>
      <c r="AQ3873" s="16">
        <v>16.710799999999999</v>
      </c>
      <c r="AR3873" s="16">
        <f t="shared" si="151"/>
        <v>0</v>
      </c>
      <c r="AS3873" s="5">
        <f t="shared" si="150"/>
        <v>3.3234199999999992E-2</v>
      </c>
    </row>
    <row r="3874" spans="1:45" x14ac:dyDescent="0.25">
      <c r="A3874" s="16" t="s">
        <v>407</v>
      </c>
      <c r="B3874" s="16" t="s">
        <v>161</v>
      </c>
      <c r="C3874" s="16" t="s">
        <v>398</v>
      </c>
      <c r="D3874" s="16">
        <v>1985</v>
      </c>
      <c r="E3874" s="16" t="s">
        <v>4500</v>
      </c>
      <c r="F3874" s="16" t="s">
        <v>591</v>
      </c>
      <c r="G3874" s="10">
        <v>396.16699999999997</v>
      </c>
      <c r="H3874" s="73">
        <v>5.9818350000000002</v>
      </c>
      <c r="I3874" s="16" t="s">
        <v>6700</v>
      </c>
      <c r="K3874" s="71">
        <v>1.0765579999999999</v>
      </c>
      <c r="L3874" s="16">
        <v>-1.374706</v>
      </c>
      <c r="M3874" s="16">
        <v>-0.5880592</v>
      </c>
      <c r="N3874" s="16">
        <v>-0.1673798</v>
      </c>
      <c r="O3874" s="16">
        <v>-0.73617730000000003</v>
      </c>
      <c r="P3874" s="16">
        <v>-1.1202080000000001</v>
      </c>
      <c r="Q3874" s="16">
        <v>-0.42714600000000003</v>
      </c>
      <c r="R3874" s="16">
        <v>0.18429999999999999</v>
      </c>
      <c r="S3874" s="16">
        <v>0</v>
      </c>
      <c r="T3874" s="16">
        <v>0</v>
      </c>
      <c r="U3874" s="16">
        <v>2.601</v>
      </c>
      <c r="V3874" s="16">
        <v>7.6</v>
      </c>
      <c r="W3874" s="16">
        <v>1.18</v>
      </c>
      <c r="X3874" s="16">
        <v>518.75400000000002</v>
      </c>
      <c r="Y3874" s="16">
        <v>41.577300000000001</v>
      </c>
      <c r="Z3874" s="16">
        <v>0</v>
      </c>
      <c r="AA3874" s="16">
        <v>0.40526529999999999</v>
      </c>
      <c r="AB3874" s="16">
        <v>0.63</v>
      </c>
      <c r="AC3874" s="16">
        <v>24.56</v>
      </c>
      <c r="AD3874" s="16">
        <v>41.58</v>
      </c>
      <c r="AE3874" s="16">
        <v>0.1168</v>
      </c>
      <c r="AF3874" s="16">
        <v>0</v>
      </c>
      <c r="AG3874" s="16">
        <v>8610.7900000000009</v>
      </c>
      <c r="AH3874" s="16">
        <v>5.7000000000000002E-3</v>
      </c>
      <c r="AI3874" s="16">
        <v>27.821400000000001</v>
      </c>
      <c r="AJ3874" s="16">
        <v>56.146500000000003</v>
      </c>
      <c r="AK3874" s="16">
        <v>-1.2424999999999999</v>
      </c>
      <c r="AL3874" s="16">
        <v>-0.48530000000000001</v>
      </c>
      <c r="AM3874" s="16">
        <v>-0.70789999999999997</v>
      </c>
      <c r="AN3874" s="16">
        <v>0.49149999999999999</v>
      </c>
      <c r="AO3874" s="16">
        <v>-0.67769999999999997</v>
      </c>
      <c r="AP3874" s="16">
        <v>-0.39679999999999999</v>
      </c>
      <c r="AQ3874" s="16">
        <v>6.2244999999999999</v>
      </c>
      <c r="AR3874" s="16">
        <f t="shared" si="151"/>
        <v>1</v>
      </c>
      <c r="AS3874" s="5">
        <f t="shared" si="150"/>
        <v>0</v>
      </c>
    </row>
    <row r="3875" spans="1:45" x14ac:dyDescent="0.25">
      <c r="A3875" s="16" t="s">
        <v>407</v>
      </c>
      <c r="B3875" s="16" t="s">
        <v>161</v>
      </c>
      <c r="C3875" s="16" t="s">
        <v>398</v>
      </c>
      <c r="D3875" s="16">
        <v>1986</v>
      </c>
      <c r="E3875" s="16" t="s">
        <v>4515</v>
      </c>
      <c r="F3875" s="16" t="s">
        <v>591</v>
      </c>
      <c r="G3875" s="10">
        <v>397.88299999999998</v>
      </c>
      <c r="H3875" s="73">
        <v>5.9861579999999996</v>
      </c>
      <c r="I3875" s="16" t="s">
        <v>6700</v>
      </c>
      <c r="J3875" s="71">
        <v>-8.7115999999999999E-3</v>
      </c>
      <c r="K3875" s="71">
        <v>1.0672200000000001</v>
      </c>
      <c r="L3875" s="16">
        <v>-1.359524</v>
      </c>
      <c r="M3875" s="16">
        <v>-0.58712730000000002</v>
      </c>
      <c r="N3875" s="16">
        <v>-0.17689630000000001</v>
      </c>
      <c r="O3875" s="16">
        <v>-0.72367389999999998</v>
      </c>
      <c r="P3875" s="16">
        <v>-1.091804</v>
      </c>
      <c r="Q3875" s="16">
        <v>-0.42717870000000002</v>
      </c>
      <c r="R3875" s="16">
        <v>0.18429999999999999</v>
      </c>
      <c r="S3875" s="16">
        <v>0</v>
      </c>
      <c r="T3875" s="16">
        <v>1E-4</v>
      </c>
      <c r="U3875" s="16">
        <v>2.6705000000000001</v>
      </c>
      <c r="V3875" s="16">
        <v>6.7539999999999996</v>
      </c>
      <c r="W3875" s="16">
        <v>1.296</v>
      </c>
      <c r="X3875" s="16">
        <v>517.87199999999996</v>
      </c>
      <c r="Y3875" s="16">
        <v>42.182400000000001</v>
      </c>
      <c r="Z3875" s="16">
        <v>0</v>
      </c>
      <c r="AA3875" s="16">
        <v>0.40681889999999998</v>
      </c>
      <c r="AB3875" s="16">
        <v>0.63</v>
      </c>
      <c r="AC3875" s="16">
        <v>24.56</v>
      </c>
      <c r="AD3875" s="16">
        <v>41.54</v>
      </c>
      <c r="AE3875" s="16">
        <v>0.1205</v>
      </c>
      <c r="AF3875" s="16">
        <v>0</v>
      </c>
      <c r="AG3875" s="16">
        <v>9173.6</v>
      </c>
      <c r="AH3875" s="16">
        <v>9.1999999999999998E-3</v>
      </c>
      <c r="AI3875" s="16">
        <v>29.496400000000001</v>
      </c>
      <c r="AJ3875" s="16">
        <v>57.549300000000002</v>
      </c>
      <c r="AK3875" s="16">
        <v>-1.2496</v>
      </c>
      <c r="AL3875" s="16">
        <v>-0.48959999999999998</v>
      </c>
      <c r="AM3875" s="16">
        <v>-0.68789999999999996</v>
      </c>
      <c r="AN3875" s="16">
        <v>0.47839999999999999</v>
      </c>
      <c r="AO3875" s="16">
        <v>-0.67459999999999998</v>
      </c>
      <c r="AP3875" s="16">
        <v>-0.3977</v>
      </c>
      <c r="AQ3875" s="16">
        <v>6.2244999999999999</v>
      </c>
      <c r="AR3875" s="16">
        <f t="shared" si="151"/>
        <v>1</v>
      </c>
      <c r="AS3875" s="5">
        <f t="shared" si="150"/>
        <v>1.5182000000000029E-2</v>
      </c>
    </row>
    <row r="3876" spans="1:45" x14ac:dyDescent="0.25">
      <c r="A3876" s="16" t="s">
        <v>407</v>
      </c>
      <c r="B3876" s="16" t="s">
        <v>161</v>
      </c>
      <c r="C3876" s="16" t="s">
        <v>398</v>
      </c>
      <c r="D3876" s="16">
        <v>1987</v>
      </c>
      <c r="E3876" s="16" t="s">
        <v>4511</v>
      </c>
      <c r="F3876" s="16" t="s">
        <v>591</v>
      </c>
      <c r="G3876" s="10">
        <v>402.12299999999999</v>
      </c>
      <c r="H3876" s="73">
        <v>5.9967579999999998</v>
      </c>
      <c r="I3876" s="16" t="s">
        <v>6700</v>
      </c>
      <c r="J3876" s="71">
        <v>-4.5079999999999999E-3</v>
      </c>
      <c r="K3876" s="71">
        <v>1.0624199999999999</v>
      </c>
      <c r="L3876" s="16">
        <v>-1.344228</v>
      </c>
      <c r="M3876" s="16">
        <v>-0.58712730000000002</v>
      </c>
      <c r="N3876" s="16">
        <v>-0.18527950000000001</v>
      </c>
      <c r="O3876" s="16">
        <v>-0.71103839999999996</v>
      </c>
      <c r="P3876" s="16">
        <v>-1.0634729999999999</v>
      </c>
      <c r="Q3876" s="16">
        <v>-0.42724499999999999</v>
      </c>
      <c r="R3876" s="16">
        <v>0.18429999999999999</v>
      </c>
      <c r="S3876" s="16">
        <v>0</v>
      </c>
      <c r="T3876" s="16">
        <v>1E-4</v>
      </c>
      <c r="U3876" s="16">
        <v>2.7399</v>
      </c>
      <c r="V3876" s="16">
        <v>5.9080000000000004</v>
      </c>
      <c r="W3876" s="16">
        <v>1.4119999999999999</v>
      </c>
      <c r="X3876" s="16">
        <v>517.16800000000001</v>
      </c>
      <c r="Y3876" s="16">
        <v>42.787500000000001</v>
      </c>
      <c r="Z3876" s="16">
        <v>0</v>
      </c>
      <c r="AA3876" s="16">
        <v>0.40798410000000002</v>
      </c>
      <c r="AB3876" s="16">
        <v>0.63</v>
      </c>
      <c r="AC3876" s="16">
        <v>24.56</v>
      </c>
      <c r="AD3876" s="16">
        <v>41.51</v>
      </c>
      <c r="AE3876" s="16">
        <v>0.1193</v>
      </c>
      <c r="AF3876" s="16">
        <v>0</v>
      </c>
      <c r="AG3876" s="16">
        <v>9799.19</v>
      </c>
      <c r="AH3876" s="16">
        <v>1.26E-2</v>
      </c>
      <c r="AI3876" s="16">
        <v>31.171500000000002</v>
      </c>
      <c r="AJ3876" s="16">
        <v>58.952199999999998</v>
      </c>
      <c r="AK3876" s="16">
        <v>-1.2566999999999999</v>
      </c>
      <c r="AL3876" s="16">
        <v>-0.49390000000000001</v>
      </c>
      <c r="AM3876" s="16">
        <v>-0.66790000000000005</v>
      </c>
      <c r="AN3876" s="16">
        <v>0.4652</v>
      </c>
      <c r="AO3876" s="16">
        <v>-0.67149999999999999</v>
      </c>
      <c r="AP3876" s="16">
        <v>-0.3987</v>
      </c>
      <c r="AQ3876" s="16">
        <v>6.2244999999999999</v>
      </c>
      <c r="AR3876" s="16">
        <f t="shared" si="151"/>
        <v>1</v>
      </c>
      <c r="AS3876" s="5">
        <f t="shared" si="150"/>
        <v>1.5295999999999976E-2</v>
      </c>
    </row>
    <row r="3877" spans="1:45" x14ac:dyDescent="0.25">
      <c r="A3877" s="16" t="s">
        <v>407</v>
      </c>
      <c r="B3877" s="16" t="s">
        <v>161</v>
      </c>
      <c r="C3877" s="16" t="s">
        <v>398</v>
      </c>
      <c r="D3877" s="16">
        <v>1988</v>
      </c>
      <c r="E3877" s="16" t="s">
        <v>4518</v>
      </c>
      <c r="F3877" s="16" t="s">
        <v>591</v>
      </c>
      <c r="G3877" s="10">
        <v>412.661</v>
      </c>
      <c r="H3877" s="73">
        <v>6.0226259999999998</v>
      </c>
      <c r="I3877" s="16" t="s">
        <v>6700</v>
      </c>
      <c r="J3877" s="71">
        <v>2.3280800000000001E-2</v>
      </c>
      <c r="K3877" s="71">
        <v>1.0874440000000001</v>
      </c>
      <c r="L3877" s="16">
        <v>-1.3265960000000001</v>
      </c>
      <c r="M3877" s="16">
        <v>-0.58712730000000002</v>
      </c>
      <c r="N3877" s="16">
        <v>-0.18846189999999999</v>
      </c>
      <c r="O3877" s="16">
        <v>-0.69853690000000002</v>
      </c>
      <c r="P3877" s="16">
        <v>-1.0349889999999999</v>
      </c>
      <c r="Q3877" s="16">
        <v>-0.42727799999999999</v>
      </c>
      <c r="R3877" s="16">
        <v>0.18429999999999999</v>
      </c>
      <c r="S3877" s="16">
        <v>0</v>
      </c>
      <c r="T3877" s="16">
        <v>1E-4</v>
      </c>
      <c r="U3877" s="16">
        <v>2.8094000000000001</v>
      </c>
      <c r="V3877" s="16">
        <v>5.0620000000000003</v>
      </c>
      <c r="W3877" s="16">
        <v>1.528</v>
      </c>
      <c r="X3877" s="16">
        <v>517.279</v>
      </c>
      <c r="Y3877" s="16">
        <v>43.392499999999998</v>
      </c>
      <c r="Z3877" s="16">
        <v>0</v>
      </c>
      <c r="AA3877" s="16">
        <v>0.4095375</v>
      </c>
      <c r="AB3877" s="16">
        <v>0.63</v>
      </c>
      <c r="AC3877" s="16">
        <v>24.56</v>
      </c>
      <c r="AD3877" s="16">
        <v>41.47</v>
      </c>
      <c r="AE3877" s="16">
        <v>0.1182</v>
      </c>
      <c r="AF3877" s="16">
        <v>0</v>
      </c>
      <c r="AG3877" s="16">
        <v>10725.1</v>
      </c>
      <c r="AH3877" s="16">
        <v>1.6E-2</v>
      </c>
      <c r="AI3877" s="16">
        <v>32.846499999999999</v>
      </c>
      <c r="AJ3877" s="16">
        <v>60.354999999999997</v>
      </c>
      <c r="AK3877" s="16">
        <v>-1.2637</v>
      </c>
      <c r="AL3877" s="16">
        <v>-0.49819999999999998</v>
      </c>
      <c r="AM3877" s="16">
        <v>-0.64790000000000003</v>
      </c>
      <c r="AN3877" s="16">
        <v>0.4521</v>
      </c>
      <c r="AO3877" s="16">
        <v>-0.66839999999999999</v>
      </c>
      <c r="AP3877" s="16">
        <v>-0.3997</v>
      </c>
      <c r="AQ3877" s="16">
        <v>6.2244999999999999</v>
      </c>
      <c r="AR3877" s="16">
        <f t="shared" si="151"/>
        <v>1</v>
      </c>
      <c r="AS3877" s="5">
        <f t="shared" si="150"/>
        <v>1.763199999999987E-2</v>
      </c>
    </row>
    <row r="3878" spans="1:45" x14ac:dyDescent="0.25">
      <c r="A3878" s="16" t="s">
        <v>407</v>
      </c>
      <c r="B3878" s="16" t="s">
        <v>161</v>
      </c>
      <c r="C3878" s="16" t="s">
        <v>398</v>
      </c>
      <c r="D3878" s="16">
        <v>1989</v>
      </c>
      <c r="E3878" s="16" t="s">
        <v>4523</v>
      </c>
      <c r="F3878" s="16" t="s">
        <v>591</v>
      </c>
      <c r="G3878" s="10">
        <v>432.71600000000001</v>
      </c>
      <c r="H3878" s="73">
        <v>6.0700820000000002</v>
      </c>
      <c r="I3878" s="16" t="s">
        <v>6700</v>
      </c>
      <c r="J3878" s="71">
        <v>2.5499500000000001E-2</v>
      </c>
      <c r="K3878" s="71">
        <v>1.1155299999999999</v>
      </c>
      <c r="L3878" s="16">
        <v>-1.387508</v>
      </c>
      <c r="M3878" s="16">
        <v>-0.58712730000000002</v>
      </c>
      <c r="N3878" s="16">
        <v>-0.36869960000000002</v>
      </c>
      <c r="O3878" s="16">
        <v>-0.68590150000000005</v>
      </c>
      <c r="P3878" s="16">
        <v>-1.0062549999999999</v>
      </c>
      <c r="Q3878" s="16">
        <v>-0.42732609999999999</v>
      </c>
      <c r="R3878" s="16">
        <v>0.18429999999999999</v>
      </c>
      <c r="S3878" s="16">
        <v>0</v>
      </c>
      <c r="T3878" s="16">
        <v>1E-4</v>
      </c>
      <c r="U3878" s="16">
        <v>2.8788</v>
      </c>
      <c r="V3878" s="16">
        <v>4.2160000000000002</v>
      </c>
      <c r="W3878" s="16">
        <v>1.6439999999999999</v>
      </c>
      <c r="X3878" s="16">
        <v>489.63200000000001</v>
      </c>
      <c r="Y3878" s="16">
        <v>43.997599999999998</v>
      </c>
      <c r="Z3878" s="16">
        <v>0</v>
      </c>
      <c r="AA3878" s="16">
        <v>0.41070269999999998</v>
      </c>
      <c r="AB3878" s="16">
        <v>0.63</v>
      </c>
      <c r="AC3878" s="16">
        <v>24.56</v>
      </c>
      <c r="AD3878" s="16">
        <v>41.44</v>
      </c>
      <c r="AE3878" s="16">
        <v>0.1186</v>
      </c>
      <c r="AF3878" s="16">
        <v>0</v>
      </c>
      <c r="AG3878" s="16">
        <v>12017.2</v>
      </c>
      <c r="AH3878" s="16">
        <v>1.95E-2</v>
      </c>
      <c r="AI3878" s="16">
        <v>34.521500000000003</v>
      </c>
      <c r="AJ3878" s="16">
        <v>61.757800000000003</v>
      </c>
      <c r="AK3878" s="16">
        <v>-1.2707999999999999</v>
      </c>
      <c r="AL3878" s="16">
        <v>-0.50249999999999995</v>
      </c>
      <c r="AM3878" s="16">
        <v>-0.62790000000000001</v>
      </c>
      <c r="AN3878" s="16">
        <v>0.43890000000000001</v>
      </c>
      <c r="AO3878" s="16">
        <v>-0.6653</v>
      </c>
      <c r="AP3878" s="16">
        <v>-0.40060000000000001</v>
      </c>
      <c r="AQ3878" s="16">
        <v>6.2244999999999999</v>
      </c>
      <c r="AR3878" s="16">
        <f t="shared" si="151"/>
        <v>1</v>
      </c>
      <c r="AS3878" s="5">
        <f t="shared" si="150"/>
        <v>-6.0911999999999855E-2</v>
      </c>
    </row>
    <row r="3879" spans="1:45" x14ac:dyDescent="0.25">
      <c r="A3879" s="16" t="s">
        <v>407</v>
      </c>
      <c r="B3879" s="16" t="s">
        <v>161</v>
      </c>
      <c r="C3879" s="16" t="s">
        <v>398</v>
      </c>
      <c r="D3879" s="16">
        <v>1990</v>
      </c>
      <c r="E3879" s="16" t="s">
        <v>4524</v>
      </c>
      <c r="F3879" s="16" t="s">
        <v>591</v>
      </c>
      <c r="G3879" s="10">
        <v>446.22800000000001</v>
      </c>
      <c r="H3879" s="73">
        <v>6.1008290000000001</v>
      </c>
      <c r="I3879" s="16" t="s">
        <v>6700</v>
      </c>
      <c r="J3879" s="71">
        <v>-2.2100000000000001E-4</v>
      </c>
      <c r="K3879" s="71">
        <v>1.1152839999999999</v>
      </c>
      <c r="L3879" s="16">
        <v>-1.367926</v>
      </c>
      <c r="M3879" s="16">
        <v>-0.58637090000000003</v>
      </c>
      <c r="N3879" s="16">
        <v>-0.3686468</v>
      </c>
      <c r="O3879" s="16">
        <v>-0.67339800000000005</v>
      </c>
      <c r="P3879" s="16">
        <v>-0.97734480000000001</v>
      </c>
      <c r="Q3879" s="16">
        <v>-0.42739389999999999</v>
      </c>
      <c r="R3879" s="16">
        <v>0.18429999999999999</v>
      </c>
      <c r="S3879" s="16">
        <v>2.0000000000000001E-4</v>
      </c>
      <c r="T3879" s="16">
        <v>1E-4</v>
      </c>
      <c r="U3879" s="16">
        <v>2.9483000000000001</v>
      </c>
      <c r="V3879" s="16">
        <v>3.37</v>
      </c>
      <c r="W3879" s="16">
        <v>1.76</v>
      </c>
      <c r="X3879" s="16">
        <v>490.25</v>
      </c>
      <c r="Y3879" s="16">
        <v>44.602699999999999</v>
      </c>
      <c r="Z3879" s="16">
        <v>0</v>
      </c>
      <c r="AA3879" s="16">
        <v>0.41225610000000001</v>
      </c>
      <c r="AB3879" s="16">
        <v>0.63</v>
      </c>
      <c r="AC3879" s="16">
        <v>24.56</v>
      </c>
      <c r="AD3879" s="16">
        <v>41.4</v>
      </c>
      <c r="AE3879" s="16">
        <v>0.14299999999999999</v>
      </c>
      <c r="AF3879" s="16">
        <v>0</v>
      </c>
      <c r="AG3879" s="16">
        <v>13149.7</v>
      </c>
      <c r="AH3879" s="16">
        <v>3.4200000000000001E-2</v>
      </c>
      <c r="AI3879" s="16">
        <v>36.200000000000003</v>
      </c>
      <c r="AJ3879" s="16">
        <v>62.7</v>
      </c>
      <c r="AK3879" s="16">
        <v>-1.2779</v>
      </c>
      <c r="AL3879" s="16">
        <v>-0.50690000000000002</v>
      </c>
      <c r="AM3879" s="16">
        <v>-0.6079</v>
      </c>
      <c r="AN3879" s="16">
        <v>0.42580000000000001</v>
      </c>
      <c r="AO3879" s="16">
        <v>-0.66220000000000001</v>
      </c>
      <c r="AP3879" s="16">
        <v>-0.40160000000000001</v>
      </c>
      <c r="AQ3879" s="16">
        <v>6.2244999999999999</v>
      </c>
      <c r="AR3879" s="16">
        <f t="shared" si="151"/>
        <v>1</v>
      </c>
      <c r="AS3879" s="5">
        <f t="shared" si="150"/>
        <v>1.9581999999999988E-2</v>
      </c>
    </row>
    <row r="3880" spans="1:45" x14ac:dyDescent="0.25">
      <c r="A3880" s="16" t="s">
        <v>407</v>
      </c>
      <c r="B3880" s="16" t="s">
        <v>161</v>
      </c>
      <c r="C3880" s="16" t="s">
        <v>398</v>
      </c>
      <c r="D3880" s="16">
        <v>1991</v>
      </c>
      <c r="E3880" s="16" t="s">
        <v>4517</v>
      </c>
      <c r="F3880" s="16" t="s">
        <v>591</v>
      </c>
      <c r="G3880" s="10">
        <v>464.20800000000003</v>
      </c>
      <c r="H3880" s="73">
        <v>6.140333</v>
      </c>
      <c r="I3880" s="16" t="s">
        <v>6700</v>
      </c>
      <c r="J3880" s="71">
        <v>1.40462E-2</v>
      </c>
      <c r="K3880" s="71">
        <v>1.13106</v>
      </c>
      <c r="L3880" s="16">
        <v>-1.338071</v>
      </c>
      <c r="M3880" s="16">
        <v>-0.58637090000000003</v>
      </c>
      <c r="N3880" s="16">
        <v>-0.34481329999999999</v>
      </c>
      <c r="O3880" s="16">
        <v>-0.66089450000000005</v>
      </c>
      <c r="P3880" s="16">
        <v>-0.94837340000000003</v>
      </c>
      <c r="Q3880" s="16">
        <v>-0.42746020000000001</v>
      </c>
      <c r="R3880" s="16">
        <v>0.18429999999999999</v>
      </c>
      <c r="S3880" s="16">
        <v>2.0000000000000001E-4</v>
      </c>
      <c r="T3880" s="16">
        <v>1E-4</v>
      </c>
      <c r="U3880" s="16">
        <v>3.0177</v>
      </c>
      <c r="V3880" s="16">
        <v>3.9020000000000001</v>
      </c>
      <c r="W3880" s="16">
        <v>1.786</v>
      </c>
      <c r="X3880" s="16">
        <v>490.80399999999997</v>
      </c>
      <c r="Y3880" s="16">
        <v>45.207799999999999</v>
      </c>
      <c r="Z3880" s="16">
        <v>0</v>
      </c>
      <c r="AA3880" s="16">
        <v>0.4138097</v>
      </c>
      <c r="AB3880" s="16">
        <v>0.63</v>
      </c>
      <c r="AC3880" s="16">
        <v>24.56</v>
      </c>
      <c r="AD3880" s="16">
        <v>41.36</v>
      </c>
      <c r="AE3880" s="16">
        <v>0.1948</v>
      </c>
      <c r="AF3880" s="16">
        <v>0</v>
      </c>
      <c r="AG3880" s="16">
        <v>13696.7</v>
      </c>
      <c r="AH3880" s="16">
        <v>3.4799999999999998E-2</v>
      </c>
      <c r="AI3880" s="16">
        <v>37.9</v>
      </c>
      <c r="AJ3880" s="16">
        <v>64.2</v>
      </c>
      <c r="AK3880" s="16">
        <v>-1.2849999999999999</v>
      </c>
      <c r="AL3880" s="16">
        <v>-0.51119999999999999</v>
      </c>
      <c r="AM3880" s="16">
        <v>-0.58789999999999998</v>
      </c>
      <c r="AN3880" s="16">
        <v>0.41260000000000002</v>
      </c>
      <c r="AO3880" s="16">
        <v>-0.65910000000000002</v>
      </c>
      <c r="AP3880" s="16">
        <v>-0.40260000000000001</v>
      </c>
      <c r="AQ3880" s="16">
        <v>6.2244999999999999</v>
      </c>
      <c r="AR3880" s="16">
        <f t="shared" si="151"/>
        <v>1</v>
      </c>
      <c r="AS3880" s="5">
        <f t="shared" si="150"/>
        <v>2.9854999999999965E-2</v>
      </c>
    </row>
    <row r="3881" spans="1:45" x14ac:dyDescent="0.25">
      <c r="A3881" s="16" t="s">
        <v>407</v>
      </c>
      <c r="B3881" s="16" t="s">
        <v>161</v>
      </c>
      <c r="C3881" s="16" t="s">
        <v>398</v>
      </c>
      <c r="D3881" s="16">
        <v>1992</v>
      </c>
      <c r="E3881" s="16" t="s">
        <v>4501</v>
      </c>
      <c r="F3881" s="16" t="s">
        <v>591</v>
      </c>
      <c r="G3881" s="10">
        <v>495.44499999999999</v>
      </c>
      <c r="H3881" s="73">
        <v>6.205457</v>
      </c>
      <c r="I3881" s="16" t="s">
        <v>6700</v>
      </c>
      <c r="J3881" s="71">
        <v>2.0912199999999999E-2</v>
      </c>
      <c r="K3881" s="71">
        <v>1.154962</v>
      </c>
      <c r="L3881" s="16">
        <v>-1.1649830000000001</v>
      </c>
      <c r="M3881" s="16">
        <v>-0.58637090000000003</v>
      </c>
      <c r="N3881" s="16">
        <v>-0.27440880000000001</v>
      </c>
      <c r="O3881" s="16">
        <v>-0.38341550000000002</v>
      </c>
      <c r="P3881" s="16">
        <v>-0.91978530000000003</v>
      </c>
      <c r="Q3881" s="16">
        <v>-0.4274907</v>
      </c>
      <c r="R3881" s="16">
        <v>0.18429999999999999</v>
      </c>
      <c r="S3881" s="16">
        <v>2.0000000000000001E-4</v>
      </c>
      <c r="T3881" s="16">
        <v>1E-4</v>
      </c>
      <c r="U3881" s="16">
        <v>3.6387</v>
      </c>
      <c r="V3881" s="16">
        <v>4.4340000000000002</v>
      </c>
      <c r="W3881" s="16">
        <v>1.8120000000000001</v>
      </c>
      <c r="X3881" s="16">
        <v>489.565</v>
      </c>
      <c r="Y3881" s="16">
        <v>45.812899999999999</v>
      </c>
      <c r="Z3881" s="16">
        <v>0.14169999999999999</v>
      </c>
      <c r="AA3881" s="16">
        <v>0.41497469999999997</v>
      </c>
      <c r="AB3881" s="16">
        <v>0.63</v>
      </c>
      <c r="AC3881" s="16">
        <v>24.56</v>
      </c>
      <c r="AD3881" s="16">
        <v>41.33</v>
      </c>
      <c r="AE3881" s="16">
        <v>0.21240000000000001</v>
      </c>
      <c r="AF3881" s="16">
        <v>1.1000000000000001E-3</v>
      </c>
      <c r="AG3881" s="16">
        <v>14178.2</v>
      </c>
      <c r="AH3881" s="16">
        <v>3.56E-2</v>
      </c>
      <c r="AI3881" s="16">
        <v>39.6</v>
      </c>
      <c r="AJ3881" s="16">
        <v>65.7</v>
      </c>
      <c r="AK3881" s="16">
        <v>-1.292</v>
      </c>
      <c r="AL3881" s="16">
        <v>-0.51549999999999996</v>
      </c>
      <c r="AM3881" s="16">
        <v>-0.56789999999999996</v>
      </c>
      <c r="AN3881" s="16">
        <v>0.39939999999999998</v>
      </c>
      <c r="AO3881" s="16">
        <v>-0.65600000000000003</v>
      </c>
      <c r="AP3881" s="16">
        <v>-0.40350000000000003</v>
      </c>
      <c r="AQ3881" s="16">
        <v>6.2244999999999999</v>
      </c>
      <c r="AR3881" s="16">
        <f t="shared" si="151"/>
        <v>1</v>
      </c>
      <c r="AS3881" s="5">
        <f t="shared" si="150"/>
        <v>0.17308799999999991</v>
      </c>
    </row>
    <row r="3882" spans="1:45" x14ac:dyDescent="0.25">
      <c r="A3882" s="16" t="s">
        <v>407</v>
      </c>
      <c r="B3882" s="16" t="s">
        <v>161</v>
      </c>
      <c r="C3882" s="16" t="s">
        <v>398</v>
      </c>
      <c r="D3882" s="16">
        <v>1993</v>
      </c>
      <c r="E3882" s="16" t="s">
        <v>4510</v>
      </c>
      <c r="F3882" s="16" t="s">
        <v>591</v>
      </c>
      <c r="G3882" s="10">
        <v>526.25800000000004</v>
      </c>
      <c r="H3882" s="73">
        <v>6.2657920000000003</v>
      </c>
      <c r="I3882" s="16" t="s">
        <v>6700</v>
      </c>
      <c r="J3882" s="71">
        <v>1.4059999999999999E-3</v>
      </c>
      <c r="K3882" s="71">
        <v>1.156587</v>
      </c>
      <c r="L3882" s="16">
        <v>-1.173068</v>
      </c>
      <c r="M3882" s="16">
        <v>-0.58485810000000005</v>
      </c>
      <c r="N3882" s="16">
        <v>-0.31616339999999998</v>
      </c>
      <c r="O3882" s="16">
        <v>-0.39221919999999999</v>
      </c>
      <c r="P3882" s="16">
        <v>-0.88990780000000003</v>
      </c>
      <c r="Q3882" s="16">
        <v>-0.42754140000000002</v>
      </c>
      <c r="R3882" s="16">
        <v>0.18429999999999999</v>
      </c>
      <c r="S3882" s="16">
        <v>5.9999999999999995E-4</v>
      </c>
      <c r="T3882" s="16">
        <v>1E-4</v>
      </c>
      <c r="U3882" s="16">
        <v>3.1566999999999998</v>
      </c>
      <c r="V3882" s="16">
        <v>4.9660000000000002</v>
      </c>
      <c r="W3882" s="16">
        <v>1.8380000000000001</v>
      </c>
      <c r="X3882" s="16">
        <v>488.92599999999999</v>
      </c>
      <c r="Y3882" s="16">
        <v>46.417999999999999</v>
      </c>
      <c r="Z3882" s="16">
        <v>0.1303</v>
      </c>
      <c r="AA3882" s="16">
        <v>0.41652830000000002</v>
      </c>
      <c r="AB3882" s="16">
        <v>0.63</v>
      </c>
      <c r="AC3882" s="16">
        <v>24.56</v>
      </c>
      <c r="AD3882" s="16">
        <v>41.29</v>
      </c>
      <c r="AE3882" s="16">
        <v>0.35439999999999999</v>
      </c>
      <c r="AF3882" s="16">
        <v>5.4999999999999997E-3</v>
      </c>
      <c r="AG3882" s="16">
        <v>15309.2</v>
      </c>
      <c r="AH3882" s="16">
        <v>3.6499999999999998E-2</v>
      </c>
      <c r="AI3882" s="16">
        <v>41.2</v>
      </c>
      <c r="AJ3882" s="16">
        <v>67.2</v>
      </c>
      <c r="AK3882" s="16">
        <v>-1.2990999999999999</v>
      </c>
      <c r="AL3882" s="16">
        <v>-0.51980000000000004</v>
      </c>
      <c r="AM3882" s="16">
        <v>-0.54790000000000005</v>
      </c>
      <c r="AN3882" s="16">
        <v>0.38629999999999998</v>
      </c>
      <c r="AO3882" s="16">
        <v>-0.65290000000000004</v>
      </c>
      <c r="AP3882" s="16">
        <v>-0.40450000000000003</v>
      </c>
      <c r="AQ3882" s="16">
        <v>6.2244999999999999</v>
      </c>
      <c r="AR3882" s="16">
        <f t="shared" si="151"/>
        <v>1</v>
      </c>
      <c r="AS3882" s="5">
        <f t="shared" si="150"/>
        <v>-8.0849999999998978E-3</v>
      </c>
    </row>
    <row r="3883" spans="1:45" x14ac:dyDescent="0.25">
      <c r="A3883" s="16" t="s">
        <v>407</v>
      </c>
      <c r="B3883" s="16" t="s">
        <v>161</v>
      </c>
      <c r="C3883" s="16" t="s">
        <v>398</v>
      </c>
      <c r="D3883" s="16">
        <v>1994</v>
      </c>
      <c r="E3883" s="16" t="s">
        <v>4507</v>
      </c>
      <c r="F3883" s="16" t="s">
        <v>591</v>
      </c>
      <c r="G3883" s="10">
        <v>563.23099999999999</v>
      </c>
      <c r="H3883" s="73">
        <v>6.333691</v>
      </c>
      <c r="I3883" s="16" t="s">
        <v>6700</v>
      </c>
      <c r="J3883" s="71">
        <v>-6.9890000000000002E-4</v>
      </c>
      <c r="K3883" s="71">
        <v>1.1557789999999999</v>
      </c>
      <c r="L3883" s="16">
        <v>-1.1453679999999999</v>
      </c>
      <c r="M3883" s="16">
        <v>-0.58410169999999995</v>
      </c>
      <c r="N3883" s="16">
        <v>-0.28184900000000002</v>
      </c>
      <c r="O3883" s="16">
        <v>-0.39840609999999999</v>
      </c>
      <c r="P3883" s="16">
        <v>-0.85767570000000004</v>
      </c>
      <c r="Q3883" s="16">
        <v>-0.42762470000000002</v>
      </c>
      <c r="R3883" s="16">
        <v>0.18429999999999999</v>
      </c>
      <c r="S3883" s="16">
        <v>8.0000000000000004E-4</v>
      </c>
      <c r="T3883" s="16">
        <v>1E-4</v>
      </c>
      <c r="U3883" s="16">
        <v>3.2261000000000002</v>
      </c>
      <c r="V3883" s="16">
        <v>5.4980000000000002</v>
      </c>
      <c r="W3883" s="16">
        <v>1.8640000000000001</v>
      </c>
      <c r="X3883" s="16">
        <v>491.12299999999999</v>
      </c>
      <c r="Y3883" s="16">
        <v>47.023099999999999</v>
      </c>
      <c r="Z3883" s="16">
        <v>0.1203</v>
      </c>
      <c r="AA3883" s="16">
        <v>0.4180818</v>
      </c>
      <c r="AB3883" s="16">
        <v>0.63</v>
      </c>
      <c r="AC3883" s="16">
        <v>24.56</v>
      </c>
      <c r="AD3883" s="16">
        <v>41.25</v>
      </c>
      <c r="AE3883" s="16">
        <v>0.59130000000000005</v>
      </c>
      <c r="AF3883" s="16">
        <v>1.67E-2</v>
      </c>
      <c r="AG3883" s="16">
        <v>17349.900000000001</v>
      </c>
      <c r="AH3883" s="16">
        <v>3.73E-2</v>
      </c>
      <c r="AI3883" s="16">
        <v>42.9</v>
      </c>
      <c r="AJ3883" s="16">
        <v>68.7</v>
      </c>
      <c r="AK3883" s="16">
        <v>-1.3062</v>
      </c>
      <c r="AL3883" s="16">
        <v>-0.5242</v>
      </c>
      <c r="AM3883" s="16">
        <v>-0.52790000000000004</v>
      </c>
      <c r="AN3883" s="16">
        <v>0.37309999999999999</v>
      </c>
      <c r="AO3883" s="16">
        <v>-0.64980000000000004</v>
      </c>
      <c r="AP3883" s="16">
        <v>-0.40550000000000003</v>
      </c>
      <c r="AQ3883" s="16">
        <v>6.2244999999999999</v>
      </c>
      <c r="AR3883" s="16">
        <f t="shared" si="151"/>
        <v>1</v>
      </c>
      <c r="AS3883" s="5">
        <f t="shared" si="150"/>
        <v>2.7700000000000058E-2</v>
      </c>
    </row>
    <row r="3884" spans="1:45" x14ac:dyDescent="0.25">
      <c r="A3884" s="16" t="s">
        <v>407</v>
      </c>
      <c r="B3884" s="16" t="s">
        <v>161</v>
      </c>
      <c r="C3884" s="16" t="s">
        <v>398</v>
      </c>
      <c r="D3884" s="16">
        <v>1995</v>
      </c>
      <c r="E3884" s="16" t="s">
        <v>4529</v>
      </c>
      <c r="F3884" s="16" t="s">
        <v>591</v>
      </c>
      <c r="G3884" s="10">
        <v>606.93100000000004</v>
      </c>
      <c r="H3884" s="73">
        <v>6.4084159999999999</v>
      </c>
      <c r="I3884" s="16" t="s">
        <v>6700</v>
      </c>
      <c r="J3884" s="71">
        <v>4.2157000000000002E-3</v>
      </c>
      <c r="K3884" s="71">
        <v>1.1606609999999999</v>
      </c>
      <c r="L3884" s="16">
        <v>-1.0974569999999999</v>
      </c>
      <c r="M3884" s="16">
        <v>-0.5799417</v>
      </c>
      <c r="N3884" s="16">
        <v>-0.25490160000000001</v>
      </c>
      <c r="O3884" s="16">
        <v>-0.35904320000000001</v>
      </c>
      <c r="P3884" s="16">
        <v>-0.82351090000000005</v>
      </c>
      <c r="Q3884" s="16">
        <v>-0.42765740000000002</v>
      </c>
      <c r="R3884" s="16">
        <v>0.18429999999999999</v>
      </c>
      <c r="S3884" s="16">
        <v>1.9E-3</v>
      </c>
      <c r="T3884" s="16">
        <v>1E-4</v>
      </c>
      <c r="U3884" s="16">
        <v>3.2955999999999999</v>
      </c>
      <c r="V3884" s="16">
        <v>6.03</v>
      </c>
      <c r="W3884" s="16">
        <v>1.89</v>
      </c>
      <c r="X3884" s="16">
        <v>492.16300000000001</v>
      </c>
      <c r="Y3884" s="16">
        <v>47.6282</v>
      </c>
      <c r="Z3884" s="16">
        <v>0.1346</v>
      </c>
      <c r="AA3884" s="16">
        <v>0.41924689999999998</v>
      </c>
      <c r="AB3884" s="16">
        <v>0.63</v>
      </c>
      <c r="AC3884" s="16">
        <v>24.56</v>
      </c>
      <c r="AD3884" s="16">
        <v>41.22</v>
      </c>
      <c r="AE3884" s="16">
        <v>1.0195000000000001</v>
      </c>
      <c r="AF3884" s="16">
        <v>3.09E-2</v>
      </c>
      <c r="AG3884" s="16">
        <v>20345.7</v>
      </c>
      <c r="AH3884" s="16">
        <v>3.8199999999999998E-2</v>
      </c>
      <c r="AI3884" s="16">
        <v>44.6</v>
      </c>
      <c r="AJ3884" s="16">
        <v>70.099999999999994</v>
      </c>
      <c r="AK3884" s="16">
        <v>-1.3132999999999999</v>
      </c>
      <c r="AL3884" s="16">
        <v>-0.52849999999999997</v>
      </c>
      <c r="AM3884" s="16">
        <v>-0.50790000000000002</v>
      </c>
      <c r="AN3884" s="16">
        <v>0.36</v>
      </c>
      <c r="AO3884" s="16">
        <v>-0.64670000000000005</v>
      </c>
      <c r="AP3884" s="16">
        <v>-0.40639999999999998</v>
      </c>
      <c r="AQ3884" s="16">
        <v>6.2244999999999999</v>
      </c>
      <c r="AR3884" s="16">
        <f t="shared" si="151"/>
        <v>1</v>
      </c>
      <c r="AS3884" s="5">
        <f t="shared" si="150"/>
        <v>4.7911000000000037E-2</v>
      </c>
    </row>
    <row r="3885" spans="1:45" x14ac:dyDescent="0.25">
      <c r="A3885" s="16" t="s">
        <v>407</v>
      </c>
      <c r="B3885" s="16" t="s">
        <v>161</v>
      </c>
      <c r="C3885" s="16" t="s">
        <v>398</v>
      </c>
      <c r="D3885" s="16">
        <v>1996</v>
      </c>
      <c r="E3885" s="16" t="s">
        <v>4514</v>
      </c>
      <c r="F3885" s="16" t="s">
        <v>591</v>
      </c>
      <c r="G3885" s="10">
        <v>653.08500000000004</v>
      </c>
      <c r="H3885" s="73">
        <v>6.4817080000000002</v>
      </c>
      <c r="I3885" s="16" t="s">
        <v>6700</v>
      </c>
      <c r="J3885" s="71">
        <v>4.9659999999999999E-3</v>
      </c>
      <c r="K3885" s="71">
        <v>1.1664399999999999</v>
      </c>
      <c r="L3885" s="16">
        <v>-0.98530660000000003</v>
      </c>
      <c r="M3885" s="16">
        <v>-0.57636240000000005</v>
      </c>
      <c r="N3885" s="16">
        <v>-0.18431439999999999</v>
      </c>
      <c r="O3885" s="16">
        <v>-0.30910690000000002</v>
      </c>
      <c r="P3885" s="16">
        <v>-0.79084339999999997</v>
      </c>
      <c r="Q3885" s="16">
        <v>-0.33229209999999998</v>
      </c>
      <c r="R3885" s="16">
        <v>0.18429999999999999</v>
      </c>
      <c r="S3885" s="16">
        <v>2.5999999999999999E-3</v>
      </c>
      <c r="T3885" s="16">
        <v>2.0000000000000001E-4</v>
      </c>
      <c r="U3885" s="16">
        <v>3.7338</v>
      </c>
      <c r="V3885" s="16">
        <v>6.7039999999999997</v>
      </c>
      <c r="W3885" s="16">
        <v>2.0139999999999998</v>
      </c>
      <c r="X3885" s="16">
        <v>492.56200000000001</v>
      </c>
      <c r="Y3885" s="16">
        <v>48.2333</v>
      </c>
      <c r="Z3885" s="16">
        <v>0.15590000000000001</v>
      </c>
      <c r="AA3885" s="16">
        <v>0.42779119999999998</v>
      </c>
      <c r="AB3885" s="16">
        <v>0.63</v>
      </c>
      <c r="AC3885" s="16">
        <v>24.56</v>
      </c>
      <c r="AD3885" s="16">
        <v>41</v>
      </c>
      <c r="AE3885" s="16">
        <v>1.5374000000000001</v>
      </c>
      <c r="AF3885" s="16">
        <v>8.9300000000000004E-2</v>
      </c>
      <c r="AG3885" s="16">
        <v>23161.200000000001</v>
      </c>
      <c r="AH3885" s="16">
        <v>3.2000000000000001E-2</v>
      </c>
      <c r="AI3885" s="16">
        <v>46.2</v>
      </c>
      <c r="AJ3885" s="16">
        <v>71.599999999999994</v>
      </c>
      <c r="AK3885" s="16">
        <v>-1.0758000000000001</v>
      </c>
      <c r="AL3885" s="16">
        <v>-0.43169999999999997</v>
      </c>
      <c r="AM3885" s="16">
        <v>-0.46710000000000002</v>
      </c>
      <c r="AN3885" s="16">
        <v>0.4083</v>
      </c>
      <c r="AO3885" s="16">
        <v>-0.52890000000000004</v>
      </c>
      <c r="AP3885" s="16">
        <v>-0.40339999999999998</v>
      </c>
      <c r="AQ3885" s="16">
        <v>6.2244999999999999</v>
      </c>
      <c r="AR3885" s="16">
        <f t="shared" si="151"/>
        <v>1</v>
      </c>
      <c r="AS3885" s="5">
        <f t="shared" si="150"/>
        <v>0.11215039999999987</v>
      </c>
    </row>
    <row r="3886" spans="1:45" x14ac:dyDescent="0.25">
      <c r="A3886" s="16" t="s">
        <v>407</v>
      </c>
      <c r="B3886" s="16" t="s">
        <v>161</v>
      </c>
      <c r="C3886" s="16" t="s">
        <v>398</v>
      </c>
      <c r="D3886" s="16">
        <v>1997</v>
      </c>
      <c r="E3886" s="16" t="s">
        <v>4521</v>
      </c>
      <c r="F3886" s="16" t="s">
        <v>591</v>
      </c>
      <c r="G3886" s="10">
        <v>695.39200000000005</v>
      </c>
      <c r="H3886" s="73">
        <v>6.5444760000000004</v>
      </c>
      <c r="I3886" s="16" t="s">
        <v>6700</v>
      </c>
      <c r="J3886" s="71">
        <v>2.7293E-3</v>
      </c>
      <c r="K3886" s="71">
        <v>1.169627</v>
      </c>
      <c r="L3886" s="16">
        <v>-0.98676600000000003</v>
      </c>
      <c r="M3886" s="16">
        <v>-0.57371510000000003</v>
      </c>
      <c r="N3886" s="16">
        <v>-0.18361359999999999</v>
      </c>
      <c r="O3886" s="16">
        <v>-0.31177490000000002</v>
      </c>
      <c r="P3886" s="16">
        <v>-0.75947450000000005</v>
      </c>
      <c r="Q3886" s="16">
        <v>-0.3703111</v>
      </c>
      <c r="R3886" s="16">
        <v>0.18429999999999999</v>
      </c>
      <c r="S3886" s="16">
        <v>3.3E-3</v>
      </c>
      <c r="T3886" s="16">
        <v>2.0000000000000001E-4</v>
      </c>
      <c r="U3886" s="16">
        <v>3.4342999999999999</v>
      </c>
      <c r="V3886" s="16">
        <v>7.3780000000000001</v>
      </c>
      <c r="W3886" s="16">
        <v>2.1379999999999999</v>
      </c>
      <c r="X3886" s="16">
        <v>494.16699999999997</v>
      </c>
      <c r="Y3886" s="16">
        <v>48.8384</v>
      </c>
      <c r="Z3886" s="16">
        <v>0.14749999999999999</v>
      </c>
      <c r="AA3886" s="16">
        <v>0.42779119999999998</v>
      </c>
      <c r="AB3886" s="16">
        <v>0.63</v>
      </c>
      <c r="AC3886" s="16">
        <v>24.56</v>
      </c>
      <c r="AD3886" s="16">
        <v>41</v>
      </c>
      <c r="AE3886" s="16">
        <v>1.7044999999999999</v>
      </c>
      <c r="AF3886" s="16">
        <v>0.20519999999999999</v>
      </c>
      <c r="AG3886" s="16">
        <v>25747.3</v>
      </c>
      <c r="AH3886" s="16">
        <v>3.15E-2</v>
      </c>
      <c r="AI3886" s="16">
        <v>47.9</v>
      </c>
      <c r="AJ3886" s="16">
        <v>73.099999999999994</v>
      </c>
      <c r="AK3886" s="16">
        <v>-1.2366999999999999</v>
      </c>
      <c r="AL3886" s="16">
        <v>-0.41349999999999998</v>
      </c>
      <c r="AM3886" s="16">
        <v>-0.41799999999999998</v>
      </c>
      <c r="AN3886" s="16">
        <v>0.316</v>
      </c>
      <c r="AO3886" s="16">
        <v>-0.59260000000000002</v>
      </c>
      <c r="AP3886" s="16">
        <v>-0.37880000000000003</v>
      </c>
      <c r="AQ3886" s="16">
        <v>6.2244999999999999</v>
      </c>
      <c r="AR3886" s="16">
        <f t="shared" si="151"/>
        <v>1</v>
      </c>
      <c r="AS3886" s="5">
        <f t="shared" si="150"/>
        <v>-1.4593999999999996E-3</v>
      </c>
    </row>
    <row r="3887" spans="1:45" x14ac:dyDescent="0.25">
      <c r="A3887" s="16" t="s">
        <v>407</v>
      </c>
      <c r="B3887" s="16" t="s">
        <v>161</v>
      </c>
      <c r="C3887" s="16" t="s">
        <v>398</v>
      </c>
      <c r="D3887" s="16">
        <v>1998</v>
      </c>
      <c r="E3887" s="16" t="s">
        <v>4528</v>
      </c>
      <c r="F3887" s="16" t="s">
        <v>591</v>
      </c>
      <c r="G3887" s="10">
        <v>724.274</v>
      </c>
      <c r="H3887" s="73">
        <v>6.5851699999999997</v>
      </c>
      <c r="I3887" s="16" t="s">
        <v>6700</v>
      </c>
      <c r="J3887" s="71">
        <v>-3.3429199999999999E-2</v>
      </c>
      <c r="K3887" s="71">
        <v>1.1311739999999999</v>
      </c>
      <c r="L3887" s="16">
        <v>-0.94926080000000002</v>
      </c>
      <c r="M3887" s="16">
        <v>-0.57653799999999999</v>
      </c>
      <c r="N3887" s="16">
        <v>-0.14330100000000001</v>
      </c>
      <c r="O3887" s="16">
        <v>-0.2658838</v>
      </c>
      <c r="P3887" s="16">
        <v>-0.72551580000000004</v>
      </c>
      <c r="Q3887" s="16">
        <v>-0.4082614</v>
      </c>
      <c r="R3887" s="16">
        <v>0.18429999999999999</v>
      </c>
      <c r="S3887" s="16">
        <v>2.8E-3</v>
      </c>
      <c r="T3887" s="16">
        <v>1E-4</v>
      </c>
      <c r="U3887" s="16">
        <v>3.5038999999999998</v>
      </c>
      <c r="V3887" s="16">
        <v>8.0519999999999996</v>
      </c>
      <c r="W3887" s="16">
        <v>2.262</v>
      </c>
      <c r="X3887" s="16">
        <v>495.89600000000002</v>
      </c>
      <c r="Y3887" s="16">
        <v>49.4435</v>
      </c>
      <c r="Z3887" s="16">
        <v>0.15659999999999999</v>
      </c>
      <c r="AA3887" s="16">
        <v>0.38118600000000002</v>
      </c>
      <c r="AB3887" s="16">
        <v>0.63</v>
      </c>
      <c r="AC3887" s="16">
        <v>24.56</v>
      </c>
      <c r="AD3887" s="16">
        <v>42.2</v>
      </c>
      <c r="AE3887" s="16">
        <v>2.2031000000000001</v>
      </c>
      <c r="AF3887" s="16">
        <v>0.28139999999999998</v>
      </c>
      <c r="AG3887" s="16">
        <v>28742.5</v>
      </c>
      <c r="AH3887" s="16">
        <v>3.1E-2</v>
      </c>
      <c r="AI3887" s="16">
        <v>49.5</v>
      </c>
      <c r="AJ3887" s="16">
        <v>74.5</v>
      </c>
      <c r="AK3887" s="16">
        <v>-1.3976</v>
      </c>
      <c r="AL3887" s="16">
        <v>-0.3952</v>
      </c>
      <c r="AM3887" s="16">
        <v>-0.36880000000000002</v>
      </c>
      <c r="AN3887" s="16">
        <v>0.2238</v>
      </c>
      <c r="AO3887" s="16">
        <v>-0.65620000000000001</v>
      </c>
      <c r="AP3887" s="16">
        <v>-0.35420000000000001</v>
      </c>
      <c r="AQ3887" s="16">
        <v>6.2244999999999999</v>
      </c>
      <c r="AR3887" s="16">
        <f t="shared" si="151"/>
        <v>1</v>
      </c>
      <c r="AS3887" s="5">
        <f t="shared" si="150"/>
        <v>3.7505200000000016E-2</v>
      </c>
    </row>
    <row r="3888" spans="1:45" x14ac:dyDescent="0.25">
      <c r="A3888" s="16" t="s">
        <v>407</v>
      </c>
      <c r="B3888" s="16" t="s">
        <v>161</v>
      </c>
      <c r="C3888" s="16" t="s">
        <v>398</v>
      </c>
      <c r="D3888" s="16">
        <v>1999</v>
      </c>
      <c r="E3888" s="16" t="s">
        <v>4502</v>
      </c>
      <c r="F3888" s="16" t="s">
        <v>591</v>
      </c>
      <c r="G3888" s="10">
        <v>747.55</v>
      </c>
      <c r="H3888" s="73">
        <v>6.6168019999999999</v>
      </c>
      <c r="I3888" s="16" t="s">
        <v>6700</v>
      </c>
      <c r="J3888" s="71">
        <v>-3.2202700000000001E-2</v>
      </c>
      <c r="K3888" s="71">
        <v>1.0953269999999999</v>
      </c>
      <c r="L3888" s="16">
        <v>-0.90221459999999998</v>
      </c>
      <c r="M3888" s="16">
        <v>-0.57653799999999999</v>
      </c>
      <c r="N3888" s="16">
        <v>-0.1016165</v>
      </c>
      <c r="O3888" s="16">
        <v>-0.24074100000000001</v>
      </c>
      <c r="P3888" s="16">
        <v>-0.68201129999999999</v>
      </c>
      <c r="Q3888" s="16">
        <v>-0.41618880000000003</v>
      </c>
      <c r="R3888" s="16">
        <v>0.18429999999999999</v>
      </c>
      <c r="S3888" s="16">
        <v>2.8E-3</v>
      </c>
      <c r="T3888" s="16">
        <v>1E-4</v>
      </c>
      <c r="U3888" s="16">
        <v>3.5733999999999999</v>
      </c>
      <c r="V3888" s="16">
        <v>8.7260000000000009</v>
      </c>
      <c r="W3888" s="16">
        <v>2.3860000000000001</v>
      </c>
      <c r="X3888" s="16">
        <v>497.84199999999998</v>
      </c>
      <c r="Y3888" s="16">
        <v>50.0486</v>
      </c>
      <c r="Z3888" s="16">
        <v>0.16520000000000001</v>
      </c>
      <c r="AA3888" s="16">
        <v>0.3928373</v>
      </c>
      <c r="AB3888" s="16">
        <v>0.63</v>
      </c>
      <c r="AC3888" s="16">
        <v>24.56</v>
      </c>
      <c r="AD3888" s="16">
        <v>41.9</v>
      </c>
      <c r="AE3888" s="16">
        <v>2.6315</v>
      </c>
      <c r="AF3888" s="16">
        <v>0.41070000000000001</v>
      </c>
      <c r="AG3888" s="16">
        <v>30757.200000000001</v>
      </c>
      <c r="AH3888" s="16">
        <v>5.3900000000000003E-2</v>
      </c>
      <c r="AI3888" s="16">
        <v>51.2</v>
      </c>
      <c r="AJ3888" s="16">
        <v>75.900000000000006</v>
      </c>
      <c r="AK3888" s="16">
        <v>-1.3216000000000001</v>
      </c>
      <c r="AL3888" s="16">
        <v>-0.49530000000000002</v>
      </c>
      <c r="AM3888" s="16">
        <v>-0.40350000000000003</v>
      </c>
      <c r="AN3888" s="16">
        <v>0.26679999999999998</v>
      </c>
      <c r="AO3888" s="16">
        <v>-0.68879999999999997</v>
      </c>
      <c r="AP3888" s="16">
        <v>-0.34810000000000002</v>
      </c>
      <c r="AQ3888" s="16">
        <v>6.2244999999999999</v>
      </c>
      <c r="AR3888" s="16">
        <f t="shared" si="151"/>
        <v>1</v>
      </c>
      <c r="AS3888" s="5">
        <f t="shared" si="150"/>
        <v>4.7046200000000038E-2</v>
      </c>
    </row>
    <row r="3889" spans="1:45" x14ac:dyDescent="0.25">
      <c r="A3889" s="16" t="s">
        <v>407</v>
      </c>
      <c r="B3889" s="16" t="s">
        <v>161</v>
      </c>
      <c r="C3889" s="16" t="s">
        <v>398</v>
      </c>
      <c r="D3889" s="16">
        <v>2000</v>
      </c>
      <c r="E3889" s="16" t="s">
        <v>4508</v>
      </c>
      <c r="F3889" s="16" t="s">
        <v>591</v>
      </c>
      <c r="G3889" s="10">
        <v>787.654</v>
      </c>
      <c r="H3889" s="73">
        <v>6.6690589999999998</v>
      </c>
      <c r="I3889" s="16">
        <v>77630900</v>
      </c>
      <c r="J3889" s="71">
        <v>2.1039999999999999E-4</v>
      </c>
      <c r="K3889" s="71">
        <v>1.095558</v>
      </c>
      <c r="L3889" s="16">
        <v>-0.91307720000000003</v>
      </c>
      <c r="M3889" s="16">
        <v>-0.57484970000000002</v>
      </c>
      <c r="N3889" s="16">
        <v>-0.14650279999999999</v>
      </c>
      <c r="O3889" s="16">
        <v>-0.2549613</v>
      </c>
      <c r="P3889" s="16">
        <v>-0.64268670000000006</v>
      </c>
      <c r="Q3889" s="16">
        <v>-0.42406460000000001</v>
      </c>
      <c r="R3889" s="16">
        <v>0.18429999999999999</v>
      </c>
      <c r="S3889" s="16">
        <v>3.0000000000000001E-3</v>
      </c>
      <c r="T3889" s="16">
        <v>2.0000000000000001E-4</v>
      </c>
      <c r="U3889" s="16">
        <v>2.8077999999999999</v>
      </c>
      <c r="V3889" s="16">
        <v>9.4</v>
      </c>
      <c r="W3889" s="16">
        <v>2.5099999999999998</v>
      </c>
      <c r="X3889" s="16">
        <v>499.98399999999998</v>
      </c>
      <c r="Y3889" s="16">
        <v>50.653700000000001</v>
      </c>
      <c r="Z3889" s="16">
        <v>0.15909999999999999</v>
      </c>
      <c r="AA3889" s="16">
        <v>0.43944250000000001</v>
      </c>
      <c r="AB3889" s="16">
        <v>0.63</v>
      </c>
      <c r="AC3889" s="16">
        <v>24.56</v>
      </c>
      <c r="AD3889" s="16">
        <v>40.700000000000003</v>
      </c>
      <c r="AE3889" s="16">
        <v>3.1435</v>
      </c>
      <c r="AF3889" s="16">
        <v>0.97489999999999999</v>
      </c>
      <c r="AG3889" s="16">
        <v>34214.5</v>
      </c>
      <c r="AH3889" s="16">
        <v>5.74E-2</v>
      </c>
      <c r="AI3889" s="16">
        <v>52.9</v>
      </c>
      <c r="AJ3889" s="16">
        <v>77.400000000000006</v>
      </c>
      <c r="AK3889" s="16">
        <v>-1.2455000000000001</v>
      </c>
      <c r="AL3889" s="16">
        <v>-0.59540000000000004</v>
      </c>
      <c r="AM3889" s="16">
        <v>-0.43830000000000002</v>
      </c>
      <c r="AN3889" s="16">
        <v>0.30990000000000001</v>
      </c>
      <c r="AO3889" s="16">
        <v>-0.72130000000000005</v>
      </c>
      <c r="AP3889" s="16">
        <v>-0.34189999999999998</v>
      </c>
      <c r="AQ3889" s="16">
        <v>6.2244999999999999</v>
      </c>
      <c r="AR3889" s="16">
        <f t="shared" si="151"/>
        <v>0</v>
      </c>
      <c r="AS3889" s="5">
        <f t="shared" si="150"/>
        <v>-1.0862600000000056E-2</v>
      </c>
    </row>
    <row r="3890" spans="1:45" x14ac:dyDescent="0.25">
      <c r="A3890" s="16" t="s">
        <v>407</v>
      </c>
      <c r="B3890" s="16" t="s">
        <v>161</v>
      </c>
      <c r="C3890" s="16" t="s">
        <v>398</v>
      </c>
      <c r="D3890" s="16">
        <v>2001</v>
      </c>
      <c r="E3890" s="16" t="s">
        <v>4506</v>
      </c>
      <c r="F3890" s="16" t="s">
        <v>591</v>
      </c>
      <c r="G3890" s="10">
        <v>825.904</v>
      </c>
      <c r="H3890" s="73">
        <v>6.7164789999999996</v>
      </c>
      <c r="I3890" s="16">
        <v>78620500</v>
      </c>
      <c r="J3890" s="71">
        <v>-4.4216000000000004E-3</v>
      </c>
      <c r="K3890" s="71">
        <v>1.090724</v>
      </c>
      <c r="L3890" s="16">
        <v>-0.86221000000000003</v>
      </c>
      <c r="M3890" s="16">
        <v>-0.57391760000000003</v>
      </c>
      <c r="N3890" s="16">
        <v>-5.3050699999999999E-2</v>
      </c>
      <c r="O3890" s="16">
        <v>-0.23725689999999999</v>
      </c>
      <c r="P3890" s="16">
        <v>-0.60180690000000003</v>
      </c>
      <c r="Q3890" s="16">
        <v>-0.46682180000000001</v>
      </c>
      <c r="R3890" s="16">
        <v>0.18429999999999999</v>
      </c>
      <c r="S3890" s="16">
        <v>3.0000000000000001E-3</v>
      </c>
      <c r="T3890" s="16">
        <v>2.9999999999999997E-4</v>
      </c>
      <c r="U3890" s="16">
        <v>3.2944</v>
      </c>
      <c r="V3890" s="16">
        <v>10.194000000000001</v>
      </c>
      <c r="W3890" s="16">
        <v>2.706</v>
      </c>
      <c r="X3890" s="16">
        <v>502.08499999999998</v>
      </c>
      <c r="Y3890" s="16">
        <v>51.258800000000001</v>
      </c>
      <c r="Z3890" s="16">
        <v>0.16159999999999999</v>
      </c>
      <c r="AA3890" s="16">
        <v>0.43944250000000001</v>
      </c>
      <c r="AB3890" s="16">
        <v>0.63</v>
      </c>
      <c r="AC3890" s="16">
        <v>24.56</v>
      </c>
      <c r="AD3890" s="16">
        <v>40.700000000000003</v>
      </c>
      <c r="AE3890" s="16">
        <v>3.7317999999999998</v>
      </c>
      <c r="AF3890" s="16">
        <v>1.5308999999999999</v>
      </c>
      <c r="AG3890" s="16">
        <v>38931.300000000003</v>
      </c>
      <c r="AH3890" s="16">
        <v>6.08E-2</v>
      </c>
      <c r="AI3890" s="16">
        <v>54.6</v>
      </c>
      <c r="AJ3890" s="16">
        <v>78.900000000000006</v>
      </c>
      <c r="AK3890" s="16">
        <v>-1.3707</v>
      </c>
      <c r="AL3890" s="16">
        <v>-0.57620000000000005</v>
      </c>
      <c r="AM3890" s="16">
        <v>-0.44109999999999999</v>
      </c>
      <c r="AN3890" s="16">
        <v>0.29399999999999998</v>
      </c>
      <c r="AO3890" s="16">
        <v>-0.72570000000000001</v>
      </c>
      <c r="AP3890" s="16">
        <v>-0.45240000000000002</v>
      </c>
      <c r="AQ3890" s="16">
        <v>6.2244999999999999</v>
      </c>
      <c r="AR3890" s="16">
        <f t="shared" si="151"/>
        <v>0</v>
      </c>
      <c r="AS3890" s="5">
        <f t="shared" si="150"/>
        <v>5.0867200000000001E-2</v>
      </c>
    </row>
    <row r="3891" spans="1:45" x14ac:dyDescent="0.25">
      <c r="A3891" s="16" t="s">
        <v>407</v>
      </c>
      <c r="B3891" s="16" t="s">
        <v>161</v>
      </c>
      <c r="C3891" s="16" t="s">
        <v>398</v>
      </c>
      <c r="D3891" s="16">
        <v>2002</v>
      </c>
      <c r="E3891" s="16" t="s">
        <v>4505</v>
      </c>
      <c r="F3891" s="16" t="s">
        <v>591</v>
      </c>
      <c r="G3891" s="10">
        <v>867.98199999999997</v>
      </c>
      <c r="H3891" s="73">
        <v>6.7661709999999999</v>
      </c>
      <c r="I3891" s="16">
        <v>79537700</v>
      </c>
      <c r="J3891" s="71">
        <v>-8.9724000000000002E-3</v>
      </c>
      <c r="K3891" s="71">
        <v>1.0809820000000001</v>
      </c>
      <c r="L3891" s="16">
        <v>-0.78292890000000004</v>
      </c>
      <c r="M3891" s="16">
        <v>-0.5780575</v>
      </c>
      <c r="N3891" s="16">
        <v>7.5104599999999994E-2</v>
      </c>
      <c r="O3891" s="16">
        <v>-0.19281470000000001</v>
      </c>
      <c r="P3891" s="16">
        <v>-0.55494920000000003</v>
      </c>
      <c r="Q3891" s="16">
        <v>-0.50954639999999995</v>
      </c>
      <c r="R3891" s="16">
        <v>0.17810000000000001</v>
      </c>
      <c r="S3891" s="16">
        <v>2.8E-3</v>
      </c>
      <c r="T3891" s="16">
        <v>2.9999999999999997E-4</v>
      </c>
      <c r="U3891" s="16">
        <v>4.1292999999999997</v>
      </c>
      <c r="V3891" s="16">
        <v>10.988</v>
      </c>
      <c r="W3891" s="16">
        <v>2.9020000000000001</v>
      </c>
      <c r="X3891" s="16">
        <v>503.88400000000001</v>
      </c>
      <c r="Y3891" s="16">
        <v>51.863799999999998</v>
      </c>
      <c r="Z3891" s="16">
        <v>0.1777</v>
      </c>
      <c r="AA3891" s="16">
        <v>0.43555880000000002</v>
      </c>
      <c r="AB3891" s="16">
        <v>0.63</v>
      </c>
      <c r="AC3891" s="16">
        <v>24.56</v>
      </c>
      <c r="AD3891" s="16">
        <v>40.799999999999997</v>
      </c>
      <c r="AE3891" s="16">
        <v>4.7598000000000003</v>
      </c>
      <c r="AF3891" s="16">
        <v>2.3046000000000002</v>
      </c>
      <c r="AG3891" s="16">
        <v>45005.1</v>
      </c>
      <c r="AH3891" s="16">
        <v>6.4299999999999996E-2</v>
      </c>
      <c r="AI3891" s="16">
        <v>56.3</v>
      </c>
      <c r="AJ3891" s="16">
        <v>80.3</v>
      </c>
      <c r="AK3891" s="16">
        <v>-1.4959</v>
      </c>
      <c r="AL3891" s="16">
        <v>-0.55689999999999995</v>
      </c>
      <c r="AM3891" s="16">
        <v>-0.44390000000000002</v>
      </c>
      <c r="AN3891" s="16">
        <v>0.2782</v>
      </c>
      <c r="AO3891" s="16">
        <v>-0.73009999999999997</v>
      </c>
      <c r="AP3891" s="16">
        <v>-0.56289999999999996</v>
      </c>
      <c r="AQ3891" s="16">
        <v>6.2244999999999999</v>
      </c>
      <c r="AR3891" s="16">
        <f t="shared" si="151"/>
        <v>0</v>
      </c>
      <c r="AS3891" s="5">
        <f t="shared" si="150"/>
        <v>7.9281099999999993E-2</v>
      </c>
    </row>
    <row r="3892" spans="1:45" x14ac:dyDescent="0.25">
      <c r="A3892" s="16" t="s">
        <v>407</v>
      </c>
      <c r="B3892" s="16" t="s">
        <v>161</v>
      </c>
      <c r="C3892" s="16" t="s">
        <v>398</v>
      </c>
      <c r="D3892" s="16">
        <v>2003</v>
      </c>
      <c r="E3892" s="16" t="s">
        <v>4520</v>
      </c>
      <c r="F3892" s="16" t="s">
        <v>591</v>
      </c>
      <c r="G3892" s="10">
        <v>917.14499999999998</v>
      </c>
      <c r="H3892" s="73">
        <v>6.8212650000000004</v>
      </c>
      <c r="I3892" s="16">
        <v>80467400</v>
      </c>
      <c r="J3892" s="71">
        <v>-4.4922E-3</v>
      </c>
      <c r="K3892" s="71">
        <v>1.0761369999999999</v>
      </c>
      <c r="L3892" s="16">
        <v>-0.74795069999999997</v>
      </c>
      <c r="M3892" s="16">
        <v>-0.57449839999999996</v>
      </c>
      <c r="N3892" s="16">
        <v>8.95006E-2</v>
      </c>
      <c r="O3892" s="16">
        <v>-0.18529119999999999</v>
      </c>
      <c r="P3892" s="16">
        <v>-0.51411839999999998</v>
      </c>
      <c r="Q3892" s="16">
        <v>-0.49897789999999997</v>
      </c>
      <c r="R3892" s="16">
        <v>0.18429999999999999</v>
      </c>
      <c r="S3892" s="16">
        <v>2.5999999999999999E-3</v>
      </c>
      <c r="T3892" s="16">
        <v>4.0000000000000002E-4</v>
      </c>
      <c r="U3892" s="16">
        <v>3.8512</v>
      </c>
      <c r="V3892" s="16">
        <v>11.782</v>
      </c>
      <c r="W3892" s="16">
        <v>3.0979999999999999</v>
      </c>
      <c r="X3892" s="16">
        <v>506.19799999999998</v>
      </c>
      <c r="Y3892" s="16">
        <v>52.468899999999998</v>
      </c>
      <c r="Z3892" s="16">
        <v>0.1797</v>
      </c>
      <c r="AA3892" s="16">
        <v>0.46274520000000002</v>
      </c>
      <c r="AB3892" s="16">
        <v>0.63</v>
      </c>
      <c r="AC3892" s="16">
        <v>24.56</v>
      </c>
      <c r="AD3892" s="16">
        <v>40.1</v>
      </c>
      <c r="AE3892" s="16">
        <v>5.2812000000000001</v>
      </c>
      <c r="AF3892" s="16">
        <v>3.2896000000000001</v>
      </c>
      <c r="AG3892" s="16">
        <v>50859.1</v>
      </c>
      <c r="AH3892" s="16">
        <v>6.7699999999999996E-2</v>
      </c>
      <c r="AI3892" s="16">
        <v>58</v>
      </c>
      <c r="AJ3892" s="16">
        <v>81.7</v>
      </c>
      <c r="AK3892" s="16">
        <v>-1.5601</v>
      </c>
      <c r="AL3892" s="16">
        <v>-0.54720000000000002</v>
      </c>
      <c r="AM3892" s="16">
        <v>-0.42780000000000001</v>
      </c>
      <c r="AN3892" s="16">
        <v>0.10299999999999999</v>
      </c>
      <c r="AO3892" s="16">
        <v>-0.55940000000000001</v>
      </c>
      <c r="AP3892" s="16">
        <v>-0.48659999999999998</v>
      </c>
      <c r="AQ3892" s="16">
        <v>6.2244999999999999</v>
      </c>
      <c r="AR3892" s="16">
        <f t="shared" si="151"/>
        <v>0</v>
      </c>
      <c r="AS3892" s="5">
        <f t="shared" si="150"/>
        <v>3.497820000000007E-2</v>
      </c>
    </row>
    <row r="3893" spans="1:45" x14ac:dyDescent="0.25">
      <c r="A3893" s="16" t="s">
        <v>407</v>
      </c>
      <c r="B3893" s="16" t="s">
        <v>161</v>
      </c>
      <c r="C3893" s="16" t="s">
        <v>398</v>
      </c>
      <c r="D3893" s="16">
        <v>2004</v>
      </c>
      <c r="E3893" s="16" t="s">
        <v>4519</v>
      </c>
      <c r="F3893" s="16" t="s">
        <v>591</v>
      </c>
      <c r="G3893" s="10">
        <v>974.529</v>
      </c>
      <c r="H3893" s="73">
        <v>6.8819540000000003</v>
      </c>
      <c r="I3893" s="16">
        <v>81436400</v>
      </c>
      <c r="J3893" s="71">
        <v>-2.7196999999999998E-3</v>
      </c>
      <c r="K3893" s="71">
        <v>1.0732139999999999</v>
      </c>
      <c r="L3893" s="16">
        <v>-0.65490210000000004</v>
      </c>
      <c r="M3893" s="16">
        <v>-0.57222930000000005</v>
      </c>
      <c r="N3893" s="16">
        <v>0.1027444</v>
      </c>
      <c r="O3893" s="16">
        <v>-0.1325374</v>
      </c>
      <c r="P3893" s="16">
        <v>-0.38708500000000001</v>
      </c>
      <c r="Q3893" s="16">
        <v>-0.49299900000000002</v>
      </c>
      <c r="R3893" s="16">
        <v>0.18429999999999999</v>
      </c>
      <c r="S3893" s="16">
        <v>3.2000000000000002E-3</v>
      </c>
      <c r="T3893" s="16">
        <v>4.0000000000000002E-4</v>
      </c>
      <c r="U3893" s="16">
        <v>3.7170999999999998</v>
      </c>
      <c r="V3893" s="16">
        <v>12.576000000000001</v>
      </c>
      <c r="W3893" s="16">
        <v>3.294</v>
      </c>
      <c r="X3893" s="16">
        <v>505.95699999999999</v>
      </c>
      <c r="Y3893" s="16">
        <v>54.204999999999998</v>
      </c>
      <c r="Z3893" s="16">
        <v>0.18579999999999999</v>
      </c>
      <c r="AA3893" s="16">
        <v>0.45109379999999999</v>
      </c>
      <c r="AB3893" s="16">
        <v>0.63</v>
      </c>
      <c r="AC3893" s="16">
        <v>24.56</v>
      </c>
      <c r="AD3893" s="16">
        <v>40.4</v>
      </c>
      <c r="AE3893" s="16">
        <v>12.0319</v>
      </c>
      <c r="AF3893" s="16">
        <v>5.8941999999999997</v>
      </c>
      <c r="AG3893" s="16">
        <v>56742.400000000001</v>
      </c>
      <c r="AH3893" s="16">
        <v>7.3999999999999996E-2</v>
      </c>
      <c r="AI3893" s="16">
        <v>59.7</v>
      </c>
      <c r="AJ3893" s="16">
        <v>83.1</v>
      </c>
      <c r="AK3893" s="16">
        <v>-1.3746</v>
      </c>
      <c r="AL3893" s="16">
        <v>-0.75160000000000005</v>
      </c>
      <c r="AM3893" s="16">
        <v>-0.44330000000000003</v>
      </c>
      <c r="AN3893" s="16">
        <v>0.1366</v>
      </c>
      <c r="AO3893" s="16">
        <v>-0.53949999999999998</v>
      </c>
      <c r="AP3893" s="16">
        <v>-0.47620000000000001</v>
      </c>
      <c r="AQ3893" s="16">
        <v>6.2244999999999999</v>
      </c>
      <c r="AR3893" s="16">
        <f t="shared" si="151"/>
        <v>0</v>
      </c>
      <c r="AS3893" s="5">
        <f t="shared" si="150"/>
        <v>9.3048599999999926E-2</v>
      </c>
    </row>
    <row r="3894" spans="1:45" x14ac:dyDescent="0.25">
      <c r="A3894" s="16" t="s">
        <v>407</v>
      </c>
      <c r="B3894" s="16" t="s">
        <v>161</v>
      </c>
      <c r="C3894" s="16" t="s">
        <v>398</v>
      </c>
      <c r="D3894" s="16">
        <v>2005</v>
      </c>
      <c r="E3894" s="16" t="s">
        <v>4516</v>
      </c>
      <c r="F3894" s="16" t="s">
        <v>591</v>
      </c>
      <c r="G3894" s="10">
        <v>1035.92</v>
      </c>
      <c r="H3894" s="73">
        <v>6.9430480000000001</v>
      </c>
      <c r="I3894" s="16">
        <v>82392100</v>
      </c>
      <c r="J3894" s="71">
        <v>-5.9141000000000003E-3</v>
      </c>
      <c r="K3894" s="71">
        <v>1.066886</v>
      </c>
      <c r="L3894" s="16">
        <v>-0.59392670000000003</v>
      </c>
      <c r="M3894" s="16">
        <v>-0.5675154</v>
      </c>
      <c r="N3894" s="16">
        <v>0.1412958</v>
      </c>
      <c r="O3894" s="16">
        <v>-0.14954590000000001</v>
      </c>
      <c r="P3894" s="16">
        <v>-0.39419769999999998</v>
      </c>
      <c r="Q3894" s="16">
        <v>-0.36938490000000002</v>
      </c>
      <c r="R3894" s="16">
        <v>0.18429999999999999</v>
      </c>
      <c r="S3894" s="16">
        <v>4.1999999999999997E-3</v>
      </c>
      <c r="T3894" s="16">
        <v>5.0000000000000001E-4</v>
      </c>
      <c r="U3894" s="16">
        <v>3.7181999999999999</v>
      </c>
      <c r="V3894" s="16">
        <v>13.37</v>
      </c>
      <c r="W3894" s="16">
        <v>3.49</v>
      </c>
      <c r="X3894" s="16">
        <v>507.45400000000001</v>
      </c>
      <c r="Y3894" s="16">
        <v>53.020299999999999</v>
      </c>
      <c r="Z3894" s="16">
        <v>0.18709999999999999</v>
      </c>
      <c r="AA3894" s="16">
        <v>0.43322850000000002</v>
      </c>
      <c r="AB3894" s="16">
        <v>0.63</v>
      </c>
      <c r="AC3894" s="16">
        <v>24.56</v>
      </c>
      <c r="AD3894" s="16">
        <v>40.86</v>
      </c>
      <c r="AE3894" s="16">
        <v>7.7786</v>
      </c>
      <c r="AF3894" s="16">
        <v>11.292999999999999</v>
      </c>
      <c r="AG3894" s="16">
        <v>65122.8</v>
      </c>
      <c r="AH3894" s="16">
        <v>7.46E-2</v>
      </c>
      <c r="AI3894" s="16">
        <v>61.4</v>
      </c>
      <c r="AJ3894" s="16">
        <v>84.5</v>
      </c>
      <c r="AK3894" s="16">
        <v>-1.4158999999999999</v>
      </c>
      <c r="AL3894" s="16">
        <v>-0.76060000000000005</v>
      </c>
      <c r="AM3894" s="16">
        <v>-0.1993</v>
      </c>
      <c r="AN3894" s="16">
        <v>0.45979999999999999</v>
      </c>
      <c r="AO3894" s="16">
        <v>-0.56879999999999997</v>
      </c>
      <c r="AP3894" s="16">
        <v>-0.23569999999999999</v>
      </c>
      <c r="AQ3894" s="16">
        <v>6.2244999999999999</v>
      </c>
      <c r="AR3894" s="16">
        <f t="shared" si="151"/>
        <v>0</v>
      </c>
      <c r="AS3894" s="5">
        <f t="shared" si="150"/>
        <v>6.0975400000000013E-2</v>
      </c>
    </row>
    <row r="3895" spans="1:45" x14ac:dyDescent="0.25">
      <c r="A3895" s="16" t="s">
        <v>407</v>
      </c>
      <c r="B3895" s="16" t="s">
        <v>161</v>
      </c>
      <c r="C3895" s="16" t="s">
        <v>398</v>
      </c>
      <c r="D3895" s="16">
        <v>2006</v>
      </c>
      <c r="E3895" s="16" t="s">
        <v>4503</v>
      </c>
      <c r="F3895" s="16" t="s">
        <v>591</v>
      </c>
      <c r="G3895" s="10">
        <v>1095.98</v>
      </c>
      <c r="H3895" s="73">
        <v>6.9994059999999996</v>
      </c>
      <c r="I3895" s="16">
        <v>83311200</v>
      </c>
      <c r="J3895" s="71">
        <v>-5.8988000000000001E-3</v>
      </c>
      <c r="K3895" s="71">
        <v>1.060611</v>
      </c>
      <c r="L3895" s="16">
        <v>-0.54469789999999996</v>
      </c>
      <c r="M3895" s="16">
        <v>-0.56600260000000002</v>
      </c>
      <c r="N3895" s="16">
        <v>0.21762229999999999</v>
      </c>
      <c r="O3895" s="16">
        <v>-0.14169499999999999</v>
      </c>
      <c r="P3895" s="16">
        <v>-0.29879620000000001</v>
      </c>
      <c r="Q3895" s="16">
        <v>-0.44740960000000002</v>
      </c>
      <c r="R3895" s="16">
        <v>0.18429999999999999</v>
      </c>
      <c r="S3895" s="16">
        <v>4.5999999999999999E-3</v>
      </c>
      <c r="T3895" s="16">
        <v>5.0000000000000001E-4</v>
      </c>
      <c r="U3895" s="16">
        <v>4.2629000000000001</v>
      </c>
      <c r="V3895" s="16">
        <v>14.416</v>
      </c>
      <c r="W3895" s="16">
        <v>3.71</v>
      </c>
      <c r="X3895" s="16">
        <v>504.83600000000001</v>
      </c>
      <c r="Y3895" s="16">
        <v>52.7151</v>
      </c>
      <c r="Z3895" s="16">
        <v>0.1951</v>
      </c>
      <c r="AA3895" s="16">
        <v>0.434782</v>
      </c>
      <c r="AB3895" s="16">
        <v>0.63</v>
      </c>
      <c r="AC3895" s="16">
        <v>24.56</v>
      </c>
      <c r="AD3895" s="16">
        <v>40.82</v>
      </c>
      <c r="AE3895" s="16">
        <v>9.9916</v>
      </c>
      <c r="AF3895" s="16">
        <v>22.032699999999998</v>
      </c>
      <c r="AG3895" s="16">
        <v>72610.899999999994</v>
      </c>
      <c r="AH3895" s="16">
        <v>8.5500000000000007E-2</v>
      </c>
      <c r="AI3895" s="16">
        <v>63</v>
      </c>
      <c r="AJ3895" s="16">
        <v>85.9</v>
      </c>
      <c r="AK3895" s="16">
        <v>-1.5166999999999999</v>
      </c>
      <c r="AL3895" s="16">
        <v>-0.7631</v>
      </c>
      <c r="AM3895" s="16">
        <v>-0.20880000000000001</v>
      </c>
      <c r="AN3895" s="16">
        <v>0.36680000000000001</v>
      </c>
      <c r="AO3895" s="16">
        <v>-0.60570000000000002</v>
      </c>
      <c r="AP3895" s="16">
        <v>-0.43909999999999999</v>
      </c>
      <c r="AQ3895" s="16">
        <v>6.2244999999999999</v>
      </c>
      <c r="AR3895" s="16">
        <f t="shared" si="151"/>
        <v>0</v>
      </c>
      <c r="AS3895" s="5">
        <f t="shared" si="150"/>
        <v>4.9228800000000073E-2</v>
      </c>
    </row>
    <row r="3896" spans="1:45" x14ac:dyDescent="0.25">
      <c r="A3896" s="16" t="s">
        <v>407</v>
      </c>
      <c r="B3896" s="16" t="s">
        <v>161</v>
      </c>
      <c r="C3896" s="16" t="s">
        <v>398</v>
      </c>
      <c r="D3896" s="16">
        <v>2007</v>
      </c>
      <c r="E3896" s="16" t="s">
        <v>4527</v>
      </c>
      <c r="F3896" s="16" t="s">
        <v>591</v>
      </c>
      <c r="G3896" s="10">
        <v>1161.47</v>
      </c>
      <c r="H3896" s="73">
        <v>7.0574430000000001</v>
      </c>
      <c r="I3896" s="16">
        <v>84218500</v>
      </c>
      <c r="J3896" s="71">
        <v>-1.27875E-2</v>
      </c>
      <c r="K3896" s="71">
        <v>1.0471349999999999</v>
      </c>
      <c r="L3896" s="16">
        <v>-0.30363899999999999</v>
      </c>
      <c r="M3896" s="16">
        <v>-0.55977600000000005</v>
      </c>
      <c r="N3896" s="16">
        <v>0.30039929999999998</v>
      </c>
      <c r="O3896" s="16">
        <v>0.1226336</v>
      </c>
      <c r="P3896" s="16">
        <v>-0.1384562</v>
      </c>
      <c r="Q3896" s="16">
        <v>-0.43699450000000001</v>
      </c>
      <c r="R3896" s="16">
        <v>0.18429999999999999</v>
      </c>
      <c r="S3896" s="16">
        <v>6.0000000000000001E-3</v>
      </c>
      <c r="T3896" s="16">
        <v>5.9999999999999995E-4</v>
      </c>
      <c r="U3896" s="16">
        <v>4.3825000000000003</v>
      </c>
      <c r="V3896" s="16">
        <v>15.462</v>
      </c>
      <c r="W3896" s="16">
        <v>3.93</v>
      </c>
      <c r="X3896" s="16">
        <v>510.238</v>
      </c>
      <c r="Y3896" s="16">
        <v>52.4467</v>
      </c>
      <c r="Z3896" s="16">
        <v>0.33989999999999998</v>
      </c>
      <c r="AA3896" s="16">
        <v>0.43633559999999999</v>
      </c>
      <c r="AB3896" s="16">
        <v>0.63</v>
      </c>
      <c r="AC3896" s="16">
        <v>24.56</v>
      </c>
      <c r="AD3896" s="16">
        <v>40.78</v>
      </c>
      <c r="AE3896" s="16">
        <v>12.9003</v>
      </c>
      <c r="AF3896" s="16">
        <v>52.018900000000002</v>
      </c>
      <c r="AG3896" s="16">
        <v>79564.5</v>
      </c>
      <c r="AH3896" s="16">
        <v>9.0499999999999997E-2</v>
      </c>
      <c r="AI3896" s="16">
        <v>64.7</v>
      </c>
      <c r="AJ3896" s="16">
        <v>87.3</v>
      </c>
      <c r="AK3896" s="16">
        <v>-1.5032000000000001</v>
      </c>
      <c r="AL3896" s="16">
        <v>-0.64990000000000003</v>
      </c>
      <c r="AM3896" s="16">
        <v>-0.22570000000000001</v>
      </c>
      <c r="AN3896" s="16">
        <v>0.2122</v>
      </c>
      <c r="AO3896" s="16">
        <v>-0.54310000000000003</v>
      </c>
      <c r="AP3896" s="16">
        <v>-0.41439999999999999</v>
      </c>
      <c r="AQ3896" s="16">
        <v>6.2244999999999999</v>
      </c>
      <c r="AR3896" s="16">
        <f t="shared" si="151"/>
        <v>0</v>
      </c>
      <c r="AS3896" s="5">
        <f t="shared" si="150"/>
        <v>0.24105889999999996</v>
      </c>
    </row>
    <row r="3897" spans="1:45" x14ac:dyDescent="0.25">
      <c r="A3897" s="16" t="s">
        <v>407</v>
      </c>
      <c r="B3897" s="16" t="s">
        <v>161</v>
      </c>
      <c r="C3897" s="16" t="s">
        <v>398</v>
      </c>
      <c r="D3897" s="16">
        <v>2008</v>
      </c>
      <c r="E3897" s="16" t="s">
        <v>4513</v>
      </c>
      <c r="F3897" s="16" t="s">
        <v>591</v>
      </c>
      <c r="G3897" s="10">
        <v>1214.25</v>
      </c>
      <c r="H3897" s="73">
        <v>7.1018840000000001</v>
      </c>
      <c r="I3897" s="16">
        <v>85118700</v>
      </c>
      <c r="J3897" s="71">
        <v>-2.2525799999999999E-2</v>
      </c>
      <c r="K3897" s="71">
        <v>1.023811</v>
      </c>
      <c r="L3897" s="16">
        <v>-0.2066945</v>
      </c>
      <c r="M3897" s="16">
        <v>-0.55508900000000005</v>
      </c>
      <c r="N3897" s="16">
        <v>0.39923890000000001</v>
      </c>
      <c r="O3897" s="16">
        <v>7.2742899999999999E-2</v>
      </c>
      <c r="P3897" s="16">
        <v>4.1298599999999998E-2</v>
      </c>
      <c r="Q3897" s="16">
        <v>-0.45957439999999999</v>
      </c>
      <c r="R3897" s="16">
        <v>0.18429999999999999</v>
      </c>
      <c r="S3897" s="16">
        <v>6.4999999999999997E-3</v>
      </c>
      <c r="T3897" s="16">
        <v>8.9999999999999998E-4</v>
      </c>
      <c r="U3897" s="16">
        <v>4.8867000000000003</v>
      </c>
      <c r="V3897" s="16">
        <v>16.507999999999999</v>
      </c>
      <c r="W3897" s="16">
        <v>4.1500000000000004</v>
      </c>
      <c r="X3897" s="16">
        <v>511.81700000000001</v>
      </c>
      <c r="Y3897" s="16">
        <v>57.490499999999997</v>
      </c>
      <c r="Z3897" s="16">
        <v>0.25530000000000003</v>
      </c>
      <c r="AA3897" s="16">
        <v>0.43750070000000002</v>
      </c>
      <c r="AB3897" s="16">
        <v>0.63</v>
      </c>
      <c r="AC3897" s="16">
        <v>24.56</v>
      </c>
      <c r="AD3897" s="16">
        <v>40.75</v>
      </c>
      <c r="AE3897" s="16">
        <v>16.9026</v>
      </c>
      <c r="AF3897" s="16">
        <v>85.6965</v>
      </c>
      <c r="AG3897" s="16">
        <v>86227.8</v>
      </c>
      <c r="AH3897" s="16">
        <v>8.4900000000000003E-2</v>
      </c>
      <c r="AI3897" s="16">
        <v>66.400000000000006</v>
      </c>
      <c r="AJ3897" s="16">
        <v>88.6</v>
      </c>
      <c r="AK3897" s="16">
        <v>-1.4688000000000001</v>
      </c>
      <c r="AL3897" s="16">
        <v>-0.72609999999999997</v>
      </c>
      <c r="AM3897" s="16">
        <v>-0.20080000000000001</v>
      </c>
      <c r="AN3897" s="16">
        <v>0.1351</v>
      </c>
      <c r="AO3897" s="16">
        <v>-0.60470000000000002</v>
      </c>
      <c r="AP3897" s="16">
        <v>-0.3982</v>
      </c>
      <c r="AQ3897" s="16">
        <v>6.2244999999999999</v>
      </c>
      <c r="AR3897" s="16">
        <f t="shared" si="151"/>
        <v>0</v>
      </c>
      <c r="AS3897" s="5">
        <f t="shared" si="150"/>
        <v>9.6944499999999989E-2</v>
      </c>
    </row>
    <row r="3898" spans="1:45" x14ac:dyDescent="0.25">
      <c r="A3898" s="16" t="s">
        <v>407</v>
      </c>
      <c r="B3898" s="16" t="s">
        <v>161</v>
      </c>
      <c r="C3898" s="16" t="s">
        <v>398</v>
      </c>
      <c r="D3898" s="16">
        <v>2009</v>
      </c>
      <c r="E3898" s="16" t="s">
        <v>4522</v>
      </c>
      <c r="F3898" s="16" t="s">
        <v>591</v>
      </c>
      <c r="G3898" s="10">
        <v>1266.31</v>
      </c>
      <c r="H3898" s="73">
        <v>7.1438649999999999</v>
      </c>
      <c r="I3898" s="16">
        <v>86025000</v>
      </c>
      <c r="J3898" s="71">
        <v>-1.18581E-2</v>
      </c>
      <c r="K3898" s="71">
        <v>1.0117419999999999</v>
      </c>
      <c r="L3898" s="16">
        <v>-2.6988100000000001E-2</v>
      </c>
      <c r="M3898" s="16">
        <v>-0.55680430000000003</v>
      </c>
      <c r="N3898" s="16">
        <v>0.36335659999999997</v>
      </c>
      <c r="O3898" s="16">
        <v>0.3258528</v>
      </c>
      <c r="P3898" s="16">
        <v>0.188003</v>
      </c>
      <c r="Q3898" s="16">
        <v>-0.43426569999999998</v>
      </c>
      <c r="R3898" s="16">
        <v>0.18429999999999999</v>
      </c>
      <c r="S3898" s="16">
        <v>5.7999999999999996E-3</v>
      </c>
      <c r="T3898" s="16">
        <v>1E-3</v>
      </c>
      <c r="U3898" s="16">
        <v>4.2679999999999998</v>
      </c>
      <c r="V3898" s="16">
        <v>17.553999999999998</v>
      </c>
      <c r="W3898" s="16">
        <v>4.37</v>
      </c>
      <c r="X3898" s="16">
        <v>510.78800000000001</v>
      </c>
      <c r="Y3898" s="16">
        <v>58.384799999999998</v>
      </c>
      <c r="Z3898" s="16">
        <v>0.38069999999999998</v>
      </c>
      <c r="AA3898" s="16">
        <v>0.43905420000000001</v>
      </c>
      <c r="AB3898" s="16">
        <v>0.63</v>
      </c>
      <c r="AC3898" s="16">
        <v>24.56</v>
      </c>
      <c r="AD3898" s="16">
        <v>40.71</v>
      </c>
      <c r="AE3898" s="16">
        <v>19.758900000000001</v>
      </c>
      <c r="AF3898" s="16">
        <v>111.36499999999999</v>
      </c>
      <c r="AG3898" s="16">
        <v>96687</v>
      </c>
      <c r="AH3898" s="16">
        <v>8.8400000000000006E-2</v>
      </c>
      <c r="AI3898" s="16">
        <v>68.099999999999994</v>
      </c>
      <c r="AJ3898" s="16">
        <v>89.9</v>
      </c>
      <c r="AK3898" s="16">
        <v>-1.4628000000000001</v>
      </c>
      <c r="AL3898" s="16">
        <v>-0.53459999999999996</v>
      </c>
      <c r="AM3898" s="16">
        <v>-0.2487</v>
      </c>
      <c r="AN3898" s="16">
        <v>0.2389</v>
      </c>
      <c r="AO3898" s="16">
        <v>-0.61780000000000002</v>
      </c>
      <c r="AP3898" s="16">
        <v>-0.47310000000000002</v>
      </c>
      <c r="AQ3898" s="16">
        <v>6.2244999999999999</v>
      </c>
      <c r="AR3898" s="16">
        <f t="shared" si="151"/>
        <v>0</v>
      </c>
      <c r="AS3898" s="5">
        <f t="shared" si="150"/>
        <v>0.17970639999999999</v>
      </c>
    </row>
    <row r="3899" spans="1:45" x14ac:dyDescent="0.25">
      <c r="A3899" s="16" t="s">
        <v>407</v>
      </c>
      <c r="B3899" s="16" t="s">
        <v>161</v>
      </c>
      <c r="C3899" s="16" t="s">
        <v>398</v>
      </c>
      <c r="D3899" s="16">
        <v>2010</v>
      </c>
      <c r="E3899" s="16" t="s">
        <v>4509</v>
      </c>
      <c r="F3899" s="16" t="s">
        <v>591</v>
      </c>
      <c r="G3899" s="10">
        <v>1333.58</v>
      </c>
      <c r="H3899" s="73">
        <v>7.1956249999999997</v>
      </c>
      <c r="I3899" s="16">
        <v>86932500</v>
      </c>
      <c r="J3899" s="71">
        <v>-1.3070399999999999E-2</v>
      </c>
      <c r="K3899" s="71">
        <v>0.99860409999999999</v>
      </c>
      <c r="L3899" s="16">
        <v>5.2699799999999998E-2</v>
      </c>
      <c r="M3899" s="16">
        <v>-0.54947000000000001</v>
      </c>
      <c r="N3899" s="16">
        <v>0.64007119999999995</v>
      </c>
      <c r="O3899" s="16">
        <v>0.24202940000000001</v>
      </c>
      <c r="P3899" s="16">
        <v>0.21743870000000001</v>
      </c>
      <c r="Q3899" s="16">
        <v>-0.48420940000000001</v>
      </c>
      <c r="R3899" s="16">
        <v>0.18429999999999999</v>
      </c>
      <c r="S3899" s="16">
        <v>7.0000000000000001E-3</v>
      </c>
      <c r="T3899" s="16">
        <v>1.2999999999999999E-3</v>
      </c>
      <c r="U3899" s="16">
        <v>6.2853000000000003</v>
      </c>
      <c r="V3899" s="16">
        <v>18.600000000000001</v>
      </c>
      <c r="W3899" s="16">
        <v>4.59</v>
      </c>
      <c r="X3899" s="16">
        <v>515.30799999999999</v>
      </c>
      <c r="Y3899" s="16">
        <v>56.973199999999999</v>
      </c>
      <c r="Z3899" s="16">
        <v>0.35239999999999999</v>
      </c>
      <c r="AA3899" s="16">
        <v>0.44060779999999999</v>
      </c>
      <c r="AB3899" s="16">
        <v>0.63</v>
      </c>
      <c r="AC3899" s="16">
        <v>24.56</v>
      </c>
      <c r="AD3899" s="16">
        <v>40.67</v>
      </c>
      <c r="AE3899" s="16">
        <v>16.142499999999998</v>
      </c>
      <c r="AF3899" s="16">
        <v>125.29300000000001</v>
      </c>
      <c r="AG3899" s="16">
        <v>109169</v>
      </c>
      <c r="AH3899" s="16">
        <v>9.1800000000000007E-2</v>
      </c>
      <c r="AI3899" s="16">
        <v>69.7</v>
      </c>
      <c r="AJ3899" s="16">
        <v>91.3</v>
      </c>
      <c r="AK3899" s="16">
        <v>-1.4766999999999999</v>
      </c>
      <c r="AL3899" s="16">
        <v>-0.62680000000000002</v>
      </c>
      <c r="AM3899" s="16">
        <v>-0.26190000000000002</v>
      </c>
      <c r="AN3899" s="16">
        <v>0.10539999999999999</v>
      </c>
      <c r="AO3899" s="16">
        <v>-0.61160000000000003</v>
      </c>
      <c r="AP3899" s="16">
        <v>-0.52680000000000005</v>
      </c>
      <c r="AQ3899" s="16">
        <v>6.2244999999999999</v>
      </c>
      <c r="AR3899" s="16">
        <f t="shared" si="151"/>
        <v>0</v>
      </c>
      <c r="AS3899" s="5">
        <f t="shared" si="150"/>
        <v>7.9687900000000006E-2</v>
      </c>
    </row>
    <row r="3900" spans="1:45" x14ac:dyDescent="0.25">
      <c r="A3900" s="16" t="s">
        <v>407</v>
      </c>
      <c r="B3900" s="16" t="s">
        <v>161</v>
      </c>
      <c r="C3900" s="16" t="s">
        <v>398</v>
      </c>
      <c r="D3900" s="16">
        <v>2011</v>
      </c>
      <c r="E3900" s="16" t="s">
        <v>4525</v>
      </c>
      <c r="F3900" s="16" t="s">
        <v>591</v>
      </c>
      <c r="G3900" s="10">
        <v>1401.84</v>
      </c>
      <c r="H3900" s="73">
        <v>7.2455420000000004</v>
      </c>
      <c r="I3900" s="16">
        <v>87860300</v>
      </c>
      <c r="J3900" s="71">
        <v>1.3969E-3</v>
      </c>
      <c r="K3900" s="71">
        <v>1</v>
      </c>
      <c r="L3900" s="16">
        <v>-5.3055400000000003E-2</v>
      </c>
      <c r="M3900" s="16">
        <v>-0.54558720000000005</v>
      </c>
      <c r="N3900" s="16">
        <v>0.51016470000000003</v>
      </c>
      <c r="O3900" s="16">
        <v>8.0831899999999998E-2</v>
      </c>
      <c r="P3900" s="16">
        <v>0.23727680000000001</v>
      </c>
      <c r="Q3900" s="16">
        <v>-0.44754959999999999</v>
      </c>
      <c r="R3900" s="16">
        <v>0.19040000000000001</v>
      </c>
      <c r="S3900" s="16">
        <v>6.8999999999999999E-3</v>
      </c>
      <c r="T3900" s="16">
        <v>1.4E-3</v>
      </c>
      <c r="U3900" s="16">
        <v>4.8585000000000003</v>
      </c>
      <c r="V3900" s="16">
        <v>19.22</v>
      </c>
      <c r="W3900" s="16">
        <v>4.532</v>
      </c>
      <c r="X3900" s="16">
        <v>516.923</v>
      </c>
      <c r="Y3900" s="16">
        <v>57.794699999999999</v>
      </c>
      <c r="Z3900" s="16">
        <v>0.25690000000000002</v>
      </c>
      <c r="AA3900" s="16">
        <v>0.44177280000000002</v>
      </c>
      <c r="AB3900" s="16">
        <v>0.63</v>
      </c>
      <c r="AC3900" s="16">
        <v>24.56</v>
      </c>
      <c r="AD3900" s="16">
        <v>40.64</v>
      </c>
      <c r="AE3900" s="16">
        <v>11.3162</v>
      </c>
      <c r="AF3900" s="16">
        <v>141.6</v>
      </c>
      <c r="AG3900" s="16">
        <v>119874</v>
      </c>
      <c r="AH3900" s="16">
        <v>9.5299999999999996E-2</v>
      </c>
      <c r="AI3900" s="16">
        <v>71.400000000000006</v>
      </c>
      <c r="AJ3900" s="16">
        <v>92.6</v>
      </c>
      <c r="AK3900" s="16">
        <v>-1.4267000000000001</v>
      </c>
      <c r="AL3900" s="16">
        <v>-0.61429999999999996</v>
      </c>
      <c r="AM3900" s="16">
        <v>-0.2321</v>
      </c>
      <c r="AN3900" s="16">
        <v>0.16539999999999999</v>
      </c>
      <c r="AO3900" s="16">
        <v>-0.59389999999999998</v>
      </c>
      <c r="AP3900" s="16">
        <v>-0.48399999999999999</v>
      </c>
      <c r="AQ3900" s="16">
        <v>6.2244999999999999</v>
      </c>
      <c r="AR3900" s="16">
        <f t="shared" si="151"/>
        <v>0</v>
      </c>
      <c r="AS3900" s="5">
        <f t="shared" si="150"/>
        <v>-0.10575519999999999</v>
      </c>
    </row>
    <row r="3901" spans="1:45" x14ac:dyDescent="0.25">
      <c r="A3901" s="16" t="s">
        <v>407</v>
      </c>
      <c r="B3901" s="16" t="s">
        <v>161</v>
      </c>
      <c r="C3901" s="16" t="s">
        <v>398</v>
      </c>
      <c r="D3901" s="16">
        <v>2012</v>
      </c>
      <c r="E3901" s="16" t="s">
        <v>4526</v>
      </c>
      <c r="F3901" s="16" t="s">
        <v>591</v>
      </c>
      <c r="G3901" s="10">
        <v>1459.64</v>
      </c>
      <c r="H3901" s="73">
        <v>7.2859439999999998</v>
      </c>
      <c r="I3901" s="16">
        <v>88809200</v>
      </c>
      <c r="J3901" s="71">
        <v>-6.8424999999999996E-3</v>
      </c>
      <c r="K3901" s="71">
        <v>0.99318079999999997</v>
      </c>
      <c r="L3901" s="16">
        <v>7.7311000000000003E-3</v>
      </c>
      <c r="M3901" s="16">
        <v>-0.54405360000000003</v>
      </c>
      <c r="N3901" s="16">
        <v>0.66598230000000003</v>
      </c>
      <c r="O3901" s="16">
        <v>2.2967100000000001E-2</v>
      </c>
      <c r="P3901" s="16">
        <v>0.27108399999999999</v>
      </c>
      <c r="Q3901" s="16">
        <v>-0.44313740000000001</v>
      </c>
      <c r="R3901" s="16">
        <v>0.18429999999999999</v>
      </c>
      <c r="S3901" s="16">
        <v>7.1999999999999998E-3</v>
      </c>
      <c r="T3901" s="16">
        <v>1.8E-3</v>
      </c>
      <c r="U3901" s="16">
        <v>6.3030999999999997</v>
      </c>
      <c r="V3901" s="16">
        <v>19.84</v>
      </c>
      <c r="W3901" s="16">
        <v>4.4740000000000002</v>
      </c>
      <c r="X3901" s="16">
        <v>515.99400000000003</v>
      </c>
      <c r="Y3901" s="16">
        <v>57.718600000000002</v>
      </c>
      <c r="Z3901" s="16">
        <v>0.2271</v>
      </c>
      <c r="AA3901" s="16">
        <v>0.44332640000000001</v>
      </c>
      <c r="AB3901" s="16">
        <v>0.63</v>
      </c>
      <c r="AC3901" s="16">
        <v>24.56</v>
      </c>
      <c r="AD3901" s="16">
        <v>40.6</v>
      </c>
      <c r="AE3901" s="16">
        <v>10.524800000000001</v>
      </c>
      <c r="AF3901" s="16">
        <v>145.02199999999999</v>
      </c>
      <c r="AG3901" s="16">
        <v>134775</v>
      </c>
      <c r="AH3901" s="16">
        <v>9.8699999999999996E-2</v>
      </c>
      <c r="AI3901" s="16">
        <v>73.099999999999994</v>
      </c>
      <c r="AJ3901" s="16">
        <v>93.8</v>
      </c>
      <c r="AK3901" s="16">
        <v>-1.3886000000000001</v>
      </c>
      <c r="AL3901" s="16">
        <v>-0.55810000000000004</v>
      </c>
      <c r="AM3901" s="16">
        <v>-0.27329999999999999</v>
      </c>
      <c r="AN3901" s="16">
        <v>0.23519999999999999</v>
      </c>
      <c r="AO3901" s="16">
        <v>-0.66690000000000005</v>
      </c>
      <c r="AP3901" s="16">
        <v>-0.49609999999999999</v>
      </c>
      <c r="AQ3901" s="16">
        <v>6.2244999999999999</v>
      </c>
      <c r="AR3901" s="16">
        <f t="shared" si="151"/>
        <v>0</v>
      </c>
      <c r="AS3901" s="5">
        <f t="shared" si="150"/>
        <v>6.07865E-2</v>
      </c>
    </row>
    <row r="3902" spans="1:45" x14ac:dyDescent="0.25">
      <c r="A3902" s="16" t="s">
        <v>407</v>
      </c>
      <c r="B3902" s="16" t="s">
        <v>161</v>
      </c>
      <c r="C3902" s="16" t="s">
        <v>398</v>
      </c>
      <c r="D3902" s="16">
        <v>2013</v>
      </c>
      <c r="E3902" s="16" t="s">
        <v>4504</v>
      </c>
      <c r="F3902" s="16" t="s">
        <v>591</v>
      </c>
      <c r="G3902" s="10">
        <v>1522.49</v>
      </c>
      <c r="H3902" s="73">
        <v>7.3281000000000001</v>
      </c>
      <c r="I3902" s="16">
        <v>89759500</v>
      </c>
      <c r="J3902" s="71">
        <v>-3.0889999999999997E-4</v>
      </c>
      <c r="K3902" s="71">
        <v>0.99287409999999998</v>
      </c>
      <c r="L3902" s="16">
        <v>-6.9059700000000002E-2</v>
      </c>
      <c r="M3902" s="16">
        <v>-0.54012289999999996</v>
      </c>
      <c r="N3902" s="16">
        <v>0.48870249999999998</v>
      </c>
      <c r="O3902" s="16">
        <v>4.7544000000000003E-2</v>
      </c>
      <c r="P3902" s="16">
        <v>0.22962869999999999</v>
      </c>
      <c r="Q3902" s="16">
        <v>-0.42386940000000001</v>
      </c>
      <c r="R3902" s="16">
        <v>0.18429999999999999</v>
      </c>
      <c r="S3902" s="16">
        <v>7.4999999999999997E-3</v>
      </c>
      <c r="T3902" s="16">
        <v>2.0999999999999999E-3</v>
      </c>
      <c r="U3902" s="16">
        <v>4.80715</v>
      </c>
      <c r="V3902" s="16">
        <v>20.46</v>
      </c>
      <c r="W3902" s="16">
        <v>4.4160000000000004</v>
      </c>
      <c r="X3902" s="16">
        <v>511.322</v>
      </c>
      <c r="Y3902" s="16">
        <v>57.910899999999998</v>
      </c>
      <c r="Z3902" s="16">
        <v>0.23449999999999999</v>
      </c>
      <c r="AA3902" s="16">
        <v>0.42390749999999999</v>
      </c>
      <c r="AB3902" s="16">
        <v>0.63</v>
      </c>
      <c r="AC3902" s="16">
        <v>24.56</v>
      </c>
      <c r="AD3902" s="16">
        <v>41.1</v>
      </c>
      <c r="AE3902" s="16">
        <v>7.3357000000000001</v>
      </c>
      <c r="AF3902" s="16">
        <v>134.965</v>
      </c>
      <c r="AG3902" s="16">
        <v>141520</v>
      </c>
      <c r="AH3902" s="16">
        <v>0.1022</v>
      </c>
      <c r="AI3902" s="16">
        <v>74.7</v>
      </c>
      <c r="AJ3902" s="16">
        <v>95.1</v>
      </c>
      <c r="AK3902" s="16">
        <v>-1.3383</v>
      </c>
      <c r="AL3902" s="16">
        <v>-0.53459999999999996</v>
      </c>
      <c r="AM3902" s="16">
        <v>-0.26869999999999999</v>
      </c>
      <c r="AN3902" s="16">
        <v>0.22020000000000001</v>
      </c>
      <c r="AO3902" s="16">
        <v>-0.63880000000000003</v>
      </c>
      <c r="AP3902" s="16">
        <v>-0.48089999999999999</v>
      </c>
      <c r="AQ3902" s="16">
        <v>6.2244999999999999</v>
      </c>
      <c r="AR3902" s="16">
        <f t="shared" si="151"/>
        <v>0</v>
      </c>
      <c r="AS3902" s="5">
        <f t="shared" si="150"/>
        <v>-7.6790800000000006E-2</v>
      </c>
    </row>
    <row r="3903" spans="1:45" x14ac:dyDescent="0.25">
      <c r="A3903" s="16" t="s">
        <v>407</v>
      </c>
      <c r="B3903" s="16" t="s">
        <v>161</v>
      </c>
      <c r="C3903" s="16" t="s">
        <v>398</v>
      </c>
      <c r="D3903" s="16">
        <v>2014</v>
      </c>
      <c r="E3903" s="16" t="s">
        <v>4512</v>
      </c>
      <c r="F3903" s="16" t="s">
        <v>591</v>
      </c>
      <c r="G3903" s="10">
        <v>1596.35</v>
      </c>
      <c r="H3903" s="73">
        <v>7.3754730000000004</v>
      </c>
      <c r="I3903" s="16">
        <v>90728900</v>
      </c>
      <c r="J3903" s="71">
        <v>7.1151000000000001E-3</v>
      </c>
      <c r="K3903" s="71">
        <v>0.99996370000000001</v>
      </c>
      <c r="L3903" s="16">
        <v>-7.1580000000000005E-4</v>
      </c>
      <c r="M3903" s="16">
        <v>-0.54493179999999997</v>
      </c>
      <c r="N3903" s="16">
        <v>0.56850250000000002</v>
      </c>
      <c r="O3903" s="16">
        <v>6.5586099999999994E-2</v>
      </c>
      <c r="P3903" s="16">
        <v>0.25065090000000001</v>
      </c>
      <c r="Q3903" s="16">
        <v>-0.38468160000000001</v>
      </c>
      <c r="R3903" s="16">
        <v>0.18429999999999999</v>
      </c>
      <c r="S3903" s="16">
        <v>8.2000000000000007E-3</v>
      </c>
      <c r="T3903" s="16">
        <v>1.2999999999999999E-3</v>
      </c>
      <c r="U3903" s="16">
        <v>5.7558499999999997</v>
      </c>
      <c r="V3903" s="16">
        <v>21.08</v>
      </c>
      <c r="W3903" s="16">
        <v>4.3579999999999997</v>
      </c>
      <c r="X3903" s="16">
        <v>506.65</v>
      </c>
      <c r="Y3903" s="16">
        <v>58.551499999999997</v>
      </c>
      <c r="Z3903" s="16">
        <v>0.24079999999999999</v>
      </c>
      <c r="AA3903" s="16">
        <v>0.44604500000000002</v>
      </c>
      <c r="AB3903" s="16">
        <v>0.63</v>
      </c>
      <c r="AC3903" s="16">
        <v>24.56</v>
      </c>
      <c r="AD3903" s="16">
        <v>40.53</v>
      </c>
      <c r="AE3903" s="16">
        <v>6.0101000000000004</v>
      </c>
      <c r="AF3903" s="16">
        <v>147.11099999999999</v>
      </c>
      <c r="AG3903" s="16">
        <v>92453.9</v>
      </c>
      <c r="AH3903" s="16">
        <v>0.1056</v>
      </c>
      <c r="AI3903" s="16">
        <v>76.3</v>
      </c>
      <c r="AJ3903" s="16">
        <v>96.4</v>
      </c>
      <c r="AK3903" s="16">
        <v>-1.3472</v>
      </c>
      <c r="AL3903" s="16">
        <v>-0.49890000000000001</v>
      </c>
      <c r="AM3903" s="16">
        <v>-6.2300000000000001E-2</v>
      </c>
      <c r="AN3903" s="16">
        <v>-4.9099999999999998E-2</v>
      </c>
      <c r="AO3903" s="16">
        <v>-0.59130000000000005</v>
      </c>
      <c r="AP3903" s="16">
        <v>-0.311</v>
      </c>
      <c r="AQ3903" s="16">
        <v>6.2244999999999999</v>
      </c>
      <c r="AR3903" s="16">
        <f t="shared" si="151"/>
        <v>0</v>
      </c>
      <c r="AS3903" s="5">
        <f t="shared" si="150"/>
        <v>6.8343899999999999E-2</v>
      </c>
    </row>
    <row r="3904" spans="1:45" x14ac:dyDescent="0.25">
      <c r="A3904" s="16" t="s">
        <v>406</v>
      </c>
      <c r="B3904" s="16" t="s">
        <v>163</v>
      </c>
      <c r="C3904" s="16" t="s">
        <v>400</v>
      </c>
      <c r="D3904" s="16">
        <v>1985</v>
      </c>
      <c r="E3904" s="16" t="s">
        <v>4530</v>
      </c>
      <c r="F3904" s="16" t="s">
        <v>592</v>
      </c>
      <c r="G3904" s="10"/>
      <c r="H3904" s="73"/>
      <c r="I3904" s="16" t="s">
        <v>6700</v>
      </c>
      <c r="J3904" s="71">
        <v>0</v>
      </c>
      <c r="K3904" s="71">
        <v>1</v>
      </c>
      <c r="L3904" s="16">
        <v>-1.729538</v>
      </c>
      <c r="M3904" s="16">
        <v>-0.41359940000000001</v>
      </c>
      <c r="N3904" s="16">
        <v>-0.61200390000000005</v>
      </c>
      <c r="O3904" s="16">
        <v>-1.656895</v>
      </c>
      <c r="P3904" s="16">
        <v>7.1481000000000001E-3</v>
      </c>
      <c r="Q3904" s="16">
        <v>-1.20072</v>
      </c>
      <c r="R3904" s="16">
        <v>0.48285</v>
      </c>
      <c r="S3904" s="16">
        <v>3.0500000000000002E-3</v>
      </c>
      <c r="T3904" s="16">
        <v>0</v>
      </c>
      <c r="U3904" s="16">
        <v>5.0399500000000002</v>
      </c>
      <c r="V3904" s="16">
        <v>6.7050000000000001</v>
      </c>
      <c r="W3904" s="16">
        <v>2.48</v>
      </c>
      <c r="X3904" s="16">
        <v>399.57</v>
      </c>
      <c r="Y3904" s="16">
        <v>13.3192</v>
      </c>
      <c r="Z3904" s="16">
        <v>0.20300000000000001</v>
      </c>
      <c r="AA3904" s="16">
        <v>2.4385629999999998</v>
      </c>
      <c r="AB3904" s="16">
        <v>1.55</v>
      </c>
      <c r="AC3904" s="16">
        <v>23.11</v>
      </c>
      <c r="AD3904" s="16">
        <v>14.695</v>
      </c>
      <c r="AE3904" s="16">
        <v>1.3854</v>
      </c>
      <c r="AF3904" s="16">
        <v>0</v>
      </c>
      <c r="AG3904" s="16">
        <v>60939.5</v>
      </c>
      <c r="AH3904" s="16">
        <v>0.19505</v>
      </c>
      <c r="AI3904" s="16">
        <v>84.676199999999994</v>
      </c>
      <c r="AJ3904" s="16">
        <v>113.261</v>
      </c>
      <c r="AK3904" s="16">
        <v>-1.3228</v>
      </c>
      <c r="AL3904" s="16">
        <v>-1.2730999999999999</v>
      </c>
      <c r="AM3904" s="16">
        <v>-1.7714000000000001</v>
      </c>
      <c r="AN3904" s="16">
        <v>-1.2423999999999999</v>
      </c>
      <c r="AO3904" s="16">
        <v>-2.1375999999999999</v>
      </c>
      <c r="AP3904" s="16">
        <v>0.1537</v>
      </c>
      <c r="AR3904" s="16">
        <f t="shared" si="151"/>
        <v>1</v>
      </c>
      <c r="AS3904" s="5">
        <f t="shared" si="150"/>
        <v>0</v>
      </c>
    </row>
    <row r="3905" spans="1:45" x14ac:dyDescent="0.25">
      <c r="A3905" s="16" t="s">
        <v>406</v>
      </c>
      <c r="B3905" s="16" t="s">
        <v>163</v>
      </c>
      <c r="C3905" s="16" t="s">
        <v>400</v>
      </c>
      <c r="D3905" s="16">
        <v>1986</v>
      </c>
      <c r="E3905" s="16" t="s">
        <v>4537</v>
      </c>
      <c r="F3905" s="16" t="s">
        <v>592</v>
      </c>
      <c r="G3905" s="10"/>
      <c r="H3905" s="73"/>
      <c r="I3905" s="16" t="s">
        <v>6700</v>
      </c>
      <c r="J3905" s="71">
        <v>0</v>
      </c>
      <c r="K3905" s="71">
        <v>1</v>
      </c>
      <c r="L3905" s="16">
        <v>-1.689206</v>
      </c>
      <c r="M3905" s="16">
        <v>-0.41265390000000002</v>
      </c>
      <c r="N3905" s="16">
        <v>-0.59153210000000001</v>
      </c>
      <c r="O3905" s="16">
        <v>-1.5959289999999999</v>
      </c>
      <c r="P3905" s="16">
        <v>-5.5748000000000004E-3</v>
      </c>
      <c r="Q3905" s="16">
        <v>-1.1808419999999999</v>
      </c>
      <c r="R3905" s="16">
        <v>0.48285</v>
      </c>
      <c r="S3905" s="16">
        <v>3.3E-3</v>
      </c>
      <c r="T3905" s="16">
        <v>0</v>
      </c>
      <c r="U3905" s="16">
        <v>5.0869</v>
      </c>
      <c r="V3905" s="16">
        <v>7.1980000000000004</v>
      </c>
      <c r="W3905" s="16">
        <v>2.5859999999999999</v>
      </c>
      <c r="X3905" s="16">
        <v>399.34199999999998</v>
      </c>
      <c r="Y3905" s="16">
        <v>14.5924</v>
      </c>
      <c r="Z3905" s="16">
        <v>0.22009999999999999</v>
      </c>
      <c r="AA3905" s="16">
        <v>2.4339019999999998</v>
      </c>
      <c r="AB3905" s="16">
        <v>1.55</v>
      </c>
      <c r="AC3905" s="16">
        <v>23.11</v>
      </c>
      <c r="AD3905" s="16">
        <v>14.815</v>
      </c>
      <c r="AE3905" s="16">
        <v>1.6979</v>
      </c>
      <c r="AF3905" s="16">
        <v>0</v>
      </c>
      <c r="AG3905" s="16">
        <v>62953.4</v>
      </c>
      <c r="AH3905" s="16">
        <v>0.19205</v>
      </c>
      <c r="AI3905" s="16">
        <v>84.945899999999995</v>
      </c>
      <c r="AJ3905" s="16">
        <v>111.539</v>
      </c>
      <c r="AK3905" s="16">
        <v>-1.3047</v>
      </c>
      <c r="AL3905" s="16">
        <v>-1.2493000000000001</v>
      </c>
      <c r="AM3905" s="16">
        <v>-1.7321</v>
      </c>
      <c r="AN3905" s="16">
        <v>-1.2667999999999999</v>
      </c>
      <c r="AO3905" s="16">
        <v>-2.0621</v>
      </c>
      <c r="AP3905" s="16">
        <v>0.12989999999999999</v>
      </c>
      <c r="AR3905" s="16">
        <f t="shared" si="151"/>
        <v>1</v>
      </c>
      <c r="AS3905" s="5">
        <f t="shared" si="150"/>
        <v>4.0332000000000034E-2</v>
      </c>
    </row>
    <row r="3906" spans="1:45" x14ac:dyDescent="0.25">
      <c r="A3906" s="16" t="s">
        <v>406</v>
      </c>
      <c r="B3906" s="16" t="s">
        <v>163</v>
      </c>
      <c r="C3906" s="16" t="s">
        <v>400</v>
      </c>
      <c r="D3906" s="16">
        <v>1987</v>
      </c>
      <c r="E3906" s="16" t="s">
        <v>4539</v>
      </c>
      <c r="F3906" s="16" t="s">
        <v>592</v>
      </c>
      <c r="G3906" s="10"/>
      <c r="H3906" s="73"/>
      <c r="I3906" s="16" t="s">
        <v>6700</v>
      </c>
      <c r="J3906" s="71">
        <v>0</v>
      </c>
      <c r="K3906" s="71">
        <v>1</v>
      </c>
      <c r="L3906" s="16">
        <v>-1.6858470000000001</v>
      </c>
      <c r="M3906" s="16">
        <v>-0.41189750000000003</v>
      </c>
      <c r="N3906" s="16">
        <v>-0.5746289</v>
      </c>
      <c r="O3906" s="16">
        <v>-1.6124069999999999</v>
      </c>
      <c r="P3906" s="16">
        <v>-1.7126800000000001E-2</v>
      </c>
      <c r="Q3906" s="16">
        <v>-1.1609449999999999</v>
      </c>
      <c r="R3906" s="16">
        <v>0.48285</v>
      </c>
      <c r="S3906" s="16">
        <v>3.5000000000000001E-3</v>
      </c>
      <c r="T3906" s="16">
        <v>0</v>
      </c>
      <c r="U3906" s="16">
        <v>5.0618499999999997</v>
      </c>
      <c r="V3906" s="16">
        <v>7.6909999999999998</v>
      </c>
      <c r="W3906" s="16">
        <v>2.6920000000000002</v>
      </c>
      <c r="X3906" s="16">
        <v>399.74200000000002</v>
      </c>
      <c r="Y3906" s="16">
        <v>15.865600000000001</v>
      </c>
      <c r="Z3906" s="16">
        <v>0.1958</v>
      </c>
      <c r="AA3906" s="16">
        <v>2.4294359999999999</v>
      </c>
      <c r="AB3906" s="16">
        <v>1.55</v>
      </c>
      <c r="AC3906" s="16">
        <v>23.11</v>
      </c>
      <c r="AD3906" s="16">
        <v>14.93</v>
      </c>
      <c r="AE3906" s="16">
        <v>2.0105</v>
      </c>
      <c r="AF3906" s="16">
        <v>0</v>
      </c>
      <c r="AG3906" s="16">
        <v>67342.7</v>
      </c>
      <c r="AH3906" s="16">
        <v>0.18895000000000001</v>
      </c>
      <c r="AI3906" s="16">
        <v>85.215699999999998</v>
      </c>
      <c r="AJ3906" s="16">
        <v>109.81699999999999</v>
      </c>
      <c r="AK3906" s="16">
        <v>-1.2866</v>
      </c>
      <c r="AL3906" s="16">
        <v>-1.2255</v>
      </c>
      <c r="AM3906" s="16">
        <v>-1.6928000000000001</v>
      </c>
      <c r="AN3906" s="16">
        <v>-1.2911999999999999</v>
      </c>
      <c r="AO3906" s="16">
        <v>-1.9864999999999999</v>
      </c>
      <c r="AP3906" s="16">
        <v>0.1061</v>
      </c>
      <c r="AR3906" s="16">
        <f t="shared" si="151"/>
        <v>1</v>
      </c>
      <c r="AS3906" s="5">
        <f t="shared" si="150"/>
        <v>3.3589999999998899E-3</v>
      </c>
    </row>
    <row r="3907" spans="1:45" x14ac:dyDescent="0.25">
      <c r="A3907" s="16" t="s">
        <v>406</v>
      </c>
      <c r="B3907" s="16" t="s">
        <v>163</v>
      </c>
      <c r="C3907" s="16" t="s">
        <v>400</v>
      </c>
      <c r="D3907" s="16">
        <v>1988</v>
      </c>
      <c r="E3907" s="16" t="s">
        <v>4551</v>
      </c>
      <c r="F3907" s="16" t="s">
        <v>592</v>
      </c>
      <c r="G3907" s="10"/>
      <c r="H3907" s="73"/>
      <c r="I3907" s="16" t="s">
        <v>6700</v>
      </c>
      <c r="J3907" s="71">
        <v>0</v>
      </c>
      <c r="K3907" s="71">
        <v>1</v>
      </c>
      <c r="L3907" s="16">
        <v>-1.684739</v>
      </c>
      <c r="M3907" s="16">
        <v>-0.41114119999999998</v>
      </c>
      <c r="N3907" s="16">
        <v>-0.6005355</v>
      </c>
      <c r="O3907" s="16">
        <v>-1.591785</v>
      </c>
      <c r="P3907" s="16">
        <v>-2.9515099999999999E-2</v>
      </c>
      <c r="Q3907" s="16">
        <v>-1.1410640000000001</v>
      </c>
      <c r="R3907" s="16">
        <v>0.48285</v>
      </c>
      <c r="S3907" s="16">
        <v>3.7000000000000002E-3</v>
      </c>
      <c r="T3907" s="16">
        <v>0</v>
      </c>
      <c r="U3907" s="16">
        <v>4.6481500000000002</v>
      </c>
      <c r="V3907" s="16">
        <v>8.1839999999999993</v>
      </c>
      <c r="W3907" s="16">
        <v>2.798</v>
      </c>
      <c r="X3907" s="16">
        <v>399.83800000000002</v>
      </c>
      <c r="Y3907" s="16">
        <v>17.1388</v>
      </c>
      <c r="Z3907" s="16">
        <v>0.19134999999999999</v>
      </c>
      <c r="AA3907" s="16">
        <v>2.4249700000000001</v>
      </c>
      <c r="AB3907" s="16">
        <v>1.55</v>
      </c>
      <c r="AC3907" s="16">
        <v>23.11</v>
      </c>
      <c r="AD3907" s="16">
        <v>15.045</v>
      </c>
      <c r="AE3907" s="16">
        <v>2.323</v>
      </c>
      <c r="AF3907" s="16">
        <v>0</v>
      </c>
      <c r="AG3907" s="16">
        <v>70011.100000000006</v>
      </c>
      <c r="AH3907" s="16">
        <v>0.18595</v>
      </c>
      <c r="AI3907" s="16">
        <v>85.485500000000002</v>
      </c>
      <c r="AJ3907" s="16">
        <v>108.095</v>
      </c>
      <c r="AK3907" s="16">
        <v>-1.2685</v>
      </c>
      <c r="AL3907" s="16">
        <v>-1.2017</v>
      </c>
      <c r="AM3907" s="16">
        <v>-1.6535</v>
      </c>
      <c r="AN3907" s="16">
        <v>-1.3157000000000001</v>
      </c>
      <c r="AO3907" s="16">
        <v>-1.9109</v>
      </c>
      <c r="AP3907" s="16">
        <v>8.2299999999999998E-2</v>
      </c>
      <c r="AR3907" s="16">
        <f t="shared" si="151"/>
        <v>1</v>
      </c>
      <c r="AS3907" s="5">
        <f t="shared" si="150"/>
        <v>1.1080000000001089E-3</v>
      </c>
    </row>
    <row r="3908" spans="1:45" x14ac:dyDescent="0.25">
      <c r="A3908" s="16" t="s">
        <v>406</v>
      </c>
      <c r="B3908" s="16" t="s">
        <v>163</v>
      </c>
      <c r="C3908" s="16" t="s">
        <v>400</v>
      </c>
      <c r="D3908" s="16">
        <v>1989</v>
      </c>
      <c r="E3908" s="16" t="s">
        <v>4552</v>
      </c>
      <c r="F3908" s="16" t="s">
        <v>592</v>
      </c>
      <c r="G3908" s="10"/>
      <c r="H3908" s="73"/>
      <c r="I3908" s="16" t="s">
        <v>6700</v>
      </c>
      <c r="J3908" s="71">
        <v>0</v>
      </c>
      <c r="K3908" s="71">
        <v>1</v>
      </c>
      <c r="L3908" s="16">
        <v>-1.6239250000000001</v>
      </c>
      <c r="M3908" s="16">
        <v>-0.4101957</v>
      </c>
      <c r="N3908" s="16">
        <v>-0.50904260000000001</v>
      </c>
      <c r="O3908" s="16">
        <v>-1.5546489999999999</v>
      </c>
      <c r="P3908" s="16">
        <v>-4.2361999999999997E-2</v>
      </c>
      <c r="Q3908" s="16">
        <v>-1.1211850000000001</v>
      </c>
      <c r="R3908" s="16">
        <v>0.48285</v>
      </c>
      <c r="S3908" s="16">
        <v>3.9500000000000004E-3</v>
      </c>
      <c r="T3908" s="16">
        <v>0</v>
      </c>
      <c r="U3908" s="16">
        <v>5.2987500000000001</v>
      </c>
      <c r="V3908" s="16">
        <v>8.6769999999999996</v>
      </c>
      <c r="W3908" s="16">
        <v>2.9039999999999999</v>
      </c>
      <c r="X3908" s="16">
        <v>400.79199999999997</v>
      </c>
      <c r="Y3908" s="16">
        <v>18.411999999999999</v>
      </c>
      <c r="Z3908" s="16">
        <v>0.19570000000000001</v>
      </c>
      <c r="AA3908" s="16">
        <v>2.420309</v>
      </c>
      <c r="AB3908" s="16">
        <v>1.55</v>
      </c>
      <c r="AC3908" s="16">
        <v>23.11</v>
      </c>
      <c r="AD3908" s="16">
        <v>15.164999999999999</v>
      </c>
      <c r="AE3908" s="16">
        <v>2.6356000000000002</v>
      </c>
      <c r="AF3908" s="16">
        <v>0</v>
      </c>
      <c r="AG3908" s="16">
        <v>71863.7</v>
      </c>
      <c r="AH3908" s="16">
        <v>0.18285000000000001</v>
      </c>
      <c r="AI3908" s="16">
        <v>85.755200000000002</v>
      </c>
      <c r="AJ3908" s="16">
        <v>106.372</v>
      </c>
      <c r="AK3908" s="16">
        <v>-1.2504</v>
      </c>
      <c r="AL3908" s="16">
        <v>-1.1778999999999999</v>
      </c>
      <c r="AM3908" s="16">
        <v>-1.6142000000000001</v>
      </c>
      <c r="AN3908" s="16">
        <v>-1.3401000000000001</v>
      </c>
      <c r="AO3908" s="16">
        <v>-1.8353999999999999</v>
      </c>
      <c r="AP3908" s="16">
        <v>5.8500000000000003E-2</v>
      </c>
      <c r="AR3908" s="16">
        <f t="shared" si="151"/>
        <v>1</v>
      </c>
      <c r="AS3908" s="5">
        <f t="shared" ref="AS3908:AS3971" si="152">IF(D3908=1985, 0, L3908-L3907)</f>
        <v>6.0813999999999924E-2</v>
      </c>
    </row>
    <row r="3909" spans="1:45" x14ac:dyDescent="0.25">
      <c r="A3909" s="16" t="s">
        <v>406</v>
      </c>
      <c r="B3909" s="16" t="s">
        <v>163</v>
      </c>
      <c r="C3909" s="16" t="s">
        <v>400</v>
      </c>
      <c r="D3909" s="16">
        <v>1990</v>
      </c>
      <c r="E3909" s="16" t="s">
        <v>4540</v>
      </c>
      <c r="F3909" s="16" t="s">
        <v>592</v>
      </c>
      <c r="G3909" s="10"/>
      <c r="H3909" s="73"/>
      <c r="I3909" s="16" t="s">
        <v>6700</v>
      </c>
      <c r="J3909" s="71">
        <v>0</v>
      </c>
      <c r="K3909" s="71">
        <v>1</v>
      </c>
      <c r="L3909" s="16">
        <v>-1.6074649999999999</v>
      </c>
      <c r="M3909" s="16">
        <v>-0.40395560000000003</v>
      </c>
      <c r="N3909" s="16">
        <v>-0.51988570000000001</v>
      </c>
      <c r="O3909" s="16">
        <v>-1.518635</v>
      </c>
      <c r="P3909" s="16">
        <v>-5.6562500000000002E-2</v>
      </c>
      <c r="Q3909" s="16">
        <v>-1.1013040000000001</v>
      </c>
      <c r="R3909" s="16">
        <v>0.48285</v>
      </c>
      <c r="S3909" s="16">
        <v>5.5999999999999999E-3</v>
      </c>
      <c r="T3909" s="16">
        <v>0</v>
      </c>
      <c r="U3909" s="16">
        <v>4.9785000000000004</v>
      </c>
      <c r="V3909" s="16">
        <v>9.17</v>
      </c>
      <c r="W3909" s="16">
        <v>3.01</v>
      </c>
      <c r="X3909" s="16">
        <v>401.709</v>
      </c>
      <c r="Y3909" s="16">
        <v>19.685099999999998</v>
      </c>
      <c r="Z3909" s="16">
        <v>0.19620000000000001</v>
      </c>
      <c r="AA3909" s="16">
        <v>2.397783</v>
      </c>
      <c r="AB3909" s="16">
        <v>1.55</v>
      </c>
      <c r="AC3909" s="16">
        <v>23.11</v>
      </c>
      <c r="AD3909" s="16">
        <v>15.744999999999999</v>
      </c>
      <c r="AE3909" s="16">
        <v>2.9481000000000002</v>
      </c>
      <c r="AF3909" s="16">
        <v>0</v>
      </c>
      <c r="AG3909" s="16">
        <v>73093.899999999994</v>
      </c>
      <c r="AH3909" s="16">
        <v>0.17735000000000001</v>
      </c>
      <c r="AI3909" s="16">
        <v>86.025000000000006</v>
      </c>
      <c r="AJ3909" s="16">
        <v>104.65</v>
      </c>
      <c r="AK3909" s="16">
        <v>-1.2323</v>
      </c>
      <c r="AL3909" s="16">
        <v>-1.1540999999999999</v>
      </c>
      <c r="AM3909" s="16">
        <v>-1.5749</v>
      </c>
      <c r="AN3909" s="16">
        <v>-1.3646</v>
      </c>
      <c r="AO3909" s="16">
        <v>-1.7598</v>
      </c>
      <c r="AP3909" s="16">
        <v>3.4700000000000002E-2</v>
      </c>
      <c r="AR3909" s="16">
        <f t="shared" ref="AR3909:AR3972" si="153">IF(OR(AND(I3909&lt;&gt;"", I3909&gt;=10000000, AQ3909&lt;=32.5), AND(A3909="Middle East &amp; North Africa", I3909&lt;&gt;"", I3909&gt;=9000000, AQ3909&lt;&gt;"", AQ3909&lt;=32.5)), 0, 1)</f>
        <v>1</v>
      </c>
      <c r="AS3909" s="5">
        <f t="shared" si="152"/>
        <v>1.6460000000000141E-2</v>
      </c>
    </row>
    <row r="3910" spans="1:45" x14ac:dyDescent="0.25">
      <c r="A3910" s="16" t="s">
        <v>406</v>
      </c>
      <c r="B3910" s="16" t="s">
        <v>163</v>
      </c>
      <c r="C3910" s="16" t="s">
        <v>400</v>
      </c>
      <c r="D3910" s="16">
        <v>1991</v>
      </c>
      <c r="E3910" s="16" t="s">
        <v>4553</v>
      </c>
      <c r="F3910" s="16" t="s">
        <v>592</v>
      </c>
      <c r="G3910" s="10"/>
      <c r="H3910" s="73"/>
      <c r="I3910" s="16" t="s">
        <v>6700</v>
      </c>
      <c r="J3910" s="71">
        <v>0</v>
      </c>
      <c r="K3910" s="71">
        <v>1</v>
      </c>
      <c r="L3910" s="16">
        <v>-1.6229389999999999</v>
      </c>
      <c r="M3910" s="16">
        <v>-0.4062248</v>
      </c>
      <c r="N3910" s="16">
        <v>-0.50241130000000001</v>
      </c>
      <c r="O3910" s="16">
        <v>-1.499298</v>
      </c>
      <c r="P3910" s="16">
        <v>-0.14184359999999999</v>
      </c>
      <c r="Q3910" s="16">
        <v>-1.0814250000000001</v>
      </c>
      <c r="R3910" s="16">
        <v>0.48285</v>
      </c>
      <c r="S3910" s="16">
        <v>5.0000000000000001E-3</v>
      </c>
      <c r="T3910" s="16">
        <v>0</v>
      </c>
      <c r="U3910" s="16">
        <v>4.9705000000000004</v>
      </c>
      <c r="V3910" s="16">
        <v>9.6479999999999997</v>
      </c>
      <c r="W3910" s="16">
        <v>3.1019999999999999</v>
      </c>
      <c r="X3910" s="16">
        <v>402.1</v>
      </c>
      <c r="Y3910" s="16">
        <v>20.958300000000001</v>
      </c>
      <c r="Z3910" s="16">
        <v>0.19819999999999999</v>
      </c>
      <c r="AA3910" s="16">
        <v>2.4325429999999999</v>
      </c>
      <c r="AB3910" s="16">
        <v>1.55</v>
      </c>
      <c r="AC3910" s="16">
        <v>23.11</v>
      </c>
      <c r="AD3910" s="16">
        <v>14.85</v>
      </c>
      <c r="AE3910" s="16">
        <v>3.2606999999999999</v>
      </c>
      <c r="AF3910" s="16">
        <v>0</v>
      </c>
      <c r="AG3910" s="16">
        <v>74637.3</v>
      </c>
      <c r="AH3910" s="16">
        <v>0.17455000000000001</v>
      </c>
      <c r="AI3910" s="16">
        <v>86.8</v>
      </c>
      <c r="AJ3910" s="16">
        <v>95.8</v>
      </c>
      <c r="AK3910" s="16">
        <v>-1.2141999999999999</v>
      </c>
      <c r="AL3910" s="16">
        <v>-1.1303000000000001</v>
      </c>
      <c r="AM3910" s="16">
        <v>-1.5357000000000001</v>
      </c>
      <c r="AN3910" s="16">
        <v>-1.389</v>
      </c>
      <c r="AO3910" s="16">
        <v>-1.6841999999999999</v>
      </c>
      <c r="AP3910" s="16">
        <v>1.09E-2</v>
      </c>
      <c r="AR3910" s="16">
        <f t="shared" si="153"/>
        <v>1</v>
      </c>
      <c r="AS3910" s="5">
        <f t="shared" si="152"/>
        <v>-1.5473999999999988E-2</v>
      </c>
    </row>
    <row r="3911" spans="1:45" x14ac:dyDescent="0.25">
      <c r="A3911" s="16" t="s">
        <v>406</v>
      </c>
      <c r="B3911" s="16" t="s">
        <v>163</v>
      </c>
      <c r="C3911" s="16" t="s">
        <v>400</v>
      </c>
      <c r="D3911" s="16">
        <v>1992</v>
      </c>
      <c r="E3911" s="16" t="s">
        <v>4531</v>
      </c>
      <c r="F3911" s="16" t="s">
        <v>592</v>
      </c>
      <c r="G3911" s="10"/>
      <c r="H3911" s="73"/>
      <c r="I3911" s="16" t="s">
        <v>6700</v>
      </c>
      <c r="J3911" s="71">
        <v>0</v>
      </c>
      <c r="K3911" s="71">
        <v>1</v>
      </c>
      <c r="L3911" s="16">
        <v>-1.571815</v>
      </c>
      <c r="M3911" s="16">
        <v>-0.40698109999999998</v>
      </c>
      <c r="N3911" s="16">
        <v>-0.44150709999999999</v>
      </c>
      <c r="O3911" s="16">
        <v>-1.465374</v>
      </c>
      <c r="P3911" s="16">
        <v>-0.14152909999999999</v>
      </c>
      <c r="Q3911" s="16">
        <v>-1.061547</v>
      </c>
      <c r="R3911" s="16">
        <v>0.48285</v>
      </c>
      <c r="S3911" s="16">
        <v>4.7999999999999996E-3</v>
      </c>
      <c r="T3911" s="16">
        <v>0</v>
      </c>
      <c r="U3911" s="16">
        <v>5.3843500000000004</v>
      </c>
      <c r="V3911" s="16">
        <v>10.125999999999999</v>
      </c>
      <c r="W3911" s="16">
        <v>3.194</v>
      </c>
      <c r="X3911" s="16">
        <v>402.34500000000003</v>
      </c>
      <c r="Y3911" s="16">
        <v>22.2315</v>
      </c>
      <c r="Z3911" s="16">
        <v>0.20380000000000001</v>
      </c>
      <c r="AA3911" s="16">
        <v>2.444194</v>
      </c>
      <c r="AB3911" s="16">
        <v>1.55</v>
      </c>
      <c r="AC3911" s="16">
        <v>23.11</v>
      </c>
      <c r="AD3911" s="16">
        <v>14.55</v>
      </c>
      <c r="AE3911" s="16">
        <v>3.2222</v>
      </c>
      <c r="AF3911" s="16">
        <v>0</v>
      </c>
      <c r="AG3911" s="16">
        <v>76977.399999999994</v>
      </c>
      <c r="AH3911" s="16">
        <v>0.17205000000000001</v>
      </c>
      <c r="AI3911" s="16">
        <v>86.9</v>
      </c>
      <c r="AJ3911" s="16">
        <v>95.8</v>
      </c>
      <c r="AK3911" s="16">
        <v>-1.1960999999999999</v>
      </c>
      <c r="AL3911" s="16">
        <v>-1.1065</v>
      </c>
      <c r="AM3911" s="16">
        <v>-1.4964</v>
      </c>
      <c r="AN3911" s="16">
        <v>-1.4134</v>
      </c>
      <c r="AO3911" s="16">
        <v>-1.6087</v>
      </c>
      <c r="AP3911" s="16">
        <v>-1.29E-2</v>
      </c>
      <c r="AR3911" s="16">
        <f t="shared" si="153"/>
        <v>1</v>
      </c>
      <c r="AS3911" s="5">
        <f t="shared" si="152"/>
        <v>5.1123999999999947E-2</v>
      </c>
    </row>
    <row r="3912" spans="1:45" x14ac:dyDescent="0.25">
      <c r="A3912" s="16" t="s">
        <v>406</v>
      </c>
      <c r="B3912" s="16" t="s">
        <v>163</v>
      </c>
      <c r="C3912" s="16" t="s">
        <v>400</v>
      </c>
      <c r="D3912" s="16">
        <v>1993</v>
      </c>
      <c r="E3912" s="16" t="s">
        <v>4550</v>
      </c>
      <c r="F3912" s="16" t="s">
        <v>592</v>
      </c>
      <c r="G3912" s="10"/>
      <c r="H3912" s="73"/>
      <c r="I3912" s="16" t="s">
        <v>6700</v>
      </c>
      <c r="J3912" s="71">
        <v>0</v>
      </c>
      <c r="K3912" s="71">
        <v>1</v>
      </c>
      <c r="L3912" s="16">
        <v>-1.529704</v>
      </c>
      <c r="M3912" s="16">
        <v>-0.4056575</v>
      </c>
      <c r="N3912" s="16">
        <v>-0.42414299999999999</v>
      </c>
      <c r="O3912" s="16">
        <v>-1.409562</v>
      </c>
      <c r="P3912" s="16">
        <v>-0.14271739999999999</v>
      </c>
      <c r="Q3912" s="16">
        <v>-1.041649</v>
      </c>
      <c r="R3912" s="16">
        <v>0.48285</v>
      </c>
      <c r="S3912" s="16">
        <v>5.1500000000000001E-3</v>
      </c>
      <c r="T3912" s="16">
        <v>0</v>
      </c>
      <c r="U3912" s="16">
        <v>5.3144999999999998</v>
      </c>
      <c r="V3912" s="16">
        <v>10.603999999999999</v>
      </c>
      <c r="W3912" s="16">
        <v>3.327</v>
      </c>
      <c r="X3912" s="16">
        <v>403.35199999999998</v>
      </c>
      <c r="Y3912" s="16">
        <v>23.5047</v>
      </c>
      <c r="Z3912" s="16">
        <v>0.21475</v>
      </c>
      <c r="AA3912" s="16">
        <v>2.4208919999999998</v>
      </c>
      <c r="AB3912" s="16">
        <v>1.55</v>
      </c>
      <c r="AC3912" s="16">
        <v>23.11</v>
      </c>
      <c r="AD3912" s="16">
        <v>15.15</v>
      </c>
      <c r="AE3912" s="16">
        <v>3.1648999999999998</v>
      </c>
      <c r="AF3912" s="16">
        <v>0</v>
      </c>
      <c r="AG3912" s="16">
        <v>78400.5</v>
      </c>
      <c r="AH3912" s="16">
        <v>0.16685</v>
      </c>
      <c r="AI3912" s="16">
        <v>86.9</v>
      </c>
      <c r="AJ3912" s="16">
        <v>95.9</v>
      </c>
      <c r="AK3912" s="16">
        <v>-1.1779999999999999</v>
      </c>
      <c r="AL3912" s="16">
        <v>-1.0826</v>
      </c>
      <c r="AM3912" s="16">
        <v>-1.4571000000000001</v>
      </c>
      <c r="AN3912" s="16">
        <v>-1.4379</v>
      </c>
      <c r="AO3912" s="16">
        <v>-1.5330999999999999</v>
      </c>
      <c r="AP3912" s="16">
        <v>-3.6700000000000003E-2</v>
      </c>
      <c r="AR3912" s="16">
        <f t="shared" si="153"/>
        <v>1</v>
      </c>
      <c r="AS3912" s="5">
        <f t="shared" si="152"/>
        <v>4.211100000000001E-2</v>
      </c>
    </row>
    <row r="3913" spans="1:45" x14ac:dyDescent="0.25">
      <c r="A3913" s="16" t="s">
        <v>406</v>
      </c>
      <c r="B3913" s="16" t="s">
        <v>163</v>
      </c>
      <c r="C3913" s="16" t="s">
        <v>400</v>
      </c>
      <c r="D3913" s="16">
        <v>1994</v>
      </c>
      <c r="E3913" s="16" t="s">
        <v>4535</v>
      </c>
      <c r="F3913" s="16" t="s">
        <v>592</v>
      </c>
      <c r="G3913" s="10">
        <v>1895.37</v>
      </c>
      <c r="H3913" s="73">
        <v>7.5471700000000004</v>
      </c>
      <c r="I3913" s="16" t="s">
        <v>6700</v>
      </c>
      <c r="J3913" s="71">
        <v>0</v>
      </c>
      <c r="K3913" s="71">
        <v>1</v>
      </c>
      <c r="L3913" s="16">
        <v>-1.4609909999999999</v>
      </c>
      <c r="M3913" s="16">
        <v>-0.4062248</v>
      </c>
      <c r="N3913" s="16">
        <v>-0.38388159999999999</v>
      </c>
      <c r="O3913" s="16">
        <v>-1.3155049999999999</v>
      </c>
      <c r="P3913" s="16">
        <v>-0.1449059</v>
      </c>
      <c r="Q3913" s="16">
        <v>-1.021752</v>
      </c>
      <c r="R3913" s="16">
        <v>0.48285</v>
      </c>
      <c r="S3913" s="16">
        <v>5.0000000000000001E-3</v>
      </c>
      <c r="T3913" s="16">
        <v>0</v>
      </c>
      <c r="U3913" s="16">
        <v>5.4794999999999998</v>
      </c>
      <c r="V3913" s="16">
        <v>11.082000000000001</v>
      </c>
      <c r="W3913" s="16">
        <v>3.5310000000000001</v>
      </c>
      <c r="X3913" s="16">
        <v>403.40499999999997</v>
      </c>
      <c r="Y3913" s="16">
        <v>24.777899999999999</v>
      </c>
      <c r="Z3913" s="16">
        <v>0.22389999999999999</v>
      </c>
      <c r="AA3913" s="16">
        <v>2.2752500000000002</v>
      </c>
      <c r="AB3913" s="16">
        <v>1.55</v>
      </c>
      <c r="AC3913" s="16">
        <v>23.11</v>
      </c>
      <c r="AD3913" s="16">
        <v>18.899999999999999</v>
      </c>
      <c r="AE3913" s="16">
        <v>3.1598999999999999</v>
      </c>
      <c r="AF3913" s="16">
        <v>0</v>
      </c>
      <c r="AG3913" s="16">
        <v>80343.8</v>
      </c>
      <c r="AH3913" s="16">
        <v>0.15554999999999999</v>
      </c>
      <c r="AI3913" s="16">
        <v>87</v>
      </c>
      <c r="AJ3913" s="16">
        <v>96</v>
      </c>
      <c r="AK3913" s="16">
        <v>-1.1598999999999999</v>
      </c>
      <c r="AL3913" s="16">
        <v>-1.0588</v>
      </c>
      <c r="AM3913" s="16">
        <v>-1.4177999999999999</v>
      </c>
      <c r="AN3913" s="16">
        <v>-1.4622999999999999</v>
      </c>
      <c r="AO3913" s="16">
        <v>-1.4575</v>
      </c>
      <c r="AP3913" s="16">
        <v>-6.0499999999999998E-2</v>
      </c>
      <c r="AR3913" s="16">
        <f t="shared" si="153"/>
        <v>1</v>
      </c>
      <c r="AS3913" s="5">
        <f t="shared" si="152"/>
        <v>6.8713000000000024E-2</v>
      </c>
    </row>
    <row r="3914" spans="1:45" x14ac:dyDescent="0.25">
      <c r="A3914" s="16" t="s">
        <v>406</v>
      </c>
      <c r="B3914" s="16" t="s">
        <v>163</v>
      </c>
      <c r="C3914" s="16" t="s">
        <v>400</v>
      </c>
      <c r="D3914" s="16">
        <v>1995</v>
      </c>
      <c r="E3914" s="16" t="s">
        <v>4536</v>
      </c>
      <c r="F3914" s="16" t="s">
        <v>592</v>
      </c>
      <c r="G3914" s="10">
        <v>1941.38</v>
      </c>
      <c r="H3914" s="73">
        <v>7.5711570000000004</v>
      </c>
      <c r="I3914" s="16" t="s">
        <v>6700</v>
      </c>
      <c r="J3914" s="71">
        <v>0</v>
      </c>
      <c r="K3914" s="71">
        <v>1</v>
      </c>
      <c r="L3914" s="16">
        <v>-1.4315770000000001</v>
      </c>
      <c r="M3914" s="16">
        <v>-0.40357739999999998</v>
      </c>
      <c r="N3914" s="16">
        <v>-0.36615510000000001</v>
      </c>
      <c r="O3914" s="16">
        <v>-1.2871170000000001</v>
      </c>
      <c r="P3914" s="16">
        <v>-0.14764830000000001</v>
      </c>
      <c r="Q3914" s="16">
        <v>-1.001873</v>
      </c>
      <c r="R3914" s="16">
        <v>0.48285</v>
      </c>
      <c r="S3914" s="16">
        <v>5.7000000000000002E-3</v>
      </c>
      <c r="T3914" s="16">
        <v>0</v>
      </c>
      <c r="U3914" s="16">
        <v>5.3734500000000001</v>
      </c>
      <c r="V3914" s="16">
        <v>11.56</v>
      </c>
      <c r="W3914" s="16">
        <v>3.7349999999999999</v>
      </c>
      <c r="X3914" s="16">
        <v>404.39299999999997</v>
      </c>
      <c r="Y3914" s="16">
        <v>26.051100000000002</v>
      </c>
      <c r="Z3914" s="16">
        <v>0.24879999999999999</v>
      </c>
      <c r="AA3914" s="16">
        <v>2.40924</v>
      </c>
      <c r="AB3914" s="16">
        <v>1.55</v>
      </c>
      <c r="AC3914" s="16">
        <v>23.11</v>
      </c>
      <c r="AD3914" s="16">
        <v>15.45</v>
      </c>
      <c r="AE3914" s="16">
        <v>3.0788000000000002</v>
      </c>
      <c r="AF3914" s="16">
        <v>0</v>
      </c>
      <c r="AG3914" s="16">
        <v>84451.3</v>
      </c>
      <c r="AH3914" s="16">
        <v>0.14674999999999999</v>
      </c>
      <c r="AI3914" s="16">
        <v>87</v>
      </c>
      <c r="AJ3914" s="16">
        <v>96</v>
      </c>
      <c r="AK3914" s="16">
        <v>-1.1417999999999999</v>
      </c>
      <c r="AL3914" s="16">
        <v>-1.0349999999999999</v>
      </c>
      <c r="AM3914" s="16">
        <v>-1.3785000000000001</v>
      </c>
      <c r="AN3914" s="16">
        <v>-1.4866999999999999</v>
      </c>
      <c r="AO3914" s="16">
        <v>-1.3819999999999999</v>
      </c>
      <c r="AP3914" s="16">
        <v>-8.43E-2</v>
      </c>
      <c r="AR3914" s="16">
        <f t="shared" si="153"/>
        <v>1</v>
      </c>
      <c r="AS3914" s="5">
        <f t="shared" si="152"/>
        <v>2.9413999999999829E-2</v>
      </c>
    </row>
    <row r="3915" spans="1:45" x14ac:dyDescent="0.25">
      <c r="A3915" s="16" t="s">
        <v>406</v>
      </c>
      <c r="B3915" s="16" t="s">
        <v>163</v>
      </c>
      <c r="C3915" s="16" t="s">
        <v>400</v>
      </c>
      <c r="D3915" s="16">
        <v>1996</v>
      </c>
      <c r="E3915" s="16" t="s">
        <v>4555</v>
      </c>
      <c r="F3915" s="16" t="s">
        <v>592</v>
      </c>
      <c r="G3915" s="10">
        <v>1878.93</v>
      </c>
      <c r="H3915" s="73">
        <v>7.538456</v>
      </c>
      <c r="I3915" s="16" t="s">
        <v>6700</v>
      </c>
      <c r="J3915" s="71">
        <v>0</v>
      </c>
      <c r="K3915" s="71">
        <v>1</v>
      </c>
      <c r="L3915" s="16">
        <v>-1.3684970000000001</v>
      </c>
      <c r="M3915" s="16">
        <v>-0.39944429999999997</v>
      </c>
      <c r="N3915" s="16">
        <v>-0.29484840000000001</v>
      </c>
      <c r="O3915" s="16">
        <v>-1.3296429999999999</v>
      </c>
      <c r="P3915" s="16">
        <v>-0.14402309999999999</v>
      </c>
      <c r="Q3915" s="16">
        <v>-0.89084240000000003</v>
      </c>
      <c r="R3915" s="16">
        <v>0.48285</v>
      </c>
      <c r="S3915" s="16">
        <v>6.3E-3</v>
      </c>
      <c r="T3915" s="16">
        <v>2.0000000000000001E-4</v>
      </c>
      <c r="U3915" s="16">
        <v>5.7759499999999999</v>
      </c>
      <c r="V3915" s="16">
        <v>12.156000000000001</v>
      </c>
      <c r="W3915" s="16">
        <v>3.9009999999999998</v>
      </c>
      <c r="X3915" s="16">
        <v>405.36</v>
      </c>
      <c r="Y3915" s="16">
        <v>27.324300000000001</v>
      </c>
      <c r="Z3915" s="16">
        <v>0.20915</v>
      </c>
      <c r="AA3915" s="16">
        <v>2.3970069999999999</v>
      </c>
      <c r="AB3915" s="16">
        <v>1.55</v>
      </c>
      <c r="AC3915" s="16">
        <v>23.11</v>
      </c>
      <c r="AD3915" s="16">
        <v>15.765000000000001</v>
      </c>
      <c r="AE3915" s="16">
        <v>3.0627</v>
      </c>
      <c r="AF3915" s="16">
        <v>0.39910000000000001</v>
      </c>
      <c r="AG3915" s="16">
        <v>86958.3</v>
      </c>
      <c r="AH3915" s="16">
        <v>0.14505000000000001</v>
      </c>
      <c r="AI3915" s="16">
        <v>87.3</v>
      </c>
      <c r="AJ3915" s="16">
        <v>96</v>
      </c>
      <c r="AK3915" s="16">
        <v>-1.0958000000000001</v>
      </c>
      <c r="AL3915" s="16">
        <v>-0.93069999999999997</v>
      </c>
      <c r="AM3915" s="16">
        <v>-1.1995</v>
      </c>
      <c r="AN3915" s="16">
        <v>-1.6505000000000001</v>
      </c>
      <c r="AO3915" s="16">
        <v>-0.92269999999999996</v>
      </c>
      <c r="AP3915" s="16">
        <v>-0.1099</v>
      </c>
      <c r="AR3915" s="16">
        <f t="shared" si="153"/>
        <v>1</v>
      </c>
      <c r="AS3915" s="5">
        <f t="shared" si="152"/>
        <v>6.3080000000000025E-2</v>
      </c>
    </row>
    <row r="3916" spans="1:45" x14ac:dyDescent="0.25">
      <c r="A3916" s="16" t="s">
        <v>406</v>
      </c>
      <c r="B3916" s="16" t="s">
        <v>163</v>
      </c>
      <c r="C3916" s="16" t="s">
        <v>400</v>
      </c>
      <c r="D3916" s="16">
        <v>1997</v>
      </c>
      <c r="E3916" s="16" t="s">
        <v>4559</v>
      </c>
      <c r="F3916" s="16" t="s">
        <v>592</v>
      </c>
      <c r="G3916" s="10">
        <v>2060.17</v>
      </c>
      <c r="H3916" s="73">
        <v>7.630541</v>
      </c>
      <c r="I3916" s="16" t="s">
        <v>6700</v>
      </c>
      <c r="J3916" s="71">
        <v>0</v>
      </c>
      <c r="K3916" s="71">
        <v>1</v>
      </c>
      <c r="L3916" s="16">
        <v>-1.299229</v>
      </c>
      <c r="M3916" s="16">
        <v>-0.39644570000000001</v>
      </c>
      <c r="N3916" s="16">
        <v>-0.26729000000000003</v>
      </c>
      <c r="O3916" s="16">
        <v>-1.241976</v>
      </c>
      <c r="P3916" s="16">
        <v>-0.1120958</v>
      </c>
      <c r="Q3916" s="16">
        <v>-0.89025920000000003</v>
      </c>
      <c r="R3916" s="16">
        <v>0.48285</v>
      </c>
      <c r="S3916" s="16">
        <v>6.6E-3</v>
      </c>
      <c r="T3916" s="16">
        <v>4.0000000000000002E-4</v>
      </c>
      <c r="U3916" s="16">
        <v>5.8086500000000001</v>
      </c>
      <c r="V3916" s="16">
        <v>12.752000000000001</v>
      </c>
      <c r="W3916" s="16">
        <v>4.0670000000000002</v>
      </c>
      <c r="X3916" s="16">
        <v>405.56400000000002</v>
      </c>
      <c r="Y3916" s="16">
        <v>28.5975</v>
      </c>
      <c r="Z3916" s="16">
        <v>0.23724999999999999</v>
      </c>
      <c r="AA3916" s="16">
        <v>2.3742860000000001</v>
      </c>
      <c r="AB3916" s="16">
        <v>1.55</v>
      </c>
      <c r="AC3916" s="16">
        <v>23.11</v>
      </c>
      <c r="AD3916" s="16">
        <v>16.350000000000001</v>
      </c>
      <c r="AE3916" s="16">
        <v>3.8883000000000001</v>
      </c>
      <c r="AF3916" s="16">
        <v>3.9754999999999998</v>
      </c>
      <c r="AG3916" s="16">
        <v>91143.7</v>
      </c>
      <c r="AH3916" s="16">
        <v>0.15805</v>
      </c>
      <c r="AI3916" s="16">
        <v>87.7</v>
      </c>
      <c r="AJ3916" s="16">
        <v>96</v>
      </c>
      <c r="AK3916" s="16">
        <v>-1.1022000000000001</v>
      </c>
      <c r="AL3916" s="16">
        <v>-0.92400000000000004</v>
      </c>
      <c r="AM3916" s="16">
        <v>-1.1951000000000001</v>
      </c>
      <c r="AN3916" s="16">
        <v>-1.6532</v>
      </c>
      <c r="AO3916" s="16">
        <v>-0.92949999999999999</v>
      </c>
      <c r="AP3916" s="16">
        <v>-0.10199999999999999</v>
      </c>
      <c r="AR3916" s="16">
        <f t="shared" si="153"/>
        <v>1</v>
      </c>
      <c r="AS3916" s="5">
        <f t="shared" si="152"/>
        <v>6.9268000000000107E-2</v>
      </c>
    </row>
    <row r="3917" spans="1:45" x14ac:dyDescent="0.25">
      <c r="A3917" s="16" t="s">
        <v>406</v>
      </c>
      <c r="B3917" s="16" t="s">
        <v>163</v>
      </c>
      <c r="C3917" s="16" t="s">
        <v>400</v>
      </c>
      <c r="D3917" s="16">
        <v>1998</v>
      </c>
      <c r="E3917" s="16" t="s">
        <v>4545</v>
      </c>
      <c r="F3917" s="16" t="s">
        <v>592</v>
      </c>
      <c r="G3917" s="10">
        <v>2296.0500000000002</v>
      </c>
      <c r="H3917" s="73">
        <v>7.738944</v>
      </c>
      <c r="I3917" s="16" t="s">
        <v>6700</v>
      </c>
      <c r="J3917" s="71">
        <v>0</v>
      </c>
      <c r="K3917" s="71">
        <v>1</v>
      </c>
      <c r="L3917" s="16">
        <v>-1.307717</v>
      </c>
      <c r="M3917" s="16">
        <v>-0.46864460000000002</v>
      </c>
      <c r="N3917" s="16">
        <v>-0.25573659999999998</v>
      </c>
      <c r="O3917" s="16">
        <v>-1.215314</v>
      </c>
      <c r="P3917" s="16">
        <v>-0.101324</v>
      </c>
      <c r="Q3917" s="16">
        <v>-0.88969410000000004</v>
      </c>
      <c r="R3917" s="16">
        <v>0.3357</v>
      </c>
      <c r="S3917" s="16">
        <v>8.2500000000000004E-3</v>
      </c>
      <c r="T3917" s="16">
        <v>5.9999999999999995E-4</v>
      </c>
      <c r="U3917" s="16">
        <v>5.7223499999999996</v>
      </c>
      <c r="V3917" s="16">
        <v>13.348000000000001</v>
      </c>
      <c r="W3917" s="16">
        <v>4.2329999999999997</v>
      </c>
      <c r="X3917" s="16">
        <v>405.221</v>
      </c>
      <c r="Y3917" s="16">
        <v>29.870699999999999</v>
      </c>
      <c r="Z3917" s="16">
        <v>0.23225000000000001</v>
      </c>
      <c r="AA3917" s="16">
        <v>2.3490419999999999</v>
      </c>
      <c r="AB3917" s="16">
        <v>1.55</v>
      </c>
      <c r="AC3917" s="16">
        <v>23.11</v>
      </c>
      <c r="AD3917" s="16">
        <v>17</v>
      </c>
      <c r="AE3917" s="16">
        <v>5.6120999999999999</v>
      </c>
      <c r="AF3917" s="16">
        <v>7.5518000000000001</v>
      </c>
      <c r="AG3917" s="16">
        <v>96427.3</v>
      </c>
      <c r="AH3917" s="16">
        <v>0.12025</v>
      </c>
      <c r="AI3917" s="16">
        <v>88</v>
      </c>
      <c r="AJ3917" s="16">
        <v>95</v>
      </c>
      <c r="AK3917" s="16">
        <v>-1.1086</v>
      </c>
      <c r="AL3917" s="16">
        <v>-0.9173</v>
      </c>
      <c r="AM3917" s="16">
        <v>-1.1907000000000001</v>
      </c>
      <c r="AN3917" s="16">
        <v>-1.6558999999999999</v>
      </c>
      <c r="AO3917" s="16">
        <v>-0.93630000000000002</v>
      </c>
      <c r="AP3917" s="16">
        <v>-9.4200000000000006E-2</v>
      </c>
      <c r="AR3917" s="16">
        <f t="shared" si="153"/>
        <v>1</v>
      </c>
      <c r="AS3917" s="5">
        <f t="shared" si="152"/>
        <v>-8.4880000000000511E-3</v>
      </c>
    </row>
    <row r="3918" spans="1:45" x14ac:dyDescent="0.25">
      <c r="A3918" s="16" t="s">
        <v>406</v>
      </c>
      <c r="B3918" s="16" t="s">
        <v>163</v>
      </c>
      <c r="C3918" s="16" t="s">
        <v>400</v>
      </c>
      <c r="D3918" s="16">
        <v>1999</v>
      </c>
      <c r="E3918" s="16" t="s">
        <v>4532</v>
      </c>
      <c r="F3918" s="16" t="s">
        <v>592</v>
      </c>
      <c r="G3918" s="10">
        <v>2423.4499999999998</v>
      </c>
      <c r="H3918" s="73">
        <v>7.7929459999999997</v>
      </c>
      <c r="I3918" s="16" t="s">
        <v>6700</v>
      </c>
      <c r="J3918" s="71">
        <v>0</v>
      </c>
      <c r="K3918" s="71">
        <v>1</v>
      </c>
      <c r="L3918" s="16">
        <v>-1.232515</v>
      </c>
      <c r="M3918" s="16">
        <v>-0.38609939999999998</v>
      </c>
      <c r="N3918" s="16">
        <v>-0.30268889999999998</v>
      </c>
      <c r="O3918" s="16">
        <v>-1.081148</v>
      </c>
      <c r="P3918" s="16">
        <v>-8.7656600000000001E-2</v>
      </c>
      <c r="Q3918" s="16">
        <v>-0.90864069999999997</v>
      </c>
      <c r="R3918" s="16">
        <v>0.48285</v>
      </c>
      <c r="S3918" s="16">
        <v>8.3499999999999998E-3</v>
      </c>
      <c r="T3918" s="16">
        <v>8.0000000000000004E-4</v>
      </c>
      <c r="U3918" s="16">
        <v>5.1654</v>
      </c>
      <c r="V3918" s="16">
        <v>13.944000000000001</v>
      </c>
      <c r="W3918" s="16">
        <v>4.399</v>
      </c>
      <c r="X3918" s="16">
        <v>403.46499999999997</v>
      </c>
      <c r="Y3918" s="16">
        <v>31.143899999999999</v>
      </c>
      <c r="Z3918" s="16">
        <v>0.26179999999999998</v>
      </c>
      <c r="AA3918" s="16">
        <v>2.1975750000000001</v>
      </c>
      <c r="AB3918" s="16">
        <v>1.55</v>
      </c>
      <c r="AC3918" s="16">
        <v>23.11</v>
      </c>
      <c r="AD3918" s="16">
        <v>20.9</v>
      </c>
      <c r="AE3918" s="16">
        <v>7.1677999999999997</v>
      </c>
      <c r="AF3918" s="16">
        <v>11.1281</v>
      </c>
      <c r="AG3918" s="16">
        <v>103891</v>
      </c>
      <c r="AH3918" s="16">
        <v>0.11874999999999999</v>
      </c>
      <c r="AI3918" s="16">
        <v>88.3</v>
      </c>
      <c r="AJ3918" s="16">
        <v>92.9</v>
      </c>
      <c r="AK3918" s="16">
        <v>-1.1285000000000001</v>
      </c>
      <c r="AL3918" s="16">
        <v>-0.94430000000000003</v>
      </c>
      <c r="AM3918" s="16">
        <v>-1.2241</v>
      </c>
      <c r="AN3918" s="16">
        <v>-1.6567000000000001</v>
      </c>
      <c r="AO3918" s="16">
        <v>-0.95069999999999999</v>
      </c>
      <c r="AP3918" s="16">
        <v>-0.1056</v>
      </c>
      <c r="AR3918" s="16">
        <f t="shared" si="153"/>
        <v>1</v>
      </c>
      <c r="AS3918" s="5">
        <f t="shared" si="152"/>
        <v>7.5201999999999991E-2</v>
      </c>
    </row>
    <row r="3919" spans="1:45" x14ac:dyDescent="0.25">
      <c r="A3919" s="16" t="s">
        <v>406</v>
      </c>
      <c r="B3919" s="16" t="s">
        <v>163</v>
      </c>
      <c r="C3919" s="16" t="s">
        <v>400</v>
      </c>
      <c r="D3919" s="16">
        <v>2000</v>
      </c>
      <c r="E3919" s="16" t="s">
        <v>4546</v>
      </c>
      <c r="F3919" s="16" t="s">
        <v>592</v>
      </c>
      <c r="G3919" s="10">
        <v>2160.1799999999998</v>
      </c>
      <c r="H3919" s="73">
        <v>7.6779479999999998</v>
      </c>
      <c r="J3919" s="71">
        <v>0</v>
      </c>
      <c r="K3919" s="71">
        <v>1</v>
      </c>
      <c r="L3919" s="16">
        <v>-1.2136960000000001</v>
      </c>
      <c r="M3919" s="16">
        <v>-0.38164179999999998</v>
      </c>
      <c r="N3919" s="16">
        <v>-0.2185107</v>
      </c>
      <c r="O3919" s="16">
        <v>-1.0749930000000001</v>
      </c>
      <c r="P3919" s="16">
        <v>-0.12039619999999999</v>
      </c>
      <c r="Q3919" s="16">
        <v>-0.9276025</v>
      </c>
      <c r="R3919" s="16">
        <v>0.48285</v>
      </c>
      <c r="S3919" s="16">
        <v>8.0499999999999999E-3</v>
      </c>
      <c r="T3919" s="16">
        <v>1.4E-3</v>
      </c>
      <c r="U3919" s="16">
        <v>5.7072000000000003</v>
      </c>
      <c r="V3919" s="16">
        <v>14.54</v>
      </c>
      <c r="W3919" s="16">
        <v>4.5650000000000004</v>
      </c>
      <c r="X3919" s="16">
        <v>404.15199999999999</v>
      </c>
      <c r="Y3919" s="16">
        <v>32.417099999999998</v>
      </c>
      <c r="Z3919" s="16">
        <v>0.26384999999999997</v>
      </c>
      <c r="AA3919" s="16">
        <v>2.2713670000000001</v>
      </c>
      <c r="AB3919" s="16">
        <v>1.55</v>
      </c>
      <c r="AC3919" s="16">
        <v>23.11</v>
      </c>
      <c r="AD3919" s="16">
        <v>19</v>
      </c>
      <c r="AE3919" s="16">
        <v>8.4945000000000004</v>
      </c>
      <c r="AF3919" s="16">
        <v>0.2208</v>
      </c>
      <c r="AG3919" s="16">
        <v>112638</v>
      </c>
      <c r="AH3919" s="16">
        <v>0.1139</v>
      </c>
      <c r="AI3919" s="16">
        <v>88.6</v>
      </c>
      <c r="AJ3919" s="16">
        <v>90.9</v>
      </c>
      <c r="AK3919" s="16">
        <v>-1.1485000000000001</v>
      </c>
      <c r="AL3919" s="16">
        <v>-0.97130000000000005</v>
      </c>
      <c r="AM3919" s="16">
        <v>-1.2575000000000001</v>
      </c>
      <c r="AN3919" s="16">
        <v>-1.6576</v>
      </c>
      <c r="AO3919" s="16">
        <v>-0.96509999999999996</v>
      </c>
      <c r="AP3919" s="16">
        <v>-0.1169</v>
      </c>
      <c r="AR3919" s="16">
        <f t="shared" si="153"/>
        <v>1</v>
      </c>
      <c r="AS3919" s="5">
        <f t="shared" si="152"/>
        <v>1.8818999999999919E-2</v>
      </c>
    </row>
    <row r="3920" spans="1:45" x14ac:dyDescent="0.25">
      <c r="A3920" s="16" t="s">
        <v>406</v>
      </c>
      <c r="B3920" s="16" t="s">
        <v>163</v>
      </c>
      <c r="C3920" s="16" t="s">
        <v>400</v>
      </c>
      <c r="D3920" s="16">
        <v>2001</v>
      </c>
      <c r="E3920" s="16" t="s">
        <v>4547</v>
      </c>
      <c r="F3920" s="16" t="s">
        <v>592</v>
      </c>
      <c r="G3920" s="10">
        <v>1909.63</v>
      </c>
      <c r="H3920" s="73">
        <v>7.554665</v>
      </c>
      <c r="J3920" s="71">
        <v>0</v>
      </c>
      <c r="K3920" s="71">
        <v>1</v>
      </c>
      <c r="L3920" s="16">
        <v>-1.2089749999999999</v>
      </c>
      <c r="M3920" s="16">
        <v>-0.37629249999999997</v>
      </c>
      <c r="N3920" s="16">
        <v>-0.2010439</v>
      </c>
      <c r="O3920" s="16">
        <v>-1.0554889999999999</v>
      </c>
      <c r="P3920" s="16">
        <v>-0.12955</v>
      </c>
      <c r="Q3920" s="16">
        <v>-0.95122150000000005</v>
      </c>
      <c r="R3920" s="16">
        <v>0.51024999999999998</v>
      </c>
      <c r="S3920" s="16">
        <v>6.2500000000000003E-3</v>
      </c>
      <c r="T3920" s="16">
        <v>1.1000000000000001E-3</v>
      </c>
      <c r="U3920" s="16">
        <v>5.7006500000000004</v>
      </c>
      <c r="V3920" s="16">
        <v>14.919</v>
      </c>
      <c r="W3920" s="16">
        <v>4.7839999999999998</v>
      </c>
      <c r="X3920" s="16">
        <v>403.65199999999999</v>
      </c>
      <c r="Y3920" s="16">
        <v>33.690300000000001</v>
      </c>
      <c r="Z3920" s="16">
        <v>0.24759999999999999</v>
      </c>
      <c r="AA3920" s="16">
        <v>2.2053430000000001</v>
      </c>
      <c r="AB3920" s="16">
        <v>1.55</v>
      </c>
      <c r="AC3920" s="16">
        <v>23.11</v>
      </c>
      <c r="AD3920" s="16">
        <v>20.7</v>
      </c>
      <c r="AE3920" s="16">
        <v>7.7535999999999996</v>
      </c>
      <c r="AF3920" s="16">
        <v>5.3451000000000004</v>
      </c>
      <c r="AG3920" s="16">
        <v>118851</v>
      </c>
      <c r="AH3920" s="16">
        <v>0.11855</v>
      </c>
      <c r="AI3920" s="16">
        <v>88.9</v>
      </c>
      <c r="AJ3920" s="16">
        <v>88.8</v>
      </c>
      <c r="AK3920" s="16">
        <v>-1.1512</v>
      </c>
      <c r="AL3920" s="16">
        <v>-0.97170000000000001</v>
      </c>
      <c r="AM3920" s="16">
        <v>-1.1656</v>
      </c>
      <c r="AN3920" s="16">
        <v>-1.7105999999999999</v>
      </c>
      <c r="AO3920" s="16">
        <v>-1.0055000000000001</v>
      </c>
      <c r="AP3920" s="16">
        <v>-0.24979999999999999</v>
      </c>
      <c r="AR3920" s="16">
        <f t="shared" si="153"/>
        <v>1</v>
      </c>
      <c r="AS3920" s="5">
        <f t="shared" si="152"/>
        <v>4.7210000000001973E-3</v>
      </c>
    </row>
    <row r="3921" spans="1:45" x14ac:dyDescent="0.25">
      <c r="A3921" s="16" t="s">
        <v>406</v>
      </c>
      <c r="B3921" s="16" t="s">
        <v>163</v>
      </c>
      <c r="C3921" s="16" t="s">
        <v>400</v>
      </c>
      <c r="D3921" s="16">
        <v>2002</v>
      </c>
      <c r="E3921" s="16" t="s">
        <v>4554</v>
      </c>
      <c r="F3921" s="16" t="s">
        <v>592</v>
      </c>
      <c r="G3921" s="10">
        <v>1628.97</v>
      </c>
      <c r="H3921" s="73">
        <v>7.3957050000000004</v>
      </c>
      <c r="J3921" s="71">
        <v>0</v>
      </c>
      <c r="K3921" s="71">
        <v>1</v>
      </c>
      <c r="L3921" s="16">
        <v>-1.218537</v>
      </c>
      <c r="M3921" s="16">
        <v>-0.41219810000000001</v>
      </c>
      <c r="N3921" s="16">
        <v>-0.18852669999999999</v>
      </c>
      <c r="O3921" s="16">
        <v>-1.0186029999999999</v>
      </c>
      <c r="P3921" s="16">
        <v>-0.14362340000000001</v>
      </c>
      <c r="Q3921" s="16">
        <v>-0.97482290000000005</v>
      </c>
      <c r="R3921" s="16">
        <v>0.44</v>
      </c>
      <c r="S3921" s="16">
        <v>6.4000000000000003E-3</v>
      </c>
      <c r="T3921" s="16">
        <v>1.2999999999999999E-3</v>
      </c>
      <c r="U3921" s="16">
        <v>5.4882499999999999</v>
      </c>
      <c r="V3921" s="16">
        <v>15.298</v>
      </c>
      <c r="W3921" s="16">
        <v>4.9939999999999998</v>
      </c>
      <c r="X3921" s="16">
        <v>405.85399999999998</v>
      </c>
      <c r="Y3921" s="16">
        <v>34.963500000000003</v>
      </c>
      <c r="Z3921" s="16">
        <v>0.24065</v>
      </c>
      <c r="AA3921" s="16">
        <v>2.1393179999999998</v>
      </c>
      <c r="AB3921" s="16">
        <v>1.55</v>
      </c>
      <c r="AC3921" s="16">
        <v>23.11</v>
      </c>
      <c r="AD3921" s="16">
        <v>22.4</v>
      </c>
      <c r="AE3921" s="16">
        <v>7.1916000000000002</v>
      </c>
      <c r="AF3921" s="16">
        <v>7.4802999999999997</v>
      </c>
      <c r="AG3921" s="16">
        <v>123621</v>
      </c>
      <c r="AH3921" s="16">
        <v>0.12909999999999999</v>
      </c>
      <c r="AI3921" s="16">
        <v>89.2</v>
      </c>
      <c r="AJ3921" s="16">
        <v>86.7</v>
      </c>
      <c r="AK3921" s="16">
        <v>-1.1537999999999999</v>
      </c>
      <c r="AL3921" s="16">
        <v>-0.97209999999999996</v>
      </c>
      <c r="AM3921" s="16">
        <v>-1.0736000000000001</v>
      </c>
      <c r="AN3921" s="16">
        <v>-1.7636000000000001</v>
      </c>
      <c r="AO3921" s="16">
        <v>-1.0459000000000001</v>
      </c>
      <c r="AP3921" s="16">
        <v>-0.38279999999999997</v>
      </c>
      <c r="AR3921" s="16">
        <f t="shared" si="153"/>
        <v>1</v>
      </c>
      <c r="AS3921" s="5">
        <f t="shared" si="152"/>
        <v>-9.5620000000000704E-3</v>
      </c>
    </row>
    <row r="3922" spans="1:45" x14ac:dyDescent="0.25">
      <c r="A3922" s="16" t="s">
        <v>406</v>
      </c>
      <c r="B3922" s="16" t="s">
        <v>163</v>
      </c>
      <c r="C3922" s="16" t="s">
        <v>400</v>
      </c>
      <c r="D3922" s="16">
        <v>2003</v>
      </c>
      <c r="E3922" s="16" t="s">
        <v>4542</v>
      </c>
      <c r="F3922" s="16" t="s">
        <v>592</v>
      </c>
      <c r="G3922" s="10">
        <v>1810.43</v>
      </c>
      <c r="H3922" s="73">
        <v>7.5013189999999996</v>
      </c>
      <c r="J3922" s="71">
        <v>0</v>
      </c>
      <c r="K3922" s="71">
        <v>1</v>
      </c>
      <c r="L3922" s="16">
        <v>-1.144881</v>
      </c>
      <c r="M3922" s="16">
        <v>-0.36942839999999999</v>
      </c>
      <c r="N3922" s="16">
        <v>-0.10029349999999999</v>
      </c>
      <c r="O3922" s="16">
        <v>-1.003646</v>
      </c>
      <c r="P3922" s="16">
        <v>-0.15260860000000001</v>
      </c>
      <c r="Q3922" s="16">
        <v>-0.94405419999999995</v>
      </c>
      <c r="R3922" s="16">
        <v>0.5181</v>
      </c>
      <c r="S3922" s="16">
        <v>5.7000000000000002E-3</v>
      </c>
      <c r="T3922" s="16">
        <v>1.6000000000000001E-3</v>
      </c>
      <c r="U3922" s="16">
        <v>5.9074999999999998</v>
      </c>
      <c r="V3922" s="16">
        <v>15.677</v>
      </c>
      <c r="W3922" s="16">
        <v>5.141</v>
      </c>
      <c r="X3922" s="16">
        <v>410.10899999999998</v>
      </c>
      <c r="Y3922" s="16">
        <v>36.236699999999999</v>
      </c>
      <c r="Z3922" s="16">
        <v>0.25164999999999998</v>
      </c>
      <c r="AA3922" s="16">
        <v>2.2364130000000002</v>
      </c>
      <c r="AB3922" s="16">
        <v>1.55</v>
      </c>
      <c r="AC3922" s="16">
        <v>23.11</v>
      </c>
      <c r="AD3922" s="16">
        <v>19.899999999999999</v>
      </c>
      <c r="AE3922" s="16">
        <v>7.1060999999999996</v>
      </c>
      <c r="AF3922" s="16">
        <v>7.7072000000000003</v>
      </c>
      <c r="AG3922" s="16">
        <v>123242</v>
      </c>
      <c r="AH3922" s="16">
        <v>0.15670000000000001</v>
      </c>
      <c r="AI3922" s="16">
        <v>89.5</v>
      </c>
      <c r="AJ3922" s="16">
        <v>84.6</v>
      </c>
      <c r="AK3922" s="16">
        <v>-1.228</v>
      </c>
      <c r="AL3922" s="16">
        <v>-1.0988</v>
      </c>
      <c r="AM3922" s="16">
        <v>-1.304</v>
      </c>
      <c r="AN3922" s="16">
        <v>-1.3517999999999999</v>
      </c>
      <c r="AO3922" s="16">
        <v>-1.0644</v>
      </c>
      <c r="AP3922" s="16">
        <v>-0.12690000000000001</v>
      </c>
      <c r="AR3922" s="16">
        <f t="shared" si="153"/>
        <v>1</v>
      </c>
      <c r="AS3922" s="5">
        <f t="shared" si="152"/>
        <v>7.3655999999999944E-2</v>
      </c>
    </row>
    <row r="3923" spans="1:45" x14ac:dyDescent="0.25">
      <c r="A3923" s="16" t="s">
        <v>406</v>
      </c>
      <c r="B3923" s="16" t="s">
        <v>163</v>
      </c>
      <c r="C3923" s="16" t="s">
        <v>400</v>
      </c>
      <c r="D3923" s="16">
        <v>2004</v>
      </c>
      <c r="E3923" s="16" t="s">
        <v>4538</v>
      </c>
      <c r="F3923" s="16" t="s">
        <v>592</v>
      </c>
      <c r="G3923" s="10">
        <v>1947.28</v>
      </c>
      <c r="H3923" s="73">
        <v>7.5741909999999999</v>
      </c>
      <c r="J3923" s="71">
        <v>0</v>
      </c>
      <c r="K3923" s="71">
        <v>1</v>
      </c>
      <c r="L3923" s="16">
        <v>-0.97048440000000002</v>
      </c>
      <c r="M3923" s="16">
        <v>-0.38750370000000001</v>
      </c>
      <c r="N3923" s="16">
        <v>-7.7235799999999993E-2</v>
      </c>
      <c r="O3923" s="16">
        <v>-0.97430680000000003</v>
      </c>
      <c r="P3923" s="16">
        <v>-0.1482031</v>
      </c>
      <c r="Q3923" s="16">
        <v>-0.57935510000000001</v>
      </c>
      <c r="R3923" s="16">
        <v>0.48285</v>
      </c>
      <c r="S3923" s="16">
        <v>6.4999999999999997E-3</v>
      </c>
      <c r="T3923" s="16">
        <v>1.4E-3</v>
      </c>
      <c r="U3923" s="16">
        <v>5.9407500000000004</v>
      </c>
      <c r="V3923" s="16">
        <v>16.056000000000001</v>
      </c>
      <c r="W3923" s="16">
        <v>5.2880000000000003</v>
      </c>
      <c r="X3923" s="16">
        <v>410.50900000000001</v>
      </c>
      <c r="Y3923" s="16">
        <v>37.509900000000002</v>
      </c>
      <c r="Z3923" s="16">
        <v>0.27455000000000002</v>
      </c>
      <c r="AA3923" s="16">
        <v>2.3566150000000001</v>
      </c>
      <c r="AB3923" s="16">
        <v>1.55</v>
      </c>
      <c r="AC3923" s="16">
        <v>23.11</v>
      </c>
      <c r="AD3923" s="16">
        <v>16.805</v>
      </c>
      <c r="AE3923" s="16">
        <v>7.7786999999999997</v>
      </c>
      <c r="AF3923" s="16">
        <v>12.511799999999999</v>
      </c>
      <c r="AG3923" s="16">
        <v>128927</v>
      </c>
      <c r="AH3923" s="16">
        <v>0.15440000000000001</v>
      </c>
      <c r="AI3923" s="16">
        <v>89.9</v>
      </c>
      <c r="AJ3923" s="16">
        <v>82.4</v>
      </c>
      <c r="AK3923" s="16">
        <v>-0.82379999999999998</v>
      </c>
      <c r="AL3923" s="16">
        <v>-0.41880000000000001</v>
      </c>
      <c r="AM3923" s="16">
        <v>-0.8216</v>
      </c>
      <c r="AN3923" s="16">
        <v>-1.1006</v>
      </c>
      <c r="AO3923" s="16">
        <v>-0.64</v>
      </c>
      <c r="AP3923" s="16">
        <v>-0.26850000000000002</v>
      </c>
      <c r="AR3923" s="16">
        <f t="shared" si="153"/>
        <v>1</v>
      </c>
      <c r="AS3923" s="5">
        <f t="shared" si="152"/>
        <v>0.17439660000000001</v>
      </c>
    </row>
    <row r="3924" spans="1:45" x14ac:dyDescent="0.25">
      <c r="A3924" s="16" t="s">
        <v>406</v>
      </c>
      <c r="B3924" s="16" t="s">
        <v>163</v>
      </c>
      <c r="C3924" s="16" t="s">
        <v>400</v>
      </c>
      <c r="D3924" s="16">
        <v>2005</v>
      </c>
      <c r="E3924" s="16" t="s">
        <v>4556</v>
      </c>
      <c r="F3924" s="16" t="s">
        <v>592</v>
      </c>
      <c r="G3924" s="10">
        <v>2103.13</v>
      </c>
      <c r="H3924" s="73">
        <v>7.6511839999999998</v>
      </c>
      <c r="J3924" s="71">
        <v>0</v>
      </c>
      <c r="K3924" s="71">
        <v>1</v>
      </c>
      <c r="L3924" s="16">
        <v>-1.0830519999999999</v>
      </c>
      <c r="M3924" s="16">
        <v>-0.379413</v>
      </c>
      <c r="N3924" s="16">
        <v>-9.72909E-2</v>
      </c>
      <c r="O3924" s="16">
        <v>-0.96572230000000003</v>
      </c>
      <c r="P3924" s="16">
        <v>-0.13463810000000001</v>
      </c>
      <c r="Q3924" s="16">
        <v>-0.85334750000000004</v>
      </c>
      <c r="R3924" s="16">
        <v>0.48285</v>
      </c>
      <c r="S3924" s="16">
        <v>7.9000000000000008E-3</v>
      </c>
      <c r="T3924" s="16">
        <v>1.6999999999999999E-3</v>
      </c>
      <c r="U3924" s="16">
        <v>5.7996999999999996</v>
      </c>
      <c r="V3924" s="16">
        <v>16.434999999999999</v>
      </c>
      <c r="W3924" s="16">
        <v>5.415</v>
      </c>
      <c r="X3924" s="16">
        <v>407.21300000000002</v>
      </c>
      <c r="Y3924" s="16">
        <v>33.3705</v>
      </c>
      <c r="Z3924" s="16">
        <v>0.33465</v>
      </c>
      <c r="AA3924" s="16">
        <v>2.3995310000000001</v>
      </c>
      <c r="AB3924" s="16">
        <v>1.55</v>
      </c>
      <c r="AC3924" s="16">
        <v>23.11</v>
      </c>
      <c r="AD3924" s="16">
        <v>15.7</v>
      </c>
      <c r="AE3924" s="16">
        <v>9.4673999999999996</v>
      </c>
      <c r="AF3924" s="16">
        <v>15.944000000000001</v>
      </c>
      <c r="AG3924" s="16">
        <v>135638</v>
      </c>
      <c r="AH3924" s="16">
        <v>0.15060000000000001</v>
      </c>
      <c r="AI3924" s="16">
        <v>90.2</v>
      </c>
      <c r="AJ3924" s="16">
        <v>80.3</v>
      </c>
      <c r="AK3924" s="16">
        <v>-0.85329999999999995</v>
      </c>
      <c r="AL3924" s="16">
        <v>-0.97419999999999995</v>
      </c>
      <c r="AM3924" s="16">
        <v>-1.0787</v>
      </c>
      <c r="AN3924" s="16">
        <v>-1.367</v>
      </c>
      <c r="AO3924" s="16">
        <v>-1.0345</v>
      </c>
      <c r="AP3924" s="16">
        <v>-0.35149999999999998</v>
      </c>
      <c r="AR3924" s="16">
        <f t="shared" si="153"/>
        <v>1</v>
      </c>
      <c r="AS3924" s="5">
        <f t="shared" si="152"/>
        <v>-0.11256759999999988</v>
      </c>
    </row>
    <row r="3925" spans="1:45" x14ac:dyDescent="0.25">
      <c r="A3925" s="16" t="s">
        <v>406</v>
      </c>
      <c r="B3925" s="16" t="s">
        <v>163</v>
      </c>
      <c r="C3925" s="16" t="s">
        <v>400</v>
      </c>
      <c r="D3925" s="16">
        <v>2006</v>
      </c>
      <c r="E3925" s="16" t="s">
        <v>4533</v>
      </c>
      <c r="F3925" s="16" t="s">
        <v>592</v>
      </c>
      <c r="G3925" s="10">
        <v>1970.11</v>
      </c>
      <c r="H3925" s="73">
        <v>7.5858439999999998</v>
      </c>
      <c r="J3925" s="71">
        <v>0</v>
      </c>
      <c r="K3925" s="71">
        <v>1</v>
      </c>
      <c r="L3925" s="16">
        <v>-0.92753790000000003</v>
      </c>
      <c r="M3925" s="16">
        <v>-0.35230139999999999</v>
      </c>
      <c r="N3925" s="16">
        <v>-0.1107819</v>
      </c>
      <c r="O3925" s="16">
        <v>-0.65912800000000005</v>
      </c>
      <c r="P3925" s="16">
        <v>-0.14030670000000001</v>
      </c>
      <c r="Q3925" s="16">
        <v>-0.82893760000000005</v>
      </c>
      <c r="R3925" s="16">
        <v>0.51075000000000004</v>
      </c>
      <c r="S3925" s="16">
        <v>1.055E-2</v>
      </c>
      <c r="T3925" s="16">
        <v>1.9E-3</v>
      </c>
      <c r="U3925" s="16">
        <v>5.7866999999999997</v>
      </c>
      <c r="V3925" s="16">
        <v>16.87</v>
      </c>
      <c r="W3925" s="16">
        <v>5.5780000000000003</v>
      </c>
      <c r="X3925" s="16">
        <v>402.30599999999998</v>
      </c>
      <c r="Y3925" s="16">
        <v>42.874600000000001</v>
      </c>
      <c r="Z3925" s="16">
        <v>0.38140000000000002</v>
      </c>
      <c r="AA3925" s="16">
        <v>2.3568099999999998</v>
      </c>
      <c r="AB3925" s="16">
        <v>1.55</v>
      </c>
      <c r="AC3925" s="16">
        <v>23.11</v>
      </c>
      <c r="AD3925" s="16">
        <v>16.8</v>
      </c>
      <c r="AE3925" s="16">
        <v>8.8490000000000002</v>
      </c>
      <c r="AF3925" s="16">
        <v>22.584199999999999</v>
      </c>
      <c r="AG3925" s="16">
        <v>140133</v>
      </c>
      <c r="AH3925" s="16">
        <v>0.15110000000000001</v>
      </c>
      <c r="AI3925" s="16">
        <v>90.5</v>
      </c>
      <c r="AJ3925" s="16">
        <v>78.2</v>
      </c>
      <c r="AK3925" s="16">
        <v>-0.53</v>
      </c>
      <c r="AL3925" s="16">
        <v>-0.88200000000000001</v>
      </c>
      <c r="AM3925" s="16">
        <v>-1.0323</v>
      </c>
      <c r="AN3925" s="16">
        <v>-1.6940999999999999</v>
      </c>
      <c r="AO3925" s="16">
        <v>-1.0199</v>
      </c>
      <c r="AP3925" s="16">
        <v>-0.40050000000000002</v>
      </c>
      <c r="AR3925" s="16">
        <f t="shared" si="153"/>
        <v>1</v>
      </c>
      <c r="AS3925" s="5">
        <f t="shared" si="152"/>
        <v>0.15551409999999988</v>
      </c>
    </row>
    <row r="3926" spans="1:45" x14ac:dyDescent="0.25">
      <c r="A3926" s="16" t="s">
        <v>406</v>
      </c>
      <c r="B3926" s="16" t="s">
        <v>163</v>
      </c>
      <c r="C3926" s="16" t="s">
        <v>400</v>
      </c>
      <c r="D3926" s="16">
        <v>2007</v>
      </c>
      <c r="E3926" s="16" t="s">
        <v>4543</v>
      </c>
      <c r="F3926" s="16" t="s">
        <v>592</v>
      </c>
      <c r="G3926" s="10">
        <v>2046.97</v>
      </c>
      <c r="H3926" s="73">
        <v>7.6241159999999999</v>
      </c>
      <c r="J3926" s="71">
        <v>0</v>
      </c>
      <c r="K3926" s="71">
        <v>1</v>
      </c>
      <c r="L3926" s="16">
        <v>-0.94943049999999996</v>
      </c>
      <c r="M3926" s="16">
        <v>-0.3628401</v>
      </c>
      <c r="N3926" s="16">
        <v>-5.7860700000000001E-2</v>
      </c>
      <c r="O3926" s="16">
        <v>-0.6183111</v>
      </c>
      <c r="P3926" s="16">
        <v>-0.1392912</v>
      </c>
      <c r="Q3926" s="16">
        <v>-0.9694585</v>
      </c>
      <c r="R3926" s="16">
        <v>0.48285</v>
      </c>
      <c r="S3926" s="16">
        <v>1.1050000000000001E-2</v>
      </c>
      <c r="T3926" s="16">
        <v>2.2000000000000001E-3</v>
      </c>
      <c r="U3926" s="16">
        <v>5.7937000000000003</v>
      </c>
      <c r="V3926" s="16">
        <v>17.305</v>
      </c>
      <c r="W3926" s="16">
        <v>5.8109999999999999</v>
      </c>
      <c r="X3926" s="16">
        <v>406.82</v>
      </c>
      <c r="Y3926" s="16">
        <v>42.340699999999998</v>
      </c>
      <c r="Z3926" s="16">
        <v>0.40515000000000001</v>
      </c>
      <c r="AA3926" s="16">
        <v>2.333507</v>
      </c>
      <c r="AB3926" s="16">
        <v>1.55</v>
      </c>
      <c r="AC3926" s="16">
        <v>23.11</v>
      </c>
      <c r="AD3926" s="16">
        <v>17.399999999999999</v>
      </c>
      <c r="AE3926" s="16">
        <v>9.3632000000000009</v>
      </c>
      <c r="AF3926" s="16">
        <v>27.421700000000001</v>
      </c>
      <c r="AG3926" s="16">
        <v>147802</v>
      </c>
      <c r="AH3926" s="16">
        <v>0.14630000000000001</v>
      </c>
      <c r="AI3926" s="16">
        <v>90.7</v>
      </c>
      <c r="AJ3926" s="16">
        <v>76</v>
      </c>
      <c r="AK3926" s="16">
        <v>-0.74590000000000001</v>
      </c>
      <c r="AL3926" s="16">
        <v>-0.64039999999999997</v>
      </c>
      <c r="AM3926" s="16">
        <v>-1.1449</v>
      </c>
      <c r="AN3926" s="16">
        <v>-1.9439</v>
      </c>
      <c r="AO3926" s="16">
        <v>-1.2177</v>
      </c>
      <c r="AP3926" s="16">
        <v>-0.66849999999999998</v>
      </c>
      <c r="AR3926" s="16">
        <f t="shared" si="153"/>
        <v>1</v>
      </c>
      <c r="AS3926" s="5">
        <f t="shared" si="152"/>
        <v>-2.1892599999999929E-2</v>
      </c>
    </row>
    <row r="3927" spans="1:45" x14ac:dyDescent="0.25">
      <c r="A3927" s="16" t="s">
        <v>406</v>
      </c>
      <c r="B3927" s="16" t="s">
        <v>163</v>
      </c>
      <c r="C3927" s="16" t="s">
        <v>400</v>
      </c>
      <c r="D3927" s="16">
        <v>2008</v>
      </c>
      <c r="E3927" s="16" t="s">
        <v>4544</v>
      </c>
      <c r="F3927" s="16" t="s">
        <v>592</v>
      </c>
      <c r="G3927" s="10">
        <v>2109.7199999999998</v>
      </c>
      <c r="H3927" s="73">
        <v>7.6543089999999996</v>
      </c>
      <c r="J3927" s="71">
        <v>0</v>
      </c>
      <c r="K3927" s="71">
        <v>1</v>
      </c>
      <c r="L3927" s="16">
        <v>-1.005368</v>
      </c>
      <c r="M3927" s="16">
        <v>-0.34348649999999997</v>
      </c>
      <c r="N3927" s="16">
        <v>-2.4647499999999999E-2</v>
      </c>
      <c r="O3927" s="16">
        <v>-0.65650949999999997</v>
      </c>
      <c r="P3927" s="16">
        <v>-0.14008480000000001</v>
      </c>
      <c r="Q3927" s="16">
        <v>-1.11181</v>
      </c>
      <c r="R3927" s="16">
        <v>0.50729999999999997</v>
      </c>
      <c r="S3927" s="16">
        <v>1.1900000000000001E-2</v>
      </c>
      <c r="T3927" s="16">
        <v>2.5000000000000001E-3</v>
      </c>
      <c r="U3927" s="16">
        <v>5.8071999999999999</v>
      </c>
      <c r="V3927" s="16">
        <v>17.739999999999998</v>
      </c>
      <c r="W3927" s="16">
        <v>6.0439999999999996</v>
      </c>
      <c r="X3927" s="16">
        <v>408.13600000000002</v>
      </c>
      <c r="Y3927" s="16">
        <v>42.709499999999998</v>
      </c>
      <c r="Z3927" s="16">
        <v>0.38435000000000002</v>
      </c>
      <c r="AA3927" s="16">
        <v>2.3548680000000002</v>
      </c>
      <c r="AB3927" s="16">
        <v>1.55</v>
      </c>
      <c r="AC3927" s="16">
        <v>23.11</v>
      </c>
      <c r="AD3927" s="16">
        <v>16.850000000000001</v>
      </c>
      <c r="AE3927" s="16">
        <v>9.2940000000000005</v>
      </c>
      <c r="AF3927" s="16">
        <v>34.430599999999998</v>
      </c>
      <c r="AG3927" s="16">
        <v>152490</v>
      </c>
      <c r="AH3927" s="16">
        <v>0.1414</v>
      </c>
      <c r="AI3927" s="16">
        <v>91</v>
      </c>
      <c r="AJ3927" s="16">
        <v>73.8</v>
      </c>
      <c r="AK3927" s="16">
        <v>-0.7782</v>
      </c>
      <c r="AL3927" s="16">
        <v>-1.1518999999999999</v>
      </c>
      <c r="AM3927" s="16">
        <v>-1.3260000000000001</v>
      </c>
      <c r="AN3927" s="16">
        <v>-1.9669000000000001</v>
      </c>
      <c r="AO3927" s="16">
        <v>-1.1474</v>
      </c>
      <c r="AP3927" s="16">
        <v>-0.81110000000000004</v>
      </c>
      <c r="AR3927" s="16">
        <f t="shared" si="153"/>
        <v>1</v>
      </c>
      <c r="AS3927" s="5">
        <f t="shared" si="152"/>
        <v>-5.5937500000000084E-2</v>
      </c>
    </row>
    <row r="3928" spans="1:45" x14ac:dyDescent="0.25">
      <c r="A3928" s="16" t="s">
        <v>406</v>
      </c>
      <c r="B3928" s="16" t="s">
        <v>163</v>
      </c>
      <c r="C3928" s="16" t="s">
        <v>400</v>
      </c>
      <c r="D3928" s="16">
        <v>2009</v>
      </c>
      <c r="E3928" s="16" t="s">
        <v>4557</v>
      </c>
      <c r="F3928" s="16" t="s">
        <v>592</v>
      </c>
      <c r="G3928" s="10">
        <v>2227.13</v>
      </c>
      <c r="H3928" s="73">
        <v>7.7084669999999997</v>
      </c>
      <c r="J3928" s="71">
        <v>0</v>
      </c>
      <c r="K3928" s="71">
        <v>1</v>
      </c>
      <c r="L3928" s="16">
        <v>-0.74307579999999995</v>
      </c>
      <c r="M3928" s="16">
        <v>-0.33983029999999997</v>
      </c>
      <c r="N3928" s="16">
        <v>-3.3313000000000001E-3</v>
      </c>
      <c r="O3928" s="16">
        <v>-0.56504489999999996</v>
      </c>
      <c r="P3928" s="16">
        <v>-0.1216646</v>
      </c>
      <c r="Q3928" s="16">
        <v>-0.64452449999999994</v>
      </c>
      <c r="R3928" s="16">
        <v>0.50649999999999995</v>
      </c>
      <c r="S3928" s="16">
        <v>1.175E-2</v>
      </c>
      <c r="T3928" s="16">
        <v>3.0000000000000001E-3</v>
      </c>
      <c r="U3928" s="16">
        <v>5.8945499999999997</v>
      </c>
      <c r="V3928" s="16">
        <v>18.175000000000001</v>
      </c>
      <c r="W3928" s="16">
        <v>6.2770000000000001</v>
      </c>
      <c r="X3928" s="16">
        <v>406.37</v>
      </c>
      <c r="Y3928" s="16">
        <v>45.311900000000001</v>
      </c>
      <c r="Z3928" s="16">
        <v>0.40125</v>
      </c>
      <c r="AA3928" s="16">
        <v>2.3436050000000002</v>
      </c>
      <c r="AB3928" s="16">
        <v>1.55</v>
      </c>
      <c r="AC3928" s="16">
        <v>23.11</v>
      </c>
      <c r="AD3928" s="16">
        <v>17.14</v>
      </c>
      <c r="AE3928" s="16">
        <v>9.4076000000000004</v>
      </c>
      <c r="AF3928" s="16">
        <v>45.988300000000002</v>
      </c>
      <c r="AG3928" s="16">
        <v>159446</v>
      </c>
      <c r="AH3928" s="16">
        <v>0.1386</v>
      </c>
      <c r="AI3928" s="16">
        <v>91.3</v>
      </c>
      <c r="AJ3928" s="16">
        <v>71.7</v>
      </c>
      <c r="AK3928" s="16">
        <v>-0.93259999999999998</v>
      </c>
      <c r="AL3928" s="16">
        <v>-0.3589</v>
      </c>
      <c r="AM3928" s="16">
        <v>-0.71230000000000004</v>
      </c>
      <c r="AN3928" s="16">
        <v>-2.0339999999999998</v>
      </c>
      <c r="AO3928" s="16">
        <v>-0.1701</v>
      </c>
      <c r="AP3928" s="16">
        <v>-0.35399999999999998</v>
      </c>
      <c r="AR3928" s="16">
        <f t="shared" si="153"/>
        <v>1</v>
      </c>
      <c r="AS3928" s="5">
        <f t="shared" si="152"/>
        <v>0.26229220000000009</v>
      </c>
    </row>
    <row r="3929" spans="1:45" x14ac:dyDescent="0.25">
      <c r="A3929" s="16" t="s">
        <v>406</v>
      </c>
      <c r="B3929" s="16" t="s">
        <v>163</v>
      </c>
      <c r="C3929" s="16" t="s">
        <v>400</v>
      </c>
      <c r="D3929" s="16">
        <v>2010</v>
      </c>
      <c r="E3929" s="16" t="s">
        <v>4548</v>
      </c>
      <c r="F3929" s="16" t="s">
        <v>592</v>
      </c>
      <c r="G3929" s="10">
        <v>2338.7199999999998</v>
      </c>
      <c r="H3929" s="73">
        <v>7.7573590000000001</v>
      </c>
      <c r="J3929" s="71">
        <v>0</v>
      </c>
      <c r="K3929" s="71">
        <v>1</v>
      </c>
      <c r="L3929" s="16">
        <v>-0.63218700000000005</v>
      </c>
      <c r="M3929" s="16">
        <v>-0.30432959999999998</v>
      </c>
      <c r="N3929" s="16">
        <v>1.77678E-2</v>
      </c>
      <c r="O3929" s="16">
        <v>-0.6012961</v>
      </c>
      <c r="P3929" s="16">
        <v>-9.4275800000000007E-2</v>
      </c>
      <c r="Q3929" s="16">
        <v>-0.43415160000000003</v>
      </c>
      <c r="R3929" s="16">
        <v>0.56189999999999996</v>
      </c>
      <c r="S3929" s="16">
        <v>1.265E-2</v>
      </c>
      <c r="T3929" s="16">
        <v>3.2000000000000002E-3</v>
      </c>
      <c r="U3929" s="16">
        <v>5.6689499999999997</v>
      </c>
      <c r="V3929" s="16">
        <v>18.61</v>
      </c>
      <c r="W3929" s="16">
        <v>6.51</v>
      </c>
      <c r="X3929" s="16">
        <v>409.73</v>
      </c>
      <c r="Y3929" s="16">
        <v>47.5122</v>
      </c>
      <c r="Z3929" s="16">
        <v>0.35589999999999999</v>
      </c>
      <c r="AA3929" s="16">
        <v>2.340303</v>
      </c>
      <c r="AB3929" s="16">
        <v>1.55</v>
      </c>
      <c r="AC3929" s="16">
        <v>23.11</v>
      </c>
      <c r="AD3929" s="16">
        <v>17.225000000000001</v>
      </c>
      <c r="AE3929" s="16">
        <v>8.9810999999999996</v>
      </c>
      <c r="AF3929" s="16">
        <v>64.880600000000001</v>
      </c>
      <c r="AG3929" s="16">
        <v>167079</v>
      </c>
      <c r="AH3929" s="16">
        <v>0.123</v>
      </c>
      <c r="AI3929" s="16">
        <v>91.6</v>
      </c>
      <c r="AJ3929" s="16">
        <v>69.5</v>
      </c>
      <c r="AK3929" s="16">
        <v>-0.7611</v>
      </c>
      <c r="AL3929" s="16">
        <v>-0.33760000000000001</v>
      </c>
      <c r="AM3929" s="16">
        <v>-0.42059999999999997</v>
      </c>
      <c r="AN3929" s="16">
        <v>-1.9392</v>
      </c>
      <c r="AO3929" s="16">
        <v>0.29310000000000003</v>
      </c>
      <c r="AP3929" s="16">
        <v>-0.214</v>
      </c>
      <c r="AR3929" s="16">
        <f t="shared" si="153"/>
        <v>1</v>
      </c>
      <c r="AS3929" s="5">
        <f t="shared" si="152"/>
        <v>0.1108887999999999</v>
      </c>
    </row>
    <row r="3930" spans="1:45" x14ac:dyDescent="0.25">
      <c r="A3930" s="16" t="s">
        <v>406</v>
      </c>
      <c r="B3930" s="16" t="s">
        <v>163</v>
      </c>
      <c r="C3930" s="16" t="s">
        <v>400</v>
      </c>
      <c r="D3930" s="16">
        <v>2011</v>
      </c>
      <c r="E3930" s="16" t="s">
        <v>4549</v>
      </c>
      <c r="F3930" s="16" t="s">
        <v>592</v>
      </c>
      <c r="G3930" s="10">
        <v>2551.42</v>
      </c>
      <c r="H3930" s="73">
        <v>7.8444039999999999</v>
      </c>
      <c r="J3930" s="71">
        <v>0</v>
      </c>
      <c r="K3930" s="71">
        <v>1</v>
      </c>
      <c r="L3930" s="16">
        <v>-0.70202989999999998</v>
      </c>
      <c r="M3930" s="16">
        <v>-0.30563309999999999</v>
      </c>
      <c r="N3930" s="16">
        <v>7.9900299999999994E-2</v>
      </c>
      <c r="O3930" s="16">
        <v>-0.63401580000000002</v>
      </c>
      <c r="P3930" s="16">
        <v>-9.5162300000000005E-2</v>
      </c>
      <c r="Q3930" s="16">
        <v>-0.62390800000000002</v>
      </c>
      <c r="R3930" s="16">
        <v>0.55569999999999997</v>
      </c>
      <c r="S3930" s="16">
        <v>1.32E-2</v>
      </c>
      <c r="T3930" s="16">
        <v>3.2000000000000002E-3</v>
      </c>
      <c r="U3930" s="16">
        <v>5.8609999999999998</v>
      </c>
      <c r="V3930" s="16">
        <v>19.568000000000001</v>
      </c>
      <c r="W3930" s="16">
        <v>6.6779999999999999</v>
      </c>
      <c r="X3930" s="16">
        <v>411.488</v>
      </c>
      <c r="Y3930" s="16">
        <v>47.020400000000002</v>
      </c>
      <c r="Z3930" s="16">
        <v>0.33505000000000001</v>
      </c>
      <c r="AA3930" s="16">
        <v>2.2907860000000002</v>
      </c>
      <c r="AB3930" s="16">
        <v>1.55</v>
      </c>
      <c r="AC3930" s="16">
        <v>23.11</v>
      </c>
      <c r="AD3930" s="16">
        <v>18.5</v>
      </c>
      <c r="AE3930" s="16">
        <v>9.3018999999999998</v>
      </c>
      <c r="AF3930" s="16">
        <v>70.122100000000003</v>
      </c>
      <c r="AG3930" s="16">
        <v>171210</v>
      </c>
      <c r="AH3930" s="16">
        <v>0.1193</v>
      </c>
      <c r="AI3930" s="16">
        <v>91.9</v>
      </c>
      <c r="AJ3930" s="16">
        <v>67.3</v>
      </c>
      <c r="AK3930" s="16">
        <v>-0.95740000000000003</v>
      </c>
      <c r="AL3930" s="16">
        <v>-0.80089999999999995</v>
      </c>
      <c r="AM3930" s="16">
        <v>-0.62909999999999999</v>
      </c>
      <c r="AN3930" s="16">
        <v>-1.9258999999999999</v>
      </c>
      <c r="AO3930" s="16">
        <v>0.29399999999999998</v>
      </c>
      <c r="AP3930" s="16">
        <v>-0.43759999999999999</v>
      </c>
      <c r="AR3930" s="16">
        <f t="shared" si="153"/>
        <v>1</v>
      </c>
      <c r="AS3930" s="5">
        <f t="shared" si="152"/>
        <v>-6.984289999999993E-2</v>
      </c>
    </row>
    <row r="3931" spans="1:45" x14ac:dyDescent="0.25">
      <c r="A3931" s="16" t="s">
        <v>406</v>
      </c>
      <c r="B3931" s="16" t="s">
        <v>163</v>
      </c>
      <c r="C3931" s="16" t="s">
        <v>400</v>
      </c>
      <c r="D3931" s="16">
        <v>2012</v>
      </c>
      <c r="E3931" s="16" t="s">
        <v>4558</v>
      </c>
      <c r="F3931" s="16" t="s">
        <v>592</v>
      </c>
      <c r="G3931" s="10">
        <v>2631.44</v>
      </c>
      <c r="H3931" s="73">
        <v>7.8752880000000003</v>
      </c>
      <c r="J3931" s="71">
        <v>0</v>
      </c>
      <c r="K3931" s="71">
        <v>1</v>
      </c>
      <c r="L3931" s="16">
        <v>-0.70246799999999998</v>
      </c>
      <c r="M3931" s="16">
        <v>-0.30458049999999998</v>
      </c>
      <c r="N3931" s="16">
        <v>7.5880400000000001E-2</v>
      </c>
      <c r="O3931" s="16">
        <v>-0.61829029999999996</v>
      </c>
      <c r="P3931" s="16">
        <v>-0.1003877</v>
      </c>
      <c r="Q3931" s="16">
        <v>-0.63312959999999996</v>
      </c>
      <c r="R3931" s="16">
        <v>0.56045</v>
      </c>
      <c r="S3931" s="16">
        <v>1.23E-2</v>
      </c>
      <c r="T3931" s="16">
        <v>3.3999999999999998E-3</v>
      </c>
      <c r="U3931" s="16">
        <v>5.6478000000000002</v>
      </c>
      <c r="V3931" s="16">
        <v>20.526</v>
      </c>
      <c r="W3931" s="16">
        <v>6.8460000000000001</v>
      </c>
      <c r="X3931" s="16">
        <v>409.55700000000002</v>
      </c>
      <c r="Y3931" s="16">
        <v>47.087499999999999</v>
      </c>
      <c r="Z3931" s="16">
        <v>0.33844999999999997</v>
      </c>
      <c r="AA3931" s="16">
        <v>2.2674829999999999</v>
      </c>
      <c r="AB3931" s="16">
        <v>1.55</v>
      </c>
      <c r="AC3931" s="16">
        <v>23.11</v>
      </c>
      <c r="AD3931" s="16">
        <v>19.100000000000001</v>
      </c>
      <c r="AE3931" s="16">
        <v>9.3363999999999994</v>
      </c>
      <c r="AF3931" s="16">
        <v>74.303600000000003</v>
      </c>
      <c r="AG3931" s="16">
        <v>179729</v>
      </c>
      <c r="AH3931" s="16">
        <v>0.1163</v>
      </c>
      <c r="AI3931" s="16">
        <v>92.2</v>
      </c>
      <c r="AJ3931" s="16">
        <v>65.099999999999994</v>
      </c>
      <c r="AK3931" s="16">
        <v>-0.88029999999999997</v>
      </c>
      <c r="AL3931" s="16">
        <v>-0.60609999999999997</v>
      </c>
      <c r="AM3931" s="16">
        <v>-0.74609999999999999</v>
      </c>
      <c r="AN3931" s="16">
        <v>-1.9378</v>
      </c>
      <c r="AO3931" s="16">
        <v>0.1203</v>
      </c>
      <c r="AP3931" s="16">
        <v>-0.44790000000000002</v>
      </c>
      <c r="AR3931" s="16">
        <f t="shared" si="153"/>
        <v>1</v>
      </c>
      <c r="AS3931" s="5">
        <f t="shared" si="152"/>
        <v>-4.3809999999999683E-4</v>
      </c>
    </row>
    <row r="3932" spans="1:45" x14ac:dyDescent="0.25">
      <c r="A3932" s="16" t="s">
        <v>406</v>
      </c>
      <c r="B3932" s="16" t="s">
        <v>163</v>
      </c>
      <c r="C3932" s="16" t="s">
        <v>400</v>
      </c>
      <c r="D3932" s="16">
        <v>2013</v>
      </c>
      <c r="E3932" s="16" t="s">
        <v>4534</v>
      </c>
      <c r="F3932" s="16" t="s">
        <v>592</v>
      </c>
      <c r="G3932" s="10">
        <v>2610.6999999999998</v>
      </c>
      <c r="H3932" s="73">
        <v>7.8673729999999997</v>
      </c>
      <c r="J3932" s="71">
        <v>0</v>
      </c>
      <c r="K3932" s="71">
        <v>1</v>
      </c>
      <c r="L3932" s="16">
        <v>-0.64367189999999996</v>
      </c>
      <c r="M3932" s="16">
        <v>-0.27837440000000002</v>
      </c>
      <c r="N3932" s="16">
        <v>0.1565812</v>
      </c>
      <c r="O3932" s="16">
        <v>-0.61313229999999996</v>
      </c>
      <c r="P3932" s="16">
        <v>-0.12652360000000001</v>
      </c>
      <c r="Q3932" s="16">
        <v>-0.58327079999999998</v>
      </c>
      <c r="R3932" s="16">
        <v>0.62050000000000005</v>
      </c>
      <c r="S3932" s="16">
        <v>1.155E-2</v>
      </c>
      <c r="T3932" s="16">
        <v>3.0000000000000001E-3</v>
      </c>
      <c r="U3932" s="16">
        <v>5.8883999999999999</v>
      </c>
      <c r="V3932" s="16">
        <v>21.474</v>
      </c>
      <c r="W3932" s="16">
        <v>7.0140000000000002</v>
      </c>
      <c r="X3932" s="16">
        <v>413.46</v>
      </c>
      <c r="Y3932" s="16">
        <v>48.015500000000003</v>
      </c>
      <c r="Z3932" s="16">
        <v>0.33875</v>
      </c>
      <c r="AA3932" s="16">
        <v>2.312729</v>
      </c>
      <c r="AB3932" s="16">
        <v>1.55</v>
      </c>
      <c r="AC3932" s="16">
        <v>23.11</v>
      </c>
      <c r="AD3932" s="16">
        <v>17.934999999999999</v>
      </c>
      <c r="AE3932" s="16">
        <v>9.3156999999999996</v>
      </c>
      <c r="AF3932" s="16">
        <v>73.740499999999997</v>
      </c>
      <c r="AG3932" s="16">
        <v>180192</v>
      </c>
      <c r="AH3932" s="16">
        <v>0.1149</v>
      </c>
      <c r="AI3932" s="16">
        <v>92.3</v>
      </c>
      <c r="AJ3932" s="16">
        <v>62.8</v>
      </c>
      <c r="AK3932" s="16">
        <v>-0.86839999999999995</v>
      </c>
      <c r="AL3932" s="16">
        <v>-0.53310000000000002</v>
      </c>
      <c r="AM3932" s="16">
        <v>-0.76570000000000005</v>
      </c>
      <c r="AN3932" s="16">
        <v>-1.7561</v>
      </c>
      <c r="AO3932" s="16">
        <v>0.16320000000000001</v>
      </c>
      <c r="AP3932" s="16">
        <v>-0.43230000000000002</v>
      </c>
      <c r="AR3932" s="16">
        <f t="shared" si="153"/>
        <v>1</v>
      </c>
      <c r="AS3932" s="5">
        <f t="shared" si="152"/>
        <v>5.8796100000000018E-2</v>
      </c>
    </row>
    <row r="3933" spans="1:45" x14ac:dyDescent="0.25">
      <c r="A3933" s="16" t="s">
        <v>406</v>
      </c>
      <c r="B3933" s="16" t="s">
        <v>163</v>
      </c>
      <c r="C3933" s="16" t="s">
        <v>400</v>
      </c>
      <c r="D3933" s="16">
        <v>2014</v>
      </c>
      <c r="E3933" s="16" t="s">
        <v>4541</v>
      </c>
      <c r="F3933" s="16" t="s">
        <v>592</v>
      </c>
      <c r="G3933" s="10">
        <v>2530</v>
      </c>
      <c r="H3933" s="73">
        <v>7.8359730000000001</v>
      </c>
      <c r="J3933" s="71">
        <v>0</v>
      </c>
      <c r="K3933" s="71">
        <v>1</v>
      </c>
      <c r="L3933" s="16">
        <v>-0.60766290000000001</v>
      </c>
      <c r="M3933" s="16">
        <v>-0.27977950000000001</v>
      </c>
      <c r="N3933" s="16">
        <v>0.1904332</v>
      </c>
      <c r="O3933" s="16">
        <v>-0.55165909999999996</v>
      </c>
      <c r="P3933" s="16">
        <v>-0.1646755</v>
      </c>
      <c r="Q3933" s="16">
        <v>-0.55788919999999997</v>
      </c>
      <c r="R3933" s="16">
        <v>0.61045000000000005</v>
      </c>
      <c r="S3933" s="16">
        <v>1.115E-2</v>
      </c>
      <c r="T3933" s="16">
        <v>3.5999999999999999E-3</v>
      </c>
      <c r="U3933" s="16">
        <v>5.9021499999999998</v>
      </c>
      <c r="V3933" s="16">
        <v>22.262</v>
      </c>
      <c r="W3933" s="16">
        <v>7.1820000000000004</v>
      </c>
      <c r="X3933" s="16">
        <v>414.29700000000003</v>
      </c>
      <c r="Y3933" s="16">
        <v>50.276299999999999</v>
      </c>
      <c r="Z3933" s="16">
        <v>0.34460000000000002</v>
      </c>
      <c r="AA3933" s="16">
        <v>2.3072919999999999</v>
      </c>
      <c r="AB3933" s="16">
        <v>1.55</v>
      </c>
      <c r="AC3933" s="16">
        <v>23.11</v>
      </c>
      <c r="AD3933" s="16">
        <v>18.074999999999999</v>
      </c>
      <c r="AE3933" s="16">
        <v>9.0866000000000007</v>
      </c>
      <c r="AF3933" s="16">
        <v>72.075199999999995</v>
      </c>
      <c r="AG3933" s="16">
        <v>169586</v>
      </c>
      <c r="AH3933" s="16">
        <v>0.1118</v>
      </c>
      <c r="AI3933" s="16">
        <v>92.3</v>
      </c>
      <c r="AJ3933" s="16">
        <v>60.6</v>
      </c>
      <c r="AK3933" s="16">
        <v>-0.84830000000000005</v>
      </c>
      <c r="AL3933" s="16">
        <v>-0.56640000000000001</v>
      </c>
      <c r="AM3933" s="16">
        <v>-0.52769999999999995</v>
      </c>
      <c r="AN3933" s="16">
        <v>-1.9728000000000001</v>
      </c>
      <c r="AO3933" s="16">
        <v>0.27650000000000002</v>
      </c>
      <c r="AP3933" s="16">
        <v>-0.44409999999999999</v>
      </c>
      <c r="AR3933" s="16">
        <f t="shared" si="153"/>
        <v>1</v>
      </c>
      <c r="AS3933" s="5">
        <f t="shared" si="152"/>
        <v>3.6008999999999958E-2</v>
      </c>
    </row>
    <row r="3934" spans="1:45" x14ac:dyDescent="0.25">
      <c r="A3934" s="16" t="s">
        <v>406</v>
      </c>
      <c r="B3934" s="16" t="s">
        <v>164</v>
      </c>
      <c r="C3934" s="16" t="s">
        <v>401</v>
      </c>
      <c r="D3934" s="16">
        <v>1985</v>
      </c>
      <c r="E3934" s="16" t="s">
        <v>4560</v>
      </c>
      <c r="F3934" s="16" t="s">
        <v>591</v>
      </c>
      <c r="G3934" s="10"/>
      <c r="H3934" s="73"/>
      <c r="I3934" s="16" t="s">
        <v>6700</v>
      </c>
      <c r="K3934" s="71">
        <v>0</v>
      </c>
      <c r="L3934" s="16">
        <v>-1.726432</v>
      </c>
      <c r="M3934" s="16">
        <v>-0.52395219999999998</v>
      </c>
      <c r="N3934" s="16">
        <v>-0.48576940000000002</v>
      </c>
      <c r="O3934" s="16">
        <v>-1.4134450000000001</v>
      </c>
      <c r="P3934" s="16">
        <v>-1.0372440000000001</v>
      </c>
      <c r="Q3934" s="16">
        <v>-0.34075929999999999</v>
      </c>
      <c r="R3934" s="16">
        <v>0.29899999999999999</v>
      </c>
      <c r="S3934" s="16">
        <v>4.0000000000000002E-4</v>
      </c>
      <c r="T3934" s="16">
        <v>0</v>
      </c>
      <c r="U3934" s="16">
        <v>9.8411000000000008</v>
      </c>
      <c r="V3934" s="16">
        <v>0.21</v>
      </c>
      <c r="W3934" s="16">
        <v>0.11</v>
      </c>
      <c r="X3934" s="16">
        <v>384.49</v>
      </c>
      <c r="Y3934" s="16">
        <v>19.478300000000001</v>
      </c>
      <c r="Z3934" s="16">
        <v>0.12089999999999999</v>
      </c>
      <c r="AA3934" s="16">
        <v>1.6616059999999999</v>
      </c>
      <c r="AB3934" s="16">
        <v>0.46</v>
      </c>
      <c r="AC3934" s="16">
        <v>23.11</v>
      </c>
      <c r="AD3934" s="16">
        <v>2.88</v>
      </c>
      <c r="AE3934" s="16">
        <v>0.69920000000000004</v>
      </c>
      <c r="AF3934" s="16">
        <v>0</v>
      </c>
      <c r="AG3934" s="16">
        <v>9156.7199999999993</v>
      </c>
      <c r="AH3934" s="16">
        <v>3.15E-2</v>
      </c>
      <c r="AI3934" s="16">
        <v>17.320900000000002</v>
      </c>
      <c r="AJ3934" s="16">
        <v>69.001999999999995</v>
      </c>
      <c r="AK3934" s="16">
        <v>-0.25119999999999998</v>
      </c>
      <c r="AL3934" s="16">
        <v>-0.18720000000000001</v>
      </c>
      <c r="AM3934" s="16">
        <v>-0.1273</v>
      </c>
      <c r="AN3934" s="16">
        <v>-0.1095</v>
      </c>
      <c r="AO3934" s="16">
        <v>-0.37290000000000001</v>
      </c>
      <c r="AP3934" s="16">
        <v>-1.5371999999999999</v>
      </c>
      <c r="AQ3934" s="16">
        <v>29.7073</v>
      </c>
      <c r="AR3934" s="16">
        <f t="shared" si="153"/>
        <v>1</v>
      </c>
      <c r="AS3934" s="5">
        <f t="shared" si="152"/>
        <v>0</v>
      </c>
    </row>
    <row r="3935" spans="1:45" x14ac:dyDescent="0.25">
      <c r="A3935" s="16" t="s">
        <v>406</v>
      </c>
      <c r="B3935" s="16" t="s">
        <v>164</v>
      </c>
      <c r="C3935" s="16" t="s">
        <v>401</v>
      </c>
      <c r="D3935" s="16">
        <v>1986</v>
      </c>
      <c r="E3935" s="16" t="s">
        <v>4568</v>
      </c>
      <c r="F3935" s="16" t="s">
        <v>591</v>
      </c>
      <c r="G3935" s="10"/>
      <c r="H3935" s="73"/>
      <c r="I3935" s="16" t="s">
        <v>6700</v>
      </c>
      <c r="J3935" s="71">
        <v>0</v>
      </c>
      <c r="K3935" s="71">
        <v>0</v>
      </c>
      <c r="L3935" s="16">
        <v>-1.741436</v>
      </c>
      <c r="M3935" s="16">
        <v>-0.52395219999999998</v>
      </c>
      <c r="N3935" s="16">
        <v>-0.51178020000000002</v>
      </c>
      <c r="O3935" s="16">
        <v>-1.3944000000000001</v>
      </c>
      <c r="P3935" s="16">
        <v>-1.03227</v>
      </c>
      <c r="Q3935" s="16">
        <v>-0.37476599999999999</v>
      </c>
      <c r="R3935" s="16">
        <v>0.29899999999999999</v>
      </c>
      <c r="S3935" s="16">
        <v>4.0000000000000002E-4</v>
      </c>
      <c r="T3935" s="16">
        <v>0</v>
      </c>
      <c r="U3935" s="16">
        <v>9.6062999999999992</v>
      </c>
      <c r="V3935" s="16">
        <v>0.24</v>
      </c>
      <c r="W3935" s="16">
        <v>0.15</v>
      </c>
      <c r="X3935" s="16">
        <v>383.80399999999997</v>
      </c>
      <c r="Y3935" s="16">
        <v>20.545200000000001</v>
      </c>
      <c r="Z3935" s="16">
        <v>0.1171</v>
      </c>
      <c r="AA3935" s="16">
        <v>1.652285</v>
      </c>
      <c r="AB3935" s="16">
        <v>0.46</v>
      </c>
      <c r="AC3935" s="16">
        <v>23.11</v>
      </c>
      <c r="AD3935" s="16">
        <v>3.12</v>
      </c>
      <c r="AE3935" s="16">
        <v>0.74219999999999997</v>
      </c>
      <c r="AF3935" s="16">
        <v>0</v>
      </c>
      <c r="AG3935" s="16">
        <v>11001</v>
      </c>
      <c r="AH3935" s="16">
        <v>3.1E-2</v>
      </c>
      <c r="AI3935" s="16">
        <v>18.767199999999999</v>
      </c>
      <c r="AJ3935" s="16">
        <v>68.406999999999996</v>
      </c>
      <c r="AK3935" s="16">
        <v>-0.29249999999999998</v>
      </c>
      <c r="AL3935" s="16">
        <v>-0.22439999999999999</v>
      </c>
      <c r="AM3935" s="16">
        <v>-0.16789999999999999</v>
      </c>
      <c r="AN3935" s="16">
        <v>-0.1913</v>
      </c>
      <c r="AO3935" s="16">
        <v>-0.38919999999999999</v>
      </c>
      <c r="AP3935" s="16">
        <v>-1.5226</v>
      </c>
      <c r="AQ3935" s="16">
        <v>29.7073</v>
      </c>
      <c r="AR3935" s="16">
        <f t="shared" si="153"/>
        <v>1</v>
      </c>
      <c r="AS3935" s="5">
        <f t="shared" si="152"/>
        <v>-1.5004000000000017E-2</v>
      </c>
    </row>
    <row r="3936" spans="1:45" x14ac:dyDescent="0.25">
      <c r="A3936" s="16" t="s">
        <v>406</v>
      </c>
      <c r="B3936" s="16" t="s">
        <v>164</v>
      </c>
      <c r="C3936" s="16" t="s">
        <v>401</v>
      </c>
      <c r="D3936" s="16">
        <v>1987</v>
      </c>
      <c r="E3936" s="16" t="s">
        <v>4570</v>
      </c>
      <c r="F3936" s="16" t="s">
        <v>591</v>
      </c>
      <c r="G3936" s="10"/>
      <c r="H3936" s="73"/>
      <c r="I3936" s="16" t="s">
        <v>6700</v>
      </c>
      <c r="J3936" s="71">
        <v>0</v>
      </c>
      <c r="K3936" s="71">
        <v>0</v>
      </c>
      <c r="L3936" s="16">
        <v>-1.735689</v>
      </c>
      <c r="M3936" s="16">
        <v>-0.52395219999999998</v>
      </c>
      <c r="N3936" s="16">
        <v>-0.49586920000000001</v>
      </c>
      <c r="O3936" s="16">
        <v>-1.3697490000000001</v>
      </c>
      <c r="P3936" s="16">
        <v>-1.028281</v>
      </c>
      <c r="Q3936" s="16">
        <v>-0.40882299999999999</v>
      </c>
      <c r="R3936" s="16">
        <v>0.29899999999999999</v>
      </c>
      <c r="S3936" s="16">
        <v>4.0000000000000002E-4</v>
      </c>
      <c r="T3936" s="16">
        <v>0</v>
      </c>
      <c r="U3936" s="16">
        <v>9.7355</v>
      </c>
      <c r="V3936" s="16">
        <v>0.27</v>
      </c>
      <c r="W3936" s="16">
        <v>0.19</v>
      </c>
      <c r="X3936" s="16">
        <v>383.69</v>
      </c>
      <c r="Y3936" s="16">
        <v>21.611999999999998</v>
      </c>
      <c r="Z3936" s="16">
        <v>0.1163</v>
      </c>
      <c r="AA3936" s="16">
        <v>1.6429640000000001</v>
      </c>
      <c r="AB3936" s="16">
        <v>0.46</v>
      </c>
      <c r="AC3936" s="16">
        <v>23.11</v>
      </c>
      <c r="AD3936" s="16">
        <v>3.36</v>
      </c>
      <c r="AE3936" s="16">
        <v>0.77980000000000005</v>
      </c>
      <c r="AF3936" s="16">
        <v>0</v>
      </c>
      <c r="AG3936" s="16">
        <v>11050.4</v>
      </c>
      <c r="AH3936" s="16">
        <v>3.0499999999999999E-2</v>
      </c>
      <c r="AI3936" s="16">
        <v>20.2134</v>
      </c>
      <c r="AJ3936" s="16">
        <v>67.812100000000001</v>
      </c>
      <c r="AK3936" s="16">
        <v>-0.33389999999999997</v>
      </c>
      <c r="AL3936" s="16">
        <v>-0.26169999999999999</v>
      </c>
      <c r="AM3936" s="16">
        <v>-0.20849999999999999</v>
      </c>
      <c r="AN3936" s="16">
        <v>-0.2732</v>
      </c>
      <c r="AO3936" s="16">
        <v>-0.40550000000000003</v>
      </c>
      <c r="AP3936" s="16">
        <v>-1.508</v>
      </c>
      <c r="AQ3936" s="16">
        <v>29.7073</v>
      </c>
      <c r="AR3936" s="16">
        <f t="shared" si="153"/>
        <v>1</v>
      </c>
      <c r="AS3936" s="5">
        <f t="shared" si="152"/>
        <v>5.7469999999999466E-3</v>
      </c>
    </row>
    <row r="3937" spans="1:45" x14ac:dyDescent="0.25">
      <c r="A3937" s="16" t="s">
        <v>406</v>
      </c>
      <c r="B3937" s="16" t="s">
        <v>164</v>
      </c>
      <c r="C3937" s="16" t="s">
        <v>401</v>
      </c>
      <c r="D3937" s="16">
        <v>1988</v>
      </c>
      <c r="E3937" s="16" t="s">
        <v>4569</v>
      </c>
      <c r="F3937" s="16" t="s">
        <v>591</v>
      </c>
      <c r="G3937" s="10"/>
      <c r="H3937" s="73"/>
      <c r="I3937" s="16" t="s">
        <v>6700</v>
      </c>
      <c r="J3937" s="71">
        <v>0</v>
      </c>
      <c r="K3937" s="71">
        <v>0</v>
      </c>
      <c r="L3937" s="16">
        <v>-1.7271300000000001</v>
      </c>
      <c r="M3937" s="16">
        <v>-0.52395219999999998</v>
      </c>
      <c r="N3937" s="16">
        <v>-0.48143900000000001</v>
      </c>
      <c r="O3937" s="16">
        <v>-1.3379970000000001</v>
      </c>
      <c r="P3937" s="16">
        <v>-1.0239510000000001</v>
      </c>
      <c r="Q3937" s="16">
        <v>-0.44282870000000002</v>
      </c>
      <c r="R3937" s="16">
        <v>0.29899999999999999</v>
      </c>
      <c r="S3937" s="16">
        <v>4.0000000000000002E-4</v>
      </c>
      <c r="T3937" s="16">
        <v>0</v>
      </c>
      <c r="U3937" s="16">
        <v>9.8768999999999991</v>
      </c>
      <c r="V3937" s="16">
        <v>0.3</v>
      </c>
      <c r="W3937" s="16">
        <v>0.23</v>
      </c>
      <c r="X3937" s="16">
        <v>383.142</v>
      </c>
      <c r="Y3937" s="16">
        <v>22.678799999999999</v>
      </c>
      <c r="Z3937" s="16">
        <v>0.1193</v>
      </c>
      <c r="AA3937" s="16">
        <v>1.633643</v>
      </c>
      <c r="AB3937" s="16">
        <v>0.46</v>
      </c>
      <c r="AC3937" s="16">
        <v>23.11</v>
      </c>
      <c r="AD3937" s="16">
        <v>3.6</v>
      </c>
      <c r="AE3937" s="16">
        <v>0.80720000000000003</v>
      </c>
      <c r="AF3937" s="16">
        <v>0</v>
      </c>
      <c r="AG3937" s="16">
        <v>12026.7</v>
      </c>
      <c r="AH3937" s="16">
        <v>0.03</v>
      </c>
      <c r="AI3937" s="16">
        <v>21.659700000000001</v>
      </c>
      <c r="AJ3937" s="16">
        <v>67.217100000000002</v>
      </c>
      <c r="AK3937" s="16">
        <v>-0.37519999999999998</v>
      </c>
      <c r="AL3937" s="16">
        <v>-0.29899999999999999</v>
      </c>
      <c r="AM3937" s="16">
        <v>-0.249</v>
      </c>
      <c r="AN3937" s="16">
        <v>-0.35499999999999998</v>
      </c>
      <c r="AO3937" s="16">
        <v>-0.42180000000000001</v>
      </c>
      <c r="AP3937" s="16">
        <v>-1.4934000000000001</v>
      </c>
      <c r="AQ3937" s="16">
        <v>29.7073</v>
      </c>
      <c r="AR3937" s="16">
        <f t="shared" si="153"/>
        <v>1</v>
      </c>
      <c r="AS3937" s="5">
        <f t="shared" si="152"/>
        <v>8.5589999999999833E-3</v>
      </c>
    </row>
    <row r="3938" spans="1:45" x14ac:dyDescent="0.25">
      <c r="A3938" s="16" t="s">
        <v>406</v>
      </c>
      <c r="B3938" s="16" t="s">
        <v>164</v>
      </c>
      <c r="C3938" s="16" t="s">
        <v>401</v>
      </c>
      <c r="D3938" s="16">
        <v>1989</v>
      </c>
      <c r="E3938" s="16" t="s">
        <v>4578</v>
      </c>
      <c r="F3938" s="16" t="s">
        <v>591</v>
      </c>
      <c r="G3938" s="10"/>
      <c r="H3938" s="73"/>
      <c r="I3938" s="16" t="s">
        <v>6700</v>
      </c>
      <c r="J3938" s="71">
        <v>0</v>
      </c>
      <c r="K3938" s="71">
        <v>1.2001120000000001</v>
      </c>
      <c r="L3938" s="16">
        <v>-1.7352799999999999</v>
      </c>
      <c r="M3938" s="16">
        <v>-0.52395219999999998</v>
      </c>
      <c r="N3938" s="16">
        <v>-0.49841439999999998</v>
      </c>
      <c r="O3938" s="16">
        <v>-1.3122229999999999</v>
      </c>
      <c r="P3938" s="16">
        <v>-1.0195099999999999</v>
      </c>
      <c r="Q3938" s="16">
        <v>-0.47690379999999999</v>
      </c>
      <c r="R3938" s="16">
        <v>0.29899999999999999</v>
      </c>
      <c r="S3938" s="16">
        <v>4.0000000000000002E-4</v>
      </c>
      <c r="T3938" s="16">
        <v>0</v>
      </c>
      <c r="U3938" s="16">
        <v>9.8887999999999998</v>
      </c>
      <c r="V3938" s="16">
        <v>0.33</v>
      </c>
      <c r="W3938" s="16">
        <v>0.27</v>
      </c>
      <c r="X3938" s="16">
        <v>379.80500000000001</v>
      </c>
      <c r="Y3938" s="16">
        <v>23.745699999999999</v>
      </c>
      <c r="Z3938" s="16">
        <v>0.1191</v>
      </c>
      <c r="AA3938" s="16">
        <v>1.624322</v>
      </c>
      <c r="AB3938" s="16">
        <v>0.46</v>
      </c>
      <c r="AC3938" s="16">
        <v>23.11</v>
      </c>
      <c r="AD3938" s="16">
        <v>3.84</v>
      </c>
      <c r="AE3938" s="16">
        <v>0.82340000000000002</v>
      </c>
      <c r="AF3938" s="16">
        <v>0</v>
      </c>
      <c r="AG3938" s="16">
        <v>11770.5</v>
      </c>
      <c r="AH3938" s="16">
        <v>3.1550000000000002E-2</v>
      </c>
      <c r="AI3938" s="16">
        <v>23.105899999999998</v>
      </c>
      <c r="AJ3938" s="16">
        <v>66.622100000000003</v>
      </c>
      <c r="AK3938" s="16">
        <v>-0.41660000000000003</v>
      </c>
      <c r="AL3938" s="16">
        <v>-0.33629999999999999</v>
      </c>
      <c r="AM3938" s="16">
        <v>-0.28960000000000002</v>
      </c>
      <c r="AN3938" s="16">
        <v>-0.43690000000000001</v>
      </c>
      <c r="AO3938" s="16">
        <v>-0.43809999999999999</v>
      </c>
      <c r="AP3938" s="16">
        <v>-1.4789000000000001</v>
      </c>
      <c r="AQ3938" s="16">
        <v>29.7073</v>
      </c>
      <c r="AR3938" s="16">
        <f t="shared" si="153"/>
        <v>1</v>
      </c>
      <c r="AS3938" s="5">
        <f t="shared" si="152"/>
        <v>-8.1499999999998796E-3</v>
      </c>
    </row>
    <row r="3939" spans="1:45" x14ac:dyDescent="0.25">
      <c r="A3939" s="16" t="s">
        <v>406</v>
      </c>
      <c r="B3939" s="16" t="s">
        <v>164</v>
      </c>
      <c r="C3939" s="16" t="s">
        <v>401</v>
      </c>
      <c r="D3939" s="16">
        <v>1990</v>
      </c>
      <c r="E3939" s="16" t="s">
        <v>4589</v>
      </c>
      <c r="F3939" s="16" t="s">
        <v>591</v>
      </c>
      <c r="G3939" s="10">
        <v>972.58299999999997</v>
      </c>
      <c r="H3939" s="73">
        <v>6.8799549999999998</v>
      </c>
      <c r="I3939" s="16" t="s">
        <v>6700</v>
      </c>
      <c r="J3939" s="71">
        <v>0.1440689</v>
      </c>
      <c r="K3939" s="71">
        <v>1.386085</v>
      </c>
      <c r="L3939" s="16">
        <v>-1.7292190000000001</v>
      </c>
      <c r="M3939" s="16">
        <v>-0.52357410000000004</v>
      </c>
      <c r="N3939" s="16">
        <v>-0.48770259999999999</v>
      </c>
      <c r="O3939" s="16">
        <v>-1.2862640000000001</v>
      </c>
      <c r="P3939" s="16">
        <v>-1.0115700000000001</v>
      </c>
      <c r="Q3939" s="16">
        <v>-0.51092760000000004</v>
      </c>
      <c r="R3939" s="16">
        <v>0.29899999999999999</v>
      </c>
      <c r="S3939" s="16">
        <v>5.0000000000000001E-4</v>
      </c>
      <c r="T3939" s="16">
        <v>0</v>
      </c>
      <c r="U3939" s="16">
        <v>9.98</v>
      </c>
      <c r="V3939" s="16">
        <v>0.36</v>
      </c>
      <c r="W3939" s="16">
        <v>0.31</v>
      </c>
      <c r="X3939" s="16">
        <v>379.50200000000001</v>
      </c>
      <c r="Y3939" s="16">
        <v>24.8125</v>
      </c>
      <c r="Z3939" s="16">
        <v>0.11899999999999999</v>
      </c>
      <c r="AA3939" s="16">
        <v>1.6150009999999999</v>
      </c>
      <c r="AB3939" s="16">
        <v>0.46</v>
      </c>
      <c r="AC3939" s="16">
        <v>23.11</v>
      </c>
      <c r="AD3939" s="16">
        <v>4.08</v>
      </c>
      <c r="AE3939" s="16">
        <v>1.0561</v>
      </c>
      <c r="AF3939" s="16">
        <v>0</v>
      </c>
      <c r="AG3939" s="16">
        <v>13903.4</v>
      </c>
      <c r="AH3939" s="16">
        <v>3.8899999999999997E-2</v>
      </c>
      <c r="AI3939" s="16">
        <v>23.7</v>
      </c>
      <c r="AJ3939" s="16">
        <v>66.3</v>
      </c>
      <c r="AK3939" s="16">
        <v>-0.45789999999999997</v>
      </c>
      <c r="AL3939" s="16">
        <v>-0.37359999999999999</v>
      </c>
      <c r="AM3939" s="16">
        <v>-0.33019999999999999</v>
      </c>
      <c r="AN3939" s="16">
        <v>-0.51870000000000005</v>
      </c>
      <c r="AO3939" s="16">
        <v>-0.45440000000000003</v>
      </c>
      <c r="AP3939" s="16">
        <v>-1.4642999999999999</v>
      </c>
      <c r="AQ3939" s="16">
        <v>29.7073</v>
      </c>
      <c r="AR3939" s="16">
        <f t="shared" si="153"/>
        <v>1</v>
      </c>
      <c r="AS3939" s="5">
        <f t="shared" si="152"/>
        <v>6.060999999999872E-3</v>
      </c>
    </row>
    <row r="3940" spans="1:45" x14ac:dyDescent="0.25">
      <c r="A3940" s="16" t="s">
        <v>406</v>
      </c>
      <c r="B3940" s="16" t="s">
        <v>164</v>
      </c>
      <c r="C3940" s="16" t="s">
        <v>401</v>
      </c>
      <c r="D3940" s="16">
        <v>1991</v>
      </c>
      <c r="E3940" s="16" t="s">
        <v>4575</v>
      </c>
      <c r="F3940" s="16" t="s">
        <v>591</v>
      </c>
      <c r="G3940" s="10">
        <v>984.43</v>
      </c>
      <c r="H3940" s="73">
        <v>6.8920630000000003</v>
      </c>
      <c r="I3940" s="16" t="s">
        <v>6700</v>
      </c>
      <c r="J3940" s="71">
        <v>-4.2924200000000003E-2</v>
      </c>
      <c r="K3940" s="71">
        <v>1.327847</v>
      </c>
      <c r="L3940" s="16">
        <v>-1.7237420000000001</v>
      </c>
      <c r="M3940" s="16">
        <v>-0.52357410000000004</v>
      </c>
      <c r="N3940" s="16">
        <v>-0.47881509999999999</v>
      </c>
      <c r="O3940" s="16">
        <v>-1.256381</v>
      </c>
      <c r="P3940" s="16">
        <v>-1.006677</v>
      </c>
      <c r="Q3940" s="16">
        <v>-0.54496679999999997</v>
      </c>
      <c r="R3940" s="16">
        <v>0.29899999999999999</v>
      </c>
      <c r="S3940" s="16">
        <v>5.0000000000000001E-4</v>
      </c>
      <c r="T3940" s="16">
        <v>0</v>
      </c>
      <c r="U3940" s="16">
        <v>9.8442000000000007</v>
      </c>
      <c r="V3940" s="16">
        <v>0.59</v>
      </c>
      <c r="W3940" s="16">
        <v>0.35399999999999998</v>
      </c>
      <c r="X3940" s="16">
        <v>381.94299999999998</v>
      </c>
      <c r="Y3940" s="16">
        <v>25.879300000000001</v>
      </c>
      <c r="Z3940" s="16">
        <v>0.121</v>
      </c>
      <c r="AA3940" s="16">
        <v>1.60568</v>
      </c>
      <c r="AB3940" s="16">
        <v>0.46</v>
      </c>
      <c r="AC3940" s="16">
        <v>23.11</v>
      </c>
      <c r="AD3940" s="16">
        <v>4.32</v>
      </c>
      <c r="AE3940" s="16">
        <v>1.0572999999999999</v>
      </c>
      <c r="AF3940" s="16">
        <v>0</v>
      </c>
      <c r="AG3940" s="16">
        <v>15670.7</v>
      </c>
      <c r="AH3940" s="16">
        <v>3.7199999999999997E-2</v>
      </c>
      <c r="AI3940" s="16">
        <v>25.3</v>
      </c>
      <c r="AJ3940" s="16">
        <v>65.7</v>
      </c>
      <c r="AK3940" s="16">
        <v>-0.49919999999999998</v>
      </c>
      <c r="AL3940" s="16">
        <v>-0.41089999999999999</v>
      </c>
      <c r="AM3940" s="16">
        <v>-0.37080000000000002</v>
      </c>
      <c r="AN3940" s="16">
        <v>-0.60060000000000002</v>
      </c>
      <c r="AO3940" s="16">
        <v>-0.47070000000000001</v>
      </c>
      <c r="AP3940" s="16">
        <v>-1.4497</v>
      </c>
      <c r="AQ3940" s="16">
        <v>29.7073</v>
      </c>
      <c r="AR3940" s="16">
        <f t="shared" si="153"/>
        <v>1</v>
      </c>
      <c r="AS3940" s="5">
        <f t="shared" si="152"/>
        <v>5.4769999999999541E-3</v>
      </c>
    </row>
    <row r="3941" spans="1:45" x14ac:dyDescent="0.25">
      <c r="A3941" s="16" t="s">
        <v>406</v>
      </c>
      <c r="B3941" s="16" t="s">
        <v>164</v>
      </c>
      <c r="C3941" s="16" t="s">
        <v>401</v>
      </c>
      <c r="D3941" s="16">
        <v>1992</v>
      </c>
      <c r="E3941" s="16" t="s">
        <v>4561</v>
      </c>
      <c r="F3941" s="16" t="s">
        <v>591</v>
      </c>
      <c r="G3941" s="10">
        <v>1012.15</v>
      </c>
      <c r="H3941" s="73">
        <v>6.9198339999999998</v>
      </c>
      <c r="I3941" s="16" t="s">
        <v>6700</v>
      </c>
      <c r="J3941" s="71">
        <v>-2.6349299999999999E-2</v>
      </c>
      <c r="K3941" s="71">
        <v>1.293317</v>
      </c>
      <c r="L3941" s="16">
        <v>-1.707948</v>
      </c>
      <c r="M3941" s="16">
        <v>-0.52357410000000004</v>
      </c>
      <c r="N3941" s="16">
        <v>-0.4469455</v>
      </c>
      <c r="O3941" s="16">
        <v>-1.2266840000000001</v>
      </c>
      <c r="P3941" s="16">
        <v>-1.001382</v>
      </c>
      <c r="Q3941" s="16">
        <v>-0.57900819999999997</v>
      </c>
      <c r="R3941" s="16">
        <v>0.29899999999999999</v>
      </c>
      <c r="S3941" s="16">
        <v>5.0000000000000001E-4</v>
      </c>
      <c r="T3941" s="16">
        <v>0</v>
      </c>
      <c r="U3941" s="16">
        <v>9.9245999999999999</v>
      </c>
      <c r="V3941" s="16">
        <v>0.82</v>
      </c>
      <c r="W3941" s="16">
        <v>0.39800000000000002</v>
      </c>
      <c r="X3941" s="16">
        <v>384.423</v>
      </c>
      <c r="Y3941" s="16">
        <v>26.946100000000001</v>
      </c>
      <c r="Z3941" s="16">
        <v>0.1229</v>
      </c>
      <c r="AA3941" s="16">
        <v>1.5963590000000001</v>
      </c>
      <c r="AB3941" s="16">
        <v>0.46</v>
      </c>
      <c r="AC3941" s="16">
        <v>23.11</v>
      </c>
      <c r="AD3941" s="16">
        <v>4.5599999999999996</v>
      </c>
      <c r="AE3941" s="16">
        <v>1.0994999999999999</v>
      </c>
      <c r="AF3941" s="16">
        <v>1.1900000000000001E-2</v>
      </c>
      <c r="AG3941" s="16">
        <v>16277.8</v>
      </c>
      <c r="AH3941" s="16">
        <v>3.6499999999999998E-2</v>
      </c>
      <c r="AI3941" s="16">
        <v>26.9</v>
      </c>
      <c r="AJ3941" s="16">
        <v>65.099999999999994</v>
      </c>
      <c r="AK3941" s="16">
        <v>-0.54059999999999997</v>
      </c>
      <c r="AL3941" s="16">
        <v>-0.44819999999999999</v>
      </c>
      <c r="AM3941" s="16">
        <v>-0.41139999999999999</v>
      </c>
      <c r="AN3941" s="16">
        <v>-0.68240000000000001</v>
      </c>
      <c r="AO3941" s="16">
        <v>-0.48699999999999999</v>
      </c>
      <c r="AP3941" s="16">
        <v>-1.4351</v>
      </c>
      <c r="AQ3941" s="16">
        <v>29.7073</v>
      </c>
      <c r="AR3941" s="16">
        <f t="shared" si="153"/>
        <v>1</v>
      </c>
      <c r="AS3941" s="5">
        <f t="shared" si="152"/>
        <v>1.5794000000000086E-2</v>
      </c>
    </row>
    <row r="3942" spans="1:45" x14ac:dyDescent="0.25">
      <c r="A3942" s="16" t="s">
        <v>406</v>
      </c>
      <c r="B3942" s="16" t="s">
        <v>164</v>
      </c>
      <c r="C3942" s="16" t="s">
        <v>401</v>
      </c>
      <c r="D3942" s="16">
        <v>1993</v>
      </c>
      <c r="E3942" s="16" t="s">
        <v>4573</v>
      </c>
      <c r="F3942" s="16" t="s">
        <v>591</v>
      </c>
      <c r="G3942" s="10">
        <v>1000.72</v>
      </c>
      <c r="H3942" s="73">
        <v>6.9084709999999996</v>
      </c>
      <c r="I3942" s="16" t="s">
        <v>6700</v>
      </c>
      <c r="J3942" s="71">
        <v>-3.2509299999999998E-2</v>
      </c>
      <c r="K3942" s="71">
        <v>1.2519480000000001</v>
      </c>
      <c r="L3942" s="16">
        <v>-1.7041200000000001</v>
      </c>
      <c r="M3942" s="16">
        <v>-0.52264200000000005</v>
      </c>
      <c r="N3942" s="16">
        <v>-0.4442894</v>
      </c>
      <c r="O3942" s="16">
        <v>-1.195864</v>
      </c>
      <c r="P3942" s="16">
        <v>-0.99591180000000001</v>
      </c>
      <c r="Q3942" s="16">
        <v>-0.61301240000000001</v>
      </c>
      <c r="R3942" s="16">
        <v>0.29899999999999999</v>
      </c>
      <c r="S3942" s="16">
        <v>5.0000000000000001E-4</v>
      </c>
      <c r="T3942" s="16">
        <v>1E-4</v>
      </c>
      <c r="U3942" s="16">
        <v>9.9146999999999998</v>
      </c>
      <c r="V3942" s="16">
        <v>1.05</v>
      </c>
      <c r="W3942" s="16">
        <v>0.442</v>
      </c>
      <c r="X3942" s="16">
        <v>383.81200000000001</v>
      </c>
      <c r="Y3942" s="16">
        <v>28.013000000000002</v>
      </c>
      <c r="Z3942" s="16">
        <v>0.12540000000000001</v>
      </c>
      <c r="AA3942" s="16">
        <v>1.587037</v>
      </c>
      <c r="AB3942" s="16">
        <v>0.46</v>
      </c>
      <c r="AC3942" s="16">
        <v>23.11</v>
      </c>
      <c r="AD3942" s="16">
        <v>4.8</v>
      </c>
      <c r="AE3942" s="16">
        <v>1.1737</v>
      </c>
      <c r="AF3942" s="16">
        <v>3.7699999999999997E-2</v>
      </c>
      <c r="AG3942" s="16">
        <v>16848.2</v>
      </c>
      <c r="AH3942" s="16">
        <v>3.5200000000000002E-2</v>
      </c>
      <c r="AI3942" s="16">
        <v>28.5</v>
      </c>
      <c r="AJ3942" s="16">
        <v>64.5</v>
      </c>
      <c r="AK3942" s="16">
        <v>-0.58189999999999997</v>
      </c>
      <c r="AL3942" s="16">
        <v>-0.4854</v>
      </c>
      <c r="AM3942" s="16">
        <v>-0.45200000000000001</v>
      </c>
      <c r="AN3942" s="16">
        <v>-0.76429999999999998</v>
      </c>
      <c r="AO3942" s="16">
        <v>-0.50319999999999998</v>
      </c>
      <c r="AP3942" s="16">
        <v>-1.4205000000000001</v>
      </c>
      <c r="AQ3942" s="16">
        <v>29.7073</v>
      </c>
      <c r="AR3942" s="16">
        <f t="shared" si="153"/>
        <v>1</v>
      </c>
      <c r="AS3942" s="5">
        <f t="shared" si="152"/>
        <v>3.8279999999999426E-3</v>
      </c>
    </row>
    <row r="3943" spans="1:45" x14ac:dyDescent="0.25">
      <c r="A3943" s="16" t="s">
        <v>406</v>
      </c>
      <c r="B3943" s="16" t="s">
        <v>164</v>
      </c>
      <c r="C3943" s="16" t="s">
        <v>401</v>
      </c>
      <c r="D3943" s="16">
        <v>1994</v>
      </c>
      <c r="E3943" s="16" t="s">
        <v>4582</v>
      </c>
      <c r="F3943" s="16" t="s">
        <v>591</v>
      </c>
      <c r="G3943" s="10">
        <v>1018.89</v>
      </c>
      <c r="H3943" s="73">
        <v>6.9264659999999996</v>
      </c>
      <c r="I3943" s="16" t="s">
        <v>6700</v>
      </c>
      <c r="J3943" s="71">
        <v>-2.9361700000000001E-2</v>
      </c>
      <c r="K3943" s="71">
        <v>1.2157230000000001</v>
      </c>
      <c r="L3943" s="16">
        <v>-1.71655</v>
      </c>
      <c r="M3943" s="16">
        <v>-0.52357410000000004</v>
      </c>
      <c r="N3943" s="16">
        <v>-0.43159540000000002</v>
      </c>
      <c r="O3943" s="16">
        <v>-1.206143</v>
      </c>
      <c r="P3943" s="16">
        <v>-0.99228780000000005</v>
      </c>
      <c r="Q3943" s="16">
        <v>-0.64707199999999998</v>
      </c>
      <c r="R3943" s="16">
        <v>0.29899999999999999</v>
      </c>
      <c r="S3943" s="16">
        <v>5.0000000000000001E-4</v>
      </c>
      <c r="T3943" s="16">
        <v>0</v>
      </c>
      <c r="U3943" s="16">
        <v>9.9484999999999992</v>
      </c>
      <c r="V3943" s="16">
        <v>1.28</v>
      </c>
      <c r="W3943" s="16">
        <v>0.48599999999999999</v>
      </c>
      <c r="X3943" s="16">
        <v>384.05399999999997</v>
      </c>
      <c r="Y3943" s="16">
        <v>29.079799999999999</v>
      </c>
      <c r="Z3943" s="16">
        <v>9.6299999999999997E-2</v>
      </c>
      <c r="AA3943" s="16">
        <v>1.5248969999999999</v>
      </c>
      <c r="AB3943" s="16">
        <v>0.46</v>
      </c>
      <c r="AC3943" s="16">
        <v>23.11</v>
      </c>
      <c r="AD3943" s="16">
        <v>6.4</v>
      </c>
      <c r="AE3943" s="16">
        <v>1.2012</v>
      </c>
      <c r="AF3943" s="16">
        <v>5.6899999999999999E-2</v>
      </c>
      <c r="AG3943" s="16">
        <v>14761.1</v>
      </c>
      <c r="AH3943" s="16">
        <v>3.4200000000000001E-2</v>
      </c>
      <c r="AI3943" s="16">
        <v>30.1</v>
      </c>
      <c r="AJ3943" s="16">
        <v>63.9</v>
      </c>
      <c r="AK3943" s="16">
        <v>-0.62329999999999997</v>
      </c>
      <c r="AL3943" s="16">
        <v>-0.52270000000000005</v>
      </c>
      <c r="AM3943" s="16">
        <v>-0.49259999999999998</v>
      </c>
      <c r="AN3943" s="16">
        <v>-0.84609999999999996</v>
      </c>
      <c r="AO3943" s="16">
        <v>-0.51949999999999996</v>
      </c>
      <c r="AP3943" s="16">
        <v>-1.4059999999999999</v>
      </c>
      <c r="AQ3943" s="16">
        <v>29.7073</v>
      </c>
      <c r="AR3943" s="16">
        <f t="shared" si="153"/>
        <v>1</v>
      </c>
      <c r="AS3943" s="5">
        <f t="shared" si="152"/>
        <v>-1.2429999999999941E-2</v>
      </c>
    </row>
    <row r="3944" spans="1:45" x14ac:dyDescent="0.25">
      <c r="A3944" s="16" t="s">
        <v>406</v>
      </c>
      <c r="B3944" s="16" t="s">
        <v>164</v>
      </c>
      <c r="C3944" s="16" t="s">
        <v>401</v>
      </c>
      <c r="D3944" s="16">
        <v>1995</v>
      </c>
      <c r="E3944" s="16" t="s">
        <v>4577</v>
      </c>
      <c r="F3944" s="16" t="s">
        <v>591</v>
      </c>
      <c r="G3944" s="10">
        <v>1032.52</v>
      </c>
      <c r="H3944" s="73">
        <v>6.9397589999999996</v>
      </c>
      <c r="I3944" s="16" t="s">
        <v>6700</v>
      </c>
      <c r="J3944" s="71">
        <v>7.8948599999999994E-2</v>
      </c>
      <c r="K3944" s="71">
        <v>1.315593</v>
      </c>
      <c r="L3944" s="16">
        <v>-1.7258849999999999</v>
      </c>
      <c r="M3944" s="16">
        <v>-0.5222639</v>
      </c>
      <c r="N3944" s="16">
        <v>-0.43807879999999999</v>
      </c>
      <c r="O3944" s="16">
        <v>-1.1945969999999999</v>
      </c>
      <c r="P3944" s="16">
        <v>-0.98752450000000003</v>
      </c>
      <c r="Q3944" s="16">
        <v>-0.68109569999999997</v>
      </c>
      <c r="R3944" s="16">
        <v>0.29899999999999999</v>
      </c>
      <c r="S3944" s="16">
        <v>5.9999999999999995E-4</v>
      </c>
      <c r="T3944" s="16">
        <v>1E-4</v>
      </c>
      <c r="U3944" s="16">
        <v>9.7972000000000001</v>
      </c>
      <c r="V3944" s="16">
        <v>1.51</v>
      </c>
      <c r="W3944" s="16">
        <v>0.53</v>
      </c>
      <c r="X3944" s="16">
        <v>384.34100000000001</v>
      </c>
      <c r="Y3944" s="16">
        <v>30.146599999999999</v>
      </c>
      <c r="Z3944" s="16">
        <v>9.8100000000000007E-2</v>
      </c>
      <c r="AA3944" s="16">
        <v>1.568395</v>
      </c>
      <c r="AB3944" s="16">
        <v>0.46</v>
      </c>
      <c r="AC3944" s="16">
        <v>23.11</v>
      </c>
      <c r="AD3944" s="16">
        <v>5.28</v>
      </c>
      <c r="AE3944" s="16">
        <v>1.2428999999999999</v>
      </c>
      <c r="AF3944" s="16">
        <v>5.4899999999999997E-2</v>
      </c>
      <c r="AG3944" s="16">
        <v>15865.2</v>
      </c>
      <c r="AH3944" s="16">
        <v>3.3399999999999999E-2</v>
      </c>
      <c r="AI3944" s="16">
        <v>31.6</v>
      </c>
      <c r="AJ3944" s="16">
        <v>63.3</v>
      </c>
      <c r="AK3944" s="16">
        <v>-0.66459999999999997</v>
      </c>
      <c r="AL3944" s="16">
        <v>-0.56000000000000005</v>
      </c>
      <c r="AM3944" s="16">
        <v>-0.53320000000000001</v>
      </c>
      <c r="AN3944" s="16">
        <v>-0.92789999999999995</v>
      </c>
      <c r="AO3944" s="16">
        <v>-0.53580000000000005</v>
      </c>
      <c r="AP3944" s="16">
        <v>-1.3914</v>
      </c>
      <c r="AQ3944" s="16">
        <v>29.7073</v>
      </c>
      <c r="AR3944" s="16">
        <f t="shared" si="153"/>
        <v>1</v>
      </c>
      <c r="AS3944" s="5">
        <f t="shared" si="152"/>
        <v>-9.3349999999998712E-3</v>
      </c>
    </row>
    <row r="3945" spans="1:45" x14ac:dyDescent="0.25">
      <c r="A3945" s="16" t="s">
        <v>406</v>
      </c>
      <c r="B3945" s="16" t="s">
        <v>164</v>
      </c>
      <c r="C3945" s="16" t="s">
        <v>401</v>
      </c>
      <c r="D3945" s="16">
        <v>1996</v>
      </c>
      <c r="E3945" s="16" t="s">
        <v>4574</v>
      </c>
      <c r="F3945" s="16" t="s">
        <v>591</v>
      </c>
      <c r="G3945" s="10">
        <v>1041.7</v>
      </c>
      <c r="H3945" s="73">
        <v>6.9486129999999999</v>
      </c>
      <c r="I3945" s="16" t="s">
        <v>6700</v>
      </c>
      <c r="J3945" s="71">
        <v>0.1057293</v>
      </c>
      <c r="K3945" s="71">
        <v>1.4623090000000001</v>
      </c>
      <c r="L3945" s="16">
        <v>-1.7233400000000001</v>
      </c>
      <c r="M3945" s="16">
        <v>-0.5222639</v>
      </c>
      <c r="N3945" s="16">
        <v>-0.42440470000000002</v>
      </c>
      <c r="O3945" s="16">
        <v>-1.183908</v>
      </c>
      <c r="P3945" s="16">
        <v>-0.98326919999999995</v>
      </c>
      <c r="Q3945" s="16">
        <v>-0.70551399999999997</v>
      </c>
      <c r="R3945" s="16">
        <v>0.29899999999999999</v>
      </c>
      <c r="S3945" s="16">
        <v>5.9999999999999995E-4</v>
      </c>
      <c r="T3945" s="16">
        <v>1E-4</v>
      </c>
      <c r="U3945" s="16">
        <v>9.7967999999999993</v>
      </c>
      <c r="V3945" s="16">
        <v>1.8320000000000001</v>
      </c>
      <c r="W3945" s="16">
        <v>0.60599999999999998</v>
      </c>
      <c r="X3945" s="16">
        <v>384.68799999999999</v>
      </c>
      <c r="Y3945" s="16">
        <v>31.2135</v>
      </c>
      <c r="Z3945" s="16">
        <v>8.9899999999999994E-2</v>
      </c>
      <c r="AA3945" s="16">
        <v>1.559463</v>
      </c>
      <c r="AB3945" s="16">
        <v>0.46</v>
      </c>
      <c r="AC3945" s="16">
        <v>23.11</v>
      </c>
      <c r="AD3945" s="16">
        <v>5.51</v>
      </c>
      <c r="AE3945" s="16">
        <v>1.3140000000000001</v>
      </c>
      <c r="AF3945" s="16">
        <v>5.6599999999999998E-2</v>
      </c>
      <c r="AG3945" s="16">
        <v>15516.5</v>
      </c>
      <c r="AH3945" s="16">
        <v>3.3099999999999997E-2</v>
      </c>
      <c r="AI3945" s="16">
        <v>33.200000000000003</v>
      </c>
      <c r="AJ3945" s="16">
        <v>62.6</v>
      </c>
      <c r="AK3945" s="16">
        <v>-0.67989999999999995</v>
      </c>
      <c r="AL3945" s="16">
        <v>-0.35070000000000001</v>
      </c>
      <c r="AM3945" s="16">
        <v>-0.58760000000000001</v>
      </c>
      <c r="AN3945" s="16">
        <v>-1.3905000000000001</v>
      </c>
      <c r="AO3945" s="16">
        <v>-0.44579999999999997</v>
      </c>
      <c r="AP3945" s="16">
        <v>-1.347</v>
      </c>
      <c r="AQ3945" s="16">
        <v>29.7073</v>
      </c>
      <c r="AR3945" s="16">
        <f t="shared" si="153"/>
        <v>1</v>
      </c>
      <c r="AS3945" s="5">
        <f t="shared" si="152"/>
        <v>2.5449999999997974E-3</v>
      </c>
    </row>
    <row r="3946" spans="1:45" x14ac:dyDescent="0.25">
      <c r="A3946" s="16" t="s">
        <v>406</v>
      </c>
      <c r="B3946" s="16" t="s">
        <v>164</v>
      </c>
      <c r="C3946" s="16" t="s">
        <v>401</v>
      </c>
      <c r="D3946" s="16">
        <v>1997</v>
      </c>
      <c r="E3946" s="16" t="s">
        <v>4572</v>
      </c>
      <c r="F3946" s="16" t="s">
        <v>591</v>
      </c>
      <c r="G3946" s="10">
        <v>1061.49</v>
      </c>
      <c r="H3946" s="73">
        <v>6.9674300000000002</v>
      </c>
      <c r="I3946" s="16" t="s">
        <v>6700</v>
      </c>
      <c r="J3946" s="71">
        <v>-1.69791E-2</v>
      </c>
      <c r="K3946" s="71">
        <v>1.4376899999999999</v>
      </c>
      <c r="L3946" s="16">
        <v>-1.7312320000000001</v>
      </c>
      <c r="M3946" s="16">
        <v>-0.5222639</v>
      </c>
      <c r="N3946" s="16">
        <v>-0.40785640000000001</v>
      </c>
      <c r="O3946" s="16">
        <v>-1.1622479999999999</v>
      </c>
      <c r="P3946" s="16">
        <v>-0.98216630000000005</v>
      </c>
      <c r="Q3946" s="16">
        <v>-0.7656828</v>
      </c>
      <c r="R3946" s="16">
        <v>0.29899999999999999</v>
      </c>
      <c r="S3946" s="16">
        <v>5.9999999999999995E-4</v>
      </c>
      <c r="T3946" s="16">
        <v>1E-4</v>
      </c>
      <c r="U3946" s="16">
        <v>9.7965</v>
      </c>
      <c r="V3946" s="16">
        <v>2.1539999999999999</v>
      </c>
      <c r="W3946" s="16">
        <v>0.68200000000000005</v>
      </c>
      <c r="X3946" s="16">
        <v>385.48399999999998</v>
      </c>
      <c r="Y3946" s="16">
        <v>32.280299999999997</v>
      </c>
      <c r="Z3946" s="16">
        <v>8.7499999999999994E-2</v>
      </c>
      <c r="AA3946" s="16">
        <v>1.5501419999999999</v>
      </c>
      <c r="AB3946" s="16">
        <v>0.46</v>
      </c>
      <c r="AC3946" s="16">
        <v>23.11</v>
      </c>
      <c r="AD3946" s="16">
        <v>5.75</v>
      </c>
      <c r="AE3946" s="16">
        <v>1.3692</v>
      </c>
      <c r="AF3946" s="16">
        <v>7.6100000000000001E-2</v>
      </c>
      <c r="AG3946" s="16">
        <v>17449.7</v>
      </c>
      <c r="AH3946" s="16">
        <v>2.4750000000000001E-2</v>
      </c>
      <c r="AI3946" s="16">
        <v>34.700000000000003</v>
      </c>
      <c r="AJ3946" s="16">
        <v>61.9</v>
      </c>
      <c r="AK3946" s="16">
        <v>-0.72550000000000003</v>
      </c>
      <c r="AL3946" s="16">
        <v>-0.61799999999999999</v>
      </c>
      <c r="AM3946" s="16">
        <v>-0.67069999999999996</v>
      </c>
      <c r="AN3946" s="16">
        <v>-1.3269</v>
      </c>
      <c r="AO3946" s="16">
        <v>-0.46179999999999999</v>
      </c>
      <c r="AP3946" s="16">
        <v>-1.3387</v>
      </c>
      <c r="AQ3946" s="16">
        <v>29.7073</v>
      </c>
      <c r="AR3946" s="16">
        <f t="shared" si="153"/>
        <v>1</v>
      </c>
      <c r="AS3946" s="5">
        <f t="shared" si="152"/>
        <v>-7.8920000000000101E-3</v>
      </c>
    </row>
    <row r="3947" spans="1:45" x14ac:dyDescent="0.25">
      <c r="A3947" s="16" t="s">
        <v>406</v>
      </c>
      <c r="B3947" s="16" t="s">
        <v>164</v>
      </c>
      <c r="C3947" s="16" t="s">
        <v>401</v>
      </c>
      <c r="D3947" s="16">
        <v>1998</v>
      </c>
      <c r="E3947" s="16" t="s">
        <v>4580</v>
      </c>
      <c r="F3947" s="16" t="s">
        <v>591</v>
      </c>
      <c r="G3947" s="10">
        <v>1092.8</v>
      </c>
      <c r="H3947" s="73">
        <v>6.9965000000000002</v>
      </c>
      <c r="I3947" s="16" t="s">
        <v>6700</v>
      </c>
      <c r="J3947" s="71">
        <v>-1.3642400000000001E-2</v>
      </c>
      <c r="K3947" s="71">
        <v>1.41821</v>
      </c>
      <c r="L3947" s="16">
        <v>-1.7330490000000001</v>
      </c>
      <c r="M3947" s="16">
        <v>-0.5222639</v>
      </c>
      <c r="N3947" s="16">
        <v>-0.39846280000000001</v>
      </c>
      <c r="O3947" s="16">
        <v>-1.1301220000000001</v>
      </c>
      <c r="P3947" s="16">
        <v>-0.97158659999999997</v>
      </c>
      <c r="Q3947" s="16">
        <v>-0.82586939999999998</v>
      </c>
      <c r="R3947" s="16">
        <v>0.29899999999999999</v>
      </c>
      <c r="S3947" s="16">
        <v>5.9999999999999995E-4</v>
      </c>
      <c r="T3947" s="16">
        <v>1E-4</v>
      </c>
      <c r="U3947" s="16">
        <v>9.7962000000000007</v>
      </c>
      <c r="V3947" s="16">
        <v>2.476</v>
      </c>
      <c r="W3947" s="16">
        <v>0.75800000000000001</v>
      </c>
      <c r="X3947" s="16">
        <v>385.15800000000002</v>
      </c>
      <c r="Y3947" s="16">
        <v>33.347099999999998</v>
      </c>
      <c r="Z3947" s="16">
        <v>9.0700000000000003E-2</v>
      </c>
      <c r="AA3947" s="16">
        <v>1.540821</v>
      </c>
      <c r="AB3947" s="16">
        <v>0.46</v>
      </c>
      <c r="AC3947" s="16">
        <v>23.11</v>
      </c>
      <c r="AD3947" s="16">
        <v>5.99</v>
      </c>
      <c r="AE3947" s="16">
        <v>1.5063</v>
      </c>
      <c r="AF3947" s="16">
        <v>9.7500000000000003E-2</v>
      </c>
      <c r="AG3947" s="16">
        <v>17302.5</v>
      </c>
      <c r="AH3947" s="16">
        <v>3.4299999999999997E-2</v>
      </c>
      <c r="AI3947" s="16">
        <v>36.299999999999997</v>
      </c>
      <c r="AJ3947" s="16">
        <v>61.3</v>
      </c>
      <c r="AK3947" s="16">
        <v>-0.77110000000000001</v>
      </c>
      <c r="AL3947" s="16">
        <v>-0.88529999999999998</v>
      </c>
      <c r="AM3947" s="16">
        <v>-0.75390000000000001</v>
      </c>
      <c r="AN3947" s="16">
        <v>-1.2633000000000001</v>
      </c>
      <c r="AO3947" s="16">
        <v>-0.4778</v>
      </c>
      <c r="AP3947" s="16">
        <v>-1.3304</v>
      </c>
      <c r="AQ3947" s="16">
        <v>29.7073</v>
      </c>
      <c r="AR3947" s="16">
        <f t="shared" si="153"/>
        <v>1</v>
      </c>
      <c r="AS3947" s="5">
        <f t="shared" si="152"/>
        <v>-1.8169999999999575E-3</v>
      </c>
    </row>
    <row r="3948" spans="1:45" x14ac:dyDescent="0.25">
      <c r="A3948" s="16" t="s">
        <v>406</v>
      </c>
      <c r="B3948" s="16" t="s">
        <v>164</v>
      </c>
      <c r="C3948" s="16" t="s">
        <v>401</v>
      </c>
      <c r="D3948" s="16">
        <v>1999</v>
      </c>
      <c r="E3948" s="16" t="s">
        <v>4562</v>
      </c>
      <c r="F3948" s="16" t="s">
        <v>591</v>
      </c>
      <c r="G3948" s="10">
        <v>1102.6099999999999</v>
      </c>
      <c r="H3948" s="73">
        <v>7.0054379999999998</v>
      </c>
      <c r="I3948" s="16" t="s">
        <v>6700</v>
      </c>
      <c r="J3948" s="71">
        <v>-2.0326299999999999E-2</v>
      </c>
      <c r="K3948" s="71">
        <v>1.3896740000000001</v>
      </c>
      <c r="L3948" s="16">
        <v>-1.7160150000000001</v>
      </c>
      <c r="M3948" s="16">
        <v>-0.52112930000000002</v>
      </c>
      <c r="N3948" s="16">
        <v>-0.37917990000000001</v>
      </c>
      <c r="O3948" s="16">
        <v>-1.0953759999999999</v>
      </c>
      <c r="P3948" s="16">
        <v>-0.96168480000000001</v>
      </c>
      <c r="Q3948" s="16">
        <v>-0.85557000000000005</v>
      </c>
      <c r="R3948" s="16">
        <v>0.29899999999999999</v>
      </c>
      <c r="S3948" s="16">
        <v>8.9999999999999998E-4</v>
      </c>
      <c r="T3948" s="16">
        <v>1E-4</v>
      </c>
      <c r="U3948" s="16">
        <v>9.8389000000000006</v>
      </c>
      <c r="V3948" s="16">
        <v>2.798</v>
      </c>
      <c r="W3948" s="16">
        <v>0.83399999999999996</v>
      </c>
      <c r="X3948" s="16">
        <v>385.67399999999998</v>
      </c>
      <c r="Y3948" s="16">
        <v>34.413899999999998</v>
      </c>
      <c r="Z3948" s="16">
        <v>9.4100000000000003E-2</v>
      </c>
      <c r="AA3948" s="16">
        <v>1.5248969999999999</v>
      </c>
      <c r="AB3948" s="16">
        <v>0.46</v>
      </c>
      <c r="AC3948" s="16">
        <v>23.11</v>
      </c>
      <c r="AD3948" s="16">
        <v>6.4</v>
      </c>
      <c r="AE3948" s="16">
        <v>1.6688000000000001</v>
      </c>
      <c r="AF3948" s="16">
        <v>0.16250000000000001</v>
      </c>
      <c r="AG3948" s="16">
        <v>18122.5</v>
      </c>
      <c r="AH3948" s="16">
        <v>4.4150000000000002E-2</v>
      </c>
      <c r="AI3948" s="16">
        <v>37.799999999999997</v>
      </c>
      <c r="AJ3948" s="16">
        <v>60.6</v>
      </c>
      <c r="AK3948" s="16">
        <v>-0.77049999999999996</v>
      </c>
      <c r="AL3948" s="16">
        <v>-0.89780000000000004</v>
      </c>
      <c r="AM3948" s="16">
        <v>-0.76919999999999999</v>
      </c>
      <c r="AN3948" s="16">
        <v>-1.2494000000000001</v>
      </c>
      <c r="AO3948" s="16">
        <v>-0.58179999999999998</v>
      </c>
      <c r="AP3948" s="16">
        <v>-1.3762000000000001</v>
      </c>
      <c r="AQ3948" s="16">
        <v>29.7073</v>
      </c>
      <c r="AR3948" s="16">
        <f t="shared" si="153"/>
        <v>1</v>
      </c>
      <c r="AS3948" s="5">
        <f t="shared" si="152"/>
        <v>1.7033999999999994E-2</v>
      </c>
    </row>
    <row r="3949" spans="1:45" x14ac:dyDescent="0.25">
      <c r="A3949" s="16" t="s">
        <v>406</v>
      </c>
      <c r="B3949" s="16" t="s">
        <v>164</v>
      </c>
      <c r="C3949" s="16" t="s">
        <v>401</v>
      </c>
      <c r="D3949" s="16">
        <v>2000</v>
      </c>
      <c r="E3949" s="16" t="s">
        <v>4566</v>
      </c>
      <c r="F3949" s="16" t="s">
        <v>591</v>
      </c>
      <c r="G3949" s="10">
        <v>1138.25</v>
      </c>
      <c r="H3949" s="73">
        <v>7.0372450000000004</v>
      </c>
      <c r="I3949" s="16">
        <v>17874725</v>
      </c>
      <c r="J3949" s="71">
        <v>4.0764500000000002E-2</v>
      </c>
      <c r="K3949" s="71">
        <v>1.4474940000000001</v>
      </c>
      <c r="L3949" s="16">
        <v>-1.710032</v>
      </c>
      <c r="M3949" s="16">
        <v>-0.52188570000000001</v>
      </c>
      <c r="N3949" s="16">
        <v>-0.3838917</v>
      </c>
      <c r="O3949" s="16">
        <v>-1.0642860000000001</v>
      </c>
      <c r="P3949" s="16">
        <v>-0.94716849999999997</v>
      </c>
      <c r="Q3949" s="16">
        <v>-0.88532359999999999</v>
      </c>
      <c r="R3949" s="16">
        <v>0.29899999999999999</v>
      </c>
      <c r="S3949" s="16">
        <v>6.9999999999999999E-4</v>
      </c>
      <c r="T3949" s="16">
        <v>1E-4</v>
      </c>
      <c r="U3949" s="16">
        <v>9.6616</v>
      </c>
      <c r="V3949" s="16">
        <v>3.12</v>
      </c>
      <c r="W3949" s="16">
        <v>0.91</v>
      </c>
      <c r="X3949" s="16">
        <v>386.05500000000001</v>
      </c>
      <c r="Y3949" s="16">
        <v>35.480800000000002</v>
      </c>
      <c r="Z3949" s="16">
        <v>9.4200000000000006E-2</v>
      </c>
      <c r="AA3949" s="16">
        <v>1.501595</v>
      </c>
      <c r="AB3949" s="16">
        <v>0.46</v>
      </c>
      <c r="AC3949" s="16">
        <v>23.11</v>
      </c>
      <c r="AD3949" s="16">
        <v>7</v>
      </c>
      <c r="AE3949" s="16">
        <v>1.9785999999999999</v>
      </c>
      <c r="AF3949" s="16">
        <v>0.18290000000000001</v>
      </c>
      <c r="AG3949" s="16">
        <v>19291.7</v>
      </c>
      <c r="AH3949" s="16">
        <v>5.8599999999999999E-2</v>
      </c>
      <c r="AI3949" s="16">
        <v>39.4</v>
      </c>
      <c r="AJ3949" s="16">
        <v>59.9</v>
      </c>
      <c r="AK3949" s="16">
        <v>-0.76990000000000003</v>
      </c>
      <c r="AL3949" s="16">
        <v>-0.91039999999999999</v>
      </c>
      <c r="AM3949" s="16">
        <v>-0.78459999999999996</v>
      </c>
      <c r="AN3949" s="16">
        <v>-1.2355</v>
      </c>
      <c r="AO3949" s="16">
        <v>-0.68579999999999997</v>
      </c>
      <c r="AP3949" s="16">
        <v>-1.4220999999999999</v>
      </c>
      <c r="AQ3949" s="16">
        <v>29.7073</v>
      </c>
      <c r="AR3949" s="16">
        <f t="shared" si="153"/>
        <v>0</v>
      </c>
      <c r="AS3949" s="5">
        <f t="shared" si="152"/>
        <v>5.9830000000000716E-3</v>
      </c>
    </row>
    <row r="3950" spans="1:45" x14ac:dyDescent="0.25">
      <c r="A3950" s="16" t="s">
        <v>406</v>
      </c>
      <c r="B3950" s="16" t="s">
        <v>164</v>
      </c>
      <c r="C3950" s="16" t="s">
        <v>401</v>
      </c>
      <c r="D3950" s="16">
        <v>2001</v>
      </c>
      <c r="E3950" s="16" t="s">
        <v>4587</v>
      </c>
      <c r="F3950" s="16" t="s">
        <v>591</v>
      </c>
      <c r="G3950" s="10">
        <v>1148.43</v>
      </c>
      <c r="H3950" s="73">
        <v>7.0461489999999998</v>
      </c>
      <c r="I3950" s="16">
        <v>18390135</v>
      </c>
      <c r="J3950" s="71">
        <v>-6.6092E-3</v>
      </c>
      <c r="K3950" s="71">
        <v>1.4379580000000001</v>
      </c>
      <c r="L3950" s="16">
        <v>-1.744953</v>
      </c>
      <c r="M3950" s="16">
        <v>-0.52171000000000001</v>
      </c>
      <c r="N3950" s="16">
        <v>-0.41425889999999999</v>
      </c>
      <c r="O3950" s="16">
        <v>-1.0424949999999999</v>
      </c>
      <c r="P3950" s="16">
        <v>-0.94327439999999996</v>
      </c>
      <c r="Q3950" s="16">
        <v>-0.96324489999999996</v>
      </c>
      <c r="R3950" s="16">
        <v>0.29899999999999999</v>
      </c>
      <c r="S3950" s="16">
        <v>5.0000000000000001E-4</v>
      </c>
      <c r="T3950" s="16">
        <v>2.0000000000000001E-4</v>
      </c>
      <c r="U3950" s="16">
        <v>9.2446999999999999</v>
      </c>
      <c r="V3950" s="16">
        <v>3.464</v>
      </c>
      <c r="W3950" s="16">
        <v>0.98399999999999999</v>
      </c>
      <c r="X3950" s="16">
        <v>386.30900000000003</v>
      </c>
      <c r="Y3950" s="16">
        <v>36.547600000000003</v>
      </c>
      <c r="Z3950" s="16">
        <v>9.7100000000000006E-2</v>
      </c>
      <c r="AA3950" s="16">
        <v>1.5210129999999999</v>
      </c>
      <c r="AB3950" s="16">
        <v>0.46</v>
      </c>
      <c r="AC3950" s="16">
        <v>23.11</v>
      </c>
      <c r="AD3950" s="16">
        <v>6.5</v>
      </c>
      <c r="AE3950" s="16">
        <v>2.3418000000000001</v>
      </c>
      <c r="AF3950" s="16">
        <v>0.82</v>
      </c>
      <c r="AG3950" s="16">
        <v>20053.2</v>
      </c>
      <c r="AH3950" s="16">
        <v>4.2999999999999997E-2</v>
      </c>
      <c r="AI3950" s="16">
        <v>41</v>
      </c>
      <c r="AJ3950" s="16">
        <v>59.2</v>
      </c>
      <c r="AK3950" s="16">
        <v>-0.98870000000000002</v>
      </c>
      <c r="AL3950" s="16">
        <v>-0.93089999999999995</v>
      </c>
      <c r="AM3950" s="16">
        <v>-0.79849999999999999</v>
      </c>
      <c r="AN3950" s="16">
        <v>-1.3150999999999999</v>
      </c>
      <c r="AO3950" s="16">
        <v>-0.75370000000000004</v>
      </c>
      <c r="AP3950" s="16">
        <v>-1.4685999999999999</v>
      </c>
      <c r="AQ3950" s="16">
        <v>29.7073</v>
      </c>
      <c r="AR3950" s="16">
        <f t="shared" si="153"/>
        <v>0</v>
      </c>
      <c r="AS3950" s="5">
        <f t="shared" si="152"/>
        <v>-3.492099999999998E-2</v>
      </c>
    </row>
    <row r="3951" spans="1:45" x14ac:dyDescent="0.25">
      <c r="A3951" s="16" t="s">
        <v>406</v>
      </c>
      <c r="B3951" s="16" t="s">
        <v>164</v>
      </c>
      <c r="C3951" s="16" t="s">
        <v>401</v>
      </c>
      <c r="D3951" s="16">
        <v>2002</v>
      </c>
      <c r="E3951" s="16" t="s">
        <v>4579</v>
      </c>
      <c r="F3951" s="16" t="s">
        <v>591</v>
      </c>
      <c r="G3951" s="10">
        <v>1160.24</v>
      </c>
      <c r="H3951" s="73">
        <v>7.0563849999999997</v>
      </c>
      <c r="I3951" s="16">
        <v>18919179</v>
      </c>
      <c r="J3951" s="71">
        <v>-6.6705000000000002E-3</v>
      </c>
      <c r="K3951" s="71">
        <v>1.4283980000000001</v>
      </c>
      <c r="L3951" s="16">
        <v>-1.7397260000000001</v>
      </c>
      <c r="M3951" s="16">
        <v>-0.51948059999999996</v>
      </c>
      <c r="N3951" s="16">
        <v>-0.37603880000000001</v>
      </c>
      <c r="O3951" s="16">
        <v>-1.014697</v>
      </c>
      <c r="P3951" s="16">
        <v>-0.92653430000000003</v>
      </c>
      <c r="Q3951" s="16">
        <v>-1.0411649999999999</v>
      </c>
      <c r="R3951" s="16">
        <v>0.30409999999999998</v>
      </c>
      <c r="S3951" s="16">
        <v>5.9999999999999995E-4</v>
      </c>
      <c r="T3951" s="16">
        <v>1E-4</v>
      </c>
      <c r="U3951" s="16">
        <v>9.4626999999999999</v>
      </c>
      <c r="V3951" s="16">
        <v>3.8079999999999998</v>
      </c>
      <c r="W3951" s="16">
        <v>1.0580000000000001</v>
      </c>
      <c r="X3951" s="16">
        <v>386.84800000000001</v>
      </c>
      <c r="Y3951" s="16">
        <v>37.614400000000003</v>
      </c>
      <c r="Z3951" s="16">
        <v>9.6500000000000002E-2</v>
      </c>
      <c r="AA3951" s="16">
        <v>1.503536</v>
      </c>
      <c r="AB3951" s="16">
        <v>0.46</v>
      </c>
      <c r="AC3951" s="16">
        <v>23.11</v>
      </c>
      <c r="AD3951" s="16">
        <v>6.95</v>
      </c>
      <c r="AE3951" s="16">
        <v>2.9228000000000001</v>
      </c>
      <c r="AF3951" s="16">
        <v>2.6234000000000002</v>
      </c>
      <c r="AG3951" s="16">
        <v>20167.7</v>
      </c>
      <c r="AH3951" s="16">
        <v>4.4900000000000002E-2</v>
      </c>
      <c r="AI3951" s="16">
        <v>42.5</v>
      </c>
      <c r="AJ3951" s="16">
        <v>58.5</v>
      </c>
      <c r="AK3951" s="16">
        <v>-1.2075</v>
      </c>
      <c r="AL3951" s="16">
        <v>-0.95130000000000003</v>
      </c>
      <c r="AM3951" s="16">
        <v>-0.81240000000000001</v>
      </c>
      <c r="AN3951" s="16">
        <v>-1.3948</v>
      </c>
      <c r="AO3951" s="16">
        <v>-0.82150000000000001</v>
      </c>
      <c r="AP3951" s="16">
        <v>-1.5152000000000001</v>
      </c>
      <c r="AQ3951" s="16">
        <v>29.7073</v>
      </c>
      <c r="AR3951" s="16">
        <f t="shared" si="153"/>
        <v>0</v>
      </c>
      <c r="AS3951" s="5">
        <f t="shared" si="152"/>
        <v>5.2269999999998706E-3</v>
      </c>
    </row>
    <row r="3952" spans="1:45" x14ac:dyDescent="0.25">
      <c r="A3952" s="16" t="s">
        <v>406</v>
      </c>
      <c r="B3952" s="16" t="s">
        <v>164</v>
      </c>
      <c r="C3952" s="16" t="s">
        <v>401</v>
      </c>
      <c r="D3952" s="16">
        <v>2003</v>
      </c>
      <c r="E3952" s="16" t="s">
        <v>4588</v>
      </c>
      <c r="F3952" s="16" t="s">
        <v>591</v>
      </c>
      <c r="G3952" s="10">
        <v>1170.1400000000001</v>
      </c>
      <c r="H3952" s="73">
        <v>7.0648819999999999</v>
      </c>
      <c r="I3952" s="16">
        <v>19462086</v>
      </c>
      <c r="J3952" s="71">
        <v>-6.5459999999999997E-3</v>
      </c>
      <c r="K3952" s="71">
        <v>1.419079</v>
      </c>
      <c r="L3952" s="16">
        <v>-1.6593039999999999</v>
      </c>
      <c r="M3952" s="16">
        <v>-0.52133180000000001</v>
      </c>
      <c r="N3952" s="16">
        <v>-0.3455454</v>
      </c>
      <c r="O3952" s="16">
        <v>-1.0070589999999999</v>
      </c>
      <c r="P3952" s="16">
        <v>-0.91212740000000003</v>
      </c>
      <c r="Q3952" s="16">
        <v>-0.90721669999999999</v>
      </c>
      <c r="R3952" s="16">
        <v>0.29899999999999999</v>
      </c>
      <c r="S3952" s="16">
        <v>5.9999999999999995E-4</v>
      </c>
      <c r="T3952" s="16">
        <v>2.0000000000000001E-4</v>
      </c>
      <c r="U3952" s="16">
        <v>9.5198</v>
      </c>
      <c r="V3952" s="16">
        <v>4.1520000000000001</v>
      </c>
      <c r="W3952" s="16">
        <v>1.1319999999999999</v>
      </c>
      <c r="X3952" s="16">
        <v>388.82900000000001</v>
      </c>
      <c r="Y3952" s="16">
        <v>38.6813</v>
      </c>
      <c r="Z3952" s="16">
        <v>9.4299999999999995E-2</v>
      </c>
      <c r="AA3952" s="16">
        <v>1.536548</v>
      </c>
      <c r="AB3952" s="16">
        <v>0.46</v>
      </c>
      <c r="AC3952" s="16">
        <v>23.11</v>
      </c>
      <c r="AD3952" s="16">
        <v>6.1</v>
      </c>
      <c r="AE3952" s="16">
        <v>3.6364999999999998</v>
      </c>
      <c r="AF3952" s="16">
        <v>3.5383</v>
      </c>
      <c r="AG3952" s="16">
        <v>21281.1</v>
      </c>
      <c r="AH3952" s="16">
        <v>3.8399999999999997E-2</v>
      </c>
      <c r="AI3952" s="16">
        <v>44.1</v>
      </c>
      <c r="AJ3952" s="16">
        <v>57.9</v>
      </c>
      <c r="AK3952" s="16">
        <v>-0.91869999999999996</v>
      </c>
      <c r="AL3952" s="16">
        <v>-0.84279999999999999</v>
      </c>
      <c r="AM3952" s="16">
        <v>-0.74039999999999995</v>
      </c>
      <c r="AN3952" s="16">
        <v>-1.5039</v>
      </c>
      <c r="AO3952" s="16">
        <v>-0.72870000000000001</v>
      </c>
      <c r="AP3952" s="16">
        <v>-1.2317</v>
      </c>
      <c r="AQ3952" s="16">
        <v>29.7073</v>
      </c>
      <c r="AR3952" s="16">
        <f t="shared" si="153"/>
        <v>0</v>
      </c>
      <c r="AS3952" s="5">
        <f t="shared" si="152"/>
        <v>8.0422000000000216E-2</v>
      </c>
    </row>
    <row r="3953" spans="1:45" x14ac:dyDescent="0.25">
      <c r="A3953" s="16" t="s">
        <v>406</v>
      </c>
      <c r="B3953" s="16" t="s">
        <v>164</v>
      </c>
      <c r="C3953" s="16" t="s">
        <v>401</v>
      </c>
      <c r="D3953" s="16">
        <v>2004</v>
      </c>
      <c r="E3953" s="16" t="s">
        <v>4584</v>
      </c>
      <c r="F3953" s="16" t="s">
        <v>591</v>
      </c>
      <c r="G3953" s="10">
        <v>1182.9000000000001</v>
      </c>
      <c r="H3953" s="73">
        <v>7.075723</v>
      </c>
      <c r="I3953" s="16">
        <v>20017068</v>
      </c>
      <c r="J3953" s="71">
        <v>-2.1607999999999999E-2</v>
      </c>
      <c r="K3953" s="71">
        <v>1.388744</v>
      </c>
      <c r="L3953" s="16">
        <v>-1.7370190000000001</v>
      </c>
      <c r="M3953" s="16">
        <v>-0.53798009999999996</v>
      </c>
      <c r="N3953" s="16">
        <v>-0.33317079999999999</v>
      </c>
      <c r="O3953" s="16">
        <v>-1.103656</v>
      </c>
      <c r="P3953" s="16">
        <v>-0.88871619999999996</v>
      </c>
      <c r="Q3953" s="16">
        <v>-1.005657</v>
      </c>
      <c r="R3953" s="16">
        <v>0.26779999999999998</v>
      </c>
      <c r="S3953" s="16">
        <v>6.9999999999999999E-4</v>
      </c>
      <c r="T3953" s="16">
        <v>2.0000000000000001E-4</v>
      </c>
      <c r="U3953" s="16">
        <v>9.5787999999999993</v>
      </c>
      <c r="V3953" s="16">
        <v>4.4960000000000004</v>
      </c>
      <c r="W3953" s="16">
        <v>1.206</v>
      </c>
      <c r="X3953" s="16">
        <v>387.93700000000001</v>
      </c>
      <c r="Y3953" s="16">
        <v>33.623899999999999</v>
      </c>
      <c r="Z3953" s="16">
        <v>0.1016</v>
      </c>
      <c r="AA3953" s="16">
        <v>1.540432</v>
      </c>
      <c r="AB3953" s="16">
        <v>0.46</v>
      </c>
      <c r="AC3953" s="16">
        <v>23.11</v>
      </c>
      <c r="AD3953" s="16">
        <v>6</v>
      </c>
      <c r="AE3953" s="16">
        <v>4.0688000000000004</v>
      </c>
      <c r="AF3953" s="16">
        <v>7.5256999999999996</v>
      </c>
      <c r="AG3953" s="16">
        <v>21899.9</v>
      </c>
      <c r="AH3953" s="16">
        <v>4.2700000000000002E-2</v>
      </c>
      <c r="AI3953" s="16">
        <v>45.7</v>
      </c>
      <c r="AJ3953" s="16">
        <v>57.2</v>
      </c>
      <c r="AK3953" s="16">
        <v>-0.96589999999999998</v>
      </c>
      <c r="AL3953" s="16">
        <v>-1.0059</v>
      </c>
      <c r="AM3953" s="16">
        <v>-0.9123</v>
      </c>
      <c r="AN3953" s="16">
        <v>-1.5780000000000001</v>
      </c>
      <c r="AO3953" s="16">
        <v>-0.83950000000000002</v>
      </c>
      <c r="AP3953" s="16">
        <v>-1.2302999999999999</v>
      </c>
      <c r="AQ3953" s="16">
        <v>29.7073</v>
      </c>
      <c r="AR3953" s="16">
        <f t="shared" si="153"/>
        <v>0</v>
      </c>
      <c r="AS3953" s="5">
        <f t="shared" si="152"/>
        <v>-7.7715000000000201E-2</v>
      </c>
    </row>
    <row r="3954" spans="1:45" x14ac:dyDescent="0.25">
      <c r="A3954" s="16" t="s">
        <v>406</v>
      </c>
      <c r="B3954" s="16" t="s">
        <v>164</v>
      </c>
      <c r="C3954" s="16" t="s">
        <v>401</v>
      </c>
      <c r="D3954" s="16">
        <v>2005</v>
      </c>
      <c r="E3954" s="16" t="s">
        <v>4581</v>
      </c>
      <c r="F3954" s="16" t="s">
        <v>591</v>
      </c>
      <c r="G3954" s="10">
        <v>1214.7</v>
      </c>
      <c r="H3954" s="73">
        <v>7.1022559999999997</v>
      </c>
      <c r="I3954" s="16">
        <v>20582927</v>
      </c>
      <c r="J3954" s="71">
        <v>-8.2489999999999994E-3</v>
      </c>
      <c r="K3954" s="71">
        <v>1.3773359999999999</v>
      </c>
      <c r="L3954" s="16">
        <v>-1.684013</v>
      </c>
      <c r="M3954" s="16">
        <v>-0.56423319999999999</v>
      </c>
      <c r="N3954" s="16">
        <v>-0.3025871</v>
      </c>
      <c r="O3954" s="16">
        <v>-1.048065</v>
      </c>
      <c r="P3954" s="16">
        <v>-0.8730774</v>
      </c>
      <c r="Q3954" s="16">
        <v>-0.96427419999999997</v>
      </c>
      <c r="R3954" s="16">
        <v>0.219</v>
      </c>
      <c r="S3954" s="16">
        <v>8.0000000000000004E-4</v>
      </c>
      <c r="T3954" s="16">
        <v>2.0000000000000001E-4</v>
      </c>
      <c r="U3954" s="16">
        <v>9.7015999999999991</v>
      </c>
      <c r="V3954" s="16">
        <v>4.84</v>
      </c>
      <c r="W3954" s="16">
        <v>1.28</v>
      </c>
      <c r="X3954" s="16">
        <v>388.84899999999999</v>
      </c>
      <c r="Y3954" s="16">
        <v>34.920499999999997</v>
      </c>
      <c r="Z3954" s="16">
        <v>0.1046</v>
      </c>
      <c r="AA3954" s="16">
        <v>1.475573</v>
      </c>
      <c r="AB3954" s="16">
        <v>0.46</v>
      </c>
      <c r="AC3954" s="16">
        <v>23.11</v>
      </c>
      <c r="AD3954" s="16">
        <v>7.67</v>
      </c>
      <c r="AE3954" s="16">
        <v>4.4756999999999998</v>
      </c>
      <c r="AF3954" s="16">
        <v>11.3088</v>
      </c>
      <c r="AG3954" s="16">
        <v>23253.599999999999</v>
      </c>
      <c r="AH3954" s="16">
        <v>3.0300000000000001E-2</v>
      </c>
      <c r="AI3954" s="16">
        <v>47.3</v>
      </c>
      <c r="AJ3954" s="16">
        <v>56.5</v>
      </c>
      <c r="AK3954" s="16">
        <v>-1.0668</v>
      </c>
      <c r="AL3954" s="16">
        <v>-0.78469999999999995</v>
      </c>
      <c r="AM3954" s="16">
        <v>-0.92800000000000005</v>
      </c>
      <c r="AN3954" s="16">
        <v>-1.4174</v>
      </c>
      <c r="AO3954" s="16">
        <v>-0.81589999999999996</v>
      </c>
      <c r="AP3954" s="16">
        <v>-1.2569999999999999</v>
      </c>
      <c r="AQ3954" s="16">
        <v>29.7073</v>
      </c>
      <c r="AR3954" s="16">
        <f t="shared" si="153"/>
        <v>0</v>
      </c>
      <c r="AS3954" s="5">
        <f t="shared" si="152"/>
        <v>5.3006000000000109E-2</v>
      </c>
    </row>
    <row r="3955" spans="1:45" x14ac:dyDescent="0.25">
      <c r="A3955" s="16" t="s">
        <v>406</v>
      </c>
      <c r="B3955" s="16" t="s">
        <v>164</v>
      </c>
      <c r="C3955" s="16" t="s">
        <v>401</v>
      </c>
      <c r="D3955" s="16">
        <v>2006</v>
      </c>
      <c r="E3955" s="16" t="s">
        <v>4563</v>
      </c>
      <c r="F3955" s="16" t="s">
        <v>591</v>
      </c>
      <c r="G3955" s="10">
        <v>1219.01</v>
      </c>
      <c r="H3955" s="73">
        <v>7.1057920000000001</v>
      </c>
      <c r="I3955" s="16">
        <v>21160534</v>
      </c>
      <c r="J3955" s="71">
        <v>-2.7178000000000001E-2</v>
      </c>
      <c r="K3955" s="71">
        <v>1.340406</v>
      </c>
      <c r="L3955" s="16">
        <v>-1.5892310000000001</v>
      </c>
      <c r="M3955" s="16">
        <v>-0.52019729999999997</v>
      </c>
      <c r="N3955" s="16">
        <v>-0.3234783</v>
      </c>
      <c r="O3955" s="16">
        <v>-0.93134439999999996</v>
      </c>
      <c r="P3955" s="16">
        <v>-0.85657519999999998</v>
      </c>
      <c r="Q3955" s="16">
        <v>-0.90994839999999999</v>
      </c>
      <c r="R3955" s="16">
        <v>0.29899999999999999</v>
      </c>
      <c r="S3955" s="16">
        <v>8.9999999999999998E-4</v>
      </c>
      <c r="T3955" s="16">
        <v>2.0000000000000001E-4</v>
      </c>
      <c r="U3955" s="16">
        <v>9.5740999999999996</v>
      </c>
      <c r="V3955" s="16">
        <v>5.3719999999999999</v>
      </c>
      <c r="W3955" s="16">
        <v>1.36</v>
      </c>
      <c r="X3955" s="16">
        <v>385.12700000000001</v>
      </c>
      <c r="Y3955" s="16">
        <v>41.093600000000002</v>
      </c>
      <c r="Z3955" s="16">
        <v>0.1056</v>
      </c>
      <c r="AA3955" s="16">
        <v>1.5287809999999999</v>
      </c>
      <c r="AB3955" s="16">
        <v>0.46</v>
      </c>
      <c r="AC3955" s="16">
        <v>23.11</v>
      </c>
      <c r="AD3955" s="16">
        <v>6.3</v>
      </c>
      <c r="AE3955" s="16">
        <v>4.6866000000000003</v>
      </c>
      <c r="AF3955" s="16">
        <v>14.412100000000001</v>
      </c>
      <c r="AG3955" s="16">
        <v>25538.1</v>
      </c>
      <c r="AH3955" s="16">
        <v>3.3474999999999998E-2</v>
      </c>
      <c r="AI3955" s="16">
        <v>48.8</v>
      </c>
      <c r="AJ3955" s="16">
        <v>55.7</v>
      </c>
      <c r="AK3955" s="16">
        <v>-1.1930000000000001</v>
      </c>
      <c r="AL3955" s="16">
        <v>-0.6865</v>
      </c>
      <c r="AM3955" s="16">
        <v>-0.9234</v>
      </c>
      <c r="AN3955" s="16">
        <v>-1.3438000000000001</v>
      </c>
      <c r="AO3955" s="16">
        <v>-0.77639999999999998</v>
      </c>
      <c r="AP3955" s="16">
        <v>-1.0330999999999999</v>
      </c>
      <c r="AQ3955" s="16">
        <v>29.7073</v>
      </c>
      <c r="AR3955" s="16">
        <f t="shared" si="153"/>
        <v>0</v>
      </c>
      <c r="AS3955" s="5">
        <f t="shared" si="152"/>
        <v>9.4781999999999922E-2</v>
      </c>
    </row>
    <row r="3956" spans="1:45" x14ac:dyDescent="0.25">
      <c r="A3956" s="16" t="s">
        <v>406</v>
      </c>
      <c r="B3956" s="16" t="s">
        <v>164</v>
      </c>
      <c r="C3956" s="16" t="s">
        <v>401</v>
      </c>
      <c r="D3956" s="16">
        <v>2007</v>
      </c>
      <c r="E3956" s="16" t="s">
        <v>4576</v>
      </c>
      <c r="F3956" s="16" t="s">
        <v>591</v>
      </c>
      <c r="G3956" s="10">
        <v>1225.47</v>
      </c>
      <c r="H3956" s="73">
        <v>7.1110819999999997</v>
      </c>
      <c r="I3956" s="16">
        <v>21751605</v>
      </c>
      <c r="J3956" s="71">
        <v>-4.2439699999999997E-2</v>
      </c>
      <c r="K3956" s="71">
        <v>1.28471</v>
      </c>
      <c r="L3956" s="16">
        <v>-1.5337270000000001</v>
      </c>
      <c r="M3956" s="16">
        <v>-0.55811350000000004</v>
      </c>
      <c r="N3956" s="16">
        <v>-0.28154649999999998</v>
      </c>
      <c r="O3956" s="16">
        <v>-0.85845740000000004</v>
      </c>
      <c r="P3956" s="16">
        <v>-0.83235499999999996</v>
      </c>
      <c r="Q3956" s="16">
        <v>-0.89074810000000004</v>
      </c>
      <c r="R3956" s="16">
        <v>0.2316</v>
      </c>
      <c r="S3956" s="16">
        <v>5.9999999999999995E-4</v>
      </c>
      <c r="T3956" s="16">
        <v>2.0000000000000001E-4</v>
      </c>
      <c r="U3956" s="16">
        <v>9.5592000000000006</v>
      </c>
      <c r="V3956" s="16">
        <v>5.9039999999999999</v>
      </c>
      <c r="W3956" s="16">
        <v>1.44</v>
      </c>
      <c r="X3956" s="16">
        <v>389.39800000000002</v>
      </c>
      <c r="Y3956" s="16">
        <v>44.200800000000001</v>
      </c>
      <c r="Z3956" s="16">
        <v>0.1095</v>
      </c>
      <c r="AA3956" s="16">
        <v>1.5326649999999999</v>
      </c>
      <c r="AB3956" s="16">
        <v>0.46</v>
      </c>
      <c r="AC3956" s="16">
        <v>23.11</v>
      </c>
      <c r="AD3956" s="16">
        <v>6.2</v>
      </c>
      <c r="AE3956" s="16">
        <v>4.8247999999999998</v>
      </c>
      <c r="AF3956" s="16">
        <v>20.531400000000001</v>
      </c>
      <c r="AG3956" s="16">
        <v>27772.799999999999</v>
      </c>
      <c r="AH3956" s="16">
        <v>3.1574999999999999E-2</v>
      </c>
      <c r="AI3956" s="16">
        <v>50.4</v>
      </c>
      <c r="AJ3956" s="16">
        <v>55</v>
      </c>
      <c r="AK3956" s="16">
        <v>-1.1137999999999999</v>
      </c>
      <c r="AL3956" s="16">
        <v>-0.68069999999999997</v>
      </c>
      <c r="AM3956" s="16">
        <v>-0.87880000000000003</v>
      </c>
      <c r="AN3956" s="16">
        <v>-1.5612999999999999</v>
      </c>
      <c r="AO3956" s="16">
        <v>-0.67130000000000001</v>
      </c>
      <c r="AP3956" s="16">
        <v>-0.97270000000000001</v>
      </c>
      <c r="AQ3956" s="16">
        <v>29.7073</v>
      </c>
      <c r="AR3956" s="16">
        <f t="shared" si="153"/>
        <v>0</v>
      </c>
      <c r="AS3956" s="5">
        <f t="shared" si="152"/>
        <v>5.5503999999999998E-2</v>
      </c>
    </row>
    <row r="3957" spans="1:45" x14ac:dyDescent="0.25">
      <c r="A3957" s="16" t="s">
        <v>406</v>
      </c>
      <c r="B3957" s="16" t="s">
        <v>164</v>
      </c>
      <c r="C3957" s="16" t="s">
        <v>401</v>
      </c>
      <c r="D3957" s="16">
        <v>2008</v>
      </c>
      <c r="E3957" s="16" t="s">
        <v>4567</v>
      </c>
      <c r="F3957" s="16" t="s">
        <v>591</v>
      </c>
      <c r="G3957" s="10">
        <v>1235.81</v>
      </c>
      <c r="H3957" s="73">
        <v>7.1194829999999998</v>
      </c>
      <c r="I3957" s="16">
        <v>22356391</v>
      </c>
      <c r="J3957" s="71">
        <v>-3.7405099999999997E-2</v>
      </c>
      <c r="K3957" s="71">
        <v>1.2375430000000001</v>
      </c>
      <c r="L3957" s="16">
        <v>-1.749009</v>
      </c>
      <c r="M3957" s="16">
        <v>-0.53099450000000004</v>
      </c>
      <c r="N3957" s="16">
        <v>-0.7893869</v>
      </c>
      <c r="O3957" s="16">
        <v>-0.7992262</v>
      </c>
      <c r="P3957" s="16">
        <v>-0.80569080000000004</v>
      </c>
      <c r="Q3957" s="16">
        <v>-0.98660499999999995</v>
      </c>
      <c r="R3957" s="16">
        <v>0.2782</v>
      </c>
      <c r="S3957" s="16">
        <v>8.0000000000000004E-4</v>
      </c>
      <c r="T3957" s="16">
        <v>2.9999999999999997E-4</v>
      </c>
      <c r="U3957" s="16">
        <v>4.5606</v>
      </c>
      <c r="V3957" s="16">
        <v>6.4359999999999999</v>
      </c>
      <c r="W3957" s="16">
        <v>1.52</v>
      </c>
      <c r="X3957" s="16">
        <v>389.64100000000002</v>
      </c>
      <c r="Y3957" s="16">
        <v>44.763500000000001</v>
      </c>
      <c r="Z3957" s="16">
        <v>0.1193</v>
      </c>
      <c r="AA3957" s="16">
        <v>1.447999</v>
      </c>
      <c r="AB3957" s="16">
        <v>0.46</v>
      </c>
      <c r="AC3957" s="16">
        <v>23.11</v>
      </c>
      <c r="AD3957" s="16">
        <v>8.3800000000000008</v>
      </c>
      <c r="AE3957" s="16">
        <v>4.4278000000000004</v>
      </c>
      <c r="AF3957" s="16">
        <v>29.695599999999999</v>
      </c>
      <c r="AG3957" s="16">
        <v>29324.400000000001</v>
      </c>
      <c r="AH3957" s="16">
        <v>3.0775E-2</v>
      </c>
      <c r="AI3957" s="16">
        <v>52</v>
      </c>
      <c r="AJ3957" s="16">
        <v>54.3</v>
      </c>
      <c r="AK3957" s="16">
        <v>-1.2250000000000001</v>
      </c>
      <c r="AL3957" s="16">
        <v>-0.68279999999999996</v>
      </c>
      <c r="AM3957" s="16">
        <v>-0.87990000000000002</v>
      </c>
      <c r="AN3957" s="16">
        <v>-1.9906999999999999</v>
      </c>
      <c r="AO3957" s="16">
        <v>-0.71089999999999998</v>
      </c>
      <c r="AP3957" s="16">
        <v>-0.98180000000000001</v>
      </c>
      <c r="AQ3957" s="16">
        <v>29.7073</v>
      </c>
      <c r="AR3957" s="16">
        <f t="shared" si="153"/>
        <v>0</v>
      </c>
      <c r="AS3957" s="5">
        <f t="shared" si="152"/>
        <v>-0.21528199999999997</v>
      </c>
    </row>
    <row r="3958" spans="1:45" x14ac:dyDescent="0.25">
      <c r="A3958" s="16" t="s">
        <v>406</v>
      </c>
      <c r="B3958" s="16" t="s">
        <v>164</v>
      </c>
      <c r="C3958" s="16" t="s">
        <v>401</v>
      </c>
      <c r="D3958" s="16">
        <v>2009</v>
      </c>
      <c r="E3958" s="16" t="s">
        <v>4583</v>
      </c>
      <c r="F3958" s="16" t="s">
        <v>591</v>
      </c>
      <c r="G3958" s="10">
        <v>1249.03</v>
      </c>
      <c r="H3958" s="73">
        <v>7.1301259999999997</v>
      </c>
      <c r="I3958" s="16">
        <v>22974929</v>
      </c>
      <c r="J3958" s="71">
        <v>-3.2652399999999998E-2</v>
      </c>
      <c r="K3958" s="71">
        <v>1.1977869999999999</v>
      </c>
      <c r="L3958" s="16">
        <v>-1.7109270000000001</v>
      </c>
      <c r="M3958" s="16">
        <v>-0.5183333</v>
      </c>
      <c r="N3958" s="16">
        <v>-0.75810100000000002</v>
      </c>
      <c r="O3958" s="16">
        <v>-0.64134780000000002</v>
      </c>
      <c r="P3958" s="16">
        <v>-0.77796580000000004</v>
      </c>
      <c r="Q3958" s="16">
        <v>-1.1436649999999999</v>
      </c>
      <c r="R3958" s="16">
        <v>0.29899999999999999</v>
      </c>
      <c r="S3958" s="16">
        <v>8.9999999999999998E-4</v>
      </c>
      <c r="T3958" s="16">
        <v>4.0000000000000002E-4</v>
      </c>
      <c r="U3958" s="16">
        <v>4.8525999999999998</v>
      </c>
      <c r="V3958" s="16">
        <v>6.968</v>
      </c>
      <c r="W3958" s="16">
        <v>1.6</v>
      </c>
      <c r="X3958" s="16">
        <v>387.18299999999999</v>
      </c>
      <c r="Y3958" s="16">
        <v>51.334899999999998</v>
      </c>
      <c r="Z3958" s="16">
        <v>0.1166</v>
      </c>
      <c r="AA3958" s="16">
        <v>1.3850819999999999</v>
      </c>
      <c r="AB3958" s="16">
        <v>0.46</v>
      </c>
      <c r="AC3958" s="16">
        <v>23.11</v>
      </c>
      <c r="AD3958" s="16">
        <v>10</v>
      </c>
      <c r="AE3958" s="16">
        <v>4.4850000000000003</v>
      </c>
      <c r="AF3958" s="16">
        <v>37.396000000000001</v>
      </c>
      <c r="AG3958" s="16">
        <v>29406.3</v>
      </c>
      <c r="AH3958" s="16">
        <v>2.9575000000000001E-2</v>
      </c>
      <c r="AI3958" s="16">
        <v>52.3</v>
      </c>
      <c r="AJ3958" s="16">
        <v>54.5</v>
      </c>
      <c r="AK3958" s="16">
        <v>-1.2805</v>
      </c>
      <c r="AL3958" s="16">
        <v>-1.0181</v>
      </c>
      <c r="AM3958" s="16">
        <v>-1.0783</v>
      </c>
      <c r="AN3958" s="16">
        <v>-2.3197999999999999</v>
      </c>
      <c r="AO3958" s="16">
        <v>-0.62439999999999996</v>
      </c>
      <c r="AP3958" s="16">
        <v>-1.0851</v>
      </c>
      <c r="AQ3958" s="16">
        <v>29.7073</v>
      </c>
      <c r="AR3958" s="16">
        <f t="shared" si="153"/>
        <v>0</v>
      </c>
      <c r="AS3958" s="5">
        <f t="shared" si="152"/>
        <v>3.8081999999999949E-2</v>
      </c>
    </row>
    <row r="3959" spans="1:45" x14ac:dyDescent="0.25">
      <c r="A3959" s="16" t="s">
        <v>406</v>
      </c>
      <c r="B3959" s="16" t="s">
        <v>164</v>
      </c>
      <c r="C3959" s="16" t="s">
        <v>401</v>
      </c>
      <c r="D3959" s="16">
        <v>2010</v>
      </c>
      <c r="E3959" s="16" t="s">
        <v>4585</v>
      </c>
      <c r="F3959" s="16" t="s">
        <v>591</v>
      </c>
      <c r="G3959" s="10">
        <v>1309.23</v>
      </c>
      <c r="H3959" s="73">
        <v>7.1771960000000004</v>
      </c>
      <c r="I3959" s="16">
        <v>23606779</v>
      </c>
      <c r="J3959" s="71">
        <v>4.8773000000000002E-3</v>
      </c>
      <c r="K3959" s="71">
        <v>1.203643</v>
      </c>
      <c r="L3959" s="16">
        <v>-1.6894370000000001</v>
      </c>
      <c r="M3959" s="16">
        <v>-0.54109700000000005</v>
      </c>
      <c r="N3959" s="16">
        <v>-0.74496899999999999</v>
      </c>
      <c r="O3959" s="16">
        <v>-0.59988030000000003</v>
      </c>
      <c r="P3959" s="16">
        <v>-0.73559070000000004</v>
      </c>
      <c r="Q3959" s="16">
        <v>-1.1750350000000001</v>
      </c>
      <c r="R3959" s="16">
        <v>0.2535</v>
      </c>
      <c r="S3959" s="16">
        <v>1.1999999999999999E-3</v>
      </c>
      <c r="T3959" s="16">
        <v>5.0000000000000001E-4</v>
      </c>
      <c r="U3959" s="16">
        <v>4.6087999999999996</v>
      </c>
      <c r="V3959" s="16">
        <v>7.5</v>
      </c>
      <c r="W3959" s="16">
        <v>1.68</v>
      </c>
      <c r="X3959" s="16">
        <v>390.71199999999999</v>
      </c>
      <c r="Y3959" s="16">
        <v>52.165599999999998</v>
      </c>
      <c r="Z3959" s="16">
        <v>0.1172</v>
      </c>
      <c r="AA3959" s="16">
        <v>1.3190580000000001</v>
      </c>
      <c r="AB3959" s="16">
        <v>0.46</v>
      </c>
      <c r="AC3959" s="16">
        <v>23.11</v>
      </c>
      <c r="AD3959" s="16">
        <v>11.7</v>
      </c>
      <c r="AE3959" s="16">
        <v>4.5963000000000003</v>
      </c>
      <c r="AF3959" s="16">
        <v>48.697400000000002</v>
      </c>
      <c r="AG3959" s="16">
        <v>32871.4</v>
      </c>
      <c r="AH3959" s="16">
        <v>3.2375000000000001E-2</v>
      </c>
      <c r="AI3959" s="16">
        <v>52.7</v>
      </c>
      <c r="AJ3959" s="16">
        <v>54.6</v>
      </c>
      <c r="AK3959" s="16">
        <v>-1.3426</v>
      </c>
      <c r="AL3959" s="16">
        <v>-1.1592</v>
      </c>
      <c r="AM3959" s="16">
        <v>-1.0223</v>
      </c>
      <c r="AN3959" s="16">
        <v>-2.4165000000000001</v>
      </c>
      <c r="AO3959" s="16">
        <v>-0.59609999999999996</v>
      </c>
      <c r="AP3959" s="16">
        <v>-1.0653999999999999</v>
      </c>
      <c r="AQ3959" s="16">
        <v>29.7073</v>
      </c>
      <c r="AR3959" s="16">
        <f t="shared" si="153"/>
        <v>0</v>
      </c>
      <c r="AS3959" s="5">
        <f t="shared" si="152"/>
        <v>2.1490000000000009E-2</v>
      </c>
    </row>
    <row r="3960" spans="1:45" x14ac:dyDescent="0.25">
      <c r="A3960" s="16" t="s">
        <v>406</v>
      </c>
      <c r="B3960" s="16" t="s">
        <v>164</v>
      </c>
      <c r="C3960" s="16" t="s">
        <v>401</v>
      </c>
      <c r="D3960" s="16">
        <v>2011</v>
      </c>
      <c r="E3960" s="16" t="s">
        <v>4586</v>
      </c>
      <c r="F3960" s="16" t="s">
        <v>591</v>
      </c>
      <c r="G3960" s="10">
        <v>1112.3499999999999</v>
      </c>
      <c r="H3960" s="73">
        <v>7.0142319999999998</v>
      </c>
      <c r="I3960" s="16">
        <v>24252206</v>
      </c>
      <c r="J3960" s="71">
        <v>-0.18535299999999999</v>
      </c>
      <c r="K3960" s="71">
        <v>1</v>
      </c>
      <c r="L3960" s="16">
        <v>-1.7301139999999999</v>
      </c>
      <c r="M3960" s="16">
        <v>-0.51853579999999999</v>
      </c>
      <c r="N3960" s="16">
        <v>-0.71401650000000005</v>
      </c>
      <c r="O3960" s="16">
        <v>-0.63713980000000003</v>
      </c>
      <c r="P3960" s="16">
        <v>-0.73335479999999997</v>
      </c>
      <c r="Q3960" s="16">
        <v>-1.286983</v>
      </c>
      <c r="R3960" s="16">
        <v>0.29899999999999999</v>
      </c>
      <c r="S3960" s="16">
        <v>5.9999999999999995E-4</v>
      </c>
      <c r="T3960" s="16">
        <v>5.0000000000000001E-4</v>
      </c>
      <c r="U3960" s="16">
        <v>4.6894</v>
      </c>
      <c r="V3960" s="16">
        <v>8.2799999999999994</v>
      </c>
      <c r="W3960" s="16">
        <v>1.764</v>
      </c>
      <c r="X3960" s="16">
        <v>390.81400000000002</v>
      </c>
      <c r="Y3960" s="16">
        <v>52.116999999999997</v>
      </c>
      <c r="Z3960" s="16">
        <v>0.1162</v>
      </c>
      <c r="AA3960" s="16">
        <v>1.4200349999999999</v>
      </c>
      <c r="AB3960" s="16">
        <v>0.46</v>
      </c>
      <c r="AC3960" s="16">
        <v>23.11</v>
      </c>
      <c r="AD3960" s="16">
        <v>9.1</v>
      </c>
      <c r="AE3960" s="16">
        <v>4.6128999999999998</v>
      </c>
      <c r="AF3960" s="16">
        <v>50.068199999999997</v>
      </c>
      <c r="AG3960" s="16">
        <v>25599.4</v>
      </c>
      <c r="AH3960" s="16">
        <v>2.8774999999999998E-2</v>
      </c>
      <c r="AI3960" s="16">
        <v>53</v>
      </c>
      <c r="AJ3960" s="16">
        <v>54.7</v>
      </c>
      <c r="AK3960" s="16">
        <v>-1.4119999999999999</v>
      </c>
      <c r="AL3960" s="16">
        <v>-1.1845000000000001</v>
      </c>
      <c r="AM3960" s="16">
        <v>-1.1334</v>
      </c>
      <c r="AN3960" s="16">
        <v>-2.4134000000000002</v>
      </c>
      <c r="AO3960" s="16">
        <v>-0.80779999999999996</v>
      </c>
      <c r="AP3960" s="16">
        <v>-1.2726</v>
      </c>
      <c r="AQ3960" s="16">
        <v>29.7073</v>
      </c>
      <c r="AR3960" s="16">
        <f t="shared" si="153"/>
        <v>0</v>
      </c>
      <c r="AS3960" s="5">
        <f t="shared" si="152"/>
        <v>-4.0676999999999852E-2</v>
      </c>
    </row>
    <row r="3961" spans="1:45" x14ac:dyDescent="0.25">
      <c r="A3961" s="16" t="s">
        <v>406</v>
      </c>
      <c r="B3961" s="16" t="s">
        <v>164</v>
      </c>
      <c r="C3961" s="16" t="s">
        <v>401</v>
      </c>
      <c r="D3961" s="16">
        <v>2012</v>
      </c>
      <c r="E3961" s="16" t="s">
        <v>4571</v>
      </c>
      <c r="F3961" s="16" t="s">
        <v>591</v>
      </c>
      <c r="G3961" s="10">
        <v>1108.9000000000001</v>
      </c>
      <c r="H3961" s="73">
        <v>7.0111189999999999</v>
      </c>
      <c r="I3961" s="16">
        <v>24909969</v>
      </c>
      <c r="J3961" s="71">
        <v>-4.4517099999999997E-2</v>
      </c>
      <c r="K3961" s="71">
        <v>0.95645930000000001</v>
      </c>
      <c r="L3961" s="16">
        <v>-1.704056</v>
      </c>
      <c r="M3961" s="16">
        <v>-0.54175189999999995</v>
      </c>
      <c r="N3961" s="16">
        <v>-0.68128889999999998</v>
      </c>
      <c r="O3961" s="16">
        <v>-0.62109119999999995</v>
      </c>
      <c r="P3961" s="16">
        <v>-0.7029763</v>
      </c>
      <c r="Q3961" s="16">
        <v>-1.2870649999999999</v>
      </c>
      <c r="R3961" s="16">
        <v>0.25230000000000002</v>
      </c>
      <c r="S3961" s="16">
        <v>1.1999999999999999E-3</v>
      </c>
      <c r="T3961" s="16">
        <v>5.0000000000000001E-4</v>
      </c>
      <c r="U3961" s="16">
        <v>4.9410999999999996</v>
      </c>
      <c r="V3961" s="16">
        <v>9.06</v>
      </c>
      <c r="W3961" s="16">
        <v>1.8480000000000001</v>
      </c>
      <c r="X3961" s="16">
        <v>388.37200000000001</v>
      </c>
      <c r="Y3961" s="16">
        <v>53.0274</v>
      </c>
      <c r="Z3961" s="16">
        <v>0.11260000000000001</v>
      </c>
      <c r="AA3961" s="16">
        <v>1.4107149999999999</v>
      </c>
      <c r="AB3961" s="16">
        <v>0.46</v>
      </c>
      <c r="AC3961" s="16">
        <v>23.11</v>
      </c>
      <c r="AD3961" s="16">
        <v>9.34</v>
      </c>
      <c r="AE3961" s="16">
        <v>4.6284999999999998</v>
      </c>
      <c r="AF3961" s="16">
        <v>58.274999999999999</v>
      </c>
      <c r="AG3961" s="16">
        <v>28425.3</v>
      </c>
      <c r="AH3961" s="16">
        <v>2.8174999999999999E-2</v>
      </c>
      <c r="AI3961" s="16">
        <v>53.3</v>
      </c>
      <c r="AJ3961" s="16">
        <v>54.9</v>
      </c>
      <c r="AK3961" s="16">
        <v>-1.3883000000000001</v>
      </c>
      <c r="AL3961" s="16">
        <v>-1.2299</v>
      </c>
      <c r="AM3961" s="16">
        <v>-1.2591000000000001</v>
      </c>
      <c r="AN3961" s="16">
        <v>-2.4102999999999999</v>
      </c>
      <c r="AO3961" s="16">
        <v>-0.67510000000000003</v>
      </c>
      <c r="AP3961" s="16">
        <v>-1.2635000000000001</v>
      </c>
      <c r="AQ3961" s="16">
        <v>29.7073</v>
      </c>
      <c r="AR3961" s="16">
        <f t="shared" si="153"/>
        <v>0</v>
      </c>
      <c r="AS3961" s="5">
        <f t="shared" si="152"/>
        <v>2.6057999999999915E-2</v>
      </c>
    </row>
    <row r="3962" spans="1:45" x14ac:dyDescent="0.25">
      <c r="A3962" s="16" t="s">
        <v>406</v>
      </c>
      <c r="B3962" s="16" t="s">
        <v>164</v>
      </c>
      <c r="C3962" s="16" t="s">
        <v>401</v>
      </c>
      <c r="D3962" s="16">
        <v>2013</v>
      </c>
      <c r="E3962" s="16" t="s">
        <v>4564</v>
      </c>
      <c r="F3962" s="16" t="s">
        <v>591</v>
      </c>
      <c r="G3962" s="10">
        <v>1132.0999999999999</v>
      </c>
      <c r="H3962" s="73">
        <v>7.031828</v>
      </c>
      <c r="I3962" s="16">
        <v>25576322</v>
      </c>
      <c r="J3962" s="71">
        <v>-3.1433500000000003E-2</v>
      </c>
      <c r="K3962" s="71">
        <v>0.92686210000000002</v>
      </c>
      <c r="L3962" s="16">
        <v>-1.6940489999999999</v>
      </c>
      <c r="M3962" s="16">
        <v>-0.51386169999999998</v>
      </c>
      <c r="N3962" s="16">
        <v>-0.71864479999999997</v>
      </c>
      <c r="O3962" s="16">
        <v>-0.66487960000000002</v>
      </c>
      <c r="P3962" s="16">
        <v>-0.66283300000000001</v>
      </c>
      <c r="Q3962" s="16">
        <v>-1.249457</v>
      </c>
      <c r="R3962" s="16">
        <v>0.30409999999999998</v>
      </c>
      <c r="S3962" s="16">
        <v>1.1000000000000001E-3</v>
      </c>
      <c r="T3962" s="16">
        <v>5.0000000000000001E-4</v>
      </c>
      <c r="U3962" s="16">
        <v>4.2064000000000004</v>
      </c>
      <c r="V3962" s="16">
        <v>9.84</v>
      </c>
      <c r="W3962" s="16">
        <v>1.9319999999999999</v>
      </c>
      <c r="X3962" s="16">
        <v>391.20600000000002</v>
      </c>
      <c r="Y3962" s="16">
        <v>51.046599999999998</v>
      </c>
      <c r="Z3962" s="16">
        <v>0.1103</v>
      </c>
      <c r="AA3962" s="16">
        <v>1.4013930000000001</v>
      </c>
      <c r="AB3962" s="16">
        <v>0.46</v>
      </c>
      <c r="AC3962" s="16">
        <v>23.11</v>
      </c>
      <c r="AD3962" s="16">
        <v>9.58</v>
      </c>
      <c r="AE3962" s="16">
        <v>4.6829999999999998</v>
      </c>
      <c r="AF3962" s="16">
        <v>69.014799999999994</v>
      </c>
      <c r="AG3962" s="16">
        <v>33293.9</v>
      </c>
      <c r="AH3962" s="16">
        <v>2.9175E-2</v>
      </c>
      <c r="AI3962" s="16">
        <v>57.815800000000003</v>
      </c>
      <c r="AJ3962" s="16">
        <v>52.3431</v>
      </c>
      <c r="AK3962" s="16">
        <v>-1.3553999999999999</v>
      </c>
      <c r="AL3962" s="16">
        <v>-1.2114</v>
      </c>
      <c r="AM3962" s="16">
        <v>-1.2079</v>
      </c>
      <c r="AN3962" s="16">
        <v>-2.3513999999999999</v>
      </c>
      <c r="AO3962" s="16">
        <v>-0.71619999999999995</v>
      </c>
      <c r="AP3962" s="16">
        <v>-1.1660999999999999</v>
      </c>
      <c r="AQ3962" s="16">
        <v>29.7073</v>
      </c>
      <c r="AR3962" s="16">
        <f t="shared" si="153"/>
        <v>0</v>
      </c>
      <c r="AS3962" s="5">
        <f t="shared" si="152"/>
        <v>1.0007000000000099E-2</v>
      </c>
    </row>
    <row r="3963" spans="1:45" x14ac:dyDescent="0.25">
      <c r="A3963" s="16" t="s">
        <v>406</v>
      </c>
      <c r="B3963" s="16" t="s">
        <v>164</v>
      </c>
      <c r="C3963" s="16" t="s">
        <v>401</v>
      </c>
      <c r="D3963" s="16">
        <v>2014</v>
      </c>
      <c r="E3963" s="16" t="s">
        <v>4565</v>
      </c>
      <c r="F3963" s="16" t="s">
        <v>591</v>
      </c>
      <c r="G3963" s="10">
        <v>1101.1199999999999</v>
      </c>
      <c r="H3963" s="73">
        <v>7.0040810000000002</v>
      </c>
      <c r="I3963" s="16">
        <v>26246327</v>
      </c>
      <c r="J3963" s="71">
        <v>-6.0763200000000003E-2</v>
      </c>
      <c r="K3963" s="71">
        <v>0.87221990000000005</v>
      </c>
      <c r="L3963" s="16">
        <v>-1.7054339999999999</v>
      </c>
      <c r="M3963" s="16">
        <v>-0.51908960000000004</v>
      </c>
      <c r="N3963" s="16">
        <v>-0.6006667</v>
      </c>
      <c r="O3963" s="16">
        <v>-0.65770079999999997</v>
      </c>
      <c r="P3963" s="16">
        <v>-0.66180030000000001</v>
      </c>
      <c r="Q3963" s="16">
        <v>-1.40198</v>
      </c>
      <c r="R3963" s="16">
        <v>0.29899999999999999</v>
      </c>
      <c r="S3963" s="16">
        <v>6.9999999999999999E-4</v>
      </c>
      <c r="T3963" s="16">
        <v>4.0000000000000002E-4</v>
      </c>
      <c r="U3963" s="16">
        <v>5.1021999999999998</v>
      </c>
      <c r="V3963" s="16">
        <v>10.62</v>
      </c>
      <c r="W3963" s="16">
        <v>2.016</v>
      </c>
      <c r="X3963" s="16">
        <v>391.51100000000002</v>
      </c>
      <c r="Y3963" s="16">
        <v>51.284799999999997</v>
      </c>
      <c r="Z3963" s="16">
        <v>0.10970000000000001</v>
      </c>
      <c r="AA3963" s="16">
        <v>1.392072</v>
      </c>
      <c r="AB3963" s="16">
        <v>0.46</v>
      </c>
      <c r="AC3963" s="16">
        <v>23.11</v>
      </c>
      <c r="AD3963" s="16">
        <v>9.82</v>
      </c>
      <c r="AE3963" s="16">
        <v>4.6802999999999999</v>
      </c>
      <c r="AF3963" s="16">
        <v>68.4863</v>
      </c>
      <c r="AG3963" s="16">
        <v>30424.9</v>
      </c>
      <c r="AH3963" s="16">
        <v>3.0175E-2</v>
      </c>
      <c r="AI3963" s="16">
        <v>59.262099999999997</v>
      </c>
      <c r="AJ3963" s="16">
        <v>51.748100000000001</v>
      </c>
      <c r="AK3963" s="16">
        <v>-1.3058000000000001</v>
      </c>
      <c r="AL3963" s="16">
        <v>-1.5513999999999999</v>
      </c>
      <c r="AM3963" s="16">
        <v>-1.4053</v>
      </c>
      <c r="AN3963" s="16">
        <v>-2.6324999999999998</v>
      </c>
      <c r="AO3963" s="16">
        <v>-0.84489999999999998</v>
      </c>
      <c r="AP3963" s="16">
        <v>-1.1707000000000001</v>
      </c>
      <c r="AQ3963" s="16">
        <v>29.7073</v>
      </c>
      <c r="AR3963" s="16">
        <f t="shared" si="153"/>
        <v>0</v>
      </c>
      <c r="AS3963" s="5">
        <f t="shared" si="152"/>
        <v>-1.1384999999999978E-2</v>
      </c>
    </row>
    <row r="3964" spans="1:45" x14ac:dyDescent="0.25">
      <c r="A3964" s="16" t="s">
        <v>408</v>
      </c>
      <c r="B3964" s="16" t="s">
        <v>165</v>
      </c>
      <c r="C3964" s="16" t="s">
        <v>365</v>
      </c>
      <c r="D3964" s="16">
        <v>1985</v>
      </c>
      <c r="E3964" s="16" t="s">
        <v>3870</v>
      </c>
      <c r="F3964" s="16" t="s">
        <v>593</v>
      </c>
      <c r="G3964" s="10">
        <v>6222.92</v>
      </c>
      <c r="H3964" s="73">
        <v>8.7359950000000008</v>
      </c>
      <c r="I3964" s="16" t="s">
        <v>6700</v>
      </c>
      <c r="K3964" s="71">
        <v>1.1339999999999999</v>
      </c>
      <c r="L3964" s="16">
        <v>-0.21308920000000001</v>
      </c>
      <c r="M3964" s="16">
        <v>-0.1208828</v>
      </c>
      <c r="N3964" s="16">
        <v>-0.87894899999999998</v>
      </c>
      <c r="O3964" s="16">
        <v>0.19402929999999999</v>
      </c>
      <c r="P3964" s="16">
        <v>-0.33991470000000001</v>
      </c>
      <c r="Q3964" s="16">
        <v>0.69637669999999996</v>
      </c>
      <c r="R3964" s="16">
        <v>0.60850000000000004</v>
      </c>
      <c r="S3964" s="16">
        <v>4.6300000000000001E-2</v>
      </c>
      <c r="T3964" s="16">
        <v>6.4999999999999997E-3</v>
      </c>
      <c r="U3964" s="16">
        <v>5.3517000000000001</v>
      </c>
      <c r="V3964" s="16">
        <v>5.9</v>
      </c>
      <c r="W3964" s="16">
        <v>0.23</v>
      </c>
      <c r="X3964" s="16">
        <v>376.55399999999997</v>
      </c>
      <c r="Y3964" s="16">
        <v>50.7913</v>
      </c>
      <c r="Z3964" s="16">
        <v>0.26300000000000001</v>
      </c>
      <c r="AA3964" s="16">
        <v>-0.30100120000000002</v>
      </c>
      <c r="AB3964" s="16">
        <v>0.33</v>
      </c>
      <c r="AC3964" s="16">
        <v>5.33</v>
      </c>
      <c r="AD3964" s="16">
        <v>32.590000000000003</v>
      </c>
      <c r="AE3964" s="16">
        <v>6.9664999999999999</v>
      </c>
      <c r="AF3964" s="16">
        <v>0</v>
      </c>
      <c r="AG3964" s="16">
        <v>451592</v>
      </c>
      <c r="AH3964" s="16">
        <v>0.1832</v>
      </c>
      <c r="AI3964" s="16">
        <v>47.598999999999997</v>
      </c>
      <c r="AJ3964" s="16">
        <v>79.854699999999994</v>
      </c>
      <c r="AK3964" s="16">
        <v>0.97189999999999999</v>
      </c>
      <c r="AL3964" s="16">
        <v>1.3095000000000001</v>
      </c>
      <c r="AM3964" s="16">
        <v>1.0572999999999999</v>
      </c>
      <c r="AN3964" s="16">
        <v>-0.70720000000000005</v>
      </c>
      <c r="AO3964" s="16">
        <v>0.4975</v>
      </c>
      <c r="AP3964" s="16">
        <v>4.6100000000000002E-2</v>
      </c>
      <c r="AQ3964" s="16">
        <v>4.6899999999999997E-2</v>
      </c>
      <c r="AR3964" s="16">
        <f t="shared" si="153"/>
        <v>1</v>
      </c>
      <c r="AS3964" s="5">
        <f t="shared" si="152"/>
        <v>0</v>
      </c>
    </row>
    <row r="3965" spans="1:45" x14ac:dyDescent="0.25">
      <c r="A3965" s="16" t="s">
        <v>408</v>
      </c>
      <c r="B3965" s="16" t="s">
        <v>165</v>
      </c>
      <c r="C3965" s="16" t="s">
        <v>365</v>
      </c>
      <c r="D3965" s="16">
        <v>1986</v>
      </c>
      <c r="E3965" s="16" t="s">
        <v>3885</v>
      </c>
      <c r="F3965" s="16" t="s">
        <v>593</v>
      </c>
      <c r="G3965" s="10">
        <v>6085.56</v>
      </c>
      <c r="H3965" s="73">
        <v>8.7136739999999993</v>
      </c>
      <c r="I3965" s="16" t="s">
        <v>6700</v>
      </c>
      <c r="J3965" s="71">
        <v>-1.2E-2</v>
      </c>
      <c r="K3965" s="71">
        <v>1.121</v>
      </c>
      <c r="L3965" s="16">
        <v>-0.17301359999999999</v>
      </c>
      <c r="M3965" s="16">
        <v>-0.10065689999999999</v>
      </c>
      <c r="N3965" s="16">
        <v>-0.87814959999999997</v>
      </c>
      <c r="O3965" s="16">
        <v>0.2531485</v>
      </c>
      <c r="P3965" s="16">
        <v>-0.32178020000000002</v>
      </c>
      <c r="Q3965" s="16">
        <v>0.68505660000000002</v>
      </c>
      <c r="R3965" s="16">
        <v>0.6169</v>
      </c>
      <c r="S3965" s="16">
        <v>4.5999999999999999E-2</v>
      </c>
      <c r="T3965" s="16">
        <v>8.3000000000000001E-3</v>
      </c>
      <c r="U3965" s="16">
        <v>5.3589000000000002</v>
      </c>
      <c r="V3965" s="16">
        <v>7.02</v>
      </c>
      <c r="W3965" s="16">
        <v>0.28000000000000003</v>
      </c>
      <c r="X3965" s="16">
        <v>372.31299999999999</v>
      </c>
      <c r="Y3965" s="16">
        <v>51.250999999999998</v>
      </c>
      <c r="Z3965" s="16">
        <v>0.2858</v>
      </c>
      <c r="AA3965" s="16">
        <v>-0.32041999999999998</v>
      </c>
      <c r="AB3965" s="16">
        <v>0.33</v>
      </c>
      <c r="AC3965" s="16">
        <v>5.33</v>
      </c>
      <c r="AD3965" s="16">
        <v>33.090000000000003</v>
      </c>
      <c r="AE3965" s="16">
        <v>7.5079000000000002</v>
      </c>
      <c r="AF3965" s="16">
        <v>0</v>
      </c>
      <c r="AG3965" s="16">
        <v>455947</v>
      </c>
      <c r="AH3965" s="16">
        <v>0.1827</v>
      </c>
      <c r="AI3965" s="16">
        <v>48.233499999999999</v>
      </c>
      <c r="AJ3965" s="16">
        <v>80.302599999999998</v>
      </c>
      <c r="AK3965" s="16">
        <v>0.95699999999999996</v>
      </c>
      <c r="AL3965" s="16">
        <v>1.2608999999999999</v>
      </c>
      <c r="AM3965" s="16">
        <v>1.0326</v>
      </c>
      <c r="AN3965" s="16">
        <v>-0.68140000000000001</v>
      </c>
      <c r="AO3965" s="16">
        <v>0.4955</v>
      </c>
      <c r="AP3965" s="16">
        <v>4.8399999999999999E-2</v>
      </c>
      <c r="AQ3965" s="16">
        <v>4.6899999999999997E-2</v>
      </c>
      <c r="AR3965" s="16">
        <f t="shared" si="153"/>
        <v>1</v>
      </c>
      <c r="AS3965" s="5">
        <f t="shared" si="152"/>
        <v>4.0075600000000017E-2</v>
      </c>
    </row>
    <row r="3966" spans="1:45" x14ac:dyDescent="0.25">
      <c r="A3966" s="16" t="s">
        <v>408</v>
      </c>
      <c r="B3966" s="16" t="s">
        <v>165</v>
      </c>
      <c r="C3966" s="16" t="s">
        <v>365</v>
      </c>
      <c r="D3966" s="16">
        <v>1987</v>
      </c>
      <c r="E3966" s="16" t="s">
        <v>3879</v>
      </c>
      <c r="F3966" s="16" t="s">
        <v>593</v>
      </c>
      <c r="G3966" s="10">
        <v>6081.87</v>
      </c>
      <c r="H3966" s="73">
        <v>8.7130670000000006</v>
      </c>
      <c r="I3966" s="16" t="s">
        <v>6700</v>
      </c>
      <c r="J3966" s="71">
        <v>-1.0999999999999999E-2</v>
      </c>
      <c r="K3966" s="71">
        <v>1.1080000000000001</v>
      </c>
      <c r="L3966" s="16">
        <v>-0.1666803</v>
      </c>
      <c r="M3966" s="16">
        <v>-9.9016900000000005E-2</v>
      </c>
      <c r="N3966" s="16">
        <v>-0.86146809999999996</v>
      </c>
      <c r="O3966" s="16">
        <v>0.2470928</v>
      </c>
      <c r="P3966" s="16">
        <v>-0.30924360000000001</v>
      </c>
      <c r="Q3966" s="16">
        <v>0.67378939999999998</v>
      </c>
      <c r="R3966" s="16">
        <v>0.62539999999999996</v>
      </c>
      <c r="S3966" s="16">
        <v>4.5699999999999998E-2</v>
      </c>
      <c r="T3966" s="16">
        <v>8.0999999999999996E-3</v>
      </c>
      <c r="U3966" s="16">
        <v>5.3334999999999999</v>
      </c>
      <c r="V3966" s="16">
        <v>8.14</v>
      </c>
      <c r="W3966" s="16">
        <v>0.33</v>
      </c>
      <c r="X3966" s="16">
        <v>371.1</v>
      </c>
      <c r="Y3966" s="16">
        <v>51.710700000000003</v>
      </c>
      <c r="Z3966" s="16">
        <v>0.27379999999999999</v>
      </c>
      <c r="AA3966" s="16">
        <v>-0.33945049999999999</v>
      </c>
      <c r="AB3966" s="16">
        <v>0.33</v>
      </c>
      <c r="AC3966" s="16">
        <v>5.33</v>
      </c>
      <c r="AD3966" s="16">
        <v>33.58</v>
      </c>
      <c r="AE3966" s="16">
        <v>7.7434000000000003</v>
      </c>
      <c r="AF3966" s="16">
        <v>0</v>
      </c>
      <c r="AG3966" s="16">
        <v>457288</v>
      </c>
      <c r="AH3966" s="16">
        <v>0.18190000000000001</v>
      </c>
      <c r="AI3966" s="16">
        <v>48.868099999999998</v>
      </c>
      <c r="AJ3966" s="16">
        <v>80.750399999999999</v>
      </c>
      <c r="AK3966" s="16">
        <v>0.94220000000000004</v>
      </c>
      <c r="AL3966" s="16">
        <v>1.2123999999999999</v>
      </c>
      <c r="AM3966" s="16">
        <v>1.0079</v>
      </c>
      <c r="AN3966" s="16">
        <v>-0.65559999999999996</v>
      </c>
      <c r="AO3966" s="16">
        <v>0.49359999999999998</v>
      </c>
      <c r="AP3966" s="16">
        <v>5.0700000000000002E-2</v>
      </c>
      <c r="AQ3966" s="16">
        <v>4.6899999999999997E-2</v>
      </c>
      <c r="AR3966" s="16">
        <f t="shared" si="153"/>
        <v>1</v>
      </c>
      <c r="AS3966" s="5">
        <f t="shared" si="152"/>
        <v>6.3332999999999862E-3</v>
      </c>
    </row>
    <row r="3967" spans="1:45" x14ac:dyDescent="0.25">
      <c r="A3967" s="16" t="s">
        <v>408</v>
      </c>
      <c r="B3967" s="16" t="s">
        <v>165</v>
      </c>
      <c r="C3967" s="16" t="s">
        <v>365</v>
      </c>
      <c r="D3967" s="16">
        <v>1988</v>
      </c>
      <c r="E3967" s="16" t="s">
        <v>3886</v>
      </c>
      <c r="F3967" s="16" t="s">
        <v>593</v>
      </c>
      <c r="G3967" s="10">
        <v>6205.42</v>
      </c>
      <c r="H3967" s="73">
        <v>8.7331780000000006</v>
      </c>
      <c r="I3967" s="16" t="s">
        <v>6700</v>
      </c>
      <c r="J3967" s="71">
        <v>7.0000000000000001E-3</v>
      </c>
      <c r="K3967" s="71">
        <v>1.1160000000000001</v>
      </c>
      <c r="L3967" s="16">
        <v>-0.13583590000000001</v>
      </c>
      <c r="M3967" s="16">
        <v>-0.1014832</v>
      </c>
      <c r="N3967" s="16">
        <v>-0.83293499999999998</v>
      </c>
      <c r="O3967" s="16">
        <v>0.28122160000000002</v>
      </c>
      <c r="P3967" s="16">
        <v>-0.29151490000000002</v>
      </c>
      <c r="Q3967" s="16">
        <v>0.66250509999999996</v>
      </c>
      <c r="R3967" s="16">
        <v>0.63390000000000002</v>
      </c>
      <c r="S3967" s="16">
        <v>4.53E-2</v>
      </c>
      <c r="T3967" s="16">
        <v>7.4999999999999997E-3</v>
      </c>
      <c r="U3967" s="16">
        <v>5.4630000000000001</v>
      </c>
      <c r="V3967" s="16">
        <v>9.26</v>
      </c>
      <c r="W3967" s="16">
        <v>0.38</v>
      </c>
      <c r="X3967" s="16">
        <v>369.19099999999997</v>
      </c>
      <c r="Y3967" s="16">
        <v>52.170400000000001</v>
      </c>
      <c r="Z3967" s="16">
        <v>0.2833</v>
      </c>
      <c r="AA3967" s="16">
        <v>-0.35848089999999999</v>
      </c>
      <c r="AB3967" s="16">
        <v>0.33</v>
      </c>
      <c r="AC3967" s="16">
        <v>5.33</v>
      </c>
      <c r="AD3967" s="16">
        <v>34.07</v>
      </c>
      <c r="AE3967" s="16">
        <v>8.1433</v>
      </c>
      <c r="AF3967" s="16">
        <v>0</v>
      </c>
      <c r="AG3967" s="16">
        <v>464705</v>
      </c>
      <c r="AH3967" s="16">
        <v>0.18104999999999999</v>
      </c>
      <c r="AI3967" s="16">
        <v>49.502699999999997</v>
      </c>
      <c r="AJ3967" s="16">
        <v>81.198300000000003</v>
      </c>
      <c r="AK3967" s="16">
        <v>0.9274</v>
      </c>
      <c r="AL3967" s="16">
        <v>1.1637999999999999</v>
      </c>
      <c r="AM3967" s="16">
        <v>0.98319999999999996</v>
      </c>
      <c r="AN3967" s="16">
        <v>-0.62980000000000003</v>
      </c>
      <c r="AO3967" s="16">
        <v>0.49159999999999998</v>
      </c>
      <c r="AP3967" s="16">
        <v>5.3100000000000001E-2</v>
      </c>
      <c r="AQ3967" s="16">
        <v>4.6899999999999997E-2</v>
      </c>
      <c r="AR3967" s="16">
        <f t="shared" si="153"/>
        <v>1</v>
      </c>
      <c r="AS3967" s="5">
        <f t="shared" si="152"/>
        <v>3.0844399999999994E-2</v>
      </c>
    </row>
    <row r="3968" spans="1:45" x14ac:dyDescent="0.25">
      <c r="A3968" s="16" t="s">
        <v>408</v>
      </c>
      <c r="B3968" s="16" t="s">
        <v>165</v>
      </c>
      <c r="C3968" s="16" t="s">
        <v>365</v>
      </c>
      <c r="D3968" s="16">
        <v>1989</v>
      </c>
      <c r="E3968" s="16" t="s">
        <v>3887</v>
      </c>
      <c r="F3968" s="16" t="s">
        <v>593</v>
      </c>
      <c r="G3968" s="10">
        <v>6218.07</v>
      </c>
      <c r="H3968" s="73">
        <v>8.7352150000000002</v>
      </c>
      <c r="I3968" s="16" t="s">
        <v>6700</v>
      </c>
      <c r="J3968" s="71">
        <v>-1.0999999999999999E-2</v>
      </c>
      <c r="K3968" s="71">
        <v>1.1040000000000001</v>
      </c>
      <c r="L3968" s="16">
        <v>-0.12940460000000001</v>
      </c>
      <c r="M3968" s="16">
        <v>-0.10082969999999999</v>
      </c>
      <c r="N3968" s="16">
        <v>-0.84669510000000003</v>
      </c>
      <c r="O3968" s="16">
        <v>0.30077399999999999</v>
      </c>
      <c r="P3968" s="16">
        <v>-0.27424009999999999</v>
      </c>
      <c r="Q3968" s="16">
        <v>0.65122230000000003</v>
      </c>
      <c r="R3968" s="16">
        <v>0.64229999999999998</v>
      </c>
      <c r="S3968" s="16">
        <v>4.4999999999999998E-2</v>
      </c>
      <c r="T3968" s="16">
        <v>7.1999999999999998E-3</v>
      </c>
      <c r="U3968" s="16">
        <v>5.0091999999999999</v>
      </c>
      <c r="V3968" s="16">
        <v>10.38</v>
      </c>
      <c r="W3968" s="16">
        <v>0.43</v>
      </c>
      <c r="X3968" s="16">
        <v>370.26900000000001</v>
      </c>
      <c r="Y3968" s="16">
        <v>52.630200000000002</v>
      </c>
      <c r="Z3968" s="16">
        <v>0.28499999999999998</v>
      </c>
      <c r="AA3968" s="16">
        <v>-0.3775114</v>
      </c>
      <c r="AB3968" s="16">
        <v>0.33</v>
      </c>
      <c r="AC3968" s="16">
        <v>5.33</v>
      </c>
      <c r="AD3968" s="16">
        <v>34.56</v>
      </c>
      <c r="AE3968" s="16">
        <v>8.5648999999999997</v>
      </c>
      <c r="AF3968" s="16">
        <v>1.11E-2</v>
      </c>
      <c r="AG3968" s="16">
        <v>470622</v>
      </c>
      <c r="AH3968" s="16">
        <v>0.1802</v>
      </c>
      <c r="AI3968" s="16">
        <v>50.1372</v>
      </c>
      <c r="AJ3968" s="16">
        <v>81.646199999999993</v>
      </c>
      <c r="AK3968" s="16">
        <v>0.91259999999999997</v>
      </c>
      <c r="AL3968" s="16">
        <v>1.1153</v>
      </c>
      <c r="AM3968" s="16">
        <v>0.95850000000000002</v>
      </c>
      <c r="AN3968" s="16">
        <v>-0.60409999999999997</v>
      </c>
      <c r="AO3968" s="16">
        <v>0.48970000000000002</v>
      </c>
      <c r="AP3968" s="16">
        <v>5.5399999999999998E-2</v>
      </c>
      <c r="AQ3968" s="16">
        <v>4.6899999999999997E-2</v>
      </c>
      <c r="AR3968" s="16">
        <f t="shared" si="153"/>
        <v>1</v>
      </c>
      <c r="AS3968" s="5">
        <f t="shared" si="152"/>
        <v>6.4313000000000009E-3</v>
      </c>
    </row>
    <row r="3969" spans="1:45" x14ac:dyDescent="0.25">
      <c r="A3969" s="16" t="s">
        <v>408</v>
      </c>
      <c r="B3969" s="16" t="s">
        <v>165</v>
      </c>
      <c r="C3969" s="16" t="s">
        <v>365</v>
      </c>
      <c r="D3969" s="16">
        <v>1990</v>
      </c>
      <c r="E3969" s="16" t="s">
        <v>3883</v>
      </c>
      <c r="F3969" s="16" t="s">
        <v>593</v>
      </c>
      <c r="G3969" s="10">
        <v>6058.76</v>
      </c>
      <c r="H3969" s="73">
        <v>8.7092609999999997</v>
      </c>
      <c r="I3969" s="16" t="s">
        <v>6700</v>
      </c>
      <c r="J3969" s="71">
        <v>-3.5999999999999997E-2</v>
      </c>
      <c r="K3969" s="71">
        <v>1.0649999999999999</v>
      </c>
      <c r="L3969" s="16">
        <v>-8.3767800000000003E-2</v>
      </c>
      <c r="M3969" s="16">
        <v>-7.1555199999999999E-2</v>
      </c>
      <c r="N3969" s="16">
        <v>-0.7856339</v>
      </c>
      <c r="O3969" s="16">
        <v>0.29733510000000002</v>
      </c>
      <c r="P3969" s="16">
        <v>-0.24790229999999999</v>
      </c>
      <c r="Q3969" s="16">
        <v>0.63990219999999998</v>
      </c>
      <c r="R3969" s="16">
        <v>0.65080000000000005</v>
      </c>
      <c r="S3969" s="16">
        <v>5.2499999999999998E-2</v>
      </c>
      <c r="T3969" s="16">
        <v>6.7999999999999996E-3</v>
      </c>
      <c r="U3969" s="16">
        <v>5.2896999999999998</v>
      </c>
      <c r="V3969" s="16">
        <v>11.5</v>
      </c>
      <c r="W3969" s="16">
        <v>0.48</v>
      </c>
      <c r="X3969" s="16">
        <v>370.97</v>
      </c>
      <c r="Y3969" s="16">
        <v>53.0899</v>
      </c>
      <c r="Z3969" s="16">
        <v>0.27439999999999998</v>
      </c>
      <c r="AA3969" s="16">
        <v>-0.3965418</v>
      </c>
      <c r="AB3969" s="16">
        <v>0.33</v>
      </c>
      <c r="AC3969" s="16">
        <v>5.33</v>
      </c>
      <c r="AD3969" s="16">
        <v>35.049999999999997</v>
      </c>
      <c r="AE3969" s="16">
        <v>9.0098000000000003</v>
      </c>
      <c r="AF3969" s="16">
        <v>1.54E-2</v>
      </c>
      <c r="AG3969" s="16">
        <v>469844</v>
      </c>
      <c r="AH3969" s="16">
        <v>0.18010000000000001</v>
      </c>
      <c r="AI3969" s="16">
        <v>51.4</v>
      </c>
      <c r="AJ3969" s="16">
        <v>82.8</v>
      </c>
      <c r="AK3969" s="16">
        <v>0.89770000000000005</v>
      </c>
      <c r="AL3969" s="16">
        <v>1.0667</v>
      </c>
      <c r="AM3969" s="16">
        <v>0.93379999999999996</v>
      </c>
      <c r="AN3969" s="16">
        <v>-0.57830000000000004</v>
      </c>
      <c r="AO3969" s="16">
        <v>0.48770000000000002</v>
      </c>
      <c r="AP3969" s="16">
        <v>5.7700000000000001E-2</v>
      </c>
      <c r="AQ3969" s="16">
        <v>4.6899999999999997E-2</v>
      </c>
      <c r="AR3969" s="16">
        <f t="shared" si="153"/>
        <v>1</v>
      </c>
      <c r="AS3969" s="5">
        <f t="shared" si="152"/>
        <v>4.5636800000000005E-2</v>
      </c>
    </row>
    <row r="3970" spans="1:45" x14ac:dyDescent="0.25">
      <c r="A3970" s="16" t="s">
        <v>408</v>
      </c>
      <c r="B3970" s="16" t="s">
        <v>165</v>
      </c>
      <c r="C3970" s="16" t="s">
        <v>365</v>
      </c>
      <c r="D3970" s="16">
        <v>1991</v>
      </c>
      <c r="E3970" s="16" t="s">
        <v>3881</v>
      </c>
      <c r="F3970" s="16" t="s">
        <v>593</v>
      </c>
      <c r="G3970" s="10">
        <v>5854.05</v>
      </c>
      <c r="H3970" s="73">
        <v>8.6748899999999995</v>
      </c>
      <c r="I3970" s="16" t="s">
        <v>6700</v>
      </c>
      <c r="J3970" s="71">
        <v>-4.5999999999999999E-2</v>
      </c>
      <c r="K3970" s="71">
        <v>1.0169999999999999</v>
      </c>
      <c r="L3970" s="16">
        <v>-2.85423E-2</v>
      </c>
      <c r="M3970" s="16">
        <v>-8.1895200000000001E-2</v>
      </c>
      <c r="N3970" s="16">
        <v>-0.66414399999999996</v>
      </c>
      <c r="O3970" s="16">
        <v>0.31894129999999998</v>
      </c>
      <c r="P3970" s="16">
        <v>-0.2468033</v>
      </c>
      <c r="Q3970" s="16">
        <v>0.6286349</v>
      </c>
      <c r="R3970" s="16">
        <v>0.6593</v>
      </c>
      <c r="S3970" s="16">
        <v>4.7800000000000002E-2</v>
      </c>
      <c r="T3970" s="16">
        <v>7.1000000000000004E-3</v>
      </c>
      <c r="U3970" s="16">
        <v>5.9185999999999996</v>
      </c>
      <c r="V3970" s="16">
        <v>14.125999999999999</v>
      </c>
      <c r="W3970" s="16">
        <v>0.54200000000000004</v>
      </c>
      <c r="X3970" s="16">
        <v>370.21199999999999</v>
      </c>
      <c r="Y3970" s="16">
        <v>53.549599999999998</v>
      </c>
      <c r="Z3970" s="16">
        <v>0.2772</v>
      </c>
      <c r="AA3970" s="16">
        <v>-0.41557230000000001</v>
      </c>
      <c r="AB3970" s="16">
        <v>0.33</v>
      </c>
      <c r="AC3970" s="16">
        <v>5.33</v>
      </c>
      <c r="AD3970" s="16">
        <v>35.54</v>
      </c>
      <c r="AE3970" s="16">
        <v>9.1123999999999992</v>
      </c>
      <c r="AF3970" s="16">
        <v>1.8800000000000001E-2</v>
      </c>
      <c r="AG3970" s="16">
        <v>463394</v>
      </c>
      <c r="AH3970" s="16">
        <v>0.18065000000000001</v>
      </c>
      <c r="AI3970" s="16">
        <v>51.5</v>
      </c>
      <c r="AJ3970" s="16">
        <v>83</v>
      </c>
      <c r="AK3970" s="16">
        <v>0.88290000000000002</v>
      </c>
      <c r="AL3970" s="16">
        <v>1.0182</v>
      </c>
      <c r="AM3970" s="16">
        <v>0.90910000000000002</v>
      </c>
      <c r="AN3970" s="16">
        <v>-0.55249999999999999</v>
      </c>
      <c r="AO3970" s="16">
        <v>0.48580000000000001</v>
      </c>
      <c r="AP3970" s="16">
        <v>0.06</v>
      </c>
      <c r="AQ3970" s="16">
        <v>4.6899999999999997E-2</v>
      </c>
      <c r="AR3970" s="16">
        <f t="shared" si="153"/>
        <v>1</v>
      </c>
      <c r="AS3970" s="5">
        <f t="shared" si="152"/>
        <v>5.5225500000000004E-2</v>
      </c>
    </row>
    <row r="3971" spans="1:45" x14ac:dyDescent="0.25">
      <c r="A3971" s="16" t="s">
        <v>408</v>
      </c>
      <c r="B3971" s="16" t="s">
        <v>165</v>
      </c>
      <c r="C3971" s="16" t="s">
        <v>365</v>
      </c>
      <c r="D3971" s="16">
        <v>1992</v>
      </c>
      <c r="E3971" s="16" t="s">
        <v>3871</v>
      </c>
      <c r="F3971" s="16" t="s">
        <v>593</v>
      </c>
      <c r="G3971" s="10">
        <v>5587.47</v>
      </c>
      <c r="H3971" s="73">
        <v>8.6282820000000005</v>
      </c>
      <c r="I3971" s="16" t="s">
        <v>6700</v>
      </c>
      <c r="J3971" s="71">
        <v>-4.2000000000000003E-2</v>
      </c>
      <c r="K3971" s="71">
        <v>0.97499999999999998</v>
      </c>
      <c r="L3971" s="16">
        <v>-4.2394500000000002E-2</v>
      </c>
      <c r="M3971" s="16">
        <v>-0.1001242</v>
      </c>
      <c r="N3971" s="16">
        <v>-0.66001569999999998</v>
      </c>
      <c r="O3971" s="16">
        <v>0.3173166</v>
      </c>
      <c r="P3971" s="16">
        <v>-0.25153579999999998</v>
      </c>
      <c r="Q3971" s="16">
        <v>0.61733249999999995</v>
      </c>
      <c r="R3971" s="16">
        <v>0.66769999999999996</v>
      </c>
      <c r="S3971" s="16">
        <v>4.2999999999999997E-2</v>
      </c>
      <c r="T3971" s="16">
        <v>6.6E-3</v>
      </c>
      <c r="U3971" s="16">
        <v>5.4023000000000003</v>
      </c>
      <c r="V3971" s="16">
        <v>16.751999999999999</v>
      </c>
      <c r="W3971" s="16">
        <v>0.60399999999999998</v>
      </c>
      <c r="X3971" s="16">
        <v>369.93599999999998</v>
      </c>
      <c r="Y3971" s="16">
        <v>54.009300000000003</v>
      </c>
      <c r="Z3971" s="16">
        <v>0.26750000000000002</v>
      </c>
      <c r="AA3971" s="16">
        <v>-0.43499120000000002</v>
      </c>
      <c r="AB3971" s="16">
        <v>0.33</v>
      </c>
      <c r="AC3971" s="16">
        <v>5.33</v>
      </c>
      <c r="AD3971" s="16">
        <v>36.04</v>
      </c>
      <c r="AE3971" s="16">
        <v>8.9474</v>
      </c>
      <c r="AF3971" s="16">
        <v>3.2399999999999998E-2</v>
      </c>
      <c r="AG3971" s="16">
        <v>454493</v>
      </c>
      <c r="AH3971" s="16">
        <v>0.18095</v>
      </c>
      <c r="AI3971" s="16">
        <v>51.6</v>
      </c>
      <c r="AJ3971" s="16">
        <v>83.1</v>
      </c>
      <c r="AK3971" s="16">
        <v>0.86809999999999998</v>
      </c>
      <c r="AL3971" s="16">
        <v>0.96960000000000002</v>
      </c>
      <c r="AM3971" s="16">
        <v>0.88439999999999996</v>
      </c>
      <c r="AN3971" s="16">
        <v>-0.52669999999999995</v>
      </c>
      <c r="AO3971" s="16">
        <v>0.48380000000000001</v>
      </c>
      <c r="AP3971" s="16">
        <v>6.2300000000000001E-2</v>
      </c>
      <c r="AQ3971" s="16">
        <v>4.6899999999999997E-2</v>
      </c>
      <c r="AR3971" s="16">
        <f t="shared" si="153"/>
        <v>1</v>
      </c>
      <c r="AS3971" s="5">
        <f t="shared" si="152"/>
        <v>-1.3852200000000002E-2</v>
      </c>
    </row>
    <row r="3972" spans="1:45" x14ac:dyDescent="0.25">
      <c r="A3972" s="16" t="s">
        <v>408</v>
      </c>
      <c r="B3972" s="16" t="s">
        <v>165</v>
      </c>
      <c r="C3972" s="16" t="s">
        <v>365</v>
      </c>
      <c r="D3972" s="16">
        <v>1993</v>
      </c>
      <c r="E3972" s="16" t="s">
        <v>3884</v>
      </c>
      <c r="F3972" s="16" t="s">
        <v>593</v>
      </c>
      <c r="G3972" s="10">
        <v>5517.51</v>
      </c>
      <c r="H3972" s="73">
        <v>8.6156830000000006</v>
      </c>
      <c r="I3972" s="16" t="s">
        <v>6700</v>
      </c>
      <c r="J3972" s="71">
        <v>-8.0000000000000002E-3</v>
      </c>
      <c r="K3972" s="71">
        <v>0.96799999999999997</v>
      </c>
      <c r="L3972" s="16">
        <v>4.6133300000000002E-2</v>
      </c>
      <c r="M3972" s="16">
        <v>-0.10773629999999999</v>
      </c>
      <c r="N3972" s="16">
        <v>-0.53135730000000003</v>
      </c>
      <c r="O3972" s="16">
        <v>0.38938909999999999</v>
      </c>
      <c r="P3972" s="16">
        <v>-0.2384704</v>
      </c>
      <c r="Q3972" s="16">
        <v>0.60604749999999996</v>
      </c>
      <c r="R3972" s="16">
        <v>0.67620000000000002</v>
      </c>
      <c r="S3972" s="16">
        <v>4.0500000000000001E-2</v>
      </c>
      <c r="T3972" s="16">
        <v>6.3E-3</v>
      </c>
      <c r="U3972" s="16">
        <v>6.0678000000000001</v>
      </c>
      <c r="V3972" s="16">
        <v>19.378</v>
      </c>
      <c r="W3972" s="16">
        <v>0.66600000000000004</v>
      </c>
      <c r="X3972" s="16">
        <v>369.69900000000001</v>
      </c>
      <c r="Y3972" s="16">
        <v>54.469099999999997</v>
      </c>
      <c r="Z3972" s="16">
        <v>0.29730000000000001</v>
      </c>
      <c r="AA3972" s="16">
        <v>-0.45402150000000002</v>
      </c>
      <c r="AB3972" s="16">
        <v>0.33</v>
      </c>
      <c r="AC3972" s="16">
        <v>5.33</v>
      </c>
      <c r="AD3972" s="16">
        <v>36.53</v>
      </c>
      <c r="AE3972" s="16">
        <v>9.07</v>
      </c>
      <c r="AF3972" s="16">
        <v>0.10100000000000001</v>
      </c>
      <c r="AG3972" s="16">
        <v>462619</v>
      </c>
      <c r="AH3972" s="16">
        <v>0.18129999999999999</v>
      </c>
      <c r="AI3972" s="16">
        <v>52.3</v>
      </c>
      <c r="AJ3972" s="16">
        <v>83.3</v>
      </c>
      <c r="AK3972" s="16">
        <v>0.85319999999999996</v>
      </c>
      <c r="AL3972" s="16">
        <v>0.92110000000000003</v>
      </c>
      <c r="AM3972" s="16">
        <v>0.85970000000000002</v>
      </c>
      <c r="AN3972" s="16">
        <v>-0.50090000000000001</v>
      </c>
      <c r="AO3972" s="16">
        <v>0.4819</v>
      </c>
      <c r="AP3972" s="16">
        <v>6.4600000000000005E-2</v>
      </c>
      <c r="AQ3972" s="16">
        <v>4.6899999999999997E-2</v>
      </c>
      <c r="AR3972" s="16">
        <f t="shared" si="153"/>
        <v>1</v>
      </c>
      <c r="AS3972" s="5">
        <f t="shared" ref="AS3972:AS4035" si="154">IF(D3972=1985, 0, L3972-L3971)</f>
        <v>8.8527800000000004E-2</v>
      </c>
    </row>
    <row r="3973" spans="1:45" x14ac:dyDescent="0.25">
      <c r="A3973" s="16" t="s">
        <v>408</v>
      </c>
      <c r="B3973" s="16" t="s">
        <v>165</v>
      </c>
      <c r="C3973" s="16" t="s">
        <v>365</v>
      </c>
      <c r="D3973" s="16">
        <v>1994</v>
      </c>
      <c r="E3973" s="16" t="s">
        <v>3891</v>
      </c>
      <c r="F3973" s="16" t="s">
        <v>593</v>
      </c>
      <c r="G3973" s="10">
        <v>5564.09</v>
      </c>
      <c r="H3973" s="73">
        <v>8.6240889999999997</v>
      </c>
      <c r="I3973" s="16" t="s">
        <v>6700</v>
      </c>
      <c r="J3973" s="71">
        <v>8.9999999999999993E-3</v>
      </c>
      <c r="K3973" s="71">
        <v>0.97599999999999998</v>
      </c>
      <c r="L3973" s="16">
        <v>0.1123174</v>
      </c>
      <c r="M3973" s="16">
        <v>-8.7038199999999996E-2</v>
      </c>
      <c r="N3973" s="16">
        <v>-0.50316110000000003</v>
      </c>
      <c r="O3973" s="16">
        <v>0.48127130000000001</v>
      </c>
      <c r="P3973" s="16">
        <v>-0.22345770000000001</v>
      </c>
      <c r="Q3973" s="16">
        <v>0.59474769999999999</v>
      </c>
      <c r="R3973" s="16">
        <v>0.68469999999999998</v>
      </c>
      <c r="S3973" s="16">
        <v>4.4499999999999998E-2</v>
      </c>
      <c r="T3973" s="16">
        <v>6.4000000000000003E-3</v>
      </c>
      <c r="U3973" s="16">
        <v>5.8060999999999998</v>
      </c>
      <c r="V3973" s="16">
        <v>22.004000000000001</v>
      </c>
      <c r="W3973" s="16">
        <v>0.72799999999999998</v>
      </c>
      <c r="X3973" s="16">
        <v>368.99799999999999</v>
      </c>
      <c r="Y3973" s="16">
        <v>54.928800000000003</v>
      </c>
      <c r="Z3973" s="16">
        <v>0.3377</v>
      </c>
      <c r="AA3973" s="16">
        <v>-0.47305209999999998</v>
      </c>
      <c r="AB3973" s="16">
        <v>0.33</v>
      </c>
      <c r="AC3973" s="16">
        <v>5.33</v>
      </c>
      <c r="AD3973" s="16">
        <v>37.020000000000003</v>
      </c>
      <c r="AE3973" s="16">
        <v>9.3077000000000005</v>
      </c>
      <c r="AF3973" s="16">
        <v>0.83819999999999995</v>
      </c>
      <c r="AG3973" s="16">
        <v>470632</v>
      </c>
      <c r="AH3973" s="16">
        <v>0.17904999999999999</v>
      </c>
      <c r="AI3973" s="16">
        <v>53.1</v>
      </c>
      <c r="AJ3973" s="16">
        <v>83.4</v>
      </c>
      <c r="AK3973" s="16">
        <v>0.83840000000000003</v>
      </c>
      <c r="AL3973" s="16">
        <v>0.87250000000000005</v>
      </c>
      <c r="AM3973" s="16">
        <v>0.83499999999999996</v>
      </c>
      <c r="AN3973" s="16">
        <v>-0.47520000000000001</v>
      </c>
      <c r="AO3973" s="16">
        <v>0.47989999999999999</v>
      </c>
      <c r="AP3973" s="16">
        <v>6.7000000000000004E-2</v>
      </c>
      <c r="AQ3973" s="16">
        <v>4.6899999999999997E-2</v>
      </c>
      <c r="AR3973" s="16">
        <f t="shared" ref="AR3973:AR4036" si="155">IF(OR(AND(I3973&lt;&gt;"", I3973&gt;=10000000, AQ3973&lt;=32.5), AND(A3973="Middle East &amp; North Africa", I3973&lt;&gt;"", I3973&gt;=9000000, AQ3973&lt;&gt;"", AQ3973&lt;=32.5)), 0, 1)</f>
        <v>1</v>
      </c>
      <c r="AS3973" s="5">
        <f t="shared" si="154"/>
        <v>6.6184099999999996E-2</v>
      </c>
    </row>
    <row r="3974" spans="1:45" x14ac:dyDescent="0.25">
      <c r="A3974" s="16" t="s">
        <v>408</v>
      </c>
      <c r="B3974" s="16" t="s">
        <v>165</v>
      </c>
      <c r="C3974" s="16" t="s">
        <v>365</v>
      </c>
      <c r="D3974" s="16">
        <v>1995</v>
      </c>
      <c r="E3974" s="16" t="s">
        <v>3893</v>
      </c>
      <c r="F3974" s="16" t="s">
        <v>593</v>
      </c>
      <c r="G3974" s="10">
        <v>5617.19</v>
      </c>
      <c r="H3974" s="73">
        <v>8.6335870000000003</v>
      </c>
      <c r="I3974" s="16" t="s">
        <v>6700</v>
      </c>
      <c r="J3974" s="71">
        <v>4.0000000000000001E-3</v>
      </c>
      <c r="K3974" s="71">
        <v>0.98</v>
      </c>
      <c r="L3974" s="16">
        <v>0.1334273</v>
      </c>
      <c r="M3974" s="16">
        <v>-8.01312E-2</v>
      </c>
      <c r="N3974" s="16">
        <v>-0.49593739999999997</v>
      </c>
      <c r="O3974" s="16">
        <v>0.50586790000000004</v>
      </c>
      <c r="P3974" s="16">
        <v>-0.20553399999999999</v>
      </c>
      <c r="Q3974" s="16">
        <v>0.58348049999999996</v>
      </c>
      <c r="R3974" s="16">
        <v>0.69310000000000005</v>
      </c>
      <c r="S3974" s="16">
        <v>4.6100000000000002E-2</v>
      </c>
      <c r="T3974" s="16">
        <v>6.0000000000000001E-3</v>
      </c>
      <c r="U3974" s="16">
        <v>5.4240000000000004</v>
      </c>
      <c r="V3974" s="16">
        <v>24.63</v>
      </c>
      <c r="W3974" s="16">
        <v>0.79</v>
      </c>
      <c r="X3974" s="16">
        <v>366.99400000000003</v>
      </c>
      <c r="Y3974" s="16">
        <v>55.388500000000001</v>
      </c>
      <c r="Z3974" s="16">
        <v>0.34210000000000002</v>
      </c>
      <c r="AA3974" s="16">
        <v>-0.49208239999999998</v>
      </c>
      <c r="AB3974" s="16">
        <v>0.33</v>
      </c>
      <c r="AC3974" s="16">
        <v>5.33</v>
      </c>
      <c r="AD3974" s="16">
        <v>37.51</v>
      </c>
      <c r="AE3974" s="16">
        <v>9.6608000000000001</v>
      </c>
      <c r="AF3974" s="16">
        <v>1.2914000000000001</v>
      </c>
      <c r="AG3974" s="16">
        <v>473878</v>
      </c>
      <c r="AH3974" s="16">
        <v>0.17699999999999999</v>
      </c>
      <c r="AI3974" s="16">
        <v>53.8</v>
      </c>
      <c r="AJ3974" s="16">
        <v>84</v>
      </c>
      <c r="AK3974" s="16">
        <v>0.8236</v>
      </c>
      <c r="AL3974" s="16">
        <v>0.82399999999999995</v>
      </c>
      <c r="AM3974" s="16">
        <v>0.81030000000000002</v>
      </c>
      <c r="AN3974" s="16">
        <v>-0.44940000000000002</v>
      </c>
      <c r="AO3974" s="16">
        <v>0.47799999999999998</v>
      </c>
      <c r="AP3974" s="16">
        <v>6.93E-2</v>
      </c>
      <c r="AQ3974" s="16">
        <v>4.6899999999999997E-2</v>
      </c>
      <c r="AR3974" s="16">
        <f t="shared" si="155"/>
        <v>1</v>
      </c>
      <c r="AS3974" s="5">
        <f t="shared" si="154"/>
        <v>2.1109900000000001E-2</v>
      </c>
    </row>
    <row r="3975" spans="1:45" x14ac:dyDescent="0.25">
      <c r="A3975" s="16" t="s">
        <v>408</v>
      </c>
      <c r="B3975" s="16" t="s">
        <v>165</v>
      </c>
      <c r="C3975" s="16" t="s">
        <v>365</v>
      </c>
      <c r="D3975" s="16">
        <v>1996</v>
      </c>
      <c r="E3975" s="16" t="s">
        <v>3896</v>
      </c>
      <c r="F3975" s="16" t="s">
        <v>593</v>
      </c>
      <c r="G3975" s="10">
        <v>5750.36</v>
      </c>
      <c r="H3975" s="73">
        <v>8.657019</v>
      </c>
      <c r="I3975" s="16" t="s">
        <v>6700</v>
      </c>
      <c r="J3975" s="71">
        <v>1.6E-2</v>
      </c>
      <c r="K3975" s="71">
        <v>0.996</v>
      </c>
      <c r="L3975" s="16">
        <v>0.1637303</v>
      </c>
      <c r="M3975" s="16">
        <v>-7.2210800000000006E-2</v>
      </c>
      <c r="N3975" s="16">
        <v>-0.50728150000000005</v>
      </c>
      <c r="O3975" s="16">
        <v>0.57177049999999996</v>
      </c>
      <c r="P3975" s="16">
        <v>-0.17461550000000001</v>
      </c>
      <c r="Q3975" s="16">
        <v>0.55315080000000005</v>
      </c>
      <c r="R3975" s="16">
        <v>0.7016</v>
      </c>
      <c r="S3975" s="16">
        <v>4.82E-2</v>
      </c>
      <c r="T3975" s="16">
        <v>5.4999999999999997E-3</v>
      </c>
      <c r="U3975" s="16">
        <v>5.5758000000000001</v>
      </c>
      <c r="V3975" s="16">
        <v>23.321999999999999</v>
      </c>
      <c r="W3975" s="16">
        <v>0.77600000000000002</v>
      </c>
      <c r="X3975" s="16">
        <v>367.25299999999999</v>
      </c>
      <c r="Y3975" s="16">
        <v>55.848199999999999</v>
      </c>
      <c r="Z3975" s="16">
        <v>0.36859999999999998</v>
      </c>
      <c r="AA3975" s="16">
        <v>-0.51111300000000004</v>
      </c>
      <c r="AB3975" s="16">
        <v>0.33</v>
      </c>
      <c r="AC3975" s="16">
        <v>5.33</v>
      </c>
      <c r="AD3975" s="16">
        <v>38</v>
      </c>
      <c r="AE3975" s="16">
        <v>10.0906</v>
      </c>
      <c r="AF3975" s="16">
        <v>2.2581000000000002</v>
      </c>
      <c r="AG3975" s="16">
        <v>498737</v>
      </c>
      <c r="AH3975" s="16">
        <v>0.17610000000000001</v>
      </c>
      <c r="AI3975" s="16">
        <v>54.5</v>
      </c>
      <c r="AJ3975" s="16">
        <v>84.5</v>
      </c>
      <c r="AK3975" s="16">
        <v>0.85409999999999997</v>
      </c>
      <c r="AL3975" s="16">
        <v>0.76090000000000002</v>
      </c>
      <c r="AM3975" s="16">
        <v>0.87649999999999995</v>
      </c>
      <c r="AN3975" s="16">
        <v>-0.42809999999999998</v>
      </c>
      <c r="AO3975" s="16">
        <v>0.33750000000000002</v>
      </c>
      <c r="AP3975" s="16">
        <v>-1.26E-2</v>
      </c>
      <c r="AQ3975" s="16">
        <v>4.6899999999999997E-2</v>
      </c>
      <c r="AR3975" s="16">
        <f t="shared" si="155"/>
        <v>1</v>
      </c>
      <c r="AS3975" s="5">
        <f t="shared" si="154"/>
        <v>3.0302999999999997E-2</v>
      </c>
    </row>
    <row r="3976" spans="1:45" x14ac:dyDescent="0.25">
      <c r="A3976" s="16" t="s">
        <v>408</v>
      </c>
      <c r="B3976" s="16" t="s">
        <v>165</v>
      </c>
      <c r="C3976" s="16" t="s">
        <v>365</v>
      </c>
      <c r="D3976" s="16">
        <v>1997</v>
      </c>
      <c r="E3976" s="16" t="s">
        <v>3894</v>
      </c>
      <c r="F3976" s="16" t="s">
        <v>593</v>
      </c>
      <c r="G3976" s="10">
        <v>5804.75</v>
      </c>
      <c r="H3976" s="73">
        <v>8.6664320000000004</v>
      </c>
      <c r="I3976" s="16" t="s">
        <v>6700</v>
      </c>
      <c r="J3976" s="71">
        <v>0</v>
      </c>
      <c r="K3976" s="71">
        <v>0.996</v>
      </c>
      <c r="L3976" s="16">
        <v>0.15284310000000001</v>
      </c>
      <c r="M3976" s="16">
        <v>-0.13343250000000001</v>
      </c>
      <c r="N3976" s="16">
        <v>-0.56053850000000005</v>
      </c>
      <c r="O3976" s="16">
        <v>0.66085119999999997</v>
      </c>
      <c r="P3976" s="16">
        <v>-0.146762</v>
      </c>
      <c r="Q3976" s="16">
        <v>0.51826799999999995</v>
      </c>
      <c r="R3976" s="16">
        <v>0.58350000000000002</v>
      </c>
      <c r="S3976" s="16">
        <v>4.9299999999999997E-2</v>
      </c>
      <c r="T3976" s="16">
        <v>5.4000000000000003E-3</v>
      </c>
      <c r="U3976" s="16">
        <v>5.4383999999999997</v>
      </c>
      <c r="V3976" s="16">
        <v>22.013999999999999</v>
      </c>
      <c r="W3976" s="16">
        <v>0.76200000000000001</v>
      </c>
      <c r="X3976" s="16">
        <v>365.709</v>
      </c>
      <c r="Y3976" s="16">
        <v>56.308</v>
      </c>
      <c r="Z3976" s="16">
        <v>0.40749999999999997</v>
      </c>
      <c r="AA3976" s="16">
        <v>-0.53014349999999999</v>
      </c>
      <c r="AB3976" s="16">
        <v>0.33</v>
      </c>
      <c r="AC3976" s="16">
        <v>5.33</v>
      </c>
      <c r="AD3976" s="16">
        <v>38.49</v>
      </c>
      <c r="AE3976" s="16">
        <v>10.826000000000001</v>
      </c>
      <c r="AF3976" s="16">
        <v>4.2790999999999997</v>
      </c>
      <c r="AG3976" s="16">
        <v>507633</v>
      </c>
      <c r="AH3976" s="16">
        <v>0.1721</v>
      </c>
      <c r="AI3976" s="16">
        <v>55.1</v>
      </c>
      <c r="AJ3976" s="16">
        <v>85</v>
      </c>
      <c r="AK3976" s="16">
        <v>0.86399999999999999</v>
      </c>
      <c r="AL3976" s="16">
        <v>0.70569999999999999</v>
      </c>
      <c r="AM3976" s="16">
        <v>0.74029999999999996</v>
      </c>
      <c r="AN3976" s="16">
        <v>-0.50260000000000005</v>
      </c>
      <c r="AO3976" s="16">
        <v>0.30230000000000001</v>
      </c>
      <c r="AP3976" s="16">
        <v>7.1499999999999994E-2</v>
      </c>
      <c r="AQ3976" s="16">
        <v>4.6899999999999997E-2</v>
      </c>
      <c r="AR3976" s="16">
        <f t="shared" si="155"/>
        <v>1</v>
      </c>
      <c r="AS3976" s="5">
        <f t="shared" si="154"/>
        <v>-1.0887199999999986E-2</v>
      </c>
    </row>
    <row r="3977" spans="1:45" x14ac:dyDescent="0.25">
      <c r="A3977" s="16" t="s">
        <v>408</v>
      </c>
      <c r="B3977" s="16" t="s">
        <v>165</v>
      </c>
      <c r="C3977" s="16" t="s">
        <v>365</v>
      </c>
      <c r="D3977" s="16">
        <v>1998</v>
      </c>
      <c r="E3977" s="16" t="s">
        <v>3875</v>
      </c>
      <c r="F3977" s="16" t="s">
        <v>593</v>
      </c>
      <c r="G3977" s="10">
        <v>5746.09</v>
      </c>
      <c r="H3977" s="73">
        <v>8.6562750000000008</v>
      </c>
      <c r="I3977" s="16" t="s">
        <v>6700</v>
      </c>
      <c r="J3977" s="71">
        <v>-0.02</v>
      </c>
      <c r="K3977" s="71">
        <v>0.97699999999999998</v>
      </c>
      <c r="L3977" s="16">
        <v>0.19931270000000001</v>
      </c>
      <c r="M3977" s="16">
        <v>-6.3284800000000002E-2</v>
      </c>
      <c r="N3977" s="16">
        <v>-0.60498339999999995</v>
      </c>
      <c r="O3977" s="16">
        <v>0.75305250000000001</v>
      </c>
      <c r="P3977" s="16">
        <v>-0.12934309999999999</v>
      </c>
      <c r="Q3977" s="16">
        <v>0.48345359999999998</v>
      </c>
      <c r="R3977" s="16">
        <v>0.71860000000000002</v>
      </c>
      <c r="S3977" s="16">
        <v>4.8599999999999997E-2</v>
      </c>
      <c r="T3977" s="16">
        <v>5.3E-3</v>
      </c>
      <c r="U3977" s="16">
        <v>5.4457000000000004</v>
      </c>
      <c r="V3977" s="16">
        <v>20.706</v>
      </c>
      <c r="W3977" s="16">
        <v>0.748</v>
      </c>
      <c r="X3977" s="16">
        <v>363.16199999999998</v>
      </c>
      <c r="Y3977" s="16">
        <v>56.767699999999998</v>
      </c>
      <c r="Z3977" s="16">
        <v>0.44800000000000001</v>
      </c>
      <c r="AA3977" s="16">
        <v>-0.54956229999999995</v>
      </c>
      <c r="AB3977" s="16">
        <v>0.33</v>
      </c>
      <c r="AC3977" s="16">
        <v>5.33</v>
      </c>
      <c r="AD3977" s="16">
        <v>38.99</v>
      </c>
      <c r="AE3977" s="16">
        <v>11.651999999999999</v>
      </c>
      <c r="AF3977" s="16">
        <v>7.6609999999999996</v>
      </c>
      <c r="AG3977" s="16">
        <v>484381</v>
      </c>
      <c r="AH3977" s="16">
        <v>0.1681</v>
      </c>
      <c r="AI3977" s="16">
        <v>55.8</v>
      </c>
      <c r="AJ3977" s="16">
        <v>85.5</v>
      </c>
      <c r="AK3977" s="16">
        <v>0.874</v>
      </c>
      <c r="AL3977" s="16">
        <v>0.65059999999999996</v>
      </c>
      <c r="AM3977" s="16">
        <v>0.60409999999999997</v>
      </c>
      <c r="AN3977" s="16">
        <v>-0.57699999999999996</v>
      </c>
      <c r="AO3977" s="16">
        <v>0.26719999999999999</v>
      </c>
      <c r="AP3977" s="16">
        <v>0.15559999999999999</v>
      </c>
      <c r="AQ3977" s="16">
        <v>4.6899999999999997E-2</v>
      </c>
      <c r="AR3977" s="16">
        <f t="shared" si="155"/>
        <v>1</v>
      </c>
      <c r="AS3977" s="5">
        <f t="shared" si="154"/>
        <v>4.64696E-2</v>
      </c>
    </row>
    <row r="3978" spans="1:45" x14ac:dyDescent="0.25">
      <c r="A3978" s="16" t="s">
        <v>408</v>
      </c>
      <c r="B3978" s="16" t="s">
        <v>165</v>
      </c>
      <c r="C3978" s="16" t="s">
        <v>365</v>
      </c>
      <c r="D3978" s="16">
        <v>1999</v>
      </c>
      <c r="E3978" s="16" t="s">
        <v>3872</v>
      </c>
      <c r="F3978" s="16" t="s">
        <v>593</v>
      </c>
      <c r="G3978" s="10">
        <v>5795.2</v>
      </c>
      <c r="H3978" s="73">
        <v>8.6647850000000002</v>
      </c>
      <c r="I3978" s="16" t="s">
        <v>6700</v>
      </c>
      <c r="J3978" s="71">
        <v>2E-3</v>
      </c>
      <c r="K3978" s="71">
        <v>0.97899999999999998</v>
      </c>
      <c r="L3978" s="16">
        <v>0.23736260000000001</v>
      </c>
      <c r="M3978" s="16">
        <v>-0.16592989999999999</v>
      </c>
      <c r="N3978" s="16">
        <v>-0.57479910000000001</v>
      </c>
      <c r="O3978" s="16">
        <v>0.85577519999999996</v>
      </c>
      <c r="P3978" s="16">
        <v>-0.1044388</v>
      </c>
      <c r="Q3978" s="16">
        <v>0.506467</v>
      </c>
      <c r="R3978" s="16">
        <v>0.72699999999999998</v>
      </c>
      <c r="S3978" s="16">
        <v>0.02</v>
      </c>
      <c r="T3978" s="16">
        <v>5.4000000000000003E-3</v>
      </c>
      <c r="U3978" s="16">
        <v>5.8752000000000004</v>
      </c>
      <c r="V3978" s="16">
        <v>19.398</v>
      </c>
      <c r="W3978" s="16">
        <v>0.73399999999999999</v>
      </c>
      <c r="X3978" s="16">
        <v>365.35300000000001</v>
      </c>
      <c r="Y3978" s="16">
        <v>57.227400000000003</v>
      </c>
      <c r="Z3978" s="16">
        <v>0.49419999999999997</v>
      </c>
      <c r="AA3978" s="16">
        <v>-0.56859269999999995</v>
      </c>
      <c r="AB3978" s="16">
        <v>0.33</v>
      </c>
      <c r="AC3978" s="16">
        <v>5.33</v>
      </c>
      <c r="AD3978" s="16">
        <v>39.479999999999997</v>
      </c>
      <c r="AE3978" s="16">
        <v>12.4284</v>
      </c>
      <c r="AF3978" s="16">
        <v>11.7386</v>
      </c>
      <c r="AG3978" s="16">
        <v>466929</v>
      </c>
      <c r="AH3978" s="16">
        <v>0.17119999999999999</v>
      </c>
      <c r="AI3978" s="16">
        <v>56.5</v>
      </c>
      <c r="AJ3978" s="16">
        <v>86</v>
      </c>
      <c r="AK3978" s="16">
        <v>0.79600000000000004</v>
      </c>
      <c r="AL3978" s="16">
        <v>0.63129999999999997</v>
      </c>
      <c r="AM3978" s="16">
        <v>0.64780000000000004</v>
      </c>
      <c r="AN3978" s="16">
        <v>-0.41610000000000003</v>
      </c>
      <c r="AO3978" s="16">
        <v>0.33479999999999999</v>
      </c>
      <c r="AP3978" s="16">
        <v>0.12839999999999999</v>
      </c>
      <c r="AQ3978" s="16">
        <v>4.6899999999999997E-2</v>
      </c>
      <c r="AR3978" s="16">
        <f t="shared" si="155"/>
        <v>1</v>
      </c>
      <c r="AS3978" s="5">
        <f t="shared" si="154"/>
        <v>3.8049899999999998E-2</v>
      </c>
    </row>
    <row r="3979" spans="1:45" x14ac:dyDescent="0.25">
      <c r="A3979" s="16" t="s">
        <v>408</v>
      </c>
      <c r="B3979" s="16" t="s">
        <v>165</v>
      </c>
      <c r="C3979" s="16" t="s">
        <v>365</v>
      </c>
      <c r="D3979" s="16">
        <v>2000</v>
      </c>
      <c r="E3979" s="16" t="s">
        <v>3897</v>
      </c>
      <c r="F3979" s="16" t="s">
        <v>593</v>
      </c>
      <c r="G3979" s="10">
        <v>5946.81</v>
      </c>
      <c r="H3979" s="73">
        <v>8.6906099999999995</v>
      </c>
      <c r="I3979" s="16">
        <v>44896856</v>
      </c>
      <c r="J3979" s="71">
        <v>1.9E-2</v>
      </c>
      <c r="K3979" s="71">
        <v>0.998</v>
      </c>
      <c r="L3979" s="16">
        <v>0.23230339999999999</v>
      </c>
      <c r="M3979" s="16">
        <v>-0.1353703</v>
      </c>
      <c r="N3979" s="16">
        <v>-0.65265329999999999</v>
      </c>
      <c r="O3979" s="16">
        <v>0.85642209999999996</v>
      </c>
      <c r="P3979" s="16">
        <v>-9.1164300000000004E-2</v>
      </c>
      <c r="Q3979" s="16">
        <v>0.52944420000000003</v>
      </c>
      <c r="R3979" s="16">
        <v>0.73550000000000004</v>
      </c>
      <c r="S3979" s="16">
        <v>2.0199999999999999E-2</v>
      </c>
      <c r="T3979" s="16">
        <v>8.0999999999999996E-3</v>
      </c>
      <c r="U3979" s="16">
        <v>5.4436</v>
      </c>
      <c r="V3979" s="16">
        <v>18.09</v>
      </c>
      <c r="W3979" s="16">
        <v>0.72</v>
      </c>
      <c r="X3979" s="16">
        <v>364.80399999999997</v>
      </c>
      <c r="Y3979" s="16">
        <v>57.687100000000001</v>
      </c>
      <c r="Z3979" s="16">
        <v>0.4778</v>
      </c>
      <c r="AA3979" s="16">
        <v>-0.63150969999999995</v>
      </c>
      <c r="AB3979" s="16">
        <v>0.33</v>
      </c>
      <c r="AC3979" s="16">
        <v>5.33</v>
      </c>
      <c r="AD3979" s="16">
        <v>41.1</v>
      </c>
      <c r="AE3979" s="16">
        <v>11.0639</v>
      </c>
      <c r="AF3979" s="16">
        <v>18.5946</v>
      </c>
      <c r="AG3979" s="16">
        <v>472357</v>
      </c>
      <c r="AH3979" s="16">
        <v>0.1646</v>
      </c>
      <c r="AI3979" s="16">
        <v>57.2</v>
      </c>
      <c r="AJ3979" s="16">
        <v>86.5</v>
      </c>
      <c r="AK3979" s="16">
        <v>0.71799999999999997</v>
      </c>
      <c r="AL3979" s="16">
        <v>0.61199999999999999</v>
      </c>
      <c r="AM3979" s="16">
        <v>0.69140000000000001</v>
      </c>
      <c r="AN3979" s="16">
        <v>-0.25519999999999998</v>
      </c>
      <c r="AO3979" s="16">
        <v>0.40239999999999998</v>
      </c>
      <c r="AP3979" s="16">
        <v>0.1011</v>
      </c>
      <c r="AQ3979" s="16">
        <v>4.6899999999999997E-2</v>
      </c>
      <c r="AR3979" s="16">
        <f t="shared" si="155"/>
        <v>0</v>
      </c>
      <c r="AS3979" s="5">
        <f t="shared" si="154"/>
        <v>-5.0592000000000137E-3</v>
      </c>
    </row>
    <row r="3980" spans="1:45" x14ac:dyDescent="0.25">
      <c r="A3980" s="16" t="s">
        <v>408</v>
      </c>
      <c r="B3980" s="16" t="s">
        <v>165</v>
      </c>
      <c r="C3980" s="16" t="s">
        <v>365</v>
      </c>
      <c r="D3980" s="16">
        <v>2001</v>
      </c>
      <c r="E3980" s="16" t="s">
        <v>3888</v>
      </c>
      <c r="F3980" s="16" t="s">
        <v>593</v>
      </c>
      <c r="G3980" s="10">
        <v>6053.39</v>
      </c>
      <c r="H3980" s="73">
        <v>8.7083729999999999</v>
      </c>
      <c r="I3980" s="16">
        <v>45312937</v>
      </c>
      <c r="J3980" s="71">
        <v>2.7E-2</v>
      </c>
      <c r="K3980" s="71">
        <v>1.0249999999999999</v>
      </c>
      <c r="L3980" s="16">
        <v>0.287771</v>
      </c>
      <c r="M3980" s="16">
        <v>-7.7115600000000006E-2</v>
      </c>
      <c r="N3980" s="16">
        <v>-0.62500610000000001</v>
      </c>
      <c r="O3980" s="16">
        <v>0.90867830000000005</v>
      </c>
      <c r="P3980" s="16">
        <v>-8.5454299999999997E-2</v>
      </c>
      <c r="Q3980" s="16">
        <v>0.50872859999999998</v>
      </c>
      <c r="R3980" s="16">
        <v>0.71579999999999999</v>
      </c>
      <c r="S3980" s="16">
        <v>3.8199999999999998E-2</v>
      </c>
      <c r="T3980" s="16">
        <v>8.2000000000000007E-3</v>
      </c>
      <c r="U3980" s="16">
        <v>5.1595000000000004</v>
      </c>
      <c r="V3980" s="16">
        <v>20.484000000000002</v>
      </c>
      <c r="W3980" s="16">
        <v>0.69399999999999995</v>
      </c>
      <c r="X3980" s="16">
        <v>365.99900000000002</v>
      </c>
      <c r="Y3980" s="16">
        <v>58.146900000000002</v>
      </c>
      <c r="Z3980" s="16">
        <v>0.49409999999999998</v>
      </c>
      <c r="AA3980" s="16">
        <v>-0.66646369999999999</v>
      </c>
      <c r="AB3980" s="16">
        <v>0.33</v>
      </c>
      <c r="AC3980" s="16">
        <v>5.33</v>
      </c>
      <c r="AD3980" s="16">
        <v>42</v>
      </c>
      <c r="AE3980" s="16">
        <v>10.819800000000001</v>
      </c>
      <c r="AF3980" s="16">
        <v>23.700800000000001</v>
      </c>
      <c r="AG3980" s="16">
        <v>463536</v>
      </c>
      <c r="AH3980" s="16">
        <v>0.13780000000000001</v>
      </c>
      <c r="AI3980" s="16">
        <v>57.8</v>
      </c>
      <c r="AJ3980" s="16">
        <v>87</v>
      </c>
      <c r="AK3980" s="16">
        <v>0.67530000000000001</v>
      </c>
      <c r="AL3980" s="16">
        <v>0.50149999999999995</v>
      </c>
      <c r="AM3980" s="16">
        <v>0.66459999999999997</v>
      </c>
      <c r="AN3980" s="16">
        <v>-0.28770000000000001</v>
      </c>
      <c r="AO3980" s="16">
        <v>0.51619999999999999</v>
      </c>
      <c r="AP3980" s="16">
        <v>7.3800000000000004E-2</v>
      </c>
      <c r="AQ3980" s="16">
        <v>4.6899999999999997E-2</v>
      </c>
      <c r="AR3980" s="16">
        <f t="shared" si="155"/>
        <v>0</v>
      </c>
      <c r="AS3980" s="5">
        <f t="shared" si="154"/>
        <v>5.5467600000000006E-2</v>
      </c>
    </row>
    <row r="3981" spans="1:45" x14ac:dyDescent="0.25">
      <c r="A3981" s="16" t="s">
        <v>408</v>
      </c>
      <c r="B3981" s="16" t="s">
        <v>165</v>
      </c>
      <c r="C3981" s="16" t="s">
        <v>365</v>
      </c>
      <c r="D3981" s="16">
        <v>2002</v>
      </c>
      <c r="E3981" s="16" t="s">
        <v>3877</v>
      </c>
      <c r="F3981" s="16" t="s">
        <v>593</v>
      </c>
      <c r="G3981" s="10">
        <v>6201.16</v>
      </c>
      <c r="H3981" s="73">
        <v>8.7324920000000006</v>
      </c>
      <c r="I3981" s="16">
        <v>45855482.882872403</v>
      </c>
      <c r="J3981" s="71">
        <v>-1.0999999999999999E-2</v>
      </c>
      <c r="K3981" s="71">
        <v>1.014</v>
      </c>
      <c r="L3981" s="16">
        <v>0.3658709</v>
      </c>
      <c r="M3981" s="16">
        <v>-4.61067E-2</v>
      </c>
      <c r="N3981" s="16">
        <v>-0.5795169</v>
      </c>
      <c r="O3981" s="16">
        <v>0.98999939999999997</v>
      </c>
      <c r="P3981" s="16">
        <v>-5.1784200000000002E-2</v>
      </c>
      <c r="Q3981" s="16">
        <v>0.488014</v>
      </c>
      <c r="R3981" s="16">
        <v>0.75239999999999996</v>
      </c>
      <c r="S3981" s="16">
        <v>3.8899999999999997E-2</v>
      </c>
      <c r="T3981" s="16">
        <v>9.1000000000000004E-3</v>
      </c>
      <c r="U3981" s="16">
        <v>5.0662000000000003</v>
      </c>
      <c r="V3981" s="16">
        <v>22.878</v>
      </c>
      <c r="W3981" s="16">
        <v>0.66800000000000004</v>
      </c>
      <c r="X3981" s="16">
        <v>366.84699999999998</v>
      </c>
      <c r="Y3981" s="16">
        <v>58.6066</v>
      </c>
      <c r="Z3981" s="16">
        <v>0.54149999999999998</v>
      </c>
      <c r="AA3981" s="16">
        <v>-0.61597469999999999</v>
      </c>
      <c r="AB3981" s="16">
        <v>0.33</v>
      </c>
      <c r="AC3981" s="16">
        <v>5.33</v>
      </c>
      <c r="AD3981" s="16">
        <v>40.700000000000003</v>
      </c>
      <c r="AE3981" s="16">
        <v>10.6457</v>
      </c>
      <c r="AF3981" s="16">
        <v>29.665800000000001</v>
      </c>
      <c r="AG3981" s="16">
        <v>480909</v>
      </c>
      <c r="AH3981" s="16">
        <v>0.1376</v>
      </c>
      <c r="AI3981" s="16">
        <v>58.5</v>
      </c>
      <c r="AJ3981" s="16">
        <v>87.4</v>
      </c>
      <c r="AK3981" s="16">
        <v>0.63260000000000005</v>
      </c>
      <c r="AL3981" s="16">
        <v>0.39090000000000003</v>
      </c>
      <c r="AM3981" s="16">
        <v>0.63790000000000002</v>
      </c>
      <c r="AN3981" s="16">
        <v>-0.32019999999999998</v>
      </c>
      <c r="AO3981" s="16">
        <v>0.63</v>
      </c>
      <c r="AP3981" s="16">
        <v>4.65E-2</v>
      </c>
      <c r="AQ3981" s="16">
        <v>4.6899999999999997E-2</v>
      </c>
      <c r="AR3981" s="16">
        <f t="shared" si="155"/>
        <v>0</v>
      </c>
      <c r="AS3981" s="5">
        <f t="shared" si="154"/>
        <v>7.80999E-2</v>
      </c>
    </row>
    <row r="3982" spans="1:45" x14ac:dyDescent="0.25">
      <c r="A3982" s="16" t="s">
        <v>408</v>
      </c>
      <c r="B3982" s="16" t="s">
        <v>165</v>
      </c>
      <c r="C3982" s="16" t="s">
        <v>365</v>
      </c>
      <c r="D3982" s="16">
        <v>2003</v>
      </c>
      <c r="E3982" s="16" t="s">
        <v>3882</v>
      </c>
      <c r="F3982" s="16" t="s">
        <v>593</v>
      </c>
      <c r="G3982" s="10">
        <v>6306.65</v>
      </c>
      <c r="H3982" s="73">
        <v>8.7493599999999994</v>
      </c>
      <c r="I3982" s="16">
        <v>46418193.898926698</v>
      </c>
      <c r="J3982" s="71">
        <v>1.9E-2</v>
      </c>
      <c r="K3982" s="71">
        <v>1.0329999999999999</v>
      </c>
      <c r="L3982" s="16">
        <v>0.39577479999999998</v>
      </c>
      <c r="M3982" s="16">
        <v>-5.0357699999999998E-2</v>
      </c>
      <c r="N3982" s="16">
        <v>-0.53988400000000003</v>
      </c>
      <c r="O3982" s="16">
        <v>0.94861439999999997</v>
      </c>
      <c r="P3982" s="16">
        <v>-1.27241E-2</v>
      </c>
      <c r="Q3982" s="16">
        <v>0.5232078</v>
      </c>
      <c r="R3982" s="16">
        <v>0.76049999999999995</v>
      </c>
      <c r="S3982" s="16">
        <v>3.7100000000000001E-2</v>
      </c>
      <c r="T3982" s="16">
        <v>8.8999999999999999E-3</v>
      </c>
      <c r="U3982" s="16">
        <v>4.8648999999999996</v>
      </c>
      <c r="V3982" s="16">
        <v>25.271999999999998</v>
      </c>
      <c r="W3982" s="16">
        <v>0.64200000000000002</v>
      </c>
      <c r="X3982" s="16">
        <v>368.55599999999998</v>
      </c>
      <c r="Y3982" s="16">
        <v>59.066299999999998</v>
      </c>
      <c r="Z3982" s="16">
        <v>0.50770000000000004</v>
      </c>
      <c r="AA3982" s="16">
        <v>-0.65092859999999997</v>
      </c>
      <c r="AB3982" s="16">
        <v>0.33</v>
      </c>
      <c r="AC3982" s="16">
        <v>5.33</v>
      </c>
      <c r="AD3982" s="16">
        <v>41.6</v>
      </c>
      <c r="AE3982" s="16">
        <v>10.476000000000001</v>
      </c>
      <c r="AF3982" s="16">
        <v>35.9726</v>
      </c>
      <c r="AG3982" s="16">
        <v>502341</v>
      </c>
      <c r="AH3982" s="16">
        <v>0.1401</v>
      </c>
      <c r="AI3982" s="16">
        <v>59.2</v>
      </c>
      <c r="AJ3982" s="16">
        <v>87.9</v>
      </c>
      <c r="AK3982" s="16">
        <v>0.70050000000000001</v>
      </c>
      <c r="AL3982" s="16">
        <v>0.33610000000000001</v>
      </c>
      <c r="AM3982" s="16">
        <v>0.68310000000000004</v>
      </c>
      <c r="AN3982" s="16">
        <v>-0.33200000000000002</v>
      </c>
      <c r="AO3982" s="16">
        <v>0.77839999999999998</v>
      </c>
      <c r="AP3982" s="16">
        <v>4.3099999999999999E-2</v>
      </c>
      <c r="AQ3982" s="16">
        <v>4.6899999999999997E-2</v>
      </c>
      <c r="AR3982" s="16">
        <f t="shared" si="155"/>
        <v>0</v>
      </c>
      <c r="AS3982" s="5">
        <f t="shared" si="154"/>
        <v>2.9903899999999983E-2</v>
      </c>
    </row>
    <row r="3983" spans="1:45" x14ac:dyDescent="0.25">
      <c r="A3983" s="16" t="s">
        <v>408</v>
      </c>
      <c r="B3983" s="16" t="s">
        <v>165</v>
      </c>
      <c r="C3983" s="16" t="s">
        <v>365</v>
      </c>
      <c r="D3983" s="16">
        <v>2004</v>
      </c>
      <c r="E3983" s="16" t="s">
        <v>3889</v>
      </c>
      <c r="F3983" s="16" t="s">
        <v>593</v>
      </c>
      <c r="G3983" s="10">
        <v>6512.03</v>
      </c>
      <c r="H3983" s="73">
        <v>8.7814060000000005</v>
      </c>
      <c r="I3983" s="16">
        <v>47001700.991372399</v>
      </c>
      <c r="J3983" s="71">
        <v>8.0000000000000002E-3</v>
      </c>
      <c r="K3983" s="71">
        <v>1.0409999999999999</v>
      </c>
      <c r="L3983" s="16">
        <v>0.4982471</v>
      </c>
      <c r="M3983" s="16">
        <v>2.9039999999999999E-3</v>
      </c>
      <c r="N3983" s="16">
        <v>-0.4770161</v>
      </c>
      <c r="O3983" s="16">
        <v>0.97951449999999995</v>
      </c>
      <c r="P3983" s="16">
        <v>2.48233E-2</v>
      </c>
      <c r="Q3983" s="16">
        <v>0.56912130000000005</v>
      </c>
      <c r="R3983" s="16">
        <v>0.81330000000000002</v>
      </c>
      <c r="S3983" s="16">
        <v>4.1099999999999998E-2</v>
      </c>
      <c r="T3983" s="16">
        <v>9.9000000000000008E-3</v>
      </c>
      <c r="U3983" s="16">
        <v>5.0689000000000002</v>
      </c>
      <c r="V3983" s="16">
        <v>27.666</v>
      </c>
      <c r="W3983" s="16">
        <v>0.61599999999999999</v>
      </c>
      <c r="X3983" s="16">
        <v>367.22699999999998</v>
      </c>
      <c r="Y3983" s="16">
        <v>58.874200000000002</v>
      </c>
      <c r="Z3983" s="16">
        <v>0.53210000000000002</v>
      </c>
      <c r="AA3983" s="16">
        <v>-0.61985840000000003</v>
      </c>
      <c r="AB3983" s="16">
        <v>0.33</v>
      </c>
      <c r="AC3983" s="16">
        <v>5.33</v>
      </c>
      <c r="AD3983" s="16">
        <v>40.799999999999997</v>
      </c>
      <c r="AE3983" s="16">
        <v>10.310600000000001</v>
      </c>
      <c r="AF3983" s="16">
        <v>43.822699999999998</v>
      </c>
      <c r="AG3983" s="16">
        <v>516562</v>
      </c>
      <c r="AH3983" s="16">
        <v>0.13830000000000001</v>
      </c>
      <c r="AI3983" s="16">
        <v>59.8</v>
      </c>
      <c r="AJ3983" s="16">
        <v>88.4</v>
      </c>
      <c r="AK3983" s="16">
        <v>0.72740000000000005</v>
      </c>
      <c r="AL3983" s="16">
        <v>0.48020000000000002</v>
      </c>
      <c r="AM3983" s="16">
        <v>0.66479999999999995</v>
      </c>
      <c r="AN3983" s="16">
        <v>-0.1237</v>
      </c>
      <c r="AO3983" s="16">
        <v>0.66290000000000004</v>
      </c>
      <c r="AP3983" s="16">
        <v>8.8999999999999996E-2</v>
      </c>
      <c r="AQ3983" s="16">
        <v>4.6899999999999997E-2</v>
      </c>
      <c r="AR3983" s="16">
        <f t="shared" si="155"/>
        <v>0</v>
      </c>
      <c r="AS3983" s="5">
        <f t="shared" si="154"/>
        <v>0.10247230000000002</v>
      </c>
    </row>
    <row r="3984" spans="1:45" x14ac:dyDescent="0.25">
      <c r="A3984" s="16" t="s">
        <v>408</v>
      </c>
      <c r="B3984" s="16" t="s">
        <v>165</v>
      </c>
      <c r="C3984" s="16" t="s">
        <v>365</v>
      </c>
      <c r="D3984" s="16">
        <v>2005</v>
      </c>
      <c r="E3984" s="16" t="s">
        <v>3895</v>
      </c>
      <c r="F3984" s="16" t="s">
        <v>593</v>
      </c>
      <c r="G3984" s="10">
        <v>6768.56</v>
      </c>
      <c r="H3984" s="73">
        <v>8.8200439999999993</v>
      </c>
      <c r="I3984" s="16">
        <v>47606670.243965797</v>
      </c>
      <c r="J3984" s="71">
        <v>-1.4E-2</v>
      </c>
      <c r="K3984" s="71">
        <v>1.0269999999999999</v>
      </c>
      <c r="L3984" s="16">
        <v>0.57158889999999996</v>
      </c>
      <c r="M3984" s="16">
        <v>3.2904700000000002E-2</v>
      </c>
      <c r="N3984" s="16">
        <v>-0.42938860000000001</v>
      </c>
      <c r="O3984" s="16">
        <v>0.98399400000000004</v>
      </c>
      <c r="P3984" s="16">
        <v>0.1102976</v>
      </c>
      <c r="Q3984" s="16">
        <v>0.56279959999999996</v>
      </c>
      <c r="R3984" s="16">
        <v>0.86319999999999997</v>
      </c>
      <c r="S3984" s="16">
        <v>4.0599999999999997E-2</v>
      </c>
      <c r="T3984" s="16">
        <v>1.04E-2</v>
      </c>
      <c r="U3984" s="16">
        <v>5.0632000000000001</v>
      </c>
      <c r="V3984" s="16">
        <v>30.06</v>
      </c>
      <c r="W3984" s="16">
        <v>0.59</v>
      </c>
      <c r="X3984" s="16">
        <v>366.96499999999997</v>
      </c>
      <c r="Y3984" s="16">
        <v>57.785600000000002</v>
      </c>
      <c r="Z3984" s="16">
        <v>0.54279999999999995</v>
      </c>
      <c r="AA3984" s="16">
        <v>-0.64316110000000004</v>
      </c>
      <c r="AB3984" s="16">
        <v>0.33</v>
      </c>
      <c r="AC3984" s="16">
        <v>5.33</v>
      </c>
      <c r="AD3984" s="16">
        <v>41.4</v>
      </c>
      <c r="AE3984" s="16">
        <v>10.1502</v>
      </c>
      <c r="AF3984" s="16">
        <v>70.404799999999994</v>
      </c>
      <c r="AG3984" s="16">
        <v>512068</v>
      </c>
      <c r="AH3984" s="16">
        <v>0.13844999999999999</v>
      </c>
      <c r="AI3984" s="16">
        <v>60.4</v>
      </c>
      <c r="AJ3984" s="16">
        <v>88.9</v>
      </c>
      <c r="AK3984" s="16">
        <v>0.64539999999999997</v>
      </c>
      <c r="AL3984" s="16">
        <v>0.58009999999999995</v>
      </c>
      <c r="AM3984" s="16">
        <v>0.6431</v>
      </c>
      <c r="AN3984" s="16">
        <v>-0.14979999999999999</v>
      </c>
      <c r="AO3984" s="16">
        <v>0.67010000000000003</v>
      </c>
      <c r="AP3984" s="16">
        <v>7.7200000000000005E-2</v>
      </c>
      <c r="AQ3984" s="16">
        <v>4.6899999999999997E-2</v>
      </c>
      <c r="AR3984" s="16">
        <f t="shared" si="155"/>
        <v>0</v>
      </c>
      <c r="AS3984" s="5">
        <f t="shared" si="154"/>
        <v>7.3341799999999957E-2</v>
      </c>
    </row>
    <row r="3985" spans="1:45" x14ac:dyDescent="0.25">
      <c r="A3985" s="16" t="s">
        <v>408</v>
      </c>
      <c r="B3985" s="16" t="s">
        <v>165</v>
      </c>
      <c r="C3985" s="16" t="s">
        <v>365</v>
      </c>
      <c r="D3985" s="16">
        <v>2006</v>
      </c>
      <c r="E3985" s="16" t="s">
        <v>3873</v>
      </c>
      <c r="F3985" s="16" t="s">
        <v>593</v>
      </c>
      <c r="G3985" s="10">
        <v>7054.91</v>
      </c>
      <c r="H3985" s="73">
        <v>8.8614789999999992</v>
      </c>
      <c r="I3985" s="16">
        <v>48233804.484986603</v>
      </c>
      <c r="J3985" s="71">
        <v>1.0999999999999999E-2</v>
      </c>
      <c r="K3985" s="71">
        <v>1.038</v>
      </c>
      <c r="L3985" s="16">
        <v>0.68721659999999996</v>
      </c>
      <c r="M3985" s="16">
        <v>6.8888900000000003E-2</v>
      </c>
      <c r="N3985" s="16">
        <v>-0.3525662</v>
      </c>
      <c r="O3985" s="16">
        <v>1.076673</v>
      </c>
      <c r="P3985" s="16">
        <v>0.15644620000000001</v>
      </c>
      <c r="Q3985" s="16">
        <v>0.56628290000000003</v>
      </c>
      <c r="R3985" s="16">
        <v>0.8982</v>
      </c>
      <c r="S3985" s="16">
        <v>4.2599999999999999E-2</v>
      </c>
      <c r="T3985" s="16">
        <v>1.14E-2</v>
      </c>
      <c r="U3985" s="16">
        <v>5.0726000000000004</v>
      </c>
      <c r="V3985" s="16">
        <v>34.624000000000002</v>
      </c>
      <c r="W3985" s="16">
        <v>0.56399999999999995</v>
      </c>
      <c r="X3985" s="16">
        <v>363.71800000000002</v>
      </c>
      <c r="Y3985" s="16">
        <v>61.126199999999997</v>
      </c>
      <c r="Z3985" s="16">
        <v>0.55459999999999998</v>
      </c>
      <c r="AA3985" s="16">
        <v>-0.63927730000000005</v>
      </c>
      <c r="AB3985" s="16">
        <v>0.33</v>
      </c>
      <c r="AC3985" s="16">
        <v>5.33</v>
      </c>
      <c r="AD3985" s="16">
        <v>41.3</v>
      </c>
      <c r="AE3985" s="16">
        <v>9.9939999999999998</v>
      </c>
      <c r="AF3985" s="16">
        <v>81.076300000000003</v>
      </c>
      <c r="AG3985" s="16">
        <v>523460</v>
      </c>
      <c r="AH3985" s="16">
        <v>0.13830000000000001</v>
      </c>
      <c r="AI3985" s="16">
        <v>61.1</v>
      </c>
      <c r="AJ3985" s="16">
        <v>89.4</v>
      </c>
      <c r="AK3985" s="16">
        <v>0.63729999999999998</v>
      </c>
      <c r="AL3985" s="16">
        <v>0.42259999999999998</v>
      </c>
      <c r="AM3985" s="16">
        <v>0.48659999999999998</v>
      </c>
      <c r="AN3985" s="16">
        <v>5.2900000000000003E-2</v>
      </c>
      <c r="AO3985" s="16">
        <v>0.67849999999999999</v>
      </c>
      <c r="AP3985" s="16">
        <v>0.22589999999999999</v>
      </c>
      <c r="AQ3985" s="16">
        <v>4.6899999999999997E-2</v>
      </c>
      <c r="AR3985" s="16">
        <f t="shared" si="155"/>
        <v>0</v>
      </c>
      <c r="AS3985" s="5">
        <f t="shared" si="154"/>
        <v>0.1156277</v>
      </c>
    </row>
    <row r="3986" spans="1:45" x14ac:dyDescent="0.25">
      <c r="A3986" s="16" t="s">
        <v>408</v>
      </c>
      <c r="B3986" s="16" t="s">
        <v>165</v>
      </c>
      <c r="C3986" s="16" t="s">
        <v>365</v>
      </c>
      <c r="D3986" s="16">
        <v>2007</v>
      </c>
      <c r="E3986" s="16" t="s">
        <v>3878</v>
      </c>
      <c r="F3986" s="16" t="s">
        <v>593</v>
      </c>
      <c r="G3986" s="10">
        <v>7334.24</v>
      </c>
      <c r="H3986" s="73">
        <v>8.9003099999999993</v>
      </c>
      <c r="I3986" s="16">
        <v>48883844.990928799</v>
      </c>
      <c r="J3986" s="71">
        <v>2.1999999999999999E-2</v>
      </c>
      <c r="K3986" s="71">
        <v>1.0609999999999999</v>
      </c>
      <c r="L3986" s="16">
        <v>0.74623010000000001</v>
      </c>
      <c r="M3986" s="16">
        <v>7.9016699999999995E-2</v>
      </c>
      <c r="N3986" s="16">
        <v>-0.2442156</v>
      </c>
      <c r="O3986" s="16">
        <v>1.1499299999999999</v>
      </c>
      <c r="P3986" s="16">
        <v>0.18174509999999999</v>
      </c>
      <c r="Q3986" s="16">
        <v>0.4747265</v>
      </c>
      <c r="R3986" s="16">
        <v>0.88290000000000002</v>
      </c>
      <c r="S3986" s="16">
        <v>4.65E-2</v>
      </c>
      <c r="T3986" s="16">
        <v>1.18E-2</v>
      </c>
      <c r="U3986" s="16">
        <v>4.9741</v>
      </c>
      <c r="V3986" s="16">
        <v>39.188000000000002</v>
      </c>
      <c r="W3986" s="16">
        <v>0.53800000000000003</v>
      </c>
      <c r="X3986" s="16">
        <v>367.19299999999998</v>
      </c>
      <c r="Y3986" s="16">
        <v>61.833300000000001</v>
      </c>
      <c r="Z3986" s="16">
        <v>0.58069999999999999</v>
      </c>
      <c r="AA3986" s="16">
        <v>-0.66646369999999999</v>
      </c>
      <c r="AB3986" s="16">
        <v>0.33</v>
      </c>
      <c r="AC3986" s="16">
        <v>5.33</v>
      </c>
      <c r="AD3986" s="16">
        <v>42</v>
      </c>
      <c r="AE3986" s="16">
        <v>9.8422000000000001</v>
      </c>
      <c r="AF3986" s="16">
        <v>85.277500000000003</v>
      </c>
      <c r="AG3986" s="16">
        <v>536044</v>
      </c>
      <c r="AH3986" s="16">
        <v>0.13764999999999999</v>
      </c>
      <c r="AI3986" s="16">
        <v>61.7</v>
      </c>
      <c r="AJ3986" s="16">
        <v>89.8</v>
      </c>
      <c r="AK3986" s="16">
        <v>0.55579999999999996</v>
      </c>
      <c r="AL3986" s="16">
        <v>0.21290000000000001</v>
      </c>
      <c r="AM3986" s="16">
        <v>0.4778</v>
      </c>
      <c r="AN3986" s="16">
        <v>0.1971</v>
      </c>
      <c r="AO3986" s="16">
        <v>0.49780000000000002</v>
      </c>
      <c r="AP3986" s="16">
        <v>6.3100000000000003E-2</v>
      </c>
      <c r="AQ3986" s="16">
        <v>4.6899999999999997E-2</v>
      </c>
      <c r="AR3986" s="16">
        <f t="shared" si="155"/>
        <v>0</v>
      </c>
      <c r="AS3986" s="5">
        <f t="shared" si="154"/>
        <v>5.9013500000000052E-2</v>
      </c>
    </row>
    <row r="3987" spans="1:45" x14ac:dyDescent="0.25">
      <c r="A3987" s="16" t="s">
        <v>408</v>
      </c>
      <c r="B3987" s="16" t="s">
        <v>165</v>
      </c>
      <c r="C3987" s="16" t="s">
        <v>365</v>
      </c>
      <c r="D3987" s="16">
        <v>2008</v>
      </c>
      <c r="E3987" s="16" t="s">
        <v>3876</v>
      </c>
      <c r="F3987" s="16" t="s">
        <v>593</v>
      </c>
      <c r="G3987" s="10">
        <v>7465.39</v>
      </c>
      <c r="H3987" s="73">
        <v>8.9180329999999994</v>
      </c>
      <c r="I3987" s="16">
        <v>49557573.295534201</v>
      </c>
      <c r="J3987" s="71">
        <v>-1.4999999999999999E-2</v>
      </c>
      <c r="K3987" s="71">
        <v>1.046</v>
      </c>
      <c r="L3987" s="16">
        <v>0.80241640000000003</v>
      </c>
      <c r="M3987" s="16">
        <v>7.3886400000000005E-2</v>
      </c>
      <c r="N3987" s="16">
        <v>-0.148727</v>
      </c>
      <c r="O3987" s="16">
        <v>1.2029080000000001</v>
      </c>
      <c r="P3987" s="16">
        <v>0.1922326</v>
      </c>
      <c r="Q3987" s="16">
        <v>0.44331789999999999</v>
      </c>
      <c r="R3987" s="16">
        <v>0.88819999999999999</v>
      </c>
      <c r="S3987" s="16">
        <v>4.2900000000000001E-2</v>
      </c>
      <c r="T3987" s="16">
        <v>1.24E-2</v>
      </c>
      <c r="U3987" s="16">
        <v>4.8659999999999997</v>
      </c>
      <c r="V3987" s="16">
        <v>43.752000000000002</v>
      </c>
      <c r="W3987" s="16">
        <v>0.51200000000000001</v>
      </c>
      <c r="X3987" s="16">
        <v>368.81</v>
      </c>
      <c r="Y3987" s="16">
        <v>62.632599999999996</v>
      </c>
      <c r="Z3987" s="16">
        <v>0.5857</v>
      </c>
      <c r="AA3987" s="16">
        <v>-0.74413899999999999</v>
      </c>
      <c r="AB3987" s="16">
        <v>0.33</v>
      </c>
      <c r="AC3987" s="16">
        <v>5.33</v>
      </c>
      <c r="AD3987" s="16">
        <v>44</v>
      </c>
      <c r="AE3987" s="16">
        <v>9.6981000000000002</v>
      </c>
      <c r="AF3987" s="16">
        <v>89.521100000000004</v>
      </c>
      <c r="AG3987" s="16">
        <v>518334</v>
      </c>
      <c r="AH3987" s="16">
        <v>0.13550000000000001</v>
      </c>
      <c r="AI3987" s="16">
        <v>62.3</v>
      </c>
      <c r="AJ3987" s="16">
        <v>90.3</v>
      </c>
      <c r="AK3987" s="16">
        <v>0.55179999999999996</v>
      </c>
      <c r="AL3987" s="16">
        <v>0.1623</v>
      </c>
      <c r="AM3987" s="16">
        <v>0.51770000000000005</v>
      </c>
      <c r="AN3987" s="16">
        <v>4.3099999999999999E-2</v>
      </c>
      <c r="AO3987" s="16">
        <v>0.4975</v>
      </c>
      <c r="AP3987" s="16">
        <v>3.4099999999999998E-2</v>
      </c>
      <c r="AQ3987" s="16">
        <v>4.6899999999999997E-2</v>
      </c>
      <c r="AR3987" s="16">
        <f t="shared" si="155"/>
        <v>0</v>
      </c>
      <c r="AS3987" s="5">
        <f t="shared" si="154"/>
        <v>5.6186300000000022E-2</v>
      </c>
    </row>
    <row r="3988" spans="1:45" x14ac:dyDescent="0.25">
      <c r="A3988" s="16" t="s">
        <v>408</v>
      </c>
      <c r="B3988" s="16" t="s">
        <v>165</v>
      </c>
      <c r="C3988" s="16" t="s">
        <v>365</v>
      </c>
      <c r="D3988" s="16">
        <v>2009</v>
      </c>
      <c r="E3988" s="16" t="s">
        <v>3880</v>
      </c>
      <c r="F3988" s="16" t="s">
        <v>593</v>
      </c>
      <c r="G3988" s="10">
        <v>7248.44</v>
      </c>
      <c r="H3988" s="73">
        <v>8.888541</v>
      </c>
      <c r="I3988" s="16">
        <v>50255813.1102008</v>
      </c>
      <c r="J3988" s="71">
        <v>-2.8000000000000001E-2</v>
      </c>
      <c r="K3988" s="71">
        <v>1.0169999999999999</v>
      </c>
      <c r="L3988" s="16">
        <v>0.88457160000000001</v>
      </c>
      <c r="M3988" s="16">
        <v>3.6848800000000001E-2</v>
      </c>
      <c r="N3988" s="16">
        <v>-2.44855E-2</v>
      </c>
      <c r="O3988" s="16">
        <v>1.3336669999999999</v>
      </c>
      <c r="P3988" s="16">
        <v>0.19301479999999999</v>
      </c>
      <c r="Q3988" s="16">
        <v>0.4014008</v>
      </c>
      <c r="R3988" s="16">
        <v>0.83560000000000001</v>
      </c>
      <c r="S3988" s="16">
        <v>3.6999999999999998E-2</v>
      </c>
      <c r="T3988" s="16">
        <v>1.3899999999999999E-2</v>
      </c>
      <c r="U3988" s="16">
        <v>5.2487000000000004</v>
      </c>
      <c r="V3988" s="16">
        <v>48.316000000000003</v>
      </c>
      <c r="W3988" s="16">
        <v>0.48599999999999999</v>
      </c>
      <c r="X3988" s="16">
        <v>366.84300000000002</v>
      </c>
      <c r="Y3988" s="16">
        <v>63.673400000000001</v>
      </c>
      <c r="Z3988" s="16">
        <v>0.63660000000000005</v>
      </c>
      <c r="AA3988" s="16">
        <v>-0.78297669999999997</v>
      </c>
      <c r="AB3988" s="16">
        <v>0.33</v>
      </c>
      <c r="AC3988" s="16">
        <v>5.33</v>
      </c>
      <c r="AD3988" s="16">
        <v>45</v>
      </c>
      <c r="AE3988" s="16">
        <v>9.5657999999999994</v>
      </c>
      <c r="AF3988" s="16">
        <v>91.248599999999996</v>
      </c>
      <c r="AG3988" s="16">
        <v>493424</v>
      </c>
      <c r="AH3988" s="16">
        <v>0.1391</v>
      </c>
      <c r="AI3988" s="16">
        <v>62.9</v>
      </c>
      <c r="AJ3988" s="16">
        <v>90.7</v>
      </c>
      <c r="AK3988" s="16">
        <v>0.55210000000000004</v>
      </c>
      <c r="AL3988" s="16">
        <v>0.14430000000000001</v>
      </c>
      <c r="AM3988" s="16">
        <v>0.47539999999999999</v>
      </c>
      <c r="AN3988" s="16">
        <v>-0.1132</v>
      </c>
      <c r="AO3988" s="16">
        <v>0.39979999999999999</v>
      </c>
      <c r="AP3988" s="16">
        <v>9.2899999999999996E-2</v>
      </c>
      <c r="AQ3988" s="16">
        <v>4.6899999999999997E-2</v>
      </c>
      <c r="AR3988" s="16">
        <f t="shared" si="155"/>
        <v>0</v>
      </c>
      <c r="AS3988" s="5">
        <f t="shared" si="154"/>
        <v>8.2155199999999984E-2</v>
      </c>
    </row>
    <row r="3989" spans="1:45" x14ac:dyDescent="0.25">
      <c r="A3989" s="16" t="s">
        <v>408</v>
      </c>
      <c r="B3989" s="16" t="s">
        <v>165</v>
      </c>
      <c r="C3989" s="16" t="s">
        <v>365</v>
      </c>
      <c r="D3989" s="16">
        <v>2010</v>
      </c>
      <c r="E3989" s="16" t="s">
        <v>3899</v>
      </c>
      <c r="F3989" s="16" t="s">
        <v>593</v>
      </c>
      <c r="G3989" s="10">
        <v>7362.76</v>
      </c>
      <c r="H3989" s="73">
        <v>8.9041899999999998</v>
      </c>
      <c r="I3989" s="16">
        <v>50979432.362227701</v>
      </c>
      <c r="J3989" s="71">
        <v>1.2E-2</v>
      </c>
      <c r="K3989" s="71">
        <v>1.0289999999999999</v>
      </c>
      <c r="L3989" s="16">
        <v>0.89702809999999999</v>
      </c>
      <c r="M3989" s="16">
        <v>-1.4244E-2</v>
      </c>
      <c r="N3989" s="16">
        <v>0.14836779999999999</v>
      </c>
      <c r="O3989" s="16">
        <v>1.2169110000000001</v>
      </c>
      <c r="P3989" s="16">
        <v>0.22568930000000001</v>
      </c>
      <c r="Q3989" s="16">
        <v>0.39334740000000001</v>
      </c>
      <c r="R3989" s="16">
        <v>0.73699999999999999</v>
      </c>
      <c r="S3989" s="16">
        <v>3.5499999999999997E-2</v>
      </c>
      <c r="T3989" s="16">
        <v>1.4800000000000001E-2</v>
      </c>
      <c r="U3989" s="16">
        <v>5.7217000000000002</v>
      </c>
      <c r="V3989" s="16">
        <v>52.88</v>
      </c>
      <c r="W3989" s="16">
        <v>0.46</v>
      </c>
      <c r="X3989" s="16">
        <v>371.00900000000001</v>
      </c>
      <c r="Y3989" s="16">
        <v>61.787199999999999</v>
      </c>
      <c r="Z3989" s="16">
        <v>0.59940000000000004</v>
      </c>
      <c r="AA3989" s="16">
        <v>-0.76355790000000001</v>
      </c>
      <c r="AB3989" s="16">
        <v>0.33</v>
      </c>
      <c r="AC3989" s="16">
        <v>5.33</v>
      </c>
      <c r="AD3989" s="16">
        <v>44.5</v>
      </c>
      <c r="AE3989" s="16">
        <v>9.4475999999999996</v>
      </c>
      <c r="AF3989" s="16">
        <v>97.900300000000001</v>
      </c>
      <c r="AG3989" s="16">
        <v>505493</v>
      </c>
      <c r="AH3989" s="16">
        <v>0.13800000000000001</v>
      </c>
      <c r="AI3989" s="16">
        <v>63.5</v>
      </c>
      <c r="AJ3989" s="16">
        <v>91.1</v>
      </c>
      <c r="AK3989" s="16">
        <v>0.58350000000000002</v>
      </c>
      <c r="AL3989" s="16">
        <v>9.3100000000000002E-2</v>
      </c>
      <c r="AM3989" s="16">
        <v>0.39400000000000002</v>
      </c>
      <c r="AN3989" s="16">
        <v>-1.9900000000000001E-2</v>
      </c>
      <c r="AO3989" s="16">
        <v>0.35859999999999997</v>
      </c>
      <c r="AP3989" s="16">
        <v>0.10780000000000001</v>
      </c>
      <c r="AQ3989" s="16">
        <v>4.6899999999999997E-2</v>
      </c>
      <c r="AR3989" s="16">
        <f t="shared" si="155"/>
        <v>0</v>
      </c>
      <c r="AS3989" s="5">
        <f t="shared" si="154"/>
        <v>1.2456499999999981E-2</v>
      </c>
    </row>
    <row r="3990" spans="1:45" x14ac:dyDescent="0.25">
      <c r="A3990" s="16" t="s">
        <v>408</v>
      </c>
      <c r="B3990" s="16" t="s">
        <v>165</v>
      </c>
      <c r="C3990" s="16" t="s">
        <v>365</v>
      </c>
      <c r="D3990" s="16">
        <v>2011</v>
      </c>
      <c r="E3990" s="16" t="s">
        <v>3892</v>
      </c>
      <c r="F3990" s="16" t="s">
        <v>593</v>
      </c>
      <c r="G3990" s="10">
        <v>7494.33</v>
      </c>
      <c r="H3990" s="73">
        <v>8.9219019999999993</v>
      </c>
      <c r="I3990" s="16">
        <v>51729345.357815899</v>
      </c>
      <c r="J3990" s="71">
        <v>-2.9000000000000001E-2</v>
      </c>
      <c r="K3990" s="71">
        <v>1</v>
      </c>
      <c r="L3990" s="16">
        <v>1.0125599999999999</v>
      </c>
      <c r="M3990" s="16">
        <v>1.46459E-2</v>
      </c>
      <c r="N3990" s="16">
        <v>0.21150250000000001</v>
      </c>
      <c r="O3990" s="16">
        <v>1.286675</v>
      </c>
      <c r="P3990" s="16">
        <v>0.30881249999999999</v>
      </c>
      <c r="Q3990" s="16">
        <v>0.40252589999999999</v>
      </c>
      <c r="R3990" s="16">
        <v>0.73419999999999996</v>
      </c>
      <c r="S3990" s="16">
        <v>3.9600000000000003E-2</v>
      </c>
      <c r="T3990" s="16">
        <v>1.6400000000000001E-2</v>
      </c>
      <c r="U3990" s="16">
        <v>5.9626999999999999</v>
      </c>
      <c r="V3990" s="16">
        <v>54.543999999999997</v>
      </c>
      <c r="W3990" s="16">
        <v>0.44800000000000001</v>
      </c>
      <c r="X3990" s="16">
        <v>371.43900000000002</v>
      </c>
      <c r="Y3990" s="16">
        <v>62.261400000000002</v>
      </c>
      <c r="Z3990" s="16">
        <v>0.61429999999999996</v>
      </c>
      <c r="AA3990" s="16">
        <v>-0.85676839999999999</v>
      </c>
      <c r="AB3990" s="16">
        <v>0.33</v>
      </c>
      <c r="AC3990" s="16">
        <v>5.33</v>
      </c>
      <c r="AD3990" s="16">
        <v>46.9</v>
      </c>
      <c r="AE3990" s="16">
        <v>9.3437999999999999</v>
      </c>
      <c r="AF3990" s="16">
        <v>123.19799999999999</v>
      </c>
      <c r="AG3990" s="16">
        <v>503543</v>
      </c>
      <c r="AH3990" s="16">
        <v>0.13700000000000001</v>
      </c>
      <c r="AI3990" s="16">
        <v>64.099999999999994</v>
      </c>
      <c r="AJ3990" s="16">
        <v>91.6</v>
      </c>
      <c r="AK3990" s="16">
        <v>0.57479999999999998</v>
      </c>
      <c r="AL3990" s="16">
        <v>2.7300000000000001E-2</v>
      </c>
      <c r="AM3990" s="16">
        <v>0.41370000000000001</v>
      </c>
      <c r="AN3990" s="16">
        <v>3.0700000000000002E-2</v>
      </c>
      <c r="AO3990" s="16">
        <v>0.40260000000000001</v>
      </c>
      <c r="AP3990" s="16">
        <v>0.1221</v>
      </c>
      <c r="AQ3990" s="16">
        <v>4.6899999999999997E-2</v>
      </c>
      <c r="AR3990" s="16">
        <f t="shared" si="155"/>
        <v>0</v>
      </c>
      <c r="AS3990" s="5">
        <f t="shared" si="154"/>
        <v>0.11553189999999991</v>
      </c>
    </row>
    <row r="3991" spans="1:45" x14ac:dyDescent="0.25">
      <c r="A3991" s="16" t="s">
        <v>408</v>
      </c>
      <c r="B3991" s="16" t="s">
        <v>165</v>
      </c>
      <c r="C3991" s="16" t="s">
        <v>365</v>
      </c>
      <c r="D3991" s="16">
        <v>2012</v>
      </c>
      <c r="E3991" s="16" t="s">
        <v>3898</v>
      </c>
      <c r="F3991" s="16" t="s">
        <v>593</v>
      </c>
      <c r="G3991" s="10">
        <v>7546.81</v>
      </c>
      <c r="H3991" s="73">
        <v>8.9288810000000005</v>
      </c>
      <c r="I3991" s="16">
        <v>52506515.077233501</v>
      </c>
      <c r="J3991" s="71">
        <v>-1.6E-2</v>
      </c>
      <c r="K3991" s="71">
        <v>0.98399999999999999</v>
      </c>
      <c r="L3991" s="16">
        <v>1.0330170000000001</v>
      </c>
      <c r="M3991" s="16">
        <v>1.9049400000000001E-2</v>
      </c>
      <c r="N3991" s="16">
        <v>0.28188289999999999</v>
      </c>
      <c r="O3991" s="16">
        <v>1.2967409999999999</v>
      </c>
      <c r="P3991" s="16">
        <v>0.3288819</v>
      </c>
      <c r="Q3991" s="16">
        <v>0.3401208</v>
      </c>
      <c r="R3991" s="16">
        <v>0.73170000000000002</v>
      </c>
      <c r="S3991" s="16">
        <v>3.9399999999999998E-2</v>
      </c>
      <c r="T3991" s="16">
        <v>1.7100000000000001E-2</v>
      </c>
      <c r="U3991" s="16">
        <v>6.3689</v>
      </c>
      <c r="V3991" s="16">
        <v>56.207999999999998</v>
      </c>
      <c r="W3991" s="16">
        <v>0.436</v>
      </c>
      <c r="X3991" s="16">
        <v>370.28100000000001</v>
      </c>
      <c r="Y3991" s="16">
        <v>63.1083</v>
      </c>
      <c r="Z3991" s="16">
        <v>0.60709999999999997</v>
      </c>
      <c r="AA3991" s="16">
        <v>-0.8723033</v>
      </c>
      <c r="AB3991" s="16">
        <v>0.33</v>
      </c>
      <c r="AC3991" s="16">
        <v>5.33</v>
      </c>
      <c r="AD3991" s="16">
        <v>47.3</v>
      </c>
      <c r="AE3991" s="16">
        <v>9.2524999999999995</v>
      </c>
      <c r="AF3991" s="16">
        <v>130.55799999999999</v>
      </c>
      <c r="AG3991" s="16">
        <v>486880</v>
      </c>
      <c r="AH3991" s="16">
        <v>0.13489999999999999</v>
      </c>
      <c r="AI3991" s="16">
        <v>64.7</v>
      </c>
      <c r="AJ3991" s="16">
        <v>92</v>
      </c>
      <c r="AK3991" s="16">
        <v>0.56459999999999999</v>
      </c>
      <c r="AL3991" s="16">
        <v>-0.15809999999999999</v>
      </c>
      <c r="AM3991" s="16">
        <v>0.35060000000000002</v>
      </c>
      <c r="AN3991" s="16">
        <v>-2.0899999999999998E-2</v>
      </c>
      <c r="AO3991" s="16">
        <v>0.38400000000000001</v>
      </c>
      <c r="AP3991" s="16">
        <v>8.7800000000000003E-2</v>
      </c>
      <c r="AQ3991" s="16">
        <v>4.6899999999999997E-2</v>
      </c>
      <c r="AR3991" s="16">
        <f t="shared" si="155"/>
        <v>0</v>
      </c>
      <c r="AS3991" s="5">
        <f t="shared" si="154"/>
        <v>2.0457000000000169E-2</v>
      </c>
    </row>
    <row r="3992" spans="1:45" x14ac:dyDescent="0.25">
      <c r="A3992" s="16" t="s">
        <v>408</v>
      </c>
      <c r="B3992" s="16" t="s">
        <v>165</v>
      </c>
      <c r="C3992" s="16" t="s">
        <v>365</v>
      </c>
      <c r="D3992" s="16">
        <v>2013</v>
      </c>
      <c r="E3992" s="16" t="s">
        <v>3874</v>
      </c>
      <c r="F3992" s="16" t="s">
        <v>593</v>
      </c>
      <c r="G3992" s="10">
        <v>7617.82</v>
      </c>
      <c r="H3992" s="73">
        <v>8.9382459999999995</v>
      </c>
      <c r="I3992" s="16">
        <v>53311955.610082299</v>
      </c>
      <c r="J3992" s="71">
        <v>-2.5000000000000001E-2</v>
      </c>
      <c r="K3992" s="71">
        <v>0.96</v>
      </c>
      <c r="L3992" s="16">
        <v>1.0914060000000001</v>
      </c>
      <c r="M3992" s="16">
        <v>8.4652000000000005E-2</v>
      </c>
      <c r="N3992" s="16">
        <v>0.27640019999999998</v>
      </c>
      <c r="O3992" s="16">
        <v>1.30461</v>
      </c>
      <c r="P3992" s="16">
        <v>0.35260429999999998</v>
      </c>
      <c r="Q3992" s="16">
        <v>0.38153609999999999</v>
      </c>
      <c r="R3992" s="16">
        <v>0.84560000000000002</v>
      </c>
      <c r="S3992" s="16">
        <v>3.7600000000000001E-2</v>
      </c>
      <c r="T3992" s="16">
        <v>1.8200000000000001E-2</v>
      </c>
      <c r="U3992" s="16">
        <v>5.9974999999999996</v>
      </c>
      <c r="V3992" s="16">
        <v>57.872</v>
      </c>
      <c r="W3992" s="16">
        <v>0.42399999999999999</v>
      </c>
      <c r="X3992" s="16">
        <v>370.05</v>
      </c>
      <c r="Y3992" s="16">
        <v>63.9343</v>
      </c>
      <c r="Z3992" s="16">
        <v>0.61309999999999998</v>
      </c>
      <c r="AA3992" s="16">
        <v>-0.81016310000000002</v>
      </c>
      <c r="AB3992" s="16">
        <v>0.33</v>
      </c>
      <c r="AC3992" s="16">
        <v>5.33</v>
      </c>
      <c r="AD3992" s="16">
        <v>45.7</v>
      </c>
      <c r="AE3992" s="16">
        <v>7.3433999999999999</v>
      </c>
      <c r="AF3992" s="16">
        <v>145.64400000000001</v>
      </c>
      <c r="AG3992" s="16">
        <v>475994</v>
      </c>
      <c r="AH3992" s="16">
        <v>0.13450000000000001</v>
      </c>
      <c r="AI3992" s="16">
        <v>65.3</v>
      </c>
      <c r="AJ3992" s="16">
        <v>92.4</v>
      </c>
      <c r="AK3992" s="16">
        <v>0.58640000000000003</v>
      </c>
      <c r="AL3992" s="16">
        <v>-0.1135</v>
      </c>
      <c r="AM3992" s="16">
        <v>0.44409999999999999</v>
      </c>
      <c r="AN3992" s="16">
        <v>-4.48E-2</v>
      </c>
      <c r="AO3992" s="16">
        <v>0.42330000000000001</v>
      </c>
      <c r="AP3992" s="16">
        <v>0.1414</v>
      </c>
      <c r="AQ3992" s="16">
        <v>4.6899999999999997E-2</v>
      </c>
      <c r="AR3992" s="16">
        <f t="shared" si="155"/>
        <v>0</v>
      </c>
      <c r="AS3992" s="5">
        <f t="shared" si="154"/>
        <v>5.8389000000000024E-2</v>
      </c>
    </row>
    <row r="3993" spans="1:45" x14ac:dyDescent="0.25">
      <c r="A3993" s="16" t="s">
        <v>408</v>
      </c>
      <c r="B3993" s="16" t="s">
        <v>165</v>
      </c>
      <c r="C3993" s="16" t="s">
        <v>365</v>
      </c>
      <c r="D3993" s="16">
        <v>2014</v>
      </c>
      <c r="E3993" s="16" t="s">
        <v>3890</v>
      </c>
      <c r="F3993" s="16" t="s">
        <v>593</v>
      </c>
      <c r="G3993" s="10">
        <v>7627.85</v>
      </c>
      <c r="H3993" s="73">
        <v>8.9395620000000005</v>
      </c>
      <c r="I3993" s="16">
        <v>54146734.739161998</v>
      </c>
      <c r="J3993" s="71">
        <v>-2.5999999999999999E-2</v>
      </c>
      <c r="K3993" s="71">
        <v>0.93500000000000005</v>
      </c>
      <c r="L3993" s="16">
        <v>1.1206039999999999</v>
      </c>
      <c r="M3993" s="16">
        <v>5.36436E-2</v>
      </c>
      <c r="N3993" s="16">
        <v>0.32952910000000002</v>
      </c>
      <c r="O3993" s="16">
        <v>1.3281529999999999</v>
      </c>
      <c r="P3993" s="16">
        <v>0.40823120000000002</v>
      </c>
      <c r="Q3993" s="16">
        <v>0.3399431</v>
      </c>
      <c r="R3993" s="16">
        <v>0.85399999999999998</v>
      </c>
      <c r="S3993" s="16">
        <v>3.78E-2</v>
      </c>
      <c r="T3993" s="16">
        <v>1.43E-2</v>
      </c>
      <c r="U3993" s="16">
        <v>6.0563000000000002</v>
      </c>
      <c r="V3993" s="16">
        <v>59.536000000000001</v>
      </c>
      <c r="W3993" s="16">
        <v>0.41199999999999998</v>
      </c>
      <c r="X3993" s="16">
        <v>371.916</v>
      </c>
      <c r="Y3993" s="16">
        <v>64.183300000000003</v>
      </c>
      <c r="Z3993" s="16">
        <v>0.61470000000000002</v>
      </c>
      <c r="AA3993" s="16">
        <v>-0.85482630000000004</v>
      </c>
      <c r="AB3993" s="16">
        <v>0.33</v>
      </c>
      <c r="AC3993" s="16">
        <v>5.33</v>
      </c>
      <c r="AD3993" s="16">
        <v>46.85</v>
      </c>
      <c r="AE3993" s="16">
        <v>6.8644999999999996</v>
      </c>
      <c r="AF3993" s="16">
        <v>149.19300000000001</v>
      </c>
      <c r="AG3993" s="16">
        <v>561220</v>
      </c>
      <c r="AH3993" s="16">
        <v>0.13414999999999999</v>
      </c>
      <c r="AI3993" s="16">
        <v>65.8</v>
      </c>
      <c r="AJ3993" s="16">
        <v>92.8</v>
      </c>
      <c r="AK3993" s="16">
        <v>0.62960000000000005</v>
      </c>
      <c r="AL3993" s="16">
        <v>-0.1132</v>
      </c>
      <c r="AM3993" s="16">
        <v>0.34010000000000001</v>
      </c>
      <c r="AN3993" s="16">
        <v>-0.13039999999999999</v>
      </c>
      <c r="AO3993" s="16">
        <v>0.30120000000000002</v>
      </c>
      <c r="AP3993" s="16">
        <v>0.16769999999999999</v>
      </c>
      <c r="AQ3993" s="16">
        <v>4.6899999999999997E-2</v>
      </c>
      <c r="AR3993" s="16">
        <f t="shared" si="155"/>
        <v>0</v>
      </c>
      <c r="AS3993" s="5">
        <f t="shared" si="154"/>
        <v>2.9197999999999835E-2</v>
      </c>
    </row>
    <row r="3994" spans="1:45" x14ac:dyDescent="0.25">
      <c r="A3994" s="16" t="s">
        <v>408</v>
      </c>
      <c r="B3994" s="16" t="s">
        <v>166</v>
      </c>
      <c r="C3994" s="16" t="s">
        <v>243</v>
      </c>
      <c r="D3994" s="16">
        <v>1985</v>
      </c>
      <c r="E3994" s="16" t="s">
        <v>1410</v>
      </c>
      <c r="F3994" s="16" t="s">
        <v>590</v>
      </c>
      <c r="G3994" s="10">
        <v>776.84299999999996</v>
      </c>
      <c r="H3994" s="73">
        <v>6.6552389999999999</v>
      </c>
      <c r="I3994" s="16" t="s">
        <v>6700</v>
      </c>
      <c r="K3994" s="71">
        <v>2.356525</v>
      </c>
      <c r="L3994" s="16">
        <v>-3.3506680000000002</v>
      </c>
      <c r="M3994" s="16">
        <v>-0.62389119999999998</v>
      </c>
      <c r="N3994" s="16">
        <v>-1.4143509999999999</v>
      </c>
      <c r="O3994" s="16">
        <v>-1.754502</v>
      </c>
      <c r="P3994" s="16">
        <v>-1.3452</v>
      </c>
      <c r="Q3994" s="16">
        <v>-2.3628680000000002</v>
      </c>
      <c r="R3994" s="16">
        <v>0.1152</v>
      </c>
      <c r="S3994" s="16">
        <v>2.5000000000000001E-4</v>
      </c>
      <c r="T3994" s="16">
        <v>1E-4</v>
      </c>
      <c r="U3994" s="16">
        <v>0.82569999999999999</v>
      </c>
      <c r="V3994" s="16">
        <v>2.77</v>
      </c>
      <c r="W3994" s="16">
        <v>0.36</v>
      </c>
      <c r="X3994" s="16">
        <v>376.55399999999997</v>
      </c>
      <c r="Y3994" s="16">
        <v>0</v>
      </c>
      <c r="Z3994" s="16">
        <v>0</v>
      </c>
      <c r="AA3994" s="16">
        <v>0.76658309999999996</v>
      </c>
      <c r="AB3994" s="16">
        <v>1.02</v>
      </c>
      <c r="AC3994" s="16">
        <v>0</v>
      </c>
      <c r="AD3994" s="16">
        <v>20.14</v>
      </c>
      <c r="AE3994" s="16">
        <v>9.6600000000000005E-2</v>
      </c>
      <c r="AF3994" s="16">
        <v>0</v>
      </c>
      <c r="AG3994" s="16">
        <v>17244.900000000001</v>
      </c>
      <c r="AH3994" s="16">
        <v>1.38E-2</v>
      </c>
      <c r="AI3994" s="16">
        <v>16.501000000000001</v>
      </c>
      <c r="AJ3994" s="16">
        <v>41.676900000000003</v>
      </c>
      <c r="AK3994" s="16">
        <v>-2.1225999999999998</v>
      </c>
      <c r="AL3994" s="16">
        <v>-2.1547999999999998</v>
      </c>
      <c r="AM3994" s="16">
        <v>-2.0203000000000002</v>
      </c>
      <c r="AN3994" s="16">
        <v>-3.1223000000000001</v>
      </c>
      <c r="AO3994" s="16">
        <v>-2.5695999999999999</v>
      </c>
      <c r="AP3994" s="16">
        <v>-2.3544999999999998</v>
      </c>
      <c r="AR3994" s="16">
        <f t="shared" si="155"/>
        <v>1</v>
      </c>
      <c r="AS3994" s="5">
        <f t="shared" si="154"/>
        <v>0</v>
      </c>
    </row>
    <row r="3995" spans="1:45" x14ac:dyDescent="0.25">
      <c r="A3995" s="16" t="s">
        <v>408</v>
      </c>
      <c r="B3995" s="16" t="s">
        <v>166</v>
      </c>
      <c r="C3995" s="16" t="s">
        <v>243</v>
      </c>
      <c r="D3995" s="16">
        <v>1986</v>
      </c>
      <c r="E3995" s="16" t="s">
        <v>1423</v>
      </c>
      <c r="F3995" s="16" t="s">
        <v>590</v>
      </c>
      <c r="G3995" s="10">
        <v>792.21699999999998</v>
      </c>
      <c r="H3995" s="73">
        <v>6.674836</v>
      </c>
      <c r="I3995" s="16" t="s">
        <v>6700</v>
      </c>
      <c r="J3995" s="71">
        <v>8.6950000000000005E-4</v>
      </c>
      <c r="K3995" s="71">
        <v>2.3585750000000001</v>
      </c>
      <c r="L3995" s="16">
        <v>-3.3311570000000001</v>
      </c>
      <c r="M3995" s="16">
        <v>-0.62389119999999998</v>
      </c>
      <c r="N3995" s="16">
        <v>-1.4388270000000001</v>
      </c>
      <c r="O3995" s="16">
        <v>-1.7259389999999999</v>
      </c>
      <c r="P3995" s="16">
        <v>-1.338606</v>
      </c>
      <c r="Q3995" s="16">
        <v>-2.329987</v>
      </c>
      <c r="R3995" s="16">
        <v>0.1152</v>
      </c>
      <c r="S3995" s="16">
        <v>2.5000000000000001E-4</v>
      </c>
      <c r="T3995" s="16">
        <v>1E-4</v>
      </c>
      <c r="U3995" s="16">
        <v>0.72250000000000003</v>
      </c>
      <c r="V3995" s="16">
        <v>3.3159999999999998</v>
      </c>
      <c r="W3995" s="16">
        <v>0.38800000000000001</v>
      </c>
      <c r="X3995" s="16">
        <v>372.31299999999999</v>
      </c>
      <c r="Y3995" s="16">
        <v>0.95209999999999995</v>
      </c>
      <c r="Z3995" s="16">
        <v>0</v>
      </c>
      <c r="AA3995" s="16">
        <v>0.74289210000000006</v>
      </c>
      <c r="AB3995" s="16">
        <v>1.02</v>
      </c>
      <c r="AC3995" s="16">
        <v>0</v>
      </c>
      <c r="AD3995" s="16">
        <v>20.75</v>
      </c>
      <c r="AE3995" s="16">
        <v>9.3899999999999997E-2</v>
      </c>
      <c r="AF3995" s="16">
        <v>0</v>
      </c>
      <c r="AG3995" s="16">
        <v>17535.400000000001</v>
      </c>
      <c r="AH3995" s="16">
        <v>1.3299999999999999E-2</v>
      </c>
      <c r="AI3995" s="16">
        <v>16.911100000000001</v>
      </c>
      <c r="AJ3995" s="16">
        <v>42.038499999999999</v>
      </c>
      <c r="AK3995" s="16">
        <v>-2.0954999999999999</v>
      </c>
      <c r="AL3995" s="16">
        <v>-2.1215000000000002</v>
      </c>
      <c r="AM3995" s="16">
        <v>-2.0053000000000001</v>
      </c>
      <c r="AN3995" s="16">
        <v>-3.0842000000000001</v>
      </c>
      <c r="AO3995" s="16">
        <v>-2.524</v>
      </c>
      <c r="AP3995" s="16">
        <v>-2.3239999999999998</v>
      </c>
      <c r="AR3995" s="16">
        <f t="shared" si="155"/>
        <v>1</v>
      </c>
      <c r="AS3995" s="5">
        <f t="shared" si="154"/>
        <v>1.9511000000000056E-2</v>
      </c>
    </row>
    <row r="3996" spans="1:45" x14ac:dyDescent="0.25">
      <c r="A3996" s="16" t="s">
        <v>408</v>
      </c>
      <c r="B3996" s="16" t="s">
        <v>166</v>
      </c>
      <c r="C3996" s="16" t="s">
        <v>243</v>
      </c>
      <c r="D3996" s="16">
        <v>1987</v>
      </c>
      <c r="E3996" s="16" t="s">
        <v>1426</v>
      </c>
      <c r="F3996" s="16" t="s">
        <v>590</v>
      </c>
      <c r="G3996" s="10">
        <v>791.64099999999996</v>
      </c>
      <c r="H3996" s="73">
        <v>6.6741080000000004</v>
      </c>
      <c r="I3996" s="16" t="s">
        <v>6700</v>
      </c>
      <c r="J3996" s="71">
        <v>-1.6652500000000001E-2</v>
      </c>
      <c r="K3996" s="71">
        <v>2.3196240000000001</v>
      </c>
      <c r="L3996" s="16">
        <v>-3.2900689999999999</v>
      </c>
      <c r="M3996" s="16">
        <v>-0.62389119999999998</v>
      </c>
      <c r="N3996" s="16">
        <v>-1.4185540000000001</v>
      </c>
      <c r="O3996" s="16">
        <v>-1.693203</v>
      </c>
      <c r="P3996" s="16">
        <v>-1.332565</v>
      </c>
      <c r="Q3996" s="16">
        <v>-2.2970869999999999</v>
      </c>
      <c r="R3996" s="16">
        <v>0.1152</v>
      </c>
      <c r="S3996" s="16">
        <v>2.5000000000000001E-4</v>
      </c>
      <c r="T3996" s="16">
        <v>1E-4</v>
      </c>
      <c r="U3996" s="16">
        <v>0.86119999999999997</v>
      </c>
      <c r="V3996" s="16">
        <v>3.8620000000000001</v>
      </c>
      <c r="W3996" s="16">
        <v>0.41599999999999998</v>
      </c>
      <c r="X3996" s="16">
        <v>371.1</v>
      </c>
      <c r="Y3996" s="16">
        <v>2.0979999999999999</v>
      </c>
      <c r="Z3996" s="16">
        <v>0</v>
      </c>
      <c r="AA3996" s="16">
        <v>0.71920110000000004</v>
      </c>
      <c r="AB3996" s="16">
        <v>1.02</v>
      </c>
      <c r="AC3996" s="16">
        <v>0</v>
      </c>
      <c r="AD3996" s="16">
        <v>21.36</v>
      </c>
      <c r="AE3996" s="16">
        <v>9.1399999999999995E-2</v>
      </c>
      <c r="AF3996" s="16">
        <v>0</v>
      </c>
      <c r="AG3996" s="16">
        <v>16994.8</v>
      </c>
      <c r="AH3996" s="16">
        <v>1.2500000000000001E-2</v>
      </c>
      <c r="AI3996" s="16">
        <v>17.321100000000001</v>
      </c>
      <c r="AJ3996" s="16">
        <v>42.4</v>
      </c>
      <c r="AK3996" s="16">
        <v>-2.0682999999999998</v>
      </c>
      <c r="AL3996" s="16">
        <v>-2.0882000000000001</v>
      </c>
      <c r="AM3996" s="16">
        <v>-1.9902</v>
      </c>
      <c r="AN3996" s="16">
        <v>-3.0461999999999998</v>
      </c>
      <c r="AO3996" s="16">
        <v>-2.4784999999999999</v>
      </c>
      <c r="AP3996" s="16">
        <v>-2.2934000000000001</v>
      </c>
      <c r="AR3996" s="16">
        <f t="shared" si="155"/>
        <v>1</v>
      </c>
      <c r="AS3996" s="5">
        <f t="shared" si="154"/>
        <v>4.1088000000000235E-2</v>
      </c>
    </row>
    <row r="3997" spans="1:45" x14ac:dyDescent="0.25">
      <c r="A3997" s="16" t="s">
        <v>408</v>
      </c>
      <c r="B3997" s="16" t="s">
        <v>166</v>
      </c>
      <c r="C3997" s="16" t="s">
        <v>243</v>
      </c>
      <c r="D3997" s="16">
        <v>1988</v>
      </c>
      <c r="E3997" s="16" t="s">
        <v>1432</v>
      </c>
      <c r="F3997" s="16" t="s">
        <v>590</v>
      </c>
      <c r="G3997" s="10">
        <v>772.95</v>
      </c>
      <c r="H3997" s="73">
        <v>6.6502140000000001</v>
      </c>
      <c r="I3997" s="16" t="s">
        <v>6700</v>
      </c>
      <c r="J3997" s="71">
        <v>-4.0391000000000003E-2</v>
      </c>
      <c r="K3997" s="71">
        <v>2.2277990000000001</v>
      </c>
      <c r="L3997" s="16">
        <v>-3.2493059999999998</v>
      </c>
      <c r="M3997" s="16">
        <v>-0.62389119999999998</v>
      </c>
      <c r="N3997" s="16">
        <v>-1.422183</v>
      </c>
      <c r="O3997" s="16">
        <v>-1.638223</v>
      </c>
      <c r="P3997" s="16">
        <v>-1.326519</v>
      </c>
      <c r="Q3997" s="16">
        <v>-2.264189</v>
      </c>
      <c r="R3997" s="16">
        <v>0.1152</v>
      </c>
      <c r="S3997" s="16">
        <v>2.5000000000000001E-4</v>
      </c>
      <c r="T3997" s="16">
        <v>1E-4</v>
      </c>
      <c r="U3997" s="16">
        <v>0.81479999999999997</v>
      </c>
      <c r="V3997" s="16">
        <v>4.4080000000000004</v>
      </c>
      <c r="W3997" s="16">
        <v>0.44400000000000001</v>
      </c>
      <c r="X3997" s="16">
        <v>369.19099999999997</v>
      </c>
      <c r="Y3997" s="16">
        <v>3.2440000000000002</v>
      </c>
      <c r="Z3997" s="16">
        <v>1.1900000000000001E-2</v>
      </c>
      <c r="AA3997" s="16">
        <v>0.69551010000000002</v>
      </c>
      <c r="AB3997" s="16">
        <v>1.02</v>
      </c>
      <c r="AC3997" s="16">
        <v>0</v>
      </c>
      <c r="AD3997" s="16">
        <v>21.97</v>
      </c>
      <c r="AE3997" s="16">
        <v>8.9300000000000004E-2</v>
      </c>
      <c r="AF3997" s="16">
        <v>0</v>
      </c>
      <c r="AG3997" s="16">
        <v>16495</v>
      </c>
      <c r="AH3997" s="16">
        <v>1.1650000000000001E-2</v>
      </c>
      <c r="AI3997" s="16">
        <v>17.731200000000001</v>
      </c>
      <c r="AJ3997" s="16">
        <v>42.761499999999998</v>
      </c>
      <c r="AK3997" s="16">
        <v>-2.0411999999999999</v>
      </c>
      <c r="AL3997" s="16">
        <v>-2.0548000000000002</v>
      </c>
      <c r="AM3997" s="16">
        <v>-1.9752000000000001</v>
      </c>
      <c r="AN3997" s="16">
        <v>-3.0081000000000002</v>
      </c>
      <c r="AO3997" s="16">
        <v>-2.4329000000000001</v>
      </c>
      <c r="AP3997" s="16">
        <v>-2.2629000000000001</v>
      </c>
      <c r="AR3997" s="16">
        <f t="shared" si="155"/>
        <v>1</v>
      </c>
      <c r="AS3997" s="5">
        <f t="shared" si="154"/>
        <v>4.0763000000000105E-2</v>
      </c>
    </row>
    <row r="3998" spans="1:45" x14ac:dyDescent="0.25">
      <c r="A3998" s="16" t="s">
        <v>408</v>
      </c>
      <c r="B3998" s="16" t="s">
        <v>166</v>
      </c>
      <c r="C3998" s="16" t="s">
        <v>243</v>
      </c>
      <c r="D3998" s="16">
        <v>1989</v>
      </c>
      <c r="E3998" s="16" t="s">
        <v>1418</v>
      </c>
      <c r="F3998" s="16" t="s">
        <v>590</v>
      </c>
      <c r="G3998" s="10">
        <v>739.87400000000002</v>
      </c>
      <c r="H3998" s="73">
        <v>6.6064800000000004</v>
      </c>
      <c r="I3998" s="16" t="s">
        <v>6700</v>
      </c>
      <c r="J3998" s="71">
        <v>-5.5809999999999998E-2</v>
      </c>
      <c r="K3998" s="71">
        <v>2.1068720000000001</v>
      </c>
      <c r="L3998" s="16">
        <v>-3.1699009999999999</v>
      </c>
      <c r="M3998" s="16">
        <v>-0.62389119999999998</v>
      </c>
      <c r="N3998" s="16">
        <v>-1.328138</v>
      </c>
      <c r="O3998" s="16">
        <v>-1.596007</v>
      </c>
      <c r="P3998" s="16">
        <v>-1.3180510000000001</v>
      </c>
      <c r="Q3998" s="16">
        <v>-2.2312880000000002</v>
      </c>
      <c r="R3998" s="16">
        <v>0.1152</v>
      </c>
      <c r="S3998" s="16">
        <v>2.5000000000000001E-4</v>
      </c>
      <c r="T3998" s="16">
        <v>1E-4</v>
      </c>
      <c r="U3998" s="16">
        <v>1.5161</v>
      </c>
      <c r="V3998" s="16">
        <v>4.9539999999999997</v>
      </c>
      <c r="W3998" s="16">
        <v>0.47199999999999998</v>
      </c>
      <c r="X3998" s="16">
        <v>370.26900000000001</v>
      </c>
      <c r="Y3998" s="16">
        <v>4.3899999999999997</v>
      </c>
      <c r="Z3998" s="16">
        <v>1.6899999999999998E-2</v>
      </c>
      <c r="AA3998" s="16">
        <v>0.67143079999999999</v>
      </c>
      <c r="AB3998" s="16">
        <v>1.02</v>
      </c>
      <c r="AC3998" s="16">
        <v>0</v>
      </c>
      <c r="AD3998" s="16">
        <v>22.59</v>
      </c>
      <c r="AE3998" s="16">
        <v>9.4899999999999998E-2</v>
      </c>
      <c r="AF3998" s="16">
        <v>0</v>
      </c>
      <c r="AG3998" s="16">
        <v>20546.099999999999</v>
      </c>
      <c r="AH3998" s="16">
        <v>1.0800000000000001E-2</v>
      </c>
      <c r="AI3998" s="16">
        <v>18.141200000000001</v>
      </c>
      <c r="AJ3998" s="16">
        <v>43.123100000000001</v>
      </c>
      <c r="AK3998" s="16">
        <v>-2.0141</v>
      </c>
      <c r="AL3998" s="16">
        <v>-2.0215000000000001</v>
      </c>
      <c r="AM3998" s="16">
        <v>-1.9601</v>
      </c>
      <c r="AN3998" s="16">
        <v>-2.9701</v>
      </c>
      <c r="AO3998" s="16">
        <v>-2.3873000000000002</v>
      </c>
      <c r="AP3998" s="16">
        <v>-2.2323</v>
      </c>
      <c r="AR3998" s="16">
        <f t="shared" si="155"/>
        <v>1</v>
      </c>
      <c r="AS3998" s="5">
        <f t="shared" si="154"/>
        <v>7.9404999999999948E-2</v>
      </c>
    </row>
    <row r="3999" spans="1:45" x14ac:dyDescent="0.25">
      <c r="A3999" s="16" t="s">
        <v>408</v>
      </c>
      <c r="B3999" s="16" t="s">
        <v>166</v>
      </c>
      <c r="C3999" s="16" t="s">
        <v>243</v>
      </c>
      <c r="D3999" s="16">
        <v>1990</v>
      </c>
      <c r="E3999" s="16" t="s">
        <v>1429</v>
      </c>
      <c r="F3999" s="16" t="s">
        <v>590</v>
      </c>
      <c r="G3999" s="10">
        <v>668.327</v>
      </c>
      <c r="H3999" s="73">
        <v>6.5047779999999999</v>
      </c>
      <c r="I3999" s="16" t="s">
        <v>6700</v>
      </c>
      <c r="J3999" s="71">
        <v>-0.103147</v>
      </c>
      <c r="K3999" s="71">
        <v>1.900387</v>
      </c>
      <c r="L3999" s="16">
        <v>-3.1397140000000001</v>
      </c>
      <c r="M3999" s="16">
        <v>-0.62294570000000005</v>
      </c>
      <c r="N3999" s="16">
        <v>-1.309598</v>
      </c>
      <c r="O3999" s="16">
        <v>-1.5902240000000001</v>
      </c>
      <c r="P3999" s="16">
        <v>-1.307876</v>
      </c>
      <c r="Q3999" s="16">
        <v>-2.1983540000000001</v>
      </c>
      <c r="R3999" s="16">
        <v>0.1152</v>
      </c>
      <c r="S3999" s="16">
        <v>5.0000000000000001E-4</v>
      </c>
      <c r="T3999" s="16">
        <v>1E-4</v>
      </c>
      <c r="U3999" s="16">
        <v>1.5222</v>
      </c>
      <c r="V3999" s="16">
        <v>5.5</v>
      </c>
      <c r="W3999" s="16">
        <v>0.5</v>
      </c>
      <c r="X3999" s="16">
        <v>370.97</v>
      </c>
      <c r="Y3999" s="16">
        <v>5.5358999999999998</v>
      </c>
      <c r="Z3999" s="16">
        <v>1.52E-2</v>
      </c>
      <c r="AA3999" s="16">
        <v>0.71764760000000005</v>
      </c>
      <c r="AB3999" s="16">
        <v>1.02</v>
      </c>
      <c r="AC3999" s="16">
        <v>0</v>
      </c>
      <c r="AD3999" s="16">
        <v>21.4</v>
      </c>
      <c r="AE3999" s="16">
        <v>9.74E-2</v>
      </c>
      <c r="AF3999" s="16">
        <v>0</v>
      </c>
      <c r="AG3999" s="16">
        <v>16160.1</v>
      </c>
      <c r="AH3999" s="16">
        <v>1.0699999999999999E-2</v>
      </c>
      <c r="AI3999" s="16">
        <v>19.2</v>
      </c>
      <c r="AJ3999" s="16">
        <v>43.6</v>
      </c>
      <c r="AK3999" s="16">
        <v>-1.9870000000000001</v>
      </c>
      <c r="AL3999" s="16">
        <v>-1.9881</v>
      </c>
      <c r="AM3999" s="16">
        <v>-1.9450000000000001</v>
      </c>
      <c r="AN3999" s="16">
        <v>-2.9319999999999999</v>
      </c>
      <c r="AO3999" s="16">
        <v>-2.3416999999999999</v>
      </c>
      <c r="AP3999" s="16">
        <v>-2.2017000000000002</v>
      </c>
      <c r="AR3999" s="16">
        <f t="shared" si="155"/>
        <v>1</v>
      </c>
      <c r="AS3999" s="5">
        <f t="shared" si="154"/>
        <v>3.0186999999999742E-2</v>
      </c>
    </row>
    <row r="4000" spans="1:45" x14ac:dyDescent="0.25">
      <c r="A4000" s="16" t="s">
        <v>408</v>
      </c>
      <c r="B4000" s="16" t="s">
        <v>166</v>
      </c>
      <c r="C4000" s="16" t="s">
        <v>243</v>
      </c>
      <c r="D4000" s="16">
        <v>1991</v>
      </c>
      <c r="E4000" s="16" t="s">
        <v>1438</v>
      </c>
      <c r="F4000" s="16" t="s">
        <v>590</v>
      </c>
      <c r="G4000" s="10">
        <v>589.88900000000001</v>
      </c>
      <c r="H4000" s="73">
        <v>6.3799340000000004</v>
      </c>
      <c r="I4000" s="16" t="s">
        <v>6700</v>
      </c>
      <c r="J4000" s="71">
        <v>-0.1248298</v>
      </c>
      <c r="K4000" s="71">
        <v>1.6773709999999999</v>
      </c>
      <c r="L4000" s="16">
        <v>-3.104959</v>
      </c>
      <c r="M4000" s="16">
        <v>-0.62294570000000005</v>
      </c>
      <c r="N4000" s="16">
        <v>-1.2960640000000001</v>
      </c>
      <c r="O4000" s="16">
        <v>-1.561194</v>
      </c>
      <c r="P4000" s="16">
        <v>-1.30528</v>
      </c>
      <c r="Q4000" s="16">
        <v>-2.165492</v>
      </c>
      <c r="R4000" s="16">
        <v>0.1152</v>
      </c>
      <c r="S4000" s="16">
        <v>5.0000000000000001E-4</v>
      </c>
      <c r="T4000" s="16">
        <v>1E-4</v>
      </c>
      <c r="U4000" s="16">
        <v>1.5283</v>
      </c>
      <c r="V4000" s="16">
        <v>6.218</v>
      </c>
      <c r="W4000" s="16">
        <v>0.53800000000000003</v>
      </c>
      <c r="X4000" s="16">
        <v>370.21199999999999</v>
      </c>
      <c r="Y4000" s="16">
        <v>6.6818999999999997</v>
      </c>
      <c r="Z4000" s="16">
        <v>1.47E-2</v>
      </c>
      <c r="AA4000" s="16">
        <v>0.70211259999999998</v>
      </c>
      <c r="AB4000" s="16">
        <v>1.02</v>
      </c>
      <c r="AC4000" s="16">
        <v>0</v>
      </c>
      <c r="AD4000" s="16">
        <v>21.8</v>
      </c>
      <c r="AE4000" s="16">
        <v>9.6500000000000002E-2</v>
      </c>
      <c r="AF4000" s="16">
        <v>0</v>
      </c>
      <c r="AG4000" s="16">
        <v>14544.5</v>
      </c>
      <c r="AH4000" s="16">
        <v>1.125E-2</v>
      </c>
      <c r="AI4000" s="16">
        <v>19.2</v>
      </c>
      <c r="AJ4000" s="16">
        <v>43.9</v>
      </c>
      <c r="AK4000" s="16">
        <v>-1.9599</v>
      </c>
      <c r="AL4000" s="16">
        <v>-1.9548000000000001</v>
      </c>
      <c r="AM4000" s="16">
        <v>-1.93</v>
      </c>
      <c r="AN4000" s="16">
        <v>-2.8938999999999999</v>
      </c>
      <c r="AO4000" s="16">
        <v>-2.2961999999999998</v>
      </c>
      <c r="AP4000" s="16">
        <v>-2.1711999999999998</v>
      </c>
      <c r="AR4000" s="16">
        <f t="shared" si="155"/>
        <v>1</v>
      </c>
      <c r="AS4000" s="5">
        <f t="shared" si="154"/>
        <v>3.4755000000000091E-2</v>
      </c>
    </row>
    <row r="4001" spans="1:45" x14ac:dyDescent="0.25">
      <c r="A4001" s="16" t="s">
        <v>408</v>
      </c>
      <c r="B4001" s="16" t="s">
        <v>166</v>
      </c>
      <c r="C4001" s="16" t="s">
        <v>243</v>
      </c>
      <c r="D4001" s="16">
        <v>1992</v>
      </c>
      <c r="E4001" s="16" t="s">
        <v>1411</v>
      </c>
      <c r="F4001" s="16" t="s">
        <v>590</v>
      </c>
      <c r="G4001" s="10">
        <v>507.71600000000001</v>
      </c>
      <c r="H4001" s="73">
        <v>6.2299230000000003</v>
      </c>
      <c r="I4001" s="16" t="s">
        <v>6700</v>
      </c>
      <c r="J4001" s="71">
        <v>-0.14479539999999999</v>
      </c>
      <c r="K4001" s="71">
        <v>1.45126</v>
      </c>
      <c r="L4001" s="16">
        <v>-3.0659200000000002</v>
      </c>
      <c r="M4001" s="16">
        <v>-0.62389119999999998</v>
      </c>
      <c r="N4001" s="16">
        <v>-1.2794730000000001</v>
      </c>
      <c r="O4001" s="16">
        <v>-1.5349980000000001</v>
      </c>
      <c r="P4001" s="16">
        <v>-1.2927630000000001</v>
      </c>
      <c r="Q4001" s="16">
        <v>-2.1325729999999998</v>
      </c>
      <c r="R4001" s="16">
        <v>0.1152</v>
      </c>
      <c r="S4001" s="16">
        <v>2.5000000000000001E-4</v>
      </c>
      <c r="T4001" s="16">
        <v>1E-4</v>
      </c>
      <c r="U4001" s="16">
        <v>1.5343</v>
      </c>
      <c r="V4001" s="16">
        <v>6.9359999999999999</v>
      </c>
      <c r="W4001" s="16">
        <v>0.57599999999999996</v>
      </c>
      <c r="X4001" s="16">
        <v>369.93599999999998</v>
      </c>
      <c r="Y4001" s="16">
        <v>7.8278999999999996</v>
      </c>
      <c r="Z4001" s="16">
        <v>1.6500000000000001E-2</v>
      </c>
      <c r="AA4001" s="16">
        <v>0.70754980000000001</v>
      </c>
      <c r="AB4001" s="16">
        <v>1.02</v>
      </c>
      <c r="AC4001" s="16">
        <v>0</v>
      </c>
      <c r="AD4001" s="16">
        <v>21.66</v>
      </c>
      <c r="AE4001" s="16">
        <v>9.5399999999999999E-2</v>
      </c>
      <c r="AF4001" s="16">
        <v>2.5605000000000002</v>
      </c>
      <c r="AG4001" s="16">
        <v>16073</v>
      </c>
      <c r="AH4001" s="16">
        <v>1.155E-2</v>
      </c>
      <c r="AI4001" s="16">
        <v>19.3</v>
      </c>
      <c r="AJ4001" s="16">
        <v>44.2</v>
      </c>
      <c r="AK4001" s="16">
        <v>-1.9327000000000001</v>
      </c>
      <c r="AL4001" s="16">
        <v>-1.9215</v>
      </c>
      <c r="AM4001" s="16">
        <v>-1.9149</v>
      </c>
      <c r="AN4001" s="16">
        <v>-2.8559000000000001</v>
      </c>
      <c r="AO4001" s="16">
        <v>-2.2505999999999999</v>
      </c>
      <c r="AP4001" s="16">
        <v>-2.1406000000000001</v>
      </c>
      <c r="AR4001" s="16">
        <f t="shared" si="155"/>
        <v>1</v>
      </c>
      <c r="AS4001" s="5">
        <f t="shared" si="154"/>
        <v>3.9038999999999824E-2</v>
      </c>
    </row>
    <row r="4002" spans="1:45" x14ac:dyDescent="0.25">
      <c r="A4002" s="16" t="s">
        <v>408</v>
      </c>
      <c r="B4002" s="16" t="s">
        <v>166</v>
      </c>
      <c r="C4002" s="16" t="s">
        <v>243</v>
      </c>
      <c r="D4002" s="16">
        <v>1993</v>
      </c>
      <c r="E4002" s="16" t="s">
        <v>1434</v>
      </c>
      <c r="F4002" s="16" t="s">
        <v>590</v>
      </c>
      <c r="G4002" s="10">
        <v>422.50400000000002</v>
      </c>
      <c r="H4002" s="73">
        <v>6.0461989999999997</v>
      </c>
      <c r="I4002" s="16" t="s">
        <v>6700</v>
      </c>
      <c r="J4002" s="71">
        <v>-0.17630199999999999</v>
      </c>
      <c r="K4002" s="71">
        <v>1.216685</v>
      </c>
      <c r="L4002" s="16">
        <v>-3.01492</v>
      </c>
      <c r="M4002" s="16">
        <v>-0.62275659999999999</v>
      </c>
      <c r="N4002" s="16">
        <v>-1.2626189999999999</v>
      </c>
      <c r="O4002" s="16">
        <v>-1.4776629999999999</v>
      </c>
      <c r="P4002" s="16">
        <v>-1.2877000000000001</v>
      </c>
      <c r="Q4002" s="16">
        <v>-2.0996579999999998</v>
      </c>
      <c r="R4002" s="16">
        <v>0.1152</v>
      </c>
      <c r="S4002" s="16">
        <v>5.5000000000000003E-4</v>
      </c>
      <c r="T4002" s="16">
        <v>1E-4</v>
      </c>
      <c r="U4002" s="16">
        <v>1.5404</v>
      </c>
      <c r="V4002" s="16">
        <v>7.6539999999999999</v>
      </c>
      <c r="W4002" s="16">
        <v>0.61399999999999999</v>
      </c>
      <c r="X4002" s="16">
        <v>369.69900000000001</v>
      </c>
      <c r="Y4002" s="16">
        <v>8.9738000000000007</v>
      </c>
      <c r="Z4002" s="16">
        <v>1.7999999999999999E-2</v>
      </c>
      <c r="AA4002" s="16">
        <v>0.61977669999999996</v>
      </c>
      <c r="AB4002" s="16">
        <v>1.02</v>
      </c>
      <c r="AC4002" s="16">
        <v>0</v>
      </c>
      <c r="AD4002" s="16">
        <v>23.92</v>
      </c>
      <c r="AE4002" s="16">
        <v>9.1700000000000004E-2</v>
      </c>
      <c r="AF4002" s="16">
        <v>3.6004</v>
      </c>
      <c r="AG4002" s="16">
        <v>14104</v>
      </c>
      <c r="AH4002" s="16">
        <v>1.1900000000000001E-2</v>
      </c>
      <c r="AI4002" s="16">
        <v>19.399999999999999</v>
      </c>
      <c r="AJ4002" s="16">
        <v>44.4</v>
      </c>
      <c r="AK4002" s="16">
        <v>-1.9056</v>
      </c>
      <c r="AL4002" s="16">
        <v>-1.8880999999999999</v>
      </c>
      <c r="AM4002" s="16">
        <v>-1.8997999999999999</v>
      </c>
      <c r="AN4002" s="16">
        <v>-2.8178000000000001</v>
      </c>
      <c r="AO4002" s="16">
        <v>-2.2050000000000001</v>
      </c>
      <c r="AP4002" s="16">
        <v>-2.1101000000000001</v>
      </c>
      <c r="AR4002" s="16">
        <f t="shared" si="155"/>
        <v>1</v>
      </c>
      <c r="AS4002" s="5">
        <f t="shared" si="154"/>
        <v>5.1000000000000156E-2</v>
      </c>
    </row>
    <row r="4003" spans="1:45" x14ac:dyDescent="0.25">
      <c r="A4003" s="16" t="s">
        <v>408</v>
      </c>
      <c r="B4003" s="16" t="s">
        <v>166</v>
      </c>
      <c r="C4003" s="16" t="s">
        <v>243</v>
      </c>
      <c r="D4003" s="16">
        <v>1994</v>
      </c>
      <c r="E4003" s="16" t="s">
        <v>1428</v>
      </c>
      <c r="F4003" s="16" t="s">
        <v>590</v>
      </c>
      <c r="G4003" s="10">
        <v>391.50799999999998</v>
      </c>
      <c r="H4003" s="73">
        <v>5.9700049999999996</v>
      </c>
      <c r="I4003" s="16" t="s">
        <v>6700</v>
      </c>
      <c r="J4003" s="71">
        <v>-6.95268E-2</v>
      </c>
      <c r="K4003" s="71">
        <v>1.1349670000000001</v>
      </c>
      <c r="L4003" s="16">
        <v>-2.9734189999999998</v>
      </c>
      <c r="M4003" s="16">
        <v>-0.62463409999999997</v>
      </c>
      <c r="N4003" s="16">
        <v>-1.248723</v>
      </c>
      <c r="O4003" s="16">
        <v>-1.4394210000000001</v>
      </c>
      <c r="P4003" s="16">
        <v>-1.2783990000000001</v>
      </c>
      <c r="Q4003" s="16">
        <v>-2.0667749999999998</v>
      </c>
      <c r="R4003" s="16">
        <v>0.1152</v>
      </c>
      <c r="S4003" s="16">
        <v>2.9999999999999997E-4</v>
      </c>
      <c r="T4003" s="16">
        <v>0</v>
      </c>
      <c r="U4003" s="16">
        <v>1.5465</v>
      </c>
      <c r="V4003" s="16">
        <v>8.3719999999999999</v>
      </c>
      <c r="W4003" s="16">
        <v>0.65200000000000002</v>
      </c>
      <c r="X4003" s="16">
        <v>368.99799999999999</v>
      </c>
      <c r="Y4003" s="16">
        <v>10.1198</v>
      </c>
      <c r="Z4003" s="16">
        <v>1.84E-2</v>
      </c>
      <c r="AA4003" s="16">
        <v>0.58210410000000001</v>
      </c>
      <c r="AB4003" s="16">
        <v>1.02</v>
      </c>
      <c r="AC4003" s="16">
        <v>0</v>
      </c>
      <c r="AD4003" s="16">
        <v>24.89</v>
      </c>
      <c r="AE4003" s="16">
        <v>8.8400000000000006E-2</v>
      </c>
      <c r="AF4003" s="16">
        <v>4.6402000000000001</v>
      </c>
      <c r="AG4003" s="16">
        <v>13018.3</v>
      </c>
      <c r="AH4003" s="16">
        <v>9.6500000000000006E-3</v>
      </c>
      <c r="AI4003" s="16">
        <v>19.899999999999999</v>
      </c>
      <c r="AJ4003" s="16">
        <v>44.8</v>
      </c>
      <c r="AK4003" s="16">
        <v>-1.8785000000000001</v>
      </c>
      <c r="AL4003" s="16">
        <v>-1.8548</v>
      </c>
      <c r="AM4003" s="16">
        <v>-1.8848</v>
      </c>
      <c r="AN4003" s="16">
        <v>-2.7797999999999998</v>
      </c>
      <c r="AO4003" s="16">
        <v>-2.1594000000000002</v>
      </c>
      <c r="AP4003" s="16">
        <v>-2.0794999999999999</v>
      </c>
      <c r="AR4003" s="16">
        <f t="shared" si="155"/>
        <v>1</v>
      </c>
      <c r="AS4003" s="5">
        <f t="shared" si="154"/>
        <v>4.1501000000000232E-2</v>
      </c>
    </row>
    <row r="4004" spans="1:45" x14ac:dyDescent="0.25">
      <c r="A4004" s="16" t="s">
        <v>408</v>
      </c>
      <c r="B4004" s="16" t="s">
        <v>166</v>
      </c>
      <c r="C4004" s="16" t="s">
        <v>243</v>
      </c>
      <c r="D4004" s="16">
        <v>1995</v>
      </c>
      <c r="E4004" s="16" t="s">
        <v>1422</v>
      </c>
      <c r="F4004" s="16" t="s">
        <v>590</v>
      </c>
      <c r="G4004" s="10">
        <v>381.71800000000002</v>
      </c>
      <c r="H4004" s="73">
        <v>5.9446820000000002</v>
      </c>
      <c r="I4004" s="16" t="s">
        <v>6700</v>
      </c>
      <c r="J4004" s="71">
        <v>-2.03494E-2</v>
      </c>
      <c r="K4004" s="71">
        <v>1.112104</v>
      </c>
      <c r="L4004" s="16">
        <v>-2.9443700000000002</v>
      </c>
      <c r="M4004" s="16">
        <v>-0.62387769999999998</v>
      </c>
      <c r="N4004" s="16">
        <v>-1.243139</v>
      </c>
      <c r="O4004" s="16">
        <v>-1.4061729999999999</v>
      </c>
      <c r="P4004" s="16">
        <v>-1.285406</v>
      </c>
      <c r="Q4004" s="16">
        <v>-2.0338590000000001</v>
      </c>
      <c r="R4004" s="16">
        <v>0.1152</v>
      </c>
      <c r="S4004" s="16">
        <v>5.0000000000000001E-4</v>
      </c>
      <c r="T4004" s="16">
        <v>0</v>
      </c>
      <c r="U4004" s="16">
        <v>1.5526</v>
      </c>
      <c r="V4004" s="16">
        <v>9.09</v>
      </c>
      <c r="W4004" s="16">
        <v>0.69</v>
      </c>
      <c r="X4004" s="16">
        <v>366.99400000000003</v>
      </c>
      <c r="Y4004" s="16">
        <v>11.2658</v>
      </c>
      <c r="Z4004" s="16">
        <v>1.6799999999999999E-2</v>
      </c>
      <c r="AA4004" s="16">
        <v>0.54812119999999998</v>
      </c>
      <c r="AB4004" s="16">
        <v>1.02</v>
      </c>
      <c r="AC4004" s="16">
        <v>0</v>
      </c>
      <c r="AD4004" s="16">
        <v>25.765000000000001</v>
      </c>
      <c r="AE4004" s="16">
        <v>8.5699999999999998E-2</v>
      </c>
      <c r="AF4004" s="16">
        <v>2.0199999999999999E-2</v>
      </c>
      <c r="AG4004" s="16">
        <v>14643.1</v>
      </c>
      <c r="AH4004" s="16">
        <v>7.6E-3</v>
      </c>
      <c r="AI4004" s="16">
        <v>20.3</v>
      </c>
      <c r="AJ4004" s="16">
        <v>45.2</v>
      </c>
      <c r="AK4004" s="16">
        <v>-1.8513999999999999</v>
      </c>
      <c r="AL4004" s="16">
        <v>-1.8213999999999999</v>
      </c>
      <c r="AM4004" s="16">
        <v>-1.8696999999999999</v>
      </c>
      <c r="AN4004" s="16">
        <v>-2.7416999999999998</v>
      </c>
      <c r="AO4004" s="16">
        <v>-2.1139000000000001</v>
      </c>
      <c r="AP4004" s="16">
        <v>-2.0489000000000002</v>
      </c>
      <c r="AR4004" s="16">
        <f t="shared" si="155"/>
        <v>1</v>
      </c>
      <c r="AS4004" s="5">
        <f t="shared" si="154"/>
        <v>2.9048999999999658E-2</v>
      </c>
    </row>
    <row r="4005" spans="1:45" x14ac:dyDescent="0.25">
      <c r="A4005" s="16" t="s">
        <v>408</v>
      </c>
      <c r="B4005" s="16" t="s">
        <v>166</v>
      </c>
      <c r="C4005" s="16" t="s">
        <v>243</v>
      </c>
      <c r="D4005" s="16">
        <v>1996</v>
      </c>
      <c r="E4005" s="16" t="s">
        <v>1420</v>
      </c>
      <c r="F4005" s="16" t="s">
        <v>590</v>
      </c>
      <c r="G4005" s="10">
        <v>367.435</v>
      </c>
      <c r="H4005" s="73">
        <v>5.9065459999999996</v>
      </c>
      <c r="I4005" s="16" t="s">
        <v>6700</v>
      </c>
      <c r="J4005" s="71">
        <v>-2.99811E-2</v>
      </c>
      <c r="K4005" s="71">
        <v>1.0792569999999999</v>
      </c>
      <c r="L4005" s="16">
        <v>-2.8816820000000001</v>
      </c>
      <c r="M4005" s="16">
        <v>-0.62387769999999998</v>
      </c>
      <c r="N4005" s="16">
        <v>-1.232809</v>
      </c>
      <c r="O4005" s="16">
        <v>-1.3634189999999999</v>
      </c>
      <c r="P4005" s="16">
        <v>-1.2783979999999999</v>
      </c>
      <c r="Q4005" s="16">
        <v>-1.952129</v>
      </c>
      <c r="R4005" s="16">
        <v>0.1152</v>
      </c>
      <c r="S4005" s="16">
        <v>5.0000000000000001E-4</v>
      </c>
      <c r="T4005" s="16">
        <v>0</v>
      </c>
      <c r="U4005" s="16">
        <v>1.5587</v>
      </c>
      <c r="V4005" s="16">
        <v>9.3460000000000001</v>
      </c>
      <c r="W4005" s="16">
        <v>0.73199999999999998</v>
      </c>
      <c r="X4005" s="16">
        <v>367.25299999999999</v>
      </c>
      <c r="Y4005" s="16">
        <v>12.4117</v>
      </c>
      <c r="Z4005" s="16">
        <v>1.6400000000000001E-2</v>
      </c>
      <c r="AA4005" s="16">
        <v>0.49277749999999998</v>
      </c>
      <c r="AB4005" s="16">
        <v>1.02</v>
      </c>
      <c r="AC4005" s="16">
        <v>0</v>
      </c>
      <c r="AD4005" s="16">
        <v>27.19</v>
      </c>
      <c r="AE4005" s="16">
        <v>8.3500000000000005E-2</v>
      </c>
      <c r="AF4005" s="16">
        <v>1.67E-2</v>
      </c>
      <c r="AG4005" s="16">
        <v>14067.9</v>
      </c>
      <c r="AH4005" s="16">
        <v>6.7000000000000002E-3</v>
      </c>
      <c r="AI4005" s="16">
        <v>20.8</v>
      </c>
      <c r="AJ4005" s="16">
        <v>45.6</v>
      </c>
      <c r="AK4005" s="16">
        <v>-1.6777</v>
      </c>
      <c r="AL4005" s="16">
        <v>-2.0575000000000001</v>
      </c>
      <c r="AM4005" s="16">
        <v>-1.6870000000000001</v>
      </c>
      <c r="AN4005" s="16">
        <v>-2.8281999999999998</v>
      </c>
      <c r="AO4005" s="16">
        <v>-1.8343</v>
      </c>
      <c r="AP4005" s="16">
        <v>-1.9318</v>
      </c>
      <c r="AR4005" s="16">
        <f t="shared" si="155"/>
        <v>1</v>
      </c>
      <c r="AS4005" s="5">
        <f t="shared" si="154"/>
        <v>6.2688000000000077E-2</v>
      </c>
    </row>
    <row r="4006" spans="1:45" x14ac:dyDescent="0.25">
      <c r="A4006" s="16" t="s">
        <v>408</v>
      </c>
      <c r="B4006" s="16" t="s">
        <v>166</v>
      </c>
      <c r="C4006" s="16" t="s">
        <v>243</v>
      </c>
      <c r="D4006" s="16">
        <v>1997</v>
      </c>
      <c r="E4006" s="16" t="s">
        <v>1437</v>
      </c>
      <c r="F4006" s="16" t="s">
        <v>590</v>
      </c>
      <c r="G4006" s="10">
        <v>338.41199999999998</v>
      </c>
      <c r="H4006" s="73">
        <v>5.8242640000000003</v>
      </c>
      <c r="I4006" s="16" t="s">
        <v>6700</v>
      </c>
      <c r="J4006" s="71">
        <v>-7.6017500000000002E-2</v>
      </c>
      <c r="K4006" s="71">
        <v>1.0002549999999999</v>
      </c>
      <c r="L4006" s="16">
        <v>-2.9043049999999999</v>
      </c>
      <c r="M4006" s="16">
        <v>-0.62331040000000004</v>
      </c>
      <c r="N4006" s="16">
        <v>-1.2339899999999999</v>
      </c>
      <c r="O4006" s="16">
        <v>-1.3056700000000001</v>
      </c>
      <c r="P4006" s="16">
        <v>-1.273496</v>
      </c>
      <c r="Q4006" s="16">
        <v>-2.0719630000000002</v>
      </c>
      <c r="R4006" s="16">
        <v>0.1152</v>
      </c>
      <c r="S4006" s="16">
        <v>6.4999999999999997E-4</v>
      </c>
      <c r="T4006" s="16">
        <v>0</v>
      </c>
      <c r="U4006" s="16">
        <v>1.5647</v>
      </c>
      <c r="V4006" s="16">
        <v>9.6020000000000003</v>
      </c>
      <c r="W4006" s="16">
        <v>0.77400000000000002</v>
      </c>
      <c r="X4006" s="16">
        <v>365.709</v>
      </c>
      <c r="Y4006" s="16">
        <v>13.557700000000001</v>
      </c>
      <c r="Z4006" s="16">
        <v>1.6E-2</v>
      </c>
      <c r="AA4006" s="16">
        <v>0.39335300000000001</v>
      </c>
      <c r="AB4006" s="16">
        <v>1.02</v>
      </c>
      <c r="AC4006" s="16">
        <v>0</v>
      </c>
      <c r="AD4006" s="16">
        <v>29.75</v>
      </c>
      <c r="AE4006" s="16">
        <v>2.06E-2</v>
      </c>
      <c r="AF4006" s="16">
        <v>2.0199999999999999E-2</v>
      </c>
      <c r="AG4006" s="16">
        <v>11317.7</v>
      </c>
      <c r="AH4006" s="16">
        <v>5.2500000000000003E-3</v>
      </c>
      <c r="AI4006" s="16">
        <v>21.3</v>
      </c>
      <c r="AJ4006" s="16">
        <v>46</v>
      </c>
      <c r="AK4006" s="16">
        <v>-1.7787999999999999</v>
      </c>
      <c r="AL4006" s="16">
        <v>-1.9784999999999999</v>
      </c>
      <c r="AM4006" s="16">
        <v>-1.8305</v>
      </c>
      <c r="AN4006" s="16">
        <v>-2.9085000000000001</v>
      </c>
      <c r="AO4006" s="16">
        <v>-2.1234999999999999</v>
      </c>
      <c r="AP4006" s="16">
        <v>-2.0687000000000002</v>
      </c>
      <c r="AR4006" s="16">
        <f t="shared" si="155"/>
        <v>1</v>
      </c>
      <c r="AS4006" s="5">
        <f t="shared" si="154"/>
        <v>-2.2622999999999838E-2</v>
      </c>
    </row>
    <row r="4007" spans="1:45" x14ac:dyDescent="0.25">
      <c r="A4007" s="16" t="s">
        <v>408</v>
      </c>
      <c r="B4007" s="16" t="s">
        <v>166</v>
      </c>
      <c r="C4007" s="16" t="s">
        <v>243</v>
      </c>
      <c r="D4007" s="16">
        <v>1998</v>
      </c>
      <c r="E4007" s="16" t="s">
        <v>1416</v>
      </c>
      <c r="F4007" s="16" t="s">
        <v>590</v>
      </c>
      <c r="G4007" s="10">
        <v>325.41399999999999</v>
      </c>
      <c r="H4007" s="73">
        <v>5.7850979999999996</v>
      </c>
      <c r="I4007" s="16" t="s">
        <v>6700</v>
      </c>
      <c r="J4007" s="71">
        <v>-3.3730200000000002E-2</v>
      </c>
      <c r="K4007" s="71">
        <v>0.96707900000000002</v>
      </c>
      <c r="L4007" s="16">
        <v>-2.9645389999999998</v>
      </c>
      <c r="M4007" s="16">
        <v>-0.62387769999999998</v>
      </c>
      <c r="N4007" s="16">
        <v>-1.241565</v>
      </c>
      <c r="O4007" s="16">
        <v>-1.323796</v>
      </c>
      <c r="P4007" s="16">
        <v>-1.266745</v>
      </c>
      <c r="Q4007" s="16">
        <v>-2.1918139999999999</v>
      </c>
      <c r="R4007" s="16">
        <v>0.1152</v>
      </c>
      <c r="S4007" s="16">
        <v>5.0000000000000001E-4</v>
      </c>
      <c r="T4007" s="16">
        <v>0</v>
      </c>
      <c r="U4007" s="16">
        <v>1.5708</v>
      </c>
      <c r="V4007" s="16">
        <v>9.8580000000000005</v>
      </c>
      <c r="W4007" s="16">
        <v>0.81599999999999995</v>
      </c>
      <c r="X4007" s="16">
        <v>363.16199999999998</v>
      </c>
      <c r="Y4007" s="16">
        <v>14.7037</v>
      </c>
      <c r="Z4007" s="16">
        <v>1.55E-2</v>
      </c>
      <c r="AA4007" s="16">
        <v>0.5164685</v>
      </c>
      <c r="AB4007" s="16">
        <v>1.02</v>
      </c>
      <c r="AC4007" s="16">
        <v>0</v>
      </c>
      <c r="AD4007" s="16">
        <v>26.58</v>
      </c>
      <c r="AE4007" s="16">
        <v>2.0799999999999999E-2</v>
      </c>
      <c r="AF4007" s="16">
        <v>2.2200000000000001E-2</v>
      </c>
      <c r="AG4007" s="16">
        <v>10357.5</v>
      </c>
      <c r="AH4007" s="16">
        <v>4.1000000000000003E-3</v>
      </c>
      <c r="AI4007" s="16">
        <v>21.8</v>
      </c>
      <c r="AJ4007" s="16">
        <v>46.4</v>
      </c>
      <c r="AK4007" s="16">
        <v>-1.88</v>
      </c>
      <c r="AL4007" s="16">
        <v>-1.8995</v>
      </c>
      <c r="AM4007" s="16">
        <v>-1.9741</v>
      </c>
      <c r="AN4007" s="16">
        <v>-2.9887999999999999</v>
      </c>
      <c r="AO4007" s="16">
        <v>-2.4127000000000001</v>
      </c>
      <c r="AP4007" s="16">
        <v>-2.2054999999999998</v>
      </c>
      <c r="AR4007" s="16">
        <f t="shared" si="155"/>
        <v>1</v>
      </c>
      <c r="AS4007" s="5">
        <f t="shared" si="154"/>
        <v>-6.0233999999999899E-2</v>
      </c>
    </row>
    <row r="4008" spans="1:45" x14ac:dyDescent="0.25">
      <c r="A4008" s="16" t="s">
        <v>408</v>
      </c>
      <c r="B4008" s="16" t="s">
        <v>166</v>
      </c>
      <c r="C4008" s="16" t="s">
        <v>243</v>
      </c>
      <c r="D4008" s="16">
        <v>1999</v>
      </c>
      <c r="E4008" s="16" t="s">
        <v>1412</v>
      </c>
      <c r="F4008" s="16" t="s">
        <v>590</v>
      </c>
      <c r="G4008" s="10">
        <v>304.33699999999999</v>
      </c>
      <c r="H4008" s="73">
        <v>5.7181340000000001</v>
      </c>
      <c r="I4008" s="16" t="s">
        <v>6700</v>
      </c>
      <c r="J4008" s="71">
        <v>-6.2334599999999997E-2</v>
      </c>
      <c r="K4008" s="71">
        <v>0.90863689999999997</v>
      </c>
      <c r="L4008" s="16">
        <v>-2.8688760000000002</v>
      </c>
      <c r="M4008" s="16">
        <v>-0.62539049999999996</v>
      </c>
      <c r="N4008" s="16">
        <v>-1.218909</v>
      </c>
      <c r="O4008" s="16">
        <v>-1.2524219999999999</v>
      </c>
      <c r="P4008" s="16">
        <v>-1.259047</v>
      </c>
      <c r="Q4008" s="16">
        <v>-2.0760779999999999</v>
      </c>
      <c r="R4008" s="16">
        <v>0.1152</v>
      </c>
      <c r="S4008" s="16">
        <v>1E-4</v>
      </c>
      <c r="T4008" s="16">
        <v>0</v>
      </c>
      <c r="U4008" s="16">
        <v>1.5769</v>
      </c>
      <c r="V4008" s="16">
        <v>10.114000000000001</v>
      </c>
      <c r="W4008" s="16">
        <v>0.85799999999999998</v>
      </c>
      <c r="X4008" s="16">
        <v>365.35300000000001</v>
      </c>
      <c r="Y4008" s="16">
        <v>15.849600000000001</v>
      </c>
      <c r="Z4008" s="16">
        <v>1.49E-2</v>
      </c>
      <c r="AA4008" s="16">
        <v>0.37587599999999999</v>
      </c>
      <c r="AB4008" s="16">
        <v>1.02</v>
      </c>
      <c r="AC4008" s="16">
        <v>0</v>
      </c>
      <c r="AD4008" s="16">
        <v>30.2</v>
      </c>
      <c r="AE4008" s="16">
        <v>2.0799999999999999E-2</v>
      </c>
      <c r="AF4008" s="16">
        <v>2.6200000000000001E-2</v>
      </c>
      <c r="AG4008" s="16">
        <v>11378.9</v>
      </c>
      <c r="AH4008" s="16">
        <v>4.4000000000000003E-3</v>
      </c>
      <c r="AI4008" s="16">
        <v>22.2</v>
      </c>
      <c r="AJ4008" s="16">
        <v>46.8</v>
      </c>
      <c r="AK4008" s="16">
        <v>-1.8593999999999999</v>
      </c>
      <c r="AL4008" s="16">
        <v>-1.7327999999999999</v>
      </c>
      <c r="AM4008" s="16">
        <v>-1.9674</v>
      </c>
      <c r="AN4008" s="16">
        <v>-2.7847</v>
      </c>
      <c r="AO4008" s="16">
        <v>-2.2614999999999998</v>
      </c>
      <c r="AP4008" s="16">
        <v>-2.0764</v>
      </c>
      <c r="AR4008" s="16">
        <f t="shared" si="155"/>
        <v>1</v>
      </c>
      <c r="AS4008" s="5">
        <f t="shared" si="154"/>
        <v>9.5662999999999609E-2</v>
      </c>
    </row>
    <row r="4009" spans="1:45" x14ac:dyDescent="0.25">
      <c r="A4009" s="16" t="s">
        <v>408</v>
      </c>
      <c r="B4009" s="16" t="s">
        <v>166</v>
      </c>
      <c r="C4009" s="16" t="s">
        <v>243</v>
      </c>
      <c r="D4009" s="16">
        <v>2000</v>
      </c>
      <c r="E4009" s="16" t="s">
        <v>1439</v>
      </c>
      <c r="F4009" s="16" t="s">
        <v>590</v>
      </c>
      <c r="G4009" s="10">
        <v>276.21699999999998</v>
      </c>
      <c r="H4009" s="73">
        <v>5.6211859999999998</v>
      </c>
      <c r="I4009" s="16">
        <v>47076387</v>
      </c>
      <c r="J4009" s="71">
        <v>-9.1574000000000003E-2</v>
      </c>
      <c r="K4009" s="71">
        <v>0.82912549999999996</v>
      </c>
      <c r="L4009" s="16">
        <v>-2.800824</v>
      </c>
      <c r="M4009" s="16">
        <v>-0.62444500000000003</v>
      </c>
      <c r="N4009" s="16">
        <v>-1.213738</v>
      </c>
      <c r="O4009" s="16">
        <v>-1.2246459999999999</v>
      </c>
      <c r="P4009" s="16">
        <v>-1.2528790000000001</v>
      </c>
      <c r="Q4009" s="16">
        <v>-1.9603409999999999</v>
      </c>
      <c r="R4009" s="16">
        <v>0.1152</v>
      </c>
      <c r="S4009" s="16">
        <v>3.5E-4</v>
      </c>
      <c r="T4009" s="16">
        <v>0</v>
      </c>
      <c r="U4009" s="16">
        <v>1.583</v>
      </c>
      <c r="V4009" s="16">
        <v>10.37</v>
      </c>
      <c r="W4009" s="16">
        <v>0.9</v>
      </c>
      <c r="X4009" s="16">
        <v>364.80399999999997</v>
      </c>
      <c r="Y4009" s="16">
        <v>16.9956</v>
      </c>
      <c r="Z4009" s="16">
        <v>1.44E-2</v>
      </c>
      <c r="AA4009" s="16">
        <v>0.36403049999999998</v>
      </c>
      <c r="AB4009" s="16">
        <v>1.02</v>
      </c>
      <c r="AC4009" s="16">
        <v>0</v>
      </c>
      <c r="AD4009" s="16">
        <v>30.504999999999999</v>
      </c>
      <c r="AE4009" s="16">
        <v>2.0899999999999998E-2</v>
      </c>
      <c r="AF4009" s="16">
        <v>3.1899999999999998E-2</v>
      </c>
      <c r="AG4009" s="16">
        <v>12485.3</v>
      </c>
      <c r="AH4009" s="16">
        <v>1.9E-3</v>
      </c>
      <c r="AI4009" s="16">
        <v>22.7</v>
      </c>
      <c r="AJ4009" s="16">
        <v>47.1</v>
      </c>
      <c r="AK4009" s="16">
        <v>-1.8389</v>
      </c>
      <c r="AL4009" s="16">
        <v>-1.5661</v>
      </c>
      <c r="AM4009" s="16">
        <v>-1.9605999999999999</v>
      </c>
      <c r="AN4009" s="16">
        <v>-2.5806</v>
      </c>
      <c r="AO4009" s="16">
        <v>-2.1101999999999999</v>
      </c>
      <c r="AP4009" s="16">
        <v>-1.9474</v>
      </c>
      <c r="AR4009" s="16">
        <f t="shared" si="155"/>
        <v>0</v>
      </c>
      <c r="AS4009" s="5">
        <f t="shared" si="154"/>
        <v>6.8052000000000223E-2</v>
      </c>
    </row>
    <row r="4010" spans="1:45" x14ac:dyDescent="0.25">
      <c r="A4010" s="16" t="s">
        <v>408</v>
      </c>
      <c r="B4010" s="16" t="s">
        <v>166</v>
      </c>
      <c r="C4010" s="16" t="s">
        <v>243</v>
      </c>
      <c r="D4010" s="16">
        <v>2001</v>
      </c>
      <c r="E4010" s="16" t="s">
        <v>1430</v>
      </c>
      <c r="F4010" s="16" t="s">
        <v>590</v>
      </c>
      <c r="G4010" s="10">
        <v>263.05099999999999</v>
      </c>
      <c r="H4010" s="73">
        <v>5.572349</v>
      </c>
      <c r="I4010" s="16">
        <v>48394338</v>
      </c>
      <c r="J4010" s="71">
        <v>-4.0349999999999997E-2</v>
      </c>
      <c r="K4010" s="71">
        <v>0.7963363</v>
      </c>
      <c r="L4010" s="16">
        <v>-2.7361239999999998</v>
      </c>
      <c r="M4010" s="16">
        <v>-0.62387769999999998</v>
      </c>
      <c r="N4010" s="16">
        <v>-1.2019359999999999</v>
      </c>
      <c r="O4010" s="16">
        <v>-1.2689729999999999</v>
      </c>
      <c r="P4010" s="16">
        <v>-1.2440389999999999</v>
      </c>
      <c r="Q4010" s="16">
        <v>-1.7839419999999999</v>
      </c>
      <c r="R4010" s="16">
        <v>0.1152</v>
      </c>
      <c r="S4010" s="16">
        <v>5.0000000000000001E-4</v>
      </c>
      <c r="T4010" s="16">
        <v>0</v>
      </c>
      <c r="U4010" s="16">
        <v>1.5891</v>
      </c>
      <c r="V4010" s="16">
        <v>10.54</v>
      </c>
      <c r="W4010" s="16">
        <v>0.89800000000000002</v>
      </c>
      <c r="X4010" s="16">
        <v>365.99900000000002</v>
      </c>
      <c r="Y4010" s="16">
        <v>18.1416</v>
      </c>
      <c r="Z4010" s="16">
        <v>1.49E-2</v>
      </c>
      <c r="AA4010" s="16">
        <v>0.56967610000000002</v>
      </c>
      <c r="AB4010" s="16">
        <v>1.02</v>
      </c>
      <c r="AC4010" s="16">
        <v>0</v>
      </c>
      <c r="AD4010" s="16">
        <v>25.21</v>
      </c>
      <c r="AE4010" s="16">
        <v>2.07E-2</v>
      </c>
      <c r="AF4010" s="16">
        <v>0.31140000000000001</v>
      </c>
      <c r="AG4010" s="16">
        <v>12091.2</v>
      </c>
      <c r="AH4010" s="16">
        <v>4.5999999999999999E-3</v>
      </c>
      <c r="AI4010" s="16">
        <v>23.1</v>
      </c>
      <c r="AJ4010" s="16">
        <v>47.5</v>
      </c>
      <c r="AK4010" s="16">
        <v>-1.7519</v>
      </c>
      <c r="AL4010" s="16">
        <v>-1.413</v>
      </c>
      <c r="AM4010" s="16">
        <v>-1.8512</v>
      </c>
      <c r="AN4010" s="16">
        <v>-2.3376000000000001</v>
      </c>
      <c r="AO4010" s="16">
        <v>-1.8083</v>
      </c>
      <c r="AP4010" s="16">
        <v>-1.8213999999999999</v>
      </c>
      <c r="AR4010" s="16">
        <f t="shared" si="155"/>
        <v>0</v>
      </c>
      <c r="AS4010" s="5">
        <f t="shared" si="154"/>
        <v>6.4700000000000202E-2</v>
      </c>
    </row>
    <row r="4011" spans="1:45" x14ac:dyDescent="0.25">
      <c r="A4011" s="16" t="s">
        <v>408</v>
      </c>
      <c r="B4011" s="16" t="s">
        <v>166</v>
      </c>
      <c r="C4011" s="16" t="s">
        <v>243</v>
      </c>
      <c r="D4011" s="16">
        <v>2002</v>
      </c>
      <c r="E4011" s="16" t="s">
        <v>1431</v>
      </c>
      <c r="F4011" s="16" t="s">
        <v>590</v>
      </c>
      <c r="G4011" s="10">
        <v>262.97300000000001</v>
      </c>
      <c r="H4011" s="73">
        <v>5.5720510000000001</v>
      </c>
      <c r="I4011" s="16">
        <v>49835756</v>
      </c>
      <c r="J4011" s="71">
        <v>5.6151999999999999E-3</v>
      </c>
      <c r="K4011" s="71">
        <v>0.80082050000000005</v>
      </c>
      <c r="L4011" s="16">
        <v>-2.6394540000000002</v>
      </c>
      <c r="M4011" s="16">
        <v>-0.62463409999999997</v>
      </c>
      <c r="N4011" s="16">
        <v>-1.192366</v>
      </c>
      <c r="O4011" s="16">
        <v>-1.2413909999999999</v>
      </c>
      <c r="P4011" s="16">
        <v>-1.2346680000000001</v>
      </c>
      <c r="Q4011" s="16">
        <v>-1.6075600000000001</v>
      </c>
      <c r="R4011" s="16">
        <v>0.1152</v>
      </c>
      <c r="S4011" s="16">
        <v>2.9999999999999997E-4</v>
      </c>
      <c r="T4011" s="16">
        <v>0</v>
      </c>
      <c r="U4011" s="16">
        <v>1.5951</v>
      </c>
      <c r="V4011" s="16">
        <v>10.71</v>
      </c>
      <c r="W4011" s="16">
        <v>0.89600000000000002</v>
      </c>
      <c r="X4011" s="16">
        <v>366.84699999999998</v>
      </c>
      <c r="Y4011" s="16">
        <v>19.287500000000001</v>
      </c>
      <c r="Z4011" s="16">
        <v>1.61E-2</v>
      </c>
      <c r="AA4011" s="16">
        <v>0.56773419999999997</v>
      </c>
      <c r="AB4011" s="16">
        <v>1.02</v>
      </c>
      <c r="AC4011" s="16">
        <v>0</v>
      </c>
      <c r="AD4011" s="16">
        <v>25.26</v>
      </c>
      <c r="AE4011" s="16">
        <v>2.0199999999999999E-2</v>
      </c>
      <c r="AF4011" s="16">
        <v>1.1309</v>
      </c>
      <c r="AG4011" s="16">
        <v>12000.8</v>
      </c>
      <c r="AH4011" s="16">
        <v>4.4000000000000003E-3</v>
      </c>
      <c r="AI4011" s="16">
        <v>23.5</v>
      </c>
      <c r="AJ4011" s="16">
        <v>47.9</v>
      </c>
      <c r="AK4011" s="16">
        <v>-1.665</v>
      </c>
      <c r="AL4011" s="16">
        <v>-1.2599</v>
      </c>
      <c r="AM4011" s="16">
        <v>-1.7418</v>
      </c>
      <c r="AN4011" s="16">
        <v>-2.0945999999999998</v>
      </c>
      <c r="AO4011" s="16">
        <v>-1.5063</v>
      </c>
      <c r="AP4011" s="16">
        <v>-1.6955</v>
      </c>
      <c r="AR4011" s="16">
        <f t="shared" si="155"/>
        <v>0</v>
      </c>
      <c r="AS4011" s="5">
        <f t="shared" si="154"/>
        <v>9.666999999999959E-2</v>
      </c>
    </row>
    <row r="4012" spans="1:45" x14ac:dyDescent="0.25">
      <c r="A4012" s="16" t="s">
        <v>408</v>
      </c>
      <c r="B4012" s="16" t="s">
        <v>166</v>
      </c>
      <c r="C4012" s="16" t="s">
        <v>243</v>
      </c>
      <c r="D4012" s="16">
        <v>2003</v>
      </c>
      <c r="E4012" s="16" t="s">
        <v>1415</v>
      </c>
      <c r="F4012" s="16" t="s">
        <v>590</v>
      </c>
      <c r="G4012" s="10">
        <v>269.24400000000003</v>
      </c>
      <c r="H4012" s="73">
        <v>5.5956169999999998</v>
      </c>
      <c r="I4012" s="16">
        <v>51390033</v>
      </c>
      <c r="J4012" s="71">
        <v>2.9605599999999999E-2</v>
      </c>
      <c r="K4012" s="71">
        <v>0.8248837</v>
      </c>
      <c r="L4012" s="16">
        <v>-2.5772110000000001</v>
      </c>
      <c r="M4012" s="16">
        <v>-0.62482320000000002</v>
      </c>
      <c r="N4012" s="16">
        <v>-1.1772849999999999</v>
      </c>
      <c r="O4012" s="16">
        <v>-1.13605</v>
      </c>
      <c r="P4012" s="16">
        <v>-1.2231160000000001</v>
      </c>
      <c r="Q4012" s="16">
        <v>-1.604152</v>
      </c>
      <c r="R4012" s="16">
        <v>0.1152</v>
      </c>
      <c r="S4012" s="16">
        <v>2.5000000000000001E-4</v>
      </c>
      <c r="T4012" s="16">
        <v>0</v>
      </c>
      <c r="U4012" s="16">
        <v>1.6012</v>
      </c>
      <c r="V4012" s="16">
        <v>10.88</v>
      </c>
      <c r="W4012" s="16">
        <v>0.89400000000000002</v>
      </c>
      <c r="X4012" s="16">
        <v>368.55599999999998</v>
      </c>
      <c r="Y4012" s="16">
        <v>20.433499999999999</v>
      </c>
      <c r="Z4012" s="16">
        <v>1.77E-2</v>
      </c>
      <c r="AA4012" s="16">
        <v>0.33936870000000002</v>
      </c>
      <c r="AB4012" s="16">
        <v>1.02</v>
      </c>
      <c r="AC4012" s="16">
        <v>0</v>
      </c>
      <c r="AD4012" s="16">
        <v>31.14</v>
      </c>
      <c r="AE4012" s="16">
        <v>1.9099999999999999E-2</v>
      </c>
      <c r="AF4012" s="16">
        <v>2.4449000000000001</v>
      </c>
      <c r="AG4012" s="16">
        <v>11720</v>
      </c>
      <c r="AH4012" s="16">
        <v>6.8999999999999999E-3</v>
      </c>
      <c r="AI4012" s="16">
        <v>24</v>
      </c>
      <c r="AJ4012" s="16">
        <v>48.2</v>
      </c>
      <c r="AK4012" s="16">
        <v>-1.6140000000000001</v>
      </c>
      <c r="AL4012" s="16">
        <v>-1.4068000000000001</v>
      </c>
      <c r="AM4012" s="16">
        <v>-1.6137999999999999</v>
      </c>
      <c r="AN4012" s="16">
        <v>-2.0794999999999999</v>
      </c>
      <c r="AO4012" s="16">
        <v>-1.5031000000000001</v>
      </c>
      <c r="AP4012" s="16">
        <v>-1.7317</v>
      </c>
      <c r="AR4012" s="16">
        <f t="shared" si="155"/>
        <v>0</v>
      </c>
      <c r="AS4012" s="5">
        <f t="shared" si="154"/>
        <v>6.2243000000000048E-2</v>
      </c>
    </row>
    <row r="4013" spans="1:45" x14ac:dyDescent="0.25">
      <c r="A4013" s="16" t="s">
        <v>408</v>
      </c>
      <c r="B4013" s="16" t="s">
        <v>166</v>
      </c>
      <c r="C4013" s="16" t="s">
        <v>243</v>
      </c>
      <c r="D4013" s="16">
        <v>2004</v>
      </c>
      <c r="E4013" s="16" t="s">
        <v>1435</v>
      </c>
      <c r="F4013" s="16" t="s">
        <v>590</v>
      </c>
      <c r="G4013" s="10">
        <v>278.47699999999998</v>
      </c>
      <c r="H4013" s="73">
        <v>5.6293340000000001</v>
      </c>
      <c r="I4013" s="16">
        <v>53034217</v>
      </c>
      <c r="J4013" s="71">
        <v>4.0621900000000002E-2</v>
      </c>
      <c r="K4013" s="71">
        <v>0.85908189999999995</v>
      </c>
      <c r="L4013" s="16">
        <v>-2.5595479999999999</v>
      </c>
      <c r="M4013" s="16">
        <v>-0.54135690000000003</v>
      </c>
      <c r="N4013" s="16">
        <v>-1.1815910000000001</v>
      </c>
      <c r="O4013" s="16">
        <v>-1.133446</v>
      </c>
      <c r="P4013" s="16">
        <v>-1.212099</v>
      </c>
      <c r="Q4013" s="16">
        <v>-1.6575</v>
      </c>
      <c r="R4013" s="16">
        <v>0.26779999999999998</v>
      </c>
      <c r="S4013" s="16">
        <v>2.9999999999999997E-4</v>
      </c>
      <c r="T4013" s="16">
        <v>0</v>
      </c>
      <c r="U4013" s="16">
        <v>1.6073</v>
      </c>
      <c r="V4013" s="16">
        <v>11.05</v>
      </c>
      <c r="W4013" s="16">
        <v>0.89200000000000002</v>
      </c>
      <c r="X4013" s="16">
        <v>367.22699999999998</v>
      </c>
      <c r="Y4013" s="16">
        <v>19.9771</v>
      </c>
      <c r="Z4013" s="16">
        <v>1.9900000000000001E-2</v>
      </c>
      <c r="AA4013" s="16">
        <v>0.31490089999999998</v>
      </c>
      <c r="AB4013" s="16">
        <v>1.02</v>
      </c>
      <c r="AC4013" s="16">
        <v>0</v>
      </c>
      <c r="AD4013" s="16">
        <v>31.77</v>
      </c>
      <c r="AE4013" s="16">
        <v>2.01E-2</v>
      </c>
      <c r="AF4013" s="16">
        <v>3.7928000000000002</v>
      </c>
      <c r="AG4013" s="16">
        <v>13042.5</v>
      </c>
      <c r="AH4013" s="16">
        <v>5.1000000000000004E-3</v>
      </c>
      <c r="AI4013" s="16">
        <v>24.4</v>
      </c>
      <c r="AJ4013" s="16">
        <v>48.6</v>
      </c>
      <c r="AK4013" s="16">
        <v>-1.7251000000000001</v>
      </c>
      <c r="AL4013" s="16">
        <v>-1.4311</v>
      </c>
      <c r="AM4013" s="16">
        <v>-1.4479</v>
      </c>
      <c r="AN4013" s="16">
        <v>-2.3881000000000001</v>
      </c>
      <c r="AO4013" s="16">
        <v>-1.5935999999999999</v>
      </c>
      <c r="AP4013" s="16">
        <v>-1.7042999999999999</v>
      </c>
      <c r="AR4013" s="16">
        <f t="shared" si="155"/>
        <v>0</v>
      </c>
      <c r="AS4013" s="5">
        <f t="shared" si="154"/>
        <v>1.7663000000000206E-2</v>
      </c>
    </row>
    <row r="4014" spans="1:45" x14ac:dyDescent="0.25">
      <c r="A4014" s="16" t="s">
        <v>408</v>
      </c>
      <c r="B4014" s="16" t="s">
        <v>166</v>
      </c>
      <c r="C4014" s="16" t="s">
        <v>243</v>
      </c>
      <c r="D4014" s="16">
        <v>2005</v>
      </c>
      <c r="E4014" s="16" t="s">
        <v>1424</v>
      </c>
      <c r="F4014" s="16" t="s">
        <v>590</v>
      </c>
      <c r="G4014" s="10">
        <v>286.29199999999997</v>
      </c>
      <c r="H4014" s="73">
        <v>5.6570109999999998</v>
      </c>
      <c r="I4014" s="16">
        <v>54751476</v>
      </c>
      <c r="J4014" s="71">
        <v>3.2937599999999997E-2</v>
      </c>
      <c r="K4014" s="71">
        <v>0.88784920000000001</v>
      </c>
      <c r="L4014" s="16">
        <v>-2.5470570000000001</v>
      </c>
      <c r="M4014" s="16">
        <v>-0.65566029999999997</v>
      </c>
      <c r="N4014" s="16">
        <v>-1.179084</v>
      </c>
      <c r="O4014" s="16">
        <v>-1.0706739999999999</v>
      </c>
      <c r="P4014" s="16">
        <v>-1.201039</v>
      </c>
      <c r="Q4014" s="16">
        <v>-1.5954379999999999</v>
      </c>
      <c r="R4014" s="16">
        <v>5.8000000000000003E-2</v>
      </c>
      <c r="S4014" s="16">
        <v>3.5E-4</v>
      </c>
      <c r="T4014" s="16">
        <v>0</v>
      </c>
      <c r="U4014" s="16">
        <v>1.6133999999999999</v>
      </c>
      <c r="V4014" s="16">
        <v>11.22</v>
      </c>
      <c r="W4014" s="16">
        <v>0.89</v>
      </c>
      <c r="X4014" s="16">
        <v>366.96499999999997</v>
      </c>
      <c r="Y4014" s="16">
        <v>22.6812</v>
      </c>
      <c r="Z4014" s="16">
        <v>2.01E-2</v>
      </c>
      <c r="AA4014" s="16">
        <v>0.30266710000000002</v>
      </c>
      <c r="AB4014" s="16">
        <v>1.02</v>
      </c>
      <c r="AC4014" s="16">
        <v>0</v>
      </c>
      <c r="AD4014" s="16">
        <v>32.085000000000001</v>
      </c>
      <c r="AE4014" s="16">
        <v>1.9599999999999999E-2</v>
      </c>
      <c r="AF4014" s="16">
        <v>5.0827</v>
      </c>
      <c r="AG4014" s="16">
        <v>13182.5</v>
      </c>
      <c r="AH4014" s="16">
        <v>5.2500000000000003E-3</v>
      </c>
      <c r="AI4014" s="16">
        <v>24.8</v>
      </c>
      <c r="AJ4014" s="16">
        <v>49</v>
      </c>
      <c r="AK4014" s="16">
        <v>-1.5515000000000001</v>
      </c>
      <c r="AL4014" s="16">
        <v>-1.4246000000000001</v>
      </c>
      <c r="AM4014" s="16">
        <v>-1.5873999999999999</v>
      </c>
      <c r="AN4014" s="16">
        <v>-2.1661999999999999</v>
      </c>
      <c r="AO4014" s="16">
        <v>-1.6157999999999999</v>
      </c>
      <c r="AP4014" s="16">
        <v>-1.5677000000000001</v>
      </c>
      <c r="AR4014" s="16">
        <f t="shared" si="155"/>
        <v>0</v>
      </c>
      <c r="AS4014" s="5">
        <f t="shared" si="154"/>
        <v>1.2490999999999808E-2</v>
      </c>
    </row>
    <row r="4015" spans="1:45" x14ac:dyDescent="0.25">
      <c r="A4015" s="16" t="s">
        <v>408</v>
      </c>
      <c r="B4015" s="16" t="s">
        <v>166</v>
      </c>
      <c r="C4015" s="16" t="s">
        <v>243</v>
      </c>
      <c r="D4015" s="16">
        <v>2006</v>
      </c>
      <c r="E4015" s="16" t="s">
        <v>1413</v>
      </c>
      <c r="F4015" s="16" t="s">
        <v>590</v>
      </c>
      <c r="G4015" s="10">
        <v>291.971</v>
      </c>
      <c r="H4015" s="73">
        <v>5.6766560000000004</v>
      </c>
      <c r="I4015" s="16">
        <v>56543011</v>
      </c>
      <c r="J4015" s="71">
        <v>2.35233E-2</v>
      </c>
      <c r="K4015" s="71">
        <v>0.90898190000000001</v>
      </c>
      <c r="L4015" s="16">
        <v>-2.4881479999999998</v>
      </c>
      <c r="M4015" s="16">
        <v>-0.6545358</v>
      </c>
      <c r="N4015" s="16">
        <v>-1.195749</v>
      </c>
      <c r="O4015" s="16">
        <v>-0.99618450000000003</v>
      </c>
      <c r="P4015" s="16">
        <v>-1.186612</v>
      </c>
      <c r="Q4015" s="16">
        <v>-1.5380039999999999</v>
      </c>
      <c r="R4015" s="16">
        <v>6.1100000000000002E-2</v>
      </c>
      <c r="S4015" s="16">
        <v>2.0000000000000001E-4</v>
      </c>
      <c r="T4015" s="16">
        <v>0</v>
      </c>
      <c r="U4015" s="16">
        <v>1.6194999999999999</v>
      </c>
      <c r="V4015" s="16">
        <v>11.44</v>
      </c>
      <c r="W4015" s="16">
        <v>0.86799999999999999</v>
      </c>
      <c r="X4015" s="16">
        <v>363.71800000000002</v>
      </c>
      <c r="Y4015" s="16">
        <v>26.403500000000001</v>
      </c>
      <c r="Z4015" s="16">
        <v>2.3599999999999999E-2</v>
      </c>
      <c r="AA4015" s="16">
        <v>0.3385919</v>
      </c>
      <c r="AB4015" s="16">
        <v>1.02</v>
      </c>
      <c r="AC4015" s="16">
        <v>0</v>
      </c>
      <c r="AD4015" s="16">
        <v>31.16</v>
      </c>
      <c r="AE4015" s="16">
        <v>1.7399999999999999E-2</v>
      </c>
      <c r="AF4015" s="16">
        <v>7.9428000000000001</v>
      </c>
      <c r="AG4015" s="16">
        <v>13013</v>
      </c>
      <c r="AH4015" s="16">
        <v>5.1000000000000004E-3</v>
      </c>
      <c r="AI4015" s="16">
        <v>25.2</v>
      </c>
      <c r="AJ4015" s="16">
        <v>49.3</v>
      </c>
      <c r="AK4015" s="16">
        <v>-1.2806</v>
      </c>
      <c r="AL4015" s="16">
        <v>-1.4797</v>
      </c>
      <c r="AM4015" s="16">
        <v>-1.6480999999999999</v>
      </c>
      <c r="AN4015" s="16">
        <v>-2.2686000000000002</v>
      </c>
      <c r="AO4015" s="16">
        <v>-1.3106</v>
      </c>
      <c r="AP4015" s="16">
        <v>-1.6203000000000001</v>
      </c>
      <c r="AR4015" s="16">
        <f t="shared" si="155"/>
        <v>0</v>
      </c>
      <c r="AS4015" s="5">
        <f t="shared" si="154"/>
        <v>5.8909000000000322E-2</v>
      </c>
    </row>
    <row r="4016" spans="1:45" x14ac:dyDescent="0.25">
      <c r="A4016" s="16" t="s">
        <v>408</v>
      </c>
      <c r="B4016" s="16" t="s">
        <v>166</v>
      </c>
      <c r="C4016" s="16" t="s">
        <v>243</v>
      </c>
      <c r="D4016" s="16">
        <v>2007</v>
      </c>
      <c r="E4016" s="16" t="s">
        <v>1427</v>
      </c>
      <c r="F4016" s="16" t="s">
        <v>590</v>
      </c>
      <c r="G4016" s="10">
        <v>300.29199999999997</v>
      </c>
      <c r="H4016" s="73">
        <v>5.7047549999999996</v>
      </c>
      <c r="I4016" s="16">
        <v>58417562</v>
      </c>
      <c r="J4016" s="71">
        <v>3.0716899999999998E-2</v>
      </c>
      <c r="K4016" s="71">
        <v>0.93733630000000001</v>
      </c>
      <c r="L4016" s="16">
        <v>-2.424839</v>
      </c>
      <c r="M4016" s="16">
        <v>-0.61002400000000001</v>
      </c>
      <c r="N4016" s="16">
        <v>-1.1695500000000001</v>
      </c>
      <c r="O4016" s="16">
        <v>-0.97473290000000001</v>
      </c>
      <c r="P4016" s="16">
        <v>-1.1691210000000001</v>
      </c>
      <c r="Q4016" s="16">
        <v>-1.5045850000000001</v>
      </c>
      <c r="R4016" s="16">
        <v>0.13919999999999999</v>
      </c>
      <c r="S4016" s="16">
        <v>6.9999999999999999E-4</v>
      </c>
      <c r="T4016" s="16">
        <v>0</v>
      </c>
      <c r="U4016" s="16">
        <v>1.6254999999999999</v>
      </c>
      <c r="V4016" s="16">
        <v>11.66</v>
      </c>
      <c r="W4016" s="16">
        <v>0.84599999999999997</v>
      </c>
      <c r="X4016" s="16">
        <v>367.19299999999998</v>
      </c>
      <c r="Y4016" s="16">
        <v>26.453099999999999</v>
      </c>
      <c r="Z4016" s="16">
        <v>2.9700000000000001E-2</v>
      </c>
      <c r="AA4016" s="16">
        <v>0.31218220000000002</v>
      </c>
      <c r="AB4016" s="16">
        <v>1.02</v>
      </c>
      <c r="AC4016" s="16">
        <v>0</v>
      </c>
      <c r="AD4016" s="16">
        <v>31.84</v>
      </c>
      <c r="AE4016" s="16">
        <v>6.1000000000000004E-3</v>
      </c>
      <c r="AF4016" s="16">
        <v>11.526899999999999</v>
      </c>
      <c r="AG4016" s="16">
        <v>13126.1</v>
      </c>
      <c r="AH4016" s="16">
        <v>4.45E-3</v>
      </c>
      <c r="AI4016" s="16">
        <v>25.6</v>
      </c>
      <c r="AJ4016" s="16">
        <v>49.7</v>
      </c>
      <c r="AK4016" s="16">
        <v>-1.2576000000000001</v>
      </c>
      <c r="AL4016" s="16">
        <v>-1.2950999999999999</v>
      </c>
      <c r="AM4016" s="16">
        <v>-1.7776000000000001</v>
      </c>
      <c r="AN4016" s="16">
        <v>-2.2090999999999998</v>
      </c>
      <c r="AO4016" s="16">
        <v>-1.2601</v>
      </c>
      <c r="AP4016" s="16">
        <v>-1.6049</v>
      </c>
      <c r="AR4016" s="16">
        <f t="shared" si="155"/>
        <v>0</v>
      </c>
      <c r="AS4016" s="5">
        <f t="shared" si="154"/>
        <v>6.3308999999999838E-2</v>
      </c>
    </row>
    <row r="4017" spans="1:45" x14ac:dyDescent="0.25">
      <c r="A4017" s="16" t="s">
        <v>408</v>
      </c>
      <c r="B4017" s="16" t="s">
        <v>166</v>
      </c>
      <c r="C4017" s="16" t="s">
        <v>243</v>
      </c>
      <c r="D4017" s="16">
        <v>2008</v>
      </c>
      <c r="E4017" s="16" t="s">
        <v>1433</v>
      </c>
      <c r="F4017" s="16" t="s">
        <v>590</v>
      </c>
      <c r="G4017" s="10">
        <v>308.65300000000002</v>
      </c>
      <c r="H4017" s="73">
        <v>5.7322170000000003</v>
      </c>
      <c r="I4017" s="16">
        <v>60373608</v>
      </c>
      <c r="J4017" s="71">
        <v>2.97994E-2</v>
      </c>
      <c r="K4017" s="71">
        <v>0.96568860000000001</v>
      </c>
      <c r="L4017" s="16">
        <v>-2.3862109999999999</v>
      </c>
      <c r="M4017" s="16">
        <v>-0.63922389999999996</v>
      </c>
      <c r="N4017" s="16">
        <v>-1.1551929999999999</v>
      </c>
      <c r="O4017" s="16">
        <v>-0.93086369999999996</v>
      </c>
      <c r="P4017" s="16">
        <v>-1.147618</v>
      </c>
      <c r="Q4017" s="16">
        <v>-1.470655</v>
      </c>
      <c r="R4017" s="16">
        <v>8.5000000000000006E-2</v>
      </c>
      <c r="S4017" s="16">
        <v>8.0000000000000004E-4</v>
      </c>
      <c r="T4017" s="16">
        <v>0</v>
      </c>
      <c r="U4017" s="16">
        <v>1.6315999999999999</v>
      </c>
      <c r="V4017" s="16">
        <v>11.88</v>
      </c>
      <c r="W4017" s="16">
        <v>0.82399999999999995</v>
      </c>
      <c r="X4017" s="16">
        <v>368.81</v>
      </c>
      <c r="Y4017" s="16">
        <v>26.634699999999999</v>
      </c>
      <c r="Z4017" s="16">
        <v>3.44E-2</v>
      </c>
      <c r="AA4017" s="16">
        <v>0.22052530000000001</v>
      </c>
      <c r="AB4017" s="16">
        <v>1.02</v>
      </c>
      <c r="AC4017" s="16">
        <v>0</v>
      </c>
      <c r="AD4017" s="16">
        <v>34.200000000000003</v>
      </c>
      <c r="AE4017" s="16">
        <v>6.3399999999999998E-2</v>
      </c>
      <c r="AF4017" s="16">
        <v>16.895199999999999</v>
      </c>
      <c r="AG4017" s="16">
        <v>12171.3</v>
      </c>
      <c r="AH4017" s="16">
        <v>2.3E-3</v>
      </c>
      <c r="AI4017" s="16">
        <v>26</v>
      </c>
      <c r="AJ4017" s="16">
        <v>50</v>
      </c>
      <c r="AK4017" s="16">
        <v>-1.4461999999999999</v>
      </c>
      <c r="AL4017" s="16">
        <v>-1.1656</v>
      </c>
      <c r="AM4017" s="16">
        <v>-1.6956</v>
      </c>
      <c r="AN4017" s="16">
        <v>-2.024</v>
      </c>
      <c r="AO4017" s="16">
        <v>-1.302</v>
      </c>
      <c r="AP4017" s="16">
        <v>-1.5532999999999999</v>
      </c>
      <c r="AR4017" s="16">
        <f t="shared" si="155"/>
        <v>0</v>
      </c>
      <c r="AS4017" s="5">
        <f t="shared" si="154"/>
        <v>3.8628000000000107E-2</v>
      </c>
    </row>
    <row r="4018" spans="1:45" x14ac:dyDescent="0.25">
      <c r="A4018" s="16" t="s">
        <v>408</v>
      </c>
      <c r="B4018" s="16" t="s">
        <v>166</v>
      </c>
      <c r="C4018" s="16" t="s">
        <v>243</v>
      </c>
      <c r="D4018" s="16">
        <v>2009</v>
      </c>
      <c r="E4018" s="16" t="s">
        <v>1419</v>
      </c>
      <c r="F4018" s="16" t="s">
        <v>590</v>
      </c>
      <c r="G4018" s="10">
        <v>307.10899999999998</v>
      </c>
      <c r="H4018" s="73">
        <v>5.7272030000000003</v>
      </c>
      <c r="I4018" s="16">
        <v>62409435</v>
      </c>
      <c r="J4018" s="71">
        <v>-1.15412E-2</v>
      </c>
      <c r="K4018" s="71">
        <v>0.95460750000000005</v>
      </c>
      <c r="L4018" s="16">
        <v>-2.407775</v>
      </c>
      <c r="M4018" s="16">
        <v>-0.64370890000000003</v>
      </c>
      <c r="N4018" s="16">
        <v>-1.1636949999999999</v>
      </c>
      <c r="O4018" s="16">
        <v>-0.8915535</v>
      </c>
      <c r="P4018" s="16">
        <v>-1.1426970000000001</v>
      </c>
      <c r="Q4018" s="16">
        <v>-1.5554300000000001</v>
      </c>
      <c r="R4018" s="16">
        <v>7.9899999999999999E-2</v>
      </c>
      <c r="S4018" s="16">
        <v>3.5E-4</v>
      </c>
      <c r="T4018" s="16">
        <v>0</v>
      </c>
      <c r="U4018" s="16">
        <v>1.6376999999999999</v>
      </c>
      <c r="V4018" s="16">
        <v>12.1</v>
      </c>
      <c r="W4018" s="16">
        <v>0.80200000000000005</v>
      </c>
      <c r="X4018" s="16">
        <v>366.84300000000002</v>
      </c>
      <c r="Y4018" s="16">
        <v>26.840800000000002</v>
      </c>
      <c r="Z4018" s="16">
        <v>5.91E-2</v>
      </c>
      <c r="AA4018" s="16">
        <v>0.2537315</v>
      </c>
      <c r="AB4018" s="16">
        <v>1.02</v>
      </c>
      <c r="AC4018" s="16">
        <v>0</v>
      </c>
      <c r="AD4018" s="16">
        <v>33.344999999999999</v>
      </c>
      <c r="AE4018" s="16">
        <v>7.0000000000000007E-2</v>
      </c>
      <c r="AF4018" s="16">
        <v>15.637499999999999</v>
      </c>
      <c r="AG4018" s="16">
        <v>12262.5</v>
      </c>
      <c r="AH4018" s="16">
        <v>5.8999999999999999E-3</v>
      </c>
      <c r="AI4018" s="16">
        <v>26.4</v>
      </c>
      <c r="AJ4018" s="16">
        <v>50.4</v>
      </c>
      <c r="AK4018" s="16">
        <v>-1.4476</v>
      </c>
      <c r="AL4018" s="16">
        <v>-1.3643000000000001</v>
      </c>
      <c r="AM4018" s="16">
        <v>-1.7043999999999999</v>
      </c>
      <c r="AN4018" s="16">
        <v>-1.9873000000000001</v>
      </c>
      <c r="AO4018" s="16">
        <v>-1.5294000000000001</v>
      </c>
      <c r="AP4018" s="16">
        <v>-1.6288</v>
      </c>
      <c r="AR4018" s="16">
        <f t="shared" si="155"/>
        <v>0</v>
      </c>
      <c r="AS4018" s="5">
        <f t="shared" si="154"/>
        <v>-2.1564000000000139E-2</v>
      </c>
    </row>
    <row r="4019" spans="1:45" x14ac:dyDescent="0.25">
      <c r="A4019" s="16" t="s">
        <v>408</v>
      </c>
      <c r="B4019" s="16" t="s">
        <v>166</v>
      </c>
      <c r="C4019" s="16" t="s">
        <v>243</v>
      </c>
      <c r="D4019" s="16">
        <v>2010</v>
      </c>
      <c r="E4019" s="16" t="s">
        <v>1436</v>
      </c>
      <c r="F4019" s="16" t="s">
        <v>590</v>
      </c>
      <c r="G4019" s="10">
        <v>318.07600000000002</v>
      </c>
      <c r="H4019" s="73">
        <v>5.7622900000000001</v>
      </c>
      <c r="I4019" s="16">
        <v>64523263</v>
      </c>
      <c r="J4019" s="71">
        <v>2.6018599999999999E-2</v>
      </c>
      <c r="K4019" s="71">
        <v>0.97977099999999995</v>
      </c>
      <c r="L4019" s="16">
        <v>-2.402298</v>
      </c>
      <c r="M4019" s="16">
        <v>-0.62463409999999997</v>
      </c>
      <c r="N4019" s="16">
        <v>-1.137435</v>
      </c>
      <c r="O4019" s="16">
        <v>-0.88462350000000001</v>
      </c>
      <c r="P4019" s="16">
        <v>-1.1272180000000001</v>
      </c>
      <c r="Q4019" s="16">
        <v>-1.6134500000000001</v>
      </c>
      <c r="R4019" s="16">
        <v>0.1152</v>
      </c>
      <c r="S4019" s="16">
        <v>2.9999999999999997E-4</v>
      </c>
      <c r="T4019" s="16">
        <v>0</v>
      </c>
      <c r="U4019" s="16">
        <v>1.6024</v>
      </c>
      <c r="V4019" s="16">
        <v>12.32</v>
      </c>
      <c r="W4019" s="16">
        <v>0.78</v>
      </c>
      <c r="X4019" s="16">
        <v>371.00900000000001</v>
      </c>
      <c r="Y4019" s="16">
        <v>26.8599</v>
      </c>
      <c r="Z4019" s="16">
        <v>7.2800000000000004E-2</v>
      </c>
      <c r="AA4019" s="16">
        <v>0.30985200000000002</v>
      </c>
      <c r="AB4019" s="16">
        <v>1.02</v>
      </c>
      <c r="AC4019" s="16">
        <v>0</v>
      </c>
      <c r="AD4019" s="16">
        <v>31.9</v>
      </c>
      <c r="AE4019" s="16">
        <v>6.7500000000000004E-2</v>
      </c>
      <c r="AF4019" s="16">
        <v>19.006499999999999</v>
      </c>
      <c r="AG4019" s="16">
        <v>11952</v>
      </c>
      <c r="AH4019" s="16">
        <v>4.7999999999999996E-3</v>
      </c>
      <c r="AI4019" s="16">
        <v>26.8</v>
      </c>
      <c r="AJ4019" s="16">
        <v>50.7</v>
      </c>
      <c r="AK4019" s="16">
        <v>-1.4449000000000001</v>
      </c>
      <c r="AL4019" s="16">
        <v>-1.4187000000000001</v>
      </c>
      <c r="AM4019" s="16">
        <v>-1.7363</v>
      </c>
      <c r="AN4019" s="16">
        <v>-2.2229999999999999</v>
      </c>
      <c r="AO4019" s="16">
        <v>-1.5838000000000001</v>
      </c>
      <c r="AP4019" s="16">
        <v>-1.6123000000000001</v>
      </c>
      <c r="AR4019" s="16">
        <f t="shared" si="155"/>
        <v>0</v>
      </c>
      <c r="AS4019" s="5">
        <f t="shared" si="154"/>
        <v>5.4769999999999541E-3</v>
      </c>
    </row>
    <row r="4020" spans="1:45" x14ac:dyDescent="0.25">
      <c r="A4020" s="16" t="s">
        <v>408</v>
      </c>
      <c r="B4020" s="16" t="s">
        <v>166</v>
      </c>
      <c r="C4020" s="16" t="s">
        <v>243</v>
      </c>
      <c r="D4020" s="16">
        <v>2011</v>
      </c>
      <c r="E4020" s="16" t="s">
        <v>1417</v>
      </c>
      <c r="F4020" s="16" t="s">
        <v>590</v>
      </c>
      <c r="G4020" s="10">
        <v>328.75099999999998</v>
      </c>
      <c r="H4020" s="73">
        <v>5.7953000000000001</v>
      </c>
      <c r="I4020" s="16">
        <v>66713597</v>
      </c>
      <c r="J4020" s="71">
        <v>2.04365E-2</v>
      </c>
      <c r="K4020" s="71">
        <v>1</v>
      </c>
      <c r="L4020" s="16">
        <v>-2.3428420000000001</v>
      </c>
      <c r="M4020" s="16">
        <v>-0.62312129999999999</v>
      </c>
      <c r="N4020" s="16">
        <v>-1.120857</v>
      </c>
      <c r="O4020" s="16">
        <v>-0.80846640000000003</v>
      </c>
      <c r="P4020" s="16">
        <v>-1.104031</v>
      </c>
      <c r="Q4020" s="16">
        <v>-1.600932</v>
      </c>
      <c r="R4020" s="16">
        <v>0.1152</v>
      </c>
      <c r="S4020" s="16">
        <v>6.9999999999999999E-4</v>
      </c>
      <c r="T4020" s="16">
        <v>0</v>
      </c>
      <c r="U4020" s="16">
        <v>1.6498999999999999</v>
      </c>
      <c r="V4020" s="16">
        <v>12.776</v>
      </c>
      <c r="W4020" s="16">
        <v>0.76400000000000001</v>
      </c>
      <c r="X4020" s="16">
        <v>371.43900000000002</v>
      </c>
      <c r="Y4020" s="16">
        <v>29.447099999999999</v>
      </c>
      <c r="Z4020" s="16">
        <v>6.9599999999999995E-2</v>
      </c>
      <c r="AA4020" s="16">
        <v>0.23217660000000001</v>
      </c>
      <c r="AB4020" s="16">
        <v>1.02</v>
      </c>
      <c r="AC4020" s="16">
        <v>0</v>
      </c>
      <c r="AD4020" s="16">
        <v>33.9</v>
      </c>
      <c r="AE4020" s="16">
        <v>8.9099999999999999E-2</v>
      </c>
      <c r="AF4020" s="16">
        <v>24.471299999999999</v>
      </c>
      <c r="AG4020" s="16">
        <v>11566</v>
      </c>
      <c r="AH4020" s="16">
        <v>3.8E-3</v>
      </c>
      <c r="AI4020" s="16">
        <v>27.2</v>
      </c>
      <c r="AJ4020" s="16">
        <v>51.1</v>
      </c>
      <c r="AK4020" s="16">
        <v>-1.5175000000000001</v>
      </c>
      <c r="AL4020" s="16">
        <v>-1.3959999999999999</v>
      </c>
      <c r="AM4020" s="16">
        <v>-1.6771</v>
      </c>
      <c r="AN4020" s="16">
        <v>-2.2324999999999999</v>
      </c>
      <c r="AO4020" s="16">
        <v>-1.5196000000000001</v>
      </c>
      <c r="AP4020" s="16">
        <v>-1.6081000000000001</v>
      </c>
      <c r="AR4020" s="16">
        <f t="shared" si="155"/>
        <v>0</v>
      </c>
      <c r="AS4020" s="5">
        <f t="shared" si="154"/>
        <v>5.9455999999999953E-2</v>
      </c>
    </row>
    <row r="4021" spans="1:45" x14ac:dyDescent="0.25">
      <c r="A4021" s="16" t="s">
        <v>408</v>
      </c>
      <c r="B4021" s="16" t="s">
        <v>166</v>
      </c>
      <c r="C4021" s="16" t="s">
        <v>243</v>
      </c>
      <c r="D4021" s="16">
        <v>2012</v>
      </c>
      <c r="E4021" s="16" t="s">
        <v>1425</v>
      </c>
      <c r="F4021" s="16" t="s">
        <v>590</v>
      </c>
      <c r="G4021" s="10">
        <v>340.714</v>
      </c>
      <c r="H4021" s="73">
        <v>5.8310430000000002</v>
      </c>
      <c r="I4021" s="16">
        <v>68978682</v>
      </c>
      <c r="J4021" s="71">
        <v>3.48831E-2</v>
      </c>
      <c r="K4021" s="71">
        <v>1.0354989999999999</v>
      </c>
      <c r="L4021" s="16">
        <v>-2.290972</v>
      </c>
      <c r="M4021" s="16">
        <v>-0.6221759</v>
      </c>
      <c r="N4021" s="16">
        <v>-1.118771</v>
      </c>
      <c r="O4021" s="16">
        <v>-0.75372320000000004</v>
      </c>
      <c r="P4021" s="16">
        <v>-1.0806260000000001</v>
      </c>
      <c r="Q4021" s="16">
        <v>-1.5676190000000001</v>
      </c>
      <c r="R4021" s="16">
        <v>0.1152</v>
      </c>
      <c r="S4021" s="16">
        <v>9.5E-4</v>
      </c>
      <c r="T4021" s="16">
        <v>0</v>
      </c>
      <c r="U4021" s="16">
        <v>1.6558999999999999</v>
      </c>
      <c r="V4021" s="16">
        <v>13.231999999999999</v>
      </c>
      <c r="W4021" s="16">
        <v>0.748</v>
      </c>
      <c r="X4021" s="16">
        <v>370.28100000000001</v>
      </c>
      <c r="Y4021" s="16">
        <v>30.065100000000001</v>
      </c>
      <c r="Z4021" s="16">
        <v>7.4099999999999999E-2</v>
      </c>
      <c r="AA4021" s="16">
        <v>0.13508239999999999</v>
      </c>
      <c r="AB4021" s="16">
        <v>1.02</v>
      </c>
      <c r="AC4021" s="16">
        <v>0</v>
      </c>
      <c r="AD4021" s="16">
        <v>36.4</v>
      </c>
      <c r="AE4021" s="16">
        <v>9.06E-2</v>
      </c>
      <c r="AF4021" s="16">
        <v>30.580100000000002</v>
      </c>
      <c r="AG4021" s="16">
        <v>11318.6</v>
      </c>
      <c r="AH4021" s="16">
        <v>1.6999999999999999E-3</v>
      </c>
      <c r="AI4021" s="16">
        <v>27.6</v>
      </c>
      <c r="AJ4021" s="16">
        <v>51.4</v>
      </c>
      <c r="AK4021" s="16">
        <v>-1.5106999999999999</v>
      </c>
      <c r="AL4021" s="16">
        <v>-1.2981</v>
      </c>
      <c r="AM4021" s="16">
        <v>-1.6603000000000001</v>
      </c>
      <c r="AN4021" s="16">
        <v>-2.1368</v>
      </c>
      <c r="AO4021" s="16">
        <v>-1.4937</v>
      </c>
      <c r="AP4021" s="16">
        <v>-1.6476999999999999</v>
      </c>
      <c r="AR4021" s="16">
        <f t="shared" si="155"/>
        <v>0</v>
      </c>
      <c r="AS4021" s="5">
        <f t="shared" si="154"/>
        <v>5.1870000000000083E-2</v>
      </c>
    </row>
    <row r="4022" spans="1:45" x14ac:dyDescent="0.25">
      <c r="A4022" s="16" t="s">
        <v>408</v>
      </c>
      <c r="B4022" s="16" t="s">
        <v>166</v>
      </c>
      <c r="C4022" s="16" t="s">
        <v>243</v>
      </c>
      <c r="D4022" s="16">
        <v>2013</v>
      </c>
      <c r="E4022" s="16" t="s">
        <v>1414</v>
      </c>
      <c r="F4022" s="16" t="s">
        <v>590</v>
      </c>
      <c r="G4022" s="10">
        <v>357.57</v>
      </c>
      <c r="H4022" s="73">
        <v>5.8793319999999998</v>
      </c>
      <c r="I4022" s="16">
        <v>71316033</v>
      </c>
      <c r="J4022" s="71">
        <v>4.47655E-2</v>
      </c>
      <c r="K4022" s="71">
        <v>1.0829059999999999</v>
      </c>
      <c r="L4022" s="16">
        <v>-2.1966269999999999</v>
      </c>
      <c r="M4022" s="16">
        <v>-0.62312129999999999</v>
      </c>
      <c r="N4022" s="16">
        <v>-1.0494779999999999</v>
      </c>
      <c r="O4022" s="16">
        <v>-0.73532330000000001</v>
      </c>
      <c r="P4022" s="16">
        <v>-1.041396</v>
      </c>
      <c r="Q4022" s="16">
        <v>-1.4809509999999999</v>
      </c>
      <c r="R4022" s="16">
        <v>0.1152</v>
      </c>
      <c r="S4022" s="16">
        <v>6.9999999999999999E-4</v>
      </c>
      <c r="T4022" s="16">
        <v>0</v>
      </c>
      <c r="U4022" s="16">
        <v>2.2448000000000001</v>
      </c>
      <c r="V4022" s="16">
        <v>13.688000000000001</v>
      </c>
      <c r="W4022" s="16">
        <v>0.73199999999999998</v>
      </c>
      <c r="X4022" s="16">
        <v>370.05</v>
      </c>
      <c r="Y4022" s="16">
        <v>30.2987</v>
      </c>
      <c r="Z4022" s="16">
        <v>8.6199999999999999E-2</v>
      </c>
      <c r="AA4022" s="16">
        <v>0.16226879999999999</v>
      </c>
      <c r="AB4022" s="16">
        <v>1.02</v>
      </c>
      <c r="AC4022" s="16">
        <v>0</v>
      </c>
      <c r="AD4022" s="16">
        <v>35.700000000000003</v>
      </c>
      <c r="AE4022" s="16">
        <v>0</v>
      </c>
      <c r="AF4022" s="16">
        <v>41.816600000000001</v>
      </c>
      <c r="AG4022" s="16">
        <v>11890.6</v>
      </c>
      <c r="AH4022" s="16">
        <v>1.2999999999999999E-3</v>
      </c>
      <c r="AI4022" s="16">
        <v>27.9</v>
      </c>
      <c r="AJ4022" s="16">
        <v>51.8</v>
      </c>
      <c r="AK4022" s="16">
        <v>-1.4774</v>
      </c>
      <c r="AL4022" s="16">
        <v>-1.3025</v>
      </c>
      <c r="AM4022" s="16">
        <v>-1.4781</v>
      </c>
      <c r="AN4022" s="16">
        <v>-2.2332999999999998</v>
      </c>
      <c r="AO4022" s="16">
        <v>-1.2334000000000001</v>
      </c>
      <c r="AP4022" s="16">
        <v>-1.5556000000000001</v>
      </c>
      <c r="AR4022" s="16">
        <f t="shared" si="155"/>
        <v>0</v>
      </c>
      <c r="AS4022" s="5">
        <f t="shared" si="154"/>
        <v>9.4345000000000123E-2</v>
      </c>
    </row>
    <row r="4023" spans="1:45" x14ac:dyDescent="0.25">
      <c r="A4023" s="16" t="s">
        <v>408</v>
      </c>
      <c r="B4023" s="16" t="s">
        <v>166</v>
      </c>
      <c r="C4023" s="16" t="s">
        <v>243</v>
      </c>
      <c r="D4023" s="16">
        <v>2014</v>
      </c>
      <c r="E4023" s="16" t="s">
        <v>1421</v>
      </c>
      <c r="F4023" s="16" t="s">
        <v>590</v>
      </c>
      <c r="G4023" s="10">
        <v>378.791</v>
      </c>
      <c r="H4023" s="73">
        <v>5.936985</v>
      </c>
      <c r="I4023" s="16">
        <v>73722860</v>
      </c>
      <c r="J4023" s="71">
        <v>5.5696900000000001E-2</v>
      </c>
      <c r="K4023" s="71">
        <v>1.1449320000000001</v>
      </c>
      <c r="L4023" s="16">
        <v>-2.149991</v>
      </c>
      <c r="M4023" s="16">
        <v>-0.62406680000000003</v>
      </c>
      <c r="N4023" s="16">
        <v>-1.0893870000000001</v>
      </c>
      <c r="O4023" s="16">
        <v>-0.65853130000000004</v>
      </c>
      <c r="P4023" s="16">
        <v>-1.0007060000000001</v>
      </c>
      <c r="Q4023" s="16">
        <v>-1.4569879999999999</v>
      </c>
      <c r="R4023" s="16">
        <v>0.1152</v>
      </c>
      <c r="S4023" s="16">
        <v>4.4999999999999999E-4</v>
      </c>
      <c r="T4023" s="16">
        <v>0</v>
      </c>
      <c r="U4023" s="16">
        <v>1.6680999999999999</v>
      </c>
      <c r="V4023" s="16">
        <v>14.144</v>
      </c>
      <c r="W4023" s="16">
        <v>0.71599999999999997</v>
      </c>
      <c r="X4023" s="16">
        <v>371.916</v>
      </c>
      <c r="Y4023" s="16">
        <v>32.455300000000001</v>
      </c>
      <c r="Z4023" s="16">
        <v>8.7099999999999997E-2</v>
      </c>
      <c r="AA4023" s="16">
        <v>7.7991099999999994E-2</v>
      </c>
      <c r="AB4023" s="16">
        <v>1.02</v>
      </c>
      <c r="AC4023" s="16">
        <v>0</v>
      </c>
      <c r="AD4023" s="16">
        <v>37.869999999999997</v>
      </c>
      <c r="AE4023" s="16">
        <v>0</v>
      </c>
      <c r="AF4023" s="16">
        <v>53.493200000000002</v>
      </c>
      <c r="AG4023" s="16">
        <v>11122.8</v>
      </c>
      <c r="AH4023" s="16">
        <v>9.5E-4</v>
      </c>
      <c r="AI4023" s="16">
        <v>28.3</v>
      </c>
      <c r="AJ4023" s="16">
        <v>52.1</v>
      </c>
      <c r="AK4023" s="16">
        <v>-1.2989999999999999</v>
      </c>
      <c r="AL4023" s="16">
        <v>-1.2870999999999999</v>
      </c>
      <c r="AM4023" s="16">
        <v>-1.5671999999999999</v>
      </c>
      <c r="AN4023" s="16">
        <v>-2.1964999999999999</v>
      </c>
      <c r="AO4023" s="16">
        <v>-1.3606</v>
      </c>
      <c r="AP4023" s="16">
        <v>-1.429</v>
      </c>
      <c r="AR4023" s="16">
        <f t="shared" si="155"/>
        <v>0</v>
      </c>
      <c r="AS4023" s="5">
        <f t="shared" si="154"/>
        <v>4.66359999999999E-2</v>
      </c>
    </row>
    <row r="4024" spans="1:45" x14ac:dyDescent="0.25">
      <c r="A4024" s="16" t="s">
        <v>408</v>
      </c>
      <c r="B4024" s="16" t="s">
        <v>167</v>
      </c>
      <c r="C4024" s="16" t="s">
        <v>402</v>
      </c>
      <c r="D4024" s="16">
        <v>1985</v>
      </c>
      <c r="E4024" s="16" t="s">
        <v>4590</v>
      </c>
      <c r="F4024" s="16" t="s">
        <v>591</v>
      </c>
      <c r="G4024" s="10">
        <v>1113.96</v>
      </c>
      <c r="H4024" s="73">
        <v>7.0156739999999997</v>
      </c>
      <c r="I4024" s="16" t="s">
        <v>6700</v>
      </c>
      <c r="K4024" s="71">
        <v>0.63929590000000003</v>
      </c>
      <c r="L4024" s="16">
        <v>-2.3350200000000001</v>
      </c>
      <c r="M4024" s="16">
        <v>-0.6515242</v>
      </c>
      <c r="N4024" s="16">
        <v>-0.96925899999999998</v>
      </c>
      <c r="O4024" s="16">
        <v>-1.745746</v>
      </c>
      <c r="P4024" s="16">
        <v>-1.064398</v>
      </c>
      <c r="Q4024" s="16">
        <v>-0.74187959999999997</v>
      </c>
      <c r="R4024" s="16">
        <v>5.11E-2</v>
      </c>
      <c r="S4024" s="16">
        <v>1.6999999999999999E-3</v>
      </c>
      <c r="T4024" s="16">
        <v>2.9999999999999997E-4</v>
      </c>
      <c r="U4024" s="16">
        <v>4.1458000000000004</v>
      </c>
      <c r="V4024" s="16">
        <v>7.57</v>
      </c>
      <c r="W4024" s="16">
        <v>0.24</v>
      </c>
      <c r="X4024" s="16">
        <v>376.55399999999997</v>
      </c>
      <c r="Y4024" s="16">
        <v>29.6922</v>
      </c>
      <c r="Z4024" s="16">
        <v>7.7399999999999997E-2</v>
      </c>
      <c r="AA4024" s="16">
        <v>3.0463589999999998</v>
      </c>
      <c r="AB4024" s="16">
        <v>1.35</v>
      </c>
      <c r="AC4024" s="16">
        <v>46.22</v>
      </c>
      <c r="AD4024" s="16">
        <v>15.34</v>
      </c>
      <c r="AE4024" s="16">
        <v>0.6401</v>
      </c>
      <c r="AF4024" s="16">
        <v>0</v>
      </c>
      <c r="AG4024" s="16">
        <v>143503</v>
      </c>
      <c r="AH4024" s="16">
        <v>7.51E-2</v>
      </c>
      <c r="AI4024" s="16">
        <v>39.0291</v>
      </c>
      <c r="AJ4024" s="16">
        <v>44.182200000000002</v>
      </c>
      <c r="AK4024" s="16">
        <v>-0.80800000000000005</v>
      </c>
      <c r="AL4024" s="16">
        <v>-1.4033</v>
      </c>
      <c r="AM4024" s="16">
        <v>-1.2539</v>
      </c>
      <c r="AN4024" s="16">
        <v>-0.47260000000000002</v>
      </c>
      <c r="AO4024" s="16">
        <v>-0.2445</v>
      </c>
      <c r="AP4024" s="16">
        <v>-0.75700000000000001</v>
      </c>
      <c r="AR4024" s="16">
        <f t="shared" si="155"/>
        <v>1</v>
      </c>
      <c r="AS4024" s="5">
        <f t="shared" si="154"/>
        <v>0</v>
      </c>
    </row>
    <row r="4025" spans="1:45" x14ac:dyDescent="0.25">
      <c r="A4025" s="16" t="s">
        <v>408</v>
      </c>
      <c r="B4025" s="16" t="s">
        <v>167</v>
      </c>
      <c r="C4025" s="16" t="s">
        <v>402</v>
      </c>
      <c r="D4025" s="16">
        <v>1986</v>
      </c>
      <c r="E4025" s="16" t="s">
        <v>4597</v>
      </c>
      <c r="F4025" s="16" t="s">
        <v>591</v>
      </c>
      <c r="G4025" s="10">
        <v>1088.31</v>
      </c>
      <c r="H4025" s="73">
        <v>6.992381</v>
      </c>
      <c r="I4025" s="16" t="s">
        <v>6700</v>
      </c>
      <c r="J4025" s="71">
        <v>9.4931000000000008E-3</v>
      </c>
      <c r="K4025" s="71">
        <v>0.64539369999999996</v>
      </c>
      <c r="L4025" s="16">
        <v>-2.3505560000000001</v>
      </c>
      <c r="M4025" s="16">
        <v>-0.64872810000000003</v>
      </c>
      <c r="N4025" s="16">
        <v>-1.045766</v>
      </c>
      <c r="O4025" s="16">
        <v>-1.7313689999999999</v>
      </c>
      <c r="P4025" s="16">
        <v>-1.060257</v>
      </c>
      <c r="Q4025" s="16">
        <v>-0.72162789999999999</v>
      </c>
      <c r="R4025" s="16">
        <v>5.11E-2</v>
      </c>
      <c r="S4025" s="16">
        <v>1.6999999999999999E-3</v>
      </c>
      <c r="T4025" s="16">
        <v>5.9999999999999995E-4</v>
      </c>
      <c r="U4025" s="16">
        <v>3.339</v>
      </c>
      <c r="V4025" s="16">
        <v>9.2159999999999993</v>
      </c>
      <c r="W4025" s="16">
        <v>0.24</v>
      </c>
      <c r="X4025" s="16">
        <v>372.31299999999999</v>
      </c>
      <c r="Y4025" s="16">
        <v>30.757999999999999</v>
      </c>
      <c r="Z4025" s="16">
        <v>6.8500000000000005E-2</v>
      </c>
      <c r="AA4025" s="16">
        <v>3.0226679999999999</v>
      </c>
      <c r="AB4025" s="16">
        <v>1.35</v>
      </c>
      <c r="AC4025" s="16">
        <v>46.22</v>
      </c>
      <c r="AD4025" s="16">
        <v>15.95</v>
      </c>
      <c r="AE4025" s="16">
        <v>0.66990000000000005</v>
      </c>
      <c r="AF4025" s="16">
        <v>0</v>
      </c>
      <c r="AG4025" s="16">
        <v>135174</v>
      </c>
      <c r="AH4025" s="16">
        <v>7.46E-2</v>
      </c>
      <c r="AI4025" s="16">
        <v>39.174900000000001</v>
      </c>
      <c r="AJ4025" s="16">
        <v>44.859299999999998</v>
      </c>
      <c r="AK4025" s="16">
        <v>-0.78420000000000001</v>
      </c>
      <c r="AL4025" s="16">
        <v>-1.3676999999999999</v>
      </c>
      <c r="AM4025" s="16">
        <v>-1.2301</v>
      </c>
      <c r="AN4025" s="16">
        <v>-0.44109999999999999</v>
      </c>
      <c r="AO4025" s="16">
        <v>-0.25409999999999999</v>
      </c>
      <c r="AP4025" s="16">
        <v>-0.74319999999999997</v>
      </c>
      <c r="AR4025" s="16">
        <f t="shared" si="155"/>
        <v>1</v>
      </c>
      <c r="AS4025" s="5">
        <f t="shared" si="154"/>
        <v>-1.5535999999999994E-2</v>
      </c>
    </row>
    <row r="4026" spans="1:45" x14ac:dyDescent="0.25">
      <c r="A4026" s="16" t="s">
        <v>408</v>
      </c>
      <c r="B4026" s="16" t="s">
        <v>167</v>
      </c>
      <c r="C4026" s="16" t="s">
        <v>402</v>
      </c>
      <c r="D4026" s="16">
        <v>1987</v>
      </c>
      <c r="E4026" s="16" t="s">
        <v>4596</v>
      </c>
      <c r="F4026" s="16" t="s">
        <v>591</v>
      </c>
      <c r="G4026" s="10">
        <v>1084.9000000000001</v>
      </c>
      <c r="H4026" s="73">
        <v>6.9892390000000004</v>
      </c>
      <c r="I4026" s="16" t="s">
        <v>6700</v>
      </c>
      <c r="J4026" s="71">
        <v>5.6213000000000001E-3</v>
      </c>
      <c r="K4026" s="71">
        <v>0.64903180000000005</v>
      </c>
      <c r="L4026" s="16">
        <v>-2.3357749999999999</v>
      </c>
      <c r="M4026" s="16">
        <v>-0.65003840000000002</v>
      </c>
      <c r="N4026" s="16">
        <v>-1.0892820000000001</v>
      </c>
      <c r="O4026" s="16">
        <v>-1.669894</v>
      </c>
      <c r="P4026" s="16">
        <v>-1.06552</v>
      </c>
      <c r="Q4026" s="16">
        <v>-0.7013741</v>
      </c>
      <c r="R4026" s="16">
        <v>5.11E-2</v>
      </c>
      <c r="S4026" s="16">
        <v>1.6000000000000001E-3</v>
      </c>
      <c r="T4026" s="16">
        <v>5.0000000000000001E-4</v>
      </c>
      <c r="U4026" s="16">
        <v>2.6623000000000001</v>
      </c>
      <c r="V4026" s="16">
        <v>10.862</v>
      </c>
      <c r="W4026" s="16">
        <v>0.24</v>
      </c>
      <c r="X4026" s="16">
        <v>371.1</v>
      </c>
      <c r="Y4026" s="16">
        <v>31.823699999999999</v>
      </c>
      <c r="Z4026" s="16">
        <v>8.48E-2</v>
      </c>
      <c r="AA4026" s="16">
        <v>2.998977</v>
      </c>
      <c r="AB4026" s="16">
        <v>1.35</v>
      </c>
      <c r="AC4026" s="16">
        <v>46.22</v>
      </c>
      <c r="AD4026" s="16">
        <v>16.559999999999999</v>
      </c>
      <c r="AE4026" s="16">
        <v>0.70289999999999997</v>
      </c>
      <c r="AF4026" s="16">
        <v>0</v>
      </c>
      <c r="AG4026" s="16">
        <v>108592</v>
      </c>
      <c r="AH4026" s="16">
        <v>7.3800000000000004E-2</v>
      </c>
      <c r="AI4026" s="16">
        <v>39.320700000000002</v>
      </c>
      <c r="AJ4026" s="16">
        <v>45.536299999999997</v>
      </c>
      <c r="AK4026" s="16">
        <v>-0.76029999999999998</v>
      </c>
      <c r="AL4026" s="16">
        <v>-1.3321000000000001</v>
      </c>
      <c r="AM4026" s="16">
        <v>-1.2062999999999999</v>
      </c>
      <c r="AN4026" s="16">
        <v>-0.40970000000000001</v>
      </c>
      <c r="AO4026" s="16">
        <v>-0.26369999999999999</v>
      </c>
      <c r="AP4026" s="16">
        <v>-0.72940000000000005</v>
      </c>
      <c r="AR4026" s="16">
        <f t="shared" si="155"/>
        <v>1</v>
      </c>
      <c r="AS4026" s="5">
        <f t="shared" si="154"/>
        <v>1.4781000000000155E-2</v>
      </c>
    </row>
    <row r="4027" spans="1:45" x14ac:dyDescent="0.25">
      <c r="A4027" s="16" t="s">
        <v>408</v>
      </c>
      <c r="B4027" s="16" t="s">
        <v>167</v>
      </c>
      <c r="C4027" s="16" t="s">
        <v>402</v>
      </c>
      <c r="D4027" s="16">
        <v>1988</v>
      </c>
      <c r="E4027" s="16" t="s">
        <v>4613</v>
      </c>
      <c r="F4027" s="16" t="s">
        <v>591</v>
      </c>
      <c r="G4027" s="10">
        <v>1120.51</v>
      </c>
      <c r="H4027" s="73">
        <v>7.0215389999999998</v>
      </c>
      <c r="I4027" s="16" t="s">
        <v>6700</v>
      </c>
      <c r="J4027" s="71">
        <v>2.1350000000000001E-4</v>
      </c>
      <c r="K4027" s="71">
        <v>0.64917040000000004</v>
      </c>
      <c r="L4027" s="16">
        <v>-2.2485379999999999</v>
      </c>
      <c r="M4027" s="16">
        <v>-0.64817429999999998</v>
      </c>
      <c r="N4027" s="16">
        <v>-0.97926369999999996</v>
      </c>
      <c r="O4027" s="16">
        <v>-1.6164540000000001</v>
      </c>
      <c r="P4027" s="16">
        <v>-1.0567169999999999</v>
      </c>
      <c r="Q4027" s="16">
        <v>-0.68113939999999995</v>
      </c>
      <c r="R4027" s="16">
        <v>5.11E-2</v>
      </c>
      <c r="S4027" s="16">
        <v>1.6000000000000001E-3</v>
      </c>
      <c r="T4027" s="16">
        <v>6.9999999999999999E-4</v>
      </c>
      <c r="U4027" s="16">
        <v>3.4878</v>
      </c>
      <c r="V4027" s="16">
        <v>12.507999999999999</v>
      </c>
      <c r="W4027" s="16">
        <v>0.24</v>
      </c>
      <c r="X4027" s="16">
        <v>369.19099999999997</v>
      </c>
      <c r="Y4027" s="16">
        <v>32.889499999999998</v>
      </c>
      <c r="Z4027" s="16">
        <v>9.6799999999999997E-2</v>
      </c>
      <c r="AA4027" s="16">
        <v>2.9752860000000001</v>
      </c>
      <c r="AB4027" s="16">
        <v>1.35</v>
      </c>
      <c r="AC4027" s="16">
        <v>46.22</v>
      </c>
      <c r="AD4027" s="16">
        <v>17.170000000000002</v>
      </c>
      <c r="AE4027" s="16">
        <v>0.78549999999999998</v>
      </c>
      <c r="AF4027" s="16">
        <v>0</v>
      </c>
      <c r="AG4027" s="16">
        <v>108367</v>
      </c>
      <c r="AH4027" s="16">
        <v>7.2950000000000001E-2</v>
      </c>
      <c r="AI4027" s="16">
        <v>39.466500000000003</v>
      </c>
      <c r="AJ4027" s="16">
        <v>46.2134</v>
      </c>
      <c r="AK4027" s="16">
        <v>-0.73650000000000004</v>
      </c>
      <c r="AL4027" s="16">
        <v>-1.2966</v>
      </c>
      <c r="AM4027" s="16">
        <v>-1.1826000000000001</v>
      </c>
      <c r="AN4027" s="16">
        <v>-0.37819999999999998</v>
      </c>
      <c r="AO4027" s="16">
        <v>-0.2732</v>
      </c>
      <c r="AP4027" s="16">
        <v>-0.71560000000000001</v>
      </c>
      <c r="AR4027" s="16">
        <f t="shared" si="155"/>
        <v>1</v>
      </c>
      <c r="AS4027" s="5">
        <f t="shared" si="154"/>
        <v>8.7237000000000009E-2</v>
      </c>
    </row>
    <row r="4028" spans="1:45" x14ac:dyDescent="0.25">
      <c r="A4028" s="16" t="s">
        <v>408</v>
      </c>
      <c r="B4028" s="16" t="s">
        <v>167</v>
      </c>
      <c r="C4028" s="16" t="s">
        <v>402</v>
      </c>
      <c r="D4028" s="16">
        <v>1989</v>
      </c>
      <c r="E4028" s="16" t="s">
        <v>4609</v>
      </c>
      <c r="F4028" s="16" t="s">
        <v>591</v>
      </c>
      <c r="G4028" s="10">
        <v>1078.7</v>
      </c>
      <c r="H4028" s="73">
        <v>6.9835159999999998</v>
      </c>
      <c r="I4028" s="16" t="s">
        <v>6700</v>
      </c>
      <c r="J4028" s="71">
        <v>-8.0321999999999998E-3</v>
      </c>
      <c r="K4028" s="71">
        <v>0.64397700000000002</v>
      </c>
      <c r="L4028" s="16">
        <v>-2.2154919999999998</v>
      </c>
      <c r="M4028" s="16">
        <v>-0.64948450000000002</v>
      </c>
      <c r="N4028" s="16">
        <v>-0.95098450000000001</v>
      </c>
      <c r="O4028" s="16">
        <v>-1.5853109999999999</v>
      </c>
      <c r="P4028" s="16">
        <v>-1.0611219999999999</v>
      </c>
      <c r="Q4028" s="16">
        <v>-0.66090579999999999</v>
      </c>
      <c r="R4028" s="16">
        <v>5.11E-2</v>
      </c>
      <c r="S4028" s="16">
        <v>1.5E-3</v>
      </c>
      <c r="T4028" s="16">
        <v>5.9999999999999995E-4</v>
      </c>
      <c r="U4028" s="16">
        <v>3.3549000000000002</v>
      </c>
      <c r="V4028" s="16">
        <v>14.154</v>
      </c>
      <c r="W4028" s="16">
        <v>0.24</v>
      </c>
      <c r="X4028" s="16">
        <v>370.26900000000001</v>
      </c>
      <c r="Y4028" s="16">
        <v>33.955300000000001</v>
      </c>
      <c r="Z4028" s="16">
        <v>9.6799999999999997E-2</v>
      </c>
      <c r="AA4028" s="16">
        <v>2.9512070000000001</v>
      </c>
      <c r="AB4028" s="16">
        <v>1.35</v>
      </c>
      <c r="AC4028" s="16">
        <v>46.22</v>
      </c>
      <c r="AD4028" s="16">
        <v>17.79</v>
      </c>
      <c r="AE4028" s="16">
        <v>0.85980000000000001</v>
      </c>
      <c r="AF4028" s="16">
        <v>0</v>
      </c>
      <c r="AG4028" s="16">
        <v>82464</v>
      </c>
      <c r="AH4028" s="16">
        <v>7.2099999999999997E-2</v>
      </c>
      <c r="AI4028" s="16">
        <v>39.612299999999998</v>
      </c>
      <c r="AJ4028" s="16">
        <v>46.890500000000003</v>
      </c>
      <c r="AK4028" s="16">
        <v>-0.7127</v>
      </c>
      <c r="AL4028" s="16">
        <v>-1.2609999999999999</v>
      </c>
      <c r="AM4028" s="16">
        <v>-1.1588000000000001</v>
      </c>
      <c r="AN4028" s="16">
        <v>-0.34670000000000001</v>
      </c>
      <c r="AO4028" s="16">
        <v>-0.2828</v>
      </c>
      <c r="AP4028" s="16">
        <v>-0.70189999999999997</v>
      </c>
      <c r="AR4028" s="16">
        <f t="shared" si="155"/>
        <v>1</v>
      </c>
      <c r="AS4028" s="5">
        <f t="shared" si="154"/>
        <v>3.3046000000000131E-2</v>
      </c>
    </row>
    <row r="4029" spans="1:45" x14ac:dyDescent="0.25">
      <c r="A4029" s="16" t="s">
        <v>408</v>
      </c>
      <c r="B4029" s="16" t="s">
        <v>167</v>
      </c>
      <c r="C4029" s="16" t="s">
        <v>402</v>
      </c>
      <c r="D4029" s="16">
        <v>1990</v>
      </c>
      <c r="E4029" s="16" t="s">
        <v>4618</v>
      </c>
      <c r="F4029" s="16" t="s">
        <v>591</v>
      </c>
      <c r="G4029" s="10">
        <v>1044.97</v>
      </c>
      <c r="H4029" s="73">
        <v>6.9517439999999997</v>
      </c>
      <c r="I4029" s="16" t="s">
        <v>6700</v>
      </c>
      <c r="J4029" s="71">
        <v>-1.1806799999999999E-2</v>
      </c>
      <c r="K4029" s="71">
        <v>0.63641840000000005</v>
      </c>
      <c r="L4029" s="16">
        <v>-2.1928079999999999</v>
      </c>
      <c r="M4029" s="16">
        <v>-0.65059210000000001</v>
      </c>
      <c r="N4029" s="16">
        <v>-0.9251028</v>
      </c>
      <c r="O4029" s="16">
        <v>-1.6182609999999999</v>
      </c>
      <c r="P4029" s="16">
        <v>-1.0219780000000001</v>
      </c>
      <c r="Q4029" s="16">
        <v>-0.64066970000000001</v>
      </c>
      <c r="R4029" s="16">
        <v>5.11E-2</v>
      </c>
      <c r="S4029" s="16">
        <v>1.6999999999999999E-3</v>
      </c>
      <c r="T4029" s="16">
        <v>4.0000000000000002E-4</v>
      </c>
      <c r="U4029" s="16">
        <v>3.222</v>
      </c>
      <c r="V4029" s="16">
        <v>15.8</v>
      </c>
      <c r="W4029" s="16">
        <v>0.24</v>
      </c>
      <c r="X4029" s="16">
        <v>370.97</v>
      </c>
      <c r="Y4029" s="16">
        <v>35.021099999999997</v>
      </c>
      <c r="Z4029" s="16">
        <v>7.5300000000000006E-2</v>
      </c>
      <c r="AA4029" s="16">
        <v>2.9974240000000001</v>
      </c>
      <c r="AB4029" s="16">
        <v>1.35</v>
      </c>
      <c r="AC4029" s="16">
        <v>46.22</v>
      </c>
      <c r="AD4029" s="16">
        <v>16.600000000000001</v>
      </c>
      <c r="AE4029" s="16">
        <v>0.82930000000000004</v>
      </c>
      <c r="AF4029" s="16">
        <v>0</v>
      </c>
      <c r="AG4029" s="16">
        <v>98401.8</v>
      </c>
      <c r="AH4029" s="16">
        <v>7.1999999999999995E-2</v>
      </c>
      <c r="AI4029" s="16">
        <v>40.6</v>
      </c>
      <c r="AJ4029" s="16">
        <v>49.2</v>
      </c>
      <c r="AK4029" s="16">
        <v>-0.68889999999999996</v>
      </c>
      <c r="AL4029" s="16">
        <v>-1.2254</v>
      </c>
      <c r="AM4029" s="16">
        <v>-1.135</v>
      </c>
      <c r="AN4029" s="16">
        <v>-0.31530000000000002</v>
      </c>
      <c r="AO4029" s="16">
        <v>-0.29239999999999999</v>
      </c>
      <c r="AP4029" s="16">
        <v>-0.68810000000000004</v>
      </c>
      <c r="AR4029" s="16">
        <f t="shared" si="155"/>
        <v>1</v>
      </c>
      <c r="AS4029" s="5">
        <f t="shared" si="154"/>
        <v>2.2683999999999926E-2</v>
      </c>
    </row>
    <row r="4030" spans="1:45" x14ac:dyDescent="0.25">
      <c r="A4030" s="16" t="s">
        <v>408</v>
      </c>
      <c r="B4030" s="16" t="s">
        <v>167</v>
      </c>
      <c r="C4030" s="16" t="s">
        <v>402</v>
      </c>
      <c r="D4030" s="16">
        <v>1991</v>
      </c>
      <c r="E4030" s="16" t="s">
        <v>4605</v>
      </c>
      <c r="F4030" s="16" t="s">
        <v>591</v>
      </c>
      <c r="G4030" s="10">
        <v>1017.66</v>
      </c>
      <c r="H4030" s="73">
        <v>6.9252570000000002</v>
      </c>
      <c r="I4030" s="16" t="s">
        <v>6700</v>
      </c>
      <c r="J4030" s="71">
        <v>-3.6308800000000002E-2</v>
      </c>
      <c r="K4030" s="71">
        <v>0.61372530000000003</v>
      </c>
      <c r="L4030" s="16">
        <v>-2.1848920000000001</v>
      </c>
      <c r="M4030" s="16">
        <v>-0.65265879999999998</v>
      </c>
      <c r="N4030" s="16">
        <v>-0.97162519999999997</v>
      </c>
      <c r="O4030" s="16">
        <v>-1.58236</v>
      </c>
      <c r="P4030" s="16">
        <v>-1.012988</v>
      </c>
      <c r="Q4030" s="16">
        <v>-0.62041710000000005</v>
      </c>
      <c r="R4030" s="16">
        <v>5.11E-2</v>
      </c>
      <c r="S4030" s="16">
        <v>1.4E-3</v>
      </c>
      <c r="T4030" s="16">
        <v>2.9999999999999997E-4</v>
      </c>
      <c r="U4030" s="16">
        <v>2.7406000000000001</v>
      </c>
      <c r="V4030" s="16">
        <v>15.638</v>
      </c>
      <c r="W4030" s="16">
        <v>0.44600000000000001</v>
      </c>
      <c r="X4030" s="16">
        <v>370.21199999999999</v>
      </c>
      <c r="Y4030" s="16">
        <v>36.0869</v>
      </c>
      <c r="Z4030" s="16">
        <v>7.9399999999999998E-2</v>
      </c>
      <c r="AA4030" s="16">
        <v>2.9818889999999998</v>
      </c>
      <c r="AB4030" s="16">
        <v>1.35</v>
      </c>
      <c r="AC4030" s="16">
        <v>46.22</v>
      </c>
      <c r="AD4030" s="16">
        <v>17</v>
      </c>
      <c r="AE4030" s="16">
        <v>0.85760000000000003</v>
      </c>
      <c r="AF4030" s="16">
        <v>0</v>
      </c>
      <c r="AG4030" s="16">
        <v>108200</v>
      </c>
      <c r="AH4030" s="16">
        <v>7.2999999999999995E-2</v>
      </c>
      <c r="AI4030" s="16">
        <v>40.6</v>
      </c>
      <c r="AJ4030" s="16">
        <v>49.5</v>
      </c>
      <c r="AK4030" s="16">
        <v>-0.66510000000000002</v>
      </c>
      <c r="AL4030" s="16">
        <v>-1.1899</v>
      </c>
      <c r="AM4030" s="16">
        <v>-1.1112</v>
      </c>
      <c r="AN4030" s="16">
        <v>-0.2838</v>
      </c>
      <c r="AO4030" s="16">
        <v>-0.3019</v>
      </c>
      <c r="AP4030" s="16">
        <v>-0.67430000000000001</v>
      </c>
      <c r="AR4030" s="16">
        <f t="shared" si="155"/>
        <v>1</v>
      </c>
      <c r="AS4030" s="5">
        <f t="shared" si="154"/>
        <v>7.9159999999998121E-3</v>
      </c>
    </row>
    <row r="4031" spans="1:45" x14ac:dyDescent="0.25">
      <c r="A4031" s="16" t="s">
        <v>408</v>
      </c>
      <c r="B4031" s="16" t="s">
        <v>167</v>
      </c>
      <c r="C4031" s="16" t="s">
        <v>402</v>
      </c>
      <c r="D4031" s="16">
        <v>1992</v>
      </c>
      <c r="E4031" s="16" t="s">
        <v>4591</v>
      </c>
      <c r="F4031" s="16" t="s">
        <v>591</v>
      </c>
      <c r="G4031" s="10">
        <v>974.89400000000001</v>
      </c>
      <c r="H4031" s="73">
        <v>6.8823290000000004</v>
      </c>
      <c r="I4031" s="16" t="s">
        <v>6700</v>
      </c>
      <c r="J4031" s="71">
        <v>-3.1353600000000002E-2</v>
      </c>
      <c r="K4031" s="71">
        <v>0.59478129999999996</v>
      </c>
      <c r="L4031" s="16">
        <v>-2.189168</v>
      </c>
      <c r="M4031" s="16">
        <v>-0.64852560000000004</v>
      </c>
      <c r="N4031" s="16">
        <v>-1.032705</v>
      </c>
      <c r="O4031" s="16">
        <v>-1.544249</v>
      </c>
      <c r="P4031" s="16">
        <v>-1.024243</v>
      </c>
      <c r="Q4031" s="16">
        <v>-0.60014769999999995</v>
      </c>
      <c r="R4031" s="16">
        <v>5.11E-2</v>
      </c>
      <c r="S4031" s="16">
        <v>2E-3</v>
      </c>
      <c r="T4031" s="16">
        <v>5.0000000000000001E-4</v>
      </c>
      <c r="U4031" s="16">
        <v>2.0916000000000001</v>
      </c>
      <c r="V4031" s="16">
        <v>15.476000000000001</v>
      </c>
      <c r="W4031" s="16">
        <v>0.65200000000000002</v>
      </c>
      <c r="X4031" s="16">
        <v>369.93599999999998</v>
      </c>
      <c r="Y4031" s="16">
        <v>37.1526</v>
      </c>
      <c r="Z4031" s="16">
        <v>8.8499999999999995E-2</v>
      </c>
      <c r="AA4031" s="16">
        <v>2.9873259999999999</v>
      </c>
      <c r="AB4031" s="16">
        <v>1.35</v>
      </c>
      <c r="AC4031" s="16">
        <v>46.22</v>
      </c>
      <c r="AD4031" s="16">
        <v>16.86</v>
      </c>
      <c r="AE4031" s="16">
        <v>0.92210000000000003</v>
      </c>
      <c r="AF4031" s="16">
        <v>0</v>
      </c>
      <c r="AG4031" s="16">
        <v>76681.899999999994</v>
      </c>
      <c r="AH4031" s="16">
        <v>7.3999999999999996E-2</v>
      </c>
      <c r="AI4031" s="16">
        <v>40.5</v>
      </c>
      <c r="AJ4031" s="16">
        <v>49.9</v>
      </c>
      <c r="AK4031" s="16">
        <v>-0.64119999999999999</v>
      </c>
      <c r="AL4031" s="16">
        <v>-1.1543000000000001</v>
      </c>
      <c r="AM4031" s="16">
        <v>-1.0873999999999999</v>
      </c>
      <c r="AN4031" s="16">
        <v>-0.25230000000000002</v>
      </c>
      <c r="AO4031" s="16">
        <v>-0.3115</v>
      </c>
      <c r="AP4031" s="16">
        <v>-0.66049999999999998</v>
      </c>
      <c r="AR4031" s="16">
        <f t="shared" si="155"/>
        <v>1</v>
      </c>
      <c r="AS4031" s="5">
        <f t="shared" si="154"/>
        <v>-4.2759999999999465E-3</v>
      </c>
    </row>
    <row r="4032" spans="1:45" x14ac:dyDescent="0.25">
      <c r="A4032" s="16" t="s">
        <v>408</v>
      </c>
      <c r="B4032" s="16" t="s">
        <v>167</v>
      </c>
      <c r="C4032" s="16" t="s">
        <v>402</v>
      </c>
      <c r="D4032" s="16">
        <v>1993</v>
      </c>
      <c r="E4032" s="16" t="s">
        <v>4615</v>
      </c>
      <c r="F4032" s="16" t="s">
        <v>591</v>
      </c>
      <c r="G4032" s="10">
        <v>1015.11</v>
      </c>
      <c r="H4032" s="73">
        <v>6.9227540000000003</v>
      </c>
      <c r="I4032" s="16" t="s">
        <v>6700</v>
      </c>
      <c r="J4032" s="71">
        <v>4.68446E-2</v>
      </c>
      <c r="K4032" s="71">
        <v>0.62330660000000004</v>
      </c>
      <c r="L4032" s="16">
        <v>-2.1729090000000002</v>
      </c>
      <c r="M4032" s="16">
        <v>-0.6515242</v>
      </c>
      <c r="N4032" s="16">
        <v>-1.041005</v>
      </c>
      <c r="O4032" s="16">
        <v>-1.5291980000000001</v>
      </c>
      <c r="P4032" s="16">
        <v>-1.012219</v>
      </c>
      <c r="Q4032" s="16">
        <v>-0.57991150000000002</v>
      </c>
      <c r="R4032" s="16">
        <v>5.11E-2</v>
      </c>
      <c r="S4032" s="16">
        <v>1.6999999999999999E-3</v>
      </c>
      <c r="T4032" s="16">
        <v>2.9999999999999997E-4</v>
      </c>
      <c r="U4032" s="16">
        <v>1.9420999999999999</v>
      </c>
      <c r="V4032" s="16">
        <v>15.314</v>
      </c>
      <c r="W4032" s="16">
        <v>0.85799999999999998</v>
      </c>
      <c r="X4032" s="16">
        <v>369.69900000000001</v>
      </c>
      <c r="Y4032" s="16">
        <v>38.218400000000003</v>
      </c>
      <c r="Z4032" s="16">
        <v>6.83E-2</v>
      </c>
      <c r="AA4032" s="16">
        <v>2.899553</v>
      </c>
      <c r="AB4032" s="16">
        <v>1.35</v>
      </c>
      <c r="AC4032" s="16">
        <v>46.22</v>
      </c>
      <c r="AD4032" s="16">
        <v>19.12</v>
      </c>
      <c r="AE4032" s="16">
        <v>0.92559999999999998</v>
      </c>
      <c r="AF4032" s="16">
        <v>0</v>
      </c>
      <c r="AG4032" s="16">
        <v>93222</v>
      </c>
      <c r="AH4032" s="16">
        <v>7.4800000000000005E-2</v>
      </c>
      <c r="AI4032" s="16">
        <v>40.5</v>
      </c>
      <c r="AJ4032" s="16">
        <v>50.2</v>
      </c>
      <c r="AK4032" s="16">
        <v>-0.61739999999999995</v>
      </c>
      <c r="AL4032" s="16">
        <v>-1.1187</v>
      </c>
      <c r="AM4032" s="16">
        <v>-1.0636000000000001</v>
      </c>
      <c r="AN4032" s="16">
        <v>-0.22090000000000001</v>
      </c>
      <c r="AO4032" s="16">
        <v>-0.3211</v>
      </c>
      <c r="AP4032" s="16">
        <v>-0.64670000000000005</v>
      </c>
      <c r="AR4032" s="16">
        <f t="shared" si="155"/>
        <v>1</v>
      </c>
      <c r="AS4032" s="5">
        <f t="shared" si="154"/>
        <v>1.6258999999999801E-2</v>
      </c>
    </row>
    <row r="4033" spans="1:45" x14ac:dyDescent="0.25">
      <c r="A4033" s="16" t="s">
        <v>408</v>
      </c>
      <c r="B4033" s="16" t="s">
        <v>167</v>
      </c>
      <c r="C4033" s="16" t="s">
        <v>402</v>
      </c>
      <c r="D4033" s="16">
        <v>1994</v>
      </c>
      <c r="E4033" s="16" t="s">
        <v>4610</v>
      </c>
      <c r="F4033" s="16" t="s">
        <v>591</v>
      </c>
      <c r="G4033" s="10">
        <v>903.89099999999996</v>
      </c>
      <c r="H4033" s="73">
        <v>6.8067089999999997</v>
      </c>
      <c r="I4033" s="16" t="s">
        <v>6700</v>
      </c>
      <c r="J4033" s="71">
        <v>-0.1017279</v>
      </c>
      <c r="K4033" s="71">
        <v>0.5630174</v>
      </c>
      <c r="L4033" s="16">
        <v>-2.1733609999999999</v>
      </c>
      <c r="M4033" s="16">
        <v>-0.65303699999999998</v>
      </c>
      <c r="N4033" s="16">
        <v>-1.0521689999999999</v>
      </c>
      <c r="O4033" s="16">
        <v>-1.540157</v>
      </c>
      <c r="P4033" s="16">
        <v>-1.0088729999999999</v>
      </c>
      <c r="Q4033" s="16">
        <v>-0.55966000000000005</v>
      </c>
      <c r="R4033" s="16">
        <v>5.11E-2</v>
      </c>
      <c r="S4033" s="16">
        <v>1.2999999999999999E-3</v>
      </c>
      <c r="T4033" s="16">
        <v>2.9999999999999997E-4</v>
      </c>
      <c r="U4033" s="16">
        <v>1.7935000000000001</v>
      </c>
      <c r="V4033" s="16">
        <v>15.151999999999999</v>
      </c>
      <c r="W4033" s="16">
        <v>1.0640000000000001</v>
      </c>
      <c r="X4033" s="16">
        <v>368.99799999999999</v>
      </c>
      <c r="Y4033" s="16">
        <v>39.284199999999998</v>
      </c>
      <c r="Z4033" s="16">
        <v>4.3299999999999998E-2</v>
      </c>
      <c r="AA4033" s="16">
        <v>2.8618800000000002</v>
      </c>
      <c r="AB4033" s="16">
        <v>1.35</v>
      </c>
      <c r="AC4033" s="16">
        <v>46.22</v>
      </c>
      <c r="AD4033" s="16">
        <v>20.09</v>
      </c>
      <c r="AE4033" s="16">
        <v>0.92500000000000004</v>
      </c>
      <c r="AF4033" s="16">
        <v>0</v>
      </c>
      <c r="AG4033" s="16">
        <v>90261.6</v>
      </c>
      <c r="AH4033" s="16">
        <v>7.6200000000000004E-2</v>
      </c>
      <c r="AI4033" s="16">
        <v>40.5</v>
      </c>
      <c r="AJ4033" s="16">
        <v>50.6</v>
      </c>
      <c r="AK4033" s="16">
        <v>-0.59360000000000002</v>
      </c>
      <c r="AL4033" s="16">
        <v>-1.0831</v>
      </c>
      <c r="AM4033" s="16">
        <v>-1.0398000000000001</v>
      </c>
      <c r="AN4033" s="16">
        <v>-0.18940000000000001</v>
      </c>
      <c r="AO4033" s="16">
        <v>-0.3306</v>
      </c>
      <c r="AP4033" s="16">
        <v>-0.63300000000000001</v>
      </c>
      <c r="AR4033" s="16">
        <f t="shared" si="155"/>
        <v>1</v>
      </c>
      <c r="AS4033" s="5">
        <f t="shared" si="154"/>
        <v>-4.5199999999967488E-4</v>
      </c>
    </row>
    <row r="4034" spans="1:45" x14ac:dyDescent="0.25">
      <c r="A4034" s="16" t="s">
        <v>408</v>
      </c>
      <c r="B4034" s="16" t="s">
        <v>167</v>
      </c>
      <c r="C4034" s="16" t="s">
        <v>402</v>
      </c>
      <c r="D4034" s="16">
        <v>1995</v>
      </c>
      <c r="E4034" s="16" t="s">
        <v>4598</v>
      </c>
      <c r="F4034" s="16" t="s">
        <v>591</v>
      </c>
      <c r="G4034" s="10">
        <v>905.55499999999995</v>
      </c>
      <c r="H4034" s="73">
        <v>6.8085469999999999</v>
      </c>
      <c r="I4034" s="16" t="s">
        <v>6700</v>
      </c>
      <c r="J4034" s="71">
        <v>1.7163000000000001E-2</v>
      </c>
      <c r="K4034" s="71">
        <v>0.57276389999999999</v>
      </c>
      <c r="L4034" s="16">
        <v>-2.1392540000000002</v>
      </c>
      <c r="M4034" s="16">
        <v>-0.65286129999999998</v>
      </c>
      <c r="N4034" s="16">
        <v>-1.051285</v>
      </c>
      <c r="O4034" s="16">
        <v>-1.4865809999999999</v>
      </c>
      <c r="P4034" s="16">
        <v>-1.008535</v>
      </c>
      <c r="Q4034" s="16">
        <v>-0.53942540000000005</v>
      </c>
      <c r="R4034" s="16">
        <v>5.11E-2</v>
      </c>
      <c r="S4034" s="16">
        <v>1.1000000000000001E-3</v>
      </c>
      <c r="T4034" s="16">
        <v>4.0000000000000002E-4</v>
      </c>
      <c r="U4034" s="16">
        <v>1.8385</v>
      </c>
      <c r="V4034" s="16">
        <v>14.99</v>
      </c>
      <c r="W4034" s="16">
        <v>1.27</v>
      </c>
      <c r="X4034" s="16">
        <v>366.99400000000003</v>
      </c>
      <c r="Y4034" s="16">
        <v>40.35</v>
      </c>
      <c r="Z4034" s="16">
        <v>5.3499999999999999E-2</v>
      </c>
      <c r="AA4034" s="16">
        <v>2.8278970000000001</v>
      </c>
      <c r="AB4034" s="16">
        <v>1.35</v>
      </c>
      <c r="AC4034" s="16">
        <v>46.22</v>
      </c>
      <c r="AD4034" s="16">
        <v>20.965</v>
      </c>
      <c r="AE4034" s="16">
        <v>0.86829999999999996</v>
      </c>
      <c r="AF4034" s="16">
        <v>1.7500000000000002E-2</v>
      </c>
      <c r="AG4034" s="16">
        <v>85632.2</v>
      </c>
      <c r="AH4034" s="16">
        <v>7.4149999999999994E-2</v>
      </c>
      <c r="AI4034" s="16">
        <v>40.5</v>
      </c>
      <c r="AJ4034" s="16">
        <v>51</v>
      </c>
      <c r="AK4034" s="16">
        <v>-0.56979999999999997</v>
      </c>
      <c r="AL4034" s="16">
        <v>-1.0476000000000001</v>
      </c>
      <c r="AM4034" s="16">
        <v>-1.016</v>
      </c>
      <c r="AN4034" s="16">
        <v>-0.15790000000000001</v>
      </c>
      <c r="AO4034" s="16">
        <v>-0.3402</v>
      </c>
      <c r="AP4034" s="16">
        <v>-0.61919999999999997</v>
      </c>
      <c r="AR4034" s="16">
        <f t="shared" si="155"/>
        <v>1</v>
      </c>
      <c r="AS4034" s="5">
        <f t="shared" si="154"/>
        <v>3.4106999999999665E-2</v>
      </c>
    </row>
    <row r="4035" spans="1:45" x14ac:dyDescent="0.25">
      <c r="A4035" s="16" t="s">
        <v>408</v>
      </c>
      <c r="B4035" s="16" t="s">
        <v>167</v>
      </c>
      <c r="C4035" s="16" t="s">
        <v>402</v>
      </c>
      <c r="D4035" s="16">
        <v>1996</v>
      </c>
      <c r="E4035" s="16" t="s">
        <v>4606</v>
      </c>
      <c r="F4035" s="16" t="s">
        <v>591</v>
      </c>
      <c r="G4035" s="10">
        <v>935.53</v>
      </c>
      <c r="H4035" s="73">
        <v>6.841113</v>
      </c>
      <c r="I4035" s="16" t="s">
        <v>6700</v>
      </c>
      <c r="J4035" s="71">
        <v>4.8302200000000003E-2</v>
      </c>
      <c r="K4035" s="71">
        <v>0.60110870000000005</v>
      </c>
      <c r="L4035" s="16">
        <v>-2.0901610000000002</v>
      </c>
      <c r="M4035" s="16">
        <v>-0.67698689999999995</v>
      </c>
      <c r="N4035" s="16">
        <v>-0.99285849999999998</v>
      </c>
      <c r="O4035" s="16">
        <v>-1.407799</v>
      </c>
      <c r="P4035" s="16">
        <v>-1.011031</v>
      </c>
      <c r="Q4035" s="16">
        <v>-0.54353260000000003</v>
      </c>
      <c r="R4035" s="16">
        <v>1.0999999999999999E-2</v>
      </c>
      <c r="S4035" s="16">
        <v>1E-3</v>
      </c>
      <c r="T4035" s="16">
        <v>2.0000000000000001E-4</v>
      </c>
      <c r="U4035" s="16">
        <v>2.4247000000000001</v>
      </c>
      <c r="V4035" s="16">
        <v>14.667999999999999</v>
      </c>
      <c r="W4035" s="16">
        <v>1.304</v>
      </c>
      <c r="X4035" s="16">
        <v>367.25299999999999</v>
      </c>
      <c r="Y4035" s="16">
        <v>41.415700000000001</v>
      </c>
      <c r="Z4035" s="16">
        <v>7.3300000000000004E-2</v>
      </c>
      <c r="AA4035" s="16">
        <v>2.772554</v>
      </c>
      <c r="AB4035" s="16">
        <v>1.35</v>
      </c>
      <c r="AC4035" s="16">
        <v>46.22</v>
      </c>
      <c r="AD4035" s="16">
        <v>22.39</v>
      </c>
      <c r="AE4035" s="16">
        <v>0.8589</v>
      </c>
      <c r="AF4035" s="16">
        <v>0.03</v>
      </c>
      <c r="AG4035" s="16">
        <v>75402.399999999994</v>
      </c>
      <c r="AH4035" s="16">
        <v>7.3249999999999996E-2</v>
      </c>
      <c r="AI4035" s="16">
        <v>40.5</v>
      </c>
      <c r="AJ4035" s="16">
        <v>51.3</v>
      </c>
      <c r="AK4035" s="16">
        <v>-0.3962</v>
      </c>
      <c r="AL4035" s="16">
        <v>-1.0287999999999999</v>
      </c>
      <c r="AM4035" s="16">
        <v>-1.0604</v>
      </c>
      <c r="AN4035" s="16">
        <v>-0.22639999999999999</v>
      </c>
      <c r="AO4035" s="16">
        <v>-0.42180000000000001</v>
      </c>
      <c r="AP4035" s="16">
        <v>-0.64549999999999996</v>
      </c>
      <c r="AR4035" s="16">
        <f t="shared" si="155"/>
        <v>1</v>
      </c>
      <c r="AS4035" s="5">
        <f t="shared" si="154"/>
        <v>4.9093000000000053E-2</v>
      </c>
    </row>
    <row r="4036" spans="1:45" x14ac:dyDescent="0.25">
      <c r="A4036" s="16" t="s">
        <v>408</v>
      </c>
      <c r="B4036" s="16" t="s">
        <v>167</v>
      </c>
      <c r="C4036" s="16" t="s">
        <v>402</v>
      </c>
      <c r="D4036" s="16">
        <v>1997</v>
      </c>
      <c r="E4036" s="16" t="s">
        <v>4617</v>
      </c>
      <c r="F4036" s="16" t="s">
        <v>591</v>
      </c>
      <c r="G4036" s="10">
        <v>943.85599999999999</v>
      </c>
      <c r="H4036" s="73">
        <v>6.8499730000000003</v>
      </c>
      <c r="I4036" s="16" t="s">
        <v>6700</v>
      </c>
      <c r="J4036" s="71">
        <v>2.97673E-2</v>
      </c>
      <c r="K4036" s="71">
        <v>0.61927109999999996</v>
      </c>
      <c r="L4036" s="16">
        <v>-2.042341</v>
      </c>
      <c r="M4036" s="16">
        <v>-0.6776413</v>
      </c>
      <c r="N4036" s="16">
        <v>-1.0215430000000001</v>
      </c>
      <c r="O4036" s="16">
        <v>-1.353086</v>
      </c>
      <c r="P4036" s="16">
        <v>-1.004683</v>
      </c>
      <c r="Q4036" s="16">
        <v>-0.46756379999999997</v>
      </c>
      <c r="R4036" s="16">
        <v>7.4000000000000003E-3</v>
      </c>
      <c r="S4036" s="16">
        <v>1.1000000000000001E-3</v>
      </c>
      <c r="T4036" s="16">
        <v>2.9999999999999997E-4</v>
      </c>
      <c r="U4036" s="16">
        <v>2.2919</v>
      </c>
      <c r="V4036" s="16">
        <v>14.346</v>
      </c>
      <c r="W4036" s="16">
        <v>1.3380000000000001</v>
      </c>
      <c r="X4036" s="16">
        <v>365.709</v>
      </c>
      <c r="Y4036" s="16">
        <v>42.481499999999997</v>
      </c>
      <c r="Z4036" s="16">
        <v>7.22E-2</v>
      </c>
      <c r="AA4036" s="16">
        <v>2.6731289999999999</v>
      </c>
      <c r="AB4036" s="16">
        <v>1.35</v>
      </c>
      <c r="AC4036" s="16">
        <v>46.22</v>
      </c>
      <c r="AD4036" s="16">
        <v>24.95</v>
      </c>
      <c r="AE4036" s="16">
        <v>0.83020000000000005</v>
      </c>
      <c r="AF4036" s="16">
        <v>4.8800000000000003E-2</v>
      </c>
      <c r="AG4036" s="16">
        <v>81331.5</v>
      </c>
      <c r="AH4036" s="16">
        <v>7.1800000000000003E-2</v>
      </c>
      <c r="AI4036" s="16">
        <v>40.5</v>
      </c>
      <c r="AJ4036" s="16">
        <v>51.7</v>
      </c>
      <c r="AK4036" s="16">
        <v>-0.4975</v>
      </c>
      <c r="AL4036" s="16">
        <v>-0.95469999999999999</v>
      </c>
      <c r="AM4036" s="16">
        <v>-0.95840000000000003</v>
      </c>
      <c r="AN4036" s="16">
        <v>-6.7400000000000002E-2</v>
      </c>
      <c r="AO4036" s="16">
        <v>-0.26950000000000002</v>
      </c>
      <c r="AP4036" s="16">
        <v>-0.58630000000000004</v>
      </c>
      <c r="AR4036" s="16">
        <f t="shared" si="155"/>
        <v>1</v>
      </c>
      <c r="AS4036" s="5">
        <f t="shared" ref="AS4036:AS4099" si="156">IF(D4036=1985, 0, L4036-L4035)</f>
        <v>4.7820000000000196E-2</v>
      </c>
    </row>
    <row r="4037" spans="1:45" x14ac:dyDescent="0.25">
      <c r="A4037" s="16" t="s">
        <v>408</v>
      </c>
      <c r="B4037" s="16" t="s">
        <v>167</v>
      </c>
      <c r="C4037" s="16" t="s">
        <v>402</v>
      </c>
      <c r="D4037" s="16">
        <v>1998</v>
      </c>
      <c r="E4037" s="16" t="s">
        <v>4601</v>
      </c>
      <c r="F4037" s="16" t="s">
        <v>591</v>
      </c>
      <c r="G4037" s="10">
        <v>913.41200000000003</v>
      </c>
      <c r="H4037" s="73">
        <v>6.8171869999999997</v>
      </c>
      <c r="I4037" s="16" t="s">
        <v>6700</v>
      </c>
      <c r="J4037" s="71">
        <v>-5.4026999999999999E-3</v>
      </c>
      <c r="K4037" s="71">
        <v>0.61593439999999999</v>
      </c>
      <c r="L4037" s="16">
        <v>-2.0319759999999998</v>
      </c>
      <c r="M4037" s="16">
        <v>-0.65417150000000002</v>
      </c>
      <c r="N4037" s="16">
        <v>-1.0609329999999999</v>
      </c>
      <c r="O4037" s="16">
        <v>-1.3869579999999999</v>
      </c>
      <c r="P4037" s="16">
        <v>-1.0028220000000001</v>
      </c>
      <c r="Q4037" s="16">
        <v>-0.39164789999999999</v>
      </c>
      <c r="R4037" s="16">
        <v>5.11E-2</v>
      </c>
      <c r="S4037" s="16">
        <v>1E-3</v>
      </c>
      <c r="T4037" s="16">
        <v>2.9999999999999997E-4</v>
      </c>
      <c r="U4037" s="16">
        <v>2.1181999999999999</v>
      </c>
      <c r="V4037" s="16">
        <v>14.023999999999999</v>
      </c>
      <c r="W4037" s="16">
        <v>1.3720000000000001</v>
      </c>
      <c r="X4037" s="16">
        <v>363.16199999999998</v>
      </c>
      <c r="Y4037" s="16">
        <v>43.5473</v>
      </c>
      <c r="Z4037" s="16">
        <v>6.4199999999999993E-2</v>
      </c>
      <c r="AA4037" s="16">
        <v>2.7962449999999999</v>
      </c>
      <c r="AB4037" s="16">
        <v>1.35</v>
      </c>
      <c r="AC4037" s="16">
        <v>46.22</v>
      </c>
      <c r="AD4037" s="16">
        <v>21.78</v>
      </c>
      <c r="AE4037" s="16">
        <v>0.81130000000000002</v>
      </c>
      <c r="AF4037" s="16">
        <v>8.6199999999999999E-2</v>
      </c>
      <c r="AG4037" s="16">
        <v>75769.3</v>
      </c>
      <c r="AH4037" s="16">
        <v>7.0650000000000004E-2</v>
      </c>
      <c r="AI4037" s="16">
        <v>40.5</v>
      </c>
      <c r="AJ4037" s="16">
        <v>52.2</v>
      </c>
      <c r="AK4037" s="16">
        <v>-0.59889999999999999</v>
      </c>
      <c r="AL4037" s="16">
        <v>-0.88070000000000004</v>
      </c>
      <c r="AM4037" s="16">
        <v>-0.85640000000000005</v>
      </c>
      <c r="AN4037" s="16">
        <v>9.1600000000000001E-2</v>
      </c>
      <c r="AO4037" s="16">
        <v>-0.1172</v>
      </c>
      <c r="AP4037" s="16">
        <v>-0.5272</v>
      </c>
      <c r="AR4037" s="16">
        <f t="shared" ref="AR4037:AR4100" si="157">IF(OR(AND(I4037&lt;&gt;"", I4037&gt;=10000000, AQ4037&lt;=32.5), AND(A4037="Middle East &amp; North Africa", I4037&lt;&gt;"", I4037&gt;=9000000, AQ4037&lt;&gt;"", AQ4037&lt;=32.5)), 0, 1)</f>
        <v>1</v>
      </c>
      <c r="AS4037" s="5">
        <f t="shared" si="156"/>
        <v>1.036500000000018E-2</v>
      </c>
    </row>
    <row r="4038" spans="1:45" x14ac:dyDescent="0.25">
      <c r="A4038" s="16" t="s">
        <v>408</v>
      </c>
      <c r="B4038" s="16" t="s">
        <v>167</v>
      </c>
      <c r="C4038" s="16" t="s">
        <v>402</v>
      </c>
      <c r="D4038" s="16">
        <v>1999</v>
      </c>
      <c r="E4038" s="16" t="s">
        <v>4592</v>
      </c>
      <c r="F4038" s="16" t="s">
        <v>591</v>
      </c>
      <c r="G4038" s="10">
        <v>928.86400000000003</v>
      </c>
      <c r="H4038" s="73">
        <v>6.8339619999999996</v>
      </c>
      <c r="I4038" s="16" t="s">
        <v>6700</v>
      </c>
      <c r="J4038" s="71">
        <v>3.2304800000000002E-2</v>
      </c>
      <c r="K4038" s="71">
        <v>0.63615690000000003</v>
      </c>
      <c r="L4038" s="16">
        <v>-2.023571</v>
      </c>
      <c r="M4038" s="16">
        <v>-0.65454970000000001</v>
      </c>
      <c r="N4038" s="16">
        <v>-1.087917</v>
      </c>
      <c r="O4038" s="16">
        <v>-1.3354379999999999</v>
      </c>
      <c r="P4038" s="16">
        <v>-0.99763610000000003</v>
      </c>
      <c r="Q4038" s="16">
        <v>-0.40496270000000001</v>
      </c>
      <c r="R4038" s="16">
        <v>5.11E-2</v>
      </c>
      <c r="S4038" s="16">
        <v>8.9999999999999998E-4</v>
      </c>
      <c r="T4038" s="16">
        <v>2.9999999999999997E-4</v>
      </c>
      <c r="U4038" s="16">
        <v>1.7749999999999999</v>
      </c>
      <c r="V4038" s="16">
        <v>13.702</v>
      </c>
      <c r="W4038" s="16">
        <v>1.4059999999999999</v>
      </c>
      <c r="X4038" s="16">
        <v>365.35300000000001</v>
      </c>
      <c r="Y4038" s="16">
        <v>44.613100000000003</v>
      </c>
      <c r="Z4038" s="16">
        <v>5.3900000000000003E-2</v>
      </c>
      <c r="AA4038" s="16">
        <v>2.6556519999999999</v>
      </c>
      <c r="AB4038" s="16">
        <v>1.35</v>
      </c>
      <c r="AC4038" s="16">
        <v>46.22</v>
      </c>
      <c r="AD4038" s="16">
        <v>25.4</v>
      </c>
      <c r="AE4038" s="16">
        <v>0.84440000000000004</v>
      </c>
      <c r="AF4038" s="16">
        <v>0.28649999999999998</v>
      </c>
      <c r="AG4038" s="16">
        <v>75310.600000000006</v>
      </c>
      <c r="AH4038" s="16">
        <v>7.0949999999999999E-2</v>
      </c>
      <c r="AI4038" s="16">
        <v>40.5</v>
      </c>
      <c r="AJ4038" s="16">
        <v>52.6</v>
      </c>
      <c r="AK4038" s="16">
        <v>-0.5454</v>
      </c>
      <c r="AL4038" s="16">
        <v>-0.86650000000000005</v>
      </c>
      <c r="AM4038" s="16">
        <v>-0.85740000000000005</v>
      </c>
      <c r="AN4038" s="16">
        <v>1.7999999999999999E-2</v>
      </c>
      <c r="AO4038" s="16">
        <v>-0.1883</v>
      </c>
      <c r="AP4038" s="16">
        <v>-0.53149999999999997</v>
      </c>
      <c r="AR4038" s="16">
        <f t="shared" si="157"/>
        <v>1</v>
      </c>
      <c r="AS4038" s="5">
        <f t="shared" si="156"/>
        <v>8.4049999999997738E-3</v>
      </c>
    </row>
    <row r="4039" spans="1:45" x14ac:dyDescent="0.25">
      <c r="A4039" s="16" t="s">
        <v>408</v>
      </c>
      <c r="B4039" s="16" t="s">
        <v>167</v>
      </c>
      <c r="C4039" s="16" t="s">
        <v>402</v>
      </c>
      <c r="D4039" s="16">
        <v>2000</v>
      </c>
      <c r="E4039" s="16" t="s">
        <v>4614</v>
      </c>
      <c r="F4039" s="16" t="s">
        <v>591</v>
      </c>
      <c r="G4039" s="10">
        <v>938.351</v>
      </c>
      <c r="H4039" s="73">
        <v>6.8441239999999999</v>
      </c>
      <c r="I4039" s="16">
        <v>10531221</v>
      </c>
      <c r="J4039" s="71">
        <v>2.8461400000000001E-2</v>
      </c>
      <c r="K4039" s="71">
        <v>0.65452299999999997</v>
      </c>
      <c r="L4039" s="16">
        <v>-2.0319799999999999</v>
      </c>
      <c r="M4039" s="16">
        <v>-0.65454970000000001</v>
      </c>
      <c r="N4039" s="16">
        <v>-1.0949070000000001</v>
      </c>
      <c r="O4039" s="16">
        <v>-1.3394520000000001</v>
      </c>
      <c r="P4039" s="16">
        <v>-0.99275899999999995</v>
      </c>
      <c r="Q4039" s="16">
        <v>-0.41829470000000002</v>
      </c>
      <c r="R4039" s="16">
        <v>5.11E-2</v>
      </c>
      <c r="S4039" s="16">
        <v>8.9999999999999998E-4</v>
      </c>
      <c r="T4039" s="16">
        <v>2.9999999999999997E-4</v>
      </c>
      <c r="U4039" s="16">
        <v>1.7882</v>
      </c>
      <c r="V4039" s="16">
        <v>13.38</v>
      </c>
      <c r="W4039" s="16">
        <v>1.44</v>
      </c>
      <c r="X4039" s="16">
        <v>364.80399999999997</v>
      </c>
      <c r="Y4039" s="16">
        <v>45.678899999999999</v>
      </c>
      <c r="Z4039" s="16">
        <v>6.3500000000000001E-2</v>
      </c>
      <c r="AA4039" s="16">
        <v>2.7877000000000001</v>
      </c>
      <c r="AB4039" s="16">
        <v>1.35</v>
      </c>
      <c r="AC4039" s="16">
        <v>46.22</v>
      </c>
      <c r="AD4039" s="16">
        <v>22</v>
      </c>
      <c r="AE4039" s="16">
        <v>0.82489999999999997</v>
      </c>
      <c r="AF4039" s="16">
        <v>0.97860000000000003</v>
      </c>
      <c r="AG4039" s="16">
        <v>73668.800000000003</v>
      </c>
      <c r="AH4039" s="16">
        <v>6.8449999999999997E-2</v>
      </c>
      <c r="AI4039" s="16">
        <v>40.6</v>
      </c>
      <c r="AJ4039" s="16">
        <v>53</v>
      </c>
      <c r="AK4039" s="16">
        <v>-0.4919</v>
      </c>
      <c r="AL4039" s="16">
        <v>-0.85240000000000005</v>
      </c>
      <c r="AM4039" s="16">
        <v>-0.85829999999999995</v>
      </c>
      <c r="AN4039" s="16">
        <v>-5.5599999999999997E-2</v>
      </c>
      <c r="AO4039" s="16">
        <v>-0.25940000000000002</v>
      </c>
      <c r="AP4039" s="16">
        <v>-0.53590000000000004</v>
      </c>
      <c r="AR4039" s="16">
        <f t="shared" si="157"/>
        <v>0</v>
      </c>
      <c r="AS4039" s="5">
        <f t="shared" si="156"/>
        <v>-8.4089999999998888E-3</v>
      </c>
    </row>
    <row r="4040" spans="1:45" x14ac:dyDescent="0.25">
      <c r="A4040" s="16" t="s">
        <v>408</v>
      </c>
      <c r="B4040" s="16" t="s">
        <v>167</v>
      </c>
      <c r="C4040" s="16" t="s">
        <v>402</v>
      </c>
      <c r="D4040" s="16">
        <v>2001</v>
      </c>
      <c r="E4040" s="16" t="s">
        <v>4616</v>
      </c>
      <c r="F4040" s="16" t="s">
        <v>591</v>
      </c>
      <c r="G4040" s="10">
        <v>961.5</v>
      </c>
      <c r="H4040" s="73">
        <v>6.8684950000000002</v>
      </c>
      <c r="I4040" s="16">
        <v>10824125</v>
      </c>
      <c r="J4040" s="71">
        <v>3.1150000000000001E-2</v>
      </c>
      <c r="K4040" s="71">
        <v>0.67523219999999995</v>
      </c>
      <c r="L4040" s="16">
        <v>-2.0165449999999998</v>
      </c>
      <c r="M4040" s="16">
        <v>-0.65437400000000001</v>
      </c>
      <c r="N4040" s="16">
        <v>-1.0873280000000001</v>
      </c>
      <c r="O4040" s="16">
        <v>-1.3425210000000001</v>
      </c>
      <c r="P4040" s="16">
        <v>-0.93285720000000005</v>
      </c>
      <c r="Q4040" s="16">
        <v>-0.45212279999999999</v>
      </c>
      <c r="R4040" s="16">
        <v>5.11E-2</v>
      </c>
      <c r="S4040" s="16">
        <v>6.9999999999999999E-4</v>
      </c>
      <c r="T4040" s="16">
        <v>4.0000000000000002E-4</v>
      </c>
      <c r="U4040" s="16">
        <v>1.7603</v>
      </c>
      <c r="V4040" s="16">
        <v>13.632</v>
      </c>
      <c r="W4040" s="16">
        <v>1.3979999999999999</v>
      </c>
      <c r="X4040" s="16">
        <v>365.99900000000002</v>
      </c>
      <c r="Y4040" s="16">
        <v>46.744599999999998</v>
      </c>
      <c r="Z4040" s="16">
        <v>8.6999999999999994E-2</v>
      </c>
      <c r="AA4040" s="16">
        <v>2.9933459999999998</v>
      </c>
      <c r="AB4040" s="16">
        <v>1.35</v>
      </c>
      <c r="AC4040" s="16">
        <v>46.22</v>
      </c>
      <c r="AD4040" s="16">
        <v>16.704999999999998</v>
      </c>
      <c r="AE4040" s="16">
        <v>0.82669999999999999</v>
      </c>
      <c r="AF4040" s="16">
        <v>1.1696</v>
      </c>
      <c r="AG4040" s="16">
        <v>73131.600000000006</v>
      </c>
      <c r="AH4040" s="16">
        <v>0.1852</v>
      </c>
      <c r="AI4040" s="16">
        <v>40.700000000000003</v>
      </c>
      <c r="AJ4040" s="16">
        <v>53.8</v>
      </c>
      <c r="AK4040" s="16">
        <v>-0.43109999999999998</v>
      </c>
      <c r="AL4040" s="16">
        <v>-0.89490000000000003</v>
      </c>
      <c r="AM4040" s="16">
        <v>-0.8327</v>
      </c>
      <c r="AN4040" s="16">
        <v>-0.2031</v>
      </c>
      <c r="AO4040" s="16">
        <v>-0.43609999999999999</v>
      </c>
      <c r="AP4040" s="16">
        <v>-0.46500000000000002</v>
      </c>
      <c r="AR4040" s="16">
        <f t="shared" si="157"/>
        <v>0</v>
      </c>
      <c r="AS4040" s="5">
        <f t="shared" si="156"/>
        <v>1.5435000000000088E-2</v>
      </c>
    </row>
    <row r="4041" spans="1:45" x14ac:dyDescent="0.25">
      <c r="A4041" s="16" t="s">
        <v>408</v>
      </c>
      <c r="B4041" s="16" t="s">
        <v>167</v>
      </c>
      <c r="C4041" s="16" t="s">
        <v>402</v>
      </c>
      <c r="D4041" s="16">
        <v>2002</v>
      </c>
      <c r="E4041" s="16" t="s">
        <v>4595</v>
      </c>
      <c r="F4041" s="16" t="s">
        <v>591</v>
      </c>
      <c r="G4041" s="10">
        <v>978.053</v>
      </c>
      <c r="H4041" s="73">
        <v>6.8855639999999996</v>
      </c>
      <c r="I4041" s="16">
        <v>11120409</v>
      </c>
      <c r="J4041" s="71">
        <v>2.3340099999999999E-2</v>
      </c>
      <c r="K4041" s="71">
        <v>0.69117759999999995</v>
      </c>
      <c r="L4041" s="16">
        <v>-2.0542210000000001</v>
      </c>
      <c r="M4041" s="16">
        <v>-0.6802724</v>
      </c>
      <c r="N4041" s="16">
        <v>-1.0930029999999999</v>
      </c>
      <c r="O4041" s="16">
        <v>-1.374978</v>
      </c>
      <c r="P4041" s="16">
        <v>-0.92084869999999996</v>
      </c>
      <c r="Q4041" s="16">
        <v>-0.48598849999999999</v>
      </c>
      <c r="R4041" s="16">
        <v>5.4000000000000003E-3</v>
      </c>
      <c r="S4041" s="16">
        <v>2.0000000000000001E-4</v>
      </c>
      <c r="T4041" s="16">
        <v>5.0000000000000001E-4</v>
      </c>
      <c r="U4041" s="16">
        <v>1.6274999999999999</v>
      </c>
      <c r="V4041" s="16">
        <v>13.884</v>
      </c>
      <c r="W4041" s="16">
        <v>1.3560000000000001</v>
      </c>
      <c r="X4041" s="16">
        <v>366.84699999999998</v>
      </c>
      <c r="Y4041" s="16">
        <v>47.810400000000001</v>
      </c>
      <c r="Z4041" s="16">
        <v>5.7000000000000002E-2</v>
      </c>
      <c r="AA4041" s="16">
        <v>2.9914040000000002</v>
      </c>
      <c r="AB4041" s="16">
        <v>1.35</v>
      </c>
      <c r="AC4041" s="16">
        <v>46.22</v>
      </c>
      <c r="AD4041" s="16">
        <v>16.754999999999999</v>
      </c>
      <c r="AE4041" s="16">
        <v>0.82509999999999994</v>
      </c>
      <c r="AF4041" s="16">
        <v>1.3089999999999999</v>
      </c>
      <c r="AG4041" s="16">
        <v>73186.899999999994</v>
      </c>
      <c r="AH4041" s="16">
        <v>0.185</v>
      </c>
      <c r="AI4041" s="16">
        <v>41</v>
      </c>
      <c r="AJ4041" s="16">
        <v>54.7</v>
      </c>
      <c r="AK4041" s="16">
        <v>-0.37030000000000002</v>
      </c>
      <c r="AL4041" s="16">
        <v>-0.9375</v>
      </c>
      <c r="AM4041" s="16">
        <v>-0.80720000000000003</v>
      </c>
      <c r="AN4041" s="16">
        <v>-0.35049999999999998</v>
      </c>
      <c r="AO4041" s="16">
        <v>-0.6129</v>
      </c>
      <c r="AP4041" s="16">
        <v>-0.39410000000000001</v>
      </c>
      <c r="AR4041" s="16">
        <f t="shared" si="157"/>
        <v>0</v>
      </c>
      <c r="AS4041" s="5">
        <f t="shared" si="156"/>
        <v>-3.7676000000000265E-2</v>
      </c>
    </row>
    <row r="4042" spans="1:45" x14ac:dyDescent="0.25">
      <c r="A4042" s="16" t="s">
        <v>408</v>
      </c>
      <c r="B4042" s="16" t="s">
        <v>167</v>
      </c>
      <c r="C4042" s="16" t="s">
        <v>402</v>
      </c>
      <c r="D4042" s="16">
        <v>2003</v>
      </c>
      <c r="E4042" s="16" t="s">
        <v>4619</v>
      </c>
      <c r="F4042" s="16" t="s">
        <v>591</v>
      </c>
      <c r="G4042" s="10">
        <v>1018.36</v>
      </c>
      <c r="H4042" s="73">
        <v>6.9259510000000004</v>
      </c>
      <c r="I4042" s="16">
        <v>11421984</v>
      </c>
      <c r="J4042" s="71">
        <v>4.08279E-2</v>
      </c>
      <c r="K4042" s="71">
        <v>0.71998090000000003</v>
      </c>
      <c r="L4042" s="16">
        <v>-1.944439</v>
      </c>
      <c r="M4042" s="16">
        <v>-0.67913449999999997</v>
      </c>
      <c r="N4042" s="16">
        <v>-1.0931869999999999</v>
      </c>
      <c r="O4042" s="16">
        <v>-1.250804</v>
      </c>
      <c r="P4042" s="16">
        <v>-0.90754590000000002</v>
      </c>
      <c r="Q4042" s="16">
        <v>-0.37942749999999997</v>
      </c>
      <c r="R4042" s="16">
        <v>8.5000000000000006E-3</v>
      </c>
      <c r="S4042" s="16">
        <v>2.9999999999999997E-4</v>
      </c>
      <c r="T4042" s="16">
        <v>4.0000000000000002E-4</v>
      </c>
      <c r="U4042" s="16">
        <v>1.4945999999999999</v>
      </c>
      <c r="V4042" s="16">
        <v>14.135999999999999</v>
      </c>
      <c r="W4042" s="16">
        <v>1.3140000000000001</v>
      </c>
      <c r="X4042" s="16">
        <v>368.55599999999998</v>
      </c>
      <c r="Y4042" s="16">
        <v>48.876199999999997</v>
      </c>
      <c r="Z4042" s="16">
        <v>6.9599999999999995E-2</v>
      </c>
      <c r="AA4042" s="16">
        <v>2.7630379999999999</v>
      </c>
      <c r="AB4042" s="16">
        <v>1.35</v>
      </c>
      <c r="AC4042" s="16">
        <v>46.22</v>
      </c>
      <c r="AD4042" s="16">
        <v>22.635000000000002</v>
      </c>
      <c r="AE4042" s="16">
        <v>0.81169999999999998</v>
      </c>
      <c r="AF4042" s="16">
        <v>2.2121</v>
      </c>
      <c r="AG4042" s="16">
        <v>72720.100000000006</v>
      </c>
      <c r="AH4042" s="16">
        <v>0.1875</v>
      </c>
      <c r="AI4042" s="16">
        <v>41.2</v>
      </c>
      <c r="AJ4042" s="16">
        <v>55.5</v>
      </c>
      <c r="AK4042" s="16">
        <v>-0.37659999999999999</v>
      </c>
      <c r="AL4042" s="16">
        <v>-0.75980000000000003</v>
      </c>
      <c r="AM4042" s="16">
        <v>-0.82250000000000001</v>
      </c>
      <c r="AN4042" s="16">
        <v>0.1724</v>
      </c>
      <c r="AO4042" s="16">
        <v>-0.54300000000000004</v>
      </c>
      <c r="AP4042" s="16">
        <v>-0.47020000000000001</v>
      </c>
      <c r="AR4042" s="16">
        <f t="shared" si="157"/>
        <v>0</v>
      </c>
      <c r="AS4042" s="5">
        <f t="shared" si="156"/>
        <v>0.10978200000000005</v>
      </c>
    </row>
    <row r="4043" spans="1:45" x14ac:dyDescent="0.25">
      <c r="A4043" s="16" t="s">
        <v>408</v>
      </c>
      <c r="B4043" s="16" t="s">
        <v>167</v>
      </c>
      <c r="C4043" s="16" t="s">
        <v>402</v>
      </c>
      <c r="D4043" s="16">
        <v>2004</v>
      </c>
      <c r="E4043" s="16" t="s">
        <v>4600</v>
      </c>
      <c r="F4043" s="16" t="s">
        <v>591</v>
      </c>
      <c r="G4043" s="10">
        <v>1061.2</v>
      </c>
      <c r="H4043" s="73">
        <v>6.9671539999999998</v>
      </c>
      <c r="I4043" s="16">
        <v>11731746</v>
      </c>
      <c r="J4043" s="71">
        <v>4.2895000000000003E-2</v>
      </c>
      <c r="K4043" s="71">
        <v>0.75153639999999999</v>
      </c>
      <c r="L4043" s="16">
        <v>-1.879251</v>
      </c>
      <c r="M4043" s="16">
        <v>-0.6705236</v>
      </c>
      <c r="N4043" s="16">
        <v>-0.99690350000000005</v>
      </c>
      <c r="O4043" s="16">
        <v>-1.2284710000000001</v>
      </c>
      <c r="P4043" s="16">
        <v>-0.89075280000000001</v>
      </c>
      <c r="Q4043" s="16">
        <v>-0.37827909999999998</v>
      </c>
      <c r="R4043" s="16">
        <v>2.2200000000000001E-2</v>
      </c>
      <c r="S4043" s="16">
        <v>5.9999999999999995E-4</v>
      </c>
      <c r="T4043" s="16">
        <v>4.0000000000000002E-4</v>
      </c>
      <c r="U4043" s="16">
        <v>2.4634</v>
      </c>
      <c r="V4043" s="16">
        <v>14.388</v>
      </c>
      <c r="W4043" s="16">
        <v>1.272</v>
      </c>
      <c r="X4043" s="16">
        <v>367.22699999999998</v>
      </c>
      <c r="Y4043" s="16">
        <v>49.717700000000001</v>
      </c>
      <c r="Z4043" s="16">
        <v>6.7400000000000002E-2</v>
      </c>
      <c r="AA4043" s="16">
        <v>2.7385709999999999</v>
      </c>
      <c r="AB4043" s="16">
        <v>1.35</v>
      </c>
      <c r="AC4043" s="16">
        <v>46.22</v>
      </c>
      <c r="AD4043" s="16">
        <v>23.265000000000001</v>
      </c>
      <c r="AE4043" s="16">
        <v>0.82079999999999997</v>
      </c>
      <c r="AF4043" s="16">
        <v>4.1554000000000002</v>
      </c>
      <c r="AG4043" s="16">
        <v>72559</v>
      </c>
      <c r="AH4043" s="16">
        <v>0.1857</v>
      </c>
      <c r="AI4043" s="16">
        <v>41.5</v>
      </c>
      <c r="AJ4043" s="16">
        <v>56.4</v>
      </c>
      <c r="AK4043" s="16">
        <v>-0.41249999999999998</v>
      </c>
      <c r="AL4043" s="16">
        <v>-0.67989999999999995</v>
      </c>
      <c r="AM4043" s="16">
        <v>-0.81640000000000001</v>
      </c>
      <c r="AN4043" s="16">
        <v>0.15240000000000001</v>
      </c>
      <c r="AO4043" s="16">
        <v>-0.51370000000000005</v>
      </c>
      <c r="AP4043" s="16">
        <v>-0.52200000000000002</v>
      </c>
      <c r="AR4043" s="16">
        <f t="shared" si="157"/>
        <v>0</v>
      </c>
      <c r="AS4043" s="5">
        <f t="shared" si="156"/>
        <v>6.5188000000000024E-2</v>
      </c>
    </row>
    <row r="4044" spans="1:45" x14ac:dyDescent="0.25">
      <c r="A4044" s="16" t="s">
        <v>408</v>
      </c>
      <c r="B4044" s="16" t="s">
        <v>167</v>
      </c>
      <c r="C4044" s="16" t="s">
        <v>402</v>
      </c>
      <c r="D4044" s="16">
        <v>2005</v>
      </c>
      <c r="E4044" s="16" t="s">
        <v>4603</v>
      </c>
      <c r="F4044" s="16" t="s">
        <v>591</v>
      </c>
      <c r="G4044" s="10">
        <v>1107.73</v>
      </c>
      <c r="H4044" s="73">
        <v>7.0100670000000003</v>
      </c>
      <c r="I4044" s="16">
        <v>12052156</v>
      </c>
      <c r="J4044" s="71">
        <v>3.82698E-2</v>
      </c>
      <c r="K4044" s="71">
        <v>0.78085499999999997</v>
      </c>
      <c r="L4044" s="16">
        <v>-1.958264</v>
      </c>
      <c r="M4044" s="16">
        <v>-0.66849630000000004</v>
      </c>
      <c r="N4044" s="16">
        <v>-1.072233</v>
      </c>
      <c r="O4044" s="16">
        <v>-1.264054</v>
      </c>
      <c r="P4044" s="16">
        <v>-0.86637010000000003</v>
      </c>
      <c r="Q4044" s="16">
        <v>-0.47459289999999998</v>
      </c>
      <c r="R4044" s="16">
        <v>2.4899999999999999E-2</v>
      </c>
      <c r="S4044" s="16">
        <v>5.0000000000000001E-4</v>
      </c>
      <c r="T4044" s="16">
        <v>5.0000000000000001E-4</v>
      </c>
      <c r="U4044" s="16">
        <v>1.7355</v>
      </c>
      <c r="V4044" s="16">
        <v>14.64</v>
      </c>
      <c r="W4044" s="16">
        <v>1.23</v>
      </c>
      <c r="X4044" s="16">
        <v>366.96499999999997</v>
      </c>
      <c r="Y4044" s="16">
        <v>47.837600000000002</v>
      </c>
      <c r="Z4044" s="16">
        <v>6.7799999999999999E-2</v>
      </c>
      <c r="AA4044" s="16">
        <v>2.726337</v>
      </c>
      <c r="AB4044" s="16">
        <v>1.35</v>
      </c>
      <c r="AC4044" s="16">
        <v>46.22</v>
      </c>
      <c r="AD4044" s="16">
        <v>23.58</v>
      </c>
      <c r="AE4044" s="16">
        <v>0.82530000000000003</v>
      </c>
      <c r="AF4044" s="16">
        <v>8.2786000000000008</v>
      </c>
      <c r="AG4044" s="16">
        <v>74197.100000000006</v>
      </c>
      <c r="AH4044" s="16">
        <v>0.18584999999999999</v>
      </c>
      <c r="AI4044" s="16">
        <v>41.7</v>
      </c>
      <c r="AJ4044" s="16">
        <v>57.3</v>
      </c>
      <c r="AK4044" s="16">
        <v>-0.41889999999999999</v>
      </c>
      <c r="AL4044" s="16">
        <v>-0.78549999999999998</v>
      </c>
      <c r="AM4044" s="16">
        <v>-0.93489999999999995</v>
      </c>
      <c r="AN4044" s="16">
        <v>6.7799999999999999E-2</v>
      </c>
      <c r="AO4044" s="16">
        <v>-0.6966</v>
      </c>
      <c r="AP4044" s="16">
        <v>-0.57520000000000004</v>
      </c>
      <c r="AR4044" s="16">
        <f t="shared" si="157"/>
        <v>0</v>
      </c>
      <c r="AS4044" s="5">
        <f t="shared" si="156"/>
        <v>-7.9013E-2</v>
      </c>
    </row>
    <row r="4045" spans="1:45" x14ac:dyDescent="0.25">
      <c r="A4045" s="16" t="s">
        <v>408</v>
      </c>
      <c r="B4045" s="16" t="s">
        <v>167</v>
      </c>
      <c r="C4045" s="16" t="s">
        <v>402</v>
      </c>
      <c r="D4045" s="16">
        <v>2006</v>
      </c>
      <c r="E4045" s="16" t="s">
        <v>4593</v>
      </c>
      <c r="F4045" s="16" t="s">
        <v>591</v>
      </c>
      <c r="G4045" s="10">
        <v>1163.3</v>
      </c>
      <c r="H4045" s="73">
        <v>7.0590190000000002</v>
      </c>
      <c r="I4045" s="16">
        <v>12383446</v>
      </c>
      <c r="J4045" s="71">
        <v>4.3291499999999997E-2</v>
      </c>
      <c r="K4045" s="71">
        <v>0.81540179999999995</v>
      </c>
      <c r="L4045" s="16">
        <v>-1.8634139999999999</v>
      </c>
      <c r="M4045" s="16">
        <v>-0.65440089999999995</v>
      </c>
      <c r="N4045" s="16">
        <v>-1.162631</v>
      </c>
      <c r="O4045" s="16">
        <v>-1.13015</v>
      </c>
      <c r="P4045" s="16">
        <v>-0.8371845</v>
      </c>
      <c r="Q4045" s="16">
        <v>-0.35015039999999997</v>
      </c>
      <c r="R4045" s="16">
        <v>5.11E-2</v>
      </c>
      <c r="S4045" s="16">
        <v>2.0000000000000001E-4</v>
      </c>
      <c r="T4045" s="16">
        <v>5.9999999999999995E-4</v>
      </c>
      <c r="U4045" s="16">
        <v>1.0959000000000001</v>
      </c>
      <c r="V4045" s="16">
        <v>14.656000000000001</v>
      </c>
      <c r="W4045" s="16">
        <v>1.1839999999999999</v>
      </c>
      <c r="X4045" s="16">
        <v>363.71800000000002</v>
      </c>
      <c r="Y4045" s="16">
        <v>53.051600000000001</v>
      </c>
      <c r="Z4045" s="16">
        <v>8.5900000000000004E-2</v>
      </c>
      <c r="AA4045" s="16">
        <v>2.7622620000000002</v>
      </c>
      <c r="AB4045" s="16">
        <v>1.35</v>
      </c>
      <c r="AC4045" s="16">
        <v>46.22</v>
      </c>
      <c r="AD4045" s="16">
        <v>22.655000000000001</v>
      </c>
      <c r="AE4045" s="16">
        <v>0.79300000000000004</v>
      </c>
      <c r="AF4045" s="16">
        <v>14.118</v>
      </c>
      <c r="AG4045" s="16">
        <v>78358.8</v>
      </c>
      <c r="AH4045" s="16">
        <v>0.1857</v>
      </c>
      <c r="AI4045" s="16">
        <v>41.9</v>
      </c>
      <c r="AJ4045" s="16">
        <v>58.1</v>
      </c>
      <c r="AK4045" s="16">
        <v>-0.22270000000000001</v>
      </c>
      <c r="AL4045" s="16">
        <v>-0.71619999999999995</v>
      </c>
      <c r="AM4045" s="16">
        <v>-0.81669999999999998</v>
      </c>
      <c r="AN4045" s="16">
        <v>0.36049999999999999</v>
      </c>
      <c r="AO4045" s="16">
        <v>-0.62060000000000004</v>
      </c>
      <c r="AP4045" s="16">
        <v>-0.59030000000000005</v>
      </c>
      <c r="AR4045" s="16">
        <f t="shared" si="157"/>
        <v>0</v>
      </c>
      <c r="AS4045" s="5">
        <f t="shared" si="156"/>
        <v>9.4850000000000101E-2</v>
      </c>
    </row>
    <row r="4046" spans="1:45" x14ac:dyDescent="0.25">
      <c r="A4046" s="16" t="s">
        <v>408</v>
      </c>
      <c r="B4046" s="16" t="s">
        <v>167</v>
      </c>
      <c r="C4046" s="16" t="s">
        <v>402</v>
      </c>
      <c r="D4046" s="16">
        <v>2007</v>
      </c>
      <c r="E4046" s="16" t="s">
        <v>4607</v>
      </c>
      <c r="F4046" s="16" t="s">
        <v>591</v>
      </c>
      <c r="G4046" s="10">
        <v>1226.54</v>
      </c>
      <c r="H4046" s="73">
        <v>7.1119529999999997</v>
      </c>
      <c r="I4046" s="16">
        <v>12725974</v>
      </c>
      <c r="J4046" s="71">
        <v>4.2897200000000003E-2</v>
      </c>
      <c r="K4046" s="71">
        <v>0.85114129999999999</v>
      </c>
      <c r="L4046" s="16">
        <v>-1.7757540000000001</v>
      </c>
      <c r="M4046" s="16">
        <v>-0.65344199999999997</v>
      </c>
      <c r="N4046" s="16">
        <v>-1.1276569999999999</v>
      </c>
      <c r="O4046" s="16">
        <v>-1.0721270000000001</v>
      </c>
      <c r="P4046" s="16">
        <v>-0.80437630000000004</v>
      </c>
      <c r="Q4046" s="16">
        <v>-0.2812288</v>
      </c>
      <c r="R4046" s="16">
        <v>5.11E-2</v>
      </c>
      <c r="S4046" s="16">
        <v>6.9999999999999999E-4</v>
      </c>
      <c r="T4046" s="16">
        <v>5.0000000000000001E-4</v>
      </c>
      <c r="U4046" s="16">
        <v>1.2407999999999999</v>
      </c>
      <c r="V4046" s="16">
        <v>14.672000000000001</v>
      </c>
      <c r="W4046" s="16">
        <v>1.1379999999999999</v>
      </c>
      <c r="X4046" s="16">
        <v>367.19299999999998</v>
      </c>
      <c r="Y4046" s="16">
        <v>53.714500000000001</v>
      </c>
      <c r="Z4046" s="16">
        <v>0.1045</v>
      </c>
      <c r="AA4046" s="16">
        <v>2.735852</v>
      </c>
      <c r="AB4046" s="16">
        <v>1.35</v>
      </c>
      <c r="AC4046" s="16">
        <v>46.22</v>
      </c>
      <c r="AD4046" s="16">
        <v>23.335000000000001</v>
      </c>
      <c r="AE4046" s="16">
        <v>0.75800000000000001</v>
      </c>
      <c r="AF4046" s="16">
        <v>21.7928</v>
      </c>
      <c r="AG4046" s="16">
        <v>75800.7</v>
      </c>
      <c r="AH4046" s="16">
        <v>0.18504999999999999</v>
      </c>
      <c r="AI4046" s="16">
        <v>42.2</v>
      </c>
      <c r="AJ4046" s="16">
        <v>59</v>
      </c>
      <c r="AK4046" s="16">
        <v>-0.22339999999999999</v>
      </c>
      <c r="AL4046" s="16">
        <v>-0.55789999999999995</v>
      </c>
      <c r="AM4046" s="16">
        <v>-0.71840000000000004</v>
      </c>
      <c r="AN4046" s="16">
        <v>0.34250000000000003</v>
      </c>
      <c r="AO4046" s="16">
        <v>-0.48680000000000001</v>
      </c>
      <c r="AP4046" s="16">
        <v>-0.57389999999999997</v>
      </c>
      <c r="AR4046" s="16">
        <f t="shared" si="157"/>
        <v>0</v>
      </c>
      <c r="AS4046" s="5">
        <f t="shared" si="156"/>
        <v>8.7659999999999849E-2</v>
      </c>
    </row>
    <row r="4047" spans="1:45" x14ac:dyDescent="0.25">
      <c r="A4047" s="16" t="s">
        <v>408</v>
      </c>
      <c r="B4047" s="16" t="s">
        <v>167</v>
      </c>
      <c r="C4047" s="16" t="s">
        <v>402</v>
      </c>
      <c r="D4047" s="16">
        <v>2008</v>
      </c>
      <c r="E4047" s="16" t="s">
        <v>4608</v>
      </c>
      <c r="F4047" s="16" t="s">
        <v>591</v>
      </c>
      <c r="G4047" s="10">
        <v>1285.8599999999999</v>
      </c>
      <c r="H4047" s="73">
        <v>7.159186</v>
      </c>
      <c r="I4047" s="16">
        <v>13082517</v>
      </c>
      <c r="J4047" s="71">
        <v>3.4970899999999999E-2</v>
      </c>
      <c r="K4047" s="71">
        <v>0.88143309999999997</v>
      </c>
      <c r="L4047" s="16">
        <v>-1.6538569999999999</v>
      </c>
      <c r="M4047" s="16">
        <v>-0.52726640000000002</v>
      </c>
      <c r="N4047" s="16">
        <v>-1.134611</v>
      </c>
      <c r="O4047" s="16">
        <v>-1.012581</v>
      </c>
      <c r="P4047" s="16">
        <v>-0.77732970000000001</v>
      </c>
      <c r="Q4047" s="16">
        <v>-0.2106934</v>
      </c>
      <c r="R4047" s="16">
        <v>0.2782</v>
      </c>
      <c r="S4047" s="16">
        <v>8.0000000000000004E-4</v>
      </c>
      <c r="T4047" s="16">
        <v>6.9999999999999999E-4</v>
      </c>
      <c r="U4047" s="16">
        <v>1.0996999999999999</v>
      </c>
      <c r="V4047" s="16">
        <v>14.688000000000001</v>
      </c>
      <c r="W4047" s="16">
        <v>1.0920000000000001</v>
      </c>
      <c r="X4047" s="16">
        <v>368.81</v>
      </c>
      <c r="Y4047" s="16">
        <v>55.205500000000001</v>
      </c>
      <c r="Z4047" s="16">
        <v>0.10249999999999999</v>
      </c>
      <c r="AA4047" s="16">
        <v>2.6441949999999999</v>
      </c>
      <c r="AB4047" s="16">
        <v>1.35</v>
      </c>
      <c r="AC4047" s="16">
        <v>46.22</v>
      </c>
      <c r="AD4047" s="16">
        <v>25.695</v>
      </c>
      <c r="AE4047" s="16">
        <v>0.72729999999999995</v>
      </c>
      <c r="AF4047" s="16">
        <v>28.410799999999998</v>
      </c>
      <c r="AG4047" s="16">
        <v>72812.100000000006</v>
      </c>
      <c r="AH4047" s="16">
        <v>0.18290000000000001</v>
      </c>
      <c r="AI4047" s="16">
        <v>42.4</v>
      </c>
      <c r="AJ4047" s="16">
        <v>59.8</v>
      </c>
      <c r="AK4047" s="16">
        <v>-0.18160000000000001</v>
      </c>
      <c r="AL4047" s="16">
        <v>-0.47060000000000002</v>
      </c>
      <c r="AM4047" s="16">
        <v>-0.72629999999999995</v>
      </c>
      <c r="AN4047" s="16">
        <v>0.4612</v>
      </c>
      <c r="AO4047" s="16">
        <v>-0.45190000000000002</v>
      </c>
      <c r="AP4047" s="16">
        <v>-0.43659999999999999</v>
      </c>
      <c r="AR4047" s="16">
        <f t="shared" si="157"/>
        <v>0</v>
      </c>
      <c r="AS4047" s="5">
        <f t="shared" si="156"/>
        <v>0.12189700000000014</v>
      </c>
    </row>
    <row r="4048" spans="1:45" x14ac:dyDescent="0.25">
      <c r="A4048" s="16" t="s">
        <v>408</v>
      </c>
      <c r="B4048" s="16" t="s">
        <v>167</v>
      </c>
      <c r="C4048" s="16" t="s">
        <v>402</v>
      </c>
      <c r="D4048" s="16">
        <v>2009</v>
      </c>
      <c r="E4048" s="16" t="s">
        <v>4602</v>
      </c>
      <c r="F4048" s="16" t="s">
        <v>591</v>
      </c>
      <c r="G4048" s="10">
        <v>1365.4</v>
      </c>
      <c r="H4048" s="73">
        <v>7.2192040000000004</v>
      </c>
      <c r="I4048" s="16">
        <v>13456417</v>
      </c>
      <c r="J4048" s="71">
        <v>5.4787599999999999E-2</v>
      </c>
      <c r="K4048" s="71">
        <v>0.93107209999999996</v>
      </c>
      <c r="L4048" s="16">
        <v>-1.7463949999999999</v>
      </c>
      <c r="M4048" s="16">
        <v>-0.6549547</v>
      </c>
      <c r="N4048" s="16">
        <v>-1.1919029999999999</v>
      </c>
      <c r="O4048" s="16">
        <v>-1.021477</v>
      </c>
      <c r="P4048" s="16">
        <v>-0.74793050000000005</v>
      </c>
      <c r="Q4048" s="16">
        <v>-0.26064480000000001</v>
      </c>
      <c r="R4048" s="16">
        <v>5.11E-2</v>
      </c>
      <c r="S4048" s="16">
        <v>2.9999999999999997E-4</v>
      </c>
      <c r="T4048" s="16">
        <v>5.0000000000000001E-4</v>
      </c>
      <c r="U4048" s="16">
        <v>0.69730000000000003</v>
      </c>
      <c r="V4048" s="16">
        <v>14.704000000000001</v>
      </c>
      <c r="W4048" s="16">
        <v>1.046</v>
      </c>
      <c r="X4048" s="16">
        <v>366.84300000000002</v>
      </c>
      <c r="Y4048" s="16">
        <v>56.262799999999999</v>
      </c>
      <c r="Z4048" s="16">
        <v>9.1600000000000001E-2</v>
      </c>
      <c r="AA4048" s="16">
        <v>2.6774010000000001</v>
      </c>
      <c r="AB4048" s="16">
        <v>1.35</v>
      </c>
      <c r="AC4048" s="16">
        <v>46.22</v>
      </c>
      <c r="AD4048" s="16">
        <v>24.84</v>
      </c>
      <c r="AE4048" s="16">
        <v>0.70440000000000003</v>
      </c>
      <c r="AF4048" s="16">
        <v>34.36</v>
      </c>
      <c r="AG4048" s="16">
        <v>73335.100000000006</v>
      </c>
      <c r="AH4048" s="16">
        <v>0.1865</v>
      </c>
      <c r="AI4048" s="16">
        <v>42.6</v>
      </c>
      <c r="AJ4048" s="16">
        <v>60.6</v>
      </c>
      <c r="AK4048" s="16">
        <v>-0.3196</v>
      </c>
      <c r="AL4048" s="16">
        <v>-0.51280000000000003</v>
      </c>
      <c r="AM4048" s="16">
        <v>-0.79159999999999997</v>
      </c>
      <c r="AN4048" s="16">
        <v>0.53469999999999995</v>
      </c>
      <c r="AO4048" s="16">
        <v>-0.50229999999999997</v>
      </c>
      <c r="AP4048" s="16">
        <v>-0.48520000000000002</v>
      </c>
      <c r="AR4048" s="16">
        <f t="shared" si="157"/>
        <v>0</v>
      </c>
      <c r="AS4048" s="5">
        <f t="shared" si="156"/>
        <v>-9.2538000000000009E-2</v>
      </c>
    </row>
    <row r="4049" spans="1:45" x14ac:dyDescent="0.25">
      <c r="A4049" s="16" t="s">
        <v>408</v>
      </c>
      <c r="B4049" s="16" t="s">
        <v>167</v>
      </c>
      <c r="C4049" s="16" t="s">
        <v>402</v>
      </c>
      <c r="D4049" s="16">
        <v>2010</v>
      </c>
      <c r="E4049" s="16" t="s">
        <v>4604</v>
      </c>
      <c r="F4049" s="16" t="s">
        <v>591</v>
      </c>
      <c r="G4049" s="10">
        <v>1463.21</v>
      </c>
      <c r="H4049" s="73">
        <v>7.2883909999999998</v>
      </c>
      <c r="I4049" s="16">
        <v>13850033</v>
      </c>
      <c r="J4049" s="71">
        <v>6.1684599999999999E-2</v>
      </c>
      <c r="K4049" s="71">
        <v>0.9903132</v>
      </c>
      <c r="L4049" s="16">
        <v>-1.72468</v>
      </c>
      <c r="M4049" s="16">
        <v>-0.65309070000000002</v>
      </c>
      <c r="N4049" s="16">
        <v>-1.181738</v>
      </c>
      <c r="O4049" s="16">
        <v>-1.0067349999999999</v>
      </c>
      <c r="P4049" s="16">
        <v>-0.71440570000000003</v>
      </c>
      <c r="Q4049" s="16">
        <v>-0.2747752</v>
      </c>
      <c r="R4049" s="16">
        <v>5.11E-2</v>
      </c>
      <c r="S4049" s="16">
        <v>2.9999999999999997E-4</v>
      </c>
      <c r="T4049" s="16">
        <v>6.9999999999999999E-4</v>
      </c>
      <c r="U4049" s="16">
        <v>0.56440000000000001</v>
      </c>
      <c r="V4049" s="16">
        <v>14.72</v>
      </c>
      <c r="W4049" s="16">
        <v>1</v>
      </c>
      <c r="X4049" s="16">
        <v>371.00900000000001</v>
      </c>
      <c r="Y4049" s="16">
        <v>57.885599999999997</v>
      </c>
      <c r="Z4049" s="16">
        <v>9.0999999999999998E-2</v>
      </c>
      <c r="AA4049" s="16">
        <v>2.7335219999999998</v>
      </c>
      <c r="AB4049" s="16">
        <v>1.35</v>
      </c>
      <c r="AC4049" s="16">
        <v>46.22</v>
      </c>
      <c r="AD4049" s="16">
        <v>23.395</v>
      </c>
      <c r="AE4049" s="16">
        <v>0.89570000000000005</v>
      </c>
      <c r="AF4049" s="16">
        <v>41.2121</v>
      </c>
      <c r="AG4049" s="16">
        <v>75179.100000000006</v>
      </c>
      <c r="AH4049" s="16">
        <v>0.18540000000000001</v>
      </c>
      <c r="AI4049" s="16">
        <v>42.8</v>
      </c>
      <c r="AJ4049" s="16">
        <v>61.4</v>
      </c>
      <c r="AK4049" s="16">
        <v>-0.25569999999999998</v>
      </c>
      <c r="AL4049" s="16">
        <v>-0.56540000000000001</v>
      </c>
      <c r="AM4049" s="16">
        <v>-0.83009999999999995</v>
      </c>
      <c r="AN4049" s="16">
        <v>0.45960000000000001</v>
      </c>
      <c r="AO4049" s="16">
        <v>-0.47810000000000002</v>
      </c>
      <c r="AP4049" s="16">
        <v>-0.49769999999999998</v>
      </c>
      <c r="AR4049" s="16">
        <f t="shared" si="157"/>
        <v>0</v>
      </c>
      <c r="AS4049" s="5">
        <f t="shared" si="156"/>
        <v>2.1714999999999929E-2</v>
      </c>
    </row>
    <row r="4050" spans="1:45" x14ac:dyDescent="0.25">
      <c r="A4050" s="16" t="s">
        <v>408</v>
      </c>
      <c r="B4050" s="16" t="s">
        <v>167</v>
      </c>
      <c r="C4050" s="16" t="s">
        <v>402</v>
      </c>
      <c r="D4050" s="16">
        <v>2011</v>
      </c>
      <c r="E4050" s="16" t="s">
        <v>4611</v>
      </c>
      <c r="F4050" s="16" t="s">
        <v>591</v>
      </c>
      <c r="G4050" s="10">
        <v>1499.73</v>
      </c>
      <c r="H4050" s="73">
        <v>7.3130389999999998</v>
      </c>
      <c r="I4050" s="16">
        <v>14264756</v>
      </c>
      <c r="J4050" s="71">
        <v>9.7339999999999996E-3</v>
      </c>
      <c r="K4050" s="71">
        <v>1</v>
      </c>
      <c r="L4050" s="16">
        <v>-1.6500300000000001</v>
      </c>
      <c r="M4050" s="16">
        <v>-0.65178049999999998</v>
      </c>
      <c r="N4050" s="16">
        <v>-1.1953830000000001</v>
      </c>
      <c r="O4050" s="16">
        <v>-0.97563169999999999</v>
      </c>
      <c r="P4050" s="16">
        <v>-0.64935240000000005</v>
      </c>
      <c r="Q4050" s="16">
        <v>-0.19210530000000001</v>
      </c>
      <c r="R4050" s="16">
        <v>5.11E-2</v>
      </c>
      <c r="S4050" s="16">
        <v>4.0000000000000002E-4</v>
      </c>
      <c r="T4050" s="16">
        <v>8.0000000000000004E-4</v>
      </c>
      <c r="U4050" s="16">
        <v>0.43149999999999999</v>
      </c>
      <c r="V4050" s="16">
        <v>14.776</v>
      </c>
      <c r="W4050" s="16">
        <v>0.94</v>
      </c>
      <c r="X4050" s="16">
        <v>371.43900000000002</v>
      </c>
      <c r="Y4050" s="16">
        <v>57.200600000000001</v>
      </c>
      <c r="Z4050" s="16">
        <v>0.1014</v>
      </c>
      <c r="AA4050" s="16">
        <v>2.6558459999999999</v>
      </c>
      <c r="AB4050" s="16">
        <v>1.35</v>
      </c>
      <c r="AC4050" s="16">
        <v>46.22</v>
      </c>
      <c r="AD4050" s="16">
        <v>25.395</v>
      </c>
      <c r="AE4050" s="16">
        <v>0.62880000000000003</v>
      </c>
      <c r="AF4050" s="16">
        <v>59.884700000000002</v>
      </c>
      <c r="AG4050" s="16">
        <v>80308</v>
      </c>
      <c r="AH4050" s="16">
        <v>0.18440000000000001</v>
      </c>
      <c r="AI4050" s="16">
        <v>43</v>
      </c>
      <c r="AJ4050" s="16">
        <v>62.2</v>
      </c>
      <c r="AK4050" s="16">
        <v>-0.17699999999999999</v>
      </c>
      <c r="AL4050" s="16">
        <v>-0.46899999999999997</v>
      </c>
      <c r="AM4050" s="16">
        <v>-0.63690000000000002</v>
      </c>
      <c r="AN4050" s="16">
        <v>0.46870000000000001</v>
      </c>
      <c r="AO4050" s="16">
        <v>-0.4204</v>
      </c>
      <c r="AP4050" s="16">
        <v>-0.4667</v>
      </c>
      <c r="AR4050" s="16">
        <f t="shared" si="157"/>
        <v>0</v>
      </c>
      <c r="AS4050" s="5">
        <f t="shared" si="156"/>
        <v>7.4649999999999883E-2</v>
      </c>
    </row>
    <row r="4051" spans="1:45" x14ac:dyDescent="0.25">
      <c r="A4051" s="16" t="s">
        <v>408</v>
      </c>
      <c r="B4051" s="16" t="s">
        <v>167</v>
      </c>
      <c r="C4051" s="16" t="s">
        <v>402</v>
      </c>
      <c r="D4051" s="16">
        <v>2012</v>
      </c>
      <c r="E4051" s="16" t="s">
        <v>4612</v>
      </c>
      <c r="F4051" s="16" t="s">
        <v>591</v>
      </c>
      <c r="G4051" s="10">
        <v>1565.9</v>
      </c>
      <c r="H4051" s="73">
        <v>7.3562159999999999</v>
      </c>
      <c r="I4051" s="16">
        <v>14699937</v>
      </c>
      <c r="J4051" s="71">
        <v>7.8442000000000008E-3</v>
      </c>
      <c r="K4051" s="71">
        <v>1.0078750000000001</v>
      </c>
      <c r="L4051" s="16">
        <v>-1.5659909999999999</v>
      </c>
      <c r="M4051" s="16">
        <v>-0.65195610000000004</v>
      </c>
      <c r="N4051" s="16">
        <v>-1.2191540000000001</v>
      </c>
      <c r="O4051" s="16">
        <v>-0.912775</v>
      </c>
      <c r="P4051" s="16">
        <v>-0.59416029999999997</v>
      </c>
      <c r="Q4051" s="16">
        <v>-9.9109299999999997E-2</v>
      </c>
      <c r="R4051" s="16">
        <v>5.11E-2</v>
      </c>
      <c r="S4051" s="16">
        <v>5.9999999999999995E-4</v>
      </c>
      <c r="T4051" s="16">
        <v>6.9999999999999999E-4</v>
      </c>
      <c r="U4051" s="16">
        <v>0.29859999999999998</v>
      </c>
      <c r="V4051" s="16">
        <v>14.832000000000001</v>
      </c>
      <c r="W4051" s="16">
        <v>0.88</v>
      </c>
      <c r="X4051" s="16">
        <v>370.28100000000001</v>
      </c>
      <c r="Y4051" s="16">
        <v>57.318800000000003</v>
      </c>
      <c r="Z4051" s="16">
        <v>0.11600000000000001</v>
      </c>
      <c r="AA4051" s="16">
        <v>2.5587520000000001</v>
      </c>
      <c r="AB4051" s="16">
        <v>1.35</v>
      </c>
      <c r="AC4051" s="16">
        <v>46.22</v>
      </c>
      <c r="AD4051" s="16">
        <v>27.895</v>
      </c>
      <c r="AE4051" s="16">
        <v>0.58640000000000003</v>
      </c>
      <c r="AF4051" s="16">
        <v>74.775099999999995</v>
      </c>
      <c r="AG4051" s="16">
        <v>83771.899999999994</v>
      </c>
      <c r="AH4051" s="16">
        <v>0.18229999999999999</v>
      </c>
      <c r="AI4051" s="16">
        <v>43.2</v>
      </c>
      <c r="AJ4051" s="16">
        <v>63</v>
      </c>
      <c r="AK4051" s="16">
        <v>-0.13769999999999999</v>
      </c>
      <c r="AL4051" s="16">
        <v>-0.35310000000000002</v>
      </c>
      <c r="AM4051" s="16">
        <v>-0.4708</v>
      </c>
      <c r="AN4051" s="16">
        <v>0.60599999999999998</v>
      </c>
      <c r="AO4051" s="16">
        <v>-0.4138</v>
      </c>
      <c r="AP4051" s="16">
        <v>-0.3906</v>
      </c>
      <c r="AR4051" s="16">
        <f t="shared" si="157"/>
        <v>0</v>
      </c>
      <c r="AS4051" s="5">
        <f t="shared" si="156"/>
        <v>8.4039000000000197E-2</v>
      </c>
    </row>
    <row r="4052" spans="1:45" x14ac:dyDescent="0.25">
      <c r="A4052" s="16" t="s">
        <v>408</v>
      </c>
      <c r="B4052" s="16" t="s">
        <v>167</v>
      </c>
      <c r="C4052" s="16" t="s">
        <v>402</v>
      </c>
      <c r="D4052" s="16">
        <v>2013</v>
      </c>
      <c r="E4052" s="16" t="s">
        <v>4594</v>
      </c>
      <c r="F4052" s="16" t="s">
        <v>591</v>
      </c>
      <c r="G4052" s="10">
        <v>1595.92</v>
      </c>
      <c r="H4052" s="73">
        <v>7.375203</v>
      </c>
      <c r="I4052" s="16">
        <v>15153210</v>
      </c>
      <c r="J4052" s="71">
        <v>6.5097000000000002E-3</v>
      </c>
      <c r="K4052" s="71">
        <v>1.0144569999999999</v>
      </c>
      <c r="L4052" s="16">
        <v>-1.554648</v>
      </c>
      <c r="M4052" s="16">
        <v>-0.65102409999999999</v>
      </c>
      <c r="N4052" s="16">
        <v>-1.2370049999999999</v>
      </c>
      <c r="O4052" s="16">
        <v>-0.85203549999999995</v>
      </c>
      <c r="P4052" s="16">
        <v>-0.58908499999999997</v>
      </c>
      <c r="Q4052" s="16">
        <v>-0.12620100000000001</v>
      </c>
      <c r="R4052" s="16">
        <v>5.11E-2</v>
      </c>
      <c r="S4052" s="16">
        <v>5.9999999999999995E-4</v>
      </c>
      <c r="T4052" s="16">
        <v>8.0000000000000004E-4</v>
      </c>
      <c r="U4052" s="16">
        <v>0.1658</v>
      </c>
      <c r="V4052" s="16">
        <v>14.888</v>
      </c>
      <c r="W4052" s="16">
        <v>0.82</v>
      </c>
      <c r="X4052" s="16">
        <v>370.05</v>
      </c>
      <c r="Y4052" s="16">
        <v>60.134500000000003</v>
      </c>
      <c r="Z4052" s="16">
        <v>0.121</v>
      </c>
      <c r="AA4052" s="16">
        <v>2.5859380000000001</v>
      </c>
      <c r="AB4052" s="16">
        <v>1.35</v>
      </c>
      <c r="AC4052" s="16">
        <v>46.22</v>
      </c>
      <c r="AD4052" s="16">
        <v>27.195</v>
      </c>
      <c r="AE4052" s="16">
        <v>0.79620000000000002</v>
      </c>
      <c r="AF4052" s="16">
        <v>71.504599999999996</v>
      </c>
      <c r="AG4052" s="16">
        <v>87353.600000000006</v>
      </c>
      <c r="AH4052" s="16">
        <v>0.18190000000000001</v>
      </c>
      <c r="AI4052" s="16">
        <v>43.5</v>
      </c>
      <c r="AJ4052" s="16">
        <v>63.8</v>
      </c>
      <c r="AK4052" s="16">
        <v>-0.1086</v>
      </c>
      <c r="AL4052" s="16">
        <v>-0.37619999999999998</v>
      </c>
      <c r="AM4052" s="16">
        <v>-0.48799999999999999</v>
      </c>
      <c r="AN4052" s="16">
        <v>0.38429999999999997</v>
      </c>
      <c r="AO4052" s="16">
        <v>-0.4667</v>
      </c>
      <c r="AP4052" s="16">
        <v>-0.28689999999999999</v>
      </c>
      <c r="AR4052" s="16">
        <f t="shared" si="157"/>
        <v>0</v>
      </c>
      <c r="AS4052" s="5">
        <f t="shared" si="156"/>
        <v>1.1342999999999881E-2</v>
      </c>
    </row>
    <row r="4053" spans="1:45" x14ac:dyDescent="0.25">
      <c r="A4053" s="16" t="s">
        <v>408</v>
      </c>
      <c r="B4053" s="16" t="s">
        <v>167</v>
      </c>
      <c r="C4053" s="16" t="s">
        <v>402</v>
      </c>
      <c r="D4053" s="16">
        <v>2014</v>
      </c>
      <c r="E4053" s="16" t="s">
        <v>4599</v>
      </c>
      <c r="F4053" s="16" t="s">
        <v>591</v>
      </c>
      <c r="G4053" s="10">
        <v>1620.82</v>
      </c>
      <c r="H4053" s="73">
        <v>7.3906890000000001</v>
      </c>
      <c r="I4053" s="16">
        <v>15620974</v>
      </c>
      <c r="J4053" s="71">
        <v>-3.656E-3</v>
      </c>
      <c r="K4053" s="71">
        <v>1.0107550000000001</v>
      </c>
      <c r="L4053" s="16">
        <v>-1.5492840000000001</v>
      </c>
      <c r="M4053" s="16">
        <v>-0.65288820000000003</v>
      </c>
      <c r="N4053" s="16">
        <v>-1.241495</v>
      </c>
      <c r="O4053" s="16">
        <v>-0.78052889999999997</v>
      </c>
      <c r="P4053" s="16">
        <v>-0.6026958</v>
      </c>
      <c r="Q4053" s="16">
        <v>-0.16959679999999999</v>
      </c>
      <c r="R4053" s="16">
        <v>5.11E-2</v>
      </c>
      <c r="S4053" s="16">
        <v>5.9999999999999995E-4</v>
      </c>
      <c r="T4053" s="16">
        <v>5.9999999999999995E-4</v>
      </c>
      <c r="U4053" s="16">
        <v>3.2899999999999999E-2</v>
      </c>
      <c r="V4053" s="16">
        <v>14.944000000000001</v>
      </c>
      <c r="W4053" s="16">
        <v>0.76</v>
      </c>
      <c r="X4053" s="16">
        <v>371.916</v>
      </c>
      <c r="Y4053" s="16">
        <v>61.759300000000003</v>
      </c>
      <c r="Z4053" s="16">
        <v>0.12520000000000001</v>
      </c>
      <c r="AA4053" s="16">
        <v>2.5016609999999999</v>
      </c>
      <c r="AB4053" s="16">
        <v>1.35</v>
      </c>
      <c r="AC4053" s="16">
        <v>46.22</v>
      </c>
      <c r="AD4053" s="16">
        <v>29.364999999999998</v>
      </c>
      <c r="AE4053" s="16">
        <v>0.76170000000000004</v>
      </c>
      <c r="AF4053" s="16">
        <v>67.338200000000001</v>
      </c>
      <c r="AG4053" s="16">
        <v>67084.399999999994</v>
      </c>
      <c r="AH4053" s="16">
        <v>0.18154999999999999</v>
      </c>
      <c r="AI4053" s="16">
        <v>43.7</v>
      </c>
      <c r="AJ4053" s="16">
        <v>64.599999999999994</v>
      </c>
      <c r="AK4053" s="16">
        <v>-0.1149</v>
      </c>
      <c r="AL4053" s="16">
        <v>-0.41470000000000001</v>
      </c>
      <c r="AM4053" s="16">
        <v>-0.48709999999999998</v>
      </c>
      <c r="AN4053" s="16">
        <v>0.14749999999999999</v>
      </c>
      <c r="AO4053" s="16">
        <v>-0.4919</v>
      </c>
      <c r="AP4053" s="16">
        <v>-0.25659999999999999</v>
      </c>
      <c r="AR4053" s="16">
        <f t="shared" si="157"/>
        <v>0</v>
      </c>
      <c r="AS4053" s="5">
        <f t="shared" si="156"/>
        <v>5.3639999999999244E-3</v>
      </c>
    </row>
    <row r="4054" spans="1:45" x14ac:dyDescent="0.25">
      <c r="A4054" s="16" t="s">
        <v>408</v>
      </c>
      <c r="B4054" s="16" t="s">
        <v>168</v>
      </c>
      <c r="C4054" s="16" t="s">
        <v>403</v>
      </c>
      <c r="D4054" s="16">
        <v>1985</v>
      </c>
      <c r="E4054" s="16" t="s">
        <v>4620</v>
      </c>
      <c r="F4054" s="16" t="s">
        <v>591</v>
      </c>
      <c r="G4054" s="10">
        <v>1191.82</v>
      </c>
      <c r="H4054" s="73">
        <v>7.0832329999999999</v>
      </c>
      <c r="I4054" s="16" t="s">
        <v>6700</v>
      </c>
      <c r="K4054" s="71">
        <v>1.139</v>
      </c>
      <c r="L4054" s="16">
        <v>-1.970901</v>
      </c>
      <c r="M4054" s="16">
        <v>-0.49762709999999999</v>
      </c>
      <c r="N4054" s="16">
        <v>-0.45309090000000002</v>
      </c>
      <c r="O4054" s="16">
        <v>-2.253342</v>
      </c>
      <c r="P4054" s="16">
        <v>-0.68095340000000004</v>
      </c>
      <c r="Q4054" s="16">
        <v>-0.451569</v>
      </c>
      <c r="R4054" s="16">
        <v>0.29899999999999999</v>
      </c>
      <c r="S4054" s="16">
        <v>4.6499999999999996E-3</v>
      </c>
      <c r="T4054" s="16">
        <v>1.1000000000000001E-3</v>
      </c>
      <c r="U4054" s="16">
        <v>7.4192999999999998</v>
      </c>
      <c r="V4054" s="16">
        <v>8.39</v>
      </c>
      <c r="W4054" s="16">
        <v>2.8</v>
      </c>
      <c r="X4054" s="16">
        <v>376.55399999999997</v>
      </c>
      <c r="Y4054" s="16">
        <v>39.015300000000003</v>
      </c>
      <c r="Z4054" s="16">
        <v>0.1053</v>
      </c>
      <c r="AA4054" s="16">
        <v>5.2824819999999999</v>
      </c>
      <c r="AB4054" s="16">
        <v>2.35</v>
      </c>
      <c r="AC4054" s="16">
        <v>69.33</v>
      </c>
      <c r="AD4054" s="16">
        <v>9.09</v>
      </c>
      <c r="AE4054" s="16">
        <v>1.181</v>
      </c>
      <c r="AF4054" s="16">
        <v>0</v>
      </c>
      <c r="AG4054" s="16">
        <v>53979.6</v>
      </c>
      <c r="AH4054" s="16">
        <v>0.1235</v>
      </c>
      <c r="AI4054" s="16">
        <v>40.916899999999998</v>
      </c>
      <c r="AJ4054" s="16">
        <v>80.632099999999994</v>
      </c>
      <c r="AK4054" s="16">
        <v>-0.63800000000000001</v>
      </c>
      <c r="AL4054" s="16">
        <v>-0.1736</v>
      </c>
      <c r="AM4054" s="16">
        <v>0.15160000000000001</v>
      </c>
      <c r="AN4054" s="16">
        <v>-1.3264</v>
      </c>
      <c r="AO4054" s="16">
        <v>-0.72860000000000003</v>
      </c>
      <c r="AP4054" s="16">
        <v>-0.66139999999999999</v>
      </c>
      <c r="AR4054" s="16">
        <f t="shared" si="157"/>
        <v>1</v>
      </c>
      <c r="AS4054" s="5">
        <f t="shared" si="156"/>
        <v>0</v>
      </c>
    </row>
    <row r="4055" spans="1:45" x14ac:dyDescent="0.25">
      <c r="A4055" s="16" t="s">
        <v>408</v>
      </c>
      <c r="B4055" s="16" t="s">
        <v>168</v>
      </c>
      <c r="C4055" s="16" t="s">
        <v>403</v>
      </c>
      <c r="D4055" s="16">
        <v>1986</v>
      </c>
      <c r="E4055" s="16" t="s">
        <v>4630</v>
      </c>
      <c r="F4055" s="16" t="s">
        <v>591</v>
      </c>
      <c r="G4055" s="10">
        <v>1173.81</v>
      </c>
      <c r="H4055" s="73">
        <v>7.0680120000000004</v>
      </c>
      <c r="I4055" s="16" t="s">
        <v>6700</v>
      </c>
      <c r="J4055" s="71">
        <v>-5.0000000000000001E-3</v>
      </c>
      <c r="K4055" s="71">
        <v>1.133</v>
      </c>
      <c r="L4055" s="16">
        <v>-1.953641</v>
      </c>
      <c r="M4055" s="16">
        <v>-0.49762709999999999</v>
      </c>
      <c r="N4055" s="16">
        <v>-0.39365070000000002</v>
      </c>
      <c r="O4055" s="16">
        <v>-2.237053</v>
      </c>
      <c r="P4055" s="16">
        <v>-0.6819307</v>
      </c>
      <c r="Q4055" s="16">
        <v>-0.48948649999999999</v>
      </c>
      <c r="R4055" s="16">
        <v>0.29899999999999999</v>
      </c>
      <c r="S4055" s="16">
        <v>4.6499999999999996E-3</v>
      </c>
      <c r="T4055" s="16">
        <v>1.1000000000000001E-3</v>
      </c>
      <c r="U4055" s="16">
        <v>8.0487000000000002</v>
      </c>
      <c r="V4055" s="16">
        <v>9.0820000000000007</v>
      </c>
      <c r="W4055" s="16">
        <v>2.89</v>
      </c>
      <c r="X4055" s="16">
        <v>372.31299999999999</v>
      </c>
      <c r="Y4055" s="16">
        <v>39.284300000000002</v>
      </c>
      <c r="Z4055" s="16">
        <v>0.10505</v>
      </c>
      <c r="AA4055" s="16">
        <v>5.2502459999999997</v>
      </c>
      <c r="AB4055" s="16">
        <v>2.35</v>
      </c>
      <c r="AC4055" s="16">
        <v>69.33</v>
      </c>
      <c r="AD4055" s="16">
        <v>9.92</v>
      </c>
      <c r="AE4055" s="16">
        <v>1.1758</v>
      </c>
      <c r="AF4055" s="16">
        <v>0</v>
      </c>
      <c r="AG4055" s="16">
        <v>56572.1</v>
      </c>
      <c r="AH4055" s="16">
        <v>0.123</v>
      </c>
      <c r="AI4055" s="16">
        <v>40.790500000000002</v>
      </c>
      <c r="AJ4055" s="16">
        <v>80.525000000000006</v>
      </c>
      <c r="AK4055" s="16">
        <v>-0.67030000000000001</v>
      </c>
      <c r="AL4055" s="16">
        <v>-0.22040000000000001</v>
      </c>
      <c r="AM4055" s="16">
        <v>9.4200000000000006E-2</v>
      </c>
      <c r="AN4055" s="16">
        <v>-1.3120000000000001</v>
      </c>
      <c r="AO4055" s="16">
        <v>-0.77759999999999996</v>
      </c>
      <c r="AP4055" s="16">
        <v>-0.70140000000000002</v>
      </c>
      <c r="AR4055" s="16">
        <f t="shared" si="157"/>
        <v>1</v>
      </c>
      <c r="AS4055" s="5">
        <f t="shared" si="156"/>
        <v>1.7260000000000053E-2</v>
      </c>
    </row>
    <row r="4056" spans="1:45" x14ac:dyDescent="0.25">
      <c r="A4056" s="16" t="s">
        <v>408</v>
      </c>
      <c r="B4056" s="16" t="s">
        <v>168</v>
      </c>
      <c r="C4056" s="16" t="s">
        <v>403</v>
      </c>
      <c r="D4056" s="16">
        <v>1987</v>
      </c>
      <c r="E4056" s="16" t="s">
        <v>4635</v>
      </c>
      <c r="F4056" s="16" t="s">
        <v>591</v>
      </c>
      <c r="G4056" s="10">
        <v>1146.81</v>
      </c>
      <c r="H4056" s="73">
        <v>7.0447389999999999</v>
      </c>
      <c r="I4056" s="16" t="s">
        <v>6700</v>
      </c>
      <c r="J4056" s="71">
        <v>-2.1000000000000001E-2</v>
      </c>
      <c r="K4056" s="71">
        <v>1.1080000000000001</v>
      </c>
      <c r="L4056" s="16">
        <v>-1.7949649999999999</v>
      </c>
      <c r="M4056" s="16">
        <v>-0.50042319999999996</v>
      </c>
      <c r="N4056" s="16">
        <v>-2.9226E-3</v>
      </c>
      <c r="O4056" s="16">
        <v>-2.234874</v>
      </c>
      <c r="P4056" s="16">
        <v>-0.67891009999999996</v>
      </c>
      <c r="Q4056" s="16">
        <v>-0.52737140000000005</v>
      </c>
      <c r="R4056" s="16">
        <v>0.29899999999999999</v>
      </c>
      <c r="S4056" s="16">
        <v>4.6499999999999996E-3</v>
      </c>
      <c r="T4056" s="16">
        <v>8.0000000000000004E-4</v>
      </c>
      <c r="U4056" s="16">
        <v>11.6448</v>
      </c>
      <c r="V4056" s="16">
        <v>9.7739999999999991</v>
      </c>
      <c r="W4056" s="16">
        <v>2.98</v>
      </c>
      <c r="X4056" s="16">
        <v>371.1</v>
      </c>
      <c r="Y4056" s="16">
        <v>39.5533</v>
      </c>
      <c r="Z4056" s="16">
        <v>9.7250000000000003E-2</v>
      </c>
      <c r="AA4056" s="16">
        <v>5.2180109999999997</v>
      </c>
      <c r="AB4056" s="16">
        <v>2.35</v>
      </c>
      <c r="AC4056" s="16">
        <v>69.33</v>
      </c>
      <c r="AD4056" s="16">
        <v>10.75</v>
      </c>
      <c r="AE4056" s="16">
        <v>1.1990000000000001</v>
      </c>
      <c r="AF4056" s="16">
        <v>0</v>
      </c>
      <c r="AG4056" s="16">
        <v>66539.7</v>
      </c>
      <c r="AH4056" s="16">
        <v>0.1222</v>
      </c>
      <c r="AI4056" s="16">
        <v>40.664000000000001</v>
      </c>
      <c r="AJ4056" s="16">
        <v>80.417900000000003</v>
      </c>
      <c r="AK4056" s="16">
        <v>-0.7026</v>
      </c>
      <c r="AL4056" s="16">
        <v>-0.2671</v>
      </c>
      <c r="AM4056" s="16">
        <v>3.6799999999999999E-2</v>
      </c>
      <c r="AN4056" s="16">
        <v>-1.2975000000000001</v>
      </c>
      <c r="AO4056" s="16">
        <v>-0.82669999999999999</v>
      </c>
      <c r="AP4056" s="16">
        <v>-0.74129999999999996</v>
      </c>
      <c r="AR4056" s="16">
        <f t="shared" si="157"/>
        <v>1</v>
      </c>
      <c r="AS4056" s="5">
        <f t="shared" si="156"/>
        <v>0.15867600000000004</v>
      </c>
    </row>
    <row r="4057" spans="1:45" x14ac:dyDescent="0.25">
      <c r="A4057" s="16" t="s">
        <v>408</v>
      </c>
      <c r="B4057" s="16" t="s">
        <v>168</v>
      </c>
      <c r="C4057" s="16" t="s">
        <v>403</v>
      </c>
      <c r="D4057" s="16">
        <v>1988</v>
      </c>
      <c r="E4057" s="16" t="s">
        <v>4639</v>
      </c>
      <c r="F4057" s="16" t="s">
        <v>591</v>
      </c>
      <c r="G4057" s="10">
        <v>1193.48</v>
      </c>
      <c r="H4057" s="73">
        <v>7.0846270000000002</v>
      </c>
      <c r="I4057" s="16" t="s">
        <v>6700</v>
      </c>
      <c r="J4057" s="71">
        <v>2.9000000000000001E-2</v>
      </c>
      <c r="K4057" s="71">
        <v>1.1419999999999999</v>
      </c>
      <c r="L4057" s="16">
        <v>-1.763846</v>
      </c>
      <c r="M4057" s="16">
        <v>-0.4966951</v>
      </c>
      <c r="N4057" s="16">
        <v>7.8025899999999995E-2</v>
      </c>
      <c r="O4057" s="16">
        <v>-2.219239</v>
      </c>
      <c r="P4057" s="16">
        <v>-0.67352290000000004</v>
      </c>
      <c r="Q4057" s="16">
        <v>-0.56523820000000002</v>
      </c>
      <c r="R4057" s="16">
        <v>0.29899999999999999</v>
      </c>
      <c r="S4057" s="16">
        <v>4.6499999999999996E-3</v>
      </c>
      <c r="T4057" s="16">
        <v>1.1999999999999999E-3</v>
      </c>
      <c r="U4057" s="16">
        <v>12.337300000000001</v>
      </c>
      <c r="V4057" s="16">
        <v>10.465999999999999</v>
      </c>
      <c r="W4057" s="16">
        <v>3.07</v>
      </c>
      <c r="X4057" s="16">
        <v>369.19099999999997</v>
      </c>
      <c r="Y4057" s="16">
        <v>39.822299999999998</v>
      </c>
      <c r="Z4057" s="16">
        <v>9.665E-2</v>
      </c>
      <c r="AA4057" s="16">
        <v>5.1857759999999997</v>
      </c>
      <c r="AB4057" s="16">
        <v>2.35</v>
      </c>
      <c r="AC4057" s="16">
        <v>69.33</v>
      </c>
      <c r="AD4057" s="16">
        <v>11.58</v>
      </c>
      <c r="AE4057" s="16">
        <v>1.1778</v>
      </c>
      <c r="AF4057" s="16">
        <v>0</v>
      </c>
      <c r="AG4057" s="16">
        <v>82306.5</v>
      </c>
      <c r="AH4057" s="16">
        <v>0.12135</v>
      </c>
      <c r="AI4057" s="16">
        <v>40.537500000000001</v>
      </c>
      <c r="AJ4057" s="16">
        <v>80.3108</v>
      </c>
      <c r="AK4057" s="16">
        <v>-0.7349</v>
      </c>
      <c r="AL4057" s="16">
        <v>-0.31380000000000002</v>
      </c>
      <c r="AM4057" s="16">
        <v>-2.06E-2</v>
      </c>
      <c r="AN4057" s="16">
        <v>-1.2829999999999999</v>
      </c>
      <c r="AO4057" s="16">
        <v>-0.87570000000000003</v>
      </c>
      <c r="AP4057" s="16">
        <v>-0.78120000000000001</v>
      </c>
      <c r="AR4057" s="16">
        <f t="shared" si="157"/>
        <v>1</v>
      </c>
      <c r="AS4057" s="5">
        <f t="shared" si="156"/>
        <v>3.1118999999999897E-2</v>
      </c>
    </row>
    <row r="4058" spans="1:45" x14ac:dyDescent="0.25">
      <c r="A4058" s="16" t="s">
        <v>408</v>
      </c>
      <c r="B4058" s="16" t="s">
        <v>168</v>
      </c>
      <c r="C4058" s="16" t="s">
        <v>403</v>
      </c>
      <c r="D4058" s="16">
        <v>1989</v>
      </c>
      <c r="E4058" s="16" t="s">
        <v>4649</v>
      </c>
      <c r="F4058" s="16" t="s">
        <v>591</v>
      </c>
      <c r="G4058" s="10">
        <v>1217.72</v>
      </c>
      <c r="H4058" s="73">
        <v>7.1047380000000002</v>
      </c>
      <c r="I4058" s="16" t="s">
        <v>6700</v>
      </c>
      <c r="J4058" s="71">
        <v>1.0999999999999999E-2</v>
      </c>
      <c r="K4058" s="71">
        <v>1.1539999999999999</v>
      </c>
      <c r="L4058" s="16">
        <v>-1.7629729999999999</v>
      </c>
      <c r="M4058" s="16">
        <v>-0.4966951</v>
      </c>
      <c r="N4058" s="16">
        <v>9.9613599999999997E-2</v>
      </c>
      <c r="O4058" s="16">
        <v>-2.2017359999999999</v>
      </c>
      <c r="P4058" s="16">
        <v>-0.67477169999999997</v>
      </c>
      <c r="Q4058" s="16">
        <v>-0.60314009999999996</v>
      </c>
      <c r="R4058" s="16">
        <v>0.29899999999999999</v>
      </c>
      <c r="S4058" s="16">
        <v>4.6499999999999996E-3</v>
      </c>
      <c r="T4058" s="16">
        <v>1.1999999999999999E-3</v>
      </c>
      <c r="U4058" s="16">
        <v>12.2842</v>
      </c>
      <c r="V4058" s="16">
        <v>11.157999999999999</v>
      </c>
      <c r="W4058" s="16">
        <v>3.16</v>
      </c>
      <c r="X4058" s="16">
        <v>370.26900000000001</v>
      </c>
      <c r="Y4058" s="16">
        <v>40.091200000000001</v>
      </c>
      <c r="Z4058" s="16">
        <v>9.7049999999999997E-2</v>
      </c>
      <c r="AA4058" s="16">
        <v>5.1535409999999997</v>
      </c>
      <c r="AB4058" s="16">
        <v>2.35</v>
      </c>
      <c r="AC4058" s="16">
        <v>69.33</v>
      </c>
      <c r="AD4058" s="16">
        <v>12.41</v>
      </c>
      <c r="AE4058" s="16">
        <v>1.1936</v>
      </c>
      <c r="AF4058" s="16">
        <v>0</v>
      </c>
      <c r="AG4058" s="16">
        <v>84133.8</v>
      </c>
      <c r="AH4058" s="16">
        <v>0.1205</v>
      </c>
      <c r="AI4058" s="16">
        <v>40.411099999999998</v>
      </c>
      <c r="AJ4058" s="16">
        <v>80.203699999999998</v>
      </c>
      <c r="AK4058" s="16">
        <v>-0.76719999999999999</v>
      </c>
      <c r="AL4058" s="16">
        <v>-0.36059999999999998</v>
      </c>
      <c r="AM4058" s="16">
        <v>-7.8E-2</v>
      </c>
      <c r="AN4058" s="16">
        <v>-1.2685</v>
      </c>
      <c r="AO4058" s="16">
        <v>-0.92479999999999996</v>
      </c>
      <c r="AP4058" s="16">
        <v>-0.82110000000000005</v>
      </c>
      <c r="AR4058" s="16">
        <f t="shared" si="157"/>
        <v>1</v>
      </c>
      <c r="AS4058" s="5">
        <f t="shared" si="156"/>
        <v>8.7300000000012368E-4</v>
      </c>
    </row>
    <row r="4059" spans="1:45" x14ac:dyDescent="0.25">
      <c r="A4059" s="16" t="s">
        <v>408</v>
      </c>
      <c r="B4059" s="16" t="s">
        <v>168</v>
      </c>
      <c r="C4059" s="16" t="s">
        <v>403</v>
      </c>
      <c r="D4059" s="16">
        <v>1990</v>
      </c>
      <c r="E4059" s="16" t="s">
        <v>4632</v>
      </c>
      <c r="F4059" s="16" t="s">
        <v>591</v>
      </c>
      <c r="G4059" s="10">
        <v>1266.93</v>
      </c>
      <c r="H4059" s="73">
        <v>7.1443500000000002</v>
      </c>
      <c r="I4059" s="16" t="s">
        <v>6700</v>
      </c>
      <c r="J4059" s="71">
        <v>3.4000000000000002E-2</v>
      </c>
      <c r="K4059" s="71">
        <v>1.194</v>
      </c>
      <c r="L4059" s="16">
        <v>-1.7446680000000001</v>
      </c>
      <c r="M4059" s="16">
        <v>-0.49574970000000002</v>
      </c>
      <c r="N4059" s="16">
        <v>0.1422756</v>
      </c>
      <c r="O4059" s="16">
        <v>-2.1592509999999998</v>
      </c>
      <c r="P4059" s="16">
        <v>-0.68443589999999999</v>
      </c>
      <c r="Q4059" s="16">
        <v>-0.64102499999999996</v>
      </c>
      <c r="R4059" s="16">
        <v>0.29899999999999999</v>
      </c>
      <c r="S4059" s="16">
        <v>4.8999999999999998E-3</v>
      </c>
      <c r="T4059" s="16">
        <v>1.1999999999999999E-3</v>
      </c>
      <c r="U4059" s="16">
        <v>12.4543</v>
      </c>
      <c r="V4059" s="16">
        <v>11.85</v>
      </c>
      <c r="W4059" s="16">
        <v>3.25</v>
      </c>
      <c r="X4059" s="16">
        <v>370.97</v>
      </c>
      <c r="Y4059" s="16">
        <v>40.360199999999999</v>
      </c>
      <c r="Z4059" s="16">
        <v>9.5549999999999996E-2</v>
      </c>
      <c r="AA4059" s="16">
        <v>5.0374160000000003</v>
      </c>
      <c r="AB4059" s="16">
        <v>2.35</v>
      </c>
      <c r="AC4059" s="16">
        <v>69.33</v>
      </c>
      <c r="AD4059" s="16">
        <v>15.4</v>
      </c>
      <c r="AE4059" s="16">
        <v>1.1820999999999999</v>
      </c>
      <c r="AF4059" s="16">
        <v>0</v>
      </c>
      <c r="AG4059" s="16">
        <v>89291.4</v>
      </c>
      <c r="AH4059" s="16">
        <v>0.12039999999999999</v>
      </c>
      <c r="AI4059" s="16">
        <v>39.9</v>
      </c>
      <c r="AJ4059" s="16">
        <v>79.400000000000006</v>
      </c>
      <c r="AK4059" s="16">
        <v>-0.79949999999999999</v>
      </c>
      <c r="AL4059" s="16">
        <v>-0.4073</v>
      </c>
      <c r="AM4059" s="16">
        <v>-0.13539999999999999</v>
      </c>
      <c r="AN4059" s="16">
        <v>-1.254</v>
      </c>
      <c r="AO4059" s="16">
        <v>-0.9738</v>
      </c>
      <c r="AP4059" s="16">
        <v>-0.86109999999999998</v>
      </c>
      <c r="AR4059" s="16">
        <f t="shared" si="157"/>
        <v>1</v>
      </c>
      <c r="AS4059" s="5">
        <f t="shared" si="156"/>
        <v>1.8304999999999794E-2</v>
      </c>
    </row>
    <row r="4060" spans="1:45" x14ac:dyDescent="0.25">
      <c r="A4060" s="16" t="s">
        <v>408</v>
      </c>
      <c r="B4060" s="16" t="s">
        <v>168</v>
      </c>
      <c r="C4060" s="16" t="s">
        <v>403</v>
      </c>
      <c r="D4060" s="16">
        <v>1991</v>
      </c>
      <c r="E4060" s="16" t="s">
        <v>4629</v>
      </c>
      <c r="F4060" s="16" t="s">
        <v>591</v>
      </c>
      <c r="G4060" s="10">
        <v>1303.73</v>
      </c>
      <c r="H4060" s="73">
        <v>7.172987</v>
      </c>
      <c r="I4060" s="16" t="s">
        <v>6700</v>
      </c>
      <c r="J4060" s="71">
        <v>0.01</v>
      </c>
      <c r="K4060" s="71">
        <v>1.206</v>
      </c>
      <c r="L4060" s="16">
        <v>-1.940558</v>
      </c>
      <c r="M4060" s="16">
        <v>-0.49950460000000002</v>
      </c>
      <c r="N4060" s="16">
        <v>-0.25699539999999998</v>
      </c>
      <c r="O4060" s="16">
        <v>-2.1605349999999999</v>
      </c>
      <c r="P4060" s="16">
        <v>-0.68426140000000002</v>
      </c>
      <c r="Q4060" s="16">
        <v>-0.67892549999999996</v>
      </c>
      <c r="R4060" s="16">
        <v>0.29899999999999999</v>
      </c>
      <c r="S4060" s="16">
        <v>4.4000000000000003E-3</v>
      </c>
      <c r="T4060" s="16">
        <v>1E-3</v>
      </c>
      <c r="U4060" s="16">
        <v>8.6740999999999993</v>
      </c>
      <c r="V4060" s="16">
        <v>12.587999999999999</v>
      </c>
      <c r="W4060" s="16">
        <v>3.0379999999999998</v>
      </c>
      <c r="X4060" s="16">
        <v>370.21199999999999</v>
      </c>
      <c r="Y4060" s="16">
        <v>40.629199999999997</v>
      </c>
      <c r="Z4060" s="16">
        <v>9.035E-2</v>
      </c>
      <c r="AA4060" s="16">
        <v>5.0296479999999999</v>
      </c>
      <c r="AB4060" s="16">
        <v>2.35</v>
      </c>
      <c r="AC4060" s="16">
        <v>69.33</v>
      </c>
      <c r="AD4060" s="16">
        <v>15.6</v>
      </c>
      <c r="AE4060" s="16">
        <v>1.1747000000000001</v>
      </c>
      <c r="AF4060" s="16">
        <v>0</v>
      </c>
      <c r="AG4060" s="16">
        <v>82913.399999999994</v>
      </c>
      <c r="AH4060" s="16">
        <v>0.12609999999999999</v>
      </c>
      <c r="AI4060" s="16">
        <v>39.9</v>
      </c>
      <c r="AJ4060" s="16">
        <v>79.5</v>
      </c>
      <c r="AK4060" s="16">
        <v>-0.83179999999999998</v>
      </c>
      <c r="AL4060" s="16">
        <v>-0.45400000000000001</v>
      </c>
      <c r="AM4060" s="16">
        <v>-0.1928</v>
      </c>
      <c r="AN4060" s="16">
        <v>-1.2396</v>
      </c>
      <c r="AO4060" s="16">
        <v>-1.0228999999999999</v>
      </c>
      <c r="AP4060" s="16">
        <v>-0.90100000000000002</v>
      </c>
      <c r="AR4060" s="16">
        <f t="shared" si="157"/>
        <v>1</v>
      </c>
      <c r="AS4060" s="5">
        <f t="shared" si="156"/>
        <v>-0.1958899999999999</v>
      </c>
    </row>
    <row r="4061" spans="1:45" x14ac:dyDescent="0.25">
      <c r="A4061" s="16" t="s">
        <v>408</v>
      </c>
      <c r="B4061" s="16" t="s">
        <v>168</v>
      </c>
      <c r="C4061" s="16" t="s">
        <v>403</v>
      </c>
      <c r="D4061" s="16">
        <v>1992</v>
      </c>
      <c r="E4061" s="16" t="s">
        <v>4621</v>
      </c>
      <c r="F4061" s="16" t="s">
        <v>591</v>
      </c>
      <c r="G4061" s="10">
        <v>1159.56</v>
      </c>
      <c r="H4061" s="73">
        <v>7.0557999999999996</v>
      </c>
      <c r="I4061" s="16" t="s">
        <v>6700</v>
      </c>
      <c r="J4061" s="71">
        <v>-0.105</v>
      </c>
      <c r="K4061" s="71">
        <v>1.085</v>
      </c>
      <c r="L4061" s="16">
        <v>-1.3172140000000001</v>
      </c>
      <c r="M4061" s="16">
        <v>-0.49781619999999999</v>
      </c>
      <c r="N4061" s="16">
        <v>1.1795580000000001</v>
      </c>
      <c r="O4061" s="16">
        <v>-2.1587170000000002</v>
      </c>
      <c r="P4061" s="16">
        <v>-0.68564990000000003</v>
      </c>
      <c r="Q4061" s="16">
        <v>-0.71680929999999998</v>
      </c>
      <c r="R4061" s="16">
        <v>0.29899999999999999</v>
      </c>
      <c r="S4061" s="16">
        <v>4.5999999999999999E-3</v>
      </c>
      <c r="T4061" s="16">
        <v>1.1000000000000001E-3</v>
      </c>
      <c r="U4061" s="16">
        <v>22.322199999999999</v>
      </c>
      <c r="V4061" s="16">
        <v>13.326000000000001</v>
      </c>
      <c r="W4061" s="16">
        <v>2.8260000000000001</v>
      </c>
      <c r="X4061" s="16">
        <v>369.93599999999998</v>
      </c>
      <c r="Y4061" s="16">
        <v>40.898200000000003</v>
      </c>
      <c r="Z4061" s="16">
        <v>9.1050000000000006E-2</v>
      </c>
      <c r="AA4061" s="16">
        <v>5.0451829999999998</v>
      </c>
      <c r="AB4061" s="16">
        <v>2.35</v>
      </c>
      <c r="AC4061" s="16">
        <v>69.33</v>
      </c>
      <c r="AD4061" s="16">
        <v>15.2</v>
      </c>
      <c r="AE4061" s="16">
        <v>1.1572</v>
      </c>
      <c r="AF4061" s="16">
        <v>0</v>
      </c>
      <c r="AG4061" s="16">
        <v>74747.8</v>
      </c>
      <c r="AH4061" s="16">
        <v>0.13220000000000001</v>
      </c>
      <c r="AI4061" s="16">
        <v>39.799999999999997</v>
      </c>
      <c r="AJ4061" s="16">
        <v>79.599999999999994</v>
      </c>
      <c r="AK4061" s="16">
        <v>-0.86409999999999998</v>
      </c>
      <c r="AL4061" s="16">
        <v>-0.50080000000000002</v>
      </c>
      <c r="AM4061" s="16">
        <v>-0.25019999999999998</v>
      </c>
      <c r="AN4061" s="16">
        <v>-1.2251000000000001</v>
      </c>
      <c r="AO4061" s="16">
        <v>-1.0719000000000001</v>
      </c>
      <c r="AP4061" s="16">
        <v>-0.94089999999999996</v>
      </c>
      <c r="AR4061" s="16">
        <f t="shared" si="157"/>
        <v>1</v>
      </c>
      <c r="AS4061" s="5">
        <f t="shared" si="156"/>
        <v>0.6233439999999999</v>
      </c>
    </row>
    <row r="4062" spans="1:45" x14ac:dyDescent="0.25">
      <c r="A4062" s="16" t="s">
        <v>408</v>
      </c>
      <c r="B4062" s="16" t="s">
        <v>168</v>
      </c>
      <c r="C4062" s="16" t="s">
        <v>403</v>
      </c>
      <c r="D4062" s="16">
        <v>1993</v>
      </c>
      <c r="E4062" s="16" t="s">
        <v>4647</v>
      </c>
      <c r="F4062" s="16" t="s">
        <v>591</v>
      </c>
      <c r="G4062" s="10">
        <v>1147.81</v>
      </c>
      <c r="H4062" s="73">
        <v>7.0456099999999999</v>
      </c>
      <c r="I4062" s="16" t="s">
        <v>6700</v>
      </c>
      <c r="J4062" s="71">
        <v>-1.7000000000000001E-2</v>
      </c>
      <c r="K4062" s="71">
        <v>1.0669999999999999</v>
      </c>
      <c r="L4062" s="16">
        <v>-1.9501470000000001</v>
      </c>
      <c r="M4062" s="16">
        <v>-0.50008540000000001</v>
      </c>
      <c r="N4062" s="16">
        <v>-0.22778880000000001</v>
      </c>
      <c r="O4062" s="16">
        <v>-2.1350419999999999</v>
      </c>
      <c r="P4062" s="16">
        <v>-0.68779860000000004</v>
      </c>
      <c r="Q4062" s="16">
        <v>-0.75469419999999998</v>
      </c>
      <c r="R4062" s="16">
        <v>0.29899999999999999</v>
      </c>
      <c r="S4062" s="16">
        <v>4.0000000000000001E-3</v>
      </c>
      <c r="T4062" s="16">
        <v>1.1000000000000001E-3</v>
      </c>
      <c r="U4062" s="16">
        <v>8.9243000000000006</v>
      </c>
      <c r="V4062" s="16">
        <v>14.064</v>
      </c>
      <c r="W4062" s="16">
        <v>2.6139999999999999</v>
      </c>
      <c r="X4062" s="16">
        <v>369.69900000000001</v>
      </c>
      <c r="Y4062" s="16">
        <v>41.167200000000001</v>
      </c>
      <c r="Z4062" s="16">
        <v>9.3549999999999994E-2</v>
      </c>
      <c r="AA4062" s="16">
        <v>5.0063459999999997</v>
      </c>
      <c r="AB4062" s="16">
        <v>2.35</v>
      </c>
      <c r="AC4062" s="16">
        <v>69.33</v>
      </c>
      <c r="AD4062" s="16">
        <v>16.2</v>
      </c>
      <c r="AE4062" s="16">
        <v>1.1424000000000001</v>
      </c>
      <c r="AF4062" s="16">
        <v>0</v>
      </c>
      <c r="AG4062" s="16">
        <v>66343.8</v>
      </c>
      <c r="AH4062" s="16">
        <v>0.1376</v>
      </c>
      <c r="AI4062" s="16">
        <v>39.799999999999997</v>
      </c>
      <c r="AJ4062" s="16">
        <v>79.599999999999994</v>
      </c>
      <c r="AK4062" s="16">
        <v>-0.89639999999999997</v>
      </c>
      <c r="AL4062" s="16">
        <v>-0.54749999999999999</v>
      </c>
      <c r="AM4062" s="16">
        <v>-0.30759999999999998</v>
      </c>
      <c r="AN4062" s="16">
        <v>-1.2105999999999999</v>
      </c>
      <c r="AO4062" s="16">
        <v>-1.1209</v>
      </c>
      <c r="AP4062" s="16">
        <v>-0.98089999999999999</v>
      </c>
      <c r="AR4062" s="16">
        <f t="shared" si="157"/>
        <v>1</v>
      </c>
      <c r="AS4062" s="5">
        <f t="shared" si="156"/>
        <v>-0.63293299999999997</v>
      </c>
    </row>
    <row r="4063" spans="1:45" x14ac:dyDescent="0.25">
      <c r="A4063" s="16" t="s">
        <v>408</v>
      </c>
      <c r="B4063" s="16" t="s">
        <v>168</v>
      </c>
      <c r="C4063" s="16" t="s">
        <v>403</v>
      </c>
      <c r="D4063" s="16">
        <v>1994</v>
      </c>
      <c r="E4063" s="16" t="s">
        <v>4625</v>
      </c>
      <c r="F4063" s="16" t="s">
        <v>591</v>
      </c>
      <c r="G4063" s="10">
        <v>1229.99</v>
      </c>
      <c r="H4063" s="73">
        <v>7.1147629999999999</v>
      </c>
      <c r="I4063" s="16" t="s">
        <v>6700</v>
      </c>
      <c r="J4063" s="71">
        <v>1E-3</v>
      </c>
      <c r="K4063" s="71">
        <v>1.0680000000000001</v>
      </c>
      <c r="L4063" s="16">
        <v>-1.9559839999999999</v>
      </c>
      <c r="M4063" s="16">
        <v>-0.50009879999999995</v>
      </c>
      <c r="N4063" s="16">
        <v>-0.2160174</v>
      </c>
      <c r="O4063" s="16">
        <v>-2.1212300000000002</v>
      </c>
      <c r="P4063" s="16">
        <v>-0.69040170000000001</v>
      </c>
      <c r="Q4063" s="16">
        <v>-0.79259679999999999</v>
      </c>
      <c r="R4063" s="16">
        <v>0.29899999999999999</v>
      </c>
      <c r="S4063" s="16">
        <v>3.7499999999999999E-3</v>
      </c>
      <c r="T4063" s="16">
        <v>1.1999999999999999E-3</v>
      </c>
      <c r="U4063" s="16">
        <v>9.0494000000000003</v>
      </c>
      <c r="V4063" s="16">
        <v>14.802</v>
      </c>
      <c r="W4063" s="16">
        <v>2.4020000000000001</v>
      </c>
      <c r="X4063" s="16">
        <v>368.99799999999999</v>
      </c>
      <c r="Y4063" s="16">
        <v>41.436199999999999</v>
      </c>
      <c r="Z4063" s="16">
        <v>9.3600000000000003E-2</v>
      </c>
      <c r="AA4063" s="16">
        <v>4.9830430000000003</v>
      </c>
      <c r="AB4063" s="16">
        <v>2.35</v>
      </c>
      <c r="AC4063" s="16">
        <v>69.33</v>
      </c>
      <c r="AD4063" s="16">
        <v>16.8</v>
      </c>
      <c r="AE4063" s="16">
        <v>1.1796</v>
      </c>
      <c r="AF4063" s="16">
        <v>0</v>
      </c>
      <c r="AG4063" s="16">
        <v>65654.100000000006</v>
      </c>
      <c r="AH4063" s="16">
        <v>0.13535</v>
      </c>
      <c r="AI4063" s="16">
        <v>39.700000000000003</v>
      </c>
      <c r="AJ4063" s="16">
        <v>79.5</v>
      </c>
      <c r="AK4063" s="16">
        <v>-0.92879999999999996</v>
      </c>
      <c r="AL4063" s="16">
        <v>-0.59419999999999995</v>
      </c>
      <c r="AM4063" s="16">
        <v>-0.36499999999999999</v>
      </c>
      <c r="AN4063" s="16">
        <v>-1.1960999999999999</v>
      </c>
      <c r="AO4063" s="16">
        <v>-1.17</v>
      </c>
      <c r="AP4063" s="16">
        <v>-1.0207999999999999</v>
      </c>
      <c r="AR4063" s="16">
        <f t="shared" si="157"/>
        <v>1</v>
      </c>
      <c r="AS4063" s="5">
        <f t="shared" si="156"/>
        <v>-5.8369999999998701E-3</v>
      </c>
    </row>
    <row r="4064" spans="1:45" x14ac:dyDescent="0.25">
      <c r="A4064" s="16" t="s">
        <v>408</v>
      </c>
      <c r="B4064" s="16" t="s">
        <v>168</v>
      </c>
      <c r="C4064" s="16" t="s">
        <v>403</v>
      </c>
      <c r="D4064" s="16">
        <v>1995</v>
      </c>
      <c r="E4064" s="16" t="s">
        <v>4644</v>
      </c>
      <c r="F4064" s="16" t="s">
        <v>591</v>
      </c>
      <c r="G4064" s="10">
        <v>1209.8</v>
      </c>
      <c r="H4064" s="73">
        <v>7.098211</v>
      </c>
      <c r="I4064" s="16" t="s">
        <v>6700</v>
      </c>
      <c r="J4064" s="71">
        <v>-3.5999999999999997E-2</v>
      </c>
      <c r="K4064" s="71">
        <v>1.03</v>
      </c>
      <c r="L4064" s="16">
        <v>-1.9678880000000001</v>
      </c>
      <c r="M4064" s="16">
        <v>-0.50177369999999999</v>
      </c>
      <c r="N4064" s="16">
        <v>-0.2125573</v>
      </c>
      <c r="O4064" s="16">
        <v>-2.1143580000000002</v>
      </c>
      <c r="P4064" s="16">
        <v>-0.68969040000000004</v>
      </c>
      <c r="Q4064" s="16">
        <v>-0.83046359999999997</v>
      </c>
      <c r="R4064" s="16">
        <v>0.29899999999999999</v>
      </c>
      <c r="S4064" s="16">
        <v>3.8E-3</v>
      </c>
      <c r="T4064" s="16">
        <v>1E-3</v>
      </c>
      <c r="U4064" s="16">
        <v>9.1745000000000001</v>
      </c>
      <c r="V4064" s="16">
        <v>15.54</v>
      </c>
      <c r="W4064" s="16">
        <v>2.19</v>
      </c>
      <c r="X4064" s="16">
        <v>366.99400000000003</v>
      </c>
      <c r="Y4064" s="16">
        <v>41.705199999999998</v>
      </c>
      <c r="Z4064" s="16">
        <v>9.1350000000000001E-2</v>
      </c>
      <c r="AA4064" s="16">
        <v>4.9675079999999996</v>
      </c>
      <c r="AB4064" s="16">
        <v>2.35</v>
      </c>
      <c r="AC4064" s="16">
        <v>69.33</v>
      </c>
      <c r="AD4064" s="16">
        <v>17.2</v>
      </c>
      <c r="AE4064" s="16">
        <v>1.31</v>
      </c>
      <c r="AF4064" s="16">
        <v>0</v>
      </c>
      <c r="AG4064" s="16">
        <v>66857</v>
      </c>
      <c r="AH4064" s="16">
        <v>0.1333</v>
      </c>
      <c r="AI4064" s="16">
        <v>39.6</v>
      </c>
      <c r="AJ4064" s="16">
        <v>79.5</v>
      </c>
      <c r="AK4064" s="16">
        <v>-0.96109999999999995</v>
      </c>
      <c r="AL4064" s="16">
        <v>-0.64090000000000003</v>
      </c>
      <c r="AM4064" s="16">
        <v>-0.4224</v>
      </c>
      <c r="AN4064" s="16">
        <v>-1.1816</v>
      </c>
      <c r="AO4064" s="16">
        <v>-1.2190000000000001</v>
      </c>
      <c r="AP4064" s="16">
        <v>-1.0607</v>
      </c>
      <c r="AR4064" s="16">
        <f t="shared" si="157"/>
        <v>1</v>
      </c>
      <c r="AS4064" s="5">
        <f t="shared" si="156"/>
        <v>-1.1904000000000137E-2</v>
      </c>
    </row>
    <row r="4065" spans="1:45" x14ac:dyDescent="0.25">
      <c r="A4065" s="16" t="s">
        <v>408</v>
      </c>
      <c r="B4065" s="16" t="s">
        <v>168</v>
      </c>
      <c r="C4065" s="16" t="s">
        <v>403</v>
      </c>
      <c r="D4065" s="16">
        <v>1996</v>
      </c>
      <c r="E4065" s="16" t="s">
        <v>4638</v>
      </c>
      <c r="F4065" s="16" t="s">
        <v>591</v>
      </c>
      <c r="G4065" s="10">
        <v>1312.2</v>
      </c>
      <c r="H4065" s="73">
        <v>7.1794630000000002</v>
      </c>
      <c r="I4065" s="16" t="s">
        <v>6700</v>
      </c>
      <c r="J4065" s="71">
        <v>8.2000000000000003E-2</v>
      </c>
      <c r="K4065" s="71">
        <v>1.1180000000000001</v>
      </c>
      <c r="L4065" s="16">
        <v>-1.826379</v>
      </c>
      <c r="M4065" s="16">
        <v>-0.50442109999999996</v>
      </c>
      <c r="N4065" s="16">
        <v>-0.2407088</v>
      </c>
      <c r="O4065" s="16">
        <v>-2.1028950000000002</v>
      </c>
      <c r="P4065" s="16">
        <v>-0.69127870000000002</v>
      </c>
      <c r="Q4065" s="16">
        <v>-0.4791223</v>
      </c>
      <c r="R4065" s="16">
        <v>0.29899999999999999</v>
      </c>
      <c r="S4065" s="16">
        <v>3.0999999999999999E-3</v>
      </c>
      <c r="T4065" s="16">
        <v>1E-3</v>
      </c>
      <c r="U4065" s="16">
        <v>9.2995999999999999</v>
      </c>
      <c r="V4065" s="16">
        <v>14.192</v>
      </c>
      <c r="W4065" s="16">
        <v>1.958</v>
      </c>
      <c r="X4065" s="16">
        <v>367.25299999999999</v>
      </c>
      <c r="Y4065" s="16">
        <v>41.974200000000003</v>
      </c>
      <c r="Z4065" s="16">
        <v>9.085E-2</v>
      </c>
      <c r="AA4065" s="16">
        <v>4.9480890000000004</v>
      </c>
      <c r="AB4065" s="16">
        <v>2.35</v>
      </c>
      <c r="AC4065" s="16">
        <v>69.33</v>
      </c>
      <c r="AD4065" s="16">
        <v>17.7</v>
      </c>
      <c r="AE4065" s="16">
        <v>1.4772000000000001</v>
      </c>
      <c r="AF4065" s="16">
        <v>0</v>
      </c>
      <c r="AG4065" s="16">
        <v>61653.5</v>
      </c>
      <c r="AH4065" s="16">
        <v>0.13239999999999999</v>
      </c>
      <c r="AI4065" s="16">
        <v>39.5</v>
      </c>
      <c r="AJ4065" s="16">
        <v>79.5</v>
      </c>
      <c r="AK4065" s="16">
        <v>-0.61850000000000005</v>
      </c>
      <c r="AL4065" s="16">
        <v>-0.24990000000000001</v>
      </c>
      <c r="AM4065" s="16">
        <v>-0.22869999999999999</v>
      </c>
      <c r="AN4065" s="16">
        <v>-0.5333</v>
      </c>
      <c r="AO4065" s="16">
        <v>-0.97619999999999996</v>
      </c>
      <c r="AP4065" s="16">
        <v>-0.81640000000000001</v>
      </c>
      <c r="AR4065" s="16">
        <f t="shared" si="157"/>
        <v>1</v>
      </c>
      <c r="AS4065" s="5">
        <f t="shared" si="156"/>
        <v>0.14150900000000011</v>
      </c>
    </row>
    <row r="4066" spans="1:45" x14ac:dyDescent="0.25">
      <c r="A4066" s="16" t="s">
        <v>408</v>
      </c>
      <c r="B4066" s="16" t="s">
        <v>168</v>
      </c>
      <c r="C4066" s="16" t="s">
        <v>403</v>
      </c>
      <c r="D4066" s="16">
        <v>1997</v>
      </c>
      <c r="E4066" s="16" t="s">
        <v>4636</v>
      </c>
      <c r="F4066" s="16" t="s">
        <v>591</v>
      </c>
      <c r="G4066" s="10">
        <v>1325.32</v>
      </c>
      <c r="H4066" s="73">
        <v>7.1894070000000001</v>
      </c>
      <c r="I4066" s="16" t="s">
        <v>6700</v>
      </c>
      <c r="J4066" s="71">
        <v>2E-3</v>
      </c>
      <c r="K4066" s="71">
        <v>1.1200000000000001</v>
      </c>
      <c r="L4066" s="16">
        <v>-1.8696280000000001</v>
      </c>
      <c r="M4066" s="16">
        <v>-0.50385369999999996</v>
      </c>
      <c r="N4066" s="16">
        <v>-0.28036080000000002</v>
      </c>
      <c r="O4066" s="16">
        <v>-2.101175</v>
      </c>
      <c r="P4066" s="16">
        <v>-0.68874349999999995</v>
      </c>
      <c r="Q4066" s="16">
        <v>-0.54407839999999996</v>
      </c>
      <c r="R4066" s="16">
        <v>0.29899999999999999</v>
      </c>
      <c r="S4066" s="16">
        <v>3.2499999999999999E-3</v>
      </c>
      <c r="T4066" s="16">
        <v>1E-3</v>
      </c>
      <c r="U4066" s="16">
        <v>9.4246999999999996</v>
      </c>
      <c r="V4066" s="16">
        <v>12.843999999999999</v>
      </c>
      <c r="W4066" s="16">
        <v>1.726</v>
      </c>
      <c r="X4066" s="16">
        <v>365.709</v>
      </c>
      <c r="Y4066" s="16">
        <v>42.243200000000002</v>
      </c>
      <c r="Z4066" s="16">
        <v>8.6550000000000002E-2</v>
      </c>
      <c r="AA4066" s="16">
        <v>4.9364379999999999</v>
      </c>
      <c r="AB4066" s="16">
        <v>2.35</v>
      </c>
      <c r="AC4066" s="16">
        <v>69.33</v>
      </c>
      <c r="AD4066" s="16">
        <v>18</v>
      </c>
      <c r="AE4066" s="16">
        <v>1.7572000000000001</v>
      </c>
      <c r="AF4066" s="16">
        <v>4.7600000000000003E-2</v>
      </c>
      <c r="AG4066" s="16">
        <v>60514.8</v>
      </c>
      <c r="AH4066" s="16">
        <v>0.13095000000000001</v>
      </c>
      <c r="AI4066" s="16">
        <v>39.5</v>
      </c>
      <c r="AJ4066" s="16">
        <v>79.5</v>
      </c>
      <c r="AK4066" s="16">
        <v>-0.72050000000000003</v>
      </c>
      <c r="AL4066" s="16">
        <v>-0.4501</v>
      </c>
      <c r="AM4066" s="16">
        <v>-0.2969</v>
      </c>
      <c r="AN4066" s="16">
        <v>-0.70569999999999999</v>
      </c>
      <c r="AO4066" s="16">
        <v>-0.88490000000000002</v>
      </c>
      <c r="AP4066" s="16">
        <v>-0.76170000000000004</v>
      </c>
      <c r="AR4066" s="16">
        <f t="shared" si="157"/>
        <v>1</v>
      </c>
      <c r="AS4066" s="5">
        <f t="shared" si="156"/>
        <v>-4.3249000000000093E-2</v>
      </c>
    </row>
    <row r="4067" spans="1:45" x14ac:dyDescent="0.25">
      <c r="A4067" s="16" t="s">
        <v>408</v>
      </c>
      <c r="B4067" s="16" t="s">
        <v>168</v>
      </c>
      <c r="C4067" s="16" t="s">
        <v>403</v>
      </c>
      <c r="D4067" s="16">
        <v>1998</v>
      </c>
      <c r="E4067" s="16" t="s">
        <v>4634</v>
      </c>
      <c r="F4067" s="16" t="s">
        <v>591</v>
      </c>
      <c r="G4067" s="10">
        <v>1342.54</v>
      </c>
      <c r="H4067" s="73">
        <v>7.2023210000000004</v>
      </c>
      <c r="I4067" s="16" t="s">
        <v>6700</v>
      </c>
      <c r="J4067" s="71">
        <v>-1.2999999999999999E-2</v>
      </c>
      <c r="K4067" s="71">
        <v>1.105</v>
      </c>
      <c r="L4067" s="16">
        <v>-1.9100630000000001</v>
      </c>
      <c r="M4067" s="16">
        <v>-0.50535300000000005</v>
      </c>
      <c r="N4067" s="16">
        <v>-0.32641730000000002</v>
      </c>
      <c r="O4067" s="16">
        <v>-2.0796999999999999</v>
      </c>
      <c r="P4067" s="16">
        <v>-0.69180459999999999</v>
      </c>
      <c r="Q4067" s="16">
        <v>-0.60899930000000002</v>
      </c>
      <c r="R4067" s="16">
        <v>0.29899999999999999</v>
      </c>
      <c r="S4067" s="16">
        <v>3.0999999999999999E-3</v>
      </c>
      <c r="T4067" s="16">
        <v>8.9999999999999998E-4</v>
      </c>
      <c r="U4067" s="16">
        <v>9.5497999999999994</v>
      </c>
      <c r="V4067" s="16">
        <v>11.496</v>
      </c>
      <c r="W4067" s="16">
        <v>1.494</v>
      </c>
      <c r="X4067" s="16">
        <v>363.16199999999998</v>
      </c>
      <c r="Y4067" s="16">
        <v>42.5122</v>
      </c>
      <c r="Z4067" s="16">
        <v>9.0700000000000003E-2</v>
      </c>
      <c r="AA4067" s="16">
        <v>4.9131349999999996</v>
      </c>
      <c r="AB4067" s="16">
        <v>2.35</v>
      </c>
      <c r="AC4067" s="16">
        <v>69.33</v>
      </c>
      <c r="AD4067" s="16">
        <v>18.600000000000001</v>
      </c>
      <c r="AE4067" s="16">
        <v>1.9340999999999999</v>
      </c>
      <c r="AF4067" s="16">
        <v>0.15540000000000001</v>
      </c>
      <c r="AG4067" s="16">
        <v>53841</v>
      </c>
      <c r="AH4067" s="16">
        <v>0.1298</v>
      </c>
      <c r="AI4067" s="16">
        <v>39.4</v>
      </c>
      <c r="AJ4067" s="16">
        <v>79.400000000000006</v>
      </c>
      <c r="AK4067" s="16">
        <v>-0.82250000000000001</v>
      </c>
      <c r="AL4067" s="16">
        <v>-0.6502</v>
      </c>
      <c r="AM4067" s="16">
        <v>-0.36509999999999998</v>
      </c>
      <c r="AN4067" s="16">
        <v>-0.87809999999999999</v>
      </c>
      <c r="AO4067" s="16">
        <v>-0.79359999999999997</v>
      </c>
      <c r="AP4067" s="16">
        <v>-0.70689999999999997</v>
      </c>
      <c r="AR4067" s="16">
        <f t="shared" si="157"/>
        <v>1</v>
      </c>
      <c r="AS4067" s="5">
        <f t="shared" si="156"/>
        <v>-4.0434999999999999E-2</v>
      </c>
    </row>
    <row r="4068" spans="1:45" x14ac:dyDescent="0.25">
      <c r="A4068" s="16" t="s">
        <v>408</v>
      </c>
      <c r="B4068" s="16" t="s">
        <v>168</v>
      </c>
      <c r="C4068" s="16" t="s">
        <v>403</v>
      </c>
      <c r="D4068" s="16">
        <v>1999</v>
      </c>
      <c r="E4068" s="16" t="s">
        <v>4622</v>
      </c>
      <c r="F4068" s="16" t="s">
        <v>591</v>
      </c>
      <c r="G4068" s="10">
        <v>1312.66</v>
      </c>
      <c r="H4068" s="73">
        <v>7.1798109999999999</v>
      </c>
      <c r="I4068" s="16" t="s">
        <v>6700</v>
      </c>
      <c r="J4068" s="71">
        <v>-0.05</v>
      </c>
      <c r="K4068" s="71">
        <v>1.0509999999999999</v>
      </c>
      <c r="L4068" s="16">
        <v>-2.0203720000000001</v>
      </c>
      <c r="M4068" s="16">
        <v>-0.50779779999999997</v>
      </c>
      <c r="N4068" s="16">
        <v>-0.34225369999999999</v>
      </c>
      <c r="O4068" s="16">
        <v>-2.0779809999999999</v>
      </c>
      <c r="P4068" s="16">
        <v>-0.6868879</v>
      </c>
      <c r="Q4068" s="16">
        <v>-0.85465069999999999</v>
      </c>
      <c r="R4068" s="16">
        <v>0.29899999999999999</v>
      </c>
      <c r="S4068" s="16">
        <v>2.7000000000000001E-3</v>
      </c>
      <c r="T4068" s="16">
        <v>8.0000000000000004E-4</v>
      </c>
      <c r="U4068" s="16">
        <v>9.6747999999999994</v>
      </c>
      <c r="V4068" s="16">
        <v>10.148</v>
      </c>
      <c r="W4068" s="16">
        <v>1.262</v>
      </c>
      <c r="X4068" s="16">
        <v>365.35300000000001</v>
      </c>
      <c r="Y4068" s="16">
        <v>42.781199999999998</v>
      </c>
      <c r="Z4068" s="16">
        <v>8.6400000000000005E-2</v>
      </c>
      <c r="AA4068" s="16">
        <v>4.901484</v>
      </c>
      <c r="AB4068" s="16">
        <v>2.35</v>
      </c>
      <c r="AC4068" s="16">
        <v>69.33</v>
      </c>
      <c r="AD4068" s="16">
        <v>18.899999999999999</v>
      </c>
      <c r="AE4068" s="16">
        <v>1.9294</v>
      </c>
      <c r="AF4068" s="16">
        <v>1.405</v>
      </c>
      <c r="AG4068" s="16">
        <v>57305.599999999999</v>
      </c>
      <c r="AH4068" s="16">
        <v>0.13009999999999999</v>
      </c>
      <c r="AI4068" s="16">
        <v>39.299999999999997</v>
      </c>
      <c r="AJ4068" s="16">
        <v>79.400000000000006</v>
      </c>
      <c r="AK4068" s="16">
        <v>-0.96399999999999997</v>
      </c>
      <c r="AL4068" s="16">
        <v>-0.79790000000000005</v>
      </c>
      <c r="AM4068" s="16">
        <v>-0.57220000000000004</v>
      </c>
      <c r="AN4068" s="16">
        <v>-1.1471</v>
      </c>
      <c r="AO4068" s="16">
        <v>-1.1243000000000001</v>
      </c>
      <c r="AP4068" s="16">
        <v>-1.0185999999999999</v>
      </c>
      <c r="AR4068" s="16">
        <f t="shared" si="157"/>
        <v>1</v>
      </c>
      <c r="AS4068" s="5">
        <f t="shared" si="156"/>
        <v>-0.11030899999999999</v>
      </c>
    </row>
    <row r="4069" spans="1:45" x14ac:dyDescent="0.25">
      <c r="A4069" s="16" t="s">
        <v>408</v>
      </c>
      <c r="B4069" s="16" t="s">
        <v>168</v>
      </c>
      <c r="C4069" s="16" t="s">
        <v>403</v>
      </c>
      <c r="D4069" s="16">
        <v>2000</v>
      </c>
      <c r="E4069" s="16" t="s">
        <v>4645</v>
      </c>
      <c r="F4069" s="16" t="s">
        <v>591</v>
      </c>
      <c r="G4069" s="10">
        <v>1256.08</v>
      </c>
      <c r="H4069" s="73">
        <v>7.1357540000000004</v>
      </c>
      <c r="I4069" s="16">
        <v>12222251</v>
      </c>
      <c r="J4069" s="71">
        <v>-0.13300000000000001</v>
      </c>
      <c r="K4069" s="71">
        <v>0.92100000000000004</v>
      </c>
      <c r="L4069" s="16">
        <v>-2.119856</v>
      </c>
      <c r="M4069" s="16">
        <v>-0.49846420000000002</v>
      </c>
      <c r="N4069" s="16">
        <v>-0.37556489999999998</v>
      </c>
      <c r="O4069" s="16">
        <v>-2.0427499999999998</v>
      </c>
      <c r="P4069" s="16">
        <v>-0.6863165</v>
      </c>
      <c r="Q4069" s="16">
        <v>-1.100287</v>
      </c>
      <c r="R4069" s="16">
        <v>0.29899999999999999</v>
      </c>
      <c r="S4069" s="16">
        <v>2.9499999999999999E-3</v>
      </c>
      <c r="T4069" s="16">
        <v>1.6999999999999999E-3</v>
      </c>
      <c r="U4069" s="16">
        <v>9.7998999999999992</v>
      </c>
      <c r="V4069" s="16">
        <v>8.8000000000000007</v>
      </c>
      <c r="W4069" s="16">
        <v>1.03</v>
      </c>
      <c r="X4069" s="16">
        <v>364.80399999999997</v>
      </c>
      <c r="Y4069" s="16">
        <v>43.0501</v>
      </c>
      <c r="Z4069" s="16">
        <v>9.1550000000000006E-2</v>
      </c>
      <c r="AA4069" s="16">
        <v>4.8432269999999997</v>
      </c>
      <c r="AB4069" s="16">
        <v>2.35</v>
      </c>
      <c r="AC4069" s="16">
        <v>69.33</v>
      </c>
      <c r="AD4069" s="16">
        <v>20.399999999999999</v>
      </c>
      <c r="AE4069" s="16">
        <v>1.9945999999999999</v>
      </c>
      <c r="AF4069" s="16">
        <v>2.1309</v>
      </c>
      <c r="AG4069" s="16">
        <v>55960.1</v>
      </c>
      <c r="AH4069" s="16">
        <v>0.12759999999999999</v>
      </c>
      <c r="AI4069" s="16">
        <v>39.200000000000003</v>
      </c>
      <c r="AJ4069" s="16">
        <v>79.400000000000006</v>
      </c>
      <c r="AK4069" s="16">
        <v>-1.1054999999999999</v>
      </c>
      <c r="AL4069" s="16">
        <v>-0.9456</v>
      </c>
      <c r="AM4069" s="16">
        <v>-0.77929999999999999</v>
      </c>
      <c r="AN4069" s="16">
        <v>-1.4159999999999999</v>
      </c>
      <c r="AO4069" s="16">
        <v>-1.4550000000000001</v>
      </c>
      <c r="AP4069" s="16">
        <v>-1.3303</v>
      </c>
      <c r="AR4069" s="16">
        <f t="shared" si="157"/>
        <v>0</v>
      </c>
      <c r="AS4069" s="5">
        <f t="shared" si="156"/>
        <v>-9.9483999999999906E-2</v>
      </c>
    </row>
    <row r="4070" spans="1:45" x14ac:dyDescent="0.25">
      <c r="A4070" s="16" t="s">
        <v>408</v>
      </c>
      <c r="B4070" s="16" t="s">
        <v>168</v>
      </c>
      <c r="C4070" s="16" t="s">
        <v>403</v>
      </c>
      <c r="D4070" s="16">
        <v>2001</v>
      </c>
      <c r="E4070" s="16" t="s">
        <v>4637</v>
      </c>
      <c r="F4070" s="16" t="s">
        <v>591</v>
      </c>
      <c r="G4070" s="10">
        <v>1259.3399999999999</v>
      </c>
      <c r="H4070" s="73">
        <v>7.1383409999999996</v>
      </c>
      <c r="I4070" s="16">
        <v>12366165</v>
      </c>
      <c r="J4070" s="71">
        <v>-4.2000000000000003E-2</v>
      </c>
      <c r="K4070" s="71">
        <v>0.88300000000000001</v>
      </c>
      <c r="L4070" s="16">
        <v>-2.1583860000000001</v>
      </c>
      <c r="M4070" s="16">
        <v>-0.49882890000000002</v>
      </c>
      <c r="N4070" s="16">
        <v>-0.35016750000000002</v>
      </c>
      <c r="O4070" s="16">
        <v>-2.0223330000000002</v>
      </c>
      <c r="P4070" s="16">
        <v>-0.68032729999999997</v>
      </c>
      <c r="Q4070" s="16">
        <v>-1.2447109999999999</v>
      </c>
      <c r="R4070" s="16">
        <v>0.29899999999999999</v>
      </c>
      <c r="S4070" s="16">
        <v>3.0999999999999999E-3</v>
      </c>
      <c r="T4070" s="16">
        <v>1.6000000000000001E-3</v>
      </c>
      <c r="U4070" s="16">
        <v>9.9250000000000007</v>
      </c>
      <c r="V4070" s="16">
        <v>9.11</v>
      </c>
      <c r="W4070" s="16">
        <v>0.996</v>
      </c>
      <c r="X4070" s="16">
        <v>365.99900000000002</v>
      </c>
      <c r="Y4070" s="16">
        <v>43.319099999999999</v>
      </c>
      <c r="Z4070" s="16">
        <v>9.1600000000000001E-2</v>
      </c>
      <c r="AA4070" s="16">
        <v>4.8005060000000004</v>
      </c>
      <c r="AB4070" s="16">
        <v>2.35</v>
      </c>
      <c r="AC4070" s="16">
        <v>69.33</v>
      </c>
      <c r="AD4070" s="16">
        <v>21.5</v>
      </c>
      <c r="AE4070" s="16">
        <v>2.0158999999999998</v>
      </c>
      <c r="AF4070" s="16">
        <v>2.4946999999999999</v>
      </c>
      <c r="AG4070" s="16">
        <v>62726.2</v>
      </c>
      <c r="AH4070" s="16">
        <v>0.1303</v>
      </c>
      <c r="AI4070" s="16">
        <v>39.200000000000003</v>
      </c>
      <c r="AJ4070" s="16">
        <v>79.400000000000006</v>
      </c>
      <c r="AK4070" s="16">
        <v>-1.2558</v>
      </c>
      <c r="AL4070" s="16">
        <v>-1.0798000000000001</v>
      </c>
      <c r="AM4070" s="16">
        <v>-0.83979999999999999</v>
      </c>
      <c r="AN4070" s="16">
        <v>-1.5045999999999999</v>
      </c>
      <c r="AO4070" s="16">
        <v>-1.7131000000000001</v>
      </c>
      <c r="AP4070" s="16">
        <v>-1.4602999999999999</v>
      </c>
      <c r="AR4070" s="16">
        <f t="shared" si="157"/>
        <v>0</v>
      </c>
      <c r="AS4070" s="5">
        <f t="shared" si="156"/>
        <v>-3.8530000000000175E-2</v>
      </c>
    </row>
    <row r="4071" spans="1:45" x14ac:dyDescent="0.25">
      <c r="A4071" s="16" t="s">
        <v>408</v>
      </c>
      <c r="B4071" s="16" t="s">
        <v>168</v>
      </c>
      <c r="C4071" s="16" t="s">
        <v>403</v>
      </c>
      <c r="D4071" s="16">
        <v>2002</v>
      </c>
      <c r="E4071" s="16" t="s">
        <v>4646</v>
      </c>
      <c r="F4071" s="16" t="s">
        <v>591</v>
      </c>
      <c r="G4071" s="10">
        <v>1135</v>
      </c>
      <c r="H4071" s="73">
        <v>7.0343879999999999</v>
      </c>
      <c r="I4071" s="16">
        <v>12500525</v>
      </c>
      <c r="J4071" s="71">
        <v>-9.6000000000000002E-2</v>
      </c>
      <c r="K4071" s="71">
        <v>0.80200000000000005</v>
      </c>
      <c r="L4071" s="16">
        <v>-2.200647</v>
      </c>
      <c r="M4071" s="16">
        <v>-0.50053020000000004</v>
      </c>
      <c r="N4071" s="16">
        <v>-0.32699270000000003</v>
      </c>
      <c r="O4071" s="16">
        <v>-2.0129380000000001</v>
      </c>
      <c r="P4071" s="16">
        <v>-0.66798659999999999</v>
      </c>
      <c r="Q4071" s="16">
        <v>-1.389186</v>
      </c>
      <c r="R4071" s="16">
        <v>0.30409999999999998</v>
      </c>
      <c r="S4071" s="16">
        <v>2.8999999999999998E-3</v>
      </c>
      <c r="T4071" s="16">
        <v>1.1999999999999999E-3</v>
      </c>
      <c r="U4071" s="16">
        <v>10.0501</v>
      </c>
      <c r="V4071" s="16">
        <v>9.42</v>
      </c>
      <c r="W4071" s="16">
        <v>0.96199999999999997</v>
      </c>
      <c r="X4071" s="16">
        <v>366.84699999999998</v>
      </c>
      <c r="Y4071" s="16">
        <v>43.588099999999997</v>
      </c>
      <c r="Z4071" s="16">
        <v>9.0700000000000003E-2</v>
      </c>
      <c r="AA4071" s="16">
        <v>4.7849709999999996</v>
      </c>
      <c r="AB4071" s="16">
        <v>2.35</v>
      </c>
      <c r="AC4071" s="16">
        <v>69.33</v>
      </c>
      <c r="AD4071" s="16">
        <v>21.9</v>
      </c>
      <c r="AE4071" s="16">
        <v>2.2772000000000001</v>
      </c>
      <c r="AF4071" s="16">
        <v>2.68</v>
      </c>
      <c r="AG4071" s="16">
        <v>67659.8</v>
      </c>
      <c r="AH4071" s="16">
        <v>0.14560000000000001</v>
      </c>
      <c r="AI4071" s="16">
        <v>39.1</v>
      </c>
      <c r="AJ4071" s="16">
        <v>79.400000000000006</v>
      </c>
      <c r="AK4071" s="16">
        <v>-1.4061999999999999</v>
      </c>
      <c r="AL4071" s="16">
        <v>-1.2141</v>
      </c>
      <c r="AM4071" s="16">
        <v>-0.9002</v>
      </c>
      <c r="AN4071" s="16">
        <v>-1.5932999999999999</v>
      </c>
      <c r="AO4071" s="16">
        <v>-1.9712000000000001</v>
      </c>
      <c r="AP4071" s="16">
        <v>-1.5904</v>
      </c>
      <c r="AR4071" s="16">
        <f t="shared" si="157"/>
        <v>0</v>
      </c>
      <c r="AS4071" s="5">
        <f t="shared" si="156"/>
        <v>-4.2260999999999882E-2</v>
      </c>
    </row>
    <row r="4072" spans="1:45" x14ac:dyDescent="0.25">
      <c r="A4072" s="16" t="s">
        <v>408</v>
      </c>
      <c r="B4072" s="16" t="s">
        <v>168</v>
      </c>
      <c r="C4072" s="16" t="s">
        <v>403</v>
      </c>
      <c r="D4072" s="16">
        <v>2003</v>
      </c>
      <c r="E4072" s="16" t="s">
        <v>4631</v>
      </c>
      <c r="F4072" s="16" t="s">
        <v>591</v>
      </c>
      <c r="G4072" s="10">
        <v>932.16099999999994</v>
      </c>
      <c r="H4072" s="73">
        <v>6.8375050000000002</v>
      </c>
      <c r="I4072" s="16">
        <v>12633897</v>
      </c>
      <c r="J4072" s="71">
        <v>-0.14099999999999999</v>
      </c>
      <c r="K4072" s="71">
        <v>0.69699999999999995</v>
      </c>
      <c r="L4072" s="16">
        <v>-2.164209</v>
      </c>
      <c r="M4072" s="16">
        <v>-0.50257050000000003</v>
      </c>
      <c r="N4072" s="16">
        <v>-0.2983169</v>
      </c>
      <c r="O4072" s="16">
        <v>-1.986656</v>
      </c>
      <c r="P4072" s="16">
        <v>-0.66797980000000001</v>
      </c>
      <c r="Q4072" s="16">
        <v>-1.360257</v>
      </c>
      <c r="R4072" s="16">
        <v>0.29899999999999999</v>
      </c>
      <c r="S4072" s="16">
        <v>2.8500000000000001E-3</v>
      </c>
      <c r="T4072" s="16">
        <v>1.2999999999999999E-3</v>
      </c>
      <c r="U4072" s="16">
        <v>10.1752</v>
      </c>
      <c r="V4072" s="16">
        <v>9.73</v>
      </c>
      <c r="W4072" s="16">
        <v>0.92800000000000005</v>
      </c>
      <c r="X4072" s="16">
        <v>368.55599999999998</v>
      </c>
      <c r="Y4072" s="16">
        <v>43.857100000000003</v>
      </c>
      <c r="Z4072" s="16">
        <v>8.6749999999999994E-2</v>
      </c>
      <c r="AA4072" s="16">
        <v>4.703023</v>
      </c>
      <c r="AB4072" s="16">
        <v>2.35</v>
      </c>
      <c r="AC4072" s="16">
        <v>69.33</v>
      </c>
      <c r="AD4072" s="16">
        <v>24.01</v>
      </c>
      <c r="AE4072" s="16">
        <v>2.3744999999999998</v>
      </c>
      <c r="AF4072" s="16">
        <v>2.8694999999999999</v>
      </c>
      <c r="AG4072" s="16">
        <v>68881.2</v>
      </c>
      <c r="AH4072" s="16">
        <v>0.14810000000000001</v>
      </c>
      <c r="AI4072" s="16">
        <v>38.9</v>
      </c>
      <c r="AJ4072" s="16">
        <v>79.2</v>
      </c>
      <c r="AK4072" s="16">
        <v>-1.4392</v>
      </c>
      <c r="AL4072" s="16">
        <v>-1.2471000000000001</v>
      </c>
      <c r="AM4072" s="16">
        <v>-0.95420000000000005</v>
      </c>
      <c r="AN4072" s="16">
        <v>-1.1342000000000001</v>
      </c>
      <c r="AO4072" s="16">
        <v>-1.9977</v>
      </c>
      <c r="AP4072" s="16">
        <v>-1.6811</v>
      </c>
      <c r="AR4072" s="16">
        <f t="shared" si="157"/>
        <v>0</v>
      </c>
      <c r="AS4072" s="5">
        <f t="shared" si="156"/>
        <v>3.643799999999997E-2</v>
      </c>
    </row>
    <row r="4073" spans="1:45" x14ac:dyDescent="0.25">
      <c r="A4073" s="16" t="s">
        <v>408</v>
      </c>
      <c r="B4073" s="16" t="s">
        <v>168</v>
      </c>
      <c r="C4073" s="16" t="s">
        <v>403</v>
      </c>
      <c r="D4073" s="16">
        <v>2004</v>
      </c>
      <c r="E4073" s="16" t="s">
        <v>4641</v>
      </c>
      <c r="F4073" s="16" t="s">
        <v>591</v>
      </c>
      <c r="G4073" s="10">
        <v>868.15599999999995</v>
      </c>
      <c r="H4073" s="73">
        <v>6.7663719999999996</v>
      </c>
      <c r="I4073" s="16">
        <v>12777511</v>
      </c>
      <c r="J4073" s="71">
        <v>-8.6999999999999994E-2</v>
      </c>
      <c r="K4073" s="71">
        <v>0.63800000000000001</v>
      </c>
      <c r="L4073" s="16">
        <v>-2.257152</v>
      </c>
      <c r="M4073" s="16">
        <v>-0.52220390000000005</v>
      </c>
      <c r="N4073" s="16">
        <v>-0.28902739999999999</v>
      </c>
      <c r="O4073" s="16">
        <v>-2.1174430000000002</v>
      </c>
      <c r="P4073" s="16">
        <v>-0.66514499999999999</v>
      </c>
      <c r="Q4073" s="16">
        <v>-1.428712</v>
      </c>
      <c r="R4073" s="16">
        <v>0.26779999999999998</v>
      </c>
      <c r="S4073" s="16">
        <v>2.8999999999999998E-3</v>
      </c>
      <c r="T4073" s="16">
        <v>1E-3</v>
      </c>
      <c r="U4073" s="16">
        <v>10.3003</v>
      </c>
      <c r="V4073" s="16">
        <v>10.039999999999999</v>
      </c>
      <c r="W4073" s="16">
        <v>0.89400000000000002</v>
      </c>
      <c r="X4073" s="16">
        <v>367.22699999999998</v>
      </c>
      <c r="Y4073" s="16">
        <v>36.756399999999999</v>
      </c>
      <c r="Z4073" s="16">
        <v>9.2799999999999994E-2</v>
      </c>
      <c r="AA4073" s="16">
        <v>4.671176</v>
      </c>
      <c r="AB4073" s="16">
        <v>2.35</v>
      </c>
      <c r="AC4073" s="16">
        <v>69.33</v>
      </c>
      <c r="AD4073" s="16">
        <v>24.83</v>
      </c>
      <c r="AE4073" s="16">
        <v>2.4973999999999998</v>
      </c>
      <c r="AF4073" s="16">
        <v>3.3542000000000001</v>
      </c>
      <c r="AG4073" s="16">
        <v>75529.5</v>
      </c>
      <c r="AH4073" s="16">
        <v>0.14630000000000001</v>
      </c>
      <c r="AI4073" s="16">
        <v>38.799999999999997</v>
      </c>
      <c r="AJ4073" s="16">
        <v>79</v>
      </c>
      <c r="AK4073" s="16">
        <v>-1.546</v>
      </c>
      <c r="AL4073" s="16">
        <v>-1.3092999999999999</v>
      </c>
      <c r="AM4073" s="16">
        <v>-0.95150000000000001</v>
      </c>
      <c r="AN4073" s="16">
        <v>-1.2636000000000001</v>
      </c>
      <c r="AO4073" s="16">
        <v>-2.0270999999999999</v>
      </c>
      <c r="AP4073" s="16">
        <v>-1.758</v>
      </c>
      <c r="AR4073" s="16">
        <f t="shared" si="157"/>
        <v>0</v>
      </c>
      <c r="AS4073" s="5">
        <f t="shared" si="156"/>
        <v>-9.2942999999999998E-2</v>
      </c>
    </row>
    <row r="4074" spans="1:45" x14ac:dyDescent="0.25">
      <c r="A4074" s="16" t="s">
        <v>408</v>
      </c>
      <c r="B4074" s="16" t="s">
        <v>168</v>
      </c>
      <c r="C4074" s="16" t="s">
        <v>403</v>
      </c>
      <c r="D4074" s="16">
        <v>2005</v>
      </c>
      <c r="E4074" s="16" t="s">
        <v>4628</v>
      </c>
      <c r="F4074" s="16" t="s">
        <v>591</v>
      </c>
      <c r="G4074" s="10">
        <v>808.29399999999998</v>
      </c>
      <c r="H4074" s="73">
        <v>6.6949259999999997</v>
      </c>
      <c r="I4074" s="16">
        <v>12940032</v>
      </c>
      <c r="J4074" s="71">
        <v>-6.0000000000000001E-3</v>
      </c>
      <c r="K4074" s="71">
        <v>0.63500000000000001</v>
      </c>
      <c r="L4074" s="16">
        <v>-2.2876859999999999</v>
      </c>
      <c r="M4074" s="16">
        <v>-0.54864599999999997</v>
      </c>
      <c r="N4074" s="16">
        <v>-0.27292620000000001</v>
      </c>
      <c r="O4074" s="16">
        <v>-2.0784029999999998</v>
      </c>
      <c r="P4074" s="16">
        <v>-0.66398619999999997</v>
      </c>
      <c r="Q4074" s="16">
        <v>-1.5333909999999999</v>
      </c>
      <c r="R4074" s="16">
        <v>0.219</v>
      </c>
      <c r="S4074" s="16">
        <v>2.9499999999999999E-3</v>
      </c>
      <c r="T4074" s="16">
        <v>1E-3</v>
      </c>
      <c r="U4074" s="16">
        <v>10.4254</v>
      </c>
      <c r="V4074" s="16">
        <v>10.35</v>
      </c>
      <c r="W4074" s="16">
        <v>0.86</v>
      </c>
      <c r="X4074" s="16">
        <v>366.96499999999997</v>
      </c>
      <c r="Y4074" s="16">
        <v>38.320399999999999</v>
      </c>
      <c r="Z4074" s="16">
        <v>8.9800000000000005E-2</v>
      </c>
      <c r="AA4074" s="16">
        <v>4.638941</v>
      </c>
      <c r="AB4074" s="16">
        <v>2.35</v>
      </c>
      <c r="AC4074" s="16">
        <v>69.33</v>
      </c>
      <c r="AD4074" s="16">
        <v>25.66</v>
      </c>
      <c r="AE4074" s="16">
        <v>2.5804999999999998</v>
      </c>
      <c r="AF4074" s="16">
        <v>5.0911</v>
      </c>
      <c r="AG4074" s="16">
        <v>72194.2</v>
      </c>
      <c r="AH4074" s="16">
        <v>0.14645</v>
      </c>
      <c r="AI4074" s="16">
        <v>38.6</v>
      </c>
      <c r="AJ4074" s="16">
        <v>78.8</v>
      </c>
      <c r="AK4074" s="16">
        <v>-1.6611</v>
      </c>
      <c r="AL4074" s="16">
        <v>-1.2746</v>
      </c>
      <c r="AM4074" s="16">
        <v>-1.2865</v>
      </c>
      <c r="AN4074" s="16">
        <v>-1.2394000000000001</v>
      </c>
      <c r="AO4074" s="16">
        <v>-2.2058</v>
      </c>
      <c r="AP4074" s="16">
        <v>-1.7653000000000001</v>
      </c>
      <c r="AR4074" s="16">
        <f t="shared" si="157"/>
        <v>0</v>
      </c>
      <c r="AS4074" s="5">
        <f t="shared" si="156"/>
        <v>-3.0533999999999839E-2</v>
      </c>
    </row>
    <row r="4075" spans="1:45" x14ac:dyDescent="0.25">
      <c r="A4075" s="16" t="s">
        <v>408</v>
      </c>
      <c r="B4075" s="16" t="s">
        <v>168</v>
      </c>
      <c r="C4075" s="16" t="s">
        <v>403</v>
      </c>
      <c r="D4075" s="16">
        <v>2006</v>
      </c>
      <c r="E4075" s="16" t="s">
        <v>4623</v>
      </c>
      <c r="F4075" s="16" t="s">
        <v>591</v>
      </c>
      <c r="G4075" s="10">
        <v>769.36099999999999</v>
      </c>
      <c r="H4075" s="73">
        <v>6.6455609999999998</v>
      </c>
      <c r="I4075" s="16">
        <v>13124267</v>
      </c>
      <c r="J4075" s="71">
        <v>-6.4000000000000001E-2</v>
      </c>
      <c r="K4075" s="71">
        <v>0.59499999999999997</v>
      </c>
      <c r="L4075" s="16">
        <v>-2.0698159999999999</v>
      </c>
      <c r="M4075" s="16">
        <v>-0.50275950000000003</v>
      </c>
      <c r="N4075" s="16">
        <v>-0.28668470000000001</v>
      </c>
      <c r="O4075" s="16">
        <v>-1.751126</v>
      </c>
      <c r="P4075" s="16">
        <v>-0.66790519999999998</v>
      </c>
      <c r="Q4075" s="16">
        <v>-1.4064220000000001</v>
      </c>
      <c r="R4075" s="16">
        <v>0.29899999999999999</v>
      </c>
      <c r="S4075" s="16">
        <v>2.8E-3</v>
      </c>
      <c r="T4075" s="16">
        <v>1.2999999999999999E-3</v>
      </c>
      <c r="U4075" s="16">
        <v>10.5504</v>
      </c>
      <c r="V4075" s="16">
        <v>10.146000000000001</v>
      </c>
      <c r="W4075" s="16">
        <v>0.83</v>
      </c>
      <c r="X4075" s="16">
        <v>363.71800000000002</v>
      </c>
      <c r="Y4075" s="16">
        <v>52.886099999999999</v>
      </c>
      <c r="Z4075" s="16">
        <v>9.1200000000000003E-2</v>
      </c>
      <c r="AA4075" s="16">
        <v>4.606706</v>
      </c>
      <c r="AB4075" s="16">
        <v>2.35</v>
      </c>
      <c r="AC4075" s="16">
        <v>69.33</v>
      </c>
      <c r="AD4075" s="16">
        <v>26.49</v>
      </c>
      <c r="AE4075" s="16">
        <v>2.6372</v>
      </c>
      <c r="AF4075" s="16">
        <v>6.6734</v>
      </c>
      <c r="AG4075" s="16">
        <v>60740.7</v>
      </c>
      <c r="AH4075" s="16">
        <v>0.14630000000000001</v>
      </c>
      <c r="AI4075" s="16">
        <v>38.4</v>
      </c>
      <c r="AJ4075" s="16">
        <v>78.599999999999994</v>
      </c>
      <c r="AK4075" s="16">
        <v>-1.5290999999999999</v>
      </c>
      <c r="AL4075" s="16">
        <v>-1.3234999999999999</v>
      </c>
      <c r="AM4075" s="16">
        <v>-1.2716000000000001</v>
      </c>
      <c r="AN4075" s="16">
        <v>-0.90669999999999995</v>
      </c>
      <c r="AO4075" s="16">
        <v>-1.9311</v>
      </c>
      <c r="AP4075" s="16">
        <v>-1.7219</v>
      </c>
      <c r="AR4075" s="16">
        <f t="shared" si="157"/>
        <v>0</v>
      </c>
      <c r="AS4075" s="5">
        <f t="shared" si="156"/>
        <v>0.21787000000000001</v>
      </c>
    </row>
    <row r="4076" spans="1:45" x14ac:dyDescent="0.25">
      <c r="A4076" s="16" t="s">
        <v>408</v>
      </c>
      <c r="B4076" s="16" t="s">
        <v>168</v>
      </c>
      <c r="C4076" s="16" t="s">
        <v>403</v>
      </c>
      <c r="D4076" s="16">
        <v>2007</v>
      </c>
      <c r="E4076" s="16" t="s">
        <v>4627</v>
      </c>
      <c r="F4076" s="16" t="s">
        <v>591</v>
      </c>
      <c r="G4076" s="10">
        <v>729.81899999999996</v>
      </c>
      <c r="H4076" s="73">
        <v>6.5927959999999999</v>
      </c>
      <c r="I4076" s="16">
        <v>13329909</v>
      </c>
      <c r="J4076" s="71">
        <v>-3.9E-2</v>
      </c>
      <c r="K4076" s="71">
        <v>0.57199999999999995</v>
      </c>
      <c r="L4076" s="16">
        <v>-2.0972390000000001</v>
      </c>
      <c r="M4076" s="16">
        <v>-0.53765019999999997</v>
      </c>
      <c r="N4076" s="16">
        <v>-0.25755749999999999</v>
      </c>
      <c r="O4076" s="16">
        <v>-1.729195</v>
      </c>
      <c r="P4076" s="16">
        <v>-0.66368970000000005</v>
      </c>
      <c r="Q4076" s="16">
        <v>-1.493671</v>
      </c>
      <c r="R4076" s="16">
        <v>0.2316</v>
      </c>
      <c r="S4076" s="16">
        <v>3.3E-3</v>
      </c>
      <c r="T4076" s="16">
        <v>1.2999999999999999E-3</v>
      </c>
      <c r="U4076" s="16">
        <v>10.6755</v>
      </c>
      <c r="V4076" s="16">
        <v>9.9420000000000002</v>
      </c>
      <c r="W4076" s="16">
        <v>0.8</v>
      </c>
      <c r="X4076" s="16">
        <v>367.19299999999998</v>
      </c>
      <c r="Y4076" s="16">
        <v>53.325899999999997</v>
      </c>
      <c r="Z4076" s="16">
        <v>9.1999999999999998E-2</v>
      </c>
      <c r="AA4076" s="16">
        <v>4.574471</v>
      </c>
      <c r="AB4076" s="16">
        <v>2.35</v>
      </c>
      <c r="AC4076" s="16">
        <v>69.33</v>
      </c>
      <c r="AD4076" s="16">
        <v>27.32</v>
      </c>
      <c r="AE4076" s="16">
        <v>2.7080000000000002</v>
      </c>
      <c r="AF4076" s="16">
        <v>9.6204000000000001</v>
      </c>
      <c r="AG4076" s="16">
        <v>57220</v>
      </c>
      <c r="AH4076" s="16">
        <v>0.14565</v>
      </c>
      <c r="AI4076" s="16">
        <v>38.200000000000003</v>
      </c>
      <c r="AJ4076" s="16">
        <v>78.400000000000006</v>
      </c>
      <c r="AK4076" s="16">
        <v>-1.5680000000000001</v>
      </c>
      <c r="AL4076" s="16">
        <v>-1.3533999999999999</v>
      </c>
      <c r="AM4076" s="16">
        <v>-1.244</v>
      </c>
      <c r="AN4076" s="16">
        <v>-1.1089</v>
      </c>
      <c r="AO4076" s="16">
        <v>-2.1391</v>
      </c>
      <c r="AP4076" s="16">
        <v>-1.7838000000000001</v>
      </c>
      <c r="AR4076" s="16">
        <f t="shared" si="157"/>
        <v>0</v>
      </c>
      <c r="AS4076" s="5">
        <f t="shared" si="156"/>
        <v>-2.7423000000000197E-2</v>
      </c>
    </row>
    <row r="4077" spans="1:45" x14ac:dyDescent="0.25">
      <c r="A4077" s="16" t="s">
        <v>408</v>
      </c>
      <c r="B4077" s="16" t="s">
        <v>168</v>
      </c>
      <c r="C4077" s="16" t="s">
        <v>403</v>
      </c>
      <c r="D4077" s="16">
        <v>2008</v>
      </c>
      <c r="E4077" s="16" t="s">
        <v>4643</v>
      </c>
      <c r="F4077" s="16" t="s">
        <v>591</v>
      </c>
      <c r="G4077" s="10">
        <v>590.73800000000006</v>
      </c>
      <c r="H4077" s="73">
        <v>6.381373</v>
      </c>
      <c r="I4077" s="16">
        <v>13558469</v>
      </c>
      <c r="J4077" s="71">
        <v>-4.5999999999999999E-2</v>
      </c>
      <c r="K4077" s="71">
        <v>0.54600000000000004</v>
      </c>
      <c r="L4077" s="16">
        <v>-2.1152639999999998</v>
      </c>
      <c r="M4077" s="16">
        <v>-0.51463749999999997</v>
      </c>
      <c r="N4077" s="16">
        <v>-0.24028279999999999</v>
      </c>
      <c r="O4077" s="16">
        <v>-1.775166</v>
      </c>
      <c r="P4077" s="16">
        <v>-0.65759100000000004</v>
      </c>
      <c r="Q4077" s="16">
        <v>-1.5338320000000001</v>
      </c>
      <c r="R4077" s="16">
        <v>0.2782</v>
      </c>
      <c r="S4077" s="16">
        <v>3.3999999999999998E-3</v>
      </c>
      <c r="T4077" s="16">
        <v>1E-3</v>
      </c>
      <c r="U4077" s="16">
        <v>10.800599999999999</v>
      </c>
      <c r="V4077" s="16">
        <v>9.7379999999999995</v>
      </c>
      <c r="W4077" s="16">
        <v>0.77</v>
      </c>
      <c r="X4077" s="16">
        <v>368.81</v>
      </c>
      <c r="Y4077" s="16">
        <v>50.348199999999999</v>
      </c>
      <c r="Z4077" s="16">
        <v>9.5850000000000005E-2</v>
      </c>
      <c r="AA4077" s="16">
        <v>4.5422349999999998</v>
      </c>
      <c r="AB4077" s="16">
        <v>2.35</v>
      </c>
      <c r="AC4077" s="16">
        <v>69.33</v>
      </c>
      <c r="AD4077" s="16">
        <v>28.15</v>
      </c>
      <c r="AE4077" s="16">
        <v>2.7221000000000002</v>
      </c>
      <c r="AF4077" s="16">
        <v>12.9436</v>
      </c>
      <c r="AG4077" s="16">
        <v>56500.5</v>
      </c>
      <c r="AH4077" s="16">
        <v>0.14349999999999999</v>
      </c>
      <c r="AI4077" s="16">
        <v>38.1</v>
      </c>
      <c r="AJ4077" s="16">
        <v>78.2</v>
      </c>
      <c r="AK4077" s="16">
        <v>-1.542</v>
      </c>
      <c r="AL4077" s="16">
        <v>-1.3045</v>
      </c>
      <c r="AM4077" s="16">
        <v>-1.4963</v>
      </c>
      <c r="AN4077" s="16">
        <v>-1.1984999999999999</v>
      </c>
      <c r="AO4077" s="16">
        <v>-2.1244999999999998</v>
      </c>
      <c r="AP4077" s="16">
        <v>-1.7639</v>
      </c>
      <c r="AR4077" s="16">
        <f t="shared" si="157"/>
        <v>0</v>
      </c>
      <c r="AS4077" s="5">
        <f t="shared" si="156"/>
        <v>-1.8024999999999736E-2</v>
      </c>
    </row>
    <row r="4078" spans="1:45" x14ac:dyDescent="0.25">
      <c r="A4078" s="16" t="s">
        <v>408</v>
      </c>
      <c r="B4078" s="16" t="s">
        <v>168</v>
      </c>
      <c r="C4078" s="16" t="s">
        <v>403</v>
      </c>
      <c r="D4078" s="16">
        <v>2009</v>
      </c>
      <c r="E4078" s="16" t="s">
        <v>4640</v>
      </c>
      <c r="F4078" s="16" t="s">
        <v>591</v>
      </c>
      <c r="G4078" s="10">
        <v>630.46299999999997</v>
      </c>
      <c r="H4078" s="73">
        <v>6.4464550000000003</v>
      </c>
      <c r="I4078" s="16">
        <v>13810599</v>
      </c>
      <c r="J4078" s="71">
        <v>0.44700000000000001</v>
      </c>
      <c r="K4078" s="71">
        <v>0.85399999999999998</v>
      </c>
      <c r="L4078" s="16">
        <v>-2.1426249999999998</v>
      </c>
      <c r="M4078" s="16">
        <v>-0.50592040000000005</v>
      </c>
      <c r="N4078" s="16">
        <v>-0.2458678</v>
      </c>
      <c r="O4078" s="16">
        <v>-1.8830279999999999</v>
      </c>
      <c r="P4078" s="16">
        <v>-0.60343239999999998</v>
      </c>
      <c r="Q4078" s="16">
        <v>-1.543023</v>
      </c>
      <c r="R4078" s="16">
        <v>0.29899999999999999</v>
      </c>
      <c r="S4078" s="16">
        <v>2.9499999999999999E-3</v>
      </c>
      <c r="T4078" s="16">
        <v>8.9999999999999998E-4</v>
      </c>
      <c r="U4078" s="16">
        <v>10.925700000000001</v>
      </c>
      <c r="V4078" s="16">
        <v>9.5340000000000007</v>
      </c>
      <c r="W4078" s="16">
        <v>0.74</v>
      </c>
      <c r="X4078" s="16">
        <v>366.84300000000002</v>
      </c>
      <c r="Y4078" s="16">
        <v>45.147599999999997</v>
      </c>
      <c r="Z4078" s="16">
        <v>9.2200000000000004E-2</v>
      </c>
      <c r="AA4078" s="16">
        <v>4.51</v>
      </c>
      <c r="AB4078" s="16">
        <v>2.35</v>
      </c>
      <c r="AC4078" s="16">
        <v>69.33</v>
      </c>
      <c r="AD4078" s="16">
        <v>28.98</v>
      </c>
      <c r="AE4078" s="16">
        <v>2.988</v>
      </c>
      <c r="AF4078" s="16">
        <v>30.964600000000001</v>
      </c>
      <c r="AG4078" s="16">
        <v>53137.5</v>
      </c>
      <c r="AH4078" s="16">
        <v>0.14710000000000001</v>
      </c>
      <c r="AI4078" s="16">
        <v>37.9</v>
      </c>
      <c r="AJ4078" s="16">
        <v>78</v>
      </c>
      <c r="AK4078" s="16">
        <v>-1.5394000000000001</v>
      </c>
      <c r="AL4078" s="16">
        <v>-1.3169</v>
      </c>
      <c r="AM4078" s="16">
        <v>-1.5174000000000001</v>
      </c>
      <c r="AN4078" s="16">
        <v>-1.1617999999999999</v>
      </c>
      <c r="AO4078" s="16">
        <v>-2.0985999999999998</v>
      </c>
      <c r="AP4078" s="16">
        <v>-1.8418000000000001</v>
      </c>
      <c r="AR4078" s="16">
        <f t="shared" si="157"/>
        <v>0</v>
      </c>
      <c r="AS4078" s="5">
        <f t="shared" si="156"/>
        <v>-2.7360999999999969E-2</v>
      </c>
    </row>
    <row r="4079" spans="1:45" x14ac:dyDescent="0.25">
      <c r="A4079" s="16" t="s">
        <v>408</v>
      </c>
      <c r="B4079" s="16" t="s">
        <v>168</v>
      </c>
      <c r="C4079" s="16" t="s">
        <v>403</v>
      </c>
      <c r="D4079" s="16">
        <v>2010</v>
      </c>
      <c r="E4079" s="16" t="s">
        <v>4633</v>
      </c>
      <c r="F4079" s="16" t="s">
        <v>591</v>
      </c>
      <c r="G4079" s="10">
        <v>713.60400000000004</v>
      </c>
      <c r="H4079" s="73">
        <v>6.5703269999999998</v>
      </c>
      <c r="I4079" s="16">
        <v>14086317</v>
      </c>
      <c r="J4079" s="71">
        <v>8.7999999999999995E-2</v>
      </c>
      <c r="K4079" s="71">
        <v>0.93300000000000005</v>
      </c>
      <c r="L4079" s="16">
        <v>-2.5332620000000001</v>
      </c>
      <c r="M4079" s="16">
        <v>-0.52907570000000004</v>
      </c>
      <c r="N4079" s="16">
        <v>-1.166925</v>
      </c>
      <c r="O4079" s="16">
        <v>-1.9389400000000001</v>
      </c>
      <c r="P4079" s="16">
        <v>-0.51876949999999999</v>
      </c>
      <c r="Q4079" s="16">
        <v>-1.5073289999999999</v>
      </c>
      <c r="R4079" s="16">
        <v>0.2535</v>
      </c>
      <c r="S4079" s="16">
        <v>2.8999999999999998E-3</v>
      </c>
      <c r="T4079" s="16">
        <v>1.1000000000000001E-3</v>
      </c>
      <c r="U4079" s="16">
        <v>1.9733000000000001</v>
      </c>
      <c r="V4079" s="16">
        <v>9.33</v>
      </c>
      <c r="W4079" s="16">
        <v>0.71</v>
      </c>
      <c r="X4079" s="16">
        <v>371.00900000000001</v>
      </c>
      <c r="Y4079" s="16">
        <v>41.406300000000002</v>
      </c>
      <c r="Z4079" s="16">
        <v>9.9599999999999994E-2</v>
      </c>
      <c r="AA4079" s="16">
        <v>4.4781529999999998</v>
      </c>
      <c r="AB4079" s="16">
        <v>2.35</v>
      </c>
      <c r="AC4079" s="16">
        <v>69.33</v>
      </c>
      <c r="AD4079" s="16">
        <v>29.8</v>
      </c>
      <c r="AE4079" s="16">
        <v>2.8982000000000001</v>
      </c>
      <c r="AF4079" s="16">
        <v>58.882100000000001</v>
      </c>
      <c r="AG4079" s="16">
        <v>61829.599999999999</v>
      </c>
      <c r="AH4079" s="16">
        <v>0.14599999999999999</v>
      </c>
      <c r="AI4079" s="16">
        <v>37.700000000000003</v>
      </c>
      <c r="AJ4079" s="16">
        <v>77.900000000000006</v>
      </c>
      <c r="AK4079" s="16">
        <v>-1.4781</v>
      </c>
      <c r="AL4079" s="16">
        <v>-1.3087</v>
      </c>
      <c r="AM4079" s="16">
        <v>-1.4963</v>
      </c>
      <c r="AN4079" s="16">
        <v>-1.1193</v>
      </c>
      <c r="AO4079" s="16">
        <v>-2.0550999999999999</v>
      </c>
      <c r="AP4079" s="16">
        <v>-1.8133999999999999</v>
      </c>
      <c r="AR4079" s="16">
        <f t="shared" si="157"/>
        <v>0</v>
      </c>
      <c r="AS4079" s="5">
        <f t="shared" si="156"/>
        <v>-0.39063700000000035</v>
      </c>
    </row>
    <row r="4080" spans="1:45" x14ac:dyDescent="0.25">
      <c r="A4080" s="16" t="s">
        <v>408</v>
      </c>
      <c r="B4080" s="16" t="s">
        <v>168</v>
      </c>
      <c r="C4080" s="16" t="s">
        <v>403</v>
      </c>
      <c r="D4080" s="16">
        <v>2011</v>
      </c>
      <c r="E4080" s="16" t="s">
        <v>4648</v>
      </c>
      <c r="F4080" s="16" t="s">
        <v>591</v>
      </c>
      <c r="G4080" s="10">
        <v>812.82299999999998</v>
      </c>
      <c r="H4080" s="73">
        <v>6.7005129999999999</v>
      </c>
      <c r="I4080" s="16">
        <v>14386649</v>
      </c>
      <c r="J4080" s="71">
        <v>7.0000000000000007E-2</v>
      </c>
      <c r="K4080" s="71">
        <v>1</v>
      </c>
      <c r="L4080" s="16">
        <v>-2.016327</v>
      </c>
      <c r="M4080" s="16">
        <v>-0.50273259999999997</v>
      </c>
      <c r="N4080" s="16">
        <v>-0.2073508</v>
      </c>
      <c r="O4080" s="16">
        <v>-1.8578429999999999</v>
      </c>
      <c r="P4080" s="16">
        <v>-0.4943014</v>
      </c>
      <c r="Q4080" s="16">
        <v>-1.4373769999999999</v>
      </c>
      <c r="R4080" s="16">
        <v>0.29899999999999999</v>
      </c>
      <c r="S4080" s="16">
        <v>3.3E-3</v>
      </c>
      <c r="T4080" s="16">
        <v>1.1000000000000001E-3</v>
      </c>
      <c r="U4080" s="16">
        <v>11.1759</v>
      </c>
      <c r="V4080" s="16">
        <v>8.8840000000000003</v>
      </c>
      <c r="W4080" s="16">
        <v>0.68799999999999994</v>
      </c>
      <c r="X4080" s="16">
        <v>371.43900000000002</v>
      </c>
      <c r="Y4080" s="16">
        <v>42.392499999999998</v>
      </c>
      <c r="Z4080" s="16">
        <v>0.10265000000000001</v>
      </c>
      <c r="AA4080" s="16">
        <v>4.3189190000000002</v>
      </c>
      <c r="AB4080" s="16">
        <v>2.35</v>
      </c>
      <c r="AC4080" s="16">
        <v>69.33</v>
      </c>
      <c r="AD4080" s="16">
        <v>33.9</v>
      </c>
      <c r="AE4080" s="16">
        <v>2.6648999999999998</v>
      </c>
      <c r="AF4080" s="16">
        <v>68.868799999999993</v>
      </c>
      <c r="AG4080" s="16">
        <v>64290.6</v>
      </c>
      <c r="AH4080" s="16">
        <v>0.14499999999999999</v>
      </c>
      <c r="AI4080" s="16">
        <v>37.5</v>
      </c>
      <c r="AJ4080" s="16">
        <v>77.7</v>
      </c>
      <c r="AK4080" s="16">
        <v>-1.4702999999999999</v>
      </c>
      <c r="AL4080" s="16">
        <v>-1.379</v>
      </c>
      <c r="AM4080" s="16">
        <v>-1.3601000000000001</v>
      </c>
      <c r="AN4080" s="16">
        <v>-0.95379999999999998</v>
      </c>
      <c r="AO4080" s="16">
        <v>-1.9234</v>
      </c>
      <c r="AP4080" s="16">
        <v>-1.7774000000000001</v>
      </c>
      <c r="AR4080" s="16">
        <f t="shared" si="157"/>
        <v>0</v>
      </c>
      <c r="AS4080" s="5">
        <f t="shared" si="156"/>
        <v>0.51693500000000014</v>
      </c>
    </row>
    <row r="4081" spans="1:45" x14ac:dyDescent="0.25">
      <c r="A4081" s="16" t="s">
        <v>408</v>
      </c>
      <c r="B4081" s="16" t="s">
        <v>168</v>
      </c>
      <c r="C4081" s="16" t="s">
        <v>403</v>
      </c>
      <c r="D4081" s="16">
        <v>2012</v>
      </c>
      <c r="E4081" s="16" t="s">
        <v>4626</v>
      </c>
      <c r="F4081" s="16" t="s">
        <v>591</v>
      </c>
      <c r="G4081" s="10">
        <v>903.09100000000001</v>
      </c>
      <c r="H4081" s="73">
        <v>6.8058240000000003</v>
      </c>
      <c r="I4081" s="16">
        <v>14710826</v>
      </c>
      <c r="J4081" s="71">
        <v>0.112</v>
      </c>
      <c r="K4081" s="71">
        <v>1.1180000000000001</v>
      </c>
      <c r="L4081" s="16">
        <v>-1.93628</v>
      </c>
      <c r="M4081" s="16">
        <v>-0.52540830000000005</v>
      </c>
      <c r="N4081" s="16">
        <v>-0.2124916</v>
      </c>
      <c r="O4081" s="16">
        <v>-1.7820990000000001</v>
      </c>
      <c r="P4081" s="16">
        <v>-0.43598599999999998</v>
      </c>
      <c r="Q4081" s="16">
        <v>-1.367626</v>
      </c>
      <c r="R4081" s="16">
        <v>0.25230000000000002</v>
      </c>
      <c r="S4081" s="16">
        <v>3.5500000000000002E-3</v>
      </c>
      <c r="T4081" s="16">
        <v>1.2999999999999999E-3</v>
      </c>
      <c r="U4081" s="16">
        <v>11.301</v>
      </c>
      <c r="V4081" s="16">
        <v>8.4380000000000006</v>
      </c>
      <c r="W4081" s="16">
        <v>0.66600000000000004</v>
      </c>
      <c r="X4081" s="16">
        <v>370.28100000000001</v>
      </c>
      <c r="Y4081" s="16">
        <v>47.4711</v>
      </c>
      <c r="Z4081" s="16">
        <v>0.1019</v>
      </c>
      <c r="AA4081" s="16">
        <v>4.4136829999999998</v>
      </c>
      <c r="AB4081" s="16">
        <v>2.35</v>
      </c>
      <c r="AC4081" s="16">
        <v>69.33</v>
      </c>
      <c r="AD4081" s="16">
        <v>31.46</v>
      </c>
      <c r="AE4081" s="16">
        <v>2.1979000000000002</v>
      </c>
      <c r="AF4081" s="16">
        <v>91.909400000000005</v>
      </c>
      <c r="AG4081" s="16">
        <v>62641.3</v>
      </c>
      <c r="AH4081" s="16">
        <v>0.1429</v>
      </c>
      <c r="AI4081" s="16">
        <v>37.299999999999997</v>
      </c>
      <c r="AJ4081" s="16">
        <v>77.5</v>
      </c>
      <c r="AK4081" s="16">
        <v>-1.4769000000000001</v>
      </c>
      <c r="AL4081" s="16">
        <v>-1.3404</v>
      </c>
      <c r="AM4081" s="16">
        <v>-1.3301000000000001</v>
      </c>
      <c r="AN4081" s="16">
        <v>-0.7903</v>
      </c>
      <c r="AO4081" s="16">
        <v>-1.8788</v>
      </c>
      <c r="AP4081" s="16">
        <v>-1.6369</v>
      </c>
      <c r="AR4081" s="16">
        <f t="shared" si="157"/>
        <v>0</v>
      </c>
      <c r="AS4081" s="5">
        <f t="shared" si="156"/>
        <v>8.0046999999999979E-2</v>
      </c>
    </row>
    <row r="4082" spans="1:45" x14ac:dyDescent="0.25">
      <c r="A4082" s="16" t="s">
        <v>408</v>
      </c>
      <c r="B4082" s="16" t="s">
        <v>168</v>
      </c>
      <c r="C4082" s="16" t="s">
        <v>403</v>
      </c>
      <c r="D4082" s="16">
        <v>2013</v>
      </c>
      <c r="E4082" s="16" t="s">
        <v>4624</v>
      </c>
      <c r="F4082" s="16" t="s">
        <v>591</v>
      </c>
      <c r="G4082" s="10">
        <v>928.98400000000004</v>
      </c>
      <c r="H4082" s="73">
        <v>6.8340920000000001</v>
      </c>
      <c r="I4082" s="16">
        <v>15054506</v>
      </c>
      <c r="J4082" s="71">
        <v>2.1999999999999999E-2</v>
      </c>
      <c r="K4082" s="71">
        <v>1.143</v>
      </c>
      <c r="L4082" s="16">
        <v>-1.9126000000000001</v>
      </c>
      <c r="M4082" s="16">
        <v>-0.49715340000000002</v>
      </c>
      <c r="N4082" s="16">
        <v>-0.2117232</v>
      </c>
      <c r="O4082" s="16">
        <v>-1.8109569999999999</v>
      </c>
      <c r="P4082" s="16">
        <v>-0.42567700000000003</v>
      </c>
      <c r="Q4082" s="16">
        <v>-1.321726</v>
      </c>
      <c r="R4082" s="16">
        <v>0.30409999999999998</v>
      </c>
      <c r="S4082" s="16">
        <v>3.3E-3</v>
      </c>
      <c r="T4082" s="16">
        <v>1.4E-3</v>
      </c>
      <c r="U4082" s="16">
        <v>11.4261</v>
      </c>
      <c r="V4082" s="16">
        <v>7.992</v>
      </c>
      <c r="W4082" s="16">
        <v>0.64400000000000002</v>
      </c>
      <c r="X4082" s="16">
        <v>370.05</v>
      </c>
      <c r="Y4082" s="16">
        <v>45.548299999999998</v>
      </c>
      <c r="Z4082" s="16">
        <v>0.10274999999999999</v>
      </c>
      <c r="AA4082" s="16">
        <v>4.3814469999999996</v>
      </c>
      <c r="AB4082" s="16">
        <v>2.35</v>
      </c>
      <c r="AC4082" s="16">
        <v>69.33</v>
      </c>
      <c r="AD4082" s="16">
        <v>32.29</v>
      </c>
      <c r="AE4082" s="16">
        <v>2.1496</v>
      </c>
      <c r="AF4082" s="16">
        <v>96.349900000000005</v>
      </c>
      <c r="AG4082" s="16">
        <v>63652.4</v>
      </c>
      <c r="AH4082" s="16">
        <v>0.14249999999999999</v>
      </c>
      <c r="AI4082" s="16">
        <v>37.200000000000003</v>
      </c>
      <c r="AJ4082" s="16">
        <v>77.3</v>
      </c>
      <c r="AK4082" s="16">
        <v>-1.4008</v>
      </c>
      <c r="AL4082" s="16">
        <v>-1.4116</v>
      </c>
      <c r="AM4082" s="16">
        <v>-1.2704</v>
      </c>
      <c r="AN4082" s="16">
        <v>-0.67959999999999998</v>
      </c>
      <c r="AO4082" s="16">
        <v>-1.8352999999999999</v>
      </c>
      <c r="AP4082" s="16">
        <v>-1.5888</v>
      </c>
      <c r="AR4082" s="16">
        <f t="shared" si="157"/>
        <v>0</v>
      </c>
      <c r="AS4082" s="5">
        <f t="shared" si="156"/>
        <v>2.3679999999999923E-2</v>
      </c>
    </row>
    <row r="4083" spans="1:45" x14ac:dyDescent="0.25">
      <c r="A4083" s="16" t="s">
        <v>408</v>
      </c>
      <c r="B4083" s="16" t="s">
        <v>168</v>
      </c>
      <c r="C4083" s="16" t="s">
        <v>403</v>
      </c>
      <c r="D4083" s="16">
        <v>2014</v>
      </c>
      <c r="E4083" s="16" t="s">
        <v>4642</v>
      </c>
      <c r="F4083" s="16" t="s">
        <v>591</v>
      </c>
      <c r="G4083" s="10">
        <v>932.548</v>
      </c>
      <c r="H4083" s="73">
        <v>6.8379209999999997</v>
      </c>
      <c r="I4083" s="16">
        <v>15411675</v>
      </c>
      <c r="J4083" s="71">
        <v>-8.9999999999999993E-3</v>
      </c>
      <c r="K4083" s="71">
        <v>1.133</v>
      </c>
      <c r="L4083" s="16">
        <v>-1.879219</v>
      </c>
      <c r="M4083" s="16">
        <v>-0.50274609999999997</v>
      </c>
      <c r="N4083" s="16">
        <v>-0.1975934</v>
      </c>
      <c r="O4083" s="16">
        <v>-1.747609</v>
      </c>
      <c r="P4083" s="16">
        <v>-0.47841230000000001</v>
      </c>
      <c r="Q4083" s="16">
        <v>-1.2639689999999999</v>
      </c>
      <c r="R4083" s="16">
        <v>0.29899999999999999</v>
      </c>
      <c r="S4083" s="16">
        <v>3.0500000000000002E-3</v>
      </c>
      <c r="T4083" s="16">
        <v>1.1999999999999999E-3</v>
      </c>
      <c r="U4083" s="16">
        <v>11.5511</v>
      </c>
      <c r="V4083" s="16">
        <v>7.5460000000000003</v>
      </c>
      <c r="W4083" s="16">
        <v>0.622</v>
      </c>
      <c r="X4083" s="16">
        <v>371.916</v>
      </c>
      <c r="Y4083" s="16">
        <v>47.685600000000001</v>
      </c>
      <c r="Z4083" s="16">
        <v>0.10614999999999999</v>
      </c>
      <c r="AA4083" s="16">
        <v>4.3492119999999996</v>
      </c>
      <c r="AB4083" s="16">
        <v>2.35</v>
      </c>
      <c r="AC4083" s="16">
        <v>69.33</v>
      </c>
      <c r="AD4083" s="16">
        <v>33.119999999999997</v>
      </c>
      <c r="AE4083" s="16">
        <v>2.2568000000000001</v>
      </c>
      <c r="AF4083" s="16">
        <v>80.816400000000002</v>
      </c>
      <c r="AG4083" s="16">
        <v>56725.3</v>
      </c>
      <c r="AH4083" s="16">
        <v>0.14215</v>
      </c>
      <c r="AI4083" s="16">
        <v>37</v>
      </c>
      <c r="AJ4083" s="16">
        <v>77.099999999999994</v>
      </c>
      <c r="AK4083" s="16">
        <v>-1.2687999999999999</v>
      </c>
      <c r="AL4083" s="16">
        <v>-1.3888</v>
      </c>
      <c r="AM4083" s="16">
        <v>-1.1940999999999999</v>
      </c>
      <c r="AN4083" s="16">
        <v>-0.6804</v>
      </c>
      <c r="AO4083" s="16">
        <v>-1.8986000000000001</v>
      </c>
      <c r="AP4083" s="16">
        <v>-1.4330000000000001</v>
      </c>
      <c r="AR4083" s="16">
        <f t="shared" si="157"/>
        <v>0</v>
      </c>
      <c r="AS4083" s="5">
        <f t="shared" si="156"/>
        <v>3.3381000000000105E-2</v>
      </c>
    </row>
    <row r="4084" spans="1:45" x14ac:dyDescent="0.25">
      <c r="A4084" s="16" t="s">
        <v>409</v>
      </c>
      <c r="B4084" s="16" t="s">
        <v>172</v>
      </c>
      <c r="C4084" s="16" t="s">
        <v>211</v>
      </c>
      <c r="D4084" s="16">
        <v>1985</v>
      </c>
      <c r="E4084" s="16" t="s">
        <v>4699</v>
      </c>
      <c r="F4084" s="16" t="s">
        <v>594</v>
      </c>
      <c r="G4084" s="10"/>
      <c r="H4084" s="73"/>
      <c r="I4084" s="16" t="s">
        <v>6700</v>
      </c>
      <c r="J4084" s="71">
        <v>0</v>
      </c>
      <c r="K4084" s="71">
        <v>1</v>
      </c>
      <c r="L4084" s="16">
        <v>-0.94302280000000005</v>
      </c>
      <c r="M4084" s="16">
        <v>-0.43986259999999999</v>
      </c>
      <c r="N4084" s="16">
        <v>-0.37081540000000002</v>
      </c>
      <c r="O4084" s="16">
        <v>-0.60865970000000003</v>
      </c>
      <c r="P4084" s="16">
        <v>7.8431699999999993E-2</v>
      </c>
      <c r="Q4084" s="16">
        <v>-0.79928779999999999</v>
      </c>
      <c r="R4084" s="16">
        <v>0.30209999999999998</v>
      </c>
      <c r="S4084" s="16">
        <v>1.9599999999999999E-2</v>
      </c>
      <c r="T4084" s="16">
        <v>1.0499999999999999E-3</v>
      </c>
      <c r="U4084" s="16">
        <v>2.7317999999999998</v>
      </c>
      <c r="V4084" s="16">
        <v>10.220000000000001</v>
      </c>
      <c r="W4084" s="16">
        <v>4.4550000000000001</v>
      </c>
      <c r="X4084" s="16">
        <v>444.92700000000002</v>
      </c>
      <c r="Y4084" s="16">
        <v>38.775199999999998</v>
      </c>
      <c r="Z4084" s="16">
        <v>0</v>
      </c>
      <c r="AA4084" s="16">
        <v>-0.1470986</v>
      </c>
      <c r="AB4084" s="16">
        <v>0.34</v>
      </c>
      <c r="AC4084" s="16">
        <v>21.4</v>
      </c>
      <c r="AD4084" s="16">
        <v>44.31</v>
      </c>
      <c r="AE4084" s="16">
        <v>19.039200000000001</v>
      </c>
      <c r="AF4084" s="16">
        <v>0</v>
      </c>
      <c r="AG4084" s="16">
        <v>145248</v>
      </c>
      <c r="AH4084" s="16">
        <v>9.325E-2</v>
      </c>
      <c r="AI4084" s="16">
        <v>98.778999999999996</v>
      </c>
      <c r="AJ4084" s="16">
        <v>89.553200000000004</v>
      </c>
      <c r="AK4084" s="16">
        <v>-1.0788</v>
      </c>
      <c r="AL4084" s="16">
        <v>-7.8E-2</v>
      </c>
      <c r="AM4084" s="16">
        <v>-0.73270000000000002</v>
      </c>
      <c r="AN4084" s="16">
        <v>-0.9546</v>
      </c>
      <c r="AO4084" s="16">
        <v>-1.2875000000000001</v>
      </c>
      <c r="AP4084" s="16">
        <v>-1.1214</v>
      </c>
      <c r="AR4084" s="16">
        <f t="shared" si="157"/>
        <v>1</v>
      </c>
      <c r="AS4084" s="5">
        <f t="shared" si="156"/>
        <v>0</v>
      </c>
    </row>
    <row r="4085" spans="1:45" x14ac:dyDescent="0.25">
      <c r="A4085" s="16" t="s">
        <v>409</v>
      </c>
      <c r="B4085" s="16" t="s">
        <v>172</v>
      </c>
      <c r="C4085" s="16" t="s">
        <v>211</v>
      </c>
      <c r="D4085" s="16">
        <v>1986</v>
      </c>
      <c r="E4085" s="16" t="s">
        <v>4700</v>
      </c>
      <c r="F4085" s="16" t="s">
        <v>594</v>
      </c>
      <c r="G4085" s="10"/>
      <c r="H4085" s="73"/>
      <c r="I4085" s="16" t="s">
        <v>6700</v>
      </c>
      <c r="J4085" s="71">
        <v>0</v>
      </c>
      <c r="K4085" s="71">
        <v>1</v>
      </c>
      <c r="L4085" s="16">
        <v>-0.69275770000000003</v>
      </c>
      <c r="M4085" s="16">
        <v>-0.43088530000000003</v>
      </c>
      <c r="N4085" s="16">
        <v>-0.3505239</v>
      </c>
      <c r="O4085" s="16">
        <v>-0.20306740000000001</v>
      </c>
      <c r="P4085" s="16">
        <v>0.1081384</v>
      </c>
      <c r="Q4085" s="16">
        <v>-0.71595929999999997</v>
      </c>
      <c r="R4085" s="16">
        <v>0.30740000000000001</v>
      </c>
      <c r="S4085" s="16">
        <v>2.01E-2</v>
      </c>
      <c r="T4085" s="16">
        <v>1.5E-3</v>
      </c>
      <c r="U4085" s="16">
        <v>2.8525</v>
      </c>
      <c r="V4085" s="16">
        <v>10.305</v>
      </c>
      <c r="W4085" s="16">
        <v>4.6520000000000001</v>
      </c>
      <c r="X4085" s="16">
        <v>443.97</v>
      </c>
      <c r="Y4085" s="16">
        <v>39.823999999999998</v>
      </c>
      <c r="Z4085" s="16">
        <v>0.20280000000000001</v>
      </c>
      <c r="AA4085" s="16">
        <v>-0.1587499</v>
      </c>
      <c r="AB4085" s="16">
        <v>0.34</v>
      </c>
      <c r="AC4085" s="16">
        <v>21.4</v>
      </c>
      <c r="AD4085" s="16">
        <v>44.61</v>
      </c>
      <c r="AE4085" s="16">
        <v>20.84</v>
      </c>
      <c r="AF4085" s="16">
        <v>0</v>
      </c>
      <c r="AG4085" s="16">
        <v>151765</v>
      </c>
      <c r="AH4085" s="16">
        <v>9.3799999999999994E-2</v>
      </c>
      <c r="AI4085" s="16">
        <v>98.739099999999993</v>
      </c>
      <c r="AJ4085" s="16">
        <v>89.8613</v>
      </c>
      <c r="AK4085" s="16">
        <v>-0.99199999999999999</v>
      </c>
      <c r="AL4085" s="16">
        <v>-3.1399999999999997E-2</v>
      </c>
      <c r="AM4085" s="16">
        <v>-0.66</v>
      </c>
      <c r="AN4085" s="16">
        <v>-0.86929999999999996</v>
      </c>
      <c r="AO4085" s="16">
        <v>-1.1906000000000001</v>
      </c>
      <c r="AP4085" s="16">
        <v>-1.0325</v>
      </c>
      <c r="AR4085" s="16">
        <f t="shared" si="157"/>
        <v>1</v>
      </c>
      <c r="AS4085" s="5">
        <f t="shared" si="156"/>
        <v>0.25026510000000002</v>
      </c>
    </row>
    <row r="4086" spans="1:45" x14ac:dyDescent="0.25">
      <c r="A4086" s="16" t="s">
        <v>409</v>
      </c>
      <c r="B4086" s="16" t="s">
        <v>172</v>
      </c>
      <c r="C4086" s="16" t="s">
        <v>211</v>
      </c>
      <c r="D4086" s="16">
        <v>1987</v>
      </c>
      <c r="E4086" s="16" t="s">
        <v>4701</v>
      </c>
      <c r="F4086" s="16" t="s">
        <v>594</v>
      </c>
      <c r="G4086" s="10"/>
      <c r="H4086" s="73"/>
      <c r="I4086" s="16" t="s">
        <v>6700</v>
      </c>
      <c r="J4086" s="71">
        <v>0</v>
      </c>
      <c r="K4086" s="71">
        <v>1</v>
      </c>
      <c r="L4086" s="16">
        <v>-0.5851288</v>
      </c>
      <c r="M4086" s="16">
        <v>-0.42700680000000002</v>
      </c>
      <c r="N4086" s="16">
        <v>-0.32485969999999997</v>
      </c>
      <c r="O4086" s="16">
        <v>-0.1015706</v>
      </c>
      <c r="P4086" s="16">
        <v>0.13353719999999999</v>
      </c>
      <c r="Q4086" s="16">
        <v>-0.63264779999999998</v>
      </c>
      <c r="R4086" s="16">
        <v>0.31274999999999997</v>
      </c>
      <c r="S4086" s="16">
        <v>2.06E-2</v>
      </c>
      <c r="T4086" s="16">
        <v>1.4E-3</v>
      </c>
      <c r="U4086" s="16">
        <v>2.9731000000000001</v>
      </c>
      <c r="V4086" s="16">
        <v>10.505000000000001</v>
      </c>
      <c r="W4086" s="16">
        <v>4.8490000000000002</v>
      </c>
      <c r="X4086" s="16">
        <v>443.47</v>
      </c>
      <c r="Y4086" s="16">
        <v>40.872700000000002</v>
      </c>
      <c r="Z4086" s="16">
        <v>0.2429</v>
      </c>
      <c r="AA4086" s="16">
        <v>-0.1704012</v>
      </c>
      <c r="AB4086" s="16">
        <v>0.34</v>
      </c>
      <c r="AC4086" s="16">
        <v>21.4</v>
      </c>
      <c r="AD4086" s="16">
        <v>44.91</v>
      </c>
      <c r="AE4086" s="16">
        <v>22.458200000000001</v>
      </c>
      <c r="AF4086" s="16">
        <v>0</v>
      </c>
      <c r="AG4086" s="16">
        <v>154435</v>
      </c>
      <c r="AH4086" s="16">
        <v>9.4350000000000003E-2</v>
      </c>
      <c r="AI4086" s="16">
        <v>98.699200000000005</v>
      </c>
      <c r="AJ4086" s="16">
        <v>90.169499999999999</v>
      </c>
      <c r="AK4086" s="16">
        <v>-0.9052</v>
      </c>
      <c r="AL4086" s="16">
        <v>1.5100000000000001E-2</v>
      </c>
      <c r="AM4086" s="16">
        <v>-0.58730000000000004</v>
      </c>
      <c r="AN4086" s="16">
        <v>-0.78400000000000003</v>
      </c>
      <c r="AO4086" s="16">
        <v>-1.0936999999999999</v>
      </c>
      <c r="AP4086" s="16">
        <v>-0.94359999999999999</v>
      </c>
      <c r="AR4086" s="16">
        <f t="shared" si="157"/>
        <v>1</v>
      </c>
      <c r="AS4086" s="5">
        <f t="shared" si="156"/>
        <v>0.10762890000000003</v>
      </c>
    </row>
    <row r="4087" spans="1:45" x14ac:dyDescent="0.25">
      <c r="A4087" s="16" t="s">
        <v>409</v>
      </c>
      <c r="B4087" s="16" t="s">
        <v>172</v>
      </c>
      <c r="C4087" s="16" t="s">
        <v>211</v>
      </c>
      <c r="D4087" s="16">
        <v>1988</v>
      </c>
      <c r="E4087" s="16" t="s">
        <v>4702</v>
      </c>
      <c r="F4087" s="16" t="s">
        <v>594</v>
      </c>
      <c r="G4087" s="10"/>
      <c r="H4087" s="73"/>
      <c r="I4087" s="16" t="s">
        <v>6700</v>
      </c>
      <c r="J4087" s="71">
        <v>0</v>
      </c>
      <c r="K4087" s="71">
        <v>1</v>
      </c>
      <c r="L4087" s="16">
        <v>-0.49790020000000001</v>
      </c>
      <c r="M4087" s="16">
        <v>-0.4221357</v>
      </c>
      <c r="N4087" s="16">
        <v>-0.30651499999999998</v>
      </c>
      <c r="O4087" s="16">
        <v>-5.9001199999999997E-2</v>
      </c>
      <c r="P4087" s="16">
        <v>0.17980589999999999</v>
      </c>
      <c r="Q4087" s="16">
        <v>-0.54937029999999998</v>
      </c>
      <c r="R4087" s="16">
        <v>0.31805</v>
      </c>
      <c r="S4087" s="16">
        <v>2.1000000000000001E-2</v>
      </c>
      <c r="T4087" s="16">
        <v>1.4499999999999999E-3</v>
      </c>
      <c r="U4087" s="16">
        <v>3.0937999999999999</v>
      </c>
      <c r="V4087" s="16">
        <v>10.705</v>
      </c>
      <c r="W4087" s="16">
        <v>5.0460000000000003</v>
      </c>
      <c r="X4087" s="16">
        <v>441.82100000000003</v>
      </c>
      <c r="Y4087" s="16">
        <v>41.921500000000002</v>
      </c>
      <c r="Z4087" s="16">
        <v>0.25140000000000001</v>
      </c>
      <c r="AA4087" s="16">
        <v>-0.18244089999999999</v>
      </c>
      <c r="AB4087" s="16">
        <v>0.34</v>
      </c>
      <c r="AC4087" s="16">
        <v>21.4</v>
      </c>
      <c r="AD4087" s="16">
        <v>45.22</v>
      </c>
      <c r="AE4087" s="16">
        <v>25.7347</v>
      </c>
      <c r="AF4087" s="16">
        <v>0</v>
      </c>
      <c r="AG4087" s="16">
        <v>156202</v>
      </c>
      <c r="AH4087" s="16">
        <v>9.4950000000000007E-2</v>
      </c>
      <c r="AI4087" s="16">
        <v>98.659300000000002</v>
      </c>
      <c r="AJ4087" s="16">
        <v>90.477699999999999</v>
      </c>
      <c r="AK4087" s="16">
        <v>-0.81830000000000003</v>
      </c>
      <c r="AL4087" s="16">
        <v>6.1600000000000002E-2</v>
      </c>
      <c r="AM4087" s="16">
        <v>-0.51459999999999995</v>
      </c>
      <c r="AN4087" s="16">
        <v>-0.69879999999999998</v>
      </c>
      <c r="AO4087" s="16">
        <v>-0.99690000000000001</v>
      </c>
      <c r="AP4087" s="16">
        <v>-0.8548</v>
      </c>
      <c r="AR4087" s="16">
        <f t="shared" si="157"/>
        <v>1</v>
      </c>
      <c r="AS4087" s="5">
        <f t="shared" si="156"/>
        <v>8.7228599999999989E-2</v>
      </c>
    </row>
    <row r="4088" spans="1:45" x14ac:dyDescent="0.25">
      <c r="A4088" s="16" t="s">
        <v>409</v>
      </c>
      <c r="B4088" s="16" t="s">
        <v>172</v>
      </c>
      <c r="C4088" s="16" t="s">
        <v>211</v>
      </c>
      <c r="D4088" s="16">
        <v>1989</v>
      </c>
      <c r="E4088" s="16" t="s">
        <v>4703</v>
      </c>
      <c r="F4088" s="16" t="s">
        <v>594</v>
      </c>
      <c r="G4088" s="10"/>
      <c r="H4088" s="73"/>
      <c r="I4088" s="16" t="s">
        <v>6700</v>
      </c>
      <c r="J4088" s="71">
        <v>0</v>
      </c>
      <c r="K4088" s="71">
        <v>1</v>
      </c>
      <c r="L4088" s="16">
        <v>-0.42370089999999999</v>
      </c>
      <c r="M4088" s="16">
        <v>-0.41546110000000003</v>
      </c>
      <c r="N4088" s="16">
        <v>-0.27495170000000002</v>
      </c>
      <c r="O4088" s="16">
        <v>-5.1515100000000001E-2</v>
      </c>
      <c r="P4088" s="16">
        <v>0.21865689999999999</v>
      </c>
      <c r="Q4088" s="16">
        <v>-0.4660589</v>
      </c>
      <c r="R4088" s="16">
        <v>0.32340000000000002</v>
      </c>
      <c r="S4088" s="16">
        <v>2.1499999999999998E-2</v>
      </c>
      <c r="T4088" s="16">
        <v>1.65E-3</v>
      </c>
      <c r="U4088" s="16">
        <v>3.2143999999999999</v>
      </c>
      <c r="V4088" s="16">
        <v>10.904999999999999</v>
      </c>
      <c r="W4088" s="16">
        <v>5.2430000000000003</v>
      </c>
      <c r="X4088" s="16">
        <v>442.245</v>
      </c>
      <c r="Y4088" s="16">
        <v>42.970300000000002</v>
      </c>
      <c r="Z4088" s="16">
        <v>0.2412</v>
      </c>
      <c r="AA4088" s="16">
        <v>-0.19409219999999999</v>
      </c>
      <c r="AB4088" s="16">
        <v>0.34</v>
      </c>
      <c r="AC4088" s="16">
        <v>21.4</v>
      </c>
      <c r="AD4088" s="16">
        <v>45.52</v>
      </c>
      <c r="AE4088" s="16">
        <v>28.622699999999998</v>
      </c>
      <c r="AF4088" s="16">
        <v>0</v>
      </c>
      <c r="AG4088" s="16">
        <v>153218</v>
      </c>
      <c r="AH4088" s="16">
        <v>9.5549999999999996E-2</v>
      </c>
      <c r="AI4088" s="16">
        <v>98.619399999999999</v>
      </c>
      <c r="AJ4088" s="16">
        <v>90.785799999999995</v>
      </c>
      <c r="AK4088" s="16">
        <v>-0.73150000000000004</v>
      </c>
      <c r="AL4088" s="16">
        <v>0.1081</v>
      </c>
      <c r="AM4088" s="16">
        <v>-0.44190000000000002</v>
      </c>
      <c r="AN4088" s="16">
        <v>-0.61350000000000005</v>
      </c>
      <c r="AO4088" s="16">
        <v>-0.9</v>
      </c>
      <c r="AP4088" s="16">
        <v>-0.76590000000000003</v>
      </c>
      <c r="AR4088" s="16">
        <f t="shared" si="157"/>
        <v>1</v>
      </c>
      <c r="AS4088" s="5">
        <f t="shared" si="156"/>
        <v>7.4199300000000024E-2</v>
      </c>
    </row>
    <row r="4089" spans="1:45" x14ac:dyDescent="0.25">
      <c r="A4089" s="16" t="s">
        <v>409</v>
      </c>
      <c r="B4089" s="16" t="s">
        <v>172</v>
      </c>
      <c r="C4089" s="16" t="s">
        <v>211</v>
      </c>
      <c r="D4089" s="16">
        <v>1990</v>
      </c>
      <c r="E4089" s="16" t="s">
        <v>4704</v>
      </c>
      <c r="F4089" s="16" t="s">
        <v>594</v>
      </c>
      <c r="G4089" s="10"/>
      <c r="H4089" s="73"/>
      <c r="I4089" s="16" t="s">
        <v>6700</v>
      </c>
      <c r="J4089" s="71">
        <v>0</v>
      </c>
      <c r="K4089" s="71">
        <v>1</v>
      </c>
      <c r="L4089" s="16">
        <v>-0.36995509999999998</v>
      </c>
      <c r="M4089" s="16">
        <v>-0.4317684</v>
      </c>
      <c r="N4089" s="16">
        <v>-0.2451776</v>
      </c>
      <c r="O4089" s="16">
        <v>-4.9667000000000003E-2</v>
      </c>
      <c r="P4089" s="16">
        <v>0.24224129999999999</v>
      </c>
      <c r="Q4089" s="16">
        <v>-0.38273069999999998</v>
      </c>
      <c r="R4089" s="16">
        <v>0.32869999999999999</v>
      </c>
      <c r="S4089" s="16">
        <v>1.6299999999999999E-2</v>
      </c>
      <c r="T4089" s="16">
        <v>1.6999999999999999E-3</v>
      </c>
      <c r="U4089" s="16">
        <v>3.3351000000000002</v>
      </c>
      <c r="V4089" s="16">
        <v>11.105</v>
      </c>
      <c r="W4089" s="16">
        <v>5.44</v>
      </c>
      <c r="X4089" s="16">
        <v>442.387</v>
      </c>
      <c r="Y4089" s="16">
        <v>44.018999999999998</v>
      </c>
      <c r="Z4089" s="16">
        <v>0.2359</v>
      </c>
      <c r="AA4089" s="16">
        <v>-0.16224530000000001</v>
      </c>
      <c r="AB4089" s="16">
        <v>0.34</v>
      </c>
      <c r="AC4089" s="16">
        <v>21.4</v>
      </c>
      <c r="AD4089" s="16">
        <v>44.7</v>
      </c>
      <c r="AE4089" s="16">
        <v>30.108799999999999</v>
      </c>
      <c r="AF4089" s="16">
        <v>0</v>
      </c>
      <c r="AG4089" s="16">
        <v>151593</v>
      </c>
      <c r="AH4089" s="16">
        <v>0.10290000000000001</v>
      </c>
      <c r="AI4089" s="16">
        <v>98.6</v>
      </c>
      <c r="AJ4089" s="16">
        <v>91</v>
      </c>
      <c r="AK4089" s="16">
        <v>-0.64459999999999995</v>
      </c>
      <c r="AL4089" s="16">
        <v>0.1547</v>
      </c>
      <c r="AM4089" s="16">
        <v>-0.36919999999999997</v>
      </c>
      <c r="AN4089" s="16">
        <v>-0.5282</v>
      </c>
      <c r="AO4089" s="16">
        <v>-0.80310000000000004</v>
      </c>
      <c r="AP4089" s="16">
        <v>-0.67710000000000004</v>
      </c>
      <c r="AR4089" s="16">
        <f t="shared" si="157"/>
        <v>1</v>
      </c>
      <c r="AS4089" s="5">
        <f t="shared" si="156"/>
        <v>5.374580000000001E-2</v>
      </c>
    </row>
    <row r="4090" spans="1:45" x14ac:dyDescent="0.25">
      <c r="A4090" s="16" t="s">
        <v>409</v>
      </c>
      <c r="B4090" s="16" t="s">
        <v>172</v>
      </c>
      <c r="C4090" s="16" t="s">
        <v>211</v>
      </c>
      <c r="D4090" s="16">
        <v>1991</v>
      </c>
      <c r="E4090" s="16" t="s">
        <v>4705</v>
      </c>
      <c r="F4090" s="16" t="s">
        <v>594</v>
      </c>
      <c r="G4090" s="10"/>
      <c r="H4090" s="73"/>
      <c r="I4090" s="16" t="s">
        <v>6700</v>
      </c>
      <c r="J4090" s="71">
        <v>0</v>
      </c>
      <c r="K4090" s="71">
        <v>1</v>
      </c>
      <c r="L4090" s="16">
        <v>-0.32361180000000001</v>
      </c>
      <c r="M4090" s="16">
        <v>-0.42385800000000001</v>
      </c>
      <c r="N4090" s="16">
        <v>-0.21965999999999999</v>
      </c>
      <c r="O4090" s="16">
        <v>-5.2399599999999998E-2</v>
      </c>
      <c r="P4090" s="16">
        <v>0.23609820000000001</v>
      </c>
      <c r="Q4090" s="16">
        <v>-0.2994348</v>
      </c>
      <c r="R4090" s="16">
        <v>0.33405000000000001</v>
      </c>
      <c r="S4090" s="16">
        <v>1.7250000000000001E-2</v>
      </c>
      <c r="T4090" s="16">
        <v>1.8500000000000001E-3</v>
      </c>
      <c r="U4090" s="16">
        <v>3.4557000000000002</v>
      </c>
      <c r="V4090" s="16">
        <v>11.279</v>
      </c>
      <c r="W4090" s="16">
        <v>5.7649999999999997</v>
      </c>
      <c r="X4090" s="16">
        <v>440.74200000000002</v>
      </c>
      <c r="Y4090" s="16">
        <v>45.067799999999998</v>
      </c>
      <c r="Z4090" s="16">
        <v>0.2273</v>
      </c>
      <c r="AA4090" s="16">
        <v>-0.13505890000000001</v>
      </c>
      <c r="AB4090" s="16">
        <v>0.34</v>
      </c>
      <c r="AC4090" s="16">
        <v>21.4</v>
      </c>
      <c r="AD4090" s="16">
        <v>44</v>
      </c>
      <c r="AE4090" s="16">
        <v>29.401299999999999</v>
      </c>
      <c r="AF4090" s="16">
        <v>0</v>
      </c>
      <c r="AG4090" s="16">
        <v>157408</v>
      </c>
      <c r="AH4090" s="16">
        <v>9.5449999999999993E-2</v>
      </c>
      <c r="AI4090" s="16">
        <v>98.6</v>
      </c>
      <c r="AJ4090" s="16">
        <v>91.3</v>
      </c>
      <c r="AK4090" s="16">
        <v>-0.55779999999999996</v>
      </c>
      <c r="AL4090" s="16">
        <v>0.20119999999999999</v>
      </c>
      <c r="AM4090" s="16">
        <v>-0.29649999999999999</v>
      </c>
      <c r="AN4090" s="16">
        <v>-0.443</v>
      </c>
      <c r="AO4090" s="16">
        <v>-0.70620000000000005</v>
      </c>
      <c r="AP4090" s="16">
        <v>-0.58819999999999995</v>
      </c>
      <c r="AR4090" s="16">
        <f t="shared" si="157"/>
        <v>1</v>
      </c>
      <c r="AS4090" s="5">
        <f t="shared" si="156"/>
        <v>4.6343299999999976E-2</v>
      </c>
    </row>
    <row r="4091" spans="1:45" x14ac:dyDescent="0.25">
      <c r="A4091" s="16" t="s">
        <v>409</v>
      </c>
      <c r="B4091" s="16" t="s">
        <v>172</v>
      </c>
      <c r="C4091" s="16" t="s">
        <v>211</v>
      </c>
      <c r="D4091" s="16">
        <v>1992</v>
      </c>
      <c r="E4091" s="16" t="s">
        <v>4706</v>
      </c>
      <c r="F4091" s="16" t="s">
        <v>594</v>
      </c>
      <c r="G4091" s="10"/>
      <c r="H4091" s="73"/>
      <c r="I4091" s="16" t="s">
        <v>6700</v>
      </c>
      <c r="J4091" s="71">
        <v>0</v>
      </c>
      <c r="K4091" s="71">
        <v>1</v>
      </c>
      <c r="L4091" s="16">
        <v>-0.25715300000000002</v>
      </c>
      <c r="M4091" s="16">
        <v>-0.41090969999999999</v>
      </c>
      <c r="N4091" s="16">
        <v>-0.18115290000000001</v>
      </c>
      <c r="O4091" s="16">
        <v>-4.7790600000000003E-2</v>
      </c>
      <c r="P4091" s="16">
        <v>0.24876229999999999</v>
      </c>
      <c r="Q4091" s="16">
        <v>-0.21614149999999999</v>
      </c>
      <c r="R4091" s="16">
        <v>0.33934999999999998</v>
      </c>
      <c r="S4091" s="16">
        <v>1.8800000000000001E-2</v>
      </c>
      <c r="T4091" s="16">
        <v>2.3E-3</v>
      </c>
      <c r="U4091" s="16">
        <v>3.5764</v>
      </c>
      <c r="V4091" s="16">
        <v>11.452999999999999</v>
      </c>
      <c r="W4091" s="16">
        <v>6.09</v>
      </c>
      <c r="X4091" s="16">
        <v>441.13200000000001</v>
      </c>
      <c r="Y4091" s="16">
        <v>46.116599999999998</v>
      </c>
      <c r="Z4091" s="16">
        <v>0.2092</v>
      </c>
      <c r="AA4091" s="16">
        <v>-0.1816641</v>
      </c>
      <c r="AB4091" s="16">
        <v>0.34</v>
      </c>
      <c r="AC4091" s="16">
        <v>21.4</v>
      </c>
      <c r="AD4091" s="16">
        <v>45.2</v>
      </c>
      <c r="AE4091" s="16">
        <v>29.896699999999999</v>
      </c>
      <c r="AF4091" s="16">
        <v>2.93E-2</v>
      </c>
      <c r="AG4091" s="16">
        <v>165437</v>
      </c>
      <c r="AH4091" s="16">
        <v>9.4549999999999995E-2</v>
      </c>
      <c r="AI4091" s="16">
        <v>98.5</v>
      </c>
      <c r="AJ4091" s="16">
        <v>91.6</v>
      </c>
      <c r="AK4091" s="16">
        <v>-0.47099999999999997</v>
      </c>
      <c r="AL4091" s="16">
        <v>0.2477</v>
      </c>
      <c r="AM4091" s="16">
        <v>-0.2238</v>
      </c>
      <c r="AN4091" s="16">
        <v>-0.35770000000000002</v>
      </c>
      <c r="AO4091" s="16">
        <v>-0.60929999999999995</v>
      </c>
      <c r="AP4091" s="16">
        <v>-0.49940000000000001</v>
      </c>
      <c r="AR4091" s="16">
        <f t="shared" si="157"/>
        <v>1</v>
      </c>
      <c r="AS4091" s="5">
        <f t="shared" si="156"/>
        <v>6.6458799999999985E-2</v>
      </c>
    </row>
    <row r="4092" spans="1:45" x14ac:dyDescent="0.25">
      <c r="A4092" s="16" t="s">
        <v>409</v>
      </c>
      <c r="B4092" s="16" t="s">
        <v>172</v>
      </c>
      <c r="C4092" s="16" t="s">
        <v>211</v>
      </c>
      <c r="D4092" s="16">
        <v>1993</v>
      </c>
      <c r="E4092" s="16" t="s">
        <v>4707</v>
      </c>
      <c r="F4092" s="16" t="s">
        <v>594</v>
      </c>
      <c r="G4092" s="10"/>
      <c r="H4092" s="73"/>
      <c r="I4092" s="16" t="s">
        <v>6700</v>
      </c>
      <c r="J4092" s="71">
        <v>0</v>
      </c>
      <c r="K4092" s="71">
        <v>1</v>
      </c>
      <c r="L4092" s="16">
        <v>-0.16681609999999999</v>
      </c>
      <c r="M4092" s="16">
        <v>-0.39552349999999997</v>
      </c>
      <c r="N4092" s="16">
        <v>-0.16258739999999999</v>
      </c>
      <c r="O4092" s="16">
        <v>-5.1980899999999997E-2</v>
      </c>
      <c r="P4092" s="16">
        <v>0.33813330000000003</v>
      </c>
      <c r="Q4092" s="16">
        <v>-0.1327952</v>
      </c>
      <c r="R4092" s="16">
        <v>0.34470000000000001</v>
      </c>
      <c r="S4092" s="16">
        <v>2.1850000000000001E-2</v>
      </c>
      <c r="T4092" s="16">
        <v>2.3999999999999998E-3</v>
      </c>
      <c r="U4092" s="16">
        <v>3.6970999999999998</v>
      </c>
      <c r="V4092" s="16">
        <v>11.627000000000001</v>
      </c>
      <c r="W4092" s="16">
        <v>6.1950000000000003</v>
      </c>
      <c r="X4092" s="16">
        <v>440.47399999999999</v>
      </c>
      <c r="Y4092" s="16">
        <v>47.165300000000002</v>
      </c>
      <c r="Z4092" s="16">
        <v>0.18709999999999999</v>
      </c>
      <c r="AA4092" s="16">
        <v>-0.22438569999999999</v>
      </c>
      <c r="AB4092" s="16">
        <v>0.34</v>
      </c>
      <c r="AC4092" s="16">
        <v>21.4</v>
      </c>
      <c r="AD4092" s="16">
        <v>46.3</v>
      </c>
      <c r="AE4092" s="16">
        <v>28.9663</v>
      </c>
      <c r="AF4092" s="16">
        <v>27.0456</v>
      </c>
      <c r="AG4092" s="16">
        <v>177361</v>
      </c>
      <c r="AH4092" s="16">
        <v>0.1188</v>
      </c>
      <c r="AI4092" s="16">
        <v>98.5</v>
      </c>
      <c r="AJ4092" s="16">
        <v>91.9</v>
      </c>
      <c r="AK4092" s="16">
        <v>-0.3841</v>
      </c>
      <c r="AL4092" s="16">
        <v>0.29430000000000001</v>
      </c>
      <c r="AM4092" s="16">
        <v>-0.151</v>
      </c>
      <c r="AN4092" s="16">
        <v>-0.27239999999999998</v>
      </c>
      <c r="AO4092" s="16">
        <v>-0.51249999999999996</v>
      </c>
      <c r="AP4092" s="16">
        <v>-0.41049999999999998</v>
      </c>
      <c r="AR4092" s="16">
        <f t="shared" si="157"/>
        <v>1</v>
      </c>
      <c r="AS4092" s="5">
        <f t="shared" si="156"/>
        <v>9.0336900000000026E-2</v>
      </c>
    </row>
    <row r="4093" spans="1:45" x14ac:dyDescent="0.25">
      <c r="A4093" s="16" t="s">
        <v>409</v>
      </c>
      <c r="B4093" s="16" t="s">
        <v>172</v>
      </c>
      <c r="C4093" s="16" t="s">
        <v>211</v>
      </c>
      <c r="D4093" s="16">
        <v>1994</v>
      </c>
      <c r="E4093" s="16" t="s">
        <v>4708</v>
      </c>
      <c r="F4093" s="16" t="s">
        <v>594</v>
      </c>
      <c r="G4093" s="10"/>
      <c r="H4093" s="73"/>
      <c r="I4093" s="16" t="s">
        <v>6700</v>
      </c>
      <c r="J4093" s="71">
        <v>0</v>
      </c>
      <c r="K4093" s="71">
        <v>1</v>
      </c>
      <c r="L4093" s="16">
        <v>-0.141037</v>
      </c>
      <c r="M4093" s="16">
        <v>-0.38930179999999998</v>
      </c>
      <c r="N4093" s="16">
        <v>-0.1370827</v>
      </c>
      <c r="O4093" s="16">
        <v>-0.1032116</v>
      </c>
      <c r="P4093" s="16">
        <v>0.33764729999999998</v>
      </c>
      <c r="Q4093" s="16">
        <v>-4.9517499999999999E-2</v>
      </c>
      <c r="R4093" s="16">
        <v>0.35</v>
      </c>
      <c r="S4093" s="16">
        <v>2.3099999999999999E-2</v>
      </c>
      <c r="T4093" s="16">
        <v>2.2499999999999998E-3</v>
      </c>
      <c r="U4093" s="16">
        <v>3.8176999999999999</v>
      </c>
      <c r="V4093" s="16">
        <v>11.801</v>
      </c>
      <c r="W4093" s="16">
        <v>6.28</v>
      </c>
      <c r="X4093" s="16">
        <v>441.09500000000003</v>
      </c>
      <c r="Y4093" s="16">
        <v>48.214100000000002</v>
      </c>
      <c r="Z4093" s="16">
        <v>0.1681</v>
      </c>
      <c r="AA4093" s="16">
        <v>-0.11175640000000001</v>
      </c>
      <c r="AB4093" s="16">
        <v>0.34</v>
      </c>
      <c r="AC4093" s="16">
        <v>21.4</v>
      </c>
      <c r="AD4093" s="16">
        <v>43.4</v>
      </c>
      <c r="AE4093" s="16">
        <v>28.031300000000002</v>
      </c>
      <c r="AF4093" s="16">
        <v>31.8264</v>
      </c>
      <c r="AG4093" s="16">
        <v>183226</v>
      </c>
      <c r="AH4093" s="16">
        <v>9.6850000000000006E-2</v>
      </c>
      <c r="AI4093" s="16">
        <v>98.4</v>
      </c>
      <c r="AJ4093" s="16">
        <v>92.3</v>
      </c>
      <c r="AK4093" s="16">
        <v>-0.29730000000000001</v>
      </c>
      <c r="AL4093" s="16">
        <v>0.34079999999999999</v>
      </c>
      <c r="AM4093" s="16">
        <v>-7.8299999999999995E-2</v>
      </c>
      <c r="AN4093" s="16">
        <v>-0.18720000000000001</v>
      </c>
      <c r="AO4093" s="16">
        <v>-0.41560000000000002</v>
      </c>
      <c r="AP4093" s="16">
        <v>-0.32169999999999999</v>
      </c>
      <c r="AR4093" s="16">
        <f t="shared" si="157"/>
        <v>1</v>
      </c>
      <c r="AS4093" s="5">
        <f t="shared" si="156"/>
        <v>2.5779099999999999E-2</v>
      </c>
    </row>
    <row r="4094" spans="1:45" x14ac:dyDescent="0.25">
      <c r="A4094" s="16" t="s">
        <v>409</v>
      </c>
      <c r="B4094" s="16" t="s">
        <v>172</v>
      </c>
      <c r="C4094" s="16" t="s">
        <v>211</v>
      </c>
      <c r="D4094" s="16">
        <v>1995</v>
      </c>
      <c r="E4094" s="16" t="s">
        <v>4709</v>
      </c>
      <c r="F4094" s="16" t="s">
        <v>594</v>
      </c>
      <c r="G4094" s="10"/>
      <c r="H4094" s="73"/>
      <c r="I4094" s="16" t="s">
        <v>6700</v>
      </c>
      <c r="J4094" s="71">
        <v>0</v>
      </c>
      <c r="K4094" s="71">
        <v>1</v>
      </c>
      <c r="L4094" s="16">
        <v>-7.3849100000000001E-2</v>
      </c>
      <c r="M4094" s="16">
        <v>-0.4064798</v>
      </c>
      <c r="N4094" s="16">
        <v>-0.1100778</v>
      </c>
      <c r="O4094" s="16">
        <v>-4.0212900000000003E-2</v>
      </c>
      <c r="P4094" s="16">
        <v>0.33277849999999998</v>
      </c>
      <c r="Q4094" s="16">
        <v>3.3793999999999998E-2</v>
      </c>
      <c r="R4094" s="16">
        <v>0.35535</v>
      </c>
      <c r="S4094" s="16">
        <v>1.6799999999999999E-2</v>
      </c>
      <c r="T4094" s="16">
        <v>2.65E-3</v>
      </c>
      <c r="U4094" s="16">
        <v>3.9384000000000001</v>
      </c>
      <c r="V4094" s="16">
        <v>11.975</v>
      </c>
      <c r="W4094" s="16">
        <v>6.3650000000000002</v>
      </c>
      <c r="X4094" s="16">
        <v>441.94900000000001</v>
      </c>
      <c r="Y4094" s="16">
        <v>49.262900000000002</v>
      </c>
      <c r="Z4094" s="16">
        <v>0.17699999999999999</v>
      </c>
      <c r="AA4094" s="16">
        <v>-0.1816643</v>
      </c>
      <c r="AB4094" s="16">
        <v>0.34</v>
      </c>
      <c r="AC4094" s="16">
        <v>21.4</v>
      </c>
      <c r="AD4094" s="16">
        <v>45.2</v>
      </c>
      <c r="AE4094" s="16">
        <v>33.986499999999999</v>
      </c>
      <c r="AF4094" s="16">
        <v>2.1387999999999998</v>
      </c>
      <c r="AG4094" s="16">
        <v>193539</v>
      </c>
      <c r="AH4094" s="16">
        <v>9.64E-2</v>
      </c>
      <c r="AI4094" s="16">
        <v>98.4</v>
      </c>
      <c r="AJ4094" s="16">
        <v>92.6</v>
      </c>
      <c r="AK4094" s="16">
        <v>-0.21049999999999999</v>
      </c>
      <c r="AL4094" s="16">
        <v>0.38729999999999998</v>
      </c>
      <c r="AM4094" s="16">
        <v>-5.5999999999999999E-3</v>
      </c>
      <c r="AN4094" s="16">
        <v>-0.1019</v>
      </c>
      <c r="AO4094" s="16">
        <v>-0.31869999999999998</v>
      </c>
      <c r="AP4094" s="16">
        <v>-0.23280000000000001</v>
      </c>
      <c r="AR4094" s="16">
        <f t="shared" si="157"/>
        <v>1</v>
      </c>
      <c r="AS4094" s="5">
        <f t="shared" si="156"/>
        <v>6.7187899999999995E-2</v>
      </c>
    </row>
    <row r="4095" spans="1:45" x14ac:dyDescent="0.25">
      <c r="A4095" s="16" t="s">
        <v>409</v>
      </c>
      <c r="B4095" s="16" t="s">
        <v>172</v>
      </c>
      <c r="C4095" s="16" t="s">
        <v>211</v>
      </c>
      <c r="D4095" s="16">
        <v>1996</v>
      </c>
      <c r="E4095" s="16" t="s">
        <v>4710</v>
      </c>
      <c r="F4095" s="16" t="s">
        <v>594</v>
      </c>
      <c r="G4095" s="10"/>
      <c r="H4095" s="73"/>
      <c r="I4095" s="16" t="s">
        <v>6700</v>
      </c>
      <c r="J4095" s="71">
        <v>0</v>
      </c>
      <c r="K4095" s="71">
        <v>1</v>
      </c>
      <c r="L4095" s="16">
        <v>0.1125911</v>
      </c>
      <c r="M4095" s="16">
        <v>-0.37467260000000002</v>
      </c>
      <c r="N4095" s="16">
        <v>-0.1013024</v>
      </c>
      <c r="O4095" s="16">
        <v>-1.29926E-2</v>
      </c>
      <c r="P4095" s="16">
        <v>0.43014160000000001</v>
      </c>
      <c r="Q4095" s="16">
        <v>0.29230679999999998</v>
      </c>
      <c r="R4095" s="16">
        <v>0.38735000000000003</v>
      </c>
      <c r="S4095" s="16">
        <v>2.01E-2</v>
      </c>
      <c r="T4095" s="16">
        <v>2.8500000000000001E-3</v>
      </c>
      <c r="U4095" s="16">
        <v>4.0590000000000002</v>
      </c>
      <c r="V4095" s="16">
        <v>12.348000000000001</v>
      </c>
      <c r="W4095" s="16">
        <v>6.1020000000000003</v>
      </c>
      <c r="X4095" s="16">
        <v>442.56400000000002</v>
      </c>
      <c r="Y4095" s="16">
        <v>50.311599999999999</v>
      </c>
      <c r="Z4095" s="16">
        <v>0.18160000000000001</v>
      </c>
      <c r="AA4095" s="16">
        <v>-0.17001289999999999</v>
      </c>
      <c r="AB4095" s="16">
        <v>0.34</v>
      </c>
      <c r="AC4095" s="16">
        <v>21.4</v>
      </c>
      <c r="AD4095" s="16">
        <v>44.9</v>
      </c>
      <c r="AE4095" s="16">
        <v>40.358199999999997</v>
      </c>
      <c r="AF4095" s="16">
        <v>3.6059999999999999</v>
      </c>
      <c r="AG4095" s="16">
        <v>201049</v>
      </c>
      <c r="AH4095" s="16">
        <v>0.10735</v>
      </c>
      <c r="AI4095" s="16">
        <v>98.3</v>
      </c>
      <c r="AJ4095" s="16">
        <v>92.9</v>
      </c>
      <c r="AK4095" s="16">
        <v>0</v>
      </c>
      <c r="AL4095" s="16">
        <v>1</v>
      </c>
      <c r="AM4095" s="16">
        <v>0</v>
      </c>
      <c r="AN4095" s="16">
        <v>0</v>
      </c>
      <c r="AO4095" s="16">
        <v>0</v>
      </c>
      <c r="AP4095" s="16">
        <v>0</v>
      </c>
      <c r="AR4095" s="16">
        <f t="shared" si="157"/>
        <v>1</v>
      </c>
      <c r="AS4095" s="5">
        <f t="shared" si="156"/>
        <v>0.1864402</v>
      </c>
    </row>
    <row r="4096" spans="1:45" x14ac:dyDescent="0.25">
      <c r="A4096" s="16" t="s">
        <v>409</v>
      </c>
      <c r="B4096" s="16" t="s">
        <v>172</v>
      </c>
      <c r="C4096" s="16" t="s">
        <v>211</v>
      </c>
      <c r="D4096" s="16">
        <v>1997</v>
      </c>
      <c r="E4096" s="16" t="s">
        <v>4711</v>
      </c>
      <c r="F4096" s="16" t="s">
        <v>594</v>
      </c>
      <c r="G4096" s="10"/>
      <c r="H4096" s="73"/>
      <c r="I4096" s="16" t="s">
        <v>6700</v>
      </c>
      <c r="J4096" s="71">
        <v>0</v>
      </c>
      <c r="K4096" s="71">
        <v>1</v>
      </c>
      <c r="L4096" s="16">
        <v>0.1323791</v>
      </c>
      <c r="M4096" s="16">
        <v>-0.34270299999999998</v>
      </c>
      <c r="N4096" s="16">
        <v>-9.2524999999999996E-2</v>
      </c>
      <c r="O4096" s="16">
        <v>9.5951000000000005E-3</v>
      </c>
      <c r="P4096" s="16">
        <v>0.41508400000000001</v>
      </c>
      <c r="Q4096" s="16">
        <v>0.28907300000000002</v>
      </c>
      <c r="R4096" s="16">
        <v>0.38840000000000002</v>
      </c>
      <c r="S4096" s="16">
        <v>2.6800000000000001E-2</v>
      </c>
      <c r="T4096" s="16">
        <v>3.5000000000000001E-3</v>
      </c>
      <c r="U4096" s="16">
        <v>4.1797000000000004</v>
      </c>
      <c r="V4096" s="16">
        <v>12.721</v>
      </c>
      <c r="W4096" s="16">
        <v>5.8390000000000004</v>
      </c>
      <c r="X4096" s="16">
        <v>443.17899999999997</v>
      </c>
      <c r="Y4096" s="16">
        <v>51.360399999999998</v>
      </c>
      <c r="Z4096" s="16">
        <v>0.18160000000000001</v>
      </c>
      <c r="AA4096" s="16">
        <v>-0.17001289999999999</v>
      </c>
      <c r="AB4096" s="16">
        <v>0.34</v>
      </c>
      <c r="AC4096" s="16">
        <v>21.4</v>
      </c>
      <c r="AD4096" s="16">
        <v>44.9</v>
      </c>
      <c r="AE4096" s="16">
        <v>38.877899999999997</v>
      </c>
      <c r="AF4096" s="16">
        <v>3.9813999999999998</v>
      </c>
      <c r="AG4096" s="16">
        <v>210142</v>
      </c>
      <c r="AH4096" s="16">
        <v>9.5750000000000002E-2</v>
      </c>
      <c r="AI4096" s="16">
        <v>98.3</v>
      </c>
      <c r="AJ4096" s="16">
        <v>93.2</v>
      </c>
      <c r="AK4096" s="16">
        <v>-3.6799999999999999E-2</v>
      </c>
      <c r="AL4096" s="16">
        <v>1</v>
      </c>
      <c r="AM4096" s="16">
        <v>0.13980000000000001</v>
      </c>
      <c r="AN4096" s="16">
        <v>6.8599999999999994E-2</v>
      </c>
      <c r="AO4096" s="16">
        <v>-0.1249</v>
      </c>
      <c r="AP4096" s="16">
        <v>-5.5100000000000003E-2</v>
      </c>
      <c r="AR4096" s="16">
        <f t="shared" si="157"/>
        <v>1</v>
      </c>
      <c r="AS4096" s="5">
        <f t="shared" si="156"/>
        <v>1.9788E-2</v>
      </c>
    </row>
    <row r="4097" spans="1:45" x14ac:dyDescent="0.25">
      <c r="A4097" s="16" t="s">
        <v>409</v>
      </c>
      <c r="B4097" s="16" t="s">
        <v>172</v>
      </c>
      <c r="C4097" s="16" t="s">
        <v>211</v>
      </c>
      <c r="D4097" s="16">
        <v>1998</v>
      </c>
      <c r="E4097" s="16" t="s">
        <v>4712</v>
      </c>
      <c r="F4097" s="16" t="s">
        <v>594</v>
      </c>
      <c r="G4097" s="10"/>
      <c r="H4097" s="73"/>
      <c r="I4097" s="16" t="s">
        <v>6700</v>
      </c>
      <c r="J4097" s="71">
        <v>0</v>
      </c>
      <c r="K4097" s="71">
        <v>1</v>
      </c>
      <c r="L4097" s="16">
        <v>0.1249618</v>
      </c>
      <c r="M4097" s="16">
        <v>-0.32457259999999999</v>
      </c>
      <c r="N4097" s="16">
        <v>-3.2172899999999997E-2</v>
      </c>
      <c r="O4097" s="16">
        <v>3.6233500000000002E-2</v>
      </c>
      <c r="P4097" s="16">
        <v>0.45226680000000002</v>
      </c>
      <c r="Q4097" s="16">
        <v>0.12168519999999999</v>
      </c>
      <c r="R4097" s="16">
        <v>0.38424999999999998</v>
      </c>
      <c r="S4097" s="16">
        <v>3.1699999999999999E-2</v>
      </c>
      <c r="T4097" s="16">
        <v>3.7000000000000002E-3</v>
      </c>
      <c r="U4097" s="16">
        <v>4.7632000000000003</v>
      </c>
      <c r="V4097" s="16">
        <v>13.093999999999999</v>
      </c>
      <c r="W4097" s="16">
        <v>5.6319999999999997</v>
      </c>
      <c r="X4097" s="16">
        <v>443.72</v>
      </c>
      <c r="Y4097" s="16">
        <v>52.409199999999998</v>
      </c>
      <c r="Z4097" s="16">
        <v>0.1767</v>
      </c>
      <c r="AA4097" s="16">
        <v>-0.20885049999999999</v>
      </c>
      <c r="AB4097" s="16">
        <v>0.34</v>
      </c>
      <c r="AC4097" s="16">
        <v>21.4</v>
      </c>
      <c r="AD4097" s="16">
        <v>45.9</v>
      </c>
      <c r="AE4097" s="16">
        <v>40.176000000000002</v>
      </c>
      <c r="AF4097" s="16">
        <v>6.1643999999999997</v>
      </c>
      <c r="AG4097" s="16">
        <v>222164</v>
      </c>
      <c r="AH4097" s="16">
        <v>0.10390000000000001</v>
      </c>
      <c r="AI4097" s="16">
        <v>98.3</v>
      </c>
      <c r="AJ4097" s="16">
        <v>93.6</v>
      </c>
      <c r="AK4097" s="16">
        <v>0</v>
      </c>
      <c r="AL4097" s="16">
        <v>0</v>
      </c>
      <c r="AM4097" s="16">
        <v>0</v>
      </c>
      <c r="AN4097" s="16">
        <v>0</v>
      </c>
      <c r="AO4097" s="16">
        <v>0</v>
      </c>
      <c r="AP4097" s="16">
        <v>0</v>
      </c>
      <c r="AR4097" s="16">
        <f t="shared" si="157"/>
        <v>1</v>
      </c>
      <c r="AS4097" s="5">
        <f t="shared" si="156"/>
        <v>-7.4173000000000017E-3</v>
      </c>
    </row>
    <row r="4098" spans="1:45" x14ac:dyDescent="0.25">
      <c r="A4098" s="16" t="s">
        <v>409</v>
      </c>
      <c r="B4098" s="16" t="s">
        <v>172</v>
      </c>
      <c r="C4098" s="16" t="s">
        <v>211</v>
      </c>
      <c r="D4098" s="16">
        <v>1999</v>
      </c>
      <c r="E4098" s="16" t="s">
        <v>4713</v>
      </c>
      <c r="F4098" s="16" t="s">
        <v>594</v>
      </c>
      <c r="G4098" s="10"/>
      <c r="H4098" s="73"/>
      <c r="I4098" s="16" t="s">
        <v>6700</v>
      </c>
      <c r="J4098" s="71">
        <v>0</v>
      </c>
      <c r="K4098" s="71">
        <v>1</v>
      </c>
      <c r="L4098" s="16">
        <v>0.25067080000000003</v>
      </c>
      <c r="M4098" s="16">
        <v>-0.30097629999999997</v>
      </c>
      <c r="N4098" s="16">
        <v>-4.8194300000000002E-2</v>
      </c>
      <c r="O4098" s="16">
        <v>3.9679300000000001E-2</v>
      </c>
      <c r="P4098" s="16">
        <v>0.48630240000000002</v>
      </c>
      <c r="Q4098" s="16">
        <v>0.36703960000000002</v>
      </c>
      <c r="R4098" s="16">
        <v>0.40034999999999998</v>
      </c>
      <c r="S4098" s="16">
        <v>3.5000000000000003E-2</v>
      </c>
      <c r="T4098" s="16">
        <v>3.9500000000000004E-3</v>
      </c>
      <c r="U4098" s="16">
        <v>4.3955000000000002</v>
      </c>
      <c r="V4098" s="16">
        <v>13.587</v>
      </c>
      <c r="W4098" s="16">
        <v>5.641</v>
      </c>
      <c r="X4098" s="16">
        <v>445.52300000000002</v>
      </c>
      <c r="Y4098" s="16">
        <v>53.457900000000002</v>
      </c>
      <c r="Z4098" s="16">
        <v>0.17069999999999999</v>
      </c>
      <c r="AA4098" s="16">
        <v>-0.18554799999999999</v>
      </c>
      <c r="AB4098" s="16">
        <v>0.34</v>
      </c>
      <c r="AC4098" s="16">
        <v>21.4</v>
      </c>
      <c r="AD4098" s="16">
        <v>45.3</v>
      </c>
      <c r="AE4098" s="16">
        <v>41.073399999999999</v>
      </c>
      <c r="AF4098" s="16">
        <v>13.4825</v>
      </c>
      <c r="AG4098" s="16">
        <v>218477</v>
      </c>
      <c r="AH4098" s="16">
        <v>0.10340000000000001</v>
      </c>
      <c r="AI4098" s="16">
        <v>98.2</v>
      </c>
      <c r="AJ4098" s="16">
        <v>93.9</v>
      </c>
      <c r="AK4098" s="16">
        <v>0.13689999999999999</v>
      </c>
      <c r="AL4098" s="16">
        <v>0.57350000000000001</v>
      </c>
      <c r="AM4098" s="16">
        <v>0.28520000000000001</v>
      </c>
      <c r="AN4098" s="16">
        <v>0.2392</v>
      </c>
      <c r="AO4098" s="16">
        <v>6.88E-2</v>
      </c>
      <c r="AP4098" s="16">
        <v>0.1226</v>
      </c>
      <c r="AR4098" s="16">
        <f t="shared" si="157"/>
        <v>1</v>
      </c>
      <c r="AS4098" s="5">
        <f t="shared" si="156"/>
        <v>0.12570900000000002</v>
      </c>
    </row>
    <row r="4099" spans="1:45" x14ac:dyDescent="0.25">
      <c r="A4099" s="16" t="s">
        <v>409</v>
      </c>
      <c r="B4099" s="16" t="s">
        <v>172</v>
      </c>
      <c r="C4099" s="16" t="s">
        <v>211</v>
      </c>
      <c r="D4099" s="16">
        <v>2000</v>
      </c>
      <c r="E4099" s="16" t="s">
        <v>4714</v>
      </c>
      <c r="F4099" s="16" t="s">
        <v>594</v>
      </c>
      <c r="G4099" s="10"/>
      <c r="H4099" s="73"/>
      <c r="I4099" s="16">
        <v>90853</v>
      </c>
      <c r="J4099" s="71">
        <v>0</v>
      </c>
      <c r="K4099" s="71">
        <v>1</v>
      </c>
      <c r="L4099" s="16">
        <v>0.23638100000000001</v>
      </c>
      <c r="M4099" s="16">
        <v>-0.27529110000000001</v>
      </c>
      <c r="N4099" s="16">
        <v>-3.4478E-3</v>
      </c>
      <c r="O4099" s="16">
        <v>0.13011690000000001</v>
      </c>
      <c r="P4099" s="16">
        <v>0.52493769999999995</v>
      </c>
      <c r="Q4099" s="16">
        <v>0.12168519999999999</v>
      </c>
      <c r="R4099" s="16">
        <v>0.39800000000000002</v>
      </c>
      <c r="S4099" s="16">
        <v>3.56E-2</v>
      </c>
      <c r="T4099" s="16">
        <v>6.6E-3</v>
      </c>
      <c r="U4099" s="16">
        <v>4.7146999999999997</v>
      </c>
      <c r="V4099" s="16">
        <v>14.26</v>
      </c>
      <c r="W4099" s="16">
        <v>5.65</v>
      </c>
      <c r="X4099" s="16">
        <v>444.923</v>
      </c>
      <c r="Y4099" s="16">
        <v>54.506700000000002</v>
      </c>
      <c r="Z4099" s="16">
        <v>0.18579999999999999</v>
      </c>
      <c r="AA4099" s="16">
        <v>-0.30206090000000002</v>
      </c>
      <c r="AB4099" s="16">
        <v>0.34</v>
      </c>
      <c r="AC4099" s="16">
        <v>21.4</v>
      </c>
      <c r="AD4099" s="16">
        <v>48.3</v>
      </c>
      <c r="AE4099" s="16">
        <v>41.933599999999998</v>
      </c>
      <c r="AF4099" s="16">
        <v>16.5093</v>
      </c>
      <c r="AG4099" s="16">
        <v>234197</v>
      </c>
      <c r="AH4099" s="16">
        <v>0.12015000000000001</v>
      </c>
      <c r="AI4099" s="16">
        <v>98.2</v>
      </c>
      <c r="AJ4099" s="16">
        <v>94.2</v>
      </c>
      <c r="AK4099" s="16">
        <v>0</v>
      </c>
      <c r="AL4099" s="16">
        <v>0</v>
      </c>
      <c r="AM4099" s="16">
        <v>0</v>
      </c>
      <c r="AN4099" s="16">
        <v>0</v>
      </c>
      <c r="AO4099" s="16">
        <v>0</v>
      </c>
      <c r="AP4099" s="16">
        <v>0</v>
      </c>
      <c r="AR4099" s="16">
        <f t="shared" si="157"/>
        <v>1</v>
      </c>
      <c r="AS4099" s="5">
        <f t="shared" si="156"/>
        <v>-1.4289800000000019E-2</v>
      </c>
    </row>
    <row r="4100" spans="1:45" x14ac:dyDescent="0.25">
      <c r="A4100" s="16" t="s">
        <v>409</v>
      </c>
      <c r="B4100" s="16" t="s">
        <v>172</v>
      </c>
      <c r="C4100" s="16" t="s">
        <v>211</v>
      </c>
      <c r="D4100" s="16">
        <v>2001</v>
      </c>
      <c r="E4100" s="16" t="s">
        <v>4715</v>
      </c>
      <c r="F4100" s="16" t="s">
        <v>594</v>
      </c>
      <c r="G4100" s="10"/>
      <c r="H4100" s="73"/>
      <c r="I4100" s="16">
        <v>92898</v>
      </c>
      <c r="J4100" s="71">
        <v>0</v>
      </c>
      <c r="K4100" s="71">
        <v>1</v>
      </c>
      <c r="L4100" s="16">
        <v>0.4876759</v>
      </c>
      <c r="M4100" s="16">
        <v>-0.2716558</v>
      </c>
      <c r="N4100" s="16">
        <v>2.3626500000000002E-2</v>
      </c>
      <c r="O4100" s="16">
        <v>0.1545668</v>
      </c>
      <c r="P4100" s="16">
        <v>0.63177249999999996</v>
      </c>
      <c r="Q4100" s="16">
        <v>0.53364659999999997</v>
      </c>
      <c r="R4100" s="16">
        <v>0.39090000000000003</v>
      </c>
      <c r="S4100" s="16">
        <v>3.6600000000000001E-2</v>
      </c>
      <c r="T4100" s="16">
        <v>7.0000000000000001E-3</v>
      </c>
      <c r="U4100" s="16">
        <v>4.7394999999999996</v>
      </c>
      <c r="V4100" s="16">
        <v>15.047000000000001</v>
      </c>
      <c r="W4100" s="16">
        <v>5.6180000000000003</v>
      </c>
      <c r="X4100" s="16">
        <v>446.40899999999999</v>
      </c>
      <c r="Y4100" s="16">
        <v>54.9557</v>
      </c>
      <c r="Z4100" s="16">
        <v>0.18240000000000001</v>
      </c>
      <c r="AA4100" s="16">
        <v>-0.3642012</v>
      </c>
      <c r="AB4100" s="16">
        <v>0.34</v>
      </c>
      <c r="AC4100" s="16">
        <v>21.4</v>
      </c>
      <c r="AD4100" s="16">
        <v>49.9</v>
      </c>
      <c r="AE4100" s="16">
        <v>39.9724</v>
      </c>
      <c r="AF4100" s="16">
        <v>57.054299999999998</v>
      </c>
      <c r="AG4100" s="16">
        <v>258706</v>
      </c>
      <c r="AH4100" s="16">
        <v>0.1076</v>
      </c>
      <c r="AI4100" s="16">
        <v>98.1</v>
      </c>
      <c r="AJ4100" s="16">
        <v>94.5</v>
      </c>
      <c r="AK4100" s="16">
        <v>0.31059999999999999</v>
      </c>
      <c r="AL4100" s="16">
        <v>0.66649999999999998</v>
      </c>
      <c r="AM4100" s="16">
        <v>0.43059999999999998</v>
      </c>
      <c r="AN4100" s="16">
        <v>0.40970000000000001</v>
      </c>
      <c r="AO4100" s="16">
        <v>0.2626</v>
      </c>
      <c r="AP4100" s="16">
        <v>0.30030000000000001</v>
      </c>
      <c r="AR4100" s="16">
        <f t="shared" si="157"/>
        <v>1</v>
      </c>
      <c r="AS4100" s="5">
        <f t="shared" ref="AS4100:AS4163" si="158">IF(D4100=1985, 0, L4100-L4099)</f>
        <v>0.25129489999999999</v>
      </c>
    </row>
    <row r="4101" spans="1:45" x14ac:dyDescent="0.25">
      <c r="A4101" s="16" t="s">
        <v>409</v>
      </c>
      <c r="B4101" s="16" t="s">
        <v>172</v>
      </c>
      <c r="C4101" s="16" t="s">
        <v>211</v>
      </c>
      <c r="D4101" s="16">
        <v>2002</v>
      </c>
      <c r="E4101" s="16" t="s">
        <v>4716</v>
      </c>
      <c r="F4101" s="16" t="s">
        <v>594</v>
      </c>
      <c r="G4101" s="10"/>
      <c r="H4101" s="73"/>
      <c r="I4101" s="16">
        <v>94992</v>
      </c>
      <c r="J4101" s="71">
        <v>0</v>
      </c>
      <c r="K4101" s="71">
        <v>1</v>
      </c>
      <c r="L4101" s="16">
        <v>0.32800069999999998</v>
      </c>
      <c r="M4101" s="16">
        <v>-0.28654269999999998</v>
      </c>
      <c r="N4101" s="16">
        <v>6.8680699999999997E-2</v>
      </c>
      <c r="O4101" s="16">
        <v>0.14839820000000001</v>
      </c>
      <c r="P4101" s="16">
        <v>0.64502919999999997</v>
      </c>
      <c r="Q4101" s="16">
        <v>0.12168519999999999</v>
      </c>
      <c r="R4101" s="16">
        <v>0.38535000000000003</v>
      </c>
      <c r="S4101" s="16">
        <v>3.1E-2</v>
      </c>
      <c r="T4101" s="16">
        <v>8.0000000000000002E-3</v>
      </c>
      <c r="U4101" s="16">
        <v>4.9242999999999997</v>
      </c>
      <c r="V4101" s="16">
        <v>15.834</v>
      </c>
      <c r="W4101" s="16">
        <v>5.5860000000000003</v>
      </c>
      <c r="X4101" s="16">
        <v>448.07499999999999</v>
      </c>
      <c r="Y4101" s="16">
        <v>55.126899999999999</v>
      </c>
      <c r="Z4101" s="16">
        <v>0.17430000000000001</v>
      </c>
      <c r="AA4101" s="16">
        <v>-0.37973620000000002</v>
      </c>
      <c r="AB4101" s="16">
        <v>0.34</v>
      </c>
      <c r="AC4101" s="16">
        <v>21.4</v>
      </c>
      <c r="AD4101" s="16">
        <v>50.3</v>
      </c>
      <c r="AE4101" s="16">
        <v>39.0884</v>
      </c>
      <c r="AF4101" s="16">
        <v>65.056100000000001</v>
      </c>
      <c r="AG4101" s="16">
        <v>251917</v>
      </c>
      <c r="AH4101" s="16">
        <v>0.10680000000000001</v>
      </c>
      <c r="AI4101" s="16">
        <v>98.1</v>
      </c>
      <c r="AJ4101" s="16">
        <v>94.9</v>
      </c>
      <c r="AK4101" s="16">
        <v>0</v>
      </c>
      <c r="AL4101" s="16">
        <v>0</v>
      </c>
      <c r="AM4101" s="16">
        <v>0</v>
      </c>
      <c r="AN4101" s="16">
        <v>0</v>
      </c>
      <c r="AO4101" s="16">
        <v>0</v>
      </c>
      <c r="AP4101" s="16">
        <v>0</v>
      </c>
      <c r="AR4101" s="16">
        <f t="shared" ref="AR4101:AR4164" si="159">IF(OR(AND(I4101&lt;&gt;"", I4101&gt;=10000000, AQ4101&lt;=32.5), AND(A4101="Middle East &amp; North Africa", I4101&lt;&gt;"", I4101&gt;=9000000, AQ4101&lt;&gt;"", AQ4101&lt;=32.5)), 0, 1)</f>
        <v>1</v>
      </c>
      <c r="AS4101" s="5">
        <f t="shared" si="158"/>
        <v>-0.15967520000000002</v>
      </c>
    </row>
    <row r="4102" spans="1:45" x14ac:dyDescent="0.25">
      <c r="A4102" s="16" t="s">
        <v>409</v>
      </c>
      <c r="B4102" s="16" t="s">
        <v>172</v>
      </c>
      <c r="C4102" s="16" t="s">
        <v>211</v>
      </c>
      <c r="D4102" s="16">
        <v>2003</v>
      </c>
      <c r="E4102" s="16" t="s">
        <v>4717</v>
      </c>
      <c r="F4102" s="16" t="s">
        <v>594</v>
      </c>
      <c r="G4102" s="10"/>
      <c r="H4102" s="73"/>
      <c r="I4102" s="16">
        <v>97017</v>
      </c>
      <c r="J4102" s="71">
        <v>0</v>
      </c>
      <c r="K4102" s="71">
        <v>1</v>
      </c>
      <c r="L4102" s="16">
        <v>0.3485221</v>
      </c>
      <c r="M4102" s="16">
        <v>-0.28143400000000002</v>
      </c>
      <c r="N4102" s="16">
        <v>9.4167699999999993E-2</v>
      </c>
      <c r="O4102" s="16">
        <v>0.14690020000000001</v>
      </c>
      <c r="P4102" s="16">
        <v>0.66149959999999997</v>
      </c>
      <c r="Q4102" s="16">
        <v>0.12168519999999999</v>
      </c>
      <c r="R4102" s="16">
        <v>0.39950000000000002</v>
      </c>
      <c r="S4102" s="16">
        <v>2.92E-2</v>
      </c>
      <c r="T4102" s="16">
        <v>8.4499999999999992E-3</v>
      </c>
      <c r="U4102" s="16">
        <v>4.9036</v>
      </c>
      <c r="V4102" s="16">
        <v>16.620999999999999</v>
      </c>
      <c r="W4102" s="16">
        <v>5.5540000000000003</v>
      </c>
      <c r="X4102" s="16">
        <v>450.06299999999999</v>
      </c>
      <c r="Y4102" s="16">
        <v>55.298000000000002</v>
      </c>
      <c r="Z4102" s="16">
        <v>0.16869999999999999</v>
      </c>
      <c r="AA4102" s="16">
        <v>-0.39527139999999999</v>
      </c>
      <c r="AB4102" s="16">
        <v>0.34</v>
      </c>
      <c r="AC4102" s="16">
        <v>21.4</v>
      </c>
      <c r="AD4102" s="16">
        <v>50.7</v>
      </c>
      <c r="AE4102" s="16">
        <v>38.540399999999998</v>
      </c>
      <c r="AF4102" s="16">
        <v>72.104299999999995</v>
      </c>
      <c r="AG4102" s="16">
        <v>249097</v>
      </c>
      <c r="AH4102" s="16">
        <v>0.1095</v>
      </c>
      <c r="AI4102" s="16">
        <v>98</v>
      </c>
      <c r="AJ4102" s="16">
        <v>95.2</v>
      </c>
      <c r="AK4102" s="16">
        <v>0</v>
      </c>
      <c r="AL4102" s="16">
        <v>0</v>
      </c>
      <c r="AM4102" s="16">
        <v>0</v>
      </c>
      <c r="AN4102" s="16">
        <v>0</v>
      </c>
      <c r="AO4102" s="16">
        <v>0</v>
      </c>
      <c r="AP4102" s="16">
        <v>0</v>
      </c>
      <c r="AR4102" s="16">
        <f t="shared" si="159"/>
        <v>1</v>
      </c>
      <c r="AS4102" s="5">
        <f t="shared" si="158"/>
        <v>2.0521400000000023E-2</v>
      </c>
    </row>
    <row r="4103" spans="1:45" x14ac:dyDescent="0.25">
      <c r="A4103" s="16" t="s">
        <v>409</v>
      </c>
      <c r="B4103" s="16" t="s">
        <v>172</v>
      </c>
      <c r="C4103" s="16" t="s">
        <v>211</v>
      </c>
      <c r="D4103" s="16">
        <v>2004</v>
      </c>
      <c r="E4103" s="16" t="s">
        <v>4718</v>
      </c>
      <c r="F4103" s="16" t="s">
        <v>594</v>
      </c>
      <c r="G4103" s="10"/>
      <c r="H4103" s="73"/>
      <c r="I4103" s="16">
        <v>98737</v>
      </c>
      <c r="J4103" s="71">
        <v>0</v>
      </c>
      <c r="K4103" s="71">
        <v>1</v>
      </c>
      <c r="L4103" s="16">
        <v>0.79881259999999998</v>
      </c>
      <c r="M4103" s="16">
        <v>-0.27771790000000002</v>
      </c>
      <c r="N4103" s="16">
        <v>4.72459E-2</v>
      </c>
      <c r="O4103" s="16">
        <v>0.1559025</v>
      </c>
      <c r="P4103" s="16">
        <v>0.74690009999999996</v>
      </c>
      <c r="Q4103" s="16">
        <v>1.1145370000000001</v>
      </c>
      <c r="R4103" s="16">
        <v>0.37990000000000002</v>
      </c>
      <c r="S4103" s="16">
        <v>3.0300000000000001E-2</v>
      </c>
      <c r="T4103" s="16">
        <v>9.5499999999999995E-3</v>
      </c>
      <c r="U4103" s="16">
        <v>4.4089</v>
      </c>
      <c r="V4103" s="16">
        <v>17.431000000000001</v>
      </c>
      <c r="W4103" s="16">
        <v>5.5220000000000002</v>
      </c>
      <c r="X4103" s="16">
        <v>448.435</v>
      </c>
      <c r="Y4103" s="16">
        <v>55.430199999999999</v>
      </c>
      <c r="Z4103" s="16">
        <v>0.17269999999999999</v>
      </c>
      <c r="AA4103" s="16">
        <v>-0.3913875</v>
      </c>
      <c r="AB4103" s="16">
        <v>0.34</v>
      </c>
      <c r="AC4103" s="16">
        <v>21.4</v>
      </c>
      <c r="AD4103" s="16">
        <v>50.6</v>
      </c>
      <c r="AE4103" s="16">
        <v>38.487200000000001</v>
      </c>
      <c r="AF4103" s="16">
        <v>99.642499999999998</v>
      </c>
      <c r="AG4103" s="16">
        <v>236765</v>
      </c>
      <c r="AH4103" s="16">
        <v>0.12345</v>
      </c>
      <c r="AI4103" s="16">
        <v>98</v>
      </c>
      <c r="AJ4103" s="16">
        <v>95.5</v>
      </c>
      <c r="AK4103" s="16">
        <v>0.6996</v>
      </c>
      <c r="AL4103" s="16">
        <v>1.1475</v>
      </c>
      <c r="AM4103" s="16">
        <v>1.1853</v>
      </c>
      <c r="AN4103" s="16">
        <v>1.0254000000000001</v>
      </c>
      <c r="AO4103" s="16">
        <v>0.73</v>
      </c>
      <c r="AP4103" s="16">
        <v>0.92769999999999997</v>
      </c>
      <c r="AR4103" s="16">
        <f t="shared" si="159"/>
        <v>1</v>
      </c>
      <c r="AS4103" s="5">
        <f t="shared" si="158"/>
        <v>0.45029049999999998</v>
      </c>
    </row>
    <row r="4104" spans="1:45" x14ac:dyDescent="0.25">
      <c r="A4104" s="16" t="s">
        <v>409</v>
      </c>
      <c r="B4104" s="16" t="s">
        <v>172</v>
      </c>
      <c r="C4104" s="16" t="s">
        <v>211</v>
      </c>
      <c r="D4104" s="16">
        <v>2005</v>
      </c>
      <c r="E4104" s="16" t="s">
        <v>4719</v>
      </c>
      <c r="F4104" s="16" t="s">
        <v>594</v>
      </c>
      <c r="G4104" s="10"/>
      <c r="H4104" s="73"/>
      <c r="I4104" s="16">
        <v>100031</v>
      </c>
      <c r="J4104" s="71">
        <v>0</v>
      </c>
      <c r="K4104" s="71">
        <v>1</v>
      </c>
      <c r="L4104" s="16">
        <v>0.922153</v>
      </c>
      <c r="M4104" s="16">
        <v>-0.25114219999999998</v>
      </c>
      <c r="N4104" s="16">
        <v>9.9639099999999994E-2</v>
      </c>
      <c r="O4104" s="16">
        <v>0.16614209999999999</v>
      </c>
      <c r="P4104" s="16">
        <v>0.75878140000000005</v>
      </c>
      <c r="Q4104" s="16">
        <v>1.297145</v>
      </c>
      <c r="R4104" s="16">
        <v>0.39115</v>
      </c>
      <c r="S4104" s="16">
        <v>3.2500000000000001E-2</v>
      </c>
      <c r="T4104" s="16">
        <v>1.085E-2</v>
      </c>
      <c r="U4104" s="16">
        <v>4.6807999999999996</v>
      </c>
      <c r="V4104" s="16">
        <v>18.725000000000001</v>
      </c>
      <c r="W4104" s="16">
        <v>5.49</v>
      </c>
      <c r="X4104" s="16">
        <v>448.10700000000003</v>
      </c>
      <c r="Y4104" s="16">
        <v>56.498699999999999</v>
      </c>
      <c r="Z4104" s="16">
        <v>0.1694</v>
      </c>
      <c r="AA4104" s="16">
        <v>-0.37196869999999999</v>
      </c>
      <c r="AB4104" s="16">
        <v>0.34</v>
      </c>
      <c r="AC4104" s="16">
        <v>21.4</v>
      </c>
      <c r="AD4104" s="16">
        <v>50.1</v>
      </c>
      <c r="AE4104" s="16">
        <v>38.247100000000003</v>
      </c>
      <c r="AF4104" s="16">
        <v>103.38500000000001</v>
      </c>
      <c r="AG4104" s="16">
        <v>250240</v>
      </c>
      <c r="AH4104" s="16">
        <v>0.1086</v>
      </c>
      <c r="AI4104" s="16">
        <v>98</v>
      </c>
      <c r="AJ4104" s="16">
        <v>95.8</v>
      </c>
      <c r="AK4104" s="16">
        <v>1.1214999999999999</v>
      </c>
      <c r="AL4104" s="16">
        <v>1.2722</v>
      </c>
      <c r="AM4104" s="16">
        <v>1.2524999999999999</v>
      </c>
      <c r="AN4104" s="16">
        <v>1.4138999999999999</v>
      </c>
      <c r="AO4104" s="16">
        <v>0.85329999999999995</v>
      </c>
      <c r="AP4104" s="16">
        <v>0.88160000000000005</v>
      </c>
      <c r="AR4104" s="16">
        <f t="shared" si="159"/>
        <v>1</v>
      </c>
      <c r="AS4104" s="5">
        <f t="shared" si="158"/>
        <v>0.12334040000000002</v>
      </c>
    </row>
    <row r="4105" spans="1:45" x14ac:dyDescent="0.25">
      <c r="A4105" s="16" t="s">
        <v>409</v>
      </c>
      <c r="B4105" s="16" t="s">
        <v>172</v>
      </c>
      <c r="C4105" s="16" t="s">
        <v>211</v>
      </c>
      <c r="D4105" s="16">
        <v>2006</v>
      </c>
      <c r="E4105" s="16" t="s">
        <v>4720</v>
      </c>
      <c r="F4105" s="16" t="s">
        <v>594</v>
      </c>
      <c r="G4105" s="10"/>
      <c r="H4105" s="73"/>
      <c r="I4105" s="16">
        <v>100832</v>
      </c>
      <c r="J4105" s="71">
        <v>0</v>
      </c>
      <c r="K4105" s="71">
        <v>1</v>
      </c>
      <c r="L4105" s="16">
        <v>0.92791780000000001</v>
      </c>
      <c r="M4105" s="16">
        <v>-0.23738219999999999</v>
      </c>
      <c r="N4105" s="16">
        <v>0.17425260000000001</v>
      </c>
      <c r="O4105" s="16">
        <v>0.1013149</v>
      </c>
      <c r="P4105" s="16">
        <v>0.77600089999999999</v>
      </c>
      <c r="Q4105" s="16">
        <v>1.270632</v>
      </c>
      <c r="R4105" s="16">
        <v>0.38669999999999999</v>
      </c>
      <c r="S4105" s="16">
        <v>3.3700000000000001E-2</v>
      </c>
      <c r="T4105" s="16">
        <v>1.21E-2</v>
      </c>
      <c r="U4105" s="16">
        <v>5.2656000000000001</v>
      </c>
      <c r="V4105" s="16">
        <v>20.149000000000001</v>
      </c>
      <c r="W4105" s="16">
        <v>5.6959999999999997</v>
      </c>
      <c r="X4105" s="16">
        <v>443.41800000000001</v>
      </c>
      <c r="Y4105" s="16">
        <v>52.936700000000002</v>
      </c>
      <c r="Z4105" s="16">
        <v>0.18</v>
      </c>
      <c r="AA4105" s="16">
        <v>-0.34866609999999998</v>
      </c>
      <c r="AB4105" s="16">
        <v>0.34</v>
      </c>
      <c r="AC4105" s="16">
        <v>21.4</v>
      </c>
      <c r="AD4105" s="16">
        <v>49.5</v>
      </c>
      <c r="AE4105" s="16">
        <v>38.332799999999999</v>
      </c>
      <c r="AF4105" s="16">
        <v>108.13200000000001</v>
      </c>
      <c r="AG4105" s="16">
        <v>247079</v>
      </c>
      <c r="AH4105" s="16">
        <v>0.1082</v>
      </c>
      <c r="AI4105" s="16">
        <v>97.9</v>
      </c>
      <c r="AJ4105" s="16">
        <v>96.2</v>
      </c>
      <c r="AK4105" s="16">
        <v>1.0436000000000001</v>
      </c>
      <c r="AL4105" s="16">
        <v>1.2769999999999999</v>
      </c>
      <c r="AM4105" s="16">
        <v>1.2546999999999999</v>
      </c>
      <c r="AN4105" s="16">
        <v>1.3533999999999999</v>
      </c>
      <c r="AO4105" s="16">
        <v>0.84519999999999995</v>
      </c>
      <c r="AP4105" s="16">
        <v>0.8649</v>
      </c>
      <c r="AR4105" s="16">
        <f t="shared" si="159"/>
        <v>1</v>
      </c>
      <c r="AS4105" s="5">
        <f t="shared" si="158"/>
        <v>5.7648000000000144E-3</v>
      </c>
    </row>
    <row r="4106" spans="1:45" x14ac:dyDescent="0.25">
      <c r="A4106" s="16" t="s">
        <v>409</v>
      </c>
      <c r="B4106" s="16" t="s">
        <v>172</v>
      </c>
      <c r="C4106" s="16" t="s">
        <v>211</v>
      </c>
      <c r="D4106" s="16">
        <v>2007</v>
      </c>
      <c r="E4106" s="16" t="s">
        <v>4721</v>
      </c>
      <c r="F4106" s="16" t="s">
        <v>594</v>
      </c>
      <c r="G4106" s="10"/>
      <c r="H4106" s="73"/>
      <c r="I4106" s="16">
        <v>101220</v>
      </c>
      <c r="J4106" s="71">
        <v>0</v>
      </c>
      <c r="K4106" s="71">
        <v>1</v>
      </c>
      <c r="L4106" s="16">
        <v>0.9695298</v>
      </c>
      <c r="M4106" s="16">
        <v>-0.21110180000000001</v>
      </c>
      <c r="N4106" s="16">
        <v>0.19664909999999999</v>
      </c>
      <c r="O4106" s="16">
        <v>0.1182213</v>
      </c>
      <c r="P4106" s="16">
        <v>0.80377290000000001</v>
      </c>
      <c r="Q4106" s="16">
        <v>1.2695080000000001</v>
      </c>
      <c r="R4106" s="16">
        <v>0.41320000000000001</v>
      </c>
      <c r="S4106" s="16">
        <v>3.5099999999999999E-2</v>
      </c>
      <c r="T4106" s="16">
        <v>1.2800000000000001E-2</v>
      </c>
      <c r="U4106" s="16">
        <v>4.7991999999999999</v>
      </c>
      <c r="V4106" s="16">
        <v>21.573</v>
      </c>
      <c r="W4106" s="16">
        <v>5.9020000000000001</v>
      </c>
      <c r="X4106" s="16">
        <v>447.87299999999999</v>
      </c>
      <c r="Y4106" s="16">
        <v>55.323799999999999</v>
      </c>
      <c r="Z4106" s="16">
        <v>0.16789999999999999</v>
      </c>
      <c r="AA4106" s="16">
        <v>-0.31371209999999999</v>
      </c>
      <c r="AB4106" s="16">
        <v>0.34</v>
      </c>
      <c r="AC4106" s="16">
        <v>21.4</v>
      </c>
      <c r="AD4106" s="16">
        <v>48.6</v>
      </c>
      <c r="AE4106" s="16">
        <v>38.143999999999998</v>
      </c>
      <c r="AF4106" s="16">
        <v>112.218</v>
      </c>
      <c r="AG4106" s="16">
        <v>275483</v>
      </c>
      <c r="AH4106" s="16">
        <v>0.1086</v>
      </c>
      <c r="AI4106" s="16">
        <v>97.9</v>
      </c>
      <c r="AJ4106" s="16">
        <v>96.5</v>
      </c>
      <c r="AK4106" s="16">
        <v>1.0069999999999999</v>
      </c>
      <c r="AL4106" s="16">
        <v>1.3008</v>
      </c>
      <c r="AM4106" s="16">
        <v>1.2383999999999999</v>
      </c>
      <c r="AN4106" s="16">
        <v>1.3421000000000001</v>
      </c>
      <c r="AO4106" s="16">
        <v>0.85880000000000001</v>
      </c>
      <c r="AP4106" s="16">
        <v>0.88449999999999995</v>
      </c>
      <c r="AR4106" s="16">
        <f t="shared" si="159"/>
        <v>1</v>
      </c>
      <c r="AS4106" s="5">
        <f t="shared" si="158"/>
        <v>4.1611999999999982E-2</v>
      </c>
    </row>
    <row r="4107" spans="1:45" x14ac:dyDescent="0.25">
      <c r="A4107" s="16" t="s">
        <v>409</v>
      </c>
      <c r="B4107" s="16" t="s">
        <v>172</v>
      </c>
      <c r="C4107" s="16" t="s">
        <v>211</v>
      </c>
      <c r="D4107" s="16">
        <v>2008</v>
      </c>
      <c r="E4107" s="16" t="s">
        <v>4722</v>
      </c>
      <c r="F4107" s="16" t="s">
        <v>594</v>
      </c>
      <c r="G4107" s="10"/>
      <c r="H4107" s="73"/>
      <c r="I4107" s="16">
        <v>101353</v>
      </c>
      <c r="J4107" s="71">
        <v>0</v>
      </c>
      <c r="K4107" s="71">
        <v>1</v>
      </c>
      <c r="L4107" s="16">
        <v>1.023852</v>
      </c>
      <c r="M4107" s="16">
        <v>-0.20076479999999999</v>
      </c>
      <c r="N4107" s="16">
        <v>0.2516409</v>
      </c>
      <c r="O4107" s="16">
        <v>0.13431009999999999</v>
      </c>
      <c r="P4107" s="16">
        <v>0.82845570000000002</v>
      </c>
      <c r="Q4107" s="16">
        <v>1.2845599999999999</v>
      </c>
      <c r="R4107" s="16">
        <v>0.41260000000000002</v>
      </c>
      <c r="S4107" s="16">
        <v>3.4099999999999998E-2</v>
      </c>
      <c r="T4107" s="16">
        <v>1.435E-2</v>
      </c>
      <c r="U4107" s="16">
        <v>4.9156000000000004</v>
      </c>
      <c r="V4107" s="16">
        <v>22.997</v>
      </c>
      <c r="W4107" s="16">
        <v>6.1079999999999997</v>
      </c>
      <c r="X4107" s="16">
        <v>447.83</v>
      </c>
      <c r="Y4107" s="16">
        <v>55.6965</v>
      </c>
      <c r="Z4107" s="16">
        <v>0.17080000000000001</v>
      </c>
      <c r="AA4107" s="16">
        <v>-0.32147969999999998</v>
      </c>
      <c r="AB4107" s="16">
        <v>0.34</v>
      </c>
      <c r="AC4107" s="16">
        <v>21.4</v>
      </c>
      <c r="AD4107" s="16">
        <v>48.8</v>
      </c>
      <c r="AE4107" s="16">
        <v>37.950899999999997</v>
      </c>
      <c r="AF4107" s="16">
        <v>119.20399999999999</v>
      </c>
      <c r="AG4107" s="16">
        <v>281416</v>
      </c>
      <c r="AH4107" s="16">
        <v>0.10985</v>
      </c>
      <c r="AI4107" s="16">
        <v>97.8</v>
      </c>
      <c r="AJ4107" s="16">
        <v>96.8</v>
      </c>
      <c r="AK4107" s="16">
        <v>1.0042</v>
      </c>
      <c r="AL4107" s="16">
        <v>1.3206</v>
      </c>
      <c r="AM4107" s="16">
        <v>1.2712000000000001</v>
      </c>
      <c r="AN4107" s="16">
        <v>1.3581000000000001</v>
      </c>
      <c r="AO4107" s="16">
        <v>0.87570000000000003</v>
      </c>
      <c r="AP4107" s="16">
        <v>0.88849999999999996</v>
      </c>
      <c r="AR4107" s="16">
        <f t="shared" si="159"/>
        <v>1</v>
      </c>
      <c r="AS4107" s="5">
        <f t="shared" si="158"/>
        <v>5.4322199999999987E-2</v>
      </c>
    </row>
    <row r="4108" spans="1:45" x14ac:dyDescent="0.25">
      <c r="A4108" s="16" t="s">
        <v>409</v>
      </c>
      <c r="B4108" s="16" t="s">
        <v>172</v>
      </c>
      <c r="C4108" s="16" t="s">
        <v>211</v>
      </c>
      <c r="D4108" s="16">
        <v>2009</v>
      </c>
      <c r="E4108" s="16" t="s">
        <v>4723</v>
      </c>
      <c r="F4108" s="16" t="s">
        <v>594</v>
      </c>
      <c r="G4108" s="10"/>
      <c r="H4108" s="73"/>
      <c r="I4108" s="16">
        <v>101453</v>
      </c>
      <c r="J4108" s="71">
        <v>0</v>
      </c>
      <c r="K4108" s="71">
        <v>1</v>
      </c>
      <c r="L4108" s="16">
        <v>1.1864889999999999</v>
      </c>
      <c r="M4108" s="16">
        <v>-0.19832440000000001</v>
      </c>
      <c r="N4108" s="16">
        <v>0.39111629999999997</v>
      </c>
      <c r="O4108" s="16">
        <v>0.1776519</v>
      </c>
      <c r="P4108" s="16">
        <v>0.83297299999999996</v>
      </c>
      <c r="Q4108" s="16">
        <v>1.465131</v>
      </c>
      <c r="R4108" s="16">
        <v>0.44135000000000002</v>
      </c>
      <c r="S4108" s="16">
        <v>2.69E-2</v>
      </c>
      <c r="T4108" s="16">
        <v>1.585E-2</v>
      </c>
      <c r="U4108" s="16">
        <v>5.9246999999999996</v>
      </c>
      <c r="V4108" s="16">
        <v>24.420999999999999</v>
      </c>
      <c r="W4108" s="16">
        <v>6.3140000000000001</v>
      </c>
      <c r="X4108" s="16">
        <v>446.31400000000002</v>
      </c>
      <c r="Y4108" s="16">
        <v>55.882899999999999</v>
      </c>
      <c r="Z4108" s="16">
        <v>0.17699999999999999</v>
      </c>
      <c r="AA4108" s="16">
        <v>-0.40303879999999997</v>
      </c>
      <c r="AB4108" s="16">
        <v>0.34</v>
      </c>
      <c r="AC4108" s="16">
        <v>21.4</v>
      </c>
      <c r="AD4108" s="16">
        <v>50.9</v>
      </c>
      <c r="AE4108" s="16">
        <v>36.186900000000001</v>
      </c>
      <c r="AF4108" s="16">
        <v>126.21</v>
      </c>
      <c r="AG4108" s="16">
        <v>281257</v>
      </c>
      <c r="AH4108" s="16">
        <v>0.1166</v>
      </c>
      <c r="AI4108" s="16">
        <v>97.8</v>
      </c>
      <c r="AJ4108" s="16">
        <v>97.1</v>
      </c>
      <c r="AK4108" s="16">
        <v>1.2285999999999999</v>
      </c>
      <c r="AL4108" s="16">
        <v>1.1145</v>
      </c>
      <c r="AM4108" s="16">
        <v>1.4703999999999999</v>
      </c>
      <c r="AN4108" s="16">
        <v>1.1388</v>
      </c>
      <c r="AO4108" s="16">
        <v>1.3068</v>
      </c>
      <c r="AP4108" s="16">
        <v>1.4196</v>
      </c>
      <c r="AR4108" s="16">
        <f t="shared" si="159"/>
        <v>1</v>
      </c>
      <c r="AS4108" s="5">
        <f t="shared" si="158"/>
        <v>0.16263699999999992</v>
      </c>
    </row>
    <row r="4109" spans="1:45" x14ac:dyDescent="0.25">
      <c r="A4109" s="16" t="s">
        <v>409</v>
      </c>
      <c r="B4109" s="16" t="s">
        <v>172</v>
      </c>
      <c r="C4109" s="16" t="s">
        <v>211</v>
      </c>
      <c r="D4109" s="16">
        <v>2010</v>
      </c>
      <c r="E4109" s="16" t="s">
        <v>4724</v>
      </c>
      <c r="F4109" s="16" t="s">
        <v>594</v>
      </c>
      <c r="G4109" s="10">
        <v>24271.9</v>
      </c>
      <c r="H4109" s="73">
        <v>10.09708</v>
      </c>
      <c r="I4109" s="16">
        <v>101669</v>
      </c>
      <c r="J4109" s="71">
        <v>0</v>
      </c>
      <c r="K4109" s="71">
        <v>1</v>
      </c>
      <c r="L4109" s="16">
        <v>1.273997</v>
      </c>
      <c r="M4109" s="16">
        <v>-0.1928928</v>
      </c>
      <c r="N4109" s="16">
        <v>0.53826810000000003</v>
      </c>
      <c r="O4109" s="16">
        <v>0.23956720000000001</v>
      </c>
      <c r="P4109" s="16">
        <v>0.83939609999999998</v>
      </c>
      <c r="Q4109" s="16">
        <v>1.437316</v>
      </c>
      <c r="R4109" s="16">
        <v>0.44905</v>
      </c>
      <c r="S4109" s="16">
        <v>2.5499999999999998E-2</v>
      </c>
      <c r="T4109" s="16">
        <v>1.6549999999999999E-2</v>
      </c>
      <c r="U4109" s="16">
        <v>6.7125000000000004</v>
      </c>
      <c r="V4109" s="16">
        <v>25.844999999999999</v>
      </c>
      <c r="W4109" s="16">
        <v>6.52</v>
      </c>
      <c r="X4109" s="16">
        <v>449.65</v>
      </c>
      <c r="Y4109" s="16">
        <v>57.668300000000002</v>
      </c>
      <c r="Z4109" s="16">
        <v>0.18390000000000001</v>
      </c>
      <c r="AA4109" s="16">
        <v>-0.43410900000000002</v>
      </c>
      <c r="AB4109" s="16">
        <v>0.34</v>
      </c>
      <c r="AC4109" s="16">
        <v>21.4</v>
      </c>
      <c r="AD4109" s="16">
        <v>51.7</v>
      </c>
      <c r="AE4109" s="16">
        <v>34.489199999999997</v>
      </c>
      <c r="AF4109" s="16">
        <v>129.72800000000001</v>
      </c>
      <c r="AG4109" s="16">
        <v>314851</v>
      </c>
      <c r="AH4109" s="16">
        <v>0.1119</v>
      </c>
      <c r="AI4109" s="16">
        <v>97.7</v>
      </c>
      <c r="AJ4109" s="16">
        <v>97.4</v>
      </c>
      <c r="AK4109" s="16">
        <v>1.2567999999999999</v>
      </c>
      <c r="AL4109" s="16">
        <v>1.1331</v>
      </c>
      <c r="AM4109" s="16">
        <v>1.228</v>
      </c>
      <c r="AN4109" s="16">
        <v>1.1165</v>
      </c>
      <c r="AO4109" s="16">
        <v>1.3674999999999999</v>
      </c>
      <c r="AP4109" s="16">
        <v>1.4205000000000001</v>
      </c>
      <c r="AR4109" s="16">
        <f t="shared" si="159"/>
        <v>1</v>
      </c>
      <c r="AS4109" s="5">
        <f t="shared" si="158"/>
        <v>8.7508000000000141E-2</v>
      </c>
    </row>
    <row r="4110" spans="1:45" x14ac:dyDescent="0.25">
      <c r="A4110" s="16" t="s">
        <v>409</v>
      </c>
      <c r="B4110" s="16" t="s">
        <v>172</v>
      </c>
      <c r="C4110" s="16" t="s">
        <v>211</v>
      </c>
      <c r="D4110" s="16">
        <v>2011</v>
      </c>
      <c r="E4110" s="16" t="s">
        <v>4725</v>
      </c>
      <c r="F4110" s="16" t="s">
        <v>594</v>
      </c>
      <c r="G4110" s="10"/>
      <c r="H4110" s="73"/>
      <c r="I4110" s="16">
        <v>102053</v>
      </c>
      <c r="J4110" s="71">
        <v>0</v>
      </c>
      <c r="K4110" s="71">
        <v>1</v>
      </c>
      <c r="L4110" s="16">
        <v>1.2663199999999999</v>
      </c>
      <c r="M4110" s="16">
        <v>-0.18029500000000001</v>
      </c>
      <c r="N4110" s="16">
        <v>0.49850519999999998</v>
      </c>
      <c r="O4110" s="16">
        <v>0.220748</v>
      </c>
      <c r="P4110" s="16">
        <v>0.86122109999999996</v>
      </c>
      <c r="Q4110" s="16">
        <v>1.444537</v>
      </c>
      <c r="R4110" s="16">
        <v>0.43454999999999999</v>
      </c>
      <c r="S4110" s="16">
        <v>2.7349999999999999E-2</v>
      </c>
      <c r="T4110" s="16">
        <v>1.7999999999999999E-2</v>
      </c>
      <c r="U4110" s="16">
        <v>6.0369000000000002</v>
      </c>
      <c r="V4110" s="16">
        <v>27.216000000000001</v>
      </c>
      <c r="W4110" s="16">
        <v>6.4660000000000002</v>
      </c>
      <c r="X4110" s="16">
        <v>450.44400000000002</v>
      </c>
      <c r="Y4110" s="16">
        <v>57.521799999999999</v>
      </c>
      <c r="Z4110" s="16">
        <v>0.184</v>
      </c>
      <c r="AA4110" s="16">
        <v>-0.38750390000000001</v>
      </c>
      <c r="AB4110" s="16">
        <v>0.34</v>
      </c>
      <c r="AC4110" s="16">
        <v>21.4</v>
      </c>
      <c r="AD4110" s="16">
        <v>50.5</v>
      </c>
      <c r="AE4110" s="16">
        <v>39.840499999999999</v>
      </c>
      <c r="AF4110" s="16">
        <v>113.101</v>
      </c>
      <c r="AG4110" s="16">
        <v>308271</v>
      </c>
      <c r="AH4110" s="16">
        <v>0.1174</v>
      </c>
      <c r="AI4110" s="16">
        <v>97.7</v>
      </c>
      <c r="AJ4110" s="16">
        <v>97.8</v>
      </c>
      <c r="AK4110" s="16">
        <v>1.2575000000000001</v>
      </c>
      <c r="AL4110" s="16">
        <v>1.1189</v>
      </c>
      <c r="AM4110" s="16">
        <v>1.2183999999999999</v>
      </c>
      <c r="AN4110" s="16">
        <v>1.3041</v>
      </c>
      <c r="AO4110" s="16">
        <v>1.3521000000000001</v>
      </c>
      <c r="AP4110" s="16">
        <v>1.337</v>
      </c>
      <c r="AR4110" s="16">
        <f t="shared" si="159"/>
        <v>1</v>
      </c>
      <c r="AS4110" s="5">
        <f t="shared" si="158"/>
        <v>-7.6770000000001559E-3</v>
      </c>
    </row>
    <row r="4111" spans="1:45" x14ac:dyDescent="0.25">
      <c r="A4111" s="16" t="s">
        <v>409</v>
      </c>
      <c r="B4111" s="16" t="s">
        <v>172</v>
      </c>
      <c r="C4111" s="16" t="s">
        <v>211</v>
      </c>
      <c r="D4111" s="16">
        <v>2012</v>
      </c>
      <c r="E4111" s="16" t="s">
        <v>4726</v>
      </c>
      <c r="F4111" s="16" t="s">
        <v>594</v>
      </c>
      <c r="G4111" s="10"/>
      <c r="H4111" s="73"/>
      <c r="I4111" s="16">
        <v>102577</v>
      </c>
      <c r="J4111" s="71">
        <v>0</v>
      </c>
      <c r="K4111" s="71">
        <v>1</v>
      </c>
      <c r="L4111" s="16">
        <v>1.3009550000000001</v>
      </c>
      <c r="M4111" s="16">
        <v>-0.17157910000000001</v>
      </c>
      <c r="N4111" s="16">
        <v>0.51204499999999997</v>
      </c>
      <c r="O4111" s="16">
        <v>0.25408409999999998</v>
      </c>
      <c r="P4111" s="16">
        <v>0.86426840000000005</v>
      </c>
      <c r="Q4111" s="16">
        <v>1.4631769999999999</v>
      </c>
      <c r="R4111" s="16">
        <v>0.43774999999999997</v>
      </c>
      <c r="S4111" s="16">
        <v>2.87E-2</v>
      </c>
      <c r="T4111" s="16">
        <v>1.8200000000000001E-2</v>
      </c>
      <c r="U4111" s="16">
        <v>5.9896000000000003</v>
      </c>
      <c r="V4111" s="16">
        <v>28.587</v>
      </c>
      <c r="W4111" s="16">
        <v>6.4119999999999999</v>
      </c>
      <c r="X4111" s="16">
        <v>449.23599999999999</v>
      </c>
      <c r="Y4111" s="16">
        <v>59.721400000000003</v>
      </c>
      <c r="Z4111" s="16">
        <v>0.1943</v>
      </c>
      <c r="AA4111" s="16">
        <v>-0.28963299999999997</v>
      </c>
      <c r="AB4111" s="16">
        <v>0.34</v>
      </c>
      <c r="AC4111" s="16">
        <v>21.4</v>
      </c>
      <c r="AD4111" s="16">
        <v>47.98</v>
      </c>
      <c r="AE4111" s="16">
        <v>35.161700000000003</v>
      </c>
      <c r="AF4111" s="16">
        <v>131.857</v>
      </c>
      <c r="AG4111" s="16">
        <v>316072</v>
      </c>
      <c r="AH4111" s="16">
        <v>0.1159</v>
      </c>
      <c r="AI4111" s="16">
        <v>97.7</v>
      </c>
      <c r="AJ4111" s="16">
        <v>98.1</v>
      </c>
      <c r="AK4111" s="16">
        <v>1.2678</v>
      </c>
      <c r="AL4111" s="16">
        <v>1.1193</v>
      </c>
      <c r="AM4111" s="16">
        <v>1.2426999999999999</v>
      </c>
      <c r="AN4111" s="16">
        <v>1.2968</v>
      </c>
      <c r="AO4111" s="16">
        <v>1.4342999999999999</v>
      </c>
      <c r="AP4111" s="16">
        <v>1.3295999999999999</v>
      </c>
      <c r="AR4111" s="16">
        <f t="shared" si="159"/>
        <v>1</v>
      </c>
      <c r="AS4111" s="5">
        <f t="shared" si="158"/>
        <v>3.4635000000000193E-2</v>
      </c>
    </row>
    <row r="4112" spans="1:45" x14ac:dyDescent="0.25">
      <c r="A4112" s="16" t="s">
        <v>409</v>
      </c>
      <c r="B4112" s="16" t="s">
        <v>172</v>
      </c>
      <c r="C4112" s="16" t="s">
        <v>211</v>
      </c>
      <c r="D4112" s="16">
        <v>2013</v>
      </c>
      <c r="E4112" s="16" t="s">
        <v>4727</v>
      </c>
      <c r="F4112" s="16" t="s">
        <v>594</v>
      </c>
      <c r="G4112" s="10"/>
      <c r="H4112" s="73"/>
      <c r="I4112" s="16">
        <v>103187</v>
      </c>
      <c r="J4112" s="71">
        <v>0</v>
      </c>
      <c r="K4112" s="71">
        <v>1</v>
      </c>
      <c r="L4112" s="16">
        <v>1.357866</v>
      </c>
      <c r="M4112" s="16">
        <v>-0.15651390000000001</v>
      </c>
      <c r="N4112" s="16">
        <v>0.57538999999999996</v>
      </c>
      <c r="O4112" s="16">
        <v>0.29398669999999999</v>
      </c>
      <c r="P4112" s="16">
        <v>0.86859419999999998</v>
      </c>
      <c r="Q4112" s="16">
        <v>1.467239</v>
      </c>
      <c r="R4112" s="16">
        <v>0.46844999999999998</v>
      </c>
      <c r="S4112" s="16">
        <v>2.8500000000000001E-2</v>
      </c>
      <c r="T4112" s="16">
        <v>1.8100000000000002E-2</v>
      </c>
      <c r="U4112" s="16">
        <v>6.1101999999999999</v>
      </c>
      <c r="V4112" s="16">
        <v>29.957999999999998</v>
      </c>
      <c r="W4112" s="16">
        <v>6.3579999999999997</v>
      </c>
      <c r="X4112" s="16">
        <v>453.06900000000002</v>
      </c>
      <c r="Y4112" s="16">
        <v>60.994799999999998</v>
      </c>
      <c r="Z4112" s="16">
        <v>0.1867</v>
      </c>
      <c r="AA4112" s="16">
        <v>-0.3680851</v>
      </c>
      <c r="AB4112" s="16">
        <v>0.34</v>
      </c>
      <c r="AC4112" s="16">
        <v>21.4</v>
      </c>
      <c r="AD4112" s="16">
        <v>50</v>
      </c>
      <c r="AE4112" s="16">
        <v>34.01</v>
      </c>
      <c r="AF4112" s="16">
        <v>134.874</v>
      </c>
      <c r="AG4112" s="16">
        <v>334682</v>
      </c>
      <c r="AH4112" s="16">
        <v>0.1171</v>
      </c>
      <c r="AI4112" s="16">
        <v>97.7</v>
      </c>
      <c r="AJ4112" s="16">
        <v>98.1</v>
      </c>
      <c r="AK4112" s="16">
        <v>1.2575000000000001</v>
      </c>
      <c r="AL4112" s="16">
        <v>1.1377999999999999</v>
      </c>
      <c r="AM4112" s="16">
        <v>1.2174</v>
      </c>
      <c r="AN4112" s="16">
        <v>1.3411</v>
      </c>
      <c r="AO4112" s="16">
        <v>1.4528000000000001</v>
      </c>
      <c r="AP4112" s="16">
        <v>1.3133999999999999</v>
      </c>
      <c r="AR4112" s="16">
        <f t="shared" si="159"/>
        <v>1</v>
      </c>
      <c r="AS4112" s="5">
        <f t="shared" si="158"/>
        <v>5.6910999999999934E-2</v>
      </c>
    </row>
    <row r="4113" spans="1:45" x14ac:dyDescent="0.25">
      <c r="A4113" s="16" t="s">
        <v>409</v>
      </c>
      <c r="B4113" s="16" t="s">
        <v>172</v>
      </c>
      <c r="C4113" s="16" t="s">
        <v>211</v>
      </c>
      <c r="D4113" s="16">
        <v>2014</v>
      </c>
      <c r="E4113" s="16" t="s">
        <v>4728</v>
      </c>
      <c r="F4113" s="16" t="s">
        <v>594</v>
      </c>
      <c r="G4113" s="10"/>
      <c r="H4113" s="73"/>
      <c r="I4113" s="16">
        <v>103795</v>
      </c>
      <c r="J4113" s="71">
        <v>0</v>
      </c>
      <c r="K4113" s="71">
        <v>1</v>
      </c>
      <c r="L4113" s="16">
        <v>1.3155410000000001</v>
      </c>
      <c r="M4113" s="16">
        <v>-0.14755219999999999</v>
      </c>
      <c r="N4113" s="16">
        <v>0.62124789999999996</v>
      </c>
      <c r="O4113" s="16">
        <v>0.32698349999999998</v>
      </c>
      <c r="P4113" s="16">
        <v>0.8559698</v>
      </c>
      <c r="Q4113" s="16">
        <v>1.2899719999999999</v>
      </c>
      <c r="R4113" s="16">
        <v>0.49080000000000001</v>
      </c>
      <c r="S4113" s="16">
        <v>2.9000000000000001E-2</v>
      </c>
      <c r="T4113" s="16">
        <v>1.755E-2</v>
      </c>
      <c r="U4113" s="16">
        <v>6.2309000000000001</v>
      </c>
      <c r="V4113" s="16">
        <v>31.329000000000001</v>
      </c>
      <c r="W4113" s="16">
        <v>6.3040000000000003</v>
      </c>
      <c r="X4113" s="16">
        <v>454.15800000000002</v>
      </c>
      <c r="Y4113" s="16">
        <v>61.322000000000003</v>
      </c>
      <c r="Z4113" s="16">
        <v>0.18440000000000001</v>
      </c>
      <c r="AA4113" s="16">
        <v>-0.45702330000000002</v>
      </c>
      <c r="AB4113" s="16">
        <v>0.34</v>
      </c>
      <c r="AC4113" s="16">
        <v>21.4</v>
      </c>
      <c r="AD4113" s="16">
        <v>52.29</v>
      </c>
      <c r="AE4113" s="16">
        <v>33.838999999999999</v>
      </c>
      <c r="AF4113" s="16">
        <v>135.066</v>
      </c>
      <c r="AG4113" s="16">
        <v>312052</v>
      </c>
      <c r="AH4113" s="16">
        <v>0.11835</v>
      </c>
      <c r="AI4113" s="16">
        <v>97.7</v>
      </c>
      <c r="AJ4113" s="16">
        <v>98.1</v>
      </c>
      <c r="AK4113" s="16">
        <v>1.2410000000000001</v>
      </c>
      <c r="AL4113" s="16">
        <v>1.0266999999999999</v>
      </c>
      <c r="AM4113" s="16">
        <v>0.86170000000000002</v>
      </c>
      <c r="AN4113" s="16">
        <v>1.2007000000000001</v>
      </c>
      <c r="AO4113" s="16">
        <v>1.3036000000000001</v>
      </c>
      <c r="AP4113" s="16">
        <v>1.0786</v>
      </c>
      <c r="AR4113" s="16">
        <f t="shared" si="159"/>
        <v>1</v>
      </c>
      <c r="AS4113" s="5">
        <f t="shared" si="158"/>
        <v>-4.2324999999999946E-2</v>
      </c>
    </row>
    <row r="4114" spans="1:45" x14ac:dyDescent="0.25">
      <c r="A4114" s="16" t="s">
        <v>405</v>
      </c>
      <c r="B4114" s="16" t="s">
        <v>171</v>
      </c>
      <c r="C4114" s="16" t="s">
        <v>206</v>
      </c>
      <c r="D4114" s="16">
        <v>1985</v>
      </c>
      <c r="E4114" s="16" t="s">
        <v>4729</v>
      </c>
      <c r="F4114" s="16" t="s">
        <v>594</v>
      </c>
      <c r="G4114" s="10">
        <v>35096.1</v>
      </c>
      <c r="H4114" s="73">
        <v>10.46584</v>
      </c>
      <c r="I4114" s="16" t="s">
        <v>6700</v>
      </c>
      <c r="J4114" s="71">
        <v>0</v>
      </c>
      <c r="K4114" s="71">
        <v>1</v>
      </c>
      <c r="L4114" s="16">
        <v>0.52917910000000001</v>
      </c>
      <c r="M4114" s="16">
        <v>-0.27041280000000001</v>
      </c>
      <c r="N4114" s="16">
        <v>-0.16995260000000001</v>
      </c>
      <c r="O4114" s="16">
        <v>-0.49129679999999998</v>
      </c>
      <c r="P4114" s="16">
        <v>0.70844300000000004</v>
      </c>
      <c r="Q4114" s="16">
        <v>1.4443140000000001</v>
      </c>
      <c r="R4114" s="16">
        <v>0.30759999999999998</v>
      </c>
      <c r="S4114" s="16">
        <v>6.6199999999999995E-2</v>
      </c>
      <c r="T4114" s="16">
        <v>0</v>
      </c>
      <c r="U4114" s="16">
        <v>1.9781</v>
      </c>
      <c r="V4114" s="16">
        <v>22.28</v>
      </c>
      <c r="W4114" s="16">
        <v>6.2549999999999999</v>
      </c>
      <c r="X4114" s="16">
        <v>431.19</v>
      </c>
      <c r="Y4114" s="16">
        <v>33.940300000000001</v>
      </c>
      <c r="Z4114" s="16">
        <v>2.0000000000000001E-4</v>
      </c>
      <c r="AA4114" s="16">
        <v>-0.7972283</v>
      </c>
      <c r="AB4114" s="16">
        <v>0.3</v>
      </c>
      <c r="AC4114" s="16">
        <v>8.67</v>
      </c>
      <c r="AD4114" s="16">
        <v>47.69</v>
      </c>
      <c r="AE4114" s="16">
        <v>31.392199999999999</v>
      </c>
      <c r="AF4114" s="16">
        <v>0</v>
      </c>
      <c r="AG4114" s="16">
        <v>425145</v>
      </c>
      <c r="AH4114" s="16">
        <v>0.57715000000000005</v>
      </c>
      <c r="AI4114" s="16">
        <v>100</v>
      </c>
      <c r="AJ4114" s="16">
        <v>100</v>
      </c>
      <c r="AK4114" s="16">
        <v>1.6606000000000001</v>
      </c>
      <c r="AL4114" s="16">
        <v>1.4089</v>
      </c>
      <c r="AM4114" s="16">
        <v>1.1976</v>
      </c>
      <c r="AN4114" s="16">
        <v>0.97819999999999996</v>
      </c>
      <c r="AO4114" s="16">
        <v>1.3306</v>
      </c>
      <c r="AP4114" s="16">
        <v>0.98939999999999995</v>
      </c>
      <c r="AR4114" s="16">
        <f t="shared" si="159"/>
        <v>1</v>
      </c>
      <c r="AS4114" s="5">
        <f t="shared" si="158"/>
        <v>0</v>
      </c>
    </row>
    <row r="4115" spans="1:45" x14ac:dyDescent="0.25">
      <c r="A4115" s="16" t="s">
        <v>405</v>
      </c>
      <c r="B4115" s="16" t="s">
        <v>171</v>
      </c>
      <c r="C4115" s="16" t="s">
        <v>206</v>
      </c>
      <c r="D4115" s="16">
        <v>1986</v>
      </c>
      <c r="E4115" s="16" t="s">
        <v>4730</v>
      </c>
      <c r="F4115" s="16" t="s">
        <v>594</v>
      </c>
      <c r="G4115" s="10">
        <v>34744.5</v>
      </c>
      <c r="H4115" s="73">
        <v>10.455780000000001</v>
      </c>
      <c r="I4115" s="16" t="s">
        <v>6700</v>
      </c>
      <c r="J4115" s="71">
        <v>0</v>
      </c>
      <c r="K4115" s="71">
        <v>1</v>
      </c>
      <c r="L4115" s="16">
        <v>0.59432220000000002</v>
      </c>
      <c r="M4115" s="16">
        <v>-0.25047979999999997</v>
      </c>
      <c r="N4115" s="16">
        <v>-0.1221513</v>
      </c>
      <c r="O4115" s="16">
        <v>-0.4654121</v>
      </c>
      <c r="P4115" s="16">
        <v>0.75462609999999997</v>
      </c>
      <c r="Q4115" s="16">
        <v>1.4484319999999999</v>
      </c>
      <c r="R4115" s="16">
        <v>0.35659999999999997</v>
      </c>
      <c r="S4115" s="16">
        <v>6.4399999999999999E-2</v>
      </c>
      <c r="T4115" s="16">
        <v>0</v>
      </c>
      <c r="U4115" s="16">
        <v>2.0042</v>
      </c>
      <c r="V4115" s="16">
        <v>23.555</v>
      </c>
      <c r="W4115" s="16">
        <v>6.4729999999999999</v>
      </c>
      <c r="X4115" s="16">
        <v>431.89699999999999</v>
      </c>
      <c r="Y4115" s="16">
        <v>35.193800000000003</v>
      </c>
      <c r="Z4115" s="16">
        <v>1E-4</v>
      </c>
      <c r="AA4115" s="16">
        <v>-0.79450969999999999</v>
      </c>
      <c r="AB4115" s="16">
        <v>0.3</v>
      </c>
      <c r="AC4115" s="16">
        <v>8.67</v>
      </c>
      <c r="AD4115" s="16">
        <v>47.62</v>
      </c>
      <c r="AE4115" s="16">
        <v>33.511800000000001</v>
      </c>
      <c r="AF4115" s="16">
        <v>0</v>
      </c>
      <c r="AG4115" s="16">
        <v>456868</v>
      </c>
      <c r="AH4115" s="16">
        <v>0.58355000000000001</v>
      </c>
      <c r="AI4115" s="16">
        <v>100</v>
      </c>
      <c r="AJ4115" s="16">
        <v>100</v>
      </c>
      <c r="AK4115" s="16">
        <v>1.6476999999999999</v>
      </c>
      <c r="AL4115" s="16">
        <v>1.4040999999999999</v>
      </c>
      <c r="AM4115" s="16">
        <v>1.2110000000000001</v>
      </c>
      <c r="AN4115" s="16">
        <v>0.99319999999999997</v>
      </c>
      <c r="AO4115" s="16">
        <v>1.33</v>
      </c>
      <c r="AP4115" s="16">
        <v>1.0037</v>
      </c>
      <c r="AR4115" s="16">
        <f t="shared" si="159"/>
        <v>1</v>
      </c>
      <c r="AS4115" s="5">
        <f t="shared" si="158"/>
        <v>6.5143100000000009E-2</v>
      </c>
    </row>
    <row r="4116" spans="1:45" x14ac:dyDescent="0.25">
      <c r="A4116" s="16" t="s">
        <v>405</v>
      </c>
      <c r="B4116" s="16" t="s">
        <v>171</v>
      </c>
      <c r="C4116" s="16" t="s">
        <v>206</v>
      </c>
      <c r="D4116" s="16">
        <v>1987</v>
      </c>
      <c r="E4116" s="16" t="s">
        <v>4731</v>
      </c>
      <c r="F4116" s="16" t="s">
        <v>594</v>
      </c>
      <c r="G4116" s="10">
        <v>35205.1</v>
      </c>
      <c r="H4116" s="73">
        <v>10.46894</v>
      </c>
      <c r="I4116" s="16" t="s">
        <v>6700</v>
      </c>
      <c r="J4116" s="71">
        <v>0</v>
      </c>
      <c r="K4116" s="71">
        <v>1</v>
      </c>
      <c r="L4116" s="16">
        <v>0.65681509999999999</v>
      </c>
      <c r="M4116" s="16">
        <v>-0.23049220000000001</v>
      </c>
      <c r="N4116" s="16">
        <v>-4.5375699999999998E-2</v>
      </c>
      <c r="O4116" s="16">
        <v>-0.43933840000000002</v>
      </c>
      <c r="P4116" s="16">
        <v>0.76726729999999999</v>
      </c>
      <c r="Q4116" s="16">
        <v>1.452518</v>
      </c>
      <c r="R4116" s="16">
        <v>0.40570000000000001</v>
      </c>
      <c r="S4116" s="16">
        <v>6.2600000000000003E-2</v>
      </c>
      <c r="T4116" s="16">
        <v>0</v>
      </c>
      <c r="U4116" s="16">
        <v>2.0301999999999998</v>
      </c>
      <c r="V4116" s="16">
        <v>26.2</v>
      </c>
      <c r="W4116" s="16">
        <v>6.7210000000000001</v>
      </c>
      <c r="X4116" s="16">
        <v>432.24799999999999</v>
      </c>
      <c r="Y4116" s="16">
        <v>36.447400000000002</v>
      </c>
      <c r="Z4116" s="16">
        <v>1E-4</v>
      </c>
      <c r="AA4116" s="16">
        <v>-0.79179109999999997</v>
      </c>
      <c r="AB4116" s="16">
        <v>0.3</v>
      </c>
      <c r="AC4116" s="16">
        <v>8.67</v>
      </c>
      <c r="AD4116" s="16">
        <v>47.55</v>
      </c>
      <c r="AE4116" s="16">
        <v>34.8446</v>
      </c>
      <c r="AF4116" s="16">
        <v>0</v>
      </c>
      <c r="AG4116" s="16">
        <v>442709</v>
      </c>
      <c r="AH4116" s="16">
        <v>0.58989999999999998</v>
      </c>
      <c r="AI4116" s="16">
        <v>100</v>
      </c>
      <c r="AJ4116" s="16">
        <v>100</v>
      </c>
      <c r="AK4116" s="16">
        <v>1.6348</v>
      </c>
      <c r="AL4116" s="16">
        <v>1.3992</v>
      </c>
      <c r="AM4116" s="16">
        <v>1.2243999999999999</v>
      </c>
      <c r="AN4116" s="16">
        <v>1.0081</v>
      </c>
      <c r="AO4116" s="16">
        <v>1.3294999999999999</v>
      </c>
      <c r="AP4116" s="16">
        <v>1.0179</v>
      </c>
      <c r="AR4116" s="16">
        <f t="shared" si="159"/>
        <v>1</v>
      </c>
      <c r="AS4116" s="5">
        <f t="shared" si="158"/>
        <v>6.2492899999999962E-2</v>
      </c>
    </row>
    <row r="4117" spans="1:45" x14ac:dyDescent="0.25">
      <c r="A4117" s="16" t="s">
        <v>405</v>
      </c>
      <c r="B4117" s="16" t="s">
        <v>171</v>
      </c>
      <c r="C4117" s="16" t="s">
        <v>206</v>
      </c>
      <c r="D4117" s="16">
        <v>1988</v>
      </c>
      <c r="E4117" s="16" t="s">
        <v>4732</v>
      </c>
      <c r="F4117" s="16" t="s">
        <v>594</v>
      </c>
      <c r="G4117" s="10">
        <v>35546.699999999997</v>
      </c>
      <c r="H4117" s="73">
        <v>10.4786</v>
      </c>
      <c r="I4117" s="16" t="s">
        <v>6700</v>
      </c>
      <c r="J4117" s="71">
        <v>0</v>
      </c>
      <c r="K4117" s="71">
        <v>1</v>
      </c>
      <c r="L4117" s="16">
        <v>0.7165009</v>
      </c>
      <c r="M4117" s="16">
        <v>-0.21050459999999999</v>
      </c>
      <c r="N4117" s="16">
        <v>3.3917900000000001E-2</v>
      </c>
      <c r="O4117" s="16">
        <v>-0.41313470000000002</v>
      </c>
      <c r="P4117" s="16">
        <v>0.77133819999999997</v>
      </c>
      <c r="Q4117" s="16">
        <v>1.4566190000000001</v>
      </c>
      <c r="R4117" s="16">
        <v>0.45479999999999998</v>
      </c>
      <c r="S4117" s="16">
        <v>6.08E-2</v>
      </c>
      <c r="T4117" s="16">
        <v>0</v>
      </c>
      <c r="U4117" s="16">
        <v>2.0562</v>
      </c>
      <c r="V4117" s="16">
        <v>28.844999999999999</v>
      </c>
      <c r="W4117" s="16">
        <v>6.9690000000000003</v>
      </c>
      <c r="X4117" s="16">
        <v>432.99299999999999</v>
      </c>
      <c r="Y4117" s="16">
        <v>37.700899999999997</v>
      </c>
      <c r="Z4117" s="16">
        <v>1E-4</v>
      </c>
      <c r="AA4117" s="16">
        <v>-0.78946090000000002</v>
      </c>
      <c r="AB4117" s="16">
        <v>0.3</v>
      </c>
      <c r="AC4117" s="16">
        <v>8.67</v>
      </c>
      <c r="AD4117" s="16">
        <v>47.49</v>
      </c>
      <c r="AE4117" s="16">
        <v>35.515900000000002</v>
      </c>
      <c r="AF4117" s="16">
        <v>0</v>
      </c>
      <c r="AG4117" s="16">
        <v>428370</v>
      </c>
      <c r="AH4117" s="16">
        <v>0.59630000000000005</v>
      </c>
      <c r="AI4117" s="16">
        <v>100</v>
      </c>
      <c r="AJ4117" s="16">
        <v>100</v>
      </c>
      <c r="AK4117" s="16">
        <v>1.6217999999999999</v>
      </c>
      <c r="AL4117" s="16">
        <v>1.3944000000000001</v>
      </c>
      <c r="AM4117" s="16">
        <v>1.2378</v>
      </c>
      <c r="AN4117" s="16">
        <v>1.0230999999999999</v>
      </c>
      <c r="AO4117" s="16">
        <v>1.3289</v>
      </c>
      <c r="AP4117" s="16">
        <v>1.0322</v>
      </c>
      <c r="AR4117" s="16">
        <f t="shared" si="159"/>
        <v>1</v>
      </c>
      <c r="AS4117" s="5">
        <f t="shared" si="158"/>
        <v>5.9685800000000011E-2</v>
      </c>
    </row>
    <row r="4118" spans="1:45" x14ac:dyDescent="0.25">
      <c r="A4118" s="16" t="s">
        <v>405</v>
      </c>
      <c r="B4118" s="16" t="s">
        <v>171</v>
      </c>
      <c r="C4118" s="16" t="s">
        <v>206</v>
      </c>
      <c r="D4118" s="16">
        <v>1989</v>
      </c>
      <c r="E4118" s="16" t="s">
        <v>4733</v>
      </c>
      <c r="F4118" s="16" t="s">
        <v>594</v>
      </c>
      <c r="G4118" s="10">
        <v>35831.699999999997</v>
      </c>
      <c r="H4118" s="73">
        <v>10.48659</v>
      </c>
      <c r="I4118" s="16" t="s">
        <v>6700</v>
      </c>
      <c r="J4118" s="71">
        <v>0</v>
      </c>
      <c r="K4118" s="71">
        <v>1</v>
      </c>
      <c r="L4118" s="16">
        <v>0.76596149999999996</v>
      </c>
      <c r="M4118" s="16">
        <v>-0.19799340000000001</v>
      </c>
      <c r="N4118" s="16">
        <v>6.9958400000000004E-2</v>
      </c>
      <c r="O4118" s="16">
        <v>-0.38666689999999998</v>
      </c>
      <c r="P4118" s="16">
        <v>0.80141169999999995</v>
      </c>
      <c r="Q4118" s="16">
        <v>1.4607209999999999</v>
      </c>
      <c r="R4118" s="16">
        <v>0.49020000000000002</v>
      </c>
      <c r="S4118" s="16">
        <v>5.8999999999999997E-2</v>
      </c>
      <c r="T4118" s="16">
        <v>0</v>
      </c>
      <c r="U4118" s="16">
        <v>2.0823</v>
      </c>
      <c r="V4118" s="16">
        <v>29.332000000000001</v>
      </c>
      <c r="W4118" s="16">
        <v>7.2169999999999996</v>
      </c>
      <c r="X4118" s="16">
        <v>434.22800000000001</v>
      </c>
      <c r="Y4118" s="16">
        <v>38.9544</v>
      </c>
      <c r="Z4118" s="16">
        <v>1E-4</v>
      </c>
      <c r="AA4118" s="16">
        <v>-0.78790740000000004</v>
      </c>
      <c r="AB4118" s="16">
        <v>0.3</v>
      </c>
      <c r="AC4118" s="16">
        <v>8.67</v>
      </c>
      <c r="AD4118" s="16">
        <v>47.45</v>
      </c>
      <c r="AE4118" s="16">
        <v>37.0398</v>
      </c>
      <c r="AF4118" s="16">
        <v>0</v>
      </c>
      <c r="AG4118" s="16">
        <v>443523</v>
      </c>
      <c r="AH4118" s="16">
        <v>0.60270000000000001</v>
      </c>
      <c r="AI4118" s="16">
        <v>100</v>
      </c>
      <c r="AJ4118" s="16">
        <v>100</v>
      </c>
      <c r="AK4118" s="16">
        <v>1.6089</v>
      </c>
      <c r="AL4118" s="16">
        <v>1.3895</v>
      </c>
      <c r="AM4118" s="16">
        <v>1.2512000000000001</v>
      </c>
      <c r="AN4118" s="16">
        <v>1.0381</v>
      </c>
      <c r="AO4118" s="16">
        <v>1.3283</v>
      </c>
      <c r="AP4118" s="16">
        <v>1.0465</v>
      </c>
      <c r="AR4118" s="16">
        <f t="shared" si="159"/>
        <v>1</v>
      </c>
      <c r="AS4118" s="5">
        <f t="shared" si="158"/>
        <v>4.9460599999999966E-2</v>
      </c>
    </row>
    <row r="4119" spans="1:45" x14ac:dyDescent="0.25">
      <c r="A4119" s="16" t="s">
        <v>405</v>
      </c>
      <c r="B4119" s="16" t="s">
        <v>171</v>
      </c>
      <c r="C4119" s="16" t="s">
        <v>206</v>
      </c>
      <c r="D4119" s="16">
        <v>1990</v>
      </c>
      <c r="E4119" s="16" t="s">
        <v>4734</v>
      </c>
      <c r="F4119" s="16" t="s">
        <v>594</v>
      </c>
      <c r="G4119" s="10">
        <v>35780.6</v>
      </c>
      <c r="H4119" s="73">
        <v>10.48516</v>
      </c>
      <c r="I4119" s="16" t="s">
        <v>6700</v>
      </c>
      <c r="J4119" s="71">
        <v>0</v>
      </c>
      <c r="K4119" s="71">
        <v>1</v>
      </c>
      <c r="L4119" s="16">
        <v>0.82897730000000003</v>
      </c>
      <c r="M4119" s="16">
        <v>-0.17058400000000001</v>
      </c>
      <c r="N4119" s="16">
        <v>0.10277559999999999</v>
      </c>
      <c r="O4119" s="16">
        <v>-0.35504750000000002</v>
      </c>
      <c r="P4119" s="16">
        <v>0.84470310000000004</v>
      </c>
      <c r="Q4119" s="16">
        <v>1.4648209999999999</v>
      </c>
      <c r="R4119" s="16">
        <v>0.55289999999999995</v>
      </c>
      <c r="S4119" s="16">
        <v>5.7200000000000001E-2</v>
      </c>
      <c r="T4119" s="16">
        <v>0</v>
      </c>
      <c r="U4119" s="16">
        <v>2.1082999999999998</v>
      </c>
      <c r="V4119" s="16">
        <v>29.734999999999999</v>
      </c>
      <c r="W4119" s="16">
        <v>7.51</v>
      </c>
      <c r="X4119" s="16">
        <v>434.81700000000001</v>
      </c>
      <c r="Y4119" s="16">
        <v>40.207900000000002</v>
      </c>
      <c r="Z4119" s="16">
        <v>1E-4</v>
      </c>
      <c r="AA4119" s="16">
        <v>-0.80150049999999995</v>
      </c>
      <c r="AB4119" s="16">
        <v>0.3</v>
      </c>
      <c r="AC4119" s="16">
        <v>8.67</v>
      </c>
      <c r="AD4119" s="16">
        <v>47.8</v>
      </c>
      <c r="AE4119" s="16">
        <v>39.4452</v>
      </c>
      <c r="AF4119" s="16">
        <v>0</v>
      </c>
      <c r="AG4119" s="16">
        <v>481149</v>
      </c>
      <c r="AH4119" s="16">
        <v>0.58689999999999998</v>
      </c>
      <c r="AI4119" s="16">
        <v>100</v>
      </c>
      <c r="AJ4119" s="16">
        <v>100</v>
      </c>
      <c r="AK4119" s="16">
        <v>1.5960000000000001</v>
      </c>
      <c r="AL4119" s="16">
        <v>1.3847</v>
      </c>
      <c r="AM4119" s="16">
        <v>1.2645999999999999</v>
      </c>
      <c r="AN4119" s="16">
        <v>1.0530999999999999</v>
      </c>
      <c r="AO4119" s="16">
        <v>1.3277000000000001</v>
      </c>
      <c r="AP4119" s="16">
        <v>1.0607</v>
      </c>
      <c r="AR4119" s="16">
        <f t="shared" si="159"/>
        <v>1</v>
      </c>
      <c r="AS4119" s="5">
        <f t="shared" si="158"/>
        <v>6.3015800000000066E-2</v>
      </c>
    </row>
    <row r="4120" spans="1:45" x14ac:dyDescent="0.25">
      <c r="A4120" s="16" t="s">
        <v>405</v>
      </c>
      <c r="B4120" s="16" t="s">
        <v>171</v>
      </c>
      <c r="C4120" s="16" t="s">
        <v>206</v>
      </c>
      <c r="D4120" s="16">
        <v>1991</v>
      </c>
      <c r="E4120" s="16" t="s">
        <v>4735</v>
      </c>
      <c r="F4120" s="16" t="s">
        <v>594</v>
      </c>
      <c r="G4120" s="10">
        <v>35291.800000000003</v>
      </c>
      <c r="H4120" s="73">
        <v>10.471410000000001</v>
      </c>
      <c r="I4120" s="16" t="s">
        <v>6700</v>
      </c>
      <c r="J4120" s="71">
        <v>0</v>
      </c>
      <c r="K4120" s="71">
        <v>1</v>
      </c>
      <c r="L4120" s="16">
        <v>1.085051</v>
      </c>
      <c r="M4120" s="16">
        <v>-0.2122407</v>
      </c>
      <c r="N4120" s="16">
        <v>0.1536013</v>
      </c>
      <c r="O4120" s="16">
        <v>0.16410759999999999</v>
      </c>
      <c r="P4120" s="16">
        <v>0.86478359999999999</v>
      </c>
      <c r="Q4120" s="16">
        <v>1.4689220000000001</v>
      </c>
      <c r="R4120" s="16">
        <v>0.60199999999999998</v>
      </c>
      <c r="S4120" s="16">
        <v>3.9100000000000003E-2</v>
      </c>
      <c r="T4120" s="16">
        <v>0</v>
      </c>
      <c r="U4120" s="16">
        <v>2.1343000000000001</v>
      </c>
      <c r="V4120" s="16">
        <v>31.541</v>
      </c>
      <c r="W4120" s="16">
        <v>7.5190000000000001</v>
      </c>
      <c r="X4120" s="16">
        <v>436.185</v>
      </c>
      <c r="Y4120" s="16">
        <v>41.461500000000001</v>
      </c>
      <c r="Z4120" s="16">
        <v>0.26129999999999998</v>
      </c>
      <c r="AA4120" s="16">
        <v>-0.81315179999999998</v>
      </c>
      <c r="AB4120" s="16">
        <v>0.3</v>
      </c>
      <c r="AC4120" s="16">
        <v>8.67</v>
      </c>
      <c r="AD4120" s="16">
        <v>48.1</v>
      </c>
      <c r="AE4120" s="16">
        <v>41.317</v>
      </c>
      <c r="AF4120" s="16">
        <v>0</v>
      </c>
      <c r="AG4120" s="16">
        <v>457470</v>
      </c>
      <c r="AH4120" s="16">
        <v>0.60570000000000002</v>
      </c>
      <c r="AI4120" s="16">
        <v>100</v>
      </c>
      <c r="AJ4120" s="16">
        <v>100</v>
      </c>
      <c r="AK4120" s="16">
        <v>1.5831</v>
      </c>
      <c r="AL4120" s="16">
        <v>1.3797999999999999</v>
      </c>
      <c r="AM4120" s="16">
        <v>1.278</v>
      </c>
      <c r="AN4120" s="16">
        <v>1.0681</v>
      </c>
      <c r="AO4120" s="16">
        <v>1.3270999999999999</v>
      </c>
      <c r="AP4120" s="16">
        <v>1.075</v>
      </c>
      <c r="AR4120" s="16">
        <f t="shared" si="159"/>
        <v>1</v>
      </c>
      <c r="AS4120" s="5">
        <f t="shared" si="158"/>
        <v>0.25607369999999996</v>
      </c>
    </row>
    <row r="4121" spans="1:45" x14ac:dyDescent="0.25">
      <c r="A4121" s="16" t="s">
        <v>405</v>
      </c>
      <c r="B4121" s="16" t="s">
        <v>171</v>
      </c>
      <c r="C4121" s="16" t="s">
        <v>206</v>
      </c>
      <c r="D4121" s="16">
        <v>1992</v>
      </c>
      <c r="E4121" s="16" t="s">
        <v>4736</v>
      </c>
      <c r="F4121" s="16" t="s">
        <v>594</v>
      </c>
      <c r="G4121" s="10">
        <v>34278.699999999997</v>
      </c>
      <c r="H4121" s="73">
        <v>10.44228</v>
      </c>
      <c r="I4121" s="16" t="s">
        <v>6700</v>
      </c>
      <c r="J4121" s="71">
        <v>0</v>
      </c>
      <c r="K4121" s="71">
        <v>1</v>
      </c>
      <c r="L4121" s="16">
        <v>1.2111639999999999</v>
      </c>
      <c r="M4121" s="16">
        <v>-7.1989999999999998E-2</v>
      </c>
      <c r="N4121" s="16">
        <v>0.2099171</v>
      </c>
      <c r="O4121" s="16">
        <v>0.22437180000000001</v>
      </c>
      <c r="P4121" s="16">
        <v>0.88784680000000005</v>
      </c>
      <c r="Q4121" s="16">
        <v>1.473023</v>
      </c>
      <c r="R4121" s="16">
        <v>0.65110000000000001</v>
      </c>
      <c r="S4121" s="16">
        <v>6.9099999999999995E-2</v>
      </c>
      <c r="T4121" s="16">
        <v>0</v>
      </c>
      <c r="U4121" s="16">
        <v>2.1602999999999999</v>
      </c>
      <c r="V4121" s="16">
        <v>33.401000000000003</v>
      </c>
      <c r="W4121" s="16">
        <v>7.5279999999999996</v>
      </c>
      <c r="X4121" s="16">
        <v>438.23200000000003</v>
      </c>
      <c r="Y4121" s="16">
        <v>42.715000000000003</v>
      </c>
      <c r="Z4121" s="16">
        <v>0.28439999999999999</v>
      </c>
      <c r="AA4121" s="16">
        <v>-0.78402349999999998</v>
      </c>
      <c r="AB4121" s="16">
        <v>0.3</v>
      </c>
      <c r="AC4121" s="16">
        <v>8.67</v>
      </c>
      <c r="AD4121" s="16">
        <v>47.35</v>
      </c>
      <c r="AE4121" s="16">
        <v>42.954599999999999</v>
      </c>
      <c r="AF4121" s="16">
        <v>1.3071999999999999</v>
      </c>
      <c r="AG4121" s="16">
        <v>437925</v>
      </c>
      <c r="AH4121" s="16">
        <v>0.62434999999999996</v>
      </c>
      <c r="AI4121" s="16">
        <v>100</v>
      </c>
      <c r="AJ4121" s="16">
        <v>100</v>
      </c>
      <c r="AK4121" s="16">
        <v>1.5701000000000001</v>
      </c>
      <c r="AL4121" s="16">
        <v>1.375</v>
      </c>
      <c r="AM4121" s="16">
        <v>1.2914000000000001</v>
      </c>
      <c r="AN4121" s="16">
        <v>1.0831</v>
      </c>
      <c r="AO4121" s="16">
        <v>1.3265</v>
      </c>
      <c r="AP4121" s="16">
        <v>1.0892999999999999</v>
      </c>
      <c r="AR4121" s="16">
        <f t="shared" si="159"/>
        <v>1</v>
      </c>
      <c r="AS4121" s="5">
        <f t="shared" si="158"/>
        <v>0.12611299999999992</v>
      </c>
    </row>
    <row r="4122" spans="1:45" x14ac:dyDescent="0.25">
      <c r="A4122" s="16" t="s">
        <v>405</v>
      </c>
      <c r="B4122" s="16" t="s">
        <v>171</v>
      </c>
      <c r="C4122" s="16" t="s">
        <v>206</v>
      </c>
      <c r="D4122" s="16">
        <v>1993</v>
      </c>
      <c r="E4122" s="16" t="s">
        <v>4737</v>
      </c>
      <c r="F4122" s="16" t="s">
        <v>594</v>
      </c>
      <c r="G4122" s="10">
        <v>32766.1</v>
      </c>
      <c r="H4122" s="73">
        <v>10.39715</v>
      </c>
      <c r="I4122" s="16" t="s">
        <v>6700</v>
      </c>
      <c r="J4122" s="71">
        <v>0</v>
      </c>
      <c r="K4122" s="71">
        <v>1</v>
      </c>
      <c r="L4122" s="16">
        <v>1.2400249999999999</v>
      </c>
      <c r="M4122" s="16">
        <v>-9.3657400000000002E-2</v>
      </c>
      <c r="N4122" s="16">
        <v>0.26761220000000002</v>
      </c>
      <c r="O4122" s="16">
        <v>0.26405499999999998</v>
      </c>
      <c r="P4122" s="16">
        <v>0.87166239999999995</v>
      </c>
      <c r="Q4122" s="16">
        <v>1.4771069999999999</v>
      </c>
      <c r="R4122" s="16">
        <v>0.70009999999999994</v>
      </c>
      <c r="S4122" s="16">
        <v>5.6300000000000003E-2</v>
      </c>
      <c r="T4122" s="16">
        <v>0</v>
      </c>
      <c r="U4122" s="16">
        <v>2.1863999999999999</v>
      </c>
      <c r="V4122" s="16">
        <v>35.893999999999998</v>
      </c>
      <c r="W4122" s="16">
        <v>7.5369999999999999</v>
      </c>
      <c r="X4122" s="16">
        <v>438.36</v>
      </c>
      <c r="Y4122" s="16">
        <v>43.968499999999999</v>
      </c>
      <c r="Z4122" s="16">
        <v>0.29139999999999999</v>
      </c>
      <c r="AA4122" s="16">
        <v>-0.78285839999999995</v>
      </c>
      <c r="AB4122" s="16">
        <v>0.3</v>
      </c>
      <c r="AC4122" s="16">
        <v>8.67</v>
      </c>
      <c r="AD4122" s="16">
        <v>47.32</v>
      </c>
      <c r="AE4122" s="16">
        <v>43.866700000000002</v>
      </c>
      <c r="AF4122" s="16">
        <v>1.2786</v>
      </c>
      <c r="AG4122" s="16">
        <v>378373</v>
      </c>
      <c r="AH4122" s="16">
        <v>0.63029999999999997</v>
      </c>
      <c r="AI4122" s="16">
        <v>100</v>
      </c>
      <c r="AJ4122" s="16">
        <v>100</v>
      </c>
      <c r="AK4122" s="16">
        <v>1.5571999999999999</v>
      </c>
      <c r="AL4122" s="16">
        <v>1.3701000000000001</v>
      </c>
      <c r="AM4122" s="16">
        <v>1.3048</v>
      </c>
      <c r="AN4122" s="16">
        <v>1.0981000000000001</v>
      </c>
      <c r="AO4122" s="16">
        <v>1.3259000000000001</v>
      </c>
      <c r="AP4122" s="16">
        <v>1.1034999999999999</v>
      </c>
      <c r="AR4122" s="16">
        <f t="shared" si="159"/>
        <v>1</v>
      </c>
      <c r="AS4122" s="5">
        <f t="shared" si="158"/>
        <v>2.8861000000000026E-2</v>
      </c>
    </row>
    <row r="4123" spans="1:45" x14ac:dyDescent="0.25">
      <c r="A4123" s="16" t="s">
        <v>405</v>
      </c>
      <c r="B4123" s="16" t="s">
        <v>171</v>
      </c>
      <c r="C4123" s="16" t="s">
        <v>206</v>
      </c>
      <c r="D4123" s="16">
        <v>1994</v>
      </c>
      <c r="E4123" s="16" t="s">
        <v>4738</v>
      </c>
      <c r="F4123" s="16" t="s">
        <v>594</v>
      </c>
      <c r="G4123" s="10">
        <v>32633.9</v>
      </c>
      <c r="H4123" s="73">
        <v>10.39311</v>
      </c>
      <c r="I4123" s="16" t="s">
        <v>6700</v>
      </c>
      <c r="J4123" s="71">
        <v>0</v>
      </c>
      <c r="K4123" s="71">
        <v>1</v>
      </c>
      <c r="L4123" s="16">
        <v>1.2777909999999999</v>
      </c>
      <c r="M4123" s="16">
        <v>-0.16504940000000001</v>
      </c>
      <c r="N4123" s="16">
        <v>0.35005619999999998</v>
      </c>
      <c r="O4123" s="16">
        <v>0.32556610000000002</v>
      </c>
      <c r="P4123" s="16">
        <v>0.87539789999999995</v>
      </c>
      <c r="Q4123" s="16">
        <v>1.4812430000000001</v>
      </c>
      <c r="R4123" s="16">
        <v>0.70579999999999998</v>
      </c>
      <c r="S4123" s="16">
        <v>3.6600000000000001E-2</v>
      </c>
      <c r="T4123" s="16">
        <v>0</v>
      </c>
      <c r="U4123" s="16">
        <v>2.2124000000000001</v>
      </c>
      <c r="V4123" s="16">
        <v>37.802</v>
      </c>
      <c r="W4123" s="16">
        <v>7.5460000000000003</v>
      </c>
      <c r="X4123" s="16">
        <v>444.34199999999998</v>
      </c>
      <c r="Y4123" s="16">
        <v>45.222099999999998</v>
      </c>
      <c r="Z4123" s="16">
        <v>0.30930000000000002</v>
      </c>
      <c r="AA4123" s="16">
        <v>-0.78596549999999998</v>
      </c>
      <c r="AB4123" s="16">
        <v>0.3</v>
      </c>
      <c r="AC4123" s="16">
        <v>8.67</v>
      </c>
      <c r="AD4123" s="16">
        <v>47.4</v>
      </c>
      <c r="AE4123" s="16">
        <v>45.229399999999998</v>
      </c>
      <c r="AF4123" s="16">
        <v>1.2503</v>
      </c>
      <c r="AG4123" s="16">
        <v>345835</v>
      </c>
      <c r="AH4123" s="16">
        <v>0.63705000000000001</v>
      </c>
      <c r="AI4123" s="16">
        <v>100</v>
      </c>
      <c r="AJ4123" s="16">
        <v>100</v>
      </c>
      <c r="AK4123" s="16">
        <v>1.5443</v>
      </c>
      <c r="AL4123" s="16">
        <v>1.3653</v>
      </c>
      <c r="AM4123" s="16">
        <v>1.3182</v>
      </c>
      <c r="AN4123" s="16">
        <v>1.1131</v>
      </c>
      <c r="AO4123" s="16">
        <v>1.3253999999999999</v>
      </c>
      <c r="AP4123" s="16">
        <v>1.1177999999999999</v>
      </c>
      <c r="AR4123" s="16">
        <f t="shared" si="159"/>
        <v>1</v>
      </c>
      <c r="AS4123" s="5">
        <f t="shared" si="158"/>
        <v>3.7765999999999966E-2</v>
      </c>
    </row>
    <row r="4124" spans="1:45" x14ac:dyDescent="0.25">
      <c r="A4124" s="16" t="s">
        <v>405</v>
      </c>
      <c r="B4124" s="16" t="s">
        <v>171</v>
      </c>
      <c r="C4124" s="16" t="s">
        <v>206</v>
      </c>
      <c r="D4124" s="16">
        <v>1995</v>
      </c>
      <c r="E4124" s="16" t="s">
        <v>4739</v>
      </c>
      <c r="F4124" s="16" t="s">
        <v>594</v>
      </c>
      <c r="G4124" s="10">
        <v>32917.699999999997</v>
      </c>
      <c r="H4124" s="73">
        <v>10.401770000000001</v>
      </c>
      <c r="I4124" s="16" t="s">
        <v>6700</v>
      </c>
      <c r="J4124" s="71">
        <v>0</v>
      </c>
      <c r="K4124" s="71">
        <v>1</v>
      </c>
      <c r="L4124" s="16">
        <v>1.330881</v>
      </c>
      <c r="M4124" s="16">
        <v>-0.175178</v>
      </c>
      <c r="N4124" s="16">
        <v>0.40288220000000002</v>
      </c>
      <c r="O4124" s="16">
        <v>0.35628779999999999</v>
      </c>
      <c r="P4124" s="16">
        <v>0.91405239999999999</v>
      </c>
      <c r="Q4124" s="16">
        <v>1.4853270000000001</v>
      </c>
      <c r="R4124" s="16">
        <v>0.70109999999999995</v>
      </c>
      <c r="S4124" s="16">
        <v>3.4599999999999999E-2</v>
      </c>
      <c r="T4124" s="16">
        <v>0</v>
      </c>
      <c r="U4124" s="16">
        <v>2.2383999999999999</v>
      </c>
      <c r="V4124" s="16">
        <v>39.950000000000003</v>
      </c>
      <c r="W4124" s="16">
        <v>7.5549999999999997</v>
      </c>
      <c r="X4124" s="16">
        <v>444.87099999999998</v>
      </c>
      <c r="Y4124" s="16">
        <v>46.4756</v>
      </c>
      <c r="Z4124" s="16">
        <v>0.312</v>
      </c>
      <c r="AA4124" s="16">
        <v>-0.78208169999999999</v>
      </c>
      <c r="AB4124" s="16">
        <v>0.3</v>
      </c>
      <c r="AC4124" s="16">
        <v>8.67</v>
      </c>
      <c r="AD4124" s="16">
        <v>47.3</v>
      </c>
      <c r="AE4124" s="16">
        <v>46.661099999999998</v>
      </c>
      <c r="AF4124" s="16">
        <v>4.4241999999999999</v>
      </c>
      <c r="AG4124" s="16">
        <v>372544</v>
      </c>
      <c r="AH4124" s="16">
        <v>0.63019999999999998</v>
      </c>
      <c r="AI4124" s="16">
        <v>100</v>
      </c>
      <c r="AJ4124" s="16">
        <v>100</v>
      </c>
      <c r="AK4124" s="16">
        <v>1.5314000000000001</v>
      </c>
      <c r="AL4124" s="16">
        <v>1.3604000000000001</v>
      </c>
      <c r="AM4124" s="16">
        <v>1.3314999999999999</v>
      </c>
      <c r="AN4124" s="16">
        <v>1.1281000000000001</v>
      </c>
      <c r="AO4124" s="16">
        <v>1.3248</v>
      </c>
      <c r="AP4124" s="16">
        <v>1.1321000000000001</v>
      </c>
      <c r="AR4124" s="16">
        <f t="shared" si="159"/>
        <v>1</v>
      </c>
      <c r="AS4124" s="5">
        <f t="shared" si="158"/>
        <v>5.3090000000000082E-2</v>
      </c>
    </row>
    <row r="4125" spans="1:45" x14ac:dyDescent="0.25">
      <c r="A4125" s="16" t="s">
        <v>405</v>
      </c>
      <c r="B4125" s="16" t="s">
        <v>171</v>
      </c>
      <c r="C4125" s="16" t="s">
        <v>206</v>
      </c>
      <c r="D4125" s="16">
        <v>1996</v>
      </c>
      <c r="E4125" s="16" t="s">
        <v>4740</v>
      </c>
      <c r="F4125" s="16" t="s">
        <v>594</v>
      </c>
      <c r="G4125" s="10">
        <v>34175.300000000003</v>
      </c>
      <c r="H4125" s="73">
        <v>10.439260000000001</v>
      </c>
      <c r="I4125" s="16" t="s">
        <v>6700</v>
      </c>
      <c r="J4125" s="71">
        <v>0</v>
      </c>
      <c r="K4125" s="71">
        <v>1</v>
      </c>
      <c r="L4125" s="16">
        <v>1.4868840000000001</v>
      </c>
      <c r="M4125" s="16">
        <v>-6.0675800000000002E-2</v>
      </c>
      <c r="N4125" s="16">
        <v>0.46434009999999998</v>
      </c>
      <c r="O4125" s="16">
        <v>0.4389689</v>
      </c>
      <c r="P4125" s="16">
        <v>0.98795549999999999</v>
      </c>
      <c r="Q4125" s="16">
        <v>1.5003329999999999</v>
      </c>
      <c r="R4125" s="16">
        <v>0.89290000000000003</v>
      </c>
      <c r="S4125" s="16">
        <v>3.7199999999999997E-2</v>
      </c>
      <c r="T4125" s="16">
        <v>0</v>
      </c>
      <c r="U4125" s="16">
        <v>2.2644000000000002</v>
      </c>
      <c r="V4125" s="16">
        <v>41.398000000000003</v>
      </c>
      <c r="W4125" s="16">
        <v>7.7329999999999997</v>
      </c>
      <c r="X4125" s="16">
        <v>447.51499999999999</v>
      </c>
      <c r="Y4125" s="16">
        <v>47.729100000000003</v>
      </c>
      <c r="Z4125" s="16">
        <v>0.34250000000000003</v>
      </c>
      <c r="AA4125" s="16">
        <v>-0.7781979</v>
      </c>
      <c r="AB4125" s="16">
        <v>0.3</v>
      </c>
      <c r="AC4125" s="16">
        <v>8.67</v>
      </c>
      <c r="AD4125" s="16">
        <v>47.2</v>
      </c>
      <c r="AE4125" s="16">
        <v>48.174999999999997</v>
      </c>
      <c r="AF4125" s="16">
        <v>8.5383999999999993</v>
      </c>
      <c r="AG4125" s="16">
        <v>450937</v>
      </c>
      <c r="AH4125" s="16">
        <v>0.63490000000000002</v>
      </c>
      <c r="AI4125" s="16">
        <v>100</v>
      </c>
      <c r="AJ4125" s="16">
        <v>100</v>
      </c>
      <c r="AK4125" s="16">
        <v>1.5409999999999999</v>
      </c>
      <c r="AL4125" s="16">
        <v>1.3594999999999999</v>
      </c>
      <c r="AM4125" s="16">
        <v>1.4375</v>
      </c>
      <c r="AN4125" s="16">
        <v>1.1034999999999999</v>
      </c>
      <c r="AO4125" s="16">
        <v>1.2423999999999999</v>
      </c>
      <c r="AP4125" s="16">
        <v>1.2041999999999999</v>
      </c>
      <c r="AR4125" s="16">
        <f t="shared" si="159"/>
        <v>1</v>
      </c>
      <c r="AS4125" s="5">
        <f t="shared" si="158"/>
        <v>0.15600300000000011</v>
      </c>
    </row>
    <row r="4126" spans="1:45" x14ac:dyDescent="0.25">
      <c r="A4126" s="16" t="s">
        <v>405</v>
      </c>
      <c r="B4126" s="16" t="s">
        <v>171</v>
      </c>
      <c r="C4126" s="16" t="s">
        <v>206</v>
      </c>
      <c r="D4126" s="16">
        <v>1997</v>
      </c>
      <c r="E4126" s="16" t="s">
        <v>4741</v>
      </c>
      <c r="F4126" s="16" t="s">
        <v>594</v>
      </c>
      <c r="G4126" s="10">
        <v>37293.4</v>
      </c>
      <c r="H4126" s="73">
        <v>10.52657</v>
      </c>
      <c r="I4126" s="16" t="s">
        <v>6700</v>
      </c>
      <c r="J4126" s="71">
        <v>0</v>
      </c>
      <c r="K4126" s="71">
        <v>1</v>
      </c>
      <c r="L4126" s="16">
        <v>1.655421</v>
      </c>
      <c r="M4126" s="16">
        <v>-2.3392E-3</v>
      </c>
      <c r="N4126" s="16">
        <v>0.64215710000000004</v>
      </c>
      <c r="O4126" s="16">
        <v>0.55721430000000005</v>
      </c>
      <c r="P4126" s="16">
        <v>1.0027729999999999</v>
      </c>
      <c r="Q4126" s="16">
        <v>1.5063820000000001</v>
      </c>
      <c r="R4126" s="16">
        <v>0.98960000000000004</v>
      </c>
      <c r="S4126" s="16">
        <v>3.6700000000000003E-2</v>
      </c>
      <c r="T4126" s="16">
        <v>8.0000000000000004E-4</v>
      </c>
      <c r="U4126" s="16">
        <v>3.7132999999999998</v>
      </c>
      <c r="V4126" s="16">
        <v>42.845999999999997</v>
      </c>
      <c r="W4126" s="16">
        <v>8.0500000000000007</v>
      </c>
      <c r="X4126" s="16">
        <v>443.63</v>
      </c>
      <c r="Y4126" s="16">
        <v>48.982700000000001</v>
      </c>
      <c r="Z4126" s="16">
        <v>0.38919999999999999</v>
      </c>
      <c r="AA4126" s="16">
        <v>-0.78984920000000003</v>
      </c>
      <c r="AB4126" s="16">
        <v>0.3</v>
      </c>
      <c r="AC4126" s="16">
        <v>8.67</v>
      </c>
      <c r="AD4126" s="16">
        <v>47.5</v>
      </c>
      <c r="AE4126" s="16">
        <v>49.898600000000002</v>
      </c>
      <c r="AF4126" s="16">
        <v>13.4467</v>
      </c>
      <c r="AG4126" s="16">
        <v>402446</v>
      </c>
      <c r="AH4126" s="16">
        <v>0.64090000000000003</v>
      </c>
      <c r="AI4126" s="16">
        <v>100</v>
      </c>
      <c r="AJ4126" s="16">
        <v>100</v>
      </c>
      <c r="AK4126" s="16">
        <v>1.5198</v>
      </c>
      <c r="AL4126" s="16">
        <v>1.3697999999999999</v>
      </c>
      <c r="AM4126" s="16">
        <v>1.4361999999999999</v>
      </c>
      <c r="AN4126" s="16">
        <v>1.1072</v>
      </c>
      <c r="AO4126" s="16">
        <v>1.2503</v>
      </c>
      <c r="AP4126" s="16">
        <v>1.2388999999999999</v>
      </c>
      <c r="AR4126" s="16">
        <f t="shared" si="159"/>
        <v>1</v>
      </c>
      <c r="AS4126" s="5">
        <f t="shared" si="158"/>
        <v>0.16853699999999994</v>
      </c>
    </row>
    <row r="4127" spans="1:45" x14ac:dyDescent="0.25">
      <c r="A4127" s="16" t="s">
        <v>405</v>
      </c>
      <c r="B4127" s="16" t="s">
        <v>171</v>
      </c>
      <c r="C4127" s="16" t="s">
        <v>206</v>
      </c>
      <c r="D4127" s="16">
        <v>1998</v>
      </c>
      <c r="E4127" s="16" t="s">
        <v>4742</v>
      </c>
      <c r="F4127" s="16" t="s">
        <v>594</v>
      </c>
      <c r="G4127" s="10">
        <v>38595.800000000003</v>
      </c>
      <c r="H4127" s="73">
        <v>10.5609</v>
      </c>
      <c r="I4127" s="16" t="s">
        <v>6700</v>
      </c>
      <c r="J4127" s="71">
        <v>0</v>
      </c>
      <c r="K4127" s="71">
        <v>1</v>
      </c>
      <c r="L4127" s="16">
        <v>1.5691059999999999</v>
      </c>
      <c r="M4127" s="16">
        <v>-0.12798229999999999</v>
      </c>
      <c r="N4127" s="16">
        <v>0.5497493</v>
      </c>
      <c r="O4127" s="16">
        <v>0.47620499999999999</v>
      </c>
      <c r="P4127" s="16">
        <v>1.0973109999999999</v>
      </c>
      <c r="Q4127" s="16">
        <v>1.5123979999999999</v>
      </c>
      <c r="R4127" s="16">
        <v>0.7661</v>
      </c>
      <c r="S4127" s="16">
        <v>3.7699999999999997E-2</v>
      </c>
      <c r="T4127" s="16">
        <v>0</v>
      </c>
      <c r="U4127" s="16">
        <v>2.3165</v>
      </c>
      <c r="V4127" s="16">
        <v>44.293999999999997</v>
      </c>
      <c r="W4127" s="16">
        <v>8.49</v>
      </c>
      <c r="X4127" s="16">
        <v>443.13299999999998</v>
      </c>
      <c r="Y4127" s="16">
        <v>50.236199999999997</v>
      </c>
      <c r="Z4127" s="16">
        <v>0.33</v>
      </c>
      <c r="AA4127" s="16">
        <v>-0.79761680000000001</v>
      </c>
      <c r="AB4127" s="16">
        <v>0.3</v>
      </c>
      <c r="AC4127" s="16">
        <v>8.67</v>
      </c>
      <c r="AD4127" s="16">
        <v>47.7</v>
      </c>
      <c r="AE4127" s="16">
        <v>51.640300000000003</v>
      </c>
      <c r="AF4127" s="16">
        <v>22.127300000000002</v>
      </c>
      <c r="AG4127" s="16">
        <v>477357</v>
      </c>
      <c r="AH4127" s="16">
        <v>0.65880000000000005</v>
      </c>
      <c r="AI4127" s="16">
        <v>100</v>
      </c>
      <c r="AJ4127" s="16">
        <v>100</v>
      </c>
      <c r="AK4127" s="16">
        <v>1.4985999999999999</v>
      </c>
      <c r="AL4127" s="16">
        <v>1.3801000000000001</v>
      </c>
      <c r="AM4127" s="16">
        <v>1.4348000000000001</v>
      </c>
      <c r="AN4127" s="16">
        <v>1.1108</v>
      </c>
      <c r="AO4127" s="16">
        <v>1.2582</v>
      </c>
      <c r="AP4127" s="16">
        <v>1.2736000000000001</v>
      </c>
      <c r="AR4127" s="16">
        <f t="shared" si="159"/>
        <v>1</v>
      </c>
      <c r="AS4127" s="5">
        <f t="shared" si="158"/>
        <v>-8.6315000000000142E-2</v>
      </c>
    </row>
    <row r="4128" spans="1:45" x14ac:dyDescent="0.25">
      <c r="A4128" s="16" t="s">
        <v>405</v>
      </c>
      <c r="B4128" s="16" t="s">
        <v>171</v>
      </c>
      <c r="C4128" s="16" t="s">
        <v>206</v>
      </c>
      <c r="D4128" s="16">
        <v>1999</v>
      </c>
      <c r="E4128" s="16" t="s">
        <v>4743</v>
      </c>
      <c r="F4128" s="16" t="s">
        <v>594</v>
      </c>
      <c r="G4128" s="10">
        <v>40035.599999999999</v>
      </c>
      <c r="H4128" s="73">
        <v>10.597519999999999</v>
      </c>
      <c r="I4128" s="16" t="s">
        <v>6700</v>
      </c>
      <c r="J4128" s="71">
        <v>0</v>
      </c>
      <c r="K4128" s="71">
        <v>1</v>
      </c>
      <c r="L4128" s="16">
        <v>1.598061</v>
      </c>
      <c r="M4128" s="16">
        <v>-0.1573271</v>
      </c>
      <c r="N4128" s="16">
        <v>0.60944690000000001</v>
      </c>
      <c r="O4128" s="16">
        <v>0.51763049999999999</v>
      </c>
      <c r="P4128" s="16">
        <v>1.0872790000000001</v>
      </c>
      <c r="Q4128" s="16">
        <v>1.513801</v>
      </c>
      <c r="R4128" s="16">
        <v>0.68779999999999997</v>
      </c>
      <c r="S4128" s="16">
        <v>4.0500000000000001E-2</v>
      </c>
      <c r="T4128" s="16">
        <v>2.9999999999999997E-4</v>
      </c>
      <c r="U4128" s="16">
        <v>2.3424999999999998</v>
      </c>
      <c r="V4128" s="16">
        <v>45.741999999999997</v>
      </c>
      <c r="W4128" s="16">
        <v>8.93</v>
      </c>
      <c r="X4128" s="16">
        <v>443.02600000000001</v>
      </c>
      <c r="Y4128" s="16">
        <v>51.489699999999999</v>
      </c>
      <c r="Z4128" s="16">
        <v>0.33560000000000001</v>
      </c>
      <c r="AA4128" s="16">
        <v>-0.80926810000000005</v>
      </c>
      <c r="AB4128" s="16">
        <v>0.3</v>
      </c>
      <c r="AC4128" s="16">
        <v>8.67</v>
      </c>
      <c r="AD4128" s="16">
        <v>48</v>
      </c>
      <c r="AE4128" s="16">
        <v>52.442100000000003</v>
      </c>
      <c r="AF4128" s="16">
        <v>32.145299999999999</v>
      </c>
      <c r="AG4128" s="16">
        <v>371399</v>
      </c>
      <c r="AH4128" s="16">
        <v>0.66685000000000005</v>
      </c>
      <c r="AI4128" s="16">
        <v>100</v>
      </c>
      <c r="AJ4128" s="16">
        <v>100</v>
      </c>
      <c r="AK4128" s="16">
        <v>1.5</v>
      </c>
      <c r="AL4128" s="16">
        <v>1.3825000000000001</v>
      </c>
      <c r="AM4128" s="16">
        <v>1.4225000000000001</v>
      </c>
      <c r="AN4128" s="16">
        <v>1.1060000000000001</v>
      </c>
      <c r="AO4128" s="16">
        <v>1.2455000000000001</v>
      </c>
      <c r="AP4128" s="16">
        <v>1.3067</v>
      </c>
      <c r="AR4128" s="16">
        <f t="shared" si="159"/>
        <v>1</v>
      </c>
      <c r="AS4128" s="5">
        <f t="shared" si="158"/>
        <v>2.8955000000000064E-2</v>
      </c>
    </row>
    <row r="4129" spans="1:45" x14ac:dyDescent="0.25">
      <c r="A4129" s="16" t="s">
        <v>405</v>
      </c>
      <c r="B4129" s="16" t="s">
        <v>171</v>
      </c>
      <c r="C4129" s="16" t="s">
        <v>206</v>
      </c>
      <c r="D4129" s="16">
        <v>2000</v>
      </c>
      <c r="E4129" s="16" t="s">
        <v>4744</v>
      </c>
      <c r="F4129" s="16" t="s">
        <v>594</v>
      </c>
      <c r="G4129" s="10">
        <v>39870.5</v>
      </c>
      <c r="H4129" s="73">
        <v>10.593389999999999</v>
      </c>
      <c r="J4129" s="71">
        <v>0</v>
      </c>
      <c r="K4129" s="71">
        <v>1</v>
      </c>
      <c r="L4129" s="16">
        <v>1.7078899999999999</v>
      </c>
      <c r="M4129" s="16">
        <v>-7.3882199999999995E-2</v>
      </c>
      <c r="N4129" s="16">
        <v>0.69131469999999995</v>
      </c>
      <c r="O4129" s="16">
        <v>0.58258089999999996</v>
      </c>
      <c r="P4129" s="16">
        <v>1.101559</v>
      </c>
      <c r="Q4129" s="16">
        <v>1.5152220000000001</v>
      </c>
      <c r="R4129" s="16">
        <v>0.79179999999999995</v>
      </c>
      <c r="S4129" s="16">
        <v>4.4600000000000001E-2</v>
      </c>
      <c r="T4129" s="16">
        <v>1.5E-3</v>
      </c>
      <c r="U4129" s="16">
        <v>2.3685999999999998</v>
      </c>
      <c r="V4129" s="16">
        <v>47.19</v>
      </c>
      <c r="W4129" s="16">
        <v>9.3699999999999992</v>
      </c>
      <c r="X4129" s="16">
        <v>446.39299999999997</v>
      </c>
      <c r="Y4129" s="16">
        <v>52.743200000000002</v>
      </c>
      <c r="Z4129" s="16">
        <v>0.35520000000000002</v>
      </c>
      <c r="AA4129" s="16">
        <v>-0.81315179999999998</v>
      </c>
      <c r="AB4129" s="16">
        <v>0.3</v>
      </c>
      <c r="AC4129" s="16">
        <v>8.67</v>
      </c>
      <c r="AD4129" s="16">
        <v>48.1</v>
      </c>
      <c r="AE4129" s="16">
        <v>52.317300000000003</v>
      </c>
      <c r="AF4129" s="16">
        <v>35.999000000000002</v>
      </c>
      <c r="AG4129" s="16">
        <v>374227</v>
      </c>
      <c r="AH4129" s="16">
        <v>0.67335</v>
      </c>
      <c r="AI4129" s="16">
        <v>100</v>
      </c>
      <c r="AJ4129" s="16">
        <v>100</v>
      </c>
      <c r="AK4129" s="16">
        <v>1.5014000000000001</v>
      </c>
      <c r="AL4129" s="16">
        <v>1.3849</v>
      </c>
      <c r="AM4129" s="16">
        <v>1.4101999999999999</v>
      </c>
      <c r="AN4129" s="16">
        <v>1.1012</v>
      </c>
      <c r="AO4129" s="16">
        <v>1.2327999999999999</v>
      </c>
      <c r="AP4129" s="16">
        <v>1.3399000000000001</v>
      </c>
      <c r="AR4129" s="16">
        <f t="shared" si="159"/>
        <v>1</v>
      </c>
      <c r="AS4129" s="5">
        <f t="shared" si="158"/>
        <v>0.10982899999999995</v>
      </c>
    </row>
    <row r="4130" spans="1:45" x14ac:dyDescent="0.25">
      <c r="A4130" s="16" t="s">
        <v>405</v>
      </c>
      <c r="B4130" s="16" t="s">
        <v>171</v>
      </c>
      <c r="C4130" s="16" t="s">
        <v>206</v>
      </c>
      <c r="D4130" s="16">
        <v>2001</v>
      </c>
      <c r="E4130" s="16" t="s">
        <v>4745</v>
      </c>
      <c r="F4130" s="16" t="s">
        <v>594</v>
      </c>
      <c r="G4130" s="10">
        <v>41064.199999999997</v>
      </c>
      <c r="H4130" s="73">
        <v>10.62289</v>
      </c>
      <c r="J4130" s="71">
        <v>0</v>
      </c>
      <c r="K4130" s="71">
        <v>1</v>
      </c>
      <c r="L4130" s="16">
        <v>1.770297</v>
      </c>
      <c r="M4130" s="16">
        <v>2.6347200000000001E-2</v>
      </c>
      <c r="N4130" s="16">
        <v>0.73961290000000002</v>
      </c>
      <c r="O4130" s="16">
        <v>0.55663499999999999</v>
      </c>
      <c r="P4130" s="16">
        <v>1.123429</v>
      </c>
      <c r="Q4130" s="16">
        <v>1.5138259999999999</v>
      </c>
      <c r="R4130" s="16">
        <v>0.91469999999999996</v>
      </c>
      <c r="S4130" s="16">
        <v>4.7699999999999999E-2</v>
      </c>
      <c r="T4130" s="16">
        <v>3.8E-3</v>
      </c>
      <c r="U4130" s="16">
        <v>2.3946000000000001</v>
      </c>
      <c r="V4130" s="16">
        <v>48.008000000000003</v>
      </c>
      <c r="W4130" s="16">
        <v>9.6760000000000002</v>
      </c>
      <c r="X4130" s="16">
        <v>447.88799999999998</v>
      </c>
      <c r="Y4130" s="16">
        <v>53.9968</v>
      </c>
      <c r="Z4130" s="16">
        <v>0.32969999999999999</v>
      </c>
      <c r="AA4130" s="16">
        <v>-0.79761680000000001</v>
      </c>
      <c r="AB4130" s="16">
        <v>0.3</v>
      </c>
      <c r="AC4130" s="16">
        <v>8.67</v>
      </c>
      <c r="AD4130" s="16">
        <v>47.7</v>
      </c>
      <c r="AE4130" s="16">
        <v>50.742600000000003</v>
      </c>
      <c r="AF4130" s="16">
        <v>43.277900000000002</v>
      </c>
      <c r="AG4130" s="16">
        <v>413793</v>
      </c>
      <c r="AH4130" s="16">
        <v>0.67320000000000002</v>
      </c>
      <c r="AI4130" s="16">
        <v>100</v>
      </c>
      <c r="AJ4130" s="16">
        <v>100</v>
      </c>
      <c r="AK4130" s="16">
        <v>1.4443999999999999</v>
      </c>
      <c r="AL4130" s="16">
        <v>1.3421000000000001</v>
      </c>
      <c r="AM4130" s="16">
        <v>1.3924000000000001</v>
      </c>
      <c r="AN4130" s="16">
        <v>1.1561999999999999</v>
      </c>
      <c r="AO4130" s="16">
        <v>1.3245</v>
      </c>
      <c r="AP4130" s="16">
        <v>1.3075000000000001</v>
      </c>
      <c r="AR4130" s="16">
        <f t="shared" si="159"/>
        <v>1</v>
      </c>
      <c r="AS4130" s="5">
        <f t="shared" si="158"/>
        <v>6.2407000000000101E-2</v>
      </c>
    </row>
    <row r="4131" spans="1:45" x14ac:dyDescent="0.25">
      <c r="A4131" s="16" t="s">
        <v>405</v>
      </c>
      <c r="B4131" s="16" t="s">
        <v>171</v>
      </c>
      <c r="C4131" s="16" t="s">
        <v>206</v>
      </c>
      <c r="D4131" s="16">
        <v>2002</v>
      </c>
      <c r="E4131" s="16" t="s">
        <v>4746</v>
      </c>
      <c r="F4131" s="16" t="s">
        <v>594</v>
      </c>
      <c r="G4131" s="10">
        <v>42013.8</v>
      </c>
      <c r="H4131" s="73">
        <v>10.64575</v>
      </c>
      <c r="J4131" s="71">
        <v>0</v>
      </c>
      <c r="K4131" s="71">
        <v>1</v>
      </c>
      <c r="L4131" s="16">
        <v>1.7767930000000001</v>
      </c>
      <c r="M4131" s="16">
        <v>2.2300799999999999E-2</v>
      </c>
      <c r="N4131" s="16">
        <v>0.7085745</v>
      </c>
      <c r="O4131" s="16">
        <v>0.57701270000000005</v>
      </c>
      <c r="P4131" s="16">
        <v>1.1517630000000001</v>
      </c>
      <c r="Q4131" s="16">
        <v>1.512446</v>
      </c>
      <c r="R4131" s="16">
        <v>0.94810000000000005</v>
      </c>
      <c r="S4131" s="16">
        <v>4.5999999999999999E-2</v>
      </c>
      <c r="T4131" s="16">
        <v>2.0999999999999999E-3</v>
      </c>
      <c r="U4131" s="16">
        <v>1.6968000000000001</v>
      </c>
      <c r="V4131" s="16">
        <v>48.826000000000001</v>
      </c>
      <c r="W4131" s="16">
        <v>9.9819999999999993</v>
      </c>
      <c r="X4131" s="16">
        <v>448.87799999999999</v>
      </c>
      <c r="Y4131" s="16">
        <v>55.150100000000002</v>
      </c>
      <c r="Z4131" s="16">
        <v>0.32590000000000002</v>
      </c>
      <c r="AA4131" s="16">
        <v>-0.80538430000000005</v>
      </c>
      <c r="AB4131" s="16">
        <v>0.3</v>
      </c>
      <c r="AC4131" s="16">
        <v>8.67</v>
      </c>
      <c r="AD4131" s="16">
        <v>47.9</v>
      </c>
      <c r="AE4131" s="16">
        <v>48.747199999999999</v>
      </c>
      <c r="AF4131" s="16">
        <v>45.7712</v>
      </c>
      <c r="AG4131" s="16">
        <v>502285</v>
      </c>
      <c r="AH4131" s="16">
        <v>0.67620000000000002</v>
      </c>
      <c r="AI4131" s="16">
        <v>100</v>
      </c>
      <c r="AJ4131" s="16">
        <v>100</v>
      </c>
      <c r="AK4131" s="16">
        <v>1.3874</v>
      </c>
      <c r="AL4131" s="16">
        <v>1.2992999999999999</v>
      </c>
      <c r="AM4131" s="16">
        <v>1.3746</v>
      </c>
      <c r="AN4131" s="16">
        <v>1.2113</v>
      </c>
      <c r="AO4131" s="16">
        <v>1.4160999999999999</v>
      </c>
      <c r="AP4131" s="16">
        <v>1.2751999999999999</v>
      </c>
      <c r="AR4131" s="16">
        <f t="shared" si="159"/>
        <v>1</v>
      </c>
      <c r="AS4131" s="5">
        <f t="shared" si="158"/>
        <v>6.4960000000000573E-3</v>
      </c>
    </row>
    <row r="4132" spans="1:45" x14ac:dyDescent="0.25">
      <c r="A4132" s="16" t="s">
        <v>405</v>
      </c>
      <c r="B4132" s="16" t="s">
        <v>171</v>
      </c>
      <c r="C4132" s="16" t="s">
        <v>206</v>
      </c>
      <c r="D4132" s="16">
        <v>2003</v>
      </c>
      <c r="E4132" s="16" t="s">
        <v>4747</v>
      </c>
      <c r="F4132" s="16" t="s">
        <v>594</v>
      </c>
      <c r="G4132" s="10">
        <v>45050.6</v>
      </c>
      <c r="H4132" s="73">
        <v>10.715540000000001</v>
      </c>
      <c r="J4132" s="71">
        <v>0</v>
      </c>
      <c r="K4132" s="71">
        <v>1</v>
      </c>
      <c r="L4132" s="16">
        <v>1.895597</v>
      </c>
      <c r="M4132" s="16">
        <v>4.42298E-2</v>
      </c>
      <c r="N4132" s="16">
        <v>0.83875069999999996</v>
      </c>
      <c r="O4132" s="16">
        <v>0.65049690000000004</v>
      </c>
      <c r="P4132" s="16">
        <v>1.2162310000000001</v>
      </c>
      <c r="Q4132" s="16">
        <v>1.483007</v>
      </c>
      <c r="R4132" s="16">
        <v>0.92190000000000005</v>
      </c>
      <c r="S4132" s="16">
        <v>4.7199999999999999E-2</v>
      </c>
      <c r="T4132" s="16">
        <v>5.4999999999999997E-3</v>
      </c>
      <c r="U4132" s="16">
        <v>2.4466000000000001</v>
      </c>
      <c r="V4132" s="16">
        <v>49.643999999999998</v>
      </c>
      <c r="W4132" s="16">
        <v>10.288</v>
      </c>
      <c r="X4132" s="16">
        <v>451.27600000000001</v>
      </c>
      <c r="Y4132" s="16">
        <v>56.026299999999999</v>
      </c>
      <c r="Z4132" s="16">
        <v>0.35299999999999998</v>
      </c>
      <c r="AA4132" s="16">
        <v>-0.81703559999999997</v>
      </c>
      <c r="AB4132" s="16">
        <v>0.3</v>
      </c>
      <c r="AC4132" s="16">
        <v>8.67</v>
      </c>
      <c r="AD4132" s="16">
        <v>48.2</v>
      </c>
      <c r="AE4132" s="16">
        <v>46.496000000000002</v>
      </c>
      <c r="AF4132" s="16">
        <v>68.602500000000006</v>
      </c>
      <c r="AG4132" s="16">
        <v>551298</v>
      </c>
      <c r="AH4132" s="16">
        <v>0.67490000000000006</v>
      </c>
      <c r="AI4132" s="16">
        <v>100</v>
      </c>
      <c r="AJ4132" s="16">
        <v>100</v>
      </c>
      <c r="AK4132" s="16">
        <v>1.3026</v>
      </c>
      <c r="AL4132" s="16">
        <v>1.3165</v>
      </c>
      <c r="AM4132" s="16">
        <v>1.3012999999999999</v>
      </c>
      <c r="AN4132" s="16">
        <v>1.4579</v>
      </c>
      <c r="AO4132" s="16">
        <v>1.3889</v>
      </c>
      <c r="AP4132" s="16">
        <v>1.0681</v>
      </c>
      <c r="AR4132" s="16">
        <f t="shared" si="159"/>
        <v>1</v>
      </c>
      <c r="AS4132" s="5">
        <f t="shared" si="158"/>
        <v>0.11880399999999991</v>
      </c>
    </row>
    <row r="4133" spans="1:45" x14ac:dyDescent="0.25">
      <c r="A4133" s="16" t="s">
        <v>405</v>
      </c>
      <c r="B4133" s="16" t="s">
        <v>171</v>
      </c>
      <c r="C4133" s="16" t="s">
        <v>206</v>
      </c>
      <c r="D4133" s="16">
        <v>2004</v>
      </c>
      <c r="E4133" s="16" t="s">
        <v>4748</v>
      </c>
      <c r="F4133" s="16" t="s">
        <v>594</v>
      </c>
      <c r="G4133" s="10">
        <v>46730.7</v>
      </c>
      <c r="H4133" s="73">
        <v>10.75216</v>
      </c>
      <c r="J4133" s="71">
        <v>0</v>
      </c>
      <c r="K4133" s="71">
        <v>1</v>
      </c>
      <c r="L4133" s="16">
        <v>1.8601989999999999</v>
      </c>
      <c r="M4133" s="16">
        <v>-5.8009999999999999E-2</v>
      </c>
      <c r="N4133" s="16">
        <v>0.77591359999999998</v>
      </c>
      <c r="O4133" s="16">
        <v>0.70698000000000005</v>
      </c>
      <c r="P4133" s="16">
        <v>1.208172</v>
      </c>
      <c r="Q4133" s="16">
        <v>1.516521</v>
      </c>
      <c r="R4133" s="16">
        <v>0.8639</v>
      </c>
      <c r="S4133" s="16">
        <v>3.7900000000000003E-2</v>
      </c>
      <c r="T4133" s="16">
        <v>1.6999999999999999E-3</v>
      </c>
      <c r="U4133" s="16">
        <v>1.5325</v>
      </c>
      <c r="V4133" s="16">
        <v>50.462000000000003</v>
      </c>
      <c r="W4133" s="16">
        <v>10.593999999999999</v>
      </c>
      <c r="X4133" s="16">
        <v>450.84699999999998</v>
      </c>
      <c r="Y4133" s="16">
        <v>56.864699999999999</v>
      </c>
      <c r="Z4133" s="16">
        <v>0.37780000000000002</v>
      </c>
      <c r="AA4133" s="16">
        <v>-0.79373289999999996</v>
      </c>
      <c r="AB4133" s="16">
        <v>0.3</v>
      </c>
      <c r="AC4133" s="16">
        <v>8.67</v>
      </c>
      <c r="AD4133" s="16">
        <v>47.6</v>
      </c>
      <c r="AE4133" s="16">
        <v>44.320799999999998</v>
      </c>
      <c r="AF4133" s="16">
        <v>73.8249</v>
      </c>
      <c r="AG4133" s="16">
        <v>555273</v>
      </c>
      <c r="AH4133" s="16">
        <v>0.67974999999999997</v>
      </c>
      <c r="AI4133" s="16">
        <v>100</v>
      </c>
      <c r="AJ4133" s="16">
        <v>100</v>
      </c>
      <c r="AK4133" s="16">
        <v>1.476</v>
      </c>
      <c r="AL4133" s="16">
        <v>1.1017999999999999</v>
      </c>
      <c r="AM4133" s="16">
        <v>1.4034</v>
      </c>
      <c r="AN4133" s="16">
        <v>1.4339</v>
      </c>
      <c r="AO4133" s="16">
        <v>1.3754999999999999</v>
      </c>
      <c r="AP4133" s="16">
        <v>1.2177</v>
      </c>
      <c r="AR4133" s="16">
        <f t="shared" si="159"/>
        <v>1</v>
      </c>
      <c r="AS4133" s="5">
        <f t="shared" si="158"/>
        <v>-3.5398000000000041E-2</v>
      </c>
    </row>
    <row r="4134" spans="1:45" x14ac:dyDescent="0.25">
      <c r="A4134" s="16" t="s">
        <v>405</v>
      </c>
      <c r="B4134" s="16" t="s">
        <v>171</v>
      </c>
      <c r="C4134" s="16" t="s">
        <v>206</v>
      </c>
      <c r="D4134" s="16">
        <v>2005</v>
      </c>
      <c r="E4134" s="16" t="s">
        <v>4749</v>
      </c>
      <c r="F4134" s="16" t="s">
        <v>594</v>
      </c>
      <c r="G4134" s="10">
        <v>48718.2</v>
      </c>
      <c r="H4134" s="73">
        <v>10.793810000000001</v>
      </c>
      <c r="J4134" s="71">
        <v>0</v>
      </c>
      <c r="K4134" s="71">
        <v>1</v>
      </c>
      <c r="L4134" s="16">
        <v>1.8413170000000001</v>
      </c>
      <c r="M4134" s="16">
        <v>-5.5796800000000001E-2</v>
      </c>
      <c r="N4134" s="16">
        <v>0.82625349999999997</v>
      </c>
      <c r="O4134" s="16">
        <v>0.70811809999999997</v>
      </c>
      <c r="P4134" s="16">
        <v>1.159608</v>
      </c>
      <c r="Q4134" s="16">
        <v>1.4695849999999999</v>
      </c>
      <c r="R4134" s="16">
        <v>0.85560000000000003</v>
      </c>
      <c r="S4134" s="16">
        <v>2.81E-2</v>
      </c>
      <c r="T4134" s="16">
        <v>6.4000000000000003E-3</v>
      </c>
      <c r="U4134" s="16">
        <v>1.6003000000000001</v>
      </c>
      <c r="V4134" s="16">
        <v>51.28</v>
      </c>
      <c r="W4134" s="16">
        <v>10.9</v>
      </c>
      <c r="X4134" s="16">
        <v>451.97300000000001</v>
      </c>
      <c r="Y4134" s="16">
        <v>54.784399999999998</v>
      </c>
      <c r="Z4134" s="16">
        <v>0.40450000000000003</v>
      </c>
      <c r="AA4134" s="16">
        <v>-0.78208169999999999</v>
      </c>
      <c r="AB4134" s="16">
        <v>0.3</v>
      </c>
      <c r="AC4134" s="16">
        <v>8.67</v>
      </c>
      <c r="AD4134" s="16">
        <v>47.3</v>
      </c>
      <c r="AE4134" s="16">
        <v>43.637900000000002</v>
      </c>
      <c r="AF4134" s="16">
        <v>79.484899999999996</v>
      </c>
      <c r="AG4134" s="16">
        <v>433856</v>
      </c>
      <c r="AH4134" s="16">
        <v>0.6915</v>
      </c>
      <c r="AI4134" s="16">
        <v>100</v>
      </c>
      <c r="AJ4134" s="16">
        <v>100</v>
      </c>
      <c r="AK4134" s="16">
        <v>1.4492</v>
      </c>
      <c r="AL4134" s="16">
        <v>1.2722</v>
      </c>
      <c r="AM4134" s="16">
        <v>1.2524999999999999</v>
      </c>
      <c r="AN4134" s="16">
        <v>1.4134</v>
      </c>
      <c r="AO4134" s="16">
        <v>1.3465</v>
      </c>
      <c r="AP4134" s="16">
        <v>1.0209999999999999</v>
      </c>
      <c r="AR4134" s="16">
        <f t="shared" si="159"/>
        <v>1</v>
      </c>
      <c r="AS4134" s="5">
        <f t="shared" si="158"/>
        <v>-1.8881999999999843E-2</v>
      </c>
    </row>
    <row r="4135" spans="1:45" x14ac:dyDescent="0.25">
      <c r="A4135" s="16" t="s">
        <v>405</v>
      </c>
      <c r="B4135" s="16" t="s">
        <v>171</v>
      </c>
      <c r="C4135" s="16" t="s">
        <v>206</v>
      </c>
      <c r="D4135" s="16">
        <v>2006</v>
      </c>
      <c r="E4135" s="16" t="s">
        <v>4750</v>
      </c>
      <c r="F4135" s="16" t="s">
        <v>594</v>
      </c>
      <c r="G4135" s="10">
        <v>49615.8</v>
      </c>
      <c r="H4135" s="73">
        <v>10.81207</v>
      </c>
      <c r="J4135" s="71">
        <v>0</v>
      </c>
      <c r="K4135" s="71">
        <v>1</v>
      </c>
      <c r="L4135" s="16">
        <v>1.939867</v>
      </c>
      <c r="M4135" s="16">
        <v>-0.13967350000000001</v>
      </c>
      <c r="N4135" s="16">
        <v>0.92184909999999998</v>
      </c>
      <c r="O4135" s="16">
        <v>0.87210540000000003</v>
      </c>
      <c r="P4135" s="16">
        <v>1.1843360000000001</v>
      </c>
      <c r="Q4135" s="16">
        <v>1.4809730000000001</v>
      </c>
      <c r="R4135" s="16">
        <v>0.79120000000000001</v>
      </c>
      <c r="S4135" s="16">
        <v>1.6199999999999999E-2</v>
      </c>
      <c r="T4135" s="16">
        <v>6.0000000000000001E-3</v>
      </c>
      <c r="U4135" s="16">
        <v>2.194</v>
      </c>
      <c r="V4135" s="16">
        <v>51.691000000000003</v>
      </c>
      <c r="W4135" s="16">
        <v>11.62</v>
      </c>
      <c r="X4135" s="16">
        <v>448.983</v>
      </c>
      <c r="Y4135" s="16">
        <v>60.073500000000003</v>
      </c>
      <c r="Z4135" s="16">
        <v>0.432</v>
      </c>
      <c r="AA4135" s="16">
        <v>-0.7781979</v>
      </c>
      <c r="AB4135" s="16">
        <v>0.3</v>
      </c>
      <c r="AC4135" s="16">
        <v>8.67</v>
      </c>
      <c r="AD4135" s="16">
        <v>47.2</v>
      </c>
      <c r="AE4135" s="16">
        <v>44.587600000000002</v>
      </c>
      <c r="AF4135" s="16">
        <v>84.277600000000007</v>
      </c>
      <c r="AG4135" s="16">
        <v>421496</v>
      </c>
      <c r="AH4135" s="16">
        <v>0.7016</v>
      </c>
      <c r="AI4135" s="16">
        <v>100</v>
      </c>
      <c r="AJ4135" s="16">
        <v>100</v>
      </c>
      <c r="AK4135" s="16">
        <v>1.3420000000000001</v>
      </c>
      <c r="AL4135" s="16">
        <v>1.2769999999999999</v>
      </c>
      <c r="AM4135" s="16">
        <v>1.5172000000000001</v>
      </c>
      <c r="AN4135" s="16">
        <v>1.3985000000000001</v>
      </c>
      <c r="AO4135" s="16">
        <v>1.3412999999999999</v>
      </c>
      <c r="AP4135" s="16">
        <v>0.93930000000000002</v>
      </c>
      <c r="AR4135" s="16">
        <f t="shared" si="159"/>
        <v>1</v>
      </c>
      <c r="AS4135" s="5">
        <f t="shared" si="158"/>
        <v>9.8549999999999915E-2</v>
      </c>
    </row>
    <row r="4136" spans="1:45" x14ac:dyDescent="0.25">
      <c r="A4136" s="16" t="s">
        <v>405</v>
      </c>
      <c r="B4136" s="16" t="s">
        <v>171</v>
      </c>
      <c r="C4136" s="16" t="s">
        <v>206</v>
      </c>
      <c r="D4136" s="16">
        <v>2007</v>
      </c>
      <c r="E4136" s="16" t="s">
        <v>4751</v>
      </c>
      <c r="F4136" s="16" t="s">
        <v>594</v>
      </c>
      <c r="G4136" s="10">
        <v>48638.400000000001</v>
      </c>
      <c r="H4136" s="73">
        <v>10.79217</v>
      </c>
      <c r="J4136" s="71">
        <v>0</v>
      </c>
      <c r="K4136" s="71">
        <v>1</v>
      </c>
      <c r="L4136" s="16">
        <v>2.027434</v>
      </c>
      <c r="M4136" s="16">
        <v>-0.1173473</v>
      </c>
      <c r="N4136" s="16">
        <v>0.9949846</v>
      </c>
      <c r="O4136" s="16">
        <v>0.92207470000000002</v>
      </c>
      <c r="P4136" s="16">
        <v>1.1874929999999999</v>
      </c>
      <c r="Q4136" s="16">
        <v>1.529466</v>
      </c>
      <c r="R4136" s="16">
        <v>0.80089999999999995</v>
      </c>
      <c r="S4136" s="16">
        <v>1.7500000000000002E-2</v>
      </c>
      <c r="T4136" s="16">
        <v>7.3000000000000001E-3</v>
      </c>
      <c r="U4136" s="16">
        <v>2.0739999999999998</v>
      </c>
      <c r="V4136" s="16">
        <v>52.101999999999997</v>
      </c>
      <c r="W4136" s="16">
        <v>12.34</v>
      </c>
      <c r="X4136" s="16">
        <v>454.23899999999998</v>
      </c>
      <c r="Y4136" s="16">
        <v>60.078899999999997</v>
      </c>
      <c r="Z4136" s="16">
        <v>0.46150000000000002</v>
      </c>
      <c r="AA4136" s="16">
        <v>-0.76266279999999997</v>
      </c>
      <c r="AB4136" s="16">
        <v>0.3</v>
      </c>
      <c r="AC4136" s="16">
        <v>8.67</v>
      </c>
      <c r="AD4136" s="16">
        <v>46.8</v>
      </c>
      <c r="AE4136" s="16">
        <v>45.703099999999999</v>
      </c>
      <c r="AF4136" s="16">
        <v>78.117199999999997</v>
      </c>
      <c r="AG4136" s="16">
        <v>416861</v>
      </c>
      <c r="AH4136" s="16">
        <v>0.72430000000000005</v>
      </c>
      <c r="AI4136" s="16">
        <v>100</v>
      </c>
      <c r="AJ4136" s="16">
        <v>100</v>
      </c>
      <c r="AK4136" s="16">
        <v>1.3216000000000001</v>
      </c>
      <c r="AL4136" s="16">
        <v>1.3008</v>
      </c>
      <c r="AM4136" s="16">
        <v>1.4976</v>
      </c>
      <c r="AN4136" s="16">
        <v>1.381</v>
      </c>
      <c r="AO4136" s="16">
        <v>1.3622000000000001</v>
      </c>
      <c r="AP4136" s="16">
        <v>1.2181</v>
      </c>
      <c r="AR4136" s="16">
        <f t="shared" si="159"/>
        <v>1</v>
      </c>
      <c r="AS4136" s="5">
        <f t="shared" si="158"/>
        <v>8.756699999999995E-2</v>
      </c>
    </row>
    <row r="4137" spans="1:45" x14ac:dyDescent="0.25">
      <c r="A4137" s="16" t="s">
        <v>405</v>
      </c>
      <c r="B4137" s="16" t="s">
        <v>171</v>
      </c>
      <c r="C4137" s="16" t="s">
        <v>206</v>
      </c>
      <c r="D4137" s="16">
        <v>2008</v>
      </c>
      <c r="E4137" s="16" t="s">
        <v>4752</v>
      </c>
      <c r="F4137" s="16" t="s">
        <v>594</v>
      </c>
      <c r="G4137" s="10">
        <v>43833.8</v>
      </c>
      <c r="H4137" s="73">
        <v>10.68816</v>
      </c>
      <c r="J4137" s="71">
        <v>0</v>
      </c>
      <c r="K4137" s="71">
        <v>1</v>
      </c>
      <c r="L4137" s="16">
        <v>2.1000139999999998</v>
      </c>
      <c r="M4137" s="16">
        <v>-0.13668459999999999</v>
      </c>
      <c r="N4137" s="16">
        <v>1.1474850000000001</v>
      </c>
      <c r="O4137" s="16">
        <v>0.92125670000000004</v>
      </c>
      <c r="P4137" s="16">
        <v>1.200896</v>
      </c>
      <c r="Q4137" s="16">
        <v>1.5464530000000001</v>
      </c>
      <c r="R4137" s="16">
        <v>0.8841</v>
      </c>
      <c r="S4137" s="16">
        <v>1.6400000000000001E-2</v>
      </c>
      <c r="T4137" s="16">
        <v>8.0000000000000004E-4</v>
      </c>
      <c r="U4137" s="16">
        <v>2.9346000000000001</v>
      </c>
      <c r="V4137" s="16">
        <v>52.512999999999998</v>
      </c>
      <c r="W4137" s="16">
        <v>13.06</v>
      </c>
      <c r="X4137" s="16">
        <v>455.77</v>
      </c>
      <c r="Y4137" s="16">
        <v>61.479199999999999</v>
      </c>
      <c r="Z4137" s="16">
        <v>0.44209999999999999</v>
      </c>
      <c r="AA4137" s="16">
        <v>-0.7781979</v>
      </c>
      <c r="AB4137" s="16">
        <v>0.3</v>
      </c>
      <c r="AC4137" s="16">
        <v>8.67</v>
      </c>
      <c r="AD4137" s="16">
        <v>47.2</v>
      </c>
      <c r="AE4137" s="16">
        <v>46.736899999999999</v>
      </c>
      <c r="AF4137" s="16">
        <v>80.283600000000007</v>
      </c>
      <c r="AG4137" s="16">
        <v>416699</v>
      </c>
      <c r="AH4137" s="16">
        <v>0.70960000000000001</v>
      </c>
      <c r="AI4137" s="16">
        <v>100</v>
      </c>
      <c r="AJ4137" s="16">
        <v>100</v>
      </c>
      <c r="AK4137" s="16">
        <v>1.3462000000000001</v>
      </c>
      <c r="AL4137" s="16">
        <v>1.3206</v>
      </c>
      <c r="AM4137" s="16">
        <v>1.5341</v>
      </c>
      <c r="AN4137" s="16">
        <v>1.3741000000000001</v>
      </c>
      <c r="AO4137" s="16">
        <v>1.3814</v>
      </c>
      <c r="AP4137" s="16">
        <v>1.2196</v>
      </c>
      <c r="AR4137" s="16">
        <f t="shared" si="159"/>
        <v>1</v>
      </c>
      <c r="AS4137" s="5">
        <f t="shared" si="158"/>
        <v>7.2579999999999867E-2</v>
      </c>
    </row>
    <row r="4138" spans="1:45" x14ac:dyDescent="0.25">
      <c r="A4138" s="16" t="s">
        <v>405</v>
      </c>
      <c r="B4138" s="16" t="s">
        <v>171</v>
      </c>
      <c r="C4138" s="16" t="s">
        <v>206</v>
      </c>
      <c r="D4138" s="16">
        <v>2009</v>
      </c>
      <c r="E4138" s="16" t="s">
        <v>4753</v>
      </c>
      <c r="F4138" s="16" t="s">
        <v>594</v>
      </c>
      <c r="G4138" s="10">
        <v>41860.199999999997</v>
      </c>
      <c r="H4138" s="73">
        <v>10.64209</v>
      </c>
      <c r="J4138" s="71">
        <v>0</v>
      </c>
      <c r="K4138" s="71">
        <v>1</v>
      </c>
      <c r="L4138" s="16">
        <v>2.2032060000000002</v>
      </c>
      <c r="M4138" s="16">
        <v>-0.124502</v>
      </c>
      <c r="N4138" s="16">
        <v>1.2155769999999999</v>
      </c>
      <c r="O4138" s="16">
        <v>1.0076240000000001</v>
      </c>
      <c r="P4138" s="16">
        <v>1.2648029999999999</v>
      </c>
      <c r="Q4138" s="16">
        <v>1.541512</v>
      </c>
      <c r="R4138" s="16">
        <v>0.84899999999999998</v>
      </c>
      <c r="S4138" s="16">
        <v>1.6799999999999999E-2</v>
      </c>
      <c r="T4138" s="16">
        <v>4.0000000000000001E-3</v>
      </c>
      <c r="U4138" s="16">
        <v>3.1638999999999999</v>
      </c>
      <c r="V4138" s="16">
        <v>52.923999999999999</v>
      </c>
      <c r="W4138" s="16">
        <v>13.78</v>
      </c>
      <c r="X4138" s="16">
        <v>454.476</v>
      </c>
      <c r="Y4138" s="16">
        <v>62.232100000000003</v>
      </c>
      <c r="Z4138" s="16">
        <v>0.47610000000000002</v>
      </c>
      <c r="AA4138" s="16">
        <v>-0.79761680000000001</v>
      </c>
      <c r="AB4138" s="16">
        <v>0.3</v>
      </c>
      <c r="AC4138" s="16">
        <v>8.67</v>
      </c>
      <c r="AD4138" s="16">
        <v>47.7</v>
      </c>
      <c r="AE4138" s="16">
        <v>48.159799999999997</v>
      </c>
      <c r="AF4138" s="16">
        <v>82.061800000000005</v>
      </c>
      <c r="AG4138" s="16">
        <v>462959</v>
      </c>
      <c r="AH4138" s="16">
        <v>0.74819999999999998</v>
      </c>
      <c r="AI4138" s="16">
        <v>100</v>
      </c>
      <c r="AJ4138" s="16">
        <v>100</v>
      </c>
      <c r="AK4138" s="16">
        <v>1.3277000000000001</v>
      </c>
      <c r="AL4138" s="16">
        <v>1.3451</v>
      </c>
      <c r="AM4138" s="16">
        <v>1.5215000000000001</v>
      </c>
      <c r="AN4138" s="16">
        <v>1.3169999999999999</v>
      </c>
      <c r="AO4138" s="16">
        <v>1.3819999999999999</v>
      </c>
      <c r="AP4138" s="16">
        <v>1.2483</v>
      </c>
      <c r="AR4138" s="16">
        <f t="shared" si="159"/>
        <v>1</v>
      </c>
      <c r="AS4138" s="5">
        <f t="shared" si="158"/>
        <v>0.10319200000000039</v>
      </c>
    </row>
    <row r="4139" spans="1:45" x14ac:dyDescent="0.25">
      <c r="A4139" s="16" t="s">
        <v>405</v>
      </c>
      <c r="B4139" s="16" t="s">
        <v>171</v>
      </c>
      <c r="C4139" s="16" t="s">
        <v>206</v>
      </c>
      <c r="D4139" s="16">
        <v>2010</v>
      </c>
      <c r="E4139" s="16" t="s">
        <v>4754</v>
      </c>
      <c r="F4139" s="16" t="s">
        <v>594</v>
      </c>
      <c r="G4139" s="10">
        <v>39627.699999999997</v>
      </c>
      <c r="H4139" s="73">
        <v>10.58728</v>
      </c>
      <c r="J4139" s="71">
        <v>0</v>
      </c>
      <c r="K4139" s="71">
        <v>1</v>
      </c>
      <c r="L4139" s="16">
        <v>2.261066</v>
      </c>
      <c r="M4139" s="16">
        <v>-0.15443789999999999</v>
      </c>
      <c r="N4139" s="16">
        <v>1.285067</v>
      </c>
      <c r="O4139" s="16">
        <v>1.106663</v>
      </c>
      <c r="P4139" s="16">
        <v>1.2615099999999999</v>
      </c>
      <c r="Q4139" s="16">
        <v>1.531229</v>
      </c>
      <c r="R4139" s="16">
        <v>0.84340000000000004</v>
      </c>
      <c r="S4139" s="16">
        <v>1.61E-2</v>
      </c>
      <c r="T4139" s="16">
        <v>1.4E-3</v>
      </c>
      <c r="U4139" s="16">
        <v>3.0657999999999999</v>
      </c>
      <c r="V4139" s="16">
        <v>53.35</v>
      </c>
      <c r="W4139" s="16">
        <v>14.5</v>
      </c>
      <c r="X4139" s="16">
        <v>458.74900000000002</v>
      </c>
      <c r="Y4139" s="16">
        <v>66.239999999999995</v>
      </c>
      <c r="Z4139" s="16">
        <v>0.48220000000000002</v>
      </c>
      <c r="AA4139" s="16">
        <v>-0.80150049999999995</v>
      </c>
      <c r="AB4139" s="16">
        <v>0.3</v>
      </c>
      <c r="AC4139" s="16">
        <v>8.67</v>
      </c>
      <c r="AD4139" s="16">
        <v>47.8</v>
      </c>
      <c r="AE4139" s="16">
        <v>48.995600000000003</v>
      </c>
      <c r="AF4139" s="16">
        <v>84.068200000000004</v>
      </c>
      <c r="AG4139" s="16">
        <v>412927</v>
      </c>
      <c r="AH4139" s="16">
        <v>0.76080000000000003</v>
      </c>
      <c r="AI4139" s="16">
        <v>100</v>
      </c>
      <c r="AJ4139" s="16">
        <v>100</v>
      </c>
      <c r="AK4139" s="16">
        <v>1.3335999999999999</v>
      </c>
      <c r="AL4139" s="16">
        <v>1.333</v>
      </c>
      <c r="AM4139" s="16">
        <v>1.5119</v>
      </c>
      <c r="AN4139" s="16">
        <v>1.3031999999999999</v>
      </c>
      <c r="AO4139" s="16">
        <v>1.3676999999999999</v>
      </c>
      <c r="AP4139" s="16">
        <v>1.2327999999999999</v>
      </c>
      <c r="AR4139" s="16">
        <f t="shared" si="159"/>
        <v>1</v>
      </c>
      <c r="AS4139" s="5">
        <f t="shared" si="158"/>
        <v>5.78599999999998E-2</v>
      </c>
    </row>
    <row r="4140" spans="1:45" x14ac:dyDescent="0.25">
      <c r="A4140" s="16" t="s">
        <v>405</v>
      </c>
      <c r="B4140" s="16" t="s">
        <v>171</v>
      </c>
      <c r="C4140" s="16" t="s">
        <v>206</v>
      </c>
      <c r="D4140" s="16">
        <v>2011</v>
      </c>
      <c r="E4140" s="16" t="s">
        <v>4755</v>
      </c>
      <c r="F4140" s="16" t="s">
        <v>594</v>
      </c>
      <c r="G4140" s="10">
        <v>38038.9</v>
      </c>
      <c r="H4140" s="73">
        <v>10.54636</v>
      </c>
      <c r="J4140" s="71">
        <v>0</v>
      </c>
      <c r="K4140" s="71">
        <v>1</v>
      </c>
      <c r="L4140" s="16">
        <v>2.3746619999999998</v>
      </c>
      <c r="M4140" s="16">
        <v>-0.1230675</v>
      </c>
      <c r="N4140" s="16">
        <v>1.345491</v>
      </c>
      <c r="O4140" s="16">
        <v>1.169494</v>
      </c>
      <c r="P4140" s="16">
        <v>1.282009</v>
      </c>
      <c r="Q4140" s="16">
        <v>1.6117600000000001</v>
      </c>
      <c r="R4140" s="16">
        <v>0.90429999999999999</v>
      </c>
      <c r="S4140" s="16">
        <v>1.61E-2</v>
      </c>
      <c r="T4140" s="16">
        <v>1.1999999999999999E-3</v>
      </c>
      <c r="U4140" s="16">
        <v>3.1589</v>
      </c>
      <c r="V4140" s="16">
        <v>55.09</v>
      </c>
      <c r="W4140" s="16">
        <v>14.6</v>
      </c>
      <c r="X4140" s="16">
        <v>459.87799999999999</v>
      </c>
      <c r="Y4140" s="16">
        <v>69.043999999999997</v>
      </c>
      <c r="Z4140" s="16">
        <v>0.48280000000000001</v>
      </c>
      <c r="AA4140" s="16">
        <v>-0.80538430000000005</v>
      </c>
      <c r="AB4140" s="16">
        <v>0.3</v>
      </c>
      <c r="AC4140" s="16">
        <v>8.67</v>
      </c>
      <c r="AD4140" s="16">
        <v>47.9</v>
      </c>
      <c r="AE4140" s="16">
        <v>49.317399999999999</v>
      </c>
      <c r="AF4140" s="16">
        <v>83.534300000000002</v>
      </c>
      <c r="AG4140" s="16">
        <v>428545</v>
      </c>
      <c r="AH4140" s="16">
        <v>0.78400000000000003</v>
      </c>
      <c r="AI4140" s="16">
        <v>100</v>
      </c>
      <c r="AJ4140" s="16">
        <v>100</v>
      </c>
      <c r="AK4140" s="16">
        <v>1.3693</v>
      </c>
      <c r="AL4140" s="16">
        <v>1.3072999999999999</v>
      </c>
      <c r="AM4140" s="16">
        <v>1.4973000000000001</v>
      </c>
      <c r="AN4140" s="16">
        <v>1.3349</v>
      </c>
      <c r="AO4140" s="16">
        <v>1.595</v>
      </c>
      <c r="AP4140" s="16">
        <v>1.4272</v>
      </c>
      <c r="AR4140" s="16">
        <f t="shared" si="159"/>
        <v>1</v>
      </c>
      <c r="AS4140" s="5">
        <f t="shared" si="158"/>
        <v>0.11359599999999981</v>
      </c>
    </row>
    <row r="4141" spans="1:45" x14ac:dyDescent="0.25">
      <c r="A4141" s="16" t="s">
        <v>405</v>
      </c>
      <c r="B4141" s="16" t="s">
        <v>171</v>
      </c>
      <c r="C4141" s="16" t="s">
        <v>206</v>
      </c>
      <c r="D4141" s="16">
        <v>2012</v>
      </c>
      <c r="E4141" s="16" t="s">
        <v>4756</v>
      </c>
      <c r="F4141" s="16" t="s">
        <v>594</v>
      </c>
      <c r="G4141" s="10">
        <v>37967.800000000003</v>
      </c>
      <c r="H4141" s="73">
        <v>10.54449</v>
      </c>
      <c r="J4141" s="71">
        <v>0</v>
      </c>
      <c r="K4141" s="71">
        <v>1</v>
      </c>
      <c r="L4141" s="16">
        <v>2.3803909999999999</v>
      </c>
      <c r="M4141" s="16">
        <v>-7.4385199999999999E-2</v>
      </c>
      <c r="N4141" s="16">
        <v>1.3232189999999999</v>
      </c>
      <c r="O4141" s="16">
        <v>1.166547</v>
      </c>
      <c r="P4141" s="16">
        <v>1.263004</v>
      </c>
      <c r="Q4141" s="16">
        <v>1.6229389999999999</v>
      </c>
      <c r="R4141" s="16">
        <v>0.92200000000000004</v>
      </c>
      <c r="S4141" s="16">
        <v>1.7299999999999999E-2</v>
      </c>
      <c r="T4141" s="16">
        <v>4.8999999999999998E-3</v>
      </c>
      <c r="U4141" s="16">
        <v>2.6808999999999998</v>
      </c>
      <c r="V4141" s="16">
        <v>56.83</v>
      </c>
      <c r="W4141" s="16">
        <v>14.7</v>
      </c>
      <c r="X4141" s="16">
        <v>457.45699999999999</v>
      </c>
      <c r="Y4141" s="16">
        <v>70.653300000000002</v>
      </c>
      <c r="Z4141" s="16">
        <v>0.46479999999999999</v>
      </c>
      <c r="AA4141" s="16">
        <v>-0.79373289999999996</v>
      </c>
      <c r="AB4141" s="16">
        <v>0.3</v>
      </c>
      <c r="AC4141" s="16">
        <v>8.67</v>
      </c>
      <c r="AD4141" s="16">
        <v>47.6</v>
      </c>
      <c r="AE4141" s="16">
        <v>48.902500000000003</v>
      </c>
      <c r="AF4141" s="16">
        <v>81.501999999999995</v>
      </c>
      <c r="AG4141" s="16">
        <v>424849</v>
      </c>
      <c r="AH4141" s="16">
        <v>0.77090000000000003</v>
      </c>
      <c r="AI4141" s="16">
        <v>100</v>
      </c>
      <c r="AJ4141" s="16">
        <v>100</v>
      </c>
      <c r="AK4141" s="16">
        <v>1.4388000000000001</v>
      </c>
      <c r="AL4141" s="16">
        <v>1.3032999999999999</v>
      </c>
      <c r="AM4141" s="16">
        <v>1.5287999999999999</v>
      </c>
      <c r="AN4141" s="16">
        <v>1.3236000000000001</v>
      </c>
      <c r="AO4141" s="16">
        <v>1.5581</v>
      </c>
      <c r="AP4141" s="16">
        <v>1.4397</v>
      </c>
      <c r="AR4141" s="16">
        <f t="shared" si="159"/>
        <v>1</v>
      </c>
      <c r="AS4141" s="5">
        <f t="shared" si="158"/>
        <v>5.7290000000000951E-3</v>
      </c>
    </row>
    <row r="4142" spans="1:45" x14ac:dyDescent="0.25">
      <c r="A4142" s="16" t="s">
        <v>405</v>
      </c>
      <c r="B4142" s="16" t="s">
        <v>171</v>
      </c>
      <c r="C4142" s="16" t="s">
        <v>206</v>
      </c>
      <c r="D4142" s="16">
        <v>2013</v>
      </c>
      <c r="E4142" s="16" t="s">
        <v>4757</v>
      </c>
      <c r="F4142" s="16" t="s">
        <v>594</v>
      </c>
      <c r="G4142" s="10">
        <v>38715.4</v>
      </c>
      <c r="H4142" s="73">
        <v>10.56399</v>
      </c>
      <c r="J4142" s="71">
        <v>0</v>
      </c>
      <c r="K4142" s="71">
        <v>1</v>
      </c>
      <c r="L4142" s="16">
        <v>2.4310529999999999</v>
      </c>
      <c r="M4142" s="16">
        <v>-3.3530799999999999E-2</v>
      </c>
      <c r="N4142" s="16">
        <v>1.362171</v>
      </c>
      <c r="O4142" s="16">
        <v>1.202941</v>
      </c>
      <c r="P4142" s="16">
        <v>1.263746</v>
      </c>
      <c r="Q4142" s="16">
        <v>1.61938</v>
      </c>
      <c r="R4142" s="16">
        <v>0.95079999999999998</v>
      </c>
      <c r="S4142" s="16">
        <v>1.6799999999999999E-2</v>
      </c>
      <c r="T4142" s="16">
        <v>7.7999999999999996E-3</v>
      </c>
      <c r="U4142" s="16">
        <v>2.4626000000000001</v>
      </c>
      <c r="V4142" s="16">
        <v>58.57</v>
      </c>
      <c r="W4142" s="16">
        <v>14.8</v>
      </c>
      <c r="X4142" s="16">
        <v>460.35399999999998</v>
      </c>
      <c r="Y4142" s="16">
        <v>72.549700000000001</v>
      </c>
      <c r="Z4142" s="16">
        <v>0.46029999999999999</v>
      </c>
      <c r="AA4142" s="16">
        <v>-0.80538430000000005</v>
      </c>
      <c r="AB4142" s="16">
        <v>0.3</v>
      </c>
      <c r="AC4142" s="16">
        <v>8.67</v>
      </c>
      <c r="AD4142" s="16">
        <v>47.9</v>
      </c>
      <c r="AE4142" s="16">
        <v>48.691000000000003</v>
      </c>
      <c r="AF4142" s="16">
        <v>80.702600000000004</v>
      </c>
      <c r="AG4142" s="16">
        <v>431120</v>
      </c>
      <c r="AH4142" s="16">
        <v>0.77710000000000001</v>
      </c>
      <c r="AI4142" s="16">
        <v>100</v>
      </c>
      <c r="AJ4142" s="16">
        <v>100</v>
      </c>
      <c r="AK4142" s="16">
        <v>1.4152</v>
      </c>
      <c r="AL4142" s="16">
        <v>1.2958000000000001</v>
      </c>
      <c r="AM4142" s="16">
        <v>1.5390999999999999</v>
      </c>
      <c r="AN4142" s="16">
        <v>1.3221000000000001</v>
      </c>
      <c r="AO4142" s="16">
        <v>1.5572999999999999</v>
      </c>
      <c r="AP4142" s="16">
        <v>1.4420999999999999</v>
      </c>
      <c r="AR4142" s="16">
        <f t="shared" si="159"/>
        <v>1</v>
      </c>
      <c r="AS4142" s="5">
        <f t="shared" si="158"/>
        <v>5.0661999999999985E-2</v>
      </c>
    </row>
    <row r="4143" spans="1:45" x14ac:dyDescent="0.25">
      <c r="A4143" s="16" t="s">
        <v>405</v>
      </c>
      <c r="B4143" s="16" t="s">
        <v>171</v>
      </c>
      <c r="C4143" s="16" t="s">
        <v>206</v>
      </c>
      <c r="D4143" s="16">
        <v>2014</v>
      </c>
      <c r="E4143" s="16" t="s">
        <v>4758</v>
      </c>
      <c r="F4143" s="16" t="s">
        <v>594</v>
      </c>
      <c r="G4143" s="10"/>
      <c r="H4143" s="73"/>
      <c r="J4143" s="71">
        <v>0</v>
      </c>
      <c r="K4143" s="71">
        <v>1</v>
      </c>
      <c r="L4143" s="16">
        <v>2.385513</v>
      </c>
      <c r="M4143" s="16">
        <v>-1.82989E-2</v>
      </c>
      <c r="N4143" s="16">
        <v>1.4567589999999999</v>
      </c>
      <c r="O4143" s="16">
        <v>1.119785</v>
      </c>
      <c r="P4143" s="16">
        <v>1.252337</v>
      </c>
      <c r="Q4143" s="16">
        <v>1.5018940000000001</v>
      </c>
      <c r="R4143" s="16">
        <v>1.0147999999999999</v>
      </c>
      <c r="S4143" s="16">
        <v>1.7999999999999999E-2</v>
      </c>
      <c r="T4143" s="16">
        <v>5.1999999999999998E-3</v>
      </c>
      <c r="U4143" s="16">
        <v>3.0644</v>
      </c>
      <c r="V4143" s="16">
        <v>60.31</v>
      </c>
      <c r="W4143" s="16">
        <v>14.9</v>
      </c>
      <c r="X4143" s="16">
        <v>458.45299999999997</v>
      </c>
      <c r="Y4143" s="16">
        <v>73.234899999999996</v>
      </c>
      <c r="Z4143" s="16">
        <v>0.4118</v>
      </c>
      <c r="AA4143" s="16">
        <v>-0.78402349999999998</v>
      </c>
      <c r="AB4143" s="16">
        <v>0.3</v>
      </c>
      <c r="AC4143" s="16">
        <v>8.67</v>
      </c>
      <c r="AD4143" s="16">
        <v>47.35</v>
      </c>
      <c r="AE4143" s="16">
        <v>47.704999999999998</v>
      </c>
      <c r="AF4143" s="16">
        <v>82.643199999999993</v>
      </c>
      <c r="AG4143" s="16">
        <v>416863</v>
      </c>
      <c r="AH4143" s="16">
        <v>0.7833</v>
      </c>
      <c r="AI4143" s="16">
        <v>100</v>
      </c>
      <c r="AJ4143" s="16">
        <v>100</v>
      </c>
      <c r="AK4143" s="16">
        <v>1.1896</v>
      </c>
      <c r="AL4143" s="16">
        <v>1.2517</v>
      </c>
      <c r="AM4143" s="16">
        <v>1.6780999999999999</v>
      </c>
      <c r="AN4143" s="16">
        <v>1.3171999999999999</v>
      </c>
      <c r="AO4143" s="16">
        <v>0.85460000000000003</v>
      </c>
      <c r="AP4143" s="16">
        <v>1.6226</v>
      </c>
      <c r="AR4143" s="16">
        <f t="shared" si="159"/>
        <v>1</v>
      </c>
      <c r="AS4143" s="5">
        <f t="shared" si="158"/>
        <v>-4.5539999999999914E-2</v>
      </c>
    </row>
    <row r="4144" spans="1:45" x14ac:dyDescent="0.25">
      <c r="A4144" s="16" t="s">
        <v>408</v>
      </c>
      <c r="B4144" s="16" t="s">
        <v>2</v>
      </c>
      <c r="C4144" s="16" t="s">
        <v>207</v>
      </c>
      <c r="D4144" s="16">
        <v>1985</v>
      </c>
      <c r="E4144" s="16" t="s">
        <v>4759</v>
      </c>
      <c r="F4144" s="16" t="s">
        <v>592</v>
      </c>
      <c r="G4144" s="10">
        <v>2574.0500000000002</v>
      </c>
      <c r="H4144" s="73">
        <v>7.8532359999999999</v>
      </c>
      <c r="I4144" s="16" t="s">
        <v>6700</v>
      </c>
      <c r="J4144" s="71">
        <v>0</v>
      </c>
      <c r="K4144" s="71">
        <v>1</v>
      </c>
      <c r="L4144" s="16">
        <v>-2.972429</v>
      </c>
      <c r="M4144" s="16">
        <v>-0.52508679999999996</v>
      </c>
      <c r="N4144" s="16">
        <v>-1.0227580000000001</v>
      </c>
      <c r="O4144" s="16">
        <v>-1.8212159999999999</v>
      </c>
      <c r="P4144" s="16">
        <v>-1.3203879999999999</v>
      </c>
      <c r="Q4144" s="16">
        <v>-1.941227</v>
      </c>
      <c r="R4144" s="16">
        <v>0.29899999999999999</v>
      </c>
      <c r="S4144" s="16">
        <v>1E-4</v>
      </c>
      <c r="T4144" s="16">
        <v>0</v>
      </c>
      <c r="U4144" s="16">
        <v>4.6219999999999999</v>
      </c>
      <c r="V4144" s="16">
        <v>2.2050000000000001</v>
      </c>
      <c r="W4144" s="16">
        <v>0.435</v>
      </c>
      <c r="X4144" s="16">
        <v>376.55399999999997</v>
      </c>
      <c r="Y4144" s="16">
        <v>0</v>
      </c>
      <c r="Z4144" s="16">
        <v>0</v>
      </c>
      <c r="AA4144" s="16">
        <v>0.96273509999999995</v>
      </c>
      <c r="AB4144" s="16">
        <v>0.19</v>
      </c>
      <c r="AC4144" s="16">
        <v>26.72</v>
      </c>
      <c r="AD4144" s="16">
        <v>16.45</v>
      </c>
      <c r="AE4144" s="16">
        <v>0.52239999999999998</v>
      </c>
      <c r="AF4144" s="16">
        <v>0</v>
      </c>
      <c r="AG4144" s="16">
        <v>8270.73</v>
      </c>
      <c r="AH4144" s="16">
        <v>4.5999999999999999E-2</v>
      </c>
      <c r="AI4144" s="16">
        <v>13.392300000000001</v>
      </c>
      <c r="AJ4144" s="16">
        <v>44.6434</v>
      </c>
      <c r="AK4144" s="16">
        <v>-1.7746999999999999</v>
      </c>
      <c r="AL4144" s="16">
        <v>-1.218</v>
      </c>
      <c r="AM4144" s="16">
        <v>-1.3568</v>
      </c>
      <c r="AN4144" s="16">
        <v>-3.34</v>
      </c>
      <c r="AO4144" s="16">
        <v>-2.202</v>
      </c>
      <c r="AP4144" s="16">
        <v>-2.0897000000000001</v>
      </c>
      <c r="AQ4144" s="16">
        <v>44.815399999999997</v>
      </c>
      <c r="AR4144" s="16">
        <f t="shared" si="159"/>
        <v>1</v>
      </c>
      <c r="AS4144" s="5">
        <f t="shared" si="158"/>
        <v>0</v>
      </c>
    </row>
    <row r="4145" spans="1:45" x14ac:dyDescent="0.25">
      <c r="A4145" s="16" t="s">
        <v>408</v>
      </c>
      <c r="B4145" s="16" t="s">
        <v>2</v>
      </c>
      <c r="C4145" s="16" t="s">
        <v>207</v>
      </c>
      <c r="D4145" s="16">
        <v>1986</v>
      </c>
      <c r="E4145" s="16" t="s">
        <v>4760</v>
      </c>
      <c r="F4145" s="16" t="s">
        <v>592</v>
      </c>
      <c r="G4145" s="10">
        <v>2570.5300000000002</v>
      </c>
      <c r="H4145" s="73">
        <v>7.8518670000000004</v>
      </c>
      <c r="I4145" s="16" t="s">
        <v>6700</v>
      </c>
      <c r="J4145" s="71">
        <v>0</v>
      </c>
      <c r="K4145" s="71">
        <v>1</v>
      </c>
      <c r="L4145" s="16">
        <v>-2.8983759999999998</v>
      </c>
      <c r="M4145" s="16">
        <v>-0.52508679999999996</v>
      </c>
      <c r="N4145" s="16">
        <v>-0.89319479999999996</v>
      </c>
      <c r="O4145" s="16">
        <v>-1.813158</v>
      </c>
      <c r="P4145" s="16">
        <v>-1.310737</v>
      </c>
      <c r="Q4145" s="16">
        <v>-1.9220410000000001</v>
      </c>
      <c r="R4145" s="16">
        <v>0.29899999999999999</v>
      </c>
      <c r="S4145" s="16">
        <v>1E-4</v>
      </c>
      <c r="T4145" s="16">
        <v>0</v>
      </c>
      <c r="U4145" s="16">
        <v>6.0545</v>
      </c>
      <c r="V4145" s="16">
        <v>2.407</v>
      </c>
      <c r="W4145" s="16">
        <v>0.46200000000000002</v>
      </c>
      <c r="X4145" s="16">
        <v>372.31299999999999</v>
      </c>
      <c r="Y4145" s="16">
        <v>0</v>
      </c>
      <c r="Z4145" s="16">
        <v>0</v>
      </c>
      <c r="AA4145" s="16">
        <v>0.93904410000000005</v>
      </c>
      <c r="AB4145" s="16">
        <v>0.19</v>
      </c>
      <c r="AC4145" s="16">
        <v>26.72</v>
      </c>
      <c r="AD4145" s="16">
        <v>17.059999999999999</v>
      </c>
      <c r="AE4145" s="16">
        <v>0.51590000000000003</v>
      </c>
      <c r="AF4145" s="16">
        <v>0</v>
      </c>
      <c r="AG4145" s="16">
        <v>8040.94</v>
      </c>
      <c r="AH4145" s="16">
        <v>4.5499999999999999E-2</v>
      </c>
      <c r="AI4145" s="16">
        <v>14.6846</v>
      </c>
      <c r="AJ4145" s="16">
        <v>44.746899999999997</v>
      </c>
      <c r="AK4145" s="16">
        <v>-1.7499</v>
      </c>
      <c r="AL4145" s="16">
        <v>-1.2228000000000001</v>
      </c>
      <c r="AM4145" s="16">
        <v>-1.3483000000000001</v>
      </c>
      <c r="AN4145" s="16">
        <v>-3.34</v>
      </c>
      <c r="AO4145" s="16">
        <v>-2.1566999999999998</v>
      </c>
      <c r="AP4145" s="16">
        <v>-2.0571999999999999</v>
      </c>
      <c r="AQ4145" s="16">
        <v>44.815399999999997</v>
      </c>
      <c r="AR4145" s="16">
        <f t="shared" si="159"/>
        <v>1</v>
      </c>
      <c r="AS4145" s="5">
        <f t="shared" si="158"/>
        <v>7.4053000000000146E-2</v>
      </c>
    </row>
    <row r="4146" spans="1:45" x14ac:dyDescent="0.25">
      <c r="A4146" s="16" t="s">
        <v>408</v>
      </c>
      <c r="B4146" s="16" t="s">
        <v>2</v>
      </c>
      <c r="C4146" s="16" t="s">
        <v>207</v>
      </c>
      <c r="D4146" s="16">
        <v>1987</v>
      </c>
      <c r="E4146" s="16" t="s">
        <v>4761</v>
      </c>
      <c r="F4146" s="16" t="s">
        <v>592</v>
      </c>
      <c r="G4146" s="10">
        <v>2700.11</v>
      </c>
      <c r="H4146" s="73">
        <v>7.9010490000000004</v>
      </c>
      <c r="I4146" s="16" t="s">
        <v>6700</v>
      </c>
      <c r="J4146" s="71">
        <v>0</v>
      </c>
      <c r="K4146" s="71">
        <v>1</v>
      </c>
      <c r="L4146" s="16">
        <v>-2.8772250000000001</v>
      </c>
      <c r="M4146" s="16">
        <v>-0.52508679999999996</v>
      </c>
      <c r="N4146" s="16">
        <v>-0.88797409999999999</v>
      </c>
      <c r="O4146" s="16">
        <v>-1.8050999999999999</v>
      </c>
      <c r="P4146" s="16">
        <v>-1.2993980000000001</v>
      </c>
      <c r="Q4146" s="16">
        <v>-1.8991420000000001</v>
      </c>
      <c r="R4146" s="16">
        <v>0.29899999999999999</v>
      </c>
      <c r="S4146" s="16">
        <v>1E-4</v>
      </c>
      <c r="T4146" s="16">
        <v>0</v>
      </c>
      <c r="U4146" s="16">
        <v>6.1174999999999997</v>
      </c>
      <c r="V4146" s="16">
        <v>2.6960000000000002</v>
      </c>
      <c r="W4146" s="16">
        <v>0.46400000000000002</v>
      </c>
      <c r="X4146" s="16">
        <v>371.1</v>
      </c>
      <c r="Y4146" s="16">
        <v>0</v>
      </c>
      <c r="Z4146" s="16">
        <v>0</v>
      </c>
      <c r="AA4146" s="16">
        <v>0.91535310000000003</v>
      </c>
      <c r="AB4146" s="16">
        <v>0.19</v>
      </c>
      <c r="AC4146" s="16">
        <v>26.72</v>
      </c>
      <c r="AD4146" s="16">
        <v>17.670000000000002</v>
      </c>
      <c r="AE4146" s="16">
        <v>0.64849999999999997</v>
      </c>
      <c r="AF4146" s="16">
        <v>0</v>
      </c>
      <c r="AG4146" s="16">
        <v>7875</v>
      </c>
      <c r="AH4146" s="16">
        <v>4.4699999999999997E-2</v>
      </c>
      <c r="AI4146" s="16">
        <v>15.976900000000001</v>
      </c>
      <c r="AJ4146" s="16">
        <v>44.850299999999997</v>
      </c>
      <c r="AK4146" s="16">
        <v>-1.7251000000000001</v>
      </c>
      <c r="AL4146" s="16">
        <v>-1.2276</v>
      </c>
      <c r="AM4146" s="16">
        <v>-1.3398000000000001</v>
      </c>
      <c r="AN4146" s="16">
        <v>-3.3159999999999998</v>
      </c>
      <c r="AO4146" s="16">
        <v>-2.1114999999999999</v>
      </c>
      <c r="AP4146" s="16">
        <v>-2.0247000000000002</v>
      </c>
      <c r="AQ4146" s="16">
        <v>44.815399999999997</v>
      </c>
      <c r="AR4146" s="16">
        <f t="shared" si="159"/>
        <v>1</v>
      </c>
      <c r="AS4146" s="5">
        <f t="shared" si="158"/>
        <v>2.1150999999999698E-2</v>
      </c>
    </row>
    <row r="4147" spans="1:45" x14ac:dyDescent="0.25">
      <c r="A4147" s="16" t="s">
        <v>408</v>
      </c>
      <c r="B4147" s="16" t="s">
        <v>2</v>
      </c>
      <c r="C4147" s="16" t="s">
        <v>207</v>
      </c>
      <c r="D4147" s="16">
        <v>1988</v>
      </c>
      <c r="E4147" s="16" t="s">
        <v>4762</v>
      </c>
      <c r="F4147" s="16" t="s">
        <v>592</v>
      </c>
      <c r="G4147" s="10">
        <v>2778.09</v>
      </c>
      <c r="H4147" s="73">
        <v>7.9295200000000001</v>
      </c>
      <c r="I4147" s="16" t="s">
        <v>6700</v>
      </c>
      <c r="J4147" s="71">
        <v>0</v>
      </c>
      <c r="K4147" s="71">
        <v>1</v>
      </c>
      <c r="L4147" s="16">
        <v>-2.8501400000000001</v>
      </c>
      <c r="M4147" s="16">
        <v>-0.52508679999999996</v>
      </c>
      <c r="N4147" s="16">
        <v>-0.88235180000000002</v>
      </c>
      <c r="O4147" s="16">
        <v>-1.7970429999999999</v>
      </c>
      <c r="P4147" s="16">
        <v>-1.2895810000000001</v>
      </c>
      <c r="Q4147" s="16">
        <v>-1.8611610000000001</v>
      </c>
      <c r="R4147" s="16">
        <v>0.29899999999999999</v>
      </c>
      <c r="S4147" s="16">
        <v>1E-4</v>
      </c>
      <c r="T4147" s="16">
        <v>0</v>
      </c>
      <c r="U4147" s="16">
        <v>6.2342000000000004</v>
      </c>
      <c r="V4147" s="16">
        <v>2.9390000000000001</v>
      </c>
      <c r="W4147" s="16">
        <v>0.46899999999999997</v>
      </c>
      <c r="X4147" s="16">
        <v>369.19099999999997</v>
      </c>
      <c r="Y4147" s="16">
        <v>0</v>
      </c>
      <c r="Z4147" s="16">
        <v>0</v>
      </c>
      <c r="AA4147" s="16">
        <v>0.89166210000000001</v>
      </c>
      <c r="AB4147" s="16">
        <v>0.19</v>
      </c>
      <c r="AC4147" s="16">
        <v>26.72</v>
      </c>
      <c r="AD4147" s="16">
        <v>18.28</v>
      </c>
      <c r="AE4147" s="16">
        <v>0.66339999999999999</v>
      </c>
      <c r="AF4147" s="16">
        <v>0</v>
      </c>
      <c r="AG4147" s="16">
        <v>7728.85</v>
      </c>
      <c r="AH4147" s="16">
        <v>4.385E-2</v>
      </c>
      <c r="AI4147" s="16">
        <v>17.269200000000001</v>
      </c>
      <c r="AJ4147" s="16">
        <v>44.953800000000001</v>
      </c>
      <c r="AK4147" s="16">
        <v>-1.7002999999999999</v>
      </c>
      <c r="AL4147" s="16">
        <v>-1.2323999999999999</v>
      </c>
      <c r="AM4147" s="16">
        <v>-1.3312999999999999</v>
      </c>
      <c r="AN4147" s="16">
        <v>-3.1951000000000001</v>
      </c>
      <c r="AO4147" s="16">
        <v>-2.0661999999999998</v>
      </c>
      <c r="AP4147" s="16">
        <v>-1.9922</v>
      </c>
      <c r="AQ4147" s="16">
        <v>44.815399999999997</v>
      </c>
      <c r="AR4147" s="16">
        <f t="shared" si="159"/>
        <v>1</v>
      </c>
      <c r="AS4147" s="5">
        <f t="shared" si="158"/>
        <v>2.7085000000000026E-2</v>
      </c>
    </row>
    <row r="4148" spans="1:45" x14ac:dyDescent="0.25">
      <c r="A4148" s="16" t="s">
        <v>408</v>
      </c>
      <c r="B4148" s="16" t="s">
        <v>2</v>
      </c>
      <c r="C4148" s="16" t="s">
        <v>207</v>
      </c>
      <c r="D4148" s="16">
        <v>1989</v>
      </c>
      <c r="E4148" s="16" t="s">
        <v>4763</v>
      </c>
      <c r="F4148" s="16" t="s">
        <v>592</v>
      </c>
      <c r="G4148" s="10">
        <v>2715.33</v>
      </c>
      <c r="H4148" s="73">
        <v>7.9066679999999998</v>
      </c>
      <c r="I4148" s="16" t="s">
        <v>6700</v>
      </c>
      <c r="J4148" s="71">
        <v>0</v>
      </c>
      <c r="K4148" s="71">
        <v>1</v>
      </c>
      <c r="L4148" s="16">
        <v>-2.8246769999999999</v>
      </c>
      <c r="M4148" s="16">
        <v>-0.52508679999999996</v>
      </c>
      <c r="N4148" s="16">
        <v>-0.88031539999999997</v>
      </c>
      <c r="O4148" s="16">
        <v>-1.788853</v>
      </c>
      <c r="P4148" s="16">
        <v>-1.279922</v>
      </c>
      <c r="Q4148" s="16">
        <v>-1.8232139999999999</v>
      </c>
      <c r="R4148" s="16">
        <v>0.29899999999999999</v>
      </c>
      <c r="S4148" s="16">
        <v>1E-4</v>
      </c>
      <c r="T4148" s="16">
        <v>0</v>
      </c>
      <c r="U4148" s="16">
        <v>6.1494999999999997</v>
      </c>
      <c r="V4148" s="16">
        <v>3.1059999999999999</v>
      </c>
      <c r="W4148" s="16">
        <v>0.47699999999999998</v>
      </c>
      <c r="X4148" s="16">
        <v>370.26900000000001</v>
      </c>
      <c r="Y4148" s="16">
        <v>0</v>
      </c>
      <c r="Z4148" s="16">
        <v>0</v>
      </c>
      <c r="AA4148" s="16">
        <v>0.86758270000000004</v>
      </c>
      <c r="AB4148" s="16">
        <v>0.19</v>
      </c>
      <c r="AC4148" s="16">
        <v>26.72</v>
      </c>
      <c r="AD4148" s="16">
        <v>18.899999999999999</v>
      </c>
      <c r="AE4148" s="16">
        <v>0.66659999999999997</v>
      </c>
      <c r="AF4148" s="16">
        <v>0</v>
      </c>
      <c r="AG4148" s="16">
        <v>7568.62</v>
      </c>
      <c r="AH4148" s="16">
        <v>4.2999999999999997E-2</v>
      </c>
      <c r="AI4148" s="16">
        <v>18.561499999999999</v>
      </c>
      <c r="AJ4148" s="16">
        <v>45.057200000000002</v>
      </c>
      <c r="AK4148" s="16">
        <v>-1.6755</v>
      </c>
      <c r="AL4148" s="16">
        <v>-1.2372000000000001</v>
      </c>
      <c r="AM4148" s="16">
        <v>-1.3228</v>
      </c>
      <c r="AN4148" s="16">
        <v>-3.0743</v>
      </c>
      <c r="AO4148" s="16">
        <v>-2.0209999999999999</v>
      </c>
      <c r="AP4148" s="16">
        <v>-1.9597</v>
      </c>
      <c r="AQ4148" s="16">
        <v>44.815399999999997</v>
      </c>
      <c r="AR4148" s="16">
        <f t="shared" si="159"/>
        <v>1</v>
      </c>
      <c r="AS4148" s="5">
        <f t="shared" si="158"/>
        <v>2.5463000000000235E-2</v>
      </c>
    </row>
    <row r="4149" spans="1:45" x14ac:dyDescent="0.25">
      <c r="A4149" s="16" t="s">
        <v>408</v>
      </c>
      <c r="B4149" s="16" t="s">
        <v>2</v>
      </c>
      <c r="C4149" s="16" t="s">
        <v>207</v>
      </c>
      <c r="D4149" s="16">
        <v>1990</v>
      </c>
      <c r="E4149" s="16" t="s">
        <v>4764</v>
      </c>
      <c r="F4149" s="16" t="s">
        <v>592</v>
      </c>
      <c r="G4149" s="10">
        <v>2630.62</v>
      </c>
      <c r="H4149" s="73">
        <v>7.8749760000000002</v>
      </c>
      <c r="I4149" s="16" t="s">
        <v>6700</v>
      </c>
      <c r="J4149" s="71">
        <v>0</v>
      </c>
      <c r="K4149" s="71">
        <v>1</v>
      </c>
      <c r="L4149" s="16">
        <v>-2.7897460000000001</v>
      </c>
      <c r="M4149" s="16">
        <v>-0.52414130000000003</v>
      </c>
      <c r="N4149" s="16">
        <v>-0.85805670000000001</v>
      </c>
      <c r="O4149" s="16">
        <v>-1.8045720000000001</v>
      </c>
      <c r="P4149" s="16">
        <v>-1.246359</v>
      </c>
      <c r="Q4149" s="16">
        <v>-1.7852669999999999</v>
      </c>
      <c r="R4149" s="16">
        <v>0.29899999999999999</v>
      </c>
      <c r="S4149" s="16">
        <v>3.5E-4</v>
      </c>
      <c r="T4149" s="16">
        <v>0</v>
      </c>
      <c r="U4149" s="16">
        <v>6.2847999999999997</v>
      </c>
      <c r="V4149" s="16">
        <v>3.2349999999999999</v>
      </c>
      <c r="W4149" s="16">
        <v>0.49</v>
      </c>
      <c r="X4149" s="16">
        <v>370.97</v>
      </c>
      <c r="Y4149" s="16">
        <v>0</v>
      </c>
      <c r="Z4149" s="16">
        <v>0</v>
      </c>
      <c r="AA4149" s="16">
        <v>0.91379960000000005</v>
      </c>
      <c r="AB4149" s="16">
        <v>0.19</v>
      </c>
      <c r="AC4149" s="16">
        <v>26.72</v>
      </c>
      <c r="AD4149" s="16">
        <v>17.71</v>
      </c>
      <c r="AE4149" s="16">
        <v>0.6774</v>
      </c>
      <c r="AF4149" s="16">
        <v>0</v>
      </c>
      <c r="AG4149" s="16">
        <v>7557.6</v>
      </c>
      <c r="AH4149" s="16">
        <v>4.2900000000000001E-2</v>
      </c>
      <c r="AI4149" s="16">
        <v>22.4</v>
      </c>
      <c r="AJ4149" s="16">
        <v>45.7</v>
      </c>
      <c r="AK4149" s="16">
        <v>-1.6507000000000001</v>
      </c>
      <c r="AL4149" s="16">
        <v>-1.242</v>
      </c>
      <c r="AM4149" s="16">
        <v>-1.3143</v>
      </c>
      <c r="AN4149" s="16">
        <v>-2.9535</v>
      </c>
      <c r="AO4149" s="16">
        <v>-1.9758</v>
      </c>
      <c r="AP4149" s="16">
        <v>-1.9272</v>
      </c>
      <c r="AQ4149" s="16">
        <v>44.815399999999997</v>
      </c>
      <c r="AR4149" s="16">
        <f t="shared" si="159"/>
        <v>1</v>
      </c>
      <c r="AS4149" s="5">
        <f t="shared" si="158"/>
        <v>3.4930999999999823E-2</v>
      </c>
    </row>
    <row r="4150" spans="1:45" x14ac:dyDescent="0.25">
      <c r="A4150" s="16" t="s">
        <v>408</v>
      </c>
      <c r="B4150" s="16" t="s">
        <v>2</v>
      </c>
      <c r="C4150" s="16" t="s">
        <v>207</v>
      </c>
      <c r="D4150" s="16">
        <v>1991</v>
      </c>
      <c r="E4150" s="16" t="s">
        <v>4765</v>
      </c>
      <c r="F4150" s="16" t="s">
        <v>592</v>
      </c>
      <c r="G4150" s="10">
        <v>2519.9699999999998</v>
      </c>
      <c r="H4150" s="73">
        <v>7.832001</v>
      </c>
      <c r="I4150" s="16" t="s">
        <v>6700</v>
      </c>
      <c r="J4150" s="71">
        <v>0</v>
      </c>
      <c r="K4150" s="71">
        <v>1</v>
      </c>
      <c r="L4150" s="16">
        <v>-2.7669510000000002</v>
      </c>
      <c r="M4150" s="16">
        <v>-0.52414130000000003</v>
      </c>
      <c r="N4150" s="16">
        <v>-0.85343789999999997</v>
      </c>
      <c r="O4150" s="16">
        <v>-1.799288</v>
      </c>
      <c r="P4150" s="16">
        <v>-1.2420040000000001</v>
      </c>
      <c r="Q4150" s="16">
        <v>-1.74732</v>
      </c>
      <c r="R4150" s="16">
        <v>0.29899999999999999</v>
      </c>
      <c r="S4150" s="16">
        <v>3.5E-4</v>
      </c>
      <c r="T4150" s="16">
        <v>0</v>
      </c>
      <c r="U4150" s="16">
        <v>6.3209</v>
      </c>
      <c r="V4150" s="16">
        <v>3.3130000000000002</v>
      </c>
      <c r="W4150" s="16">
        <v>0.55600000000000005</v>
      </c>
      <c r="X4150" s="16">
        <v>370.21199999999999</v>
      </c>
      <c r="Y4150" s="16">
        <v>0</v>
      </c>
      <c r="Z4150" s="16">
        <v>0</v>
      </c>
      <c r="AA4150" s="16">
        <v>0.89826450000000002</v>
      </c>
      <c r="AB4150" s="16">
        <v>0.19</v>
      </c>
      <c r="AC4150" s="16">
        <v>26.72</v>
      </c>
      <c r="AD4150" s="16">
        <v>18.11</v>
      </c>
      <c r="AE4150" s="16">
        <v>0.67589999999999995</v>
      </c>
      <c r="AF4150" s="16">
        <v>0</v>
      </c>
      <c r="AG4150" s="16">
        <v>8141.44</v>
      </c>
      <c r="AH4150" s="16">
        <v>4.3450000000000003E-2</v>
      </c>
      <c r="AI4150" s="16">
        <v>22.8</v>
      </c>
      <c r="AJ4150" s="16">
        <v>45.8</v>
      </c>
      <c r="AK4150" s="16">
        <v>-1.6258999999999999</v>
      </c>
      <c r="AL4150" s="16">
        <v>-1.2467999999999999</v>
      </c>
      <c r="AM4150" s="16">
        <v>-1.3058000000000001</v>
      </c>
      <c r="AN4150" s="16">
        <v>-2.8327</v>
      </c>
      <c r="AO4150" s="16">
        <v>-1.9305000000000001</v>
      </c>
      <c r="AP4150" s="16">
        <v>-1.8948</v>
      </c>
      <c r="AQ4150" s="16">
        <v>44.815399999999997</v>
      </c>
      <c r="AR4150" s="16">
        <f t="shared" si="159"/>
        <v>1</v>
      </c>
      <c r="AS4150" s="5">
        <f t="shared" si="158"/>
        <v>2.2794999999999899E-2</v>
      </c>
    </row>
    <row r="4151" spans="1:45" x14ac:dyDescent="0.25">
      <c r="A4151" s="16" t="s">
        <v>408</v>
      </c>
      <c r="B4151" s="16" t="s">
        <v>2</v>
      </c>
      <c r="C4151" s="16" t="s">
        <v>207</v>
      </c>
      <c r="D4151" s="16">
        <v>1992</v>
      </c>
      <c r="E4151" s="16" t="s">
        <v>4766</v>
      </c>
      <c r="F4151" s="16" t="s">
        <v>592</v>
      </c>
      <c r="G4151" s="10">
        <v>2271.0300000000002</v>
      </c>
      <c r="H4151" s="73">
        <v>7.727989</v>
      </c>
      <c r="I4151" s="16" t="s">
        <v>6700</v>
      </c>
      <c r="J4151" s="71">
        <v>0</v>
      </c>
      <c r="K4151" s="71">
        <v>1</v>
      </c>
      <c r="L4151" s="16">
        <v>-2.7500779999999998</v>
      </c>
      <c r="M4151" s="16">
        <v>-0.52508679999999996</v>
      </c>
      <c r="N4151" s="16">
        <v>-0.86471500000000001</v>
      </c>
      <c r="O4151" s="16">
        <v>-1.7854179999999999</v>
      </c>
      <c r="P4151" s="16">
        <v>-1.2428440000000001</v>
      </c>
      <c r="Q4151" s="16">
        <v>-1.709376</v>
      </c>
      <c r="R4151" s="16">
        <v>0.29899999999999999</v>
      </c>
      <c r="S4151" s="16">
        <v>1E-4</v>
      </c>
      <c r="T4151" s="16">
        <v>0</v>
      </c>
      <c r="U4151" s="16">
        <v>6.1094999999999997</v>
      </c>
      <c r="V4151" s="16">
        <v>3.4279999999999999</v>
      </c>
      <c r="W4151" s="16">
        <v>0.72599999999999998</v>
      </c>
      <c r="X4151" s="16">
        <v>369.93599999999998</v>
      </c>
      <c r="Y4151" s="16">
        <v>0.72989999999999999</v>
      </c>
      <c r="Z4151" s="16">
        <v>0</v>
      </c>
      <c r="AA4151" s="16">
        <v>0.9037018</v>
      </c>
      <c r="AB4151" s="16">
        <v>0.19</v>
      </c>
      <c r="AC4151" s="16">
        <v>26.72</v>
      </c>
      <c r="AD4151" s="16">
        <v>17.97</v>
      </c>
      <c r="AE4151" s="16">
        <v>0.44440000000000002</v>
      </c>
      <c r="AF4151" s="16">
        <v>0</v>
      </c>
      <c r="AG4151" s="16">
        <v>7992.26</v>
      </c>
      <c r="AH4151" s="16">
        <v>4.3749999999999997E-2</v>
      </c>
      <c r="AI4151" s="16">
        <v>23.1</v>
      </c>
      <c r="AJ4151" s="16">
        <v>45.8</v>
      </c>
      <c r="AK4151" s="16">
        <v>-1.6012</v>
      </c>
      <c r="AL4151" s="16">
        <v>-1.2516</v>
      </c>
      <c r="AM4151" s="16">
        <v>-1.2972999999999999</v>
      </c>
      <c r="AN4151" s="16">
        <v>-2.7118000000000002</v>
      </c>
      <c r="AO4151" s="16">
        <v>-1.8853</v>
      </c>
      <c r="AP4151" s="16">
        <v>-1.8623000000000001</v>
      </c>
      <c r="AQ4151" s="16">
        <v>44.815399999999997</v>
      </c>
      <c r="AR4151" s="16">
        <f t="shared" si="159"/>
        <v>1</v>
      </c>
      <c r="AS4151" s="5">
        <f t="shared" si="158"/>
        <v>1.687300000000036E-2</v>
      </c>
    </row>
    <row r="4152" spans="1:45" x14ac:dyDescent="0.25">
      <c r="A4152" s="16" t="s">
        <v>408</v>
      </c>
      <c r="B4152" s="16" t="s">
        <v>2</v>
      </c>
      <c r="C4152" s="16" t="s">
        <v>207</v>
      </c>
      <c r="D4152" s="16">
        <v>1993</v>
      </c>
      <c r="E4152" s="16" t="s">
        <v>4767</v>
      </c>
      <c r="F4152" s="16" t="s">
        <v>592</v>
      </c>
      <c r="G4152" s="10">
        <v>1654.54</v>
      </c>
      <c r="H4152" s="73">
        <v>7.411276</v>
      </c>
      <c r="I4152" s="16" t="s">
        <v>6700</v>
      </c>
      <c r="J4152" s="71">
        <v>0</v>
      </c>
      <c r="K4152" s="71">
        <v>1</v>
      </c>
      <c r="L4152" s="16">
        <v>-2.6971159999999998</v>
      </c>
      <c r="M4152" s="16">
        <v>-0.52395219999999998</v>
      </c>
      <c r="N4152" s="16">
        <v>-0.85574099999999997</v>
      </c>
      <c r="O4152" s="16">
        <v>-1.720081</v>
      </c>
      <c r="P4152" s="16">
        <v>-1.238632</v>
      </c>
      <c r="Q4152" s="16">
        <v>-1.6714279999999999</v>
      </c>
      <c r="R4152" s="16">
        <v>0.29899999999999999</v>
      </c>
      <c r="S4152" s="16">
        <v>4.0000000000000002E-4</v>
      </c>
      <c r="T4152" s="16">
        <v>0</v>
      </c>
      <c r="U4152" s="16">
        <v>6.0820999999999996</v>
      </c>
      <c r="V4152" s="16">
        <v>3.5619999999999998</v>
      </c>
      <c r="W4152" s="16">
        <v>0.9</v>
      </c>
      <c r="X4152" s="16">
        <v>369.69900000000001</v>
      </c>
      <c r="Y4152" s="16">
        <v>2.3774999999999999</v>
      </c>
      <c r="Z4152" s="16">
        <v>0</v>
      </c>
      <c r="AA4152" s="16">
        <v>0.8159286</v>
      </c>
      <c r="AB4152" s="16">
        <v>0.19</v>
      </c>
      <c r="AC4152" s="16">
        <v>26.72</v>
      </c>
      <c r="AD4152" s="16">
        <v>20.23</v>
      </c>
      <c r="AE4152" s="16">
        <v>0.46870000000000001</v>
      </c>
      <c r="AF4152" s="16">
        <v>9.7000000000000003E-3</v>
      </c>
      <c r="AG4152" s="16">
        <v>7757.14</v>
      </c>
      <c r="AH4152" s="16">
        <v>4.41E-2</v>
      </c>
      <c r="AI4152" s="16">
        <v>23.5</v>
      </c>
      <c r="AJ4152" s="16">
        <v>45.9</v>
      </c>
      <c r="AK4152" s="16">
        <v>-1.5764</v>
      </c>
      <c r="AL4152" s="16">
        <v>-1.2564</v>
      </c>
      <c r="AM4152" s="16">
        <v>-1.2888999999999999</v>
      </c>
      <c r="AN4152" s="16">
        <v>-2.5910000000000002</v>
      </c>
      <c r="AO4152" s="16">
        <v>-1.84</v>
      </c>
      <c r="AP4152" s="16">
        <v>-1.8298000000000001</v>
      </c>
      <c r="AQ4152" s="16">
        <v>44.815399999999997</v>
      </c>
      <c r="AR4152" s="16">
        <f t="shared" si="159"/>
        <v>1</v>
      </c>
      <c r="AS4152" s="5">
        <f t="shared" si="158"/>
        <v>5.2961999999999954E-2</v>
      </c>
    </row>
    <row r="4153" spans="1:45" x14ac:dyDescent="0.25">
      <c r="A4153" s="16" t="s">
        <v>408</v>
      </c>
      <c r="B4153" s="16" t="s">
        <v>2</v>
      </c>
      <c r="C4153" s="16" t="s">
        <v>207</v>
      </c>
      <c r="D4153" s="16">
        <v>1994</v>
      </c>
      <c r="E4153" s="16" t="s">
        <v>4768</v>
      </c>
      <c r="F4153" s="16" t="s">
        <v>592</v>
      </c>
      <c r="G4153" s="10">
        <v>1658.31</v>
      </c>
      <c r="H4153" s="73">
        <v>7.4135540000000004</v>
      </c>
      <c r="I4153" s="16" t="s">
        <v>6700</v>
      </c>
      <c r="J4153" s="71">
        <v>0</v>
      </c>
      <c r="K4153" s="71">
        <v>1</v>
      </c>
      <c r="L4153" s="16">
        <v>-2.6482990000000002</v>
      </c>
      <c r="M4153" s="16">
        <v>-0.52489770000000002</v>
      </c>
      <c r="N4153" s="16">
        <v>-0.84011749999999996</v>
      </c>
      <c r="O4153" s="16">
        <v>-1.6717850000000001</v>
      </c>
      <c r="P4153" s="16">
        <v>-1.2307950000000001</v>
      </c>
      <c r="Q4153" s="16">
        <v>-1.633481</v>
      </c>
      <c r="R4153" s="16">
        <v>0.29899999999999999</v>
      </c>
      <c r="S4153" s="16">
        <v>1.4999999999999999E-4</v>
      </c>
      <c r="T4153" s="16">
        <v>0</v>
      </c>
      <c r="U4153" s="16">
        <v>6.2114000000000003</v>
      </c>
      <c r="V4153" s="16">
        <v>3.6960000000000002</v>
      </c>
      <c r="W4153" s="16">
        <v>0.96</v>
      </c>
      <c r="X4153" s="16">
        <v>368.99799999999999</v>
      </c>
      <c r="Y4153" s="16">
        <v>4.0251000000000001</v>
      </c>
      <c r="Z4153" s="16">
        <v>0</v>
      </c>
      <c r="AA4153" s="16">
        <v>0.77825610000000001</v>
      </c>
      <c r="AB4153" s="16">
        <v>0.19</v>
      </c>
      <c r="AC4153" s="16">
        <v>26.72</v>
      </c>
      <c r="AD4153" s="16">
        <v>21.2</v>
      </c>
      <c r="AE4153" s="16">
        <v>0.45150000000000001</v>
      </c>
      <c r="AF4153" s="16">
        <v>1.55E-2</v>
      </c>
      <c r="AG4153" s="16">
        <v>7550.31</v>
      </c>
      <c r="AH4153" s="16">
        <v>4.1849999999999998E-2</v>
      </c>
      <c r="AI4153" s="16">
        <v>24.2</v>
      </c>
      <c r="AJ4153" s="16">
        <v>46.3</v>
      </c>
      <c r="AK4153" s="16">
        <v>-1.5516000000000001</v>
      </c>
      <c r="AL4153" s="16">
        <v>-1.2612000000000001</v>
      </c>
      <c r="AM4153" s="16">
        <v>-1.2804</v>
      </c>
      <c r="AN4153" s="16">
        <v>-2.4702000000000002</v>
      </c>
      <c r="AO4153" s="16">
        <v>-1.7948</v>
      </c>
      <c r="AP4153" s="16">
        <v>-1.7972999999999999</v>
      </c>
      <c r="AQ4153" s="16">
        <v>44.815399999999997</v>
      </c>
      <c r="AR4153" s="16">
        <f t="shared" si="159"/>
        <v>1</v>
      </c>
      <c r="AS4153" s="5">
        <f t="shared" si="158"/>
        <v>4.8816999999999666E-2</v>
      </c>
    </row>
    <row r="4154" spans="1:45" x14ac:dyDescent="0.25">
      <c r="A4154" s="16" t="s">
        <v>408</v>
      </c>
      <c r="B4154" s="16" t="s">
        <v>2</v>
      </c>
      <c r="C4154" s="16" t="s">
        <v>207</v>
      </c>
      <c r="D4154" s="16">
        <v>1995</v>
      </c>
      <c r="E4154" s="16" t="s">
        <v>4769</v>
      </c>
      <c r="F4154" s="16" t="s">
        <v>592</v>
      </c>
      <c r="G4154" s="10">
        <v>1775.9</v>
      </c>
      <c r="H4154" s="73">
        <v>7.482062</v>
      </c>
      <c r="I4154" s="16" t="s">
        <v>6700</v>
      </c>
      <c r="J4154" s="71">
        <v>0</v>
      </c>
      <c r="K4154" s="71">
        <v>1</v>
      </c>
      <c r="L4154" s="16">
        <v>-2.4900359999999999</v>
      </c>
      <c r="M4154" s="16">
        <v>-0.52414130000000003</v>
      </c>
      <c r="N4154" s="16">
        <v>-0.86061920000000003</v>
      </c>
      <c r="O4154" s="16">
        <v>-1.351863</v>
      </c>
      <c r="P4154" s="16">
        <v>-1.2250890000000001</v>
      </c>
      <c r="Q4154" s="16">
        <v>-1.5955509999999999</v>
      </c>
      <c r="R4154" s="16">
        <v>0.29899999999999999</v>
      </c>
      <c r="S4154" s="16">
        <v>3.5E-4</v>
      </c>
      <c r="T4154" s="16">
        <v>0</v>
      </c>
      <c r="U4154" s="16">
        <v>6.1020000000000003</v>
      </c>
      <c r="V4154" s="16">
        <v>3.83</v>
      </c>
      <c r="W4154" s="16">
        <v>0.97499999999999998</v>
      </c>
      <c r="X4154" s="16">
        <v>366.99400000000003</v>
      </c>
      <c r="Y4154" s="16">
        <v>5.6726999999999999</v>
      </c>
      <c r="Z4154" s="16">
        <v>0.14599999999999999</v>
      </c>
      <c r="AA4154" s="16">
        <v>0.74427310000000002</v>
      </c>
      <c r="AB4154" s="16">
        <v>0.19</v>
      </c>
      <c r="AC4154" s="16">
        <v>26.72</v>
      </c>
      <c r="AD4154" s="16">
        <v>22.074999999999999</v>
      </c>
      <c r="AE4154" s="16">
        <v>0.43569999999999998</v>
      </c>
      <c r="AF4154" s="16">
        <v>1.6500000000000001E-2</v>
      </c>
      <c r="AG4154" s="16">
        <v>7360.46</v>
      </c>
      <c r="AH4154" s="16">
        <v>3.9800000000000002E-2</v>
      </c>
      <c r="AI4154" s="16">
        <v>25.5</v>
      </c>
      <c r="AJ4154" s="16">
        <v>46.1</v>
      </c>
      <c r="AK4154" s="16">
        <v>-1.5267999999999999</v>
      </c>
      <c r="AL4154" s="16">
        <v>-1.2661</v>
      </c>
      <c r="AM4154" s="16">
        <v>-1.2719</v>
      </c>
      <c r="AN4154" s="16">
        <v>-2.3494000000000002</v>
      </c>
      <c r="AO4154" s="16">
        <v>-1.7496</v>
      </c>
      <c r="AP4154" s="16">
        <v>-1.7647999999999999</v>
      </c>
      <c r="AQ4154" s="16">
        <v>44.815399999999997</v>
      </c>
      <c r="AR4154" s="16">
        <f t="shared" si="159"/>
        <v>1</v>
      </c>
      <c r="AS4154" s="5">
        <f t="shared" si="158"/>
        <v>0.15826300000000026</v>
      </c>
    </row>
    <row r="4155" spans="1:45" x14ac:dyDescent="0.25">
      <c r="A4155" s="16" t="s">
        <v>408</v>
      </c>
      <c r="B4155" s="16" t="s">
        <v>2</v>
      </c>
      <c r="C4155" s="16" t="s">
        <v>207</v>
      </c>
      <c r="D4155" s="16">
        <v>1996</v>
      </c>
      <c r="E4155" s="16" t="s">
        <v>4770</v>
      </c>
      <c r="F4155" s="16" t="s">
        <v>592</v>
      </c>
      <c r="G4155" s="10">
        <v>1919.21</v>
      </c>
      <c r="H4155" s="73">
        <v>7.5596699999999997</v>
      </c>
      <c r="I4155" s="16" t="s">
        <v>6700</v>
      </c>
      <c r="J4155" s="71">
        <v>0</v>
      </c>
      <c r="K4155" s="71">
        <v>1</v>
      </c>
      <c r="L4155" s="16">
        <v>-2.370981</v>
      </c>
      <c r="M4155" s="16">
        <v>-0.52414130000000003</v>
      </c>
      <c r="N4155" s="16">
        <v>-0.86092139999999995</v>
      </c>
      <c r="O4155" s="16">
        <v>-1.2788630000000001</v>
      </c>
      <c r="P4155" s="16">
        <v>-1.218575</v>
      </c>
      <c r="Q4155" s="16">
        <v>-1.4034260000000001</v>
      </c>
      <c r="R4155" s="16">
        <v>0.29899999999999999</v>
      </c>
      <c r="S4155" s="16">
        <v>3.5E-4</v>
      </c>
      <c r="T4155" s="16">
        <v>0</v>
      </c>
      <c r="U4155" s="16">
        <v>6.0602499999999999</v>
      </c>
      <c r="V4155" s="16">
        <v>3.9180000000000001</v>
      </c>
      <c r="W4155" s="16">
        <v>0.98399999999999999</v>
      </c>
      <c r="X4155" s="16">
        <v>367.25299999999999</v>
      </c>
      <c r="Y4155" s="16">
        <v>7.3204000000000002</v>
      </c>
      <c r="Z4155" s="16">
        <v>0.156</v>
      </c>
      <c r="AA4155" s="16">
        <v>0.68892940000000003</v>
      </c>
      <c r="AB4155" s="16">
        <v>0.19</v>
      </c>
      <c r="AC4155" s="16">
        <v>26.72</v>
      </c>
      <c r="AD4155" s="16">
        <v>23.5</v>
      </c>
      <c r="AE4155" s="16">
        <v>0.42259999999999998</v>
      </c>
      <c r="AF4155" s="16">
        <v>2.6499999999999999E-2</v>
      </c>
      <c r="AG4155" s="16">
        <v>7657.46</v>
      </c>
      <c r="AH4155" s="16">
        <v>3.8899999999999997E-2</v>
      </c>
      <c r="AI4155" s="16">
        <v>26.8</v>
      </c>
      <c r="AJ4155" s="16">
        <v>45.9</v>
      </c>
      <c r="AK4155" s="16">
        <v>-1.6407</v>
      </c>
      <c r="AL4155" s="16">
        <v>-1.1580999999999999</v>
      </c>
      <c r="AM4155" s="16">
        <v>-0.83530000000000004</v>
      </c>
      <c r="AN4155" s="16">
        <v>-2.1017000000000001</v>
      </c>
      <c r="AO4155" s="16">
        <v>-1.4560999999999999</v>
      </c>
      <c r="AP4155" s="16">
        <v>-1.6335</v>
      </c>
      <c r="AQ4155" s="16">
        <v>44.815399999999997</v>
      </c>
      <c r="AR4155" s="16">
        <f t="shared" si="159"/>
        <v>1</v>
      </c>
      <c r="AS4155" s="5">
        <f t="shared" si="158"/>
        <v>0.11905499999999991</v>
      </c>
    </row>
    <row r="4156" spans="1:45" x14ac:dyDescent="0.25">
      <c r="A4156" s="16" t="s">
        <v>408</v>
      </c>
      <c r="B4156" s="16" t="s">
        <v>2</v>
      </c>
      <c r="C4156" s="16" t="s">
        <v>207</v>
      </c>
      <c r="D4156" s="16">
        <v>1997</v>
      </c>
      <c r="E4156" s="16" t="s">
        <v>4771</v>
      </c>
      <c r="F4156" s="16" t="s">
        <v>592</v>
      </c>
      <c r="G4156" s="10">
        <v>2015.01</v>
      </c>
      <c r="H4156" s="73">
        <v>7.6083809999999996</v>
      </c>
      <c r="I4156" s="16" t="s">
        <v>6700</v>
      </c>
      <c r="J4156" s="71">
        <v>0</v>
      </c>
      <c r="K4156" s="71">
        <v>1</v>
      </c>
      <c r="L4156" s="16">
        <v>-2.3482189999999998</v>
      </c>
      <c r="M4156" s="16">
        <v>-0.52357410000000004</v>
      </c>
      <c r="N4156" s="16">
        <v>-0.85995100000000002</v>
      </c>
      <c r="O4156" s="16">
        <v>-1.155362</v>
      </c>
      <c r="P4156" s="16">
        <v>-1.2100059999999999</v>
      </c>
      <c r="Q4156" s="16">
        <v>-1.494624</v>
      </c>
      <c r="R4156" s="16">
        <v>0.29899999999999999</v>
      </c>
      <c r="S4156" s="16">
        <v>5.0000000000000001E-4</v>
      </c>
      <c r="T4156" s="16">
        <v>0</v>
      </c>
      <c r="U4156" s="16">
        <v>6.1276999999999999</v>
      </c>
      <c r="V4156" s="16">
        <v>4.0659999999999998</v>
      </c>
      <c r="W4156" s="16">
        <v>0.99299999999999999</v>
      </c>
      <c r="X4156" s="16">
        <v>365.709</v>
      </c>
      <c r="Y4156" s="16">
        <v>8.968</v>
      </c>
      <c r="Z4156" s="16">
        <v>0.185</v>
      </c>
      <c r="AA4156" s="16">
        <v>0.58950499999999995</v>
      </c>
      <c r="AB4156" s="16">
        <v>0.19</v>
      </c>
      <c r="AC4156" s="16">
        <v>26.72</v>
      </c>
      <c r="AD4156" s="16">
        <v>26.06</v>
      </c>
      <c r="AE4156" s="16">
        <v>0.4869</v>
      </c>
      <c r="AF4156" s="16">
        <v>5.5100000000000003E-2</v>
      </c>
      <c r="AG4156" s="16">
        <v>8303.2199999999993</v>
      </c>
      <c r="AH4156" s="16">
        <v>3.7449999999999997E-2</v>
      </c>
      <c r="AI4156" s="16">
        <v>28.1</v>
      </c>
      <c r="AJ4156" s="16">
        <v>45.8</v>
      </c>
      <c r="AK4156" s="16">
        <v>-1.538</v>
      </c>
      <c r="AL4156" s="16">
        <v>-1.2384999999999999</v>
      </c>
      <c r="AM4156" s="16">
        <v>-1.0996999999999999</v>
      </c>
      <c r="AN4156" s="16">
        <v>-2.2212000000000001</v>
      </c>
      <c r="AO4156" s="16">
        <v>-1.5866</v>
      </c>
      <c r="AP4156" s="16">
        <v>-1.6664000000000001</v>
      </c>
      <c r="AQ4156" s="16">
        <v>44.815399999999997</v>
      </c>
      <c r="AR4156" s="16">
        <f t="shared" si="159"/>
        <v>1</v>
      </c>
      <c r="AS4156" s="5">
        <f t="shared" si="158"/>
        <v>2.2762000000000171E-2</v>
      </c>
    </row>
    <row r="4157" spans="1:45" x14ac:dyDescent="0.25">
      <c r="A4157" s="16" t="s">
        <v>408</v>
      </c>
      <c r="B4157" s="16" t="s">
        <v>2</v>
      </c>
      <c r="C4157" s="16" t="s">
        <v>207</v>
      </c>
      <c r="D4157" s="16">
        <v>1998</v>
      </c>
      <c r="E4157" s="16" t="s">
        <v>4772</v>
      </c>
      <c r="F4157" s="16" t="s">
        <v>592</v>
      </c>
      <c r="G4157" s="10">
        <v>2094.48</v>
      </c>
      <c r="H4157" s="73">
        <v>7.6470599999999997</v>
      </c>
      <c r="I4157" s="16" t="s">
        <v>6700</v>
      </c>
      <c r="J4157" s="71">
        <v>0</v>
      </c>
      <c r="K4157" s="71">
        <v>1</v>
      </c>
      <c r="L4157" s="16">
        <v>-2.5543450000000001</v>
      </c>
      <c r="M4157" s="16">
        <v>-0.52414130000000003</v>
      </c>
      <c r="N4157" s="16">
        <v>-1.2414419999999999</v>
      </c>
      <c r="O4157" s="16">
        <v>-1.1574519999999999</v>
      </c>
      <c r="P4157" s="16">
        <v>-1.2018759999999999</v>
      </c>
      <c r="Q4157" s="16">
        <v>-1.5858380000000001</v>
      </c>
      <c r="R4157" s="16">
        <v>0.29899999999999999</v>
      </c>
      <c r="S4157" s="16">
        <v>3.5E-4</v>
      </c>
      <c r="T4157" s="16">
        <v>0</v>
      </c>
      <c r="U4157" s="16">
        <v>2.5914999999999999</v>
      </c>
      <c r="V4157" s="16">
        <v>4.3490000000000002</v>
      </c>
      <c r="W4157" s="16">
        <v>1.002</v>
      </c>
      <c r="X4157" s="16">
        <v>363.16199999999998</v>
      </c>
      <c r="Y4157" s="16">
        <v>10.615600000000001</v>
      </c>
      <c r="Z4157" s="16">
        <v>0.18729999999999999</v>
      </c>
      <c r="AA4157" s="16">
        <v>0.71262040000000004</v>
      </c>
      <c r="AB4157" s="16">
        <v>0.19</v>
      </c>
      <c r="AC4157" s="16">
        <v>26.72</v>
      </c>
      <c r="AD4157" s="16">
        <v>22.89</v>
      </c>
      <c r="AE4157" s="16">
        <v>0.4955</v>
      </c>
      <c r="AF4157" s="16">
        <v>7.4700000000000003E-2</v>
      </c>
      <c r="AG4157" s="16">
        <v>9289.73</v>
      </c>
      <c r="AH4157" s="16">
        <v>3.6299999999999999E-2</v>
      </c>
      <c r="AI4157" s="16">
        <v>29.4</v>
      </c>
      <c r="AJ4157" s="16">
        <v>45.7</v>
      </c>
      <c r="AK4157" s="16">
        <v>-1.4352</v>
      </c>
      <c r="AL4157" s="16">
        <v>-1.3189</v>
      </c>
      <c r="AM4157" s="16">
        <v>-1.3641000000000001</v>
      </c>
      <c r="AN4157" s="16">
        <v>-2.3408000000000002</v>
      </c>
      <c r="AO4157" s="16">
        <v>-1.7171000000000001</v>
      </c>
      <c r="AP4157" s="16">
        <v>-1.6994</v>
      </c>
      <c r="AQ4157" s="16">
        <v>44.815399999999997</v>
      </c>
      <c r="AR4157" s="16">
        <f t="shared" si="159"/>
        <v>1</v>
      </c>
      <c r="AS4157" s="5">
        <f t="shared" si="158"/>
        <v>-0.20612600000000025</v>
      </c>
    </row>
    <row r="4158" spans="1:45" x14ac:dyDescent="0.25">
      <c r="A4158" s="16" t="s">
        <v>408</v>
      </c>
      <c r="B4158" s="16" t="s">
        <v>2</v>
      </c>
      <c r="C4158" s="16" t="s">
        <v>207</v>
      </c>
      <c r="D4158" s="16">
        <v>1999</v>
      </c>
      <c r="E4158" s="16" t="s">
        <v>4773</v>
      </c>
      <c r="F4158" s="16" t="s">
        <v>592</v>
      </c>
      <c r="G4158" s="10">
        <v>2101.9499999999998</v>
      </c>
      <c r="H4158" s="73">
        <v>7.6506189999999998</v>
      </c>
      <c r="I4158" s="16" t="s">
        <v>6700</v>
      </c>
      <c r="J4158" s="71">
        <v>0</v>
      </c>
      <c r="K4158" s="71">
        <v>1</v>
      </c>
      <c r="L4158" s="16">
        <v>-2.582713</v>
      </c>
      <c r="M4158" s="16">
        <v>-0.52565410000000001</v>
      </c>
      <c r="N4158" s="16">
        <v>-1.216777</v>
      </c>
      <c r="O4158" s="16">
        <v>-1.2391859999999999</v>
      </c>
      <c r="P4158" s="16">
        <v>-1.191775</v>
      </c>
      <c r="Q4158" s="16">
        <v>-1.5987640000000001</v>
      </c>
      <c r="R4158" s="16">
        <v>0.29899999999999999</v>
      </c>
      <c r="S4158" s="16">
        <v>-5.0000000000000002E-5</v>
      </c>
      <c r="T4158" s="16">
        <v>0</v>
      </c>
      <c r="U4158" s="16">
        <v>2.6301000000000001</v>
      </c>
      <c r="V4158" s="16">
        <v>4.6319999999999997</v>
      </c>
      <c r="W4158" s="16">
        <v>1.0109999999999999</v>
      </c>
      <c r="X4158" s="16">
        <v>365.35300000000001</v>
      </c>
      <c r="Y4158" s="16">
        <v>12.263299999999999</v>
      </c>
      <c r="Z4158" s="16">
        <v>9.9000000000000005E-2</v>
      </c>
      <c r="AA4158" s="16">
        <v>0.57202799999999998</v>
      </c>
      <c r="AB4158" s="16">
        <v>0.19</v>
      </c>
      <c r="AC4158" s="16">
        <v>26.72</v>
      </c>
      <c r="AD4158" s="16">
        <v>26.51</v>
      </c>
      <c r="AE4158" s="16">
        <v>0.49740000000000001</v>
      </c>
      <c r="AF4158" s="16">
        <v>0.17760000000000001</v>
      </c>
      <c r="AG4158" s="16">
        <v>9142.59</v>
      </c>
      <c r="AH4158" s="16">
        <v>3.6600000000000001E-2</v>
      </c>
      <c r="AI4158" s="16">
        <v>30.8</v>
      </c>
      <c r="AJ4158" s="16">
        <v>45.7</v>
      </c>
      <c r="AK4158" s="16">
        <v>-1.4557</v>
      </c>
      <c r="AL4158" s="16">
        <v>-1.4177999999999999</v>
      </c>
      <c r="AM4158" s="16">
        <v>-1.4128000000000001</v>
      </c>
      <c r="AN4158" s="16">
        <v>-2.2111999999999998</v>
      </c>
      <c r="AO4158" s="16">
        <v>-1.7714000000000001</v>
      </c>
      <c r="AP4158" s="16">
        <v>-1.6661999999999999</v>
      </c>
      <c r="AQ4158" s="16">
        <v>44.815399999999997</v>
      </c>
      <c r="AR4158" s="16">
        <f t="shared" si="159"/>
        <v>1</v>
      </c>
      <c r="AS4158" s="5">
        <f t="shared" si="158"/>
        <v>-2.8367999999999949E-2</v>
      </c>
    </row>
    <row r="4159" spans="1:45" x14ac:dyDescent="0.25">
      <c r="A4159" s="16" t="s">
        <v>408</v>
      </c>
      <c r="B4159" s="16" t="s">
        <v>2</v>
      </c>
      <c r="C4159" s="16" t="s">
        <v>207</v>
      </c>
      <c r="D4159" s="16">
        <v>2000</v>
      </c>
      <c r="E4159" s="16" t="s">
        <v>4774</v>
      </c>
      <c r="F4159" s="16" t="s">
        <v>592</v>
      </c>
      <c r="G4159" s="10">
        <v>2100.5700000000002</v>
      </c>
      <c r="H4159" s="73">
        <v>7.6499649999999999</v>
      </c>
      <c r="I4159" s="16">
        <v>16440924</v>
      </c>
      <c r="J4159" s="71">
        <v>0</v>
      </c>
      <c r="K4159" s="71">
        <v>1</v>
      </c>
      <c r="L4159" s="16">
        <v>-2.5793279999999998</v>
      </c>
      <c r="M4159" s="16">
        <v>-0.52470859999999997</v>
      </c>
      <c r="N4159" s="16">
        <v>-1.2177359999999999</v>
      </c>
      <c r="O4159" s="16">
        <v>-1.2277089999999999</v>
      </c>
      <c r="P4159" s="16">
        <v>-1.18394</v>
      </c>
      <c r="Q4159" s="16">
        <v>-1.6117410000000001</v>
      </c>
      <c r="R4159" s="16">
        <v>0.29899999999999999</v>
      </c>
      <c r="S4159" s="16">
        <v>2.0000000000000001E-4</v>
      </c>
      <c r="T4159" s="16">
        <v>0</v>
      </c>
      <c r="U4159" s="16">
        <v>2.6074999999999999</v>
      </c>
      <c r="V4159" s="16">
        <v>4.99</v>
      </c>
      <c r="W4159" s="16">
        <v>0.96499999999999997</v>
      </c>
      <c r="X4159" s="16">
        <v>364.80399999999997</v>
      </c>
      <c r="Y4159" s="16">
        <v>13.9109</v>
      </c>
      <c r="Z4159" s="16">
        <v>8.4000000000000005E-2</v>
      </c>
      <c r="AA4159" s="16">
        <v>0.56018250000000003</v>
      </c>
      <c r="AB4159" s="16">
        <v>0.19</v>
      </c>
      <c r="AC4159" s="16">
        <v>26.72</v>
      </c>
      <c r="AD4159" s="16">
        <v>26.815000000000001</v>
      </c>
      <c r="AE4159" s="16">
        <v>0.46610000000000001</v>
      </c>
      <c r="AF4159" s="16">
        <v>0.18529999999999999</v>
      </c>
      <c r="AG4159" s="16">
        <v>9595.82</v>
      </c>
      <c r="AH4159" s="16">
        <v>3.4200000000000001E-2</v>
      </c>
      <c r="AI4159" s="16">
        <v>32.1</v>
      </c>
      <c r="AJ4159" s="16">
        <v>45.7</v>
      </c>
      <c r="AK4159" s="16">
        <v>-1.4762</v>
      </c>
      <c r="AL4159" s="16">
        <v>-1.5166999999999999</v>
      </c>
      <c r="AM4159" s="16">
        <v>-1.4616</v>
      </c>
      <c r="AN4159" s="16">
        <v>-2.0817000000000001</v>
      </c>
      <c r="AO4159" s="16">
        <v>-1.8257000000000001</v>
      </c>
      <c r="AP4159" s="16">
        <v>-1.6331</v>
      </c>
      <c r="AQ4159" s="16">
        <v>44.815399999999997</v>
      </c>
      <c r="AR4159" s="16">
        <f t="shared" si="159"/>
        <v>1</v>
      </c>
      <c r="AS4159" s="5">
        <f t="shared" si="158"/>
        <v>3.3850000000001934E-3</v>
      </c>
    </row>
    <row r="4160" spans="1:45" x14ac:dyDescent="0.25">
      <c r="A4160" s="16" t="s">
        <v>408</v>
      </c>
      <c r="B4160" s="16" t="s">
        <v>2</v>
      </c>
      <c r="C4160" s="16" t="s">
        <v>207</v>
      </c>
      <c r="D4160" s="16">
        <v>2001</v>
      </c>
      <c r="E4160" s="16" t="s">
        <v>4775</v>
      </c>
      <c r="F4160" s="16" t="s">
        <v>592</v>
      </c>
      <c r="G4160" s="10">
        <v>2119.33</v>
      </c>
      <c r="H4160" s="73">
        <v>7.6588539999999998</v>
      </c>
      <c r="I4160" s="16">
        <v>16983266</v>
      </c>
      <c r="J4160" s="71">
        <v>0</v>
      </c>
      <c r="K4160" s="71">
        <v>1</v>
      </c>
      <c r="L4160" s="16">
        <v>-2.5200300000000002</v>
      </c>
      <c r="M4160" s="16">
        <v>-0.52320929999999999</v>
      </c>
      <c r="N4160" s="16">
        <v>-1.190013</v>
      </c>
      <c r="O4160" s="16">
        <v>-1.270578</v>
      </c>
      <c r="P4160" s="16">
        <v>-1.1723859999999999</v>
      </c>
      <c r="Q4160" s="16">
        <v>-1.469921</v>
      </c>
      <c r="R4160" s="16">
        <v>0.29899999999999999</v>
      </c>
      <c r="S4160" s="16">
        <v>3.5E-4</v>
      </c>
      <c r="T4160" s="16">
        <v>1E-4</v>
      </c>
      <c r="U4160" s="16">
        <v>2.7126999999999999</v>
      </c>
      <c r="V4160" s="16">
        <v>5.399</v>
      </c>
      <c r="W4160" s="16">
        <v>0.96899999999999997</v>
      </c>
      <c r="X4160" s="16">
        <v>365.99900000000002</v>
      </c>
      <c r="Y4160" s="16">
        <v>15.5585</v>
      </c>
      <c r="Z4160" s="16">
        <v>7.9500000000000001E-2</v>
      </c>
      <c r="AA4160" s="16">
        <v>0.76582799999999995</v>
      </c>
      <c r="AB4160" s="16">
        <v>0.19</v>
      </c>
      <c r="AC4160" s="16">
        <v>26.72</v>
      </c>
      <c r="AD4160" s="16">
        <v>21.52</v>
      </c>
      <c r="AE4160" s="16">
        <v>0.53390000000000004</v>
      </c>
      <c r="AF4160" s="16">
        <v>0.52139999999999997</v>
      </c>
      <c r="AG4160" s="16">
        <v>10525.1</v>
      </c>
      <c r="AH4160" s="16">
        <v>3.3000000000000002E-2</v>
      </c>
      <c r="AI4160" s="16">
        <v>33.5</v>
      </c>
      <c r="AJ4160" s="16">
        <v>45.7</v>
      </c>
      <c r="AK4160" s="16">
        <v>-1.3566</v>
      </c>
      <c r="AL4160" s="16">
        <v>-1.3268</v>
      </c>
      <c r="AM4160" s="16">
        <v>-1.3579000000000001</v>
      </c>
      <c r="AN4160" s="16">
        <v>-1.8471</v>
      </c>
      <c r="AO4160" s="16">
        <v>-1.6564000000000001</v>
      </c>
      <c r="AP4160" s="16">
        <v>-1.6194999999999999</v>
      </c>
      <c r="AQ4160" s="16">
        <v>44.815399999999997</v>
      </c>
      <c r="AR4160" s="16">
        <f t="shared" si="159"/>
        <v>1</v>
      </c>
      <c r="AS4160" s="5">
        <f t="shared" si="158"/>
        <v>5.9297999999999629E-2</v>
      </c>
    </row>
    <row r="4161" spans="1:45" x14ac:dyDescent="0.25">
      <c r="A4161" s="16" t="s">
        <v>408</v>
      </c>
      <c r="B4161" s="16" t="s">
        <v>2</v>
      </c>
      <c r="C4161" s="16" t="s">
        <v>207</v>
      </c>
      <c r="D4161" s="16">
        <v>2002</v>
      </c>
      <c r="E4161" s="16" t="s">
        <v>4776</v>
      </c>
      <c r="F4161" s="16" t="s">
        <v>592</v>
      </c>
      <c r="G4161" s="10">
        <v>1906.09</v>
      </c>
      <c r="H4161" s="73">
        <v>7.5528069999999996</v>
      </c>
      <c r="I4161" s="16">
        <v>17572649</v>
      </c>
      <c r="J4161" s="71">
        <v>0</v>
      </c>
      <c r="K4161" s="71">
        <v>1</v>
      </c>
      <c r="L4161" s="16">
        <v>-2.3987500000000002</v>
      </c>
      <c r="M4161" s="16">
        <v>-0.52118249999999999</v>
      </c>
      <c r="N4161" s="16">
        <v>-1.1571480000000001</v>
      </c>
      <c r="O4161" s="16">
        <v>-1.183967</v>
      </c>
      <c r="P4161" s="16">
        <v>-1.161907</v>
      </c>
      <c r="Q4161" s="16">
        <v>-1.328066</v>
      </c>
      <c r="R4161" s="16">
        <v>0.30409999999999998</v>
      </c>
      <c r="S4161" s="16">
        <v>1.4999999999999999E-4</v>
      </c>
      <c r="T4161" s="16">
        <v>1E-4</v>
      </c>
      <c r="U4161" s="16">
        <v>2.8759000000000001</v>
      </c>
      <c r="V4161" s="16">
        <v>5.8079999999999998</v>
      </c>
      <c r="W4161" s="16">
        <v>0.99399999999999999</v>
      </c>
      <c r="X4161" s="16">
        <v>366.84699999999998</v>
      </c>
      <c r="Y4161" s="16">
        <v>17.206199999999999</v>
      </c>
      <c r="Z4161" s="16">
        <v>0.1065</v>
      </c>
      <c r="AA4161" s="16">
        <v>0.76388610000000001</v>
      </c>
      <c r="AB4161" s="16">
        <v>0.19</v>
      </c>
      <c r="AC4161" s="16">
        <v>26.72</v>
      </c>
      <c r="AD4161" s="16">
        <v>21.57</v>
      </c>
      <c r="AE4161" s="16">
        <v>0.53869999999999996</v>
      </c>
      <c r="AF4161" s="16">
        <v>0.94040000000000001</v>
      </c>
      <c r="AG4161" s="16">
        <v>10956.1</v>
      </c>
      <c r="AH4161" s="16">
        <v>3.2800000000000003E-2</v>
      </c>
      <c r="AI4161" s="16">
        <v>34.799999999999997</v>
      </c>
      <c r="AJ4161" s="16">
        <v>45.7</v>
      </c>
      <c r="AK4161" s="16">
        <v>-1.2370000000000001</v>
      </c>
      <c r="AL4161" s="16">
        <v>-1.1369</v>
      </c>
      <c r="AM4161" s="16">
        <v>-1.2542</v>
      </c>
      <c r="AN4161" s="16">
        <v>-1.6124000000000001</v>
      </c>
      <c r="AO4161" s="16">
        <v>-1.4871000000000001</v>
      </c>
      <c r="AP4161" s="16">
        <v>-1.6057999999999999</v>
      </c>
      <c r="AQ4161" s="16">
        <v>44.815399999999997</v>
      </c>
      <c r="AR4161" s="16">
        <f t="shared" si="159"/>
        <v>1</v>
      </c>
      <c r="AS4161" s="5">
        <f t="shared" si="158"/>
        <v>0.12128000000000005</v>
      </c>
    </row>
    <row r="4162" spans="1:45" x14ac:dyDescent="0.25">
      <c r="A4162" s="16" t="s">
        <v>408</v>
      </c>
      <c r="B4162" s="16" t="s">
        <v>2</v>
      </c>
      <c r="C4162" s="16" t="s">
        <v>207</v>
      </c>
      <c r="D4162" s="16">
        <v>2003</v>
      </c>
      <c r="E4162" s="16" t="s">
        <v>4777</v>
      </c>
      <c r="F4162" s="16" t="s">
        <v>592</v>
      </c>
      <c r="G4162" s="10">
        <v>1936.6</v>
      </c>
      <c r="H4162" s="73">
        <v>7.568689</v>
      </c>
      <c r="I4162" s="16">
        <v>18203369</v>
      </c>
      <c r="J4162" s="71">
        <v>0</v>
      </c>
      <c r="K4162" s="71">
        <v>1</v>
      </c>
      <c r="L4162" s="16">
        <v>-2.2651300000000001</v>
      </c>
      <c r="M4162" s="16">
        <v>-0.52508679999999996</v>
      </c>
      <c r="N4162" s="16">
        <v>-1.1228880000000001</v>
      </c>
      <c r="O4162" s="16">
        <v>-1.069132</v>
      </c>
      <c r="P4162" s="16">
        <v>-1.145365</v>
      </c>
      <c r="Q4162" s="16">
        <v>-1.1899599999999999</v>
      </c>
      <c r="R4162" s="16">
        <v>0.29899999999999999</v>
      </c>
      <c r="S4162" s="16">
        <v>1E-4</v>
      </c>
      <c r="T4162" s="16">
        <v>0</v>
      </c>
      <c r="U4162" s="16">
        <v>2.9817</v>
      </c>
      <c r="V4162" s="16">
        <v>6.2169999999999996</v>
      </c>
      <c r="W4162" s="16">
        <v>1.0509999999999999</v>
      </c>
      <c r="X4162" s="16">
        <v>368.55599999999998</v>
      </c>
      <c r="Y4162" s="16">
        <v>18.8538</v>
      </c>
      <c r="Z4162" s="16">
        <v>0.1074</v>
      </c>
      <c r="AA4162" s="16">
        <v>0.53552060000000001</v>
      </c>
      <c r="AB4162" s="16">
        <v>0.19</v>
      </c>
      <c r="AC4162" s="16">
        <v>26.72</v>
      </c>
      <c r="AD4162" s="16">
        <v>27.45</v>
      </c>
      <c r="AE4162" s="16">
        <v>0.55149999999999999</v>
      </c>
      <c r="AF4162" s="16">
        <v>2.2696000000000001</v>
      </c>
      <c r="AG4162" s="16">
        <v>11952.3</v>
      </c>
      <c r="AH4162" s="16">
        <v>3.5299999999999998E-2</v>
      </c>
      <c r="AI4162" s="16">
        <v>36.200000000000003</v>
      </c>
      <c r="AJ4162" s="16">
        <v>45.8</v>
      </c>
      <c r="AK4162" s="16">
        <v>-1.2657</v>
      </c>
      <c r="AL4162" s="16">
        <v>-1.3038000000000001</v>
      </c>
      <c r="AM4162" s="16">
        <v>-1.1384000000000001</v>
      </c>
      <c r="AN4162" s="16">
        <v>-1.0257000000000001</v>
      </c>
      <c r="AO4162" s="16">
        <v>-1.2331000000000001</v>
      </c>
      <c r="AP4162" s="16">
        <v>-1.5299</v>
      </c>
      <c r="AQ4162" s="16">
        <v>44.815399999999997</v>
      </c>
      <c r="AR4162" s="16">
        <f t="shared" si="159"/>
        <v>1</v>
      </c>
      <c r="AS4162" s="5">
        <f t="shared" si="158"/>
        <v>0.13362000000000007</v>
      </c>
    </row>
    <row r="4163" spans="1:45" x14ac:dyDescent="0.25">
      <c r="A4163" s="16" t="s">
        <v>408</v>
      </c>
      <c r="B4163" s="16" t="s">
        <v>2</v>
      </c>
      <c r="C4163" s="16" t="s">
        <v>207</v>
      </c>
      <c r="D4163" s="16">
        <v>2004</v>
      </c>
      <c r="E4163" s="16" t="s">
        <v>4778</v>
      </c>
      <c r="F4163" s="16" t="s">
        <v>592</v>
      </c>
      <c r="G4163" s="10">
        <v>2071.91</v>
      </c>
      <c r="H4163" s="73">
        <v>7.6362240000000003</v>
      </c>
      <c r="I4163" s="16">
        <v>18865716</v>
      </c>
      <c r="J4163" s="71">
        <v>0</v>
      </c>
      <c r="K4163" s="71">
        <v>1</v>
      </c>
      <c r="L4163" s="16">
        <v>-2.286295</v>
      </c>
      <c r="M4163" s="16">
        <v>-0.54192419999999997</v>
      </c>
      <c r="N4163" s="16">
        <v>-1.1042400000000001</v>
      </c>
      <c r="O4163" s="16">
        <v>-1.120528</v>
      </c>
      <c r="P4163" s="16">
        <v>-1.1272500000000001</v>
      </c>
      <c r="Q4163" s="16">
        <v>-1.2058599999999999</v>
      </c>
      <c r="R4163" s="16">
        <v>0.26779999999999998</v>
      </c>
      <c r="S4163" s="16">
        <v>1.4999999999999999E-4</v>
      </c>
      <c r="T4163" s="16">
        <v>0</v>
      </c>
      <c r="U4163" s="16">
        <v>3.1406499999999999</v>
      </c>
      <c r="V4163" s="16">
        <v>6.5220000000000002</v>
      </c>
      <c r="W4163" s="16">
        <v>1.115</v>
      </c>
      <c r="X4163" s="16">
        <v>367.22699999999998</v>
      </c>
      <c r="Y4163" s="16">
        <v>15.820600000000001</v>
      </c>
      <c r="Z4163" s="16">
        <v>0.1104</v>
      </c>
      <c r="AA4163" s="16">
        <v>0.51105279999999997</v>
      </c>
      <c r="AB4163" s="16">
        <v>0.19</v>
      </c>
      <c r="AC4163" s="16">
        <v>26.72</v>
      </c>
      <c r="AD4163" s="16">
        <v>28.08</v>
      </c>
      <c r="AE4163" s="16">
        <v>0.59009999999999996</v>
      </c>
      <c r="AF4163" s="16">
        <v>4.6317000000000004</v>
      </c>
      <c r="AG4163" s="16">
        <v>12905.1</v>
      </c>
      <c r="AH4163" s="16">
        <v>3.3500000000000002E-2</v>
      </c>
      <c r="AI4163" s="16">
        <v>37.6</v>
      </c>
      <c r="AJ4163" s="16">
        <v>45.9</v>
      </c>
      <c r="AK4163" s="16">
        <v>-1.2758</v>
      </c>
      <c r="AL4163" s="16">
        <v>-1.2810999999999999</v>
      </c>
      <c r="AM4163" s="16">
        <v>-1.2846</v>
      </c>
      <c r="AN4163" s="16">
        <v>-1.0391999999999999</v>
      </c>
      <c r="AO4163" s="16">
        <v>-1.2463</v>
      </c>
      <c r="AP4163" s="16">
        <v>-1.4591000000000001</v>
      </c>
      <c r="AQ4163" s="16">
        <v>44.815399999999997</v>
      </c>
      <c r="AR4163" s="16">
        <f t="shared" si="159"/>
        <v>1</v>
      </c>
      <c r="AS4163" s="5">
        <f t="shared" si="158"/>
        <v>-2.1164999999999878E-2</v>
      </c>
    </row>
    <row r="4164" spans="1:45" x14ac:dyDescent="0.25">
      <c r="A4164" s="16" t="s">
        <v>408</v>
      </c>
      <c r="B4164" s="16" t="s">
        <v>2</v>
      </c>
      <c r="C4164" s="16" t="s">
        <v>207</v>
      </c>
      <c r="D4164" s="16">
        <v>2005</v>
      </c>
      <c r="E4164" s="16" t="s">
        <v>4779</v>
      </c>
      <c r="F4164" s="16" t="s">
        <v>592</v>
      </c>
      <c r="G4164" s="10">
        <v>2364.19</v>
      </c>
      <c r="H4164" s="73">
        <v>7.7681930000000001</v>
      </c>
      <c r="I4164" s="16">
        <v>19552542</v>
      </c>
      <c r="J4164" s="71">
        <v>0</v>
      </c>
      <c r="K4164" s="71">
        <v>1</v>
      </c>
      <c r="L4164" s="16">
        <v>-2.3216260000000002</v>
      </c>
      <c r="M4164" s="16">
        <v>-0.56836629999999999</v>
      </c>
      <c r="N4164" s="16">
        <v>-1.2035720000000001</v>
      </c>
      <c r="O4164" s="16">
        <v>-1.14002</v>
      </c>
      <c r="P4164" s="16">
        <v>-1.0997030000000001</v>
      </c>
      <c r="Q4164" s="16">
        <v>-1.1674640000000001</v>
      </c>
      <c r="R4164" s="16">
        <v>0.219</v>
      </c>
      <c r="S4164" s="16">
        <v>2.0000000000000001E-4</v>
      </c>
      <c r="T4164" s="16">
        <v>0</v>
      </c>
      <c r="U4164" s="16">
        <v>2.1200999999999999</v>
      </c>
      <c r="V4164" s="16">
        <v>6.7750000000000004</v>
      </c>
      <c r="W4164" s="16">
        <v>1.1850000000000001</v>
      </c>
      <c r="X4164" s="16">
        <v>366.96499999999997</v>
      </c>
      <c r="Y4164" s="16">
        <v>14.609500000000001</v>
      </c>
      <c r="Z4164" s="16">
        <v>0.11169999999999999</v>
      </c>
      <c r="AA4164" s="16">
        <v>0.49881900000000001</v>
      </c>
      <c r="AB4164" s="16">
        <v>0.19</v>
      </c>
      <c r="AC4164" s="16">
        <v>26.72</v>
      </c>
      <c r="AD4164" s="16">
        <v>28.395</v>
      </c>
      <c r="AE4164" s="16">
        <v>0.58489999999999998</v>
      </c>
      <c r="AF4164" s="16">
        <v>9.7382000000000009</v>
      </c>
      <c r="AG4164" s="16">
        <v>15553</v>
      </c>
      <c r="AH4164" s="16">
        <v>3.3649999999999999E-2</v>
      </c>
      <c r="AI4164" s="16">
        <v>39</v>
      </c>
      <c r="AJ4164" s="16">
        <v>46</v>
      </c>
      <c r="AK4164" s="16">
        <v>-1.2363</v>
      </c>
      <c r="AL4164" s="16">
        <v>-1.3284</v>
      </c>
      <c r="AM4164" s="16">
        <v>-1.1700999999999999</v>
      </c>
      <c r="AN4164" s="16">
        <v>-0.89270000000000005</v>
      </c>
      <c r="AO4164" s="16">
        <v>-1.2851999999999999</v>
      </c>
      <c r="AP4164" s="16">
        <v>-1.4420999999999999</v>
      </c>
      <c r="AQ4164" s="16">
        <v>44.815399999999997</v>
      </c>
      <c r="AR4164" s="16">
        <f t="shared" si="159"/>
        <v>1</v>
      </c>
      <c r="AS4164" s="5">
        <f t="shared" ref="AS4164:AS4227" si="160">IF(D4164=1985, 0, L4164-L4163)</f>
        <v>-3.5331000000000223E-2</v>
      </c>
    </row>
    <row r="4165" spans="1:45" x14ac:dyDescent="0.25">
      <c r="A4165" s="16" t="s">
        <v>408</v>
      </c>
      <c r="B4165" s="16" t="s">
        <v>2</v>
      </c>
      <c r="C4165" s="16" t="s">
        <v>207</v>
      </c>
      <c r="D4165" s="16">
        <v>2006</v>
      </c>
      <c r="E4165" s="16" t="s">
        <v>4780</v>
      </c>
      <c r="F4165" s="16" t="s">
        <v>592</v>
      </c>
      <c r="G4165" s="10">
        <v>2754.41</v>
      </c>
      <c r="H4165" s="73">
        <v>7.92096</v>
      </c>
      <c r="I4165" s="16">
        <v>20262399</v>
      </c>
      <c r="J4165" s="71">
        <v>0</v>
      </c>
      <c r="K4165" s="71">
        <v>1</v>
      </c>
      <c r="L4165" s="16">
        <v>-2.0972110000000002</v>
      </c>
      <c r="M4165" s="16">
        <v>-0.52434380000000003</v>
      </c>
      <c r="N4165" s="16">
        <v>-1.2022200000000001</v>
      </c>
      <c r="O4165" s="16">
        <v>-0.83194420000000002</v>
      </c>
      <c r="P4165" s="16">
        <v>-1.062446</v>
      </c>
      <c r="Q4165" s="16">
        <v>-1.063032</v>
      </c>
      <c r="R4165" s="16">
        <v>0.29899999999999999</v>
      </c>
      <c r="S4165" s="16">
        <v>5.0000000000000002E-5</v>
      </c>
      <c r="T4165" s="16">
        <v>1E-4</v>
      </c>
      <c r="U4165" s="16">
        <v>2.2814999999999999</v>
      </c>
      <c r="V4165" s="16">
        <v>6.9219999999999997</v>
      </c>
      <c r="W4165" s="16">
        <v>1.2170000000000001</v>
      </c>
      <c r="X4165" s="16">
        <v>363.71800000000002</v>
      </c>
      <c r="Y4165" s="16">
        <v>29.1431</v>
      </c>
      <c r="Z4165" s="16">
        <v>0.11559999999999999</v>
      </c>
      <c r="AA4165" s="16">
        <v>0.53474379999999999</v>
      </c>
      <c r="AB4165" s="16">
        <v>0.19</v>
      </c>
      <c r="AC4165" s="16">
        <v>26.72</v>
      </c>
      <c r="AD4165" s="16">
        <v>27.47</v>
      </c>
      <c r="AE4165" s="16">
        <v>0.57330000000000003</v>
      </c>
      <c r="AF4165" s="16">
        <v>17.8399</v>
      </c>
      <c r="AG4165" s="16">
        <v>17830.3</v>
      </c>
      <c r="AH4165" s="16">
        <v>3.3500000000000002E-2</v>
      </c>
      <c r="AI4165" s="16">
        <v>40.4</v>
      </c>
      <c r="AJ4165" s="16">
        <v>46.2</v>
      </c>
      <c r="AK4165" s="16">
        <v>-1.2341</v>
      </c>
      <c r="AL4165" s="16">
        <v>-1.1833</v>
      </c>
      <c r="AM4165" s="16">
        <v>-1.3521000000000001</v>
      </c>
      <c r="AN4165" s="16">
        <v>-0.54059999999999997</v>
      </c>
      <c r="AO4165" s="16">
        <v>-1.1201000000000001</v>
      </c>
      <c r="AP4165" s="16">
        <v>-1.2903</v>
      </c>
      <c r="AQ4165" s="16">
        <v>44.815399999999997</v>
      </c>
      <c r="AR4165" s="16">
        <f t="shared" ref="AR4165:AR4228" si="161">IF(OR(AND(I4165&lt;&gt;"", I4165&gt;=10000000, AQ4165&lt;=32.5), AND(A4165="Middle East &amp; North Africa", I4165&lt;&gt;"", I4165&gt;=9000000, AQ4165&lt;&gt;"", AQ4165&lt;=32.5)), 0, 1)</f>
        <v>1</v>
      </c>
      <c r="AS4165" s="5">
        <f t="shared" si="160"/>
        <v>0.22441500000000003</v>
      </c>
    </row>
    <row r="4166" spans="1:45" x14ac:dyDescent="0.25">
      <c r="A4166" s="16" t="s">
        <v>408</v>
      </c>
      <c r="B4166" s="16" t="s">
        <v>2</v>
      </c>
      <c r="C4166" s="16" t="s">
        <v>207</v>
      </c>
      <c r="D4166" s="16">
        <v>2007</v>
      </c>
      <c r="E4166" s="16" t="s">
        <v>4781</v>
      </c>
      <c r="F4166" s="16" t="s">
        <v>592</v>
      </c>
      <c r="G4166" s="10">
        <v>3258.48</v>
      </c>
      <c r="H4166" s="73">
        <v>8.0890149999999998</v>
      </c>
      <c r="I4166" s="16">
        <v>20997687</v>
      </c>
      <c r="J4166" s="71">
        <v>0</v>
      </c>
      <c r="K4166" s="71">
        <v>1</v>
      </c>
      <c r="L4166" s="16">
        <v>-2.0516100000000002</v>
      </c>
      <c r="M4166" s="16">
        <v>-0.55923460000000003</v>
      </c>
      <c r="N4166" s="16">
        <v>-1.138271</v>
      </c>
      <c r="O4166" s="16">
        <v>-0.79398610000000003</v>
      </c>
      <c r="P4166" s="16">
        <v>-1.021237</v>
      </c>
      <c r="Q4166" s="16">
        <v>-1.0735619999999999</v>
      </c>
      <c r="R4166" s="16">
        <v>0.2316</v>
      </c>
      <c r="S4166" s="16">
        <v>5.5000000000000003E-4</v>
      </c>
      <c r="T4166" s="16">
        <v>1E-4</v>
      </c>
      <c r="U4166" s="16">
        <v>2.6387999999999998</v>
      </c>
      <c r="V4166" s="16">
        <v>7.0590000000000002</v>
      </c>
      <c r="W4166" s="16">
        <v>1.238</v>
      </c>
      <c r="X4166" s="16">
        <v>367.19299999999998</v>
      </c>
      <c r="Y4166" s="16">
        <v>29.733499999999999</v>
      </c>
      <c r="Z4166" s="16">
        <v>0.12429999999999999</v>
      </c>
      <c r="AA4166" s="16">
        <v>0.50833419999999996</v>
      </c>
      <c r="AB4166" s="16">
        <v>0.19</v>
      </c>
      <c r="AC4166" s="16">
        <v>26.72</v>
      </c>
      <c r="AD4166" s="16">
        <v>28.15</v>
      </c>
      <c r="AE4166" s="16">
        <v>0.5323</v>
      </c>
      <c r="AF4166" s="16">
        <v>28.010999999999999</v>
      </c>
      <c r="AG4166" s="16">
        <v>16769.3</v>
      </c>
      <c r="AH4166" s="16">
        <v>3.2849999999999997E-2</v>
      </c>
      <c r="AI4166" s="16">
        <v>41.8</v>
      </c>
      <c r="AJ4166" s="16">
        <v>46.4</v>
      </c>
      <c r="AK4166" s="16">
        <v>-1.1668000000000001</v>
      </c>
      <c r="AL4166" s="16">
        <v>-1.2939000000000001</v>
      </c>
      <c r="AM4166" s="16">
        <v>-1.2283999999999999</v>
      </c>
      <c r="AN4166" s="16">
        <v>-0.69599999999999995</v>
      </c>
      <c r="AO4166" s="16">
        <v>-1.0279</v>
      </c>
      <c r="AP4166" s="16">
        <v>-1.3916999999999999</v>
      </c>
      <c r="AQ4166" s="16">
        <v>44.815399999999997</v>
      </c>
      <c r="AR4166" s="16">
        <f t="shared" si="161"/>
        <v>1</v>
      </c>
      <c r="AS4166" s="5">
        <f t="shared" si="160"/>
        <v>4.5601000000000003E-2</v>
      </c>
    </row>
    <row r="4167" spans="1:45" x14ac:dyDescent="0.25">
      <c r="A4167" s="16" t="s">
        <v>408</v>
      </c>
      <c r="B4167" s="16" t="s">
        <v>2</v>
      </c>
      <c r="C4167" s="16" t="s">
        <v>207</v>
      </c>
      <c r="D4167" s="16">
        <v>2008</v>
      </c>
      <c r="E4167" s="16" t="s">
        <v>4782</v>
      </c>
      <c r="F4167" s="16" t="s">
        <v>592</v>
      </c>
      <c r="G4167" s="10">
        <v>3578.87</v>
      </c>
      <c r="H4167" s="73">
        <v>8.1828029999999998</v>
      </c>
      <c r="I4167" s="16">
        <v>21759420</v>
      </c>
      <c r="J4167" s="71">
        <v>0</v>
      </c>
      <c r="K4167" s="71">
        <v>1</v>
      </c>
      <c r="L4167" s="16">
        <v>-1.95808</v>
      </c>
      <c r="M4167" s="16">
        <v>-0.5334257</v>
      </c>
      <c r="N4167" s="16">
        <v>-1.145448</v>
      </c>
      <c r="O4167" s="16">
        <v>-0.72987009999999997</v>
      </c>
      <c r="P4167" s="16">
        <v>-0.9792225</v>
      </c>
      <c r="Q4167" s="16">
        <v>-0.9888943</v>
      </c>
      <c r="R4167" s="16">
        <v>0.2782</v>
      </c>
      <c r="S4167" s="16">
        <v>6.4999999999999997E-4</v>
      </c>
      <c r="T4167" s="16">
        <v>1E-4</v>
      </c>
      <c r="U4167" s="16">
        <v>2.40665</v>
      </c>
      <c r="V4167" s="16">
        <v>7.1959999999999997</v>
      </c>
      <c r="W4167" s="16">
        <v>1.304</v>
      </c>
      <c r="X4167" s="16">
        <v>368.81</v>
      </c>
      <c r="Y4167" s="16">
        <v>30.134899999999998</v>
      </c>
      <c r="Z4167" s="16">
        <v>0.13730000000000001</v>
      </c>
      <c r="AA4167" s="16">
        <v>0.41667729999999997</v>
      </c>
      <c r="AB4167" s="16">
        <v>0.19</v>
      </c>
      <c r="AC4167" s="16">
        <v>26.72</v>
      </c>
      <c r="AD4167" s="16">
        <v>30.51</v>
      </c>
      <c r="AE4167" s="16">
        <v>0.62409999999999999</v>
      </c>
      <c r="AF4167" s="16">
        <v>36.983699999999999</v>
      </c>
      <c r="AG4167" s="16">
        <v>20945.2</v>
      </c>
      <c r="AH4167" s="16">
        <v>3.0700000000000002E-2</v>
      </c>
      <c r="AI4167" s="16">
        <v>43.3</v>
      </c>
      <c r="AJ4167" s="16">
        <v>46.6</v>
      </c>
      <c r="AK4167" s="16">
        <v>-1.1259999999999999</v>
      </c>
      <c r="AL4167" s="16">
        <v>-1.2814000000000001</v>
      </c>
      <c r="AM4167" s="16">
        <v>-1.0713999999999999</v>
      </c>
      <c r="AN4167" s="16">
        <v>-0.35</v>
      </c>
      <c r="AO4167" s="16">
        <v>-1.0630999999999999</v>
      </c>
      <c r="AP4167" s="16">
        <v>-1.3939999999999999</v>
      </c>
      <c r="AQ4167" s="16">
        <v>44.815399999999997</v>
      </c>
      <c r="AR4167" s="16">
        <f t="shared" si="161"/>
        <v>1</v>
      </c>
      <c r="AS4167" s="5">
        <f t="shared" si="160"/>
        <v>9.3530000000000113E-2</v>
      </c>
    </row>
    <row r="4168" spans="1:45" x14ac:dyDescent="0.25">
      <c r="A4168" s="16" t="s">
        <v>408</v>
      </c>
      <c r="B4168" s="16" t="s">
        <v>2</v>
      </c>
      <c r="C4168" s="16" t="s">
        <v>207</v>
      </c>
      <c r="D4168" s="16">
        <v>2009</v>
      </c>
      <c r="E4168" s="16" t="s">
        <v>4783</v>
      </c>
      <c r="F4168" s="16" t="s">
        <v>592</v>
      </c>
      <c r="G4168" s="10">
        <v>3536.8</v>
      </c>
      <c r="H4168" s="73">
        <v>8.1709779999999999</v>
      </c>
      <c r="I4168" s="16">
        <v>22549547</v>
      </c>
      <c r="J4168" s="71">
        <v>0</v>
      </c>
      <c r="K4168" s="71">
        <v>1</v>
      </c>
      <c r="L4168" s="16">
        <v>-1.8978520000000001</v>
      </c>
      <c r="M4168" s="16">
        <v>-0.52377660000000004</v>
      </c>
      <c r="N4168" s="16">
        <v>-1.11557</v>
      </c>
      <c r="O4168" s="16">
        <v>-0.70735680000000001</v>
      </c>
      <c r="P4168" s="16">
        <v>-0.93340610000000002</v>
      </c>
      <c r="Q4168" s="16">
        <v>-0.96323329999999996</v>
      </c>
      <c r="R4168" s="16">
        <v>0.29899999999999999</v>
      </c>
      <c r="S4168" s="16">
        <v>2.0000000000000001E-4</v>
      </c>
      <c r="T4168" s="16">
        <v>1E-4</v>
      </c>
      <c r="U4168" s="16">
        <v>2.7611500000000002</v>
      </c>
      <c r="V4168" s="16">
        <v>7.4550000000000001</v>
      </c>
      <c r="W4168" s="16">
        <v>1.2969999999999999</v>
      </c>
      <c r="X4168" s="16">
        <v>366.84300000000002</v>
      </c>
      <c r="Y4168" s="16">
        <v>30.758700000000001</v>
      </c>
      <c r="Z4168" s="16">
        <v>0.1482</v>
      </c>
      <c r="AA4168" s="16">
        <v>0.44988349999999999</v>
      </c>
      <c r="AB4168" s="16">
        <v>0.19</v>
      </c>
      <c r="AC4168" s="16">
        <v>26.72</v>
      </c>
      <c r="AD4168" s="16">
        <v>29.655000000000001</v>
      </c>
      <c r="AE4168" s="16">
        <v>1.6019000000000001</v>
      </c>
      <c r="AF4168" s="16">
        <v>42.846600000000002</v>
      </c>
      <c r="AG4168" s="16">
        <v>23074.9</v>
      </c>
      <c r="AH4168" s="16">
        <v>3.4299999999999997E-2</v>
      </c>
      <c r="AI4168" s="16">
        <v>44.7</v>
      </c>
      <c r="AJ4168" s="16">
        <v>46.9</v>
      </c>
      <c r="AK4168" s="16">
        <v>-1.1317999999999999</v>
      </c>
      <c r="AL4168" s="16">
        <v>-1.4184000000000001</v>
      </c>
      <c r="AM4168" s="16">
        <v>-0.97450000000000003</v>
      </c>
      <c r="AN4168" s="16">
        <v>-0.36980000000000002</v>
      </c>
      <c r="AO4168" s="16">
        <v>-1.0188999999999999</v>
      </c>
      <c r="AP4168" s="16">
        <v>-1.2411000000000001</v>
      </c>
      <c r="AQ4168" s="16">
        <v>44.815399999999997</v>
      </c>
      <c r="AR4168" s="16">
        <f t="shared" si="161"/>
        <v>1</v>
      </c>
      <c r="AS4168" s="5">
        <f t="shared" si="160"/>
        <v>6.0227999999999948E-2</v>
      </c>
    </row>
    <row r="4169" spans="1:45" x14ac:dyDescent="0.25">
      <c r="A4169" s="16" t="s">
        <v>408</v>
      </c>
      <c r="B4169" s="16" t="s">
        <v>2</v>
      </c>
      <c r="C4169" s="16" t="s">
        <v>207</v>
      </c>
      <c r="D4169" s="16">
        <v>2010</v>
      </c>
      <c r="E4169" s="16" t="s">
        <v>4784</v>
      </c>
      <c r="F4169" s="16" t="s">
        <v>592</v>
      </c>
      <c r="G4169" s="10">
        <v>3529.05</v>
      </c>
      <c r="H4169" s="73">
        <v>8.1687849999999997</v>
      </c>
      <c r="I4169" s="16">
        <v>23369131</v>
      </c>
      <c r="J4169" s="71">
        <v>0</v>
      </c>
      <c r="K4169" s="71">
        <v>1</v>
      </c>
      <c r="L4169" s="16">
        <v>-1.835205</v>
      </c>
      <c r="M4169" s="16">
        <v>-0.54879599999999995</v>
      </c>
      <c r="N4169" s="16">
        <v>-1.0032000000000001</v>
      </c>
      <c r="O4169" s="16">
        <v>-0.69565410000000005</v>
      </c>
      <c r="P4169" s="16">
        <v>-0.90625440000000002</v>
      </c>
      <c r="Q4169" s="16">
        <v>-0.95053759999999998</v>
      </c>
      <c r="R4169" s="16">
        <v>0.2535</v>
      </c>
      <c r="S4169" s="16">
        <v>1.4999999999999999E-4</v>
      </c>
      <c r="T4169" s="16">
        <v>1E-4</v>
      </c>
      <c r="U4169" s="16">
        <v>3.4390000000000001</v>
      </c>
      <c r="V4169" s="16">
        <v>8.15</v>
      </c>
      <c r="W4169" s="16">
        <v>1.29</v>
      </c>
      <c r="X4169" s="16">
        <v>371.00900000000001</v>
      </c>
      <c r="Y4169" s="16">
        <v>32.049500000000002</v>
      </c>
      <c r="Z4169" s="16">
        <v>0.14979999999999999</v>
      </c>
      <c r="AA4169" s="16">
        <v>0.50600400000000001</v>
      </c>
      <c r="AB4169" s="16">
        <v>0.19</v>
      </c>
      <c r="AC4169" s="16">
        <v>26.72</v>
      </c>
      <c r="AD4169" s="16">
        <v>28.21</v>
      </c>
      <c r="AE4169" s="16">
        <v>1.4379999999999999</v>
      </c>
      <c r="AF4169" s="16">
        <v>48.101199999999999</v>
      </c>
      <c r="AG4169" s="16">
        <v>25678.7</v>
      </c>
      <c r="AH4169" s="16">
        <v>3.32E-2</v>
      </c>
      <c r="AI4169" s="16">
        <v>46.2</v>
      </c>
      <c r="AJ4169" s="16">
        <v>47.1</v>
      </c>
      <c r="AK4169" s="16">
        <v>-1.119</v>
      </c>
      <c r="AL4169" s="16">
        <v>-1.3193999999999999</v>
      </c>
      <c r="AM4169" s="16">
        <v>-1.1288</v>
      </c>
      <c r="AN4169" s="16">
        <v>-0.21679999999999999</v>
      </c>
      <c r="AO4169" s="16">
        <v>-1.0178</v>
      </c>
      <c r="AP4169" s="16">
        <v>-1.2558</v>
      </c>
      <c r="AQ4169" s="16">
        <v>44.815399999999997</v>
      </c>
      <c r="AR4169" s="16">
        <f t="shared" si="161"/>
        <v>1</v>
      </c>
      <c r="AS4169" s="5">
        <f t="shared" si="160"/>
        <v>6.2647000000000119E-2</v>
      </c>
    </row>
    <row r="4170" spans="1:45" x14ac:dyDescent="0.25">
      <c r="A4170" s="16" t="s">
        <v>408</v>
      </c>
      <c r="B4170" s="16" t="s">
        <v>2</v>
      </c>
      <c r="C4170" s="16" t="s">
        <v>207</v>
      </c>
      <c r="D4170" s="16">
        <v>2011</v>
      </c>
      <c r="E4170" s="16" t="s">
        <v>4785</v>
      </c>
      <c r="F4170" s="16" t="s">
        <v>592</v>
      </c>
      <c r="G4170" s="10">
        <v>3538.72</v>
      </c>
      <c r="H4170" s="73">
        <v>8.171519</v>
      </c>
      <c r="I4170" s="16">
        <v>24218565</v>
      </c>
      <c r="J4170" s="71">
        <v>0</v>
      </c>
      <c r="K4170" s="71">
        <v>1</v>
      </c>
      <c r="L4170" s="16">
        <v>-1.801291</v>
      </c>
      <c r="M4170" s="16">
        <v>-0.52245299999999995</v>
      </c>
      <c r="N4170" s="16">
        <v>-0.9644739</v>
      </c>
      <c r="O4170" s="16">
        <v>-0.68891749999999996</v>
      </c>
      <c r="P4170" s="16">
        <v>-0.86558990000000002</v>
      </c>
      <c r="Q4170" s="16">
        <v>-0.98964609999999997</v>
      </c>
      <c r="R4170" s="16">
        <v>0.29899999999999999</v>
      </c>
      <c r="S4170" s="16">
        <v>5.5000000000000003E-4</v>
      </c>
      <c r="T4170" s="16">
        <v>1E-4</v>
      </c>
      <c r="U4170" s="16">
        <v>3.7698999999999998</v>
      </c>
      <c r="V4170" s="16">
        <v>8.2780000000000005</v>
      </c>
      <c r="W4170" s="16">
        <v>1.264</v>
      </c>
      <c r="X4170" s="16">
        <v>371.43900000000002</v>
      </c>
      <c r="Y4170" s="16">
        <v>31.829899999999999</v>
      </c>
      <c r="Z4170" s="16">
        <v>0.14180000000000001</v>
      </c>
      <c r="AA4170" s="16">
        <v>0.4283285</v>
      </c>
      <c r="AB4170" s="16">
        <v>0.19</v>
      </c>
      <c r="AC4170" s="16">
        <v>26.72</v>
      </c>
      <c r="AD4170" s="16">
        <v>30.21</v>
      </c>
      <c r="AE4170" s="16">
        <v>0.7903</v>
      </c>
      <c r="AF4170" s="16">
        <v>59.8262</v>
      </c>
      <c r="AG4170" s="16">
        <v>25753.9</v>
      </c>
      <c r="AH4170" s="16">
        <v>3.2199999999999999E-2</v>
      </c>
      <c r="AI4170" s="16">
        <v>47.6</v>
      </c>
      <c r="AJ4170" s="16">
        <v>47.5</v>
      </c>
      <c r="AK4170" s="16">
        <v>-1.1229</v>
      </c>
      <c r="AL4170" s="16">
        <v>-1.3372999999999999</v>
      </c>
      <c r="AM4170" s="16">
        <v>-1.1500999999999999</v>
      </c>
      <c r="AN4170" s="16">
        <v>-0.3604</v>
      </c>
      <c r="AO4170" s="16">
        <v>-1.0778000000000001</v>
      </c>
      <c r="AP4170" s="16">
        <v>-1.2467999999999999</v>
      </c>
      <c r="AQ4170" s="16">
        <v>44.815399999999997</v>
      </c>
      <c r="AR4170" s="16">
        <f t="shared" si="161"/>
        <v>1</v>
      </c>
      <c r="AS4170" s="5">
        <f t="shared" si="160"/>
        <v>3.3914E-2</v>
      </c>
    </row>
    <row r="4171" spans="1:45" x14ac:dyDescent="0.25">
      <c r="A4171" s="16" t="s">
        <v>408</v>
      </c>
      <c r="B4171" s="16" t="s">
        <v>2</v>
      </c>
      <c r="C4171" s="16" t="s">
        <v>207</v>
      </c>
      <c r="D4171" s="16">
        <v>2012</v>
      </c>
      <c r="E4171" s="16" t="s">
        <v>4786</v>
      </c>
      <c r="F4171" s="16" t="s">
        <v>592</v>
      </c>
      <c r="G4171" s="10">
        <v>3591.03</v>
      </c>
      <c r="H4171" s="73">
        <v>8.1861929999999994</v>
      </c>
      <c r="I4171" s="16">
        <v>25096150</v>
      </c>
      <c r="J4171" s="71">
        <v>0</v>
      </c>
      <c r="K4171" s="71">
        <v>1</v>
      </c>
      <c r="L4171" s="16">
        <v>-1.7441009999999999</v>
      </c>
      <c r="M4171" s="16">
        <v>-0.5469927</v>
      </c>
      <c r="N4171" s="16">
        <v>-0.97343000000000002</v>
      </c>
      <c r="O4171" s="16">
        <v>-0.60785880000000003</v>
      </c>
      <c r="P4171" s="16">
        <v>-0.84593609999999997</v>
      </c>
      <c r="Q4171" s="16">
        <v>-0.93109660000000005</v>
      </c>
      <c r="R4171" s="16">
        <v>0.25230000000000002</v>
      </c>
      <c r="S4171" s="16">
        <v>8.0000000000000004E-4</v>
      </c>
      <c r="T4171" s="16">
        <v>1E-4</v>
      </c>
      <c r="U4171" s="16">
        <v>3.7204999999999999</v>
      </c>
      <c r="V4171" s="16">
        <v>8.3960000000000008</v>
      </c>
      <c r="W4171" s="16">
        <v>1.282</v>
      </c>
      <c r="X4171" s="16">
        <v>370.28100000000001</v>
      </c>
      <c r="Y4171" s="16">
        <v>34.1905</v>
      </c>
      <c r="Z4171" s="16">
        <v>0.14030000000000001</v>
      </c>
      <c r="AA4171" s="16">
        <v>0.33123439999999998</v>
      </c>
      <c r="AB4171" s="16">
        <v>0.19</v>
      </c>
      <c r="AC4171" s="16">
        <v>26.72</v>
      </c>
      <c r="AD4171" s="16">
        <v>32.71</v>
      </c>
      <c r="AE4171" s="16">
        <v>1.0006999999999999</v>
      </c>
      <c r="AF4171" s="16">
        <v>61.406300000000002</v>
      </c>
      <c r="AG4171" s="16">
        <v>24742.5</v>
      </c>
      <c r="AH4171" s="16">
        <v>3.0099999999999998E-2</v>
      </c>
      <c r="AI4171" s="16">
        <v>49.1</v>
      </c>
      <c r="AJ4171" s="16">
        <v>47.8</v>
      </c>
      <c r="AK4171" s="16">
        <v>-1.0694999999999999</v>
      </c>
      <c r="AL4171" s="16">
        <v>-1.2927999999999999</v>
      </c>
      <c r="AM4171" s="16">
        <v>-0.99990000000000001</v>
      </c>
      <c r="AN4171" s="16">
        <v>-0.38090000000000002</v>
      </c>
      <c r="AO4171" s="16">
        <v>-0.96189999999999998</v>
      </c>
      <c r="AP4171" s="16">
        <v>-1.2650999999999999</v>
      </c>
      <c r="AQ4171" s="16">
        <v>44.815399999999997</v>
      </c>
      <c r="AR4171" s="16">
        <f t="shared" si="161"/>
        <v>1</v>
      </c>
      <c r="AS4171" s="5">
        <f t="shared" si="160"/>
        <v>5.7190000000000074E-2</v>
      </c>
    </row>
    <row r="4172" spans="1:45" x14ac:dyDescent="0.25">
      <c r="A4172" s="16" t="s">
        <v>408</v>
      </c>
      <c r="B4172" s="16" t="s">
        <v>2</v>
      </c>
      <c r="C4172" s="16" t="s">
        <v>207</v>
      </c>
      <c r="D4172" s="16">
        <v>2013</v>
      </c>
      <c r="E4172" s="16" t="s">
        <v>4787</v>
      </c>
      <c r="F4172" s="16" t="s">
        <v>592</v>
      </c>
      <c r="G4172" s="10">
        <v>3702.6</v>
      </c>
      <c r="H4172" s="73">
        <v>8.2167899999999996</v>
      </c>
      <c r="I4172" s="16">
        <v>25998340</v>
      </c>
      <c r="J4172" s="71">
        <v>0</v>
      </c>
      <c r="K4172" s="71">
        <v>1</v>
      </c>
      <c r="L4172" s="16">
        <v>-1.723832</v>
      </c>
      <c r="M4172" s="16">
        <v>-0.51966979999999996</v>
      </c>
      <c r="N4172" s="16">
        <v>-0.95053909999999997</v>
      </c>
      <c r="O4172" s="16">
        <v>-0.56433909999999998</v>
      </c>
      <c r="P4172" s="16">
        <v>-0.82960719999999999</v>
      </c>
      <c r="Q4172" s="16">
        <v>-0.99988630000000001</v>
      </c>
      <c r="R4172" s="16">
        <v>0.30409999999999998</v>
      </c>
      <c r="S4172" s="16">
        <v>5.5000000000000003E-4</v>
      </c>
      <c r="T4172" s="16">
        <v>1E-4</v>
      </c>
      <c r="U4172" s="16">
        <v>3.8821500000000002</v>
      </c>
      <c r="V4172" s="16">
        <v>8.8620000000000001</v>
      </c>
      <c r="W4172" s="16">
        <v>1.238</v>
      </c>
      <c r="X4172" s="16">
        <v>370.05</v>
      </c>
      <c r="Y4172" s="16">
        <v>35.859499999999997</v>
      </c>
      <c r="Z4172" s="16">
        <v>0.14929999999999999</v>
      </c>
      <c r="AA4172" s="16">
        <v>0.35842079999999998</v>
      </c>
      <c r="AB4172" s="16">
        <v>0.19</v>
      </c>
      <c r="AC4172" s="16">
        <v>26.72</v>
      </c>
      <c r="AD4172" s="16">
        <v>32.01</v>
      </c>
      <c r="AE4172" s="16">
        <v>1.0011000000000001</v>
      </c>
      <c r="AF4172" s="16">
        <v>61.8733</v>
      </c>
      <c r="AG4172" s="16">
        <v>25567</v>
      </c>
      <c r="AH4172" s="16">
        <v>2.9700000000000001E-2</v>
      </c>
      <c r="AI4172" s="16">
        <v>50.6</v>
      </c>
      <c r="AJ4172" s="16">
        <v>48.2</v>
      </c>
      <c r="AK4172" s="16">
        <v>-1.1106</v>
      </c>
      <c r="AL4172" s="16">
        <v>-1.3273999999999999</v>
      </c>
      <c r="AM4172" s="16">
        <v>-1.2241</v>
      </c>
      <c r="AN4172" s="16">
        <v>-0.38550000000000001</v>
      </c>
      <c r="AO4172" s="16">
        <v>-1.0475000000000001</v>
      </c>
      <c r="AP4172" s="16">
        <v>-1.2598</v>
      </c>
      <c r="AQ4172" s="16">
        <v>44.815399999999997</v>
      </c>
      <c r="AR4172" s="16">
        <f t="shared" si="161"/>
        <v>1</v>
      </c>
      <c r="AS4172" s="5">
        <f t="shared" si="160"/>
        <v>2.026899999999987E-2</v>
      </c>
    </row>
    <row r="4173" spans="1:45" x14ac:dyDescent="0.25">
      <c r="A4173" s="16" t="s">
        <v>408</v>
      </c>
      <c r="B4173" s="16" t="s">
        <v>2</v>
      </c>
      <c r="C4173" s="16" t="s">
        <v>207</v>
      </c>
      <c r="D4173" s="16">
        <v>2014</v>
      </c>
      <c r="E4173" s="16" t="s">
        <v>4788</v>
      </c>
      <c r="F4173" s="16" t="s">
        <v>592</v>
      </c>
      <c r="G4173" s="10">
        <v>3747.57</v>
      </c>
      <c r="H4173" s="73">
        <v>8.2288630000000005</v>
      </c>
      <c r="I4173" s="16">
        <v>26920466</v>
      </c>
      <c r="J4173" s="71">
        <v>0</v>
      </c>
      <c r="K4173" s="71">
        <v>1</v>
      </c>
      <c r="L4173" s="16">
        <v>-1.671581</v>
      </c>
      <c r="M4173" s="16">
        <v>-0.52339840000000004</v>
      </c>
      <c r="N4173" s="16">
        <v>-0.92369199999999996</v>
      </c>
      <c r="O4173" s="16">
        <v>-0.51752690000000001</v>
      </c>
      <c r="P4173" s="16">
        <v>-0.81731480000000001</v>
      </c>
      <c r="Q4173" s="16">
        <v>-0.96599769999999996</v>
      </c>
      <c r="R4173" s="16">
        <v>0.29899999999999999</v>
      </c>
      <c r="S4173" s="16">
        <v>2.9999999999999997E-4</v>
      </c>
      <c r="T4173" s="16">
        <v>1E-4</v>
      </c>
      <c r="U4173" s="16">
        <v>3.8929999999999998</v>
      </c>
      <c r="V4173" s="16">
        <v>9.5660000000000007</v>
      </c>
      <c r="W4173" s="16">
        <v>1.216</v>
      </c>
      <c r="X4173" s="16">
        <v>371.916</v>
      </c>
      <c r="Y4173" s="16">
        <v>36.129399999999997</v>
      </c>
      <c r="Z4173" s="16">
        <v>0.15590000000000001</v>
      </c>
      <c r="AA4173" s="16">
        <v>0.27414309999999997</v>
      </c>
      <c r="AB4173" s="16">
        <v>0.19</v>
      </c>
      <c r="AC4173" s="16">
        <v>26.72</v>
      </c>
      <c r="AD4173" s="16">
        <v>34.18</v>
      </c>
      <c r="AE4173" s="16">
        <v>1.2983</v>
      </c>
      <c r="AF4173" s="16">
        <v>63.479199999999999</v>
      </c>
      <c r="AG4173" s="16">
        <v>17817.900000000001</v>
      </c>
      <c r="AH4173" s="16">
        <v>2.9350000000000001E-2</v>
      </c>
      <c r="AI4173" s="16">
        <v>51.1</v>
      </c>
      <c r="AJ4173" s="16">
        <v>48.6</v>
      </c>
      <c r="AK4173" s="16">
        <v>-1.1472</v>
      </c>
      <c r="AL4173" s="16">
        <v>-1.4525999999999999</v>
      </c>
      <c r="AM4173" s="16">
        <v>-1.1337999999999999</v>
      </c>
      <c r="AN4173" s="16">
        <v>-0.35120000000000001</v>
      </c>
      <c r="AO4173" s="16">
        <v>-0.98260000000000003</v>
      </c>
      <c r="AP4173" s="16">
        <v>-1.1029</v>
      </c>
      <c r="AQ4173" s="16">
        <v>44.815399999999997</v>
      </c>
      <c r="AR4173" s="16">
        <f t="shared" si="161"/>
        <v>1</v>
      </c>
      <c r="AS4173" s="5">
        <f t="shared" si="160"/>
        <v>5.2251000000000047E-2</v>
      </c>
    </row>
    <row r="4174" spans="1:45" x14ac:dyDescent="0.25">
      <c r="A4174" s="16" t="s">
        <v>407</v>
      </c>
      <c r="B4174" s="16" t="s">
        <v>170</v>
      </c>
      <c r="C4174" s="16" t="s">
        <v>205</v>
      </c>
      <c r="D4174" s="16">
        <v>1985</v>
      </c>
      <c r="E4174" s="16" t="s">
        <v>4789</v>
      </c>
      <c r="F4174" s="16" t="s">
        <v>594</v>
      </c>
      <c r="G4174" s="10"/>
      <c r="H4174" s="73"/>
      <c r="I4174" s="16" t="s">
        <v>6700</v>
      </c>
      <c r="J4174" s="71">
        <v>0</v>
      </c>
      <c r="K4174" s="71">
        <v>1</v>
      </c>
      <c r="L4174" s="16">
        <v>-0.2927303</v>
      </c>
      <c r="M4174" s="16">
        <v>-0.41336299999999998</v>
      </c>
      <c r="N4174" s="16">
        <v>-0.23374130000000001</v>
      </c>
      <c r="O4174" s="16">
        <v>0.65792229999999996</v>
      </c>
      <c r="P4174" s="16">
        <v>-0.2025508</v>
      </c>
      <c r="Q4174" s="16">
        <v>-0.5138606</v>
      </c>
      <c r="R4174" s="16">
        <v>0.31569999999999998</v>
      </c>
      <c r="S4174" s="16">
        <v>2.5999999999999999E-2</v>
      </c>
      <c r="T4174" s="16">
        <v>5.0000000000000001E-4</v>
      </c>
      <c r="U4174" s="16">
        <v>3.4014000000000002</v>
      </c>
      <c r="V4174" s="16">
        <v>17.245000000000001</v>
      </c>
      <c r="W4174" s="16">
        <v>3.8</v>
      </c>
      <c r="X4174" s="16">
        <v>437.892</v>
      </c>
      <c r="Y4174" s="16">
        <v>59.534300000000002</v>
      </c>
      <c r="Z4174" s="16">
        <v>0.36670000000000003</v>
      </c>
      <c r="AA4174" s="16">
        <v>-0.54144639999999999</v>
      </c>
      <c r="AB4174" s="16">
        <v>0.215</v>
      </c>
      <c r="AC4174" s="16">
        <v>9.3249999999999993</v>
      </c>
      <c r="AD4174" s="16">
        <v>39.25</v>
      </c>
      <c r="AE4174" s="16">
        <v>11.9754</v>
      </c>
      <c r="AF4174" s="16">
        <v>0</v>
      </c>
      <c r="AG4174" s="16">
        <v>247299</v>
      </c>
      <c r="AH4174" s="16">
        <v>5.8500000000000003E-2</v>
      </c>
      <c r="AI4174" s="16">
        <v>60.495899999999999</v>
      </c>
      <c r="AJ4174" s="16">
        <v>93.146799999999999</v>
      </c>
      <c r="AK4174" s="16">
        <v>-0.4052</v>
      </c>
      <c r="AL4174" s="16">
        <v>-0.63690000000000002</v>
      </c>
      <c r="AM4174" s="16">
        <v>-0.52390000000000003</v>
      </c>
      <c r="AN4174" s="16">
        <v>-0.91659999999999997</v>
      </c>
      <c r="AO4174" s="16">
        <v>-0.15859999999999999</v>
      </c>
      <c r="AP4174" s="16">
        <v>-1.0451999999999999</v>
      </c>
      <c r="AR4174" s="16">
        <f t="shared" si="161"/>
        <v>1</v>
      </c>
      <c r="AS4174" s="5">
        <f t="shared" si="160"/>
        <v>0</v>
      </c>
    </row>
    <row r="4175" spans="1:45" x14ac:dyDescent="0.25">
      <c r="A4175" s="16" t="s">
        <v>407</v>
      </c>
      <c r="B4175" s="16" t="s">
        <v>170</v>
      </c>
      <c r="C4175" s="16" t="s">
        <v>205</v>
      </c>
      <c r="D4175" s="16">
        <v>1986</v>
      </c>
      <c r="E4175" s="16" t="s">
        <v>4790</v>
      </c>
      <c r="F4175" s="16" t="s">
        <v>594</v>
      </c>
      <c r="G4175" s="10"/>
      <c r="H4175" s="73"/>
      <c r="I4175" s="16" t="s">
        <v>6700</v>
      </c>
      <c r="J4175" s="71">
        <v>0</v>
      </c>
      <c r="K4175" s="71">
        <v>1</v>
      </c>
      <c r="L4175" s="16">
        <v>-0.1524044</v>
      </c>
      <c r="M4175" s="16">
        <v>-0.31057119999999999</v>
      </c>
      <c r="N4175" s="16">
        <v>-0.21200840000000001</v>
      </c>
      <c r="O4175" s="16">
        <v>0.78367450000000005</v>
      </c>
      <c r="P4175" s="16">
        <v>-0.19111149999999999</v>
      </c>
      <c r="Q4175" s="16">
        <v>-0.46103759999999999</v>
      </c>
      <c r="R4175" s="16">
        <v>0.38855000000000001</v>
      </c>
      <c r="S4175" s="16">
        <v>4.045E-2</v>
      </c>
      <c r="T4175" s="16">
        <v>1.4E-3</v>
      </c>
      <c r="U4175" s="16">
        <v>3.2359499999999999</v>
      </c>
      <c r="V4175" s="16">
        <v>17.931999999999999</v>
      </c>
      <c r="W4175" s="16">
        <v>4.024</v>
      </c>
      <c r="X4175" s="16">
        <v>439.59500000000003</v>
      </c>
      <c r="Y4175" s="16">
        <v>60.347700000000003</v>
      </c>
      <c r="Z4175" s="16">
        <v>0.42209999999999998</v>
      </c>
      <c r="AA4175" s="16">
        <v>-0.55523389999999995</v>
      </c>
      <c r="AB4175" s="16">
        <v>0.215</v>
      </c>
      <c r="AC4175" s="16">
        <v>9.3249999999999993</v>
      </c>
      <c r="AD4175" s="16">
        <v>39.604999999999997</v>
      </c>
      <c r="AE4175" s="16">
        <v>11.632199999999999</v>
      </c>
      <c r="AF4175" s="16">
        <v>0</v>
      </c>
      <c r="AG4175" s="16">
        <v>271250</v>
      </c>
      <c r="AH4175" s="16">
        <v>5.8950000000000002E-2</v>
      </c>
      <c r="AI4175" s="16">
        <v>60.566499999999998</v>
      </c>
      <c r="AJ4175" s="16">
        <v>93.423299999999998</v>
      </c>
      <c r="AK4175" s="16">
        <v>-0.36230000000000001</v>
      </c>
      <c r="AL4175" s="16">
        <v>-0.58860000000000001</v>
      </c>
      <c r="AM4175" s="16">
        <v>-0.48749999999999999</v>
      </c>
      <c r="AN4175" s="16">
        <v>-0.84309999999999996</v>
      </c>
      <c r="AO4175" s="16">
        <v>-0.14000000000000001</v>
      </c>
      <c r="AP4175" s="16">
        <v>-0.95899999999999996</v>
      </c>
      <c r="AR4175" s="16">
        <f t="shared" si="161"/>
        <v>1</v>
      </c>
      <c r="AS4175" s="5">
        <f t="shared" si="160"/>
        <v>0.1403259</v>
      </c>
    </row>
    <row r="4176" spans="1:45" x14ac:dyDescent="0.25">
      <c r="A4176" s="16" t="s">
        <v>407</v>
      </c>
      <c r="B4176" s="16" t="s">
        <v>170</v>
      </c>
      <c r="C4176" s="16" t="s">
        <v>205</v>
      </c>
      <c r="D4176" s="16">
        <v>1987</v>
      </c>
      <c r="E4176" s="16" t="s">
        <v>4791</v>
      </c>
      <c r="F4176" s="16" t="s">
        <v>594</v>
      </c>
      <c r="G4176" s="10"/>
      <c r="H4176" s="73"/>
      <c r="I4176" s="16" t="s">
        <v>6700</v>
      </c>
      <c r="J4176" s="71">
        <v>0</v>
      </c>
      <c r="K4176" s="71">
        <v>1</v>
      </c>
      <c r="L4176" s="16">
        <v>-5.9049299999999999E-2</v>
      </c>
      <c r="M4176" s="16">
        <v>-0.16928960000000001</v>
      </c>
      <c r="N4176" s="16">
        <v>-0.1884953</v>
      </c>
      <c r="O4176" s="16">
        <v>0.76628430000000003</v>
      </c>
      <c r="P4176" s="16">
        <v>-0.17564759999999999</v>
      </c>
      <c r="Q4176" s="16">
        <v>-0.40823409999999999</v>
      </c>
      <c r="R4176" s="16">
        <v>0.46139999999999998</v>
      </c>
      <c r="S4176" s="16">
        <v>5.4850000000000003E-2</v>
      </c>
      <c r="T4176" s="16">
        <v>6.45E-3</v>
      </c>
      <c r="U4176" s="16">
        <v>3.1233499999999998</v>
      </c>
      <c r="V4176" s="16">
        <v>18.619</v>
      </c>
      <c r="W4176" s="16">
        <v>4.2480000000000002</v>
      </c>
      <c r="X4176" s="16">
        <v>440.70499999999998</v>
      </c>
      <c r="Y4176" s="16">
        <v>61.161000000000001</v>
      </c>
      <c r="Z4176" s="16">
        <v>0.40094999999999997</v>
      </c>
      <c r="AA4176" s="16">
        <v>-0.56882699999999997</v>
      </c>
      <c r="AB4176" s="16">
        <v>0.215</v>
      </c>
      <c r="AC4176" s="16">
        <v>9.3249999999999993</v>
      </c>
      <c r="AD4176" s="16">
        <v>39.954999999999998</v>
      </c>
      <c r="AE4176" s="16">
        <v>11.308</v>
      </c>
      <c r="AF4176" s="16">
        <v>0.62060000000000004</v>
      </c>
      <c r="AG4176" s="16">
        <v>299703</v>
      </c>
      <c r="AH4176" s="16">
        <v>5.8500000000000003E-2</v>
      </c>
      <c r="AI4176" s="16">
        <v>60.637</v>
      </c>
      <c r="AJ4176" s="16">
        <v>93.699700000000007</v>
      </c>
      <c r="AK4176" s="16">
        <v>-0.31940000000000002</v>
      </c>
      <c r="AL4176" s="16">
        <v>-0.54039999999999999</v>
      </c>
      <c r="AM4176" s="16">
        <v>-0.45119999999999999</v>
      </c>
      <c r="AN4176" s="16">
        <v>-0.76949999999999996</v>
      </c>
      <c r="AO4176" s="16">
        <v>-0.1215</v>
      </c>
      <c r="AP4176" s="16">
        <v>-0.87270000000000003</v>
      </c>
      <c r="AR4176" s="16">
        <f t="shared" si="161"/>
        <v>1</v>
      </c>
      <c r="AS4176" s="5">
        <f t="shared" si="160"/>
        <v>9.3355099999999996E-2</v>
      </c>
    </row>
    <row r="4177" spans="1:45" x14ac:dyDescent="0.25">
      <c r="A4177" s="16" t="s">
        <v>407</v>
      </c>
      <c r="B4177" s="16" t="s">
        <v>170</v>
      </c>
      <c r="C4177" s="16" t="s">
        <v>205</v>
      </c>
      <c r="D4177" s="16">
        <v>1988</v>
      </c>
      <c r="E4177" s="16" t="s">
        <v>4792</v>
      </c>
      <c r="F4177" s="16" t="s">
        <v>594</v>
      </c>
      <c r="G4177" s="10"/>
      <c r="H4177" s="73"/>
      <c r="I4177" s="16" t="s">
        <v>6700</v>
      </c>
      <c r="J4177" s="71">
        <v>0</v>
      </c>
      <c r="K4177" s="71">
        <v>1</v>
      </c>
      <c r="L4177" s="16">
        <v>0.1168887</v>
      </c>
      <c r="M4177" s="16">
        <v>-7.5540999999999997E-2</v>
      </c>
      <c r="N4177" s="16">
        <v>-0.13414200000000001</v>
      </c>
      <c r="O4177" s="16">
        <v>0.94371550000000004</v>
      </c>
      <c r="P4177" s="16">
        <v>-0.1618308</v>
      </c>
      <c r="Q4177" s="16">
        <v>-0.35544619999999999</v>
      </c>
      <c r="R4177" s="16">
        <v>0.53425</v>
      </c>
      <c r="S4177" s="16">
        <v>6.9250000000000006E-2</v>
      </c>
      <c r="T4177" s="16">
        <v>6.4000000000000003E-3</v>
      </c>
      <c r="U4177" s="16">
        <v>3.2388499999999998</v>
      </c>
      <c r="V4177" s="16">
        <v>19.306000000000001</v>
      </c>
      <c r="W4177" s="16">
        <v>4.4720000000000004</v>
      </c>
      <c r="X4177" s="16">
        <v>442.89</v>
      </c>
      <c r="Y4177" s="16">
        <v>61.974400000000003</v>
      </c>
      <c r="Z4177" s="16">
        <v>0.48399999999999999</v>
      </c>
      <c r="AA4177" s="16">
        <v>-0.58261450000000004</v>
      </c>
      <c r="AB4177" s="16">
        <v>0.215</v>
      </c>
      <c r="AC4177" s="16">
        <v>9.3249999999999993</v>
      </c>
      <c r="AD4177" s="16">
        <v>40.31</v>
      </c>
      <c r="AE4177" s="16">
        <v>11.0105</v>
      </c>
      <c r="AF4177" s="16">
        <v>0.80920000000000003</v>
      </c>
      <c r="AG4177" s="16">
        <v>326808</v>
      </c>
      <c r="AH4177" s="16">
        <v>5.8049999999999997E-2</v>
      </c>
      <c r="AI4177" s="16">
        <v>60.707599999999999</v>
      </c>
      <c r="AJ4177" s="16">
        <v>93.976200000000006</v>
      </c>
      <c r="AK4177" s="16">
        <v>-0.27650000000000002</v>
      </c>
      <c r="AL4177" s="16">
        <v>-0.49220000000000003</v>
      </c>
      <c r="AM4177" s="16">
        <v>-0.41489999999999999</v>
      </c>
      <c r="AN4177" s="16">
        <v>-0.69599999999999995</v>
      </c>
      <c r="AO4177" s="16">
        <v>-0.10290000000000001</v>
      </c>
      <c r="AP4177" s="16">
        <v>-0.78649999999999998</v>
      </c>
      <c r="AR4177" s="16">
        <f t="shared" si="161"/>
        <v>1</v>
      </c>
      <c r="AS4177" s="5">
        <f t="shared" si="160"/>
        <v>0.17593799999999998</v>
      </c>
    </row>
    <row r="4178" spans="1:45" x14ac:dyDescent="0.25">
      <c r="A4178" s="16" t="s">
        <v>407</v>
      </c>
      <c r="B4178" s="16" t="s">
        <v>170</v>
      </c>
      <c r="C4178" s="16" t="s">
        <v>205</v>
      </c>
      <c r="D4178" s="16">
        <v>1989</v>
      </c>
      <c r="E4178" s="16" t="s">
        <v>4793</v>
      </c>
      <c r="F4178" s="16" t="s">
        <v>594</v>
      </c>
      <c r="G4178" s="10"/>
      <c r="H4178" s="73"/>
      <c r="I4178" s="16" t="s">
        <v>6700</v>
      </c>
      <c r="J4178" s="71">
        <v>0</v>
      </c>
      <c r="K4178" s="71">
        <v>1</v>
      </c>
      <c r="L4178" s="16">
        <v>0.23222970000000001</v>
      </c>
      <c r="M4178" s="16">
        <v>3.3774899999999997E-2</v>
      </c>
      <c r="N4178" s="16">
        <v>-0.1140703</v>
      </c>
      <c r="O4178" s="16">
        <v>1.0096849999999999</v>
      </c>
      <c r="P4178" s="16">
        <v>-0.1490581</v>
      </c>
      <c r="Q4178" s="16">
        <v>-0.30264370000000002</v>
      </c>
      <c r="R4178" s="16">
        <v>0.60709999999999997</v>
      </c>
      <c r="S4178" s="16">
        <v>8.3699999999999997E-2</v>
      </c>
      <c r="T4178" s="16">
        <v>8.0000000000000002E-3</v>
      </c>
      <c r="U4178" s="16">
        <v>3.0054500000000002</v>
      </c>
      <c r="V4178" s="16">
        <v>19.992999999999999</v>
      </c>
      <c r="W4178" s="16">
        <v>4.7060000000000004</v>
      </c>
      <c r="X4178" s="16">
        <v>445.35899999999998</v>
      </c>
      <c r="Y4178" s="16">
        <v>62.787799999999997</v>
      </c>
      <c r="Z4178" s="16">
        <v>0.50744999999999996</v>
      </c>
      <c r="AA4178" s="16">
        <v>-0.59620770000000001</v>
      </c>
      <c r="AB4178" s="16">
        <v>0.215</v>
      </c>
      <c r="AC4178" s="16">
        <v>9.3249999999999993</v>
      </c>
      <c r="AD4178" s="16">
        <v>40.659999999999997</v>
      </c>
      <c r="AE4178" s="16">
        <v>10.7477</v>
      </c>
      <c r="AF4178" s="16">
        <v>0.99780000000000002</v>
      </c>
      <c r="AG4178" s="16">
        <v>350953</v>
      </c>
      <c r="AH4178" s="16">
        <v>5.765E-2</v>
      </c>
      <c r="AI4178" s="16">
        <v>60.778199999999998</v>
      </c>
      <c r="AJ4178" s="16">
        <v>94.252600000000001</v>
      </c>
      <c r="AK4178" s="16">
        <v>-0.2336</v>
      </c>
      <c r="AL4178" s="16">
        <v>-0.44390000000000002</v>
      </c>
      <c r="AM4178" s="16">
        <v>-0.37859999999999999</v>
      </c>
      <c r="AN4178" s="16">
        <v>-0.62239999999999995</v>
      </c>
      <c r="AO4178" s="16">
        <v>-8.4400000000000003E-2</v>
      </c>
      <c r="AP4178" s="16">
        <v>-0.70030000000000003</v>
      </c>
      <c r="AR4178" s="16">
        <f t="shared" si="161"/>
        <v>1</v>
      </c>
      <c r="AS4178" s="5">
        <f t="shared" si="160"/>
        <v>0.11534100000000001</v>
      </c>
    </row>
    <row r="4179" spans="1:45" x14ac:dyDescent="0.25">
      <c r="A4179" s="16" t="s">
        <v>407</v>
      </c>
      <c r="B4179" s="16" t="s">
        <v>170</v>
      </c>
      <c r="C4179" s="16" t="s">
        <v>205</v>
      </c>
      <c r="D4179" s="16">
        <v>1990</v>
      </c>
      <c r="E4179" s="16" t="s">
        <v>4794</v>
      </c>
      <c r="F4179" s="16" t="s">
        <v>594</v>
      </c>
      <c r="G4179" s="10"/>
      <c r="H4179" s="73"/>
      <c r="I4179" s="16" t="s">
        <v>6700</v>
      </c>
      <c r="J4179" s="71">
        <v>0</v>
      </c>
      <c r="K4179" s="71">
        <v>1</v>
      </c>
      <c r="L4179" s="16">
        <v>0.28717789999999999</v>
      </c>
      <c r="M4179" s="16">
        <v>8.9333899999999994E-2</v>
      </c>
      <c r="N4179" s="16">
        <v>-7.3280999999999999E-2</v>
      </c>
      <c r="O4179" s="16">
        <v>0.97159859999999998</v>
      </c>
      <c r="P4179" s="16">
        <v>-0.1323259</v>
      </c>
      <c r="Q4179" s="16">
        <v>-0.24987380000000001</v>
      </c>
      <c r="R4179" s="16">
        <v>0.67995000000000005</v>
      </c>
      <c r="S4179" s="16">
        <v>8.6400000000000005E-2</v>
      </c>
      <c r="T4179" s="16">
        <v>8.6E-3</v>
      </c>
      <c r="U4179" s="16">
        <v>3.0050500000000002</v>
      </c>
      <c r="V4179" s="16">
        <v>20.68</v>
      </c>
      <c r="W4179" s="16">
        <v>5.0449999999999999</v>
      </c>
      <c r="X4179" s="16">
        <v>446.24099999999999</v>
      </c>
      <c r="Y4179" s="16">
        <v>63.601199999999999</v>
      </c>
      <c r="Z4179" s="16">
        <v>0.47034999999999999</v>
      </c>
      <c r="AA4179" s="16">
        <v>-0.63659889999999997</v>
      </c>
      <c r="AB4179" s="16">
        <v>0.215</v>
      </c>
      <c r="AC4179" s="16">
        <v>9.3249999999999993</v>
      </c>
      <c r="AD4179" s="16">
        <v>41.7</v>
      </c>
      <c r="AE4179" s="16">
        <v>11.6912</v>
      </c>
      <c r="AF4179" s="16">
        <v>0</v>
      </c>
      <c r="AG4179" s="16">
        <v>376540</v>
      </c>
      <c r="AH4179" s="16">
        <v>5.7599999999999998E-2</v>
      </c>
      <c r="AI4179" s="16">
        <v>61</v>
      </c>
      <c r="AJ4179" s="16">
        <v>93.6</v>
      </c>
      <c r="AK4179" s="16">
        <v>-0.19070000000000001</v>
      </c>
      <c r="AL4179" s="16">
        <v>-0.3957</v>
      </c>
      <c r="AM4179" s="16">
        <v>-0.34229999999999999</v>
      </c>
      <c r="AN4179" s="16">
        <v>-0.54890000000000005</v>
      </c>
      <c r="AO4179" s="16">
        <v>-6.59E-2</v>
      </c>
      <c r="AP4179" s="16">
        <v>-0.61409999999999998</v>
      </c>
      <c r="AR4179" s="16">
        <f t="shared" si="161"/>
        <v>1</v>
      </c>
      <c r="AS4179" s="5">
        <f t="shared" si="160"/>
        <v>5.4948199999999975E-2</v>
      </c>
    </row>
    <row r="4180" spans="1:45" x14ac:dyDescent="0.25">
      <c r="A4180" s="16" t="s">
        <v>407</v>
      </c>
      <c r="B4180" s="16" t="s">
        <v>170</v>
      </c>
      <c r="C4180" s="16" t="s">
        <v>205</v>
      </c>
      <c r="D4180" s="16">
        <v>1991</v>
      </c>
      <c r="E4180" s="16" t="s">
        <v>4795</v>
      </c>
      <c r="F4180" s="16" t="s">
        <v>594</v>
      </c>
      <c r="G4180" s="10"/>
      <c r="H4180" s="73"/>
      <c r="I4180" s="16" t="s">
        <v>6700</v>
      </c>
      <c r="J4180" s="71">
        <v>0</v>
      </c>
      <c r="K4180" s="71">
        <v>1</v>
      </c>
      <c r="L4180" s="16">
        <v>0.4048561</v>
      </c>
      <c r="M4180" s="16">
        <v>0.14150889999999999</v>
      </c>
      <c r="N4180" s="16">
        <v>1.4312800000000001E-2</v>
      </c>
      <c r="O4180" s="16">
        <v>1.0313680000000001</v>
      </c>
      <c r="P4180" s="16">
        <v>-0.11975479999999999</v>
      </c>
      <c r="Q4180" s="16">
        <v>-0.1970701</v>
      </c>
      <c r="R4180" s="16">
        <v>0.75280000000000002</v>
      </c>
      <c r="S4180" s="16">
        <v>9.0300000000000005E-2</v>
      </c>
      <c r="T4180" s="16">
        <v>8.3499999999999998E-3</v>
      </c>
      <c r="U4180" s="16">
        <v>3.2366000000000001</v>
      </c>
      <c r="V4180" s="16">
        <v>21.332999999999998</v>
      </c>
      <c r="W4180" s="16">
        <v>5.5750000000000002</v>
      </c>
      <c r="X4180" s="16">
        <v>448.94799999999998</v>
      </c>
      <c r="Y4180" s="16">
        <v>64.414599999999993</v>
      </c>
      <c r="Z4180" s="16">
        <v>0.49225000000000002</v>
      </c>
      <c r="AA4180" s="16">
        <v>-0.64048260000000001</v>
      </c>
      <c r="AB4180" s="16">
        <v>0.215</v>
      </c>
      <c r="AC4180" s="16">
        <v>9.3249999999999993</v>
      </c>
      <c r="AD4180" s="16">
        <v>41.8</v>
      </c>
      <c r="AE4180" s="16">
        <v>11.368600000000001</v>
      </c>
      <c r="AF4180" s="16">
        <v>0</v>
      </c>
      <c r="AG4180" s="16">
        <v>400658</v>
      </c>
      <c r="AH4180" s="16">
        <v>5.7950000000000002E-2</v>
      </c>
      <c r="AI4180" s="16">
        <v>61</v>
      </c>
      <c r="AJ4180" s="16">
        <v>94</v>
      </c>
      <c r="AK4180" s="16">
        <v>-0.1479</v>
      </c>
      <c r="AL4180" s="16">
        <v>-0.34749999999999998</v>
      </c>
      <c r="AM4180" s="16">
        <v>-0.30590000000000001</v>
      </c>
      <c r="AN4180" s="16">
        <v>-0.4753</v>
      </c>
      <c r="AO4180" s="16">
        <v>-4.7300000000000002E-2</v>
      </c>
      <c r="AP4180" s="16">
        <v>-0.52790000000000004</v>
      </c>
      <c r="AR4180" s="16">
        <f t="shared" si="161"/>
        <v>1</v>
      </c>
      <c r="AS4180" s="5">
        <f t="shared" si="160"/>
        <v>0.11767820000000001</v>
      </c>
    </row>
    <row r="4181" spans="1:45" x14ac:dyDescent="0.25">
      <c r="A4181" s="16" t="s">
        <v>407</v>
      </c>
      <c r="B4181" s="16" t="s">
        <v>170</v>
      </c>
      <c r="C4181" s="16" t="s">
        <v>205</v>
      </c>
      <c r="D4181" s="16">
        <v>1992</v>
      </c>
      <c r="E4181" s="16" t="s">
        <v>4796</v>
      </c>
      <c r="F4181" s="16" t="s">
        <v>594</v>
      </c>
      <c r="G4181" s="10"/>
      <c r="H4181" s="73"/>
      <c r="I4181" s="16" t="s">
        <v>6700</v>
      </c>
      <c r="J4181" s="71">
        <v>0</v>
      </c>
      <c r="K4181" s="71">
        <v>1</v>
      </c>
      <c r="L4181" s="16">
        <v>0.54251249999999995</v>
      </c>
      <c r="M4181" s="16">
        <v>0.22172430000000001</v>
      </c>
      <c r="N4181" s="16">
        <v>9.4310000000000005E-2</v>
      </c>
      <c r="O4181" s="16">
        <v>1.1027070000000001</v>
      </c>
      <c r="P4181" s="16">
        <v>-9.45719E-2</v>
      </c>
      <c r="Q4181" s="16">
        <v>-0.1442831</v>
      </c>
      <c r="R4181" s="16">
        <v>0.82565</v>
      </c>
      <c r="S4181" s="16">
        <v>9.9150000000000002E-2</v>
      </c>
      <c r="T4181" s="16">
        <v>9.1000000000000004E-3</v>
      </c>
      <c r="U4181" s="16">
        <v>3.2942999999999998</v>
      </c>
      <c r="V4181" s="16">
        <v>21.986000000000001</v>
      </c>
      <c r="W4181" s="16">
        <v>6.23</v>
      </c>
      <c r="X4181" s="16">
        <v>452.14800000000002</v>
      </c>
      <c r="Y4181" s="16">
        <v>65.227900000000005</v>
      </c>
      <c r="Z4181" s="16">
        <v>0.52139999999999997</v>
      </c>
      <c r="AA4181" s="16">
        <v>-0.63854060000000001</v>
      </c>
      <c r="AB4181" s="16">
        <v>0.215</v>
      </c>
      <c r="AC4181" s="16">
        <v>9.3249999999999993</v>
      </c>
      <c r="AD4181" s="16">
        <v>41.75</v>
      </c>
      <c r="AE4181" s="16">
        <v>12.0975</v>
      </c>
      <c r="AF4181" s="16">
        <v>1.4114</v>
      </c>
      <c r="AG4181" s="16">
        <v>415715</v>
      </c>
      <c r="AH4181" s="16">
        <v>5.7049999999999997E-2</v>
      </c>
      <c r="AI4181" s="16">
        <v>61</v>
      </c>
      <c r="AJ4181" s="16">
        <v>94.4</v>
      </c>
      <c r="AK4181" s="16">
        <v>-0.105</v>
      </c>
      <c r="AL4181" s="16">
        <v>-0.29920000000000002</v>
      </c>
      <c r="AM4181" s="16">
        <v>-0.26960000000000001</v>
      </c>
      <c r="AN4181" s="16">
        <v>-0.40179999999999999</v>
      </c>
      <c r="AO4181" s="16">
        <v>-2.8799999999999999E-2</v>
      </c>
      <c r="AP4181" s="16">
        <v>-0.44169999999999998</v>
      </c>
      <c r="AR4181" s="16">
        <f t="shared" si="161"/>
        <v>1</v>
      </c>
      <c r="AS4181" s="5">
        <f t="shared" si="160"/>
        <v>0.13765639999999996</v>
      </c>
    </row>
    <row r="4182" spans="1:45" x14ac:dyDescent="0.25">
      <c r="A4182" s="16" t="s">
        <v>407</v>
      </c>
      <c r="B4182" s="16" t="s">
        <v>170</v>
      </c>
      <c r="C4182" s="16" t="s">
        <v>205</v>
      </c>
      <c r="D4182" s="16">
        <v>1993</v>
      </c>
      <c r="E4182" s="16" t="s">
        <v>4797</v>
      </c>
      <c r="F4182" s="16" t="s">
        <v>594</v>
      </c>
      <c r="G4182" s="10"/>
      <c r="H4182" s="73"/>
      <c r="I4182" s="16" t="s">
        <v>6700</v>
      </c>
      <c r="J4182" s="71">
        <v>0</v>
      </c>
      <c r="K4182" s="71">
        <v>1</v>
      </c>
      <c r="L4182" s="16">
        <v>0.76239749999999995</v>
      </c>
      <c r="M4182" s="16">
        <v>0.31668269999999998</v>
      </c>
      <c r="N4182" s="16">
        <v>0.1725613</v>
      </c>
      <c r="O4182" s="16">
        <v>1.293965</v>
      </c>
      <c r="P4182" s="16">
        <v>-2.4133100000000001E-2</v>
      </c>
      <c r="Q4182" s="16">
        <v>-9.1461500000000001E-2</v>
      </c>
      <c r="R4182" s="16">
        <v>0.89849999999999997</v>
      </c>
      <c r="S4182" s="16">
        <v>0.11005</v>
      </c>
      <c r="T4182" s="16">
        <v>1.06E-2</v>
      </c>
      <c r="U4182" s="16">
        <v>3.3765499999999999</v>
      </c>
      <c r="V4182" s="16">
        <v>22.638999999999999</v>
      </c>
      <c r="W4182" s="16">
        <v>6.8849999999999998</v>
      </c>
      <c r="X4182" s="16">
        <v>454.67</v>
      </c>
      <c r="Y4182" s="16">
        <v>66.041300000000007</v>
      </c>
      <c r="Z4182" s="16">
        <v>0.61365000000000003</v>
      </c>
      <c r="AA4182" s="16">
        <v>-0.64242449999999995</v>
      </c>
      <c r="AB4182" s="16">
        <v>0.215</v>
      </c>
      <c r="AC4182" s="16">
        <v>9.3249999999999993</v>
      </c>
      <c r="AD4182" s="16">
        <v>41.85</v>
      </c>
      <c r="AE4182" s="16">
        <v>15.7713</v>
      </c>
      <c r="AF4182" s="16">
        <v>1.7743</v>
      </c>
      <c r="AG4182" s="16">
        <v>447959</v>
      </c>
      <c r="AH4182" s="16">
        <v>6.0350000000000001E-2</v>
      </c>
      <c r="AI4182" s="16">
        <v>61</v>
      </c>
      <c r="AJ4182" s="16">
        <v>94.8</v>
      </c>
      <c r="AK4182" s="16">
        <v>-6.2100000000000002E-2</v>
      </c>
      <c r="AL4182" s="16">
        <v>-0.251</v>
      </c>
      <c r="AM4182" s="16">
        <v>-0.23330000000000001</v>
      </c>
      <c r="AN4182" s="16">
        <v>-0.32819999999999999</v>
      </c>
      <c r="AO4182" s="16">
        <v>-1.0200000000000001E-2</v>
      </c>
      <c r="AP4182" s="16">
        <v>-0.35539999999999999</v>
      </c>
      <c r="AR4182" s="16">
        <f t="shared" si="161"/>
        <v>1</v>
      </c>
      <c r="AS4182" s="5">
        <f t="shared" si="160"/>
        <v>0.219885</v>
      </c>
    </row>
    <row r="4183" spans="1:45" x14ac:dyDescent="0.25">
      <c r="A4183" s="16" t="s">
        <v>407</v>
      </c>
      <c r="B4183" s="16" t="s">
        <v>170</v>
      </c>
      <c r="C4183" s="16" t="s">
        <v>205</v>
      </c>
      <c r="D4183" s="16">
        <v>1994</v>
      </c>
      <c r="E4183" s="16" t="s">
        <v>4798</v>
      </c>
      <c r="F4183" s="16" t="s">
        <v>594</v>
      </c>
      <c r="G4183" s="10"/>
      <c r="H4183" s="73"/>
      <c r="I4183" s="16" t="s">
        <v>6700</v>
      </c>
      <c r="J4183" s="71">
        <v>0</v>
      </c>
      <c r="K4183" s="71">
        <v>1</v>
      </c>
      <c r="L4183" s="16">
        <v>0.86647810000000003</v>
      </c>
      <c r="M4183" s="16">
        <v>0.47156999999999999</v>
      </c>
      <c r="N4183" s="16">
        <v>0.20055799999999999</v>
      </c>
      <c r="O4183" s="16">
        <v>1.276383</v>
      </c>
      <c r="P4183" s="16">
        <v>-2.3530999999999999E-3</v>
      </c>
      <c r="Q4183" s="16">
        <v>-3.8674600000000003E-2</v>
      </c>
      <c r="R4183" s="16">
        <v>0.97135000000000005</v>
      </c>
      <c r="S4183" s="16">
        <v>0.13655</v>
      </c>
      <c r="T4183" s="16">
        <v>1.2200000000000001E-2</v>
      </c>
      <c r="U4183" s="16">
        <v>3.0728499999999999</v>
      </c>
      <c r="V4183" s="16">
        <v>23.292000000000002</v>
      </c>
      <c r="W4183" s="16">
        <v>7.54</v>
      </c>
      <c r="X4183" s="16">
        <v>455.67599999999999</v>
      </c>
      <c r="Y4183" s="16">
        <v>66.854699999999994</v>
      </c>
      <c r="Z4183" s="16">
        <v>0.59275</v>
      </c>
      <c r="AA4183" s="16">
        <v>-0.65407570000000004</v>
      </c>
      <c r="AB4183" s="16">
        <v>0.215</v>
      </c>
      <c r="AC4183" s="16">
        <v>9.3249999999999993</v>
      </c>
      <c r="AD4183" s="16">
        <v>42.15</v>
      </c>
      <c r="AE4183" s="16">
        <v>18.337299999999999</v>
      </c>
      <c r="AF4183" s="16">
        <v>2.3163</v>
      </c>
      <c r="AG4183" s="16">
        <v>402732</v>
      </c>
      <c r="AH4183" s="16">
        <v>7.0150000000000004E-2</v>
      </c>
      <c r="AI4183" s="16">
        <v>61.1</v>
      </c>
      <c r="AJ4183" s="16">
        <v>95.3</v>
      </c>
      <c r="AK4183" s="16">
        <v>-1.9199999999999998E-2</v>
      </c>
      <c r="AL4183" s="16">
        <v>-0.20269999999999999</v>
      </c>
      <c r="AM4183" s="16">
        <v>-0.19700000000000001</v>
      </c>
      <c r="AN4183" s="16">
        <v>-0.25469999999999998</v>
      </c>
      <c r="AO4183" s="16">
        <v>8.3000000000000001E-3</v>
      </c>
      <c r="AP4183" s="16">
        <v>-0.26919999999999999</v>
      </c>
      <c r="AR4183" s="16">
        <f t="shared" si="161"/>
        <v>1</v>
      </c>
      <c r="AS4183" s="5">
        <f t="shared" si="160"/>
        <v>0.10408060000000008</v>
      </c>
    </row>
    <row r="4184" spans="1:45" x14ac:dyDescent="0.25">
      <c r="A4184" s="16" t="s">
        <v>407</v>
      </c>
      <c r="B4184" s="16" t="s">
        <v>170</v>
      </c>
      <c r="C4184" s="16" t="s">
        <v>205</v>
      </c>
      <c r="D4184" s="16">
        <v>1995</v>
      </c>
      <c r="E4184" s="16" t="s">
        <v>4799</v>
      </c>
      <c r="F4184" s="16" t="s">
        <v>594</v>
      </c>
      <c r="G4184" s="10"/>
      <c r="H4184" s="73"/>
      <c r="I4184" s="16" t="s">
        <v>6700</v>
      </c>
      <c r="J4184" s="71">
        <v>0</v>
      </c>
      <c r="K4184" s="71">
        <v>1</v>
      </c>
      <c r="L4184" s="16">
        <v>0.88824650000000005</v>
      </c>
      <c r="M4184" s="16">
        <v>0.40903469999999997</v>
      </c>
      <c r="N4184" s="16">
        <v>0.2678895</v>
      </c>
      <c r="O4184" s="16">
        <v>1.2442949999999999</v>
      </c>
      <c r="P4184" s="16">
        <v>2.1472700000000001E-2</v>
      </c>
      <c r="Q4184" s="16">
        <v>1.41469E-2</v>
      </c>
      <c r="R4184" s="16">
        <v>1.0442</v>
      </c>
      <c r="S4184" s="16">
        <v>0.10445</v>
      </c>
      <c r="T4184" s="16">
        <v>1.4250000000000001E-2</v>
      </c>
      <c r="U4184" s="16">
        <v>3.10155</v>
      </c>
      <c r="V4184" s="16">
        <v>23.945</v>
      </c>
      <c r="W4184" s="16">
        <v>8.1950000000000003</v>
      </c>
      <c r="X4184" s="16">
        <v>457.36799999999999</v>
      </c>
      <c r="Y4184" s="16">
        <v>67.668099999999995</v>
      </c>
      <c r="Z4184" s="16">
        <v>0.57045000000000001</v>
      </c>
      <c r="AA4184" s="16">
        <v>-0.63077320000000003</v>
      </c>
      <c r="AB4184" s="16">
        <v>0.215</v>
      </c>
      <c r="AC4184" s="16">
        <v>9.3249999999999993</v>
      </c>
      <c r="AD4184" s="16">
        <v>41.55</v>
      </c>
      <c r="AE4184" s="16">
        <v>18.534600000000001</v>
      </c>
      <c r="AF4184" s="16">
        <v>2.3641000000000001</v>
      </c>
      <c r="AG4184" s="16">
        <v>427585</v>
      </c>
      <c r="AH4184" s="16">
        <v>7.9899999999999999E-2</v>
      </c>
      <c r="AI4184" s="16">
        <v>61.1</v>
      </c>
      <c r="AJ4184" s="16">
        <v>95.7</v>
      </c>
      <c r="AK4184" s="16">
        <v>2.3699999999999999E-2</v>
      </c>
      <c r="AL4184" s="16">
        <v>-0.1545</v>
      </c>
      <c r="AM4184" s="16">
        <v>-0.16059999999999999</v>
      </c>
      <c r="AN4184" s="16">
        <v>-0.18110000000000001</v>
      </c>
      <c r="AO4184" s="16">
        <v>2.69E-2</v>
      </c>
      <c r="AP4184" s="16">
        <v>-0.183</v>
      </c>
      <c r="AR4184" s="16">
        <f t="shared" si="161"/>
        <v>1</v>
      </c>
      <c r="AS4184" s="5">
        <f t="shared" si="160"/>
        <v>2.1768400000000021E-2</v>
      </c>
    </row>
    <row r="4185" spans="1:45" x14ac:dyDescent="0.25">
      <c r="A4185" s="16" t="s">
        <v>407</v>
      </c>
      <c r="B4185" s="16" t="s">
        <v>170</v>
      </c>
      <c r="C4185" s="16" t="s">
        <v>205</v>
      </c>
      <c r="D4185" s="16">
        <v>1996</v>
      </c>
      <c r="E4185" s="16" t="s">
        <v>4800</v>
      </c>
      <c r="F4185" s="16" t="s">
        <v>594</v>
      </c>
      <c r="G4185" s="10"/>
      <c r="H4185" s="73"/>
      <c r="I4185" s="16" t="s">
        <v>6700</v>
      </c>
      <c r="J4185" s="71">
        <v>0</v>
      </c>
      <c r="K4185" s="71">
        <v>1</v>
      </c>
      <c r="L4185" s="16">
        <v>1.2128829999999999</v>
      </c>
      <c r="M4185" s="16">
        <v>0.85329940000000004</v>
      </c>
      <c r="N4185" s="16">
        <v>0.38300410000000001</v>
      </c>
      <c r="O4185" s="16">
        <v>1.3028759999999999</v>
      </c>
      <c r="P4185" s="16">
        <v>3.8775299999999999E-2</v>
      </c>
      <c r="Q4185" s="16">
        <v>0.12168519999999999</v>
      </c>
      <c r="R4185" s="16">
        <v>0.8901</v>
      </c>
      <c r="S4185" s="16">
        <v>0.23960000000000001</v>
      </c>
      <c r="T4185" s="16">
        <v>1.61E-2</v>
      </c>
      <c r="U4185" s="16">
        <v>3.4004500000000002</v>
      </c>
      <c r="V4185" s="16">
        <v>24.492999999999999</v>
      </c>
      <c r="W4185" s="16">
        <v>9.1820000000000004</v>
      </c>
      <c r="X4185" s="16">
        <v>459.31400000000002</v>
      </c>
      <c r="Y4185" s="16">
        <v>68.481399999999994</v>
      </c>
      <c r="Z4185" s="16">
        <v>0.58499999999999996</v>
      </c>
      <c r="AA4185" s="16">
        <v>-0.6715527</v>
      </c>
      <c r="AB4185" s="16">
        <v>0.215</v>
      </c>
      <c r="AC4185" s="16">
        <v>9.3249999999999993</v>
      </c>
      <c r="AD4185" s="16">
        <v>42.6</v>
      </c>
      <c r="AE4185" s="16">
        <v>18.543900000000001</v>
      </c>
      <c r="AF4185" s="16">
        <v>2.4106999999999998</v>
      </c>
      <c r="AG4185" s="16">
        <v>443500</v>
      </c>
      <c r="AH4185" s="16">
        <v>8.9099999999999999E-2</v>
      </c>
      <c r="AI4185" s="16">
        <v>61.2</v>
      </c>
      <c r="AJ4185" s="16">
        <v>96.1</v>
      </c>
      <c r="AK4185" s="16">
        <v>0</v>
      </c>
      <c r="AL4185" s="16">
        <v>0</v>
      </c>
      <c r="AM4185" s="16">
        <v>0</v>
      </c>
      <c r="AN4185" s="16">
        <v>0</v>
      </c>
      <c r="AO4185" s="16">
        <v>0</v>
      </c>
      <c r="AP4185" s="16">
        <v>0</v>
      </c>
      <c r="AR4185" s="16">
        <f t="shared" si="161"/>
        <v>1</v>
      </c>
      <c r="AS4185" s="5">
        <f t="shared" si="160"/>
        <v>0.32463649999999988</v>
      </c>
    </row>
    <row r="4186" spans="1:45" x14ac:dyDescent="0.25">
      <c r="A4186" s="16" t="s">
        <v>407</v>
      </c>
      <c r="B4186" s="16" t="s">
        <v>170</v>
      </c>
      <c r="C4186" s="16" t="s">
        <v>205</v>
      </c>
      <c r="D4186" s="16">
        <v>1997</v>
      </c>
      <c r="E4186" s="16" t="s">
        <v>4801</v>
      </c>
      <c r="F4186" s="16" t="s">
        <v>594</v>
      </c>
      <c r="G4186" s="10"/>
      <c r="H4186" s="73"/>
      <c r="I4186" s="16" t="s">
        <v>6700</v>
      </c>
      <c r="J4186" s="71">
        <v>0</v>
      </c>
      <c r="K4186" s="71">
        <v>1</v>
      </c>
      <c r="L4186" s="16">
        <v>1.2527079999999999</v>
      </c>
      <c r="M4186" s="16">
        <v>0.76543059999999996</v>
      </c>
      <c r="N4186" s="16">
        <v>0.49109370000000002</v>
      </c>
      <c r="O4186" s="16">
        <v>1.3506590000000001</v>
      </c>
      <c r="P4186" s="16">
        <v>5.7030900000000002E-2</v>
      </c>
      <c r="Q4186" s="16">
        <v>0.1197015</v>
      </c>
      <c r="R4186" s="16">
        <v>0.94904999999999995</v>
      </c>
      <c r="S4186" s="16">
        <v>0.20330000000000001</v>
      </c>
      <c r="T4186" s="16">
        <v>1.7950000000000001E-2</v>
      </c>
      <c r="U4186" s="16">
        <v>3.4935999999999998</v>
      </c>
      <c r="V4186" s="16">
        <v>25.866</v>
      </c>
      <c r="W4186" s="16">
        <v>10.169</v>
      </c>
      <c r="X4186" s="16">
        <v>460.77100000000002</v>
      </c>
      <c r="Y4186" s="16">
        <v>69.294799999999995</v>
      </c>
      <c r="Z4186" s="16">
        <v>0.60189999999999999</v>
      </c>
      <c r="AA4186" s="16">
        <v>-0.66766879999999995</v>
      </c>
      <c r="AB4186" s="16">
        <v>0.215</v>
      </c>
      <c r="AC4186" s="16">
        <v>9.3249999999999993</v>
      </c>
      <c r="AD4186" s="16">
        <v>42.5</v>
      </c>
      <c r="AE4186" s="16">
        <v>18.382999999999999</v>
      </c>
      <c r="AF4186" s="16">
        <v>2.5480999999999998</v>
      </c>
      <c r="AG4186" s="16">
        <v>464693</v>
      </c>
      <c r="AH4186" s="16">
        <v>9.8699999999999996E-2</v>
      </c>
      <c r="AI4186" s="16">
        <v>61.3</v>
      </c>
      <c r="AJ4186" s="16">
        <v>96.5</v>
      </c>
      <c r="AK4186" s="16">
        <v>0.1094</v>
      </c>
      <c r="AL4186" s="16">
        <v>-5.8000000000000003E-2</v>
      </c>
      <c r="AM4186" s="16">
        <v>-8.7999999999999995E-2</v>
      </c>
      <c r="AN4186" s="16">
        <v>-3.4000000000000002E-2</v>
      </c>
      <c r="AO4186" s="16">
        <v>6.3899999999999998E-2</v>
      </c>
      <c r="AP4186" s="16">
        <v>-1.06E-2</v>
      </c>
      <c r="AR4186" s="16">
        <f t="shared" si="161"/>
        <v>1</v>
      </c>
      <c r="AS4186" s="5">
        <f t="shared" si="160"/>
        <v>3.9824999999999999E-2</v>
      </c>
    </row>
    <row r="4187" spans="1:45" x14ac:dyDescent="0.25">
      <c r="A4187" s="16" t="s">
        <v>407</v>
      </c>
      <c r="B4187" s="16" t="s">
        <v>170</v>
      </c>
      <c r="C4187" s="16" t="s">
        <v>205</v>
      </c>
      <c r="D4187" s="16">
        <v>1998</v>
      </c>
      <c r="E4187" s="16" t="s">
        <v>4802</v>
      </c>
      <c r="F4187" s="16" t="s">
        <v>594</v>
      </c>
      <c r="G4187" s="10"/>
      <c r="H4187" s="73"/>
      <c r="I4187" s="16" t="s">
        <v>6700</v>
      </c>
      <c r="J4187" s="71">
        <v>0</v>
      </c>
      <c r="K4187" s="71">
        <v>1</v>
      </c>
      <c r="L4187" s="16">
        <v>1.6038190000000001</v>
      </c>
      <c r="M4187" s="16">
        <v>1.3779650000000001</v>
      </c>
      <c r="N4187" s="16">
        <v>0.5877057</v>
      </c>
      <c r="O4187" s="16">
        <v>1.429756</v>
      </c>
      <c r="P4187" s="16">
        <v>6.9305199999999997E-2</v>
      </c>
      <c r="Q4187" s="16">
        <v>0.12168519999999999</v>
      </c>
      <c r="R4187" s="16">
        <v>1.0829</v>
      </c>
      <c r="S4187" s="16">
        <v>0.34089999999999998</v>
      </c>
      <c r="T4187" s="16">
        <v>0.02</v>
      </c>
      <c r="U4187" s="16">
        <v>3.3532999999999999</v>
      </c>
      <c r="V4187" s="16">
        <v>27.858000000000001</v>
      </c>
      <c r="W4187" s="16">
        <v>11.156000000000001</v>
      </c>
      <c r="X4187" s="16">
        <v>462.19</v>
      </c>
      <c r="Y4187" s="16">
        <v>70.108199999999997</v>
      </c>
      <c r="Z4187" s="16">
        <v>0.63519999999999999</v>
      </c>
      <c r="AA4187" s="16">
        <v>-0.66572710000000002</v>
      </c>
      <c r="AB4187" s="16">
        <v>0.215</v>
      </c>
      <c r="AC4187" s="16">
        <v>9.3249999999999993</v>
      </c>
      <c r="AD4187" s="16">
        <v>42.45</v>
      </c>
      <c r="AE4187" s="16">
        <v>18.247199999999999</v>
      </c>
      <c r="AF4187" s="16">
        <v>2.6833999999999998</v>
      </c>
      <c r="AG4187" s="16">
        <v>473459</v>
      </c>
      <c r="AH4187" s="16">
        <v>0.1084</v>
      </c>
      <c r="AI4187" s="16">
        <v>61.4</v>
      </c>
      <c r="AJ4187" s="16">
        <v>96.9</v>
      </c>
      <c r="AK4187" s="16">
        <v>0</v>
      </c>
      <c r="AL4187" s="16">
        <v>0</v>
      </c>
      <c r="AM4187" s="16">
        <v>0</v>
      </c>
      <c r="AN4187" s="16">
        <v>0</v>
      </c>
      <c r="AO4187" s="16">
        <v>0</v>
      </c>
      <c r="AP4187" s="16">
        <v>0</v>
      </c>
      <c r="AR4187" s="16">
        <f t="shared" si="161"/>
        <v>1</v>
      </c>
      <c r="AS4187" s="5">
        <f t="shared" si="160"/>
        <v>0.35111100000000017</v>
      </c>
    </row>
    <row r="4188" spans="1:45" x14ac:dyDescent="0.25">
      <c r="A4188" s="16" t="s">
        <v>407</v>
      </c>
      <c r="B4188" s="16" t="s">
        <v>170</v>
      </c>
      <c r="C4188" s="16" t="s">
        <v>205</v>
      </c>
      <c r="D4188" s="16">
        <v>1999</v>
      </c>
      <c r="E4188" s="16" t="s">
        <v>4803</v>
      </c>
      <c r="F4188" s="16" t="s">
        <v>594</v>
      </c>
      <c r="G4188" s="10"/>
      <c r="H4188" s="73"/>
      <c r="I4188" s="16" t="s">
        <v>6700</v>
      </c>
      <c r="J4188" s="71">
        <v>0</v>
      </c>
      <c r="K4188" s="71">
        <v>1</v>
      </c>
      <c r="L4188" s="16">
        <v>1.677441</v>
      </c>
      <c r="M4188" s="16">
        <v>1.149068</v>
      </c>
      <c r="N4188" s="16">
        <v>0.71491559999999998</v>
      </c>
      <c r="O4188" s="16">
        <v>1.5794950000000001</v>
      </c>
      <c r="P4188" s="16">
        <v>7.4324100000000004E-2</v>
      </c>
      <c r="Q4188" s="16">
        <v>0.22529279999999999</v>
      </c>
      <c r="R4188" s="16">
        <v>1.137</v>
      </c>
      <c r="S4188" s="16">
        <v>0.26690000000000003</v>
      </c>
      <c r="T4188" s="16">
        <v>2.23E-2</v>
      </c>
      <c r="U4188" s="16">
        <v>3.3847999999999998</v>
      </c>
      <c r="V4188" s="16">
        <v>30.369</v>
      </c>
      <c r="W4188" s="16">
        <v>12.143000000000001</v>
      </c>
      <c r="X4188" s="16">
        <v>463.82499999999999</v>
      </c>
      <c r="Y4188" s="16">
        <v>70.921499999999995</v>
      </c>
      <c r="Z4188" s="16">
        <v>0.70135000000000003</v>
      </c>
      <c r="AA4188" s="16">
        <v>-0.69097160000000002</v>
      </c>
      <c r="AB4188" s="16">
        <v>0.215</v>
      </c>
      <c r="AC4188" s="16">
        <v>9.3249999999999993</v>
      </c>
      <c r="AD4188" s="16">
        <v>43.1</v>
      </c>
      <c r="AE4188" s="16">
        <v>17.9679</v>
      </c>
      <c r="AF4188" s="16">
        <v>3.1707999999999998</v>
      </c>
      <c r="AG4188" s="16">
        <v>475945</v>
      </c>
      <c r="AH4188" s="16">
        <v>0.10804999999999999</v>
      </c>
      <c r="AI4188" s="16">
        <v>61.5</v>
      </c>
      <c r="AJ4188" s="16">
        <v>97.4</v>
      </c>
      <c r="AK4188" s="16">
        <v>0.19520000000000001</v>
      </c>
      <c r="AL4188" s="16">
        <v>3.8399999999999997E-2</v>
      </c>
      <c r="AM4188" s="16">
        <v>-1.5299999999999999E-2</v>
      </c>
      <c r="AN4188" s="16">
        <v>0.11310000000000001</v>
      </c>
      <c r="AO4188" s="16">
        <v>0.10100000000000001</v>
      </c>
      <c r="AP4188" s="16">
        <v>0.1618</v>
      </c>
      <c r="AR4188" s="16">
        <f t="shared" si="161"/>
        <v>1</v>
      </c>
      <c r="AS4188" s="5">
        <f t="shared" si="160"/>
        <v>7.3621999999999854E-2</v>
      </c>
    </row>
    <row r="4189" spans="1:45" x14ac:dyDescent="0.25">
      <c r="A4189" s="16" t="s">
        <v>407</v>
      </c>
      <c r="B4189" s="16" t="s">
        <v>170</v>
      </c>
      <c r="C4189" s="16" t="s">
        <v>205</v>
      </c>
      <c r="D4189" s="16">
        <v>2000</v>
      </c>
      <c r="E4189" s="16" t="s">
        <v>4804</v>
      </c>
      <c r="F4189" s="16" t="s">
        <v>594</v>
      </c>
      <c r="G4189" s="10"/>
      <c r="H4189" s="73"/>
      <c r="I4189" s="16">
        <v>57521</v>
      </c>
      <c r="J4189" s="71">
        <v>0</v>
      </c>
      <c r="K4189" s="71">
        <v>1</v>
      </c>
      <c r="L4189" s="16">
        <v>1.8499749999999999</v>
      </c>
      <c r="M4189" s="16">
        <v>1.4355329999999999</v>
      </c>
      <c r="N4189" s="16">
        <v>0.84882250000000004</v>
      </c>
      <c r="O4189" s="16">
        <v>1.61388</v>
      </c>
      <c r="P4189" s="16">
        <v>0.1120447</v>
      </c>
      <c r="Q4189" s="16">
        <v>0.12168519999999999</v>
      </c>
      <c r="R4189" s="16">
        <v>1.1452500000000001</v>
      </c>
      <c r="S4189" s="16">
        <v>0.32285000000000003</v>
      </c>
      <c r="T4189" s="16">
        <v>2.9850000000000002E-2</v>
      </c>
      <c r="U4189" s="16">
        <v>3.6105499999999999</v>
      </c>
      <c r="V4189" s="16">
        <v>32.365000000000002</v>
      </c>
      <c r="W4189" s="16">
        <v>13.13</v>
      </c>
      <c r="X4189" s="16">
        <v>465.04300000000001</v>
      </c>
      <c r="Y4189" s="16">
        <v>71.734899999999996</v>
      </c>
      <c r="Z4189" s="16">
        <v>0.70465</v>
      </c>
      <c r="AA4189" s="16">
        <v>-0.72243009999999996</v>
      </c>
      <c r="AB4189" s="16">
        <v>0.215</v>
      </c>
      <c r="AC4189" s="16">
        <v>9.3249999999999993</v>
      </c>
      <c r="AD4189" s="16">
        <v>43.91</v>
      </c>
      <c r="AE4189" s="16">
        <v>17.822700000000001</v>
      </c>
      <c r="AF4189" s="16">
        <v>3.4630000000000001</v>
      </c>
      <c r="AG4189" s="16">
        <v>541931</v>
      </c>
      <c r="AH4189" s="16">
        <v>0.10985</v>
      </c>
      <c r="AI4189" s="16">
        <v>61.5</v>
      </c>
      <c r="AJ4189" s="16">
        <v>97.8</v>
      </c>
      <c r="AK4189" s="16">
        <v>0</v>
      </c>
      <c r="AL4189" s="16">
        <v>0</v>
      </c>
      <c r="AM4189" s="16">
        <v>0</v>
      </c>
      <c r="AN4189" s="16">
        <v>0</v>
      </c>
      <c r="AO4189" s="16">
        <v>0</v>
      </c>
      <c r="AP4189" s="16">
        <v>0</v>
      </c>
      <c r="AR4189" s="16">
        <f t="shared" si="161"/>
        <v>1</v>
      </c>
      <c r="AS4189" s="5">
        <f t="shared" si="160"/>
        <v>0.17253399999999997</v>
      </c>
    </row>
    <row r="4190" spans="1:45" x14ac:dyDescent="0.25">
      <c r="A4190" s="16" t="s">
        <v>407</v>
      </c>
      <c r="B4190" s="16" t="s">
        <v>170</v>
      </c>
      <c r="C4190" s="16" t="s">
        <v>205</v>
      </c>
      <c r="D4190" s="16">
        <v>2001</v>
      </c>
      <c r="E4190" s="16" t="s">
        <v>4805</v>
      </c>
      <c r="F4190" s="16" t="s">
        <v>594</v>
      </c>
      <c r="G4190" s="10"/>
      <c r="H4190" s="73"/>
      <c r="I4190" s="16">
        <v>58175</v>
      </c>
      <c r="J4190" s="71">
        <v>0</v>
      </c>
      <c r="K4190" s="71">
        <v>1</v>
      </c>
      <c r="L4190" s="16">
        <v>2.0990829999999998</v>
      </c>
      <c r="M4190" s="16">
        <v>1.5818639999999999</v>
      </c>
      <c r="N4190" s="16">
        <v>0.91962270000000002</v>
      </c>
      <c r="O4190" s="16">
        <v>1.6842969999999999</v>
      </c>
      <c r="P4190" s="16">
        <v>0.18082590000000001</v>
      </c>
      <c r="Q4190" s="16">
        <v>0.33090140000000001</v>
      </c>
      <c r="R4190" s="16">
        <v>1.2786500000000001</v>
      </c>
      <c r="S4190" s="16">
        <v>0.33489999999999998</v>
      </c>
      <c r="T4190" s="16">
        <v>3.2849999999999997E-2</v>
      </c>
      <c r="U4190" s="16">
        <v>3.90055</v>
      </c>
      <c r="V4190" s="16">
        <v>31.986999999999998</v>
      </c>
      <c r="W4190" s="16">
        <v>13.840999999999999</v>
      </c>
      <c r="X4190" s="16">
        <v>465.91800000000001</v>
      </c>
      <c r="Y4190" s="16">
        <v>72.548299999999998</v>
      </c>
      <c r="Z4190" s="16">
        <v>0.73055000000000003</v>
      </c>
      <c r="AA4190" s="16">
        <v>-0.73563469999999997</v>
      </c>
      <c r="AB4190" s="16">
        <v>0.215</v>
      </c>
      <c r="AC4190" s="16">
        <v>9.3249999999999993</v>
      </c>
      <c r="AD4190" s="16">
        <v>44.25</v>
      </c>
      <c r="AE4190" s="16">
        <v>21.636099999999999</v>
      </c>
      <c r="AF4190" s="16">
        <v>3.706</v>
      </c>
      <c r="AG4190" s="16">
        <v>567902</v>
      </c>
      <c r="AH4190" s="16">
        <v>0.1118</v>
      </c>
      <c r="AI4190" s="16">
        <v>61.6</v>
      </c>
      <c r="AJ4190" s="16">
        <v>98.2</v>
      </c>
      <c r="AK4190" s="16">
        <v>0.28100000000000003</v>
      </c>
      <c r="AL4190" s="16">
        <v>0.13489999999999999</v>
      </c>
      <c r="AM4190" s="16">
        <v>5.7299999999999997E-2</v>
      </c>
      <c r="AN4190" s="16">
        <v>0.26019999999999999</v>
      </c>
      <c r="AO4190" s="16">
        <v>0.1381</v>
      </c>
      <c r="AP4190" s="16">
        <v>0.33429999999999999</v>
      </c>
      <c r="AR4190" s="16">
        <f t="shared" si="161"/>
        <v>1</v>
      </c>
      <c r="AS4190" s="5">
        <f t="shared" si="160"/>
        <v>0.24910799999999989</v>
      </c>
    </row>
    <row r="4191" spans="1:45" x14ac:dyDescent="0.25">
      <c r="A4191" s="16" t="s">
        <v>407</v>
      </c>
      <c r="B4191" s="16" t="s">
        <v>170</v>
      </c>
      <c r="C4191" s="16" t="s">
        <v>205</v>
      </c>
      <c r="D4191" s="16">
        <v>2002</v>
      </c>
      <c r="E4191" s="16" t="s">
        <v>4806</v>
      </c>
      <c r="F4191" s="16" t="s">
        <v>594</v>
      </c>
      <c r="G4191" s="10">
        <v>10613.9</v>
      </c>
      <c r="H4191" s="73">
        <v>9.2699200000000008</v>
      </c>
      <c r="I4191" s="16">
        <v>58731</v>
      </c>
      <c r="J4191" s="71">
        <v>0</v>
      </c>
      <c r="K4191" s="71">
        <v>1</v>
      </c>
      <c r="L4191" s="16">
        <v>2.0661939999999999</v>
      </c>
      <c r="M4191" s="16">
        <v>1.6056429999999999</v>
      </c>
      <c r="N4191" s="16">
        <v>0.95752020000000004</v>
      </c>
      <c r="O4191" s="16">
        <v>1.6962950000000001</v>
      </c>
      <c r="P4191" s="16">
        <v>0.2325509</v>
      </c>
      <c r="Q4191" s="16">
        <v>0.12168519999999999</v>
      </c>
      <c r="R4191" s="16">
        <v>1.3603000000000001</v>
      </c>
      <c r="S4191" s="16">
        <v>0.3246</v>
      </c>
      <c r="T4191" s="16">
        <v>3.4799999999999998E-2</v>
      </c>
      <c r="U4191" s="16">
        <v>3.9581</v>
      </c>
      <c r="V4191" s="16">
        <v>31.094000000000001</v>
      </c>
      <c r="W4191" s="16">
        <v>14.552</v>
      </c>
      <c r="X4191" s="16">
        <v>467.20100000000002</v>
      </c>
      <c r="Y4191" s="16">
        <v>73.361699999999999</v>
      </c>
      <c r="Z4191" s="16">
        <v>0.72794999999999999</v>
      </c>
      <c r="AA4191" s="16">
        <v>-0.73369309999999999</v>
      </c>
      <c r="AB4191" s="16">
        <v>0.215</v>
      </c>
      <c r="AC4191" s="16">
        <v>9.3249999999999993</v>
      </c>
      <c r="AD4191" s="16">
        <v>44.2</v>
      </c>
      <c r="AE4191" s="16">
        <v>23.928599999999999</v>
      </c>
      <c r="AF4191" s="16">
        <v>3.4668000000000001</v>
      </c>
      <c r="AG4191" s="16">
        <v>600672</v>
      </c>
      <c r="AH4191" s="16">
        <v>0.11484999999999999</v>
      </c>
      <c r="AI4191" s="16">
        <v>61.7</v>
      </c>
      <c r="AJ4191" s="16">
        <v>98.6</v>
      </c>
      <c r="AK4191" s="16">
        <v>0</v>
      </c>
      <c r="AL4191" s="16">
        <v>0</v>
      </c>
      <c r="AM4191" s="16">
        <v>0</v>
      </c>
      <c r="AN4191" s="16">
        <v>0</v>
      </c>
      <c r="AO4191" s="16">
        <v>0</v>
      </c>
      <c r="AP4191" s="16">
        <v>0</v>
      </c>
      <c r="AR4191" s="16">
        <f t="shared" si="161"/>
        <v>1</v>
      </c>
      <c r="AS4191" s="5">
        <f t="shared" si="160"/>
        <v>-3.2888999999999946E-2</v>
      </c>
    </row>
    <row r="4192" spans="1:45" x14ac:dyDescent="0.25">
      <c r="A4192" s="16" t="s">
        <v>407</v>
      </c>
      <c r="B4192" s="16" t="s">
        <v>170</v>
      </c>
      <c r="C4192" s="16" t="s">
        <v>205</v>
      </c>
      <c r="D4192" s="16">
        <v>2003</v>
      </c>
      <c r="E4192" s="16" t="s">
        <v>4807</v>
      </c>
      <c r="F4192" s="16" t="s">
        <v>594</v>
      </c>
      <c r="G4192" s="10">
        <v>10630.5</v>
      </c>
      <c r="H4192" s="73">
        <v>9.2714789999999994</v>
      </c>
      <c r="I4192" s="16">
        <v>59117</v>
      </c>
      <c r="J4192" s="71">
        <v>0</v>
      </c>
      <c r="K4192" s="71">
        <v>1</v>
      </c>
      <c r="L4192" s="16">
        <v>2.0880329999999998</v>
      </c>
      <c r="M4192" s="16">
        <v>1.616967</v>
      </c>
      <c r="N4192" s="16">
        <v>1.002758</v>
      </c>
      <c r="O4192" s="16">
        <v>1.747479</v>
      </c>
      <c r="P4192" s="16">
        <v>0.1748816</v>
      </c>
      <c r="Q4192" s="16">
        <v>0.12168519999999999</v>
      </c>
      <c r="R4192" s="16">
        <v>1.3533500000000001</v>
      </c>
      <c r="S4192" s="16">
        <v>0.318</v>
      </c>
      <c r="T4192" s="16">
        <v>3.9100000000000003E-2</v>
      </c>
      <c r="U4192" s="16">
        <v>4.20885</v>
      </c>
      <c r="V4192" s="16">
        <v>30.201000000000001</v>
      </c>
      <c r="W4192" s="16">
        <v>15.263</v>
      </c>
      <c r="X4192" s="16">
        <v>466.45</v>
      </c>
      <c r="Y4192" s="16">
        <v>74.174999999999997</v>
      </c>
      <c r="Z4192" s="16">
        <v>0.74455000000000005</v>
      </c>
      <c r="AA4192" s="16">
        <v>-0.74146049999999997</v>
      </c>
      <c r="AB4192" s="16">
        <v>0.215</v>
      </c>
      <c r="AC4192" s="16">
        <v>9.3249999999999993</v>
      </c>
      <c r="AD4192" s="16">
        <v>44.4</v>
      </c>
      <c r="AE4192" s="16">
        <v>18.121700000000001</v>
      </c>
      <c r="AF4192" s="16">
        <v>3.5522999999999998</v>
      </c>
      <c r="AG4192" s="16">
        <v>622322</v>
      </c>
      <c r="AH4192" s="16">
        <v>0.11645</v>
      </c>
      <c r="AI4192" s="16">
        <v>61.8</v>
      </c>
      <c r="AJ4192" s="16">
        <v>99</v>
      </c>
      <c r="AK4192" s="16">
        <v>0</v>
      </c>
      <c r="AL4192" s="16">
        <v>0</v>
      </c>
      <c r="AM4192" s="16">
        <v>0</v>
      </c>
      <c r="AN4192" s="16">
        <v>0</v>
      </c>
      <c r="AO4192" s="16">
        <v>0</v>
      </c>
      <c r="AP4192" s="16">
        <v>0</v>
      </c>
      <c r="AR4192" s="16">
        <f t="shared" si="161"/>
        <v>1</v>
      </c>
      <c r="AS4192" s="5">
        <f t="shared" si="160"/>
        <v>2.1838999999999942E-2</v>
      </c>
    </row>
    <row r="4193" spans="1:45" x14ac:dyDescent="0.25">
      <c r="A4193" s="16" t="s">
        <v>407</v>
      </c>
      <c r="B4193" s="16" t="s">
        <v>170</v>
      </c>
      <c r="C4193" s="16" t="s">
        <v>205</v>
      </c>
      <c r="D4193" s="16">
        <v>2004</v>
      </c>
      <c r="E4193" s="16" t="s">
        <v>4808</v>
      </c>
      <c r="F4193" s="16" t="s">
        <v>594</v>
      </c>
      <c r="G4193" s="10">
        <v>10661.2</v>
      </c>
      <c r="H4193" s="73">
        <v>9.2743640000000003</v>
      </c>
      <c r="I4193" s="16">
        <v>59264</v>
      </c>
      <c r="J4193" s="71">
        <v>0</v>
      </c>
      <c r="K4193" s="71">
        <v>1</v>
      </c>
      <c r="L4193" s="16">
        <v>2.4417309999999999</v>
      </c>
      <c r="M4193" s="16">
        <v>1.7956730000000001</v>
      </c>
      <c r="N4193" s="16">
        <v>1.0431170000000001</v>
      </c>
      <c r="O4193" s="16">
        <v>1.791371</v>
      </c>
      <c r="P4193" s="16">
        <v>0.18887509999999999</v>
      </c>
      <c r="Q4193" s="16">
        <v>0.66200939999999997</v>
      </c>
      <c r="R4193" s="16">
        <v>1.4132</v>
      </c>
      <c r="S4193" s="16">
        <v>0.3422</v>
      </c>
      <c r="T4193" s="16">
        <v>4.4949999999999997E-2</v>
      </c>
      <c r="U4193" s="16">
        <v>4.3371000000000004</v>
      </c>
      <c r="V4193" s="16">
        <v>29.308</v>
      </c>
      <c r="W4193" s="16">
        <v>15.974</v>
      </c>
      <c r="X4193" s="16">
        <v>466.95400000000001</v>
      </c>
      <c r="Y4193" s="16">
        <v>77.867999999999995</v>
      </c>
      <c r="Z4193" s="16">
        <v>0.72230000000000005</v>
      </c>
      <c r="AA4193" s="16">
        <v>-0.75893750000000004</v>
      </c>
      <c r="AB4193" s="16">
        <v>0.215</v>
      </c>
      <c r="AC4193" s="16">
        <v>9.3249999999999993</v>
      </c>
      <c r="AD4193" s="16">
        <v>44.85</v>
      </c>
      <c r="AE4193" s="16">
        <v>17.471599999999999</v>
      </c>
      <c r="AF4193" s="16">
        <v>3.7967</v>
      </c>
      <c r="AG4193" s="16">
        <v>655268</v>
      </c>
      <c r="AH4193" s="16">
        <v>0.1177</v>
      </c>
      <c r="AI4193" s="16">
        <v>61.8</v>
      </c>
      <c r="AJ4193" s="16">
        <v>99.4</v>
      </c>
      <c r="AK4193" s="16">
        <v>0.47320000000000001</v>
      </c>
      <c r="AL4193" s="16">
        <v>0.78180000000000005</v>
      </c>
      <c r="AM4193" s="16">
        <v>-0.19620000000000001</v>
      </c>
      <c r="AN4193" s="16">
        <v>0.76929999999999998</v>
      </c>
      <c r="AO4193" s="16">
        <v>0.46700000000000003</v>
      </c>
      <c r="AP4193" s="16">
        <v>0.85140000000000005</v>
      </c>
      <c r="AR4193" s="16">
        <f t="shared" si="161"/>
        <v>1</v>
      </c>
      <c r="AS4193" s="5">
        <f t="shared" si="160"/>
        <v>0.35369800000000007</v>
      </c>
    </row>
    <row r="4194" spans="1:45" x14ac:dyDescent="0.25">
      <c r="A4194" s="16" t="s">
        <v>407</v>
      </c>
      <c r="B4194" s="16" t="s">
        <v>170</v>
      </c>
      <c r="C4194" s="16" t="s">
        <v>205</v>
      </c>
      <c r="D4194" s="16">
        <v>2005</v>
      </c>
      <c r="E4194" s="16" t="s">
        <v>4809</v>
      </c>
      <c r="F4194" s="16" t="s">
        <v>594</v>
      </c>
      <c r="G4194" s="10">
        <v>10644.6</v>
      </c>
      <c r="H4194" s="73">
        <v>9.2728059999999992</v>
      </c>
      <c r="I4194" s="16">
        <v>59118</v>
      </c>
      <c r="J4194" s="71">
        <v>0</v>
      </c>
      <c r="K4194" s="71">
        <v>1</v>
      </c>
      <c r="L4194" s="16">
        <v>2.5546519999999999</v>
      </c>
      <c r="M4194" s="16">
        <v>1.9287669999999999</v>
      </c>
      <c r="N4194" s="16">
        <v>1.0765229999999999</v>
      </c>
      <c r="O4194" s="16">
        <v>1.727333</v>
      </c>
      <c r="P4194" s="16">
        <v>0.21310190000000001</v>
      </c>
      <c r="Q4194" s="16">
        <v>0.79932460000000005</v>
      </c>
      <c r="R4194" s="16">
        <v>1.46705</v>
      </c>
      <c r="S4194" s="16">
        <v>0.35730000000000001</v>
      </c>
      <c r="T4194" s="16">
        <v>4.9950000000000001E-2</v>
      </c>
      <c r="U4194" s="16">
        <v>4.0179999999999998</v>
      </c>
      <c r="V4194" s="16">
        <v>29.824999999999999</v>
      </c>
      <c r="W4194" s="16">
        <v>16.684999999999999</v>
      </c>
      <c r="X4194" s="16">
        <v>468.99099999999999</v>
      </c>
      <c r="Y4194" s="16">
        <v>74.948300000000003</v>
      </c>
      <c r="Z4194" s="16">
        <v>0.71909999999999996</v>
      </c>
      <c r="AA4194" s="16">
        <v>-0.7731133</v>
      </c>
      <c r="AB4194" s="16">
        <v>0.215</v>
      </c>
      <c r="AC4194" s="16">
        <v>9.3249999999999993</v>
      </c>
      <c r="AD4194" s="16">
        <v>45.215000000000003</v>
      </c>
      <c r="AE4194" s="16">
        <v>17.592199999999998</v>
      </c>
      <c r="AF4194" s="16">
        <v>4.0156999999999998</v>
      </c>
      <c r="AG4194" s="16">
        <v>685057</v>
      </c>
      <c r="AH4194" s="16">
        <v>0.11955</v>
      </c>
      <c r="AI4194" s="16">
        <v>61.9</v>
      </c>
      <c r="AJ4194" s="16">
        <v>99.9</v>
      </c>
      <c r="AK4194" s="16">
        <v>0.63739999999999997</v>
      </c>
      <c r="AL4194" s="16">
        <v>0.79710000000000003</v>
      </c>
      <c r="AM4194" s="16">
        <v>0.19370000000000001</v>
      </c>
      <c r="AN4194" s="16">
        <v>0.77839999999999998</v>
      </c>
      <c r="AO4194" s="16">
        <v>0.36009999999999998</v>
      </c>
      <c r="AP4194" s="16">
        <v>1.145</v>
      </c>
      <c r="AR4194" s="16">
        <f t="shared" si="161"/>
        <v>1</v>
      </c>
      <c r="AS4194" s="5">
        <f t="shared" si="160"/>
        <v>0.11292100000000005</v>
      </c>
    </row>
    <row r="4195" spans="1:45" x14ac:dyDescent="0.25">
      <c r="A4195" s="16" t="s">
        <v>407</v>
      </c>
      <c r="B4195" s="16" t="s">
        <v>170</v>
      </c>
      <c r="C4195" s="16" t="s">
        <v>205</v>
      </c>
      <c r="D4195" s="16">
        <v>2006</v>
      </c>
      <c r="E4195" s="16" t="s">
        <v>4810</v>
      </c>
      <c r="F4195" s="16" t="s">
        <v>594</v>
      </c>
      <c r="G4195" s="10">
        <v>10282.5</v>
      </c>
      <c r="H4195" s="73">
        <v>9.238194</v>
      </c>
      <c r="I4195" s="16">
        <v>58650</v>
      </c>
      <c r="J4195" s="71">
        <v>0</v>
      </c>
      <c r="K4195" s="71">
        <v>1</v>
      </c>
      <c r="L4195" s="16">
        <v>2.6360999999999999</v>
      </c>
      <c r="M4195" s="16">
        <v>2.0880719999999999</v>
      </c>
      <c r="N4195" s="16">
        <v>1.1461330000000001</v>
      </c>
      <c r="O4195" s="16">
        <v>1.7672380000000001</v>
      </c>
      <c r="P4195" s="16">
        <v>0.22323670000000001</v>
      </c>
      <c r="Q4195" s="16">
        <v>0.70225409999999999</v>
      </c>
      <c r="R4195" s="16">
        <v>1.464</v>
      </c>
      <c r="S4195" s="16">
        <v>0.38519999999999999</v>
      </c>
      <c r="T4195" s="16">
        <v>5.5899999999999998E-2</v>
      </c>
      <c r="U4195" s="16">
        <v>3.9051</v>
      </c>
      <c r="V4195" s="16">
        <v>31.297000000000001</v>
      </c>
      <c r="W4195" s="16">
        <v>17.88</v>
      </c>
      <c r="X4195" s="16">
        <v>465.51299999999998</v>
      </c>
      <c r="Y4195" s="16">
        <v>75.134</v>
      </c>
      <c r="Z4195" s="16">
        <v>0.73665000000000003</v>
      </c>
      <c r="AA4195" s="16">
        <v>-0.78224020000000005</v>
      </c>
      <c r="AB4195" s="16">
        <v>0.215</v>
      </c>
      <c r="AC4195" s="16">
        <v>9.3249999999999993</v>
      </c>
      <c r="AD4195" s="16">
        <v>45.45</v>
      </c>
      <c r="AE4195" s="16">
        <v>17.7317</v>
      </c>
      <c r="AF4195" s="16">
        <v>4.2042999999999999</v>
      </c>
      <c r="AG4195" s="16">
        <v>697393</v>
      </c>
      <c r="AH4195" s="16">
        <v>0.11890000000000001</v>
      </c>
      <c r="AI4195" s="16">
        <v>62</v>
      </c>
      <c r="AJ4195" s="16">
        <v>100</v>
      </c>
      <c r="AK4195" s="16">
        <v>0.58299999999999996</v>
      </c>
      <c r="AL4195" s="16">
        <v>0.32669999999999999</v>
      </c>
      <c r="AM4195" s="16">
        <v>0.20469999999999999</v>
      </c>
      <c r="AN4195" s="16">
        <v>0.75319999999999998</v>
      </c>
      <c r="AO4195" s="16">
        <v>0.34920000000000001</v>
      </c>
      <c r="AP4195" s="16">
        <v>1.1271</v>
      </c>
      <c r="AR4195" s="16">
        <f t="shared" si="161"/>
        <v>1</v>
      </c>
      <c r="AS4195" s="5">
        <f t="shared" si="160"/>
        <v>8.1447999999999965E-2</v>
      </c>
    </row>
    <row r="4196" spans="1:45" x14ac:dyDescent="0.25">
      <c r="A4196" s="16" t="s">
        <v>407</v>
      </c>
      <c r="B4196" s="16" t="s">
        <v>170</v>
      </c>
      <c r="C4196" s="16" t="s">
        <v>205</v>
      </c>
      <c r="D4196" s="16">
        <v>2007</v>
      </c>
      <c r="E4196" s="16" t="s">
        <v>4811</v>
      </c>
      <c r="F4196" s="16" t="s">
        <v>594</v>
      </c>
      <c r="G4196" s="10">
        <v>10619.6</v>
      </c>
      <c r="H4196" s="73">
        <v>9.2704579999999996</v>
      </c>
      <c r="I4196" s="16">
        <v>57903</v>
      </c>
      <c r="J4196" s="71">
        <v>0</v>
      </c>
      <c r="K4196" s="71">
        <v>1</v>
      </c>
      <c r="L4196" s="16">
        <v>2.863388</v>
      </c>
      <c r="M4196" s="16">
        <v>2.2104270000000001</v>
      </c>
      <c r="N4196" s="16">
        <v>1.2610889999999999</v>
      </c>
      <c r="O4196" s="16">
        <v>1.86222</v>
      </c>
      <c r="P4196" s="16">
        <v>0.2388113</v>
      </c>
      <c r="Q4196" s="16">
        <v>0.87026599999999998</v>
      </c>
      <c r="R4196" s="16">
        <v>1.5820000000000001</v>
      </c>
      <c r="S4196" s="16">
        <v>0.38845000000000002</v>
      </c>
      <c r="T4196" s="16">
        <v>6.08E-2</v>
      </c>
      <c r="U4196" s="16">
        <v>3.7034500000000001</v>
      </c>
      <c r="V4196" s="16">
        <v>32.768999999999998</v>
      </c>
      <c r="W4196" s="16">
        <v>19.074999999999999</v>
      </c>
      <c r="X4196" s="16">
        <v>470.60700000000003</v>
      </c>
      <c r="Y4196" s="16">
        <v>76.128100000000003</v>
      </c>
      <c r="Z4196" s="16">
        <v>0.77459999999999996</v>
      </c>
      <c r="AA4196" s="16">
        <v>-0.79000760000000003</v>
      </c>
      <c r="AB4196" s="16">
        <v>0.215</v>
      </c>
      <c r="AC4196" s="16">
        <v>9.3249999999999993</v>
      </c>
      <c r="AD4196" s="16">
        <v>45.65</v>
      </c>
      <c r="AE4196" s="16">
        <v>17.956099999999999</v>
      </c>
      <c r="AF4196" s="16">
        <v>4.3929999999999998</v>
      </c>
      <c r="AG4196" s="16">
        <v>719791</v>
      </c>
      <c r="AH4196" s="16">
        <v>0.11890000000000001</v>
      </c>
      <c r="AI4196" s="16">
        <v>62.1</v>
      </c>
      <c r="AJ4196" s="16">
        <v>100</v>
      </c>
      <c r="AK4196" s="16">
        <v>1.0069999999999999</v>
      </c>
      <c r="AL4196" s="16">
        <v>0.33939999999999998</v>
      </c>
      <c r="AM4196" s="16">
        <v>0.4607</v>
      </c>
      <c r="AN4196" s="16">
        <v>1.0004</v>
      </c>
      <c r="AO4196" s="16">
        <v>0.35539999999999999</v>
      </c>
      <c r="AP4196" s="16">
        <v>1.1540999999999999</v>
      </c>
      <c r="AR4196" s="16">
        <f t="shared" si="161"/>
        <v>1</v>
      </c>
      <c r="AS4196" s="5">
        <f t="shared" si="160"/>
        <v>0.22728800000000016</v>
      </c>
    </row>
    <row r="4197" spans="1:45" x14ac:dyDescent="0.25">
      <c r="A4197" s="16" t="s">
        <v>407</v>
      </c>
      <c r="B4197" s="16" t="s">
        <v>170</v>
      </c>
      <c r="C4197" s="16" t="s">
        <v>205</v>
      </c>
      <c r="D4197" s="16">
        <v>2008</v>
      </c>
      <c r="E4197" s="16" t="s">
        <v>4812</v>
      </c>
      <c r="F4197" s="16" t="s">
        <v>594</v>
      </c>
      <c r="G4197" s="10">
        <v>10500.4</v>
      </c>
      <c r="H4197" s="73">
        <v>9.2591680000000007</v>
      </c>
      <c r="I4197" s="16">
        <v>57030</v>
      </c>
      <c r="J4197" s="71">
        <v>0</v>
      </c>
      <c r="K4197" s="71">
        <v>1</v>
      </c>
      <c r="L4197" s="16">
        <v>2.9421740000000001</v>
      </c>
      <c r="M4197" s="16">
        <v>2.233978</v>
      </c>
      <c r="N4197" s="16">
        <v>1.3599859999999999</v>
      </c>
      <c r="O4197" s="16">
        <v>1.9076949999999999</v>
      </c>
      <c r="P4197" s="16">
        <v>0.2344408</v>
      </c>
      <c r="Q4197" s="16">
        <v>0.88335719999999995</v>
      </c>
      <c r="R4197" s="16">
        <v>1.70465</v>
      </c>
      <c r="S4197" s="16">
        <v>0.36859999999999998</v>
      </c>
      <c r="T4197" s="16">
        <v>6.4199999999999993E-2</v>
      </c>
      <c r="U4197" s="16">
        <v>3.60955</v>
      </c>
      <c r="V4197" s="16">
        <v>34.241</v>
      </c>
      <c r="W4197" s="16">
        <v>20.27</v>
      </c>
      <c r="X4197" s="16">
        <v>471.40699999999998</v>
      </c>
      <c r="Y4197" s="16">
        <v>76.497600000000006</v>
      </c>
      <c r="Z4197" s="16">
        <v>0.79220000000000002</v>
      </c>
      <c r="AA4197" s="16">
        <v>-0.8036008</v>
      </c>
      <c r="AB4197" s="16">
        <v>0.215</v>
      </c>
      <c r="AC4197" s="16">
        <v>9.3249999999999993</v>
      </c>
      <c r="AD4197" s="16">
        <v>46</v>
      </c>
      <c r="AE4197" s="16">
        <v>18.2287</v>
      </c>
      <c r="AF4197" s="16">
        <v>4.5815999999999999</v>
      </c>
      <c r="AG4197" s="16">
        <v>704046</v>
      </c>
      <c r="AH4197" s="16">
        <v>0.11795</v>
      </c>
      <c r="AI4197" s="16">
        <v>62.1</v>
      </c>
      <c r="AJ4197" s="16">
        <v>100</v>
      </c>
      <c r="AK4197" s="16">
        <v>1.0042</v>
      </c>
      <c r="AL4197" s="16">
        <v>0.35620000000000002</v>
      </c>
      <c r="AM4197" s="16">
        <v>0.48280000000000001</v>
      </c>
      <c r="AN4197" s="16">
        <v>1.0176000000000001</v>
      </c>
      <c r="AO4197" s="16">
        <v>0.36990000000000001</v>
      </c>
      <c r="AP4197" s="16">
        <v>1.1620999999999999</v>
      </c>
      <c r="AR4197" s="16">
        <f t="shared" si="161"/>
        <v>1</v>
      </c>
      <c r="AS4197" s="5">
        <f t="shared" si="160"/>
        <v>7.8786000000000023E-2</v>
      </c>
    </row>
    <row r="4198" spans="1:45" x14ac:dyDescent="0.25">
      <c r="A4198" s="16" t="s">
        <v>407</v>
      </c>
      <c r="B4198" s="16" t="s">
        <v>170</v>
      </c>
      <c r="C4198" s="16" t="s">
        <v>205</v>
      </c>
      <c r="D4198" s="16">
        <v>2009</v>
      </c>
      <c r="E4198" s="16" t="s">
        <v>4813</v>
      </c>
      <c r="F4198" s="16" t="s">
        <v>594</v>
      </c>
      <c r="G4198" s="10">
        <v>10199.1</v>
      </c>
      <c r="H4198" s="73">
        <v>9.2300509999999996</v>
      </c>
      <c r="I4198" s="16">
        <v>56227</v>
      </c>
      <c r="J4198" s="71">
        <v>0</v>
      </c>
      <c r="K4198" s="71">
        <v>1</v>
      </c>
      <c r="L4198" s="16">
        <v>2.931314</v>
      </c>
      <c r="M4198" s="16">
        <v>2.004718</v>
      </c>
      <c r="N4198" s="16">
        <v>1.5258879999999999</v>
      </c>
      <c r="O4198" s="16">
        <v>1.938153</v>
      </c>
      <c r="P4198" s="16">
        <v>0.23556579999999999</v>
      </c>
      <c r="Q4198" s="16">
        <v>0.88318799999999997</v>
      </c>
      <c r="R4198" s="16">
        <v>1.5846499999999999</v>
      </c>
      <c r="S4198" s="16">
        <v>0.31974999999999998</v>
      </c>
      <c r="T4198" s="16">
        <v>6.6449999999999995E-2</v>
      </c>
      <c r="U4198" s="16">
        <v>4.5309499999999998</v>
      </c>
      <c r="V4198" s="16">
        <v>34.414000000000001</v>
      </c>
      <c r="W4198" s="16">
        <v>21.465</v>
      </c>
      <c r="X4198" s="16">
        <v>470.35</v>
      </c>
      <c r="Y4198" s="16">
        <v>77.756799999999998</v>
      </c>
      <c r="Z4198" s="16">
        <v>0.7954</v>
      </c>
      <c r="AA4198" s="16">
        <v>-0.79583329999999997</v>
      </c>
      <c r="AB4198" s="16">
        <v>0.215</v>
      </c>
      <c r="AC4198" s="16">
        <v>9.3249999999999993</v>
      </c>
      <c r="AD4198" s="16">
        <v>45.8</v>
      </c>
      <c r="AE4198" s="16">
        <v>18.490500000000001</v>
      </c>
      <c r="AF4198" s="16">
        <v>4.7702</v>
      </c>
      <c r="AG4198" s="16">
        <v>696928</v>
      </c>
      <c r="AH4198" s="16">
        <v>0.11824999999999999</v>
      </c>
      <c r="AI4198" s="16">
        <v>62.2</v>
      </c>
      <c r="AJ4198" s="16">
        <v>100</v>
      </c>
      <c r="AK4198" s="16">
        <v>0.99560000000000004</v>
      </c>
      <c r="AL4198" s="16">
        <v>0.38200000000000001</v>
      </c>
      <c r="AM4198" s="16">
        <v>0.4864</v>
      </c>
      <c r="AN4198" s="16">
        <v>0.96640000000000004</v>
      </c>
      <c r="AO4198" s="16">
        <v>0.3851</v>
      </c>
      <c r="AP4198" s="16">
        <v>1.1705000000000001</v>
      </c>
      <c r="AR4198" s="16">
        <f t="shared" si="161"/>
        <v>1</v>
      </c>
      <c r="AS4198" s="5">
        <f t="shared" si="160"/>
        <v>-1.0860000000000092E-2</v>
      </c>
    </row>
    <row r="4199" spans="1:45" x14ac:dyDescent="0.25">
      <c r="A4199" s="16" t="s">
        <v>407</v>
      </c>
      <c r="B4199" s="16" t="s">
        <v>170</v>
      </c>
      <c r="C4199" s="16" t="s">
        <v>205</v>
      </c>
      <c r="D4199" s="16">
        <v>2010</v>
      </c>
      <c r="E4199" s="16" t="s">
        <v>4814</v>
      </c>
      <c r="F4199" s="16" t="s">
        <v>594</v>
      </c>
      <c r="G4199" s="10">
        <v>10352.799999999999</v>
      </c>
      <c r="H4199" s="73">
        <v>9.2450139999999994</v>
      </c>
      <c r="I4199" s="16">
        <v>55637</v>
      </c>
      <c r="J4199" s="71">
        <v>0</v>
      </c>
      <c r="K4199" s="71">
        <v>1</v>
      </c>
      <c r="L4199" s="16">
        <v>3.0071409999999998</v>
      </c>
      <c r="M4199" s="16">
        <v>2.0709339999999998</v>
      </c>
      <c r="N4199" s="16">
        <v>1.5542659999999999</v>
      </c>
      <c r="O4199" s="16">
        <v>2.0001570000000002</v>
      </c>
      <c r="P4199" s="16">
        <v>0.2512839</v>
      </c>
      <c r="Q4199" s="16">
        <v>0.87976929999999998</v>
      </c>
      <c r="R4199" s="16">
        <v>1.5245500000000001</v>
      </c>
      <c r="S4199" s="16">
        <v>0.33250000000000002</v>
      </c>
      <c r="T4199" s="16">
        <v>7.1900000000000006E-2</v>
      </c>
      <c r="U4199" s="16">
        <v>3.8436499999999998</v>
      </c>
      <c r="V4199" s="16">
        <v>34.484999999999999</v>
      </c>
      <c r="W4199" s="16">
        <v>22.66</v>
      </c>
      <c r="X4199" s="16">
        <v>474.59899999999999</v>
      </c>
      <c r="Y4199" s="16">
        <v>81.639300000000006</v>
      </c>
      <c r="Z4199" s="16">
        <v>0.78259999999999996</v>
      </c>
      <c r="AA4199" s="16">
        <v>-0.80262999999999995</v>
      </c>
      <c r="AB4199" s="16">
        <v>0.215</v>
      </c>
      <c r="AC4199" s="16">
        <v>9.3249999999999993</v>
      </c>
      <c r="AD4199" s="16">
        <v>45.975000000000001</v>
      </c>
      <c r="AE4199" s="16">
        <v>18.692900000000002</v>
      </c>
      <c r="AF4199" s="16">
        <v>4.9588000000000001</v>
      </c>
      <c r="AG4199" s="16">
        <v>719992</v>
      </c>
      <c r="AH4199" s="16">
        <v>0.11845</v>
      </c>
      <c r="AI4199" s="16">
        <v>62.3</v>
      </c>
      <c r="AJ4199" s="16">
        <v>100</v>
      </c>
      <c r="AK4199" s="16">
        <v>1.0239</v>
      </c>
      <c r="AL4199" s="16">
        <v>0.37190000000000001</v>
      </c>
      <c r="AM4199" s="16">
        <v>0.4864</v>
      </c>
      <c r="AN4199" s="16">
        <v>0.94179999999999997</v>
      </c>
      <c r="AO4199" s="16">
        <v>0.38109999999999999</v>
      </c>
      <c r="AP4199" s="16">
        <v>1.1585000000000001</v>
      </c>
      <c r="AR4199" s="16">
        <f t="shared" si="161"/>
        <v>1</v>
      </c>
      <c r="AS4199" s="5">
        <f t="shared" si="160"/>
        <v>7.5826999999999867E-2</v>
      </c>
    </row>
    <row r="4200" spans="1:45" x14ac:dyDescent="0.25">
      <c r="A4200" s="16" t="s">
        <v>407</v>
      </c>
      <c r="B4200" s="16" t="s">
        <v>170</v>
      </c>
      <c r="C4200" s="16" t="s">
        <v>205</v>
      </c>
      <c r="D4200" s="16">
        <v>2011</v>
      </c>
      <c r="E4200" s="16" t="s">
        <v>4815</v>
      </c>
      <c r="F4200" s="16" t="s">
        <v>594</v>
      </c>
      <c r="G4200" s="10">
        <v>10442.700000000001</v>
      </c>
      <c r="H4200" s="73">
        <v>9.2536609999999992</v>
      </c>
      <c r="I4200" s="16">
        <v>55320</v>
      </c>
      <c r="J4200" s="71">
        <v>0</v>
      </c>
      <c r="K4200" s="71">
        <v>1</v>
      </c>
      <c r="L4200" s="16">
        <v>3.116177</v>
      </c>
      <c r="M4200" s="16">
        <v>2.2555040000000002</v>
      </c>
      <c r="N4200" s="16">
        <v>1.6072090000000001</v>
      </c>
      <c r="O4200" s="16">
        <v>2.000213</v>
      </c>
      <c r="P4200" s="16">
        <v>0.2629842</v>
      </c>
      <c r="Q4200" s="16">
        <v>0.880193</v>
      </c>
      <c r="R4200" s="16">
        <v>1.59195</v>
      </c>
      <c r="S4200" s="16">
        <v>0.35099999999999998</v>
      </c>
      <c r="T4200" s="16">
        <v>8.0250000000000002E-2</v>
      </c>
      <c r="U4200" s="16">
        <v>3.8139500000000002</v>
      </c>
      <c r="V4200" s="16">
        <v>35.198</v>
      </c>
      <c r="W4200" s="16">
        <v>23.173999999999999</v>
      </c>
      <c r="X4200" s="16">
        <v>476.12900000000002</v>
      </c>
      <c r="Y4200" s="16">
        <v>81.9422</v>
      </c>
      <c r="Z4200" s="16">
        <v>0.77815000000000001</v>
      </c>
      <c r="AA4200" s="16">
        <v>-0.80806730000000004</v>
      </c>
      <c r="AB4200" s="16">
        <v>0.215</v>
      </c>
      <c r="AC4200" s="16">
        <v>9.3249999999999993</v>
      </c>
      <c r="AD4200" s="16">
        <v>46.115000000000002</v>
      </c>
      <c r="AE4200" s="16">
        <v>19.4999</v>
      </c>
      <c r="AF4200" s="16">
        <v>5.1475</v>
      </c>
      <c r="AG4200" s="16">
        <v>720166</v>
      </c>
      <c r="AH4200" s="16">
        <v>0.11840000000000001</v>
      </c>
      <c r="AI4200" s="16">
        <v>62.4</v>
      </c>
      <c r="AJ4200" s="16">
        <v>100</v>
      </c>
      <c r="AK4200" s="16">
        <v>1.0475000000000001</v>
      </c>
      <c r="AL4200" s="16">
        <v>0.35830000000000001</v>
      </c>
      <c r="AM4200" s="16">
        <v>0.47860000000000003</v>
      </c>
      <c r="AN4200" s="16">
        <v>0.97440000000000004</v>
      </c>
      <c r="AO4200" s="16">
        <v>0.37969999999999998</v>
      </c>
      <c r="AP4200" s="16">
        <v>1.1316999999999999</v>
      </c>
      <c r="AR4200" s="16">
        <f t="shared" si="161"/>
        <v>1</v>
      </c>
      <c r="AS4200" s="5">
        <f t="shared" si="160"/>
        <v>0.10903600000000013</v>
      </c>
    </row>
    <row r="4201" spans="1:45" x14ac:dyDescent="0.25">
      <c r="A4201" s="16" t="s">
        <v>407</v>
      </c>
      <c r="B4201" s="16" t="s">
        <v>170</v>
      </c>
      <c r="C4201" s="16" t="s">
        <v>205</v>
      </c>
      <c r="D4201" s="16">
        <v>2012</v>
      </c>
      <c r="E4201" s="16" t="s">
        <v>4816</v>
      </c>
      <c r="F4201" s="16" t="s">
        <v>594</v>
      </c>
      <c r="G4201" s="10">
        <v>10000.299999999999</v>
      </c>
      <c r="H4201" s="73">
        <v>9.2103719999999996</v>
      </c>
      <c r="I4201" s="16">
        <v>55230</v>
      </c>
      <c r="J4201" s="71">
        <v>0</v>
      </c>
      <c r="K4201" s="71">
        <v>1</v>
      </c>
      <c r="L4201" s="16">
        <v>3.1108280000000001</v>
      </c>
      <c r="M4201" s="16">
        <v>2.203033</v>
      </c>
      <c r="N4201" s="16">
        <v>1.672604</v>
      </c>
      <c r="O4201" s="16">
        <v>1.9854989999999999</v>
      </c>
      <c r="P4201" s="16">
        <v>0.24594070000000001</v>
      </c>
      <c r="Q4201" s="16">
        <v>0.88726159999999998</v>
      </c>
      <c r="R4201" s="16">
        <v>1.5461</v>
      </c>
      <c r="S4201" s="16">
        <v>0.33450000000000002</v>
      </c>
      <c r="T4201" s="16">
        <v>8.4000000000000005E-2</v>
      </c>
      <c r="U4201" s="16">
        <v>4.0639000000000003</v>
      </c>
      <c r="V4201" s="16">
        <v>35.911000000000001</v>
      </c>
      <c r="W4201" s="16">
        <v>23.687999999999999</v>
      </c>
      <c r="X4201" s="16">
        <v>475.00099999999998</v>
      </c>
      <c r="Y4201" s="16">
        <v>82.770399999999995</v>
      </c>
      <c r="Z4201" s="16">
        <v>0.75865000000000005</v>
      </c>
      <c r="AA4201" s="16">
        <v>-0.81952429999999998</v>
      </c>
      <c r="AB4201" s="16">
        <v>0.215</v>
      </c>
      <c r="AC4201" s="16">
        <v>9.3249999999999993</v>
      </c>
      <c r="AD4201" s="16">
        <v>46.41</v>
      </c>
      <c r="AE4201" s="16">
        <v>18.139600000000002</v>
      </c>
      <c r="AF4201" s="16">
        <v>5.3361000000000001</v>
      </c>
      <c r="AG4201" s="16">
        <v>713556</v>
      </c>
      <c r="AH4201" s="16">
        <v>0.12429999999999999</v>
      </c>
      <c r="AI4201" s="16">
        <v>62.5</v>
      </c>
      <c r="AJ4201" s="16">
        <v>100</v>
      </c>
      <c r="AK4201" s="16">
        <v>1.0688</v>
      </c>
      <c r="AL4201" s="16">
        <v>0.35520000000000002</v>
      </c>
      <c r="AM4201" s="16">
        <v>0.48730000000000001</v>
      </c>
      <c r="AN4201" s="16">
        <v>0.98670000000000002</v>
      </c>
      <c r="AO4201" s="16">
        <v>0.36549999999999999</v>
      </c>
      <c r="AP4201" s="16">
        <v>1.1476999999999999</v>
      </c>
      <c r="AR4201" s="16">
        <f t="shared" si="161"/>
        <v>1</v>
      </c>
      <c r="AS4201" s="5">
        <f t="shared" si="160"/>
        <v>-5.3489999999998261E-3</v>
      </c>
    </row>
    <row r="4202" spans="1:45" x14ac:dyDescent="0.25">
      <c r="A4202" s="16" t="s">
        <v>407</v>
      </c>
      <c r="B4202" s="16" t="s">
        <v>170</v>
      </c>
      <c r="C4202" s="16" t="s">
        <v>205</v>
      </c>
      <c r="D4202" s="16">
        <v>2013</v>
      </c>
      <c r="E4202" s="16" t="s">
        <v>4817</v>
      </c>
      <c r="F4202" s="16" t="s">
        <v>594</v>
      </c>
      <c r="G4202" s="10">
        <v>9665.23</v>
      </c>
      <c r="H4202" s="73">
        <v>9.1762910000000009</v>
      </c>
      <c r="I4202" s="16">
        <v>55307</v>
      </c>
      <c r="J4202" s="71">
        <v>0</v>
      </c>
      <c r="K4202" s="71">
        <v>1</v>
      </c>
      <c r="L4202" s="16">
        <v>3.19475</v>
      </c>
      <c r="M4202" s="16">
        <v>2.3015029999999999</v>
      </c>
      <c r="N4202" s="16">
        <v>1.7338</v>
      </c>
      <c r="O4202" s="16">
        <v>2.0154079999999999</v>
      </c>
      <c r="P4202" s="16">
        <v>0.24840490000000001</v>
      </c>
      <c r="Q4202" s="16">
        <v>0.88521499999999997</v>
      </c>
      <c r="R4202" s="16">
        <v>1.5753999999999999</v>
      </c>
      <c r="S4202" s="16">
        <v>0.34484999999999999</v>
      </c>
      <c r="T4202" s="16">
        <v>8.8650000000000007E-2</v>
      </c>
      <c r="U4202" s="16">
        <v>4.0174500000000002</v>
      </c>
      <c r="V4202" s="16">
        <v>36.624000000000002</v>
      </c>
      <c r="W4202" s="16">
        <v>24.202000000000002</v>
      </c>
      <c r="X4202" s="16">
        <v>478.101</v>
      </c>
      <c r="Y4202" s="16">
        <v>83.311300000000003</v>
      </c>
      <c r="Z4202" s="16">
        <v>0.76424999999999998</v>
      </c>
      <c r="AA4202" s="16">
        <v>-0.84243840000000003</v>
      </c>
      <c r="AB4202" s="16">
        <v>0.215</v>
      </c>
      <c r="AC4202" s="16">
        <v>9.3249999999999993</v>
      </c>
      <c r="AD4202" s="16">
        <v>47</v>
      </c>
      <c r="AE4202" s="16">
        <v>18.127400000000002</v>
      </c>
      <c r="AF4202" s="16">
        <v>5.5247000000000002</v>
      </c>
      <c r="AG4202" s="16">
        <v>716563</v>
      </c>
      <c r="AH4202" s="16">
        <v>0.1255</v>
      </c>
      <c r="AI4202" s="16">
        <v>62.5</v>
      </c>
      <c r="AJ4202" s="16">
        <v>100</v>
      </c>
      <c r="AK4202" s="16">
        <v>1.0529999999999999</v>
      </c>
      <c r="AL4202" s="16">
        <v>0.35749999999999998</v>
      </c>
      <c r="AM4202" s="16">
        <v>0.49220000000000003</v>
      </c>
      <c r="AN4202" s="16">
        <v>0.97</v>
      </c>
      <c r="AO4202" s="16">
        <v>0.37090000000000001</v>
      </c>
      <c r="AP4202" s="16">
        <v>1.1537999999999999</v>
      </c>
      <c r="AR4202" s="16">
        <f t="shared" si="161"/>
        <v>1</v>
      </c>
      <c r="AS4202" s="5">
        <f t="shared" si="160"/>
        <v>8.392199999999983E-2</v>
      </c>
    </row>
    <row r="4203" spans="1:45" x14ac:dyDescent="0.25">
      <c r="A4203" s="16" t="s">
        <v>407</v>
      </c>
      <c r="B4203" s="16" t="s">
        <v>170</v>
      </c>
      <c r="C4203" s="16" t="s">
        <v>205</v>
      </c>
      <c r="D4203" s="16">
        <v>2014</v>
      </c>
      <c r="E4203" s="16" t="s">
        <v>4818</v>
      </c>
      <c r="F4203" s="16" t="s">
        <v>594</v>
      </c>
      <c r="G4203" s="10">
        <v>9779.8799999999992</v>
      </c>
      <c r="H4203" s="73">
        <v>9.1880830000000007</v>
      </c>
      <c r="I4203" s="16">
        <v>55437</v>
      </c>
      <c r="J4203" s="71">
        <v>0</v>
      </c>
      <c r="K4203" s="71">
        <v>1</v>
      </c>
      <c r="L4203" s="16">
        <v>3.198556</v>
      </c>
      <c r="M4203" s="16">
        <v>2.22634</v>
      </c>
      <c r="N4203" s="16">
        <v>1.769612</v>
      </c>
      <c r="O4203" s="16">
        <v>2.0187279999999999</v>
      </c>
      <c r="P4203" s="16">
        <v>0.3052531</v>
      </c>
      <c r="Q4203" s="16">
        <v>0.867425</v>
      </c>
      <c r="R4203" s="16">
        <v>1.7242</v>
      </c>
      <c r="S4203" s="16">
        <v>0.3332</v>
      </c>
      <c r="T4203" s="16">
        <v>7.6600000000000001E-2</v>
      </c>
      <c r="U4203" s="16">
        <v>3.9394999999999998</v>
      </c>
      <c r="V4203" s="16">
        <v>37.337000000000003</v>
      </c>
      <c r="W4203" s="16">
        <v>24.716000000000001</v>
      </c>
      <c r="X4203" s="16">
        <v>477.74</v>
      </c>
      <c r="Y4203" s="16">
        <v>83.055499999999995</v>
      </c>
      <c r="Z4203" s="16">
        <v>0.76915</v>
      </c>
      <c r="AA4203" s="16">
        <v>-0.84146750000000003</v>
      </c>
      <c r="AB4203" s="16">
        <v>0.215</v>
      </c>
      <c r="AC4203" s="16">
        <v>9.3249999999999993</v>
      </c>
      <c r="AD4203" s="16">
        <v>46.975000000000001</v>
      </c>
      <c r="AE4203" s="16">
        <v>17.895900000000001</v>
      </c>
      <c r="AF4203" s="16">
        <v>5.7133000000000003</v>
      </c>
      <c r="AG4203" s="16">
        <v>831681</v>
      </c>
      <c r="AH4203" s="16">
        <v>0.12670000000000001</v>
      </c>
      <c r="AI4203" s="16">
        <v>62.5</v>
      </c>
      <c r="AJ4203" s="16">
        <v>100</v>
      </c>
      <c r="AK4203" s="16">
        <v>0</v>
      </c>
      <c r="AL4203" s="16">
        <v>1.2517</v>
      </c>
      <c r="AM4203" s="16">
        <v>0.41710000000000003</v>
      </c>
      <c r="AN4203" s="16">
        <v>1.1116999999999999</v>
      </c>
      <c r="AO4203" s="16">
        <v>0.17530000000000001</v>
      </c>
      <c r="AP4203" s="16">
        <v>1.3935999999999999</v>
      </c>
      <c r="AR4203" s="16">
        <f t="shared" si="161"/>
        <v>1</v>
      </c>
      <c r="AS4203" s="5">
        <f t="shared" si="160"/>
        <v>3.8059999999999761E-3</v>
      </c>
    </row>
    <row r="4204" spans="1:45" x14ac:dyDescent="0.25">
      <c r="A4204" s="16" t="s">
        <v>409</v>
      </c>
      <c r="B4204" s="16" t="s">
        <v>7</v>
      </c>
      <c r="C4204" s="16" t="s">
        <v>208</v>
      </c>
      <c r="D4204" s="16">
        <v>1985</v>
      </c>
      <c r="E4204" s="16" t="s">
        <v>4819</v>
      </c>
      <c r="F4204" s="16" t="s">
        <v>594</v>
      </c>
      <c r="G4204" s="10">
        <v>7311.49</v>
      </c>
      <c r="H4204" s="73">
        <v>8.8972020000000001</v>
      </c>
      <c r="I4204" s="16" t="s">
        <v>6700</v>
      </c>
      <c r="J4204" s="71">
        <v>0</v>
      </c>
      <c r="K4204" s="71">
        <v>1</v>
      </c>
      <c r="L4204" s="16">
        <v>8.3455100000000004E-2</v>
      </c>
      <c r="M4204" s="16">
        <v>-0.44964890000000002</v>
      </c>
      <c r="N4204" s="16">
        <v>-0.45505889999999999</v>
      </c>
      <c r="O4204" s="16">
        <v>0.17943429999999999</v>
      </c>
      <c r="P4204" s="16">
        <v>2.2121399999999999E-2</v>
      </c>
      <c r="Q4204" s="16">
        <v>0.90255700000000005</v>
      </c>
      <c r="R4204" s="16">
        <v>0.30209999999999998</v>
      </c>
      <c r="S4204" s="16">
        <v>1.9599999999999999E-2</v>
      </c>
      <c r="T4204" s="16">
        <v>0</v>
      </c>
      <c r="U4204" s="16">
        <v>1.9307000000000001</v>
      </c>
      <c r="V4204" s="16">
        <v>10.220000000000001</v>
      </c>
      <c r="W4204" s="16">
        <v>4.4550000000000001</v>
      </c>
      <c r="X4204" s="16">
        <v>444.92700000000002</v>
      </c>
      <c r="Y4204" s="16">
        <v>51.915599999999998</v>
      </c>
      <c r="Z4204" s="16">
        <v>0.20549999999999999</v>
      </c>
      <c r="AA4204" s="16">
        <v>-0.50287970000000004</v>
      </c>
      <c r="AB4204" s="16">
        <v>0.37</v>
      </c>
      <c r="AC4204" s="16">
        <v>12.8</v>
      </c>
      <c r="AD4204" s="16">
        <v>46.11</v>
      </c>
      <c r="AE4204" s="16">
        <v>10.647399999999999</v>
      </c>
      <c r="AF4204" s="16">
        <v>0</v>
      </c>
      <c r="AG4204" s="16">
        <v>145248</v>
      </c>
      <c r="AH4204" s="16">
        <v>0.46625</v>
      </c>
      <c r="AI4204" s="16">
        <v>71.018100000000004</v>
      </c>
      <c r="AJ4204" s="16">
        <v>97.364999999999995</v>
      </c>
      <c r="AK4204" s="16">
        <v>1.5599999999999999E-2</v>
      </c>
      <c r="AL4204" s="16">
        <v>0.73719999999999997</v>
      </c>
      <c r="AM4204" s="16">
        <v>0.90939999999999999</v>
      </c>
      <c r="AN4204" s="16">
        <v>0.39079999999999998</v>
      </c>
      <c r="AO4204" s="16">
        <v>0.88039999999999996</v>
      </c>
      <c r="AP4204" s="16">
        <v>1.4832000000000001</v>
      </c>
      <c r="AR4204" s="16">
        <f t="shared" si="161"/>
        <v>1</v>
      </c>
      <c r="AS4204" s="5">
        <f t="shared" si="160"/>
        <v>0</v>
      </c>
    </row>
    <row r="4205" spans="1:45" x14ac:dyDescent="0.25">
      <c r="A4205" s="16" t="s">
        <v>409</v>
      </c>
      <c r="B4205" s="16" t="s">
        <v>7</v>
      </c>
      <c r="C4205" s="16" t="s">
        <v>208</v>
      </c>
      <c r="D4205" s="16">
        <v>1986</v>
      </c>
      <c r="E4205" s="16" t="s">
        <v>4820</v>
      </c>
      <c r="F4205" s="16" t="s">
        <v>594</v>
      </c>
      <c r="G4205" s="10">
        <v>8267.1299999999992</v>
      </c>
      <c r="H4205" s="73">
        <v>9.0200420000000001</v>
      </c>
      <c r="I4205" s="16" t="s">
        <v>6700</v>
      </c>
      <c r="J4205" s="71">
        <v>0</v>
      </c>
      <c r="K4205" s="71">
        <v>1</v>
      </c>
      <c r="L4205" s="16">
        <v>0.1147881</v>
      </c>
      <c r="M4205" s="16">
        <v>-0.44486560000000003</v>
      </c>
      <c r="N4205" s="16">
        <v>-0.4131204</v>
      </c>
      <c r="O4205" s="16">
        <v>0.17155970000000001</v>
      </c>
      <c r="P4205" s="16">
        <v>5.4278600000000003E-2</v>
      </c>
      <c r="Q4205" s="16">
        <v>0.90088170000000001</v>
      </c>
      <c r="R4205" s="16">
        <v>0.30740000000000001</v>
      </c>
      <c r="S4205" s="16">
        <v>2.01E-2</v>
      </c>
      <c r="T4205" s="16">
        <v>0</v>
      </c>
      <c r="U4205" s="16">
        <v>2.25725</v>
      </c>
      <c r="V4205" s="16">
        <v>10.305</v>
      </c>
      <c r="W4205" s="16">
        <v>4.6520000000000001</v>
      </c>
      <c r="X4205" s="16">
        <v>443.97</v>
      </c>
      <c r="Y4205" s="16">
        <v>52.155700000000003</v>
      </c>
      <c r="Z4205" s="16">
        <v>0.19639999999999999</v>
      </c>
      <c r="AA4205" s="16">
        <v>-0.51453099999999996</v>
      </c>
      <c r="AB4205" s="16">
        <v>0.37</v>
      </c>
      <c r="AC4205" s="16">
        <v>12.8</v>
      </c>
      <c r="AD4205" s="16">
        <v>46.41</v>
      </c>
      <c r="AE4205" s="16">
        <v>12.382899999999999</v>
      </c>
      <c r="AF4205" s="16">
        <v>0</v>
      </c>
      <c r="AG4205" s="16">
        <v>151765</v>
      </c>
      <c r="AH4205" s="16">
        <v>0.46679999999999999</v>
      </c>
      <c r="AI4205" s="16">
        <v>71.893799999999999</v>
      </c>
      <c r="AJ4205" s="16">
        <v>97.385599999999997</v>
      </c>
      <c r="AK4205" s="16">
        <v>3.8300000000000001E-2</v>
      </c>
      <c r="AL4205" s="16">
        <v>0.75070000000000003</v>
      </c>
      <c r="AM4205" s="16">
        <v>0.88819999999999999</v>
      </c>
      <c r="AN4205" s="16">
        <v>0.41239999999999999</v>
      </c>
      <c r="AO4205" s="16">
        <v>0.86860000000000004</v>
      </c>
      <c r="AP4205" s="16">
        <v>1.4533</v>
      </c>
      <c r="AR4205" s="16">
        <f t="shared" si="161"/>
        <v>1</v>
      </c>
      <c r="AS4205" s="5">
        <f t="shared" si="160"/>
        <v>3.1333E-2</v>
      </c>
    </row>
    <row r="4206" spans="1:45" x14ac:dyDescent="0.25">
      <c r="A4206" s="16" t="s">
        <v>409</v>
      </c>
      <c r="B4206" s="16" t="s">
        <v>7</v>
      </c>
      <c r="C4206" s="16" t="s">
        <v>208</v>
      </c>
      <c r="D4206" s="16">
        <v>1987</v>
      </c>
      <c r="E4206" s="16" t="s">
        <v>4821</v>
      </c>
      <c r="F4206" s="16" t="s">
        <v>594</v>
      </c>
      <c r="G4206" s="10">
        <v>8940.19</v>
      </c>
      <c r="H4206" s="73">
        <v>9.098312</v>
      </c>
      <c r="I4206" s="16" t="s">
        <v>6700</v>
      </c>
      <c r="J4206" s="71">
        <v>0</v>
      </c>
      <c r="K4206" s="71">
        <v>1</v>
      </c>
      <c r="L4206" s="16">
        <v>0.16355040000000001</v>
      </c>
      <c r="M4206" s="16">
        <v>-0.44005509999999998</v>
      </c>
      <c r="N4206" s="16">
        <v>-0.4330271</v>
      </c>
      <c r="O4206" s="16">
        <v>0.25171700000000002</v>
      </c>
      <c r="P4206" s="16">
        <v>9.5345100000000002E-2</v>
      </c>
      <c r="Q4206" s="16">
        <v>0.89920619999999996</v>
      </c>
      <c r="R4206" s="16">
        <v>0.31274999999999997</v>
      </c>
      <c r="S4206" s="16">
        <v>2.06E-2</v>
      </c>
      <c r="T4206" s="16">
        <v>0</v>
      </c>
      <c r="U4206" s="16">
        <v>1.9444999999999999</v>
      </c>
      <c r="V4206" s="16">
        <v>10.505000000000001</v>
      </c>
      <c r="W4206" s="16">
        <v>4.8490000000000002</v>
      </c>
      <c r="X4206" s="16">
        <v>443.47</v>
      </c>
      <c r="Y4206" s="16">
        <v>52.395800000000001</v>
      </c>
      <c r="Z4206" s="16">
        <v>0.2344</v>
      </c>
      <c r="AA4206" s="16">
        <v>-0.52618229999999999</v>
      </c>
      <c r="AB4206" s="16">
        <v>0.37</v>
      </c>
      <c r="AC4206" s="16">
        <v>12.8</v>
      </c>
      <c r="AD4206" s="16">
        <v>46.71</v>
      </c>
      <c r="AE4206" s="16">
        <v>14.964399999999999</v>
      </c>
      <c r="AF4206" s="16">
        <v>0</v>
      </c>
      <c r="AG4206" s="16">
        <v>154435</v>
      </c>
      <c r="AH4206" s="16">
        <v>0.46734999999999999</v>
      </c>
      <c r="AI4206" s="16">
        <v>72.769499999999994</v>
      </c>
      <c r="AJ4206" s="16">
        <v>97.406300000000002</v>
      </c>
      <c r="AK4206" s="16">
        <v>6.1100000000000002E-2</v>
      </c>
      <c r="AL4206" s="16">
        <v>0.76419999999999999</v>
      </c>
      <c r="AM4206" s="16">
        <v>0.86699999999999999</v>
      </c>
      <c r="AN4206" s="16">
        <v>0.434</v>
      </c>
      <c r="AO4206" s="16">
        <v>0.85670000000000002</v>
      </c>
      <c r="AP4206" s="16">
        <v>1.4234</v>
      </c>
      <c r="AR4206" s="16">
        <f t="shared" si="161"/>
        <v>1</v>
      </c>
      <c r="AS4206" s="5">
        <f t="shared" si="160"/>
        <v>4.8762300000000008E-2</v>
      </c>
    </row>
    <row r="4207" spans="1:45" x14ac:dyDescent="0.25">
      <c r="A4207" s="16" t="s">
        <v>409</v>
      </c>
      <c r="B4207" s="16" t="s">
        <v>7</v>
      </c>
      <c r="C4207" s="16" t="s">
        <v>208</v>
      </c>
      <c r="D4207" s="16">
        <v>1988</v>
      </c>
      <c r="E4207" s="16" t="s">
        <v>4822</v>
      </c>
      <c r="F4207" s="16" t="s">
        <v>594</v>
      </c>
      <c r="G4207" s="10">
        <v>9516.66</v>
      </c>
      <c r="H4207" s="73">
        <v>9.1607990000000008</v>
      </c>
      <c r="I4207" s="16" t="s">
        <v>6700</v>
      </c>
      <c r="J4207" s="71">
        <v>0</v>
      </c>
      <c r="K4207" s="71">
        <v>1</v>
      </c>
      <c r="L4207" s="16">
        <v>0.22544110000000001</v>
      </c>
      <c r="M4207" s="16">
        <v>-0.42073769999999999</v>
      </c>
      <c r="N4207" s="16">
        <v>-0.40919840000000002</v>
      </c>
      <c r="O4207" s="16">
        <v>0.30453150000000001</v>
      </c>
      <c r="P4207" s="16">
        <v>0.1365297</v>
      </c>
      <c r="Q4207" s="16">
        <v>0.89756579999999997</v>
      </c>
      <c r="R4207" s="16">
        <v>0.31805</v>
      </c>
      <c r="S4207" s="16">
        <v>2.1000000000000001E-2</v>
      </c>
      <c r="T4207" s="16">
        <v>1.6000000000000001E-3</v>
      </c>
      <c r="U4207" s="16">
        <v>2.1173500000000001</v>
      </c>
      <c r="V4207" s="16">
        <v>10.705</v>
      </c>
      <c r="W4207" s="16">
        <v>5.0460000000000003</v>
      </c>
      <c r="X4207" s="16">
        <v>441.82100000000003</v>
      </c>
      <c r="Y4207" s="16">
        <v>52.635899999999999</v>
      </c>
      <c r="Z4207" s="16">
        <v>0.25769999999999998</v>
      </c>
      <c r="AA4207" s="16">
        <v>-0.53822199999999998</v>
      </c>
      <c r="AB4207" s="16">
        <v>0.37</v>
      </c>
      <c r="AC4207" s="16">
        <v>12.8</v>
      </c>
      <c r="AD4207" s="16">
        <v>47.02</v>
      </c>
      <c r="AE4207" s="16">
        <v>17.589300000000001</v>
      </c>
      <c r="AF4207" s="16">
        <v>0</v>
      </c>
      <c r="AG4207" s="16">
        <v>156202</v>
      </c>
      <c r="AH4207" s="16">
        <v>0.46794999999999998</v>
      </c>
      <c r="AI4207" s="16">
        <v>73.645099999999999</v>
      </c>
      <c r="AJ4207" s="16">
        <v>97.427000000000007</v>
      </c>
      <c r="AK4207" s="16">
        <v>8.3900000000000002E-2</v>
      </c>
      <c r="AL4207" s="16">
        <v>0.77780000000000005</v>
      </c>
      <c r="AM4207" s="16">
        <v>0.8458</v>
      </c>
      <c r="AN4207" s="16">
        <v>0.4556</v>
      </c>
      <c r="AO4207" s="16">
        <v>0.84489999999999998</v>
      </c>
      <c r="AP4207" s="16">
        <v>1.3935</v>
      </c>
      <c r="AR4207" s="16">
        <f t="shared" si="161"/>
        <v>1</v>
      </c>
      <c r="AS4207" s="5">
        <f t="shared" si="160"/>
        <v>6.1890699999999993E-2</v>
      </c>
    </row>
    <row r="4208" spans="1:45" x14ac:dyDescent="0.25">
      <c r="A4208" s="16" t="s">
        <v>409</v>
      </c>
      <c r="B4208" s="16" t="s">
        <v>7</v>
      </c>
      <c r="C4208" s="16" t="s">
        <v>208</v>
      </c>
      <c r="D4208" s="16">
        <v>1989</v>
      </c>
      <c r="E4208" s="16" t="s">
        <v>4823</v>
      </c>
      <c r="F4208" s="16" t="s">
        <v>594</v>
      </c>
      <c r="G4208" s="10">
        <v>10081.299999999999</v>
      </c>
      <c r="H4208" s="73">
        <v>9.2184369999999998</v>
      </c>
      <c r="I4208" s="16" t="s">
        <v>6700</v>
      </c>
      <c r="J4208" s="71">
        <v>0</v>
      </c>
      <c r="K4208" s="71">
        <v>1</v>
      </c>
      <c r="L4208" s="16">
        <v>0.25189240000000002</v>
      </c>
      <c r="M4208" s="16">
        <v>-0.43083939999999998</v>
      </c>
      <c r="N4208" s="16">
        <v>-0.39340370000000002</v>
      </c>
      <c r="O4208" s="16">
        <v>0.27441529999999997</v>
      </c>
      <c r="P4208" s="16">
        <v>0.21909329999999999</v>
      </c>
      <c r="Q4208" s="16">
        <v>0.89587220000000001</v>
      </c>
      <c r="R4208" s="16">
        <v>0.32340000000000002</v>
      </c>
      <c r="S4208" s="16">
        <v>2.1499999999999998E-2</v>
      </c>
      <c r="T4208" s="16">
        <v>0</v>
      </c>
      <c r="U4208" s="16">
        <v>2.0880000000000001</v>
      </c>
      <c r="V4208" s="16">
        <v>10.904999999999999</v>
      </c>
      <c r="W4208" s="16">
        <v>5.2430000000000003</v>
      </c>
      <c r="X4208" s="16">
        <v>442.245</v>
      </c>
      <c r="Y4208" s="16">
        <v>52.875999999999998</v>
      </c>
      <c r="Z4208" s="16">
        <v>0.23669999999999999</v>
      </c>
      <c r="AA4208" s="16">
        <v>-0.54987330000000001</v>
      </c>
      <c r="AB4208" s="16">
        <v>0.37</v>
      </c>
      <c r="AC4208" s="16">
        <v>12.8</v>
      </c>
      <c r="AD4208" s="16">
        <v>47.32</v>
      </c>
      <c r="AE4208" s="16">
        <v>20.978899999999999</v>
      </c>
      <c r="AF4208" s="16">
        <v>11.2508</v>
      </c>
      <c r="AG4208" s="16">
        <v>153218</v>
      </c>
      <c r="AH4208" s="16">
        <v>0.46855000000000002</v>
      </c>
      <c r="AI4208" s="16">
        <v>74.520799999999994</v>
      </c>
      <c r="AJ4208" s="16">
        <v>97.447699999999998</v>
      </c>
      <c r="AK4208" s="16">
        <v>0.1067</v>
      </c>
      <c r="AL4208" s="16">
        <v>0.7913</v>
      </c>
      <c r="AM4208" s="16">
        <v>0.8246</v>
      </c>
      <c r="AN4208" s="16">
        <v>0.47720000000000001</v>
      </c>
      <c r="AO4208" s="16">
        <v>0.83299999999999996</v>
      </c>
      <c r="AP4208" s="16">
        <v>1.3634999999999999</v>
      </c>
      <c r="AR4208" s="16">
        <f t="shared" si="161"/>
        <v>1</v>
      </c>
      <c r="AS4208" s="5">
        <f t="shared" si="160"/>
        <v>2.6451300000000011E-2</v>
      </c>
    </row>
    <row r="4209" spans="1:45" x14ac:dyDescent="0.25">
      <c r="A4209" s="16" t="s">
        <v>409</v>
      </c>
      <c r="B4209" s="16" t="s">
        <v>7</v>
      </c>
      <c r="C4209" s="16" t="s">
        <v>208</v>
      </c>
      <c r="D4209" s="16">
        <v>1990</v>
      </c>
      <c r="E4209" s="16" t="s">
        <v>4824</v>
      </c>
      <c r="F4209" s="16" t="s">
        <v>594</v>
      </c>
      <c r="G4209" s="10">
        <v>10374.200000000001</v>
      </c>
      <c r="H4209" s="73">
        <v>9.2470739999999996</v>
      </c>
      <c r="I4209" s="16" t="s">
        <v>6700</v>
      </c>
      <c r="J4209" s="71">
        <v>0</v>
      </c>
      <c r="K4209" s="71">
        <v>1</v>
      </c>
      <c r="L4209" s="16">
        <v>0.30349920000000002</v>
      </c>
      <c r="M4209" s="16">
        <v>-0.44761279999999998</v>
      </c>
      <c r="N4209" s="16">
        <v>-0.40400049999999998</v>
      </c>
      <c r="O4209" s="16">
        <v>0.3818318</v>
      </c>
      <c r="P4209" s="16">
        <v>0.2503145</v>
      </c>
      <c r="Q4209" s="16">
        <v>0.89421470000000003</v>
      </c>
      <c r="R4209" s="16">
        <v>0.32869999999999999</v>
      </c>
      <c r="S4209" s="16">
        <v>1.6299999999999999E-2</v>
      </c>
      <c r="T4209" s="16">
        <v>0</v>
      </c>
      <c r="U4209" s="16">
        <v>1.8248</v>
      </c>
      <c r="V4209" s="16">
        <v>11.105</v>
      </c>
      <c r="W4209" s="16">
        <v>5.44</v>
      </c>
      <c r="X4209" s="16">
        <v>442.387</v>
      </c>
      <c r="Y4209" s="16">
        <v>53.116100000000003</v>
      </c>
      <c r="Z4209" s="16">
        <v>0.29720000000000002</v>
      </c>
      <c r="AA4209" s="16">
        <v>-0.5180264</v>
      </c>
      <c r="AB4209" s="16">
        <v>0.37</v>
      </c>
      <c r="AC4209" s="16">
        <v>12.8</v>
      </c>
      <c r="AD4209" s="16">
        <v>46.5</v>
      </c>
      <c r="AE4209" s="16">
        <v>25.813300000000002</v>
      </c>
      <c r="AF4209" s="16">
        <v>0</v>
      </c>
      <c r="AG4209" s="16">
        <v>151593</v>
      </c>
      <c r="AH4209" s="16">
        <v>0.47589999999999999</v>
      </c>
      <c r="AI4209" s="16">
        <v>74.7</v>
      </c>
      <c r="AJ4209" s="16">
        <v>97.4</v>
      </c>
      <c r="AK4209" s="16">
        <v>0.1295</v>
      </c>
      <c r="AL4209" s="16">
        <v>0.80479999999999996</v>
      </c>
      <c r="AM4209" s="16">
        <v>0.8034</v>
      </c>
      <c r="AN4209" s="16">
        <v>0.49880000000000002</v>
      </c>
      <c r="AO4209" s="16">
        <v>0.82120000000000004</v>
      </c>
      <c r="AP4209" s="16">
        <v>1.3335999999999999</v>
      </c>
      <c r="AR4209" s="16">
        <f t="shared" si="161"/>
        <v>1</v>
      </c>
      <c r="AS4209" s="5">
        <f t="shared" si="160"/>
        <v>5.1606800000000008E-2</v>
      </c>
    </row>
    <row r="4210" spans="1:45" x14ac:dyDescent="0.25">
      <c r="A4210" s="16" t="s">
        <v>409</v>
      </c>
      <c r="B4210" s="16" t="s">
        <v>7</v>
      </c>
      <c r="C4210" s="16" t="s">
        <v>208</v>
      </c>
      <c r="D4210" s="16">
        <v>1991</v>
      </c>
      <c r="E4210" s="16" t="s">
        <v>4825</v>
      </c>
      <c r="F4210" s="16" t="s">
        <v>594</v>
      </c>
      <c r="G4210" s="10">
        <v>10503.8</v>
      </c>
      <c r="H4210" s="73">
        <v>9.2594899999999996</v>
      </c>
      <c r="I4210" s="16" t="s">
        <v>6700</v>
      </c>
      <c r="J4210" s="71">
        <v>0</v>
      </c>
      <c r="K4210" s="71">
        <v>1</v>
      </c>
      <c r="L4210" s="16">
        <v>0.2979871</v>
      </c>
      <c r="M4210" s="16">
        <v>-0.4411004</v>
      </c>
      <c r="N4210" s="16">
        <v>-0.32805869999999998</v>
      </c>
      <c r="O4210" s="16">
        <v>0.26860430000000002</v>
      </c>
      <c r="P4210" s="16">
        <v>0.27405629999999997</v>
      </c>
      <c r="Q4210" s="16">
        <v>0.89252140000000002</v>
      </c>
      <c r="R4210" s="16">
        <v>0.33405000000000001</v>
      </c>
      <c r="S4210" s="16">
        <v>1.7250000000000001E-2</v>
      </c>
      <c r="T4210" s="16">
        <v>0</v>
      </c>
      <c r="U4210" s="16">
        <v>2.4249000000000001</v>
      </c>
      <c r="V4210" s="16">
        <v>11.279</v>
      </c>
      <c r="W4210" s="16">
        <v>5.7649999999999997</v>
      </c>
      <c r="X4210" s="16">
        <v>440.74200000000002</v>
      </c>
      <c r="Y4210" s="16">
        <v>53.356200000000001</v>
      </c>
      <c r="Z4210" s="16">
        <v>0.23880000000000001</v>
      </c>
      <c r="AA4210" s="16">
        <v>-0.49084</v>
      </c>
      <c r="AB4210" s="16">
        <v>0.37</v>
      </c>
      <c r="AC4210" s="16">
        <v>12.8</v>
      </c>
      <c r="AD4210" s="16">
        <v>45.8</v>
      </c>
      <c r="AE4210" s="16">
        <v>21.902799999999999</v>
      </c>
      <c r="AF4210" s="16">
        <v>21.933</v>
      </c>
      <c r="AG4210" s="16">
        <v>157408</v>
      </c>
      <c r="AH4210" s="16">
        <v>0.46844999999999998</v>
      </c>
      <c r="AI4210" s="16">
        <v>75.7</v>
      </c>
      <c r="AJ4210" s="16">
        <v>97.5</v>
      </c>
      <c r="AK4210" s="16">
        <v>0.1522</v>
      </c>
      <c r="AL4210" s="16">
        <v>0.81830000000000003</v>
      </c>
      <c r="AM4210" s="16">
        <v>0.78220000000000001</v>
      </c>
      <c r="AN4210" s="16">
        <v>0.52039999999999997</v>
      </c>
      <c r="AO4210" s="16">
        <v>0.80930000000000002</v>
      </c>
      <c r="AP4210" s="16">
        <v>1.3037000000000001</v>
      </c>
      <c r="AR4210" s="16">
        <f t="shared" si="161"/>
        <v>1</v>
      </c>
      <c r="AS4210" s="5">
        <f t="shared" si="160"/>
        <v>-5.5121000000000198E-3</v>
      </c>
    </row>
    <row r="4211" spans="1:45" x14ac:dyDescent="0.25">
      <c r="A4211" s="16" t="s">
        <v>409</v>
      </c>
      <c r="B4211" s="16" t="s">
        <v>7</v>
      </c>
      <c r="C4211" s="16" t="s">
        <v>208</v>
      </c>
      <c r="D4211" s="16">
        <v>1992</v>
      </c>
      <c r="E4211" s="16" t="s">
        <v>4826</v>
      </c>
      <c r="F4211" s="16" t="s">
        <v>594</v>
      </c>
      <c r="G4211" s="10">
        <v>10451.5</v>
      </c>
      <c r="H4211" s="73">
        <v>9.2545029999999997</v>
      </c>
      <c r="I4211" s="16" t="s">
        <v>6700</v>
      </c>
      <c r="J4211" s="71">
        <v>0</v>
      </c>
      <c r="K4211" s="71">
        <v>1</v>
      </c>
      <c r="L4211" s="16">
        <v>0.36797380000000002</v>
      </c>
      <c r="M4211" s="16">
        <v>-0.43234620000000001</v>
      </c>
      <c r="N4211" s="16">
        <v>-0.2882845</v>
      </c>
      <c r="O4211" s="16">
        <v>0.28831570000000001</v>
      </c>
      <c r="P4211" s="16">
        <v>0.36010609999999998</v>
      </c>
      <c r="Q4211" s="16">
        <v>0.89087959999999999</v>
      </c>
      <c r="R4211" s="16">
        <v>0.33934999999999998</v>
      </c>
      <c r="S4211" s="16">
        <v>1.8800000000000001E-2</v>
      </c>
      <c r="T4211" s="16">
        <v>0</v>
      </c>
      <c r="U4211" s="16">
        <v>2.5576500000000002</v>
      </c>
      <c r="V4211" s="16">
        <v>11.452999999999999</v>
      </c>
      <c r="W4211" s="16">
        <v>6.09</v>
      </c>
      <c r="X4211" s="16">
        <v>441.13200000000001</v>
      </c>
      <c r="Y4211" s="16">
        <v>53.596200000000003</v>
      </c>
      <c r="Z4211" s="16">
        <v>0.23810000000000001</v>
      </c>
      <c r="AA4211" s="16">
        <v>-0.53744519999999996</v>
      </c>
      <c r="AB4211" s="16">
        <v>0.37</v>
      </c>
      <c r="AC4211" s="16">
        <v>12.8</v>
      </c>
      <c r="AD4211" s="16">
        <v>47</v>
      </c>
      <c r="AE4211" s="16">
        <v>26.515699999999999</v>
      </c>
      <c r="AF4211" s="16">
        <v>27.274000000000001</v>
      </c>
      <c r="AG4211" s="16">
        <v>165437</v>
      </c>
      <c r="AH4211" s="16">
        <v>0.46755000000000002</v>
      </c>
      <c r="AI4211" s="16">
        <v>76.7</v>
      </c>
      <c r="AJ4211" s="16">
        <v>97.5</v>
      </c>
      <c r="AK4211" s="16">
        <v>0.17499999999999999</v>
      </c>
      <c r="AL4211" s="16">
        <v>0.83179999999999998</v>
      </c>
      <c r="AM4211" s="16">
        <v>0.76100000000000001</v>
      </c>
      <c r="AN4211" s="16">
        <v>0.54210000000000003</v>
      </c>
      <c r="AO4211" s="16">
        <v>0.79749999999999999</v>
      </c>
      <c r="AP4211" s="16">
        <v>1.2738</v>
      </c>
      <c r="AR4211" s="16">
        <f t="shared" si="161"/>
        <v>1</v>
      </c>
      <c r="AS4211" s="5">
        <f t="shared" si="160"/>
        <v>6.9986700000000013E-2</v>
      </c>
    </row>
    <row r="4212" spans="1:45" x14ac:dyDescent="0.25">
      <c r="A4212" s="16" t="s">
        <v>409</v>
      </c>
      <c r="B4212" s="16" t="s">
        <v>7</v>
      </c>
      <c r="C4212" s="16" t="s">
        <v>208</v>
      </c>
      <c r="D4212" s="16">
        <v>1993</v>
      </c>
      <c r="E4212" s="16" t="s">
        <v>4827</v>
      </c>
      <c r="F4212" s="16" t="s">
        <v>594</v>
      </c>
      <c r="G4212" s="10">
        <v>10765.6</v>
      </c>
      <c r="H4212" s="73">
        <v>9.2841159999999991</v>
      </c>
      <c r="I4212" s="16" t="s">
        <v>6700</v>
      </c>
      <c r="J4212" s="71">
        <v>0</v>
      </c>
      <c r="K4212" s="71">
        <v>1</v>
      </c>
      <c r="L4212" s="16">
        <v>0.40567940000000002</v>
      </c>
      <c r="M4212" s="16">
        <v>-0.41789189999999998</v>
      </c>
      <c r="N4212" s="16">
        <v>-0.28909990000000002</v>
      </c>
      <c r="O4212" s="16">
        <v>0.2786728</v>
      </c>
      <c r="P4212" s="16">
        <v>0.43952950000000002</v>
      </c>
      <c r="Q4212" s="16">
        <v>0.88918589999999997</v>
      </c>
      <c r="R4212" s="16">
        <v>0.34470000000000001</v>
      </c>
      <c r="S4212" s="16">
        <v>2.1850000000000001E-2</v>
      </c>
      <c r="T4212" s="16">
        <v>0</v>
      </c>
      <c r="U4212" s="16">
        <v>2.4940500000000001</v>
      </c>
      <c r="V4212" s="16">
        <v>11.627000000000001</v>
      </c>
      <c r="W4212" s="16">
        <v>6.1950000000000003</v>
      </c>
      <c r="X4212" s="16">
        <v>440.47399999999999</v>
      </c>
      <c r="Y4212" s="16">
        <v>53.836300000000001</v>
      </c>
      <c r="Z4212" s="16">
        <v>0.22239999999999999</v>
      </c>
      <c r="AA4212" s="16">
        <v>-0.58016679999999998</v>
      </c>
      <c r="AB4212" s="16">
        <v>0.37</v>
      </c>
      <c r="AC4212" s="16">
        <v>12.8</v>
      </c>
      <c r="AD4212" s="16">
        <v>48.1</v>
      </c>
      <c r="AE4212" s="16">
        <v>29.614000000000001</v>
      </c>
      <c r="AF4212" s="16">
        <v>32.615099999999998</v>
      </c>
      <c r="AG4212" s="16">
        <v>177361</v>
      </c>
      <c r="AH4212" s="16">
        <v>0.49180000000000001</v>
      </c>
      <c r="AI4212" s="16">
        <v>77.7</v>
      </c>
      <c r="AJ4212" s="16">
        <v>97.5</v>
      </c>
      <c r="AK4212" s="16">
        <v>0.1978</v>
      </c>
      <c r="AL4212" s="16">
        <v>0.84530000000000005</v>
      </c>
      <c r="AM4212" s="16">
        <v>0.73980000000000001</v>
      </c>
      <c r="AN4212" s="16">
        <v>0.56369999999999998</v>
      </c>
      <c r="AO4212" s="16">
        <v>0.78559999999999997</v>
      </c>
      <c r="AP4212" s="16">
        <v>1.2438</v>
      </c>
      <c r="AR4212" s="16">
        <f t="shared" si="161"/>
        <v>1</v>
      </c>
      <c r="AS4212" s="5">
        <f t="shared" si="160"/>
        <v>3.7705600000000006E-2</v>
      </c>
    </row>
    <row r="4213" spans="1:45" x14ac:dyDescent="0.25">
      <c r="A4213" s="16" t="s">
        <v>409</v>
      </c>
      <c r="B4213" s="16" t="s">
        <v>7</v>
      </c>
      <c r="C4213" s="16" t="s">
        <v>208</v>
      </c>
      <c r="D4213" s="16">
        <v>1994</v>
      </c>
      <c r="E4213" s="16" t="s">
        <v>4828</v>
      </c>
      <c r="F4213" s="16" t="s">
        <v>594</v>
      </c>
      <c r="G4213" s="10">
        <v>11199.2</v>
      </c>
      <c r="H4213" s="73">
        <v>9.3235969999999995</v>
      </c>
      <c r="I4213" s="16" t="s">
        <v>6700</v>
      </c>
      <c r="J4213" s="71">
        <v>0</v>
      </c>
      <c r="K4213" s="71">
        <v>1</v>
      </c>
      <c r="L4213" s="16">
        <v>0.44831729999999997</v>
      </c>
      <c r="M4213" s="16">
        <v>-0.41027229999999998</v>
      </c>
      <c r="N4213" s="16">
        <v>-0.25120740000000003</v>
      </c>
      <c r="O4213" s="16">
        <v>0.223186</v>
      </c>
      <c r="P4213" s="16">
        <v>0.54447469999999998</v>
      </c>
      <c r="Q4213" s="16">
        <v>0.88752850000000005</v>
      </c>
      <c r="R4213" s="16">
        <v>0.35</v>
      </c>
      <c r="S4213" s="16">
        <v>2.3099999999999999E-2</v>
      </c>
      <c r="T4213" s="16">
        <v>0</v>
      </c>
      <c r="U4213" s="16">
        <v>2.73245</v>
      </c>
      <c r="V4213" s="16">
        <v>11.801</v>
      </c>
      <c r="W4213" s="16">
        <v>6.28</v>
      </c>
      <c r="X4213" s="16">
        <v>441.09500000000003</v>
      </c>
      <c r="Y4213" s="16">
        <v>54.0764</v>
      </c>
      <c r="Z4213" s="16">
        <v>0.1956</v>
      </c>
      <c r="AA4213" s="16">
        <v>-0.54909649999999999</v>
      </c>
      <c r="AB4213" s="16">
        <v>0.37</v>
      </c>
      <c r="AC4213" s="16">
        <v>12.8</v>
      </c>
      <c r="AD4213" s="16">
        <v>47.3</v>
      </c>
      <c r="AE4213" s="16">
        <v>36.489899999999999</v>
      </c>
      <c r="AF4213" s="16">
        <v>37.956200000000003</v>
      </c>
      <c r="AG4213" s="16">
        <v>183226</v>
      </c>
      <c r="AH4213" s="16">
        <v>0.46984999999999999</v>
      </c>
      <c r="AI4213" s="16">
        <v>78.7</v>
      </c>
      <c r="AJ4213" s="16">
        <v>97.5</v>
      </c>
      <c r="AK4213" s="16">
        <v>0.22059999999999999</v>
      </c>
      <c r="AL4213" s="16">
        <v>0.85880000000000001</v>
      </c>
      <c r="AM4213" s="16">
        <v>0.71860000000000002</v>
      </c>
      <c r="AN4213" s="16">
        <v>0.58530000000000004</v>
      </c>
      <c r="AO4213" s="16">
        <v>0.77380000000000004</v>
      </c>
      <c r="AP4213" s="16">
        <v>1.2139</v>
      </c>
      <c r="AR4213" s="16">
        <f t="shared" si="161"/>
        <v>1</v>
      </c>
      <c r="AS4213" s="5">
        <f t="shared" si="160"/>
        <v>4.2637899999999951E-2</v>
      </c>
    </row>
    <row r="4214" spans="1:45" x14ac:dyDescent="0.25">
      <c r="A4214" s="16" t="s">
        <v>409</v>
      </c>
      <c r="B4214" s="16" t="s">
        <v>7</v>
      </c>
      <c r="C4214" s="16" t="s">
        <v>208</v>
      </c>
      <c r="D4214" s="16">
        <v>1995</v>
      </c>
      <c r="E4214" s="16" t="s">
        <v>4829</v>
      </c>
      <c r="F4214" s="16" t="s">
        <v>594</v>
      </c>
      <c r="G4214" s="10">
        <v>10434.5</v>
      </c>
      <c r="H4214" s="73">
        <v>9.2528749999999995</v>
      </c>
      <c r="I4214" s="16" t="s">
        <v>6700</v>
      </c>
      <c r="J4214" s="71">
        <v>0</v>
      </c>
      <c r="K4214" s="71">
        <v>1</v>
      </c>
      <c r="L4214" s="16">
        <v>0.51350839999999998</v>
      </c>
      <c r="M4214" s="16">
        <v>-0.41719810000000002</v>
      </c>
      <c r="N4214" s="16">
        <v>-0.2129084</v>
      </c>
      <c r="O4214" s="16">
        <v>0.2885799</v>
      </c>
      <c r="P4214" s="16">
        <v>0.590831</v>
      </c>
      <c r="Q4214" s="16">
        <v>0.88585290000000005</v>
      </c>
      <c r="R4214" s="16">
        <v>0.35535</v>
      </c>
      <c r="S4214" s="16">
        <v>1.6799999999999999E-2</v>
      </c>
      <c r="T4214" s="16">
        <v>1.5E-3</v>
      </c>
      <c r="U4214" s="16">
        <v>2.96055</v>
      </c>
      <c r="V4214" s="16">
        <v>11.975</v>
      </c>
      <c r="W4214" s="16">
        <v>6.3650000000000002</v>
      </c>
      <c r="X4214" s="16">
        <v>441.94900000000001</v>
      </c>
      <c r="Y4214" s="16">
        <v>54.316499999999998</v>
      </c>
      <c r="Z4214" s="16">
        <v>0.21510000000000001</v>
      </c>
      <c r="AA4214" s="16">
        <v>-0.61900440000000001</v>
      </c>
      <c r="AB4214" s="16">
        <v>0.37</v>
      </c>
      <c r="AC4214" s="16">
        <v>12.8</v>
      </c>
      <c r="AD4214" s="16">
        <v>49.1</v>
      </c>
      <c r="AE4214" s="16">
        <v>37.879100000000001</v>
      </c>
      <c r="AF4214" s="16">
        <v>43.2973</v>
      </c>
      <c r="AG4214" s="16">
        <v>193539</v>
      </c>
      <c r="AH4214" s="16">
        <v>0.46939999999999998</v>
      </c>
      <c r="AI4214" s="16">
        <v>79.599999999999994</v>
      </c>
      <c r="AJ4214" s="16">
        <v>97.6</v>
      </c>
      <c r="AK4214" s="16">
        <v>0.24340000000000001</v>
      </c>
      <c r="AL4214" s="16">
        <v>0.87229999999999996</v>
      </c>
      <c r="AM4214" s="16">
        <v>0.69740000000000002</v>
      </c>
      <c r="AN4214" s="16">
        <v>0.6069</v>
      </c>
      <c r="AO4214" s="16">
        <v>0.76190000000000002</v>
      </c>
      <c r="AP4214" s="16">
        <v>1.1839999999999999</v>
      </c>
      <c r="AR4214" s="16">
        <f t="shared" si="161"/>
        <v>1</v>
      </c>
      <c r="AS4214" s="5">
        <f t="shared" si="160"/>
        <v>6.5191100000000002E-2</v>
      </c>
    </row>
    <row r="4215" spans="1:45" x14ac:dyDescent="0.25">
      <c r="A4215" s="16" t="s">
        <v>409</v>
      </c>
      <c r="B4215" s="16" t="s">
        <v>7</v>
      </c>
      <c r="C4215" s="16" t="s">
        <v>208</v>
      </c>
      <c r="D4215" s="16">
        <v>1996</v>
      </c>
      <c r="E4215" s="16" t="s">
        <v>4830</v>
      </c>
      <c r="F4215" s="16" t="s">
        <v>594</v>
      </c>
      <c r="G4215" s="10">
        <v>10828.2</v>
      </c>
      <c r="H4215" s="73">
        <v>9.2899100000000008</v>
      </c>
      <c r="I4215" s="16" t="s">
        <v>6700</v>
      </c>
      <c r="J4215" s="71">
        <v>0</v>
      </c>
      <c r="K4215" s="71">
        <v>1</v>
      </c>
      <c r="L4215" s="16">
        <v>0.47973339999999998</v>
      </c>
      <c r="M4215" s="16">
        <v>-0.40123510000000001</v>
      </c>
      <c r="N4215" s="16">
        <v>-0.207761</v>
      </c>
      <c r="O4215" s="16">
        <v>0.30137599999999998</v>
      </c>
      <c r="P4215" s="16">
        <v>0.50661829999999997</v>
      </c>
      <c r="Q4215" s="16">
        <v>0.86332739999999997</v>
      </c>
      <c r="R4215" s="16">
        <v>0.38735000000000003</v>
      </c>
      <c r="S4215" s="16">
        <v>2.01E-2</v>
      </c>
      <c r="T4215" s="16">
        <v>0</v>
      </c>
      <c r="U4215" s="16">
        <v>3.0466500000000001</v>
      </c>
      <c r="V4215" s="16">
        <v>12.348000000000001</v>
      </c>
      <c r="W4215" s="16">
        <v>6.1020000000000003</v>
      </c>
      <c r="X4215" s="16">
        <v>442.56400000000002</v>
      </c>
      <c r="Y4215" s="16">
        <v>54.556600000000003</v>
      </c>
      <c r="Z4215" s="16">
        <v>0.2213</v>
      </c>
      <c r="AA4215" s="16">
        <v>-0.60735300000000003</v>
      </c>
      <c r="AB4215" s="16">
        <v>0.37</v>
      </c>
      <c r="AC4215" s="16">
        <v>12.8</v>
      </c>
      <c r="AD4215" s="16">
        <v>48.8</v>
      </c>
      <c r="AE4215" s="16">
        <v>39.860500000000002</v>
      </c>
      <c r="AF4215" s="16">
        <v>1.8507</v>
      </c>
      <c r="AG4215" s="16">
        <v>201049</v>
      </c>
      <c r="AH4215" s="16">
        <v>0.48035</v>
      </c>
      <c r="AI4215" s="16">
        <v>80.599999999999994</v>
      </c>
      <c r="AJ4215" s="16">
        <v>97.6</v>
      </c>
      <c r="AK4215" s="16">
        <v>0.29039999999999999</v>
      </c>
      <c r="AL4215" s="16">
        <v>0.90149999999999997</v>
      </c>
      <c r="AM4215" s="16">
        <v>0.64639999999999997</v>
      </c>
      <c r="AN4215" s="16">
        <v>0.64449999999999996</v>
      </c>
      <c r="AO4215" s="16">
        <v>0.76119999999999999</v>
      </c>
      <c r="AP4215" s="16">
        <v>1.0053000000000001</v>
      </c>
      <c r="AR4215" s="16">
        <f t="shared" si="161"/>
        <v>1</v>
      </c>
      <c r="AS4215" s="5">
        <f t="shared" si="160"/>
        <v>-3.3774999999999999E-2</v>
      </c>
    </row>
    <row r="4216" spans="1:45" x14ac:dyDescent="0.25">
      <c r="A4216" s="16" t="s">
        <v>409</v>
      </c>
      <c r="B4216" s="16" t="s">
        <v>7</v>
      </c>
      <c r="C4216" s="16" t="s">
        <v>208</v>
      </c>
      <c r="D4216" s="16">
        <v>1997</v>
      </c>
      <c r="E4216" s="16" t="s">
        <v>4831</v>
      </c>
      <c r="F4216" s="16" t="s">
        <v>594</v>
      </c>
      <c r="G4216" s="10">
        <v>11110.5</v>
      </c>
      <c r="H4216" s="73">
        <v>9.3156470000000002</v>
      </c>
      <c r="I4216" s="16" t="s">
        <v>6700</v>
      </c>
      <c r="J4216" s="71">
        <v>0</v>
      </c>
      <c r="K4216" s="71">
        <v>1</v>
      </c>
      <c r="L4216" s="16">
        <v>0.51687039999999995</v>
      </c>
      <c r="M4216" s="16">
        <v>-0.37532369999999998</v>
      </c>
      <c r="N4216" s="16">
        <v>-0.22310199999999999</v>
      </c>
      <c r="O4216" s="16">
        <v>0.31906960000000001</v>
      </c>
      <c r="P4216" s="16">
        <v>0.55273419999999995</v>
      </c>
      <c r="Q4216" s="16">
        <v>0.87048669999999995</v>
      </c>
      <c r="R4216" s="16">
        <v>0.38840000000000002</v>
      </c>
      <c r="S4216" s="16">
        <v>2.6800000000000001E-2</v>
      </c>
      <c r="T4216" s="16">
        <v>0</v>
      </c>
      <c r="U4216" s="16">
        <v>2.9380000000000002</v>
      </c>
      <c r="V4216" s="16">
        <v>12.721</v>
      </c>
      <c r="W4216" s="16">
        <v>5.8390000000000004</v>
      </c>
      <c r="X4216" s="16">
        <v>443.17899999999997</v>
      </c>
      <c r="Y4216" s="16">
        <v>54.796700000000001</v>
      </c>
      <c r="Z4216" s="16">
        <v>0.22800000000000001</v>
      </c>
      <c r="AA4216" s="16">
        <v>-0.60735300000000003</v>
      </c>
      <c r="AB4216" s="16">
        <v>0.37</v>
      </c>
      <c r="AC4216" s="16">
        <v>12.8</v>
      </c>
      <c r="AD4216" s="16">
        <v>48.8</v>
      </c>
      <c r="AE4216" s="16">
        <v>42.917299999999997</v>
      </c>
      <c r="AF4216" s="16">
        <v>1.9381999999999999</v>
      </c>
      <c r="AG4216" s="16">
        <v>210142</v>
      </c>
      <c r="AH4216" s="16">
        <v>0.46875</v>
      </c>
      <c r="AI4216" s="16">
        <v>81.599999999999994</v>
      </c>
      <c r="AJ4216" s="16">
        <v>97.6</v>
      </c>
      <c r="AK4216" s="16">
        <v>0.29270000000000002</v>
      </c>
      <c r="AL4216" s="16">
        <v>0.91110000000000002</v>
      </c>
      <c r="AM4216" s="16">
        <v>0.64680000000000004</v>
      </c>
      <c r="AN4216" s="16">
        <v>0.64710000000000001</v>
      </c>
      <c r="AO4216" s="16">
        <v>0.76590000000000003</v>
      </c>
      <c r="AP4216" s="16">
        <v>1.0262</v>
      </c>
      <c r="AR4216" s="16">
        <f t="shared" si="161"/>
        <v>1</v>
      </c>
      <c r="AS4216" s="5">
        <f t="shared" si="160"/>
        <v>3.7136999999999976E-2</v>
      </c>
    </row>
    <row r="4217" spans="1:45" x14ac:dyDescent="0.25">
      <c r="A4217" s="16" t="s">
        <v>409</v>
      </c>
      <c r="B4217" s="16" t="s">
        <v>7</v>
      </c>
      <c r="C4217" s="16" t="s">
        <v>208</v>
      </c>
      <c r="D4217" s="16">
        <v>1998</v>
      </c>
      <c r="E4217" s="16" t="s">
        <v>4832</v>
      </c>
      <c r="F4217" s="16" t="s">
        <v>594</v>
      </c>
      <c r="G4217" s="10">
        <v>11328.4</v>
      </c>
      <c r="H4217" s="73">
        <v>9.33507</v>
      </c>
      <c r="I4217" s="16" t="s">
        <v>6700</v>
      </c>
      <c r="J4217" s="71">
        <v>0</v>
      </c>
      <c r="K4217" s="71">
        <v>1</v>
      </c>
      <c r="L4217" s="16">
        <v>0.58140530000000001</v>
      </c>
      <c r="M4217" s="16">
        <v>-0.35905730000000002</v>
      </c>
      <c r="N4217" s="16">
        <v>-0.1955913</v>
      </c>
      <c r="O4217" s="16">
        <v>0.35576629999999998</v>
      </c>
      <c r="P4217" s="16">
        <v>0.60685069999999997</v>
      </c>
      <c r="Q4217" s="16">
        <v>0.87762839999999998</v>
      </c>
      <c r="R4217" s="16">
        <v>0.38424999999999998</v>
      </c>
      <c r="S4217" s="16">
        <v>3.1699999999999999E-2</v>
      </c>
      <c r="T4217" s="16">
        <v>0</v>
      </c>
      <c r="U4217" s="16">
        <v>3.2092000000000001</v>
      </c>
      <c r="V4217" s="16">
        <v>13.093999999999999</v>
      </c>
      <c r="W4217" s="16">
        <v>5.6319999999999997</v>
      </c>
      <c r="X4217" s="16">
        <v>443.72</v>
      </c>
      <c r="Y4217" s="16">
        <v>55.036799999999999</v>
      </c>
      <c r="Z4217" s="16">
        <v>0.23780000000000001</v>
      </c>
      <c r="AA4217" s="16">
        <v>-0.64619070000000001</v>
      </c>
      <c r="AB4217" s="16">
        <v>0.37</v>
      </c>
      <c r="AC4217" s="16">
        <v>12.8</v>
      </c>
      <c r="AD4217" s="16">
        <v>49.8</v>
      </c>
      <c r="AE4217" s="16">
        <v>45.818399999999997</v>
      </c>
      <c r="AF4217" s="16">
        <v>2.0213999999999999</v>
      </c>
      <c r="AG4217" s="16">
        <v>222164</v>
      </c>
      <c r="AH4217" s="16">
        <v>0.47689999999999999</v>
      </c>
      <c r="AI4217" s="16">
        <v>82.6</v>
      </c>
      <c r="AJ4217" s="16">
        <v>97.6</v>
      </c>
      <c r="AK4217" s="16">
        <v>0.2949</v>
      </c>
      <c r="AL4217" s="16">
        <v>0.92069999999999996</v>
      </c>
      <c r="AM4217" s="16">
        <v>0.6472</v>
      </c>
      <c r="AN4217" s="16">
        <v>0.64970000000000006</v>
      </c>
      <c r="AO4217" s="16">
        <v>0.77049999999999996</v>
      </c>
      <c r="AP4217" s="16">
        <v>1.0471999999999999</v>
      </c>
      <c r="AR4217" s="16">
        <f t="shared" si="161"/>
        <v>1</v>
      </c>
      <c r="AS4217" s="5">
        <f t="shared" si="160"/>
        <v>6.4534900000000062E-2</v>
      </c>
    </row>
    <row r="4218" spans="1:45" x14ac:dyDescent="0.25">
      <c r="A4218" s="16" t="s">
        <v>409</v>
      </c>
      <c r="B4218" s="16" t="s">
        <v>7</v>
      </c>
      <c r="C4218" s="16" t="s">
        <v>208</v>
      </c>
      <c r="D4218" s="16">
        <v>1999</v>
      </c>
      <c r="E4218" s="16" t="s">
        <v>4833</v>
      </c>
      <c r="F4218" s="16" t="s">
        <v>594</v>
      </c>
      <c r="G4218" s="10">
        <v>11464.2</v>
      </c>
      <c r="H4218" s="73">
        <v>9.3469840000000008</v>
      </c>
      <c r="I4218" s="16" t="s">
        <v>6700</v>
      </c>
      <c r="J4218" s="71">
        <v>0</v>
      </c>
      <c r="K4218" s="71">
        <v>1</v>
      </c>
      <c r="L4218" s="16">
        <v>0.62978270000000003</v>
      </c>
      <c r="M4218" s="16">
        <v>-0.33779110000000001</v>
      </c>
      <c r="N4218" s="16">
        <v>-0.17001150000000001</v>
      </c>
      <c r="O4218" s="16">
        <v>0.35880580000000001</v>
      </c>
      <c r="P4218" s="16">
        <v>0.66844650000000005</v>
      </c>
      <c r="Q4218" s="16">
        <v>0.87226000000000004</v>
      </c>
      <c r="R4218" s="16">
        <v>0.40034999999999998</v>
      </c>
      <c r="S4218" s="16">
        <v>3.5000000000000003E-2</v>
      </c>
      <c r="T4218" s="16">
        <v>0</v>
      </c>
      <c r="U4218" s="16">
        <v>3.2370999999999999</v>
      </c>
      <c r="V4218" s="16">
        <v>13.587</v>
      </c>
      <c r="W4218" s="16">
        <v>5.641</v>
      </c>
      <c r="X4218" s="16">
        <v>445.52300000000002</v>
      </c>
      <c r="Y4218" s="16">
        <v>55.276899999999998</v>
      </c>
      <c r="Z4218" s="16">
        <v>0.2409</v>
      </c>
      <c r="AA4218" s="16">
        <v>-0.62288809999999994</v>
      </c>
      <c r="AB4218" s="16">
        <v>0.37</v>
      </c>
      <c r="AC4218" s="16">
        <v>12.8</v>
      </c>
      <c r="AD4218" s="16">
        <v>49.2</v>
      </c>
      <c r="AE4218" s="16">
        <v>48.000399999999999</v>
      </c>
      <c r="AF4218" s="16">
        <v>11.1782</v>
      </c>
      <c r="AG4218" s="16">
        <v>218477</v>
      </c>
      <c r="AH4218" s="16">
        <v>0.47639999999999999</v>
      </c>
      <c r="AI4218" s="16">
        <v>83.6</v>
      </c>
      <c r="AJ4218" s="16">
        <v>97.7</v>
      </c>
      <c r="AK4218" s="16">
        <v>0.32379999999999998</v>
      </c>
      <c r="AL4218" s="16">
        <v>0.91710000000000003</v>
      </c>
      <c r="AM4218" s="16">
        <v>0.62849999999999995</v>
      </c>
      <c r="AN4218" s="16">
        <v>0.64559999999999995</v>
      </c>
      <c r="AO4218" s="16">
        <v>0.75739999999999996</v>
      </c>
      <c r="AP4218" s="16">
        <v>1.0278</v>
      </c>
      <c r="AR4218" s="16">
        <f t="shared" si="161"/>
        <v>1</v>
      </c>
      <c r="AS4218" s="5">
        <f t="shared" si="160"/>
        <v>4.8377400000000015E-2</v>
      </c>
    </row>
    <row r="4219" spans="1:45" x14ac:dyDescent="0.25">
      <c r="A4219" s="16" t="s">
        <v>409</v>
      </c>
      <c r="B4219" s="16" t="s">
        <v>7</v>
      </c>
      <c r="C4219" s="16" t="s">
        <v>208</v>
      </c>
      <c r="D4219" s="16">
        <v>2000</v>
      </c>
      <c r="E4219" s="16" t="s">
        <v>4834</v>
      </c>
      <c r="F4219" s="16" t="s">
        <v>594</v>
      </c>
      <c r="G4219" s="10">
        <v>11906.7</v>
      </c>
      <c r="H4219" s="73">
        <v>9.3848549999999999</v>
      </c>
      <c r="I4219" s="16">
        <v>83584</v>
      </c>
      <c r="J4219" s="71">
        <v>0</v>
      </c>
      <c r="K4219" s="71">
        <v>1</v>
      </c>
      <c r="L4219" s="16">
        <v>0.72452760000000005</v>
      </c>
      <c r="M4219" s="16">
        <v>-0.33307629999999999</v>
      </c>
      <c r="N4219" s="16">
        <v>-0.1353288</v>
      </c>
      <c r="O4219" s="16">
        <v>0.43908710000000001</v>
      </c>
      <c r="P4219" s="16">
        <v>0.7594592</v>
      </c>
      <c r="Q4219" s="16">
        <v>0.86691149999999995</v>
      </c>
      <c r="R4219" s="16">
        <v>0.39800000000000002</v>
      </c>
      <c r="S4219" s="16">
        <v>3.56E-2</v>
      </c>
      <c r="T4219" s="16">
        <v>4.0000000000000002E-4</v>
      </c>
      <c r="U4219" s="16">
        <v>3.4605999999999999</v>
      </c>
      <c r="V4219" s="16">
        <v>14.26</v>
      </c>
      <c r="W4219" s="16">
        <v>5.65</v>
      </c>
      <c r="X4219" s="16">
        <v>444.923</v>
      </c>
      <c r="Y4219" s="16">
        <v>55.517000000000003</v>
      </c>
      <c r="Z4219" s="16">
        <v>0.28249999999999997</v>
      </c>
      <c r="AA4219" s="16">
        <v>-0.61512060000000002</v>
      </c>
      <c r="AB4219" s="16">
        <v>0.37</v>
      </c>
      <c r="AC4219" s="16">
        <v>12.8</v>
      </c>
      <c r="AD4219" s="16">
        <v>49</v>
      </c>
      <c r="AE4219" s="16">
        <v>49.325200000000002</v>
      </c>
      <c r="AF4219" s="16">
        <v>28.332999999999998</v>
      </c>
      <c r="AG4219" s="16">
        <v>234197</v>
      </c>
      <c r="AH4219" s="16">
        <v>0.49314999999999998</v>
      </c>
      <c r="AI4219" s="16">
        <v>84.6</v>
      </c>
      <c r="AJ4219" s="16">
        <v>97.7</v>
      </c>
      <c r="AK4219" s="16">
        <v>0.35260000000000002</v>
      </c>
      <c r="AL4219" s="16">
        <v>0.91359999999999997</v>
      </c>
      <c r="AM4219" s="16">
        <v>0.6099</v>
      </c>
      <c r="AN4219" s="16">
        <v>0.64139999999999997</v>
      </c>
      <c r="AO4219" s="16">
        <v>0.74439999999999995</v>
      </c>
      <c r="AP4219" s="16">
        <v>1.0084</v>
      </c>
      <c r="AR4219" s="16">
        <f t="shared" si="161"/>
        <v>1</v>
      </c>
      <c r="AS4219" s="5">
        <f t="shared" si="160"/>
        <v>9.4744900000000021E-2</v>
      </c>
    </row>
    <row r="4220" spans="1:45" x14ac:dyDescent="0.25">
      <c r="A4220" s="16" t="s">
        <v>409</v>
      </c>
      <c r="B4220" s="16" t="s">
        <v>7</v>
      </c>
      <c r="C4220" s="16" t="s">
        <v>208</v>
      </c>
      <c r="D4220" s="16">
        <v>2001</v>
      </c>
      <c r="E4220" s="16" t="s">
        <v>4835</v>
      </c>
      <c r="F4220" s="16" t="s">
        <v>594</v>
      </c>
      <c r="G4220" s="10">
        <v>11092.5</v>
      </c>
      <c r="H4220" s="73">
        <v>9.3140250000000009</v>
      </c>
      <c r="I4220" s="16">
        <v>85057</v>
      </c>
      <c r="J4220" s="71">
        <v>0</v>
      </c>
      <c r="K4220" s="71">
        <v>1</v>
      </c>
      <c r="L4220" s="16">
        <v>0.74070499999999995</v>
      </c>
      <c r="M4220" s="16">
        <v>-0.32478089999999998</v>
      </c>
      <c r="N4220" s="16">
        <v>-0.10039380000000001</v>
      </c>
      <c r="O4220" s="16">
        <v>0.45025130000000002</v>
      </c>
      <c r="P4220" s="16">
        <v>0.75534710000000005</v>
      </c>
      <c r="Q4220" s="16">
        <v>0.85245780000000004</v>
      </c>
      <c r="R4220" s="16">
        <v>0.39090000000000003</v>
      </c>
      <c r="S4220" s="16">
        <v>3.6600000000000001E-2</v>
      </c>
      <c r="T4220" s="16">
        <v>1.2999999999999999E-3</v>
      </c>
      <c r="U4220" s="16">
        <v>3.5601500000000001</v>
      </c>
      <c r="V4220" s="16">
        <v>15.047000000000001</v>
      </c>
      <c r="W4220" s="16">
        <v>5.6180000000000003</v>
      </c>
      <c r="X4220" s="16">
        <v>446.40899999999999</v>
      </c>
      <c r="Y4220" s="16">
        <v>55.756999999999998</v>
      </c>
      <c r="Z4220" s="16">
        <v>0.27439999999999998</v>
      </c>
      <c r="AA4220" s="16">
        <v>-0.67726090000000005</v>
      </c>
      <c r="AB4220" s="16">
        <v>0.37</v>
      </c>
      <c r="AC4220" s="16">
        <v>12.8</v>
      </c>
      <c r="AD4220" s="16">
        <v>50.6</v>
      </c>
      <c r="AE4220" s="16">
        <v>47.186300000000003</v>
      </c>
      <c r="AF4220" s="16">
        <v>31.6568</v>
      </c>
      <c r="AG4220" s="16">
        <v>258706</v>
      </c>
      <c r="AH4220" s="16">
        <v>0.48060000000000003</v>
      </c>
      <c r="AI4220" s="16">
        <v>85.5</v>
      </c>
      <c r="AJ4220" s="16">
        <v>97.7</v>
      </c>
      <c r="AK4220" s="16">
        <v>0.32690000000000002</v>
      </c>
      <c r="AL4220" s="16">
        <v>0.87929999999999997</v>
      </c>
      <c r="AM4220" s="16">
        <v>0.58420000000000005</v>
      </c>
      <c r="AN4220" s="16">
        <v>0.6784</v>
      </c>
      <c r="AO4220" s="16">
        <v>0.71089999999999998</v>
      </c>
      <c r="AP4220" s="16">
        <v>1.0133000000000001</v>
      </c>
      <c r="AR4220" s="16">
        <f t="shared" si="161"/>
        <v>1</v>
      </c>
      <c r="AS4220" s="5">
        <f t="shared" si="160"/>
        <v>1.6177399999999897E-2</v>
      </c>
    </row>
    <row r="4221" spans="1:45" x14ac:dyDescent="0.25">
      <c r="A4221" s="16" t="s">
        <v>409</v>
      </c>
      <c r="B4221" s="16" t="s">
        <v>7</v>
      </c>
      <c r="C4221" s="16" t="s">
        <v>208</v>
      </c>
      <c r="D4221" s="16">
        <v>2002</v>
      </c>
      <c r="E4221" s="16" t="s">
        <v>4836</v>
      </c>
      <c r="F4221" s="16" t="s">
        <v>594</v>
      </c>
      <c r="G4221" s="10">
        <v>11056</v>
      </c>
      <c r="H4221" s="73">
        <v>9.3107299999999995</v>
      </c>
      <c r="I4221" s="16">
        <v>86266</v>
      </c>
      <c r="J4221" s="71">
        <v>0</v>
      </c>
      <c r="K4221" s="71">
        <v>1</v>
      </c>
      <c r="L4221" s="16">
        <v>0.76612740000000001</v>
      </c>
      <c r="M4221" s="16">
        <v>-0.32475559999999998</v>
      </c>
      <c r="N4221" s="16">
        <v>-8.6840200000000006E-2</v>
      </c>
      <c r="O4221" s="16">
        <v>0.44888070000000002</v>
      </c>
      <c r="P4221" s="16">
        <v>0.811581</v>
      </c>
      <c r="Q4221" s="16">
        <v>0.83803760000000005</v>
      </c>
      <c r="R4221" s="16">
        <v>0.38535000000000003</v>
      </c>
      <c r="S4221" s="16">
        <v>3.1E-2</v>
      </c>
      <c r="T4221" s="16">
        <v>3.8999999999999998E-3</v>
      </c>
      <c r="U4221" s="16">
        <v>3.4453999999999998</v>
      </c>
      <c r="V4221" s="16">
        <v>15.834</v>
      </c>
      <c r="W4221" s="16">
        <v>5.5860000000000003</v>
      </c>
      <c r="X4221" s="16">
        <v>448.07499999999999</v>
      </c>
      <c r="Y4221" s="16">
        <v>55.997100000000003</v>
      </c>
      <c r="Z4221" s="16">
        <v>0.27089999999999997</v>
      </c>
      <c r="AA4221" s="16">
        <v>-0.67726090000000005</v>
      </c>
      <c r="AB4221" s="16">
        <v>0.37</v>
      </c>
      <c r="AC4221" s="16">
        <v>12.8</v>
      </c>
      <c r="AD4221" s="16">
        <v>50.6</v>
      </c>
      <c r="AE4221" s="16">
        <v>47.539700000000003</v>
      </c>
      <c r="AF4221" s="16">
        <v>47.738300000000002</v>
      </c>
      <c r="AG4221" s="16">
        <v>251917</v>
      </c>
      <c r="AH4221" s="16">
        <v>0.4798</v>
      </c>
      <c r="AI4221" s="16">
        <v>86.5</v>
      </c>
      <c r="AJ4221" s="16">
        <v>97.7</v>
      </c>
      <c r="AK4221" s="16">
        <v>0.30120000000000002</v>
      </c>
      <c r="AL4221" s="16">
        <v>0.84499999999999997</v>
      </c>
      <c r="AM4221" s="16">
        <v>0.5585</v>
      </c>
      <c r="AN4221" s="16">
        <v>0.71550000000000002</v>
      </c>
      <c r="AO4221" s="16">
        <v>0.67749999999999999</v>
      </c>
      <c r="AP4221" s="16">
        <v>1.0182</v>
      </c>
      <c r="AR4221" s="16">
        <f t="shared" si="161"/>
        <v>1</v>
      </c>
      <c r="AS4221" s="5">
        <f t="shared" si="160"/>
        <v>2.5422400000000067E-2</v>
      </c>
    </row>
    <row r="4222" spans="1:45" x14ac:dyDescent="0.25">
      <c r="A4222" s="16" t="s">
        <v>409</v>
      </c>
      <c r="B4222" s="16" t="s">
        <v>7</v>
      </c>
      <c r="C4222" s="16" t="s">
        <v>208</v>
      </c>
      <c r="D4222" s="16">
        <v>2003</v>
      </c>
      <c r="E4222" s="16" t="s">
        <v>4837</v>
      </c>
      <c r="F4222" s="16" t="s">
        <v>594</v>
      </c>
      <c r="G4222" s="10">
        <v>11593.6</v>
      </c>
      <c r="H4222" s="73">
        <v>9.3582070000000002</v>
      </c>
      <c r="I4222" s="16">
        <v>87293</v>
      </c>
      <c r="J4222" s="71">
        <v>0</v>
      </c>
      <c r="K4222" s="71">
        <v>1</v>
      </c>
      <c r="L4222" s="16">
        <v>0.8093709</v>
      </c>
      <c r="M4222" s="16">
        <v>-0.33968530000000002</v>
      </c>
      <c r="N4222" s="16">
        <v>-3.9327500000000001E-2</v>
      </c>
      <c r="O4222" s="16">
        <v>0.48264800000000002</v>
      </c>
      <c r="P4222" s="16">
        <v>0.83989040000000004</v>
      </c>
      <c r="Q4222" s="16">
        <v>0.83746140000000002</v>
      </c>
      <c r="R4222" s="16">
        <v>0.39950000000000002</v>
      </c>
      <c r="S4222" s="16">
        <v>2.92E-2</v>
      </c>
      <c r="T4222" s="16">
        <v>2.2000000000000001E-3</v>
      </c>
      <c r="U4222" s="16">
        <v>3.63415</v>
      </c>
      <c r="V4222" s="16">
        <v>16.620999999999999</v>
      </c>
      <c r="W4222" s="16">
        <v>5.5540000000000003</v>
      </c>
      <c r="X4222" s="16">
        <v>450.06299999999999</v>
      </c>
      <c r="Y4222" s="16">
        <v>56.237200000000001</v>
      </c>
      <c r="Z4222" s="16">
        <v>0.28620000000000001</v>
      </c>
      <c r="AA4222" s="16">
        <v>-0.67726090000000005</v>
      </c>
      <c r="AB4222" s="16">
        <v>0.37</v>
      </c>
      <c r="AC4222" s="16">
        <v>12.8</v>
      </c>
      <c r="AD4222" s="16">
        <v>50.6</v>
      </c>
      <c r="AE4222" s="16">
        <v>46.969200000000001</v>
      </c>
      <c r="AF4222" s="16">
        <v>56.981099999999998</v>
      </c>
      <c r="AG4222" s="16">
        <v>249097</v>
      </c>
      <c r="AH4222" s="16">
        <v>0.48249999999999998</v>
      </c>
      <c r="AI4222" s="16">
        <v>87.5</v>
      </c>
      <c r="AJ4222" s="16">
        <v>97.8</v>
      </c>
      <c r="AK4222" s="16">
        <v>0.2727</v>
      </c>
      <c r="AL4222" s="16">
        <v>0.83350000000000002</v>
      </c>
      <c r="AM4222" s="16">
        <v>0.51970000000000005</v>
      </c>
      <c r="AN4222" s="16">
        <v>0.85089999999999999</v>
      </c>
      <c r="AO4222" s="16">
        <v>0.65290000000000004</v>
      </c>
      <c r="AP4222" s="16">
        <v>1.0006999999999999</v>
      </c>
      <c r="AR4222" s="16">
        <f t="shared" si="161"/>
        <v>1</v>
      </c>
      <c r="AS4222" s="5">
        <f t="shared" si="160"/>
        <v>4.324349999999999E-2</v>
      </c>
    </row>
    <row r="4223" spans="1:45" x14ac:dyDescent="0.25">
      <c r="A4223" s="16" t="s">
        <v>409</v>
      </c>
      <c r="B4223" s="16" t="s">
        <v>7</v>
      </c>
      <c r="C4223" s="16" t="s">
        <v>208</v>
      </c>
      <c r="D4223" s="16">
        <v>2004</v>
      </c>
      <c r="E4223" s="16" t="s">
        <v>4838</v>
      </c>
      <c r="F4223" s="16" t="s">
        <v>594</v>
      </c>
      <c r="G4223" s="10">
        <v>12133.3</v>
      </c>
      <c r="H4223" s="73">
        <v>9.4037120000000005</v>
      </c>
      <c r="I4223" s="16">
        <v>88257</v>
      </c>
      <c r="J4223" s="71">
        <v>0</v>
      </c>
      <c r="K4223" s="71">
        <v>1</v>
      </c>
      <c r="L4223" s="16">
        <v>0.81082699999999996</v>
      </c>
      <c r="M4223" s="16">
        <v>-0.35833759999999998</v>
      </c>
      <c r="N4223" s="16">
        <v>-8.3825300000000005E-2</v>
      </c>
      <c r="O4223" s="16">
        <v>0.47099750000000001</v>
      </c>
      <c r="P4223" s="16">
        <v>0.86802259999999998</v>
      </c>
      <c r="Q4223" s="16">
        <v>0.88783809999999996</v>
      </c>
      <c r="R4223" s="16">
        <v>0.37990000000000002</v>
      </c>
      <c r="S4223" s="16">
        <v>3.0300000000000001E-2</v>
      </c>
      <c r="T4223" s="16">
        <v>8.9999999999999998E-4</v>
      </c>
      <c r="U4223" s="16">
        <v>3.1625000000000001</v>
      </c>
      <c r="V4223" s="16">
        <v>17.431000000000001</v>
      </c>
      <c r="W4223" s="16">
        <v>5.5220000000000002</v>
      </c>
      <c r="X4223" s="16">
        <v>448.435</v>
      </c>
      <c r="Y4223" s="16">
        <v>56.4773</v>
      </c>
      <c r="Z4223" s="16">
        <v>0.2772</v>
      </c>
      <c r="AA4223" s="16">
        <v>-0.67726090000000005</v>
      </c>
      <c r="AB4223" s="16">
        <v>0.37</v>
      </c>
      <c r="AC4223" s="16">
        <v>12.8</v>
      </c>
      <c r="AD4223" s="16">
        <v>50.6</v>
      </c>
      <c r="AE4223" s="16">
        <v>46.501399999999997</v>
      </c>
      <c r="AF4223" s="16">
        <v>66.0809</v>
      </c>
      <c r="AG4223" s="16">
        <v>236765</v>
      </c>
      <c r="AH4223" s="16">
        <v>0.49645</v>
      </c>
      <c r="AI4223" s="16">
        <v>88.5</v>
      </c>
      <c r="AJ4223" s="16">
        <v>97.8</v>
      </c>
      <c r="AK4223" s="16">
        <v>0.56179999999999997</v>
      </c>
      <c r="AL4223" s="16">
        <v>0.83640000000000003</v>
      </c>
      <c r="AM4223" s="16">
        <v>0.4521</v>
      </c>
      <c r="AN4223" s="16">
        <v>1.1459999999999999</v>
      </c>
      <c r="AO4223" s="16">
        <v>0.54610000000000003</v>
      </c>
      <c r="AP4223" s="16">
        <v>0.91310000000000002</v>
      </c>
      <c r="AR4223" s="16">
        <f t="shared" si="161"/>
        <v>1</v>
      </c>
      <c r="AS4223" s="5">
        <f t="shared" si="160"/>
        <v>1.4560999999999602E-3</v>
      </c>
    </row>
    <row r="4224" spans="1:45" x14ac:dyDescent="0.25">
      <c r="A4224" s="16" t="s">
        <v>409</v>
      </c>
      <c r="B4224" s="16" t="s">
        <v>7</v>
      </c>
      <c r="C4224" s="16" t="s">
        <v>208</v>
      </c>
      <c r="D4224" s="16">
        <v>2005</v>
      </c>
      <c r="E4224" s="16" t="s">
        <v>4839</v>
      </c>
      <c r="F4224" s="16" t="s">
        <v>594</v>
      </c>
      <c r="G4224" s="10">
        <v>12752.3</v>
      </c>
      <c r="H4224" s="73">
        <v>9.4534649999999996</v>
      </c>
      <c r="I4224" s="16">
        <v>89253</v>
      </c>
      <c r="J4224" s="71">
        <v>0</v>
      </c>
      <c r="K4224" s="71">
        <v>1</v>
      </c>
      <c r="L4224" s="16">
        <v>0.85996740000000005</v>
      </c>
      <c r="M4224" s="16">
        <v>-0.3317619</v>
      </c>
      <c r="N4224" s="16">
        <v>-3.42714E-2</v>
      </c>
      <c r="O4224" s="16">
        <v>0.51373619999999998</v>
      </c>
      <c r="P4224" s="16">
        <v>0.96064020000000006</v>
      </c>
      <c r="Q4224" s="16">
        <v>0.77742219999999995</v>
      </c>
      <c r="R4224" s="16">
        <v>0.39115</v>
      </c>
      <c r="S4224" s="16">
        <v>3.2500000000000001E-2</v>
      </c>
      <c r="T4224" s="16">
        <v>2.2000000000000001E-3</v>
      </c>
      <c r="U4224" s="16">
        <v>3.4074</v>
      </c>
      <c r="V4224" s="16">
        <v>18.725000000000001</v>
      </c>
      <c r="W4224" s="16">
        <v>5.49</v>
      </c>
      <c r="X4224" s="16">
        <v>448.10700000000003</v>
      </c>
      <c r="Y4224" s="16">
        <v>56.717399999999998</v>
      </c>
      <c r="Z4224" s="16">
        <v>0.29730000000000001</v>
      </c>
      <c r="AA4224" s="16">
        <v>-0.67726090000000005</v>
      </c>
      <c r="AB4224" s="16">
        <v>0.37</v>
      </c>
      <c r="AC4224" s="16">
        <v>12.8</v>
      </c>
      <c r="AD4224" s="16">
        <v>50.6</v>
      </c>
      <c r="AE4224" s="16">
        <v>44.183399999999999</v>
      </c>
      <c r="AF4224" s="16">
        <v>104.16</v>
      </c>
      <c r="AG4224" s="16">
        <v>250240</v>
      </c>
      <c r="AH4224" s="16">
        <v>0.48159999999999997</v>
      </c>
      <c r="AI4224" s="16">
        <v>89.5</v>
      </c>
      <c r="AJ4224" s="16">
        <v>97.8</v>
      </c>
      <c r="AK4224" s="16">
        <v>0.54690000000000005</v>
      </c>
      <c r="AL4224" s="16">
        <v>0.76180000000000003</v>
      </c>
      <c r="AM4224" s="16">
        <v>0.41120000000000001</v>
      </c>
      <c r="AN4224" s="16">
        <v>0.85009999999999997</v>
      </c>
      <c r="AO4224" s="16">
        <v>0.55779999999999996</v>
      </c>
      <c r="AP4224" s="16">
        <v>0.67149999999999999</v>
      </c>
      <c r="AR4224" s="16">
        <f t="shared" si="161"/>
        <v>1</v>
      </c>
      <c r="AS4224" s="5">
        <f t="shared" si="160"/>
        <v>4.9140400000000084E-2</v>
      </c>
    </row>
    <row r="4225" spans="1:45" x14ac:dyDescent="0.25">
      <c r="A4225" s="16" t="s">
        <v>409</v>
      </c>
      <c r="B4225" s="16" t="s">
        <v>7</v>
      </c>
      <c r="C4225" s="16" t="s">
        <v>208</v>
      </c>
      <c r="D4225" s="16">
        <v>2006</v>
      </c>
      <c r="E4225" s="16" t="s">
        <v>4840</v>
      </c>
      <c r="F4225" s="16" t="s">
        <v>594</v>
      </c>
      <c r="G4225" s="10">
        <v>14218.3</v>
      </c>
      <c r="H4225" s="73">
        <v>9.5622830000000008</v>
      </c>
      <c r="I4225" s="16">
        <v>90301</v>
      </c>
      <c r="J4225" s="71">
        <v>0</v>
      </c>
      <c r="K4225" s="71">
        <v>1</v>
      </c>
      <c r="L4225" s="16">
        <v>0.94139839999999997</v>
      </c>
      <c r="M4225" s="16">
        <v>-0.33244820000000003</v>
      </c>
      <c r="N4225" s="16">
        <v>-5.4107299999999997E-2</v>
      </c>
      <c r="O4225" s="16">
        <v>0.49949949999999999</v>
      </c>
      <c r="P4225" s="16">
        <v>1.0587409999999999</v>
      </c>
      <c r="Q4225" s="16">
        <v>0.89740339999999996</v>
      </c>
      <c r="R4225" s="16">
        <v>0.38669999999999999</v>
      </c>
      <c r="S4225" s="16">
        <v>3.3700000000000001E-2</v>
      </c>
      <c r="T4225" s="16">
        <v>1.9E-3</v>
      </c>
      <c r="U4225" s="16">
        <v>3.0940500000000002</v>
      </c>
      <c r="V4225" s="16">
        <v>20.149000000000001</v>
      </c>
      <c r="W4225" s="16">
        <v>5.6959999999999997</v>
      </c>
      <c r="X4225" s="16">
        <v>443.41800000000001</v>
      </c>
      <c r="Y4225" s="16">
        <v>56.360100000000003</v>
      </c>
      <c r="Z4225" s="16">
        <v>0.29380000000000001</v>
      </c>
      <c r="AA4225" s="16">
        <v>-0.67726090000000005</v>
      </c>
      <c r="AB4225" s="16">
        <v>0.37</v>
      </c>
      <c r="AC4225" s="16">
        <v>12.8</v>
      </c>
      <c r="AD4225" s="16">
        <v>50.6</v>
      </c>
      <c r="AE4225" s="16">
        <v>44.927900000000001</v>
      </c>
      <c r="AF4225" s="16">
        <v>132.001</v>
      </c>
      <c r="AG4225" s="16">
        <v>247079</v>
      </c>
      <c r="AH4225" s="16">
        <v>0.48120000000000002</v>
      </c>
      <c r="AI4225" s="16">
        <v>90.4</v>
      </c>
      <c r="AJ4225" s="16">
        <v>97.8</v>
      </c>
      <c r="AK4225" s="16">
        <v>0.65690000000000004</v>
      </c>
      <c r="AL4225" s="16">
        <v>1.1364000000000001</v>
      </c>
      <c r="AM4225" s="16">
        <v>0.37709999999999999</v>
      </c>
      <c r="AN4225" s="16">
        <v>0.83720000000000006</v>
      </c>
      <c r="AO4225" s="16">
        <v>0.53120000000000001</v>
      </c>
      <c r="AP4225" s="16">
        <v>0.94450000000000001</v>
      </c>
      <c r="AR4225" s="16">
        <f t="shared" si="161"/>
        <v>1</v>
      </c>
      <c r="AS4225" s="5">
        <f t="shared" si="160"/>
        <v>8.143099999999992E-2</v>
      </c>
    </row>
    <row r="4226" spans="1:45" x14ac:dyDescent="0.25">
      <c r="A4226" s="16" t="s">
        <v>409</v>
      </c>
      <c r="B4226" s="16" t="s">
        <v>7</v>
      </c>
      <c r="C4226" s="16" t="s">
        <v>208</v>
      </c>
      <c r="D4226" s="16">
        <v>2007</v>
      </c>
      <c r="E4226" s="16" t="s">
        <v>4841</v>
      </c>
      <c r="F4226" s="16" t="s">
        <v>594</v>
      </c>
      <c r="G4226" s="10">
        <v>15355.4</v>
      </c>
      <c r="H4226" s="73">
        <v>9.6392240000000005</v>
      </c>
      <c r="I4226" s="16">
        <v>91381</v>
      </c>
      <c r="J4226" s="71">
        <v>0</v>
      </c>
      <c r="K4226" s="71">
        <v>1</v>
      </c>
      <c r="L4226" s="16">
        <v>0.99363500000000005</v>
      </c>
      <c r="M4226" s="16">
        <v>-0.28286729999999999</v>
      </c>
      <c r="N4226" s="16">
        <v>2.78255E-2</v>
      </c>
      <c r="O4226" s="16">
        <v>0.47574430000000001</v>
      </c>
      <c r="P4226" s="16">
        <v>1.08463</v>
      </c>
      <c r="Q4226" s="16">
        <v>0.88177360000000005</v>
      </c>
      <c r="R4226" s="16">
        <v>0.41320000000000001</v>
      </c>
      <c r="S4226" s="16">
        <v>3.5099999999999999E-2</v>
      </c>
      <c r="T4226" s="16">
        <v>5.1000000000000004E-3</v>
      </c>
      <c r="U4226" s="16">
        <v>3.1938</v>
      </c>
      <c r="V4226" s="16">
        <v>21.573</v>
      </c>
      <c r="W4226" s="16">
        <v>5.9020000000000001</v>
      </c>
      <c r="X4226" s="16">
        <v>447.87299999999999</v>
      </c>
      <c r="Y4226" s="16">
        <v>56.619599999999998</v>
      </c>
      <c r="Z4226" s="16">
        <v>0.27810000000000001</v>
      </c>
      <c r="AA4226" s="16">
        <v>-0.67726090000000005</v>
      </c>
      <c r="AB4226" s="16">
        <v>0.37</v>
      </c>
      <c r="AC4226" s="16">
        <v>12.8</v>
      </c>
      <c r="AD4226" s="16">
        <v>50.6</v>
      </c>
      <c r="AE4226" s="16">
        <v>44.906799999999997</v>
      </c>
      <c r="AF4226" s="16">
        <v>133.15799999999999</v>
      </c>
      <c r="AG4226" s="16">
        <v>275483</v>
      </c>
      <c r="AH4226" s="16">
        <v>0.48159999999999997</v>
      </c>
      <c r="AI4226" s="16">
        <v>91.4</v>
      </c>
      <c r="AJ4226" s="16">
        <v>97.9</v>
      </c>
      <c r="AK4226" s="16">
        <v>0.56820000000000004</v>
      </c>
      <c r="AL4226" s="16">
        <v>1.1767000000000001</v>
      </c>
      <c r="AM4226" s="16">
        <v>0.379</v>
      </c>
      <c r="AN4226" s="16">
        <v>0.82969999999999999</v>
      </c>
      <c r="AO4226" s="16">
        <v>0.50860000000000005</v>
      </c>
      <c r="AP4226" s="16">
        <v>0.93430000000000002</v>
      </c>
      <c r="AR4226" s="16">
        <f t="shared" si="161"/>
        <v>1</v>
      </c>
      <c r="AS4226" s="5">
        <f t="shared" si="160"/>
        <v>5.2236600000000077E-2</v>
      </c>
    </row>
    <row r="4227" spans="1:45" x14ac:dyDescent="0.25">
      <c r="A4227" s="16" t="s">
        <v>409</v>
      </c>
      <c r="B4227" s="16" t="s">
        <v>7</v>
      </c>
      <c r="C4227" s="16" t="s">
        <v>208</v>
      </c>
      <c r="D4227" s="16">
        <v>2008</v>
      </c>
      <c r="E4227" s="16" t="s">
        <v>4842</v>
      </c>
      <c r="F4227" s="16" t="s">
        <v>594</v>
      </c>
      <c r="G4227" s="10">
        <v>15180.5</v>
      </c>
      <c r="H4227" s="73">
        <v>9.6277679999999997</v>
      </c>
      <c r="I4227" s="16">
        <v>92478</v>
      </c>
      <c r="J4227" s="71">
        <v>0</v>
      </c>
      <c r="K4227" s="71">
        <v>1</v>
      </c>
      <c r="L4227" s="16">
        <v>1.152641</v>
      </c>
      <c r="M4227" s="16">
        <v>-0.2655402</v>
      </c>
      <c r="N4227" s="16">
        <v>0.14833189999999999</v>
      </c>
      <c r="O4227" s="16">
        <v>0.53531499999999999</v>
      </c>
      <c r="P4227" s="16">
        <v>1.164447</v>
      </c>
      <c r="Q4227" s="16">
        <v>0.95914100000000002</v>
      </c>
      <c r="R4227" s="16">
        <v>0.41260000000000002</v>
      </c>
      <c r="S4227" s="16">
        <v>3.4099999999999998E-2</v>
      </c>
      <c r="T4227" s="16">
        <v>7.4000000000000003E-3</v>
      </c>
      <c r="U4227" s="16">
        <v>3.9331999999999998</v>
      </c>
      <c r="V4227" s="16">
        <v>22.997</v>
      </c>
      <c r="W4227" s="16">
        <v>6.1079999999999997</v>
      </c>
      <c r="X4227" s="16">
        <v>447.83</v>
      </c>
      <c r="Y4227" s="16">
        <v>57.137900000000002</v>
      </c>
      <c r="Z4227" s="16">
        <v>0.30399999999999999</v>
      </c>
      <c r="AA4227" s="16">
        <v>-0.67726090000000005</v>
      </c>
      <c r="AB4227" s="16">
        <v>0.37</v>
      </c>
      <c r="AC4227" s="16">
        <v>12.8</v>
      </c>
      <c r="AD4227" s="16">
        <v>50.6</v>
      </c>
      <c r="AE4227" s="16">
        <v>44.523099999999999</v>
      </c>
      <c r="AF4227" s="16">
        <v>160.03899999999999</v>
      </c>
      <c r="AG4227" s="16">
        <v>281416</v>
      </c>
      <c r="AH4227" s="16">
        <v>0.48285</v>
      </c>
      <c r="AI4227" s="16">
        <v>91.4</v>
      </c>
      <c r="AJ4227" s="16">
        <v>97.9</v>
      </c>
      <c r="AK4227" s="16">
        <v>0.60160000000000002</v>
      </c>
      <c r="AL4227" s="16">
        <v>1.3206</v>
      </c>
      <c r="AM4227" s="16">
        <v>0.48280000000000001</v>
      </c>
      <c r="AN4227" s="16">
        <v>0.84189999999999998</v>
      </c>
      <c r="AO4227" s="16">
        <v>0.62280000000000002</v>
      </c>
      <c r="AP4227" s="16">
        <v>0.96560000000000001</v>
      </c>
      <c r="AR4227" s="16">
        <f t="shared" si="161"/>
        <v>1</v>
      </c>
      <c r="AS4227" s="5">
        <f t="shared" si="160"/>
        <v>0.15900599999999998</v>
      </c>
    </row>
    <row r="4228" spans="1:45" x14ac:dyDescent="0.25">
      <c r="A4228" s="16" t="s">
        <v>409</v>
      </c>
      <c r="B4228" s="16" t="s">
        <v>7</v>
      </c>
      <c r="C4228" s="16" t="s">
        <v>208</v>
      </c>
      <c r="D4228" s="16">
        <v>2009</v>
      </c>
      <c r="E4228" s="16" t="s">
        <v>4843</v>
      </c>
      <c r="F4228" s="16" t="s">
        <v>594</v>
      </c>
      <c r="G4228" s="10">
        <v>13196.1</v>
      </c>
      <c r="H4228" s="73">
        <v>9.4876740000000002</v>
      </c>
      <c r="I4228" s="16">
        <v>93581</v>
      </c>
      <c r="J4228" s="71">
        <v>0</v>
      </c>
      <c r="K4228" s="71">
        <v>1</v>
      </c>
      <c r="L4228" s="16">
        <v>1.09352</v>
      </c>
      <c r="M4228" s="16">
        <v>-0.3050407</v>
      </c>
      <c r="N4228" s="16">
        <v>3.6706700000000002E-2</v>
      </c>
      <c r="O4228" s="16">
        <v>0.57801219999999998</v>
      </c>
      <c r="P4228" s="16">
        <v>1.1401349999999999</v>
      </c>
      <c r="Q4228" s="16">
        <v>0.95715700000000004</v>
      </c>
      <c r="R4228" s="16">
        <v>0.44135000000000002</v>
      </c>
      <c r="S4228" s="16">
        <v>2.69E-2</v>
      </c>
      <c r="T4228" s="16">
        <v>4.4000000000000003E-3</v>
      </c>
      <c r="U4228" s="16">
        <v>2.5545</v>
      </c>
      <c r="V4228" s="16">
        <v>24.420999999999999</v>
      </c>
      <c r="W4228" s="16">
        <v>6.3140000000000001</v>
      </c>
      <c r="X4228" s="16">
        <v>446.31400000000002</v>
      </c>
      <c r="Y4228" s="16">
        <v>56.721600000000002</v>
      </c>
      <c r="Z4228" s="16">
        <v>0.31680000000000003</v>
      </c>
      <c r="AA4228" s="16">
        <v>-0.75882000000000005</v>
      </c>
      <c r="AB4228" s="16">
        <v>0.37</v>
      </c>
      <c r="AC4228" s="16">
        <v>12.8</v>
      </c>
      <c r="AD4228" s="16">
        <v>52.7</v>
      </c>
      <c r="AE4228" s="16">
        <v>43.279299999999999</v>
      </c>
      <c r="AF4228" s="16">
        <v>156.34399999999999</v>
      </c>
      <c r="AG4228" s="16">
        <v>281257</v>
      </c>
      <c r="AH4228" s="16">
        <v>0.48959999999999998</v>
      </c>
      <c r="AI4228" s="16">
        <v>91.4</v>
      </c>
      <c r="AJ4228" s="16">
        <v>97.9</v>
      </c>
      <c r="AK4228" s="16">
        <v>0.59970000000000001</v>
      </c>
      <c r="AL4228" s="16">
        <v>1.3451</v>
      </c>
      <c r="AM4228" s="16">
        <v>0.4864</v>
      </c>
      <c r="AN4228" s="16">
        <v>0.74550000000000005</v>
      </c>
      <c r="AO4228" s="16">
        <v>0.63429999999999997</v>
      </c>
      <c r="AP4228" s="16">
        <v>1.0011000000000001</v>
      </c>
      <c r="AR4228" s="16">
        <f t="shared" si="161"/>
        <v>1</v>
      </c>
      <c r="AS4228" s="5">
        <f t="shared" ref="AS4228:AS4291" si="162">IF(D4228=1985, 0, L4228-L4227)</f>
        <v>-5.9120999999999979E-2</v>
      </c>
    </row>
    <row r="4229" spans="1:45" x14ac:dyDescent="0.25">
      <c r="A4229" s="16" t="s">
        <v>409</v>
      </c>
      <c r="B4229" s="16" t="s">
        <v>7</v>
      </c>
      <c r="C4229" s="16" t="s">
        <v>208</v>
      </c>
      <c r="D4229" s="16">
        <v>2010</v>
      </c>
      <c r="E4229" s="16" t="s">
        <v>4844</v>
      </c>
      <c r="F4229" s="16" t="s">
        <v>594</v>
      </c>
      <c r="G4229" s="10">
        <v>12126.9</v>
      </c>
      <c r="H4229" s="73">
        <v>9.4031789999999997</v>
      </c>
      <c r="I4229" s="16">
        <v>94661</v>
      </c>
      <c r="J4229" s="71">
        <v>0</v>
      </c>
      <c r="K4229" s="71">
        <v>1</v>
      </c>
      <c r="L4229" s="16">
        <v>1.187189</v>
      </c>
      <c r="M4229" s="16">
        <v>-0.32384160000000001</v>
      </c>
      <c r="N4229" s="16">
        <v>5.8523800000000001E-2</v>
      </c>
      <c r="O4229" s="16">
        <v>0.66651360000000004</v>
      </c>
      <c r="P4229" s="16">
        <v>1.243506</v>
      </c>
      <c r="Q4229" s="16">
        <v>0.9640611</v>
      </c>
      <c r="R4229" s="16">
        <v>0.44905</v>
      </c>
      <c r="S4229" s="16">
        <v>2.5499999999999998E-2</v>
      </c>
      <c r="T4229" s="16">
        <v>2.5000000000000001E-3</v>
      </c>
      <c r="U4229" s="16">
        <v>2.1504500000000002</v>
      </c>
      <c r="V4229" s="16">
        <v>25.844999999999999</v>
      </c>
      <c r="W4229" s="16">
        <v>6.52</v>
      </c>
      <c r="X4229" s="16">
        <v>449.65</v>
      </c>
      <c r="Y4229" s="16">
        <v>59.735700000000001</v>
      </c>
      <c r="Z4229" s="16">
        <v>0.32729999999999998</v>
      </c>
      <c r="AA4229" s="16">
        <v>-0.77047129999999997</v>
      </c>
      <c r="AB4229" s="16">
        <v>0.37</v>
      </c>
      <c r="AC4229" s="16">
        <v>12.8</v>
      </c>
      <c r="AD4229" s="16">
        <v>53</v>
      </c>
      <c r="AE4229" s="16">
        <v>41.637900000000002</v>
      </c>
      <c r="AF4229" s="16">
        <v>192.553</v>
      </c>
      <c r="AG4229" s="16">
        <v>314851</v>
      </c>
      <c r="AH4229" s="16">
        <v>0.4849</v>
      </c>
      <c r="AI4229" s="16">
        <v>91.4</v>
      </c>
      <c r="AJ4229" s="16">
        <v>97.9</v>
      </c>
      <c r="AK4229" s="16">
        <v>0.51249999999999996</v>
      </c>
      <c r="AL4229" s="16">
        <v>1.333</v>
      </c>
      <c r="AM4229" s="16">
        <v>0.4864</v>
      </c>
      <c r="AN4229" s="16">
        <v>0.92889999999999995</v>
      </c>
      <c r="AO4229" s="16">
        <v>0.62780000000000002</v>
      </c>
      <c r="AP4229" s="16">
        <v>0.98519999999999996</v>
      </c>
      <c r="AR4229" s="16">
        <f t="shared" ref="AR4229:AR4292" si="163">IF(OR(AND(I4229&lt;&gt;"", I4229&gt;=10000000, AQ4229&lt;=32.5), AND(A4229="Middle East &amp; North Africa", I4229&lt;&gt;"", I4229&gt;=9000000, AQ4229&lt;&gt;"", AQ4229&lt;=32.5)), 0, 1)</f>
        <v>1</v>
      </c>
      <c r="AS4229" s="5">
        <f t="shared" si="162"/>
        <v>9.3669000000000002E-2</v>
      </c>
    </row>
    <row r="4230" spans="1:45" x14ac:dyDescent="0.25">
      <c r="A4230" s="16" t="s">
        <v>409</v>
      </c>
      <c r="B4230" s="16" t="s">
        <v>7</v>
      </c>
      <c r="C4230" s="16" t="s">
        <v>208</v>
      </c>
      <c r="D4230" s="16">
        <v>2011</v>
      </c>
      <c r="E4230" s="16" t="s">
        <v>4845</v>
      </c>
      <c r="F4230" s="16" t="s">
        <v>594</v>
      </c>
      <c r="G4230" s="10">
        <v>11781.4</v>
      </c>
      <c r="H4230" s="73">
        <v>9.3742739999999998</v>
      </c>
      <c r="I4230" s="16">
        <v>95719</v>
      </c>
      <c r="J4230" s="71">
        <v>0</v>
      </c>
      <c r="K4230" s="71">
        <v>1</v>
      </c>
      <c r="L4230" s="16">
        <v>1.1918299999999999</v>
      </c>
      <c r="M4230" s="16">
        <v>-0.33967039999999998</v>
      </c>
      <c r="N4230" s="16">
        <v>0.11077049999999999</v>
      </c>
      <c r="O4230" s="16">
        <v>0.63850669999999998</v>
      </c>
      <c r="P4230" s="16">
        <v>1.246202</v>
      </c>
      <c r="Q4230" s="16">
        <v>0.96399619999999997</v>
      </c>
      <c r="R4230" s="16">
        <v>0.43454999999999999</v>
      </c>
      <c r="S4230" s="16">
        <v>2.7349999999999999E-2</v>
      </c>
      <c r="T4230" s="16">
        <v>8.9999999999999998E-4</v>
      </c>
      <c r="U4230" s="16">
        <v>2.3498000000000001</v>
      </c>
      <c r="V4230" s="16">
        <v>27.216000000000001</v>
      </c>
      <c r="W4230" s="16">
        <v>6.4660000000000002</v>
      </c>
      <c r="X4230" s="16">
        <v>450.44400000000002</v>
      </c>
      <c r="Y4230" s="16">
        <v>59.561799999999998</v>
      </c>
      <c r="Z4230" s="16">
        <v>0.32279999999999998</v>
      </c>
      <c r="AA4230" s="16">
        <v>-0.72386620000000002</v>
      </c>
      <c r="AB4230" s="16">
        <v>0.37</v>
      </c>
      <c r="AC4230" s="16">
        <v>12.8</v>
      </c>
      <c r="AD4230" s="16">
        <v>51.8</v>
      </c>
      <c r="AE4230" s="16">
        <v>40.2532</v>
      </c>
      <c r="AF4230" s="16">
        <v>199.66399999999999</v>
      </c>
      <c r="AG4230" s="16">
        <v>308271</v>
      </c>
      <c r="AH4230" s="16">
        <v>0.4904</v>
      </c>
      <c r="AI4230" s="16">
        <v>91.4</v>
      </c>
      <c r="AJ4230" s="16">
        <v>97.9</v>
      </c>
      <c r="AK4230" s="16">
        <v>0.52539999999999998</v>
      </c>
      <c r="AL4230" s="16">
        <v>1.3072999999999999</v>
      </c>
      <c r="AM4230" s="16">
        <v>0.47860000000000003</v>
      </c>
      <c r="AN4230" s="16">
        <v>0.97650000000000003</v>
      </c>
      <c r="AO4230" s="16">
        <v>0.62280000000000002</v>
      </c>
      <c r="AP4230" s="16">
        <v>0.96830000000000005</v>
      </c>
      <c r="AR4230" s="16">
        <f t="shared" si="163"/>
        <v>1</v>
      </c>
      <c r="AS4230" s="5">
        <f t="shared" si="162"/>
        <v>4.6409999999998952E-3</v>
      </c>
    </row>
    <row r="4231" spans="1:45" x14ac:dyDescent="0.25">
      <c r="A4231" s="16" t="s">
        <v>409</v>
      </c>
      <c r="B4231" s="16" t="s">
        <v>7</v>
      </c>
      <c r="C4231" s="16" t="s">
        <v>208</v>
      </c>
      <c r="D4231" s="16">
        <v>2012</v>
      </c>
      <c r="E4231" s="16" t="s">
        <v>4846</v>
      </c>
      <c r="F4231" s="16" t="s">
        <v>594</v>
      </c>
      <c r="G4231" s="10">
        <v>12099.7</v>
      </c>
      <c r="H4231" s="73">
        <v>9.4009389999999993</v>
      </c>
      <c r="I4231" s="16">
        <v>96777</v>
      </c>
      <c r="J4231" s="71">
        <v>0</v>
      </c>
      <c r="K4231" s="71">
        <v>1</v>
      </c>
      <c r="L4231" s="16">
        <v>1.1229370000000001</v>
      </c>
      <c r="M4231" s="16">
        <v>-0.31511020000000001</v>
      </c>
      <c r="N4231" s="16">
        <v>0.13619329999999999</v>
      </c>
      <c r="O4231" s="16">
        <v>0.60255239999999999</v>
      </c>
      <c r="P4231" s="16">
        <v>1.062208</v>
      </c>
      <c r="Q4231" s="16">
        <v>0.99096269999999997</v>
      </c>
      <c r="R4231" s="16">
        <v>0.43774999999999997</v>
      </c>
      <c r="S4231" s="16">
        <v>2.87E-2</v>
      </c>
      <c r="T4231" s="16">
        <v>2.8E-3</v>
      </c>
      <c r="U4231" s="16">
        <v>2.4155000000000002</v>
      </c>
      <c r="V4231" s="16">
        <v>28.587</v>
      </c>
      <c r="W4231" s="16">
        <v>6.4119999999999999</v>
      </c>
      <c r="X4231" s="16">
        <v>449.23599999999999</v>
      </c>
      <c r="Y4231" s="16">
        <v>59.299100000000003</v>
      </c>
      <c r="Z4231" s="16">
        <v>0.32440000000000002</v>
      </c>
      <c r="AA4231" s="16">
        <v>-0.62599519999999997</v>
      </c>
      <c r="AB4231" s="16">
        <v>0.37</v>
      </c>
      <c r="AC4231" s="16">
        <v>12.8</v>
      </c>
      <c r="AD4231" s="16">
        <v>49.28</v>
      </c>
      <c r="AE4231" s="16">
        <v>37.228400000000001</v>
      </c>
      <c r="AF4231" s="16">
        <v>143.01400000000001</v>
      </c>
      <c r="AG4231" s="16">
        <v>316072</v>
      </c>
      <c r="AH4231" s="16">
        <v>0.4889</v>
      </c>
      <c r="AI4231" s="16">
        <v>94.661000000000001</v>
      </c>
      <c r="AJ4231" s="16">
        <v>97.9</v>
      </c>
      <c r="AK4231" s="16">
        <v>0.66459999999999997</v>
      </c>
      <c r="AL4231" s="16">
        <v>1.3032999999999999</v>
      </c>
      <c r="AM4231" s="16">
        <v>0.48730000000000001</v>
      </c>
      <c r="AN4231" s="16">
        <v>0.99380000000000002</v>
      </c>
      <c r="AO4231" s="16">
        <v>0.60399999999999998</v>
      </c>
      <c r="AP4231" s="16">
        <v>0.97970000000000002</v>
      </c>
      <c r="AR4231" s="16">
        <f t="shared" si="163"/>
        <v>1</v>
      </c>
      <c r="AS4231" s="5">
        <f t="shared" si="162"/>
        <v>-6.8892999999999871E-2</v>
      </c>
    </row>
    <row r="4232" spans="1:45" x14ac:dyDescent="0.25">
      <c r="A4232" s="16" t="s">
        <v>409</v>
      </c>
      <c r="B4232" s="16" t="s">
        <v>7</v>
      </c>
      <c r="C4232" s="16" t="s">
        <v>208</v>
      </c>
      <c r="D4232" s="16">
        <v>2013</v>
      </c>
      <c r="E4232" s="16" t="s">
        <v>4847</v>
      </c>
      <c r="F4232" s="16" t="s">
        <v>594</v>
      </c>
      <c r="G4232" s="10">
        <v>11946.3</v>
      </c>
      <c r="H4232" s="73">
        <v>9.3881750000000004</v>
      </c>
      <c r="I4232" s="16">
        <v>97824</v>
      </c>
      <c r="J4232" s="71">
        <v>0</v>
      </c>
      <c r="K4232" s="71">
        <v>1</v>
      </c>
      <c r="L4232" s="16">
        <v>1.1519269999999999</v>
      </c>
      <c r="M4232" s="16">
        <v>-0.30563709999999999</v>
      </c>
      <c r="N4232" s="16">
        <v>0.2315227</v>
      </c>
      <c r="O4232" s="16">
        <v>0.62438190000000005</v>
      </c>
      <c r="P4232" s="16">
        <v>1.024953</v>
      </c>
      <c r="Q4232" s="16">
        <v>0.96707779999999999</v>
      </c>
      <c r="R4232" s="16">
        <v>0.46844999999999998</v>
      </c>
      <c r="S4232" s="16">
        <v>2.8500000000000001E-2</v>
      </c>
      <c r="T4232" s="16">
        <v>2.0999999999999999E-3</v>
      </c>
      <c r="U4232" s="16">
        <v>2.8402500000000002</v>
      </c>
      <c r="V4232" s="16">
        <v>29.957999999999998</v>
      </c>
      <c r="W4232" s="16">
        <v>6.3579999999999997</v>
      </c>
      <c r="X4232" s="16">
        <v>453.06900000000002</v>
      </c>
      <c r="Y4232" s="16">
        <v>58.535699999999999</v>
      </c>
      <c r="Z4232" s="16">
        <v>0.3306</v>
      </c>
      <c r="AA4232" s="16">
        <v>-0.7044473</v>
      </c>
      <c r="AB4232" s="16">
        <v>0.37</v>
      </c>
      <c r="AC4232" s="16">
        <v>12.8</v>
      </c>
      <c r="AD4232" s="16">
        <v>51.3</v>
      </c>
      <c r="AE4232" s="16">
        <v>36.820599999999999</v>
      </c>
      <c r="AF4232" s="16">
        <v>127.086</v>
      </c>
      <c r="AG4232" s="16">
        <v>334682</v>
      </c>
      <c r="AH4232" s="16">
        <v>0.49009999999999998</v>
      </c>
      <c r="AI4232" s="16">
        <v>95.536699999999996</v>
      </c>
      <c r="AJ4232" s="16">
        <v>97.9</v>
      </c>
      <c r="AK4232" s="16">
        <v>0.65359999999999996</v>
      </c>
      <c r="AL4232" s="16">
        <v>1.2958000000000001</v>
      </c>
      <c r="AM4232" s="16">
        <v>0.49220000000000003</v>
      </c>
      <c r="AN4232" s="16">
        <v>0.97619999999999996</v>
      </c>
      <c r="AO4232" s="16">
        <v>0.60819999999999996</v>
      </c>
      <c r="AP4232" s="16">
        <v>0.87180000000000002</v>
      </c>
      <c r="AR4232" s="16">
        <f t="shared" si="163"/>
        <v>1</v>
      </c>
      <c r="AS4232" s="5">
        <f t="shared" si="162"/>
        <v>2.8989999999999849E-2</v>
      </c>
    </row>
    <row r="4233" spans="1:45" x14ac:dyDescent="0.25">
      <c r="A4233" s="16" t="s">
        <v>409</v>
      </c>
      <c r="B4233" s="16" t="s">
        <v>7</v>
      </c>
      <c r="C4233" s="16" t="s">
        <v>208</v>
      </c>
      <c r="D4233" s="16">
        <v>2014</v>
      </c>
      <c r="E4233" s="16" t="s">
        <v>4848</v>
      </c>
      <c r="F4233" s="16" t="s">
        <v>594</v>
      </c>
      <c r="G4233" s="10">
        <v>12363.3</v>
      </c>
      <c r="H4233" s="73">
        <v>9.4224890000000006</v>
      </c>
      <c r="I4233" s="16">
        <v>98875</v>
      </c>
      <c r="J4233" s="71">
        <v>0</v>
      </c>
      <c r="K4233" s="71">
        <v>1</v>
      </c>
      <c r="L4233" s="16">
        <v>0.89778570000000002</v>
      </c>
      <c r="M4233" s="16">
        <v>-0.27756900000000001</v>
      </c>
      <c r="N4233" s="16">
        <v>0.2102887</v>
      </c>
      <c r="O4233" s="16">
        <v>0.64226360000000005</v>
      </c>
      <c r="P4233" s="16">
        <v>0.84340020000000004</v>
      </c>
      <c r="Q4233" s="16">
        <v>0.5459155</v>
      </c>
      <c r="R4233" s="16">
        <v>0.49080000000000001</v>
      </c>
      <c r="S4233" s="16">
        <v>2.9000000000000001E-2</v>
      </c>
      <c r="T4233" s="16">
        <v>3.5999999999999999E-3</v>
      </c>
      <c r="U4233" s="16">
        <v>2.3229500000000001</v>
      </c>
      <c r="V4233" s="16">
        <v>31.329000000000001</v>
      </c>
      <c r="W4233" s="16">
        <v>6.3040000000000003</v>
      </c>
      <c r="X4233" s="16">
        <v>454.15800000000002</v>
      </c>
      <c r="Y4233" s="16">
        <v>58.6297</v>
      </c>
      <c r="Z4233" s="16">
        <v>0.32290000000000002</v>
      </c>
      <c r="AA4233" s="16">
        <v>-0.79338549999999997</v>
      </c>
      <c r="AB4233" s="16">
        <v>0.37</v>
      </c>
      <c r="AC4233" s="16">
        <v>12.8</v>
      </c>
      <c r="AD4233" s="16">
        <v>53.59</v>
      </c>
      <c r="AE4233" s="16">
        <v>21.908000000000001</v>
      </c>
      <c r="AF4233" s="16">
        <v>132.054</v>
      </c>
      <c r="AG4233" s="16">
        <v>312052</v>
      </c>
      <c r="AH4233" s="16">
        <v>0.49135000000000001</v>
      </c>
      <c r="AI4233" s="16">
        <v>96.412400000000005</v>
      </c>
      <c r="AJ4233" s="16">
        <v>97.9</v>
      </c>
      <c r="AK4233" s="16">
        <v>0.61850000000000005</v>
      </c>
      <c r="AL4233" s="16">
        <v>0.67730000000000001</v>
      </c>
      <c r="AM4233" s="16">
        <v>-8.72E-2</v>
      </c>
      <c r="AN4233" s="16">
        <v>1.0085999999999999</v>
      </c>
      <c r="AO4233" s="16">
        <v>0.51490000000000002</v>
      </c>
      <c r="AP4233" s="16">
        <v>-0.19439999999999999</v>
      </c>
      <c r="AR4233" s="16">
        <f t="shared" si="163"/>
        <v>1</v>
      </c>
      <c r="AS4233" s="5">
        <f t="shared" si="162"/>
        <v>-0.2541412999999999</v>
      </c>
    </row>
    <row r="4234" spans="1:45" x14ac:dyDescent="0.25">
      <c r="A4234" s="16" t="s">
        <v>406</v>
      </c>
      <c r="B4234" s="16" t="s">
        <v>17</v>
      </c>
      <c r="C4234" s="16" t="s">
        <v>216</v>
      </c>
      <c r="D4234" s="16">
        <v>1985</v>
      </c>
      <c r="E4234" s="16" t="s">
        <v>4849</v>
      </c>
      <c r="F4234" s="16" t="s">
        <v>594</v>
      </c>
      <c r="G4234" s="10">
        <v>16926.400000000001</v>
      </c>
      <c r="H4234" s="73">
        <v>9.7366290000000006</v>
      </c>
      <c r="I4234" s="16" t="s">
        <v>6700</v>
      </c>
      <c r="K4234" s="71">
        <v>1.117</v>
      </c>
      <c r="L4234" s="16">
        <v>0.84193609999999997</v>
      </c>
      <c r="M4234" s="16">
        <v>-0.49049989999999999</v>
      </c>
      <c r="N4234" s="16">
        <v>0.50304309999999997</v>
      </c>
      <c r="O4234" s="16">
        <v>0.32462740000000001</v>
      </c>
      <c r="P4234" s="16">
        <v>1.023015</v>
      </c>
      <c r="Q4234" s="16">
        <v>0.47474159999999999</v>
      </c>
      <c r="R4234" s="16">
        <v>9.98E-2</v>
      </c>
      <c r="S4234" s="16">
        <v>2.69E-2</v>
      </c>
      <c r="T4234" s="16">
        <v>4.4999999999999997E-3</v>
      </c>
      <c r="U4234" s="16">
        <v>4.6057499999999996</v>
      </c>
      <c r="V4234" s="16">
        <v>18.48</v>
      </c>
      <c r="W4234" s="16">
        <v>7.57</v>
      </c>
      <c r="X4234" s="16">
        <v>493.76</v>
      </c>
      <c r="Y4234" s="16">
        <v>64.957899999999995</v>
      </c>
      <c r="Z4234" s="16">
        <v>0.2225</v>
      </c>
      <c r="AA4234" s="16">
        <v>-1.0488000000000001E-2</v>
      </c>
      <c r="AB4234" s="16">
        <v>0</v>
      </c>
      <c r="AC4234" s="16">
        <v>2.4</v>
      </c>
      <c r="AD4234" s="16">
        <v>12.67</v>
      </c>
      <c r="AE4234" s="16">
        <v>16.521899999999999</v>
      </c>
      <c r="AF4234" s="16">
        <v>0</v>
      </c>
      <c r="AG4234" s="43">
        <v>1600000</v>
      </c>
      <c r="AH4234" s="16">
        <v>0.46899999999999997</v>
      </c>
      <c r="AI4234" s="16">
        <v>98.976900000000001</v>
      </c>
      <c r="AJ4234" s="16">
        <v>94.217100000000002</v>
      </c>
      <c r="AK4234" s="16">
        <v>-0.52869999999999995</v>
      </c>
      <c r="AL4234" s="16">
        <v>0.32569999999999999</v>
      </c>
      <c r="AM4234" s="16">
        <v>0.55869999999999997</v>
      </c>
      <c r="AN4234" s="16">
        <v>0.80179999999999996</v>
      </c>
      <c r="AO4234" s="16">
        <v>0.60009999999999997</v>
      </c>
      <c r="AP4234" s="16">
        <v>0.31869999999999998</v>
      </c>
      <c r="AQ4234" s="16">
        <v>3.2764000000000002</v>
      </c>
      <c r="AR4234" s="16">
        <f t="shared" si="163"/>
        <v>1</v>
      </c>
      <c r="AS4234" s="5">
        <f t="shared" si="162"/>
        <v>0</v>
      </c>
    </row>
    <row r="4235" spans="1:45" x14ac:dyDescent="0.25">
      <c r="A4235" s="16" t="s">
        <v>406</v>
      </c>
      <c r="B4235" s="16" t="s">
        <v>17</v>
      </c>
      <c r="C4235" s="16" t="s">
        <v>216</v>
      </c>
      <c r="D4235" s="16">
        <v>1986</v>
      </c>
      <c r="E4235" s="16" t="s">
        <v>4850</v>
      </c>
      <c r="F4235" s="16" t="s">
        <v>594</v>
      </c>
      <c r="G4235" s="10">
        <v>16571.400000000001</v>
      </c>
      <c r="H4235" s="73">
        <v>9.7154349999999994</v>
      </c>
      <c r="I4235" s="16" t="s">
        <v>6700</v>
      </c>
      <c r="J4235" s="71">
        <v>-2.5000000000000001E-2</v>
      </c>
      <c r="K4235" s="71">
        <v>1.089</v>
      </c>
      <c r="L4235" s="16">
        <v>0.84374360000000004</v>
      </c>
      <c r="M4235" s="16">
        <v>-0.48004520000000001</v>
      </c>
      <c r="N4235" s="16">
        <v>0.46130450000000001</v>
      </c>
      <c r="O4235" s="16">
        <v>0.3630255</v>
      </c>
      <c r="P4235" s="16">
        <v>1.0288280000000001</v>
      </c>
      <c r="Q4235" s="16">
        <v>0.4639009</v>
      </c>
      <c r="R4235" s="16">
        <v>9.98E-2</v>
      </c>
      <c r="S4235" s="16">
        <v>2.7199999999999998E-2</v>
      </c>
      <c r="T4235" s="16">
        <v>5.4999999999999997E-3</v>
      </c>
      <c r="U4235" s="16">
        <v>3.6265499999999999</v>
      </c>
      <c r="V4235" s="16">
        <v>19.184000000000001</v>
      </c>
      <c r="W4235" s="16">
        <v>8.33</v>
      </c>
      <c r="X4235" s="16">
        <v>493.80599999999998</v>
      </c>
      <c r="Y4235" s="16">
        <v>64.957899999999995</v>
      </c>
      <c r="Z4235" s="16">
        <v>0.24049999999999999</v>
      </c>
      <c r="AA4235" s="16">
        <v>-2.4469600000000001E-2</v>
      </c>
      <c r="AB4235" s="16">
        <v>0</v>
      </c>
      <c r="AC4235" s="16">
        <v>2.4</v>
      </c>
      <c r="AD4235" s="16">
        <v>13.03</v>
      </c>
      <c r="AE4235" s="16">
        <v>16.8186</v>
      </c>
      <c r="AF4235" s="16">
        <v>0.1426</v>
      </c>
      <c r="AG4235" s="43">
        <v>1600000</v>
      </c>
      <c r="AH4235" s="16">
        <v>0.46189999999999998</v>
      </c>
      <c r="AI4235" s="16">
        <v>98.986199999999997</v>
      </c>
      <c r="AJ4235" s="16">
        <v>94.457400000000007</v>
      </c>
      <c r="AK4235" s="16">
        <v>-0.55049999999999999</v>
      </c>
      <c r="AL4235" s="16">
        <v>0.32590000000000002</v>
      </c>
      <c r="AM4235" s="16">
        <v>0.55700000000000005</v>
      </c>
      <c r="AN4235" s="16">
        <v>0.74509999999999998</v>
      </c>
      <c r="AO4235" s="16">
        <v>0.60519999999999996</v>
      </c>
      <c r="AP4235" s="16">
        <v>0.32529999999999998</v>
      </c>
      <c r="AQ4235" s="16">
        <v>3.2764000000000002</v>
      </c>
      <c r="AR4235" s="16">
        <f t="shared" si="163"/>
        <v>1</v>
      </c>
      <c r="AS4235" s="5">
        <f t="shared" si="162"/>
        <v>1.8075000000000729E-3</v>
      </c>
    </row>
    <row r="4236" spans="1:45" x14ac:dyDescent="0.25">
      <c r="A4236" s="16" t="s">
        <v>406</v>
      </c>
      <c r="B4236" s="16" t="s">
        <v>17</v>
      </c>
      <c r="C4236" s="16" t="s">
        <v>216</v>
      </c>
      <c r="D4236" s="16">
        <v>1987</v>
      </c>
      <c r="E4236" s="16" t="s">
        <v>4851</v>
      </c>
      <c r="F4236" s="16" t="s">
        <v>594</v>
      </c>
      <c r="G4236" s="10">
        <v>17663.5</v>
      </c>
      <c r="H4236" s="73">
        <v>9.7792539999999999</v>
      </c>
      <c r="I4236" s="16" t="s">
        <v>6700</v>
      </c>
      <c r="J4236" s="71">
        <v>-1.7999999999999999E-2</v>
      </c>
      <c r="K4236" s="71">
        <v>1.07</v>
      </c>
      <c r="L4236" s="16">
        <v>0.82858089999999995</v>
      </c>
      <c r="M4236" s="16">
        <v>-0.49102679999999999</v>
      </c>
      <c r="N4236" s="16">
        <v>0.47807119999999997</v>
      </c>
      <c r="O4236" s="16">
        <v>0.39282590000000001</v>
      </c>
      <c r="P4236" s="16">
        <v>0.97082780000000002</v>
      </c>
      <c r="Q4236" s="16">
        <v>0.45307560000000002</v>
      </c>
      <c r="R4236" s="16">
        <v>9.98E-2</v>
      </c>
      <c r="S4236" s="16">
        <v>2.75E-2</v>
      </c>
      <c r="T4236" s="16">
        <v>4.1999999999999997E-3</v>
      </c>
      <c r="U4236" s="16">
        <v>3.31935</v>
      </c>
      <c r="V4236" s="16">
        <v>19.888000000000002</v>
      </c>
      <c r="W4236" s="16">
        <v>9.09</v>
      </c>
      <c r="X4236" s="16">
        <v>491.94499999999999</v>
      </c>
      <c r="Y4236" s="16">
        <v>64.957899999999995</v>
      </c>
      <c r="Z4236" s="16">
        <v>0.25390000000000001</v>
      </c>
      <c r="AA4236" s="16">
        <v>-3.8451199999999998E-2</v>
      </c>
      <c r="AB4236" s="16">
        <v>0</v>
      </c>
      <c r="AC4236" s="16">
        <v>2.4</v>
      </c>
      <c r="AD4236" s="16">
        <v>13.39</v>
      </c>
      <c r="AE4236" s="16">
        <v>16.721399999999999</v>
      </c>
      <c r="AF4236" s="16">
        <v>0.38129999999999997</v>
      </c>
      <c r="AG4236" s="43">
        <v>1500000</v>
      </c>
      <c r="AH4236" s="16">
        <v>0.45490000000000003</v>
      </c>
      <c r="AI4236" s="16">
        <v>98.995400000000004</v>
      </c>
      <c r="AJ4236" s="16">
        <v>94.697800000000001</v>
      </c>
      <c r="AK4236" s="16">
        <v>-0.57230000000000003</v>
      </c>
      <c r="AL4236" s="16">
        <v>0.3261</v>
      </c>
      <c r="AM4236" s="16">
        <v>0.5554</v>
      </c>
      <c r="AN4236" s="16">
        <v>0.6885</v>
      </c>
      <c r="AO4236" s="16">
        <v>0.61019999999999996</v>
      </c>
      <c r="AP4236" s="16">
        <v>0.33189999999999997</v>
      </c>
      <c r="AQ4236" s="16">
        <v>3.2764000000000002</v>
      </c>
      <c r="AR4236" s="16">
        <f t="shared" si="163"/>
        <v>1</v>
      </c>
      <c r="AS4236" s="5">
        <f t="shared" si="162"/>
        <v>-1.5162700000000084E-2</v>
      </c>
    </row>
    <row r="4237" spans="1:45" x14ac:dyDescent="0.25">
      <c r="A4237" s="16" t="s">
        <v>406</v>
      </c>
      <c r="B4237" s="16" t="s">
        <v>17</v>
      </c>
      <c r="C4237" s="16" t="s">
        <v>216</v>
      </c>
      <c r="D4237" s="16">
        <v>1988</v>
      </c>
      <c r="E4237" s="16" t="s">
        <v>4852</v>
      </c>
      <c r="F4237" s="16" t="s">
        <v>594</v>
      </c>
      <c r="G4237" s="10">
        <v>18240.599999999999</v>
      </c>
      <c r="H4237" s="73">
        <v>9.8114030000000003</v>
      </c>
      <c r="I4237" s="16" t="s">
        <v>6700</v>
      </c>
      <c r="J4237" s="71">
        <v>4.2000000000000003E-2</v>
      </c>
      <c r="K4237" s="71">
        <v>1.115</v>
      </c>
      <c r="L4237" s="16">
        <v>0.85133380000000003</v>
      </c>
      <c r="M4237" s="16">
        <v>-0.4665918</v>
      </c>
      <c r="N4237" s="16">
        <v>0.47021740000000001</v>
      </c>
      <c r="O4237" s="16">
        <v>0.39800990000000003</v>
      </c>
      <c r="P4237" s="16">
        <v>1.00929</v>
      </c>
      <c r="Q4237" s="16">
        <v>0.44223479999999998</v>
      </c>
      <c r="R4237" s="16">
        <v>9.98E-2</v>
      </c>
      <c r="S4237" s="16">
        <v>2.7799999999999998E-2</v>
      </c>
      <c r="T4237" s="16">
        <v>6.7000000000000002E-3</v>
      </c>
      <c r="U4237" s="16">
        <v>2.7384499999999998</v>
      </c>
      <c r="V4237" s="16">
        <v>20.591999999999999</v>
      </c>
      <c r="W4237" s="16">
        <v>9.85</v>
      </c>
      <c r="X4237" s="16">
        <v>490.73599999999999</v>
      </c>
      <c r="Y4237" s="16">
        <v>64.957899999999995</v>
      </c>
      <c r="Z4237" s="16">
        <v>0.25419999999999998</v>
      </c>
      <c r="AA4237" s="16">
        <v>-5.2044300000000002E-2</v>
      </c>
      <c r="AB4237" s="16">
        <v>0</v>
      </c>
      <c r="AC4237" s="16">
        <v>2.4</v>
      </c>
      <c r="AD4237" s="16">
        <v>13.74</v>
      </c>
      <c r="AE4237" s="16">
        <v>17.838899999999999</v>
      </c>
      <c r="AF4237" s="16">
        <v>0.62029999999999996</v>
      </c>
      <c r="AG4237" s="43">
        <v>1600000</v>
      </c>
      <c r="AH4237" s="16">
        <v>0.44790000000000002</v>
      </c>
      <c r="AI4237" s="16">
        <v>99.004599999999996</v>
      </c>
      <c r="AJ4237" s="16">
        <v>94.938100000000006</v>
      </c>
      <c r="AK4237" s="16">
        <v>-0.59409999999999996</v>
      </c>
      <c r="AL4237" s="16">
        <v>0.32629999999999998</v>
      </c>
      <c r="AM4237" s="16">
        <v>0.55369999999999997</v>
      </c>
      <c r="AN4237" s="16">
        <v>0.63180000000000003</v>
      </c>
      <c r="AO4237" s="16">
        <v>0.61529999999999996</v>
      </c>
      <c r="AP4237" s="16">
        <v>0.33850000000000002</v>
      </c>
      <c r="AQ4237" s="16">
        <v>3.2764000000000002</v>
      </c>
      <c r="AR4237" s="16">
        <f t="shared" si="163"/>
        <v>1</v>
      </c>
      <c r="AS4237" s="5">
        <f t="shared" si="162"/>
        <v>2.2752900000000076E-2</v>
      </c>
    </row>
    <row r="4238" spans="1:45" x14ac:dyDescent="0.25">
      <c r="A4238" s="16" t="s">
        <v>406</v>
      </c>
      <c r="B4238" s="16" t="s">
        <v>17</v>
      </c>
      <c r="C4238" s="16" t="s">
        <v>216</v>
      </c>
      <c r="D4238" s="16">
        <v>1989</v>
      </c>
      <c r="E4238" s="16" t="s">
        <v>4853</v>
      </c>
      <c r="F4238" s="16" t="s">
        <v>594</v>
      </c>
      <c r="G4238" s="10">
        <v>17702.400000000001</v>
      </c>
      <c r="H4238" s="73">
        <v>9.7814540000000001</v>
      </c>
      <c r="I4238" s="16" t="s">
        <v>6700</v>
      </c>
      <c r="J4238" s="71">
        <v>-2.4E-2</v>
      </c>
      <c r="K4238" s="71">
        <v>1.089</v>
      </c>
      <c r="L4238" s="16">
        <v>0.92419810000000002</v>
      </c>
      <c r="M4238" s="16">
        <v>-0.42538039999999999</v>
      </c>
      <c r="N4238" s="16">
        <v>0.59658480000000003</v>
      </c>
      <c r="O4238" s="16">
        <v>0.39958779999999999</v>
      </c>
      <c r="P4238" s="16">
        <v>1.015245</v>
      </c>
      <c r="Q4238" s="16">
        <v>0.43139149999999998</v>
      </c>
      <c r="R4238" s="16">
        <v>9.98E-2</v>
      </c>
      <c r="S4238" s="16">
        <v>2.81E-2</v>
      </c>
      <c r="T4238" s="16">
        <v>1.0999999999999999E-2</v>
      </c>
      <c r="U4238" s="16">
        <v>3.3741500000000002</v>
      </c>
      <c r="V4238" s="16">
        <v>21.295999999999999</v>
      </c>
      <c r="W4238" s="16">
        <v>10.61</v>
      </c>
      <c r="X4238" s="16">
        <v>490.51299999999998</v>
      </c>
      <c r="Y4238" s="16">
        <v>64.957899999999995</v>
      </c>
      <c r="Z4238" s="16">
        <v>0.2525</v>
      </c>
      <c r="AA4238" s="16">
        <v>-6.6025899999999998E-2</v>
      </c>
      <c r="AB4238" s="16">
        <v>0</v>
      </c>
      <c r="AC4238" s="16">
        <v>2.4</v>
      </c>
      <c r="AD4238" s="16">
        <v>14.1</v>
      </c>
      <c r="AE4238" s="16">
        <v>18.235199999999999</v>
      </c>
      <c r="AF4238" s="16">
        <v>0.88349999999999995</v>
      </c>
      <c r="AG4238" s="43">
        <v>1600000</v>
      </c>
      <c r="AH4238" s="16">
        <v>0.44080000000000003</v>
      </c>
      <c r="AI4238" s="16">
        <v>99.013800000000003</v>
      </c>
      <c r="AJ4238" s="16">
        <v>95.1785</v>
      </c>
      <c r="AK4238" s="16">
        <v>-0.6159</v>
      </c>
      <c r="AL4238" s="16">
        <v>0.32650000000000001</v>
      </c>
      <c r="AM4238" s="16">
        <v>0.55200000000000005</v>
      </c>
      <c r="AN4238" s="16">
        <v>0.57520000000000004</v>
      </c>
      <c r="AO4238" s="16">
        <v>0.62029999999999996</v>
      </c>
      <c r="AP4238" s="16">
        <v>0.34510000000000002</v>
      </c>
      <c r="AQ4238" s="16">
        <v>3.2764000000000002</v>
      </c>
      <c r="AR4238" s="16">
        <f t="shared" si="163"/>
        <v>1</v>
      </c>
      <c r="AS4238" s="5">
        <f t="shared" si="162"/>
        <v>7.2864299999999993E-2</v>
      </c>
    </row>
    <row r="4239" spans="1:45" x14ac:dyDescent="0.25">
      <c r="A4239" s="16" t="s">
        <v>406</v>
      </c>
      <c r="B4239" s="16" t="s">
        <v>17</v>
      </c>
      <c r="C4239" s="16" t="s">
        <v>216</v>
      </c>
      <c r="D4239" s="16">
        <v>1990</v>
      </c>
      <c r="E4239" s="16" t="s">
        <v>4854</v>
      </c>
      <c r="F4239" s="16" t="s">
        <v>594</v>
      </c>
      <c r="G4239" s="10">
        <v>17934.7</v>
      </c>
      <c r="H4239" s="73">
        <v>9.7944949999999995</v>
      </c>
      <c r="I4239" s="16" t="s">
        <v>6700</v>
      </c>
      <c r="J4239" s="71">
        <v>4.0000000000000001E-3</v>
      </c>
      <c r="K4239" s="71">
        <v>1.0940000000000001</v>
      </c>
      <c r="L4239" s="16">
        <v>0.96102319999999997</v>
      </c>
      <c r="M4239" s="16">
        <v>-0.36483120000000002</v>
      </c>
      <c r="N4239" s="16">
        <v>0.63725019999999999</v>
      </c>
      <c r="O4239" s="16">
        <v>0.38870769999999999</v>
      </c>
      <c r="P4239" s="16">
        <v>1.0200340000000001</v>
      </c>
      <c r="Q4239" s="16">
        <v>0.42056870000000002</v>
      </c>
      <c r="R4239" s="16">
        <v>9.98E-2</v>
      </c>
      <c r="S4239" s="16">
        <v>4.8300000000000003E-2</v>
      </c>
      <c r="T4239" s="16">
        <v>9.2999999999999992E-3</v>
      </c>
      <c r="U4239" s="16">
        <v>3.2456</v>
      </c>
      <c r="V4239" s="16">
        <v>22</v>
      </c>
      <c r="W4239" s="16">
        <v>11.37</v>
      </c>
      <c r="X4239" s="16">
        <v>489.45400000000001</v>
      </c>
      <c r="Y4239" s="16">
        <v>64.957899999999995</v>
      </c>
      <c r="Z4239" s="16">
        <v>0.25940000000000002</v>
      </c>
      <c r="AA4239" s="16">
        <v>3.8819000000000002E-3</v>
      </c>
      <c r="AB4239" s="16">
        <v>0</v>
      </c>
      <c r="AC4239" s="16">
        <v>2.4</v>
      </c>
      <c r="AD4239" s="16">
        <v>12.3</v>
      </c>
      <c r="AE4239" s="16">
        <v>18.9527</v>
      </c>
      <c r="AF4239" s="16">
        <v>1.0378000000000001</v>
      </c>
      <c r="AG4239" s="43">
        <v>1600000</v>
      </c>
      <c r="AH4239" s="16">
        <v>0.40229999999999999</v>
      </c>
      <c r="AI4239" s="16">
        <v>99</v>
      </c>
      <c r="AJ4239" s="16">
        <v>94.9</v>
      </c>
      <c r="AK4239" s="16">
        <v>-0.63770000000000004</v>
      </c>
      <c r="AL4239" s="16">
        <v>0.32669999999999999</v>
      </c>
      <c r="AM4239" s="16">
        <v>0.5504</v>
      </c>
      <c r="AN4239" s="16">
        <v>0.51849999999999996</v>
      </c>
      <c r="AO4239" s="16">
        <v>0.62539999999999996</v>
      </c>
      <c r="AP4239" s="16">
        <v>0.35170000000000001</v>
      </c>
      <c r="AQ4239" s="16">
        <v>3.2764000000000002</v>
      </c>
      <c r="AR4239" s="16">
        <f t="shared" si="163"/>
        <v>1</v>
      </c>
      <c r="AS4239" s="5">
        <f t="shared" si="162"/>
        <v>3.6825099999999944E-2</v>
      </c>
    </row>
    <row r="4240" spans="1:45" x14ac:dyDescent="0.25">
      <c r="A4240" s="16" t="s">
        <v>406</v>
      </c>
      <c r="B4240" s="16" t="s">
        <v>17</v>
      </c>
      <c r="C4240" s="16" t="s">
        <v>216</v>
      </c>
      <c r="D4240" s="16">
        <v>1991</v>
      </c>
      <c r="E4240" s="16" t="s">
        <v>4855</v>
      </c>
      <c r="F4240" s="16" t="s">
        <v>594</v>
      </c>
      <c r="G4240" s="10">
        <v>19407.400000000001</v>
      </c>
      <c r="H4240" s="73">
        <v>9.8734120000000001</v>
      </c>
      <c r="I4240" s="16" t="s">
        <v>6700</v>
      </c>
      <c r="J4240" s="71">
        <v>-2E-3</v>
      </c>
      <c r="K4240" s="71">
        <v>1.0920000000000001</v>
      </c>
      <c r="L4240" s="16">
        <v>0.88305149999999999</v>
      </c>
      <c r="M4240" s="16">
        <v>-0.47603210000000001</v>
      </c>
      <c r="N4240" s="16">
        <v>0.65635480000000002</v>
      </c>
      <c r="O4240" s="16">
        <v>0.38913180000000003</v>
      </c>
      <c r="P4240" s="16">
        <v>0.94722059999999997</v>
      </c>
      <c r="Q4240" s="16">
        <v>0.4097616</v>
      </c>
      <c r="R4240" s="16">
        <v>9.98E-2</v>
      </c>
      <c r="S4240" s="16">
        <v>2.2100000000000002E-2</v>
      </c>
      <c r="T4240" s="16">
        <v>8.0000000000000002E-3</v>
      </c>
      <c r="U4240" s="16">
        <v>3.3164500000000001</v>
      </c>
      <c r="V4240" s="16">
        <v>23.154</v>
      </c>
      <c r="W4240" s="16">
        <v>11.436</v>
      </c>
      <c r="X4240" s="16">
        <v>486.76799999999997</v>
      </c>
      <c r="Y4240" s="16">
        <v>64.957899999999995</v>
      </c>
      <c r="Z4240" s="16">
        <v>0.25679999999999997</v>
      </c>
      <c r="AA4240" s="16">
        <v>-1.16531E-2</v>
      </c>
      <c r="AB4240" s="16">
        <v>0</v>
      </c>
      <c r="AC4240" s="16">
        <v>2.4</v>
      </c>
      <c r="AD4240" s="16">
        <v>12.7</v>
      </c>
      <c r="AE4240" s="16">
        <v>19.735499999999998</v>
      </c>
      <c r="AF4240" s="16">
        <v>1.4430000000000001</v>
      </c>
      <c r="AG4240" s="43">
        <v>1500000</v>
      </c>
      <c r="AH4240" s="16">
        <v>0.39460000000000001</v>
      </c>
      <c r="AI4240" s="16">
        <v>99</v>
      </c>
      <c r="AJ4240" s="16">
        <v>94.9</v>
      </c>
      <c r="AK4240" s="16">
        <v>-0.65949999999999998</v>
      </c>
      <c r="AL4240" s="16">
        <v>0.32690000000000002</v>
      </c>
      <c r="AM4240" s="16">
        <v>0.54869999999999997</v>
      </c>
      <c r="AN4240" s="16">
        <v>0.46189999999999998</v>
      </c>
      <c r="AO4240" s="16">
        <v>0.63049999999999995</v>
      </c>
      <c r="AP4240" s="16">
        <v>0.3584</v>
      </c>
      <c r="AQ4240" s="16">
        <v>3.2764000000000002</v>
      </c>
      <c r="AR4240" s="16">
        <f t="shared" si="163"/>
        <v>1</v>
      </c>
      <c r="AS4240" s="5">
        <f t="shared" si="162"/>
        <v>-7.7971699999999977E-2</v>
      </c>
    </row>
    <row r="4241" spans="1:45" x14ac:dyDescent="0.25">
      <c r="A4241" s="16" t="s">
        <v>406</v>
      </c>
      <c r="B4241" s="16" t="s">
        <v>17</v>
      </c>
      <c r="C4241" s="16" t="s">
        <v>216</v>
      </c>
      <c r="D4241" s="16">
        <v>1992</v>
      </c>
      <c r="E4241" s="16" t="s">
        <v>4856</v>
      </c>
      <c r="F4241" s="16" t="s">
        <v>594</v>
      </c>
      <c r="G4241" s="10">
        <v>20178.5</v>
      </c>
      <c r="H4241" s="73">
        <v>9.9123719999999995</v>
      </c>
      <c r="I4241" s="16" t="s">
        <v>6700</v>
      </c>
      <c r="J4241" s="71">
        <v>2.8000000000000001E-2</v>
      </c>
      <c r="K4241" s="71">
        <v>1.1220000000000001</v>
      </c>
      <c r="L4241" s="16">
        <v>0.99171109999999996</v>
      </c>
      <c r="M4241" s="16">
        <v>-0.52291460000000001</v>
      </c>
      <c r="N4241" s="16">
        <v>0.70035320000000001</v>
      </c>
      <c r="O4241" s="16">
        <v>0.3792026</v>
      </c>
      <c r="P4241" s="16">
        <v>1.201827</v>
      </c>
      <c r="Q4241" s="16">
        <v>0.3989028</v>
      </c>
      <c r="R4241" s="16">
        <v>9.98E-2</v>
      </c>
      <c r="S4241" s="16">
        <v>1.34E-2</v>
      </c>
      <c r="T4241" s="16">
        <v>6.4999999999999997E-3</v>
      </c>
      <c r="U4241" s="16">
        <v>3.4366500000000002</v>
      </c>
      <c r="V4241" s="16">
        <v>24.308</v>
      </c>
      <c r="W4241" s="16">
        <v>11.502000000000001</v>
      </c>
      <c r="X4241" s="16">
        <v>487.17099999999999</v>
      </c>
      <c r="Y4241" s="16">
        <v>64.957899999999995</v>
      </c>
      <c r="Z4241" s="16">
        <v>0.24229999999999999</v>
      </c>
      <c r="AA4241" s="16">
        <v>-6.2142099999999999E-2</v>
      </c>
      <c r="AB4241" s="16">
        <v>0</v>
      </c>
      <c r="AC4241" s="16">
        <v>2.4</v>
      </c>
      <c r="AD4241" s="16">
        <v>14</v>
      </c>
      <c r="AE4241" s="16">
        <v>21.526499999999999</v>
      </c>
      <c r="AF4241" s="16">
        <v>1.8523000000000001</v>
      </c>
      <c r="AG4241" s="43">
        <v>1900000</v>
      </c>
      <c r="AH4241" s="16">
        <v>0.41299999999999998</v>
      </c>
      <c r="AI4241" s="16">
        <v>99</v>
      </c>
      <c r="AJ4241" s="16">
        <v>94.9</v>
      </c>
      <c r="AK4241" s="16">
        <v>-0.68130000000000002</v>
      </c>
      <c r="AL4241" s="16">
        <v>0.3271</v>
      </c>
      <c r="AM4241" s="16">
        <v>0.54700000000000004</v>
      </c>
      <c r="AN4241" s="16">
        <v>0.4052</v>
      </c>
      <c r="AO4241" s="16">
        <v>0.63549999999999995</v>
      </c>
      <c r="AP4241" s="16">
        <v>0.36499999999999999</v>
      </c>
      <c r="AQ4241" s="16">
        <v>3.2764000000000002</v>
      </c>
      <c r="AR4241" s="16">
        <f t="shared" si="163"/>
        <v>1</v>
      </c>
      <c r="AS4241" s="5">
        <f t="shared" si="162"/>
        <v>0.10865959999999997</v>
      </c>
    </row>
    <row r="4242" spans="1:45" x14ac:dyDescent="0.25">
      <c r="A4242" s="16" t="s">
        <v>406</v>
      </c>
      <c r="B4242" s="16" t="s">
        <v>17</v>
      </c>
      <c r="C4242" s="16" t="s">
        <v>216</v>
      </c>
      <c r="D4242" s="16">
        <v>1993</v>
      </c>
      <c r="E4242" s="16" t="s">
        <v>4857</v>
      </c>
      <c r="F4242" s="16" t="s">
        <v>594</v>
      </c>
      <c r="G4242" s="10">
        <v>22217.9</v>
      </c>
      <c r="H4242" s="73">
        <v>10.008649999999999</v>
      </c>
      <c r="I4242" s="16" t="s">
        <v>6700</v>
      </c>
      <c r="J4242" s="71">
        <v>6.6000000000000003E-2</v>
      </c>
      <c r="K4242" s="71">
        <v>1.1990000000000001</v>
      </c>
      <c r="L4242" s="16">
        <v>1.111955</v>
      </c>
      <c r="M4242" s="16">
        <v>-0.51686359999999998</v>
      </c>
      <c r="N4242" s="16">
        <v>0.74698540000000002</v>
      </c>
      <c r="O4242" s="16">
        <v>0.41396870000000002</v>
      </c>
      <c r="P4242" s="16">
        <v>1.385192</v>
      </c>
      <c r="Q4242" s="16">
        <v>0.38807750000000002</v>
      </c>
      <c r="R4242" s="16">
        <v>9.98E-2</v>
      </c>
      <c r="S4242" s="16">
        <v>1.4999999999999999E-2</v>
      </c>
      <c r="T4242" s="16">
        <v>6.4999999999999997E-3</v>
      </c>
      <c r="U4242" s="16">
        <v>3.6778499999999998</v>
      </c>
      <c r="V4242" s="16">
        <v>25.462</v>
      </c>
      <c r="W4242" s="16">
        <v>11.568</v>
      </c>
      <c r="X4242" s="16">
        <v>485.99299999999999</v>
      </c>
      <c r="Y4242" s="16">
        <v>64.957899999999995</v>
      </c>
      <c r="Z4242" s="16">
        <v>0.25030000000000002</v>
      </c>
      <c r="AA4242" s="16">
        <v>-0.12039859999999999</v>
      </c>
      <c r="AB4242" s="16">
        <v>0</v>
      </c>
      <c r="AC4242" s="16">
        <v>2.4</v>
      </c>
      <c r="AD4242" s="16">
        <v>15.5</v>
      </c>
      <c r="AE4242" s="16">
        <v>23.212700000000002</v>
      </c>
      <c r="AF4242" s="16">
        <v>2.1204999999999998</v>
      </c>
      <c r="AG4242" s="43">
        <v>2200000</v>
      </c>
      <c r="AH4242" s="16">
        <v>0.41270000000000001</v>
      </c>
      <c r="AI4242" s="16">
        <v>99</v>
      </c>
      <c r="AJ4242" s="16">
        <v>94.9</v>
      </c>
      <c r="AK4242" s="16">
        <v>-0.70309999999999995</v>
      </c>
      <c r="AL4242" s="16">
        <v>0.32729999999999998</v>
      </c>
      <c r="AM4242" s="16">
        <v>0.54530000000000001</v>
      </c>
      <c r="AN4242" s="16">
        <v>0.34860000000000002</v>
      </c>
      <c r="AO4242" s="16">
        <v>0.64059999999999995</v>
      </c>
      <c r="AP4242" s="16">
        <v>0.37159999999999999</v>
      </c>
      <c r="AQ4242" s="16">
        <v>3.2764000000000002</v>
      </c>
      <c r="AR4242" s="16">
        <f t="shared" si="163"/>
        <v>1</v>
      </c>
      <c r="AS4242" s="5">
        <f t="shared" si="162"/>
        <v>0.12024390000000007</v>
      </c>
    </row>
    <row r="4243" spans="1:45" x14ac:dyDescent="0.25">
      <c r="A4243" s="16" t="s">
        <v>406</v>
      </c>
      <c r="B4243" s="16" t="s">
        <v>17</v>
      </c>
      <c r="C4243" s="16" t="s">
        <v>216</v>
      </c>
      <c r="D4243" s="16">
        <v>1994</v>
      </c>
      <c r="E4243" s="16" t="s">
        <v>4858</v>
      </c>
      <c r="F4243" s="16" t="s">
        <v>594</v>
      </c>
      <c r="G4243" s="10">
        <v>21623</v>
      </c>
      <c r="H4243" s="73">
        <v>9.9815140000000007</v>
      </c>
      <c r="I4243" s="16" t="s">
        <v>6700</v>
      </c>
      <c r="J4243" s="71">
        <v>-6.7000000000000004E-2</v>
      </c>
      <c r="K4243" s="71">
        <v>1.1220000000000001</v>
      </c>
      <c r="L4243" s="16">
        <v>1.135848</v>
      </c>
      <c r="M4243" s="16">
        <v>-0.53389450000000005</v>
      </c>
      <c r="N4243" s="16">
        <v>0.81248050000000005</v>
      </c>
      <c r="O4243" s="16">
        <v>0.46737489999999998</v>
      </c>
      <c r="P4243" s="16">
        <v>1.3466750000000001</v>
      </c>
      <c r="Q4243" s="16">
        <v>0.3772548</v>
      </c>
      <c r="R4243" s="16">
        <v>9.98E-2</v>
      </c>
      <c r="S4243" s="16">
        <v>6.7999999999999996E-3</v>
      </c>
      <c r="T4243" s="16">
        <v>8.0000000000000002E-3</v>
      </c>
      <c r="U4243" s="16">
        <v>3.9841000000000002</v>
      </c>
      <c r="V4243" s="16">
        <v>26.616</v>
      </c>
      <c r="W4243" s="16">
        <v>11.634</v>
      </c>
      <c r="X4243" s="16">
        <v>486.69900000000001</v>
      </c>
      <c r="Y4243" s="16">
        <v>64.957899999999995</v>
      </c>
      <c r="Z4243" s="16">
        <v>0.27110000000000001</v>
      </c>
      <c r="AA4243" s="16">
        <v>-0.16312009999999999</v>
      </c>
      <c r="AB4243" s="16">
        <v>0</v>
      </c>
      <c r="AC4243" s="16">
        <v>2.4</v>
      </c>
      <c r="AD4243" s="16">
        <v>16.600000000000001</v>
      </c>
      <c r="AE4243" s="16">
        <v>24.7379</v>
      </c>
      <c r="AF4243" s="16">
        <v>3.2077</v>
      </c>
      <c r="AG4243" s="43">
        <v>2100000</v>
      </c>
      <c r="AH4243" s="16">
        <v>0.40570000000000001</v>
      </c>
      <c r="AI4243" s="16">
        <v>99</v>
      </c>
      <c r="AJ4243" s="16">
        <v>95.4</v>
      </c>
      <c r="AK4243" s="16">
        <v>-0.72489999999999999</v>
      </c>
      <c r="AL4243" s="16">
        <v>0.32750000000000001</v>
      </c>
      <c r="AM4243" s="16">
        <v>0.54369999999999996</v>
      </c>
      <c r="AN4243" s="16">
        <v>0.29189999999999999</v>
      </c>
      <c r="AO4243" s="16">
        <v>0.64570000000000005</v>
      </c>
      <c r="AP4243" s="16">
        <v>0.37819999999999998</v>
      </c>
      <c r="AQ4243" s="16">
        <v>3.2764000000000002</v>
      </c>
      <c r="AR4243" s="16">
        <f t="shared" si="163"/>
        <v>1</v>
      </c>
      <c r="AS4243" s="5">
        <f t="shared" si="162"/>
        <v>2.3892999999999942E-2</v>
      </c>
    </row>
    <row r="4244" spans="1:45" x14ac:dyDescent="0.25">
      <c r="A4244" s="16" t="s">
        <v>406</v>
      </c>
      <c r="B4244" s="16" t="s">
        <v>17</v>
      </c>
      <c r="C4244" s="16" t="s">
        <v>216</v>
      </c>
      <c r="D4244" s="16">
        <v>1995</v>
      </c>
      <c r="E4244" s="16" t="s">
        <v>4859</v>
      </c>
      <c r="F4244" s="16" t="s">
        <v>594</v>
      </c>
      <c r="G4244" s="10">
        <v>21910.2</v>
      </c>
      <c r="H4244" s="73">
        <v>9.9947090000000003</v>
      </c>
      <c r="I4244" s="16" t="s">
        <v>6700</v>
      </c>
      <c r="J4244" s="71">
        <v>-1.0999999999999999E-2</v>
      </c>
      <c r="K4244" s="71">
        <v>1.109</v>
      </c>
      <c r="L4244" s="16">
        <v>1.1486289999999999</v>
      </c>
      <c r="M4244" s="16">
        <v>-0.48485230000000001</v>
      </c>
      <c r="N4244" s="16">
        <v>0.80710870000000001</v>
      </c>
      <c r="O4244" s="16">
        <v>0.45863979999999999</v>
      </c>
      <c r="P4244" s="16">
        <v>1.352357</v>
      </c>
      <c r="Q4244" s="16">
        <v>0.3664114</v>
      </c>
      <c r="R4244" s="16">
        <v>9.98E-2</v>
      </c>
      <c r="S4244" s="16">
        <v>2.1000000000000001E-2</v>
      </c>
      <c r="T4244" s="16">
        <v>7.4999999999999997E-3</v>
      </c>
      <c r="U4244" s="16">
        <v>3.5325000000000002</v>
      </c>
      <c r="V4244" s="16">
        <v>27.77</v>
      </c>
      <c r="W4244" s="16">
        <v>11.7</v>
      </c>
      <c r="X4244" s="16">
        <v>488.78899999999999</v>
      </c>
      <c r="Y4244" s="16">
        <v>64.957899999999995</v>
      </c>
      <c r="Z4244" s="16">
        <v>0.26889999999999997</v>
      </c>
      <c r="AA4244" s="16">
        <v>-0.14952689999999999</v>
      </c>
      <c r="AB4244" s="16">
        <v>0</v>
      </c>
      <c r="AC4244" s="16">
        <v>2.4</v>
      </c>
      <c r="AD4244" s="16">
        <v>16.25</v>
      </c>
      <c r="AE4244" s="16">
        <v>24.985399999999998</v>
      </c>
      <c r="AF4244" s="16">
        <v>4.8959999999999999</v>
      </c>
      <c r="AG4244" s="43">
        <v>2100000</v>
      </c>
      <c r="AH4244" s="16">
        <v>0.39860000000000001</v>
      </c>
      <c r="AI4244" s="16">
        <v>99.1</v>
      </c>
      <c r="AJ4244" s="16">
        <v>96</v>
      </c>
      <c r="AK4244" s="16">
        <v>-0.74670000000000003</v>
      </c>
      <c r="AL4244" s="16">
        <v>0.32769999999999999</v>
      </c>
      <c r="AM4244" s="16">
        <v>0.54200000000000004</v>
      </c>
      <c r="AN4244" s="16">
        <v>0.23530000000000001</v>
      </c>
      <c r="AO4244" s="16">
        <v>0.65069999999999995</v>
      </c>
      <c r="AP4244" s="16">
        <v>0.38479999999999998</v>
      </c>
      <c r="AQ4244" s="16">
        <v>3.2764000000000002</v>
      </c>
      <c r="AR4244" s="16">
        <f t="shared" si="163"/>
        <v>1</v>
      </c>
      <c r="AS4244" s="5">
        <f t="shared" si="162"/>
        <v>1.2780999999999931E-2</v>
      </c>
    </row>
    <row r="4245" spans="1:45" x14ac:dyDescent="0.25">
      <c r="A4245" s="16" t="s">
        <v>406</v>
      </c>
      <c r="B4245" s="16" t="s">
        <v>17</v>
      </c>
      <c r="C4245" s="16" t="s">
        <v>216</v>
      </c>
      <c r="D4245" s="16">
        <v>1996</v>
      </c>
      <c r="E4245" s="16" t="s">
        <v>4860</v>
      </c>
      <c r="F4245" s="16" t="s">
        <v>594</v>
      </c>
      <c r="G4245" s="10">
        <v>22220.7</v>
      </c>
      <c r="H4245" s="73">
        <v>10.00878</v>
      </c>
      <c r="I4245" s="16" t="s">
        <v>6700</v>
      </c>
      <c r="J4245" s="71">
        <v>-2E-3</v>
      </c>
      <c r="K4245" s="71">
        <v>1.107</v>
      </c>
      <c r="L4245" s="16">
        <v>1.003449</v>
      </c>
      <c r="M4245" s="16">
        <v>-0.70479499999999995</v>
      </c>
      <c r="N4245" s="16">
        <v>0.82916900000000004</v>
      </c>
      <c r="O4245" s="16">
        <v>0.47784149999999997</v>
      </c>
      <c r="P4245" s="16">
        <v>1.384153</v>
      </c>
      <c r="Q4245" s="16">
        <v>0.17149030000000001</v>
      </c>
      <c r="R4245" s="16">
        <v>9.98E-2</v>
      </c>
      <c r="S4245" s="16">
        <v>-3.4200000000000001E-2</v>
      </c>
      <c r="T4245" s="16">
        <v>6.3E-3</v>
      </c>
      <c r="U4245" s="16">
        <v>3.5215999999999998</v>
      </c>
      <c r="V4245" s="16">
        <v>28.448</v>
      </c>
      <c r="W4245" s="16">
        <v>11.896000000000001</v>
      </c>
      <c r="X4245" s="16">
        <v>488.29</v>
      </c>
      <c r="Y4245" s="16">
        <v>64.957899999999995</v>
      </c>
      <c r="Z4245" s="16">
        <v>0.2767</v>
      </c>
      <c r="AA4245" s="16">
        <v>-0.16312009999999999</v>
      </c>
      <c r="AB4245" s="16">
        <v>0</v>
      </c>
      <c r="AC4245" s="16">
        <v>2.4</v>
      </c>
      <c r="AD4245" s="16">
        <v>16.600000000000001</v>
      </c>
      <c r="AE4245" s="16">
        <v>24.908000000000001</v>
      </c>
      <c r="AF4245" s="16">
        <v>6.9139999999999997</v>
      </c>
      <c r="AG4245" s="43">
        <v>2100000</v>
      </c>
      <c r="AH4245" s="16">
        <v>0.39389999999999997</v>
      </c>
      <c r="AI4245" s="16">
        <v>99.1</v>
      </c>
      <c r="AJ4245" s="16">
        <v>96.6</v>
      </c>
      <c r="AK4245" s="16">
        <v>-0.74280000000000002</v>
      </c>
      <c r="AL4245" s="16">
        <v>0.16650000000000001</v>
      </c>
      <c r="AM4245" s="16">
        <v>0.63149999999999995</v>
      </c>
      <c r="AN4245" s="16">
        <v>-0.41189999999999999</v>
      </c>
      <c r="AO4245" s="16">
        <v>0.5302</v>
      </c>
      <c r="AP4245" s="16">
        <v>4.3499999999999997E-2</v>
      </c>
      <c r="AQ4245" s="16">
        <v>3.2764000000000002</v>
      </c>
      <c r="AR4245" s="16">
        <f t="shared" si="163"/>
        <v>1</v>
      </c>
      <c r="AS4245" s="5">
        <f t="shared" si="162"/>
        <v>-0.14517999999999986</v>
      </c>
    </row>
    <row r="4246" spans="1:45" x14ac:dyDescent="0.25">
      <c r="A4246" s="16" t="s">
        <v>406</v>
      </c>
      <c r="B4246" s="16" t="s">
        <v>17</v>
      </c>
      <c r="C4246" s="16" t="s">
        <v>216</v>
      </c>
      <c r="D4246" s="16">
        <v>1997</v>
      </c>
      <c r="E4246" s="16" t="s">
        <v>4861</v>
      </c>
      <c r="F4246" s="16" t="s">
        <v>594</v>
      </c>
      <c r="G4246" s="10">
        <v>22281.8</v>
      </c>
      <c r="H4246" s="73">
        <v>10.01153</v>
      </c>
      <c r="I4246" s="16" t="s">
        <v>6700</v>
      </c>
      <c r="J4246" s="71">
        <v>-1.6E-2</v>
      </c>
      <c r="K4246" s="71">
        <v>1.0900000000000001</v>
      </c>
      <c r="L4246" s="16">
        <v>0.96725249999999996</v>
      </c>
      <c r="M4246" s="16">
        <v>-0.79326359999999996</v>
      </c>
      <c r="N4246" s="16">
        <v>0.69197770000000003</v>
      </c>
      <c r="O4246" s="16">
        <v>0.57995419999999998</v>
      </c>
      <c r="P4246" s="16">
        <v>1.4093800000000001</v>
      </c>
      <c r="Q4246" s="16">
        <v>0.18089040000000001</v>
      </c>
      <c r="R4246" s="16">
        <v>9.98E-2</v>
      </c>
      <c r="S4246" s="16">
        <v>-5.7099999999999998E-2</v>
      </c>
      <c r="T4246" s="16">
        <v>6.1000000000000004E-3</v>
      </c>
      <c r="U4246" s="16">
        <v>1.9699</v>
      </c>
      <c r="V4246" s="16">
        <v>29.126000000000001</v>
      </c>
      <c r="W4246" s="16">
        <v>12.092000000000001</v>
      </c>
      <c r="X4246" s="16">
        <v>488.22699999999998</v>
      </c>
      <c r="Y4246" s="16">
        <v>64.957899999999995</v>
      </c>
      <c r="Z4246" s="16">
        <v>0.32779999999999998</v>
      </c>
      <c r="AA4246" s="16">
        <v>-0.1825389</v>
      </c>
      <c r="AB4246" s="16">
        <v>0</v>
      </c>
      <c r="AC4246" s="16">
        <v>2.4</v>
      </c>
      <c r="AD4246" s="16">
        <v>17.100000000000001</v>
      </c>
      <c r="AE4246" s="16">
        <v>25.494299999999999</v>
      </c>
      <c r="AF4246" s="16">
        <v>9.7995999999999999</v>
      </c>
      <c r="AG4246" s="43">
        <v>2100000</v>
      </c>
      <c r="AH4246" s="16">
        <v>0.39710000000000001</v>
      </c>
      <c r="AI4246" s="16">
        <v>99.1</v>
      </c>
      <c r="AJ4246" s="16">
        <v>97.1</v>
      </c>
      <c r="AK4246" s="16">
        <v>-0.92710000000000004</v>
      </c>
      <c r="AL4246" s="16">
        <v>0.13339999999999999</v>
      </c>
      <c r="AM4246" s="16">
        <v>0.59409999999999996</v>
      </c>
      <c r="AN4246" s="16">
        <v>-0.3382</v>
      </c>
      <c r="AO4246" s="16">
        <v>0.59409999999999996</v>
      </c>
      <c r="AP4246" s="16">
        <v>0.21740000000000001</v>
      </c>
      <c r="AQ4246" s="16">
        <v>3.2764000000000002</v>
      </c>
      <c r="AR4246" s="16">
        <f t="shared" si="163"/>
        <v>1</v>
      </c>
      <c r="AS4246" s="5">
        <f t="shared" si="162"/>
        <v>-3.6196500000000076E-2</v>
      </c>
    </row>
    <row r="4247" spans="1:45" x14ac:dyDescent="0.25">
      <c r="A4247" s="16" t="s">
        <v>406</v>
      </c>
      <c r="B4247" s="16" t="s">
        <v>17</v>
      </c>
      <c r="C4247" s="16" t="s">
        <v>216</v>
      </c>
      <c r="D4247" s="16">
        <v>1998</v>
      </c>
      <c r="E4247" s="16" t="s">
        <v>4862</v>
      </c>
      <c r="F4247" s="16" t="s">
        <v>594</v>
      </c>
      <c r="G4247" s="10">
        <v>22634.9</v>
      </c>
      <c r="H4247" s="73">
        <v>10.02725</v>
      </c>
      <c r="I4247" s="16" t="s">
        <v>6700</v>
      </c>
      <c r="J4247" s="71">
        <v>1.2E-2</v>
      </c>
      <c r="K4247" s="71">
        <v>1.103</v>
      </c>
      <c r="L4247" s="16">
        <v>1.260205</v>
      </c>
      <c r="M4247" s="16">
        <v>-0.45765149999999999</v>
      </c>
      <c r="N4247" s="16">
        <v>0.90614360000000005</v>
      </c>
      <c r="O4247" s="16">
        <v>0.62790409999999997</v>
      </c>
      <c r="P4247" s="16">
        <v>1.4658929999999999</v>
      </c>
      <c r="Q4247" s="16">
        <v>0.1902906</v>
      </c>
      <c r="R4247" s="16">
        <v>9.98E-2</v>
      </c>
      <c r="S4247" s="16">
        <v>3.4599999999999999E-2</v>
      </c>
      <c r="T4247" s="16">
        <v>4.8999999999999998E-3</v>
      </c>
      <c r="U4247" s="16">
        <v>3.7696499999999999</v>
      </c>
      <c r="V4247" s="16">
        <v>29.803999999999998</v>
      </c>
      <c r="W4247" s="16">
        <v>12.288</v>
      </c>
      <c r="X4247" s="16">
        <v>487.995</v>
      </c>
      <c r="Y4247" s="16">
        <v>64.957899999999995</v>
      </c>
      <c r="Z4247" s="16">
        <v>0.35189999999999999</v>
      </c>
      <c r="AA4247" s="16">
        <v>-0.19108320000000001</v>
      </c>
      <c r="AB4247" s="16">
        <v>0</v>
      </c>
      <c r="AC4247" s="16">
        <v>2.4</v>
      </c>
      <c r="AD4247" s="16">
        <v>17.32</v>
      </c>
      <c r="AE4247" s="16">
        <v>25.523800000000001</v>
      </c>
      <c r="AF4247" s="16">
        <v>14.908099999999999</v>
      </c>
      <c r="AG4247" s="43">
        <v>2200000</v>
      </c>
      <c r="AH4247" s="16">
        <v>0.39369999999999999</v>
      </c>
      <c r="AI4247" s="16">
        <v>99.1</v>
      </c>
      <c r="AJ4247" s="16">
        <v>97.7</v>
      </c>
      <c r="AK4247" s="16">
        <v>-1.1113999999999999</v>
      </c>
      <c r="AL4247" s="16">
        <v>0.1003</v>
      </c>
      <c r="AM4247" s="16">
        <v>0.55659999999999998</v>
      </c>
      <c r="AN4247" s="16">
        <v>-0.26450000000000001</v>
      </c>
      <c r="AO4247" s="16">
        <v>0.65800000000000003</v>
      </c>
      <c r="AP4247" s="16">
        <v>0.39140000000000003</v>
      </c>
      <c r="AQ4247" s="16">
        <v>3.2764000000000002</v>
      </c>
      <c r="AR4247" s="16">
        <f t="shared" si="163"/>
        <v>1</v>
      </c>
      <c r="AS4247" s="5">
        <f t="shared" si="162"/>
        <v>0.29295250000000006</v>
      </c>
    </row>
    <row r="4248" spans="1:45" x14ac:dyDescent="0.25">
      <c r="A4248" s="16" t="s">
        <v>406</v>
      </c>
      <c r="B4248" s="16" t="s">
        <v>17</v>
      </c>
      <c r="C4248" s="16" t="s">
        <v>216</v>
      </c>
      <c r="D4248" s="16">
        <v>1999</v>
      </c>
      <c r="E4248" s="16" t="s">
        <v>4863</v>
      </c>
      <c r="F4248" s="16" t="s">
        <v>594</v>
      </c>
      <c r="G4248" s="10">
        <v>22761</v>
      </c>
      <c r="H4248" s="73">
        <v>10.0328</v>
      </c>
      <c r="I4248" s="16" t="s">
        <v>6700</v>
      </c>
      <c r="J4248" s="71">
        <v>2.9000000000000001E-2</v>
      </c>
      <c r="K4248" s="71">
        <v>1.135</v>
      </c>
      <c r="L4248" s="16">
        <v>1.3564639999999999</v>
      </c>
      <c r="M4248" s="16">
        <v>-0.3391576</v>
      </c>
      <c r="N4248" s="16">
        <v>0.96510819999999997</v>
      </c>
      <c r="O4248" s="16">
        <v>0.63954259999999996</v>
      </c>
      <c r="P4248" s="16">
        <v>1.454361</v>
      </c>
      <c r="Q4248" s="16">
        <v>0.23408370000000001</v>
      </c>
      <c r="R4248" s="16">
        <v>9.98E-2</v>
      </c>
      <c r="S4248" s="16">
        <v>6.4699999999999994E-2</v>
      </c>
      <c r="T4248" s="16">
        <v>5.4000000000000003E-3</v>
      </c>
      <c r="U4248" s="16">
        <v>4.0321999999999996</v>
      </c>
      <c r="V4248" s="16">
        <v>30.481999999999999</v>
      </c>
      <c r="W4248" s="16">
        <v>12.484</v>
      </c>
      <c r="X4248" s="16">
        <v>488.77300000000002</v>
      </c>
      <c r="Y4248" s="16">
        <v>64.957899999999995</v>
      </c>
      <c r="Z4248" s="16">
        <v>0.34060000000000001</v>
      </c>
      <c r="AA4248" s="16">
        <v>-0.28740060000000001</v>
      </c>
      <c r="AB4248" s="16">
        <v>0</v>
      </c>
      <c r="AC4248" s="16">
        <v>2.4</v>
      </c>
      <c r="AD4248" s="16">
        <v>19.8</v>
      </c>
      <c r="AE4248" s="16">
        <v>25.802099999999999</v>
      </c>
      <c r="AF4248" s="16">
        <v>20.8247</v>
      </c>
      <c r="AG4248" s="43">
        <v>2100000</v>
      </c>
      <c r="AH4248" s="16">
        <v>0.38940000000000002</v>
      </c>
      <c r="AI4248" s="16">
        <v>99.1</v>
      </c>
      <c r="AJ4248" s="16">
        <v>98.3</v>
      </c>
      <c r="AK4248" s="16">
        <v>-1.1071</v>
      </c>
      <c r="AL4248" s="16">
        <v>0.23699999999999999</v>
      </c>
      <c r="AM4248" s="16">
        <v>0.55369999999999997</v>
      </c>
      <c r="AN4248" s="16">
        <v>-0.1406</v>
      </c>
      <c r="AO4248" s="16">
        <v>0.67520000000000002</v>
      </c>
      <c r="AP4248" s="16">
        <v>0.37959999999999999</v>
      </c>
      <c r="AQ4248" s="16">
        <v>3.2764000000000002</v>
      </c>
      <c r="AR4248" s="16">
        <f t="shared" si="163"/>
        <v>1</v>
      </c>
      <c r="AS4248" s="5">
        <f t="shared" si="162"/>
        <v>9.6258999999999872E-2</v>
      </c>
    </row>
    <row r="4249" spans="1:45" x14ac:dyDescent="0.25">
      <c r="A4249" s="16" t="s">
        <v>406</v>
      </c>
      <c r="B4249" s="16" t="s">
        <v>17</v>
      </c>
      <c r="C4249" s="16" t="s">
        <v>216</v>
      </c>
      <c r="D4249" s="16">
        <v>2000</v>
      </c>
      <c r="E4249" s="16" t="s">
        <v>4864</v>
      </c>
      <c r="F4249" s="16" t="s">
        <v>594</v>
      </c>
      <c r="G4249" s="10">
        <v>22955.1</v>
      </c>
      <c r="H4249" s="73">
        <v>10.0413</v>
      </c>
      <c r="I4249" s="16">
        <v>664614</v>
      </c>
      <c r="J4249" s="71">
        <v>2.5999999999999999E-2</v>
      </c>
      <c r="K4249" s="71">
        <v>1.165</v>
      </c>
      <c r="L4249" s="16">
        <v>1.414825</v>
      </c>
      <c r="M4249" s="16">
        <v>-0.19014880000000001</v>
      </c>
      <c r="N4249" s="16">
        <v>0.94776170000000004</v>
      </c>
      <c r="O4249" s="16">
        <v>0.58891669999999996</v>
      </c>
      <c r="P4249" s="16">
        <v>1.4678640000000001</v>
      </c>
      <c r="Q4249" s="16">
        <v>0.27786149999999998</v>
      </c>
      <c r="R4249" s="16">
        <v>9.98E-2</v>
      </c>
      <c r="S4249" s="16">
        <v>9.0300000000000005E-2</v>
      </c>
      <c r="T4249" s="16">
        <v>1.0999999999999999E-2</v>
      </c>
      <c r="U4249" s="16">
        <v>3.5714000000000001</v>
      </c>
      <c r="V4249" s="16">
        <v>31.16</v>
      </c>
      <c r="W4249" s="16">
        <v>12.68</v>
      </c>
      <c r="X4249" s="16">
        <v>489.51400000000001</v>
      </c>
      <c r="Y4249" s="16">
        <v>64.957899999999995</v>
      </c>
      <c r="Z4249" s="16">
        <v>0.31209999999999999</v>
      </c>
      <c r="AA4249" s="16">
        <v>-0.29516819999999999</v>
      </c>
      <c r="AB4249" s="16">
        <v>0</v>
      </c>
      <c r="AC4249" s="16">
        <v>2.4</v>
      </c>
      <c r="AD4249" s="16">
        <v>20</v>
      </c>
      <c r="AE4249" s="16">
        <v>25.586099999999998</v>
      </c>
      <c r="AF4249" s="16">
        <v>30.7864</v>
      </c>
      <c r="AG4249" s="43">
        <v>2100000</v>
      </c>
      <c r="AH4249" s="16">
        <v>0.38140000000000002</v>
      </c>
      <c r="AI4249" s="16">
        <v>99.1</v>
      </c>
      <c r="AJ4249" s="16">
        <v>98.9</v>
      </c>
      <c r="AK4249" s="16">
        <v>-1.1028</v>
      </c>
      <c r="AL4249" s="16">
        <v>0.37369999999999998</v>
      </c>
      <c r="AM4249" s="16">
        <v>0.55079999999999996</v>
      </c>
      <c r="AN4249" s="16">
        <v>-1.6799999999999999E-2</v>
      </c>
      <c r="AO4249" s="16">
        <v>0.69230000000000003</v>
      </c>
      <c r="AP4249" s="16">
        <v>0.3679</v>
      </c>
      <c r="AQ4249" s="16">
        <v>3.2764000000000002</v>
      </c>
      <c r="AR4249" s="16">
        <f t="shared" si="163"/>
        <v>1</v>
      </c>
      <c r="AS4249" s="5">
        <f t="shared" si="162"/>
        <v>5.8361000000000107E-2</v>
      </c>
    </row>
    <row r="4250" spans="1:45" x14ac:dyDescent="0.25">
      <c r="A4250" s="16" t="s">
        <v>406</v>
      </c>
      <c r="B4250" s="16" t="s">
        <v>17</v>
      </c>
      <c r="C4250" s="16" t="s">
        <v>216</v>
      </c>
      <c r="D4250" s="16">
        <v>2001</v>
      </c>
      <c r="E4250" s="16" t="s">
        <v>4865</v>
      </c>
      <c r="F4250" s="16" t="s">
        <v>594</v>
      </c>
      <c r="G4250" s="10">
        <v>22416.1</v>
      </c>
      <c r="H4250" s="73">
        <v>10.017530000000001</v>
      </c>
      <c r="I4250" s="16">
        <v>697549</v>
      </c>
      <c r="J4250" s="71">
        <v>-3.0000000000000001E-3</v>
      </c>
      <c r="K4250" s="71">
        <v>1.161</v>
      </c>
      <c r="L4250" s="16">
        <v>1.467058</v>
      </c>
      <c r="M4250" s="16">
        <v>-0.2181883</v>
      </c>
      <c r="N4250" s="16">
        <v>0.90823960000000004</v>
      </c>
      <c r="O4250" s="16">
        <v>0.60721000000000003</v>
      </c>
      <c r="P4250" s="16">
        <v>1.506896</v>
      </c>
      <c r="Q4250" s="16">
        <v>0.40681709999999999</v>
      </c>
      <c r="R4250" s="16">
        <v>9.98E-2</v>
      </c>
      <c r="S4250" s="16">
        <v>8.1900000000000001E-2</v>
      </c>
      <c r="T4250" s="16">
        <v>1.14E-2</v>
      </c>
      <c r="U4250" s="16">
        <v>3.4392499999999999</v>
      </c>
      <c r="V4250" s="16">
        <v>31.172000000000001</v>
      </c>
      <c r="W4250" s="16">
        <v>12.188000000000001</v>
      </c>
      <c r="X4250" s="16">
        <v>490.10500000000002</v>
      </c>
      <c r="Y4250" s="16">
        <v>64.957899999999995</v>
      </c>
      <c r="Z4250" s="16">
        <v>0.31269999999999998</v>
      </c>
      <c r="AA4250" s="16">
        <v>-0.34565709999999999</v>
      </c>
      <c r="AB4250" s="16">
        <v>0</v>
      </c>
      <c r="AC4250" s="16">
        <v>2.4</v>
      </c>
      <c r="AD4250" s="16">
        <v>21.3</v>
      </c>
      <c r="AE4250" s="16">
        <v>24.8809</v>
      </c>
      <c r="AF4250" s="16">
        <v>42.8748</v>
      </c>
      <c r="AG4250" s="43">
        <v>2100000</v>
      </c>
      <c r="AH4250" s="16">
        <v>0.36430000000000001</v>
      </c>
      <c r="AI4250" s="16">
        <v>99.2</v>
      </c>
      <c r="AJ4250" s="16">
        <v>99.4</v>
      </c>
      <c r="AK4250" s="16">
        <v>-0.86260000000000003</v>
      </c>
      <c r="AL4250" s="16">
        <v>0.57120000000000004</v>
      </c>
      <c r="AM4250" s="16">
        <v>0.54259999999999997</v>
      </c>
      <c r="AN4250" s="16">
        <v>8.7300000000000003E-2</v>
      </c>
      <c r="AO4250" s="16">
        <v>0.77959999999999996</v>
      </c>
      <c r="AP4250" s="16">
        <v>0.49</v>
      </c>
      <c r="AQ4250" s="16">
        <v>3.2764000000000002</v>
      </c>
      <c r="AR4250" s="16">
        <f t="shared" si="163"/>
        <v>1</v>
      </c>
      <c r="AS4250" s="5">
        <f t="shared" si="162"/>
        <v>5.2232999999999974E-2</v>
      </c>
    </row>
    <row r="4251" spans="1:45" x14ac:dyDescent="0.25">
      <c r="A4251" s="16" t="s">
        <v>406</v>
      </c>
      <c r="B4251" s="16" t="s">
        <v>17</v>
      </c>
      <c r="C4251" s="16" t="s">
        <v>216</v>
      </c>
      <c r="D4251" s="16">
        <v>2002</v>
      </c>
      <c r="E4251" s="16" t="s">
        <v>4866</v>
      </c>
      <c r="F4251" s="16" t="s">
        <v>594</v>
      </c>
      <c r="G4251" s="10">
        <v>22038.3</v>
      </c>
      <c r="H4251" s="73">
        <v>10.000540000000001</v>
      </c>
      <c r="I4251" s="16">
        <v>735148</v>
      </c>
      <c r="J4251" s="71">
        <v>-2E-3</v>
      </c>
      <c r="K4251" s="71">
        <v>1.1599999999999999</v>
      </c>
      <c r="L4251" s="16">
        <v>1.4767520000000001</v>
      </c>
      <c r="M4251" s="16">
        <v>-0.34000710000000001</v>
      </c>
      <c r="N4251" s="16">
        <v>0.9217052</v>
      </c>
      <c r="O4251" s="16">
        <v>0.57907370000000002</v>
      </c>
      <c r="P4251" s="16">
        <v>1.5372729999999999</v>
      </c>
      <c r="Q4251" s="16">
        <v>0.53577280000000005</v>
      </c>
      <c r="R4251" s="16">
        <v>9.98E-2</v>
      </c>
      <c r="S4251" s="16">
        <v>5.9299999999999999E-2</v>
      </c>
      <c r="T4251" s="16">
        <v>7.4999999999999997E-3</v>
      </c>
      <c r="U4251" s="16">
        <v>3.8079000000000001</v>
      </c>
      <c r="V4251" s="16">
        <v>31.184000000000001</v>
      </c>
      <c r="W4251" s="16">
        <v>11.696</v>
      </c>
      <c r="X4251" s="16">
        <v>490.74700000000001</v>
      </c>
      <c r="Y4251" s="16">
        <v>64.957899999999995</v>
      </c>
      <c r="Z4251" s="16">
        <v>0.30330000000000001</v>
      </c>
      <c r="AA4251" s="16">
        <v>-0.31458700000000001</v>
      </c>
      <c r="AB4251" s="16">
        <v>0</v>
      </c>
      <c r="AC4251" s="16">
        <v>2.4</v>
      </c>
      <c r="AD4251" s="16">
        <v>20.5</v>
      </c>
      <c r="AE4251" s="16">
        <v>23.950299999999999</v>
      </c>
      <c r="AF4251" s="16">
        <v>53.101500000000001</v>
      </c>
      <c r="AG4251" s="43">
        <v>2100000</v>
      </c>
      <c r="AH4251" s="16">
        <v>0.37619999999999998</v>
      </c>
      <c r="AI4251" s="16">
        <v>99.2</v>
      </c>
      <c r="AJ4251" s="16">
        <v>100</v>
      </c>
      <c r="AK4251" s="16">
        <v>-0.62239999999999995</v>
      </c>
      <c r="AL4251" s="16">
        <v>0.76870000000000005</v>
      </c>
      <c r="AM4251" s="16">
        <v>0.53439999999999999</v>
      </c>
      <c r="AN4251" s="16">
        <v>0.19139999999999999</v>
      </c>
      <c r="AO4251" s="16">
        <v>0.86680000000000001</v>
      </c>
      <c r="AP4251" s="16">
        <v>0.61219999999999997</v>
      </c>
      <c r="AQ4251" s="16">
        <v>3.2764000000000002</v>
      </c>
      <c r="AR4251" s="16">
        <f t="shared" si="163"/>
        <v>1</v>
      </c>
      <c r="AS4251" s="5">
        <f t="shared" si="162"/>
        <v>9.6940000000000914E-3</v>
      </c>
    </row>
    <row r="4252" spans="1:45" x14ac:dyDescent="0.25">
      <c r="A4252" s="16" t="s">
        <v>406</v>
      </c>
      <c r="B4252" s="16" t="s">
        <v>17</v>
      </c>
      <c r="C4252" s="16" t="s">
        <v>216</v>
      </c>
      <c r="D4252" s="16">
        <v>2003</v>
      </c>
      <c r="E4252" s="16" t="s">
        <v>4867</v>
      </c>
      <c r="F4252" s="16" t="s">
        <v>594</v>
      </c>
      <c r="G4252" s="10">
        <v>22058.799999999999</v>
      </c>
      <c r="H4252" s="73">
        <v>10.00146</v>
      </c>
      <c r="I4252" s="16">
        <v>778711</v>
      </c>
      <c r="J4252" s="71">
        <v>0.02</v>
      </c>
      <c r="K4252" s="71">
        <v>1.1830000000000001</v>
      </c>
      <c r="L4252" s="16">
        <v>1.3995040000000001</v>
      </c>
      <c r="M4252" s="16">
        <v>-0.34657979999999999</v>
      </c>
      <c r="N4252" s="16">
        <v>0.86653670000000005</v>
      </c>
      <c r="O4252" s="16">
        <v>0.56057020000000002</v>
      </c>
      <c r="P4252" s="16">
        <v>1.52481</v>
      </c>
      <c r="Q4252" s="16">
        <v>0.45294489999999998</v>
      </c>
      <c r="R4252" s="16">
        <v>9.98E-2</v>
      </c>
      <c r="S4252" s="16">
        <v>3.7600000000000001E-2</v>
      </c>
      <c r="T4252" s="16">
        <v>1.5599999999999999E-2</v>
      </c>
      <c r="U4252" s="16">
        <v>3.5177499999999999</v>
      </c>
      <c r="V4252" s="16">
        <v>31.196000000000002</v>
      </c>
      <c r="W4252" s="16">
        <v>11.204000000000001</v>
      </c>
      <c r="X4252" s="16">
        <v>491.49</v>
      </c>
      <c r="Y4252" s="16">
        <v>64.957899999999995</v>
      </c>
      <c r="Z4252" s="16">
        <v>0.29339999999999999</v>
      </c>
      <c r="AA4252" s="16">
        <v>-0.31458700000000001</v>
      </c>
      <c r="AB4252" s="16">
        <v>0</v>
      </c>
      <c r="AC4252" s="16">
        <v>2.4</v>
      </c>
      <c r="AD4252" s="16">
        <v>20.5</v>
      </c>
      <c r="AE4252" s="16">
        <v>24.059899999999999</v>
      </c>
      <c r="AF4252" s="16">
        <v>57.3932</v>
      </c>
      <c r="AG4252" s="43">
        <v>2100000</v>
      </c>
      <c r="AH4252" s="16">
        <v>0.3634</v>
      </c>
      <c r="AI4252" s="16">
        <v>99.2</v>
      </c>
      <c r="AJ4252" s="16">
        <v>100</v>
      </c>
      <c r="AK4252" s="16">
        <v>-0.68640000000000001</v>
      </c>
      <c r="AL4252" s="16">
        <v>0.44969999999999999</v>
      </c>
      <c r="AM4252" s="16">
        <v>0.45669999999999999</v>
      </c>
      <c r="AN4252" s="16">
        <v>0.42609999999999998</v>
      </c>
      <c r="AO4252" s="16">
        <v>0.62190000000000001</v>
      </c>
      <c r="AP4252" s="16">
        <v>0.6381</v>
      </c>
      <c r="AQ4252" s="16">
        <v>3.2764000000000002</v>
      </c>
      <c r="AR4252" s="16">
        <f t="shared" si="163"/>
        <v>1</v>
      </c>
      <c r="AS4252" s="5">
        <f t="shared" si="162"/>
        <v>-7.7247999999999983E-2</v>
      </c>
    </row>
    <row r="4253" spans="1:45" x14ac:dyDescent="0.25">
      <c r="A4253" s="16" t="s">
        <v>406</v>
      </c>
      <c r="B4253" s="16" t="s">
        <v>17</v>
      </c>
      <c r="C4253" s="16" t="s">
        <v>216</v>
      </c>
      <c r="D4253" s="16">
        <v>2004</v>
      </c>
      <c r="E4253" s="16" t="s">
        <v>4868</v>
      </c>
      <c r="F4253" s="16" t="s">
        <v>594</v>
      </c>
      <c r="G4253" s="10">
        <v>22144.5</v>
      </c>
      <c r="H4253" s="73">
        <v>10.00534</v>
      </c>
      <c r="I4253" s="16">
        <v>829848</v>
      </c>
      <c r="J4253" s="71">
        <v>2.1999999999999999E-2</v>
      </c>
      <c r="K4253" s="71">
        <v>1.2090000000000001</v>
      </c>
      <c r="L4253" s="16">
        <v>1.4864520000000001</v>
      </c>
      <c r="M4253" s="16">
        <v>-0.29333629999999999</v>
      </c>
      <c r="N4253" s="16">
        <v>0.81168119999999999</v>
      </c>
      <c r="O4253" s="16">
        <v>0.66485019999999995</v>
      </c>
      <c r="P4253" s="16">
        <v>1.545984</v>
      </c>
      <c r="Q4253" s="16">
        <v>0.52329179999999997</v>
      </c>
      <c r="R4253" s="16">
        <v>9.98E-2</v>
      </c>
      <c r="S4253" s="16">
        <v>5.0200000000000002E-2</v>
      </c>
      <c r="T4253" s="16">
        <v>1.6199999999999999E-2</v>
      </c>
      <c r="U4253" s="16">
        <v>3.3553999999999999</v>
      </c>
      <c r="V4253" s="16">
        <v>31.207999999999998</v>
      </c>
      <c r="W4253" s="16">
        <v>10.712</v>
      </c>
      <c r="X4253" s="16">
        <v>490.17500000000001</v>
      </c>
      <c r="Y4253" s="16">
        <v>64.957899999999995</v>
      </c>
      <c r="Z4253" s="16">
        <v>0.34989999999999999</v>
      </c>
      <c r="AA4253" s="16">
        <v>-0.31070320000000001</v>
      </c>
      <c r="AB4253" s="16">
        <v>0</v>
      </c>
      <c r="AC4253" s="16">
        <v>2.4</v>
      </c>
      <c r="AD4253" s="16">
        <v>20.399999999999999</v>
      </c>
      <c r="AE4253" s="16">
        <v>23.345700000000001</v>
      </c>
      <c r="AF4253" s="16">
        <v>79.190700000000007</v>
      </c>
      <c r="AG4253" s="43">
        <v>2000000</v>
      </c>
      <c r="AH4253" s="16">
        <v>0.35560000000000003</v>
      </c>
      <c r="AI4253" s="16">
        <v>99.2</v>
      </c>
      <c r="AJ4253" s="16">
        <v>100</v>
      </c>
      <c r="AK4253" s="16">
        <v>-0.61660000000000004</v>
      </c>
      <c r="AL4253" s="16">
        <v>0.5292</v>
      </c>
      <c r="AM4253" s="16">
        <v>0.59299999999999997</v>
      </c>
      <c r="AN4253" s="16">
        <v>0.28849999999999998</v>
      </c>
      <c r="AO4253" s="16">
        <v>0.73240000000000005</v>
      </c>
      <c r="AP4253" s="16">
        <v>0.75549999999999995</v>
      </c>
      <c r="AQ4253" s="16">
        <v>3.2764000000000002</v>
      </c>
      <c r="AR4253" s="16">
        <f t="shared" si="163"/>
        <v>1</v>
      </c>
      <c r="AS4253" s="5">
        <f t="shared" si="162"/>
        <v>8.6948000000000025E-2</v>
      </c>
    </row>
    <row r="4254" spans="1:45" x14ac:dyDescent="0.25">
      <c r="A4254" s="16" t="s">
        <v>406</v>
      </c>
      <c r="B4254" s="16" t="s">
        <v>17</v>
      </c>
      <c r="C4254" s="16" t="s">
        <v>216</v>
      </c>
      <c r="D4254" s="16">
        <v>2005</v>
      </c>
      <c r="E4254" s="16" t="s">
        <v>4869</v>
      </c>
      <c r="F4254" s="16" t="s">
        <v>594</v>
      </c>
      <c r="G4254" s="10">
        <v>22066.1</v>
      </c>
      <c r="H4254" s="73">
        <v>10.001799999999999</v>
      </c>
      <c r="I4254" s="16">
        <v>889168</v>
      </c>
      <c r="J4254" s="71">
        <v>-5.0000000000000001E-3</v>
      </c>
      <c r="K4254" s="71">
        <v>1.2030000000000001</v>
      </c>
      <c r="L4254" s="16">
        <v>1.5370109999999999</v>
      </c>
      <c r="M4254" s="16">
        <v>-0.2397002</v>
      </c>
      <c r="N4254" s="16">
        <v>0.87971290000000002</v>
      </c>
      <c r="O4254" s="16">
        <v>0.67920400000000003</v>
      </c>
      <c r="P4254" s="16">
        <v>1.6679839999999999</v>
      </c>
      <c r="Q4254" s="16">
        <v>0.3684346</v>
      </c>
      <c r="R4254" s="16">
        <v>9.98E-2</v>
      </c>
      <c r="S4254" s="16">
        <v>5.9700000000000003E-2</v>
      </c>
      <c r="T4254" s="16">
        <v>1.8100000000000002E-2</v>
      </c>
      <c r="U4254" s="16">
        <v>3.5102000000000002</v>
      </c>
      <c r="V4254" s="16">
        <v>31.22</v>
      </c>
      <c r="W4254" s="16">
        <v>10.220000000000001</v>
      </c>
      <c r="X4254" s="16">
        <v>502.89800000000002</v>
      </c>
      <c r="Y4254" s="16">
        <v>64.957899999999995</v>
      </c>
      <c r="Z4254" s="16">
        <v>0.35970000000000002</v>
      </c>
      <c r="AA4254" s="16">
        <v>-0.29905199999999998</v>
      </c>
      <c r="AB4254" s="16">
        <v>0</v>
      </c>
      <c r="AC4254" s="16">
        <v>2.4</v>
      </c>
      <c r="AD4254" s="16">
        <v>20.100000000000001</v>
      </c>
      <c r="AE4254" s="16">
        <v>22.002600000000001</v>
      </c>
      <c r="AF4254" s="16">
        <v>87.216999999999999</v>
      </c>
      <c r="AG4254" s="43">
        <v>2200000</v>
      </c>
      <c r="AH4254" s="16">
        <v>0.34350000000000003</v>
      </c>
      <c r="AI4254" s="16">
        <v>99.2</v>
      </c>
      <c r="AJ4254" s="16">
        <v>100</v>
      </c>
      <c r="AK4254" s="16">
        <v>-0.80569999999999997</v>
      </c>
      <c r="AL4254" s="16">
        <v>0.46550000000000002</v>
      </c>
      <c r="AM4254" s="16">
        <v>0.40429999999999999</v>
      </c>
      <c r="AN4254" s="16">
        <v>-2.4799999999999999E-2</v>
      </c>
      <c r="AO4254" s="16">
        <v>0.68769999999999998</v>
      </c>
      <c r="AP4254" s="16">
        <v>0.64710000000000001</v>
      </c>
      <c r="AQ4254" s="16">
        <v>3.2764000000000002</v>
      </c>
      <c r="AR4254" s="16">
        <f t="shared" si="163"/>
        <v>1</v>
      </c>
      <c r="AS4254" s="5">
        <f t="shared" si="162"/>
        <v>5.0558999999999799E-2</v>
      </c>
    </row>
    <row r="4255" spans="1:45" x14ac:dyDescent="0.25">
      <c r="A4255" s="16" t="s">
        <v>406</v>
      </c>
      <c r="B4255" s="16" t="s">
        <v>17</v>
      </c>
      <c r="C4255" s="16" t="s">
        <v>216</v>
      </c>
      <c r="D4255" s="16">
        <v>2006</v>
      </c>
      <c r="E4255" s="16" t="s">
        <v>4870</v>
      </c>
      <c r="F4255" s="16" t="s">
        <v>594</v>
      </c>
      <c r="G4255" s="10">
        <v>21796</v>
      </c>
      <c r="H4255" s="73">
        <v>9.9894829999999999</v>
      </c>
      <c r="I4255" s="16">
        <v>958414</v>
      </c>
      <c r="J4255" s="71">
        <v>-2.5000000000000001E-2</v>
      </c>
      <c r="K4255" s="71">
        <v>1.1739999999999999</v>
      </c>
      <c r="L4255" s="16">
        <v>1.4419759999999999</v>
      </c>
      <c r="M4255" s="16">
        <v>-0.16926269999999999</v>
      </c>
      <c r="N4255" s="16">
        <v>0.76960859999999998</v>
      </c>
      <c r="O4255" s="16">
        <v>0.65524260000000001</v>
      </c>
      <c r="P4255" s="16">
        <v>1.666247</v>
      </c>
      <c r="Q4255" s="16">
        <v>0.21761159999999999</v>
      </c>
      <c r="R4255" s="16">
        <v>9.98E-2</v>
      </c>
      <c r="S4255" s="16">
        <v>7.6600000000000001E-2</v>
      </c>
      <c r="T4255" s="16">
        <v>1.8800000000000001E-2</v>
      </c>
      <c r="U4255" s="16">
        <v>2.8744000000000001</v>
      </c>
      <c r="V4255" s="16">
        <v>31.103999999999999</v>
      </c>
      <c r="W4255" s="16">
        <v>9.9860000000000007</v>
      </c>
      <c r="X4255" s="16">
        <v>498.72</v>
      </c>
      <c r="Y4255" s="16">
        <v>64.957899999999995</v>
      </c>
      <c r="Z4255" s="16">
        <v>0.34899999999999998</v>
      </c>
      <c r="AA4255" s="16">
        <v>-0.28740060000000001</v>
      </c>
      <c r="AB4255" s="16">
        <v>0</v>
      </c>
      <c r="AC4255" s="16">
        <v>2.4</v>
      </c>
      <c r="AD4255" s="16">
        <v>19.8</v>
      </c>
      <c r="AE4255" s="16">
        <v>20.421199999999999</v>
      </c>
      <c r="AF4255" s="16">
        <v>95.423699999999997</v>
      </c>
      <c r="AG4255" s="43">
        <v>2200000</v>
      </c>
      <c r="AH4255" s="16">
        <v>0.3266</v>
      </c>
      <c r="AI4255" s="16">
        <v>99.2</v>
      </c>
      <c r="AJ4255" s="16">
        <v>100</v>
      </c>
      <c r="AK4255" s="16">
        <v>-0.90769999999999995</v>
      </c>
      <c r="AL4255" s="16">
        <v>0.24440000000000001</v>
      </c>
      <c r="AM4255" s="16">
        <v>0.4047</v>
      </c>
      <c r="AN4255" s="16">
        <v>-0.39019999999999999</v>
      </c>
      <c r="AO4255" s="16">
        <v>0.70199999999999996</v>
      </c>
      <c r="AP4255" s="16">
        <v>0.42180000000000001</v>
      </c>
      <c r="AQ4255" s="16">
        <v>3.2764000000000002</v>
      </c>
      <c r="AR4255" s="16">
        <f t="shared" si="163"/>
        <v>1</v>
      </c>
      <c r="AS4255" s="5">
        <f t="shared" si="162"/>
        <v>-9.5034999999999981E-2</v>
      </c>
    </row>
    <row r="4256" spans="1:45" x14ac:dyDescent="0.25">
      <c r="A4256" s="16" t="s">
        <v>406</v>
      </c>
      <c r="B4256" s="16" t="s">
        <v>17</v>
      </c>
      <c r="C4256" s="16" t="s">
        <v>216</v>
      </c>
      <c r="D4256" s="16">
        <v>2007</v>
      </c>
      <c r="E4256" s="16" t="s">
        <v>4871</v>
      </c>
      <c r="F4256" s="16" t="s">
        <v>594</v>
      </c>
      <c r="G4256" s="10">
        <v>21838.1</v>
      </c>
      <c r="H4256" s="73">
        <v>9.9914100000000001</v>
      </c>
      <c r="I4256" s="16">
        <v>1035891</v>
      </c>
      <c r="J4256" s="71">
        <v>-0.03</v>
      </c>
      <c r="K4256" s="71">
        <v>1.139</v>
      </c>
      <c r="L4256" s="16">
        <v>1.442428</v>
      </c>
      <c r="M4256" s="16">
        <v>-0.14938190000000001</v>
      </c>
      <c r="N4256" s="16">
        <v>0.7415929</v>
      </c>
      <c r="O4256" s="16">
        <v>0.63296319999999995</v>
      </c>
      <c r="P4256" s="16">
        <v>1.6244350000000001</v>
      </c>
      <c r="Q4256" s="16">
        <v>0.2971742</v>
      </c>
      <c r="R4256" s="16">
        <v>9.98E-2</v>
      </c>
      <c r="S4256" s="16">
        <v>8.5800000000000001E-2</v>
      </c>
      <c r="T4256" s="16">
        <v>1.72E-2</v>
      </c>
      <c r="U4256" s="16">
        <v>2.5750000000000002</v>
      </c>
      <c r="V4256" s="16">
        <v>30.988</v>
      </c>
      <c r="W4256" s="16">
        <v>9.7520000000000007</v>
      </c>
      <c r="X4256" s="16">
        <v>501.86599999999999</v>
      </c>
      <c r="Y4256" s="16">
        <v>64.957899999999995</v>
      </c>
      <c r="Z4256" s="16">
        <v>0.3392</v>
      </c>
      <c r="AA4256" s="16">
        <v>-0.27574939999999998</v>
      </c>
      <c r="AB4256" s="16">
        <v>0</v>
      </c>
      <c r="AC4256" s="16">
        <v>2.4</v>
      </c>
      <c r="AD4256" s="16">
        <v>19.5</v>
      </c>
      <c r="AE4256" s="16">
        <v>19.716200000000001</v>
      </c>
      <c r="AF4256" s="16">
        <v>108.101</v>
      </c>
      <c r="AG4256" s="43">
        <v>2100000</v>
      </c>
      <c r="AH4256" s="16">
        <v>0.30399999999999999</v>
      </c>
      <c r="AI4256" s="16">
        <v>99.2</v>
      </c>
      <c r="AJ4256" s="16">
        <v>100</v>
      </c>
      <c r="AK4256" s="16">
        <v>-0.86219999999999997</v>
      </c>
      <c r="AL4256" s="16">
        <v>0.2515</v>
      </c>
      <c r="AM4256" s="16">
        <v>0.42370000000000002</v>
      </c>
      <c r="AN4256" s="16">
        <v>-0.2424</v>
      </c>
      <c r="AO4256" s="16">
        <v>0.79210000000000003</v>
      </c>
      <c r="AP4256" s="16">
        <v>0.57410000000000005</v>
      </c>
      <c r="AQ4256" s="16">
        <v>3.2764000000000002</v>
      </c>
      <c r="AR4256" s="16">
        <f t="shared" si="163"/>
        <v>1</v>
      </c>
      <c r="AS4256" s="5">
        <f t="shared" si="162"/>
        <v>4.5200000000011897E-4</v>
      </c>
    </row>
    <row r="4257" spans="1:45" x14ac:dyDescent="0.25">
      <c r="A4257" s="16" t="s">
        <v>406</v>
      </c>
      <c r="B4257" s="16" t="s">
        <v>17</v>
      </c>
      <c r="C4257" s="16" t="s">
        <v>216</v>
      </c>
      <c r="D4257" s="16">
        <v>2008</v>
      </c>
      <c r="E4257" s="16" t="s">
        <v>4872</v>
      </c>
      <c r="F4257" s="16" t="s">
        <v>594</v>
      </c>
      <c r="G4257" s="10">
        <v>21563.7</v>
      </c>
      <c r="H4257" s="73">
        <v>9.9787649999999992</v>
      </c>
      <c r="I4257" s="16">
        <v>1114590</v>
      </c>
      <c r="J4257" s="71">
        <v>-5.2999999999999999E-2</v>
      </c>
      <c r="K4257" s="71">
        <v>1.08</v>
      </c>
      <c r="L4257" s="16">
        <v>1.3515680000000001</v>
      </c>
      <c r="M4257" s="16">
        <v>-0.2325846</v>
      </c>
      <c r="N4257" s="16">
        <v>0.72034969999999998</v>
      </c>
      <c r="O4257" s="16">
        <v>0.53102179999999999</v>
      </c>
      <c r="P4257" s="16">
        <v>1.6451249999999999</v>
      </c>
      <c r="Q4257" s="16">
        <v>0.278831</v>
      </c>
      <c r="R4257" s="16">
        <v>9.98E-2</v>
      </c>
      <c r="S4257" s="16">
        <v>7.0699999999999999E-2</v>
      </c>
      <c r="T4257" s="16">
        <v>1.44E-2</v>
      </c>
      <c r="U4257" s="16">
        <v>2.4967999999999999</v>
      </c>
      <c r="V4257" s="16">
        <v>30.872</v>
      </c>
      <c r="W4257" s="16">
        <v>9.5180000000000007</v>
      </c>
      <c r="X4257" s="16">
        <v>502.42700000000002</v>
      </c>
      <c r="Y4257" s="16">
        <v>63.366100000000003</v>
      </c>
      <c r="Z4257" s="16">
        <v>0.30299999999999999</v>
      </c>
      <c r="AA4257" s="16">
        <v>-0.27574939999999998</v>
      </c>
      <c r="AB4257" s="16">
        <v>0</v>
      </c>
      <c r="AC4257" s="16">
        <v>2.4</v>
      </c>
      <c r="AD4257" s="16">
        <v>19.5</v>
      </c>
      <c r="AE4257" s="16">
        <v>19.747199999999999</v>
      </c>
      <c r="AF4257" s="16">
        <v>129.09800000000001</v>
      </c>
      <c r="AG4257" s="43">
        <v>2000000</v>
      </c>
      <c r="AH4257" s="16">
        <v>0.28789999999999999</v>
      </c>
      <c r="AI4257" s="16">
        <v>99.2</v>
      </c>
      <c r="AJ4257" s="16">
        <v>100</v>
      </c>
      <c r="AK4257" s="16">
        <v>-0.87450000000000006</v>
      </c>
      <c r="AL4257" s="16">
        <v>0.2487</v>
      </c>
      <c r="AM4257" s="16">
        <v>0.40660000000000002</v>
      </c>
      <c r="AN4257" s="16">
        <v>-0.23619999999999999</v>
      </c>
      <c r="AO4257" s="16">
        <v>0.72430000000000005</v>
      </c>
      <c r="AP4257" s="16">
        <v>0.56679999999999997</v>
      </c>
      <c r="AQ4257" s="16">
        <v>3.2764000000000002</v>
      </c>
      <c r="AR4257" s="16">
        <f t="shared" si="163"/>
        <v>1</v>
      </c>
      <c r="AS4257" s="5">
        <f t="shared" si="162"/>
        <v>-9.0859999999999941E-2</v>
      </c>
    </row>
    <row r="4258" spans="1:45" x14ac:dyDescent="0.25">
      <c r="A4258" s="16" t="s">
        <v>406</v>
      </c>
      <c r="B4258" s="16" t="s">
        <v>17</v>
      </c>
      <c r="C4258" s="16" t="s">
        <v>216</v>
      </c>
      <c r="D4258" s="16">
        <v>2009</v>
      </c>
      <c r="E4258" s="16" t="s">
        <v>4873</v>
      </c>
      <c r="F4258" s="16" t="s">
        <v>594</v>
      </c>
      <c r="G4258" s="10">
        <v>20797</v>
      </c>
      <c r="H4258" s="73">
        <v>9.9425640000000008</v>
      </c>
      <c r="I4258" s="16">
        <v>1185029</v>
      </c>
      <c r="J4258" s="71">
        <v>-0.04</v>
      </c>
      <c r="K4258" s="71">
        <v>1.0389999999999999</v>
      </c>
      <c r="L4258" s="16">
        <v>1.2097469999999999</v>
      </c>
      <c r="M4258" s="16">
        <v>-0.36702869999999999</v>
      </c>
      <c r="N4258" s="16">
        <v>0.64170179999999999</v>
      </c>
      <c r="O4258" s="16">
        <v>0.51056840000000003</v>
      </c>
      <c r="P4258" s="16">
        <v>1.528332</v>
      </c>
      <c r="Q4258" s="16">
        <v>0.31426739999999997</v>
      </c>
      <c r="R4258" s="16">
        <v>9.98E-2</v>
      </c>
      <c r="S4258" s="16">
        <v>3.1699999999999999E-2</v>
      </c>
      <c r="T4258" s="16">
        <v>1.5800000000000002E-2</v>
      </c>
      <c r="U4258" s="16">
        <v>2.0695999999999999</v>
      </c>
      <c r="V4258" s="16">
        <v>30.756</v>
      </c>
      <c r="W4258" s="16">
        <v>9.2840000000000007</v>
      </c>
      <c r="X4258" s="16">
        <v>499.74200000000002</v>
      </c>
      <c r="Y4258" s="16">
        <v>63.744199999999999</v>
      </c>
      <c r="Z4258" s="16">
        <v>0.28770000000000001</v>
      </c>
      <c r="AA4258" s="16">
        <v>-0.27574939999999998</v>
      </c>
      <c r="AB4258" s="16">
        <v>0</v>
      </c>
      <c r="AC4258" s="16">
        <v>2.4</v>
      </c>
      <c r="AD4258" s="16">
        <v>19.5</v>
      </c>
      <c r="AE4258" s="16">
        <v>19.9742</v>
      </c>
      <c r="AF4258" s="16">
        <v>117.661</v>
      </c>
      <c r="AG4258" s="43">
        <v>1900000</v>
      </c>
      <c r="AH4258" s="16">
        <v>0.2802</v>
      </c>
      <c r="AI4258" s="16">
        <v>99.2</v>
      </c>
      <c r="AJ4258" s="16">
        <v>100</v>
      </c>
      <c r="AK4258" s="16">
        <v>-0.79900000000000004</v>
      </c>
      <c r="AL4258" s="16">
        <v>0.2414</v>
      </c>
      <c r="AM4258" s="16">
        <v>0.49619999999999997</v>
      </c>
      <c r="AN4258" s="16">
        <v>-0.16270000000000001</v>
      </c>
      <c r="AO4258" s="16">
        <v>0.71389999999999998</v>
      </c>
      <c r="AP4258" s="16">
        <v>0.55349999999999999</v>
      </c>
      <c r="AQ4258" s="16">
        <v>3.2764000000000002</v>
      </c>
      <c r="AR4258" s="16">
        <f t="shared" si="163"/>
        <v>1</v>
      </c>
      <c r="AS4258" s="5">
        <f t="shared" si="162"/>
        <v>-0.1418210000000002</v>
      </c>
    </row>
    <row r="4259" spans="1:45" x14ac:dyDescent="0.25">
      <c r="A4259" s="16" t="s">
        <v>406</v>
      </c>
      <c r="B4259" s="16" t="s">
        <v>17</v>
      </c>
      <c r="C4259" s="16" t="s">
        <v>216</v>
      </c>
      <c r="D4259" s="16">
        <v>2010</v>
      </c>
      <c r="E4259" s="16" t="s">
        <v>4874</v>
      </c>
      <c r="F4259" s="16" t="s">
        <v>594</v>
      </c>
      <c r="G4259" s="10">
        <v>20722.099999999999</v>
      </c>
      <c r="H4259" s="73">
        <v>9.9389559999999992</v>
      </c>
      <c r="I4259" s="16">
        <v>1240862</v>
      </c>
      <c r="J4259" s="71">
        <v>-2.5999999999999999E-2</v>
      </c>
      <c r="K4259" s="71">
        <v>1.012</v>
      </c>
      <c r="L4259" s="16">
        <v>1.2608509999999999</v>
      </c>
      <c r="M4259" s="16">
        <v>-0.32356420000000002</v>
      </c>
      <c r="N4259" s="16">
        <v>0.6924728</v>
      </c>
      <c r="O4259" s="16">
        <v>0.62274379999999996</v>
      </c>
      <c r="P4259" s="16">
        <v>1.5253369999999999</v>
      </c>
      <c r="Q4259" s="16">
        <v>0.2190512</v>
      </c>
      <c r="R4259" s="16">
        <v>9.98E-2</v>
      </c>
      <c r="S4259" s="16">
        <v>4.2700000000000002E-2</v>
      </c>
      <c r="T4259" s="16">
        <v>1.6E-2</v>
      </c>
      <c r="U4259" s="16">
        <v>2.6573000000000002</v>
      </c>
      <c r="V4259" s="16">
        <v>30.64</v>
      </c>
      <c r="W4259" s="16">
        <v>9.0500000000000007</v>
      </c>
      <c r="X4259" s="16">
        <v>500.61500000000001</v>
      </c>
      <c r="Y4259" s="16">
        <v>64.494900000000001</v>
      </c>
      <c r="Z4259" s="16">
        <v>0.33200000000000002</v>
      </c>
      <c r="AA4259" s="16">
        <v>-0.31458700000000001</v>
      </c>
      <c r="AB4259" s="16">
        <v>0</v>
      </c>
      <c r="AC4259" s="16">
        <v>2.4</v>
      </c>
      <c r="AD4259" s="16">
        <v>20.5</v>
      </c>
      <c r="AE4259" s="16">
        <v>18.2179</v>
      </c>
      <c r="AF4259" s="16">
        <v>125.208</v>
      </c>
      <c r="AG4259" s="43">
        <v>1900000</v>
      </c>
      <c r="AH4259" s="16">
        <v>0.26840000000000003</v>
      </c>
      <c r="AI4259" s="16">
        <v>99.2</v>
      </c>
      <c r="AJ4259" s="16">
        <v>100</v>
      </c>
      <c r="AK4259" s="16">
        <v>-0.9718</v>
      </c>
      <c r="AL4259" s="16">
        <v>0.249</v>
      </c>
      <c r="AM4259" s="16">
        <v>0.48359999999999997</v>
      </c>
      <c r="AN4259" s="16">
        <v>-0.50639999999999996</v>
      </c>
      <c r="AO4259" s="16">
        <v>0.73150000000000004</v>
      </c>
      <c r="AP4259" s="16">
        <v>0.48010000000000003</v>
      </c>
      <c r="AQ4259" s="16">
        <v>3.2764000000000002</v>
      </c>
      <c r="AR4259" s="16">
        <f t="shared" si="163"/>
        <v>1</v>
      </c>
      <c r="AS4259" s="5">
        <f t="shared" si="162"/>
        <v>5.1104000000000038E-2</v>
      </c>
    </row>
    <row r="4260" spans="1:45" x14ac:dyDescent="0.25">
      <c r="A4260" s="16" t="s">
        <v>406</v>
      </c>
      <c r="B4260" s="16" t="s">
        <v>17</v>
      </c>
      <c r="C4260" s="16" t="s">
        <v>216</v>
      </c>
      <c r="D4260" s="16">
        <v>2011</v>
      </c>
      <c r="E4260" s="16" t="s">
        <v>4875</v>
      </c>
      <c r="F4260" s="16" t="s">
        <v>594</v>
      </c>
      <c r="G4260" s="10">
        <v>20514.8</v>
      </c>
      <c r="H4260" s="73">
        <v>9.9289000000000005</v>
      </c>
      <c r="I4260" s="16">
        <v>1278269</v>
      </c>
      <c r="J4260" s="71">
        <v>-1.2E-2</v>
      </c>
      <c r="K4260" s="71">
        <v>1</v>
      </c>
      <c r="L4260" s="16">
        <v>1.141214</v>
      </c>
      <c r="M4260" s="16">
        <v>-0.43369869999999999</v>
      </c>
      <c r="N4260" s="16">
        <v>0.67094810000000005</v>
      </c>
      <c r="O4260" s="16">
        <v>0.55418970000000001</v>
      </c>
      <c r="P4260" s="16">
        <v>1.569598</v>
      </c>
      <c r="Q4260" s="16">
        <v>9.9357299999999996E-2</v>
      </c>
      <c r="R4260" s="16">
        <v>9.98E-2</v>
      </c>
      <c r="S4260" s="16">
        <v>1.9E-2</v>
      </c>
      <c r="T4260" s="16">
        <v>1.38E-2</v>
      </c>
      <c r="U4260" s="16">
        <v>2.41005</v>
      </c>
      <c r="V4260" s="16">
        <v>31.731999999999999</v>
      </c>
      <c r="W4260" s="16">
        <v>8.86</v>
      </c>
      <c r="X4260" s="16">
        <v>499.43200000000002</v>
      </c>
      <c r="Y4260" s="16">
        <v>64.659300000000002</v>
      </c>
      <c r="Z4260" s="16">
        <v>0.29060000000000002</v>
      </c>
      <c r="AA4260" s="16">
        <v>-0.33012209999999997</v>
      </c>
      <c r="AB4260" s="16">
        <v>0</v>
      </c>
      <c r="AC4260" s="16">
        <v>2.4</v>
      </c>
      <c r="AD4260" s="16">
        <v>20.9</v>
      </c>
      <c r="AE4260" s="16">
        <v>21.3901</v>
      </c>
      <c r="AF4260" s="16">
        <v>131.01</v>
      </c>
      <c r="AG4260" s="43">
        <v>1900000</v>
      </c>
      <c r="AH4260" s="16">
        <v>0.26579999999999998</v>
      </c>
      <c r="AI4260" s="16">
        <v>99.2</v>
      </c>
      <c r="AJ4260" s="16">
        <v>100</v>
      </c>
      <c r="AK4260" s="16">
        <v>-1.2230000000000001</v>
      </c>
      <c r="AL4260" s="16">
        <v>0.2366</v>
      </c>
      <c r="AM4260" s="16">
        <v>0.54630000000000001</v>
      </c>
      <c r="AN4260" s="16">
        <v>-0.9587</v>
      </c>
      <c r="AO4260" s="16">
        <v>0.74309999999999998</v>
      </c>
      <c r="AP4260" s="16">
        <v>0.3916</v>
      </c>
      <c r="AQ4260" s="16">
        <v>3.2764000000000002</v>
      </c>
      <c r="AR4260" s="16">
        <f t="shared" si="163"/>
        <v>1</v>
      </c>
      <c r="AS4260" s="5">
        <f t="shared" si="162"/>
        <v>-0.11963699999999999</v>
      </c>
    </row>
    <row r="4261" spans="1:45" x14ac:dyDescent="0.25">
      <c r="A4261" s="16" t="s">
        <v>406</v>
      </c>
      <c r="B4261" s="16" t="s">
        <v>17</v>
      </c>
      <c r="C4261" s="16" t="s">
        <v>216</v>
      </c>
      <c r="D4261" s="16">
        <v>2012</v>
      </c>
      <c r="E4261" s="16" t="s">
        <v>4876</v>
      </c>
      <c r="F4261" s="16" t="s">
        <v>594</v>
      </c>
      <c r="G4261" s="10">
        <v>20921.2</v>
      </c>
      <c r="H4261" s="73">
        <v>9.948518</v>
      </c>
      <c r="I4261" s="16">
        <v>1300217</v>
      </c>
      <c r="J4261" s="71">
        <v>1E-3</v>
      </c>
      <c r="K4261" s="71">
        <v>1.0009999999999999</v>
      </c>
      <c r="L4261" s="16">
        <v>1.216966</v>
      </c>
      <c r="M4261" s="16">
        <v>-0.44137169999999998</v>
      </c>
      <c r="N4261" s="16">
        <v>0.67081080000000004</v>
      </c>
      <c r="O4261" s="16">
        <v>0.65533490000000005</v>
      </c>
      <c r="P4261" s="16">
        <v>1.680526</v>
      </c>
      <c r="Q4261" s="16">
        <v>5.4128799999999998E-2</v>
      </c>
      <c r="R4261" s="16">
        <v>9.98E-2</v>
      </c>
      <c r="S4261" s="16">
        <v>2.1899999999999999E-2</v>
      </c>
      <c r="T4261" s="16">
        <v>1.18E-2</v>
      </c>
      <c r="U4261" s="16">
        <v>2.6446999999999998</v>
      </c>
      <c r="V4261" s="16">
        <v>32.823999999999998</v>
      </c>
      <c r="W4261" s="16">
        <v>8.67</v>
      </c>
      <c r="X4261" s="16">
        <v>493.65699999999998</v>
      </c>
      <c r="Y4261" s="16">
        <v>64.700999999999993</v>
      </c>
      <c r="Z4261" s="16">
        <v>0.3342</v>
      </c>
      <c r="AA4261" s="16">
        <v>-0.38527159999999999</v>
      </c>
      <c r="AB4261" s="16">
        <v>0</v>
      </c>
      <c r="AC4261" s="16">
        <v>2.4</v>
      </c>
      <c r="AD4261" s="16">
        <v>22.32</v>
      </c>
      <c r="AE4261" s="16">
        <v>22.720400000000001</v>
      </c>
      <c r="AF4261" s="16">
        <v>161.167</v>
      </c>
      <c r="AG4261" s="43">
        <v>1900000</v>
      </c>
      <c r="AH4261" s="16">
        <v>0.27900000000000003</v>
      </c>
      <c r="AI4261" s="16">
        <v>99.2</v>
      </c>
      <c r="AJ4261" s="16">
        <v>100</v>
      </c>
      <c r="AK4261" s="16">
        <v>-1.3258000000000001</v>
      </c>
      <c r="AL4261" s="16">
        <v>0.3987</v>
      </c>
      <c r="AM4261" s="16">
        <v>0.55030000000000001</v>
      </c>
      <c r="AN4261" s="16">
        <v>-1.1375</v>
      </c>
      <c r="AO4261" s="16">
        <v>0.69750000000000001</v>
      </c>
      <c r="AP4261" s="16">
        <v>0.28499999999999998</v>
      </c>
      <c r="AQ4261" s="16">
        <v>3.2764000000000002</v>
      </c>
      <c r="AR4261" s="16">
        <f t="shared" si="163"/>
        <v>1</v>
      </c>
      <c r="AS4261" s="5">
        <f t="shared" si="162"/>
        <v>7.5752000000000042E-2</v>
      </c>
    </row>
    <row r="4262" spans="1:45" x14ac:dyDescent="0.25">
      <c r="A4262" s="16" t="s">
        <v>406</v>
      </c>
      <c r="B4262" s="16" t="s">
        <v>17</v>
      </c>
      <c r="C4262" s="16" t="s">
        <v>216</v>
      </c>
      <c r="D4262" s="16">
        <v>2013</v>
      </c>
      <c r="E4262" s="16" t="s">
        <v>4877</v>
      </c>
      <c r="F4262" s="16" t="s">
        <v>594</v>
      </c>
      <c r="G4262" s="10">
        <v>21799.7</v>
      </c>
      <c r="H4262" s="73">
        <v>9.9896499999999993</v>
      </c>
      <c r="I4262" s="16">
        <v>1315411</v>
      </c>
      <c r="J4262" s="71">
        <v>3.1E-2</v>
      </c>
      <c r="K4262" s="71">
        <v>1.0329999999999999</v>
      </c>
      <c r="L4262" s="16">
        <v>1.2403820000000001</v>
      </c>
      <c r="M4262" s="16">
        <v>-0.40386149999999998</v>
      </c>
      <c r="N4262" s="16">
        <v>0.72322810000000004</v>
      </c>
      <c r="O4262" s="16">
        <v>0.6019582</v>
      </c>
      <c r="P4262" s="16">
        <v>1.7130540000000001</v>
      </c>
      <c r="Q4262" s="16">
        <v>3.88381E-2</v>
      </c>
      <c r="R4262" s="16">
        <v>9.98E-2</v>
      </c>
      <c r="S4262" s="16">
        <v>2.2700000000000001E-2</v>
      </c>
      <c r="T4262" s="16">
        <v>1.55E-2</v>
      </c>
      <c r="U4262" s="16">
        <v>3.04575</v>
      </c>
      <c r="V4262" s="16">
        <v>33.915999999999997</v>
      </c>
      <c r="W4262" s="16">
        <v>8.48</v>
      </c>
      <c r="X4262" s="16">
        <v>493.37799999999999</v>
      </c>
      <c r="Y4262" s="16">
        <v>64.969800000000006</v>
      </c>
      <c r="Z4262" s="16">
        <v>0.3</v>
      </c>
      <c r="AA4262" s="16">
        <v>-0.39925319999999997</v>
      </c>
      <c r="AB4262" s="16">
        <v>0</v>
      </c>
      <c r="AC4262" s="16">
        <v>2.4</v>
      </c>
      <c r="AD4262" s="16">
        <v>22.68</v>
      </c>
      <c r="AE4262" s="16">
        <v>21.881499999999999</v>
      </c>
      <c r="AF4262" s="16">
        <v>165.90899999999999</v>
      </c>
      <c r="AG4262" s="43">
        <v>1900000</v>
      </c>
      <c r="AH4262" s="16">
        <v>0.27200000000000002</v>
      </c>
      <c r="AI4262" s="16">
        <v>99.2</v>
      </c>
      <c r="AJ4262" s="16">
        <v>100</v>
      </c>
      <c r="AK4262" s="16">
        <v>-1.3223</v>
      </c>
      <c r="AL4262" s="16">
        <v>0.4582</v>
      </c>
      <c r="AM4262" s="16">
        <v>0.59499999999999997</v>
      </c>
      <c r="AN4262" s="16">
        <v>-1.3452</v>
      </c>
      <c r="AO4262" s="16">
        <v>0.61160000000000003</v>
      </c>
      <c r="AP4262" s="16">
        <v>0.36049999999999999</v>
      </c>
      <c r="AQ4262" s="16">
        <v>3.2764000000000002</v>
      </c>
      <c r="AR4262" s="16">
        <f t="shared" si="163"/>
        <v>1</v>
      </c>
      <c r="AS4262" s="5">
        <f t="shared" si="162"/>
        <v>2.3416000000000103E-2</v>
      </c>
    </row>
    <row r="4263" spans="1:45" x14ac:dyDescent="0.25">
      <c r="A4263" s="16" t="s">
        <v>406</v>
      </c>
      <c r="B4263" s="16" t="s">
        <v>17</v>
      </c>
      <c r="C4263" s="16" t="s">
        <v>216</v>
      </c>
      <c r="D4263" s="16">
        <v>2014</v>
      </c>
      <c r="E4263" s="16" t="s">
        <v>4878</v>
      </c>
      <c r="F4263" s="16" t="s">
        <v>594</v>
      </c>
      <c r="G4263" s="10">
        <v>22390.7</v>
      </c>
      <c r="H4263" s="73">
        <v>10.016400000000001</v>
      </c>
      <c r="I4263" s="16">
        <v>1336397</v>
      </c>
      <c r="J4263" s="71">
        <v>2.4E-2</v>
      </c>
      <c r="K4263" s="71">
        <v>1.0580000000000001</v>
      </c>
      <c r="L4263" s="16">
        <v>1.4579599999999999</v>
      </c>
      <c r="M4263" s="16">
        <v>-0.37341669999999999</v>
      </c>
      <c r="N4263" s="16">
        <v>0.66254570000000002</v>
      </c>
      <c r="O4263" s="16">
        <v>0.67931600000000003</v>
      </c>
      <c r="P4263" s="16">
        <v>2.0701529999999999</v>
      </c>
      <c r="Q4263" s="16">
        <v>0.1069153</v>
      </c>
      <c r="R4263" s="16">
        <v>9.98E-2</v>
      </c>
      <c r="S4263" s="16">
        <v>2.7300000000000001E-2</v>
      </c>
      <c r="T4263" s="16">
        <v>1.6899999999999998E-2</v>
      </c>
      <c r="U4263" s="16">
        <v>2.6325500000000002</v>
      </c>
      <c r="V4263" s="16">
        <v>35.008000000000003</v>
      </c>
      <c r="W4263" s="16">
        <v>8.2899999999999991</v>
      </c>
      <c r="X4263" s="16">
        <v>488.79199999999997</v>
      </c>
      <c r="Y4263" s="16">
        <v>65.572500000000005</v>
      </c>
      <c r="Z4263" s="16">
        <v>0.33189999999999997</v>
      </c>
      <c r="AA4263" s="16">
        <v>-0.41323480000000001</v>
      </c>
      <c r="AB4263" s="16">
        <v>0</v>
      </c>
      <c r="AC4263" s="16">
        <v>2.4</v>
      </c>
      <c r="AD4263" s="16">
        <v>23.04</v>
      </c>
      <c r="AE4263" s="16">
        <v>21.180099999999999</v>
      </c>
      <c r="AF4263" s="16">
        <v>173.274</v>
      </c>
      <c r="AG4263" s="43">
        <v>2600000</v>
      </c>
      <c r="AH4263" s="16">
        <v>0.26490000000000002</v>
      </c>
      <c r="AI4263" s="16">
        <v>99.2</v>
      </c>
      <c r="AJ4263" s="16">
        <v>100</v>
      </c>
      <c r="AK4263" s="16">
        <v>-1.3204</v>
      </c>
      <c r="AL4263" s="16">
        <v>0.29949999999999999</v>
      </c>
      <c r="AM4263" s="16">
        <v>0.59089999999999998</v>
      </c>
      <c r="AN4263" s="16">
        <v>-0.93079999999999996</v>
      </c>
      <c r="AO4263" s="16">
        <v>0.69530000000000003</v>
      </c>
      <c r="AP4263" s="16">
        <v>0.44890000000000002</v>
      </c>
      <c r="AQ4263" s="16">
        <v>3.2764000000000002</v>
      </c>
      <c r="AR4263" s="16">
        <f t="shared" si="163"/>
        <v>1</v>
      </c>
      <c r="AS4263" s="5">
        <f t="shared" si="162"/>
        <v>0.21757799999999983</v>
      </c>
    </row>
    <row r="4264" spans="1:45" x14ac:dyDescent="0.25">
      <c r="A4264" s="16" t="s">
        <v>409</v>
      </c>
      <c r="B4264" s="16" t="s">
        <v>18</v>
      </c>
      <c r="C4264" s="16" t="s">
        <v>215</v>
      </c>
      <c r="D4264" s="16">
        <v>1985</v>
      </c>
      <c r="E4264" s="16" t="s">
        <v>4879</v>
      </c>
      <c r="F4264" s="16" t="s">
        <v>594</v>
      </c>
      <c r="G4264" s="10">
        <v>22543</v>
      </c>
      <c r="H4264" s="73">
        <v>10.02318</v>
      </c>
      <c r="I4264" s="16" t="s">
        <v>6700</v>
      </c>
      <c r="J4264" s="71">
        <v>0</v>
      </c>
      <c r="K4264" s="71">
        <v>1</v>
      </c>
      <c r="L4264" s="16">
        <v>0.65742210000000001</v>
      </c>
      <c r="M4264" s="16">
        <v>-0.42922680000000002</v>
      </c>
      <c r="N4264" s="16">
        <v>-0.51926950000000005</v>
      </c>
      <c r="O4264" s="16">
        <v>0.57469329999999996</v>
      </c>
      <c r="P4264" s="16">
        <v>0.16666880000000001</v>
      </c>
      <c r="Q4264" s="16">
        <v>1.703479</v>
      </c>
      <c r="R4264" s="16">
        <v>0.30209999999999998</v>
      </c>
      <c r="S4264" s="16">
        <v>2.5000000000000001E-2</v>
      </c>
      <c r="T4264" s="16">
        <v>0</v>
      </c>
      <c r="U4264" s="16">
        <v>1.3201000000000001</v>
      </c>
      <c r="V4264" s="16">
        <v>10.220000000000001</v>
      </c>
      <c r="W4264" s="16">
        <v>4.4550000000000001</v>
      </c>
      <c r="X4264" s="16">
        <v>444.92700000000002</v>
      </c>
      <c r="Y4264" s="16">
        <v>55.328499999999998</v>
      </c>
      <c r="Z4264" s="16">
        <v>0.3281</v>
      </c>
      <c r="AA4264" s="16">
        <v>-0.77517809999999998</v>
      </c>
      <c r="AB4264" s="16">
        <v>0.26</v>
      </c>
      <c r="AC4264" s="16">
        <v>10.67</v>
      </c>
      <c r="AD4264" s="16">
        <v>47.87</v>
      </c>
      <c r="AE4264" s="16">
        <v>17.8904</v>
      </c>
      <c r="AF4264" s="16">
        <v>0</v>
      </c>
      <c r="AG4264" s="16">
        <v>145248</v>
      </c>
      <c r="AH4264" s="16">
        <v>0.41439999999999999</v>
      </c>
      <c r="AI4264" s="16">
        <v>85.320099999999996</v>
      </c>
      <c r="AJ4264" s="16">
        <v>94.983000000000004</v>
      </c>
      <c r="AK4264" s="16">
        <v>1.2114</v>
      </c>
      <c r="AL4264" s="16">
        <v>1.3455999999999999</v>
      </c>
      <c r="AM4264" s="16">
        <v>1.7074</v>
      </c>
      <c r="AN4264" s="16">
        <v>0.97460000000000002</v>
      </c>
      <c r="AO4264" s="16">
        <v>1.8654999999999999</v>
      </c>
      <c r="AP4264" s="16">
        <v>1.8827</v>
      </c>
      <c r="AR4264" s="16">
        <f t="shared" si="163"/>
        <v>1</v>
      </c>
      <c r="AS4264" s="5">
        <f t="shared" si="162"/>
        <v>0</v>
      </c>
    </row>
    <row r="4265" spans="1:45" x14ac:dyDescent="0.25">
      <c r="A4265" s="16" t="s">
        <v>409</v>
      </c>
      <c r="B4265" s="16" t="s">
        <v>18</v>
      </c>
      <c r="C4265" s="16" t="s">
        <v>215</v>
      </c>
      <c r="D4265" s="16">
        <v>1986</v>
      </c>
      <c r="E4265" s="16" t="s">
        <v>4880</v>
      </c>
      <c r="F4265" s="16" t="s">
        <v>594</v>
      </c>
      <c r="G4265" s="10">
        <v>22521.599999999999</v>
      </c>
      <c r="H4265" s="73">
        <v>10.02223</v>
      </c>
      <c r="I4265" s="16" t="s">
        <v>6700</v>
      </c>
      <c r="J4265" s="71">
        <v>0</v>
      </c>
      <c r="K4265" s="71">
        <v>1</v>
      </c>
      <c r="L4265" s="16">
        <v>0.69727810000000001</v>
      </c>
      <c r="M4265" s="16">
        <v>-0.41698740000000001</v>
      </c>
      <c r="N4265" s="16">
        <v>-0.4773309</v>
      </c>
      <c r="O4265" s="16">
        <v>0.590032</v>
      </c>
      <c r="P4265" s="16">
        <v>0.20684140000000001</v>
      </c>
      <c r="Q4265" s="16">
        <v>1.680375</v>
      </c>
      <c r="R4265" s="16">
        <v>0.30740000000000001</v>
      </c>
      <c r="S4265" s="16">
        <v>2.5499999999999998E-2</v>
      </c>
      <c r="T4265" s="16">
        <v>8.0000000000000004E-4</v>
      </c>
      <c r="U4265" s="16">
        <v>1.6466499999999999</v>
      </c>
      <c r="V4265" s="16">
        <v>10.305</v>
      </c>
      <c r="W4265" s="16">
        <v>4.6520000000000001</v>
      </c>
      <c r="X4265" s="16">
        <v>443.97</v>
      </c>
      <c r="Y4265" s="16">
        <v>55.328499999999998</v>
      </c>
      <c r="Z4265" s="16">
        <v>0.33560000000000001</v>
      </c>
      <c r="AA4265" s="16">
        <v>-0.77906200000000003</v>
      </c>
      <c r="AB4265" s="16">
        <v>0.26</v>
      </c>
      <c r="AC4265" s="16">
        <v>10.67</v>
      </c>
      <c r="AD4265" s="16">
        <v>47.97</v>
      </c>
      <c r="AE4265" s="16">
        <v>20.253399999999999</v>
      </c>
      <c r="AF4265" s="16">
        <v>0</v>
      </c>
      <c r="AG4265" s="16">
        <v>151765</v>
      </c>
      <c r="AH4265" s="16">
        <v>0.42270000000000002</v>
      </c>
      <c r="AI4265" s="16">
        <v>85.555899999999994</v>
      </c>
      <c r="AJ4265" s="16">
        <v>95.102000000000004</v>
      </c>
      <c r="AK4265" s="16">
        <v>1.2039</v>
      </c>
      <c r="AL4265" s="16">
        <v>1.3461000000000001</v>
      </c>
      <c r="AM4265" s="16">
        <v>1.6780999999999999</v>
      </c>
      <c r="AN4265" s="16">
        <v>0.97440000000000004</v>
      </c>
      <c r="AO4265" s="16">
        <v>1.8153999999999999</v>
      </c>
      <c r="AP4265" s="16">
        <v>1.8412999999999999</v>
      </c>
      <c r="AR4265" s="16">
        <f t="shared" si="163"/>
        <v>1</v>
      </c>
      <c r="AS4265" s="5">
        <f t="shared" si="162"/>
        <v>3.9856000000000003E-2</v>
      </c>
    </row>
    <row r="4266" spans="1:45" x14ac:dyDescent="0.25">
      <c r="A4266" s="16" t="s">
        <v>409</v>
      </c>
      <c r="B4266" s="16" t="s">
        <v>18</v>
      </c>
      <c r="C4266" s="16" t="s">
        <v>215</v>
      </c>
      <c r="D4266" s="16">
        <v>1987</v>
      </c>
      <c r="E4266" s="16" t="s">
        <v>4881</v>
      </c>
      <c r="F4266" s="16" t="s">
        <v>594</v>
      </c>
      <c r="G4266" s="10">
        <v>22787.7</v>
      </c>
      <c r="H4266" s="73">
        <v>10.03397</v>
      </c>
      <c r="I4266" s="16" t="s">
        <v>6700</v>
      </c>
      <c r="J4266" s="71">
        <v>0</v>
      </c>
      <c r="K4266" s="71">
        <v>1</v>
      </c>
      <c r="L4266" s="16">
        <v>0.70385549999999997</v>
      </c>
      <c r="M4266" s="16">
        <v>-0.41217690000000001</v>
      </c>
      <c r="N4266" s="16">
        <v>-0.4972377</v>
      </c>
      <c r="O4266" s="16">
        <v>0.60798739999999996</v>
      </c>
      <c r="P4266" s="16">
        <v>0.23894389999999999</v>
      </c>
      <c r="Q4266" s="16">
        <v>1.6572199999999999</v>
      </c>
      <c r="R4266" s="16">
        <v>0.31274999999999997</v>
      </c>
      <c r="S4266" s="16">
        <v>2.5999999999999999E-2</v>
      </c>
      <c r="T4266" s="16">
        <v>8.0000000000000004E-4</v>
      </c>
      <c r="U4266" s="16">
        <v>1.3339000000000001</v>
      </c>
      <c r="V4266" s="16">
        <v>10.505000000000001</v>
      </c>
      <c r="W4266" s="16">
        <v>4.8490000000000002</v>
      </c>
      <c r="X4266" s="16">
        <v>443.47</v>
      </c>
      <c r="Y4266" s="16">
        <v>55.328499999999998</v>
      </c>
      <c r="Z4266" s="16">
        <v>0.34449999999999997</v>
      </c>
      <c r="AA4266" s="16">
        <v>-0.78294580000000003</v>
      </c>
      <c r="AB4266" s="16">
        <v>0.26</v>
      </c>
      <c r="AC4266" s="16">
        <v>10.67</v>
      </c>
      <c r="AD4266" s="16">
        <v>48.07</v>
      </c>
      <c r="AE4266" s="16">
        <v>22.141200000000001</v>
      </c>
      <c r="AF4266" s="16">
        <v>0</v>
      </c>
      <c r="AG4266" s="16">
        <v>154435</v>
      </c>
      <c r="AH4266" s="16">
        <v>0.43099999999999999</v>
      </c>
      <c r="AI4266" s="16">
        <v>85.791700000000006</v>
      </c>
      <c r="AJ4266" s="16">
        <v>95.2209</v>
      </c>
      <c r="AK4266" s="16">
        <v>1.1963999999999999</v>
      </c>
      <c r="AL4266" s="16">
        <v>1.3465</v>
      </c>
      <c r="AM4266" s="16">
        <v>1.6488</v>
      </c>
      <c r="AN4266" s="16">
        <v>0.97409999999999997</v>
      </c>
      <c r="AO4266" s="16">
        <v>1.7652000000000001</v>
      </c>
      <c r="AP4266" s="16">
        <v>1.7999000000000001</v>
      </c>
      <c r="AR4266" s="16">
        <f t="shared" si="163"/>
        <v>1</v>
      </c>
      <c r="AS4266" s="5">
        <f t="shared" si="162"/>
        <v>6.5773999999999555E-3</v>
      </c>
    </row>
    <row r="4267" spans="1:45" x14ac:dyDescent="0.25">
      <c r="A4267" s="16" t="s">
        <v>409</v>
      </c>
      <c r="B4267" s="16" t="s">
        <v>18</v>
      </c>
      <c r="C4267" s="16" t="s">
        <v>215</v>
      </c>
      <c r="D4267" s="16">
        <v>1988</v>
      </c>
      <c r="E4267" s="16" t="s">
        <v>4882</v>
      </c>
      <c r="F4267" s="16" t="s">
        <v>594</v>
      </c>
      <c r="G4267" s="10">
        <v>22919.8</v>
      </c>
      <c r="H4267" s="73">
        <v>10.039759999999999</v>
      </c>
      <c r="I4267" s="16" t="s">
        <v>6700</v>
      </c>
      <c r="J4267" s="71">
        <v>0</v>
      </c>
      <c r="K4267" s="71">
        <v>1</v>
      </c>
      <c r="L4267" s="16">
        <v>0.73183920000000002</v>
      </c>
      <c r="M4267" s="16">
        <v>-0.40031559999999999</v>
      </c>
      <c r="N4267" s="16">
        <v>-0.47340890000000002</v>
      </c>
      <c r="O4267" s="16">
        <v>0.62968089999999999</v>
      </c>
      <c r="P4267" s="16">
        <v>0.26491900000000002</v>
      </c>
      <c r="Q4267" s="16">
        <v>1.634152</v>
      </c>
      <c r="R4267" s="16">
        <v>0.31805</v>
      </c>
      <c r="S4267" s="16">
        <v>2.64E-2</v>
      </c>
      <c r="T4267" s="16">
        <v>1.6000000000000001E-3</v>
      </c>
      <c r="U4267" s="16">
        <v>1.50675</v>
      </c>
      <c r="V4267" s="16">
        <v>10.705</v>
      </c>
      <c r="W4267" s="16">
        <v>5.0460000000000003</v>
      </c>
      <c r="X4267" s="16">
        <v>441.82100000000003</v>
      </c>
      <c r="Y4267" s="16">
        <v>55.328499999999998</v>
      </c>
      <c r="Z4267" s="16">
        <v>0.35539999999999999</v>
      </c>
      <c r="AA4267" s="16">
        <v>-0.78682940000000001</v>
      </c>
      <c r="AB4267" s="16">
        <v>0.26</v>
      </c>
      <c r="AC4267" s="16">
        <v>10.67</v>
      </c>
      <c r="AD4267" s="16">
        <v>48.17</v>
      </c>
      <c r="AE4267" s="16">
        <v>23.587900000000001</v>
      </c>
      <c r="AF4267" s="16">
        <v>0</v>
      </c>
      <c r="AG4267" s="16">
        <v>156202</v>
      </c>
      <c r="AH4267" s="16">
        <v>0.43930000000000002</v>
      </c>
      <c r="AI4267" s="16">
        <v>86.027500000000003</v>
      </c>
      <c r="AJ4267" s="16">
        <v>95.3399</v>
      </c>
      <c r="AK4267" s="16">
        <v>1.1890000000000001</v>
      </c>
      <c r="AL4267" s="16">
        <v>1.347</v>
      </c>
      <c r="AM4267" s="16">
        <v>1.6195999999999999</v>
      </c>
      <c r="AN4267" s="16">
        <v>0.97389999999999999</v>
      </c>
      <c r="AO4267" s="16">
        <v>1.7151000000000001</v>
      </c>
      <c r="AP4267" s="16">
        <v>1.7585</v>
      </c>
      <c r="AR4267" s="16">
        <f t="shared" si="163"/>
        <v>1</v>
      </c>
      <c r="AS4267" s="5">
        <f t="shared" si="162"/>
        <v>2.7983700000000056E-2</v>
      </c>
    </row>
    <row r="4268" spans="1:45" x14ac:dyDescent="0.25">
      <c r="A4268" s="16" t="s">
        <v>409</v>
      </c>
      <c r="B4268" s="16" t="s">
        <v>18</v>
      </c>
      <c r="C4268" s="16" t="s">
        <v>215</v>
      </c>
      <c r="D4268" s="16">
        <v>1989</v>
      </c>
      <c r="E4268" s="16" t="s">
        <v>4883</v>
      </c>
      <c r="F4268" s="16" t="s">
        <v>594</v>
      </c>
      <c r="G4268" s="10">
        <v>24047</v>
      </c>
      <c r="H4268" s="73">
        <v>10.087759999999999</v>
      </c>
      <c r="I4268" s="16" t="s">
        <v>6700</v>
      </c>
      <c r="J4268" s="71">
        <v>0</v>
      </c>
      <c r="K4268" s="71">
        <v>1</v>
      </c>
      <c r="L4268" s="16">
        <v>0.75121839999999995</v>
      </c>
      <c r="M4268" s="16">
        <v>-0.39923320000000001</v>
      </c>
      <c r="N4268" s="16">
        <v>-0.45761429999999997</v>
      </c>
      <c r="O4268" s="16">
        <v>0.65922440000000004</v>
      </c>
      <c r="P4268" s="16">
        <v>0.28234799999999999</v>
      </c>
      <c r="Q4268" s="16">
        <v>1.611029</v>
      </c>
      <c r="R4268" s="16">
        <v>0.32340000000000002</v>
      </c>
      <c r="S4268" s="16">
        <v>2.69E-2</v>
      </c>
      <c r="T4268" s="16">
        <v>1.1999999999999999E-3</v>
      </c>
      <c r="U4268" s="16">
        <v>1.4774</v>
      </c>
      <c r="V4268" s="16">
        <v>10.904999999999999</v>
      </c>
      <c r="W4268" s="16">
        <v>5.2430000000000003</v>
      </c>
      <c r="X4268" s="16">
        <v>442.245</v>
      </c>
      <c r="Y4268" s="16">
        <v>55.328499999999998</v>
      </c>
      <c r="Z4268" s="16">
        <v>0.3705</v>
      </c>
      <c r="AA4268" s="16">
        <v>-0.79071329999999995</v>
      </c>
      <c r="AB4268" s="16">
        <v>0.26</v>
      </c>
      <c r="AC4268" s="16">
        <v>10.67</v>
      </c>
      <c r="AD4268" s="16">
        <v>48.27</v>
      </c>
      <c r="AE4268" s="16">
        <v>24.558199999999999</v>
      </c>
      <c r="AF4268" s="16">
        <v>0</v>
      </c>
      <c r="AG4268" s="16">
        <v>153218</v>
      </c>
      <c r="AH4268" s="16">
        <v>0.4476</v>
      </c>
      <c r="AI4268" s="16">
        <v>86.263300000000001</v>
      </c>
      <c r="AJ4268" s="16">
        <v>95.4589</v>
      </c>
      <c r="AK4268" s="16">
        <v>1.1815</v>
      </c>
      <c r="AL4268" s="16">
        <v>1.3474999999999999</v>
      </c>
      <c r="AM4268" s="16">
        <v>1.5903</v>
      </c>
      <c r="AN4268" s="16">
        <v>0.97370000000000001</v>
      </c>
      <c r="AO4268" s="16">
        <v>1.6649</v>
      </c>
      <c r="AP4268" s="16">
        <v>1.7171000000000001</v>
      </c>
      <c r="AR4268" s="16">
        <f t="shared" si="163"/>
        <v>1</v>
      </c>
      <c r="AS4268" s="5">
        <f t="shared" si="162"/>
        <v>1.937919999999993E-2</v>
      </c>
    </row>
    <row r="4269" spans="1:45" x14ac:dyDescent="0.25">
      <c r="A4269" s="16" t="s">
        <v>409</v>
      </c>
      <c r="B4269" s="16" t="s">
        <v>18</v>
      </c>
      <c r="C4269" s="16" t="s">
        <v>215</v>
      </c>
      <c r="D4269" s="16">
        <v>1990</v>
      </c>
      <c r="E4269" s="16" t="s">
        <v>4884</v>
      </c>
      <c r="F4269" s="16" t="s">
        <v>594</v>
      </c>
      <c r="G4269" s="10">
        <v>23248.9</v>
      </c>
      <c r="H4269" s="73">
        <v>10.05401</v>
      </c>
      <c r="I4269" s="16" t="s">
        <v>6700</v>
      </c>
      <c r="J4269" s="71">
        <v>0</v>
      </c>
      <c r="K4269" s="71">
        <v>1</v>
      </c>
      <c r="L4269" s="16">
        <v>0.76275599999999999</v>
      </c>
      <c r="M4269" s="16">
        <v>-0.42346270000000003</v>
      </c>
      <c r="N4269" s="16">
        <v>-0.46821109999999999</v>
      </c>
      <c r="O4269" s="16">
        <v>0.69792620000000005</v>
      </c>
      <c r="P4269" s="16">
        <v>0.32254060000000001</v>
      </c>
      <c r="Q4269" s="16">
        <v>1.5878920000000001</v>
      </c>
      <c r="R4269" s="16">
        <v>0.32869999999999999</v>
      </c>
      <c r="S4269" s="16">
        <v>2.1700000000000001E-2</v>
      </c>
      <c r="T4269" s="16">
        <v>4.0000000000000002E-4</v>
      </c>
      <c r="U4269" s="16">
        <v>1.2141999999999999</v>
      </c>
      <c r="V4269" s="16">
        <v>11.105</v>
      </c>
      <c r="W4269" s="16">
        <v>5.44</v>
      </c>
      <c r="X4269" s="16">
        <v>442.387</v>
      </c>
      <c r="Y4269" s="16">
        <v>55.328499999999998</v>
      </c>
      <c r="Z4269" s="16">
        <v>0.39050000000000001</v>
      </c>
      <c r="AA4269" s="16">
        <v>-0.794597</v>
      </c>
      <c r="AB4269" s="16">
        <v>0.26</v>
      </c>
      <c r="AC4269" s="16">
        <v>10.67</v>
      </c>
      <c r="AD4269" s="16">
        <v>48.37</v>
      </c>
      <c r="AE4269" s="16">
        <v>27.2578</v>
      </c>
      <c r="AF4269" s="16">
        <v>0.74980000000000002</v>
      </c>
      <c r="AG4269" s="16">
        <v>151593</v>
      </c>
      <c r="AH4269" s="16">
        <v>0.45029999999999998</v>
      </c>
      <c r="AI4269" s="16">
        <v>86.499099999999999</v>
      </c>
      <c r="AJ4269" s="16">
        <v>95.5779</v>
      </c>
      <c r="AK4269" s="16">
        <v>1.1739999999999999</v>
      </c>
      <c r="AL4269" s="16">
        <v>1.3479000000000001</v>
      </c>
      <c r="AM4269" s="16">
        <v>1.5610999999999999</v>
      </c>
      <c r="AN4269" s="16">
        <v>0.97340000000000004</v>
      </c>
      <c r="AO4269" s="16">
        <v>1.6148</v>
      </c>
      <c r="AP4269" s="16">
        <v>1.6756</v>
      </c>
      <c r="AR4269" s="16">
        <f t="shared" si="163"/>
        <v>1</v>
      </c>
      <c r="AS4269" s="5">
        <f t="shared" si="162"/>
        <v>1.1537600000000037E-2</v>
      </c>
    </row>
    <row r="4270" spans="1:45" x14ac:dyDescent="0.25">
      <c r="A4270" s="16" t="s">
        <v>409</v>
      </c>
      <c r="B4270" s="16" t="s">
        <v>18</v>
      </c>
      <c r="C4270" s="16" t="s">
        <v>215</v>
      </c>
      <c r="D4270" s="16">
        <v>1991</v>
      </c>
      <c r="E4270" s="16" t="s">
        <v>4885</v>
      </c>
      <c r="F4270" s="16" t="s">
        <v>594</v>
      </c>
      <c r="G4270" s="10">
        <v>21868.9</v>
      </c>
      <c r="H4270" s="73">
        <v>9.99282</v>
      </c>
      <c r="I4270" s="16" t="s">
        <v>6700</v>
      </c>
      <c r="J4270" s="71">
        <v>0</v>
      </c>
      <c r="K4270" s="71">
        <v>1</v>
      </c>
      <c r="L4270" s="16">
        <v>0.83970739999999999</v>
      </c>
      <c r="M4270" s="16">
        <v>-0.42464930000000001</v>
      </c>
      <c r="N4270" s="16">
        <v>-0.39226929999999999</v>
      </c>
      <c r="O4270" s="16">
        <v>0.76856259999999998</v>
      </c>
      <c r="P4270" s="16">
        <v>0.36741210000000002</v>
      </c>
      <c r="Q4270" s="16">
        <v>1.56477</v>
      </c>
      <c r="R4270" s="16">
        <v>0.33405000000000001</v>
      </c>
      <c r="S4270" s="16">
        <v>2.1600000000000001E-2</v>
      </c>
      <c r="T4270" s="16">
        <v>0</v>
      </c>
      <c r="U4270" s="16">
        <v>1.8143</v>
      </c>
      <c r="V4270" s="16">
        <v>11.279</v>
      </c>
      <c r="W4270" s="16">
        <v>5.7649999999999997</v>
      </c>
      <c r="X4270" s="16">
        <v>440.74200000000002</v>
      </c>
      <c r="Y4270" s="16">
        <v>55.328499999999998</v>
      </c>
      <c r="Z4270" s="16">
        <v>0.41959999999999997</v>
      </c>
      <c r="AA4270" s="16">
        <v>-0.84236739999999999</v>
      </c>
      <c r="AB4270" s="16">
        <v>0.26</v>
      </c>
      <c r="AC4270" s="16">
        <v>10.67</v>
      </c>
      <c r="AD4270" s="16">
        <v>49.6</v>
      </c>
      <c r="AE4270" s="16">
        <v>29.934999999999999</v>
      </c>
      <c r="AF4270" s="16">
        <v>0.77359999999999995</v>
      </c>
      <c r="AG4270" s="16">
        <v>157408</v>
      </c>
      <c r="AH4270" s="16">
        <v>0.46079999999999999</v>
      </c>
      <c r="AI4270" s="16">
        <v>86.734899999999996</v>
      </c>
      <c r="AJ4270" s="16">
        <v>95.696799999999996</v>
      </c>
      <c r="AK4270" s="16">
        <v>1.1665000000000001</v>
      </c>
      <c r="AL4270" s="16">
        <v>1.3484</v>
      </c>
      <c r="AM4270" s="16">
        <v>1.5318000000000001</v>
      </c>
      <c r="AN4270" s="16">
        <v>0.97319999999999995</v>
      </c>
      <c r="AO4270" s="16">
        <v>1.5646</v>
      </c>
      <c r="AP4270" s="16">
        <v>1.6342000000000001</v>
      </c>
      <c r="AR4270" s="16">
        <f t="shared" si="163"/>
        <v>1</v>
      </c>
      <c r="AS4270" s="5">
        <f t="shared" si="162"/>
        <v>7.6951400000000003E-2</v>
      </c>
    </row>
    <row r="4271" spans="1:45" x14ac:dyDescent="0.25">
      <c r="A4271" s="16" t="s">
        <v>409</v>
      </c>
      <c r="B4271" s="16" t="s">
        <v>18</v>
      </c>
      <c r="C4271" s="16" t="s">
        <v>215</v>
      </c>
      <c r="D4271" s="16">
        <v>1992</v>
      </c>
      <c r="E4271" s="16" t="s">
        <v>4886</v>
      </c>
      <c r="F4271" s="16" t="s">
        <v>594</v>
      </c>
      <c r="G4271" s="10">
        <v>20635.7</v>
      </c>
      <c r="H4271" s="73">
        <v>9.9347779999999997</v>
      </c>
      <c r="I4271" s="16" t="s">
        <v>6700</v>
      </c>
      <c r="J4271" s="71">
        <v>0</v>
      </c>
      <c r="K4271" s="71">
        <v>1</v>
      </c>
      <c r="L4271" s="16">
        <v>0.83579159999999997</v>
      </c>
      <c r="M4271" s="16">
        <v>-0.4082499</v>
      </c>
      <c r="N4271" s="16">
        <v>-0.352495</v>
      </c>
      <c r="O4271" s="16">
        <v>0.73033340000000002</v>
      </c>
      <c r="P4271" s="16">
        <v>0.36505919999999997</v>
      </c>
      <c r="Q4271" s="16">
        <v>1.5416859999999999</v>
      </c>
      <c r="R4271" s="16">
        <v>0.33934999999999998</v>
      </c>
      <c r="S4271" s="16">
        <v>2.3199999999999998E-2</v>
      </c>
      <c r="T4271" s="16">
        <v>8.0000000000000004E-4</v>
      </c>
      <c r="U4271" s="16">
        <v>1.9470499999999999</v>
      </c>
      <c r="V4271" s="16">
        <v>11.452999999999999</v>
      </c>
      <c r="W4271" s="16">
        <v>6.09</v>
      </c>
      <c r="X4271" s="16">
        <v>441.13200000000001</v>
      </c>
      <c r="Y4271" s="16">
        <v>55.328499999999998</v>
      </c>
      <c r="Z4271" s="16">
        <v>0.40479999999999999</v>
      </c>
      <c r="AA4271" s="16">
        <v>-0.81129720000000005</v>
      </c>
      <c r="AB4271" s="16">
        <v>0.26</v>
      </c>
      <c r="AC4271" s="16">
        <v>10.67</v>
      </c>
      <c r="AD4271" s="16">
        <v>48.8</v>
      </c>
      <c r="AE4271" s="16">
        <v>28.863900000000001</v>
      </c>
      <c r="AF4271" s="16">
        <v>0.97709999999999997</v>
      </c>
      <c r="AG4271" s="16">
        <v>165437</v>
      </c>
      <c r="AH4271" s="16">
        <v>0.46960000000000002</v>
      </c>
      <c r="AI4271" s="16">
        <v>86.970699999999994</v>
      </c>
      <c r="AJ4271" s="16">
        <v>95.815799999999996</v>
      </c>
      <c r="AK4271" s="16">
        <v>1.1591</v>
      </c>
      <c r="AL4271" s="16">
        <v>1.3489</v>
      </c>
      <c r="AM4271" s="16">
        <v>1.5025999999999999</v>
      </c>
      <c r="AN4271" s="16">
        <v>0.97289999999999999</v>
      </c>
      <c r="AO4271" s="16">
        <v>1.5145</v>
      </c>
      <c r="AP4271" s="16">
        <v>1.5928</v>
      </c>
      <c r="AR4271" s="16">
        <f t="shared" si="163"/>
        <v>1</v>
      </c>
      <c r="AS4271" s="5">
        <f t="shared" si="162"/>
        <v>-3.9158000000000248E-3</v>
      </c>
    </row>
    <row r="4272" spans="1:45" x14ac:dyDescent="0.25">
      <c r="A4272" s="16" t="s">
        <v>409</v>
      </c>
      <c r="B4272" s="16" t="s">
        <v>18</v>
      </c>
      <c r="C4272" s="16" t="s">
        <v>215</v>
      </c>
      <c r="D4272" s="16">
        <v>1993</v>
      </c>
      <c r="E4272" s="16" t="s">
        <v>4887</v>
      </c>
      <c r="F4272" s="16" t="s">
        <v>594</v>
      </c>
      <c r="G4272" s="10">
        <v>20315.2</v>
      </c>
      <c r="H4272" s="73">
        <v>9.9191240000000001</v>
      </c>
      <c r="I4272" s="16" t="s">
        <v>6700</v>
      </c>
      <c r="J4272" s="71">
        <v>0</v>
      </c>
      <c r="K4272" s="71">
        <v>1</v>
      </c>
      <c r="L4272" s="16">
        <v>0.83195300000000005</v>
      </c>
      <c r="M4272" s="16">
        <v>-0.39752369999999998</v>
      </c>
      <c r="N4272" s="16">
        <v>-0.35331050000000003</v>
      </c>
      <c r="O4272" s="16">
        <v>0.72713079999999997</v>
      </c>
      <c r="P4272" s="16">
        <v>0.37211080000000002</v>
      </c>
      <c r="Q4272" s="16">
        <v>1.5185470000000001</v>
      </c>
      <c r="R4272" s="16">
        <v>0.34470000000000001</v>
      </c>
      <c r="S4272" s="16">
        <v>2.6249999999999999E-2</v>
      </c>
      <c r="T4272" s="16">
        <v>4.0000000000000002E-4</v>
      </c>
      <c r="U4272" s="16">
        <v>1.8834500000000001</v>
      </c>
      <c r="V4272" s="16">
        <v>11.627000000000001</v>
      </c>
      <c r="W4272" s="16">
        <v>6.1950000000000003</v>
      </c>
      <c r="X4272" s="16">
        <v>440.47399999999999</v>
      </c>
      <c r="Y4272" s="16">
        <v>55.328499999999998</v>
      </c>
      <c r="Z4272" s="16">
        <v>0.40450000000000003</v>
      </c>
      <c r="AA4272" s="16">
        <v>-0.80352959999999995</v>
      </c>
      <c r="AB4272" s="16">
        <v>0.26</v>
      </c>
      <c r="AC4272" s="16">
        <v>10.67</v>
      </c>
      <c r="AD4272" s="16">
        <v>48.6</v>
      </c>
      <c r="AE4272" s="16">
        <v>28.099799999999998</v>
      </c>
      <c r="AF4272" s="16">
        <v>0.88560000000000005</v>
      </c>
      <c r="AG4272" s="16">
        <v>177361</v>
      </c>
      <c r="AH4272" s="16">
        <v>0.47949999999999998</v>
      </c>
      <c r="AI4272" s="16">
        <v>87.206500000000005</v>
      </c>
      <c r="AJ4272" s="16">
        <v>96.3</v>
      </c>
      <c r="AK4272" s="16">
        <v>1.1516</v>
      </c>
      <c r="AL4272" s="16">
        <v>1.3492999999999999</v>
      </c>
      <c r="AM4272" s="16">
        <v>1.4733000000000001</v>
      </c>
      <c r="AN4272" s="16">
        <v>0.97270000000000001</v>
      </c>
      <c r="AO4272" s="16">
        <v>1.4642999999999999</v>
      </c>
      <c r="AP4272" s="16">
        <v>1.5513999999999999</v>
      </c>
      <c r="AR4272" s="16">
        <f t="shared" si="163"/>
        <v>1</v>
      </c>
      <c r="AS4272" s="5">
        <f t="shared" si="162"/>
        <v>-3.8385999999999143E-3</v>
      </c>
    </row>
    <row r="4273" spans="1:45" x14ac:dyDescent="0.25">
      <c r="A4273" s="16" t="s">
        <v>409</v>
      </c>
      <c r="B4273" s="16" t="s">
        <v>18</v>
      </c>
      <c r="C4273" s="16" t="s">
        <v>215</v>
      </c>
      <c r="D4273" s="16">
        <v>1994</v>
      </c>
      <c r="E4273" s="16" t="s">
        <v>4888</v>
      </c>
      <c r="F4273" s="16" t="s">
        <v>594</v>
      </c>
      <c r="G4273" s="10">
        <v>20595.599999999999</v>
      </c>
      <c r="H4273" s="73">
        <v>9.9328350000000007</v>
      </c>
      <c r="I4273" s="16" t="s">
        <v>6700</v>
      </c>
      <c r="J4273" s="71">
        <v>0</v>
      </c>
      <c r="K4273" s="71">
        <v>1</v>
      </c>
      <c r="L4273" s="16">
        <v>0.88256040000000002</v>
      </c>
      <c r="M4273" s="16">
        <v>-0.38990399999999997</v>
      </c>
      <c r="N4273" s="16">
        <v>-0.31541799999999998</v>
      </c>
      <c r="O4273" s="16">
        <v>0.7333364</v>
      </c>
      <c r="P4273" s="16">
        <v>0.45258340000000002</v>
      </c>
      <c r="Q4273" s="16">
        <v>1.4954419999999999</v>
      </c>
      <c r="R4273" s="16">
        <v>0.35</v>
      </c>
      <c r="S4273" s="16">
        <v>2.75E-2</v>
      </c>
      <c r="T4273" s="16">
        <v>4.0000000000000002E-4</v>
      </c>
      <c r="U4273" s="16">
        <v>2.1218499999999998</v>
      </c>
      <c r="V4273" s="16">
        <v>11.801</v>
      </c>
      <c r="W4273" s="16">
        <v>6.28</v>
      </c>
      <c r="X4273" s="16">
        <v>441.09500000000003</v>
      </c>
      <c r="Y4273" s="16">
        <v>55.328499999999998</v>
      </c>
      <c r="Z4273" s="16">
        <v>0.40570000000000001</v>
      </c>
      <c r="AA4273" s="16">
        <v>-0.81518109999999999</v>
      </c>
      <c r="AB4273" s="16">
        <v>0.26</v>
      </c>
      <c r="AC4273" s="16">
        <v>10.67</v>
      </c>
      <c r="AD4273" s="16">
        <v>48.9</v>
      </c>
      <c r="AE4273" s="16">
        <v>28.5824</v>
      </c>
      <c r="AF4273" s="16">
        <v>21.208600000000001</v>
      </c>
      <c r="AG4273" s="16">
        <v>183226</v>
      </c>
      <c r="AH4273" s="16">
        <v>0.48970000000000002</v>
      </c>
      <c r="AI4273" s="16">
        <v>88</v>
      </c>
      <c r="AJ4273" s="16">
        <v>96.3</v>
      </c>
      <c r="AK4273" s="16">
        <v>1.1440999999999999</v>
      </c>
      <c r="AL4273" s="16">
        <v>1.3498000000000001</v>
      </c>
      <c r="AM4273" s="16">
        <v>1.4440999999999999</v>
      </c>
      <c r="AN4273" s="16">
        <v>0.97250000000000003</v>
      </c>
      <c r="AO4273" s="16">
        <v>1.4140999999999999</v>
      </c>
      <c r="AP4273" s="16">
        <v>1.51</v>
      </c>
      <c r="AR4273" s="16">
        <f t="shared" si="163"/>
        <v>1</v>
      </c>
      <c r="AS4273" s="5">
        <f t="shared" si="162"/>
        <v>5.0607399999999969E-2</v>
      </c>
    </row>
    <row r="4274" spans="1:45" x14ac:dyDescent="0.25">
      <c r="A4274" s="16" t="s">
        <v>409</v>
      </c>
      <c r="B4274" s="16" t="s">
        <v>18</v>
      </c>
      <c r="C4274" s="16" t="s">
        <v>215</v>
      </c>
      <c r="D4274" s="16">
        <v>1995</v>
      </c>
      <c r="E4274" s="16" t="s">
        <v>4889</v>
      </c>
      <c r="F4274" s="16" t="s">
        <v>594</v>
      </c>
      <c r="G4274" s="10">
        <v>21171</v>
      </c>
      <c r="H4274" s="73">
        <v>9.9603850000000005</v>
      </c>
      <c r="I4274" s="16" t="s">
        <v>6700</v>
      </c>
      <c r="J4274" s="71">
        <v>0</v>
      </c>
      <c r="K4274" s="71">
        <v>1</v>
      </c>
      <c r="L4274" s="16">
        <v>0.8810152</v>
      </c>
      <c r="M4274" s="16">
        <v>-0.40987810000000002</v>
      </c>
      <c r="N4274" s="16">
        <v>-0.277119</v>
      </c>
      <c r="O4274" s="16">
        <v>0.76573380000000002</v>
      </c>
      <c r="P4274" s="16">
        <v>0.42032580000000003</v>
      </c>
      <c r="Q4274" s="16">
        <v>1.47234</v>
      </c>
      <c r="R4274" s="16">
        <v>0.35535</v>
      </c>
      <c r="S4274" s="16">
        <v>2.12E-2</v>
      </c>
      <c r="T4274" s="16">
        <v>5.0000000000000001E-4</v>
      </c>
      <c r="U4274" s="16">
        <v>2.3499500000000002</v>
      </c>
      <c r="V4274" s="16">
        <v>11.975</v>
      </c>
      <c r="W4274" s="16">
        <v>6.3650000000000002</v>
      </c>
      <c r="X4274" s="16">
        <v>441.94900000000001</v>
      </c>
      <c r="Y4274" s="16">
        <v>55.328499999999998</v>
      </c>
      <c r="Z4274" s="16">
        <v>0.41949999999999998</v>
      </c>
      <c r="AA4274" s="16">
        <v>-0.83459989999999995</v>
      </c>
      <c r="AB4274" s="16">
        <v>0.26</v>
      </c>
      <c r="AC4274" s="16">
        <v>10.67</v>
      </c>
      <c r="AD4274" s="16">
        <v>49.4</v>
      </c>
      <c r="AE4274" s="16">
        <v>29.89</v>
      </c>
      <c r="AF4274" s="16">
        <v>1.464</v>
      </c>
      <c r="AG4274" s="16">
        <v>193539</v>
      </c>
      <c r="AH4274" s="16">
        <v>0.502</v>
      </c>
      <c r="AI4274" s="16">
        <v>88</v>
      </c>
      <c r="AJ4274" s="16">
        <v>96.3</v>
      </c>
      <c r="AK4274" s="16">
        <v>1.1367</v>
      </c>
      <c r="AL4274" s="16">
        <v>1.3503000000000001</v>
      </c>
      <c r="AM4274" s="16">
        <v>1.4148000000000001</v>
      </c>
      <c r="AN4274" s="16">
        <v>0.97219999999999995</v>
      </c>
      <c r="AO4274" s="16">
        <v>1.3640000000000001</v>
      </c>
      <c r="AP4274" s="16">
        <v>1.4685999999999999</v>
      </c>
      <c r="AR4274" s="16">
        <f t="shared" si="163"/>
        <v>1</v>
      </c>
      <c r="AS4274" s="5">
        <f t="shared" si="162"/>
        <v>-1.5452000000000243E-3</v>
      </c>
    </row>
    <row r="4275" spans="1:45" x14ac:dyDescent="0.25">
      <c r="A4275" s="16" t="s">
        <v>409</v>
      </c>
      <c r="B4275" s="16" t="s">
        <v>18</v>
      </c>
      <c r="C4275" s="16" t="s">
        <v>215</v>
      </c>
      <c r="D4275" s="16">
        <v>1996</v>
      </c>
      <c r="E4275" s="16" t="s">
        <v>4890</v>
      </c>
      <c r="F4275" s="16" t="s">
        <v>594</v>
      </c>
      <c r="G4275" s="10">
        <v>21782.1</v>
      </c>
      <c r="H4275" s="73">
        <v>9.9888440000000003</v>
      </c>
      <c r="I4275" s="16" t="s">
        <v>6700</v>
      </c>
      <c r="J4275" s="71">
        <v>0</v>
      </c>
      <c r="K4275" s="71">
        <v>1</v>
      </c>
      <c r="L4275" s="16">
        <v>0.82253690000000002</v>
      </c>
      <c r="M4275" s="16">
        <v>-0.37900279999999997</v>
      </c>
      <c r="N4275" s="16">
        <v>-0.27197149999999998</v>
      </c>
      <c r="O4275" s="16">
        <v>0.76363820000000004</v>
      </c>
      <c r="P4275" s="16">
        <v>0.44776120000000003</v>
      </c>
      <c r="Q4275" s="16">
        <v>1.27186</v>
      </c>
      <c r="R4275" s="16">
        <v>0.38735000000000003</v>
      </c>
      <c r="S4275" s="16">
        <v>2.4500000000000001E-2</v>
      </c>
      <c r="T4275" s="16">
        <v>5.9999999999999995E-4</v>
      </c>
      <c r="U4275" s="16">
        <v>2.4360499999999998</v>
      </c>
      <c r="V4275" s="16">
        <v>12.348000000000001</v>
      </c>
      <c r="W4275" s="16">
        <v>6.1020000000000003</v>
      </c>
      <c r="X4275" s="16">
        <v>442.56400000000002</v>
      </c>
      <c r="Y4275" s="16">
        <v>55.328499999999998</v>
      </c>
      <c r="Z4275" s="16">
        <v>0.43109999999999998</v>
      </c>
      <c r="AA4275" s="16">
        <v>-0.76469189999999998</v>
      </c>
      <c r="AB4275" s="16">
        <v>0.26</v>
      </c>
      <c r="AC4275" s="16">
        <v>10.67</v>
      </c>
      <c r="AD4275" s="16">
        <v>47.6</v>
      </c>
      <c r="AE4275" s="16">
        <v>31.536799999999999</v>
      </c>
      <c r="AF4275" s="16">
        <v>1.7442</v>
      </c>
      <c r="AG4275" s="16">
        <v>201049</v>
      </c>
      <c r="AH4275" s="16">
        <v>0.50570000000000004</v>
      </c>
      <c r="AI4275" s="16">
        <v>88</v>
      </c>
      <c r="AJ4275" s="16">
        <v>96.3</v>
      </c>
      <c r="AK4275" s="16">
        <v>1.0589</v>
      </c>
      <c r="AL4275" s="16">
        <v>1.202</v>
      </c>
      <c r="AM4275" s="16">
        <v>1.3426</v>
      </c>
      <c r="AN4275" s="16">
        <v>0.9758</v>
      </c>
      <c r="AO4275" s="16">
        <v>0.92010000000000003</v>
      </c>
      <c r="AP4275" s="16">
        <v>1.0891999999999999</v>
      </c>
      <c r="AR4275" s="16">
        <f t="shared" si="163"/>
        <v>1</v>
      </c>
      <c r="AS4275" s="5">
        <f t="shared" si="162"/>
        <v>-5.8478299999999983E-2</v>
      </c>
    </row>
    <row r="4276" spans="1:45" x14ac:dyDescent="0.25">
      <c r="A4276" s="16" t="s">
        <v>409</v>
      </c>
      <c r="B4276" s="16" t="s">
        <v>18</v>
      </c>
      <c r="C4276" s="16" t="s">
        <v>215</v>
      </c>
      <c r="D4276" s="16">
        <v>1997</v>
      </c>
      <c r="E4276" s="16" t="s">
        <v>4891</v>
      </c>
      <c r="F4276" s="16" t="s">
        <v>594</v>
      </c>
      <c r="G4276" s="10">
        <v>21984.9</v>
      </c>
      <c r="H4276" s="73">
        <v>9.9981139999999993</v>
      </c>
      <c r="I4276" s="16" t="s">
        <v>6700</v>
      </c>
      <c r="J4276" s="71">
        <v>0</v>
      </c>
      <c r="K4276" s="71">
        <v>1</v>
      </c>
      <c r="L4276" s="16">
        <v>0.86490549999999999</v>
      </c>
      <c r="M4276" s="16">
        <v>-0.35588740000000002</v>
      </c>
      <c r="N4276" s="16">
        <v>-0.28731250000000003</v>
      </c>
      <c r="O4276" s="16">
        <v>0.76220589999999999</v>
      </c>
      <c r="P4276" s="16">
        <v>0.50222520000000004</v>
      </c>
      <c r="Q4276" s="16">
        <v>1.3056319999999999</v>
      </c>
      <c r="R4276" s="16">
        <v>0.38840000000000002</v>
      </c>
      <c r="S4276" s="16">
        <v>3.1199999999999999E-2</v>
      </c>
      <c r="T4276" s="16">
        <v>2.9999999999999997E-4</v>
      </c>
      <c r="U4276" s="16">
        <v>2.3273999999999999</v>
      </c>
      <c r="V4276" s="16">
        <v>12.721</v>
      </c>
      <c r="W4276" s="16">
        <v>5.8390000000000004</v>
      </c>
      <c r="X4276" s="16">
        <v>443.17899999999997</v>
      </c>
      <c r="Y4276" s="16">
        <v>55.328499999999998</v>
      </c>
      <c r="Z4276" s="16">
        <v>0.42680000000000001</v>
      </c>
      <c r="AA4276" s="16">
        <v>-0.7841108</v>
      </c>
      <c r="AB4276" s="16">
        <v>0.26</v>
      </c>
      <c r="AC4276" s="16">
        <v>10.67</v>
      </c>
      <c r="AD4276" s="16">
        <v>48.1</v>
      </c>
      <c r="AE4276" s="16">
        <v>34.208399999999997</v>
      </c>
      <c r="AF4276" s="16">
        <v>2.1614</v>
      </c>
      <c r="AG4276" s="16">
        <v>210142</v>
      </c>
      <c r="AH4276" s="16">
        <v>0.53869999999999996</v>
      </c>
      <c r="AI4276" s="16">
        <v>88</v>
      </c>
      <c r="AJ4276" s="16">
        <v>96.3</v>
      </c>
      <c r="AK4276" s="16">
        <v>1.0861000000000001</v>
      </c>
      <c r="AL4276" s="16">
        <v>1.2755000000000001</v>
      </c>
      <c r="AM4276" s="16">
        <v>1.31</v>
      </c>
      <c r="AN4276" s="16">
        <v>0.9839</v>
      </c>
      <c r="AO4276" s="16">
        <v>0.96530000000000005</v>
      </c>
      <c r="AP4276" s="16">
        <v>1.1600999999999999</v>
      </c>
      <c r="AR4276" s="16">
        <f t="shared" si="163"/>
        <v>1</v>
      </c>
      <c r="AS4276" s="5">
        <f t="shared" si="162"/>
        <v>4.2368599999999979E-2</v>
      </c>
    </row>
    <row r="4277" spans="1:45" x14ac:dyDescent="0.25">
      <c r="A4277" s="16" t="s">
        <v>409</v>
      </c>
      <c r="B4277" s="16" t="s">
        <v>18</v>
      </c>
      <c r="C4277" s="16" t="s">
        <v>215</v>
      </c>
      <c r="D4277" s="16">
        <v>1998</v>
      </c>
      <c r="E4277" s="16" t="s">
        <v>4892</v>
      </c>
      <c r="F4277" s="16" t="s">
        <v>594</v>
      </c>
      <c r="G4277" s="10">
        <v>22776.6</v>
      </c>
      <c r="H4277" s="73">
        <v>10.03349</v>
      </c>
      <c r="I4277" s="16" t="s">
        <v>6700</v>
      </c>
      <c r="J4277" s="71">
        <v>0</v>
      </c>
      <c r="K4277" s="71">
        <v>1</v>
      </c>
      <c r="L4277" s="16">
        <v>0.91468830000000001</v>
      </c>
      <c r="M4277" s="16">
        <v>-0.33775709999999998</v>
      </c>
      <c r="N4277" s="16">
        <v>-0.25980189999999997</v>
      </c>
      <c r="O4277" s="16">
        <v>0.75975289999999995</v>
      </c>
      <c r="P4277" s="16">
        <v>0.53738920000000001</v>
      </c>
      <c r="Q4277" s="16">
        <v>1.3393679999999999</v>
      </c>
      <c r="R4277" s="16">
        <v>0.38424999999999998</v>
      </c>
      <c r="S4277" s="16">
        <v>3.61E-2</v>
      </c>
      <c r="T4277" s="16">
        <v>5.0000000000000001E-4</v>
      </c>
      <c r="U4277" s="16">
        <v>2.5985999999999998</v>
      </c>
      <c r="V4277" s="16">
        <v>13.093999999999999</v>
      </c>
      <c r="W4277" s="16">
        <v>5.6319999999999997</v>
      </c>
      <c r="X4277" s="16">
        <v>443.72</v>
      </c>
      <c r="Y4277" s="16">
        <v>55.328499999999998</v>
      </c>
      <c r="Z4277" s="16">
        <v>0.4163</v>
      </c>
      <c r="AA4277" s="16">
        <v>-0.83459989999999995</v>
      </c>
      <c r="AB4277" s="16">
        <v>0.26</v>
      </c>
      <c r="AC4277" s="16">
        <v>10.67</v>
      </c>
      <c r="AD4277" s="16">
        <v>49.4</v>
      </c>
      <c r="AE4277" s="16">
        <v>36.515900000000002</v>
      </c>
      <c r="AF4277" s="16">
        <v>2.7841999999999998</v>
      </c>
      <c r="AG4277" s="16">
        <v>222164</v>
      </c>
      <c r="AH4277" s="16">
        <v>0.53290000000000004</v>
      </c>
      <c r="AI4277" s="16">
        <v>88</v>
      </c>
      <c r="AJ4277" s="16">
        <v>96.3</v>
      </c>
      <c r="AK4277" s="16">
        <v>1.1132</v>
      </c>
      <c r="AL4277" s="16">
        <v>1.3489</v>
      </c>
      <c r="AM4277" s="16">
        <v>1.2774000000000001</v>
      </c>
      <c r="AN4277" s="16">
        <v>0.99199999999999999</v>
      </c>
      <c r="AO4277" s="16">
        <v>1.0105</v>
      </c>
      <c r="AP4277" s="16">
        <v>1.2310000000000001</v>
      </c>
      <c r="AR4277" s="16">
        <f t="shared" si="163"/>
        <v>1</v>
      </c>
      <c r="AS4277" s="5">
        <f t="shared" si="162"/>
        <v>4.9782800000000016E-2</v>
      </c>
    </row>
    <row r="4278" spans="1:45" x14ac:dyDescent="0.25">
      <c r="A4278" s="16" t="s">
        <v>409</v>
      </c>
      <c r="B4278" s="16" t="s">
        <v>18</v>
      </c>
      <c r="C4278" s="16" t="s">
        <v>215</v>
      </c>
      <c r="D4278" s="16">
        <v>1999</v>
      </c>
      <c r="E4278" s="16" t="s">
        <v>4893</v>
      </c>
      <c r="F4278" s="16" t="s">
        <v>594</v>
      </c>
      <c r="G4278" s="10">
        <v>24111.9</v>
      </c>
      <c r="H4278" s="73">
        <v>10.09046</v>
      </c>
      <c r="I4278" s="16" t="s">
        <v>6700</v>
      </c>
      <c r="J4278" s="71">
        <v>0</v>
      </c>
      <c r="K4278" s="71">
        <v>1</v>
      </c>
      <c r="L4278" s="16">
        <v>0.94670240000000005</v>
      </c>
      <c r="M4278" s="16">
        <v>-0.3174228</v>
      </c>
      <c r="N4278" s="16">
        <v>-0.23422200000000001</v>
      </c>
      <c r="O4278" s="16">
        <v>0.73103059999999997</v>
      </c>
      <c r="P4278" s="16">
        <v>0.56151119999999999</v>
      </c>
      <c r="Q4278" s="16">
        <v>1.3718090000000001</v>
      </c>
      <c r="R4278" s="16">
        <v>0.40034999999999998</v>
      </c>
      <c r="S4278" s="16">
        <v>3.9399999999999998E-2</v>
      </c>
      <c r="T4278" s="16">
        <v>4.0000000000000002E-4</v>
      </c>
      <c r="U4278" s="16">
        <v>2.6265000000000001</v>
      </c>
      <c r="V4278" s="16">
        <v>13.587</v>
      </c>
      <c r="W4278" s="16">
        <v>5.641</v>
      </c>
      <c r="X4278" s="16">
        <v>445.52300000000002</v>
      </c>
      <c r="Y4278" s="16">
        <v>55.328499999999998</v>
      </c>
      <c r="Z4278" s="16">
        <v>0.40799999999999997</v>
      </c>
      <c r="AA4278" s="16">
        <v>-0.79576219999999998</v>
      </c>
      <c r="AB4278" s="16">
        <v>0.26</v>
      </c>
      <c r="AC4278" s="16">
        <v>10.67</v>
      </c>
      <c r="AD4278" s="16">
        <v>48.4</v>
      </c>
      <c r="AE4278" s="16">
        <v>37.889600000000002</v>
      </c>
      <c r="AF4278" s="16">
        <v>5.4222000000000001</v>
      </c>
      <c r="AG4278" s="16">
        <v>218477</v>
      </c>
      <c r="AH4278" s="16">
        <v>0.52649999999999997</v>
      </c>
      <c r="AI4278" s="16">
        <v>88.3</v>
      </c>
      <c r="AJ4278" s="16">
        <v>96.4</v>
      </c>
      <c r="AK4278" s="16">
        <v>1.1357999999999999</v>
      </c>
      <c r="AL4278" s="16">
        <v>1.3673</v>
      </c>
      <c r="AM4278" s="16">
        <v>1.2621</v>
      </c>
      <c r="AN4278" s="16">
        <v>1.0886</v>
      </c>
      <c r="AO4278" s="16">
        <v>1.0717000000000001</v>
      </c>
      <c r="AP4278" s="16">
        <v>1.2419</v>
      </c>
      <c r="AR4278" s="16">
        <f t="shared" si="163"/>
        <v>1</v>
      </c>
      <c r="AS4278" s="5">
        <f t="shared" si="162"/>
        <v>3.2014100000000045E-2</v>
      </c>
    </row>
    <row r="4279" spans="1:45" x14ac:dyDescent="0.25">
      <c r="A4279" s="16" t="s">
        <v>409</v>
      </c>
      <c r="B4279" s="16" t="s">
        <v>18</v>
      </c>
      <c r="C4279" s="16" t="s">
        <v>215</v>
      </c>
      <c r="D4279" s="16">
        <v>2000</v>
      </c>
      <c r="E4279" s="16" t="s">
        <v>4894</v>
      </c>
      <c r="F4279" s="16" t="s">
        <v>594</v>
      </c>
      <c r="G4279" s="10">
        <v>24748.3</v>
      </c>
      <c r="H4279" s="73">
        <v>10.11651</v>
      </c>
      <c r="I4279" s="16">
        <v>297890</v>
      </c>
      <c r="J4279" s="71">
        <v>0</v>
      </c>
      <c r="K4279" s="71">
        <v>1</v>
      </c>
      <c r="L4279" s="16">
        <v>1.002605</v>
      </c>
      <c r="M4279" s="16">
        <v>-0.31457210000000002</v>
      </c>
      <c r="N4279" s="16">
        <v>-0.1995393</v>
      </c>
      <c r="O4279" s="16">
        <v>0.75599229999999995</v>
      </c>
      <c r="P4279" s="16">
        <v>0.59109999999999996</v>
      </c>
      <c r="Q4279" s="16">
        <v>1.4042509999999999</v>
      </c>
      <c r="R4279" s="16">
        <v>0.39800000000000002</v>
      </c>
      <c r="S4279" s="16">
        <v>0.04</v>
      </c>
      <c r="T4279" s="16">
        <v>5.9999999999999995E-4</v>
      </c>
      <c r="U4279" s="16">
        <v>2.85</v>
      </c>
      <c r="V4279" s="16">
        <v>14.26</v>
      </c>
      <c r="W4279" s="16">
        <v>5.65</v>
      </c>
      <c r="X4279" s="16">
        <v>444.923</v>
      </c>
      <c r="Y4279" s="16">
        <v>55.328499999999998</v>
      </c>
      <c r="Z4279" s="16">
        <v>0.41449999999999998</v>
      </c>
      <c r="AA4279" s="16">
        <v>-0.83343469999999997</v>
      </c>
      <c r="AB4279" s="16">
        <v>0.26</v>
      </c>
      <c r="AC4279" s="16">
        <v>10.67</v>
      </c>
      <c r="AD4279" s="16">
        <v>49.37</v>
      </c>
      <c r="AE4279" s="16">
        <v>38.402500000000003</v>
      </c>
      <c r="AF4279" s="16">
        <v>10.5871</v>
      </c>
      <c r="AG4279" s="16">
        <v>234197</v>
      </c>
      <c r="AH4279" s="16">
        <v>0.51529999999999998</v>
      </c>
      <c r="AI4279" s="16">
        <v>88.6</v>
      </c>
      <c r="AJ4279" s="16">
        <v>96.6</v>
      </c>
      <c r="AK4279" s="16">
        <v>1.1584000000000001</v>
      </c>
      <c r="AL4279" s="16">
        <v>1.3855999999999999</v>
      </c>
      <c r="AM4279" s="16">
        <v>1.2467999999999999</v>
      </c>
      <c r="AN4279" s="16">
        <v>1.1852</v>
      </c>
      <c r="AO4279" s="16">
        <v>1.1329</v>
      </c>
      <c r="AP4279" s="16">
        <v>1.2528999999999999</v>
      </c>
      <c r="AR4279" s="16">
        <f t="shared" si="163"/>
        <v>1</v>
      </c>
      <c r="AS4279" s="5">
        <f t="shared" si="162"/>
        <v>5.5902599999999913E-2</v>
      </c>
    </row>
    <row r="4280" spans="1:45" x14ac:dyDescent="0.25">
      <c r="A4280" s="16" t="s">
        <v>409</v>
      </c>
      <c r="B4280" s="16" t="s">
        <v>18</v>
      </c>
      <c r="C4280" s="16" t="s">
        <v>215</v>
      </c>
      <c r="D4280" s="16">
        <v>2001</v>
      </c>
      <c r="E4280" s="16" t="s">
        <v>4895</v>
      </c>
      <c r="F4280" s="16" t="s">
        <v>594</v>
      </c>
      <c r="G4280" s="10">
        <v>24958.7</v>
      </c>
      <c r="H4280" s="73">
        <v>10.124980000000001</v>
      </c>
      <c r="I4280" s="16">
        <v>303135</v>
      </c>
      <c r="J4280" s="71">
        <v>0</v>
      </c>
      <c r="K4280" s="71">
        <v>1</v>
      </c>
      <c r="L4280" s="16">
        <v>1.1123430000000001</v>
      </c>
      <c r="M4280" s="16">
        <v>-0.30441269999999998</v>
      </c>
      <c r="N4280" s="16">
        <v>-0.16460440000000001</v>
      </c>
      <c r="O4280" s="16">
        <v>0.85344229999999999</v>
      </c>
      <c r="P4280" s="16">
        <v>0.67828299999999997</v>
      </c>
      <c r="Q4280" s="16">
        <v>1.4137409999999999</v>
      </c>
      <c r="R4280" s="16">
        <v>0.39090000000000003</v>
      </c>
      <c r="S4280" s="16">
        <v>4.1000000000000002E-2</v>
      </c>
      <c r="T4280" s="16">
        <v>1.6999999999999999E-3</v>
      </c>
      <c r="U4280" s="16">
        <v>2.9495499999999999</v>
      </c>
      <c r="V4280" s="16">
        <v>15.047000000000001</v>
      </c>
      <c r="W4280" s="16">
        <v>5.6180000000000003</v>
      </c>
      <c r="X4280" s="16">
        <v>446.40899999999999</v>
      </c>
      <c r="Y4280" s="16">
        <v>55.328499999999998</v>
      </c>
      <c r="Z4280" s="16">
        <v>0.46360000000000001</v>
      </c>
      <c r="AA4280" s="16">
        <v>-0.85013490000000003</v>
      </c>
      <c r="AB4280" s="16">
        <v>0.26</v>
      </c>
      <c r="AC4280" s="16">
        <v>10.67</v>
      </c>
      <c r="AD4280" s="16">
        <v>49.8</v>
      </c>
      <c r="AE4280" s="16">
        <v>40.693100000000001</v>
      </c>
      <c r="AF4280" s="16">
        <v>19.9848</v>
      </c>
      <c r="AG4280" s="16">
        <v>258706</v>
      </c>
      <c r="AH4280" s="16">
        <v>0.54710000000000003</v>
      </c>
      <c r="AI4280" s="16">
        <v>88.9</v>
      </c>
      <c r="AJ4280" s="16">
        <v>96.7</v>
      </c>
      <c r="AK4280" s="16">
        <v>1.1608000000000001</v>
      </c>
      <c r="AL4280" s="16">
        <v>1.4174</v>
      </c>
      <c r="AM4280" s="16">
        <v>1.2548999999999999</v>
      </c>
      <c r="AN4280" s="16">
        <v>1.0408999999999999</v>
      </c>
      <c r="AO4280" s="16">
        <v>1.2151000000000001</v>
      </c>
      <c r="AP4280" s="16">
        <v>1.3068</v>
      </c>
      <c r="AR4280" s="16">
        <f t="shared" si="163"/>
        <v>1</v>
      </c>
      <c r="AS4280" s="5">
        <f t="shared" si="162"/>
        <v>0.10973800000000011</v>
      </c>
    </row>
    <row r="4281" spans="1:45" x14ac:dyDescent="0.25">
      <c r="A4281" s="16" t="s">
        <v>409</v>
      </c>
      <c r="B4281" s="16" t="s">
        <v>18</v>
      </c>
      <c r="C4281" s="16" t="s">
        <v>215</v>
      </c>
      <c r="D4281" s="16">
        <v>2002</v>
      </c>
      <c r="E4281" s="16" t="s">
        <v>4896</v>
      </c>
      <c r="F4281" s="16" t="s">
        <v>594</v>
      </c>
      <c r="G4281" s="10">
        <v>25134.400000000001</v>
      </c>
      <c r="H4281" s="73">
        <v>10.13199</v>
      </c>
      <c r="I4281" s="16">
        <v>309157</v>
      </c>
      <c r="J4281" s="71">
        <v>0</v>
      </c>
      <c r="K4281" s="71">
        <v>1</v>
      </c>
      <c r="L4281" s="16">
        <v>1.1614089999999999</v>
      </c>
      <c r="M4281" s="16">
        <v>-0.3304839</v>
      </c>
      <c r="N4281" s="16">
        <v>-0.15183940000000001</v>
      </c>
      <c r="O4281" s="16">
        <v>0.8960439</v>
      </c>
      <c r="P4281" s="16">
        <v>0.74456100000000003</v>
      </c>
      <c r="Q4281" s="16">
        <v>1.423216</v>
      </c>
      <c r="R4281" s="16">
        <v>0.38535000000000003</v>
      </c>
      <c r="S4281" s="16">
        <v>3.5400000000000001E-2</v>
      </c>
      <c r="T4281" s="16">
        <v>1.5E-3</v>
      </c>
      <c r="U4281" s="16">
        <v>2.8273000000000001</v>
      </c>
      <c r="V4281" s="16">
        <v>15.834</v>
      </c>
      <c r="W4281" s="16">
        <v>5.5860000000000003</v>
      </c>
      <c r="X4281" s="16">
        <v>448.07499999999999</v>
      </c>
      <c r="Y4281" s="16">
        <v>55.328499999999998</v>
      </c>
      <c r="Z4281" s="16">
        <v>0.48709999999999998</v>
      </c>
      <c r="AA4281" s="16">
        <v>-0.84625119999999998</v>
      </c>
      <c r="AB4281" s="16">
        <v>0.26</v>
      </c>
      <c r="AC4281" s="16">
        <v>10.67</v>
      </c>
      <c r="AD4281" s="16">
        <v>49.7</v>
      </c>
      <c r="AE4281" s="16">
        <v>40.951500000000003</v>
      </c>
      <c r="AF4281" s="16">
        <v>39.3992</v>
      </c>
      <c r="AG4281" s="16">
        <v>251917</v>
      </c>
      <c r="AH4281" s="16">
        <v>0.5554</v>
      </c>
      <c r="AI4281" s="16">
        <v>89.2</v>
      </c>
      <c r="AJ4281" s="16">
        <v>96.9</v>
      </c>
      <c r="AK4281" s="16">
        <v>1.1631</v>
      </c>
      <c r="AL4281" s="16">
        <v>1.4492</v>
      </c>
      <c r="AM4281" s="16">
        <v>1.2629999999999999</v>
      </c>
      <c r="AN4281" s="16">
        <v>0.89649999999999996</v>
      </c>
      <c r="AO4281" s="16">
        <v>1.2974000000000001</v>
      </c>
      <c r="AP4281" s="16">
        <v>1.3607</v>
      </c>
      <c r="AR4281" s="16">
        <f t="shared" si="163"/>
        <v>1</v>
      </c>
      <c r="AS4281" s="5">
        <f t="shared" si="162"/>
        <v>4.9065999999999832E-2</v>
      </c>
    </row>
    <row r="4282" spans="1:45" x14ac:dyDescent="0.25">
      <c r="A4282" s="16" t="s">
        <v>409</v>
      </c>
      <c r="B4282" s="16" t="s">
        <v>18</v>
      </c>
      <c r="C4282" s="16" t="s">
        <v>215</v>
      </c>
      <c r="D4282" s="16">
        <v>2003</v>
      </c>
      <c r="E4282" s="16" t="s">
        <v>4897</v>
      </c>
      <c r="F4282" s="16" t="s">
        <v>594</v>
      </c>
      <c r="G4282" s="10">
        <v>24298.6</v>
      </c>
      <c r="H4282" s="73">
        <v>10.098179999999999</v>
      </c>
      <c r="I4282" s="16">
        <v>315746</v>
      </c>
      <c r="J4282" s="71">
        <v>0</v>
      </c>
      <c r="K4282" s="71">
        <v>1</v>
      </c>
      <c r="L4282" s="16">
        <v>1.1430419999999999</v>
      </c>
      <c r="M4282" s="16">
        <v>-0.32863720000000002</v>
      </c>
      <c r="N4282" s="16">
        <v>-0.10432669999999999</v>
      </c>
      <c r="O4282" s="16">
        <v>0.87179660000000003</v>
      </c>
      <c r="P4282" s="16">
        <v>0.75771960000000005</v>
      </c>
      <c r="Q4282" s="16">
        <v>1.341113</v>
      </c>
      <c r="R4282" s="16">
        <v>0.39950000000000002</v>
      </c>
      <c r="S4282" s="16">
        <v>3.3599999999999998E-2</v>
      </c>
      <c r="T4282" s="16">
        <v>1.6000000000000001E-3</v>
      </c>
      <c r="U4282" s="16">
        <v>3.0160499999999999</v>
      </c>
      <c r="V4282" s="16">
        <v>16.620999999999999</v>
      </c>
      <c r="W4282" s="16">
        <v>5.5540000000000003</v>
      </c>
      <c r="X4282" s="16">
        <v>450.06299999999999</v>
      </c>
      <c r="Y4282" s="16">
        <v>55.328499999999998</v>
      </c>
      <c r="Z4282" s="16">
        <v>0.4713</v>
      </c>
      <c r="AA4282" s="16">
        <v>-0.86178619999999995</v>
      </c>
      <c r="AB4282" s="16">
        <v>0.26</v>
      </c>
      <c r="AC4282" s="16">
        <v>10.67</v>
      </c>
      <c r="AD4282" s="16">
        <v>50.1</v>
      </c>
      <c r="AE4282" s="16">
        <v>41.776299999999999</v>
      </c>
      <c r="AF4282" s="16">
        <v>38.7258</v>
      </c>
      <c r="AG4282" s="16">
        <v>249097</v>
      </c>
      <c r="AH4282" s="16">
        <v>0.56369999999999998</v>
      </c>
      <c r="AI4282" s="16">
        <v>89.4</v>
      </c>
      <c r="AJ4282" s="16">
        <v>97</v>
      </c>
      <c r="AK4282" s="16">
        <v>1.0529999999999999</v>
      </c>
      <c r="AL4282" s="16">
        <v>1.3993</v>
      </c>
      <c r="AM4282" s="16">
        <v>1.1851</v>
      </c>
      <c r="AN4282" s="16">
        <v>0.81940000000000002</v>
      </c>
      <c r="AO4282" s="16">
        <v>1.1389</v>
      </c>
      <c r="AP4282" s="16">
        <v>1.3640000000000001</v>
      </c>
      <c r="AR4282" s="16">
        <f t="shared" si="163"/>
        <v>1</v>
      </c>
      <c r="AS4282" s="5">
        <f t="shared" si="162"/>
        <v>-1.8367000000000022E-2</v>
      </c>
    </row>
    <row r="4283" spans="1:45" x14ac:dyDescent="0.25">
      <c r="A4283" s="16" t="s">
        <v>409</v>
      </c>
      <c r="B4283" s="16" t="s">
        <v>18</v>
      </c>
      <c r="C4283" s="16" t="s">
        <v>215</v>
      </c>
      <c r="D4283" s="16">
        <v>2004</v>
      </c>
      <c r="E4283" s="16" t="s">
        <v>4898</v>
      </c>
      <c r="F4283" s="16" t="s">
        <v>594</v>
      </c>
      <c r="G4283" s="10">
        <v>23997.8</v>
      </c>
      <c r="H4283" s="73">
        <v>10.08572</v>
      </c>
      <c r="I4283" s="16">
        <v>322526</v>
      </c>
      <c r="J4283" s="71">
        <v>0</v>
      </c>
      <c r="K4283" s="71">
        <v>1</v>
      </c>
      <c r="L4283" s="16">
        <v>1.161084</v>
      </c>
      <c r="M4283" s="16">
        <v>-0.34169749999999999</v>
      </c>
      <c r="N4283" s="16">
        <v>-0.1488245</v>
      </c>
      <c r="O4283" s="16">
        <v>0.88921649999999997</v>
      </c>
      <c r="P4283" s="16">
        <v>0.83742539999999999</v>
      </c>
      <c r="Q4283" s="16">
        <v>1.337078</v>
      </c>
      <c r="R4283" s="16">
        <v>0.37990000000000002</v>
      </c>
      <c r="S4283" s="16">
        <v>3.4700000000000002E-2</v>
      </c>
      <c r="T4283" s="16">
        <v>8.9999999999999998E-4</v>
      </c>
      <c r="U4283" s="16">
        <v>2.5444</v>
      </c>
      <c r="V4283" s="16">
        <v>17.431000000000001</v>
      </c>
      <c r="W4283" s="16">
        <v>5.5220000000000002</v>
      </c>
      <c r="X4283" s="16">
        <v>448.435</v>
      </c>
      <c r="Y4283" s="16">
        <v>55.328499999999998</v>
      </c>
      <c r="Z4283" s="16">
        <v>0.47849999999999998</v>
      </c>
      <c r="AA4283" s="16">
        <v>-0.87343760000000004</v>
      </c>
      <c r="AB4283" s="16">
        <v>0.26</v>
      </c>
      <c r="AC4283" s="16">
        <v>10.67</v>
      </c>
      <c r="AD4283" s="16">
        <v>50.4</v>
      </c>
      <c r="AE4283" s="16">
        <v>43.404499999999999</v>
      </c>
      <c r="AF4283" s="16">
        <v>57.694499999999998</v>
      </c>
      <c r="AG4283" s="16">
        <v>236765</v>
      </c>
      <c r="AH4283" s="16">
        <v>0.57199999999999995</v>
      </c>
      <c r="AI4283" s="16">
        <v>89.7</v>
      </c>
      <c r="AJ4283" s="16">
        <v>97.2</v>
      </c>
      <c r="AK4283" s="16">
        <v>1.0244</v>
      </c>
      <c r="AL4283" s="16">
        <v>1.4023000000000001</v>
      </c>
      <c r="AM4283" s="16">
        <v>1.1395999999999999</v>
      </c>
      <c r="AN4283" s="16">
        <v>0.91739999999999999</v>
      </c>
      <c r="AO4283" s="16">
        <v>1.1135999999999999</v>
      </c>
      <c r="AP4283" s="16">
        <v>1.3532999999999999</v>
      </c>
      <c r="AR4283" s="16">
        <f t="shared" si="163"/>
        <v>1</v>
      </c>
      <c r="AS4283" s="5">
        <f t="shared" si="162"/>
        <v>1.8042000000000114E-2</v>
      </c>
    </row>
    <row r="4284" spans="1:45" x14ac:dyDescent="0.25">
      <c r="A4284" s="16" t="s">
        <v>409</v>
      </c>
      <c r="B4284" s="16" t="s">
        <v>18</v>
      </c>
      <c r="C4284" s="16" t="s">
        <v>215</v>
      </c>
      <c r="D4284" s="16">
        <v>2005</v>
      </c>
      <c r="E4284" s="16" t="s">
        <v>4899</v>
      </c>
      <c r="F4284" s="16" t="s">
        <v>594</v>
      </c>
      <c r="G4284" s="10">
        <v>24306</v>
      </c>
      <c r="H4284" s="73">
        <v>10.09848</v>
      </c>
      <c r="I4284" s="16">
        <v>329249</v>
      </c>
      <c r="J4284" s="71">
        <v>0</v>
      </c>
      <c r="K4284" s="71">
        <v>1</v>
      </c>
      <c r="L4284" s="16">
        <v>1.1831449999999999</v>
      </c>
      <c r="M4284" s="16">
        <v>-0.3160538</v>
      </c>
      <c r="N4284" s="16">
        <v>-9.9270700000000003E-2</v>
      </c>
      <c r="O4284" s="16">
        <v>0.86916740000000003</v>
      </c>
      <c r="P4284" s="16">
        <v>0.84768209999999999</v>
      </c>
      <c r="Q4284" s="16">
        <v>1.321779</v>
      </c>
      <c r="R4284" s="16">
        <v>0.39115</v>
      </c>
      <c r="S4284" s="16">
        <v>3.6900000000000002E-2</v>
      </c>
      <c r="T4284" s="16">
        <v>2.0999999999999999E-3</v>
      </c>
      <c r="U4284" s="16">
        <v>2.7892999999999999</v>
      </c>
      <c r="V4284" s="16">
        <v>18.725000000000001</v>
      </c>
      <c r="W4284" s="16">
        <v>5.49</v>
      </c>
      <c r="X4284" s="16">
        <v>448.10700000000003</v>
      </c>
      <c r="Y4284" s="16">
        <v>55.328499999999998</v>
      </c>
      <c r="Z4284" s="16">
        <v>0.47060000000000002</v>
      </c>
      <c r="AA4284" s="16">
        <v>-0.85790250000000001</v>
      </c>
      <c r="AB4284" s="16">
        <v>0.26</v>
      </c>
      <c r="AC4284" s="16">
        <v>10.67</v>
      </c>
      <c r="AD4284" s="16">
        <v>50</v>
      </c>
      <c r="AE4284" s="16">
        <v>40.437199999999997</v>
      </c>
      <c r="AF4284" s="16">
        <v>69.212800000000001</v>
      </c>
      <c r="AG4284" s="16">
        <v>250240</v>
      </c>
      <c r="AH4284" s="16">
        <v>0.58030000000000004</v>
      </c>
      <c r="AI4284" s="16">
        <v>90</v>
      </c>
      <c r="AJ4284" s="16">
        <v>97.3</v>
      </c>
      <c r="AK4284" s="16">
        <v>0.97860000000000003</v>
      </c>
      <c r="AL4284" s="16">
        <v>1.3306</v>
      </c>
      <c r="AM4284" s="16">
        <v>1.1744000000000001</v>
      </c>
      <c r="AN4284" s="16">
        <v>0.95379999999999998</v>
      </c>
      <c r="AO4284" s="16">
        <v>1.0963000000000001</v>
      </c>
      <c r="AP4284" s="16">
        <v>1.3327</v>
      </c>
      <c r="AR4284" s="16">
        <f t="shared" si="163"/>
        <v>1</v>
      </c>
      <c r="AS4284" s="5">
        <f t="shared" si="162"/>
        <v>2.2060999999999886E-2</v>
      </c>
    </row>
    <row r="4285" spans="1:45" x14ac:dyDescent="0.25">
      <c r="A4285" s="16" t="s">
        <v>409</v>
      </c>
      <c r="B4285" s="16" t="s">
        <v>18</v>
      </c>
      <c r="C4285" s="16" t="s">
        <v>215</v>
      </c>
      <c r="D4285" s="16">
        <v>2006</v>
      </c>
      <c r="E4285" s="16" t="s">
        <v>4900</v>
      </c>
      <c r="F4285" s="16" t="s">
        <v>594</v>
      </c>
      <c r="G4285" s="10">
        <v>24429.4</v>
      </c>
      <c r="H4285" s="73">
        <v>10.103540000000001</v>
      </c>
      <c r="I4285" s="16">
        <v>335830</v>
      </c>
      <c r="J4285" s="71">
        <v>0</v>
      </c>
      <c r="K4285" s="71">
        <v>1</v>
      </c>
      <c r="L4285" s="16">
        <v>1.1556679999999999</v>
      </c>
      <c r="M4285" s="16">
        <v>-0.31674010000000002</v>
      </c>
      <c r="N4285" s="16">
        <v>-0.11910660000000001</v>
      </c>
      <c r="O4285" s="16">
        <v>0.87342850000000005</v>
      </c>
      <c r="P4285" s="16">
        <v>0.85658469999999998</v>
      </c>
      <c r="Q4285" s="16">
        <v>1.264662</v>
      </c>
      <c r="R4285" s="16">
        <v>0.38669999999999999</v>
      </c>
      <c r="S4285" s="16">
        <v>3.8100000000000002E-2</v>
      </c>
      <c r="T4285" s="16">
        <v>1.8E-3</v>
      </c>
      <c r="U4285" s="16">
        <v>2.4759500000000001</v>
      </c>
      <c r="V4285" s="16">
        <v>20.149000000000001</v>
      </c>
      <c r="W4285" s="16">
        <v>5.6959999999999997</v>
      </c>
      <c r="X4285" s="16">
        <v>443.41800000000001</v>
      </c>
      <c r="Y4285" s="16">
        <v>55.328499999999998</v>
      </c>
      <c r="Z4285" s="16">
        <v>0.47499999999999998</v>
      </c>
      <c r="AA4285" s="16">
        <v>-0.84625119999999998</v>
      </c>
      <c r="AB4285" s="16">
        <v>0.26</v>
      </c>
      <c r="AC4285" s="16">
        <v>10.67</v>
      </c>
      <c r="AD4285" s="16">
        <v>49.7</v>
      </c>
      <c r="AE4285" s="16">
        <v>39.200099999999999</v>
      </c>
      <c r="AF4285" s="16">
        <v>75.378600000000006</v>
      </c>
      <c r="AG4285" s="16">
        <v>247079</v>
      </c>
      <c r="AH4285" s="16">
        <v>0.58860000000000001</v>
      </c>
      <c r="AI4285" s="16">
        <v>90.3</v>
      </c>
      <c r="AJ4285" s="16">
        <v>97.5</v>
      </c>
      <c r="AK4285" s="16">
        <v>1.0410999999999999</v>
      </c>
      <c r="AL4285" s="16">
        <v>1.3785000000000001</v>
      </c>
      <c r="AM4285" s="16">
        <v>1.1409</v>
      </c>
      <c r="AN4285" s="16">
        <v>0.84970000000000001</v>
      </c>
      <c r="AO4285" s="16">
        <v>1.0418000000000001</v>
      </c>
      <c r="AP4285" s="16">
        <v>1.0881000000000001</v>
      </c>
      <c r="AR4285" s="16">
        <f t="shared" si="163"/>
        <v>1</v>
      </c>
      <c r="AS4285" s="5">
        <f t="shared" si="162"/>
        <v>-2.7476999999999974E-2</v>
      </c>
    </row>
    <row r="4286" spans="1:45" x14ac:dyDescent="0.25">
      <c r="A4286" s="16" t="s">
        <v>409</v>
      </c>
      <c r="B4286" s="16" t="s">
        <v>18</v>
      </c>
      <c r="C4286" s="16" t="s">
        <v>215</v>
      </c>
      <c r="D4286" s="16">
        <v>2007</v>
      </c>
      <c r="E4286" s="16" t="s">
        <v>4901</v>
      </c>
      <c r="F4286" s="16" t="s">
        <v>594</v>
      </c>
      <c r="G4286" s="10">
        <v>24312.400000000001</v>
      </c>
      <c r="H4286" s="73">
        <v>10.098739999999999</v>
      </c>
      <c r="I4286" s="16">
        <v>342328</v>
      </c>
      <c r="J4286" s="71">
        <v>0</v>
      </c>
      <c r="K4286" s="71">
        <v>1</v>
      </c>
      <c r="L4286" s="16">
        <v>1.266438</v>
      </c>
      <c r="M4286" s="16">
        <v>-0.28393560000000001</v>
      </c>
      <c r="N4286" s="16">
        <v>-3.7173699999999997E-2</v>
      </c>
      <c r="O4286" s="16">
        <v>0.86583900000000003</v>
      </c>
      <c r="P4286" s="16">
        <v>0.97574720000000004</v>
      </c>
      <c r="Q4286" s="16">
        <v>1.2836669999999999</v>
      </c>
      <c r="R4286" s="16">
        <v>0.41320000000000001</v>
      </c>
      <c r="S4286" s="16">
        <v>3.95E-2</v>
      </c>
      <c r="T4286" s="16">
        <v>3.2000000000000002E-3</v>
      </c>
      <c r="U4286" s="16">
        <v>2.5756999999999999</v>
      </c>
      <c r="V4286" s="16">
        <v>21.573</v>
      </c>
      <c r="W4286" s="16">
        <v>5.9020000000000001</v>
      </c>
      <c r="X4286" s="16">
        <v>447.87299999999999</v>
      </c>
      <c r="Y4286" s="16">
        <v>55.328499999999998</v>
      </c>
      <c r="Z4286" s="16">
        <v>0.4773</v>
      </c>
      <c r="AA4286" s="16">
        <v>-0.81129720000000005</v>
      </c>
      <c r="AB4286" s="16">
        <v>0.26</v>
      </c>
      <c r="AC4286" s="16">
        <v>10.67</v>
      </c>
      <c r="AD4286" s="16">
        <v>48.8</v>
      </c>
      <c r="AE4286" s="16">
        <v>38.840600000000002</v>
      </c>
      <c r="AF4286" s="16">
        <v>109.34099999999999</v>
      </c>
      <c r="AG4286" s="16">
        <v>275483</v>
      </c>
      <c r="AH4286" s="16">
        <v>0.59689999999999999</v>
      </c>
      <c r="AI4286" s="16">
        <v>90.6</v>
      </c>
      <c r="AJ4286" s="16">
        <v>97.6</v>
      </c>
      <c r="AK4286" s="16">
        <v>1.1261000000000001</v>
      </c>
      <c r="AL4286" s="16">
        <v>1.3734999999999999</v>
      </c>
      <c r="AM4286" s="16">
        <v>1.1072</v>
      </c>
      <c r="AN4286" s="16">
        <v>0.74709999999999999</v>
      </c>
      <c r="AO4286" s="16">
        <v>1.0247999999999999</v>
      </c>
      <c r="AP4286" s="16">
        <v>1.2527999999999999</v>
      </c>
      <c r="AR4286" s="16">
        <f t="shared" si="163"/>
        <v>1</v>
      </c>
      <c r="AS4286" s="5">
        <f t="shared" si="162"/>
        <v>0.11077000000000004</v>
      </c>
    </row>
    <row r="4287" spans="1:45" x14ac:dyDescent="0.25">
      <c r="A4287" s="16" t="s">
        <v>409</v>
      </c>
      <c r="B4287" s="16" t="s">
        <v>18</v>
      </c>
      <c r="C4287" s="16" t="s">
        <v>215</v>
      </c>
      <c r="D4287" s="16">
        <v>2008</v>
      </c>
      <c r="E4287" s="16" t="s">
        <v>4902</v>
      </c>
      <c r="F4287" s="16" t="s">
        <v>594</v>
      </c>
      <c r="G4287" s="10">
        <v>23315</v>
      </c>
      <c r="H4287" s="73">
        <v>10.056850000000001</v>
      </c>
      <c r="I4287" s="16">
        <v>348676</v>
      </c>
      <c r="J4287" s="71">
        <v>0</v>
      </c>
      <c r="K4287" s="71">
        <v>1</v>
      </c>
      <c r="L4287" s="16">
        <v>1.297436</v>
      </c>
      <c r="M4287" s="16">
        <v>-0.30202509999999999</v>
      </c>
      <c r="N4287" s="16">
        <v>8.3332600000000007E-2</v>
      </c>
      <c r="O4287" s="16">
        <v>0.84133559999999996</v>
      </c>
      <c r="P4287" s="16">
        <v>0.95739989999999997</v>
      </c>
      <c r="Q4287" s="16">
        <v>1.295666</v>
      </c>
      <c r="R4287" s="16">
        <v>0.41260000000000002</v>
      </c>
      <c r="S4287" s="16">
        <v>3.85E-2</v>
      </c>
      <c r="T4287" s="16">
        <v>1.6999999999999999E-3</v>
      </c>
      <c r="U4287" s="16">
        <v>3.3151000000000002</v>
      </c>
      <c r="V4287" s="16">
        <v>22.997</v>
      </c>
      <c r="W4287" s="16">
        <v>6.1079999999999997</v>
      </c>
      <c r="X4287" s="16">
        <v>447.83</v>
      </c>
      <c r="Y4287" s="16">
        <v>53.667700000000004</v>
      </c>
      <c r="Z4287" s="16">
        <v>0.48049999999999998</v>
      </c>
      <c r="AA4287" s="16">
        <v>-0.82683240000000002</v>
      </c>
      <c r="AB4287" s="16">
        <v>0.26</v>
      </c>
      <c r="AC4287" s="16">
        <v>10.67</v>
      </c>
      <c r="AD4287" s="16">
        <v>49.2</v>
      </c>
      <c r="AE4287" s="16">
        <v>38.110999999999997</v>
      </c>
      <c r="AF4287" s="16">
        <v>102.78700000000001</v>
      </c>
      <c r="AG4287" s="16">
        <v>281416</v>
      </c>
      <c r="AH4287" s="16">
        <v>0.60519999999999996</v>
      </c>
      <c r="AI4287" s="16">
        <v>90.9</v>
      </c>
      <c r="AJ4287" s="16">
        <v>97.8</v>
      </c>
      <c r="AK4287" s="16">
        <v>1.1494</v>
      </c>
      <c r="AL4287" s="16">
        <v>1.381</v>
      </c>
      <c r="AM4287" s="16">
        <v>1.1503000000000001</v>
      </c>
      <c r="AN4287" s="16">
        <v>0.79669999999999996</v>
      </c>
      <c r="AO4287" s="16">
        <v>1.0399</v>
      </c>
      <c r="AP4287" s="16">
        <v>1.1887000000000001</v>
      </c>
      <c r="AR4287" s="16">
        <f t="shared" si="163"/>
        <v>1</v>
      </c>
      <c r="AS4287" s="5">
        <f t="shared" si="162"/>
        <v>3.0998000000000081E-2</v>
      </c>
    </row>
    <row r="4288" spans="1:45" x14ac:dyDescent="0.25">
      <c r="A4288" s="16" t="s">
        <v>409</v>
      </c>
      <c r="B4288" s="16" t="s">
        <v>18</v>
      </c>
      <c r="C4288" s="16" t="s">
        <v>215</v>
      </c>
      <c r="D4288" s="16">
        <v>2009</v>
      </c>
      <c r="E4288" s="16" t="s">
        <v>4903</v>
      </c>
      <c r="F4288" s="16" t="s">
        <v>594</v>
      </c>
      <c r="G4288" s="10">
        <v>21951.1</v>
      </c>
      <c r="H4288" s="73">
        <v>9.9965740000000007</v>
      </c>
      <c r="I4288" s="16">
        <v>354856</v>
      </c>
      <c r="J4288" s="71">
        <v>0</v>
      </c>
      <c r="K4288" s="71">
        <v>1</v>
      </c>
      <c r="L4288" s="16">
        <v>1.266821</v>
      </c>
      <c r="M4288" s="16">
        <v>-0.30424479999999998</v>
      </c>
      <c r="N4288" s="16">
        <v>0.17528099999999999</v>
      </c>
      <c r="O4288" s="16">
        <v>0.86707029999999996</v>
      </c>
      <c r="P4288" s="16">
        <v>0.93706279999999997</v>
      </c>
      <c r="Q4288" s="16">
        <v>1.1254249999999999</v>
      </c>
      <c r="R4288" s="16">
        <v>0.44135000000000002</v>
      </c>
      <c r="S4288" s="16">
        <v>3.1300000000000001E-2</v>
      </c>
      <c r="T4288" s="16">
        <v>2.7000000000000001E-3</v>
      </c>
      <c r="U4288" s="16">
        <v>3.8722500000000002</v>
      </c>
      <c r="V4288" s="16">
        <v>24.420999999999999</v>
      </c>
      <c r="W4288" s="16">
        <v>6.3140000000000001</v>
      </c>
      <c r="X4288" s="16">
        <v>446.31400000000002</v>
      </c>
      <c r="Y4288" s="16">
        <v>54.9696</v>
      </c>
      <c r="Z4288" s="16">
        <v>0.47220000000000001</v>
      </c>
      <c r="AA4288" s="16">
        <v>-0.86567000000000005</v>
      </c>
      <c r="AB4288" s="16">
        <v>0.26</v>
      </c>
      <c r="AC4288" s="16">
        <v>10.67</v>
      </c>
      <c r="AD4288" s="16">
        <v>50.2</v>
      </c>
      <c r="AE4288" s="16">
        <v>36.379899999999999</v>
      </c>
      <c r="AF4288" s="16">
        <v>101.21899999999999</v>
      </c>
      <c r="AG4288" s="16">
        <v>281257</v>
      </c>
      <c r="AH4288" s="16">
        <v>0.61350000000000005</v>
      </c>
      <c r="AI4288" s="16">
        <v>91.2</v>
      </c>
      <c r="AJ4288" s="16">
        <v>97.9</v>
      </c>
      <c r="AK4288" s="16">
        <v>1.0074000000000001</v>
      </c>
      <c r="AL4288" s="16">
        <v>1.3664000000000001</v>
      </c>
      <c r="AM4288" s="16">
        <v>0.99309999999999998</v>
      </c>
      <c r="AN4288" s="16">
        <v>0.86250000000000004</v>
      </c>
      <c r="AO4288" s="16">
        <v>0.7571</v>
      </c>
      <c r="AP4288" s="16">
        <v>0.78380000000000005</v>
      </c>
      <c r="AR4288" s="16">
        <f t="shared" si="163"/>
        <v>1</v>
      </c>
      <c r="AS4288" s="5">
        <f t="shared" si="162"/>
        <v>-3.0615000000000059E-2</v>
      </c>
    </row>
    <row r="4289" spans="1:45" x14ac:dyDescent="0.25">
      <c r="A4289" s="16" t="s">
        <v>409</v>
      </c>
      <c r="B4289" s="16" t="s">
        <v>18</v>
      </c>
      <c r="C4289" s="16" t="s">
        <v>215</v>
      </c>
      <c r="D4289" s="16">
        <v>2010</v>
      </c>
      <c r="E4289" s="16" t="s">
        <v>4904</v>
      </c>
      <c r="F4289" s="16" t="s">
        <v>594</v>
      </c>
      <c r="G4289" s="10">
        <v>21921.599999999999</v>
      </c>
      <c r="H4289" s="73">
        <v>9.9952260000000006</v>
      </c>
      <c r="I4289" s="16">
        <v>360832</v>
      </c>
      <c r="J4289" s="71">
        <v>0</v>
      </c>
      <c r="K4289" s="71">
        <v>1</v>
      </c>
      <c r="L4289" s="16">
        <v>1.327823</v>
      </c>
      <c r="M4289" s="16">
        <v>-0.3081334</v>
      </c>
      <c r="N4289" s="16">
        <v>0.1970981</v>
      </c>
      <c r="O4289" s="16">
        <v>0.94075779999999998</v>
      </c>
      <c r="P4289" s="16">
        <v>1.0079</v>
      </c>
      <c r="Q4289" s="16">
        <v>1.0924370000000001</v>
      </c>
      <c r="R4289" s="16">
        <v>0.44905</v>
      </c>
      <c r="S4289" s="16">
        <v>2.9899999999999999E-2</v>
      </c>
      <c r="T4289" s="16">
        <v>2.3999999999999998E-3</v>
      </c>
      <c r="U4289" s="16">
        <v>3.4681999999999999</v>
      </c>
      <c r="V4289" s="16">
        <v>25.844999999999999</v>
      </c>
      <c r="W4289" s="16">
        <v>6.52</v>
      </c>
      <c r="X4289" s="16">
        <v>449.65</v>
      </c>
      <c r="Y4289" s="16">
        <v>55.618499999999997</v>
      </c>
      <c r="Z4289" s="16">
        <v>0.48859999999999998</v>
      </c>
      <c r="AA4289" s="16">
        <v>-0.95111290000000004</v>
      </c>
      <c r="AB4289" s="16">
        <v>0.26</v>
      </c>
      <c r="AC4289" s="16">
        <v>10.67</v>
      </c>
      <c r="AD4289" s="16">
        <v>52.4</v>
      </c>
      <c r="AE4289" s="16">
        <v>35.870899999999999</v>
      </c>
      <c r="AF4289" s="16">
        <v>118.82899999999999</v>
      </c>
      <c r="AG4289" s="16">
        <v>314851</v>
      </c>
      <c r="AH4289" s="16">
        <v>0.62170000000000003</v>
      </c>
      <c r="AI4289" s="16">
        <v>91.4</v>
      </c>
      <c r="AJ4289" s="16">
        <v>98.1</v>
      </c>
      <c r="AK4289" s="16">
        <v>0.97929999999999995</v>
      </c>
      <c r="AL4289" s="16">
        <v>1.3576999999999999</v>
      </c>
      <c r="AM4289" s="16">
        <v>1.0676000000000001</v>
      </c>
      <c r="AN4289" s="16">
        <v>0.99050000000000005</v>
      </c>
      <c r="AO4289" s="16">
        <v>0.51619999999999999</v>
      </c>
      <c r="AP4289" s="16">
        <v>0.69369999999999998</v>
      </c>
      <c r="AR4289" s="16">
        <f t="shared" si="163"/>
        <v>1</v>
      </c>
      <c r="AS4289" s="5">
        <f t="shared" si="162"/>
        <v>6.1002000000000001E-2</v>
      </c>
    </row>
    <row r="4290" spans="1:45" x14ac:dyDescent="0.25">
      <c r="A4290" s="16" t="s">
        <v>409</v>
      </c>
      <c r="B4290" s="16" t="s">
        <v>18</v>
      </c>
      <c r="C4290" s="16" t="s">
        <v>215</v>
      </c>
      <c r="D4290" s="16">
        <v>2011</v>
      </c>
      <c r="E4290" s="16" t="s">
        <v>4905</v>
      </c>
      <c r="F4290" s="16" t="s">
        <v>594</v>
      </c>
      <c r="G4290" s="10">
        <v>21710.6</v>
      </c>
      <c r="H4290" s="73">
        <v>9.9855560000000008</v>
      </c>
      <c r="I4290" s="16">
        <v>366568</v>
      </c>
      <c r="J4290" s="71">
        <v>0</v>
      </c>
      <c r="K4290" s="71">
        <v>1</v>
      </c>
      <c r="L4290" s="16">
        <v>1.2681500000000001</v>
      </c>
      <c r="M4290" s="16">
        <v>-0.3034579</v>
      </c>
      <c r="N4290" s="16">
        <v>0.24934480000000001</v>
      </c>
      <c r="O4290" s="16">
        <v>0.89425869999999996</v>
      </c>
      <c r="P4290" s="16">
        <v>0.90430060000000001</v>
      </c>
      <c r="Q4290" s="16">
        <v>1.057158</v>
      </c>
      <c r="R4290" s="16">
        <v>0.43454999999999999</v>
      </c>
      <c r="S4290" s="16">
        <v>3.175E-2</v>
      </c>
      <c r="T4290" s="16">
        <v>3.0000000000000001E-3</v>
      </c>
      <c r="U4290" s="16">
        <v>3.6675499999999999</v>
      </c>
      <c r="V4290" s="16">
        <v>27.216000000000001</v>
      </c>
      <c r="W4290" s="16">
        <v>6.4660000000000002</v>
      </c>
      <c r="X4290" s="16">
        <v>450.44400000000002</v>
      </c>
      <c r="Y4290" s="16">
        <v>55.695799999999998</v>
      </c>
      <c r="Z4290" s="16">
        <v>0.47639999999999999</v>
      </c>
      <c r="AA4290" s="16">
        <v>-0.87654449999999995</v>
      </c>
      <c r="AB4290" s="16">
        <v>0.26</v>
      </c>
      <c r="AC4290" s="16">
        <v>10.67</v>
      </c>
      <c r="AD4290" s="16">
        <v>50.48</v>
      </c>
      <c r="AE4290" s="16">
        <v>36.304600000000001</v>
      </c>
      <c r="AF4290" s="16">
        <v>81.562799999999996</v>
      </c>
      <c r="AG4290" s="16">
        <v>308271</v>
      </c>
      <c r="AH4290" s="16">
        <v>0.63</v>
      </c>
      <c r="AI4290" s="16">
        <v>91.7</v>
      </c>
      <c r="AJ4290" s="16">
        <v>98.2</v>
      </c>
      <c r="AK4290" s="16">
        <v>0.94789999999999996</v>
      </c>
      <c r="AL4290" s="16">
        <v>1.3597999999999999</v>
      </c>
      <c r="AM4290" s="16">
        <v>0.9597</v>
      </c>
      <c r="AN4290" s="16">
        <v>1.0941000000000001</v>
      </c>
      <c r="AO4290" s="16">
        <v>0.4899</v>
      </c>
      <c r="AP4290" s="16">
        <v>0.57240000000000002</v>
      </c>
      <c r="AR4290" s="16">
        <f t="shared" si="163"/>
        <v>1</v>
      </c>
      <c r="AS4290" s="5">
        <f t="shared" si="162"/>
        <v>-5.9672999999999865E-2</v>
      </c>
    </row>
    <row r="4291" spans="1:45" x14ac:dyDescent="0.25">
      <c r="A4291" s="16" t="s">
        <v>409</v>
      </c>
      <c r="B4291" s="16" t="s">
        <v>18</v>
      </c>
      <c r="C4291" s="16" t="s">
        <v>215</v>
      </c>
      <c r="D4291" s="16">
        <v>2012</v>
      </c>
      <c r="E4291" s="16" t="s">
        <v>4906</v>
      </c>
      <c r="F4291" s="16" t="s">
        <v>594</v>
      </c>
      <c r="G4291" s="10">
        <v>22050.2</v>
      </c>
      <c r="H4291" s="73">
        <v>10.00108</v>
      </c>
      <c r="I4291" s="16">
        <v>372039</v>
      </c>
      <c r="J4291" s="71">
        <v>0</v>
      </c>
      <c r="K4291" s="71">
        <v>1</v>
      </c>
      <c r="L4291" s="16">
        <v>1.2825599999999999</v>
      </c>
      <c r="M4291" s="16">
        <v>-0.27965580000000001</v>
      </c>
      <c r="N4291" s="16">
        <v>0.2747676</v>
      </c>
      <c r="O4291" s="16">
        <v>0.87579300000000004</v>
      </c>
      <c r="P4291" s="16">
        <v>0.91319329999999999</v>
      </c>
      <c r="Q4291" s="16">
        <v>1.0506679999999999</v>
      </c>
      <c r="R4291" s="16">
        <v>0.43774999999999997</v>
      </c>
      <c r="S4291" s="16">
        <v>3.9800000000000002E-2</v>
      </c>
      <c r="T4291" s="16">
        <v>2.0999999999999999E-3</v>
      </c>
      <c r="U4291" s="16">
        <v>3.73325</v>
      </c>
      <c r="V4291" s="16">
        <v>28.587</v>
      </c>
      <c r="W4291" s="16">
        <v>6.4119999999999999</v>
      </c>
      <c r="X4291" s="16">
        <v>449.23599999999999</v>
      </c>
      <c r="Y4291" s="16">
        <v>55.323799999999999</v>
      </c>
      <c r="Z4291" s="16">
        <v>0.47010000000000002</v>
      </c>
      <c r="AA4291" s="16">
        <v>-0.8804284</v>
      </c>
      <c r="AB4291" s="16">
        <v>0.26</v>
      </c>
      <c r="AC4291" s="16">
        <v>10.67</v>
      </c>
      <c r="AD4291" s="16">
        <v>50.58</v>
      </c>
      <c r="AE4291" s="16">
        <v>36.294199999999996</v>
      </c>
      <c r="AF4291" s="16">
        <v>80.653800000000004</v>
      </c>
      <c r="AG4291" s="16">
        <v>316072</v>
      </c>
      <c r="AH4291" s="16">
        <v>0.63829999999999998</v>
      </c>
      <c r="AI4291" s="16">
        <v>92</v>
      </c>
      <c r="AJ4291" s="16">
        <v>98.4</v>
      </c>
      <c r="AK4291" s="16">
        <v>0.92630000000000001</v>
      </c>
      <c r="AL4291" s="16">
        <v>1.3525</v>
      </c>
      <c r="AM4291" s="16">
        <v>0.97909999999999997</v>
      </c>
      <c r="AN4291" s="16">
        <v>1.1706000000000001</v>
      </c>
      <c r="AO4291" s="16">
        <v>0.37419999999999998</v>
      </c>
      <c r="AP4291" s="16">
        <v>0.59499999999999997</v>
      </c>
      <c r="AR4291" s="16">
        <f t="shared" si="163"/>
        <v>1</v>
      </c>
      <c r="AS4291" s="5">
        <f t="shared" si="162"/>
        <v>1.4409999999999812E-2</v>
      </c>
    </row>
    <row r="4292" spans="1:45" x14ac:dyDescent="0.25">
      <c r="A4292" s="16" t="s">
        <v>409</v>
      </c>
      <c r="B4292" s="16" t="s">
        <v>18</v>
      </c>
      <c r="C4292" s="16" t="s">
        <v>215</v>
      </c>
      <c r="D4292" s="16">
        <v>2013</v>
      </c>
      <c r="E4292" s="16" t="s">
        <v>4907</v>
      </c>
      <c r="F4292" s="16" t="s">
        <v>594</v>
      </c>
      <c r="G4292" s="10">
        <v>21748.9</v>
      </c>
      <c r="H4292" s="73">
        <v>9.9873200000000004</v>
      </c>
      <c r="I4292" s="16">
        <v>377240</v>
      </c>
      <c r="J4292" s="71">
        <v>0</v>
      </c>
      <c r="K4292" s="71">
        <v>1</v>
      </c>
      <c r="L4292" s="16">
        <v>1.3018909999999999</v>
      </c>
      <c r="M4292" s="16">
        <v>-0.26337349999999998</v>
      </c>
      <c r="N4292" s="16">
        <v>0.37009700000000001</v>
      </c>
      <c r="O4292" s="16">
        <v>0.8725001</v>
      </c>
      <c r="P4292" s="16">
        <v>0.90908580000000005</v>
      </c>
      <c r="Q4292" s="16">
        <v>0.98848570000000002</v>
      </c>
      <c r="R4292" s="16">
        <v>0.46844999999999998</v>
      </c>
      <c r="S4292" s="16">
        <v>3.4500000000000003E-2</v>
      </c>
      <c r="T4292" s="16">
        <v>4.1999999999999997E-3</v>
      </c>
      <c r="U4292" s="16">
        <v>4.1580000000000004</v>
      </c>
      <c r="V4292" s="16">
        <v>29.957999999999998</v>
      </c>
      <c r="W4292" s="16">
        <v>6.3579999999999997</v>
      </c>
      <c r="X4292" s="16">
        <v>453.06900000000002</v>
      </c>
      <c r="Y4292" s="16">
        <v>55.057499999999997</v>
      </c>
      <c r="Z4292" s="16">
        <v>0.47070000000000001</v>
      </c>
      <c r="AA4292" s="16">
        <v>-0.88431210000000005</v>
      </c>
      <c r="AB4292" s="16">
        <v>0.26</v>
      </c>
      <c r="AC4292" s="16">
        <v>10.67</v>
      </c>
      <c r="AD4292" s="16">
        <v>50.68</v>
      </c>
      <c r="AE4292" s="16">
        <v>36.038499999999999</v>
      </c>
      <c r="AF4292" s="16">
        <v>76.051900000000003</v>
      </c>
      <c r="AG4292" s="16">
        <v>334682</v>
      </c>
      <c r="AH4292" s="16">
        <v>0.64659999999999995</v>
      </c>
      <c r="AI4292" s="16">
        <v>92</v>
      </c>
      <c r="AJ4292" s="16">
        <v>98.4</v>
      </c>
      <c r="AK4292" s="16">
        <v>0.9133</v>
      </c>
      <c r="AL4292" s="16">
        <v>1.3668</v>
      </c>
      <c r="AM4292" s="16">
        <v>0.87360000000000004</v>
      </c>
      <c r="AN4292" s="16">
        <v>1.1183000000000001</v>
      </c>
      <c r="AO4292" s="16">
        <v>0.1668</v>
      </c>
      <c r="AP4292" s="16">
        <v>0.60750000000000004</v>
      </c>
      <c r="AR4292" s="16">
        <f t="shared" si="163"/>
        <v>1</v>
      </c>
      <c r="AS4292" s="5">
        <f t="shared" ref="AS4292:AS4355" si="164">IF(D4292=1985, 0, L4292-L4291)</f>
        <v>1.9330999999999987E-2</v>
      </c>
    </row>
    <row r="4293" spans="1:45" x14ac:dyDescent="0.25">
      <c r="A4293" s="16" t="s">
        <v>409</v>
      </c>
      <c r="B4293" s="16" t="s">
        <v>18</v>
      </c>
      <c r="C4293" s="16" t="s">
        <v>215</v>
      </c>
      <c r="D4293" s="16">
        <v>2014</v>
      </c>
      <c r="E4293" s="16" t="s">
        <v>4908</v>
      </c>
      <c r="F4293" s="16" t="s">
        <v>594</v>
      </c>
      <c r="G4293" s="10">
        <v>21355.200000000001</v>
      </c>
      <c r="H4293" s="73">
        <v>9.9690519999999996</v>
      </c>
      <c r="I4293" s="16">
        <v>382169</v>
      </c>
      <c r="J4293" s="71">
        <v>0</v>
      </c>
      <c r="K4293" s="71">
        <v>1</v>
      </c>
      <c r="L4293" s="16">
        <v>1.269358</v>
      </c>
      <c r="M4293" s="16">
        <v>-0.20371520000000001</v>
      </c>
      <c r="N4293" s="16">
        <v>0.34886299999999998</v>
      </c>
      <c r="O4293" s="16">
        <v>0.83503349999999998</v>
      </c>
      <c r="P4293" s="16">
        <v>0.87895069999999997</v>
      </c>
      <c r="Q4293" s="16">
        <v>0.94763640000000005</v>
      </c>
      <c r="R4293" s="16">
        <v>0.49080000000000001</v>
      </c>
      <c r="S4293" s="16">
        <v>5.0500000000000003E-2</v>
      </c>
      <c r="T4293" s="16">
        <v>2.8E-3</v>
      </c>
      <c r="U4293" s="16">
        <v>3.6406999999999998</v>
      </c>
      <c r="V4293" s="16">
        <v>31.329000000000001</v>
      </c>
      <c r="W4293" s="16">
        <v>6.3040000000000003</v>
      </c>
      <c r="X4293" s="16">
        <v>454.15800000000002</v>
      </c>
      <c r="Y4293" s="16">
        <v>55.226500000000001</v>
      </c>
      <c r="Z4293" s="16">
        <v>0.44800000000000001</v>
      </c>
      <c r="AA4293" s="16">
        <v>-0.88819579999999998</v>
      </c>
      <c r="AB4293" s="16">
        <v>0.26</v>
      </c>
      <c r="AC4293" s="16">
        <v>10.67</v>
      </c>
      <c r="AD4293" s="16">
        <v>50.78</v>
      </c>
      <c r="AE4293" s="16">
        <v>32.845700000000001</v>
      </c>
      <c r="AF4293" s="16">
        <v>82.296400000000006</v>
      </c>
      <c r="AG4293" s="16">
        <v>312052</v>
      </c>
      <c r="AH4293" s="16">
        <v>0.65490000000000004</v>
      </c>
      <c r="AI4293" s="16">
        <v>92</v>
      </c>
      <c r="AJ4293" s="16">
        <v>98.4</v>
      </c>
      <c r="AK4293" s="16">
        <v>1.0629</v>
      </c>
      <c r="AL4293" s="16">
        <v>1.2948999999999999</v>
      </c>
      <c r="AM4293" s="16">
        <v>0.72040000000000004</v>
      </c>
      <c r="AN4293" s="16">
        <v>0.95479999999999998</v>
      </c>
      <c r="AO4293" s="16">
        <v>0.1202</v>
      </c>
      <c r="AP4293" s="16">
        <v>0.6421</v>
      </c>
      <c r="AR4293" s="16">
        <f t="shared" ref="AR4293:AR4356" si="165">IF(OR(AND(I4293&lt;&gt;"", I4293&gt;=10000000, AQ4293&lt;=32.5), AND(A4293="Middle East &amp; North Africa", I4293&lt;&gt;"", I4293&gt;=9000000, AQ4293&lt;&gt;"", AQ4293&lt;=32.5)), 0, 1)</f>
        <v>1</v>
      </c>
      <c r="AS4293" s="5">
        <f t="shared" si="164"/>
        <v>-3.2532999999999923E-2</v>
      </c>
    </row>
    <row r="4294" spans="1:45" x14ac:dyDescent="0.25">
      <c r="A4294" s="16" t="s">
        <v>409</v>
      </c>
      <c r="B4294" s="16" t="s">
        <v>21</v>
      </c>
      <c r="C4294" s="16" t="s">
        <v>221</v>
      </c>
      <c r="D4294" s="16">
        <v>1985</v>
      </c>
      <c r="E4294" s="16" t="s">
        <v>4909</v>
      </c>
      <c r="F4294" s="16" t="s">
        <v>593</v>
      </c>
      <c r="G4294" s="10">
        <v>2038.38</v>
      </c>
      <c r="H4294" s="73">
        <v>7.6199110000000001</v>
      </c>
      <c r="I4294" s="16" t="s">
        <v>6700</v>
      </c>
      <c r="J4294" s="71">
        <v>0</v>
      </c>
      <c r="K4294" s="71">
        <v>1</v>
      </c>
      <c r="L4294" s="16">
        <v>-0.49308580000000002</v>
      </c>
      <c r="M4294" s="16">
        <v>-0.5817755</v>
      </c>
      <c r="N4294" s="16">
        <v>-0.53970499999999999</v>
      </c>
      <c r="O4294" s="16">
        <v>-0.1432253</v>
      </c>
      <c r="P4294" s="16">
        <v>-0.51041930000000002</v>
      </c>
      <c r="Q4294" s="16">
        <v>0.70607209999999998</v>
      </c>
      <c r="R4294" s="16">
        <v>0.1106</v>
      </c>
      <c r="S4294" s="16">
        <v>1.205E-2</v>
      </c>
      <c r="T4294" s="16">
        <v>1E-4</v>
      </c>
      <c r="U4294" s="16">
        <v>4.9744999999999999</v>
      </c>
      <c r="V4294" s="16">
        <v>3.19</v>
      </c>
      <c r="W4294" s="16">
        <v>2.6</v>
      </c>
      <c r="X4294" s="16">
        <v>422.69600000000003</v>
      </c>
      <c r="Y4294" s="16">
        <v>45.469299999999997</v>
      </c>
      <c r="Z4294" s="16">
        <v>0.25230000000000002</v>
      </c>
      <c r="AA4294" s="16">
        <v>0.29479640000000001</v>
      </c>
      <c r="AB4294" s="16">
        <v>0.68</v>
      </c>
      <c r="AC4294" s="16">
        <v>8.33</v>
      </c>
      <c r="AD4294" s="16">
        <v>30.34</v>
      </c>
      <c r="AE4294" s="16">
        <v>4.2446000000000002</v>
      </c>
      <c r="AF4294" s="16">
        <v>0</v>
      </c>
      <c r="AG4294" s="16">
        <v>78647.5</v>
      </c>
      <c r="AH4294" s="16">
        <v>0.2014</v>
      </c>
      <c r="AI4294" s="16">
        <v>73.097099999999998</v>
      </c>
      <c r="AJ4294" s="16">
        <v>67.650899999999993</v>
      </c>
      <c r="AK4294" s="16">
        <v>1.0553999999999999</v>
      </c>
      <c r="AL4294" s="16">
        <v>-0.13170000000000001</v>
      </c>
      <c r="AM4294" s="16">
        <v>0.63619999999999999</v>
      </c>
      <c r="AN4294" s="16">
        <v>0.64239999999999997</v>
      </c>
      <c r="AO4294" s="16">
        <v>0.61580000000000001</v>
      </c>
      <c r="AP4294" s="16">
        <v>0.51749999999999996</v>
      </c>
      <c r="AQ4294" s="16">
        <v>3.6196000000000002</v>
      </c>
      <c r="AR4294" s="16">
        <f t="shared" si="165"/>
        <v>1</v>
      </c>
      <c r="AS4294" s="5">
        <f t="shared" si="164"/>
        <v>0</v>
      </c>
    </row>
    <row r="4295" spans="1:45" x14ac:dyDescent="0.25">
      <c r="A4295" s="16" t="s">
        <v>409</v>
      </c>
      <c r="B4295" s="16" t="s">
        <v>21</v>
      </c>
      <c r="C4295" s="16" t="s">
        <v>221</v>
      </c>
      <c r="D4295" s="16">
        <v>1986</v>
      </c>
      <c r="E4295" s="16" t="s">
        <v>4910</v>
      </c>
      <c r="F4295" s="16" t="s">
        <v>593</v>
      </c>
      <c r="G4295" s="10">
        <v>2073.1999999999998</v>
      </c>
      <c r="H4295" s="73">
        <v>7.6368510000000001</v>
      </c>
      <c r="I4295" s="16" t="s">
        <v>6700</v>
      </c>
      <c r="J4295" s="71">
        <v>0</v>
      </c>
      <c r="K4295" s="71">
        <v>1</v>
      </c>
      <c r="L4295" s="16">
        <v>-0.48341509999999999</v>
      </c>
      <c r="M4295" s="16">
        <v>-0.57515850000000002</v>
      </c>
      <c r="N4295" s="16">
        <v>-0.54882450000000005</v>
      </c>
      <c r="O4295" s="16">
        <v>-0.1196996</v>
      </c>
      <c r="P4295" s="16">
        <v>-0.48450739999999998</v>
      </c>
      <c r="Q4295" s="16">
        <v>0.67783499999999997</v>
      </c>
      <c r="R4295" s="16">
        <v>0.1128</v>
      </c>
      <c r="S4295" s="16">
        <v>1.225E-2</v>
      </c>
      <c r="T4295" s="16">
        <v>5.9999999999999995E-4</v>
      </c>
      <c r="U4295" s="16">
        <v>4.6136999999999997</v>
      </c>
      <c r="V4295" s="16">
        <v>3.3479999999999999</v>
      </c>
      <c r="W4295" s="16">
        <v>2.968</v>
      </c>
      <c r="X4295" s="16">
        <v>423.20499999999998</v>
      </c>
      <c r="Y4295" s="16">
        <v>45.897799999999997</v>
      </c>
      <c r="Z4295" s="16">
        <v>0.25790000000000002</v>
      </c>
      <c r="AA4295" s="16">
        <v>0.28353349999999999</v>
      </c>
      <c r="AB4295" s="16">
        <v>0.68</v>
      </c>
      <c r="AC4295" s="16">
        <v>8.33</v>
      </c>
      <c r="AD4295" s="16">
        <v>30.63</v>
      </c>
      <c r="AE4295" s="16">
        <v>4.7184999999999997</v>
      </c>
      <c r="AF4295" s="16">
        <v>0</v>
      </c>
      <c r="AG4295" s="16">
        <v>83324.899999999994</v>
      </c>
      <c r="AH4295" s="16">
        <v>0.20330000000000001</v>
      </c>
      <c r="AI4295" s="16">
        <v>73.726100000000002</v>
      </c>
      <c r="AJ4295" s="16">
        <v>68.801400000000001</v>
      </c>
      <c r="AK4295" s="16">
        <v>1.0394000000000001</v>
      </c>
      <c r="AL4295" s="16">
        <v>-0.1343</v>
      </c>
      <c r="AM4295" s="16">
        <v>0.59330000000000005</v>
      </c>
      <c r="AN4295" s="16">
        <v>0.622</v>
      </c>
      <c r="AO4295" s="16">
        <v>0.57469999999999999</v>
      </c>
      <c r="AP4295" s="16">
        <v>0.48089999999999999</v>
      </c>
      <c r="AQ4295" s="16">
        <v>3.6196000000000002</v>
      </c>
      <c r="AR4295" s="16">
        <f t="shared" si="165"/>
        <v>1</v>
      </c>
      <c r="AS4295" s="5">
        <f t="shared" si="164"/>
        <v>9.670700000000032E-3</v>
      </c>
    </row>
    <row r="4296" spans="1:45" x14ac:dyDescent="0.25">
      <c r="A4296" s="16" t="s">
        <v>409</v>
      </c>
      <c r="B4296" s="16" t="s">
        <v>21</v>
      </c>
      <c r="C4296" s="16" t="s">
        <v>221</v>
      </c>
      <c r="D4296" s="16">
        <v>1987</v>
      </c>
      <c r="E4296" s="16" t="s">
        <v>4911</v>
      </c>
      <c r="F4296" s="16" t="s">
        <v>593</v>
      </c>
      <c r="G4296" s="10">
        <v>2242.88</v>
      </c>
      <c r="H4296" s="73">
        <v>7.7155139999999998</v>
      </c>
      <c r="I4296" s="16" t="s">
        <v>6700</v>
      </c>
      <c r="J4296" s="71">
        <v>0</v>
      </c>
      <c r="K4296" s="71">
        <v>1</v>
      </c>
      <c r="L4296" s="16">
        <v>-0.49228709999999998</v>
      </c>
      <c r="M4296" s="16">
        <v>-0.57148100000000002</v>
      </c>
      <c r="N4296" s="16">
        <v>-0.53293970000000002</v>
      </c>
      <c r="O4296" s="16">
        <v>-0.16457859999999999</v>
      </c>
      <c r="P4296" s="16">
        <v>-0.45152710000000001</v>
      </c>
      <c r="Q4296" s="16">
        <v>0.64958009999999999</v>
      </c>
      <c r="R4296" s="16">
        <v>0.12839999999999999</v>
      </c>
      <c r="S4296" s="16">
        <v>1.2449999999999999E-2</v>
      </c>
      <c r="T4296" s="16">
        <v>0</v>
      </c>
      <c r="U4296" s="16">
        <v>4.5410500000000003</v>
      </c>
      <c r="V4296" s="16">
        <v>3.5059999999999998</v>
      </c>
      <c r="W4296" s="16">
        <v>3.3359999999999999</v>
      </c>
      <c r="X4296" s="16">
        <v>422.88299999999998</v>
      </c>
      <c r="Y4296" s="16">
        <v>46.3264</v>
      </c>
      <c r="Z4296" s="16">
        <v>0.22689999999999999</v>
      </c>
      <c r="AA4296" s="16">
        <v>0.27227050000000003</v>
      </c>
      <c r="AB4296" s="16">
        <v>0.68</v>
      </c>
      <c r="AC4296" s="16">
        <v>8.33</v>
      </c>
      <c r="AD4296" s="16">
        <v>30.92</v>
      </c>
      <c r="AE4296" s="16">
        <v>5.7389000000000001</v>
      </c>
      <c r="AF4296" s="16">
        <v>0</v>
      </c>
      <c r="AG4296" s="16">
        <v>88178.3</v>
      </c>
      <c r="AH4296" s="16">
        <v>0.2051</v>
      </c>
      <c r="AI4296" s="16">
        <v>74.355000000000004</v>
      </c>
      <c r="AJ4296" s="16">
        <v>69.951899999999995</v>
      </c>
      <c r="AK4296" s="16">
        <v>1.0233000000000001</v>
      </c>
      <c r="AL4296" s="16">
        <v>-0.13689999999999999</v>
      </c>
      <c r="AM4296" s="16">
        <v>0.55049999999999999</v>
      </c>
      <c r="AN4296" s="16">
        <v>0.60160000000000002</v>
      </c>
      <c r="AO4296" s="16">
        <v>0.53349999999999997</v>
      </c>
      <c r="AP4296" s="16">
        <v>0.44429999999999997</v>
      </c>
      <c r="AQ4296" s="16">
        <v>3.6196000000000002</v>
      </c>
      <c r="AR4296" s="16">
        <f t="shared" si="165"/>
        <v>1</v>
      </c>
      <c r="AS4296" s="5">
        <f t="shared" si="164"/>
        <v>-8.871999999999991E-3</v>
      </c>
    </row>
    <row r="4297" spans="1:45" x14ac:dyDescent="0.25">
      <c r="A4297" s="16" t="s">
        <v>409</v>
      </c>
      <c r="B4297" s="16" t="s">
        <v>21</v>
      </c>
      <c r="C4297" s="16" t="s">
        <v>221</v>
      </c>
      <c r="D4297" s="16">
        <v>1988</v>
      </c>
      <c r="E4297" s="16" t="s">
        <v>4912</v>
      </c>
      <c r="F4297" s="16" t="s">
        <v>593</v>
      </c>
      <c r="G4297" s="10">
        <v>2385.63</v>
      </c>
      <c r="H4297" s="73">
        <v>7.7772199999999998</v>
      </c>
      <c r="I4297" s="16" t="s">
        <v>6700</v>
      </c>
      <c r="J4297" s="71">
        <v>0</v>
      </c>
      <c r="K4297" s="71">
        <v>1</v>
      </c>
      <c r="L4297" s="16">
        <v>-0.49413689999999999</v>
      </c>
      <c r="M4297" s="16">
        <v>-0.55656470000000002</v>
      </c>
      <c r="N4297" s="16">
        <v>-0.56405859999999997</v>
      </c>
      <c r="O4297" s="16">
        <v>-0.1587539</v>
      </c>
      <c r="P4297" s="16">
        <v>-0.41947800000000002</v>
      </c>
      <c r="Q4297" s="16">
        <v>0.62135779999999996</v>
      </c>
      <c r="R4297" s="16">
        <v>0.14410000000000001</v>
      </c>
      <c r="S4297" s="16">
        <v>1.265E-2</v>
      </c>
      <c r="T4297" s="16">
        <v>5.9999999999999995E-4</v>
      </c>
      <c r="U4297" s="16">
        <v>4.0147000000000004</v>
      </c>
      <c r="V4297" s="16">
        <v>3.6640000000000001</v>
      </c>
      <c r="W4297" s="16">
        <v>3.7040000000000002</v>
      </c>
      <c r="X4297" s="16">
        <v>422.67200000000003</v>
      </c>
      <c r="Y4297" s="16">
        <v>46.754899999999999</v>
      </c>
      <c r="Z4297" s="16">
        <v>0.22309999999999999</v>
      </c>
      <c r="AA4297" s="16">
        <v>0.26139600000000002</v>
      </c>
      <c r="AB4297" s="16">
        <v>0.68</v>
      </c>
      <c r="AC4297" s="16">
        <v>8.33</v>
      </c>
      <c r="AD4297" s="16">
        <v>31.2</v>
      </c>
      <c r="AE4297" s="16">
        <v>6.8472</v>
      </c>
      <c r="AF4297" s="16">
        <v>0</v>
      </c>
      <c r="AG4297" s="16">
        <v>88906.9</v>
      </c>
      <c r="AH4297" s="16">
        <v>0.20699999999999999</v>
      </c>
      <c r="AI4297" s="16">
        <v>74.983999999999995</v>
      </c>
      <c r="AJ4297" s="16">
        <v>71.102400000000003</v>
      </c>
      <c r="AK4297" s="16">
        <v>1.0072000000000001</v>
      </c>
      <c r="AL4297" s="16">
        <v>-0.1394</v>
      </c>
      <c r="AM4297" s="16">
        <v>0.50770000000000004</v>
      </c>
      <c r="AN4297" s="16">
        <v>0.58130000000000004</v>
      </c>
      <c r="AO4297" s="16">
        <v>0.4924</v>
      </c>
      <c r="AP4297" s="16">
        <v>0.40760000000000002</v>
      </c>
      <c r="AQ4297" s="16">
        <v>3.6196000000000002</v>
      </c>
      <c r="AR4297" s="16">
        <f t="shared" si="165"/>
        <v>1</v>
      </c>
      <c r="AS4297" s="5">
        <f t="shared" si="164"/>
        <v>-1.8498000000000125E-3</v>
      </c>
    </row>
    <row r="4298" spans="1:45" x14ac:dyDescent="0.25">
      <c r="A4298" s="16" t="s">
        <v>409</v>
      </c>
      <c r="B4298" s="16" t="s">
        <v>21</v>
      </c>
      <c r="C4298" s="16" t="s">
        <v>221</v>
      </c>
      <c r="D4298" s="16">
        <v>1989</v>
      </c>
      <c r="E4298" s="16" t="s">
        <v>4913</v>
      </c>
      <c r="F4298" s="16" t="s">
        <v>593</v>
      </c>
      <c r="G4298" s="10">
        <v>2632.63</v>
      </c>
      <c r="H4298" s="73">
        <v>7.8757380000000001</v>
      </c>
      <c r="I4298" s="16" t="s">
        <v>6700</v>
      </c>
      <c r="J4298" s="71">
        <v>0</v>
      </c>
      <c r="K4298" s="71">
        <v>1</v>
      </c>
      <c r="L4298" s="16">
        <v>-0.47615370000000001</v>
      </c>
      <c r="M4298" s="16">
        <v>-0.54263490000000003</v>
      </c>
      <c r="N4298" s="16">
        <v>-0.53998389999999996</v>
      </c>
      <c r="O4298" s="16">
        <v>-0.16700190000000001</v>
      </c>
      <c r="P4298" s="16">
        <v>-0.38259549999999998</v>
      </c>
      <c r="Q4298" s="16">
        <v>0.59310289999999999</v>
      </c>
      <c r="R4298" s="16">
        <v>0.15970000000000001</v>
      </c>
      <c r="S4298" s="16">
        <v>1.285E-2</v>
      </c>
      <c r="T4298" s="16">
        <v>1.1000000000000001E-3</v>
      </c>
      <c r="U4298" s="16">
        <v>4.0166000000000004</v>
      </c>
      <c r="V4298" s="16">
        <v>3.8220000000000001</v>
      </c>
      <c r="W4298" s="16">
        <v>4.0720000000000001</v>
      </c>
      <c r="X4298" s="16">
        <v>422.40499999999997</v>
      </c>
      <c r="Y4298" s="16">
        <v>47.183399999999999</v>
      </c>
      <c r="Z4298" s="16">
        <v>0.2117</v>
      </c>
      <c r="AA4298" s="16">
        <v>0.2501331</v>
      </c>
      <c r="AB4298" s="16">
        <v>0.68</v>
      </c>
      <c r="AC4298" s="16">
        <v>8.33</v>
      </c>
      <c r="AD4298" s="16">
        <v>31.49</v>
      </c>
      <c r="AE4298" s="16">
        <v>8.3187999999999995</v>
      </c>
      <c r="AF4298" s="16">
        <v>0</v>
      </c>
      <c r="AG4298" s="16">
        <v>89960.4</v>
      </c>
      <c r="AH4298" s="16">
        <v>0.2089</v>
      </c>
      <c r="AI4298" s="16">
        <v>75.612899999999996</v>
      </c>
      <c r="AJ4298" s="16">
        <v>72.252899999999997</v>
      </c>
      <c r="AK4298" s="16">
        <v>0.99109999999999998</v>
      </c>
      <c r="AL4298" s="16">
        <v>-0.14199999999999999</v>
      </c>
      <c r="AM4298" s="16">
        <v>0.46479999999999999</v>
      </c>
      <c r="AN4298" s="16">
        <v>0.56089999999999995</v>
      </c>
      <c r="AO4298" s="16">
        <v>0.45129999999999998</v>
      </c>
      <c r="AP4298" s="16">
        <v>0.371</v>
      </c>
      <c r="AQ4298" s="16">
        <v>3.6196000000000002</v>
      </c>
      <c r="AR4298" s="16">
        <f t="shared" si="165"/>
        <v>1</v>
      </c>
      <c r="AS4298" s="5">
        <f t="shared" si="164"/>
        <v>1.7983199999999977E-2</v>
      </c>
    </row>
    <row r="4299" spans="1:45" x14ac:dyDescent="0.25">
      <c r="A4299" s="16" t="s">
        <v>409</v>
      </c>
      <c r="B4299" s="16" t="s">
        <v>21</v>
      </c>
      <c r="C4299" s="16" t="s">
        <v>221</v>
      </c>
      <c r="D4299" s="16">
        <v>1990</v>
      </c>
      <c r="E4299" s="16" t="s">
        <v>4914</v>
      </c>
      <c r="F4299" s="16" t="s">
        <v>593</v>
      </c>
      <c r="G4299" s="10">
        <v>2849.03</v>
      </c>
      <c r="H4299" s="73">
        <v>7.9547350000000003</v>
      </c>
      <c r="I4299" s="16" t="s">
        <v>6700</v>
      </c>
      <c r="J4299" s="71">
        <v>0</v>
      </c>
      <c r="K4299" s="71">
        <v>1</v>
      </c>
      <c r="L4299" s="16">
        <v>-0.42874709999999999</v>
      </c>
      <c r="M4299" s="16">
        <v>-0.53964659999999998</v>
      </c>
      <c r="N4299" s="16">
        <v>-0.4484012</v>
      </c>
      <c r="O4299" s="16">
        <v>-0.14983089999999999</v>
      </c>
      <c r="P4299" s="16">
        <v>-0.36211159999999998</v>
      </c>
      <c r="Q4299" s="16">
        <v>0.56488280000000002</v>
      </c>
      <c r="R4299" s="16">
        <v>0.17530000000000001</v>
      </c>
      <c r="S4299" s="16">
        <v>1.41E-2</v>
      </c>
      <c r="T4299" s="16">
        <v>0</v>
      </c>
      <c r="U4299" s="16">
        <v>4.6246499999999999</v>
      </c>
      <c r="V4299" s="16">
        <v>3.98</v>
      </c>
      <c r="W4299" s="16">
        <v>4.4400000000000004</v>
      </c>
      <c r="X4299" s="16">
        <v>422.72800000000001</v>
      </c>
      <c r="Y4299" s="16">
        <v>47.611899999999999</v>
      </c>
      <c r="Z4299" s="16">
        <v>0.21390000000000001</v>
      </c>
      <c r="AA4299" s="16">
        <v>0.2388701</v>
      </c>
      <c r="AB4299" s="16">
        <v>0.68</v>
      </c>
      <c r="AC4299" s="16">
        <v>8.33</v>
      </c>
      <c r="AD4299" s="16">
        <v>31.78</v>
      </c>
      <c r="AE4299" s="16">
        <v>9.2347999999999999</v>
      </c>
      <c r="AF4299" s="16">
        <v>0</v>
      </c>
      <c r="AG4299" s="16">
        <v>104465</v>
      </c>
      <c r="AH4299" s="16">
        <v>0.19134999999999999</v>
      </c>
      <c r="AI4299" s="16">
        <v>75.900000000000006</v>
      </c>
      <c r="AJ4299" s="16">
        <v>72.900000000000006</v>
      </c>
      <c r="AK4299" s="16">
        <v>0.97509999999999997</v>
      </c>
      <c r="AL4299" s="16">
        <v>-0.14449999999999999</v>
      </c>
      <c r="AM4299" s="16">
        <v>0.42199999999999999</v>
      </c>
      <c r="AN4299" s="16">
        <v>0.54049999999999998</v>
      </c>
      <c r="AO4299" s="16">
        <v>0.41020000000000001</v>
      </c>
      <c r="AP4299" s="16">
        <v>0.33429999999999999</v>
      </c>
      <c r="AQ4299" s="16">
        <v>3.6196000000000002</v>
      </c>
      <c r="AR4299" s="16">
        <f t="shared" si="165"/>
        <v>1</v>
      </c>
      <c r="AS4299" s="5">
        <f t="shared" si="164"/>
        <v>4.7406600000000021E-2</v>
      </c>
    </row>
    <row r="4300" spans="1:45" x14ac:dyDescent="0.25">
      <c r="A4300" s="16" t="s">
        <v>409</v>
      </c>
      <c r="B4300" s="16" t="s">
        <v>21</v>
      </c>
      <c r="C4300" s="16" t="s">
        <v>221</v>
      </c>
      <c r="D4300" s="16">
        <v>1991</v>
      </c>
      <c r="E4300" s="16" t="s">
        <v>4915</v>
      </c>
      <c r="F4300" s="16" t="s">
        <v>593</v>
      </c>
      <c r="G4300" s="10">
        <v>3089.23</v>
      </c>
      <c r="H4300" s="73">
        <v>8.0356769999999997</v>
      </c>
      <c r="I4300" s="16" t="s">
        <v>6700</v>
      </c>
      <c r="J4300" s="71">
        <v>0</v>
      </c>
      <c r="K4300" s="71">
        <v>1</v>
      </c>
      <c r="L4300" s="16">
        <v>-0.3993874</v>
      </c>
      <c r="M4300" s="16">
        <v>-0.54060330000000001</v>
      </c>
      <c r="N4300" s="16">
        <v>-0.42586429999999997</v>
      </c>
      <c r="O4300" s="16">
        <v>-0.1197087</v>
      </c>
      <c r="P4300" s="16">
        <v>-0.32365579999999999</v>
      </c>
      <c r="Q4300" s="16">
        <v>0.53662790000000005</v>
      </c>
      <c r="R4300" s="16">
        <v>0.18060000000000001</v>
      </c>
      <c r="S4300" s="16">
        <v>1.1849999999999999E-2</v>
      </c>
      <c r="T4300" s="16">
        <v>5.0000000000000001E-4</v>
      </c>
      <c r="U4300" s="16">
        <v>4.6051000000000002</v>
      </c>
      <c r="V4300" s="16">
        <v>4.8259999999999996</v>
      </c>
      <c r="W4300" s="16">
        <v>4.4779999999999998</v>
      </c>
      <c r="X4300" s="16">
        <v>423.37400000000002</v>
      </c>
      <c r="Y4300" s="16">
        <v>48.040399999999998</v>
      </c>
      <c r="Z4300" s="16">
        <v>0.22309999999999999</v>
      </c>
      <c r="AA4300" s="16">
        <v>0.22799549999999999</v>
      </c>
      <c r="AB4300" s="16">
        <v>0.68</v>
      </c>
      <c r="AC4300" s="16">
        <v>8.33</v>
      </c>
      <c r="AD4300" s="16">
        <v>32.06</v>
      </c>
      <c r="AE4300" s="16">
        <v>11.117800000000001</v>
      </c>
      <c r="AF4300" s="16">
        <v>0</v>
      </c>
      <c r="AG4300" s="16">
        <v>97086.9</v>
      </c>
      <c r="AH4300" s="16">
        <v>0.19225</v>
      </c>
      <c r="AI4300" s="16">
        <v>76.599999999999994</v>
      </c>
      <c r="AJ4300" s="16">
        <v>74.099999999999994</v>
      </c>
      <c r="AK4300" s="16">
        <v>0.95899999999999996</v>
      </c>
      <c r="AL4300" s="16">
        <v>-0.14710000000000001</v>
      </c>
      <c r="AM4300" s="16">
        <v>0.37909999999999999</v>
      </c>
      <c r="AN4300" s="16">
        <v>0.52010000000000001</v>
      </c>
      <c r="AO4300" s="16">
        <v>0.36909999999999998</v>
      </c>
      <c r="AP4300" s="16">
        <v>0.29770000000000002</v>
      </c>
      <c r="AQ4300" s="16">
        <v>3.6196000000000002</v>
      </c>
      <c r="AR4300" s="16">
        <f t="shared" si="165"/>
        <v>1</v>
      </c>
      <c r="AS4300" s="5">
        <f t="shared" si="164"/>
        <v>2.9359699999999989E-2</v>
      </c>
    </row>
    <row r="4301" spans="1:45" x14ac:dyDescent="0.25">
      <c r="A4301" s="16" t="s">
        <v>409</v>
      </c>
      <c r="B4301" s="16" t="s">
        <v>21</v>
      </c>
      <c r="C4301" s="16" t="s">
        <v>221</v>
      </c>
      <c r="D4301" s="16">
        <v>1992</v>
      </c>
      <c r="E4301" s="16" t="s">
        <v>4916</v>
      </c>
      <c r="F4301" s="16" t="s">
        <v>593</v>
      </c>
      <c r="G4301" s="10">
        <v>3404.21</v>
      </c>
      <c r="H4301" s="73">
        <v>8.1327680000000004</v>
      </c>
      <c r="I4301" s="16" t="s">
        <v>6700</v>
      </c>
      <c r="J4301" s="71">
        <v>0</v>
      </c>
      <c r="K4301" s="71">
        <v>1</v>
      </c>
      <c r="L4301" s="16">
        <v>-0.40348040000000002</v>
      </c>
      <c r="M4301" s="16">
        <v>-0.5319431</v>
      </c>
      <c r="N4301" s="16">
        <v>-0.45462770000000002</v>
      </c>
      <c r="O4301" s="16">
        <v>-0.123471</v>
      </c>
      <c r="P4301" s="16">
        <v>-0.2832866</v>
      </c>
      <c r="Q4301" s="16">
        <v>0.508355</v>
      </c>
      <c r="R4301" s="16">
        <v>0.18099999999999999</v>
      </c>
      <c r="S4301" s="16">
        <v>1.285E-2</v>
      </c>
      <c r="T4301" s="16">
        <v>1E-3</v>
      </c>
      <c r="U4301" s="16">
        <v>4.0898000000000003</v>
      </c>
      <c r="V4301" s="16">
        <v>5.6719999999999997</v>
      </c>
      <c r="W4301" s="16">
        <v>4.516</v>
      </c>
      <c r="X4301" s="16">
        <v>424.15</v>
      </c>
      <c r="Y4301" s="16">
        <v>48.468899999999998</v>
      </c>
      <c r="Z4301" s="16">
        <v>0.21410000000000001</v>
      </c>
      <c r="AA4301" s="16">
        <v>0.2167327</v>
      </c>
      <c r="AB4301" s="16">
        <v>0.68</v>
      </c>
      <c r="AC4301" s="16">
        <v>8.33</v>
      </c>
      <c r="AD4301" s="16">
        <v>32.35</v>
      </c>
      <c r="AE4301" s="16">
        <v>12.7454</v>
      </c>
      <c r="AF4301" s="16">
        <v>0</v>
      </c>
      <c r="AG4301" s="16">
        <v>100060</v>
      </c>
      <c r="AH4301" s="16">
        <v>0.19295000000000001</v>
      </c>
      <c r="AI4301" s="16">
        <v>77.3</v>
      </c>
      <c r="AJ4301" s="16">
        <v>75.3</v>
      </c>
      <c r="AK4301" s="16">
        <v>0.94289999999999996</v>
      </c>
      <c r="AL4301" s="16">
        <v>-0.1497</v>
      </c>
      <c r="AM4301" s="16">
        <v>0.33629999999999999</v>
      </c>
      <c r="AN4301" s="16">
        <v>0.49969999999999998</v>
      </c>
      <c r="AO4301" s="16">
        <v>0.32790000000000002</v>
      </c>
      <c r="AP4301" s="16">
        <v>0.26100000000000001</v>
      </c>
      <c r="AQ4301" s="16">
        <v>3.6196000000000002</v>
      </c>
      <c r="AR4301" s="16">
        <f t="shared" si="165"/>
        <v>1</v>
      </c>
      <c r="AS4301" s="5">
        <f t="shared" si="164"/>
        <v>-4.0930000000000133E-3</v>
      </c>
    </row>
    <row r="4302" spans="1:45" x14ac:dyDescent="0.25">
      <c r="A4302" s="16" t="s">
        <v>409</v>
      </c>
      <c r="B4302" s="16" t="s">
        <v>21</v>
      </c>
      <c r="C4302" s="16" t="s">
        <v>221</v>
      </c>
      <c r="D4302" s="16">
        <v>1993</v>
      </c>
      <c r="E4302" s="16" t="s">
        <v>4917</v>
      </c>
      <c r="F4302" s="16" t="s">
        <v>593</v>
      </c>
      <c r="G4302" s="10">
        <v>3557.48</v>
      </c>
      <c r="H4302" s="73">
        <v>8.1768070000000002</v>
      </c>
      <c r="I4302" s="16" t="s">
        <v>6700</v>
      </c>
      <c r="J4302" s="71">
        <v>0</v>
      </c>
      <c r="K4302" s="71">
        <v>1</v>
      </c>
      <c r="L4302" s="16">
        <v>-0.37641550000000001</v>
      </c>
      <c r="M4302" s="16">
        <v>-0.52505199999999996</v>
      </c>
      <c r="N4302" s="16">
        <v>-0.44130589999999997</v>
      </c>
      <c r="O4302" s="16">
        <v>-9.9749299999999999E-2</v>
      </c>
      <c r="P4302" s="16">
        <v>-0.24193519999999999</v>
      </c>
      <c r="Q4302" s="16">
        <v>0.48015069999999999</v>
      </c>
      <c r="R4302" s="16">
        <v>0.18149999999999999</v>
      </c>
      <c r="S4302" s="16">
        <v>1.46E-2</v>
      </c>
      <c r="T4302" s="16">
        <v>1E-3</v>
      </c>
      <c r="U4302" s="16">
        <v>4.0461</v>
      </c>
      <c r="V4302" s="16">
        <v>6.5179999999999998</v>
      </c>
      <c r="W4302" s="16">
        <v>4.5540000000000003</v>
      </c>
      <c r="X4302" s="16">
        <v>423.74799999999999</v>
      </c>
      <c r="Y4302" s="16">
        <v>48.897399999999998</v>
      </c>
      <c r="Z4302" s="16">
        <v>0.2109</v>
      </c>
      <c r="AA4302" s="16">
        <v>0.15653420000000001</v>
      </c>
      <c r="AB4302" s="16">
        <v>0.68</v>
      </c>
      <c r="AC4302" s="16">
        <v>8.33</v>
      </c>
      <c r="AD4302" s="16">
        <v>33.9</v>
      </c>
      <c r="AE4302" s="16">
        <v>14.426</v>
      </c>
      <c r="AF4302" s="16">
        <v>0.2016</v>
      </c>
      <c r="AG4302" s="16">
        <v>104212</v>
      </c>
      <c r="AH4302" s="16">
        <v>0.19314999999999999</v>
      </c>
      <c r="AI4302" s="16">
        <v>77.900000000000006</v>
      </c>
      <c r="AJ4302" s="16">
        <v>76.5</v>
      </c>
      <c r="AK4302" s="16">
        <v>0.92679999999999996</v>
      </c>
      <c r="AL4302" s="16">
        <v>-0.1522</v>
      </c>
      <c r="AM4302" s="16">
        <v>0.29349999999999998</v>
      </c>
      <c r="AN4302" s="16">
        <v>0.47939999999999999</v>
      </c>
      <c r="AO4302" s="16">
        <v>0.2868</v>
      </c>
      <c r="AP4302" s="16">
        <v>0.22439999999999999</v>
      </c>
      <c r="AQ4302" s="16">
        <v>3.6196000000000002</v>
      </c>
      <c r="AR4302" s="16">
        <f t="shared" si="165"/>
        <v>1</v>
      </c>
      <c r="AS4302" s="5">
        <f t="shared" si="164"/>
        <v>2.7064900000000003E-2</v>
      </c>
    </row>
    <row r="4303" spans="1:45" x14ac:dyDescent="0.25">
      <c r="A4303" s="16" t="s">
        <v>409</v>
      </c>
      <c r="B4303" s="16" t="s">
        <v>21</v>
      </c>
      <c r="C4303" s="16" t="s">
        <v>221</v>
      </c>
      <c r="D4303" s="16">
        <v>1994</v>
      </c>
      <c r="E4303" s="16" t="s">
        <v>4918</v>
      </c>
      <c r="F4303" s="16" t="s">
        <v>593</v>
      </c>
      <c r="G4303" s="10">
        <v>3491.4</v>
      </c>
      <c r="H4303" s="73">
        <v>8.1580580000000005</v>
      </c>
      <c r="I4303" s="16" t="s">
        <v>6700</v>
      </c>
      <c r="J4303" s="71">
        <v>0</v>
      </c>
      <c r="K4303" s="71">
        <v>1</v>
      </c>
      <c r="L4303" s="16">
        <v>-0.3487132</v>
      </c>
      <c r="M4303" s="16">
        <v>-0.52817009999999998</v>
      </c>
      <c r="N4303" s="16">
        <v>-0.36139969999999999</v>
      </c>
      <c r="O4303" s="16">
        <v>-0.1050634</v>
      </c>
      <c r="P4303" s="16">
        <v>-0.2245702</v>
      </c>
      <c r="Q4303" s="16">
        <v>0.45191360000000003</v>
      </c>
      <c r="R4303" s="16">
        <v>0.18190000000000001</v>
      </c>
      <c r="S4303" s="16">
        <v>1.495E-2</v>
      </c>
      <c r="T4303" s="16">
        <v>5.0000000000000001E-4</v>
      </c>
      <c r="U4303" s="16">
        <v>4.5611499999999996</v>
      </c>
      <c r="V4303" s="16">
        <v>7.3639999999999999</v>
      </c>
      <c r="W4303" s="16">
        <v>4.5919999999999996</v>
      </c>
      <c r="X4303" s="16">
        <v>424.57400000000001</v>
      </c>
      <c r="Y4303" s="16">
        <v>49.325899999999997</v>
      </c>
      <c r="Z4303" s="16">
        <v>0.21160000000000001</v>
      </c>
      <c r="AA4303" s="16">
        <v>0.2031394</v>
      </c>
      <c r="AB4303" s="16">
        <v>0.68</v>
      </c>
      <c r="AC4303" s="16">
        <v>8.33</v>
      </c>
      <c r="AD4303" s="16">
        <v>32.700000000000003</v>
      </c>
      <c r="AE4303" s="16">
        <v>13.932399999999999</v>
      </c>
      <c r="AF4303" s="16">
        <v>0.41120000000000001</v>
      </c>
      <c r="AG4303" s="16">
        <v>111347</v>
      </c>
      <c r="AH4303" s="16">
        <v>0.19485</v>
      </c>
      <c r="AI4303" s="16">
        <v>78.599999999999994</v>
      </c>
      <c r="AJ4303" s="16">
        <v>77.8</v>
      </c>
      <c r="AK4303" s="16">
        <v>0.91080000000000005</v>
      </c>
      <c r="AL4303" s="16">
        <v>-0.15479999999999999</v>
      </c>
      <c r="AM4303" s="16">
        <v>0.25059999999999999</v>
      </c>
      <c r="AN4303" s="16">
        <v>0.45900000000000002</v>
      </c>
      <c r="AO4303" s="16">
        <v>0.2457</v>
      </c>
      <c r="AP4303" s="16">
        <v>0.18779999999999999</v>
      </c>
      <c r="AQ4303" s="16">
        <v>3.6196000000000002</v>
      </c>
      <c r="AR4303" s="16">
        <f t="shared" si="165"/>
        <v>1</v>
      </c>
      <c r="AS4303" s="5">
        <f t="shared" si="164"/>
        <v>2.7702300000000013E-2</v>
      </c>
    </row>
    <row r="4304" spans="1:45" x14ac:dyDescent="0.25">
      <c r="A4304" s="16" t="s">
        <v>409</v>
      </c>
      <c r="B4304" s="16" t="s">
        <v>21</v>
      </c>
      <c r="C4304" s="16" t="s">
        <v>221</v>
      </c>
      <c r="D4304" s="16">
        <v>1995</v>
      </c>
      <c r="E4304" s="16" t="s">
        <v>4919</v>
      </c>
      <c r="F4304" s="16" t="s">
        <v>593</v>
      </c>
      <c r="G4304" s="10">
        <v>3424.09</v>
      </c>
      <c r="H4304" s="73">
        <v>8.1385900000000007</v>
      </c>
      <c r="I4304" s="16" t="s">
        <v>6700</v>
      </c>
      <c r="J4304" s="71">
        <v>0</v>
      </c>
      <c r="K4304" s="71">
        <v>1</v>
      </c>
      <c r="L4304" s="16">
        <v>-0.34427200000000002</v>
      </c>
      <c r="M4304" s="16">
        <v>-0.5253852</v>
      </c>
      <c r="N4304" s="16">
        <v>-0.37632019999999999</v>
      </c>
      <c r="O4304" s="16">
        <v>-7.9721299999999995E-2</v>
      </c>
      <c r="P4304" s="16">
        <v>-0.2025778</v>
      </c>
      <c r="Q4304" s="16">
        <v>0.4236587</v>
      </c>
      <c r="R4304" s="16">
        <v>0.18229999999999999</v>
      </c>
      <c r="S4304" s="16">
        <v>1.4149999999999999E-2</v>
      </c>
      <c r="T4304" s="16">
        <v>1.1000000000000001E-3</v>
      </c>
      <c r="U4304" s="16">
        <v>4.1536999999999997</v>
      </c>
      <c r="V4304" s="16">
        <v>8.2100000000000009</v>
      </c>
      <c r="W4304" s="16">
        <v>4.63</v>
      </c>
      <c r="X4304" s="16">
        <v>425.74200000000002</v>
      </c>
      <c r="Y4304" s="16">
        <v>49.7545</v>
      </c>
      <c r="Z4304" s="16">
        <v>0.21809999999999999</v>
      </c>
      <c r="AA4304" s="16">
        <v>0.1914882</v>
      </c>
      <c r="AB4304" s="16">
        <v>0.68</v>
      </c>
      <c r="AC4304" s="16">
        <v>8.33</v>
      </c>
      <c r="AD4304" s="16">
        <v>33</v>
      </c>
      <c r="AE4304" s="16">
        <v>13.986599999999999</v>
      </c>
      <c r="AF4304" s="16">
        <v>0.74750000000000005</v>
      </c>
      <c r="AG4304" s="16">
        <v>114163</v>
      </c>
      <c r="AH4304" s="16">
        <v>0.19764999999999999</v>
      </c>
      <c r="AI4304" s="16">
        <v>79.3</v>
      </c>
      <c r="AJ4304" s="16">
        <v>79</v>
      </c>
      <c r="AK4304" s="16">
        <v>0.89470000000000005</v>
      </c>
      <c r="AL4304" s="16">
        <v>-0.15740000000000001</v>
      </c>
      <c r="AM4304" s="16">
        <v>0.20780000000000001</v>
      </c>
      <c r="AN4304" s="16">
        <v>0.43859999999999999</v>
      </c>
      <c r="AO4304" s="16">
        <v>0.2046</v>
      </c>
      <c r="AP4304" s="16">
        <v>0.15110000000000001</v>
      </c>
      <c r="AQ4304" s="16">
        <v>3.6196000000000002</v>
      </c>
      <c r="AR4304" s="16">
        <f t="shared" si="165"/>
        <v>1</v>
      </c>
      <c r="AS4304" s="5">
        <f t="shared" si="164"/>
        <v>4.4411999999999785E-3</v>
      </c>
    </row>
    <row r="4305" spans="1:45" x14ac:dyDescent="0.25">
      <c r="A4305" s="16" t="s">
        <v>409</v>
      </c>
      <c r="B4305" s="16" t="s">
        <v>21</v>
      </c>
      <c r="C4305" s="16" t="s">
        <v>221</v>
      </c>
      <c r="D4305" s="16">
        <v>1996</v>
      </c>
      <c r="E4305" s="16" t="s">
        <v>4920</v>
      </c>
      <c r="F4305" s="16" t="s">
        <v>593</v>
      </c>
      <c r="G4305" s="10">
        <v>3363.9</v>
      </c>
      <c r="H4305" s="73">
        <v>8.1208550000000006</v>
      </c>
      <c r="I4305" s="16" t="s">
        <v>6700</v>
      </c>
      <c r="J4305" s="71">
        <v>0</v>
      </c>
      <c r="K4305" s="71">
        <v>1</v>
      </c>
      <c r="L4305" s="16">
        <v>-0.28536270000000002</v>
      </c>
      <c r="M4305" s="16">
        <v>-0.46161069999999998</v>
      </c>
      <c r="N4305" s="16">
        <v>-0.3249533</v>
      </c>
      <c r="O4305" s="16">
        <v>-8.7276500000000007E-2</v>
      </c>
      <c r="P4305" s="16">
        <v>-0.18210570000000001</v>
      </c>
      <c r="Q4305" s="16">
        <v>0.4293633</v>
      </c>
      <c r="R4305" s="16">
        <v>0.29799999999999999</v>
      </c>
      <c r="S4305" s="16">
        <v>1.555E-2</v>
      </c>
      <c r="T4305" s="16">
        <v>5.9999999999999995E-4</v>
      </c>
      <c r="U4305" s="16">
        <v>4.4542000000000002</v>
      </c>
      <c r="V4305" s="16">
        <v>9.298</v>
      </c>
      <c r="W4305" s="16">
        <v>4.63</v>
      </c>
      <c r="X4305" s="16">
        <v>425.17399999999998</v>
      </c>
      <c r="Y4305" s="16">
        <v>50.183</v>
      </c>
      <c r="Z4305" s="16">
        <v>0.20699999999999999</v>
      </c>
      <c r="AA4305" s="16">
        <v>0.17983689999999999</v>
      </c>
      <c r="AB4305" s="16">
        <v>0.68</v>
      </c>
      <c r="AC4305" s="16">
        <v>8.33</v>
      </c>
      <c r="AD4305" s="16">
        <v>33.299999999999997</v>
      </c>
      <c r="AE4305" s="16">
        <v>13.9376</v>
      </c>
      <c r="AF4305" s="16">
        <v>1.0284</v>
      </c>
      <c r="AG4305" s="16">
        <v>117390</v>
      </c>
      <c r="AH4305" s="16">
        <v>0.19989999999999999</v>
      </c>
      <c r="AI4305" s="16">
        <v>80</v>
      </c>
      <c r="AJ4305" s="16">
        <v>80.2</v>
      </c>
      <c r="AK4305" s="16">
        <v>0.78200000000000003</v>
      </c>
      <c r="AL4305" s="16">
        <v>-1.46E-2</v>
      </c>
      <c r="AM4305" s="16">
        <v>0.38269999999999998</v>
      </c>
      <c r="AN4305" s="16">
        <v>0.4587</v>
      </c>
      <c r="AO4305" s="16">
        <v>0.16439999999999999</v>
      </c>
      <c r="AP4305" s="16">
        <v>7.6E-3</v>
      </c>
      <c r="AQ4305" s="16">
        <v>3.6196000000000002</v>
      </c>
      <c r="AR4305" s="16">
        <f t="shared" si="165"/>
        <v>1</v>
      </c>
      <c r="AS4305" s="5">
        <f t="shared" si="164"/>
        <v>5.8909299999999998E-2</v>
      </c>
    </row>
    <row r="4306" spans="1:45" x14ac:dyDescent="0.25">
      <c r="A4306" s="16" t="s">
        <v>409</v>
      </c>
      <c r="B4306" s="16" t="s">
        <v>21</v>
      </c>
      <c r="C4306" s="16" t="s">
        <v>221</v>
      </c>
      <c r="D4306" s="16">
        <v>1997</v>
      </c>
      <c r="E4306" s="16" t="s">
        <v>4921</v>
      </c>
      <c r="F4306" s="16" t="s">
        <v>593</v>
      </c>
      <c r="G4306" s="10">
        <v>3358.51</v>
      </c>
      <c r="H4306" s="73">
        <v>8.1192530000000005</v>
      </c>
      <c r="I4306" s="16" t="s">
        <v>6700</v>
      </c>
      <c r="J4306" s="71">
        <v>0</v>
      </c>
      <c r="K4306" s="71">
        <v>1</v>
      </c>
      <c r="L4306" s="16">
        <v>-0.27069569999999998</v>
      </c>
      <c r="M4306" s="16">
        <v>-0.4659432</v>
      </c>
      <c r="N4306" s="16">
        <v>-0.28194520000000001</v>
      </c>
      <c r="O4306" s="16">
        <v>-6.7033300000000004E-2</v>
      </c>
      <c r="P4306" s="16">
        <v>-0.16181860000000001</v>
      </c>
      <c r="Q4306" s="16">
        <v>0.37942710000000002</v>
      </c>
      <c r="R4306" s="16">
        <v>0.2737</v>
      </c>
      <c r="S4306" s="16">
        <v>1.52E-2</v>
      </c>
      <c r="T4306" s="16">
        <v>1.6999999999999999E-3</v>
      </c>
      <c r="U4306" s="16">
        <v>4.6106999999999996</v>
      </c>
      <c r="V4306" s="16">
        <v>10.385999999999999</v>
      </c>
      <c r="W4306" s="16">
        <v>4.63</v>
      </c>
      <c r="X4306" s="16">
        <v>425.67</v>
      </c>
      <c r="Y4306" s="16">
        <v>50.611499999999999</v>
      </c>
      <c r="Z4306" s="16">
        <v>0.21360000000000001</v>
      </c>
      <c r="AA4306" s="16">
        <v>0.18372060000000001</v>
      </c>
      <c r="AB4306" s="16">
        <v>0.68</v>
      </c>
      <c r="AC4306" s="16">
        <v>8.33</v>
      </c>
      <c r="AD4306" s="16">
        <v>33.200000000000003</v>
      </c>
      <c r="AE4306" s="16">
        <v>14.036300000000001</v>
      </c>
      <c r="AF4306" s="16">
        <v>1.1644000000000001</v>
      </c>
      <c r="AG4306" s="16">
        <v>122008</v>
      </c>
      <c r="AH4306" s="16">
        <v>0.1983</v>
      </c>
      <c r="AI4306" s="16">
        <v>80.599999999999994</v>
      </c>
      <c r="AJ4306" s="16">
        <v>81.400000000000006</v>
      </c>
      <c r="AK4306" s="16">
        <v>0.81610000000000005</v>
      </c>
      <c r="AL4306" s="16">
        <v>-7.0300000000000001E-2</v>
      </c>
      <c r="AM4306" s="16">
        <v>0.19170000000000001</v>
      </c>
      <c r="AN4306" s="16">
        <v>0.4778</v>
      </c>
      <c r="AO4306" s="16">
        <v>0.1363</v>
      </c>
      <c r="AP4306" s="16">
        <v>-4.7500000000000001E-2</v>
      </c>
      <c r="AQ4306" s="16">
        <v>3.6196000000000002</v>
      </c>
      <c r="AR4306" s="16">
        <f t="shared" si="165"/>
        <v>1</v>
      </c>
      <c r="AS4306" s="5">
        <f t="shared" si="164"/>
        <v>1.4667000000000041E-2</v>
      </c>
    </row>
    <row r="4307" spans="1:45" x14ac:dyDescent="0.25">
      <c r="A4307" s="16" t="s">
        <v>409</v>
      </c>
      <c r="B4307" s="16" t="s">
        <v>21</v>
      </c>
      <c r="C4307" s="16" t="s">
        <v>221</v>
      </c>
      <c r="D4307" s="16">
        <v>1998</v>
      </c>
      <c r="E4307" s="16" t="s">
        <v>4922</v>
      </c>
      <c r="F4307" s="16" t="s">
        <v>593</v>
      </c>
      <c r="G4307" s="10">
        <v>3352.85</v>
      </c>
      <c r="H4307" s="73">
        <v>8.1175669999999993</v>
      </c>
      <c r="I4307" s="16" t="s">
        <v>6700</v>
      </c>
      <c r="J4307" s="71">
        <v>0</v>
      </c>
      <c r="K4307" s="71">
        <v>1</v>
      </c>
      <c r="L4307" s="16">
        <v>-0.27544760000000001</v>
      </c>
      <c r="M4307" s="16">
        <v>-0.52891739999999998</v>
      </c>
      <c r="N4307" s="16">
        <v>-0.2294929</v>
      </c>
      <c r="O4307" s="16">
        <v>-5.3355E-2</v>
      </c>
      <c r="P4307" s="16">
        <v>-0.1312506</v>
      </c>
      <c r="Q4307" s="16">
        <v>0.32948769999999999</v>
      </c>
      <c r="R4307" s="16">
        <v>0.18360000000000001</v>
      </c>
      <c r="S4307" s="16">
        <v>1.4999999999999999E-2</v>
      </c>
      <c r="T4307" s="16">
        <v>2.9999999999999997E-4</v>
      </c>
      <c r="U4307" s="16">
        <v>4.8849</v>
      </c>
      <c r="V4307" s="16">
        <v>11.474</v>
      </c>
      <c r="W4307" s="16">
        <v>4.63</v>
      </c>
      <c r="X4307" s="16">
        <v>425.70600000000002</v>
      </c>
      <c r="Y4307" s="16">
        <v>51.04</v>
      </c>
      <c r="Z4307" s="16">
        <v>0.20749999999999999</v>
      </c>
      <c r="AA4307" s="16">
        <v>0.1371154</v>
      </c>
      <c r="AB4307" s="16">
        <v>0.68</v>
      </c>
      <c r="AC4307" s="16">
        <v>8.33</v>
      </c>
      <c r="AD4307" s="16">
        <v>34.4</v>
      </c>
      <c r="AE4307" s="16">
        <v>14.433299999999999</v>
      </c>
      <c r="AF4307" s="16">
        <v>1.5705</v>
      </c>
      <c r="AG4307" s="16">
        <v>121282</v>
      </c>
      <c r="AH4307" s="16">
        <v>0.21199999999999999</v>
      </c>
      <c r="AI4307" s="16">
        <v>81.3</v>
      </c>
      <c r="AJ4307" s="16">
        <v>82.7</v>
      </c>
      <c r="AK4307" s="16">
        <v>0.85009999999999997</v>
      </c>
      <c r="AL4307" s="16">
        <v>-0.12590000000000001</v>
      </c>
      <c r="AM4307" s="16">
        <v>6.9999999999999999E-4</v>
      </c>
      <c r="AN4307" s="16">
        <v>0.497</v>
      </c>
      <c r="AO4307" s="16">
        <v>0.1082</v>
      </c>
      <c r="AP4307" s="16">
        <v>-0.1027</v>
      </c>
      <c r="AQ4307" s="16">
        <v>3.6196000000000002</v>
      </c>
      <c r="AR4307" s="16">
        <f t="shared" si="165"/>
        <v>1</v>
      </c>
      <c r="AS4307" s="5">
        <f t="shared" si="164"/>
        <v>-4.7519000000000311E-3</v>
      </c>
    </row>
    <row r="4308" spans="1:45" x14ac:dyDescent="0.25">
      <c r="A4308" s="16" t="s">
        <v>409</v>
      </c>
      <c r="B4308" s="16" t="s">
        <v>21</v>
      </c>
      <c r="C4308" s="16" t="s">
        <v>221</v>
      </c>
      <c r="D4308" s="16">
        <v>1999</v>
      </c>
      <c r="E4308" s="16" t="s">
        <v>4923</v>
      </c>
      <c r="F4308" s="16" t="s">
        <v>593</v>
      </c>
      <c r="G4308" s="10">
        <v>3513.86</v>
      </c>
      <c r="H4308" s="73">
        <v>8.1644690000000004</v>
      </c>
      <c r="I4308" s="16" t="s">
        <v>6700</v>
      </c>
      <c r="J4308" s="71">
        <v>0</v>
      </c>
      <c r="K4308" s="71">
        <v>1</v>
      </c>
      <c r="L4308" s="16">
        <v>-0.22416140000000001</v>
      </c>
      <c r="M4308" s="16">
        <v>-0.5138549</v>
      </c>
      <c r="N4308" s="16">
        <v>-0.1419743</v>
      </c>
      <c r="O4308" s="16">
        <v>-4.6781000000000003E-2</v>
      </c>
      <c r="P4308" s="16">
        <v>-9.9483299999999997E-2</v>
      </c>
      <c r="Q4308" s="16">
        <v>0.30153079999999999</v>
      </c>
      <c r="R4308" s="16">
        <v>0.184</v>
      </c>
      <c r="S4308" s="16">
        <v>1.72E-2</v>
      </c>
      <c r="T4308" s="16">
        <v>1E-3</v>
      </c>
      <c r="U4308" s="16">
        <v>5.4433999999999996</v>
      </c>
      <c r="V4308" s="16">
        <v>12.561999999999999</v>
      </c>
      <c r="W4308" s="16">
        <v>4.63</v>
      </c>
      <c r="X4308" s="16">
        <v>426.55200000000002</v>
      </c>
      <c r="Y4308" s="16">
        <v>51.468499999999999</v>
      </c>
      <c r="Z4308" s="16">
        <v>0.2082</v>
      </c>
      <c r="AA4308" s="16">
        <v>0.1487668</v>
      </c>
      <c r="AB4308" s="16">
        <v>0.68</v>
      </c>
      <c r="AC4308" s="16">
        <v>8.33</v>
      </c>
      <c r="AD4308" s="16">
        <v>34.1</v>
      </c>
      <c r="AE4308" s="16">
        <v>15.576599999999999</v>
      </c>
      <c r="AF4308" s="16">
        <v>2.8426999999999998</v>
      </c>
      <c r="AG4308" s="16">
        <v>119165</v>
      </c>
      <c r="AH4308" s="16">
        <v>0.20430000000000001</v>
      </c>
      <c r="AI4308" s="16">
        <v>82</v>
      </c>
      <c r="AJ4308" s="16">
        <v>83.9</v>
      </c>
      <c r="AK4308" s="16">
        <v>0.89749999999999996</v>
      </c>
      <c r="AL4308" s="16">
        <v>-0.16070000000000001</v>
      </c>
      <c r="AM4308" s="16">
        <v>-5.7000000000000002E-3</v>
      </c>
      <c r="AN4308" s="16">
        <v>0.30049999999999999</v>
      </c>
      <c r="AO4308" s="16">
        <v>3.8100000000000002E-2</v>
      </c>
      <c r="AP4308" s="16">
        <v>-2.5899999999999999E-2</v>
      </c>
      <c r="AQ4308" s="16">
        <v>3.6196000000000002</v>
      </c>
      <c r="AR4308" s="16">
        <f t="shared" si="165"/>
        <v>1</v>
      </c>
      <c r="AS4308" s="5">
        <f t="shared" si="164"/>
        <v>5.1286200000000004E-2</v>
      </c>
    </row>
    <row r="4309" spans="1:45" x14ac:dyDescent="0.25">
      <c r="A4309" s="16" t="s">
        <v>409</v>
      </c>
      <c r="B4309" s="16" t="s">
        <v>21</v>
      </c>
      <c r="C4309" s="16" t="s">
        <v>221</v>
      </c>
      <c r="D4309" s="16">
        <v>2000</v>
      </c>
      <c r="E4309" s="16" t="s">
        <v>4924</v>
      </c>
      <c r="F4309" s="16" t="s">
        <v>593</v>
      </c>
      <c r="G4309" s="10">
        <v>3838.89</v>
      </c>
      <c r="H4309" s="73">
        <v>8.2529389999999996</v>
      </c>
      <c r="I4309" s="16">
        <v>247315</v>
      </c>
      <c r="J4309" s="71">
        <v>0</v>
      </c>
      <c r="K4309" s="71">
        <v>1</v>
      </c>
      <c r="L4309" s="16">
        <v>-0.2441874</v>
      </c>
      <c r="M4309" s="16">
        <v>-0.55651139999999999</v>
      </c>
      <c r="N4309" s="16">
        <v>-0.16096160000000001</v>
      </c>
      <c r="O4309" s="16">
        <v>-2.6868400000000001E-2</v>
      </c>
      <c r="P4309" s="16">
        <v>-7.8795699999999996E-2</v>
      </c>
      <c r="Q4309" s="16">
        <v>0.27355449999999998</v>
      </c>
      <c r="R4309" s="16">
        <v>0.1143</v>
      </c>
      <c r="S4309" s="16">
        <v>1.7950000000000001E-2</v>
      </c>
      <c r="T4309" s="16">
        <v>2.0000000000000001E-4</v>
      </c>
      <c r="U4309" s="16">
        <v>5.0284000000000004</v>
      </c>
      <c r="V4309" s="16">
        <v>13.65</v>
      </c>
      <c r="W4309" s="16">
        <v>4.63</v>
      </c>
      <c r="X4309" s="16">
        <v>426.75099999999998</v>
      </c>
      <c r="Y4309" s="16">
        <v>51.896999999999998</v>
      </c>
      <c r="Z4309" s="16">
        <v>0.21010000000000001</v>
      </c>
      <c r="AA4309" s="16">
        <v>0.1277944</v>
      </c>
      <c r="AB4309" s="16">
        <v>0.68</v>
      </c>
      <c r="AC4309" s="16">
        <v>8.33</v>
      </c>
      <c r="AD4309" s="16">
        <v>34.64</v>
      </c>
      <c r="AE4309" s="16">
        <v>14.985799999999999</v>
      </c>
      <c r="AF4309" s="16">
        <v>7.0465</v>
      </c>
      <c r="AG4309" s="16">
        <v>120977</v>
      </c>
      <c r="AH4309" s="16">
        <v>0.19739999999999999</v>
      </c>
      <c r="AI4309" s="16">
        <v>82.7</v>
      </c>
      <c r="AJ4309" s="16">
        <v>85.1</v>
      </c>
      <c r="AK4309" s="16">
        <v>0.94489999999999996</v>
      </c>
      <c r="AL4309" s="16">
        <v>-0.1956</v>
      </c>
      <c r="AM4309" s="16">
        <v>-1.2200000000000001E-2</v>
      </c>
      <c r="AN4309" s="16">
        <v>0.1041</v>
      </c>
      <c r="AO4309" s="16">
        <v>-3.2000000000000001E-2</v>
      </c>
      <c r="AP4309" s="16">
        <v>5.0900000000000001E-2</v>
      </c>
      <c r="AQ4309" s="16">
        <v>3.6196000000000002</v>
      </c>
      <c r="AR4309" s="16">
        <f t="shared" si="165"/>
        <v>1</v>
      </c>
      <c r="AS4309" s="5">
        <f t="shared" si="164"/>
        <v>-2.0025999999999988E-2</v>
      </c>
    </row>
    <row r="4310" spans="1:45" x14ac:dyDescent="0.25">
      <c r="A4310" s="16" t="s">
        <v>409</v>
      </c>
      <c r="B4310" s="16" t="s">
        <v>21</v>
      </c>
      <c r="C4310" s="16" t="s">
        <v>221</v>
      </c>
      <c r="D4310" s="16">
        <v>2001</v>
      </c>
      <c r="E4310" s="16" t="s">
        <v>4925</v>
      </c>
      <c r="F4310" s="16" t="s">
        <v>593</v>
      </c>
      <c r="G4310" s="10">
        <v>3910.19</v>
      </c>
      <c r="H4310" s="73">
        <v>8.2713400000000004</v>
      </c>
      <c r="I4310" s="16">
        <v>254984</v>
      </c>
      <c r="J4310" s="71">
        <v>0</v>
      </c>
      <c r="K4310" s="71">
        <v>1</v>
      </c>
      <c r="L4310" s="16">
        <v>-0.1746808</v>
      </c>
      <c r="M4310" s="16">
        <v>-0.56754550000000004</v>
      </c>
      <c r="N4310" s="16">
        <v>-4.9858899999999998E-2</v>
      </c>
      <c r="O4310" s="16">
        <v>6.3664999999999998E-3</v>
      </c>
      <c r="P4310" s="16">
        <v>-4.0077399999999999E-2</v>
      </c>
      <c r="Q4310" s="16">
        <v>0.25362420000000002</v>
      </c>
      <c r="R4310" s="16">
        <v>0.1119</v>
      </c>
      <c r="S4310" s="16">
        <v>1.3899999999999999E-2</v>
      </c>
      <c r="T4310" s="16">
        <v>8.0000000000000004E-4</v>
      </c>
      <c r="U4310" s="16">
        <v>5.7968999999999999</v>
      </c>
      <c r="V4310" s="16">
        <v>15.138</v>
      </c>
      <c r="W4310" s="16">
        <v>4.5780000000000003</v>
      </c>
      <c r="X4310" s="16">
        <v>426.976</v>
      </c>
      <c r="Y4310" s="16">
        <v>52.325499999999998</v>
      </c>
      <c r="Z4310" s="16">
        <v>0.22040000000000001</v>
      </c>
      <c r="AA4310" s="16">
        <v>0.11381280000000001</v>
      </c>
      <c r="AB4310" s="16">
        <v>0.68</v>
      </c>
      <c r="AC4310" s="16">
        <v>8.33</v>
      </c>
      <c r="AD4310" s="16">
        <v>35</v>
      </c>
      <c r="AE4310" s="16">
        <v>14.370799999999999</v>
      </c>
      <c r="AF4310" s="16">
        <v>15.9687</v>
      </c>
      <c r="AG4310" s="16">
        <v>127857</v>
      </c>
      <c r="AH4310" s="16">
        <v>0.1956</v>
      </c>
      <c r="AI4310" s="16">
        <v>83.3</v>
      </c>
      <c r="AJ4310" s="16">
        <v>86.3</v>
      </c>
      <c r="AK4310" s="16">
        <v>0.86219999999999997</v>
      </c>
      <c r="AL4310" s="16">
        <v>-0.22009999999999999</v>
      </c>
      <c r="AM4310" s="16">
        <v>-2.12E-2</v>
      </c>
      <c r="AN4310" s="16">
        <v>0.22320000000000001</v>
      </c>
      <c r="AO4310" s="16">
        <v>-3.9E-2</v>
      </c>
      <c r="AP4310" s="16">
        <v>-4.1200000000000001E-2</v>
      </c>
      <c r="AQ4310" s="16">
        <v>3.6196000000000002</v>
      </c>
      <c r="AR4310" s="16">
        <f t="shared" si="165"/>
        <v>1</v>
      </c>
      <c r="AS4310" s="5">
        <f t="shared" si="164"/>
        <v>6.9506600000000002E-2</v>
      </c>
    </row>
    <row r="4311" spans="1:45" x14ac:dyDescent="0.25">
      <c r="A4311" s="16" t="s">
        <v>409</v>
      </c>
      <c r="B4311" s="16" t="s">
        <v>21</v>
      </c>
      <c r="C4311" s="16" t="s">
        <v>221</v>
      </c>
      <c r="D4311" s="16">
        <v>2002</v>
      </c>
      <c r="E4311" s="16" t="s">
        <v>4926</v>
      </c>
      <c r="F4311" s="16" t="s">
        <v>593</v>
      </c>
      <c r="G4311" s="10">
        <v>3997.12</v>
      </c>
      <c r="H4311" s="73">
        <v>8.293329</v>
      </c>
      <c r="I4311" s="16">
        <v>262206</v>
      </c>
      <c r="J4311" s="71">
        <v>0</v>
      </c>
      <c r="K4311" s="71">
        <v>1</v>
      </c>
      <c r="L4311" s="16">
        <v>-0.14346210000000001</v>
      </c>
      <c r="M4311" s="16">
        <v>-0.56773940000000001</v>
      </c>
      <c r="N4311" s="16">
        <v>1.4370900000000001E-2</v>
      </c>
      <c r="O4311" s="16">
        <v>2.2945299999999998E-2</v>
      </c>
      <c r="P4311" s="16">
        <v>-3.2305199999999999E-2</v>
      </c>
      <c r="Q4311" s="16">
        <v>0.23367689999999999</v>
      </c>
      <c r="R4311" s="16">
        <v>0.11600000000000001</v>
      </c>
      <c r="S4311" s="16">
        <v>1.375E-2</v>
      </c>
      <c r="T4311" s="16">
        <v>5.9999999999999995E-4</v>
      </c>
      <c r="U4311" s="16">
        <v>6.1219999999999999</v>
      </c>
      <c r="V4311" s="16">
        <v>16.626000000000001</v>
      </c>
      <c r="W4311" s="16">
        <v>4.5259999999999998</v>
      </c>
      <c r="X4311" s="16">
        <v>427.16199999999998</v>
      </c>
      <c r="Y4311" s="16">
        <v>52.753999999999998</v>
      </c>
      <c r="Z4311" s="16">
        <v>0.23139999999999999</v>
      </c>
      <c r="AA4311" s="16">
        <v>0.15265049999999999</v>
      </c>
      <c r="AB4311" s="16">
        <v>0.68</v>
      </c>
      <c r="AC4311" s="16">
        <v>8.33</v>
      </c>
      <c r="AD4311" s="16">
        <v>34</v>
      </c>
      <c r="AE4311" s="16">
        <v>12.4322</v>
      </c>
      <c r="AF4311" s="16">
        <v>20.546500000000002</v>
      </c>
      <c r="AG4311" s="16">
        <v>129408</v>
      </c>
      <c r="AH4311" s="16">
        <v>0.1966</v>
      </c>
      <c r="AI4311" s="16">
        <v>84</v>
      </c>
      <c r="AJ4311" s="16">
        <v>87.5</v>
      </c>
      <c r="AK4311" s="16">
        <v>0.77949999999999997</v>
      </c>
      <c r="AL4311" s="16">
        <v>-0.2447</v>
      </c>
      <c r="AM4311" s="16">
        <v>-3.0200000000000001E-2</v>
      </c>
      <c r="AN4311" s="16">
        <v>0.34229999999999999</v>
      </c>
      <c r="AO4311" s="16">
        <v>-4.5999999999999999E-2</v>
      </c>
      <c r="AP4311" s="16">
        <v>-0.1333</v>
      </c>
      <c r="AQ4311" s="16">
        <v>3.6196000000000002</v>
      </c>
      <c r="AR4311" s="16">
        <f t="shared" si="165"/>
        <v>1</v>
      </c>
      <c r="AS4311" s="5">
        <f t="shared" si="164"/>
        <v>3.1218699999999988E-2</v>
      </c>
    </row>
    <row r="4312" spans="1:45" x14ac:dyDescent="0.25">
      <c r="A4312" s="16" t="s">
        <v>409</v>
      </c>
      <c r="B4312" s="16" t="s">
        <v>21</v>
      </c>
      <c r="C4312" s="16" t="s">
        <v>221</v>
      </c>
      <c r="D4312" s="16">
        <v>2003</v>
      </c>
      <c r="E4312" s="16" t="s">
        <v>4927</v>
      </c>
      <c r="F4312" s="16" t="s">
        <v>593</v>
      </c>
      <c r="G4312" s="10">
        <v>4257.49</v>
      </c>
      <c r="H4312" s="73">
        <v>8.3564349999999994</v>
      </c>
      <c r="I4312" s="16">
        <v>269130</v>
      </c>
      <c r="J4312" s="71">
        <v>0</v>
      </c>
      <c r="K4312" s="71">
        <v>1</v>
      </c>
      <c r="L4312" s="16">
        <v>-7.5091000000000005E-2</v>
      </c>
      <c r="M4312" s="16">
        <v>-0.51706149999999995</v>
      </c>
      <c r="N4312" s="16">
        <v>-4.7596699999999999E-2</v>
      </c>
      <c r="O4312" s="16">
        <v>7.1051699999999995E-2</v>
      </c>
      <c r="P4312" s="16">
        <v>6.5437000000000004E-3</v>
      </c>
      <c r="Q4312" s="16">
        <v>0.31211610000000001</v>
      </c>
      <c r="R4312" s="16">
        <v>0.1804</v>
      </c>
      <c r="S4312" s="16">
        <v>1.49E-2</v>
      </c>
      <c r="T4312" s="16">
        <v>1.8E-3</v>
      </c>
      <c r="U4312" s="16">
        <v>5.2068000000000003</v>
      </c>
      <c r="V4312" s="16">
        <v>18.114000000000001</v>
      </c>
      <c r="W4312" s="16">
        <v>4.4740000000000002</v>
      </c>
      <c r="X4312" s="16">
        <v>428.012</v>
      </c>
      <c r="Y4312" s="16">
        <v>53.182499999999997</v>
      </c>
      <c r="Z4312" s="16">
        <v>0.24160000000000001</v>
      </c>
      <c r="AA4312" s="16">
        <v>9.4394000000000006E-2</v>
      </c>
      <c r="AB4312" s="16">
        <v>0.68</v>
      </c>
      <c r="AC4312" s="16">
        <v>8.33</v>
      </c>
      <c r="AD4312" s="16">
        <v>35.5</v>
      </c>
      <c r="AE4312" s="16">
        <v>12.8812</v>
      </c>
      <c r="AF4312" s="16">
        <v>23.380700000000001</v>
      </c>
      <c r="AG4312" s="16">
        <v>146543</v>
      </c>
      <c r="AH4312" s="16">
        <v>0.19389999999999999</v>
      </c>
      <c r="AI4312" s="16">
        <v>84.6</v>
      </c>
      <c r="AJ4312" s="16">
        <v>88.7</v>
      </c>
      <c r="AK4312" s="16">
        <v>0.87649999999999995</v>
      </c>
      <c r="AL4312" s="16">
        <v>-0.1268</v>
      </c>
      <c r="AM4312" s="16">
        <v>-0.18590000000000001</v>
      </c>
      <c r="AN4312" s="16">
        <v>0.46739999999999998</v>
      </c>
      <c r="AO4312" s="16">
        <v>4.6699999999999998E-2</v>
      </c>
      <c r="AP4312" s="16">
        <v>4.8500000000000001E-2</v>
      </c>
      <c r="AQ4312" s="16">
        <v>3.6196000000000002</v>
      </c>
      <c r="AR4312" s="16">
        <f t="shared" si="165"/>
        <v>1</v>
      </c>
      <c r="AS4312" s="5">
        <f t="shared" si="164"/>
        <v>6.8371100000000004E-2</v>
      </c>
    </row>
    <row r="4313" spans="1:45" x14ac:dyDescent="0.25">
      <c r="A4313" s="16" t="s">
        <v>409</v>
      </c>
      <c r="B4313" s="16" t="s">
        <v>21</v>
      </c>
      <c r="C4313" s="16" t="s">
        <v>221</v>
      </c>
      <c r="D4313" s="16">
        <v>2004</v>
      </c>
      <c r="E4313" s="16" t="s">
        <v>4928</v>
      </c>
      <c r="F4313" s="16" t="s">
        <v>593</v>
      </c>
      <c r="G4313" s="10">
        <v>4343.18</v>
      </c>
      <c r="H4313" s="73">
        <v>8.3763620000000003</v>
      </c>
      <c r="I4313" s="16">
        <v>276089</v>
      </c>
      <c r="J4313" s="71">
        <v>0</v>
      </c>
      <c r="K4313" s="71">
        <v>1</v>
      </c>
      <c r="L4313" s="16">
        <v>-0.11959690000000001</v>
      </c>
      <c r="M4313" s="16">
        <v>-0.52527120000000005</v>
      </c>
      <c r="N4313" s="16">
        <v>-2.15237E-2</v>
      </c>
      <c r="O4313" s="16">
        <v>9.0467699999999998E-2</v>
      </c>
      <c r="P4313" s="16">
        <v>2.9563300000000001E-2</v>
      </c>
      <c r="Q4313" s="16">
        <v>0.143535</v>
      </c>
      <c r="R4313" s="16">
        <v>0.16600000000000001</v>
      </c>
      <c r="S4313" s="16">
        <v>1.5299999999999999E-2</v>
      </c>
      <c r="T4313" s="16">
        <v>1.6000000000000001E-3</v>
      </c>
      <c r="U4313" s="16">
        <v>5.2994000000000003</v>
      </c>
      <c r="V4313" s="16">
        <v>19.602</v>
      </c>
      <c r="W4313" s="16">
        <v>4.4219999999999997</v>
      </c>
      <c r="X4313" s="16">
        <v>426.05</v>
      </c>
      <c r="Y4313" s="16">
        <v>53.6111</v>
      </c>
      <c r="Z4313" s="16">
        <v>0.245</v>
      </c>
      <c r="AA4313" s="16">
        <v>8.3130999999999997E-2</v>
      </c>
      <c r="AB4313" s="16">
        <v>0.68</v>
      </c>
      <c r="AC4313" s="16">
        <v>8.33</v>
      </c>
      <c r="AD4313" s="16">
        <v>35.79</v>
      </c>
      <c r="AE4313" s="16">
        <v>12.7211</v>
      </c>
      <c r="AF4313" s="16">
        <v>28.297599999999999</v>
      </c>
      <c r="AG4313" s="16">
        <v>132362</v>
      </c>
      <c r="AH4313" s="16">
        <v>0.19350000000000001</v>
      </c>
      <c r="AI4313" s="16">
        <v>85.3</v>
      </c>
      <c r="AJ4313" s="16">
        <v>89.9</v>
      </c>
      <c r="AK4313" s="16">
        <v>0.76549999999999996</v>
      </c>
      <c r="AL4313" s="16">
        <v>-0.26719999999999999</v>
      </c>
      <c r="AM4313" s="16">
        <v>-0.36130000000000001</v>
      </c>
      <c r="AN4313" s="16">
        <v>0.43640000000000001</v>
      </c>
      <c r="AO4313" s="16">
        <v>-0.1875</v>
      </c>
      <c r="AP4313" s="16">
        <v>-0.20649999999999999</v>
      </c>
      <c r="AQ4313" s="16">
        <v>3.6196000000000002</v>
      </c>
      <c r="AR4313" s="16">
        <f t="shared" si="165"/>
        <v>1</v>
      </c>
      <c r="AS4313" s="5">
        <f t="shared" si="164"/>
        <v>-4.4505900000000001E-2</v>
      </c>
    </row>
    <row r="4314" spans="1:45" x14ac:dyDescent="0.25">
      <c r="A4314" s="16" t="s">
        <v>409</v>
      </c>
      <c r="B4314" s="16" t="s">
        <v>21</v>
      </c>
      <c r="C4314" s="16" t="s">
        <v>221</v>
      </c>
      <c r="D4314" s="16">
        <v>2005</v>
      </c>
      <c r="E4314" s="16" t="s">
        <v>4929</v>
      </c>
      <c r="F4314" s="16" t="s">
        <v>593</v>
      </c>
      <c r="G4314" s="10">
        <v>4342.13</v>
      </c>
      <c r="H4314" s="73">
        <v>8.3761200000000002</v>
      </c>
      <c r="I4314" s="16">
        <v>283277</v>
      </c>
      <c r="J4314" s="71">
        <v>0</v>
      </c>
      <c r="K4314" s="71">
        <v>1</v>
      </c>
      <c r="L4314" s="16">
        <v>-4.1502299999999999E-2</v>
      </c>
      <c r="M4314" s="16">
        <v>-0.45254040000000001</v>
      </c>
      <c r="N4314" s="16">
        <v>2.80445E-2</v>
      </c>
      <c r="O4314" s="16">
        <v>9.1505699999999995E-2</v>
      </c>
      <c r="P4314" s="16">
        <v>6.60969E-2</v>
      </c>
      <c r="Q4314" s="16">
        <v>0.16008320000000001</v>
      </c>
      <c r="R4314" s="16">
        <v>0.18779999999999999</v>
      </c>
      <c r="S4314" s="16">
        <v>3.04E-2</v>
      </c>
      <c r="T4314" s="16">
        <v>2E-3</v>
      </c>
      <c r="U4314" s="16">
        <v>5.4593499999999997</v>
      </c>
      <c r="V4314" s="16">
        <v>21.09</v>
      </c>
      <c r="W4314" s="16">
        <v>4.37</v>
      </c>
      <c r="X4314" s="16">
        <v>426.66</v>
      </c>
      <c r="Y4314" s="16">
        <v>54.0396</v>
      </c>
      <c r="Z4314" s="16">
        <v>0.2356</v>
      </c>
      <c r="AA4314" s="16">
        <v>5.5556300000000003E-2</v>
      </c>
      <c r="AB4314" s="16">
        <v>0.68</v>
      </c>
      <c r="AC4314" s="16">
        <v>8.33</v>
      </c>
      <c r="AD4314" s="16">
        <v>36.5</v>
      </c>
      <c r="AE4314" s="16">
        <v>12.4191</v>
      </c>
      <c r="AF4314" s="16">
        <v>35.304499999999997</v>
      </c>
      <c r="AG4314" s="16">
        <v>136801</v>
      </c>
      <c r="AH4314" s="16">
        <v>0.192</v>
      </c>
      <c r="AI4314" s="16">
        <v>86</v>
      </c>
      <c r="AJ4314" s="16">
        <v>91.1</v>
      </c>
      <c r="AK4314" s="16">
        <v>0.74839999999999995</v>
      </c>
      <c r="AL4314" s="16">
        <v>-0.26350000000000001</v>
      </c>
      <c r="AM4314" s="16">
        <v>-0.15390000000000001</v>
      </c>
      <c r="AN4314" s="16">
        <v>0.10680000000000001</v>
      </c>
      <c r="AO4314" s="16">
        <v>-5.3499999999999999E-2</v>
      </c>
      <c r="AP4314" s="16">
        <v>-0.1588</v>
      </c>
      <c r="AQ4314" s="16">
        <v>3.6196000000000002</v>
      </c>
      <c r="AR4314" s="16">
        <f t="shared" si="165"/>
        <v>1</v>
      </c>
      <c r="AS4314" s="5">
        <f t="shared" si="164"/>
        <v>7.8094600000000014E-2</v>
      </c>
    </row>
    <row r="4315" spans="1:45" x14ac:dyDescent="0.25">
      <c r="A4315" s="16" t="s">
        <v>409</v>
      </c>
      <c r="B4315" s="16" t="s">
        <v>21</v>
      </c>
      <c r="C4315" s="16" t="s">
        <v>221</v>
      </c>
      <c r="D4315" s="16">
        <v>2006</v>
      </c>
      <c r="E4315" s="16" t="s">
        <v>4930</v>
      </c>
      <c r="F4315" s="16" t="s">
        <v>593</v>
      </c>
      <c r="G4315" s="10">
        <v>4424.4399999999996</v>
      </c>
      <c r="H4315" s="73">
        <v>8.3948979999999995</v>
      </c>
      <c r="I4315" s="16">
        <v>290747</v>
      </c>
      <c r="J4315" s="71">
        <v>0</v>
      </c>
      <c r="K4315" s="71">
        <v>1</v>
      </c>
      <c r="L4315" s="16">
        <v>-8.7792499999999996E-2</v>
      </c>
      <c r="M4315" s="16">
        <v>-0.44849800000000001</v>
      </c>
      <c r="N4315" s="16">
        <v>3.2965800000000003E-2</v>
      </c>
      <c r="O4315" s="16">
        <v>7.8767100000000007E-2</v>
      </c>
      <c r="P4315" s="16">
        <v>0.1087302</v>
      </c>
      <c r="Q4315" s="16">
        <v>1.03261E-2</v>
      </c>
      <c r="R4315" s="16">
        <v>0.15390000000000001</v>
      </c>
      <c r="S4315" s="16">
        <v>3.7100000000000001E-2</v>
      </c>
      <c r="T4315" s="16">
        <v>1.6999999999999999E-3</v>
      </c>
      <c r="U4315" s="16">
        <v>5.3936999999999999</v>
      </c>
      <c r="V4315" s="16">
        <v>23.094000000000001</v>
      </c>
      <c r="W4315" s="16">
        <v>4.26</v>
      </c>
      <c r="X4315" s="16">
        <v>422.8</v>
      </c>
      <c r="Y4315" s="16">
        <v>54.0244</v>
      </c>
      <c r="Z4315" s="16">
        <v>0.23319999999999999</v>
      </c>
      <c r="AA4315" s="16">
        <v>7.8858800000000007E-2</v>
      </c>
      <c r="AB4315" s="16">
        <v>0.68</v>
      </c>
      <c r="AC4315" s="16">
        <v>8.33</v>
      </c>
      <c r="AD4315" s="16">
        <v>35.9</v>
      </c>
      <c r="AE4315" s="16">
        <v>12.3035</v>
      </c>
      <c r="AF4315" s="16">
        <v>42.296199999999999</v>
      </c>
      <c r="AG4315" s="16">
        <v>146992</v>
      </c>
      <c r="AH4315" s="16">
        <v>0.19400000000000001</v>
      </c>
      <c r="AI4315" s="16">
        <v>86.6</v>
      </c>
      <c r="AJ4315" s="16">
        <v>92.3</v>
      </c>
      <c r="AK4315" s="16">
        <v>0.50970000000000004</v>
      </c>
      <c r="AL4315" s="16">
        <v>-0.3604</v>
      </c>
      <c r="AM4315" s="16">
        <v>-0.37319999999999998</v>
      </c>
      <c r="AN4315" s="16">
        <v>5.3699999999999998E-2</v>
      </c>
      <c r="AO4315" s="16">
        <v>-0.37019999999999997</v>
      </c>
      <c r="AP4315" s="16">
        <v>-8.1000000000000003E-2</v>
      </c>
      <c r="AQ4315" s="16">
        <v>3.6196000000000002</v>
      </c>
      <c r="AR4315" s="16">
        <f t="shared" si="165"/>
        <v>1</v>
      </c>
      <c r="AS4315" s="5">
        <f t="shared" si="164"/>
        <v>-4.6290199999999997E-2</v>
      </c>
    </row>
    <row r="4316" spans="1:45" x14ac:dyDescent="0.25">
      <c r="A4316" s="16" t="s">
        <v>409</v>
      </c>
      <c r="B4316" s="16" t="s">
        <v>21</v>
      </c>
      <c r="C4316" s="16" t="s">
        <v>221</v>
      </c>
      <c r="D4316" s="16">
        <v>2007</v>
      </c>
      <c r="E4316" s="16" t="s">
        <v>4931</v>
      </c>
      <c r="F4316" s="16" t="s">
        <v>593</v>
      </c>
      <c r="G4316" s="10">
        <v>4358.47</v>
      </c>
      <c r="H4316" s="73">
        <v>8.3798759999999994</v>
      </c>
      <c r="I4316" s="16">
        <v>298407</v>
      </c>
      <c r="J4316" s="71">
        <v>0</v>
      </c>
      <c r="K4316" s="71">
        <v>1</v>
      </c>
      <c r="L4316" s="16">
        <v>-2.7687099999999999E-2</v>
      </c>
      <c r="M4316" s="16">
        <v>-0.43077539999999997</v>
      </c>
      <c r="N4316" s="16">
        <v>0.1068442</v>
      </c>
      <c r="O4316" s="16">
        <v>0.1233255</v>
      </c>
      <c r="P4316" s="16">
        <v>0.1257626</v>
      </c>
      <c r="Q4316" s="16">
        <v>-1.06079E-2</v>
      </c>
      <c r="R4316" s="16">
        <v>0.18160000000000001</v>
      </c>
      <c r="S4316" s="16">
        <v>4.0500000000000001E-2</v>
      </c>
      <c r="T4316" s="16">
        <v>5.9999999999999995E-4</v>
      </c>
      <c r="U4316" s="16">
        <v>5.4616499999999997</v>
      </c>
      <c r="V4316" s="16">
        <v>25.097999999999999</v>
      </c>
      <c r="W4316" s="16">
        <v>4.1500000000000004</v>
      </c>
      <c r="X4316" s="16">
        <v>427.548</v>
      </c>
      <c r="Y4316" s="16">
        <v>54.850499999999997</v>
      </c>
      <c r="Z4316" s="16">
        <v>0.23480000000000001</v>
      </c>
      <c r="AA4316" s="16">
        <v>8.9511E-3</v>
      </c>
      <c r="AB4316" s="16">
        <v>0.68</v>
      </c>
      <c r="AC4316" s="16">
        <v>8.33</v>
      </c>
      <c r="AD4316" s="16">
        <v>37.700000000000003</v>
      </c>
      <c r="AE4316" s="16">
        <v>11.8468</v>
      </c>
      <c r="AF4316" s="16">
        <v>41.340200000000003</v>
      </c>
      <c r="AG4316" s="16">
        <v>153584</v>
      </c>
      <c r="AH4316" s="16">
        <v>0.2051</v>
      </c>
      <c r="AI4316" s="16">
        <v>87.3</v>
      </c>
      <c r="AJ4316" s="16">
        <v>93.5</v>
      </c>
      <c r="AK4316" s="16">
        <v>0.50080000000000002</v>
      </c>
      <c r="AL4316" s="16">
        <v>-0.3634</v>
      </c>
      <c r="AM4316" s="16">
        <v>-0.47249999999999998</v>
      </c>
      <c r="AN4316" s="16">
        <v>0.16339999999999999</v>
      </c>
      <c r="AO4316" s="16">
        <v>-0.42920000000000003</v>
      </c>
      <c r="AP4316" s="16">
        <v>-0.1216</v>
      </c>
      <c r="AQ4316" s="16">
        <v>3.6196000000000002</v>
      </c>
      <c r="AR4316" s="16">
        <f t="shared" si="165"/>
        <v>1</v>
      </c>
      <c r="AS4316" s="5">
        <f t="shared" si="164"/>
        <v>6.0105399999999996E-2</v>
      </c>
    </row>
    <row r="4317" spans="1:45" x14ac:dyDescent="0.25">
      <c r="A4317" s="16" t="s">
        <v>409</v>
      </c>
      <c r="B4317" s="16" t="s">
        <v>21</v>
      </c>
      <c r="C4317" s="16" t="s">
        <v>221</v>
      </c>
      <c r="D4317" s="16">
        <v>2008</v>
      </c>
      <c r="E4317" s="16" t="s">
        <v>4932</v>
      </c>
      <c r="F4317" s="16" t="s">
        <v>593</v>
      </c>
      <c r="G4317" s="10">
        <v>4385.18</v>
      </c>
      <c r="H4317" s="73">
        <v>8.3859849999999998</v>
      </c>
      <c r="I4317" s="16">
        <v>306165</v>
      </c>
      <c r="J4317" s="71">
        <v>0</v>
      </c>
      <c r="K4317" s="71">
        <v>1</v>
      </c>
      <c r="L4317" s="16">
        <v>3.59967E-2</v>
      </c>
      <c r="M4317" s="16">
        <v>-0.40679789999999999</v>
      </c>
      <c r="N4317" s="16">
        <v>0.16817689999999999</v>
      </c>
      <c r="O4317" s="16">
        <v>0.13998440000000001</v>
      </c>
      <c r="P4317" s="16">
        <v>0.16865620000000001</v>
      </c>
      <c r="Q4317" s="16">
        <v>-1.4467900000000001E-2</v>
      </c>
      <c r="R4317" s="16">
        <v>0.19450000000000001</v>
      </c>
      <c r="S4317" s="16">
        <v>4.3499999999999997E-2</v>
      </c>
      <c r="T4317" s="16">
        <v>1.1999999999999999E-3</v>
      </c>
      <c r="U4317" s="16">
        <v>5.6879</v>
      </c>
      <c r="V4317" s="16">
        <v>27.102</v>
      </c>
      <c r="W4317" s="16">
        <v>4.04</v>
      </c>
      <c r="X4317" s="16">
        <v>427.71899999999999</v>
      </c>
      <c r="Y4317" s="16">
        <v>55.0227</v>
      </c>
      <c r="Z4317" s="16">
        <v>0.24709999999999999</v>
      </c>
      <c r="AA4317" s="16">
        <v>3.8467800000000003E-2</v>
      </c>
      <c r="AB4317" s="16">
        <v>0.68</v>
      </c>
      <c r="AC4317" s="16">
        <v>8.33</v>
      </c>
      <c r="AD4317" s="16">
        <v>36.94</v>
      </c>
      <c r="AE4317" s="16">
        <v>10.6028</v>
      </c>
      <c r="AF4317" s="16">
        <v>54.517200000000003</v>
      </c>
      <c r="AG4317" s="16">
        <v>154825</v>
      </c>
      <c r="AH4317" s="16">
        <v>0.20860000000000001</v>
      </c>
      <c r="AI4317" s="16">
        <v>87.9</v>
      </c>
      <c r="AJ4317" s="16">
        <v>94.7</v>
      </c>
      <c r="AK4317" s="16">
        <v>0.61519999999999997</v>
      </c>
      <c r="AL4317" s="16">
        <v>-0.32890000000000003</v>
      </c>
      <c r="AM4317" s="16">
        <v>-0.51900000000000002</v>
      </c>
      <c r="AN4317" s="16">
        <v>0.17960000000000001</v>
      </c>
      <c r="AO4317" s="16">
        <v>-0.46600000000000003</v>
      </c>
      <c r="AP4317" s="16">
        <v>-0.2185</v>
      </c>
      <c r="AQ4317" s="16">
        <v>3.6196000000000002</v>
      </c>
      <c r="AR4317" s="16">
        <f t="shared" si="165"/>
        <v>1</v>
      </c>
      <c r="AS4317" s="5">
        <f t="shared" si="164"/>
        <v>6.3683799999999999E-2</v>
      </c>
    </row>
    <row r="4318" spans="1:45" x14ac:dyDescent="0.25">
      <c r="A4318" s="16" t="s">
        <v>409</v>
      </c>
      <c r="B4318" s="16" t="s">
        <v>21</v>
      </c>
      <c r="C4318" s="16" t="s">
        <v>221</v>
      </c>
      <c r="D4318" s="16">
        <v>2009</v>
      </c>
      <c r="E4318" s="16" t="s">
        <v>4933</v>
      </c>
      <c r="F4318" s="16" t="s">
        <v>593</v>
      </c>
      <c r="G4318" s="10">
        <v>4307.22</v>
      </c>
      <c r="H4318" s="73">
        <v>8.3680489999999992</v>
      </c>
      <c r="I4318" s="16">
        <v>313929</v>
      </c>
      <c r="J4318" s="71">
        <v>0</v>
      </c>
      <c r="K4318" s="71">
        <v>1</v>
      </c>
      <c r="L4318" s="16">
        <v>8.8962899999999998E-2</v>
      </c>
      <c r="M4318" s="16">
        <v>-0.3963372</v>
      </c>
      <c r="N4318" s="16">
        <v>0.2340209</v>
      </c>
      <c r="O4318" s="16">
        <v>0.13685140000000001</v>
      </c>
      <c r="P4318" s="16">
        <v>0.18696289999999999</v>
      </c>
      <c r="Q4318" s="16">
        <v>1.3735499999999999E-2</v>
      </c>
      <c r="R4318" s="16">
        <v>0.193</v>
      </c>
      <c r="S4318" s="16">
        <v>4.1799999999999997E-2</v>
      </c>
      <c r="T4318" s="16">
        <v>3.0999999999999999E-3</v>
      </c>
      <c r="U4318" s="16">
        <v>6.1001000000000003</v>
      </c>
      <c r="V4318" s="16">
        <v>29.106000000000002</v>
      </c>
      <c r="W4318" s="16">
        <v>3.93</v>
      </c>
      <c r="X4318" s="16">
        <v>425.53100000000001</v>
      </c>
      <c r="Y4318" s="16">
        <v>55.226199999999999</v>
      </c>
      <c r="Z4318" s="16">
        <v>0.24110000000000001</v>
      </c>
      <c r="AA4318" s="16">
        <v>2.7593099999999999E-2</v>
      </c>
      <c r="AB4318" s="16">
        <v>0.68</v>
      </c>
      <c r="AC4318" s="16">
        <v>8.33</v>
      </c>
      <c r="AD4318" s="16">
        <v>37.22</v>
      </c>
      <c r="AE4318" s="16">
        <v>10.3543</v>
      </c>
      <c r="AF4318" s="16">
        <v>53.745600000000003</v>
      </c>
      <c r="AG4318" s="16">
        <v>152112</v>
      </c>
      <c r="AH4318" s="16">
        <v>0.22370000000000001</v>
      </c>
      <c r="AI4318" s="16">
        <v>88.6</v>
      </c>
      <c r="AJ4318" s="16">
        <v>96</v>
      </c>
      <c r="AK4318" s="16">
        <v>0.74829999999999997</v>
      </c>
      <c r="AL4318" s="16">
        <v>-3.8100000000000002E-2</v>
      </c>
      <c r="AM4318" s="16">
        <v>-0.4753</v>
      </c>
      <c r="AN4318" s="16">
        <v>2.7799999999999998E-2</v>
      </c>
      <c r="AO4318" s="16">
        <v>-0.46970000000000001</v>
      </c>
      <c r="AP4318" s="16">
        <v>-0.37659999999999999</v>
      </c>
      <c r="AQ4318" s="16">
        <v>3.6196000000000002</v>
      </c>
      <c r="AR4318" s="16">
        <f t="shared" si="165"/>
        <v>1</v>
      </c>
      <c r="AS4318" s="5">
        <f t="shared" si="164"/>
        <v>5.2966199999999998E-2</v>
      </c>
    </row>
    <row r="4319" spans="1:45" x14ac:dyDescent="0.25">
      <c r="A4319" s="16" t="s">
        <v>409</v>
      </c>
      <c r="B4319" s="16" t="s">
        <v>21</v>
      </c>
      <c r="C4319" s="16" t="s">
        <v>221</v>
      </c>
      <c r="D4319" s="16">
        <v>2010</v>
      </c>
      <c r="E4319" s="16" t="s">
        <v>4934</v>
      </c>
      <c r="F4319" s="16" t="s">
        <v>593</v>
      </c>
      <c r="G4319" s="10">
        <v>4344.1499999999996</v>
      </c>
      <c r="H4319" s="73">
        <v>8.3765850000000004</v>
      </c>
      <c r="I4319" s="16">
        <v>321608</v>
      </c>
      <c r="J4319" s="71">
        <v>0</v>
      </c>
      <c r="K4319" s="71">
        <v>1</v>
      </c>
      <c r="L4319" s="16">
        <v>0.18842429999999999</v>
      </c>
      <c r="M4319" s="16">
        <v>-0.38771860000000002</v>
      </c>
      <c r="N4319" s="16">
        <v>0.34846680000000002</v>
      </c>
      <c r="O4319" s="16">
        <v>0.19231889999999999</v>
      </c>
      <c r="P4319" s="16">
        <v>0.2288867</v>
      </c>
      <c r="Q4319" s="16">
        <v>1.28868E-2</v>
      </c>
      <c r="R4319" s="16">
        <v>0.19570000000000001</v>
      </c>
      <c r="S4319" s="16">
        <v>4.2950000000000002E-2</v>
      </c>
      <c r="T4319" s="16">
        <v>3.3999999999999998E-3</v>
      </c>
      <c r="U4319" s="16">
        <v>6.6210000000000004</v>
      </c>
      <c r="V4319" s="16">
        <v>31.11</v>
      </c>
      <c r="W4319" s="16">
        <v>3.82</v>
      </c>
      <c r="X4319" s="16">
        <v>429.17200000000003</v>
      </c>
      <c r="Y4319" s="16">
        <v>57.111800000000002</v>
      </c>
      <c r="Z4319" s="16">
        <v>0.247</v>
      </c>
      <c r="AA4319" s="16">
        <v>1.6330299999999999E-2</v>
      </c>
      <c r="AB4319" s="16">
        <v>0.68</v>
      </c>
      <c r="AC4319" s="16">
        <v>8.33</v>
      </c>
      <c r="AD4319" s="16">
        <v>37.51</v>
      </c>
      <c r="AE4319" s="16">
        <v>9.8148</v>
      </c>
      <c r="AF4319" s="16">
        <v>62.930700000000002</v>
      </c>
      <c r="AG4319" s="16">
        <v>154378</v>
      </c>
      <c r="AH4319" s="16">
        <v>0.23069999999999999</v>
      </c>
      <c r="AI4319" s="16">
        <v>89.2</v>
      </c>
      <c r="AJ4319" s="16">
        <v>97.2</v>
      </c>
      <c r="AK4319" s="16">
        <v>0.67630000000000001</v>
      </c>
      <c r="AL4319" s="16">
        <v>-8.5000000000000006E-2</v>
      </c>
      <c r="AM4319" s="16">
        <v>-0.43909999999999999</v>
      </c>
      <c r="AN4319" s="16">
        <v>6.2600000000000003E-2</v>
      </c>
      <c r="AO4319" s="16">
        <v>-0.44330000000000003</v>
      </c>
      <c r="AP4319" s="16">
        <v>-0.35870000000000002</v>
      </c>
      <c r="AQ4319" s="16">
        <v>3.6196000000000002</v>
      </c>
      <c r="AR4319" s="16">
        <f t="shared" si="165"/>
        <v>1</v>
      </c>
      <c r="AS4319" s="5">
        <f t="shared" si="164"/>
        <v>9.9461399999999991E-2</v>
      </c>
    </row>
    <row r="4320" spans="1:45" x14ac:dyDescent="0.25">
      <c r="A4320" s="16" t="s">
        <v>409</v>
      </c>
      <c r="B4320" s="16" t="s">
        <v>21</v>
      </c>
      <c r="C4320" s="16" t="s">
        <v>221</v>
      </c>
      <c r="D4320" s="16">
        <v>2011</v>
      </c>
      <c r="E4320" s="16" t="s">
        <v>4935</v>
      </c>
      <c r="F4320" s="16" t="s">
        <v>593</v>
      </c>
      <c r="G4320" s="10">
        <v>4333.3599999999997</v>
      </c>
      <c r="H4320" s="73">
        <v>8.3740989999999993</v>
      </c>
      <c r="I4320" s="16">
        <v>329192</v>
      </c>
      <c r="J4320" s="71">
        <v>0</v>
      </c>
      <c r="K4320" s="71">
        <v>1</v>
      </c>
      <c r="L4320" s="16">
        <v>0.15828739999999999</v>
      </c>
      <c r="M4320" s="16">
        <v>-0.43371330000000002</v>
      </c>
      <c r="N4320" s="16">
        <v>0.37452089999999999</v>
      </c>
      <c r="O4320" s="16">
        <v>0.15033009999999999</v>
      </c>
      <c r="P4320" s="16">
        <v>0.26360800000000001</v>
      </c>
      <c r="Q4320" s="16">
        <v>-3.0411899999999999E-2</v>
      </c>
      <c r="R4320" s="16">
        <v>0.20749999999999999</v>
      </c>
      <c r="S4320" s="16">
        <v>3.5000000000000003E-2</v>
      </c>
      <c r="T4320" s="16">
        <v>1E-3</v>
      </c>
      <c r="U4320" s="16">
        <v>6.5571999999999999</v>
      </c>
      <c r="V4320" s="16">
        <v>32.067999999999998</v>
      </c>
      <c r="W4320" s="16">
        <v>3.8159999999999998</v>
      </c>
      <c r="X4320" s="16">
        <v>431.11700000000002</v>
      </c>
      <c r="Y4320" s="16">
        <v>57.032400000000003</v>
      </c>
      <c r="Z4320" s="16">
        <v>0.22339999999999999</v>
      </c>
      <c r="AA4320" s="16">
        <v>5.0673999999999997E-3</v>
      </c>
      <c r="AB4320" s="16">
        <v>0.68</v>
      </c>
      <c r="AC4320" s="16">
        <v>8.33</v>
      </c>
      <c r="AD4320" s="16">
        <v>37.799999999999997</v>
      </c>
      <c r="AE4320" s="16">
        <v>9.1197999999999997</v>
      </c>
      <c r="AF4320" s="16">
        <v>70.319699999999997</v>
      </c>
      <c r="AG4320" s="16">
        <v>157685</v>
      </c>
      <c r="AH4320" s="16">
        <v>0.2329</v>
      </c>
      <c r="AI4320" s="16">
        <v>89.9</v>
      </c>
      <c r="AJ4320" s="16">
        <v>98.5</v>
      </c>
      <c r="AK4320" s="16">
        <v>0.6784</v>
      </c>
      <c r="AL4320" s="16">
        <v>-0.26140000000000002</v>
      </c>
      <c r="AM4320" s="16">
        <v>-0.36109999999999998</v>
      </c>
      <c r="AN4320" s="16">
        <v>0.14510000000000001</v>
      </c>
      <c r="AO4320" s="16">
        <v>-0.53490000000000004</v>
      </c>
      <c r="AP4320" s="16">
        <v>-0.49059999999999998</v>
      </c>
      <c r="AQ4320" s="16">
        <v>3.6196000000000002</v>
      </c>
      <c r="AR4320" s="16">
        <f t="shared" si="165"/>
        <v>1</v>
      </c>
      <c r="AS4320" s="5">
        <f t="shared" si="164"/>
        <v>-3.0136899999999994E-2</v>
      </c>
    </row>
    <row r="4321" spans="1:45" x14ac:dyDescent="0.25">
      <c r="A4321" s="16" t="s">
        <v>409</v>
      </c>
      <c r="B4321" s="16" t="s">
        <v>21</v>
      </c>
      <c r="C4321" s="16" t="s">
        <v>221</v>
      </c>
      <c r="D4321" s="16">
        <v>2012</v>
      </c>
      <c r="E4321" s="16" t="s">
        <v>4936</v>
      </c>
      <c r="F4321" s="16" t="s">
        <v>593</v>
      </c>
      <c r="G4321" s="10">
        <v>4398.76</v>
      </c>
      <c r="H4321" s="73">
        <v>8.3890790000000006</v>
      </c>
      <c r="I4321" s="16">
        <v>336701</v>
      </c>
      <c r="J4321" s="71">
        <v>0</v>
      </c>
      <c r="K4321" s="71">
        <v>1</v>
      </c>
      <c r="L4321" s="16">
        <v>0.16388639999999999</v>
      </c>
      <c r="M4321" s="16">
        <v>-0.41930410000000001</v>
      </c>
      <c r="N4321" s="16">
        <v>0.37374000000000002</v>
      </c>
      <c r="O4321" s="16">
        <v>0.1623743</v>
      </c>
      <c r="P4321" s="16">
        <v>0.19978199999999999</v>
      </c>
      <c r="Q4321" s="16">
        <v>2.5287400000000002E-2</v>
      </c>
      <c r="R4321" s="16">
        <v>0.2069</v>
      </c>
      <c r="S4321" s="16">
        <v>3.5200000000000002E-2</v>
      </c>
      <c r="T4321" s="16">
        <v>2.5000000000000001E-3</v>
      </c>
      <c r="U4321" s="16">
        <v>6.4455499999999999</v>
      </c>
      <c r="V4321" s="16">
        <v>33.026000000000003</v>
      </c>
      <c r="W4321" s="16">
        <v>3.8119999999999998</v>
      </c>
      <c r="X4321" s="16">
        <v>429.64499999999998</v>
      </c>
      <c r="Y4321" s="16">
        <v>57.6629</v>
      </c>
      <c r="Z4321" s="16">
        <v>0.22059999999999999</v>
      </c>
      <c r="AA4321" s="16">
        <v>-5.8072999999999996E-3</v>
      </c>
      <c r="AB4321" s="16">
        <v>0.68</v>
      </c>
      <c r="AC4321" s="16">
        <v>8.33</v>
      </c>
      <c r="AD4321" s="16">
        <v>38.08</v>
      </c>
      <c r="AE4321" s="16">
        <v>7.8426999999999998</v>
      </c>
      <c r="AF4321" s="16">
        <v>53.207099999999997</v>
      </c>
      <c r="AG4321" s="16">
        <v>158030</v>
      </c>
      <c r="AH4321" s="16">
        <v>0.21779999999999999</v>
      </c>
      <c r="AI4321" s="16">
        <v>90.2</v>
      </c>
      <c r="AJ4321" s="16">
        <v>99.3</v>
      </c>
      <c r="AK4321" s="16">
        <v>0.68310000000000004</v>
      </c>
      <c r="AL4321" s="16">
        <v>-9.5100000000000004E-2</v>
      </c>
      <c r="AM4321" s="16">
        <v>-0.31719999999999998</v>
      </c>
      <c r="AN4321" s="16">
        <v>0.18090000000000001</v>
      </c>
      <c r="AO4321" s="16">
        <v>-0.4899</v>
      </c>
      <c r="AP4321" s="16">
        <v>-0.46360000000000001</v>
      </c>
      <c r="AQ4321" s="16">
        <v>3.6196000000000002</v>
      </c>
      <c r="AR4321" s="16">
        <f t="shared" si="165"/>
        <v>1</v>
      </c>
      <c r="AS4321" s="5">
        <f t="shared" si="164"/>
        <v>5.5989999999999929E-3</v>
      </c>
    </row>
    <row r="4322" spans="1:45" x14ac:dyDescent="0.25">
      <c r="A4322" s="16" t="s">
        <v>409</v>
      </c>
      <c r="B4322" s="16" t="s">
        <v>21</v>
      </c>
      <c r="C4322" s="16" t="s">
        <v>221</v>
      </c>
      <c r="D4322" s="16">
        <v>2013</v>
      </c>
      <c r="E4322" s="16" t="s">
        <v>4937</v>
      </c>
      <c r="F4322" s="16" t="s">
        <v>593</v>
      </c>
      <c r="G4322" s="10">
        <v>4359.71</v>
      </c>
      <c r="H4322" s="73">
        <v>8.3801620000000003</v>
      </c>
      <c r="I4322" s="16">
        <v>344181</v>
      </c>
      <c r="J4322" s="71">
        <v>0</v>
      </c>
      <c r="K4322" s="71">
        <v>1</v>
      </c>
      <c r="L4322" s="16">
        <v>0.16637299999999999</v>
      </c>
      <c r="M4322" s="16">
        <v>-0.44223010000000001</v>
      </c>
      <c r="N4322" s="16">
        <v>0.39092640000000001</v>
      </c>
      <c r="O4322" s="16">
        <v>0.1733278</v>
      </c>
      <c r="P4322" s="16">
        <v>0.19743359999999999</v>
      </c>
      <c r="Q4322" s="16">
        <v>2.7120100000000001E-2</v>
      </c>
      <c r="R4322" s="16">
        <v>0.25540000000000002</v>
      </c>
      <c r="S4322" s="16">
        <v>2.1399999999999999E-2</v>
      </c>
      <c r="T4322" s="16">
        <v>2.8E-3</v>
      </c>
      <c r="U4322" s="16">
        <v>6.2172999999999998</v>
      </c>
      <c r="V4322" s="16">
        <v>33.984000000000002</v>
      </c>
      <c r="W4322" s="16">
        <v>3.8079999999999998</v>
      </c>
      <c r="X4322" s="16">
        <v>432.911</v>
      </c>
      <c r="Y4322" s="16">
        <v>57.8461</v>
      </c>
      <c r="Z4322" s="16">
        <v>0.2223</v>
      </c>
      <c r="AA4322" s="16">
        <v>-1.7070100000000001E-2</v>
      </c>
      <c r="AB4322" s="16">
        <v>0.68</v>
      </c>
      <c r="AC4322" s="16">
        <v>8.33</v>
      </c>
      <c r="AD4322" s="16">
        <v>38.369999999999997</v>
      </c>
      <c r="AE4322" s="16">
        <v>7.2465000000000002</v>
      </c>
      <c r="AF4322" s="16">
        <v>52.610700000000001</v>
      </c>
      <c r="AG4322" s="16">
        <v>160753</v>
      </c>
      <c r="AH4322" s="16">
        <v>0.21970000000000001</v>
      </c>
      <c r="AI4322" s="16">
        <v>90.6</v>
      </c>
      <c r="AJ4322" s="16">
        <v>99.5</v>
      </c>
      <c r="AK4322" s="16">
        <v>0.69220000000000004</v>
      </c>
      <c r="AL4322" s="16">
        <v>-6.6299999999999998E-2</v>
      </c>
      <c r="AM4322" s="16">
        <v>-0.3165</v>
      </c>
      <c r="AN4322" s="16">
        <v>0.1714</v>
      </c>
      <c r="AO4322" s="16">
        <v>-0.49940000000000001</v>
      </c>
      <c r="AP4322" s="16">
        <v>-0.47260000000000002</v>
      </c>
      <c r="AQ4322" s="16">
        <v>3.6196000000000002</v>
      </c>
      <c r="AR4322" s="16">
        <f t="shared" si="165"/>
        <v>1</v>
      </c>
      <c r="AS4322" s="5">
        <f t="shared" si="164"/>
        <v>2.4866000000000055E-3</v>
      </c>
    </row>
    <row r="4323" spans="1:45" x14ac:dyDescent="0.25">
      <c r="A4323" s="16" t="s">
        <v>409</v>
      </c>
      <c r="B4323" s="16" t="s">
        <v>21</v>
      </c>
      <c r="C4323" s="16" t="s">
        <v>221</v>
      </c>
      <c r="D4323" s="16">
        <v>2014</v>
      </c>
      <c r="E4323" s="16" t="s">
        <v>4938</v>
      </c>
      <c r="F4323" s="16" t="s">
        <v>593</v>
      </c>
      <c r="G4323" s="10">
        <v>4440.7</v>
      </c>
      <c r="H4323" s="73">
        <v>8.3985669999999999</v>
      </c>
      <c r="I4323" s="16">
        <v>351694</v>
      </c>
      <c r="J4323" s="71">
        <v>0</v>
      </c>
      <c r="K4323" s="71">
        <v>1</v>
      </c>
      <c r="L4323" s="16">
        <v>7.2523799999999999E-2</v>
      </c>
      <c r="M4323" s="16">
        <v>-0.47250259999999999</v>
      </c>
      <c r="N4323" s="16">
        <v>0.39828390000000002</v>
      </c>
      <c r="O4323" s="16">
        <v>0.1738903</v>
      </c>
      <c r="P4323" s="16">
        <v>0.18538360000000001</v>
      </c>
      <c r="Q4323" s="16">
        <v>-0.156413</v>
      </c>
      <c r="R4323" s="16">
        <v>0.1953</v>
      </c>
      <c r="S4323" s="16">
        <v>2.3300000000000001E-2</v>
      </c>
      <c r="T4323" s="16">
        <v>2.3E-3</v>
      </c>
      <c r="U4323" s="16">
        <v>6.0854499999999998</v>
      </c>
      <c r="V4323" s="16">
        <v>34.942</v>
      </c>
      <c r="W4323" s="16">
        <v>3.8039999999999998</v>
      </c>
      <c r="X4323" s="16">
        <v>433.048</v>
      </c>
      <c r="Y4323" s="16">
        <v>57.876600000000003</v>
      </c>
      <c r="Z4323" s="16">
        <v>0.22020000000000001</v>
      </c>
      <c r="AA4323" s="16">
        <v>-2.83331E-2</v>
      </c>
      <c r="AB4323" s="16">
        <v>0.68</v>
      </c>
      <c r="AC4323" s="16">
        <v>8.33</v>
      </c>
      <c r="AD4323" s="16">
        <v>38.659999999999997</v>
      </c>
      <c r="AE4323" s="16">
        <v>6.6811999999999996</v>
      </c>
      <c r="AF4323" s="16">
        <v>50.712600000000002</v>
      </c>
      <c r="AG4323" s="16">
        <v>162361</v>
      </c>
      <c r="AH4323" s="16">
        <v>0.22159999999999999</v>
      </c>
      <c r="AI4323" s="16">
        <v>90.5</v>
      </c>
      <c r="AJ4323" s="16">
        <v>99.5</v>
      </c>
      <c r="AK4323" s="16">
        <v>0.53520000000000001</v>
      </c>
      <c r="AL4323" s="16">
        <v>-0.1895</v>
      </c>
      <c r="AM4323" s="16">
        <v>-0.67479999999999996</v>
      </c>
      <c r="AN4323" s="16">
        <v>4.9299999999999997E-2</v>
      </c>
      <c r="AO4323" s="16">
        <v>-0.50949999999999995</v>
      </c>
      <c r="AP4323" s="16">
        <v>-0.74460000000000004</v>
      </c>
      <c r="AQ4323" s="16">
        <v>3.6196000000000002</v>
      </c>
      <c r="AR4323" s="16">
        <f t="shared" si="165"/>
        <v>1</v>
      </c>
      <c r="AS4323" s="5">
        <f t="shared" si="164"/>
        <v>-9.3849199999999994E-2</v>
      </c>
    </row>
    <row r="4324" spans="1:45" x14ac:dyDescent="0.25">
      <c r="A4324" s="16" t="s">
        <v>410</v>
      </c>
      <c r="B4324" s="16" t="s">
        <v>173</v>
      </c>
      <c r="C4324" s="16" t="s">
        <v>223</v>
      </c>
      <c r="D4324" s="16">
        <v>1985</v>
      </c>
      <c r="E4324" s="16" t="s">
        <v>4939</v>
      </c>
      <c r="F4324" s="16" t="s">
        <v>594</v>
      </c>
      <c r="G4324" s="10">
        <v>57167.1</v>
      </c>
      <c r="H4324" s="73">
        <v>10.95373</v>
      </c>
      <c r="I4324" s="16" t="s">
        <v>6700</v>
      </c>
      <c r="J4324" s="71">
        <v>0</v>
      </c>
      <c r="K4324" s="71">
        <v>1</v>
      </c>
      <c r="N4324" s="16">
        <v>-0.15131929999999999</v>
      </c>
      <c r="Q4324" s="16">
        <v>1.540565</v>
      </c>
      <c r="R4324" s="16">
        <v>0.20669999999999999</v>
      </c>
      <c r="S4324" s="16">
        <v>3.2599999999999997E-2</v>
      </c>
      <c r="U4324" s="16">
        <v>3.0345</v>
      </c>
      <c r="V4324" s="16">
        <v>16.46</v>
      </c>
      <c r="W4324" s="16">
        <v>5.29</v>
      </c>
      <c r="X4324" s="16">
        <v>445.428</v>
      </c>
      <c r="AD4324" s="16">
        <v>48.39</v>
      </c>
      <c r="AE4324" s="16">
        <v>51.585299999999997</v>
      </c>
      <c r="AF4324" s="16">
        <v>0</v>
      </c>
      <c r="AH4324" s="16">
        <v>0.20269999999999999</v>
      </c>
      <c r="AK4324" s="16">
        <v>1.5371999999999999</v>
      </c>
      <c r="AL4324" s="16">
        <v>1.4265000000000001</v>
      </c>
      <c r="AM4324" s="16">
        <v>1.3008999999999999</v>
      </c>
      <c r="AN4324" s="16">
        <v>0.38829999999999998</v>
      </c>
      <c r="AO4324" s="16">
        <v>1.8051999999999999</v>
      </c>
      <c r="AP4324" s="16">
        <v>1.5552999999999999</v>
      </c>
      <c r="AR4324" s="16">
        <f t="shared" si="165"/>
        <v>1</v>
      </c>
      <c r="AS4324" s="5">
        <f t="shared" si="164"/>
        <v>0</v>
      </c>
    </row>
    <row r="4325" spans="1:45" x14ac:dyDescent="0.25">
      <c r="A4325" s="16" t="s">
        <v>410</v>
      </c>
      <c r="B4325" s="16" t="s">
        <v>173</v>
      </c>
      <c r="C4325" s="16" t="s">
        <v>223</v>
      </c>
      <c r="D4325" s="16">
        <v>1986</v>
      </c>
      <c r="E4325" s="16" t="s">
        <v>4940</v>
      </c>
      <c r="F4325" s="16" t="s">
        <v>594</v>
      </c>
      <c r="G4325" s="10">
        <v>60463.9</v>
      </c>
      <c r="H4325" s="73">
        <v>11.0098</v>
      </c>
      <c r="I4325" s="16" t="s">
        <v>6700</v>
      </c>
      <c r="J4325" s="71">
        <v>0</v>
      </c>
      <c r="K4325" s="71">
        <v>1</v>
      </c>
      <c r="N4325" s="16">
        <v>-7.8954399999999994E-2</v>
      </c>
      <c r="Q4325" s="16">
        <v>1.526921</v>
      </c>
      <c r="R4325" s="16">
        <v>0.20669999999999999</v>
      </c>
      <c r="S4325" s="16">
        <v>3.5799999999999998E-2</v>
      </c>
      <c r="U4325" s="16">
        <v>3.1798000000000002</v>
      </c>
      <c r="V4325" s="16">
        <v>18.414000000000001</v>
      </c>
      <c r="W4325" s="16">
        <v>5.6660000000000004</v>
      </c>
      <c r="X4325" s="16">
        <v>444.24</v>
      </c>
      <c r="AD4325" s="16">
        <v>48.5</v>
      </c>
      <c r="AE4325" s="16">
        <v>53.874400000000001</v>
      </c>
      <c r="AF4325" s="16">
        <v>0</v>
      </c>
      <c r="AH4325" s="16">
        <v>0.20324999999999999</v>
      </c>
      <c r="AK4325" s="16">
        <v>1.508</v>
      </c>
      <c r="AL4325" s="16">
        <v>1.4213</v>
      </c>
      <c r="AM4325" s="16">
        <v>1.2887</v>
      </c>
      <c r="AN4325" s="16">
        <v>0.40889999999999999</v>
      </c>
      <c r="AO4325" s="16">
        <v>1.7830999999999999</v>
      </c>
      <c r="AP4325" s="16">
        <v>1.53</v>
      </c>
      <c r="AR4325" s="16">
        <f t="shared" si="165"/>
        <v>1</v>
      </c>
      <c r="AS4325" s="5">
        <f t="shared" si="164"/>
        <v>0</v>
      </c>
    </row>
    <row r="4326" spans="1:45" x14ac:dyDescent="0.25">
      <c r="A4326" s="16" t="s">
        <v>410</v>
      </c>
      <c r="B4326" s="16" t="s">
        <v>173</v>
      </c>
      <c r="C4326" s="16" t="s">
        <v>223</v>
      </c>
      <c r="D4326" s="16">
        <v>1987</v>
      </c>
      <c r="E4326" s="16" t="s">
        <v>4941</v>
      </c>
      <c r="F4326" s="16" t="s">
        <v>594</v>
      </c>
      <c r="G4326" s="10">
        <v>62224.9</v>
      </c>
      <c r="H4326" s="73">
        <v>11.03851</v>
      </c>
      <c r="I4326" s="16" t="s">
        <v>6700</v>
      </c>
      <c r="J4326" s="71">
        <v>0</v>
      </c>
      <c r="K4326" s="71">
        <v>1</v>
      </c>
      <c r="N4326" s="16">
        <v>-5.0165000000000001E-2</v>
      </c>
      <c r="Q4326" s="16">
        <v>1.51326</v>
      </c>
      <c r="R4326" s="16">
        <v>0.20669999999999999</v>
      </c>
      <c r="S4326" s="16">
        <v>3.6499999999999998E-2</v>
      </c>
      <c r="U4326" s="16">
        <v>3.1312000000000002</v>
      </c>
      <c r="V4326" s="16">
        <v>19.178000000000001</v>
      </c>
      <c r="W4326" s="16">
        <v>6.0259999999999998</v>
      </c>
      <c r="X4326" s="16">
        <v>443.57799999999997</v>
      </c>
      <c r="AD4326" s="16">
        <v>48.61</v>
      </c>
      <c r="AE4326" s="16">
        <v>55.996699999999997</v>
      </c>
      <c r="AF4326" s="16">
        <v>0</v>
      </c>
      <c r="AH4326" s="16">
        <v>0.20380000000000001</v>
      </c>
      <c r="AK4326" s="16">
        <v>1.4787999999999999</v>
      </c>
      <c r="AL4326" s="16">
        <v>1.4159999999999999</v>
      </c>
      <c r="AM4326" s="16">
        <v>1.2766</v>
      </c>
      <c r="AN4326" s="16">
        <v>0.42949999999999999</v>
      </c>
      <c r="AO4326" s="16">
        <v>1.7608999999999999</v>
      </c>
      <c r="AP4326" s="16">
        <v>1.5046999999999999</v>
      </c>
      <c r="AR4326" s="16">
        <f t="shared" si="165"/>
        <v>1</v>
      </c>
      <c r="AS4326" s="5">
        <f t="shared" si="164"/>
        <v>0</v>
      </c>
    </row>
    <row r="4327" spans="1:45" x14ac:dyDescent="0.25">
      <c r="A4327" s="16" t="s">
        <v>410</v>
      </c>
      <c r="B4327" s="16" t="s">
        <v>173</v>
      </c>
      <c r="C4327" s="16" t="s">
        <v>223</v>
      </c>
      <c r="D4327" s="16">
        <v>1988</v>
      </c>
      <c r="E4327" s="16" t="s">
        <v>4942</v>
      </c>
      <c r="F4327" s="16" t="s">
        <v>594</v>
      </c>
      <c r="G4327" s="10">
        <v>64196.2</v>
      </c>
      <c r="H4327" s="73">
        <v>11.069699999999999</v>
      </c>
      <c r="I4327" s="16" t="s">
        <v>6700</v>
      </c>
      <c r="J4327" s="71">
        <v>0</v>
      </c>
      <c r="K4327" s="71">
        <v>1</v>
      </c>
      <c r="N4327" s="16">
        <v>-2.9052399999999999E-2</v>
      </c>
      <c r="Q4327" s="16">
        <v>1.499582</v>
      </c>
      <c r="R4327" s="16">
        <v>0.20669999999999999</v>
      </c>
      <c r="S4327" s="16">
        <v>3.7100000000000001E-2</v>
      </c>
      <c r="U4327" s="16">
        <v>3.0825</v>
      </c>
      <c r="V4327" s="16">
        <v>19.942</v>
      </c>
      <c r="W4327" s="16">
        <v>6.3739999999999997</v>
      </c>
      <c r="X4327" s="16">
        <v>441.827</v>
      </c>
      <c r="AD4327" s="16">
        <v>48.72</v>
      </c>
      <c r="AE4327" s="16">
        <v>58.605800000000002</v>
      </c>
      <c r="AF4327" s="16">
        <v>3.4586000000000001</v>
      </c>
      <c r="AH4327" s="16">
        <v>0.2238</v>
      </c>
      <c r="AK4327" s="16">
        <v>1.4496</v>
      </c>
      <c r="AL4327" s="16">
        <v>1.4107000000000001</v>
      </c>
      <c r="AM4327" s="16">
        <v>1.2644</v>
      </c>
      <c r="AN4327" s="16">
        <v>0.4501</v>
      </c>
      <c r="AO4327" s="16">
        <v>1.7386999999999999</v>
      </c>
      <c r="AP4327" s="16">
        <v>1.4794</v>
      </c>
      <c r="AR4327" s="16">
        <f t="shared" si="165"/>
        <v>1</v>
      </c>
      <c r="AS4327" s="5">
        <f t="shared" si="164"/>
        <v>0</v>
      </c>
    </row>
    <row r="4328" spans="1:45" x14ac:dyDescent="0.25">
      <c r="A4328" s="16" t="s">
        <v>410</v>
      </c>
      <c r="B4328" s="16" t="s">
        <v>173</v>
      </c>
      <c r="C4328" s="16" t="s">
        <v>223</v>
      </c>
      <c r="D4328" s="16">
        <v>1989</v>
      </c>
      <c r="E4328" s="16" t="s">
        <v>4943</v>
      </c>
      <c r="F4328" s="16" t="s">
        <v>594</v>
      </c>
      <c r="G4328" s="10">
        <v>63939.8</v>
      </c>
      <c r="H4328" s="73">
        <v>11.0657</v>
      </c>
      <c r="I4328" s="16" t="s">
        <v>6700</v>
      </c>
      <c r="J4328" s="71">
        <v>0</v>
      </c>
      <c r="K4328" s="71">
        <v>1</v>
      </c>
      <c r="N4328" s="16">
        <v>1.1548900000000001E-2</v>
      </c>
      <c r="Q4328" s="16">
        <v>1.485938</v>
      </c>
      <c r="R4328" s="16">
        <v>0.20669999999999999</v>
      </c>
      <c r="S4328" s="16">
        <v>3.78E-2</v>
      </c>
      <c r="U4328" s="16">
        <v>3.0339</v>
      </c>
      <c r="V4328" s="16">
        <v>20.706</v>
      </c>
      <c r="W4328" s="16">
        <v>6.7939999999999996</v>
      </c>
      <c r="X4328" s="16">
        <v>442.45</v>
      </c>
      <c r="AD4328" s="16">
        <v>48.83</v>
      </c>
      <c r="AE4328" s="16">
        <v>61.089199999999998</v>
      </c>
      <c r="AF4328" s="16">
        <v>1.2538</v>
      </c>
      <c r="AH4328" s="16">
        <v>0.24734999999999999</v>
      </c>
      <c r="AK4328" s="16">
        <v>1.4204000000000001</v>
      </c>
      <c r="AL4328" s="16">
        <v>1.4055</v>
      </c>
      <c r="AM4328" s="16">
        <v>1.2523</v>
      </c>
      <c r="AN4328" s="16">
        <v>0.47070000000000001</v>
      </c>
      <c r="AO4328" s="16">
        <v>1.7164999999999999</v>
      </c>
      <c r="AP4328" s="16">
        <v>1.4540999999999999</v>
      </c>
      <c r="AR4328" s="16">
        <f t="shared" si="165"/>
        <v>1</v>
      </c>
      <c r="AS4328" s="5">
        <f t="shared" si="164"/>
        <v>0</v>
      </c>
    </row>
    <row r="4329" spans="1:45" x14ac:dyDescent="0.25">
      <c r="A4329" s="16" t="s">
        <v>410</v>
      </c>
      <c r="B4329" s="16" t="s">
        <v>173</v>
      </c>
      <c r="C4329" s="16" t="s">
        <v>223</v>
      </c>
      <c r="D4329" s="16">
        <v>1990</v>
      </c>
      <c r="E4329" s="16" t="s">
        <v>4944</v>
      </c>
      <c r="F4329" s="16" t="s">
        <v>594</v>
      </c>
      <c r="G4329" s="10">
        <v>63429.3</v>
      </c>
      <c r="H4329" s="73">
        <v>11.05768</v>
      </c>
      <c r="I4329" s="16" t="s">
        <v>6700</v>
      </c>
      <c r="J4329" s="71">
        <v>0</v>
      </c>
      <c r="K4329" s="71">
        <v>1</v>
      </c>
      <c r="N4329" s="16">
        <v>6.4467099999999999E-2</v>
      </c>
      <c r="Q4329" s="16">
        <v>1.4722949999999999</v>
      </c>
      <c r="R4329" s="16">
        <v>0.20669999999999999</v>
      </c>
      <c r="S4329" s="16">
        <v>3.7999999999999999E-2</v>
      </c>
      <c r="U4329" s="16">
        <v>3.1362000000000001</v>
      </c>
      <c r="V4329" s="16">
        <v>21.47</v>
      </c>
      <c r="W4329" s="16">
        <v>7.13</v>
      </c>
      <c r="X4329" s="16">
        <v>443.31</v>
      </c>
      <c r="AD4329" s="16">
        <v>48.7</v>
      </c>
      <c r="AE4329" s="16">
        <v>62.4084</v>
      </c>
      <c r="AF4329" s="16">
        <v>1.8595999999999999</v>
      </c>
      <c r="AH4329" s="16">
        <v>0.22409999999999999</v>
      </c>
      <c r="AK4329" s="16">
        <v>1.3912</v>
      </c>
      <c r="AL4329" s="16">
        <v>1.4001999999999999</v>
      </c>
      <c r="AM4329" s="16">
        <v>1.2401</v>
      </c>
      <c r="AN4329" s="16">
        <v>0.49130000000000001</v>
      </c>
      <c r="AO4329" s="16">
        <v>1.6943999999999999</v>
      </c>
      <c r="AP4329" s="16">
        <v>1.4289000000000001</v>
      </c>
      <c r="AR4329" s="16">
        <f t="shared" si="165"/>
        <v>1</v>
      </c>
      <c r="AS4329" s="5">
        <f t="shared" si="164"/>
        <v>0</v>
      </c>
    </row>
    <row r="4330" spans="1:45" x14ac:dyDescent="0.25">
      <c r="A4330" s="16" t="s">
        <v>410</v>
      </c>
      <c r="B4330" s="16" t="s">
        <v>173</v>
      </c>
      <c r="C4330" s="16" t="s">
        <v>223</v>
      </c>
      <c r="D4330" s="16">
        <v>1991</v>
      </c>
      <c r="E4330" s="16" t="s">
        <v>4945</v>
      </c>
      <c r="F4330" s="16" t="s">
        <v>594</v>
      </c>
      <c r="G4330" s="10">
        <v>61503.6</v>
      </c>
      <c r="H4330" s="73">
        <v>11.02685</v>
      </c>
      <c r="I4330" s="16" t="s">
        <v>6700</v>
      </c>
      <c r="J4330" s="71">
        <v>0</v>
      </c>
      <c r="K4330" s="71">
        <v>1</v>
      </c>
      <c r="N4330" s="16">
        <v>0.10009560000000001</v>
      </c>
      <c r="Q4330" s="16">
        <v>1.458634</v>
      </c>
      <c r="R4330" s="16">
        <v>0.20669999999999999</v>
      </c>
      <c r="S4330" s="16">
        <v>3.3300000000000003E-2</v>
      </c>
      <c r="U4330" s="16">
        <v>3.1507000000000001</v>
      </c>
      <c r="V4330" s="16">
        <v>22.393999999999998</v>
      </c>
      <c r="W4330" s="16">
        <v>7.3680000000000003</v>
      </c>
      <c r="X4330" s="16">
        <v>443.29399999999998</v>
      </c>
      <c r="AD4330" s="16">
        <v>49.1</v>
      </c>
      <c r="AE4330" s="16">
        <v>64.817499999999995</v>
      </c>
      <c r="AF4330" s="16">
        <v>2.3938999999999999</v>
      </c>
      <c r="AH4330" s="16">
        <v>0.2205</v>
      </c>
      <c r="AK4330" s="16">
        <v>1.3620000000000001</v>
      </c>
      <c r="AL4330" s="16">
        <v>1.3949</v>
      </c>
      <c r="AM4330" s="16">
        <v>1.228</v>
      </c>
      <c r="AN4330" s="16">
        <v>0.51190000000000002</v>
      </c>
      <c r="AO4330" s="16">
        <v>1.6721999999999999</v>
      </c>
      <c r="AP4330" s="16">
        <v>1.4036</v>
      </c>
      <c r="AR4330" s="16">
        <f t="shared" si="165"/>
        <v>1</v>
      </c>
      <c r="AS4330" s="5">
        <f t="shared" si="164"/>
        <v>0</v>
      </c>
    </row>
    <row r="4331" spans="1:45" x14ac:dyDescent="0.25">
      <c r="A4331" s="16" t="s">
        <v>410</v>
      </c>
      <c r="B4331" s="16" t="s">
        <v>173</v>
      </c>
      <c r="C4331" s="16" t="s">
        <v>223</v>
      </c>
      <c r="D4331" s="16">
        <v>1992</v>
      </c>
      <c r="E4331" s="16" t="s">
        <v>4946</v>
      </c>
      <c r="F4331" s="16" t="s">
        <v>594</v>
      </c>
      <c r="G4331" s="10">
        <v>61913.8</v>
      </c>
      <c r="H4331" s="73">
        <v>11.0335</v>
      </c>
      <c r="I4331" s="16" t="s">
        <v>6700</v>
      </c>
      <c r="J4331" s="71">
        <v>0</v>
      </c>
      <c r="K4331" s="71">
        <v>1</v>
      </c>
      <c r="N4331" s="16">
        <v>0.16358</v>
      </c>
      <c r="Q4331" s="16">
        <v>1.4449730000000001</v>
      </c>
      <c r="R4331" s="16">
        <v>0.20669999999999999</v>
      </c>
      <c r="S4331" s="16">
        <v>4.3499999999999997E-2</v>
      </c>
      <c r="U4331" s="16">
        <v>3.476</v>
      </c>
      <c r="V4331" s="16">
        <v>23.318000000000001</v>
      </c>
      <c r="W4331" s="16">
        <v>7.48</v>
      </c>
      <c r="X4331" s="16">
        <v>443.71100000000001</v>
      </c>
      <c r="AD4331" s="16">
        <v>49.6</v>
      </c>
      <c r="AE4331" s="16">
        <v>65.778300000000002</v>
      </c>
      <c r="AF4331" s="16">
        <v>3.2008000000000001</v>
      </c>
      <c r="AH4331" s="16">
        <v>0.217</v>
      </c>
      <c r="AK4331" s="16">
        <v>1.3328</v>
      </c>
      <c r="AL4331" s="16">
        <v>1.3896999999999999</v>
      </c>
      <c r="AM4331" s="16">
        <v>1.2158</v>
      </c>
      <c r="AN4331" s="16">
        <v>0.53249999999999997</v>
      </c>
      <c r="AO4331" s="16">
        <v>1.65</v>
      </c>
      <c r="AP4331" s="16">
        <v>1.3783000000000001</v>
      </c>
      <c r="AR4331" s="16">
        <f t="shared" si="165"/>
        <v>1</v>
      </c>
      <c r="AS4331" s="5">
        <f t="shared" si="164"/>
        <v>0</v>
      </c>
    </row>
    <row r="4332" spans="1:45" x14ac:dyDescent="0.25">
      <c r="A4332" s="16" t="s">
        <v>410</v>
      </c>
      <c r="B4332" s="16" t="s">
        <v>173</v>
      </c>
      <c r="C4332" s="16" t="s">
        <v>223</v>
      </c>
      <c r="D4332" s="16">
        <v>1993</v>
      </c>
      <c r="E4332" s="16" t="s">
        <v>4947</v>
      </c>
      <c r="F4332" s="16" t="s">
        <v>594</v>
      </c>
      <c r="G4332" s="10">
        <v>63435.5</v>
      </c>
      <c r="H4332" s="73">
        <v>11.057779999999999</v>
      </c>
      <c r="I4332" s="16" t="s">
        <v>6700</v>
      </c>
      <c r="J4332" s="71">
        <v>0</v>
      </c>
      <c r="K4332" s="71">
        <v>1</v>
      </c>
      <c r="N4332" s="16">
        <v>0.12672040000000001</v>
      </c>
      <c r="Q4332" s="16">
        <v>1.43133</v>
      </c>
      <c r="R4332" s="16">
        <v>0.20669999999999999</v>
      </c>
      <c r="S4332" s="16">
        <v>4.07E-2</v>
      </c>
      <c r="U4332" s="16">
        <v>2.8393000000000002</v>
      </c>
      <c r="V4332" s="16">
        <v>25.164000000000001</v>
      </c>
      <c r="W4332" s="16">
        <v>7.29</v>
      </c>
      <c r="X4332" s="16">
        <v>444.00400000000002</v>
      </c>
      <c r="AD4332" s="16">
        <v>49.8</v>
      </c>
      <c r="AE4332" s="16">
        <v>69.189700000000002</v>
      </c>
      <c r="AF4332" s="16">
        <v>5.5919999999999996</v>
      </c>
      <c r="AH4332" s="16">
        <v>0.22825000000000001</v>
      </c>
      <c r="AK4332" s="16">
        <v>1.3036000000000001</v>
      </c>
      <c r="AL4332" s="16">
        <v>1.3844000000000001</v>
      </c>
      <c r="AM4332" s="16">
        <v>1.2037</v>
      </c>
      <c r="AN4332" s="16">
        <v>0.55310000000000004</v>
      </c>
      <c r="AO4332" s="16">
        <v>1.6278999999999999</v>
      </c>
      <c r="AP4332" s="16">
        <v>1.353</v>
      </c>
      <c r="AR4332" s="16">
        <f t="shared" si="165"/>
        <v>1</v>
      </c>
      <c r="AS4332" s="5">
        <f t="shared" si="164"/>
        <v>0</v>
      </c>
    </row>
    <row r="4333" spans="1:45" x14ac:dyDescent="0.25">
      <c r="A4333" s="16" t="s">
        <v>410</v>
      </c>
      <c r="B4333" s="16" t="s">
        <v>173</v>
      </c>
      <c r="C4333" s="16" t="s">
        <v>223</v>
      </c>
      <c r="D4333" s="16">
        <v>1994</v>
      </c>
      <c r="E4333" s="16" t="s">
        <v>4948</v>
      </c>
      <c r="F4333" s="16" t="s">
        <v>594</v>
      </c>
      <c r="G4333" s="10">
        <v>63374.8</v>
      </c>
      <c r="H4333" s="73">
        <v>11.05682</v>
      </c>
      <c r="I4333" s="16" t="s">
        <v>6700</v>
      </c>
      <c r="J4333" s="71">
        <v>0</v>
      </c>
      <c r="K4333" s="71">
        <v>1</v>
      </c>
      <c r="N4333" s="16">
        <v>0.12711500000000001</v>
      </c>
      <c r="Q4333" s="16">
        <v>1.417651</v>
      </c>
      <c r="R4333" s="16">
        <v>0.20669999999999999</v>
      </c>
      <c r="S4333" s="16">
        <v>3.6600000000000001E-2</v>
      </c>
      <c r="U4333" s="16">
        <v>2.7907000000000002</v>
      </c>
      <c r="V4333" s="16">
        <v>25.166</v>
      </c>
      <c r="W4333" s="16">
        <v>7.1580000000000004</v>
      </c>
      <c r="X4333" s="16">
        <v>446.10700000000003</v>
      </c>
      <c r="AD4333" s="16">
        <v>50.3</v>
      </c>
      <c r="AE4333" s="16">
        <v>72.357900000000001</v>
      </c>
      <c r="AF4333" s="16">
        <v>8.3902999999999999</v>
      </c>
      <c r="AH4333" s="16">
        <v>0.20979999999999999</v>
      </c>
      <c r="AK4333" s="16">
        <v>1.2744</v>
      </c>
      <c r="AL4333" s="16">
        <v>1.3791</v>
      </c>
      <c r="AM4333" s="16">
        <v>1.1915</v>
      </c>
      <c r="AN4333" s="16">
        <v>0.57369999999999999</v>
      </c>
      <c r="AO4333" s="16">
        <v>1.6056999999999999</v>
      </c>
      <c r="AP4333" s="16">
        <v>1.3277000000000001</v>
      </c>
      <c r="AR4333" s="16">
        <f t="shared" si="165"/>
        <v>1</v>
      </c>
      <c r="AS4333" s="5">
        <f t="shared" si="164"/>
        <v>0</v>
      </c>
    </row>
    <row r="4334" spans="1:45" x14ac:dyDescent="0.25">
      <c r="A4334" s="16" t="s">
        <v>410</v>
      </c>
      <c r="B4334" s="16" t="s">
        <v>173</v>
      </c>
      <c r="C4334" s="16" t="s">
        <v>223</v>
      </c>
      <c r="D4334" s="16">
        <v>1995</v>
      </c>
      <c r="E4334" s="16" t="s">
        <v>4949</v>
      </c>
      <c r="F4334" s="16" t="s">
        <v>594</v>
      </c>
      <c r="G4334" s="10">
        <v>65691</v>
      </c>
      <c r="H4334" s="73">
        <v>11.09272</v>
      </c>
      <c r="I4334" s="16" t="s">
        <v>6700</v>
      </c>
      <c r="J4334" s="71">
        <v>0</v>
      </c>
      <c r="K4334" s="71">
        <v>1</v>
      </c>
      <c r="N4334" s="16">
        <v>0.1595598</v>
      </c>
      <c r="Q4334" s="16">
        <v>1.404007</v>
      </c>
      <c r="R4334" s="16">
        <v>0.20669999999999999</v>
      </c>
      <c r="S4334" s="16">
        <v>3.4599999999999999E-2</v>
      </c>
      <c r="U4334" s="16">
        <v>2.742</v>
      </c>
      <c r="V4334" s="16">
        <v>25.74</v>
      </c>
      <c r="W4334" s="16">
        <v>7.55</v>
      </c>
      <c r="X4334" s="16">
        <v>446.358</v>
      </c>
      <c r="AD4334" s="16">
        <v>50.4</v>
      </c>
      <c r="AE4334" s="16">
        <v>75.564700000000002</v>
      </c>
      <c r="AF4334" s="16">
        <v>10.298500000000001</v>
      </c>
      <c r="AH4334" s="16">
        <v>0.20585000000000001</v>
      </c>
      <c r="AK4334" s="16">
        <v>1.2452000000000001</v>
      </c>
      <c r="AL4334" s="16">
        <v>1.3738999999999999</v>
      </c>
      <c r="AM4334" s="16">
        <v>1.1794</v>
      </c>
      <c r="AN4334" s="16">
        <v>0.59430000000000005</v>
      </c>
      <c r="AO4334" s="16">
        <v>1.5834999999999999</v>
      </c>
      <c r="AP4334" s="16">
        <v>1.3024</v>
      </c>
      <c r="AR4334" s="16">
        <f t="shared" si="165"/>
        <v>1</v>
      </c>
      <c r="AS4334" s="5">
        <f t="shared" si="164"/>
        <v>0</v>
      </c>
    </row>
    <row r="4335" spans="1:45" x14ac:dyDescent="0.25">
      <c r="A4335" s="16" t="s">
        <v>410</v>
      </c>
      <c r="B4335" s="16" t="s">
        <v>173</v>
      </c>
      <c r="C4335" s="16" t="s">
        <v>223</v>
      </c>
      <c r="D4335" s="16">
        <v>1996</v>
      </c>
      <c r="E4335" s="16" t="s">
        <v>4950</v>
      </c>
      <c r="F4335" s="16" t="s">
        <v>594</v>
      </c>
      <c r="G4335" s="10">
        <v>66969.899999999994</v>
      </c>
      <c r="H4335" s="73">
        <v>11.112</v>
      </c>
      <c r="I4335" s="16" t="s">
        <v>6700</v>
      </c>
      <c r="J4335" s="71">
        <v>0</v>
      </c>
      <c r="K4335" s="71">
        <v>1</v>
      </c>
      <c r="N4335" s="16">
        <v>0.1813091</v>
      </c>
      <c r="Q4335" s="16">
        <v>1.347844</v>
      </c>
      <c r="R4335" s="16">
        <v>0.20669999999999999</v>
      </c>
      <c r="S4335" s="16">
        <v>3.7199999999999997E-2</v>
      </c>
      <c r="U4335" s="16">
        <v>2.6934</v>
      </c>
      <c r="V4335" s="16">
        <v>25.65</v>
      </c>
      <c r="W4335" s="16">
        <v>7.8680000000000003</v>
      </c>
      <c r="X4335" s="16">
        <v>447.86799999999999</v>
      </c>
      <c r="AD4335" s="16">
        <v>50.4</v>
      </c>
      <c r="AE4335" s="16">
        <v>78.641199999999998</v>
      </c>
      <c r="AF4335" s="16">
        <v>12.9329</v>
      </c>
      <c r="AH4335" s="16">
        <v>0.21679999999999999</v>
      </c>
      <c r="AK4335" s="16">
        <v>1.1254999999999999</v>
      </c>
      <c r="AL4335" s="16">
        <v>1.3594999999999999</v>
      </c>
      <c r="AM4335" s="16">
        <v>1.1738</v>
      </c>
      <c r="AN4335" s="16">
        <v>0.64449999999999996</v>
      </c>
      <c r="AO4335" s="16">
        <v>1.4829000000000001</v>
      </c>
      <c r="AP4335" s="16">
        <v>1.1860999999999999</v>
      </c>
      <c r="AR4335" s="16">
        <f t="shared" si="165"/>
        <v>1</v>
      </c>
      <c r="AS4335" s="5">
        <f t="shared" si="164"/>
        <v>0</v>
      </c>
    </row>
    <row r="4336" spans="1:45" x14ac:dyDescent="0.25">
      <c r="A4336" s="16" t="s">
        <v>410</v>
      </c>
      <c r="B4336" s="16" t="s">
        <v>173</v>
      </c>
      <c r="C4336" s="16" t="s">
        <v>223</v>
      </c>
      <c r="D4336" s="16">
        <v>1997</v>
      </c>
      <c r="E4336" s="16" t="s">
        <v>4951</v>
      </c>
      <c r="F4336" s="16" t="s">
        <v>594</v>
      </c>
      <c r="G4336" s="10">
        <v>69624.399999999994</v>
      </c>
      <c r="H4336" s="73">
        <v>11.150869999999999</v>
      </c>
      <c r="I4336" s="16" t="s">
        <v>6700</v>
      </c>
      <c r="J4336" s="71">
        <v>0</v>
      </c>
      <c r="K4336" s="71">
        <v>1</v>
      </c>
      <c r="N4336" s="16">
        <v>0.18363750000000001</v>
      </c>
      <c r="Q4336" s="16">
        <v>1.353429</v>
      </c>
      <c r="R4336" s="16">
        <v>5.8900000000000001E-2</v>
      </c>
      <c r="S4336" s="16">
        <v>3.9600000000000003E-2</v>
      </c>
      <c r="U4336" s="16">
        <v>2.6446999999999998</v>
      </c>
      <c r="V4336" s="16">
        <v>26.251999999999999</v>
      </c>
      <c r="W4336" s="16">
        <v>8.1859999999999999</v>
      </c>
      <c r="X4336" s="16">
        <v>444.00200000000001</v>
      </c>
      <c r="AD4336" s="16">
        <v>50.5</v>
      </c>
      <c r="AE4336" s="16">
        <v>83.6447</v>
      </c>
      <c r="AF4336" s="16">
        <v>16.5763</v>
      </c>
      <c r="AH4336" s="16">
        <v>0.2319</v>
      </c>
      <c r="AK4336" s="16">
        <v>1.1144000000000001</v>
      </c>
      <c r="AL4336" s="16">
        <v>1.3697999999999999</v>
      </c>
      <c r="AM4336" s="16">
        <v>1.173</v>
      </c>
      <c r="AN4336" s="16">
        <v>0.64710000000000001</v>
      </c>
      <c r="AO4336" s="16">
        <v>1.4924999999999999</v>
      </c>
      <c r="AP4336" s="16">
        <v>1.2071000000000001</v>
      </c>
      <c r="AR4336" s="16">
        <f t="shared" si="165"/>
        <v>1</v>
      </c>
      <c r="AS4336" s="5">
        <f t="shared" si="164"/>
        <v>0</v>
      </c>
    </row>
    <row r="4337" spans="1:45" x14ac:dyDescent="0.25">
      <c r="A4337" s="16" t="s">
        <v>410</v>
      </c>
      <c r="B4337" s="16" t="s">
        <v>173</v>
      </c>
      <c r="C4337" s="16" t="s">
        <v>223</v>
      </c>
      <c r="D4337" s="16">
        <v>1998</v>
      </c>
      <c r="E4337" s="16" t="s">
        <v>4952</v>
      </c>
      <c r="F4337" s="16" t="s">
        <v>594</v>
      </c>
      <c r="G4337" s="10">
        <v>71810.399999999994</v>
      </c>
      <c r="H4337" s="73">
        <v>11.18178</v>
      </c>
      <c r="I4337" s="16" t="s">
        <v>6700</v>
      </c>
      <c r="J4337" s="71">
        <v>0</v>
      </c>
      <c r="K4337" s="71">
        <v>1</v>
      </c>
      <c r="N4337" s="16">
        <v>0.1721684</v>
      </c>
      <c r="Q4337" s="16">
        <v>1.3590150000000001</v>
      </c>
      <c r="R4337" s="16">
        <v>0.20669999999999999</v>
      </c>
      <c r="S4337" s="16">
        <v>4.2099999999999999E-2</v>
      </c>
      <c r="U4337" s="16">
        <v>2.1522999999999999</v>
      </c>
      <c r="V4337" s="16">
        <v>26.988</v>
      </c>
      <c r="W4337" s="16">
        <v>8.5039999999999996</v>
      </c>
      <c r="X4337" s="16">
        <v>444.83600000000001</v>
      </c>
      <c r="AD4337" s="16">
        <v>50.3</v>
      </c>
      <c r="AE4337" s="16">
        <v>86.277199999999993</v>
      </c>
      <c r="AF4337" s="16">
        <v>20.1876</v>
      </c>
      <c r="AH4337" s="16">
        <v>0.23250000000000001</v>
      </c>
      <c r="AK4337" s="16">
        <v>1.1032999999999999</v>
      </c>
      <c r="AL4337" s="16">
        <v>1.3801000000000001</v>
      </c>
      <c r="AM4337" s="16">
        <v>1.1722999999999999</v>
      </c>
      <c r="AN4337" s="16">
        <v>0.64970000000000006</v>
      </c>
      <c r="AO4337" s="16">
        <v>1.502</v>
      </c>
      <c r="AP4337" s="16">
        <v>1.2281</v>
      </c>
      <c r="AR4337" s="16">
        <f t="shared" si="165"/>
        <v>1</v>
      </c>
      <c r="AS4337" s="5">
        <f t="shared" si="164"/>
        <v>0</v>
      </c>
    </row>
    <row r="4338" spans="1:45" x14ac:dyDescent="0.25">
      <c r="A4338" s="16" t="s">
        <v>410</v>
      </c>
      <c r="B4338" s="16" t="s">
        <v>173</v>
      </c>
      <c r="C4338" s="16" t="s">
        <v>223</v>
      </c>
      <c r="D4338" s="16">
        <v>1999</v>
      </c>
      <c r="E4338" s="16" t="s">
        <v>4953</v>
      </c>
      <c r="F4338" s="16" t="s">
        <v>594</v>
      </c>
      <c r="G4338" s="10">
        <v>73825.2</v>
      </c>
      <c r="H4338" s="73">
        <v>11.20946</v>
      </c>
      <c r="I4338" s="16" t="s">
        <v>6700</v>
      </c>
      <c r="J4338" s="71">
        <v>0</v>
      </c>
      <c r="K4338" s="71">
        <v>1</v>
      </c>
      <c r="N4338" s="16">
        <v>0.26174770000000003</v>
      </c>
      <c r="Q4338" s="16">
        <v>1.3333440000000001</v>
      </c>
      <c r="R4338" s="16">
        <v>0.20669999999999999</v>
      </c>
      <c r="S4338" s="16">
        <v>4.2500000000000003E-2</v>
      </c>
      <c r="U4338" s="16">
        <v>2.5474000000000001</v>
      </c>
      <c r="V4338" s="16">
        <v>27.724</v>
      </c>
      <c r="W4338" s="16">
        <v>8.93</v>
      </c>
      <c r="X4338" s="16">
        <v>445.86</v>
      </c>
      <c r="AD4338" s="16">
        <v>49.9</v>
      </c>
      <c r="AE4338" s="16">
        <v>87.812700000000007</v>
      </c>
      <c r="AF4338" s="16">
        <v>20.461300000000001</v>
      </c>
      <c r="AH4338" s="16">
        <v>0.2281</v>
      </c>
      <c r="AK4338" s="16">
        <v>0.99</v>
      </c>
      <c r="AL4338" s="16">
        <v>1.3825000000000001</v>
      </c>
      <c r="AM4338" s="16">
        <v>1.1578999999999999</v>
      </c>
      <c r="AN4338" s="16">
        <v>0.64559999999999995</v>
      </c>
      <c r="AO4338" s="16">
        <v>1.4895</v>
      </c>
      <c r="AP4338" s="16">
        <v>1.2255</v>
      </c>
      <c r="AR4338" s="16">
        <f t="shared" si="165"/>
        <v>1</v>
      </c>
      <c r="AS4338" s="5">
        <f t="shared" si="164"/>
        <v>0</v>
      </c>
    </row>
    <row r="4339" spans="1:45" x14ac:dyDescent="0.25">
      <c r="A4339" s="16" t="s">
        <v>410</v>
      </c>
      <c r="B4339" s="16" t="s">
        <v>173</v>
      </c>
      <c r="C4339" s="16" t="s">
        <v>223</v>
      </c>
      <c r="D4339" s="16">
        <v>2000</v>
      </c>
      <c r="E4339" s="16" t="s">
        <v>4954</v>
      </c>
      <c r="F4339" s="16" t="s">
        <v>594</v>
      </c>
      <c r="G4339" s="10">
        <v>79988.399999999994</v>
      </c>
      <c r="H4339" s="73">
        <v>11.28964</v>
      </c>
      <c r="I4339" s="16">
        <v>61833</v>
      </c>
      <c r="J4339" s="71">
        <v>0</v>
      </c>
      <c r="K4339" s="71">
        <v>1</v>
      </c>
      <c r="N4339" s="16">
        <v>0.30553770000000002</v>
      </c>
      <c r="Q4339" s="16">
        <v>1.307639</v>
      </c>
      <c r="R4339" s="16">
        <v>0.20669999999999999</v>
      </c>
      <c r="S4339" s="16">
        <v>4.48E-2</v>
      </c>
      <c r="U4339" s="16">
        <v>2.4988000000000001</v>
      </c>
      <c r="V4339" s="16">
        <v>28.46</v>
      </c>
      <c r="W4339" s="16">
        <v>9.3699999999999992</v>
      </c>
      <c r="X4339" s="16">
        <v>446.88900000000001</v>
      </c>
      <c r="AD4339" s="16">
        <v>49.8</v>
      </c>
      <c r="AE4339" s="16">
        <v>89.235600000000005</v>
      </c>
      <c r="AF4339" s="16">
        <v>20.688400000000001</v>
      </c>
      <c r="AH4339" s="16">
        <v>0.2172</v>
      </c>
      <c r="AK4339" s="16">
        <v>0.87680000000000002</v>
      </c>
      <c r="AL4339" s="16">
        <v>1.3849</v>
      </c>
      <c r="AM4339" s="16">
        <v>1.1434</v>
      </c>
      <c r="AN4339" s="16">
        <v>0.64139999999999997</v>
      </c>
      <c r="AO4339" s="16">
        <v>1.4770000000000001</v>
      </c>
      <c r="AP4339" s="16">
        <v>1.2228000000000001</v>
      </c>
      <c r="AR4339" s="16">
        <f t="shared" si="165"/>
        <v>1</v>
      </c>
      <c r="AS4339" s="5">
        <f t="shared" si="164"/>
        <v>0</v>
      </c>
    </row>
    <row r="4340" spans="1:45" x14ac:dyDescent="0.25">
      <c r="A4340" s="16" t="s">
        <v>410</v>
      </c>
      <c r="B4340" s="16" t="s">
        <v>173</v>
      </c>
      <c r="C4340" s="16" t="s">
        <v>223</v>
      </c>
      <c r="D4340" s="16">
        <v>2001</v>
      </c>
      <c r="E4340" s="16" t="s">
        <v>4955</v>
      </c>
      <c r="F4340" s="16" t="s">
        <v>594</v>
      </c>
      <c r="G4340" s="10">
        <v>84844.7</v>
      </c>
      <c r="H4340" s="73">
        <v>11.34858</v>
      </c>
      <c r="I4340" s="16">
        <v>62504</v>
      </c>
      <c r="J4340" s="71">
        <v>0</v>
      </c>
      <c r="K4340" s="71">
        <v>1</v>
      </c>
      <c r="N4340" s="16">
        <v>0.32430340000000002</v>
      </c>
      <c r="Q4340" s="16">
        <v>1.3112839999999999</v>
      </c>
      <c r="R4340" s="16">
        <v>0.20669999999999999</v>
      </c>
      <c r="S4340" s="16">
        <v>4.7699999999999999E-2</v>
      </c>
      <c r="U4340" s="16">
        <v>2.4500999999999999</v>
      </c>
      <c r="V4340" s="16">
        <v>28.584</v>
      </c>
      <c r="W4340" s="16">
        <v>9.56</v>
      </c>
      <c r="X4340" s="16">
        <v>448.42</v>
      </c>
      <c r="AD4340" s="16">
        <v>49.3</v>
      </c>
      <c r="AE4340" s="16">
        <v>88.964799999999997</v>
      </c>
      <c r="AF4340" s="16">
        <v>21.124600000000001</v>
      </c>
      <c r="AH4340" s="16">
        <v>0.23419999999999999</v>
      </c>
      <c r="AK4340" s="16">
        <v>0.96499999999999997</v>
      </c>
      <c r="AL4340" s="16">
        <v>1.3421000000000001</v>
      </c>
      <c r="AM4340" s="16">
        <v>1.123</v>
      </c>
      <c r="AN4340" s="16">
        <v>0.6784</v>
      </c>
      <c r="AO4340" s="16">
        <v>1.4466000000000001</v>
      </c>
      <c r="AP4340" s="16">
        <v>1.2156</v>
      </c>
      <c r="AR4340" s="16">
        <f t="shared" si="165"/>
        <v>1</v>
      </c>
      <c r="AS4340" s="5">
        <f t="shared" si="164"/>
        <v>0</v>
      </c>
    </row>
    <row r="4341" spans="1:45" x14ac:dyDescent="0.25">
      <c r="A4341" s="16" t="s">
        <v>410</v>
      </c>
      <c r="B4341" s="16" t="s">
        <v>173</v>
      </c>
      <c r="C4341" s="16" t="s">
        <v>223</v>
      </c>
      <c r="D4341" s="16">
        <v>2002</v>
      </c>
      <c r="E4341" s="16" t="s">
        <v>4956</v>
      </c>
      <c r="F4341" s="16" t="s">
        <v>594</v>
      </c>
      <c r="G4341" s="10">
        <v>83048.800000000003</v>
      </c>
      <c r="H4341" s="73">
        <v>11.32718</v>
      </c>
      <c r="I4341" s="16">
        <v>62912</v>
      </c>
      <c r="J4341" s="71">
        <v>0</v>
      </c>
      <c r="K4341" s="71">
        <v>1</v>
      </c>
      <c r="N4341" s="16">
        <v>0.34757290000000002</v>
      </c>
      <c r="Q4341" s="16">
        <v>1.314927</v>
      </c>
      <c r="R4341" s="16">
        <v>0.20669999999999999</v>
      </c>
      <c r="S4341" s="16">
        <v>4.5999999999999999E-2</v>
      </c>
      <c r="U4341" s="16">
        <v>2.4015</v>
      </c>
      <c r="V4341" s="16">
        <v>28.353999999999999</v>
      </c>
      <c r="W4341" s="16">
        <v>9.98</v>
      </c>
      <c r="X4341" s="16">
        <v>449.67599999999999</v>
      </c>
      <c r="AD4341" s="16">
        <v>49.4</v>
      </c>
      <c r="AE4341" s="16">
        <v>88.337800000000001</v>
      </c>
      <c r="AF4341" s="16">
        <v>47.323799999999999</v>
      </c>
      <c r="AH4341" s="16">
        <v>0.23089999999999999</v>
      </c>
      <c r="AK4341" s="16">
        <v>1.0531999999999999</v>
      </c>
      <c r="AL4341" s="16">
        <v>1.2992999999999999</v>
      </c>
      <c r="AM4341" s="16">
        <v>1.1026</v>
      </c>
      <c r="AN4341" s="16">
        <v>0.71550000000000002</v>
      </c>
      <c r="AO4341" s="16">
        <v>1.4160999999999999</v>
      </c>
      <c r="AP4341" s="16">
        <v>1.2083999999999999</v>
      </c>
      <c r="AR4341" s="16">
        <f t="shared" si="165"/>
        <v>1</v>
      </c>
      <c r="AS4341" s="5">
        <f t="shared" si="164"/>
        <v>0</v>
      </c>
    </row>
    <row r="4342" spans="1:45" x14ac:dyDescent="0.25">
      <c r="A4342" s="16" t="s">
        <v>410</v>
      </c>
      <c r="B4342" s="16" t="s">
        <v>173</v>
      </c>
      <c r="C4342" s="16" t="s">
        <v>223</v>
      </c>
      <c r="D4342" s="16">
        <v>2003</v>
      </c>
      <c r="E4342" s="16" t="s">
        <v>4957</v>
      </c>
      <c r="F4342" s="16" t="s">
        <v>594</v>
      </c>
      <c r="G4342" s="10">
        <v>85321.2</v>
      </c>
      <c r="H4342" s="73">
        <v>11.354179999999999</v>
      </c>
      <c r="I4342" s="16">
        <v>63325</v>
      </c>
      <c r="J4342" s="71">
        <v>0</v>
      </c>
      <c r="K4342" s="71">
        <v>1</v>
      </c>
      <c r="N4342" s="16">
        <v>0.31030099999999999</v>
      </c>
      <c r="Q4342" s="16">
        <v>1.3251869999999999</v>
      </c>
      <c r="R4342" s="16">
        <v>0.20669999999999999</v>
      </c>
      <c r="S4342" s="16">
        <v>4.7199999999999999E-2</v>
      </c>
      <c r="U4342" s="16">
        <v>1.6662999999999999</v>
      </c>
      <c r="V4342" s="16">
        <v>28.681999999999999</v>
      </c>
      <c r="W4342" s="16">
        <v>10.288</v>
      </c>
      <c r="X4342" s="16">
        <v>451.93799999999999</v>
      </c>
      <c r="AD4342" s="16">
        <v>48.9</v>
      </c>
      <c r="AE4342" s="16">
        <v>84.824299999999994</v>
      </c>
      <c r="AF4342" s="16">
        <v>62.832799999999999</v>
      </c>
      <c r="AH4342" s="16">
        <v>0.2394</v>
      </c>
      <c r="AK4342" s="16">
        <v>1.0964</v>
      </c>
      <c r="AL4342" s="16">
        <v>1.3165</v>
      </c>
      <c r="AM4342" s="16">
        <v>1.0407999999999999</v>
      </c>
      <c r="AN4342" s="16">
        <v>0.82169999999999999</v>
      </c>
      <c r="AO4342" s="16">
        <v>1.3889</v>
      </c>
      <c r="AP4342" s="16">
        <v>1.2039</v>
      </c>
      <c r="AR4342" s="16">
        <f t="shared" si="165"/>
        <v>1</v>
      </c>
      <c r="AS4342" s="5">
        <f t="shared" si="164"/>
        <v>0</v>
      </c>
    </row>
    <row r="4343" spans="1:45" x14ac:dyDescent="0.25">
      <c r="A4343" s="16" t="s">
        <v>410</v>
      </c>
      <c r="B4343" s="16" t="s">
        <v>173</v>
      </c>
      <c r="C4343" s="16" t="s">
        <v>223</v>
      </c>
      <c r="D4343" s="16">
        <v>2004</v>
      </c>
      <c r="E4343" s="16" t="s">
        <v>4958</v>
      </c>
      <c r="F4343" s="16" t="s">
        <v>594</v>
      </c>
      <c r="G4343" s="10">
        <v>86733.4</v>
      </c>
      <c r="H4343" s="73">
        <v>11.37059</v>
      </c>
      <c r="I4343" s="16">
        <v>63740</v>
      </c>
      <c r="J4343" s="71">
        <v>0</v>
      </c>
      <c r="K4343" s="71">
        <v>1</v>
      </c>
      <c r="N4343" s="16">
        <v>0.33068170000000002</v>
      </c>
      <c r="Q4343" s="16">
        <v>1.3194600000000001</v>
      </c>
      <c r="R4343" s="16">
        <v>0.20669999999999999</v>
      </c>
      <c r="S4343" s="16">
        <v>4.0399999999999998E-2</v>
      </c>
      <c r="U4343" s="16">
        <v>1.7759</v>
      </c>
      <c r="V4343" s="16">
        <v>28.52</v>
      </c>
      <c r="W4343" s="16">
        <v>10.593999999999999</v>
      </c>
      <c r="X4343" s="16">
        <v>450.98</v>
      </c>
      <c r="AD4343" s="16">
        <v>48.7</v>
      </c>
      <c r="AE4343" s="16">
        <v>84.257800000000003</v>
      </c>
      <c r="AF4343" s="16">
        <v>76.6691</v>
      </c>
      <c r="AH4343" s="16">
        <v>0.2339</v>
      </c>
      <c r="AK4343" s="16">
        <v>1.0843</v>
      </c>
      <c r="AL4343" s="16">
        <v>1.2846</v>
      </c>
      <c r="AM4343" s="16">
        <v>1.0641</v>
      </c>
      <c r="AN4343" s="16">
        <v>0.90900000000000003</v>
      </c>
      <c r="AO4343" s="16">
        <v>1.3994</v>
      </c>
      <c r="AP4343" s="16">
        <v>1.1056999999999999</v>
      </c>
      <c r="AR4343" s="16">
        <f t="shared" si="165"/>
        <v>1</v>
      </c>
      <c r="AS4343" s="5">
        <f t="shared" si="164"/>
        <v>0</v>
      </c>
    </row>
    <row r="4344" spans="1:45" x14ac:dyDescent="0.25">
      <c r="A4344" s="16" t="s">
        <v>410</v>
      </c>
      <c r="B4344" s="16" t="s">
        <v>173</v>
      </c>
      <c r="C4344" s="16" t="s">
        <v>223</v>
      </c>
      <c r="D4344" s="16">
        <v>2005</v>
      </c>
      <c r="E4344" s="16" t="s">
        <v>4959</v>
      </c>
      <c r="F4344" s="16" t="s">
        <v>594</v>
      </c>
      <c r="G4344" s="10">
        <v>87616.4</v>
      </c>
      <c r="H4344" s="73">
        <v>11.38072</v>
      </c>
      <c r="I4344" s="16">
        <v>64154</v>
      </c>
      <c r="J4344" s="71">
        <v>0</v>
      </c>
      <c r="K4344" s="71">
        <v>1</v>
      </c>
      <c r="N4344" s="16">
        <v>0.3917601</v>
      </c>
      <c r="Q4344" s="16">
        <v>1.2495940000000001</v>
      </c>
      <c r="R4344" s="16">
        <v>0.20669999999999999</v>
      </c>
      <c r="S4344" s="16">
        <v>3.7699999999999997E-2</v>
      </c>
      <c r="U4344" s="16">
        <v>1.9887999999999999</v>
      </c>
      <c r="V4344" s="16">
        <v>29.05</v>
      </c>
      <c r="W4344" s="16">
        <v>10.9</v>
      </c>
      <c r="X4344" s="16">
        <v>452.36799999999999</v>
      </c>
      <c r="AD4344" s="16">
        <v>48.6</v>
      </c>
      <c r="AE4344" s="16">
        <v>81.8108</v>
      </c>
      <c r="AF4344" s="16">
        <v>82.198999999999998</v>
      </c>
      <c r="AH4344" s="16">
        <v>0.25380000000000003</v>
      </c>
      <c r="AK4344" s="16">
        <v>1.1214999999999999</v>
      </c>
      <c r="AL4344" s="16">
        <v>1.2722</v>
      </c>
      <c r="AM4344" s="16">
        <v>0.98780000000000001</v>
      </c>
      <c r="AN4344" s="16">
        <v>0.84179999999999999</v>
      </c>
      <c r="AO4344" s="16">
        <v>1.3465</v>
      </c>
      <c r="AP4344" s="16">
        <v>0.88160000000000005</v>
      </c>
      <c r="AR4344" s="16">
        <f t="shared" si="165"/>
        <v>1</v>
      </c>
      <c r="AS4344" s="5">
        <f t="shared" si="164"/>
        <v>0</v>
      </c>
    </row>
    <row r="4345" spans="1:45" x14ac:dyDescent="0.25">
      <c r="A4345" s="16" t="s">
        <v>410</v>
      </c>
      <c r="B4345" s="16" t="s">
        <v>173</v>
      </c>
      <c r="C4345" s="16" t="s">
        <v>223</v>
      </c>
      <c r="D4345" s="16">
        <v>2006</v>
      </c>
      <c r="E4345" s="16" t="s">
        <v>4960</v>
      </c>
      <c r="F4345" s="16" t="s">
        <v>594</v>
      </c>
      <c r="G4345" s="10">
        <v>91944.9</v>
      </c>
      <c r="H4345" s="73">
        <v>11.428940000000001</v>
      </c>
      <c r="I4345" s="16">
        <v>64523</v>
      </c>
      <c r="J4345" s="71">
        <v>0</v>
      </c>
      <c r="K4345" s="71">
        <v>1</v>
      </c>
      <c r="N4345" s="16">
        <v>0.45333709999999999</v>
      </c>
      <c r="Q4345" s="16">
        <v>1.229177</v>
      </c>
      <c r="R4345" s="16">
        <v>0.20669999999999999</v>
      </c>
      <c r="S4345" s="16">
        <v>3.3700000000000001E-2</v>
      </c>
      <c r="U4345" s="16">
        <v>2.2069000000000001</v>
      </c>
      <c r="V4345" s="16">
        <v>29.707999999999998</v>
      </c>
      <c r="W4345" s="16">
        <v>11.608000000000001</v>
      </c>
      <c r="X4345" s="16">
        <v>449.51900000000001</v>
      </c>
      <c r="AD4345" s="16">
        <v>48.5</v>
      </c>
      <c r="AE4345" s="16">
        <v>89.612499999999997</v>
      </c>
      <c r="AF4345" s="16">
        <v>93.414400000000001</v>
      </c>
      <c r="AH4345" s="16">
        <v>0.25119999999999998</v>
      </c>
      <c r="AK4345" s="16">
        <v>1.0436000000000001</v>
      </c>
      <c r="AL4345" s="16">
        <v>1.2769999999999999</v>
      </c>
      <c r="AM4345" s="16">
        <v>0.99219999999999997</v>
      </c>
      <c r="AN4345" s="16">
        <v>0.81459999999999999</v>
      </c>
      <c r="AO4345" s="16">
        <v>1.3412999999999999</v>
      </c>
      <c r="AP4345" s="16">
        <v>0.8649</v>
      </c>
      <c r="AR4345" s="16">
        <f t="shared" si="165"/>
        <v>1</v>
      </c>
      <c r="AS4345" s="5">
        <f t="shared" si="164"/>
        <v>0</v>
      </c>
    </row>
    <row r="4346" spans="1:45" x14ac:dyDescent="0.25">
      <c r="A4346" s="16" t="s">
        <v>410</v>
      </c>
      <c r="B4346" s="16" t="s">
        <v>173</v>
      </c>
      <c r="C4346" s="16" t="s">
        <v>223</v>
      </c>
      <c r="D4346" s="16">
        <v>2007</v>
      </c>
      <c r="E4346" s="16" t="s">
        <v>4961</v>
      </c>
      <c r="F4346" s="16" t="s">
        <v>594</v>
      </c>
      <c r="G4346" s="10">
        <v>94029.6</v>
      </c>
      <c r="H4346" s="73">
        <v>11.451370000000001</v>
      </c>
      <c r="I4346" s="16">
        <v>64888</v>
      </c>
      <c r="J4346" s="71">
        <v>0</v>
      </c>
      <c r="K4346" s="71">
        <v>1</v>
      </c>
      <c r="N4346" s="16">
        <v>0.4926084</v>
      </c>
      <c r="Q4346" s="16">
        <v>1.22922</v>
      </c>
      <c r="R4346" s="16">
        <v>0.20530000000000001</v>
      </c>
      <c r="S4346" s="16">
        <v>3.3300000000000003E-2</v>
      </c>
      <c r="U4346" s="16">
        <v>2.1583000000000001</v>
      </c>
      <c r="V4346" s="16">
        <v>30.315999999999999</v>
      </c>
      <c r="W4346" s="16">
        <v>11.628</v>
      </c>
      <c r="X4346" s="16">
        <v>454.23899999999998</v>
      </c>
      <c r="AD4346" s="16">
        <v>48.7</v>
      </c>
      <c r="AE4346" s="16">
        <v>89.285700000000006</v>
      </c>
      <c r="AF4346" s="16">
        <v>106.95699999999999</v>
      </c>
      <c r="AH4346" s="16">
        <v>0.24890000000000001</v>
      </c>
      <c r="AK4346" s="16">
        <v>1.0069999999999999</v>
      </c>
      <c r="AL4346" s="16">
        <v>1.3008</v>
      </c>
      <c r="AM4346" s="16">
        <v>0.97919999999999996</v>
      </c>
      <c r="AN4346" s="16">
        <v>0.79849999999999999</v>
      </c>
      <c r="AO4346" s="16">
        <v>1.3622000000000001</v>
      </c>
      <c r="AP4346" s="16">
        <v>0.88449999999999995</v>
      </c>
      <c r="AR4346" s="16">
        <f t="shared" si="165"/>
        <v>1</v>
      </c>
      <c r="AS4346" s="5">
        <f t="shared" si="164"/>
        <v>0</v>
      </c>
    </row>
    <row r="4347" spans="1:45" x14ac:dyDescent="0.25">
      <c r="A4347" s="16" t="s">
        <v>410</v>
      </c>
      <c r="B4347" s="16" t="s">
        <v>173</v>
      </c>
      <c r="C4347" s="16" t="s">
        <v>223</v>
      </c>
      <c r="D4347" s="16">
        <v>2008</v>
      </c>
      <c r="E4347" s="16" t="s">
        <v>4962</v>
      </c>
      <c r="F4347" s="16" t="s">
        <v>594</v>
      </c>
      <c r="G4347" s="10">
        <v>94903.2</v>
      </c>
      <c r="H4347" s="73">
        <v>11.460610000000001</v>
      </c>
      <c r="I4347" s="16">
        <v>65273</v>
      </c>
      <c r="J4347" s="71">
        <v>0</v>
      </c>
      <c r="K4347" s="71">
        <v>1</v>
      </c>
      <c r="N4347" s="16">
        <v>0.56672290000000003</v>
      </c>
      <c r="Q4347" s="16">
        <v>1.245484</v>
      </c>
      <c r="R4347" s="16">
        <v>0.20949999999999999</v>
      </c>
      <c r="S4347" s="16">
        <v>3.4099999999999998E-2</v>
      </c>
      <c r="U4347" s="16">
        <v>2.1095999999999999</v>
      </c>
      <c r="V4347" s="16">
        <v>31.54</v>
      </c>
      <c r="W4347" s="16">
        <v>12.343999999999999</v>
      </c>
      <c r="X4347" s="16">
        <v>455.77</v>
      </c>
      <c r="AD4347" s="16">
        <v>50.93</v>
      </c>
      <c r="AE4347" s="16">
        <v>89.071700000000007</v>
      </c>
      <c r="AF4347" s="16">
        <v>122.164</v>
      </c>
      <c r="AH4347" s="16">
        <v>0.2477</v>
      </c>
      <c r="AK4347" s="16">
        <v>1.0042</v>
      </c>
      <c r="AL4347" s="16">
        <v>1.3206</v>
      </c>
      <c r="AM4347" s="16">
        <v>1.0084</v>
      </c>
      <c r="AN4347" s="16">
        <v>0.82379999999999998</v>
      </c>
      <c r="AO4347" s="16">
        <v>1.3814</v>
      </c>
      <c r="AP4347" s="16">
        <v>0.88849999999999996</v>
      </c>
      <c r="AR4347" s="16">
        <f t="shared" si="165"/>
        <v>1</v>
      </c>
      <c r="AS4347" s="5">
        <f t="shared" si="164"/>
        <v>0</v>
      </c>
    </row>
    <row r="4348" spans="1:45" x14ac:dyDescent="0.25">
      <c r="A4348" s="16" t="s">
        <v>410</v>
      </c>
      <c r="B4348" s="16" t="s">
        <v>173</v>
      </c>
      <c r="C4348" s="16" t="s">
        <v>223</v>
      </c>
      <c r="D4348" s="16">
        <v>2009</v>
      </c>
      <c r="E4348" s="16" t="s">
        <v>4963</v>
      </c>
      <c r="F4348" s="16" t="s">
        <v>594</v>
      </c>
      <c r="G4348" s="10">
        <v>89391.2</v>
      </c>
      <c r="H4348" s="73">
        <v>11.400779999999999</v>
      </c>
      <c r="I4348" s="16">
        <v>65636</v>
      </c>
      <c r="J4348" s="71">
        <v>0</v>
      </c>
      <c r="K4348" s="71">
        <v>1</v>
      </c>
      <c r="N4348" s="16">
        <v>0.663914</v>
      </c>
      <c r="Q4348" s="16">
        <v>1.2334369999999999</v>
      </c>
      <c r="R4348" s="16">
        <v>0.22220000000000001</v>
      </c>
      <c r="S4348" s="16">
        <v>2.69E-2</v>
      </c>
      <c r="U4348" s="16">
        <v>2.6152000000000002</v>
      </c>
      <c r="V4348" s="16">
        <v>32.94</v>
      </c>
      <c r="W4348" s="16">
        <v>12.712</v>
      </c>
      <c r="X4348" s="16">
        <v>454.476</v>
      </c>
      <c r="AD4348" s="16">
        <v>53.7</v>
      </c>
      <c r="AE4348" s="16">
        <v>89.026700000000005</v>
      </c>
      <c r="AF4348" s="16">
        <v>131.149</v>
      </c>
      <c r="AH4348" s="16">
        <v>0.2447</v>
      </c>
      <c r="AK4348" s="16">
        <v>0.99560000000000004</v>
      </c>
      <c r="AL4348" s="16">
        <v>1.3451</v>
      </c>
      <c r="AM4348" s="16">
        <v>1.0039</v>
      </c>
      <c r="AN4348" s="16">
        <v>0.71860000000000002</v>
      </c>
      <c r="AO4348" s="16">
        <v>1.3819999999999999</v>
      </c>
      <c r="AP4348" s="16">
        <v>0.90149999999999997</v>
      </c>
      <c r="AR4348" s="16">
        <f t="shared" si="165"/>
        <v>1</v>
      </c>
      <c r="AS4348" s="5">
        <f t="shared" si="164"/>
        <v>0</v>
      </c>
    </row>
    <row r="4349" spans="1:45" x14ac:dyDescent="0.25">
      <c r="A4349" s="16" t="s">
        <v>410</v>
      </c>
      <c r="B4349" s="16" t="s">
        <v>173</v>
      </c>
      <c r="C4349" s="16" t="s">
        <v>223</v>
      </c>
      <c r="D4349" s="16">
        <v>2010</v>
      </c>
      <c r="E4349" s="16" t="s">
        <v>4964</v>
      </c>
      <c r="F4349" s="16" t="s">
        <v>594</v>
      </c>
      <c r="G4349" s="10">
        <v>88207.3</v>
      </c>
      <c r="H4349" s="73">
        <v>11.387449999999999</v>
      </c>
      <c r="I4349" s="16">
        <v>65124</v>
      </c>
      <c r="J4349" s="71">
        <v>0</v>
      </c>
      <c r="K4349" s="71">
        <v>1</v>
      </c>
      <c r="N4349" s="16">
        <v>0.71635519999999997</v>
      </c>
      <c r="Q4349" s="16">
        <v>1.3132839999999999</v>
      </c>
      <c r="R4349" s="16">
        <v>0.2228</v>
      </c>
      <c r="S4349" s="16">
        <v>2.5499999999999998E-2</v>
      </c>
      <c r="U4349" s="16">
        <v>2.6442000000000001</v>
      </c>
      <c r="V4349" s="16">
        <v>34.340000000000003</v>
      </c>
      <c r="W4349" s="16">
        <v>12.58</v>
      </c>
      <c r="X4349" s="16">
        <v>458.74900000000002</v>
      </c>
      <c r="AD4349" s="16">
        <v>52.4</v>
      </c>
      <c r="AE4349" s="16">
        <v>88.990200000000002</v>
      </c>
      <c r="AF4349" s="16">
        <v>135.79499999999999</v>
      </c>
      <c r="AH4349" s="16">
        <v>0.2424</v>
      </c>
      <c r="AK4349" s="16">
        <v>1.0239</v>
      </c>
      <c r="AL4349" s="16">
        <v>1.333</v>
      </c>
      <c r="AM4349" s="16">
        <v>0.99919999999999998</v>
      </c>
      <c r="AN4349" s="16">
        <v>0.93559999999999999</v>
      </c>
      <c r="AO4349" s="16">
        <v>1.3676999999999999</v>
      </c>
      <c r="AP4349" s="16">
        <v>1.1585000000000001</v>
      </c>
      <c r="AR4349" s="16">
        <f t="shared" si="165"/>
        <v>1</v>
      </c>
      <c r="AS4349" s="5">
        <f t="shared" si="164"/>
        <v>0</v>
      </c>
    </row>
    <row r="4350" spans="1:45" x14ac:dyDescent="0.25">
      <c r="A4350" s="16" t="s">
        <v>410</v>
      </c>
      <c r="B4350" s="16" t="s">
        <v>173</v>
      </c>
      <c r="C4350" s="16" t="s">
        <v>223</v>
      </c>
      <c r="D4350" s="16">
        <v>2011</v>
      </c>
      <c r="E4350" s="16" t="s">
        <v>4965</v>
      </c>
      <c r="F4350" s="16" t="s">
        <v>594</v>
      </c>
      <c r="G4350" s="10">
        <v>86001.2</v>
      </c>
      <c r="H4350" s="73">
        <v>11.362120000000001</v>
      </c>
      <c r="I4350" s="16">
        <v>64564</v>
      </c>
      <c r="J4350" s="71">
        <v>0</v>
      </c>
      <c r="K4350" s="71">
        <v>1</v>
      </c>
      <c r="N4350" s="16">
        <v>0.66977229999999999</v>
      </c>
      <c r="Q4350" s="16">
        <v>1.3115250000000001</v>
      </c>
      <c r="R4350" s="16">
        <v>0.26119999999999999</v>
      </c>
      <c r="S4350" s="16">
        <v>2.7349999999999999E-2</v>
      </c>
      <c r="U4350" s="16">
        <v>1.9637</v>
      </c>
      <c r="V4350" s="16">
        <v>34.752000000000002</v>
      </c>
      <c r="W4350" s="16">
        <v>12.728</v>
      </c>
      <c r="X4350" s="16">
        <v>459.87799999999999</v>
      </c>
      <c r="AD4350" s="16">
        <v>50.3</v>
      </c>
      <c r="AE4350" s="16">
        <v>88.800299999999993</v>
      </c>
      <c r="AF4350" s="16">
        <v>98.478200000000001</v>
      </c>
      <c r="AH4350" s="16">
        <v>0.23910000000000001</v>
      </c>
      <c r="AK4350" s="16">
        <v>1.0475000000000001</v>
      </c>
      <c r="AL4350" s="16">
        <v>1.3072999999999999</v>
      </c>
      <c r="AM4350" s="16">
        <v>0.9879</v>
      </c>
      <c r="AN4350" s="16">
        <v>0.98809999999999998</v>
      </c>
      <c r="AO4350" s="16">
        <v>1.3520000000000001</v>
      </c>
      <c r="AP4350" s="16">
        <v>1.1316999999999999</v>
      </c>
      <c r="AR4350" s="16">
        <f t="shared" si="165"/>
        <v>1</v>
      </c>
      <c r="AS4350" s="5">
        <f t="shared" si="164"/>
        <v>0</v>
      </c>
    </row>
    <row r="4351" spans="1:45" x14ac:dyDescent="0.25">
      <c r="A4351" s="16" t="s">
        <v>410</v>
      </c>
      <c r="B4351" s="16" t="s">
        <v>173</v>
      </c>
      <c r="C4351" s="16" t="s">
        <v>223</v>
      </c>
      <c r="D4351" s="16">
        <v>2012</v>
      </c>
      <c r="E4351" s="16" t="s">
        <v>4966</v>
      </c>
      <c r="F4351" s="16" t="s">
        <v>594</v>
      </c>
      <c r="G4351" s="10">
        <v>81547.899999999994</v>
      </c>
      <c r="H4351" s="73">
        <v>11.308949999999999</v>
      </c>
      <c r="I4351" s="16">
        <v>64798</v>
      </c>
      <c r="J4351" s="71">
        <v>0</v>
      </c>
      <c r="K4351" s="71">
        <v>1</v>
      </c>
      <c r="N4351" s="16">
        <v>0.68331640000000005</v>
      </c>
      <c r="Q4351" s="16">
        <v>1.317517</v>
      </c>
      <c r="R4351" s="16">
        <v>0.23119999999999999</v>
      </c>
      <c r="S4351" s="16">
        <v>2.8500000000000001E-2</v>
      </c>
      <c r="U4351" s="16">
        <v>1.915</v>
      </c>
      <c r="V4351" s="16">
        <v>35.283999999999999</v>
      </c>
      <c r="W4351" s="16">
        <v>12.996</v>
      </c>
      <c r="X4351" s="16">
        <v>458.47899999999998</v>
      </c>
      <c r="AD4351" s="16">
        <v>55.4</v>
      </c>
      <c r="AE4351" s="16">
        <v>105.80200000000001</v>
      </c>
      <c r="AF4351" s="16">
        <v>139.536</v>
      </c>
      <c r="AH4351" s="16">
        <v>0.24149999999999999</v>
      </c>
      <c r="AK4351" s="16">
        <v>1.0688</v>
      </c>
      <c r="AL4351" s="16">
        <v>1.3032999999999999</v>
      </c>
      <c r="AM4351" s="16">
        <v>1.008</v>
      </c>
      <c r="AN4351" s="16">
        <v>1.0024</v>
      </c>
      <c r="AO4351" s="16">
        <v>1.3196000000000001</v>
      </c>
      <c r="AP4351" s="16">
        <v>1.1476999999999999</v>
      </c>
      <c r="AR4351" s="16">
        <f t="shared" si="165"/>
        <v>1</v>
      </c>
      <c r="AS4351" s="5">
        <f t="shared" si="164"/>
        <v>0</v>
      </c>
    </row>
    <row r="4352" spans="1:45" x14ac:dyDescent="0.25">
      <c r="A4352" s="16" t="s">
        <v>410</v>
      </c>
      <c r="B4352" s="16" t="s">
        <v>173</v>
      </c>
      <c r="C4352" s="16" t="s">
        <v>223</v>
      </c>
      <c r="D4352" s="16">
        <v>2013</v>
      </c>
      <c r="E4352" s="16" t="s">
        <v>4967</v>
      </c>
      <c r="F4352" s="16" t="s">
        <v>594</v>
      </c>
      <c r="G4352" s="10">
        <v>79251.8</v>
      </c>
      <c r="H4352" s="73">
        <v>11.280390000000001</v>
      </c>
      <c r="I4352" s="16">
        <v>65001</v>
      </c>
      <c r="J4352" s="71">
        <v>0</v>
      </c>
      <c r="K4352" s="71">
        <v>1</v>
      </c>
      <c r="N4352" s="16">
        <v>0.7041347</v>
      </c>
      <c r="Q4352" s="16">
        <v>1.314271</v>
      </c>
      <c r="R4352" s="16">
        <v>0.2261</v>
      </c>
      <c r="S4352" s="16">
        <v>2.8400000000000002E-2</v>
      </c>
      <c r="U4352" s="16">
        <v>1.8664000000000001</v>
      </c>
      <c r="V4352" s="16">
        <v>36.856000000000002</v>
      </c>
      <c r="W4352" s="16">
        <v>12.484</v>
      </c>
      <c r="X4352" s="16">
        <v>462.084</v>
      </c>
      <c r="AD4352" s="16">
        <v>51.49</v>
      </c>
      <c r="AE4352" s="16">
        <v>110.191</v>
      </c>
      <c r="AF4352" s="16">
        <v>144.32</v>
      </c>
      <c r="AH4352" s="16">
        <v>0.2399</v>
      </c>
      <c r="AK4352" s="16">
        <v>1.0529999999999999</v>
      </c>
      <c r="AL4352" s="16">
        <v>1.2958000000000001</v>
      </c>
      <c r="AM4352" s="16">
        <v>1.0157</v>
      </c>
      <c r="AN4352" s="16">
        <v>0.99129999999999996</v>
      </c>
      <c r="AO4352" s="16">
        <v>1.32</v>
      </c>
      <c r="AP4352" s="16">
        <v>1.1537999999999999</v>
      </c>
      <c r="AR4352" s="16">
        <f t="shared" si="165"/>
        <v>1</v>
      </c>
      <c r="AS4352" s="5">
        <f t="shared" si="164"/>
        <v>0</v>
      </c>
    </row>
    <row r="4353" spans="1:45" x14ac:dyDescent="0.25">
      <c r="A4353" s="16" t="s">
        <v>410</v>
      </c>
      <c r="B4353" s="16" t="s">
        <v>173</v>
      </c>
      <c r="C4353" s="16" t="s">
        <v>223</v>
      </c>
      <c r="D4353" s="16">
        <v>2014</v>
      </c>
      <c r="E4353" s="16" t="s">
        <v>4968</v>
      </c>
      <c r="F4353" s="16" t="s">
        <v>594</v>
      </c>
      <c r="G4353" s="10"/>
      <c r="H4353" s="73"/>
      <c r="I4353" s="16">
        <v>65139</v>
      </c>
      <c r="J4353" s="71">
        <v>0</v>
      </c>
      <c r="K4353" s="71">
        <v>1</v>
      </c>
      <c r="N4353" s="16">
        <v>0.67099330000000001</v>
      </c>
      <c r="Q4353" s="16">
        <v>0.80505510000000002</v>
      </c>
      <c r="R4353" s="16">
        <v>0.22320000000000001</v>
      </c>
      <c r="S4353" s="16">
        <v>2.7799999999999998E-2</v>
      </c>
      <c r="U4353" s="16">
        <v>1.7828999999999999</v>
      </c>
      <c r="V4353" s="16">
        <v>38.427999999999997</v>
      </c>
      <c r="W4353" s="16">
        <v>11.722</v>
      </c>
      <c r="X4353" s="16">
        <v>460.16699999999997</v>
      </c>
      <c r="AD4353" s="16">
        <v>51.6</v>
      </c>
      <c r="AE4353" s="16">
        <v>44.658700000000003</v>
      </c>
      <c r="AF4353" s="16">
        <v>90.880099999999999</v>
      </c>
      <c r="AH4353" s="16">
        <v>0.2384</v>
      </c>
      <c r="AK4353" s="16">
        <v>0</v>
      </c>
      <c r="AL4353" s="16">
        <v>1.2517</v>
      </c>
      <c r="AM4353" s="16">
        <v>0.92149999999999999</v>
      </c>
      <c r="AN4353" s="16">
        <v>0.93910000000000005</v>
      </c>
      <c r="AO4353" s="16">
        <v>0.85460000000000003</v>
      </c>
      <c r="AP4353" s="16">
        <v>1.9599999999999999E-2</v>
      </c>
      <c r="AR4353" s="16">
        <f t="shared" si="165"/>
        <v>1</v>
      </c>
      <c r="AS4353" s="5">
        <f t="shared" si="164"/>
        <v>0</v>
      </c>
    </row>
    <row r="4354" spans="1:45" x14ac:dyDescent="0.25">
      <c r="A4354" s="16" t="s">
        <v>409</v>
      </c>
      <c r="B4354" s="16" t="s">
        <v>24</v>
      </c>
      <c r="C4354" s="16" t="s">
        <v>218</v>
      </c>
      <c r="D4354" s="16">
        <v>1985</v>
      </c>
      <c r="E4354" s="16" t="s">
        <v>4969</v>
      </c>
      <c r="F4354" s="16" t="s">
        <v>594</v>
      </c>
      <c r="G4354" s="10">
        <v>12542.5</v>
      </c>
      <c r="H4354" s="73">
        <v>9.4368789999999994</v>
      </c>
      <c r="I4354" s="16" t="s">
        <v>6700</v>
      </c>
      <c r="K4354" s="71">
        <v>1.468</v>
      </c>
      <c r="L4354" s="16">
        <v>0.9161319</v>
      </c>
      <c r="M4354" s="16">
        <v>-0.1126962</v>
      </c>
      <c r="N4354" s="16">
        <v>-9.8711699999999999E-2</v>
      </c>
      <c r="O4354" s="16">
        <v>0.53179600000000005</v>
      </c>
      <c r="P4354" s="16">
        <v>0.157337</v>
      </c>
      <c r="Q4354" s="16">
        <v>1.6078950000000001</v>
      </c>
      <c r="R4354" s="16">
        <v>0.30209999999999998</v>
      </c>
      <c r="S4354" s="16">
        <v>9.8100000000000007E-2</v>
      </c>
      <c r="T4354" s="16">
        <v>4.3E-3</v>
      </c>
      <c r="U4354" s="16">
        <v>5.9648000000000003</v>
      </c>
      <c r="V4354" s="16">
        <v>12.6</v>
      </c>
      <c r="W4354" s="16">
        <v>2.48</v>
      </c>
      <c r="X4354" s="16">
        <v>444.92700000000002</v>
      </c>
      <c r="Y4354" s="16">
        <v>57.353499999999997</v>
      </c>
      <c r="Z4354" s="16">
        <v>0.31490000000000001</v>
      </c>
      <c r="AA4354" s="16">
        <v>-0.59336230000000001</v>
      </c>
      <c r="AB4354" s="16">
        <v>0.28000000000000003</v>
      </c>
      <c r="AC4354" s="16">
        <v>13.33</v>
      </c>
      <c r="AD4354" s="16">
        <v>46.32</v>
      </c>
      <c r="AE4354" s="16">
        <v>19.063199999999998</v>
      </c>
      <c r="AF4354" s="16">
        <v>0</v>
      </c>
      <c r="AG4354" s="16">
        <v>145248</v>
      </c>
      <c r="AH4354" s="16">
        <v>0.48649999999999999</v>
      </c>
      <c r="AI4354" s="16">
        <v>76.688900000000004</v>
      </c>
      <c r="AJ4354" s="16">
        <v>95.393299999999996</v>
      </c>
      <c r="AK4354" s="16">
        <v>1.5649</v>
      </c>
      <c r="AL4354" s="16">
        <v>1.1618999999999999</v>
      </c>
      <c r="AM4354" s="16">
        <v>1.4967999999999999</v>
      </c>
      <c r="AN4354" s="16">
        <v>0.72519999999999996</v>
      </c>
      <c r="AO4354" s="16">
        <v>2.0386000000000002</v>
      </c>
      <c r="AP4354" s="16">
        <v>1.4326000000000001</v>
      </c>
      <c r="AQ4354" s="16">
        <v>0.31280000000000002</v>
      </c>
      <c r="AR4354" s="16">
        <f t="shared" si="165"/>
        <v>1</v>
      </c>
      <c r="AS4354" s="5">
        <f t="shared" si="164"/>
        <v>0</v>
      </c>
    </row>
    <row r="4355" spans="1:45" x14ac:dyDescent="0.25">
      <c r="A4355" s="16" t="s">
        <v>409</v>
      </c>
      <c r="B4355" s="16" t="s">
        <v>24</v>
      </c>
      <c r="C4355" s="16" t="s">
        <v>218</v>
      </c>
      <c r="D4355" s="16">
        <v>1986</v>
      </c>
      <c r="E4355" s="16" t="s">
        <v>4970</v>
      </c>
      <c r="F4355" s="16" t="s">
        <v>594</v>
      </c>
      <c r="G4355" s="10">
        <v>13140.5</v>
      </c>
      <c r="H4355" s="73">
        <v>9.4834540000000001</v>
      </c>
      <c r="I4355" s="16" t="s">
        <v>6700</v>
      </c>
      <c r="J4355" s="71">
        <v>-4.0000000000000001E-3</v>
      </c>
      <c r="K4355" s="71">
        <v>1.462</v>
      </c>
      <c r="L4355" s="16">
        <v>0.94758359999999997</v>
      </c>
      <c r="M4355" s="16">
        <v>-8.58815E-2</v>
      </c>
      <c r="N4355" s="16">
        <v>-8.9707300000000004E-2</v>
      </c>
      <c r="O4355" s="16">
        <v>0.5487746</v>
      </c>
      <c r="P4355" s="16">
        <v>0.1847191</v>
      </c>
      <c r="Q4355" s="16">
        <v>1.596765</v>
      </c>
      <c r="R4355" s="16">
        <v>0.30740000000000001</v>
      </c>
      <c r="S4355" s="16">
        <v>9.5799999999999996E-2</v>
      </c>
      <c r="T4355" s="16">
        <v>7.7999999999999996E-3</v>
      </c>
      <c r="U4355" s="16">
        <v>5.9481999999999999</v>
      </c>
      <c r="V4355" s="16">
        <v>13.412000000000001</v>
      </c>
      <c r="W4355" s="16">
        <v>2.4700000000000002</v>
      </c>
      <c r="X4355" s="16">
        <v>443.97</v>
      </c>
      <c r="Y4355" s="16">
        <v>57.353499999999997</v>
      </c>
      <c r="Z4355" s="16">
        <v>0.32250000000000001</v>
      </c>
      <c r="AA4355" s="16">
        <v>-0.6015182</v>
      </c>
      <c r="AB4355" s="16">
        <v>0.28000000000000003</v>
      </c>
      <c r="AC4355" s="16">
        <v>13.33</v>
      </c>
      <c r="AD4355" s="16">
        <v>46.53</v>
      </c>
      <c r="AE4355" s="16">
        <v>20.235700000000001</v>
      </c>
      <c r="AF4355" s="16">
        <v>0</v>
      </c>
      <c r="AG4355" s="16">
        <v>151765</v>
      </c>
      <c r="AH4355" s="16">
        <v>0.4929</v>
      </c>
      <c r="AI4355" s="16">
        <v>77.358999999999995</v>
      </c>
      <c r="AJ4355" s="16">
        <v>95.541799999999995</v>
      </c>
      <c r="AK4355" s="16">
        <v>1.55</v>
      </c>
      <c r="AL4355" s="16">
        <v>1.1735</v>
      </c>
      <c r="AM4355" s="16">
        <v>1.4905999999999999</v>
      </c>
      <c r="AN4355" s="16">
        <v>0.74329999999999996</v>
      </c>
      <c r="AO4355" s="16">
        <v>1.9833000000000001</v>
      </c>
      <c r="AP4355" s="16">
        <v>1.4206000000000001</v>
      </c>
      <c r="AQ4355" s="16">
        <v>0.31280000000000002</v>
      </c>
      <c r="AR4355" s="16">
        <f t="shared" si="165"/>
        <v>1</v>
      </c>
      <c r="AS4355" s="5">
        <f t="shared" si="164"/>
        <v>3.1451699999999971E-2</v>
      </c>
    </row>
    <row r="4356" spans="1:45" x14ac:dyDescent="0.25">
      <c r="A4356" s="16" t="s">
        <v>409</v>
      </c>
      <c r="B4356" s="16" t="s">
        <v>24</v>
      </c>
      <c r="C4356" s="16" t="s">
        <v>218</v>
      </c>
      <c r="D4356" s="16">
        <v>1987</v>
      </c>
      <c r="E4356" s="16" t="s">
        <v>4971</v>
      </c>
      <c r="F4356" s="16" t="s">
        <v>594</v>
      </c>
      <c r="G4356" s="10">
        <v>13436.3</v>
      </c>
      <c r="H4356" s="73">
        <v>9.5057189999999991</v>
      </c>
      <c r="I4356" s="16" t="s">
        <v>6700</v>
      </c>
      <c r="J4356" s="71">
        <v>-1.4E-2</v>
      </c>
      <c r="K4356" s="71">
        <v>1.4419999999999999</v>
      </c>
      <c r="L4356" s="16">
        <v>0.95150460000000003</v>
      </c>
      <c r="M4356" s="16">
        <v>-9.5009999999999997E-2</v>
      </c>
      <c r="N4356" s="16">
        <v>-7.7802099999999999E-2</v>
      </c>
      <c r="O4356" s="16">
        <v>0.53846530000000004</v>
      </c>
      <c r="P4356" s="16">
        <v>0.21078069999999999</v>
      </c>
      <c r="Q4356" s="16">
        <v>1.585585</v>
      </c>
      <c r="R4356" s="16">
        <v>0.31274999999999997</v>
      </c>
      <c r="S4356" s="16">
        <v>9.3600000000000003E-2</v>
      </c>
      <c r="T4356" s="16">
        <v>7.4000000000000003E-3</v>
      </c>
      <c r="U4356" s="16">
        <v>5.9314999999999998</v>
      </c>
      <c r="V4356" s="16">
        <v>14.224</v>
      </c>
      <c r="W4356" s="16">
        <v>2.46</v>
      </c>
      <c r="X4356" s="16">
        <v>443.47</v>
      </c>
      <c r="Y4356" s="16">
        <v>57.353499999999997</v>
      </c>
      <c r="Z4356" s="16">
        <v>0.3155</v>
      </c>
      <c r="AA4356" s="16">
        <v>-0.60967420000000005</v>
      </c>
      <c r="AB4356" s="16">
        <v>0.28000000000000003</v>
      </c>
      <c r="AC4356" s="16">
        <v>13.33</v>
      </c>
      <c r="AD4356" s="16">
        <v>46.74</v>
      </c>
      <c r="AE4356" s="16">
        <v>21.458100000000002</v>
      </c>
      <c r="AF4356" s="16">
        <v>0</v>
      </c>
      <c r="AG4356" s="16">
        <v>154435</v>
      </c>
      <c r="AH4356" s="16">
        <v>0.49930000000000002</v>
      </c>
      <c r="AI4356" s="16">
        <v>78.0291</v>
      </c>
      <c r="AJ4356" s="16">
        <v>95.690399999999997</v>
      </c>
      <c r="AK4356" s="16">
        <v>1.5350999999999999</v>
      </c>
      <c r="AL4356" s="16">
        <v>1.1850000000000001</v>
      </c>
      <c r="AM4356" s="16">
        <v>1.4843999999999999</v>
      </c>
      <c r="AN4356" s="16">
        <v>0.76129999999999998</v>
      </c>
      <c r="AO4356" s="16">
        <v>1.9278999999999999</v>
      </c>
      <c r="AP4356" s="16">
        <v>1.4086000000000001</v>
      </c>
      <c r="AQ4356" s="16">
        <v>0.31280000000000002</v>
      </c>
      <c r="AR4356" s="16">
        <f t="shared" si="165"/>
        <v>1</v>
      </c>
      <c r="AS4356" s="5">
        <f t="shared" ref="AS4356:AS4419" si="166">IF(D4356=1985, 0, L4356-L4355)</f>
        <v>3.9210000000000633E-3</v>
      </c>
    </row>
    <row r="4357" spans="1:45" x14ac:dyDescent="0.25">
      <c r="A4357" s="16" t="s">
        <v>409</v>
      </c>
      <c r="B4357" s="16" t="s">
        <v>24</v>
      </c>
      <c r="C4357" s="16" t="s">
        <v>218</v>
      </c>
      <c r="D4357" s="16">
        <v>1988</v>
      </c>
      <c r="E4357" s="16" t="s">
        <v>4972</v>
      </c>
      <c r="F4357" s="16" t="s">
        <v>594</v>
      </c>
      <c r="G4357" s="10">
        <v>13857.3</v>
      </c>
      <c r="H4357" s="73">
        <v>9.5365710000000004</v>
      </c>
      <c r="I4357" s="16" t="s">
        <v>6700</v>
      </c>
      <c r="J4357" s="71">
        <v>-7.0000000000000001E-3</v>
      </c>
      <c r="K4357" s="71">
        <v>1.4319999999999999</v>
      </c>
      <c r="L4357" s="16">
        <v>0.96461589999999997</v>
      </c>
      <c r="M4357" s="16">
        <v>-0.10174800000000001</v>
      </c>
      <c r="N4357" s="16">
        <v>-7.3216600000000007E-2</v>
      </c>
      <c r="O4357" s="16">
        <v>0.54778079999999996</v>
      </c>
      <c r="P4357" s="16">
        <v>0.24179629999999999</v>
      </c>
      <c r="Q4357" s="16">
        <v>1.5744389999999999</v>
      </c>
      <c r="R4357" s="16">
        <v>0.31805</v>
      </c>
      <c r="S4357" s="16">
        <v>9.1300000000000006E-2</v>
      </c>
      <c r="T4357" s="16">
        <v>7.3000000000000001E-3</v>
      </c>
      <c r="U4357" s="16">
        <v>5.9149000000000003</v>
      </c>
      <c r="V4357" s="16">
        <v>15.036</v>
      </c>
      <c r="W4357" s="16">
        <v>2.4500000000000002</v>
      </c>
      <c r="X4357" s="16">
        <v>441.82100000000003</v>
      </c>
      <c r="Y4357" s="16">
        <v>57.353499999999997</v>
      </c>
      <c r="Z4357" s="16">
        <v>0.31900000000000001</v>
      </c>
      <c r="AA4357" s="16">
        <v>-0.61783010000000005</v>
      </c>
      <c r="AB4357" s="16">
        <v>0.28000000000000003</v>
      </c>
      <c r="AC4357" s="16">
        <v>13.33</v>
      </c>
      <c r="AD4357" s="16">
        <v>46.95</v>
      </c>
      <c r="AE4357" s="16">
        <v>23.102</v>
      </c>
      <c r="AF4357" s="16">
        <v>0</v>
      </c>
      <c r="AG4357" s="16">
        <v>156202</v>
      </c>
      <c r="AH4357" s="16">
        <v>0.50570000000000004</v>
      </c>
      <c r="AI4357" s="16">
        <v>78.699100000000001</v>
      </c>
      <c r="AJ4357" s="16">
        <v>95.838899999999995</v>
      </c>
      <c r="AK4357" s="16">
        <v>1.5202</v>
      </c>
      <c r="AL4357" s="16">
        <v>1.1966000000000001</v>
      </c>
      <c r="AM4357" s="16">
        <v>1.4782</v>
      </c>
      <c r="AN4357" s="16">
        <v>0.77929999999999999</v>
      </c>
      <c r="AO4357" s="16">
        <v>1.8725000000000001</v>
      </c>
      <c r="AP4357" s="16">
        <v>1.3967000000000001</v>
      </c>
      <c r="AQ4357" s="16">
        <v>0.31280000000000002</v>
      </c>
      <c r="AR4357" s="16">
        <f t="shared" ref="AR4357:AR4420" si="167">IF(OR(AND(I4357&lt;&gt;"", I4357&gt;=10000000, AQ4357&lt;=32.5), AND(A4357="Middle East &amp; North Africa", I4357&lt;&gt;"", I4357&gt;=9000000, AQ4357&lt;&gt;"", AQ4357&lt;=32.5)), 0, 1)</f>
        <v>1</v>
      </c>
      <c r="AS4357" s="5">
        <f t="shared" si="166"/>
        <v>1.3111299999999937E-2</v>
      </c>
    </row>
    <row r="4358" spans="1:45" x14ac:dyDescent="0.25">
      <c r="A4358" s="16" t="s">
        <v>409</v>
      </c>
      <c r="B4358" s="16" t="s">
        <v>24</v>
      </c>
      <c r="C4358" s="16" t="s">
        <v>218</v>
      </c>
      <c r="D4358" s="16">
        <v>1989</v>
      </c>
      <c r="E4358" s="16" t="s">
        <v>4973</v>
      </c>
      <c r="F4358" s="16" t="s">
        <v>594</v>
      </c>
      <c r="G4358" s="10">
        <v>14304.7</v>
      </c>
      <c r="H4358" s="73">
        <v>9.5683430000000005</v>
      </c>
      <c r="I4358" s="16" t="s">
        <v>6700</v>
      </c>
      <c r="J4358" s="71">
        <v>-0.04</v>
      </c>
      <c r="K4358" s="71">
        <v>1.3759999999999999</v>
      </c>
      <c r="L4358" s="16">
        <v>0.9880158</v>
      </c>
      <c r="M4358" s="16">
        <v>-0.1140507</v>
      </c>
      <c r="N4358" s="16">
        <v>-5.5401800000000001E-2</v>
      </c>
      <c r="O4358" s="16">
        <v>0.56345109999999998</v>
      </c>
      <c r="P4358" s="16">
        <v>0.28112300000000001</v>
      </c>
      <c r="Q4358" s="16">
        <v>1.5632919999999999</v>
      </c>
      <c r="R4358" s="16">
        <v>0.32340000000000002</v>
      </c>
      <c r="S4358" s="16">
        <v>8.8999999999999996E-2</v>
      </c>
      <c r="T4358" s="16">
        <v>6.6E-3</v>
      </c>
      <c r="U4358" s="16">
        <v>5.8982999999999999</v>
      </c>
      <c r="V4358" s="16">
        <v>15.848000000000001</v>
      </c>
      <c r="W4358" s="16">
        <v>2.44</v>
      </c>
      <c r="X4358" s="16">
        <v>442.245</v>
      </c>
      <c r="Y4358" s="16">
        <v>57.353499999999997</v>
      </c>
      <c r="Z4358" s="16">
        <v>0.32590000000000002</v>
      </c>
      <c r="AA4358" s="16">
        <v>-0.62598600000000004</v>
      </c>
      <c r="AB4358" s="16">
        <v>0.28000000000000003</v>
      </c>
      <c r="AC4358" s="16">
        <v>13.33</v>
      </c>
      <c r="AD4358" s="16">
        <v>47.16</v>
      </c>
      <c r="AE4358" s="16">
        <v>25.581299999999999</v>
      </c>
      <c r="AF4358" s="16">
        <v>0</v>
      </c>
      <c r="AG4358" s="16">
        <v>153218</v>
      </c>
      <c r="AH4358" s="16">
        <v>0.5121</v>
      </c>
      <c r="AI4358" s="16">
        <v>79.369200000000006</v>
      </c>
      <c r="AJ4358" s="16">
        <v>95.987399999999994</v>
      </c>
      <c r="AK4358" s="16">
        <v>1.5052000000000001</v>
      </c>
      <c r="AL4358" s="16">
        <v>1.2081</v>
      </c>
      <c r="AM4358" s="16">
        <v>1.4721</v>
      </c>
      <c r="AN4358" s="16">
        <v>0.7974</v>
      </c>
      <c r="AO4358" s="16">
        <v>1.8171999999999999</v>
      </c>
      <c r="AP4358" s="16">
        <v>1.3847</v>
      </c>
      <c r="AQ4358" s="16">
        <v>0.31280000000000002</v>
      </c>
      <c r="AR4358" s="16">
        <f t="shared" si="167"/>
        <v>1</v>
      </c>
      <c r="AS4358" s="5">
        <f t="shared" si="166"/>
        <v>2.3399900000000029E-2</v>
      </c>
    </row>
    <row r="4359" spans="1:45" x14ac:dyDescent="0.25">
      <c r="A4359" s="16" t="s">
        <v>409</v>
      </c>
      <c r="B4359" s="16" t="s">
        <v>24</v>
      </c>
      <c r="C4359" s="16" t="s">
        <v>218</v>
      </c>
      <c r="D4359" s="16">
        <v>1990</v>
      </c>
      <c r="E4359" s="16" t="s">
        <v>4974</v>
      </c>
      <c r="F4359" s="16" t="s">
        <v>594</v>
      </c>
      <c r="G4359" s="10">
        <v>13784</v>
      </c>
      <c r="H4359" s="73">
        <v>9.5312619999999999</v>
      </c>
      <c r="I4359" s="16" t="s">
        <v>6700</v>
      </c>
      <c r="J4359" s="71">
        <v>-3.7999999999999999E-2</v>
      </c>
      <c r="K4359" s="71">
        <v>1.325</v>
      </c>
      <c r="L4359" s="16">
        <v>0.99436899999999995</v>
      </c>
      <c r="M4359" s="16">
        <v>-0.12693470000000001</v>
      </c>
      <c r="N4359" s="16">
        <v>-3.93868E-2</v>
      </c>
      <c r="O4359" s="16">
        <v>0.56149939999999998</v>
      </c>
      <c r="P4359" s="16">
        <v>0.30364839999999998</v>
      </c>
      <c r="Q4359" s="16">
        <v>1.5521290000000001</v>
      </c>
      <c r="R4359" s="16">
        <v>0.32869999999999999</v>
      </c>
      <c r="S4359" s="16">
        <v>8.6800000000000002E-2</v>
      </c>
      <c r="T4359" s="16">
        <v>5.7999999999999996E-3</v>
      </c>
      <c r="U4359" s="16">
        <v>5.8817000000000004</v>
      </c>
      <c r="V4359" s="16">
        <v>16.66</v>
      </c>
      <c r="W4359" s="16">
        <v>2.4300000000000002</v>
      </c>
      <c r="X4359" s="16">
        <v>442.387</v>
      </c>
      <c r="Y4359" s="16">
        <v>57.353499999999997</v>
      </c>
      <c r="Z4359" s="16">
        <v>0.32740000000000002</v>
      </c>
      <c r="AA4359" s="16">
        <v>-0.6120044</v>
      </c>
      <c r="AB4359" s="16">
        <v>0.28000000000000003</v>
      </c>
      <c r="AC4359" s="16">
        <v>13.33</v>
      </c>
      <c r="AD4359" s="16">
        <v>46.8</v>
      </c>
      <c r="AE4359" s="16">
        <v>27.817599999999999</v>
      </c>
      <c r="AF4359" s="16">
        <v>0</v>
      </c>
      <c r="AG4359" s="16">
        <v>151593</v>
      </c>
      <c r="AH4359" s="16">
        <v>0.48670000000000002</v>
      </c>
      <c r="AI4359" s="16">
        <v>80</v>
      </c>
      <c r="AJ4359" s="16">
        <v>96.1</v>
      </c>
      <c r="AK4359" s="16">
        <v>1.4903</v>
      </c>
      <c r="AL4359" s="16">
        <v>1.2197</v>
      </c>
      <c r="AM4359" s="16">
        <v>1.4659</v>
      </c>
      <c r="AN4359" s="16">
        <v>0.81540000000000001</v>
      </c>
      <c r="AO4359" s="16">
        <v>1.7618</v>
      </c>
      <c r="AP4359" s="16">
        <v>1.3727</v>
      </c>
      <c r="AQ4359" s="16">
        <v>0.31280000000000002</v>
      </c>
      <c r="AR4359" s="16">
        <f t="shared" si="167"/>
        <v>1</v>
      </c>
      <c r="AS4359" s="5">
        <f t="shared" si="166"/>
        <v>6.3531999999999478E-3</v>
      </c>
    </row>
    <row r="4360" spans="1:45" x14ac:dyDescent="0.25">
      <c r="A4360" s="16" t="s">
        <v>409</v>
      </c>
      <c r="B4360" s="16" t="s">
        <v>24</v>
      </c>
      <c r="C4360" s="16" t="s">
        <v>218</v>
      </c>
      <c r="D4360" s="16">
        <v>1991</v>
      </c>
      <c r="E4360" s="16" t="s">
        <v>4975</v>
      </c>
      <c r="F4360" s="16" t="s">
        <v>594</v>
      </c>
      <c r="G4360" s="10">
        <v>13200.7</v>
      </c>
      <c r="H4360" s="73">
        <v>9.4880270000000007</v>
      </c>
      <c r="I4360" s="16" t="s">
        <v>6700</v>
      </c>
      <c r="J4360" s="71">
        <v>-2.7E-2</v>
      </c>
      <c r="K4360" s="71">
        <v>1.2889999999999999</v>
      </c>
      <c r="L4360" s="16">
        <v>1.0417970000000001</v>
      </c>
      <c r="M4360" s="16">
        <v>-0.1401695</v>
      </c>
      <c r="N4360" s="16">
        <v>3.7533299999999999E-2</v>
      </c>
      <c r="O4360" s="16">
        <v>0.56799069999999996</v>
      </c>
      <c r="P4360" s="16">
        <v>0.3481339</v>
      </c>
      <c r="Q4360" s="16">
        <v>1.540983</v>
      </c>
      <c r="R4360" s="16">
        <v>0.33405000000000001</v>
      </c>
      <c r="S4360" s="16">
        <v>8.4500000000000006E-2</v>
      </c>
      <c r="T4360" s="16">
        <v>5.0000000000000001E-3</v>
      </c>
      <c r="U4360" s="16">
        <v>6.6020000000000003</v>
      </c>
      <c r="V4360" s="16">
        <v>17.527999999999999</v>
      </c>
      <c r="W4360" s="16">
        <v>2.3140000000000001</v>
      </c>
      <c r="X4360" s="16">
        <v>440.74200000000002</v>
      </c>
      <c r="Y4360" s="16">
        <v>57.353499999999997</v>
      </c>
      <c r="Z4360" s="16">
        <v>0.3337</v>
      </c>
      <c r="AA4360" s="16">
        <v>-0.59646940000000004</v>
      </c>
      <c r="AB4360" s="16">
        <v>0.28000000000000003</v>
      </c>
      <c r="AC4360" s="16">
        <v>13.33</v>
      </c>
      <c r="AD4360" s="16">
        <v>46.4</v>
      </c>
      <c r="AE4360" s="16">
        <v>29.971</v>
      </c>
      <c r="AF4360" s="16">
        <v>0.18679999999999999</v>
      </c>
      <c r="AG4360" s="16">
        <v>157408</v>
      </c>
      <c r="AH4360" s="16">
        <v>0.50129999999999997</v>
      </c>
      <c r="AI4360" s="16">
        <v>80.7</v>
      </c>
      <c r="AJ4360" s="16">
        <v>96.3</v>
      </c>
      <c r="AK4360" s="16">
        <v>1.4754</v>
      </c>
      <c r="AL4360" s="16">
        <v>1.2313000000000001</v>
      </c>
      <c r="AM4360" s="16">
        <v>1.4597</v>
      </c>
      <c r="AN4360" s="16">
        <v>0.83340000000000003</v>
      </c>
      <c r="AO4360" s="16">
        <v>1.7063999999999999</v>
      </c>
      <c r="AP4360" s="16">
        <v>1.3608</v>
      </c>
      <c r="AQ4360" s="16">
        <v>0.31280000000000002</v>
      </c>
      <c r="AR4360" s="16">
        <f t="shared" si="167"/>
        <v>1</v>
      </c>
      <c r="AS4360" s="5">
        <f t="shared" si="166"/>
        <v>4.7428000000000137E-2</v>
      </c>
    </row>
    <row r="4361" spans="1:45" x14ac:dyDescent="0.25">
      <c r="A4361" s="16" t="s">
        <v>409</v>
      </c>
      <c r="B4361" s="16" t="s">
        <v>24</v>
      </c>
      <c r="C4361" s="16" t="s">
        <v>218</v>
      </c>
      <c r="D4361" s="16">
        <v>1992</v>
      </c>
      <c r="E4361" s="16" t="s">
        <v>4976</v>
      </c>
      <c r="F4361" s="16" t="s">
        <v>594</v>
      </c>
      <c r="G4361" s="10">
        <v>12405.1</v>
      </c>
      <c r="H4361" s="73">
        <v>9.4258649999999999</v>
      </c>
      <c r="I4361" s="16" t="s">
        <v>6700</v>
      </c>
      <c r="J4361" s="71">
        <v>-4.2000000000000003E-2</v>
      </c>
      <c r="K4361" s="71">
        <v>1.236</v>
      </c>
      <c r="L4361" s="16">
        <v>1.021728</v>
      </c>
      <c r="M4361" s="16">
        <v>-0.1282671</v>
      </c>
      <c r="N4361" s="16">
        <v>-2.7552299999999998E-2</v>
      </c>
      <c r="O4361" s="16">
        <v>0.55914710000000001</v>
      </c>
      <c r="P4361" s="16">
        <v>0.37519049999999998</v>
      </c>
      <c r="Q4361" s="16">
        <v>1.529801</v>
      </c>
      <c r="R4361" s="16">
        <v>0.33934999999999998</v>
      </c>
      <c r="S4361" s="16">
        <v>8.2199999999999995E-2</v>
      </c>
      <c r="T4361" s="16">
        <v>6.8999999999999999E-3</v>
      </c>
      <c r="U4361" s="16">
        <v>5.8484999999999996</v>
      </c>
      <c r="V4361" s="16">
        <v>18.396000000000001</v>
      </c>
      <c r="W4361" s="16">
        <v>2.198</v>
      </c>
      <c r="X4361" s="16">
        <v>441.13200000000001</v>
      </c>
      <c r="Y4361" s="16">
        <v>57.353499999999997</v>
      </c>
      <c r="Z4361" s="16">
        <v>0.31130000000000002</v>
      </c>
      <c r="AA4361" s="16">
        <v>-0.69356359999999995</v>
      </c>
      <c r="AB4361" s="16">
        <v>0.28000000000000003</v>
      </c>
      <c r="AC4361" s="16">
        <v>13.33</v>
      </c>
      <c r="AD4361" s="16">
        <v>48.9</v>
      </c>
      <c r="AE4361" s="16">
        <v>30.6921</v>
      </c>
      <c r="AF4361" s="16">
        <v>0.30499999999999999</v>
      </c>
      <c r="AG4361" s="16">
        <v>165437</v>
      </c>
      <c r="AH4361" s="16">
        <v>0.52010000000000001</v>
      </c>
      <c r="AI4361" s="16">
        <v>81.3</v>
      </c>
      <c r="AJ4361" s="16">
        <v>96.4</v>
      </c>
      <c r="AK4361" s="16">
        <v>1.4603999999999999</v>
      </c>
      <c r="AL4361" s="16">
        <v>1.2427999999999999</v>
      </c>
      <c r="AM4361" s="16">
        <v>1.4535</v>
      </c>
      <c r="AN4361" s="16">
        <v>0.85150000000000003</v>
      </c>
      <c r="AO4361" s="16">
        <v>1.651</v>
      </c>
      <c r="AP4361" s="16">
        <v>1.3488</v>
      </c>
      <c r="AQ4361" s="16">
        <v>0.31280000000000002</v>
      </c>
      <c r="AR4361" s="16">
        <f t="shared" si="167"/>
        <v>1</v>
      </c>
      <c r="AS4361" s="5">
        <f t="shared" si="166"/>
        <v>-2.0069000000000115E-2</v>
      </c>
    </row>
    <row r="4362" spans="1:45" x14ac:dyDescent="0.25">
      <c r="A4362" s="16" t="s">
        <v>409</v>
      </c>
      <c r="B4362" s="16" t="s">
        <v>24</v>
      </c>
      <c r="C4362" s="16" t="s">
        <v>218</v>
      </c>
      <c r="D4362" s="16">
        <v>1993</v>
      </c>
      <c r="E4362" s="16" t="s">
        <v>4977</v>
      </c>
      <c r="F4362" s="16" t="s">
        <v>594</v>
      </c>
      <c r="G4362" s="10">
        <v>12461.4</v>
      </c>
      <c r="H4362" s="73">
        <v>9.4303869999999996</v>
      </c>
      <c r="I4362" s="16" t="s">
        <v>6700</v>
      </c>
      <c r="J4362" s="71">
        <v>-1.2999999999999999E-2</v>
      </c>
      <c r="K4362" s="71">
        <v>1.22</v>
      </c>
      <c r="L4362" s="16">
        <v>1.0310060000000001</v>
      </c>
      <c r="M4362" s="16">
        <v>-0.14857989999999999</v>
      </c>
      <c r="N4362" s="16">
        <v>-2.18269E-2</v>
      </c>
      <c r="O4362" s="16">
        <v>0.56988669999999997</v>
      </c>
      <c r="P4362" s="16">
        <v>0.4080452</v>
      </c>
      <c r="Q4362" s="16">
        <v>1.518691</v>
      </c>
      <c r="R4362" s="16">
        <v>0.34470000000000001</v>
      </c>
      <c r="S4362" s="16">
        <v>0.08</v>
      </c>
      <c r="T4362" s="16">
        <v>5.3E-3</v>
      </c>
      <c r="U4362" s="16">
        <v>5.8319000000000001</v>
      </c>
      <c r="V4362" s="16">
        <v>19.263999999999999</v>
      </c>
      <c r="W4362" s="16">
        <v>2.0819999999999999</v>
      </c>
      <c r="X4362" s="16">
        <v>440.47399999999999</v>
      </c>
      <c r="Y4362" s="16">
        <v>57.353499999999997</v>
      </c>
      <c r="Z4362" s="16">
        <v>0.32269999999999999</v>
      </c>
      <c r="AA4362" s="16">
        <v>-0.66249329999999995</v>
      </c>
      <c r="AB4362" s="16">
        <v>0.28000000000000003</v>
      </c>
      <c r="AC4362" s="16">
        <v>13.33</v>
      </c>
      <c r="AD4362" s="16">
        <v>48.1</v>
      </c>
      <c r="AE4362" s="16">
        <v>31.525600000000001</v>
      </c>
      <c r="AF4362" s="16">
        <v>0.59609999999999996</v>
      </c>
      <c r="AG4362" s="16">
        <v>177361</v>
      </c>
      <c r="AH4362" s="16">
        <v>0.53910000000000002</v>
      </c>
      <c r="AI4362" s="16">
        <v>82</v>
      </c>
      <c r="AJ4362" s="16">
        <v>96.6</v>
      </c>
      <c r="AK4362" s="16">
        <v>1.4455</v>
      </c>
      <c r="AL4362" s="16">
        <v>1.2544</v>
      </c>
      <c r="AM4362" s="16">
        <v>1.4474</v>
      </c>
      <c r="AN4362" s="16">
        <v>0.86950000000000005</v>
      </c>
      <c r="AO4362" s="16">
        <v>1.5956999999999999</v>
      </c>
      <c r="AP4362" s="16">
        <v>1.3369</v>
      </c>
      <c r="AQ4362" s="16">
        <v>0.31280000000000002</v>
      </c>
      <c r="AR4362" s="16">
        <f t="shared" si="167"/>
        <v>1</v>
      </c>
      <c r="AS4362" s="5">
        <f t="shared" si="166"/>
        <v>9.2780000000001195E-3</v>
      </c>
    </row>
    <row r="4363" spans="1:45" x14ac:dyDescent="0.25">
      <c r="A4363" s="16" t="s">
        <v>409</v>
      </c>
      <c r="B4363" s="16" t="s">
        <v>24</v>
      </c>
      <c r="C4363" s="16" t="s">
        <v>218</v>
      </c>
      <c r="D4363" s="16">
        <v>1994</v>
      </c>
      <c r="E4363" s="16" t="s">
        <v>4978</v>
      </c>
      <c r="F4363" s="16" t="s">
        <v>594</v>
      </c>
      <c r="G4363" s="10">
        <v>12666</v>
      </c>
      <c r="H4363" s="73">
        <v>9.4466760000000001</v>
      </c>
      <c r="I4363" s="16" t="s">
        <v>6700</v>
      </c>
      <c r="J4363" s="71">
        <v>-6.4000000000000001E-2</v>
      </c>
      <c r="K4363" s="71">
        <v>1.1439999999999999</v>
      </c>
      <c r="L4363" s="16">
        <v>1.0677479999999999</v>
      </c>
      <c r="M4363" s="16">
        <v>-0.1366774</v>
      </c>
      <c r="N4363" s="16">
        <v>-7.9570000000000005E-3</v>
      </c>
      <c r="O4363" s="16">
        <v>0.60314319999999999</v>
      </c>
      <c r="P4363" s="16">
        <v>0.43982369999999998</v>
      </c>
      <c r="Q4363" s="16">
        <v>1.5075430000000001</v>
      </c>
      <c r="R4363" s="16">
        <v>0.35</v>
      </c>
      <c r="S4363" s="16">
        <v>7.7700000000000005E-2</v>
      </c>
      <c r="T4363" s="16">
        <v>7.1999999999999998E-3</v>
      </c>
      <c r="U4363" s="16">
        <v>5.8151999999999999</v>
      </c>
      <c r="V4363" s="16">
        <v>20.132000000000001</v>
      </c>
      <c r="W4363" s="16">
        <v>1.966</v>
      </c>
      <c r="X4363" s="16">
        <v>441.09500000000003</v>
      </c>
      <c r="Y4363" s="16">
        <v>57.353499999999997</v>
      </c>
      <c r="Z4363" s="16">
        <v>0.3412</v>
      </c>
      <c r="AA4363" s="16">
        <v>-0.65860960000000002</v>
      </c>
      <c r="AB4363" s="16">
        <v>0.28000000000000003</v>
      </c>
      <c r="AC4363" s="16">
        <v>13.33</v>
      </c>
      <c r="AD4363" s="16">
        <v>48</v>
      </c>
      <c r="AE4363" s="16">
        <v>32.531500000000001</v>
      </c>
      <c r="AF4363" s="16">
        <v>1.1305000000000001</v>
      </c>
      <c r="AG4363" s="16">
        <v>183226</v>
      </c>
      <c r="AH4363" s="16">
        <v>0.55840000000000001</v>
      </c>
      <c r="AI4363" s="16">
        <v>82.7</v>
      </c>
      <c r="AJ4363" s="16">
        <v>96.7</v>
      </c>
      <c r="AK4363" s="16">
        <v>1.4306000000000001</v>
      </c>
      <c r="AL4363" s="16">
        <v>1.266</v>
      </c>
      <c r="AM4363" s="16">
        <v>1.4412</v>
      </c>
      <c r="AN4363" s="16">
        <v>0.88759999999999994</v>
      </c>
      <c r="AO4363" s="16">
        <v>1.5403</v>
      </c>
      <c r="AP4363" s="16">
        <v>1.3249</v>
      </c>
      <c r="AQ4363" s="16">
        <v>0.31280000000000002</v>
      </c>
      <c r="AR4363" s="16">
        <f t="shared" si="167"/>
        <v>1</v>
      </c>
      <c r="AS4363" s="5">
        <f t="shared" si="166"/>
        <v>3.674199999999983E-2</v>
      </c>
    </row>
    <row r="4364" spans="1:45" x14ac:dyDescent="0.25">
      <c r="A4364" s="16" t="s">
        <v>409</v>
      </c>
      <c r="B4364" s="16" t="s">
        <v>24</v>
      </c>
      <c r="C4364" s="16" t="s">
        <v>218</v>
      </c>
      <c r="D4364" s="16">
        <v>1995</v>
      </c>
      <c r="E4364" s="16" t="s">
        <v>4979</v>
      </c>
      <c r="F4364" s="16" t="s">
        <v>594</v>
      </c>
      <c r="G4364" s="10">
        <v>12876.2</v>
      </c>
      <c r="H4364" s="73">
        <v>9.4631380000000007</v>
      </c>
      <c r="I4364" s="16" t="s">
        <v>6700</v>
      </c>
      <c r="J4364" s="71">
        <v>-3.6999999999999998E-2</v>
      </c>
      <c r="K4364" s="71">
        <v>1.103</v>
      </c>
      <c r="L4364" s="16">
        <v>1.1101300000000001</v>
      </c>
      <c r="M4364" s="16">
        <v>-0.15139810000000001</v>
      </c>
      <c r="N4364" s="16">
        <v>7.4132E-3</v>
      </c>
      <c r="O4364" s="16">
        <v>0.65732210000000002</v>
      </c>
      <c r="P4364" s="16">
        <v>0.4862475</v>
      </c>
      <c r="Q4364" s="16">
        <v>1.496345</v>
      </c>
      <c r="R4364" s="16">
        <v>0.35535</v>
      </c>
      <c r="S4364" s="16">
        <v>7.5499999999999998E-2</v>
      </c>
      <c r="T4364" s="16">
        <v>6.1999999999999998E-3</v>
      </c>
      <c r="U4364" s="16">
        <v>5.7986000000000004</v>
      </c>
      <c r="V4364" s="16">
        <v>21</v>
      </c>
      <c r="W4364" s="16">
        <v>1.85</v>
      </c>
      <c r="X4364" s="16">
        <v>441.94900000000001</v>
      </c>
      <c r="Y4364" s="16">
        <v>57.353499999999997</v>
      </c>
      <c r="Z4364" s="16">
        <v>0.36099999999999999</v>
      </c>
      <c r="AA4364" s="16">
        <v>-0.70909860000000002</v>
      </c>
      <c r="AB4364" s="16">
        <v>0.28000000000000003</v>
      </c>
      <c r="AC4364" s="16">
        <v>13.33</v>
      </c>
      <c r="AD4364" s="16">
        <v>49.3</v>
      </c>
      <c r="AE4364" s="16">
        <v>34.249200000000002</v>
      </c>
      <c r="AF4364" s="16">
        <v>1.7533000000000001</v>
      </c>
      <c r="AG4364" s="16">
        <v>193539</v>
      </c>
      <c r="AH4364" s="16">
        <v>0.58209999999999995</v>
      </c>
      <c r="AI4364" s="16">
        <v>83.4</v>
      </c>
      <c r="AJ4364" s="16">
        <v>96.9</v>
      </c>
      <c r="AK4364" s="16">
        <v>1.4156</v>
      </c>
      <c r="AL4364" s="16">
        <v>1.2775000000000001</v>
      </c>
      <c r="AM4364" s="16">
        <v>1.4350000000000001</v>
      </c>
      <c r="AN4364" s="16">
        <v>0.90559999999999996</v>
      </c>
      <c r="AO4364" s="16">
        <v>1.4849000000000001</v>
      </c>
      <c r="AP4364" s="16">
        <v>1.3129</v>
      </c>
      <c r="AQ4364" s="16">
        <v>0.31280000000000002</v>
      </c>
      <c r="AR4364" s="16">
        <f t="shared" si="167"/>
        <v>1</v>
      </c>
      <c r="AS4364" s="5">
        <f t="shared" si="166"/>
        <v>4.2382000000000142E-2</v>
      </c>
    </row>
    <row r="4365" spans="1:45" x14ac:dyDescent="0.25">
      <c r="A4365" s="16" t="s">
        <v>409</v>
      </c>
      <c r="B4365" s="16" t="s">
        <v>24</v>
      </c>
      <c r="C4365" s="16" t="s">
        <v>218</v>
      </c>
      <c r="D4365" s="16">
        <v>1996</v>
      </c>
      <c r="E4365" s="16" t="s">
        <v>4980</v>
      </c>
      <c r="F4365" s="16" t="s">
        <v>594</v>
      </c>
      <c r="G4365" s="10">
        <v>13337.4</v>
      </c>
      <c r="H4365" s="73">
        <v>9.4983310000000003</v>
      </c>
      <c r="I4365" s="16" t="s">
        <v>6700</v>
      </c>
      <c r="J4365" s="71">
        <v>-0.02</v>
      </c>
      <c r="K4365" s="71">
        <v>1.08</v>
      </c>
      <c r="L4365" s="16">
        <v>1.089747</v>
      </c>
      <c r="M4365" s="16">
        <v>-0.1603417</v>
      </c>
      <c r="N4365" s="16">
        <v>5.0441000000000001E-3</v>
      </c>
      <c r="O4365" s="16">
        <v>0.64125909999999997</v>
      </c>
      <c r="P4365" s="16">
        <v>0.53280590000000005</v>
      </c>
      <c r="Q4365" s="16">
        <v>1.4270179999999999</v>
      </c>
      <c r="R4365" s="16">
        <v>0.38735000000000003</v>
      </c>
      <c r="S4365" s="16">
        <v>7.3200000000000001E-2</v>
      </c>
      <c r="T4365" s="16">
        <v>4.3E-3</v>
      </c>
      <c r="U4365" s="16">
        <v>5.782</v>
      </c>
      <c r="V4365" s="16">
        <v>21.422000000000001</v>
      </c>
      <c r="W4365" s="16">
        <v>1.6240000000000001</v>
      </c>
      <c r="X4365" s="16">
        <v>442.56400000000002</v>
      </c>
      <c r="Y4365" s="16">
        <v>57.353499999999997</v>
      </c>
      <c r="Z4365" s="16">
        <v>0.36230000000000001</v>
      </c>
      <c r="AA4365" s="16">
        <v>-0.65472589999999997</v>
      </c>
      <c r="AB4365" s="16">
        <v>0.28000000000000003</v>
      </c>
      <c r="AC4365" s="16">
        <v>13.33</v>
      </c>
      <c r="AD4365" s="16">
        <v>47.9</v>
      </c>
      <c r="AE4365" s="16">
        <v>36.5869</v>
      </c>
      <c r="AF4365" s="16">
        <v>2.3809999999999998</v>
      </c>
      <c r="AG4365" s="16">
        <v>201049</v>
      </c>
      <c r="AH4365" s="16">
        <v>0.59499999999999997</v>
      </c>
      <c r="AI4365" s="16">
        <v>84</v>
      </c>
      <c r="AJ4365" s="16">
        <v>97</v>
      </c>
      <c r="AK4365" s="16">
        <v>1.4731000000000001</v>
      </c>
      <c r="AL4365" s="16">
        <v>1.3594999999999999</v>
      </c>
      <c r="AM4365" s="16">
        <v>1.4375</v>
      </c>
      <c r="AN4365" s="16">
        <v>0.95689999999999997</v>
      </c>
      <c r="AO4365" s="16">
        <v>1.2778</v>
      </c>
      <c r="AP4365" s="16">
        <v>0.95669999999999999</v>
      </c>
      <c r="AQ4365" s="16">
        <v>0.31280000000000002</v>
      </c>
      <c r="AR4365" s="16">
        <f t="shared" si="167"/>
        <v>1</v>
      </c>
      <c r="AS4365" s="5">
        <f t="shared" si="166"/>
        <v>-2.038300000000004E-2</v>
      </c>
    </row>
    <row r="4366" spans="1:45" x14ac:dyDescent="0.25">
      <c r="A4366" s="16" t="s">
        <v>409</v>
      </c>
      <c r="B4366" s="16" t="s">
        <v>24</v>
      </c>
      <c r="C4366" s="16" t="s">
        <v>218</v>
      </c>
      <c r="D4366" s="16">
        <v>1997</v>
      </c>
      <c r="E4366" s="16" t="s">
        <v>4981</v>
      </c>
      <c r="F4366" s="16" t="s">
        <v>594</v>
      </c>
      <c r="G4366" s="10">
        <v>13917.2</v>
      </c>
      <c r="H4366" s="73">
        <v>9.5408790000000003</v>
      </c>
      <c r="I4366" s="16" t="s">
        <v>6700</v>
      </c>
      <c r="J4366" s="71">
        <v>1.4999999999999999E-2</v>
      </c>
      <c r="K4366" s="71">
        <v>1.097</v>
      </c>
      <c r="L4366" s="16">
        <v>1.139581</v>
      </c>
      <c r="M4366" s="16">
        <v>-0.15169060000000001</v>
      </c>
      <c r="N4366" s="16">
        <v>2.6665E-3</v>
      </c>
      <c r="O4366" s="16">
        <v>0.66566990000000004</v>
      </c>
      <c r="P4366" s="16">
        <v>0.58922300000000005</v>
      </c>
      <c r="Q4366" s="16">
        <v>1.449317</v>
      </c>
      <c r="R4366" s="16">
        <v>0.38840000000000002</v>
      </c>
      <c r="S4366" s="16">
        <v>7.0900000000000005E-2</v>
      </c>
      <c r="T4366" s="16">
        <v>6.1000000000000004E-3</v>
      </c>
      <c r="U4366" s="16">
        <v>5.7653999999999996</v>
      </c>
      <c r="V4366" s="16">
        <v>21.844000000000001</v>
      </c>
      <c r="W4366" s="16">
        <v>1.3979999999999999</v>
      </c>
      <c r="X4366" s="16">
        <v>443.17899999999997</v>
      </c>
      <c r="Y4366" s="16">
        <v>57.353499999999997</v>
      </c>
      <c r="Z4366" s="16">
        <v>0.36899999999999999</v>
      </c>
      <c r="AA4366" s="16">
        <v>-0.68967970000000001</v>
      </c>
      <c r="AB4366" s="16">
        <v>0.28000000000000003</v>
      </c>
      <c r="AC4366" s="16">
        <v>13.33</v>
      </c>
      <c r="AD4366" s="16">
        <v>48.8</v>
      </c>
      <c r="AE4366" s="16">
        <v>40.988100000000003</v>
      </c>
      <c r="AF4366" s="16">
        <v>3.0283000000000002</v>
      </c>
      <c r="AG4366" s="16">
        <v>210142</v>
      </c>
      <c r="AH4366" s="16">
        <v>0.56320000000000003</v>
      </c>
      <c r="AI4366" s="16">
        <v>84.7</v>
      </c>
      <c r="AJ4366" s="16">
        <v>97.2</v>
      </c>
      <c r="AK4366" s="16">
        <v>1.4437</v>
      </c>
      <c r="AL4366" s="16">
        <v>1.3697999999999999</v>
      </c>
      <c r="AM4366" s="16">
        <v>1.4361999999999999</v>
      </c>
      <c r="AN4366" s="16">
        <v>0.97470000000000001</v>
      </c>
      <c r="AO4366" s="16">
        <v>1.2857000000000001</v>
      </c>
      <c r="AP4366" s="16">
        <v>1.077</v>
      </c>
      <c r="AQ4366" s="16">
        <v>0.31280000000000002</v>
      </c>
      <c r="AR4366" s="16">
        <f t="shared" si="167"/>
        <v>1</v>
      </c>
      <c r="AS4366" s="5">
        <f t="shared" si="166"/>
        <v>4.9833999999999934E-2</v>
      </c>
    </row>
    <row r="4367" spans="1:45" x14ac:dyDescent="0.25">
      <c r="A4367" s="16" t="s">
        <v>409</v>
      </c>
      <c r="B4367" s="16" t="s">
        <v>24</v>
      </c>
      <c r="C4367" s="16" t="s">
        <v>218</v>
      </c>
      <c r="D4367" s="16">
        <v>1998</v>
      </c>
      <c r="E4367" s="16" t="s">
        <v>4982</v>
      </c>
      <c r="F4367" s="16" t="s">
        <v>594</v>
      </c>
      <c r="G4367" s="10">
        <v>14383.6</v>
      </c>
      <c r="H4367" s="73">
        <v>9.5738430000000001</v>
      </c>
      <c r="I4367" s="16" t="s">
        <v>6700</v>
      </c>
      <c r="J4367" s="71">
        <v>-1.0999999999999999E-2</v>
      </c>
      <c r="K4367" s="71">
        <v>1.085</v>
      </c>
      <c r="L4367" s="16">
        <v>1.17553</v>
      </c>
      <c r="M4367" s="16">
        <v>-0.1660035</v>
      </c>
      <c r="N4367" s="16">
        <v>-1.797E-4</v>
      </c>
      <c r="O4367" s="16">
        <v>0.69024059999999998</v>
      </c>
      <c r="P4367" s="16">
        <v>0.63746369999999997</v>
      </c>
      <c r="Q4367" s="16">
        <v>1.4716009999999999</v>
      </c>
      <c r="R4367" s="16">
        <v>0.38424999999999998</v>
      </c>
      <c r="S4367" s="16">
        <v>6.8699999999999997E-2</v>
      </c>
      <c r="T4367" s="16">
        <v>5.7000000000000002E-3</v>
      </c>
      <c r="U4367" s="16">
        <v>5.7488000000000001</v>
      </c>
      <c r="V4367" s="16">
        <v>22.265999999999998</v>
      </c>
      <c r="W4367" s="16">
        <v>1.1719999999999999</v>
      </c>
      <c r="X4367" s="16">
        <v>443.72</v>
      </c>
      <c r="Y4367" s="16">
        <v>57.353499999999997</v>
      </c>
      <c r="Z4367" s="16">
        <v>0.38779999999999998</v>
      </c>
      <c r="AA4367" s="16">
        <v>-0.65860960000000002</v>
      </c>
      <c r="AB4367" s="16">
        <v>0.28000000000000003</v>
      </c>
      <c r="AC4367" s="16">
        <v>13.33</v>
      </c>
      <c r="AD4367" s="16">
        <v>48</v>
      </c>
      <c r="AE4367" s="16">
        <v>42.593699999999998</v>
      </c>
      <c r="AF4367" s="16">
        <v>4.5220000000000002</v>
      </c>
      <c r="AG4367" s="16">
        <v>222164</v>
      </c>
      <c r="AH4367" s="16">
        <v>0.58879999999999999</v>
      </c>
      <c r="AI4367" s="16">
        <v>85.4</v>
      </c>
      <c r="AJ4367" s="16">
        <v>97.3</v>
      </c>
      <c r="AK4367" s="16">
        <v>1.4142999999999999</v>
      </c>
      <c r="AL4367" s="16">
        <v>1.3801000000000001</v>
      </c>
      <c r="AM4367" s="16">
        <v>1.4348000000000001</v>
      </c>
      <c r="AN4367" s="16">
        <v>0.99239999999999995</v>
      </c>
      <c r="AO4367" s="16">
        <v>1.2937000000000001</v>
      </c>
      <c r="AP4367" s="16">
        <v>1.1973</v>
      </c>
      <c r="AQ4367" s="16">
        <v>0.31280000000000002</v>
      </c>
      <c r="AR4367" s="16">
        <f t="shared" si="167"/>
        <v>1</v>
      </c>
      <c r="AS4367" s="5">
        <f t="shared" si="166"/>
        <v>3.5949000000000009E-2</v>
      </c>
    </row>
    <row r="4368" spans="1:45" x14ac:dyDescent="0.25">
      <c r="A4368" s="16" t="s">
        <v>409</v>
      </c>
      <c r="B4368" s="16" t="s">
        <v>24</v>
      </c>
      <c r="C4368" s="16" t="s">
        <v>218</v>
      </c>
      <c r="D4368" s="16">
        <v>1999</v>
      </c>
      <c r="E4368" s="16" t="s">
        <v>4983</v>
      </c>
      <c r="F4368" s="16" t="s">
        <v>594</v>
      </c>
      <c r="G4368" s="10">
        <v>14378.3</v>
      </c>
      <c r="H4368" s="73">
        <v>9.5734759999999994</v>
      </c>
      <c r="I4368" s="16" t="s">
        <v>6700</v>
      </c>
      <c r="J4368" s="71">
        <v>-4.1000000000000002E-2</v>
      </c>
      <c r="K4368" s="71">
        <v>1.0409999999999999</v>
      </c>
      <c r="L4368" s="16">
        <v>1.0723529999999999</v>
      </c>
      <c r="M4368" s="16">
        <v>-0.24656420000000001</v>
      </c>
      <c r="N4368" s="16">
        <v>-0.1503226</v>
      </c>
      <c r="O4368" s="16">
        <v>0.65373320000000001</v>
      </c>
      <c r="P4368" s="16">
        <v>0.65875819999999996</v>
      </c>
      <c r="Q4368" s="16">
        <v>1.4842070000000001</v>
      </c>
      <c r="R4368" s="16">
        <v>0.40034999999999998</v>
      </c>
      <c r="S4368" s="16">
        <v>4.6800000000000001E-2</v>
      </c>
      <c r="T4368" s="16">
        <v>5.0000000000000001E-3</v>
      </c>
      <c r="U4368" s="16">
        <v>4.2549000000000001</v>
      </c>
      <c r="V4368" s="16">
        <v>22.687999999999999</v>
      </c>
      <c r="W4368" s="16">
        <v>0.94599999999999995</v>
      </c>
      <c r="X4368" s="16">
        <v>445.52300000000002</v>
      </c>
      <c r="Y4368" s="16">
        <v>57.353499999999997</v>
      </c>
      <c r="Z4368" s="16">
        <v>0.36120000000000002</v>
      </c>
      <c r="AA4368" s="16">
        <v>-0.69744729999999999</v>
      </c>
      <c r="AB4368" s="16">
        <v>0.28000000000000003</v>
      </c>
      <c r="AC4368" s="16">
        <v>13.33</v>
      </c>
      <c r="AD4368" s="16">
        <v>49</v>
      </c>
      <c r="AE4368" s="16">
        <v>43.197400000000002</v>
      </c>
      <c r="AF4368" s="16">
        <v>7.6287000000000003</v>
      </c>
      <c r="AG4368" s="16">
        <v>218477</v>
      </c>
      <c r="AH4368" s="16">
        <v>0.58660000000000001</v>
      </c>
      <c r="AI4368" s="16">
        <v>86.1</v>
      </c>
      <c r="AJ4368" s="16">
        <v>97.5</v>
      </c>
      <c r="AK4368" s="16">
        <v>1.413</v>
      </c>
      <c r="AL4368" s="16">
        <v>1.3825000000000001</v>
      </c>
      <c r="AM4368" s="16">
        <v>1.4225000000000001</v>
      </c>
      <c r="AN4368" s="16">
        <v>1.0188999999999999</v>
      </c>
      <c r="AO4368" s="16">
        <v>1.2787999999999999</v>
      </c>
      <c r="AP4368" s="16">
        <v>1.2702</v>
      </c>
      <c r="AQ4368" s="16">
        <v>0.31280000000000002</v>
      </c>
      <c r="AR4368" s="16">
        <f t="shared" si="167"/>
        <v>1</v>
      </c>
      <c r="AS4368" s="5">
        <f t="shared" si="166"/>
        <v>-0.10317700000000007</v>
      </c>
    </row>
    <row r="4369" spans="1:45" x14ac:dyDescent="0.25">
      <c r="A4369" s="16" t="s">
        <v>409</v>
      </c>
      <c r="B4369" s="16" t="s">
        <v>24</v>
      </c>
      <c r="C4369" s="16" t="s">
        <v>218</v>
      </c>
      <c r="D4369" s="16">
        <v>2000</v>
      </c>
      <c r="E4369" s="16" t="s">
        <v>4984</v>
      </c>
      <c r="F4369" s="16" t="s">
        <v>594</v>
      </c>
      <c r="G4369" s="10">
        <v>14967.1</v>
      </c>
      <c r="H4369" s="73">
        <v>9.6136090000000003</v>
      </c>
      <c r="I4369" s="16">
        <v>269847</v>
      </c>
      <c r="J4369" s="71">
        <v>-2.9000000000000001E-2</v>
      </c>
      <c r="K4369" s="71">
        <v>1.0109999999999999</v>
      </c>
      <c r="L4369" s="16">
        <v>1.1709620000000001</v>
      </c>
      <c r="M4369" s="16">
        <v>-0.1456935</v>
      </c>
      <c r="N4369" s="16">
        <v>-0.1201304</v>
      </c>
      <c r="O4369" s="16">
        <v>0.66767739999999998</v>
      </c>
      <c r="P4369" s="16">
        <v>0.7224682</v>
      </c>
      <c r="Q4369" s="16">
        <v>1.4968300000000001</v>
      </c>
      <c r="R4369" s="16">
        <v>0.39800000000000002</v>
      </c>
      <c r="S4369" s="16">
        <v>6.4199999999999993E-2</v>
      </c>
      <c r="T4369" s="16">
        <v>8.8999999999999999E-3</v>
      </c>
      <c r="U4369" s="16">
        <v>4.6216999999999997</v>
      </c>
      <c r="V4369" s="16">
        <v>23.11</v>
      </c>
      <c r="W4369" s="16">
        <v>0.72</v>
      </c>
      <c r="X4369" s="16">
        <v>444.923</v>
      </c>
      <c r="Y4369" s="16">
        <v>57.353499999999997</v>
      </c>
      <c r="Z4369" s="16">
        <v>0.36230000000000001</v>
      </c>
      <c r="AA4369" s="16">
        <v>-0.73240130000000003</v>
      </c>
      <c r="AB4369" s="16">
        <v>0.28000000000000003</v>
      </c>
      <c r="AC4369" s="16">
        <v>13.33</v>
      </c>
      <c r="AD4369" s="16">
        <v>49.9</v>
      </c>
      <c r="AE4369" s="16">
        <v>46.345999999999997</v>
      </c>
      <c r="AF4369" s="16">
        <v>10.654199999999999</v>
      </c>
      <c r="AG4369" s="16">
        <v>234197</v>
      </c>
      <c r="AH4369" s="16">
        <v>0.58699999999999997</v>
      </c>
      <c r="AI4369" s="16">
        <v>86.8</v>
      </c>
      <c r="AJ4369" s="16">
        <v>97.6</v>
      </c>
      <c r="AK4369" s="16">
        <v>1.4117999999999999</v>
      </c>
      <c r="AL4369" s="16">
        <v>1.3849</v>
      </c>
      <c r="AM4369" s="16">
        <v>1.4101999999999999</v>
      </c>
      <c r="AN4369" s="16">
        <v>1.0454000000000001</v>
      </c>
      <c r="AO4369" s="16">
        <v>1.2638</v>
      </c>
      <c r="AP4369" s="16">
        <v>1.3431999999999999</v>
      </c>
      <c r="AQ4369" s="16">
        <v>0.31280000000000002</v>
      </c>
      <c r="AR4369" s="16">
        <f t="shared" si="167"/>
        <v>1</v>
      </c>
      <c r="AS4369" s="5">
        <f t="shared" si="166"/>
        <v>9.8609000000000169E-2</v>
      </c>
    </row>
    <row r="4370" spans="1:45" x14ac:dyDescent="0.25">
      <c r="A4370" s="16" t="s">
        <v>409</v>
      </c>
      <c r="B4370" s="16" t="s">
        <v>24</v>
      </c>
      <c r="C4370" s="16" t="s">
        <v>218</v>
      </c>
      <c r="D4370" s="16">
        <v>2001</v>
      </c>
      <c r="E4370" s="16" t="s">
        <v>4985</v>
      </c>
      <c r="F4370" s="16" t="s">
        <v>594</v>
      </c>
      <c r="G4370" s="10">
        <v>14567.5</v>
      </c>
      <c r="H4370" s="73">
        <v>9.586551</v>
      </c>
      <c r="I4370" s="16">
        <v>270685</v>
      </c>
      <c r="J4370" s="71">
        <v>-6.7000000000000004E-2</v>
      </c>
      <c r="K4370" s="71">
        <v>0.94499999999999995</v>
      </c>
      <c r="L4370" s="16">
        <v>1.2680659999999999</v>
      </c>
      <c r="M4370" s="16">
        <v>-0.1154598</v>
      </c>
      <c r="N4370" s="16">
        <v>3.3285500000000003E-2</v>
      </c>
      <c r="O4370" s="16">
        <v>0.66097399999999995</v>
      </c>
      <c r="P4370" s="16">
        <v>0.7901821</v>
      </c>
      <c r="Q4370" s="16">
        <v>1.467374</v>
      </c>
      <c r="R4370" s="16">
        <v>0.39090000000000003</v>
      </c>
      <c r="S4370" s="16">
        <v>5.7200000000000001E-2</v>
      </c>
      <c r="T4370" s="16">
        <v>1.54E-2</v>
      </c>
      <c r="U4370" s="16">
        <v>5.9351000000000003</v>
      </c>
      <c r="V4370" s="16">
        <v>23.364000000000001</v>
      </c>
      <c r="W4370" s="16">
        <v>0.72599999999999998</v>
      </c>
      <c r="X4370" s="16">
        <v>446.40899999999999</v>
      </c>
      <c r="Y4370" s="16">
        <v>57.353499999999997</v>
      </c>
      <c r="Z4370" s="16">
        <v>0.35730000000000001</v>
      </c>
      <c r="AA4370" s="16">
        <v>-0.74016870000000001</v>
      </c>
      <c r="AB4370" s="16">
        <v>0.28000000000000003</v>
      </c>
      <c r="AC4370" s="16">
        <v>13.33</v>
      </c>
      <c r="AD4370" s="16">
        <v>50.1</v>
      </c>
      <c r="AE4370" s="16">
        <v>48.064799999999998</v>
      </c>
      <c r="AF4370" s="16">
        <v>19.7957</v>
      </c>
      <c r="AG4370" s="16">
        <v>258706</v>
      </c>
      <c r="AH4370" s="16">
        <v>0.58520000000000005</v>
      </c>
      <c r="AI4370" s="16">
        <v>87.4</v>
      </c>
      <c r="AJ4370" s="16">
        <v>97.8</v>
      </c>
      <c r="AK4370" s="16">
        <v>1.3785000000000001</v>
      </c>
      <c r="AL4370" s="16">
        <v>1.3421000000000001</v>
      </c>
      <c r="AM4370" s="16">
        <v>1.3924000000000001</v>
      </c>
      <c r="AN4370" s="16">
        <v>1.018</v>
      </c>
      <c r="AO4370" s="16">
        <v>1.1615</v>
      </c>
      <c r="AP4370" s="16">
        <v>1.3967000000000001</v>
      </c>
      <c r="AQ4370" s="16">
        <v>0.31280000000000002</v>
      </c>
      <c r="AR4370" s="16">
        <f t="shared" si="167"/>
        <v>1</v>
      </c>
      <c r="AS4370" s="5">
        <f t="shared" si="166"/>
        <v>9.7103999999999857E-2</v>
      </c>
    </row>
    <row r="4371" spans="1:45" x14ac:dyDescent="0.25">
      <c r="A4371" s="16" t="s">
        <v>409</v>
      </c>
      <c r="B4371" s="16" t="s">
        <v>24</v>
      </c>
      <c r="C4371" s="16" t="s">
        <v>218</v>
      </c>
      <c r="D4371" s="16">
        <v>2002</v>
      </c>
      <c r="E4371" s="16" t="s">
        <v>4986</v>
      </c>
      <c r="F4371" s="16" t="s">
        <v>594</v>
      </c>
      <c r="G4371" s="10">
        <v>14639.9</v>
      </c>
      <c r="H4371" s="73">
        <v>9.5915049999999997</v>
      </c>
      <c r="I4371" s="16">
        <v>271478</v>
      </c>
      <c r="J4371" s="71">
        <v>1.4999999999999999E-2</v>
      </c>
      <c r="K4371" s="71">
        <v>0.96</v>
      </c>
      <c r="L4371" s="16">
        <v>1.359807</v>
      </c>
      <c r="M4371" s="16">
        <v>-0.131795</v>
      </c>
      <c r="N4371" s="16">
        <v>3.17039E-2</v>
      </c>
      <c r="O4371" s="16">
        <v>0.83646450000000006</v>
      </c>
      <c r="P4371" s="16">
        <v>0.85645740000000004</v>
      </c>
      <c r="Q4371" s="16">
        <v>1.4379169999999999</v>
      </c>
      <c r="R4371" s="16">
        <v>0.38535000000000003</v>
      </c>
      <c r="S4371" s="16">
        <v>6.2799999999999995E-2</v>
      </c>
      <c r="T4371" s="16">
        <v>1.17E-2</v>
      </c>
      <c r="U4371" s="16">
        <v>5.7636000000000003</v>
      </c>
      <c r="V4371" s="16">
        <v>23.617999999999999</v>
      </c>
      <c r="W4371" s="16">
        <v>0.73199999999999998</v>
      </c>
      <c r="X4371" s="16">
        <v>448.07499999999999</v>
      </c>
      <c r="Y4371" s="16">
        <v>57.353499999999997</v>
      </c>
      <c r="Z4371" s="16">
        <v>0.45190000000000002</v>
      </c>
      <c r="AA4371" s="16">
        <v>-0.73628499999999997</v>
      </c>
      <c r="AB4371" s="16">
        <v>0.28000000000000003</v>
      </c>
      <c r="AC4371" s="16">
        <v>13.33</v>
      </c>
      <c r="AD4371" s="16">
        <v>50</v>
      </c>
      <c r="AE4371" s="16">
        <v>49.346299999999999</v>
      </c>
      <c r="AF4371" s="16">
        <v>36.061</v>
      </c>
      <c r="AG4371" s="16">
        <v>251917</v>
      </c>
      <c r="AH4371" s="16">
        <v>0.58109999999999995</v>
      </c>
      <c r="AI4371" s="16">
        <v>88.1</v>
      </c>
      <c r="AJ4371" s="16">
        <v>97.9</v>
      </c>
      <c r="AK4371" s="16">
        <v>1.3452</v>
      </c>
      <c r="AL4371" s="16">
        <v>1.2992999999999999</v>
      </c>
      <c r="AM4371" s="16">
        <v>1.3746</v>
      </c>
      <c r="AN4371" s="16">
        <v>0.99060000000000004</v>
      </c>
      <c r="AO4371" s="16">
        <v>1.0591999999999999</v>
      </c>
      <c r="AP4371" s="16">
        <v>1.4501999999999999</v>
      </c>
      <c r="AQ4371" s="16">
        <v>0.31280000000000002</v>
      </c>
      <c r="AR4371" s="16">
        <f t="shared" si="167"/>
        <v>1</v>
      </c>
      <c r="AS4371" s="5">
        <f t="shared" si="166"/>
        <v>9.1741000000000072E-2</v>
      </c>
    </row>
    <row r="4372" spans="1:45" x14ac:dyDescent="0.25">
      <c r="A4372" s="16" t="s">
        <v>409</v>
      </c>
      <c r="B4372" s="16" t="s">
        <v>24</v>
      </c>
      <c r="C4372" s="16" t="s">
        <v>218</v>
      </c>
      <c r="D4372" s="16">
        <v>2003</v>
      </c>
      <c r="E4372" s="16" t="s">
        <v>4987</v>
      </c>
      <c r="F4372" s="16" t="s">
        <v>594</v>
      </c>
      <c r="G4372" s="10">
        <v>14914.9</v>
      </c>
      <c r="H4372" s="73">
        <v>9.6101170000000007</v>
      </c>
      <c r="I4372" s="16">
        <v>272258</v>
      </c>
      <c r="J4372" s="71">
        <v>-6.0000000000000001E-3</v>
      </c>
      <c r="K4372" s="71">
        <v>0.95299999999999996</v>
      </c>
      <c r="L4372" s="16">
        <v>1.4072769999999999</v>
      </c>
      <c r="M4372" s="16">
        <v>-2.3298200000000002E-2</v>
      </c>
      <c r="N4372" s="16">
        <v>8.7847599999999998E-2</v>
      </c>
      <c r="O4372" s="16">
        <v>0.76352330000000002</v>
      </c>
      <c r="P4372" s="16">
        <v>0.91370439999999997</v>
      </c>
      <c r="Q4372" s="16">
        <v>1.3975029999999999</v>
      </c>
      <c r="R4372" s="16">
        <v>0.39950000000000002</v>
      </c>
      <c r="S4372" s="16">
        <v>8.2299999999999998E-2</v>
      </c>
      <c r="T4372" s="16">
        <v>1.46E-2</v>
      </c>
      <c r="U4372" s="16">
        <v>6.1215999999999999</v>
      </c>
      <c r="V4372" s="16">
        <v>23.872</v>
      </c>
      <c r="W4372" s="16">
        <v>0.73799999999999999</v>
      </c>
      <c r="X4372" s="16">
        <v>450.06299999999999</v>
      </c>
      <c r="Y4372" s="16">
        <v>57.353499999999997</v>
      </c>
      <c r="Z4372" s="16">
        <v>0.40510000000000002</v>
      </c>
      <c r="AA4372" s="16">
        <v>-0.77900639999999999</v>
      </c>
      <c r="AB4372" s="16">
        <v>0.28000000000000003</v>
      </c>
      <c r="AC4372" s="16">
        <v>13.33</v>
      </c>
      <c r="AD4372" s="16">
        <v>51.1</v>
      </c>
      <c r="AE4372" s="16">
        <v>49.475000000000001</v>
      </c>
      <c r="AF4372" s="16">
        <v>51.690300000000001</v>
      </c>
      <c r="AG4372" s="16">
        <v>249097</v>
      </c>
      <c r="AH4372" s="16">
        <v>0.5877</v>
      </c>
      <c r="AI4372" s="16">
        <v>88.8</v>
      </c>
      <c r="AJ4372" s="16">
        <v>98.1</v>
      </c>
      <c r="AK4372" s="16">
        <v>1.2235</v>
      </c>
      <c r="AL4372" s="16">
        <v>1.3165</v>
      </c>
      <c r="AM4372" s="16">
        <v>1.3012999999999999</v>
      </c>
      <c r="AN4372" s="16">
        <v>0.90410000000000001</v>
      </c>
      <c r="AO4372" s="16">
        <v>1.0857000000000001</v>
      </c>
      <c r="AP4372" s="16">
        <v>1.4509000000000001</v>
      </c>
      <c r="AQ4372" s="16">
        <v>0.31280000000000002</v>
      </c>
      <c r="AR4372" s="16">
        <f t="shared" si="167"/>
        <v>1</v>
      </c>
      <c r="AS4372" s="5">
        <f t="shared" si="166"/>
        <v>4.7469999999999901E-2</v>
      </c>
    </row>
    <row r="4373" spans="1:45" x14ac:dyDescent="0.25">
      <c r="A4373" s="16" t="s">
        <v>409</v>
      </c>
      <c r="B4373" s="16" t="s">
        <v>24</v>
      </c>
      <c r="C4373" s="16" t="s">
        <v>218</v>
      </c>
      <c r="D4373" s="16">
        <v>2004</v>
      </c>
      <c r="E4373" s="16" t="s">
        <v>4988</v>
      </c>
      <c r="F4373" s="16" t="s">
        <v>594</v>
      </c>
      <c r="G4373" s="10">
        <v>15078.6</v>
      </c>
      <c r="H4373" s="73">
        <v>9.6210310000000003</v>
      </c>
      <c r="I4373" s="16">
        <v>273091</v>
      </c>
      <c r="J4373" s="71">
        <v>-6.0000000000000001E-3</v>
      </c>
      <c r="K4373" s="71">
        <v>0.94699999999999995</v>
      </c>
      <c r="L4373" s="16">
        <v>1.3588260000000001</v>
      </c>
      <c r="M4373" s="16">
        <v>-0.1174229</v>
      </c>
      <c r="N4373" s="16">
        <v>6.03828E-2</v>
      </c>
      <c r="O4373" s="16">
        <v>0.7442974</v>
      </c>
      <c r="P4373" s="16">
        <v>0.98349240000000004</v>
      </c>
      <c r="Q4373" s="16">
        <v>1.3528519999999999</v>
      </c>
      <c r="R4373" s="16">
        <v>0.37990000000000002</v>
      </c>
      <c r="S4373" s="16">
        <v>5.2600000000000001E-2</v>
      </c>
      <c r="T4373" s="16">
        <v>1.77E-2</v>
      </c>
      <c r="U4373" s="16">
        <v>5.9038000000000004</v>
      </c>
      <c r="V4373" s="16">
        <v>24.126000000000001</v>
      </c>
      <c r="W4373" s="16">
        <v>0.74399999999999999</v>
      </c>
      <c r="X4373" s="16">
        <v>448.435</v>
      </c>
      <c r="Y4373" s="16">
        <v>57.353499999999997</v>
      </c>
      <c r="Z4373" s="16">
        <v>0.39340000000000003</v>
      </c>
      <c r="AA4373" s="16">
        <v>-0.78677390000000003</v>
      </c>
      <c r="AB4373" s="16">
        <v>0.28000000000000003</v>
      </c>
      <c r="AC4373" s="16">
        <v>13.33</v>
      </c>
      <c r="AD4373" s="16">
        <v>51.3</v>
      </c>
      <c r="AE4373" s="16">
        <v>49.863900000000001</v>
      </c>
      <c r="AF4373" s="16">
        <v>73.524699999999996</v>
      </c>
      <c r="AG4373" s="16">
        <v>236765</v>
      </c>
      <c r="AH4373" s="16">
        <v>0.58589999999999998</v>
      </c>
      <c r="AI4373" s="16">
        <v>89.5</v>
      </c>
      <c r="AJ4373" s="16">
        <v>98.2</v>
      </c>
      <c r="AK4373" s="16">
        <v>1.1599999999999999</v>
      </c>
      <c r="AL4373" s="16">
        <v>1.2330000000000001</v>
      </c>
      <c r="AM4373" s="16">
        <v>1.0857000000000001</v>
      </c>
      <c r="AN4373" s="16">
        <v>1.1547000000000001</v>
      </c>
      <c r="AO4373" s="16">
        <v>1.0439000000000001</v>
      </c>
      <c r="AP4373" s="16">
        <v>1.3863000000000001</v>
      </c>
      <c r="AQ4373" s="16">
        <v>0.31280000000000002</v>
      </c>
      <c r="AR4373" s="16">
        <f t="shared" si="167"/>
        <v>1</v>
      </c>
      <c r="AS4373" s="5">
        <f t="shared" si="166"/>
        <v>-4.84509999999998E-2</v>
      </c>
    </row>
    <row r="4374" spans="1:45" x14ac:dyDescent="0.25">
      <c r="A4374" s="16" t="s">
        <v>409</v>
      </c>
      <c r="B4374" s="16" t="s">
        <v>24</v>
      </c>
      <c r="C4374" s="16" t="s">
        <v>218</v>
      </c>
      <c r="D4374" s="16">
        <v>2005</v>
      </c>
      <c r="E4374" s="16" t="s">
        <v>4989</v>
      </c>
      <c r="F4374" s="16" t="s">
        <v>594</v>
      </c>
      <c r="G4374" s="10">
        <v>15623.9</v>
      </c>
      <c r="H4374" s="73">
        <v>9.6565589999999997</v>
      </c>
      <c r="I4374" s="16">
        <v>274009</v>
      </c>
      <c r="J4374" s="71">
        <v>1.7000000000000001E-2</v>
      </c>
      <c r="K4374" s="71">
        <v>0.96299999999999997</v>
      </c>
      <c r="L4374" s="16">
        <v>1.3496090000000001</v>
      </c>
      <c r="M4374" s="16">
        <v>-0.16456999999999999</v>
      </c>
      <c r="N4374" s="16">
        <v>2.7616000000000002E-2</v>
      </c>
      <c r="O4374" s="16">
        <v>0.75410449999999996</v>
      </c>
      <c r="P4374" s="16">
        <v>1.007325</v>
      </c>
      <c r="Q4374" s="16">
        <v>1.3764130000000001</v>
      </c>
      <c r="R4374" s="16">
        <v>0.39115</v>
      </c>
      <c r="S4374" s="16">
        <v>4.9599999999999998E-2</v>
      </c>
      <c r="T4374" s="16">
        <v>1.32E-2</v>
      </c>
      <c r="U4374" s="16">
        <v>5.5567000000000002</v>
      </c>
      <c r="V4374" s="16">
        <v>24.38</v>
      </c>
      <c r="W4374" s="16">
        <v>0.75</v>
      </c>
      <c r="X4374" s="16">
        <v>448.10700000000003</v>
      </c>
      <c r="Y4374" s="16">
        <v>57.353499999999997</v>
      </c>
      <c r="Z4374" s="16">
        <v>0.39369999999999999</v>
      </c>
      <c r="AA4374" s="16">
        <v>-0.81396029999999997</v>
      </c>
      <c r="AB4374" s="16">
        <v>0.28000000000000003</v>
      </c>
      <c r="AC4374" s="16">
        <v>13.33</v>
      </c>
      <c r="AD4374" s="16">
        <v>52</v>
      </c>
      <c r="AE4374" s="16">
        <v>49.3033</v>
      </c>
      <c r="AF4374" s="16">
        <v>75.370699999999999</v>
      </c>
      <c r="AG4374" s="16">
        <v>250240</v>
      </c>
      <c r="AH4374" s="16">
        <v>0.61439999999999995</v>
      </c>
      <c r="AI4374" s="16">
        <v>90.1</v>
      </c>
      <c r="AJ4374" s="16">
        <v>98.4</v>
      </c>
      <c r="AK4374" s="16">
        <v>1.0590999999999999</v>
      </c>
      <c r="AL4374" s="16">
        <v>1.3001</v>
      </c>
      <c r="AM4374" s="16">
        <v>1.2549999999999999</v>
      </c>
      <c r="AN4374" s="16">
        <v>1.147</v>
      </c>
      <c r="AO4374" s="16">
        <v>1.1561999999999999</v>
      </c>
      <c r="AP4374" s="16">
        <v>1.2785</v>
      </c>
      <c r="AQ4374" s="16">
        <v>0.31280000000000002</v>
      </c>
      <c r="AR4374" s="16">
        <f t="shared" si="167"/>
        <v>1</v>
      </c>
      <c r="AS4374" s="5">
        <f t="shared" si="166"/>
        <v>-9.2170000000000307E-3</v>
      </c>
    </row>
    <row r="4375" spans="1:45" x14ac:dyDescent="0.25">
      <c r="A4375" s="16" t="s">
        <v>409</v>
      </c>
      <c r="B4375" s="16" t="s">
        <v>24</v>
      </c>
      <c r="C4375" s="16" t="s">
        <v>218</v>
      </c>
      <c r="D4375" s="16">
        <v>2006</v>
      </c>
      <c r="E4375" s="16" t="s">
        <v>4990</v>
      </c>
      <c r="F4375" s="16" t="s">
        <v>594</v>
      </c>
      <c r="G4375" s="10">
        <v>16447.8</v>
      </c>
      <c r="H4375" s="73">
        <v>9.7079450000000005</v>
      </c>
      <c r="I4375" s="16">
        <v>275039</v>
      </c>
      <c r="J4375" s="71">
        <v>5.5E-2</v>
      </c>
      <c r="K4375" s="71">
        <v>1.018</v>
      </c>
      <c r="L4375" s="16">
        <v>1.3403910000000001</v>
      </c>
      <c r="M4375" s="16">
        <v>-0.2328153</v>
      </c>
      <c r="N4375" s="16">
        <v>9.6220000000000003E-3</v>
      </c>
      <c r="O4375" s="16">
        <v>0.8016645</v>
      </c>
      <c r="P4375" s="16">
        <v>1.0412399999999999</v>
      </c>
      <c r="Q4375" s="16">
        <v>1.354201</v>
      </c>
      <c r="R4375" s="16">
        <v>0.38669999999999999</v>
      </c>
      <c r="S4375" s="16">
        <v>2.8500000000000001E-2</v>
      </c>
      <c r="T4375" s="16">
        <v>1.47E-2</v>
      </c>
      <c r="U4375" s="16">
        <v>5.6158000000000001</v>
      </c>
      <c r="V4375" s="16">
        <v>24.292000000000002</v>
      </c>
      <c r="W4375" s="16">
        <v>0.876</v>
      </c>
      <c r="X4375" s="16">
        <v>443.41800000000001</v>
      </c>
      <c r="Y4375" s="16">
        <v>57.353499999999997</v>
      </c>
      <c r="Z4375" s="16">
        <v>0.42480000000000001</v>
      </c>
      <c r="AA4375" s="16">
        <v>-0.78289019999999998</v>
      </c>
      <c r="AB4375" s="16">
        <v>0.28000000000000003</v>
      </c>
      <c r="AC4375" s="16">
        <v>13.33</v>
      </c>
      <c r="AD4375" s="16">
        <v>51.2</v>
      </c>
      <c r="AE4375" s="16">
        <v>48.835900000000002</v>
      </c>
      <c r="AF4375" s="16">
        <v>86.249200000000002</v>
      </c>
      <c r="AG4375" s="16">
        <v>247079</v>
      </c>
      <c r="AH4375" s="16">
        <v>0.62080000000000002</v>
      </c>
      <c r="AI4375" s="16">
        <v>90.8</v>
      </c>
      <c r="AJ4375" s="16">
        <v>98.5</v>
      </c>
      <c r="AK4375" s="16">
        <v>1.1751</v>
      </c>
      <c r="AL4375" s="16">
        <v>1.2847999999999999</v>
      </c>
      <c r="AM4375" s="16">
        <v>1.4654</v>
      </c>
      <c r="AN4375" s="16">
        <v>0.93930000000000002</v>
      </c>
      <c r="AO4375" s="16">
        <v>0.97629999999999995</v>
      </c>
      <c r="AP4375" s="16">
        <v>1.2050000000000001</v>
      </c>
      <c r="AQ4375" s="16">
        <v>0.31280000000000002</v>
      </c>
      <c r="AR4375" s="16">
        <f t="shared" si="167"/>
        <v>1</v>
      </c>
      <c r="AS4375" s="5">
        <f t="shared" si="166"/>
        <v>-9.2179999999999485E-3</v>
      </c>
    </row>
    <row r="4376" spans="1:45" x14ac:dyDescent="0.25">
      <c r="A4376" s="16" t="s">
        <v>409</v>
      </c>
      <c r="B4376" s="16" t="s">
        <v>24</v>
      </c>
      <c r="C4376" s="16" t="s">
        <v>218</v>
      </c>
      <c r="D4376" s="16">
        <v>2007</v>
      </c>
      <c r="E4376" s="16" t="s">
        <v>4991</v>
      </c>
      <c r="F4376" s="16" t="s">
        <v>594</v>
      </c>
      <c r="G4376" s="10">
        <v>16670.599999999999</v>
      </c>
      <c r="H4376" s="73">
        <v>9.7214019999999994</v>
      </c>
      <c r="I4376" s="16">
        <v>276150</v>
      </c>
      <c r="J4376" s="71">
        <v>-8.0000000000000002E-3</v>
      </c>
      <c r="K4376" s="71">
        <v>1.01</v>
      </c>
      <c r="L4376" s="16">
        <v>1.428156</v>
      </c>
      <c r="M4376" s="16">
        <v>-3.7444699999999997E-2</v>
      </c>
      <c r="N4376" s="16">
        <v>-8.8080999999999993E-3</v>
      </c>
      <c r="O4376" s="16">
        <v>0.74194130000000003</v>
      </c>
      <c r="P4376" s="16">
        <v>1.0835090000000001</v>
      </c>
      <c r="Q4376" s="16">
        <v>1.399473</v>
      </c>
      <c r="R4376" s="16">
        <v>0.41320000000000001</v>
      </c>
      <c r="S4376" s="16">
        <v>7.1900000000000006E-2</v>
      </c>
      <c r="T4376" s="16">
        <v>1.6500000000000001E-2</v>
      </c>
      <c r="U4376" s="16">
        <v>5.1161000000000003</v>
      </c>
      <c r="V4376" s="16">
        <v>24.204000000000001</v>
      </c>
      <c r="W4376" s="16">
        <v>1.002</v>
      </c>
      <c r="X4376" s="16">
        <v>447.87299999999999</v>
      </c>
      <c r="Y4376" s="16">
        <v>57.353499999999997</v>
      </c>
      <c r="Z4376" s="16">
        <v>0.39850000000000002</v>
      </c>
      <c r="AA4376" s="16">
        <v>-0.75182009999999999</v>
      </c>
      <c r="AB4376" s="16">
        <v>0.28000000000000003</v>
      </c>
      <c r="AC4376" s="16">
        <v>13.33</v>
      </c>
      <c r="AD4376" s="16">
        <v>50.4</v>
      </c>
      <c r="AE4376" s="16">
        <v>48.596499999999999</v>
      </c>
      <c r="AF4376" s="16">
        <v>93.238299999999995</v>
      </c>
      <c r="AG4376" s="16">
        <v>275483</v>
      </c>
      <c r="AH4376" s="16">
        <v>0.62719999999999998</v>
      </c>
      <c r="AI4376" s="16">
        <v>91.5</v>
      </c>
      <c r="AJ4376" s="16">
        <v>98.7</v>
      </c>
      <c r="AK4376" s="16">
        <v>1.1637999999999999</v>
      </c>
      <c r="AL4376" s="16">
        <v>1.369</v>
      </c>
      <c r="AM4376" s="16">
        <v>1.3555999999999999</v>
      </c>
      <c r="AN4376" s="16">
        <v>1.0853999999999999</v>
      </c>
      <c r="AO4376" s="16">
        <v>1.0619000000000001</v>
      </c>
      <c r="AP4376" s="16">
        <v>1.2850999999999999</v>
      </c>
      <c r="AQ4376" s="16">
        <v>0.31280000000000002</v>
      </c>
      <c r="AR4376" s="16">
        <f t="shared" si="167"/>
        <v>1</v>
      </c>
      <c r="AS4376" s="5">
        <f t="shared" si="166"/>
        <v>8.7764999999999871E-2</v>
      </c>
    </row>
    <row r="4377" spans="1:45" x14ac:dyDescent="0.25">
      <c r="A4377" s="16" t="s">
        <v>409</v>
      </c>
      <c r="B4377" s="16" t="s">
        <v>24</v>
      </c>
      <c r="C4377" s="16" t="s">
        <v>218</v>
      </c>
      <c r="D4377" s="16">
        <v>2008</v>
      </c>
      <c r="E4377" s="16" t="s">
        <v>4992</v>
      </c>
      <c r="F4377" s="16" t="s">
        <v>594</v>
      </c>
      <c r="G4377" s="10">
        <v>16666.099999999999</v>
      </c>
      <c r="H4377" s="73">
        <v>9.7211300000000005</v>
      </c>
      <c r="I4377" s="16">
        <v>277319</v>
      </c>
      <c r="J4377" s="71">
        <v>-7.0000000000000001E-3</v>
      </c>
      <c r="K4377" s="71">
        <v>1.0029999999999999</v>
      </c>
      <c r="L4377" s="16">
        <v>1.397848</v>
      </c>
      <c r="M4377" s="16">
        <v>-0.11440939999999999</v>
      </c>
      <c r="N4377" s="16">
        <v>-9.1549999999999999E-3</v>
      </c>
      <c r="O4377" s="16">
        <v>0.72740050000000001</v>
      </c>
      <c r="P4377" s="16">
        <v>1.1280019999999999</v>
      </c>
      <c r="Q4377" s="16">
        <v>1.3741380000000001</v>
      </c>
      <c r="R4377" s="16">
        <v>0.41260000000000002</v>
      </c>
      <c r="S4377" s="16">
        <v>5.4100000000000002E-2</v>
      </c>
      <c r="T4377" s="16">
        <v>1.55E-2</v>
      </c>
      <c r="U4377" s="16">
        <v>5.0612000000000004</v>
      </c>
      <c r="V4377" s="16">
        <v>24.116</v>
      </c>
      <c r="W4377" s="16">
        <v>1.1279999999999999</v>
      </c>
      <c r="X4377" s="16">
        <v>447.83</v>
      </c>
      <c r="Y4377" s="16">
        <v>57.353499999999997</v>
      </c>
      <c r="Z4377" s="16">
        <v>0.3886</v>
      </c>
      <c r="AA4377" s="16">
        <v>-0.76347140000000002</v>
      </c>
      <c r="AB4377" s="16">
        <v>0.28000000000000003</v>
      </c>
      <c r="AC4377" s="16">
        <v>13.33</v>
      </c>
      <c r="AD4377" s="16">
        <v>50.7</v>
      </c>
      <c r="AE4377" s="16">
        <v>48.6252</v>
      </c>
      <c r="AF4377" s="16">
        <v>103.97199999999999</v>
      </c>
      <c r="AG4377" s="16">
        <v>281416</v>
      </c>
      <c r="AH4377" s="16">
        <v>0.63360000000000005</v>
      </c>
      <c r="AI4377" s="16">
        <v>92.2</v>
      </c>
      <c r="AJ4377" s="16">
        <v>98.8</v>
      </c>
      <c r="AK4377" s="16">
        <v>1.0569999999999999</v>
      </c>
      <c r="AL4377" s="16">
        <v>1.3101</v>
      </c>
      <c r="AM4377" s="16">
        <v>1.5965</v>
      </c>
      <c r="AN4377" s="16">
        <v>1.0984</v>
      </c>
      <c r="AO4377" s="16">
        <v>0.84860000000000002</v>
      </c>
      <c r="AP4377" s="16">
        <v>1.2674000000000001</v>
      </c>
      <c r="AQ4377" s="16">
        <v>0.31280000000000002</v>
      </c>
      <c r="AR4377" s="16">
        <f t="shared" si="167"/>
        <v>1</v>
      </c>
      <c r="AS4377" s="5">
        <f t="shared" si="166"/>
        <v>-3.0308000000000002E-2</v>
      </c>
    </row>
    <row r="4378" spans="1:45" x14ac:dyDescent="0.25">
      <c r="A4378" s="16" t="s">
        <v>409</v>
      </c>
      <c r="B4378" s="16" t="s">
        <v>24</v>
      </c>
      <c r="C4378" s="16" t="s">
        <v>218</v>
      </c>
      <c r="D4378" s="16">
        <v>2009</v>
      </c>
      <c r="E4378" s="16" t="s">
        <v>4993</v>
      </c>
      <c r="F4378" s="16" t="s">
        <v>594</v>
      </c>
      <c r="G4378" s="10">
        <v>15926.5</v>
      </c>
      <c r="H4378" s="73">
        <v>9.6757390000000001</v>
      </c>
      <c r="I4378" s="16">
        <v>278470</v>
      </c>
      <c r="J4378" s="71">
        <v>0</v>
      </c>
      <c r="K4378" s="71">
        <v>1.0029999999999999</v>
      </c>
      <c r="L4378" s="16">
        <v>1.3789640000000001</v>
      </c>
      <c r="M4378" s="16">
        <v>-0.1429425</v>
      </c>
      <c r="N4378" s="16">
        <v>1.4903899999999999E-2</v>
      </c>
      <c r="O4378" s="16">
        <v>0.72473540000000003</v>
      </c>
      <c r="P4378" s="16">
        <v>1.187967</v>
      </c>
      <c r="Q4378" s="16">
        <v>1.2716229999999999</v>
      </c>
      <c r="R4378" s="16">
        <v>0.44135000000000002</v>
      </c>
      <c r="S4378" s="16">
        <v>4.9799999999999997E-2</v>
      </c>
      <c r="T4378" s="16">
        <v>1.2500000000000001E-2</v>
      </c>
      <c r="U4378" s="16">
        <v>5.3277000000000001</v>
      </c>
      <c r="V4378" s="16">
        <v>24.027999999999999</v>
      </c>
      <c r="W4378" s="16">
        <v>1.254</v>
      </c>
      <c r="X4378" s="16">
        <v>446.31400000000002</v>
      </c>
      <c r="Y4378" s="16">
        <v>57.353499999999997</v>
      </c>
      <c r="Z4378" s="16">
        <v>0.37940000000000002</v>
      </c>
      <c r="AA4378" s="16">
        <v>-0.80619280000000004</v>
      </c>
      <c r="AB4378" s="16">
        <v>0.28000000000000003</v>
      </c>
      <c r="AC4378" s="16">
        <v>13.33</v>
      </c>
      <c r="AD4378" s="16">
        <v>51.8</v>
      </c>
      <c r="AE4378" s="16">
        <v>48.636899999999997</v>
      </c>
      <c r="AF4378" s="16">
        <v>120.80800000000001</v>
      </c>
      <c r="AG4378" s="16">
        <v>281257</v>
      </c>
      <c r="AH4378" s="16">
        <v>0.64</v>
      </c>
      <c r="AI4378" s="16">
        <v>92.8</v>
      </c>
      <c r="AJ4378" s="16">
        <v>99</v>
      </c>
      <c r="AK4378" s="16">
        <v>1.2013</v>
      </c>
      <c r="AL4378" s="16">
        <v>1.3341000000000001</v>
      </c>
      <c r="AM4378" s="16">
        <v>1.5051000000000001</v>
      </c>
      <c r="AN4378" s="16">
        <v>1.0645</v>
      </c>
      <c r="AO4378" s="16">
        <v>0.53149999999999997</v>
      </c>
      <c r="AP4378" s="16">
        <v>0.97360000000000002</v>
      </c>
      <c r="AQ4378" s="16">
        <v>0.31280000000000002</v>
      </c>
      <c r="AR4378" s="16">
        <f t="shared" si="167"/>
        <v>1</v>
      </c>
      <c r="AS4378" s="5">
        <f t="shared" si="166"/>
        <v>-1.8883999999999901E-2</v>
      </c>
    </row>
    <row r="4379" spans="1:45" x14ac:dyDescent="0.25">
      <c r="A4379" s="16" t="s">
        <v>409</v>
      </c>
      <c r="B4379" s="16" t="s">
        <v>24</v>
      </c>
      <c r="C4379" s="16" t="s">
        <v>218</v>
      </c>
      <c r="D4379" s="16">
        <v>2010</v>
      </c>
      <c r="E4379" s="16" t="s">
        <v>4994</v>
      </c>
      <c r="F4379" s="16" t="s">
        <v>594</v>
      </c>
      <c r="G4379" s="10">
        <v>15905.9</v>
      </c>
      <c r="H4379" s="73">
        <v>9.6744459999999997</v>
      </c>
      <c r="I4379" s="16">
        <v>279569</v>
      </c>
      <c r="J4379" s="71">
        <v>8.0000000000000002E-3</v>
      </c>
      <c r="K4379" s="71">
        <v>1.0109999999999999</v>
      </c>
      <c r="L4379" s="16">
        <v>1.44712</v>
      </c>
      <c r="M4379" s="16">
        <v>-0.1528032</v>
      </c>
      <c r="N4379" s="16">
        <v>9.9418800000000002E-2</v>
      </c>
      <c r="O4379" s="16">
        <v>0.75278369999999994</v>
      </c>
      <c r="P4379" s="16">
        <v>1.2310680000000001</v>
      </c>
      <c r="Q4379" s="16">
        <v>1.2757689999999999</v>
      </c>
      <c r="R4379" s="16">
        <v>0.44905</v>
      </c>
      <c r="S4379" s="16">
        <v>5.5199999999999999E-2</v>
      </c>
      <c r="T4379" s="16">
        <v>8.8000000000000005E-3</v>
      </c>
      <c r="U4379" s="16">
        <v>5.8747999999999996</v>
      </c>
      <c r="V4379" s="16">
        <v>23.94</v>
      </c>
      <c r="W4379" s="16">
        <v>1.38</v>
      </c>
      <c r="X4379" s="16">
        <v>449.65</v>
      </c>
      <c r="Y4379" s="16">
        <v>57.353499999999997</v>
      </c>
      <c r="Z4379" s="16">
        <v>0.39369999999999999</v>
      </c>
      <c r="AA4379" s="16">
        <v>-0.81007669999999998</v>
      </c>
      <c r="AB4379" s="16">
        <v>0.28000000000000003</v>
      </c>
      <c r="AC4379" s="16">
        <v>13.33</v>
      </c>
      <c r="AD4379" s="16">
        <v>51.9</v>
      </c>
      <c r="AE4379" s="16">
        <v>49.032800000000002</v>
      </c>
      <c r="AF4379" s="16">
        <v>124.845</v>
      </c>
      <c r="AG4379" s="16">
        <v>314851</v>
      </c>
      <c r="AH4379" s="16">
        <v>0.64639999999999997</v>
      </c>
      <c r="AI4379" s="16">
        <v>93.5</v>
      </c>
      <c r="AJ4379" s="16">
        <v>99.1</v>
      </c>
      <c r="AK4379" s="16">
        <v>1.2091000000000001</v>
      </c>
      <c r="AL4379" s="16">
        <v>1.4360999999999999</v>
      </c>
      <c r="AM4379" s="16">
        <v>1.4128000000000001</v>
      </c>
      <c r="AN4379" s="16">
        <v>1.0904</v>
      </c>
      <c r="AO4379" s="16">
        <v>0.4496</v>
      </c>
      <c r="AP4379" s="16">
        <v>1.0439000000000001</v>
      </c>
      <c r="AQ4379" s="16">
        <v>0.31280000000000002</v>
      </c>
      <c r="AR4379" s="16">
        <f t="shared" si="167"/>
        <v>1</v>
      </c>
      <c r="AS4379" s="5">
        <f t="shared" si="166"/>
        <v>6.8155999999999883E-2</v>
      </c>
    </row>
    <row r="4380" spans="1:45" x14ac:dyDescent="0.25">
      <c r="A4380" s="16" t="s">
        <v>409</v>
      </c>
      <c r="B4380" s="16" t="s">
        <v>24</v>
      </c>
      <c r="C4380" s="16" t="s">
        <v>218</v>
      </c>
      <c r="D4380" s="16">
        <v>2011</v>
      </c>
      <c r="E4380" s="16" t="s">
        <v>4995</v>
      </c>
      <c r="F4380" s="16" t="s">
        <v>594</v>
      </c>
      <c r="G4380" s="10">
        <v>15967.3</v>
      </c>
      <c r="H4380" s="73">
        <v>9.6782950000000003</v>
      </c>
      <c r="I4380" s="16">
        <v>280601</v>
      </c>
      <c r="J4380" s="71">
        <v>-1.0999999999999999E-2</v>
      </c>
      <c r="K4380" s="71">
        <v>1</v>
      </c>
      <c r="L4380" s="16">
        <v>1.488029</v>
      </c>
      <c r="M4380" s="16">
        <v>-0.1659678</v>
      </c>
      <c r="N4380" s="16">
        <v>8.2801899999999998E-2</v>
      </c>
      <c r="O4380" s="16">
        <v>0.74743700000000002</v>
      </c>
      <c r="P4380" s="16">
        <v>1.2445949999999999</v>
      </c>
      <c r="Q4380" s="16">
        <v>1.392798</v>
      </c>
      <c r="R4380" s="16">
        <v>0.43454999999999999</v>
      </c>
      <c r="S4380" s="16">
        <v>4.4200000000000003E-2</v>
      </c>
      <c r="T4380" s="16">
        <v>1.2699999999999999E-2</v>
      </c>
      <c r="U4380" s="16">
        <v>5.5327999999999999</v>
      </c>
      <c r="V4380" s="16">
        <v>23.751999999999999</v>
      </c>
      <c r="W4380" s="16">
        <v>1.6839999999999999</v>
      </c>
      <c r="X4380" s="16">
        <v>450.44400000000002</v>
      </c>
      <c r="Y4380" s="16">
        <v>57.353499999999997</v>
      </c>
      <c r="Z4380" s="16">
        <v>0.3972</v>
      </c>
      <c r="AA4380" s="16">
        <v>-0.77512259999999999</v>
      </c>
      <c r="AB4380" s="16">
        <v>0.28000000000000003</v>
      </c>
      <c r="AC4380" s="16">
        <v>13.33</v>
      </c>
      <c r="AD4380" s="16">
        <v>51</v>
      </c>
      <c r="AE4380" s="16">
        <v>49.917000000000002</v>
      </c>
      <c r="AF4380" s="16">
        <v>123.461</v>
      </c>
      <c r="AG4380" s="16">
        <v>308271</v>
      </c>
      <c r="AH4380" s="16">
        <v>0.65269999999999995</v>
      </c>
      <c r="AI4380" s="16">
        <v>94.2</v>
      </c>
      <c r="AJ4380" s="16">
        <v>99.3</v>
      </c>
      <c r="AK4380" s="16">
        <v>1.1871</v>
      </c>
      <c r="AL4380" s="16">
        <v>1.7647999999999999</v>
      </c>
      <c r="AM4380" s="16">
        <v>1.4646999999999999</v>
      </c>
      <c r="AN4380" s="16">
        <v>1.2744</v>
      </c>
      <c r="AO4380" s="16">
        <v>0.60129999999999995</v>
      </c>
      <c r="AP4380" s="16">
        <v>1.0411999999999999</v>
      </c>
      <c r="AQ4380" s="16">
        <v>0.31280000000000002</v>
      </c>
      <c r="AR4380" s="16">
        <f t="shared" si="167"/>
        <v>1</v>
      </c>
      <c r="AS4380" s="5">
        <f t="shared" si="166"/>
        <v>4.0909000000000084E-2</v>
      </c>
    </row>
    <row r="4381" spans="1:45" x14ac:dyDescent="0.25">
      <c r="A4381" s="16" t="s">
        <v>409</v>
      </c>
      <c r="B4381" s="16" t="s">
        <v>24</v>
      </c>
      <c r="C4381" s="16" t="s">
        <v>218</v>
      </c>
      <c r="D4381" s="16">
        <v>2012</v>
      </c>
      <c r="E4381" s="16" t="s">
        <v>4996</v>
      </c>
      <c r="F4381" s="16" t="s">
        <v>594</v>
      </c>
      <c r="G4381" s="10">
        <v>15958.9</v>
      </c>
      <c r="H4381" s="73">
        <v>9.6777739999999994</v>
      </c>
      <c r="I4381" s="16">
        <v>281585</v>
      </c>
      <c r="J4381" s="71">
        <v>2.4E-2</v>
      </c>
      <c r="K4381" s="71">
        <v>1.024</v>
      </c>
      <c r="L4381" s="16">
        <v>1.480281</v>
      </c>
      <c r="M4381" s="16">
        <v>-0.2153554</v>
      </c>
      <c r="N4381" s="16">
        <v>9.9012900000000001E-2</v>
      </c>
      <c r="O4381" s="16">
        <v>0.79579860000000002</v>
      </c>
      <c r="P4381" s="16">
        <v>1.265857</v>
      </c>
      <c r="Q4381" s="16">
        <v>1.332398</v>
      </c>
      <c r="R4381" s="16">
        <v>0.43774999999999997</v>
      </c>
      <c r="S4381" s="16">
        <v>2.23E-2</v>
      </c>
      <c r="T4381" s="16">
        <v>1.61E-2</v>
      </c>
      <c r="U4381" s="16">
        <v>5.6243999999999996</v>
      </c>
      <c r="V4381" s="16">
        <v>23.564</v>
      </c>
      <c r="W4381" s="16">
        <v>1.988</v>
      </c>
      <c r="X4381" s="16">
        <v>449.23599999999999</v>
      </c>
      <c r="Y4381" s="16">
        <v>57.325299999999999</v>
      </c>
      <c r="Z4381" s="16">
        <v>0.4234</v>
      </c>
      <c r="AA4381" s="16">
        <v>-0.77512259999999999</v>
      </c>
      <c r="AB4381" s="16">
        <v>0.28000000000000003</v>
      </c>
      <c r="AC4381" s="16">
        <v>13.33</v>
      </c>
      <c r="AD4381" s="16">
        <v>51</v>
      </c>
      <c r="AE4381" s="16">
        <v>50.616999999999997</v>
      </c>
      <c r="AF4381" s="16">
        <v>123.33</v>
      </c>
      <c r="AG4381" s="16">
        <v>316072</v>
      </c>
      <c r="AH4381" s="16">
        <v>0.65910000000000002</v>
      </c>
      <c r="AI4381" s="16">
        <v>94.9</v>
      </c>
      <c r="AJ4381" s="16">
        <v>99.4</v>
      </c>
      <c r="AK4381" s="16">
        <v>1.1934</v>
      </c>
      <c r="AL4381" s="16">
        <v>1.6728000000000001</v>
      </c>
      <c r="AM4381" s="16">
        <v>1.4641</v>
      </c>
      <c r="AN4381" s="16">
        <v>1.2221</v>
      </c>
      <c r="AO4381" s="16">
        <v>0.43099999999999999</v>
      </c>
      <c r="AP4381" s="16">
        <v>1.0035000000000001</v>
      </c>
      <c r="AQ4381" s="16">
        <v>0.31280000000000002</v>
      </c>
      <c r="AR4381" s="16">
        <f t="shared" si="167"/>
        <v>1</v>
      </c>
      <c r="AS4381" s="5">
        <f t="shared" si="166"/>
        <v>-7.7480000000000881E-3</v>
      </c>
    </row>
    <row r="4382" spans="1:45" x14ac:dyDescent="0.25">
      <c r="A4382" s="16" t="s">
        <v>409</v>
      </c>
      <c r="B4382" s="16" t="s">
        <v>24</v>
      </c>
      <c r="C4382" s="16" t="s">
        <v>218</v>
      </c>
      <c r="D4382" s="16">
        <v>2013</v>
      </c>
      <c r="E4382" s="16" t="s">
        <v>4997</v>
      </c>
      <c r="F4382" s="16" t="s">
        <v>594</v>
      </c>
      <c r="G4382" s="10">
        <v>15895.3</v>
      </c>
      <c r="H4382" s="73">
        <v>9.6737769999999994</v>
      </c>
      <c r="I4382" s="16">
        <v>282509</v>
      </c>
      <c r="J4382" s="71">
        <v>-5.0000000000000001E-3</v>
      </c>
      <c r="K4382" s="71">
        <v>1.0189999999999999</v>
      </c>
      <c r="L4382" s="16">
        <v>1.503274</v>
      </c>
      <c r="M4382" s="16">
        <v>-0.20642360000000001</v>
      </c>
      <c r="N4382" s="16">
        <v>0.12503690000000001</v>
      </c>
      <c r="O4382" s="16">
        <v>0.8319761</v>
      </c>
      <c r="P4382" s="16">
        <v>1.2594430000000001</v>
      </c>
      <c r="Q4382" s="16">
        <v>1.3179270000000001</v>
      </c>
      <c r="R4382" s="16">
        <v>0.46844999999999998</v>
      </c>
      <c r="S4382" s="16">
        <v>2.5899999999999999E-2</v>
      </c>
      <c r="T4382" s="16">
        <v>1.38E-2</v>
      </c>
      <c r="U4382" s="16">
        <v>5.5035999999999996</v>
      </c>
      <c r="V4382" s="16">
        <v>23.376000000000001</v>
      </c>
      <c r="W4382" s="16">
        <v>2.2919999999999998</v>
      </c>
      <c r="X4382" s="16">
        <v>453.06900000000002</v>
      </c>
      <c r="Y4382" s="16">
        <v>57.376399999999997</v>
      </c>
      <c r="Z4382" s="16">
        <v>0.43509999999999999</v>
      </c>
      <c r="AA4382" s="16">
        <v>-0.81396029999999997</v>
      </c>
      <c r="AB4382" s="16">
        <v>0.28000000000000003</v>
      </c>
      <c r="AC4382" s="16">
        <v>13.33</v>
      </c>
      <c r="AD4382" s="16">
        <v>52</v>
      </c>
      <c r="AE4382" s="16">
        <v>52.253</v>
      </c>
      <c r="AF4382" s="16">
        <v>108.10299999999999</v>
      </c>
      <c r="AG4382" s="16">
        <v>334682</v>
      </c>
      <c r="AH4382" s="16">
        <v>0.66549999999999998</v>
      </c>
      <c r="AI4382" s="16">
        <v>95.5</v>
      </c>
      <c r="AJ4382" s="16">
        <v>99.6</v>
      </c>
      <c r="AK4382" s="16">
        <v>1.1923999999999999</v>
      </c>
      <c r="AL4382" s="16">
        <v>1.6214999999999999</v>
      </c>
      <c r="AM4382" s="16">
        <v>1.3568</v>
      </c>
      <c r="AN4382" s="16">
        <v>1.2968</v>
      </c>
      <c r="AO4382" s="16">
        <v>0.4375</v>
      </c>
      <c r="AP4382" s="16">
        <v>1.0089999999999999</v>
      </c>
      <c r="AQ4382" s="16">
        <v>0.31280000000000002</v>
      </c>
      <c r="AR4382" s="16">
        <f t="shared" si="167"/>
        <v>1</v>
      </c>
      <c r="AS4382" s="5">
        <f t="shared" si="166"/>
        <v>2.2993000000000041E-2</v>
      </c>
    </row>
    <row r="4383" spans="1:45" x14ac:dyDescent="0.25">
      <c r="A4383" s="16" t="s">
        <v>409</v>
      </c>
      <c r="B4383" s="16" t="s">
        <v>24</v>
      </c>
      <c r="C4383" s="16" t="s">
        <v>218</v>
      </c>
      <c r="D4383" s="16">
        <v>2014</v>
      </c>
      <c r="E4383" s="16" t="s">
        <v>4998</v>
      </c>
      <c r="F4383" s="16" t="s">
        <v>594</v>
      </c>
      <c r="G4383" s="10">
        <v>15856.1</v>
      </c>
      <c r="H4383" s="73">
        <v>9.6713109999999993</v>
      </c>
      <c r="I4383" s="16">
        <v>283385</v>
      </c>
      <c r="J4383" s="71">
        <v>-3.0000000000000001E-3</v>
      </c>
      <c r="K4383" s="71">
        <v>1.016</v>
      </c>
      <c r="L4383" s="16">
        <v>1.5391349999999999</v>
      </c>
      <c r="M4383" s="16">
        <v>-0.18463579999999999</v>
      </c>
      <c r="N4383" s="16">
        <v>0.27332089999999998</v>
      </c>
      <c r="O4383" s="16">
        <v>0.86423640000000002</v>
      </c>
      <c r="P4383" s="16">
        <v>1.2611840000000001</v>
      </c>
      <c r="Q4383" s="16">
        <v>1.189065</v>
      </c>
      <c r="R4383" s="16">
        <v>0.49080000000000001</v>
      </c>
      <c r="S4383" s="16">
        <v>2.4E-2</v>
      </c>
      <c r="T4383" s="16">
        <v>1.5599999999999999E-2</v>
      </c>
      <c r="U4383" s="16">
        <v>6.7118000000000002</v>
      </c>
      <c r="V4383" s="16">
        <v>23.187999999999999</v>
      </c>
      <c r="W4383" s="16">
        <v>2.5960000000000001</v>
      </c>
      <c r="X4383" s="16">
        <v>454.15800000000002</v>
      </c>
      <c r="Y4383" s="16">
        <v>57.362400000000001</v>
      </c>
      <c r="Z4383" s="16">
        <v>0.44919999999999999</v>
      </c>
      <c r="AA4383" s="16">
        <v>-0.83221409999999996</v>
      </c>
      <c r="AB4383" s="16">
        <v>0.28000000000000003</v>
      </c>
      <c r="AC4383" s="16">
        <v>13.33</v>
      </c>
      <c r="AD4383" s="16">
        <v>52.47</v>
      </c>
      <c r="AE4383" s="16">
        <v>52.922800000000002</v>
      </c>
      <c r="AF4383" s="16">
        <v>106.77800000000001</v>
      </c>
      <c r="AG4383" s="16">
        <v>312052</v>
      </c>
      <c r="AH4383" s="16">
        <v>0.67190000000000005</v>
      </c>
      <c r="AI4383" s="16">
        <v>96.2</v>
      </c>
      <c r="AJ4383" s="16">
        <v>99.7</v>
      </c>
      <c r="AK4383" s="16">
        <v>1.2349000000000001</v>
      </c>
      <c r="AL4383" s="16">
        <v>1.0289999999999999</v>
      </c>
      <c r="AM4383" s="16">
        <v>1.2297</v>
      </c>
      <c r="AN4383" s="16">
        <v>1.3019000000000001</v>
      </c>
      <c r="AO4383" s="16">
        <v>0.31469999999999998</v>
      </c>
      <c r="AP4383" s="16">
        <v>1.0584</v>
      </c>
      <c r="AQ4383" s="16">
        <v>0.31280000000000002</v>
      </c>
      <c r="AR4383" s="16">
        <f t="shared" si="167"/>
        <v>1</v>
      </c>
      <c r="AS4383" s="5">
        <f t="shared" si="166"/>
        <v>3.5860999999999921E-2</v>
      </c>
    </row>
    <row r="4384" spans="1:45" x14ac:dyDescent="0.25">
      <c r="A4384" s="16" t="s">
        <v>407</v>
      </c>
      <c r="B4384" s="16" t="s">
        <v>175</v>
      </c>
      <c r="C4384" s="16" t="s">
        <v>229</v>
      </c>
      <c r="D4384" s="16">
        <v>1985</v>
      </c>
      <c r="E4384" s="16" t="s">
        <v>4999</v>
      </c>
      <c r="F4384" s="16" t="s">
        <v>594</v>
      </c>
      <c r="G4384" s="10">
        <v>42589.7</v>
      </c>
      <c r="H4384" s="73">
        <v>10.659369999999999</v>
      </c>
      <c r="I4384" s="16" t="s">
        <v>6700</v>
      </c>
      <c r="J4384" s="71">
        <v>0</v>
      </c>
      <c r="K4384" s="71">
        <v>1</v>
      </c>
      <c r="L4384" s="16">
        <v>-0.44754450000000001</v>
      </c>
      <c r="M4384" s="16">
        <v>-0.55840999999999996</v>
      </c>
      <c r="N4384" s="16">
        <v>-9.6172400000000005E-2</v>
      </c>
      <c r="O4384" s="16">
        <v>-0.91711569999999998</v>
      </c>
      <c r="P4384" s="16">
        <v>4.0765900000000001E-2</v>
      </c>
      <c r="Q4384" s="16">
        <v>0.56554570000000004</v>
      </c>
      <c r="R4384" s="16">
        <v>2.3800000000000002E-2</v>
      </c>
      <c r="S4384" s="16">
        <v>3.1E-2</v>
      </c>
      <c r="T4384" s="16">
        <v>0</v>
      </c>
      <c r="U4384" s="16">
        <v>3.7387999999999999</v>
      </c>
      <c r="V4384" s="16">
        <v>17.62</v>
      </c>
      <c r="W4384" s="16">
        <v>5.36</v>
      </c>
      <c r="X4384" s="16">
        <v>437.892</v>
      </c>
      <c r="Y4384" s="16">
        <v>26.6111</v>
      </c>
      <c r="Z4384" s="16">
        <v>0</v>
      </c>
      <c r="AA4384" s="16">
        <v>-1.0432200000000001E-2</v>
      </c>
      <c r="AB4384" s="16">
        <v>0</v>
      </c>
      <c r="AC4384" s="16">
        <v>0</v>
      </c>
      <c r="AD4384" s="16">
        <v>10.37</v>
      </c>
      <c r="AE4384" s="16">
        <v>9.3292000000000002</v>
      </c>
      <c r="AF4384" s="16">
        <v>0</v>
      </c>
      <c r="AG4384" s="16">
        <v>343422</v>
      </c>
      <c r="AH4384" s="16">
        <v>7.0449999999999999E-2</v>
      </c>
      <c r="AI4384" s="16">
        <v>99.100999999999999</v>
      </c>
      <c r="AJ4384" s="16">
        <v>88.951800000000006</v>
      </c>
      <c r="AK4384" s="16">
        <v>-0.96430000000000005</v>
      </c>
      <c r="AL4384" s="16">
        <v>5.0299999999999997E-2</v>
      </c>
      <c r="AM4384" s="16">
        <v>0.75349999999999995</v>
      </c>
      <c r="AN4384" s="16">
        <v>1.1318999999999999</v>
      </c>
      <c r="AO4384" s="16">
        <v>1.1589</v>
      </c>
      <c r="AP4384" s="16">
        <v>0.47239999999999999</v>
      </c>
      <c r="AQ4384" s="16">
        <v>22.7987</v>
      </c>
      <c r="AR4384" s="16">
        <f t="shared" si="167"/>
        <v>1</v>
      </c>
      <c r="AS4384" s="5">
        <f t="shared" si="166"/>
        <v>0</v>
      </c>
    </row>
    <row r="4385" spans="1:45" x14ac:dyDescent="0.25">
      <c r="A4385" s="16" t="s">
        <v>407</v>
      </c>
      <c r="B4385" s="16" t="s">
        <v>175</v>
      </c>
      <c r="C4385" s="16" t="s">
        <v>229</v>
      </c>
      <c r="D4385" s="16">
        <v>1986</v>
      </c>
      <c r="E4385" s="16" t="s">
        <v>5000</v>
      </c>
      <c r="F4385" s="16" t="s">
        <v>594</v>
      </c>
      <c r="G4385" s="10">
        <v>40274.300000000003</v>
      </c>
      <c r="H4385" s="73">
        <v>10.60347</v>
      </c>
      <c r="I4385" s="16" t="s">
        <v>6700</v>
      </c>
      <c r="J4385" s="71">
        <v>0</v>
      </c>
      <c r="K4385" s="71">
        <v>1</v>
      </c>
      <c r="L4385" s="16">
        <v>-0.33761669999999999</v>
      </c>
      <c r="M4385" s="16">
        <v>-0.55543830000000005</v>
      </c>
      <c r="N4385" s="16">
        <v>-6.4685000000000006E-2</v>
      </c>
      <c r="O4385" s="16">
        <v>-0.72513130000000003</v>
      </c>
      <c r="P4385" s="16">
        <v>4.7343299999999998E-2</v>
      </c>
      <c r="Q4385" s="16">
        <v>0.57180949999999997</v>
      </c>
      <c r="R4385" s="16">
        <v>2.3800000000000002E-2</v>
      </c>
      <c r="S4385" s="16">
        <v>3.0800000000000001E-2</v>
      </c>
      <c r="T4385" s="16">
        <v>4.0000000000000002E-4</v>
      </c>
      <c r="U4385" s="16">
        <v>3.7315</v>
      </c>
      <c r="V4385" s="16">
        <v>18.917999999999999</v>
      </c>
      <c r="W4385" s="16">
        <v>5.2519999999999998</v>
      </c>
      <c r="X4385" s="16">
        <v>439.59500000000003</v>
      </c>
      <c r="Y4385" s="16">
        <v>27.6252</v>
      </c>
      <c r="Z4385" s="16">
        <v>8.3400000000000002E-2</v>
      </c>
      <c r="AA4385" s="16">
        <v>-5.2376800000000001E-2</v>
      </c>
      <c r="AB4385" s="16">
        <v>0</v>
      </c>
      <c r="AC4385" s="16">
        <v>0</v>
      </c>
      <c r="AD4385" s="16">
        <v>11.45</v>
      </c>
      <c r="AE4385" s="16">
        <v>9.7204999999999995</v>
      </c>
      <c r="AF4385" s="16">
        <v>0</v>
      </c>
      <c r="AG4385" s="16">
        <v>338683</v>
      </c>
      <c r="AH4385" s="16">
        <v>7.0900000000000005E-2</v>
      </c>
      <c r="AI4385" s="16">
        <v>99.137200000000007</v>
      </c>
      <c r="AJ4385" s="16">
        <v>89.282499999999999</v>
      </c>
      <c r="AK4385" s="16">
        <v>-0.9556</v>
      </c>
      <c r="AL4385" s="16">
        <v>7.2700000000000001E-2</v>
      </c>
      <c r="AM4385" s="16">
        <v>0.75839999999999996</v>
      </c>
      <c r="AN4385" s="16">
        <v>1.1335999999999999</v>
      </c>
      <c r="AO4385" s="16">
        <v>1.1533</v>
      </c>
      <c r="AP4385" s="16">
        <v>0.47660000000000002</v>
      </c>
      <c r="AQ4385" s="16">
        <v>22.7987</v>
      </c>
      <c r="AR4385" s="16">
        <f t="shared" si="167"/>
        <v>1</v>
      </c>
      <c r="AS4385" s="5">
        <f t="shared" si="166"/>
        <v>0.10992780000000002</v>
      </c>
    </row>
    <row r="4386" spans="1:45" x14ac:dyDescent="0.25">
      <c r="A4386" s="16" t="s">
        <v>407</v>
      </c>
      <c r="B4386" s="16" t="s">
        <v>175</v>
      </c>
      <c r="C4386" s="16" t="s">
        <v>229</v>
      </c>
      <c r="D4386" s="16">
        <v>1987</v>
      </c>
      <c r="E4386" s="16" t="s">
        <v>5001</v>
      </c>
      <c r="F4386" s="16" t="s">
        <v>594</v>
      </c>
      <c r="G4386" s="10">
        <v>39933.800000000003</v>
      </c>
      <c r="H4386" s="73">
        <v>10.59498</v>
      </c>
      <c r="I4386" s="16" t="s">
        <v>6700</v>
      </c>
      <c r="J4386" s="71">
        <v>0</v>
      </c>
      <c r="K4386" s="71">
        <v>1</v>
      </c>
      <c r="L4386" s="16">
        <v>-0.22857739999999999</v>
      </c>
      <c r="M4386" s="16">
        <v>-0.55657290000000004</v>
      </c>
      <c r="N4386" s="16">
        <v>6.9604700000000005E-2</v>
      </c>
      <c r="O4386" s="16">
        <v>-0.68889080000000003</v>
      </c>
      <c r="P4386" s="16">
        <v>0.11252429999999999</v>
      </c>
      <c r="Q4386" s="16">
        <v>0.57805530000000005</v>
      </c>
      <c r="R4386" s="16">
        <v>2.3800000000000002E-2</v>
      </c>
      <c r="S4386" s="16">
        <v>3.0499999999999999E-2</v>
      </c>
      <c r="T4386" s="16">
        <v>4.0000000000000002E-4</v>
      </c>
      <c r="U4386" s="16">
        <v>4.7377000000000002</v>
      </c>
      <c r="V4386" s="16">
        <v>20.216000000000001</v>
      </c>
      <c r="W4386" s="16">
        <v>5.1440000000000001</v>
      </c>
      <c r="X4386" s="16">
        <v>440.70499999999998</v>
      </c>
      <c r="Y4386" s="16">
        <v>28.639399999999998</v>
      </c>
      <c r="Z4386" s="16">
        <v>8.3400000000000002E-2</v>
      </c>
      <c r="AA4386" s="16">
        <v>-9.47099E-2</v>
      </c>
      <c r="AB4386" s="16">
        <v>0</v>
      </c>
      <c r="AC4386" s="16">
        <v>0</v>
      </c>
      <c r="AD4386" s="16">
        <v>12.54</v>
      </c>
      <c r="AE4386" s="16">
        <v>10.429600000000001</v>
      </c>
      <c r="AF4386" s="16">
        <v>0</v>
      </c>
      <c r="AG4386" s="16">
        <v>441563</v>
      </c>
      <c r="AH4386" s="16">
        <v>7.0449999999999999E-2</v>
      </c>
      <c r="AI4386" s="16">
        <v>99.173400000000001</v>
      </c>
      <c r="AJ4386" s="16">
        <v>89.613100000000003</v>
      </c>
      <c r="AK4386" s="16">
        <v>-0.94689999999999996</v>
      </c>
      <c r="AL4386" s="16">
        <v>9.5100000000000004E-2</v>
      </c>
      <c r="AM4386" s="16">
        <v>0.76329999999999998</v>
      </c>
      <c r="AN4386" s="16">
        <v>1.1353</v>
      </c>
      <c r="AO4386" s="16">
        <v>1.1476</v>
      </c>
      <c r="AP4386" s="16">
        <v>0.48080000000000001</v>
      </c>
      <c r="AQ4386" s="16">
        <v>22.7987</v>
      </c>
      <c r="AR4386" s="16">
        <f t="shared" si="167"/>
        <v>1</v>
      </c>
      <c r="AS4386" s="5">
        <f t="shared" si="166"/>
        <v>0.10903930000000001</v>
      </c>
    </row>
    <row r="4387" spans="1:45" x14ac:dyDescent="0.25">
      <c r="A4387" s="16" t="s">
        <v>407</v>
      </c>
      <c r="B4387" s="16" t="s">
        <v>175</v>
      </c>
      <c r="C4387" s="16" t="s">
        <v>229</v>
      </c>
      <c r="D4387" s="16">
        <v>1988</v>
      </c>
      <c r="E4387" s="16" t="s">
        <v>5002</v>
      </c>
      <c r="F4387" s="16" t="s">
        <v>594</v>
      </c>
      <c r="G4387" s="10">
        <v>39243</v>
      </c>
      <c r="H4387" s="73">
        <v>10.577529999999999</v>
      </c>
      <c r="I4387" s="16" t="s">
        <v>6700</v>
      </c>
      <c r="J4387" s="71">
        <v>0</v>
      </c>
      <c r="K4387" s="71">
        <v>1</v>
      </c>
      <c r="L4387" s="16">
        <v>-0.15123059999999999</v>
      </c>
      <c r="M4387" s="16">
        <v>-0.55360109999999996</v>
      </c>
      <c r="N4387" s="16">
        <v>0.1755295</v>
      </c>
      <c r="O4387" s="16">
        <v>-0.65278460000000005</v>
      </c>
      <c r="P4387" s="16">
        <v>0.13308700000000001</v>
      </c>
      <c r="Q4387" s="16">
        <v>0.58428539999999995</v>
      </c>
      <c r="R4387" s="16">
        <v>2.3800000000000002E-2</v>
      </c>
      <c r="S4387" s="16">
        <v>3.0300000000000001E-2</v>
      </c>
      <c r="T4387" s="16">
        <v>8.0000000000000004E-4</v>
      </c>
      <c r="U4387" s="16">
        <v>5.4089999999999998</v>
      </c>
      <c r="V4387" s="16">
        <v>21.513999999999999</v>
      </c>
      <c r="W4387" s="16">
        <v>5.0359999999999996</v>
      </c>
      <c r="X4387" s="16">
        <v>442.89</v>
      </c>
      <c r="Y4387" s="16">
        <v>29.653500000000001</v>
      </c>
      <c r="Z4387" s="16">
        <v>8.3400000000000002E-2</v>
      </c>
      <c r="AA4387" s="16">
        <v>-0.13665459999999999</v>
      </c>
      <c r="AB4387" s="16">
        <v>0</v>
      </c>
      <c r="AC4387" s="16">
        <v>0</v>
      </c>
      <c r="AD4387" s="16">
        <v>13.62</v>
      </c>
      <c r="AE4387" s="16">
        <v>11.356999999999999</v>
      </c>
      <c r="AF4387" s="16">
        <v>0</v>
      </c>
      <c r="AG4387" s="16">
        <v>451493</v>
      </c>
      <c r="AH4387" s="16">
        <v>7.0000000000000007E-2</v>
      </c>
      <c r="AI4387" s="16">
        <v>99.209599999999995</v>
      </c>
      <c r="AJ4387" s="16">
        <v>89.943799999999996</v>
      </c>
      <c r="AK4387" s="16">
        <v>-0.93820000000000003</v>
      </c>
      <c r="AL4387" s="16">
        <v>0.11749999999999999</v>
      </c>
      <c r="AM4387" s="16">
        <v>0.76819999999999999</v>
      </c>
      <c r="AN4387" s="16">
        <v>1.1369</v>
      </c>
      <c r="AO4387" s="16">
        <v>1.1419999999999999</v>
      </c>
      <c r="AP4387" s="16">
        <v>0.4849</v>
      </c>
      <c r="AQ4387" s="16">
        <v>22.7987</v>
      </c>
      <c r="AR4387" s="16">
        <f t="shared" si="167"/>
        <v>1</v>
      </c>
      <c r="AS4387" s="5">
        <f t="shared" si="166"/>
        <v>7.7346799999999993E-2</v>
      </c>
    </row>
    <row r="4388" spans="1:45" x14ac:dyDescent="0.25">
      <c r="A4388" s="16" t="s">
        <v>407</v>
      </c>
      <c r="B4388" s="16" t="s">
        <v>175</v>
      </c>
      <c r="C4388" s="16" t="s">
        <v>229</v>
      </c>
      <c r="D4388" s="16">
        <v>1989</v>
      </c>
      <c r="E4388" s="16" t="s">
        <v>5003</v>
      </c>
      <c r="F4388" s="16" t="s">
        <v>594</v>
      </c>
      <c r="G4388" s="10">
        <v>37732.400000000001</v>
      </c>
      <c r="H4388" s="73">
        <v>10.538270000000001</v>
      </c>
      <c r="I4388" s="16" t="s">
        <v>6700</v>
      </c>
      <c r="J4388" s="71">
        <v>0</v>
      </c>
      <c r="K4388" s="71">
        <v>1</v>
      </c>
      <c r="L4388" s="16">
        <v>-0.13050870000000001</v>
      </c>
      <c r="M4388" s="16">
        <v>-0.54690139999999998</v>
      </c>
      <c r="N4388" s="16">
        <v>0.1370671</v>
      </c>
      <c r="O4388" s="16">
        <v>-0.61654629999999999</v>
      </c>
      <c r="P4388" s="16">
        <v>0.1662816</v>
      </c>
      <c r="Q4388" s="16">
        <v>0.59053109999999998</v>
      </c>
      <c r="R4388" s="16">
        <v>2.3800000000000002E-2</v>
      </c>
      <c r="S4388" s="16">
        <v>3.0099999999999998E-2</v>
      </c>
      <c r="T4388" s="16">
        <v>1.6000000000000001E-3</v>
      </c>
      <c r="U4388" s="16">
        <v>4.6901000000000002</v>
      </c>
      <c r="V4388" s="16">
        <v>22.812000000000001</v>
      </c>
      <c r="W4388" s="16">
        <v>4.9279999999999999</v>
      </c>
      <c r="X4388" s="16">
        <v>445.35899999999998</v>
      </c>
      <c r="Y4388" s="16">
        <v>30.6676</v>
      </c>
      <c r="Z4388" s="16">
        <v>8.3400000000000002E-2</v>
      </c>
      <c r="AA4388" s="16">
        <v>-0.1789877</v>
      </c>
      <c r="AB4388" s="16">
        <v>0</v>
      </c>
      <c r="AC4388" s="16">
        <v>0</v>
      </c>
      <c r="AD4388" s="16">
        <v>14.71</v>
      </c>
      <c r="AE4388" s="16">
        <v>12.0992</v>
      </c>
      <c r="AF4388" s="16">
        <v>6.3404999999999996</v>
      </c>
      <c r="AG4388" s="16">
        <v>453275</v>
      </c>
      <c r="AH4388" s="16">
        <v>6.9599999999999995E-2</v>
      </c>
      <c r="AI4388" s="16">
        <v>99.245800000000003</v>
      </c>
      <c r="AJ4388" s="16">
        <v>90.274500000000003</v>
      </c>
      <c r="AK4388" s="16">
        <v>-0.92949999999999999</v>
      </c>
      <c r="AL4388" s="16">
        <v>0.1399</v>
      </c>
      <c r="AM4388" s="16">
        <v>0.77310000000000001</v>
      </c>
      <c r="AN4388" s="16">
        <v>1.1386000000000001</v>
      </c>
      <c r="AO4388" s="16">
        <v>1.1363000000000001</v>
      </c>
      <c r="AP4388" s="16">
        <v>0.48909999999999998</v>
      </c>
      <c r="AQ4388" s="16">
        <v>22.7987</v>
      </c>
      <c r="AR4388" s="16">
        <f t="shared" si="167"/>
        <v>1</v>
      </c>
      <c r="AS4388" s="5">
        <f t="shared" si="166"/>
        <v>2.0721899999999988E-2</v>
      </c>
    </row>
    <row r="4389" spans="1:45" x14ac:dyDescent="0.25">
      <c r="A4389" s="16" t="s">
        <v>407</v>
      </c>
      <c r="B4389" s="16" t="s">
        <v>175</v>
      </c>
      <c r="C4389" s="16" t="s">
        <v>229</v>
      </c>
      <c r="D4389" s="16">
        <v>1990</v>
      </c>
      <c r="E4389" s="16" t="s">
        <v>5004</v>
      </c>
      <c r="F4389" s="16" t="s">
        <v>594</v>
      </c>
      <c r="G4389" s="10">
        <v>37071.699999999997</v>
      </c>
      <c r="H4389" s="73">
        <v>10.52061</v>
      </c>
      <c r="I4389" s="16" t="s">
        <v>6700</v>
      </c>
      <c r="J4389" s="71">
        <v>0</v>
      </c>
      <c r="K4389" s="71">
        <v>1</v>
      </c>
      <c r="L4389" s="16">
        <v>-0.13506950000000001</v>
      </c>
      <c r="M4389" s="16">
        <v>-0.55549210000000004</v>
      </c>
      <c r="N4389" s="16">
        <v>8.7313500000000002E-2</v>
      </c>
      <c r="O4389" s="16">
        <v>-0.58030800000000005</v>
      </c>
      <c r="P4389" s="16">
        <v>0.17018330000000001</v>
      </c>
      <c r="Q4389" s="16">
        <v>0.59677690000000005</v>
      </c>
      <c r="R4389" s="16">
        <v>2.3800000000000002E-2</v>
      </c>
      <c r="S4389" s="16">
        <v>2.98E-2</v>
      </c>
      <c r="T4389" s="16">
        <v>8.0000000000000004E-4</v>
      </c>
      <c r="U4389" s="16">
        <v>3.96</v>
      </c>
      <c r="V4389" s="16">
        <v>24.11</v>
      </c>
      <c r="W4389" s="16">
        <v>4.82</v>
      </c>
      <c r="X4389" s="16">
        <v>446.24099999999999</v>
      </c>
      <c r="Y4389" s="16">
        <v>31.681699999999999</v>
      </c>
      <c r="Z4389" s="16">
        <v>8.3400000000000002E-2</v>
      </c>
      <c r="AA4389" s="16">
        <v>-0.22132070000000001</v>
      </c>
      <c r="AB4389" s="16">
        <v>0</v>
      </c>
      <c r="AC4389" s="16">
        <v>0</v>
      </c>
      <c r="AD4389" s="16">
        <v>15.8</v>
      </c>
      <c r="AE4389" s="16">
        <v>13.622400000000001</v>
      </c>
      <c r="AF4389" s="16">
        <v>0.68969999999999998</v>
      </c>
      <c r="AG4389" s="16">
        <v>456139</v>
      </c>
      <c r="AH4389" s="16">
        <v>6.9550000000000001E-2</v>
      </c>
      <c r="AI4389" s="16">
        <v>99.2</v>
      </c>
      <c r="AJ4389" s="16">
        <v>90.3</v>
      </c>
      <c r="AK4389" s="16">
        <v>-0.92079999999999995</v>
      </c>
      <c r="AL4389" s="16">
        <v>0.1623</v>
      </c>
      <c r="AM4389" s="16">
        <v>0.77800000000000002</v>
      </c>
      <c r="AN4389" s="16">
        <v>1.1403000000000001</v>
      </c>
      <c r="AO4389" s="16">
        <v>1.1306</v>
      </c>
      <c r="AP4389" s="16">
        <v>0.49330000000000002</v>
      </c>
      <c r="AQ4389" s="16">
        <v>22.7987</v>
      </c>
      <c r="AR4389" s="16">
        <f t="shared" si="167"/>
        <v>1</v>
      </c>
      <c r="AS4389" s="5">
        <f t="shared" si="166"/>
        <v>-4.5608000000000037E-3</v>
      </c>
    </row>
    <row r="4390" spans="1:45" x14ac:dyDescent="0.25">
      <c r="A4390" s="16" t="s">
        <v>407</v>
      </c>
      <c r="B4390" s="16" t="s">
        <v>175</v>
      </c>
      <c r="C4390" s="16" t="s">
        <v>229</v>
      </c>
      <c r="D4390" s="16">
        <v>1991</v>
      </c>
      <c r="E4390" s="16" t="s">
        <v>5005</v>
      </c>
      <c r="F4390" s="16" t="s">
        <v>594</v>
      </c>
      <c r="G4390" s="10">
        <v>37162.5</v>
      </c>
      <c r="H4390" s="73">
        <v>10.523059999999999</v>
      </c>
      <c r="I4390" s="16" t="s">
        <v>6700</v>
      </c>
      <c r="J4390" s="71">
        <v>0</v>
      </c>
      <c r="K4390" s="71">
        <v>1</v>
      </c>
      <c r="L4390" s="16">
        <v>-5.7354200000000001E-2</v>
      </c>
      <c r="M4390" s="16">
        <v>-0.53947210000000001</v>
      </c>
      <c r="N4390" s="16">
        <v>9.1062699999999996E-2</v>
      </c>
      <c r="O4390" s="16">
        <v>-0.46996640000000001</v>
      </c>
      <c r="P4390" s="16">
        <v>0.2031414</v>
      </c>
      <c r="Q4390" s="16">
        <v>0.60300790000000004</v>
      </c>
      <c r="R4390" s="16">
        <v>2.3800000000000002E-2</v>
      </c>
      <c r="S4390" s="16">
        <v>2.9600000000000001E-2</v>
      </c>
      <c r="T4390" s="16">
        <v>2.5999999999999999E-3</v>
      </c>
      <c r="U4390" s="16">
        <v>3.6688999999999998</v>
      </c>
      <c r="V4390" s="16">
        <v>25.012</v>
      </c>
      <c r="W4390" s="16">
        <v>4.782</v>
      </c>
      <c r="X4390" s="16">
        <v>448.94799999999998</v>
      </c>
      <c r="Y4390" s="16">
        <v>32.695799999999998</v>
      </c>
      <c r="Z4390" s="16">
        <v>8.3400000000000002E-2</v>
      </c>
      <c r="AA4390" s="16">
        <v>-0.48153319999999999</v>
      </c>
      <c r="AB4390" s="16">
        <v>0</v>
      </c>
      <c r="AC4390" s="16">
        <v>0</v>
      </c>
      <c r="AD4390" s="16">
        <v>22.5</v>
      </c>
      <c r="AE4390" s="16">
        <v>14.789</v>
      </c>
      <c r="AF4390" s="16">
        <v>1.1444000000000001</v>
      </c>
      <c r="AG4390" s="16">
        <v>480018</v>
      </c>
      <c r="AH4390" s="16">
        <v>6.9900000000000004E-2</v>
      </c>
      <c r="AI4390" s="16">
        <v>99.2</v>
      </c>
      <c r="AJ4390" s="16">
        <v>90.7</v>
      </c>
      <c r="AK4390" s="16">
        <v>-0.91210000000000002</v>
      </c>
      <c r="AL4390" s="16">
        <v>0.18459999999999999</v>
      </c>
      <c r="AM4390" s="16">
        <v>0.78300000000000003</v>
      </c>
      <c r="AN4390" s="16">
        <v>1.1418999999999999</v>
      </c>
      <c r="AO4390" s="16">
        <v>1.125</v>
      </c>
      <c r="AP4390" s="16">
        <v>0.49740000000000001</v>
      </c>
      <c r="AQ4390" s="16">
        <v>22.7987</v>
      </c>
      <c r="AR4390" s="16">
        <f t="shared" si="167"/>
        <v>1</v>
      </c>
      <c r="AS4390" s="5">
        <f t="shared" si="166"/>
        <v>7.7715300000000015E-2</v>
      </c>
    </row>
    <row r="4391" spans="1:45" x14ac:dyDescent="0.25">
      <c r="A4391" s="16" t="s">
        <v>407</v>
      </c>
      <c r="B4391" s="16" t="s">
        <v>175</v>
      </c>
      <c r="C4391" s="16" t="s">
        <v>229</v>
      </c>
      <c r="D4391" s="16">
        <v>1992</v>
      </c>
      <c r="E4391" s="16" t="s">
        <v>5006</v>
      </c>
      <c r="F4391" s="16" t="s">
        <v>594</v>
      </c>
      <c r="G4391" s="10">
        <v>37838.300000000003</v>
      </c>
      <c r="H4391" s="73">
        <v>10.541079999999999</v>
      </c>
      <c r="I4391" s="16" t="s">
        <v>6700</v>
      </c>
      <c r="J4391" s="71">
        <v>0</v>
      </c>
      <c r="K4391" s="71">
        <v>1</v>
      </c>
      <c r="L4391" s="16">
        <v>-1.3280699999999999E-2</v>
      </c>
      <c r="M4391" s="16">
        <v>-0.51692800000000005</v>
      </c>
      <c r="N4391" s="16">
        <v>0.13686200000000001</v>
      </c>
      <c r="O4391" s="16">
        <v>-0.50796140000000001</v>
      </c>
      <c r="P4391" s="16">
        <v>0.26511469999999998</v>
      </c>
      <c r="Q4391" s="16">
        <v>0.60925370000000001</v>
      </c>
      <c r="R4391" s="16">
        <v>2.3800000000000002E-2</v>
      </c>
      <c r="S4391" s="16">
        <v>2.9399999999999999E-2</v>
      </c>
      <c r="T4391" s="16">
        <v>5.1000000000000004E-3</v>
      </c>
      <c r="U4391" s="16">
        <v>3.7477</v>
      </c>
      <c r="V4391" s="16">
        <v>25.914000000000001</v>
      </c>
      <c r="W4391" s="16">
        <v>4.7439999999999998</v>
      </c>
      <c r="X4391" s="16">
        <v>452.14800000000002</v>
      </c>
      <c r="Y4391" s="16">
        <v>33.71</v>
      </c>
      <c r="Z4391" s="16">
        <v>8.3400000000000002E-2</v>
      </c>
      <c r="AA4391" s="16">
        <v>-0.3055985</v>
      </c>
      <c r="AB4391" s="16">
        <v>0</v>
      </c>
      <c r="AC4391" s="16">
        <v>0</v>
      </c>
      <c r="AD4391" s="16">
        <v>17.97</v>
      </c>
      <c r="AE4391" s="16">
        <v>17.6906</v>
      </c>
      <c r="AF4391" s="16">
        <v>1.5087999999999999</v>
      </c>
      <c r="AG4391" s="16">
        <v>517300</v>
      </c>
      <c r="AH4391" s="16">
        <v>6.9000000000000006E-2</v>
      </c>
      <c r="AI4391" s="16">
        <v>99.3</v>
      </c>
      <c r="AJ4391" s="16">
        <v>91.1</v>
      </c>
      <c r="AK4391" s="16">
        <v>-0.90339999999999998</v>
      </c>
      <c r="AL4391" s="16">
        <v>0.20699999999999999</v>
      </c>
      <c r="AM4391" s="16">
        <v>0.78790000000000004</v>
      </c>
      <c r="AN4391" s="16">
        <v>1.1435999999999999</v>
      </c>
      <c r="AO4391" s="16">
        <v>1.1193</v>
      </c>
      <c r="AP4391" s="16">
        <v>0.50160000000000005</v>
      </c>
      <c r="AQ4391" s="16">
        <v>22.7987</v>
      </c>
      <c r="AR4391" s="16">
        <f t="shared" si="167"/>
        <v>1</v>
      </c>
      <c r="AS4391" s="5">
        <f t="shared" si="166"/>
        <v>4.4073500000000002E-2</v>
      </c>
    </row>
    <row r="4392" spans="1:45" x14ac:dyDescent="0.25">
      <c r="A4392" s="16" t="s">
        <v>407</v>
      </c>
      <c r="B4392" s="16" t="s">
        <v>175</v>
      </c>
      <c r="C4392" s="16" t="s">
        <v>229</v>
      </c>
      <c r="D4392" s="16">
        <v>1993</v>
      </c>
      <c r="E4392" s="16" t="s">
        <v>5007</v>
      </c>
      <c r="F4392" s="16" t="s">
        <v>594</v>
      </c>
      <c r="G4392" s="10">
        <v>36904.5</v>
      </c>
      <c r="H4392" s="73">
        <v>10.51609</v>
      </c>
      <c r="I4392" s="16" t="s">
        <v>6700</v>
      </c>
      <c r="J4392" s="71">
        <v>0</v>
      </c>
      <c r="K4392" s="71">
        <v>1</v>
      </c>
      <c r="L4392" s="16">
        <v>0.3245363</v>
      </c>
      <c r="M4392" s="16">
        <v>-0.39068380000000003</v>
      </c>
      <c r="N4392" s="16">
        <v>0.2274958</v>
      </c>
      <c r="O4392" s="16">
        <v>-4.4405100000000003E-2</v>
      </c>
      <c r="P4392" s="16">
        <v>0.32008389999999998</v>
      </c>
      <c r="Q4392" s="16">
        <v>0.6154636</v>
      </c>
      <c r="R4392" s="16">
        <v>2.3800000000000002E-2</v>
      </c>
      <c r="S4392" s="16">
        <v>7.1900000000000006E-2</v>
      </c>
      <c r="T4392" s="16">
        <v>1.4E-3</v>
      </c>
      <c r="U4392" s="16">
        <v>4.2939999999999996</v>
      </c>
      <c r="V4392" s="16">
        <v>26.815999999999999</v>
      </c>
      <c r="W4392" s="16">
        <v>4.7060000000000004</v>
      </c>
      <c r="X4392" s="16">
        <v>454.67</v>
      </c>
      <c r="Y4392" s="16">
        <v>34.7241</v>
      </c>
      <c r="Z4392" s="16">
        <v>0.31209999999999999</v>
      </c>
      <c r="AA4392" s="16">
        <v>-0.3475432</v>
      </c>
      <c r="AB4392" s="16">
        <v>0</v>
      </c>
      <c r="AC4392" s="16">
        <v>0</v>
      </c>
      <c r="AD4392" s="16">
        <v>19.05</v>
      </c>
      <c r="AE4392" s="16">
        <v>19.748799999999999</v>
      </c>
      <c r="AF4392" s="16">
        <v>2.9693999999999998</v>
      </c>
      <c r="AG4392" s="16">
        <v>553417</v>
      </c>
      <c r="AH4392" s="16">
        <v>7.2300000000000003E-2</v>
      </c>
      <c r="AI4392" s="16">
        <v>99.3</v>
      </c>
      <c r="AJ4392" s="16">
        <v>91.5</v>
      </c>
      <c r="AK4392" s="16">
        <v>-0.89480000000000004</v>
      </c>
      <c r="AL4392" s="16">
        <v>0.22939999999999999</v>
      </c>
      <c r="AM4392" s="16">
        <v>0.79279999999999995</v>
      </c>
      <c r="AN4392" s="16">
        <v>1.1453</v>
      </c>
      <c r="AO4392" s="16">
        <v>1.1135999999999999</v>
      </c>
      <c r="AP4392" s="16">
        <v>0.50570000000000004</v>
      </c>
      <c r="AQ4392" s="16">
        <v>22.7987</v>
      </c>
      <c r="AR4392" s="16">
        <f t="shared" si="167"/>
        <v>1</v>
      </c>
      <c r="AS4392" s="5">
        <f t="shared" si="166"/>
        <v>0.33781699999999998</v>
      </c>
    </row>
    <row r="4393" spans="1:45" x14ac:dyDescent="0.25">
      <c r="A4393" s="16" t="s">
        <v>407</v>
      </c>
      <c r="B4393" s="16" t="s">
        <v>175</v>
      </c>
      <c r="C4393" s="16" t="s">
        <v>229</v>
      </c>
      <c r="D4393" s="16">
        <v>1994</v>
      </c>
      <c r="E4393" s="16" t="s">
        <v>5008</v>
      </c>
      <c r="F4393" s="16" t="s">
        <v>594</v>
      </c>
      <c r="G4393" s="10">
        <v>37043.199999999997</v>
      </c>
      <c r="H4393" s="73">
        <v>10.51984</v>
      </c>
      <c r="I4393" s="16" t="s">
        <v>6700</v>
      </c>
      <c r="J4393" s="71">
        <v>0</v>
      </c>
      <c r="K4393" s="71">
        <v>1</v>
      </c>
      <c r="L4393" s="16">
        <v>0.28012629999999999</v>
      </c>
      <c r="M4393" s="16">
        <v>-0.51769860000000001</v>
      </c>
      <c r="N4393" s="16">
        <v>0.18563489999999999</v>
      </c>
      <c r="O4393" s="16">
        <v>-3.7740799999999998E-2</v>
      </c>
      <c r="P4393" s="16">
        <v>0.3702607</v>
      </c>
      <c r="Q4393" s="16">
        <v>0.62171180000000004</v>
      </c>
      <c r="R4393" s="16">
        <v>2.3800000000000002E-2</v>
      </c>
      <c r="S4393" s="16">
        <v>3.2399999999999998E-2</v>
      </c>
      <c r="T4393" s="16">
        <v>3.8E-3</v>
      </c>
      <c r="U4393" s="16">
        <v>3.6722999999999999</v>
      </c>
      <c r="V4393" s="16">
        <v>27.718</v>
      </c>
      <c r="W4393" s="16">
        <v>4.6680000000000001</v>
      </c>
      <c r="X4393" s="16">
        <v>455.67599999999999</v>
      </c>
      <c r="Y4393" s="16">
        <v>35.738199999999999</v>
      </c>
      <c r="Z4393" s="16">
        <v>0.30080000000000001</v>
      </c>
      <c r="AA4393" s="16">
        <v>-0.36502020000000002</v>
      </c>
      <c r="AB4393" s="16">
        <v>0</v>
      </c>
      <c r="AC4393" s="16">
        <v>0</v>
      </c>
      <c r="AD4393" s="16">
        <v>19.5</v>
      </c>
      <c r="AE4393" s="16">
        <v>21.442699999999999</v>
      </c>
      <c r="AF4393" s="16">
        <v>5.4364999999999997</v>
      </c>
      <c r="AG4393" s="16">
        <v>578590</v>
      </c>
      <c r="AH4393" s="16">
        <v>8.2100000000000006E-2</v>
      </c>
      <c r="AI4393" s="16">
        <v>99.4</v>
      </c>
      <c r="AJ4393" s="16">
        <v>91.8</v>
      </c>
      <c r="AK4393" s="16">
        <v>-0.8861</v>
      </c>
      <c r="AL4393" s="16">
        <v>0.25180000000000002</v>
      </c>
      <c r="AM4393" s="16">
        <v>0.79769999999999996</v>
      </c>
      <c r="AN4393" s="16">
        <v>1.1469</v>
      </c>
      <c r="AO4393" s="16">
        <v>1.1080000000000001</v>
      </c>
      <c r="AP4393" s="16">
        <v>0.50990000000000002</v>
      </c>
      <c r="AQ4393" s="16">
        <v>22.7987</v>
      </c>
      <c r="AR4393" s="16">
        <f t="shared" si="167"/>
        <v>1</v>
      </c>
      <c r="AS4393" s="5">
        <f t="shared" si="166"/>
        <v>-4.4410000000000005E-2</v>
      </c>
    </row>
    <row r="4394" spans="1:45" x14ac:dyDescent="0.25">
      <c r="A4394" s="16" t="s">
        <v>407</v>
      </c>
      <c r="B4394" s="16" t="s">
        <v>175</v>
      </c>
      <c r="C4394" s="16" t="s">
        <v>229</v>
      </c>
      <c r="D4394" s="16">
        <v>1995</v>
      </c>
      <c r="E4394" s="16" t="s">
        <v>5009</v>
      </c>
      <c r="F4394" s="16" t="s">
        <v>594</v>
      </c>
      <c r="G4394" s="10">
        <v>37703.800000000003</v>
      </c>
      <c r="H4394" s="73">
        <v>10.537520000000001</v>
      </c>
      <c r="I4394" s="16" t="s">
        <v>6700</v>
      </c>
      <c r="J4394" s="71">
        <v>0</v>
      </c>
      <c r="K4394" s="71">
        <v>1</v>
      </c>
      <c r="L4394" s="16">
        <v>0.32741890000000001</v>
      </c>
      <c r="M4394" s="16">
        <v>-0.52480349999999998</v>
      </c>
      <c r="N4394" s="16">
        <v>0.21275330000000001</v>
      </c>
      <c r="O4394" s="16">
        <v>-5.6187399999999998E-2</v>
      </c>
      <c r="P4394" s="16">
        <v>0.4650667</v>
      </c>
      <c r="Q4394" s="16">
        <v>0.62795749999999995</v>
      </c>
      <c r="R4394" s="16">
        <v>2.3800000000000002E-2</v>
      </c>
      <c r="S4394" s="16">
        <v>3.2000000000000001E-2</v>
      </c>
      <c r="T4394" s="16">
        <v>3.2000000000000002E-3</v>
      </c>
      <c r="U4394" s="16">
        <v>3.6648999999999998</v>
      </c>
      <c r="V4394" s="16">
        <v>28.62</v>
      </c>
      <c r="W4394" s="16">
        <v>4.63</v>
      </c>
      <c r="X4394" s="16">
        <v>457.36799999999999</v>
      </c>
      <c r="Y4394" s="16">
        <v>36.752299999999998</v>
      </c>
      <c r="Z4394" s="16">
        <v>0.29549999999999998</v>
      </c>
      <c r="AA4394" s="16">
        <v>-0.27569349999999998</v>
      </c>
      <c r="AB4394" s="16">
        <v>0</v>
      </c>
      <c r="AC4394" s="16">
        <v>0</v>
      </c>
      <c r="AD4394" s="16">
        <v>17.2</v>
      </c>
      <c r="AE4394" s="16">
        <v>23.093699999999998</v>
      </c>
      <c r="AF4394" s="16">
        <v>12.1629</v>
      </c>
      <c r="AG4394" s="16">
        <v>666418</v>
      </c>
      <c r="AH4394" s="16">
        <v>9.1850000000000001E-2</v>
      </c>
      <c r="AI4394" s="16">
        <v>99.4</v>
      </c>
      <c r="AJ4394" s="16">
        <v>92.2</v>
      </c>
      <c r="AK4394" s="16">
        <v>-0.87739999999999996</v>
      </c>
      <c r="AL4394" s="16">
        <v>0.2742</v>
      </c>
      <c r="AM4394" s="16">
        <v>0.80259999999999998</v>
      </c>
      <c r="AN4394" s="16">
        <v>1.1486000000000001</v>
      </c>
      <c r="AO4394" s="16">
        <v>1.1023000000000001</v>
      </c>
      <c r="AP4394" s="16">
        <v>0.5141</v>
      </c>
      <c r="AQ4394" s="16">
        <v>22.7987</v>
      </c>
      <c r="AR4394" s="16">
        <f t="shared" si="167"/>
        <v>1</v>
      </c>
      <c r="AS4394" s="5">
        <f t="shared" si="166"/>
        <v>4.7292600000000018E-2</v>
      </c>
    </row>
    <row r="4395" spans="1:45" x14ac:dyDescent="0.25">
      <c r="A4395" s="16" t="s">
        <v>407</v>
      </c>
      <c r="B4395" s="16" t="s">
        <v>175</v>
      </c>
      <c r="C4395" s="16" t="s">
        <v>229</v>
      </c>
      <c r="D4395" s="16">
        <v>1996</v>
      </c>
      <c r="E4395" s="16" t="s">
        <v>5010</v>
      </c>
      <c r="F4395" s="16" t="s">
        <v>594</v>
      </c>
      <c r="G4395" s="10">
        <v>37833.4</v>
      </c>
      <c r="H4395" s="73">
        <v>10.54095</v>
      </c>
      <c r="I4395" s="16" t="s">
        <v>6700</v>
      </c>
      <c r="J4395" s="71">
        <v>0</v>
      </c>
      <c r="K4395" s="71">
        <v>1</v>
      </c>
      <c r="L4395" s="16">
        <v>0.47759230000000003</v>
      </c>
      <c r="M4395" s="16">
        <v>-0.59186430000000001</v>
      </c>
      <c r="N4395" s="16">
        <v>0.23474529999999999</v>
      </c>
      <c r="O4395" s="16">
        <v>2.2511400000000001E-2</v>
      </c>
      <c r="P4395" s="16">
        <v>0.53677520000000001</v>
      </c>
      <c r="Q4395" s="16">
        <v>0.86020730000000001</v>
      </c>
      <c r="R4395" s="16">
        <v>2.3800000000000002E-2</v>
      </c>
      <c r="S4395" s="16">
        <v>1.55E-2</v>
      </c>
      <c r="T4395" s="16">
        <v>2.7000000000000001E-3</v>
      </c>
      <c r="U4395" s="16">
        <v>3.6575000000000002</v>
      </c>
      <c r="V4395" s="16">
        <v>28.928000000000001</v>
      </c>
      <c r="W4395" s="16">
        <v>4.6920000000000002</v>
      </c>
      <c r="X4395" s="16">
        <v>459.31400000000002</v>
      </c>
      <c r="Y4395" s="16">
        <v>37.766399999999997</v>
      </c>
      <c r="Z4395" s="16">
        <v>0.31319999999999998</v>
      </c>
      <c r="AA4395" s="16">
        <v>-0.3456013</v>
      </c>
      <c r="AB4395" s="16">
        <v>0</v>
      </c>
      <c r="AC4395" s="16">
        <v>0</v>
      </c>
      <c r="AD4395" s="16">
        <v>19</v>
      </c>
      <c r="AE4395" s="16">
        <v>26.046700000000001</v>
      </c>
      <c r="AF4395" s="16">
        <v>14.387600000000001</v>
      </c>
      <c r="AG4395" s="16">
        <v>701937</v>
      </c>
      <c r="AH4395" s="16">
        <v>0.10105</v>
      </c>
      <c r="AI4395" s="16">
        <v>99.5</v>
      </c>
      <c r="AJ4395" s="16">
        <v>92.6</v>
      </c>
      <c r="AK4395" s="16">
        <v>-0.69550000000000001</v>
      </c>
      <c r="AL4395" s="16">
        <v>0.53869999999999996</v>
      </c>
      <c r="AM4395" s="16">
        <v>0.99350000000000005</v>
      </c>
      <c r="AN4395" s="16">
        <v>1.1528</v>
      </c>
      <c r="AO4395" s="16">
        <v>1.5302</v>
      </c>
      <c r="AP4395" s="16">
        <v>0.74870000000000003</v>
      </c>
      <c r="AQ4395" s="16">
        <v>22.7987</v>
      </c>
      <c r="AR4395" s="16">
        <f t="shared" si="167"/>
        <v>1</v>
      </c>
      <c r="AS4395" s="5">
        <f t="shared" si="166"/>
        <v>0.15017340000000001</v>
      </c>
    </row>
    <row r="4396" spans="1:45" x14ac:dyDescent="0.25">
      <c r="A4396" s="16" t="s">
        <v>407</v>
      </c>
      <c r="B4396" s="16" t="s">
        <v>175</v>
      </c>
      <c r="C4396" s="16" t="s">
        <v>229</v>
      </c>
      <c r="D4396" s="16">
        <v>1997</v>
      </c>
      <c r="E4396" s="16" t="s">
        <v>5011</v>
      </c>
      <c r="F4396" s="16" t="s">
        <v>594</v>
      </c>
      <c r="G4396" s="10">
        <v>36400</v>
      </c>
      <c r="H4396" s="73">
        <v>10.502330000000001</v>
      </c>
      <c r="I4396" s="16" t="s">
        <v>6700</v>
      </c>
      <c r="J4396" s="71">
        <v>0</v>
      </c>
      <c r="K4396" s="71">
        <v>1</v>
      </c>
      <c r="L4396" s="16">
        <v>0.57543840000000002</v>
      </c>
      <c r="M4396" s="16">
        <v>-0.53367750000000003</v>
      </c>
      <c r="N4396" s="16">
        <v>0.25362459999999998</v>
      </c>
      <c r="O4396" s="16">
        <v>0.23903460000000001</v>
      </c>
      <c r="P4396" s="16">
        <v>0.56762330000000005</v>
      </c>
      <c r="Q4396" s="16">
        <v>0.74275230000000003</v>
      </c>
      <c r="R4396" s="16">
        <v>2.3800000000000002E-2</v>
      </c>
      <c r="S4396" s="16">
        <v>2.9899999999999999E-2</v>
      </c>
      <c r="T4396" s="16">
        <v>3.0999999999999999E-3</v>
      </c>
      <c r="U4396" s="16">
        <v>3.6501999999999999</v>
      </c>
      <c r="V4396" s="16">
        <v>29.236000000000001</v>
      </c>
      <c r="W4396" s="16">
        <v>4.7539999999999996</v>
      </c>
      <c r="X4396" s="16">
        <v>460.77100000000002</v>
      </c>
      <c r="Y4396" s="16">
        <v>38.7806</v>
      </c>
      <c r="Z4396" s="16">
        <v>0.41099999999999998</v>
      </c>
      <c r="AA4396" s="16">
        <v>-0.38055519999999998</v>
      </c>
      <c r="AB4396" s="16">
        <v>0</v>
      </c>
      <c r="AC4396" s="16">
        <v>0</v>
      </c>
      <c r="AD4396" s="16">
        <v>19.899999999999999</v>
      </c>
      <c r="AE4396" s="16">
        <v>24.778300000000002</v>
      </c>
      <c r="AF4396" s="16">
        <v>14.5206</v>
      </c>
      <c r="AG4396" s="16">
        <v>777088</v>
      </c>
      <c r="AH4396" s="16">
        <v>0.11065</v>
      </c>
      <c r="AI4396" s="16">
        <v>99.5</v>
      </c>
      <c r="AJ4396" s="16">
        <v>93</v>
      </c>
      <c r="AK4396" s="16">
        <v>-0.74319999999999997</v>
      </c>
      <c r="AL4396" s="16">
        <v>0.45710000000000001</v>
      </c>
      <c r="AM4396" s="16">
        <v>0.95169999999999999</v>
      </c>
      <c r="AN4396" s="16">
        <v>1.0915999999999999</v>
      </c>
      <c r="AO4396" s="16">
        <v>1.2010000000000001</v>
      </c>
      <c r="AP4396" s="16">
        <v>0.6462</v>
      </c>
      <c r="AQ4396" s="16">
        <v>22.7987</v>
      </c>
      <c r="AR4396" s="16">
        <f t="shared" si="167"/>
        <v>1</v>
      </c>
      <c r="AS4396" s="5">
        <f t="shared" si="166"/>
        <v>9.7846099999999991E-2</v>
      </c>
    </row>
    <row r="4397" spans="1:45" x14ac:dyDescent="0.25">
      <c r="A4397" s="16" t="s">
        <v>407</v>
      </c>
      <c r="B4397" s="16" t="s">
        <v>175</v>
      </c>
      <c r="C4397" s="16" t="s">
        <v>229</v>
      </c>
      <c r="D4397" s="16">
        <v>1998</v>
      </c>
      <c r="E4397" s="16" t="s">
        <v>5012</v>
      </c>
      <c r="F4397" s="16" t="s">
        <v>594</v>
      </c>
      <c r="G4397" s="10">
        <v>35382.1</v>
      </c>
      <c r="H4397" s="73">
        <v>10.47396</v>
      </c>
      <c r="I4397" s="16" t="s">
        <v>6700</v>
      </c>
      <c r="J4397" s="71">
        <v>0</v>
      </c>
      <c r="K4397" s="71">
        <v>1</v>
      </c>
      <c r="L4397" s="16">
        <v>0.58757559999999998</v>
      </c>
      <c r="M4397" s="16">
        <v>-0.54770980000000002</v>
      </c>
      <c r="N4397" s="16">
        <v>0.44169249999999999</v>
      </c>
      <c r="O4397" s="16">
        <v>0.1922111</v>
      </c>
      <c r="P4397" s="16">
        <v>0.58184080000000005</v>
      </c>
      <c r="Q4397" s="16">
        <v>0.62529630000000003</v>
      </c>
      <c r="R4397" s="16">
        <v>2.3800000000000002E-2</v>
      </c>
      <c r="S4397" s="16">
        <v>2.1999999999999999E-2</v>
      </c>
      <c r="T4397" s="16">
        <v>4.7999999999999996E-3</v>
      </c>
      <c r="U4397" s="16">
        <v>5.2539999999999996</v>
      </c>
      <c r="V4397" s="16">
        <v>29.544</v>
      </c>
      <c r="W4397" s="16">
        <v>4.8159999999999998</v>
      </c>
      <c r="X4397" s="16">
        <v>462.19</v>
      </c>
      <c r="Y4397" s="16">
        <v>39.794699999999999</v>
      </c>
      <c r="Z4397" s="16">
        <v>0.34670000000000001</v>
      </c>
      <c r="AA4397" s="16">
        <v>-0.53202210000000005</v>
      </c>
      <c r="AB4397" s="16">
        <v>0</v>
      </c>
      <c r="AC4397" s="16">
        <v>0</v>
      </c>
      <c r="AD4397" s="16">
        <v>23.8</v>
      </c>
      <c r="AE4397" s="16">
        <v>24.5077</v>
      </c>
      <c r="AF4397" s="16">
        <v>15.4877</v>
      </c>
      <c r="AG4397" s="16">
        <v>790222</v>
      </c>
      <c r="AH4397" s="16">
        <v>0.12035</v>
      </c>
      <c r="AI4397" s="16">
        <v>99.6</v>
      </c>
      <c r="AJ4397" s="16">
        <v>93.3</v>
      </c>
      <c r="AK4397" s="16">
        <v>-0.79100000000000004</v>
      </c>
      <c r="AL4397" s="16">
        <v>0.37540000000000001</v>
      </c>
      <c r="AM4397" s="16">
        <v>0.90990000000000004</v>
      </c>
      <c r="AN4397" s="16">
        <v>1.0305</v>
      </c>
      <c r="AO4397" s="16">
        <v>0.87180000000000002</v>
      </c>
      <c r="AP4397" s="16">
        <v>0.54379999999999995</v>
      </c>
      <c r="AQ4397" s="16">
        <v>22.7987</v>
      </c>
      <c r="AR4397" s="16">
        <f t="shared" si="167"/>
        <v>1</v>
      </c>
      <c r="AS4397" s="5">
        <f t="shared" si="166"/>
        <v>1.2137199999999959E-2</v>
      </c>
    </row>
    <row r="4398" spans="1:45" x14ac:dyDescent="0.25">
      <c r="A4398" s="16" t="s">
        <v>407</v>
      </c>
      <c r="B4398" s="16" t="s">
        <v>175</v>
      </c>
      <c r="C4398" s="16" t="s">
        <v>229</v>
      </c>
      <c r="D4398" s="16">
        <v>1999</v>
      </c>
      <c r="E4398" s="16" t="s">
        <v>5013</v>
      </c>
      <c r="F4398" s="16" t="s">
        <v>594</v>
      </c>
      <c r="G4398" s="10">
        <v>35672.300000000003</v>
      </c>
      <c r="H4398" s="73">
        <v>10.48213</v>
      </c>
      <c r="I4398" s="16" t="s">
        <v>6700</v>
      </c>
      <c r="J4398" s="71">
        <v>0</v>
      </c>
      <c r="K4398" s="71">
        <v>1</v>
      </c>
      <c r="L4398" s="16">
        <v>0.60959890000000005</v>
      </c>
      <c r="M4398" s="16">
        <v>-0.52866429999999998</v>
      </c>
      <c r="N4398" s="16">
        <v>0.42862869999999997</v>
      </c>
      <c r="O4398" s="16">
        <v>0.2202104</v>
      </c>
      <c r="P4398" s="16">
        <v>0.57918159999999996</v>
      </c>
      <c r="Q4398" s="16">
        <v>0.64364980000000005</v>
      </c>
      <c r="R4398" s="16">
        <v>2.3800000000000002E-2</v>
      </c>
      <c r="S4398" s="16">
        <v>2.2599999999999999E-2</v>
      </c>
      <c r="T4398" s="16">
        <v>6.6E-3</v>
      </c>
      <c r="U4398" s="16">
        <v>4.9321000000000002</v>
      </c>
      <c r="V4398" s="16">
        <v>29.852</v>
      </c>
      <c r="W4398" s="16">
        <v>4.8780000000000001</v>
      </c>
      <c r="X4398" s="16">
        <v>463.82499999999999</v>
      </c>
      <c r="Y4398" s="16">
        <v>40.808799999999998</v>
      </c>
      <c r="Z4398" s="16">
        <v>0.32950000000000002</v>
      </c>
      <c r="AA4398" s="16">
        <v>-0.64465139999999999</v>
      </c>
      <c r="AB4398" s="16">
        <v>0</v>
      </c>
      <c r="AC4398" s="16">
        <v>0</v>
      </c>
      <c r="AD4398" s="16">
        <v>26.7</v>
      </c>
      <c r="AE4398" s="16">
        <v>24.371600000000001</v>
      </c>
      <c r="AF4398" s="16">
        <v>20.338899999999999</v>
      </c>
      <c r="AG4398" s="16">
        <v>751671</v>
      </c>
      <c r="AH4398" s="16">
        <v>0.12</v>
      </c>
      <c r="AI4398" s="16">
        <v>99.6</v>
      </c>
      <c r="AJ4398" s="16">
        <v>93.7</v>
      </c>
      <c r="AK4398" s="16">
        <v>-0.78029999999999999</v>
      </c>
      <c r="AL4398" s="16">
        <v>0.38119999999999998</v>
      </c>
      <c r="AM4398" s="16">
        <v>0.89680000000000004</v>
      </c>
      <c r="AN4398" s="16">
        <v>1.1334</v>
      </c>
      <c r="AO4398" s="16">
        <v>0.9042</v>
      </c>
      <c r="AP4398" s="16">
        <v>0.52159999999999995</v>
      </c>
      <c r="AQ4398" s="16">
        <v>22.7987</v>
      </c>
      <c r="AR4398" s="16">
        <f t="shared" si="167"/>
        <v>1</v>
      </c>
      <c r="AS4398" s="5">
        <f t="shared" si="166"/>
        <v>2.2023300000000079E-2</v>
      </c>
    </row>
    <row r="4399" spans="1:45" x14ac:dyDescent="0.25">
      <c r="A4399" s="16" t="s">
        <v>407</v>
      </c>
      <c r="B4399" s="16" t="s">
        <v>175</v>
      </c>
      <c r="C4399" s="16" t="s">
        <v>229</v>
      </c>
      <c r="D4399" s="16">
        <v>2000</v>
      </c>
      <c r="E4399" s="16" t="s">
        <v>5014</v>
      </c>
      <c r="F4399" s="16" t="s">
        <v>594</v>
      </c>
      <c r="G4399" s="10">
        <v>35923.4</v>
      </c>
      <c r="H4399" s="73">
        <v>10.489140000000001</v>
      </c>
      <c r="I4399" s="16">
        <v>333241</v>
      </c>
      <c r="J4399" s="71">
        <v>0</v>
      </c>
      <c r="K4399" s="71">
        <v>1</v>
      </c>
      <c r="L4399" s="16">
        <v>0.60715330000000001</v>
      </c>
      <c r="M4399" s="16">
        <v>-0.53418659999999996</v>
      </c>
      <c r="N4399" s="16">
        <v>0.31780940000000002</v>
      </c>
      <c r="O4399" s="16">
        <v>0.27091320000000002</v>
      </c>
      <c r="P4399" s="16">
        <v>0.61754260000000005</v>
      </c>
      <c r="Q4399" s="16">
        <v>0.66198679999999999</v>
      </c>
      <c r="R4399" s="16">
        <v>2.3800000000000002E-2</v>
      </c>
      <c r="S4399" s="16">
        <v>1.35E-2</v>
      </c>
      <c r="T4399" s="16">
        <v>9.7000000000000003E-3</v>
      </c>
      <c r="U4399" s="16">
        <v>3.7059000000000002</v>
      </c>
      <c r="V4399" s="16">
        <v>30.16</v>
      </c>
      <c r="W4399" s="16">
        <v>4.9400000000000004</v>
      </c>
      <c r="X4399" s="16">
        <v>465.04300000000001</v>
      </c>
      <c r="Y4399" s="16">
        <v>41.822899999999997</v>
      </c>
      <c r="Z4399" s="16">
        <v>0.31950000000000001</v>
      </c>
      <c r="AA4399" s="16">
        <v>-0.78446700000000003</v>
      </c>
      <c r="AB4399" s="16">
        <v>0</v>
      </c>
      <c r="AC4399" s="16">
        <v>0</v>
      </c>
      <c r="AD4399" s="16">
        <v>30.3</v>
      </c>
      <c r="AE4399" s="16">
        <v>24.261500000000002</v>
      </c>
      <c r="AF4399" s="16">
        <v>28.631599999999999</v>
      </c>
      <c r="AG4399" s="16">
        <v>769315</v>
      </c>
      <c r="AH4399" s="16">
        <v>0.12180000000000001</v>
      </c>
      <c r="AI4399" s="16">
        <v>99.7</v>
      </c>
      <c r="AJ4399" s="16">
        <v>94.1</v>
      </c>
      <c r="AK4399" s="16">
        <v>-0.76959999999999995</v>
      </c>
      <c r="AL4399" s="16">
        <v>0.3871</v>
      </c>
      <c r="AM4399" s="16">
        <v>0.88370000000000004</v>
      </c>
      <c r="AN4399" s="16">
        <v>1.2362</v>
      </c>
      <c r="AO4399" s="16">
        <v>0.93659999999999999</v>
      </c>
      <c r="AP4399" s="16">
        <v>0.49930000000000002</v>
      </c>
      <c r="AQ4399" s="16">
        <v>22.7987</v>
      </c>
      <c r="AR4399" s="16">
        <f t="shared" si="167"/>
        <v>1</v>
      </c>
      <c r="AS4399" s="5">
        <f t="shared" si="166"/>
        <v>-2.4456000000000477E-3</v>
      </c>
    </row>
    <row r="4400" spans="1:45" x14ac:dyDescent="0.25">
      <c r="A4400" s="16" t="s">
        <v>407</v>
      </c>
      <c r="B4400" s="16" t="s">
        <v>175</v>
      </c>
      <c r="C4400" s="16" t="s">
        <v>229</v>
      </c>
      <c r="D4400" s="16">
        <v>2001</v>
      </c>
      <c r="E4400" s="16" t="s">
        <v>5015</v>
      </c>
      <c r="F4400" s="16" t="s">
        <v>594</v>
      </c>
      <c r="G4400" s="10">
        <v>36163</v>
      </c>
      <c r="H4400" s="73">
        <v>10.49579</v>
      </c>
      <c r="I4400" s="16">
        <v>340117</v>
      </c>
      <c r="J4400" s="71">
        <v>0</v>
      </c>
      <c r="K4400" s="71">
        <v>1</v>
      </c>
      <c r="L4400" s="16">
        <v>0.62718609999999997</v>
      </c>
      <c r="M4400" s="16">
        <v>-0.57950429999999997</v>
      </c>
      <c r="N4400" s="16">
        <v>0.32794099999999998</v>
      </c>
      <c r="O4400" s="16">
        <v>0.30323099999999997</v>
      </c>
      <c r="P4400" s="16">
        <v>0.68437760000000003</v>
      </c>
      <c r="Q4400" s="16">
        <v>0.63638680000000003</v>
      </c>
      <c r="R4400" s="16">
        <v>2.3800000000000002E-2</v>
      </c>
      <c r="S4400" s="16">
        <v>1.3100000000000001E-2</v>
      </c>
      <c r="T4400" s="16">
        <v>5.0000000000000001E-3</v>
      </c>
      <c r="U4400" s="16">
        <v>3.6206</v>
      </c>
      <c r="V4400" s="16">
        <v>30.178000000000001</v>
      </c>
      <c r="W4400" s="16">
        <v>5.1580000000000004</v>
      </c>
      <c r="X4400" s="16">
        <v>465.91800000000001</v>
      </c>
      <c r="Y4400" s="16">
        <v>42.837000000000003</v>
      </c>
      <c r="Z4400" s="16">
        <v>0.33500000000000002</v>
      </c>
      <c r="AA4400" s="16">
        <v>-0.73009429999999997</v>
      </c>
      <c r="AB4400" s="16">
        <v>0</v>
      </c>
      <c r="AC4400" s="16">
        <v>0</v>
      </c>
      <c r="AD4400" s="16">
        <v>28.9</v>
      </c>
      <c r="AE4400" s="16">
        <v>26.079699999999999</v>
      </c>
      <c r="AF4400" s="16">
        <v>42.169899999999998</v>
      </c>
      <c r="AG4400" s="16">
        <v>765114</v>
      </c>
      <c r="AH4400" s="16">
        <v>0.12375</v>
      </c>
      <c r="AI4400" s="16">
        <v>99.8</v>
      </c>
      <c r="AJ4400" s="16">
        <v>94.4</v>
      </c>
      <c r="AK4400" s="16">
        <v>-0.84450000000000003</v>
      </c>
      <c r="AL4400" s="16">
        <v>0.34250000000000003</v>
      </c>
      <c r="AM4400" s="16">
        <v>0.87190000000000001</v>
      </c>
      <c r="AN4400" s="16">
        <v>1.1539999999999999</v>
      </c>
      <c r="AO4400" s="16">
        <v>1.0004</v>
      </c>
      <c r="AP4400" s="16">
        <v>0.49209999999999998</v>
      </c>
      <c r="AQ4400" s="16">
        <v>22.7987</v>
      </c>
      <c r="AR4400" s="16">
        <f t="shared" si="167"/>
        <v>1</v>
      </c>
      <c r="AS4400" s="5">
        <f t="shared" si="166"/>
        <v>2.0032799999999962E-2</v>
      </c>
    </row>
    <row r="4401" spans="1:45" x14ac:dyDescent="0.25">
      <c r="A4401" s="16" t="s">
        <v>407</v>
      </c>
      <c r="B4401" s="16" t="s">
        <v>175</v>
      </c>
      <c r="C4401" s="16" t="s">
        <v>229</v>
      </c>
      <c r="D4401" s="16">
        <v>2002</v>
      </c>
      <c r="E4401" s="16" t="s">
        <v>5016</v>
      </c>
      <c r="F4401" s="16" t="s">
        <v>594</v>
      </c>
      <c r="G4401" s="10">
        <v>36832.300000000003</v>
      </c>
      <c r="H4401" s="73">
        <v>10.51413</v>
      </c>
      <c r="I4401" s="16">
        <v>346867</v>
      </c>
      <c r="J4401" s="71">
        <v>0</v>
      </c>
      <c r="K4401" s="71">
        <v>1</v>
      </c>
      <c r="L4401" s="16">
        <v>0.63629469999999999</v>
      </c>
      <c r="M4401" s="16">
        <v>-0.56724169999999996</v>
      </c>
      <c r="N4401" s="16">
        <v>0.34887699999999999</v>
      </c>
      <c r="O4401" s="16">
        <v>0.32564460000000001</v>
      </c>
      <c r="P4401" s="16">
        <v>0.67389069999999995</v>
      </c>
      <c r="Q4401" s="16">
        <v>0.61073540000000004</v>
      </c>
      <c r="R4401" s="16">
        <v>1.5900000000000001E-2</v>
      </c>
      <c r="S4401" s="16">
        <v>1.2800000000000001E-2</v>
      </c>
      <c r="T4401" s="16">
        <v>6.8999999999999999E-3</v>
      </c>
      <c r="U4401" s="16">
        <v>3.6132</v>
      </c>
      <c r="V4401" s="16">
        <v>30.196000000000002</v>
      </c>
      <c r="W4401" s="16">
        <v>5.3760000000000003</v>
      </c>
      <c r="X4401" s="16">
        <v>467.20100000000002</v>
      </c>
      <c r="Y4401" s="16">
        <v>43.851100000000002</v>
      </c>
      <c r="Z4401" s="16">
        <v>0.33460000000000001</v>
      </c>
      <c r="AA4401" s="16">
        <v>-0.73397800000000002</v>
      </c>
      <c r="AB4401" s="16">
        <v>0</v>
      </c>
      <c r="AC4401" s="16">
        <v>0</v>
      </c>
      <c r="AD4401" s="16">
        <v>29</v>
      </c>
      <c r="AE4401" s="16">
        <v>23.463699999999999</v>
      </c>
      <c r="AF4401" s="16">
        <v>44.354500000000002</v>
      </c>
      <c r="AG4401" s="16">
        <v>786585</v>
      </c>
      <c r="AH4401" s="16">
        <v>0.1268</v>
      </c>
      <c r="AI4401" s="16">
        <v>99.8</v>
      </c>
      <c r="AJ4401" s="16">
        <v>94.8</v>
      </c>
      <c r="AK4401" s="16">
        <v>-0.91949999999999998</v>
      </c>
      <c r="AL4401" s="16">
        <v>0.2979</v>
      </c>
      <c r="AM4401" s="16">
        <v>0.86</v>
      </c>
      <c r="AN4401" s="16">
        <v>1.0717000000000001</v>
      </c>
      <c r="AO4401" s="16">
        <v>1.0642</v>
      </c>
      <c r="AP4401" s="16">
        <v>0.4849</v>
      </c>
      <c r="AQ4401" s="16">
        <v>22.7987</v>
      </c>
      <c r="AR4401" s="16">
        <f t="shared" si="167"/>
        <v>1</v>
      </c>
      <c r="AS4401" s="5">
        <f t="shared" si="166"/>
        <v>9.1086000000000222E-3</v>
      </c>
    </row>
    <row r="4402" spans="1:45" x14ac:dyDescent="0.25">
      <c r="A4402" s="16" t="s">
        <v>407</v>
      </c>
      <c r="B4402" s="16" t="s">
        <v>175</v>
      </c>
      <c r="C4402" s="16" t="s">
        <v>229</v>
      </c>
      <c r="D4402" s="16">
        <v>2003</v>
      </c>
      <c r="E4402" s="16" t="s">
        <v>5017</v>
      </c>
      <c r="F4402" s="16" t="s">
        <v>594</v>
      </c>
      <c r="G4402" s="10">
        <v>37202.400000000001</v>
      </c>
      <c r="H4402" s="73">
        <v>10.52413</v>
      </c>
      <c r="I4402" s="16">
        <v>353389</v>
      </c>
      <c r="J4402" s="71">
        <v>0</v>
      </c>
      <c r="K4402" s="71">
        <v>1</v>
      </c>
      <c r="L4402" s="16">
        <v>0.69238069999999996</v>
      </c>
      <c r="M4402" s="16">
        <v>-0.4919268</v>
      </c>
      <c r="N4402" s="16">
        <v>0.3568363</v>
      </c>
      <c r="O4402" s="16">
        <v>0.31157810000000002</v>
      </c>
      <c r="P4402" s="16">
        <v>0.75658230000000004</v>
      </c>
      <c r="Q4402" s="16">
        <v>0.58262899999999995</v>
      </c>
      <c r="R4402" s="16">
        <v>1.84E-2</v>
      </c>
      <c r="S4402" s="16">
        <v>2.5700000000000001E-2</v>
      </c>
      <c r="T4402" s="16">
        <v>9.5999999999999992E-3</v>
      </c>
      <c r="U4402" s="16">
        <v>3.6057999999999999</v>
      </c>
      <c r="V4402" s="16">
        <v>30.213999999999999</v>
      </c>
      <c r="W4402" s="16">
        <v>5.5940000000000003</v>
      </c>
      <c r="X4402" s="16">
        <v>466.45</v>
      </c>
      <c r="Y4402" s="16">
        <v>44.865299999999998</v>
      </c>
      <c r="Z4402" s="16">
        <v>0.30620000000000003</v>
      </c>
      <c r="AA4402" s="16">
        <v>-0.78446700000000003</v>
      </c>
      <c r="AB4402" s="16">
        <v>0</v>
      </c>
      <c r="AC4402" s="16">
        <v>0</v>
      </c>
      <c r="AD4402" s="16">
        <v>30.3</v>
      </c>
      <c r="AE4402" s="16">
        <v>23.165600000000001</v>
      </c>
      <c r="AF4402" s="16">
        <v>50.152799999999999</v>
      </c>
      <c r="AG4402" s="16">
        <v>912870</v>
      </c>
      <c r="AH4402" s="16">
        <v>0.12839999999999999</v>
      </c>
      <c r="AI4402" s="16">
        <v>99.9</v>
      </c>
      <c r="AJ4402" s="16">
        <v>95.1</v>
      </c>
      <c r="AK4402" s="16">
        <v>-0.92090000000000005</v>
      </c>
      <c r="AL4402" s="16">
        <v>0.2868</v>
      </c>
      <c r="AM4402" s="16">
        <v>0.67059999999999997</v>
      </c>
      <c r="AN4402" s="16">
        <v>1.1364000000000001</v>
      </c>
      <c r="AO4402" s="16">
        <v>0.99850000000000005</v>
      </c>
      <c r="AP4402" s="16">
        <v>0.53979999999999995</v>
      </c>
      <c r="AQ4402" s="16">
        <v>22.7987</v>
      </c>
      <c r="AR4402" s="16">
        <f t="shared" si="167"/>
        <v>1</v>
      </c>
      <c r="AS4402" s="5">
        <f t="shared" si="166"/>
        <v>5.6085999999999969E-2</v>
      </c>
    </row>
    <row r="4403" spans="1:45" x14ac:dyDescent="0.25">
      <c r="A4403" s="16" t="s">
        <v>407</v>
      </c>
      <c r="B4403" s="16" t="s">
        <v>175</v>
      </c>
      <c r="C4403" s="16" t="s">
        <v>229</v>
      </c>
      <c r="D4403" s="16">
        <v>2004</v>
      </c>
      <c r="E4403" s="16" t="s">
        <v>5018</v>
      </c>
      <c r="F4403" s="16" t="s">
        <v>594</v>
      </c>
      <c r="G4403" s="10">
        <v>36752</v>
      </c>
      <c r="H4403" s="73">
        <v>10.511950000000001</v>
      </c>
      <c r="I4403" s="16">
        <v>359523</v>
      </c>
      <c r="J4403" s="71">
        <v>0</v>
      </c>
      <c r="K4403" s="71">
        <v>1</v>
      </c>
      <c r="L4403" s="16">
        <v>0.81973949999999995</v>
      </c>
      <c r="M4403" s="16">
        <v>-0.52598469999999997</v>
      </c>
      <c r="N4403" s="16">
        <v>0.3727994</v>
      </c>
      <c r="O4403" s="16">
        <v>0.31281500000000001</v>
      </c>
      <c r="P4403" s="16">
        <v>1.04837</v>
      </c>
      <c r="Q4403" s="16">
        <v>0.57905050000000002</v>
      </c>
      <c r="R4403" s="16">
        <v>3.6999999999999998E-2</v>
      </c>
      <c r="S4403" s="16">
        <v>1.8200000000000001E-2</v>
      </c>
      <c r="T4403" s="16">
        <v>7.9000000000000008E-3</v>
      </c>
      <c r="U4403" s="16">
        <v>3.5983999999999998</v>
      </c>
      <c r="V4403" s="16">
        <v>30.231999999999999</v>
      </c>
      <c r="W4403" s="16">
        <v>5.8120000000000003</v>
      </c>
      <c r="X4403" s="16">
        <v>466.95400000000001</v>
      </c>
      <c r="Y4403" s="16">
        <v>45.879399999999997</v>
      </c>
      <c r="Z4403" s="16">
        <v>0.2903</v>
      </c>
      <c r="AA4403" s="16">
        <v>-0.81126509999999996</v>
      </c>
      <c r="AB4403" s="16">
        <v>0</v>
      </c>
      <c r="AC4403" s="16">
        <v>0</v>
      </c>
      <c r="AD4403" s="16">
        <v>30.99</v>
      </c>
      <c r="AE4403" s="16">
        <v>23.032299999999999</v>
      </c>
      <c r="AF4403" s="16">
        <v>56.113</v>
      </c>
      <c r="AG4403" s="16">
        <v>917627</v>
      </c>
      <c r="AH4403" s="16">
        <v>0.74909999999999999</v>
      </c>
      <c r="AI4403" s="16">
        <v>99.9</v>
      </c>
      <c r="AJ4403" s="16">
        <v>95.6</v>
      </c>
      <c r="AK4403" s="16">
        <v>-0.85740000000000005</v>
      </c>
      <c r="AL4403" s="16">
        <v>0.40720000000000001</v>
      </c>
      <c r="AM4403" s="16">
        <v>0.2077</v>
      </c>
      <c r="AN4403" s="16">
        <v>1.3995</v>
      </c>
      <c r="AO4403" s="16">
        <v>1.1895</v>
      </c>
      <c r="AP4403" s="16">
        <v>0.38850000000000001</v>
      </c>
      <c r="AQ4403" s="16">
        <v>22.7987</v>
      </c>
      <c r="AR4403" s="16">
        <f t="shared" si="167"/>
        <v>1</v>
      </c>
      <c r="AS4403" s="5">
        <f t="shared" si="166"/>
        <v>0.12735879999999999</v>
      </c>
    </row>
    <row r="4404" spans="1:45" x14ac:dyDescent="0.25">
      <c r="A4404" s="16" t="s">
        <v>407</v>
      </c>
      <c r="B4404" s="16" t="s">
        <v>175</v>
      </c>
      <c r="C4404" s="16" t="s">
        <v>229</v>
      </c>
      <c r="D4404" s="16">
        <v>2005</v>
      </c>
      <c r="E4404" s="16" t="s">
        <v>5019</v>
      </c>
      <c r="F4404" s="16" t="s">
        <v>594</v>
      </c>
      <c r="G4404" s="10">
        <v>36325.1</v>
      </c>
      <c r="H4404" s="73">
        <v>10.50027</v>
      </c>
      <c r="I4404" s="16">
        <v>365158</v>
      </c>
      <c r="J4404" s="71">
        <v>0</v>
      </c>
      <c r="K4404" s="71">
        <v>1</v>
      </c>
      <c r="L4404" s="16">
        <v>0.84135959999999999</v>
      </c>
      <c r="M4404" s="16">
        <v>-0.54194030000000004</v>
      </c>
      <c r="N4404" s="16">
        <v>0.39854149999999999</v>
      </c>
      <c r="O4404" s="16">
        <v>0.37802350000000001</v>
      </c>
      <c r="P4404" s="16">
        <v>1.06237</v>
      </c>
      <c r="Q4404" s="16">
        <v>0.53323480000000001</v>
      </c>
      <c r="R4404" s="16">
        <v>2.3800000000000002E-2</v>
      </c>
      <c r="S4404" s="16">
        <v>1.49E-2</v>
      </c>
      <c r="T4404" s="16">
        <v>8.3000000000000001E-3</v>
      </c>
      <c r="U4404" s="16">
        <v>3.5910000000000002</v>
      </c>
      <c r="V4404" s="16">
        <v>30.25</v>
      </c>
      <c r="W4404" s="16">
        <v>6.03</v>
      </c>
      <c r="X4404" s="16">
        <v>468.99099999999999</v>
      </c>
      <c r="Y4404" s="16">
        <v>46.893500000000003</v>
      </c>
      <c r="Z4404" s="16">
        <v>0.30580000000000002</v>
      </c>
      <c r="AA4404" s="16">
        <v>-0.85359819999999997</v>
      </c>
      <c r="AB4404" s="16">
        <v>0</v>
      </c>
      <c r="AC4404" s="16">
        <v>0</v>
      </c>
      <c r="AD4404" s="16">
        <v>32.08</v>
      </c>
      <c r="AE4404" s="16">
        <v>22.807700000000001</v>
      </c>
      <c r="AF4404" s="16">
        <v>63.319899999999997</v>
      </c>
      <c r="AG4404" s="16">
        <v>901934</v>
      </c>
      <c r="AH4404" s="16">
        <v>0.74239999999999995</v>
      </c>
      <c r="AI4404" s="16">
        <v>100</v>
      </c>
      <c r="AJ4404" s="16">
        <v>96.1</v>
      </c>
      <c r="AK4404" s="16">
        <v>-0.86539999999999995</v>
      </c>
      <c r="AL4404" s="16">
        <v>0.26479999999999998</v>
      </c>
      <c r="AM4404" s="16">
        <v>0.57969999999999999</v>
      </c>
      <c r="AN4404" s="16">
        <v>1.2541</v>
      </c>
      <c r="AO4404" s="16">
        <v>0.92610000000000003</v>
      </c>
      <c r="AP4404" s="16">
        <v>0.29509999999999997</v>
      </c>
      <c r="AQ4404" s="16">
        <v>22.7987</v>
      </c>
      <c r="AR4404" s="16">
        <f t="shared" si="167"/>
        <v>1</v>
      </c>
      <c r="AS4404" s="5">
        <f t="shared" si="166"/>
        <v>2.1620100000000031E-2</v>
      </c>
    </row>
    <row r="4405" spans="1:45" x14ac:dyDescent="0.25">
      <c r="A4405" s="16" t="s">
        <v>407</v>
      </c>
      <c r="B4405" s="16" t="s">
        <v>175</v>
      </c>
      <c r="C4405" s="16" t="s">
        <v>229</v>
      </c>
      <c r="D4405" s="16">
        <v>2006</v>
      </c>
      <c r="E4405" s="16" t="s">
        <v>5020</v>
      </c>
      <c r="F4405" s="16" t="s">
        <v>594</v>
      </c>
      <c r="G4405" s="10">
        <v>37401.1</v>
      </c>
      <c r="H4405" s="73">
        <v>10.529450000000001</v>
      </c>
      <c r="I4405" s="16">
        <v>370250</v>
      </c>
      <c r="J4405" s="71">
        <v>0</v>
      </c>
      <c r="K4405" s="71">
        <v>1</v>
      </c>
      <c r="L4405" s="16">
        <v>0.87475130000000001</v>
      </c>
      <c r="M4405" s="16">
        <v>-0.50254089999999996</v>
      </c>
      <c r="N4405" s="16">
        <v>0.39622249999999998</v>
      </c>
      <c r="O4405" s="16">
        <v>0.40085939999999998</v>
      </c>
      <c r="P4405" s="16">
        <v>1.0955269999999999</v>
      </c>
      <c r="Q4405" s="16">
        <v>0.51307159999999996</v>
      </c>
      <c r="R4405" s="16">
        <v>2.3800000000000002E-2</v>
      </c>
      <c r="S4405" s="16">
        <v>2.3099999999999999E-2</v>
      </c>
      <c r="T4405" s="16">
        <v>9.1999999999999998E-3</v>
      </c>
      <c r="U4405" s="16">
        <v>3.5836000000000001</v>
      </c>
      <c r="V4405" s="16">
        <v>30.588000000000001</v>
      </c>
      <c r="W4405" s="16">
        <v>6.2519999999999998</v>
      </c>
      <c r="X4405" s="16">
        <v>465.51299999999998</v>
      </c>
      <c r="Y4405" s="16">
        <v>47.907600000000002</v>
      </c>
      <c r="Z4405" s="16">
        <v>0.29870000000000002</v>
      </c>
      <c r="AA4405" s="16">
        <v>-0.89554279999999997</v>
      </c>
      <c r="AB4405" s="16">
        <v>0</v>
      </c>
      <c r="AC4405" s="16">
        <v>0</v>
      </c>
      <c r="AD4405" s="16">
        <v>33.159999999999997</v>
      </c>
      <c r="AE4405" s="16">
        <v>21.397600000000001</v>
      </c>
      <c r="AF4405" s="16">
        <v>80.438299999999998</v>
      </c>
      <c r="AG4405" s="16">
        <v>895831</v>
      </c>
      <c r="AH4405" s="16">
        <v>0.73629999999999995</v>
      </c>
      <c r="AI4405" s="16">
        <v>100</v>
      </c>
      <c r="AJ4405" s="16">
        <v>96.6</v>
      </c>
      <c r="AK4405" s="16">
        <v>-1.0807</v>
      </c>
      <c r="AL4405" s="16">
        <v>0.22919999999999999</v>
      </c>
      <c r="AM4405" s="16">
        <v>0.84550000000000003</v>
      </c>
      <c r="AN4405" s="16">
        <v>1.1846000000000001</v>
      </c>
      <c r="AO4405" s="16">
        <v>0.94369999999999998</v>
      </c>
      <c r="AP4405" s="16">
        <v>0.20630000000000001</v>
      </c>
      <c r="AQ4405" s="16">
        <v>22.7987</v>
      </c>
      <c r="AR4405" s="16">
        <f t="shared" si="167"/>
        <v>1</v>
      </c>
      <c r="AS4405" s="5">
        <f t="shared" si="166"/>
        <v>3.3391700000000024E-2</v>
      </c>
    </row>
    <row r="4406" spans="1:45" x14ac:dyDescent="0.25">
      <c r="A4406" s="16" t="s">
        <v>407</v>
      </c>
      <c r="B4406" s="16" t="s">
        <v>175</v>
      </c>
      <c r="C4406" s="16" t="s">
        <v>229</v>
      </c>
      <c r="D4406" s="16">
        <v>2007</v>
      </c>
      <c r="E4406" s="16" t="s">
        <v>5021</v>
      </c>
      <c r="F4406" s="16" t="s">
        <v>594</v>
      </c>
      <c r="G4406" s="10">
        <v>36997.800000000003</v>
      </c>
      <c r="H4406" s="73">
        <v>10.518610000000001</v>
      </c>
      <c r="I4406" s="16">
        <v>374864</v>
      </c>
      <c r="J4406" s="71">
        <v>0</v>
      </c>
      <c r="K4406" s="71">
        <v>1</v>
      </c>
      <c r="L4406" s="16">
        <v>0.99869759999999996</v>
      </c>
      <c r="M4406" s="16">
        <v>-0.43738359999999998</v>
      </c>
      <c r="N4406" s="16">
        <v>0.4485826</v>
      </c>
      <c r="O4406" s="16">
        <v>0.48316189999999998</v>
      </c>
      <c r="P4406" s="16">
        <v>1.1021559999999999</v>
      </c>
      <c r="Q4406" s="16">
        <v>0.58605910000000005</v>
      </c>
      <c r="R4406" s="16">
        <v>2.3800000000000002E-2</v>
      </c>
      <c r="S4406" s="16">
        <v>3.5400000000000001E-2</v>
      </c>
      <c r="T4406" s="16">
        <v>1.12E-2</v>
      </c>
      <c r="U4406" s="16">
        <v>3.5762</v>
      </c>
      <c r="V4406" s="16">
        <v>30.925999999999998</v>
      </c>
      <c r="W4406" s="16">
        <v>6.4740000000000002</v>
      </c>
      <c r="X4406" s="16">
        <v>470.60700000000003</v>
      </c>
      <c r="Y4406" s="16">
        <v>49.802199999999999</v>
      </c>
      <c r="Z4406" s="16">
        <v>0.31319999999999998</v>
      </c>
      <c r="AA4406" s="16">
        <v>-0.93787589999999998</v>
      </c>
      <c r="AB4406" s="16">
        <v>0</v>
      </c>
      <c r="AC4406" s="16">
        <v>0</v>
      </c>
      <c r="AD4406" s="16">
        <v>34.25</v>
      </c>
      <c r="AE4406" s="16">
        <v>20.856200000000001</v>
      </c>
      <c r="AF4406" s="16">
        <v>95.988399999999999</v>
      </c>
      <c r="AG4406" s="16">
        <v>906641</v>
      </c>
      <c r="AH4406" s="16">
        <v>0.63380000000000003</v>
      </c>
      <c r="AI4406" s="16">
        <v>100</v>
      </c>
      <c r="AJ4406" s="16">
        <v>97.1</v>
      </c>
      <c r="AK4406" s="16">
        <v>-1.038</v>
      </c>
      <c r="AL4406" s="16">
        <v>0.24</v>
      </c>
      <c r="AM4406" s="16">
        <v>0.92269999999999996</v>
      </c>
      <c r="AN4406" s="16">
        <v>1.1715</v>
      </c>
      <c r="AO4406" s="16">
        <v>0.99180000000000001</v>
      </c>
      <c r="AP4406" s="16">
        <v>0.44359999999999999</v>
      </c>
      <c r="AQ4406" s="16">
        <v>22.7987</v>
      </c>
      <c r="AR4406" s="16">
        <f t="shared" si="167"/>
        <v>1</v>
      </c>
      <c r="AS4406" s="5">
        <f t="shared" si="166"/>
        <v>0.12394629999999995</v>
      </c>
    </row>
    <row r="4407" spans="1:45" x14ac:dyDescent="0.25">
      <c r="A4407" s="16" t="s">
        <v>407</v>
      </c>
      <c r="B4407" s="16" t="s">
        <v>175</v>
      </c>
      <c r="C4407" s="16" t="s">
        <v>229</v>
      </c>
      <c r="D4407" s="16">
        <v>2008</v>
      </c>
      <c r="E4407" s="16" t="s">
        <v>5022</v>
      </c>
      <c r="F4407" s="16" t="s">
        <v>594</v>
      </c>
      <c r="G4407" s="10">
        <v>35860.400000000001</v>
      </c>
      <c r="H4407" s="73">
        <v>10.48739</v>
      </c>
      <c r="I4407" s="16">
        <v>379252</v>
      </c>
      <c r="J4407" s="71">
        <v>0</v>
      </c>
      <c r="K4407" s="71">
        <v>1</v>
      </c>
      <c r="L4407" s="16">
        <v>1.0607880000000001</v>
      </c>
      <c r="M4407" s="16">
        <v>-0.41361170000000003</v>
      </c>
      <c r="N4407" s="16">
        <v>0.47356290000000001</v>
      </c>
      <c r="O4407" s="16">
        <v>0.51666480000000004</v>
      </c>
      <c r="P4407" s="16">
        <v>1.1233340000000001</v>
      </c>
      <c r="Q4407" s="16">
        <v>0.6218032</v>
      </c>
      <c r="R4407" s="16">
        <v>2.3800000000000002E-2</v>
      </c>
      <c r="S4407" s="16">
        <v>4.07E-2</v>
      </c>
      <c r="T4407" s="16">
        <v>1.1599999999999999E-2</v>
      </c>
      <c r="U4407" s="16">
        <v>3.5689000000000002</v>
      </c>
      <c r="V4407" s="16">
        <v>31.263999999999999</v>
      </c>
      <c r="W4407" s="16">
        <v>6.6959999999999997</v>
      </c>
      <c r="X4407" s="16">
        <v>471.40699999999998</v>
      </c>
      <c r="Y4407" s="16">
        <v>49.818899999999999</v>
      </c>
      <c r="Z4407" s="16">
        <v>0.32329999999999998</v>
      </c>
      <c r="AA4407" s="16">
        <v>-0.97982060000000004</v>
      </c>
      <c r="AB4407" s="16">
        <v>0</v>
      </c>
      <c r="AC4407" s="16">
        <v>0</v>
      </c>
      <c r="AD4407" s="16">
        <v>35.33</v>
      </c>
      <c r="AE4407" s="16">
        <v>20.8202</v>
      </c>
      <c r="AF4407" s="16">
        <v>102.794</v>
      </c>
      <c r="AG4407" s="16">
        <v>898930</v>
      </c>
      <c r="AH4407" s="16">
        <v>0.6331</v>
      </c>
      <c r="AI4407" s="16">
        <v>100</v>
      </c>
      <c r="AJ4407" s="16">
        <v>97.6</v>
      </c>
      <c r="AK4407" s="16">
        <v>-0.98040000000000005</v>
      </c>
      <c r="AL4407" s="16">
        <v>0.53949999999999998</v>
      </c>
      <c r="AM4407" s="16">
        <v>0.9113</v>
      </c>
      <c r="AN4407" s="16">
        <v>1.1577</v>
      </c>
      <c r="AO4407" s="16">
        <v>0.80769999999999997</v>
      </c>
      <c r="AP4407" s="16">
        <v>0.50900000000000001</v>
      </c>
      <c r="AQ4407" s="16">
        <v>22.7987</v>
      </c>
      <c r="AR4407" s="16">
        <f t="shared" si="167"/>
        <v>1</v>
      </c>
      <c r="AS4407" s="5">
        <f t="shared" si="166"/>
        <v>6.2090400000000101E-2</v>
      </c>
    </row>
    <row r="4408" spans="1:45" x14ac:dyDescent="0.25">
      <c r="A4408" s="16" t="s">
        <v>407</v>
      </c>
      <c r="B4408" s="16" t="s">
        <v>175</v>
      </c>
      <c r="C4408" s="16" t="s">
        <v>229</v>
      </c>
      <c r="D4408" s="16">
        <v>2009</v>
      </c>
      <c r="E4408" s="16" t="s">
        <v>5023</v>
      </c>
      <c r="F4408" s="16" t="s">
        <v>594</v>
      </c>
      <c r="G4408" s="10">
        <v>34812.699999999997</v>
      </c>
      <c r="H4408" s="73">
        <v>10.457739999999999</v>
      </c>
      <c r="I4408" s="16">
        <v>383772</v>
      </c>
      <c r="J4408" s="71">
        <v>0</v>
      </c>
      <c r="K4408" s="71">
        <v>1</v>
      </c>
      <c r="L4408" s="16">
        <v>1.1898299999999999</v>
      </c>
      <c r="M4408" s="16">
        <v>-0.48095559999999998</v>
      </c>
      <c r="N4408" s="16">
        <v>0.48669370000000001</v>
      </c>
      <c r="O4408" s="16">
        <v>0.58111049999999997</v>
      </c>
      <c r="P4408" s="16">
        <v>1.141143</v>
      </c>
      <c r="Q4408" s="16">
        <v>0.88821600000000001</v>
      </c>
      <c r="R4408" s="16">
        <v>2.3800000000000002E-2</v>
      </c>
      <c r="S4408" s="16">
        <v>2.24E-2</v>
      </c>
      <c r="T4408" s="16">
        <v>1.18E-2</v>
      </c>
      <c r="U4408" s="16">
        <v>3.5615000000000001</v>
      </c>
      <c r="V4408" s="16">
        <v>31.602</v>
      </c>
      <c r="W4408" s="16">
        <v>6.9180000000000001</v>
      </c>
      <c r="X4408" s="16">
        <v>470.35</v>
      </c>
      <c r="Y4408" s="16">
        <v>50.389699999999998</v>
      </c>
      <c r="Z4408" s="16">
        <v>0.34350000000000003</v>
      </c>
      <c r="AA4408" s="16">
        <v>-1.0221530000000001</v>
      </c>
      <c r="AB4408" s="16">
        <v>0</v>
      </c>
      <c r="AC4408" s="16">
        <v>0</v>
      </c>
      <c r="AD4408" s="16">
        <v>36.42</v>
      </c>
      <c r="AE4408" s="16">
        <v>20.423200000000001</v>
      </c>
      <c r="AF4408" s="16">
        <v>104.68600000000001</v>
      </c>
      <c r="AG4408" s="16">
        <v>933140</v>
      </c>
      <c r="AH4408" s="16">
        <v>0.63249999999999995</v>
      </c>
      <c r="AI4408" s="16">
        <v>100</v>
      </c>
      <c r="AJ4408" s="16">
        <v>97.6</v>
      </c>
      <c r="AK4408" s="16">
        <v>-0.746</v>
      </c>
      <c r="AL4408" s="16">
        <v>1.0202</v>
      </c>
      <c r="AM4408" s="16">
        <v>0.94110000000000005</v>
      </c>
      <c r="AN4408" s="16">
        <v>1.3635999999999999</v>
      </c>
      <c r="AO4408" s="16">
        <v>1.1040000000000001</v>
      </c>
      <c r="AP4408" s="16">
        <v>0.79530000000000001</v>
      </c>
      <c r="AQ4408" s="16">
        <v>22.7987</v>
      </c>
      <c r="AR4408" s="16">
        <f t="shared" si="167"/>
        <v>1</v>
      </c>
      <c r="AS4408" s="5">
        <f t="shared" si="166"/>
        <v>0.12904199999999988</v>
      </c>
    </row>
    <row r="4409" spans="1:45" x14ac:dyDescent="0.25">
      <c r="A4409" s="16" t="s">
        <v>407</v>
      </c>
      <c r="B4409" s="16" t="s">
        <v>175</v>
      </c>
      <c r="C4409" s="16" t="s">
        <v>229</v>
      </c>
      <c r="D4409" s="16">
        <v>2010</v>
      </c>
      <c r="E4409" s="16" t="s">
        <v>5024</v>
      </c>
      <c r="F4409" s="16" t="s">
        <v>594</v>
      </c>
      <c r="G4409" s="10">
        <v>35268.1</v>
      </c>
      <c r="H4409" s="73">
        <v>10.47073</v>
      </c>
      <c r="I4409" s="16">
        <v>388662</v>
      </c>
      <c r="J4409" s="71">
        <v>0</v>
      </c>
      <c r="K4409" s="71">
        <v>1</v>
      </c>
      <c r="L4409" s="16">
        <v>1.1637379999999999</v>
      </c>
      <c r="M4409" s="16">
        <v>-0.4675704</v>
      </c>
      <c r="N4409" s="16">
        <v>0.3751353</v>
      </c>
      <c r="O4409" s="16">
        <v>0.63035129999999995</v>
      </c>
      <c r="P4409" s="16">
        <v>1.156903</v>
      </c>
      <c r="Q4409" s="16">
        <v>0.85922089999999995</v>
      </c>
      <c r="R4409" s="16">
        <v>2.3800000000000002E-2</v>
      </c>
      <c r="S4409" s="16">
        <v>2.52E-2</v>
      </c>
      <c r="T4409" s="16">
        <v>1.21E-2</v>
      </c>
      <c r="U4409" s="16">
        <v>2.0466000000000002</v>
      </c>
      <c r="V4409" s="16">
        <v>31.94</v>
      </c>
      <c r="W4409" s="16">
        <v>7.14</v>
      </c>
      <c r="X4409" s="16">
        <v>474.59899999999999</v>
      </c>
      <c r="Y4409" s="16">
        <v>52.5456</v>
      </c>
      <c r="Z4409" s="16">
        <v>0.33729999999999999</v>
      </c>
      <c r="AA4409" s="16">
        <v>-1.064487</v>
      </c>
      <c r="AB4409" s="16">
        <v>0</v>
      </c>
      <c r="AC4409" s="16">
        <v>0</v>
      </c>
      <c r="AD4409" s="16">
        <v>37.51</v>
      </c>
      <c r="AE4409" s="16">
        <v>19.946899999999999</v>
      </c>
      <c r="AF4409" s="16">
        <v>108.621</v>
      </c>
      <c r="AG4409" s="16">
        <v>964145</v>
      </c>
      <c r="AH4409" s="16">
        <v>0.61899999999999999</v>
      </c>
      <c r="AI4409" s="16">
        <v>100</v>
      </c>
      <c r="AJ4409" s="16">
        <v>97.6</v>
      </c>
      <c r="AK4409" s="16">
        <v>-0.65149999999999997</v>
      </c>
      <c r="AL4409" s="16">
        <v>0.89470000000000005</v>
      </c>
      <c r="AM4409" s="16">
        <v>0.89880000000000004</v>
      </c>
      <c r="AN4409" s="16">
        <v>1.2365999999999999</v>
      </c>
      <c r="AO4409" s="16">
        <v>1.123</v>
      </c>
      <c r="AP4409" s="16">
        <v>0.79290000000000005</v>
      </c>
      <c r="AQ4409" s="16">
        <v>22.7987</v>
      </c>
      <c r="AR4409" s="16">
        <f t="shared" si="167"/>
        <v>1</v>
      </c>
      <c r="AS4409" s="5">
        <f t="shared" si="166"/>
        <v>-2.6092000000000004E-2</v>
      </c>
    </row>
    <row r="4410" spans="1:45" x14ac:dyDescent="0.25">
      <c r="A4410" s="16" t="s">
        <v>407</v>
      </c>
      <c r="B4410" s="16" t="s">
        <v>175</v>
      </c>
      <c r="C4410" s="16" t="s">
        <v>229</v>
      </c>
      <c r="D4410" s="16">
        <v>2011</v>
      </c>
      <c r="E4410" s="16" t="s">
        <v>5025</v>
      </c>
      <c r="F4410" s="16" t="s">
        <v>594</v>
      </c>
      <c r="G4410" s="10">
        <v>36092.1</v>
      </c>
      <c r="H4410" s="73">
        <v>10.493830000000001</v>
      </c>
      <c r="I4410" s="16">
        <v>394013</v>
      </c>
      <c r="J4410" s="71">
        <v>0</v>
      </c>
      <c r="K4410" s="71">
        <v>1</v>
      </c>
      <c r="L4410" s="16">
        <v>1.2772600000000001</v>
      </c>
      <c r="M4410" s="16">
        <v>-0.40066750000000001</v>
      </c>
      <c r="N4410" s="16">
        <v>0.56618049999999998</v>
      </c>
      <c r="O4410" s="16">
        <v>0.6317701</v>
      </c>
      <c r="P4410" s="16">
        <v>1.1501790000000001</v>
      </c>
      <c r="Q4410" s="16">
        <v>0.8641723</v>
      </c>
      <c r="R4410" s="16">
        <v>2.3800000000000002E-2</v>
      </c>
      <c r="S4410" s="16">
        <v>2.4899999999999999E-2</v>
      </c>
      <c r="T4410" s="16">
        <v>1.9400000000000001E-2</v>
      </c>
      <c r="U4410" s="16">
        <v>3.6810999999999998</v>
      </c>
      <c r="V4410" s="16">
        <v>32.512</v>
      </c>
      <c r="W4410" s="16">
        <v>7.0919999999999996</v>
      </c>
      <c r="X4410" s="16">
        <v>476.12900000000002</v>
      </c>
      <c r="Y4410" s="16">
        <v>52.704099999999997</v>
      </c>
      <c r="Z4410" s="16">
        <v>0.3286</v>
      </c>
      <c r="AA4410" s="16">
        <v>-1.1064309999999999</v>
      </c>
      <c r="AB4410" s="16">
        <v>0</v>
      </c>
      <c r="AC4410" s="16">
        <v>0</v>
      </c>
      <c r="AD4410" s="16">
        <v>38.590000000000003</v>
      </c>
      <c r="AE4410" s="16">
        <v>19.64</v>
      </c>
      <c r="AF4410" s="16">
        <v>109.01600000000001</v>
      </c>
      <c r="AG4410" s="16">
        <v>932549</v>
      </c>
      <c r="AH4410" s="16">
        <v>0.64470000000000005</v>
      </c>
      <c r="AI4410" s="16">
        <v>100</v>
      </c>
      <c r="AJ4410" s="16">
        <v>97.7</v>
      </c>
      <c r="AK4410" s="16">
        <v>-0.60009999999999997</v>
      </c>
      <c r="AL4410" s="16">
        <v>0.87539999999999996</v>
      </c>
      <c r="AM4410" s="16">
        <v>0.88719999999999999</v>
      </c>
      <c r="AN4410" s="16">
        <v>1.0914999999999999</v>
      </c>
      <c r="AO4410" s="16">
        <v>1.1758999999999999</v>
      </c>
      <c r="AP4410" s="16">
        <v>0.87129999999999996</v>
      </c>
      <c r="AQ4410" s="16">
        <v>22.7987</v>
      </c>
      <c r="AR4410" s="16">
        <f t="shared" si="167"/>
        <v>1</v>
      </c>
      <c r="AS4410" s="5">
        <f t="shared" si="166"/>
        <v>0.11352200000000012</v>
      </c>
    </row>
    <row r="4411" spans="1:45" x14ac:dyDescent="0.25">
      <c r="A4411" s="16" t="s">
        <v>407</v>
      </c>
      <c r="B4411" s="16" t="s">
        <v>175</v>
      </c>
      <c r="C4411" s="16" t="s">
        <v>229</v>
      </c>
      <c r="D4411" s="16">
        <v>2012</v>
      </c>
      <c r="E4411" s="16" t="s">
        <v>5026</v>
      </c>
      <c r="F4411" s="16" t="s">
        <v>594</v>
      </c>
      <c r="G4411" s="10">
        <v>35899</v>
      </c>
      <c r="H4411" s="73">
        <v>10.48847</v>
      </c>
      <c r="I4411" s="16">
        <v>399748</v>
      </c>
      <c r="J4411" s="71">
        <v>0</v>
      </c>
      <c r="K4411" s="71">
        <v>1</v>
      </c>
      <c r="L4411" s="16">
        <v>1.272108</v>
      </c>
      <c r="M4411" s="16">
        <v>-0.37487930000000003</v>
      </c>
      <c r="N4411" s="16">
        <v>0.51853000000000005</v>
      </c>
      <c r="O4411" s="16">
        <v>0.69724209999999998</v>
      </c>
      <c r="P4411" s="16">
        <v>1.1571579999999999</v>
      </c>
      <c r="Q4411" s="16">
        <v>0.79724079999999997</v>
      </c>
      <c r="R4411" s="16">
        <v>2.3800000000000002E-2</v>
      </c>
      <c r="S4411" s="16">
        <v>1.5699999999999999E-2</v>
      </c>
      <c r="T4411" s="16">
        <v>2.5899999999999999E-2</v>
      </c>
      <c r="U4411" s="16">
        <v>3.2069999999999999</v>
      </c>
      <c r="V4411" s="16">
        <v>33.084000000000003</v>
      </c>
      <c r="W4411" s="16">
        <v>7.0439999999999996</v>
      </c>
      <c r="X4411" s="16">
        <v>475.00099999999998</v>
      </c>
      <c r="Y4411" s="16">
        <v>53.947400000000002</v>
      </c>
      <c r="Z4411" s="16">
        <v>0.34160000000000001</v>
      </c>
      <c r="AA4411" s="16">
        <v>-1.1487639999999999</v>
      </c>
      <c r="AB4411" s="16">
        <v>0</v>
      </c>
      <c r="AC4411" s="16">
        <v>0</v>
      </c>
      <c r="AD4411" s="16">
        <v>39.68</v>
      </c>
      <c r="AE4411" s="16">
        <v>17.206800000000001</v>
      </c>
      <c r="AF4411" s="16">
        <v>113.949</v>
      </c>
      <c r="AG4411" s="16">
        <v>969145</v>
      </c>
      <c r="AH4411" s="16">
        <v>0.65059999999999996</v>
      </c>
      <c r="AI4411" s="16">
        <v>100</v>
      </c>
      <c r="AJ4411" s="16">
        <v>97.9</v>
      </c>
      <c r="AK4411" s="16">
        <v>-0.49730000000000002</v>
      </c>
      <c r="AL4411" s="16">
        <v>0.64270000000000005</v>
      </c>
      <c r="AM4411" s="16">
        <v>0.84499999999999997</v>
      </c>
      <c r="AN4411" s="16">
        <v>0.91969999999999996</v>
      </c>
      <c r="AO4411" s="16">
        <v>1.1684000000000001</v>
      </c>
      <c r="AP4411" s="16">
        <v>0.81710000000000005</v>
      </c>
      <c r="AQ4411" s="16">
        <v>22.7987</v>
      </c>
      <c r="AR4411" s="16">
        <f t="shared" si="167"/>
        <v>1</v>
      </c>
      <c r="AS4411" s="5">
        <f t="shared" si="166"/>
        <v>-5.1520000000000454E-3</v>
      </c>
    </row>
    <row r="4412" spans="1:45" x14ac:dyDescent="0.25">
      <c r="A4412" s="16" t="s">
        <v>407</v>
      </c>
      <c r="B4412" s="16" t="s">
        <v>175</v>
      </c>
      <c r="C4412" s="16" t="s">
        <v>229</v>
      </c>
      <c r="D4412" s="16">
        <v>2013</v>
      </c>
      <c r="E4412" s="16" t="s">
        <v>5027</v>
      </c>
      <c r="F4412" s="16" t="s">
        <v>594</v>
      </c>
      <c r="G4412" s="10">
        <v>34619</v>
      </c>
      <c r="H4412" s="73">
        <v>10.452159999999999</v>
      </c>
      <c r="I4412" s="16">
        <v>405716</v>
      </c>
      <c r="J4412" s="71">
        <v>0</v>
      </c>
      <c r="K4412" s="71">
        <v>1</v>
      </c>
      <c r="L4412" s="16">
        <v>1.3262890000000001</v>
      </c>
      <c r="M4412" s="16">
        <v>-0.33731529999999998</v>
      </c>
      <c r="N4412" s="16">
        <v>0.5818721</v>
      </c>
      <c r="O4412" s="16">
        <v>0.70519829999999994</v>
      </c>
      <c r="P4412" s="16">
        <v>1.171238</v>
      </c>
      <c r="Q4412" s="16">
        <v>0.79613809999999996</v>
      </c>
      <c r="R4412" s="16">
        <v>2.3800000000000002E-2</v>
      </c>
      <c r="S4412" s="16">
        <v>1.7500000000000002E-2</v>
      </c>
      <c r="T4412" s="16">
        <v>2.92E-2</v>
      </c>
      <c r="U4412" s="16">
        <v>3.5318999999999998</v>
      </c>
      <c r="V4412" s="16">
        <v>33.655999999999999</v>
      </c>
      <c r="W4412" s="16">
        <v>6.9960000000000004</v>
      </c>
      <c r="X4412" s="16">
        <v>478.101</v>
      </c>
      <c r="Y4412" s="16">
        <v>54.0276</v>
      </c>
      <c r="Z4412" s="16">
        <v>0.33729999999999999</v>
      </c>
      <c r="AA4412" s="16">
        <v>-1.190709</v>
      </c>
      <c r="AB4412" s="16">
        <v>0</v>
      </c>
      <c r="AC4412" s="16">
        <v>0</v>
      </c>
      <c r="AD4412" s="16">
        <v>40.76</v>
      </c>
      <c r="AE4412" s="16">
        <v>13.575200000000001</v>
      </c>
      <c r="AF4412" s="16">
        <v>112.214</v>
      </c>
      <c r="AG4412" s="43">
        <v>1100000</v>
      </c>
      <c r="AH4412" s="16">
        <v>0.65180000000000005</v>
      </c>
      <c r="AI4412" s="16">
        <v>100</v>
      </c>
      <c r="AJ4412" s="16">
        <v>99.2273</v>
      </c>
      <c r="AK4412" s="16">
        <v>-0.49299999999999999</v>
      </c>
      <c r="AL4412" s="16">
        <v>0.72919999999999996</v>
      </c>
      <c r="AM4412" s="16">
        <v>0.86980000000000002</v>
      </c>
      <c r="AN4412" s="16">
        <v>1.0820000000000001</v>
      </c>
      <c r="AO4412" s="16">
        <v>1.1080000000000001</v>
      </c>
      <c r="AP4412" s="16">
        <v>0.62170000000000003</v>
      </c>
      <c r="AQ4412" s="16">
        <v>22.7987</v>
      </c>
      <c r="AR4412" s="16">
        <f t="shared" si="167"/>
        <v>1</v>
      </c>
      <c r="AS4412" s="5">
        <f t="shared" si="166"/>
        <v>5.4181000000000035E-2</v>
      </c>
    </row>
    <row r="4413" spans="1:45" x14ac:dyDescent="0.25">
      <c r="A4413" s="16" t="s">
        <v>407</v>
      </c>
      <c r="B4413" s="16" t="s">
        <v>175</v>
      </c>
      <c r="C4413" s="16" t="s">
        <v>229</v>
      </c>
      <c r="D4413" s="16">
        <v>2014</v>
      </c>
      <c r="E4413" s="16" t="s">
        <v>5028</v>
      </c>
      <c r="F4413" s="16" t="s">
        <v>594</v>
      </c>
      <c r="G4413" s="10">
        <v>33313.800000000003</v>
      </c>
      <c r="H4413" s="73">
        <v>10.413729999999999</v>
      </c>
      <c r="I4413" s="16">
        <v>411704</v>
      </c>
      <c r="J4413" s="71">
        <v>0</v>
      </c>
      <c r="K4413" s="71">
        <v>1</v>
      </c>
      <c r="L4413" s="16">
        <v>1.3508690000000001</v>
      </c>
      <c r="M4413" s="16">
        <v>-0.28390310000000002</v>
      </c>
      <c r="N4413" s="16">
        <v>0.61358360000000001</v>
      </c>
      <c r="O4413" s="16">
        <v>0.74042830000000004</v>
      </c>
      <c r="P4413" s="16">
        <v>1.136633</v>
      </c>
      <c r="Q4413" s="16">
        <v>0.76625019999999999</v>
      </c>
      <c r="R4413" s="16">
        <v>2.3800000000000002E-2</v>
      </c>
      <c r="S4413" s="16">
        <v>5.7500000000000002E-2</v>
      </c>
      <c r="T4413" s="16">
        <v>1.8700000000000001E-2</v>
      </c>
      <c r="U4413" s="16">
        <v>3.7658999999999998</v>
      </c>
      <c r="V4413" s="16">
        <v>34.228000000000002</v>
      </c>
      <c r="W4413" s="16">
        <v>6.9480000000000004</v>
      </c>
      <c r="X4413" s="16">
        <v>477.74</v>
      </c>
      <c r="Y4413" s="16">
        <v>55.671799999999998</v>
      </c>
      <c r="Z4413" s="16">
        <v>0.32950000000000002</v>
      </c>
      <c r="AA4413" s="16">
        <v>-1.233042</v>
      </c>
      <c r="AB4413" s="16">
        <v>0</v>
      </c>
      <c r="AC4413" s="16">
        <v>0</v>
      </c>
      <c r="AD4413" s="16">
        <v>41.85</v>
      </c>
      <c r="AE4413" s="16">
        <v>11.4009</v>
      </c>
      <c r="AF4413" s="16">
        <v>106.81699999999999</v>
      </c>
      <c r="AG4413" s="43">
        <v>1100000</v>
      </c>
      <c r="AH4413" s="16">
        <v>0.65300000000000002</v>
      </c>
      <c r="AI4413" s="16">
        <v>100</v>
      </c>
      <c r="AJ4413" s="16">
        <v>99.677899999999994</v>
      </c>
      <c r="AK4413" s="16">
        <v>-0.6583</v>
      </c>
      <c r="AL4413" s="16">
        <v>0.63349999999999995</v>
      </c>
      <c r="AM4413" s="16">
        <v>1.0819000000000001</v>
      </c>
      <c r="AN4413" s="16">
        <v>1.2458</v>
      </c>
      <c r="AO4413" s="16">
        <v>0.96989999999999998</v>
      </c>
      <c r="AP4413" s="16">
        <v>0.49519999999999997</v>
      </c>
      <c r="AQ4413" s="16">
        <v>22.7987</v>
      </c>
      <c r="AR4413" s="16">
        <f t="shared" si="167"/>
        <v>1</v>
      </c>
      <c r="AS4413" s="5">
        <f t="shared" si="166"/>
        <v>2.4580000000000046E-2</v>
      </c>
    </row>
    <row r="4414" spans="1:45" x14ac:dyDescent="0.25">
      <c r="A4414" s="16" t="s">
        <v>404</v>
      </c>
      <c r="B4414" s="16" t="s">
        <v>174</v>
      </c>
      <c r="C4414" s="16" t="s">
        <v>224</v>
      </c>
      <c r="D4414" s="16">
        <v>1985</v>
      </c>
      <c r="E4414" s="16" t="s">
        <v>5029</v>
      </c>
      <c r="F4414" s="16" t="s">
        <v>591</v>
      </c>
      <c r="G4414" s="10">
        <v>504.73700000000002</v>
      </c>
      <c r="H4414" s="73">
        <v>6.224037</v>
      </c>
      <c r="I4414" s="16" t="s">
        <v>6700</v>
      </c>
      <c r="J4414" s="71">
        <v>0</v>
      </c>
      <c r="K4414" s="71">
        <v>1</v>
      </c>
      <c r="L4414" s="16">
        <v>-1.4823660000000001</v>
      </c>
      <c r="M4414" s="16">
        <v>-0.55555220000000005</v>
      </c>
      <c r="N4414" s="16">
        <v>-0.73479430000000001</v>
      </c>
      <c r="O4414" s="16">
        <v>-1.046435</v>
      </c>
      <c r="P4414" s="16">
        <v>-0.96658029999999995</v>
      </c>
      <c r="Q4414" s="16">
        <v>4.5536399999999998E-2</v>
      </c>
      <c r="R4414" s="16">
        <v>0.26534999999999997</v>
      </c>
      <c r="S4414" s="16">
        <v>-3.0999999999999999E-3</v>
      </c>
      <c r="T4414" s="16">
        <v>0</v>
      </c>
      <c r="U4414" s="16">
        <v>6.9156000000000004</v>
      </c>
      <c r="V4414" s="16">
        <v>3.86</v>
      </c>
      <c r="W4414" s="16">
        <v>2.0299999999999998</v>
      </c>
      <c r="X4414" s="16">
        <v>363.23599999999999</v>
      </c>
      <c r="Y4414" s="16">
        <v>9.4494000000000007</v>
      </c>
      <c r="Z4414" s="16">
        <v>0.1153</v>
      </c>
      <c r="AA4414" s="16">
        <v>-8.3308199999999999E-2</v>
      </c>
      <c r="AB4414" s="16">
        <v>0.2</v>
      </c>
      <c r="AC4414" s="16">
        <v>0</v>
      </c>
      <c r="AD4414" s="16">
        <v>18.085000000000001</v>
      </c>
      <c r="AE4414" s="16">
        <v>0.31969999999999998</v>
      </c>
      <c r="AF4414" s="16">
        <v>0</v>
      </c>
      <c r="AG4414" s="16">
        <v>24376</v>
      </c>
      <c r="AH4414" s="16">
        <v>0.40450000000000003</v>
      </c>
      <c r="AI4414" s="16">
        <v>9.9184999999999999</v>
      </c>
      <c r="AJ4414" s="16">
        <v>65.079499999999996</v>
      </c>
      <c r="AK4414" s="16">
        <v>-1.7864</v>
      </c>
      <c r="AL4414" s="16">
        <v>0.15529999999999999</v>
      </c>
      <c r="AM4414" s="16">
        <v>0.7591</v>
      </c>
      <c r="AN4414" s="16">
        <v>0.24529999999999999</v>
      </c>
      <c r="AO4414" s="16">
        <v>0.20549999999999999</v>
      </c>
      <c r="AP4414" s="16">
        <v>1.47E-2</v>
      </c>
      <c r="AR4414" s="16">
        <f t="shared" si="167"/>
        <v>1</v>
      </c>
      <c r="AS4414" s="5">
        <f t="shared" si="166"/>
        <v>0</v>
      </c>
    </row>
    <row r="4415" spans="1:45" x14ac:dyDescent="0.25">
      <c r="A4415" s="16" t="s">
        <v>404</v>
      </c>
      <c r="B4415" s="16" t="s">
        <v>174</v>
      </c>
      <c r="C4415" s="16" t="s">
        <v>224</v>
      </c>
      <c r="D4415" s="16">
        <v>1986</v>
      </c>
      <c r="E4415" s="16" t="s">
        <v>5030</v>
      </c>
      <c r="F4415" s="16" t="s">
        <v>591</v>
      </c>
      <c r="G4415" s="10">
        <v>545.52599999999995</v>
      </c>
      <c r="H4415" s="73">
        <v>6.3017500000000002</v>
      </c>
      <c r="I4415" s="16" t="s">
        <v>6700</v>
      </c>
      <c r="J4415" s="71">
        <v>0</v>
      </c>
      <c r="K4415" s="71">
        <v>1</v>
      </c>
      <c r="L4415" s="16">
        <v>-1.440272</v>
      </c>
      <c r="M4415" s="16">
        <v>-0.55227789999999999</v>
      </c>
      <c r="N4415" s="16">
        <v>-0.7260489</v>
      </c>
      <c r="O4415" s="16">
        <v>-0.99955159999999998</v>
      </c>
      <c r="P4415" s="16">
        <v>-0.94290430000000003</v>
      </c>
      <c r="Q4415" s="16">
        <v>5.4983600000000001E-2</v>
      </c>
      <c r="R4415" s="16">
        <v>0.27134999999999998</v>
      </c>
      <c r="S4415" s="16">
        <v>-3.0999999999999999E-3</v>
      </c>
      <c r="T4415" s="16">
        <v>0</v>
      </c>
      <c r="U4415" s="16">
        <v>6.8497000000000003</v>
      </c>
      <c r="V4415" s="16">
        <v>3.9620000000000002</v>
      </c>
      <c r="W4415" s="16">
        <v>2.1349999999999998</v>
      </c>
      <c r="X4415" s="16">
        <v>364.358</v>
      </c>
      <c r="Y4415" s="16">
        <v>11.3948</v>
      </c>
      <c r="Z4415" s="16">
        <v>0.11559999999999999</v>
      </c>
      <c r="AA4415" s="16">
        <v>-9.6318799999999996E-2</v>
      </c>
      <c r="AB4415" s="16">
        <v>0.2</v>
      </c>
      <c r="AC4415" s="16">
        <v>0</v>
      </c>
      <c r="AD4415" s="16">
        <v>18.420000000000002</v>
      </c>
      <c r="AE4415" s="16">
        <v>0.33029999999999998</v>
      </c>
      <c r="AF4415" s="16">
        <v>0</v>
      </c>
      <c r="AG4415" s="16">
        <v>26193</v>
      </c>
      <c r="AH4415" s="16">
        <v>0.40360000000000001</v>
      </c>
      <c r="AI4415" s="16">
        <v>11.348599999999999</v>
      </c>
      <c r="AJ4415" s="16">
        <v>66.307699999999997</v>
      </c>
      <c r="AK4415" s="16">
        <v>-1.7350000000000001</v>
      </c>
      <c r="AL4415" s="16">
        <v>0.18279999999999999</v>
      </c>
      <c r="AM4415" s="16">
        <v>0.74450000000000005</v>
      </c>
      <c r="AN4415" s="16">
        <v>0.27189999999999998</v>
      </c>
      <c r="AO4415" s="16">
        <v>0.16220000000000001</v>
      </c>
      <c r="AP4415" s="16">
        <v>2.5399999999999999E-2</v>
      </c>
      <c r="AR4415" s="16">
        <f t="shared" si="167"/>
        <v>1</v>
      </c>
      <c r="AS4415" s="5">
        <f t="shared" si="166"/>
        <v>4.2094000000000076E-2</v>
      </c>
    </row>
    <row r="4416" spans="1:45" x14ac:dyDescent="0.25">
      <c r="A4416" s="16" t="s">
        <v>404</v>
      </c>
      <c r="B4416" s="16" t="s">
        <v>174</v>
      </c>
      <c r="C4416" s="16" t="s">
        <v>224</v>
      </c>
      <c r="D4416" s="16">
        <v>1987</v>
      </c>
      <c r="E4416" s="16" t="s">
        <v>5031</v>
      </c>
      <c r="F4416" s="16" t="s">
        <v>591</v>
      </c>
      <c r="G4416" s="10">
        <v>677.54100000000005</v>
      </c>
      <c r="H4416" s="73">
        <v>6.5184699999999998</v>
      </c>
      <c r="I4416" s="16" t="s">
        <v>6700</v>
      </c>
      <c r="J4416" s="71">
        <v>0</v>
      </c>
      <c r="K4416" s="71">
        <v>1</v>
      </c>
      <c r="L4416" s="16">
        <v>-1.3995649999999999</v>
      </c>
      <c r="M4416" s="16">
        <v>-0.54716690000000001</v>
      </c>
      <c r="N4416" s="16">
        <v>-0.72072990000000003</v>
      </c>
      <c r="O4416" s="16">
        <v>-0.95397670000000001</v>
      </c>
      <c r="P4416" s="16">
        <v>-0.9192939</v>
      </c>
      <c r="Q4416" s="16">
        <v>6.4380400000000004E-2</v>
      </c>
      <c r="R4416" s="16">
        <v>0.27729999999999999</v>
      </c>
      <c r="S4416" s="16">
        <v>-3.0999999999999999E-3</v>
      </c>
      <c r="T4416" s="16">
        <v>2.0000000000000001E-4</v>
      </c>
      <c r="U4416" s="16">
        <v>6.7838000000000003</v>
      </c>
      <c r="V4416" s="16">
        <v>4.0640000000000001</v>
      </c>
      <c r="W4416" s="16">
        <v>2.2400000000000002</v>
      </c>
      <c r="X4416" s="16">
        <v>364.94200000000001</v>
      </c>
      <c r="Y4416" s="16">
        <v>13.340199999999999</v>
      </c>
      <c r="Z4416" s="16">
        <v>0.1152</v>
      </c>
      <c r="AA4416" s="16">
        <v>-0.10932939999999999</v>
      </c>
      <c r="AB4416" s="16">
        <v>0.2</v>
      </c>
      <c r="AC4416" s="16">
        <v>0</v>
      </c>
      <c r="AD4416" s="16">
        <v>18.754999999999999</v>
      </c>
      <c r="AE4416" s="16">
        <v>0.32919999999999999</v>
      </c>
      <c r="AF4416" s="16">
        <v>0</v>
      </c>
      <c r="AG4416" s="16">
        <v>28174.9</v>
      </c>
      <c r="AH4416" s="16">
        <v>0.4027</v>
      </c>
      <c r="AI4416" s="16">
        <v>12.7788</v>
      </c>
      <c r="AJ4416" s="16">
        <v>67.535899999999998</v>
      </c>
      <c r="AK4416" s="16">
        <v>-1.6837</v>
      </c>
      <c r="AL4416" s="16">
        <v>0.2102</v>
      </c>
      <c r="AM4416" s="16">
        <v>0.72989999999999999</v>
      </c>
      <c r="AN4416" s="16">
        <v>0.2984</v>
      </c>
      <c r="AO4416" s="16">
        <v>0.11890000000000001</v>
      </c>
      <c r="AP4416" s="16">
        <v>3.61E-2</v>
      </c>
      <c r="AR4416" s="16">
        <f t="shared" si="167"/>
        <v>1</v>
      </c>
      <c r="AS4416" s="5">
        <f t="shared" si="166"/>
        <v>4.0707000000000049E-2</v>
      </c>
    </row>
    <row r="4417" spans="1:45" x14ac:dyDescent="0.25">
      <c r="A4417" s="16" t="s">
        <v>404</v>
      </c>
      <c r="B4417" s="16" t="s">
        <v>174</v>
      </c>
      <c r="C4417" s="16" t="s">
        <v>224</v>
      </c>
      <c r="D4417" s="16">
        <v>1988</v>
      </c>
      <c r="E4417" s="16" t="s">
        <v>5032</v>
      </c>
      <c r="F4417" s="16" t="s">
        <v>591</v>
      </c>
      <c r="G4417" s="10">
        <v>688.18</v>
      </c>
      <c r="H4417" s="73">
        <v>6.5340499999999997</v>
      </c>
      <c r="I4417" s="16" t="s">
        <v>6700</v>
      </c>
      <c r="J4417" s="71">
        <v>0</v>
      </c>
      <c r="K4417" s="71">
        <v>1</v>
      </c>
      <c r="L4417" s="16">
        <v>-1.356827</v>
      </c>
      <c r="M4417" s="16">
        <v>-0.54578389999999999</v>
      </c>
      <c r="N4417" s="16">
        <v>-0.71190900000000001</v>
      </c>
      <c r="O4417" s="16">
        <v>-0.90429000000000004</v>
      </c>
      <c r="P4417" s="16">
        <v>-0.89531890000000003</v>
      </c>
      <c r="Q4417" s="16">
        <v>7.3809600000000003E-2</v>
      </c>
      <c r="R4417" s="16">
        <v>0.28325</v>
      </c>
      <c r="S4417" s="16">
        <v>-3.0999999999999999E-3</v>
      </c>
      <c r="T4417" s="16">
        <v>0</v>
      </c>
      <c r="U4417" s="16">
        <v>6.7178000000000004</v>
      </c>
      <c r="V4417" s="16">
        <v>4.1660000000000004</v>
      </c>
      <c r="W4417" s="16">
        <v>2.3450000000000002</v>
      </c>
      <c r="X4417" s="16">
        <v>366.077</v>
      </c>
      <c r="Y4417" s="16">
        <v>15.285600000000001</v>
      </c>
      <c r="Z4417" s="16">
        <v>0.11700000000000001</v>
      </c>
      <c r="AA4417" s="16">
        <v>-0.12234</v>
      </c>
      <c r="AB4417" s="16">
        <v>0.2</v>
      </c>
      <c r="AC4417" s="16">
        <v>0</v>
      </c>
      <c r="AD4417" s="16">
        <v>19.09</v>
      </c>
      <c r="AE4417" s="16">
        <v>0.3286</v>
      </c>
      <c r="AF4417" s="16">
        <v>0</v>
      </c>
      <c r="AG4417" s="16">
        <v>30944.6</v>
      </c>
      <c r="AH4417" s="16">
        <v>0.4017</v>
      </c>
      <c r="AI4417" s="16">
        <v>14.2089</v>
      </c>
      <c r="AJ4417" s="16">
        <v>68.764099999999999</v>
      </c>
      <c r="AK4417" s="16">
        <v>-1.6323000000000001</v>
      </c>
      <c r="AL4417" s="16">
        <v>0.23769999999999999</v>
      </c>
      <c r="AM4417" s="16">
        <v>0.71530000000000005</v>
      </c>
      <c r="AN4417" s="16">
        <v>0.32500000000000001</v>
      </c>
      <c r="AO4417" s="16">
        <v>7.5499999999999998E-2</v>
      </c>
      <c r="AP4417" s="16">
        <v>4.6800000000000001E-2</v>
      </c>
      <c r="AR4417" s="16">
        <f t="shared" si="167"/>
        <v>1</v>
      </c>
      <c r="AS4417" s="5">
        <f t="shared" si="166"/>
        <v>4.2737999999999943E-2</v>
      </c>
    </row>
    <row r="4418" spans="1:45" x14ac:dyDescent="0.25">
      <c r="A4418" s="16" t="s">
        <v>404</v>
      </c>
      <c r="B4418" s="16" t="s">
        <v>174</v>
      </c>
      <c r="C4418" s="16" t="s">
        <v>224</v>
      </c>
      <c r="D4418" s="16">
        <v>1989</v>
      </c>
      <c r="E4418" s="16" t="s">
        <v>5033</v>
      </c>
      <c r="F4418" s="16" t="s">
        <v>591</v>
      </c>
      <c r="G4418" s="10">
        <v>721.226</v>
      </c>
      <c r="H4418" s="73">
        <v>6.5809530000000001</v>
      </c>
      <c r="I4418" s="16" t="s">
        <v>6700</v>
      </c>
      <c r="J4418" s="71">
        <v>0</v>
      </c>
      <c r="K4418" s="71">
        <v>1</v>
      </c>
      <c r="L4418" s="16">
        <v>-1.3118559999999999</v>
      </c>
      <c r="M4418" s="16">
        <v>-0.53694470000000005</v>
      </c>
      <c r="N4418" s="16">
        <v>-0.70751929999999996</v>
      </c>
      <c r="O4418" s="16">
        <v>-0.85217339999999997</v>
      </c>
      <c r="P4418" s="16">
        <v>-0.87168000000000001</v>
      </c>
      <c r="Q4418" s="16">
        <v>8.3257700000000004E-2</v>
      </c>
      <c r="R4418" s="16">
        <v>0.28920000000000001</v>
      </c>
      <c r="S4418" s="16">
        <v>-3.0999999999999999E-3</v>
      </c>
      <c r="T4418" s="16">
        <v>5.9999999999999995E-4</v>
      </c>
      <c r="U4418" s="16">
        <v>6.6519000000000004</v>
      </c>
      <c r="V4418" s="16">
        <v>4.2679999999999998</v>
      </c>
      <c r="W4418" s="16">
        <v>2.4500000000000002</v>
      </c>
      <c r="X4418" s="16">
        <v>366.51600000000002</v>
      </c>
      <c r="Y4418" s="16">
        <v>17.231000000000002</v>
      </c>
      <c r="Z4418" s="16">
        <v>0.1201</v>
      </c>
      <c r="AA4418" s="16">
        <v>-0.13535059999999999</v>
      </c>
      <c r="AB4418" s="16">
        <v>0.2</v>
      </c>
      <c r="AC4418" s="16">
        <v>0</v>
      </c>
      <c r="AD4418" s="16">
        <v>19.425000000000001</v>
      </c>
      <c r="AE4418" s="16">
        <v>0.34710000000000002</v>
      </c>
      <c r="AF4418" s="16">
        <v>0</v>
      </c>
      <c r="AG4418" s="16">
        <v>32488.6</v>
      </c>
      <c r="AH4418" s="16">
        <v>0.40079999999999999</v>
      </c>
      <c r="AI4418" s="16">
        <v>15.639099999999999</v>
      </c>
      <c r="AJ4418" s="16">
        <v>69.9923</v>
      </c>
      <c r="AK4418" s="16">
        <v>-1.5809</v>
      </c>
      <c r="AL4418" s="16">
        <v>0.2651</v>
      </c>
      <c r="AM4418" s="16">
        <v>0.70079999999999998</v>
      </c>
      <c r="AN4418" s="16">
        <v>0.35160000000000002</v>
      </c>
      <c r="AO4418" s="16">
        <v>3.2199999999999999E-2</v>
      </c>
      <c r="AP4418" s="16">
        <v>5.7500000000000002E-2</v>
      </c>
      <c r="AR4418" s="16">
        <f t="shared" si="167"/>
        <v>1</v>
      </c>
      <c r="AS4418" s="5">
        <f t="shared" si="166"/>
        <v>4.4971000000000094E-2</v>
      </c>
    </row>
    <row r="4419" spans="1:45" x14ac:dyDescent="0.25">
      <c r="A4419" s="16" t="s">
        <v>404</v>
      </c>
      <c r="B4419" s="16" t="s">
        <v>174</v>
      </c>
      <c r="C4419" s="16" t="s">
        <v>224</v>
      </c>
      <c r="D4419" s="16">
        <v>1990</v>
      </c>
      <c r="E4419" s="16" t="s">
        <v>5034</v>
      </c>
      <c r="F4419" s="16" t="s">
        <v>591</v>
      </c>
      <c r="G4419" s="10">
        <v>789.21699999999998</v>
      </c>
      <c r="H4419" s="73">
        <v>6.6710409999999998</v>
      </c>
      <c r="I4419" s="16" t="s">
        <v>6700</v>
      </c>
      <c r="J4419" s="71">
        <v>0</v>
      </c>
      <c r="K4419" s="71">
        <v>1</v>
      </c>
      <c r="L4419" s="16">
        <v>-1.2646269999999999</v>
      </c>
      <c r="M4419" s="16">
        <v>-0.53629119999999997</v>
      </c>
      <c r="N4419" s="16">
        <v>-0.69963160000000002</v>
      </c>
      <c r="O4419" s="16">
        <v>-0.81192719999999996</v>
      </c>
      <c r="P4419" s="16">
        <v>-0.8271058</v>
      </c>
      <c r="Q4419" s="16">
        <v>9.2671299999999998E-2</v>
      </c>
      <c r="R4419" s="16">
        <v>0.29515000000000002</v>
      </c>
      <c r="S4419" s="16">
        <v>-2.8E-3</v>
      </c>
      <c r="T4419" s="16">
        <v>2.0000000000000001E-4</v>
      </c>
      <c r="U4419" s="16">
        <v>6.5860000000000003</v>
      </c>
      <c r="V4419" s="16">
        <v>4.37</v>
      </c>
      <c r="W4419" s="16">
        <v>2.5550000000000002</v>
      </c>
      <c r="X4419" s="16">
        <v>367.50299999999999</v>
      </c>
      <c r="Y4419" s="16">
        <v>19.176400000000001</v>
      </c>
      <c r="Z4419" s="16">
        <v>0.1201</v>
      </c>
      <c r="AA4419" s="16">
        <v>-0.1304958</v>
      </c>
      <c r="AB4419" s="16">
        <v>0.2</v>
      </c>
      <c r="AC4419" s="16">
        <v>0</v>
      </c>
      <c r="AD4419" s="16">
        <v>19.3</v>
      </c>
      <c r="AE4419" s="16">
        <v>0.34920000000000001</v>
      </c>
      <c r="AF4419" s="16">
        <v>0</v>
      </c>
      <c r="AG4419" s="16">
        <v>34316.800000000003</v>
      </c>
      <c r="AH4419" s="16">
        <v>0.39989999999999998</v>
      </c>
      <c r="AI4419" s="16">
        <v>18.899999999999999</v>
      </c>
      <c r="AJ4419" s="16">
        <v>72</v>
      </c>
      <c r="AK4419" s="16">
        <v>-1.5295000000000001</v>
      </c>
      <c r="AL4419" s="16">
        <v>0.29260000000000003</v>
      </c>
      <c r="AM4419" s="16">
        <v>0.68620000000000003</v>
      </c>
      <c r="AN4419" s="16">
        <v>0.37809999999999999</v>
      </c>
      <c r="AO4419" s="16">
        <v>-1.12E-2</v>
      </c>
      <c r="AP4419" s="16">
        <v>6.8199999999999997E-2</v>
      </c>
      <c r="AR4419" s="16">
        <f t="shared" si="167"/>
        <v>1</v>
      </c>
      <c r="AS4419" s="5">
        <f t="shared" si="166"/>
        <v>4.7228999999999965E-2</v>
      </c>
    </row>
    <row r="4420" spans="1:45" x14ac:dyDescent="0.25">
      <c r="A4420" s="16" t="s">
        <v>404</v>
      </c>
      <c r="B4420" s="16" t="s">
        <v>174</v>
      </c>
      <c r="C4420" s="16" t="s">
        <v>224</v>
      </c>
      <c r="D4420" s="16">
        <v>1991</v>
      </c>
      <c r="E4420" s="16" t="s">
        <v>5035</v>
      </c>
      <c r="F4420" s="16" t="s">
        <v>591</v>
      </c>
      <c r="G4420" s="10">
        <v>785.99199999999996</v>
      </c>
      <c r="H4420" s="73">
        <v>6.6669470000000004</v>
      </c>
      <c r="I4420" s="16" t="s">
        <v>6700</v>
      </c>
      <c r="J4420" s="71">
        <v>0</v>
      </c>
      <c r="K4420" s="71">
        <v>1</v>
      </c>
      <c r="L4420" s="16">
        <v>-1.2163999999999999</v>
      </c>
      <c r="M4420" s="16">
        <v>-0.53263769999999999</v>
      </c>
      <c r="N4420" s="16">
        <v>-0.67369570000000001</v>
      </c>
      <c r="O4420" s="16">
        <v>-0.75130059999999999</v>
      </c>
      <c r="P4420" s="16">
        <v>-0.82067829999999997</v>
      </c>
      <c r="Q4420" s="16">
        <v>0.1021185</v>
      </c>
      <c r="R4420" s="16">
        <v>0.30630000000000002</v>
      </c>
      <c r="S4420" s="16">
        <v>-2.9499999999999999E-3</v>
      </c>
      <c r="T4420" s="16">
        <v>0</v>
      </c>
      <c r="U4420" s="16">
        <v>6.5201000000000002</v>
      </c>
      <c r="V4420" s="16">
        <v>5.0490000000000004</v>
      </c>
      <c r="W4420" s="16">
        <v>2.7890000000000001</v>
      </c>
      <c r="X4420" s="16">
        <v>368.15600000000001</v>
      </c>
      <c r="Y4420" s="16">
        <v>21.1218</v>
      </c>
      <c r="Z4420" s="16">
        <v>0.1227</v>
      </c>
      <c r="AA4420" s="16">
        <v>-0.17127539999999999</v>
      </c>
      <c r="AB4420" s="16">
        <v>0.2</v>
      </c>
      <c r="AC4420" s="16">
        <v>0</v>
      </c>
      <c r="AD4420" s="16">
        <v>20.350000000000001</v>
      </c>
      <c r="AE4420" s="16">
        <v>0.46739999999999998</v>
      </c>
      <c r="AF4420" s="16">
        <v>0</v>
      </c>
      <c r="AG4420" s="16">
        <v>36529.599999999999</v>
      </c>
      <c r="AH4420" s="16">
        <v>0.39889999999999998</v>
      </c>
      <c r="AI4420" s="16">
        <v>19.2</v>
      </c>
      <c r="AJ4420" s="16">
        <v>72.2</v>
      </c>
      <c r="AK4420" s="16">
        <v>-1.4781</v>
      </c>
      <c r="AL4420" s="16">
        <v>0.3201</v>
      </c>
      <c r="AM4420" s="16">
        <v>0.67159999999999997</v>
      </c>
      <c r="AN4420" s="16">
        <v>0.4047</v>
      </c>
      <c r="AO4420" s="16">
        <v>-5.45E-2</v>
      </c>
      <c r="AP4420" s="16">
        <v>7.8899999999999998E-2</v>
      </c>
      <c r="AR4420" s="16">
        <f t="shared" si="167"/>
        <v>1</v>
      </c>
      <c r="AS4420" s="5">
        <f t="shared" ref="AS4420:AS4483" si="168">IF(D4420=1985, 0, L4420-L4419)</f>
        <v>4.822700000000002E-2</v>
      </c>
    </row>
    <row r="4421" spans="1:45" x14ac:dyDescent="0.25">
      <c r="A4421" s="16" t="s">
        <v>404</v>
      </c>
      <c r="B4421" s="16" t="s">
        <v>174</v>
      </c>
      <c r="C4421" s="16" t="s">
        <v>224</v>
      </c>
      <c r="D4421" s="16">
        <v>1992</v>
      </c>
      <c r="E4421" s="16" t="s">
        <v>5036</v>
      </c>
      <c r="F4421" s="16" t="s">
        <v>591</v>
      </c>
      <c r="G4421" s="10">
        <v>831.06299999999999</v>
      </c>
      <c r="H4421" s="73">
        <v>6.7227059999999996</v>
      </c>
      <c r="I4421" s="16" t="s">
        <v>6700</v>
      </c>
      <c r="J4421" s="71">
        <v>0</v>
      </c>
      <c r="K4421" s="71">
        <v>1</v>
      </c>
      <c r="L4421" s="16">
        <v>-1.17164</v>
      </c>
      <c r="M4421" s="16">
        <v>-0.51963619999999999</v>
      </c>
      <c r="N4421" s="16">
        <v>-0.64757880000000001</v>
      </c>
      <c r="O4421" s="16">
        <v>-0.70672360000000001</v>
      </c>
      <c r="P4421" s="16">
        <v>-0.81454689999999996</v>
      </c>
      <c r="Q4421" s="16">
        <v>0.111515</v>
      </c>
      <c r="R4421" s="16">
        <v>0.3226</v>
      </c>
      <c r="S4421" s="16">
        <v>-2.8500000000000001E-3</v>
      </c>
      <c r="T4421" s="16">
        <v>4.0000000000000002E-4</v>
      </c>
      <c r="U4421" s="16">
        <v>6.4541000000000004</v>
      </c>
      <c r="V4421" s="16">
        <v>5.7279999999999998</v>
      </c>
      <c r="W4421" s="16">
        <v>3.0230000000000001</v>
      </c>
      <c r="X4421" s="16">
        <v>368.839</v>
      </c>
      <c r="Y4421" s="16">
        <v>23.0672</v>
      </c>
      <c r="Z4421" s="16">
        <v>0.1206</v>
      </c>
      <c r="AA4421" s="16">
        <v>-0.19069430000000001</v>
      </c>
      <c r="AB4421" s="16">
        <v>0.2</v>
      </c>
      <c r="AC4421" s="16">
        <v>0</v>
      </c>
      <c r="AD4421" s="16">
        <v>20.85</v>
      </c>
      <c r="AE4421" s="16">
        <v>0.56010000000000004</v>
      </c>
      <c r="AF4421" s="16">
        <v>0</v>
      </c>
      <c r="AG4421" s="16">
        <v>40079</v>
      </c>
      <c r="AH4421" s="16">
        <v>0.39800000000000002</v>
      </c>
      <c r="AI4421" s="16">
        <v>19.399999999999999</v>
      </c>
      <c r="AJ4421" s="16">
        <v>72.400000000000006</v>
      </c>
      <c r="AK4421" s="16">
        <v>-1.4267000000000001</v>
      </c>
      <c r="AL4421" s="16">
        <v>0.34749999999999998</v>
      </c>
      <c r="AM4421" s="16">
        <v>0.65700000000000003</v>
      </c>
      <c r="AN4421" s="16">
        <v>0.43120000000000003</v>
      </c>
      <c r="AO4421" s="16">
        <v>-9.7900000000000001E-2</v>
      </c>
      <c r="AP4421" s="16">
        <v>8.9599999999999999E-2</v>
      </c>
      <c r="AR4421" s="16">
        <f t="shared" ref="AR4421:AR4484" si="169">IF(OR(AND(I4421&lt;&gt;"", I4421&gt;=10000000, AQ4421&lt;=32.5), AND(A4421="Middle East &amp; North Africa", I4421&lt;&gt;"", I4421&gt;=9000000, AQ4421&lt;&gt;"", AQ4421&lt;=32.5)), 0, 1)</f>
        <v>1</v>
      </c>
      <c r="AS4421" s="5">
        <f t="shared" si="168"/>
        <v>4.4759999999999911E-2</v>
      </c>
    </row>
    <row r="4422" spans="1:45" x14ac:dyDescent="0.25">
      <c r="A4422" s="16" t="s">
        <v>404</v>
      </c>
      <c r="B4422" s="16" t="s">
        <v>174</v>
      </c>
      <c r="C4422" s="16" t="s">
        <v>224</v>
      </c>
      <c r="D4422" s="16">
        <v>1993</v>
      </c>
      <c r="E4422" s="16" t="s">
        <v>5037</v>
      </c>
      <c r="F4422" s="16" t="s">
        <v>591</v>
      </c>
      <c r="G4422" s="10">
        <v>861.19399999999996</v>
      </c>
      <c r="H4422" s="73">
        <v>6.7583200000000003</v>
      </c>
      <c r="I4422" s="16" t="s">
        <v>6700</v>
      </c>
      <c r="J4422" s="71">
        <v>0</v>
      </c>
      <c r="K4422" s="71">
        <v>1</v>
      </c>
      <c r="L4422" s="16">
        <v>-1.1187860000000001</v>
      </c>
      <c r="M4422" s="16">
        <v>-0.5105518</v>
      </c>
      <c r="N4422" s="16">
        <v>-0.61550020000000005</v>
      </c>
      <c r="O4422" s="16">
        <v>-0.66886350000000006</v>
      </c>
      <c r="P4422" s="16">
        <v>-0.78646819999999995</v>
      </c>
      <c r="Q4422" s="16">
        <v>0.12096220000000001</v>
      </c>
      <c r="R4422" s="16">
        <v>0.33889999999999998</v>
      </c>
      <c r="S4422" s="16">
        <v>-2.8E-3</v>
      </c>
      <c r="T4422" s="16">
        <v>4.0000000000000002E-4</v>
      </c>
      <c r="U4422" s="16">
        <v>6.3882000000000003</v>
      </c>
      <c r="V4422" s="16">
        <v>6.407</v>
      </c>
      <c r="W4422" s="16">
        <v>3.2570000000000001</v>
      </c>
      <c r="X4422" s="16">
        <v>370.45600000000002</v>
      </c>
      <c r="Y4422" s="16">
        <v>25.012599999999999</v>
      </c>
      <c r="Z4422" s="16">
        <v>0.1195</v>
      </c>
      <c r="AA4422" s="16">
        <v>-0.18486859999999999</v>
      </c>
      <c r="AB4422" s="16">
        <v>0.2</v>
      </c>
      <c r="AC4422" s="16">
        <v>0</v>
      </c>
      <c r="AD4422" s="16">
        <v>20.7</v>
      </c>
      <c r="AE4422" s="16">
        <v>0.73380000000000001</v>
      </c>
      <c r="AF4422" s="16">
        <v>0</v>
      </c>
      <c r="AG4422" s="16">
        <v>41237.800000000003</v>
      </c>
      <c r="AH4422" s="16">
        <v>0.39700000000000002</v>
      </c>
      <c r="AI4422" s="16">
        <v>20.8</v>
      </c>
      <c r="AJ4422" s="16">
        <v>73.900000000000006</v>
      </c>
      <c r="AK4422" s="16">
        <v>-1.3753</v>
      </c>
      <c r="AL4422" s="16">
        <v>0.375</v>
      </c>
      <c r="AM4422" s="16">
        <v>0.64239999999999997</v>
      </c>
      <c r="AN4422" s="16">
        <v>0.45779999999999998</v>
      </c>
      <c r="AO4422" s="16">
        <v>-0.14119999999999999</v>
      </c>
      <c r="AP4422" s="16">
        <v>0.1003</v>
      </c>
      <c r="AR4422" s="16">
        <f t="shared" si="169"/>
        <v>1</v>
      </c>
      <c r="AS4422" s="5">
        <f t="shared" si="168"/>
        <v>5.2853999999999957E-2</v>
      </c>
    </row>
    <row r="4423" spans="1:45" x14ac:dyDescent="0.25">
      <c r="A4423" s="16" t="s">
        <v>404</v>
      </c>
      <c r="B4423" s="16" t="s">
        <v>174</v>
      </c>
      <c r="C4423" s="16" t="s">
        <v>224</v>
      </c>
      <c r="D4423" s="16">
        <v>1994</v>
      </c>
      <c r="E4423" s="16" t="s">
        <v>5038</v>
      </c>
      <c r="F4423" s="16" t="s">
        <v>591</v>
      </c>
      <c r="G4423" s="10">
        <v>915.41</v>
      </c>
      <c r="H4423" s="73">
        <v>6.8193720000000004</v>
      </c>
      <c r="I4423" s="16" t="s">
        <v>6700</v>
      </c>
      <c r="J4423" s="71">
        <v>0</v>
      </c>
      <c r="K4423" s="71">
        <v>1</v>
      </c>
      <c r="L4423" s="16">
        <v>-1.0529379999999999</v>
      </c>
      <c r="M4423" s="16">
        <v>-0.49960339999999998</v>
      </c>
      <c r="N4423" s="16">
        <v>-0.58871390000000001</v>
      </c>
      <c r="O4423" s="16">
        <v>-0.59983980000000003</v>
      </c>
      <c r="P4423" s="16">
        <v>-0.75815140000000003</v>
      </c>
      <c r="Q4423" s="16">
        <v>0.13041040000000001</v>
      </c>
      <c r="R4423" s="16">
        <v>0.35520000000000002</v>
      </c>
      <c r="S4423" s="16">
        <v>-2.7499999999999998E-3</v>
      </c>
      <c r="T4423" s="16">
        <v>5.9999999999999995E-4</v>
      </c>
      <c r="U4423" s="16">
        <v>6.3223000000000003</v>
      </c>
      <c r="V4423" s="16">
        <v>7.0860000000000003</v>
      </c>
      <c r="W4423" s="16">
        <v>3.4910000000000001</v>
      </c>
      <c r="X4423" s="16">
        <v>371.24200000000002</v>
      </c>
      <c r="Y4423" s="16">
        <v>26.957999999999998</v>
      </c>
      <c r="Z4423" s="16">
        <v>0.1326</v>
      </c>
      <c r="AA4423" s="16">
        <v>-0.19263620000000001</v>
      </c>
      <c r="AB4423" s="16">
        <v>0.2</v>
      </c>
      <c r="AC4423" s="16">
        <v>0</v>
      </c>
      <c r="AD4423" s="16">
        <v>20.9</v>
      </c>
      <c r="AE4423" s="16">
        <v>0.89370000000000005</v>
      </c>
      <c r="AF4423" s="16">
        <v>0</v>
      </c>
      <c r="AG4423" s="16">
        <v>43126.3</v>
      </c>
      <c r="AH4423" s="16">
        <v>0.39610000000000001</v>
      </c>
      <c r="AI4423" s="16">
        <v>22.2</v>
      </c>
      <c r="AJ4423" s="16">
        <v>75.400000000000006</v>
      </c>
      <c r="AK4423" s="16">
        <v>-1.3239000000000001</v>
      </c>
      <c r="AL4423" s="16">
        <v>0.40239999999999998</v>
      </c>
      <c r="AM4423" s="16">
        <v>0.62790000000000001</v>
      </c>
      <c r="AN4423" s="16">
        <v>0.4844</v>
      </c>
      <c r="AO4423" s="16">
        <v>-0.1845</v>
      </c>
      <c r="AP4423" s="16">
        <v>0.111</v>
      </c>
      <c r="AR4423" s="16">
        <f t="shared" si="169"/>
        <v>1</v>
      </c>
      <c r="AS4423" s="5">
        <f t="shared" si="168"/>
        <v>6.5848000000000129E-2</v>
      </c>
    </row>
    <row r="4424" spans="1:45" x14ac:dyDescent="0.25">
      <c r="A4424" s="16" t="s">
        <v>404</v>
      </c>
      <c r="B4424" s="16" t="s">
        <v>174</v>
      </c>
      <c r="C4424" s="16" t="s">
        <v>224</v>
      </c>
      <c r="D4424" s="16">
        <v>1995</v>
      </c>
      <c r="E4424" s="16" t="s">
        <v>5039</v>
      </c>
      <c r="F4424" s="16" t="s">
        <v>591</v>
      </c>
      <c r="G4424" s="10">
        <v>983.26300000000003</v>
      </c>
      <c r="H4424" s="73">
        <v>6.8908759999999996</v>
      </c>
      <c r="I4424" s="16" t="s">
        <v>6700</v>
      </c>
      <c r="J4424" s="71">
        <v>0</v>
      </c>
      <c r="K4424" s="71">
        <v>1</v>
      </c>
      <c r="L4424" s="16">
        <v>-1.003293</v>
      </c>
      <c r="M4424" s="16">
        <v>-0.49031649999999999</v>
      </c>
      <c r="N4424" s="16">
        <v>-0.56260169999999998</v>
      </c>
      <c r="O4424" s="16">
        <v>-0.56338779999999999</v>
      </c>
      <c r="P4424" s="16">
        <v>-0.73000790000000004</v>
      </c>
      <c r="Q4424" s="16">
        <v>0.13980619999999999</v>
      </c>
      <c r="R4424" s="16">
        <v>0.3715</v>
      </c>
      <c r="S4424" s="16">
        <v>-2.3999999999999998E-3</v>
      </c>
      <c r="T4424" s="16">
        <v>5.0000000000000001E-4</v>
      </c>
      <c r="U4424" s="16">
        <v>6.2563000000000004</v>
      </c>
      <c r="V4424" s="16">
        <v>7.7649999999999997</v>
      </c>
      <c r="W4424" s="16">
        <v>3.7250000000000001</v>
      </c>
      <c r="X4424" s="16">
        <v>371.92399999999998</v>
      </c>
      <c r="Y4424" s="16">
        <v>28.903400000000001</v>
      </c>
      <c r="Z4424" s="16">
        <v>0.13109999999999999</v>
      </c>
      <c r="AA4424" s="16">
        <v>-0.18486859999999999</v>
      </c>
      <c r="AB4424" s="16">
        <v>0.2</v>
      </c>
      <c r="AC4424" s="16">
        <v>0</v>
      </c>
      <c r="AD4424" s="16">
        <v>20.7</v>
      </c>
      <c r="AE4424" s="16">
        <v>1.0298</v>
      </c>
      <c r="AF4424" s="16">
        <v>0</v>
      </c>
      <c r="AG4424" s="16">
        <v>45274.400000000001</v>
      </c>
      <c r="AH4424" s="16">
        <v>0.3952</v>
      </c>
      <c r="AI4424" s="16">
        <v>23.6</v>
      </c>
      <c r="AJ4424" s="16">
        <v>76.900000000000006</v>
      </c>
      <c r="AK4424" s="16">
        <v>-1.2726</v>
      </c>
      <c r="AL4424" s="16">
        <v>0.4299</v>
      </c>
      <c r="AM4424" s="16">
        <v>0.61329999999999996</v>
      </c>
      <c r="AN4424" s="16">
        <v>0.51090000000000002</v>
      </c>
      <c r="AO4424" s="16">
        <v>-0.22789999999999999</v>
      </c>
      <c r="AP4424" s="16">
        <v>0.1217</v>
      </c>
      <c r="AR4424" s="16">
        <f t="shared" si="169"/>
        <v>1</v>
      </c>
      <c r="AS4424" s="5">
        <f t="shared" si="168"/>
        <v>4.9644999999999939E-2</v>
      </c>
    </row>
    <row r="4425" spans="1:45" x14ac:dyDescent="0.25">
      <c r="A4425" s="16" t="s">
        <v>404</v>
      </c>
      <c r="B4425" s="16" t="s">
        <v>174</v>
      </c>
      <c r="C4425" s="16" t="s">
        <v>224</v>
      </c>
      <c r="D4425" s="16">
        <v>1996</v>
      </c>
      <c r="E4425" s="16" t="s">
        <v>5040</v>
      </c>
      <c r="F4425" s="16" t="s">
        <v>591</v>
      </c>
      <c r="G4425" s="10">
        <v>1029.18</v>
      </c>
      <c r="H4425" s="73">
        <v>6.936515</v>
      </c>
      <c r="I4425" s="16" t="s">
        <v>6700</v>
      </c>
      <c r="J4425" s="71">
        <v>0</v>
      </c>
      <c r="K4425" s="71">
        <v>1</v>
      </c>
      <c r="L4425" s="16">
        <v>-0.92849289999999995</v>
      </c>
      <c r="M4425" s="16">
        <v>-0.49376399999999998</v>
      </c>
      <c r="N4425" s="16">
        <v>-0.52097579999999999</v>
      </c>
      <c r="O4425" s="16">
        <v>-0.51557140000000001</v>
      </c>
      <c r="P4425" s="16">
        <v>-0.70338219999999996</v>
      </c>
      <c r="Q4425" s="16">
        <v>0.1940212</v>
      </c>
      <c r="R4425" s="16">
        <v>0.37095</v>
      </c>
      <c r="S4425" s="16">
        <v>-2E-3</v>
      </c>
      <c r="T4425" s="16">
        <v>0</v>
      </c>
      <c r="U4425" s="16">
        <v>6.1904000000000003</v>
      </c>
      <c r="V4425" s="16">
        <v>8.94</v>
      </c>
      <c r="W4425" s="16">
        <v>4.0940000000000003</v>
      </c>
      <c r="X4425" s="16">
        <v>372.09</v>
      </c>
      <c r="Y4425" s="16">
        <v>30.848800000000001</v>
      </c>
      <c r="Z4425" s="16">
        <v>0.13250000000000001</v>
      </c>
      <c r="AA4425" s="16">
        <v>-0.1945781</v>
      </c>
      <c r="AB4425" s="16">
        <v>0.2</v>
      </c>
      <c r="AC4425" s="16">
        <v>0</v>
      </c>
      <c r="AD4425" s="16">
        <v>20.95</v>
      </c>
      <c r="AE4425" s="16">
        <v>1.1850000000000001</v>
      </c>
      <c r="AF4425" s="16">
        <v>0</v>
      </c>
      <c r="AG4425" s="16">
        <v>46138.7</v>
      </c>
      <c r="AH4425" s="16">
        <v>0.39419999999999999</v>
      </c>
      <c r="AI4425" s="16">
        <v>25</v>
      </c>
      <c r="AJ4425" s="16">
        <v>78.3</v>
      </c>
      <c r="AK4425" s="16">
        <v>-0.81269999999999998</v>
      </c>
      <c r="AL4425" s="16">
        <v>0.44340000000000002</v>
      </c>
      <c r="AM4425" s="16">
        <v>0.64639999999999997</v>
      </c>
      <c r="AN4425" s="16">
        <v>0.61360000000000003</v>
      </c>
      <c r="AO4425" s="16">
        <v>-0.44159999999999999</v>
      </c>
      <c r="AP4425" s="16">
        <v>4.9399999999999999E-2</v>
      </c>
      <c r="AR4425" s="16">
        <f t="shared" si="169"/>
        <v>1</v>
      </c>
      <c r="AS4425" s="5">
        <f t="shared" si="168"/>
        <v>7.4800100000000036E-2</v>
      </c>
    </row>
    <row r="4426" spans="1:45" x14ac:dyDescent="0.25">
      <c r="A4426" s="16" t="s">
        <v>404</v>
      </c>
      <c r="B4426" s="16" t="s">
        <v>174</v>
      </c>
      <c r="C4426" s="16" t="s">
        <v>224</v>
      </c>
      <c r="D4426" s="16">
        <v>1997</v>
      </c>
      <c r="E4426" s="16" t="s">
        <v>5041</v>
      </c>
      <c r="F4426" s="16" t="s">
        <v>591</v>
      </c>
      <c r="G4426" s="10">
        <v>1065.06</v>
      </c>
      <c r="H4426" s="73">
        <v>6.970783</v>
      </c>
      <c r="I4426" s="16" t="s">
        <v>6700</v>
      </c>
      <c r="J4426" s="71">
        <v>0</v>
      </c>
      <c r="K4426" s="71">
        <v>1</v>
      </c>
      <c r="L4426" s="16">
        <v>-0.84685359999999998</v>
      </c>
      <c r="M4426" s="16">
        <v>-0.46602270000000001</v>
      </c>
      <c r="N4426" s="16">
        <v>-0.47302939999999999</v>
      </c>
      <c r="O4426" s="16">
        <v>-0.44015330000000003</v>
      </c>
      <c r="P4426" s="16">
        <v>-0.67660609999999999</v>
      </c>
      <c r="Q4426" s="16">
        <v>0.1961831</v>
      </c>
      <c r="R4426" s="16">
        <v>0.41525000000000001</v>
      </c>
      <c r="S4426" s="16">
        <v>-1.5499999999999999E-3</v>
      </c>
      <c r="T4426" s="16">
        <v>2.0000000000000001E-4</v>
      </c>
      <c r="U4426" s="16">
        <v>6.1245000000000003</v>
      </c>
      <c r="V4426" s="16">
        <v>10.115</v>
      </c>
      <c r="W4426" s="16">
        <v>4.4630000000000001</v>
      </c>
      <c r="X4426" s="16">
        <v>373.24700000000001</v>
      </c>
      <c r="Y4426" s="16">
        <v>32.794199999999996</v>
      </c>
      <c r="Z4426" s="16">
        <v>0.1363</v>
      </c>
      <c r="AA4426" s="16">
        <v>-0.27225339999999998</v>
      </c>
      <c r="AB4426" s="16">
        <v>0.2</v>
      </c>
      <c r="AC4426" s="16">
        <v>0</v>
      </c>
      <c r="AD4426" s="16">
        <v>22.95</v>
      </c>
      <c r="AE4426" s="16">
        <v>1.2338</v>
      </c>
      <c r="AF4426" s="16">
        <v>0</v>
      </c>
      <c r="AG4426" s="16">
        <v>47805.5</v>
      </c>
      <c r="AH4426" s="16">
        <v>0.39329999999999998</v>
      </c>
      <c r="AI4426" s="16">
        <v>26.4</v>
      </c>
      <c r="AJ4426" s="16">
        <v>79.8</v>
      </c>
      <c r="AK4426" s="16">
        <v>-0.89959999999999996</v>
      </c>
      <c r="AL4426" s="16">
        <v>0.58199999999999996</v>
      </c>
      <c r="AM4426" s="16">
        <v>0.60289999999999999</v>
      </c>
      <c r="AN4426" s="16">
        <v>0.52749999999999997</v>
      </c>
      <c r="AO4426" s="16">
        <v>-0.43419999999999997</v>
      </c>
      <c r="AP4426" s="16">
        <v>0.12570000000000001</v>
      </c>
      <c r="AR4426" s="16">
        <f t="shared" si="169"/>
        <v>1</v>
      </c>
      <c r="AS4426" s="5">
        <f t="shared" si="168"/>
        <v>8.163929999999997E-2</v>
      </c>
    </row>
    <row r="4427" spans="1:45" x14ac:dyDescent="0.25">
      <c r="A4427" s="16" t="s">
        <v>404</v>
      </c>
      <c r="B4427" s="16" t="s">
        <v>174</v>
      </c>
      <c r="C4427" s="16" t="s">
        <v>224</v>
      </c>
      <c r="D4427" s="16">
        <v>1998</v>
      </c>
      <c r="E4427" s="16" t="s">
        <v>5042</v>
      </c>
      <c r="F4427" s="16" t="s">
        <v>591</v>
      </c>
      <c r="G4427" s="10">
        <v>1100.1600000000001</v>
      </c>
      <c r="H4427" s="73">
        <v>7.0032120000000004</v>
      </c>
      <c r="I4427" s="16" t="s">
        <v>6700</v>
      </c>
      <c r="J4427" s="71">
        <v>0</v>
      </c>
      <c r="K4427" s="71">
        <v>1</v>
      </c>
      <c r="L4427" s="16">
        <v>-0.80075960000000002</v>
      </c>
      <c r="M4427" s="16">
        <v>-0.47278920000000002</v>
      </c>
      <c r="N4427" s="16">
        <v>-0.43081849999999999</v>
      </c>
      <c r="O4427" s="16">
        <v>-0.4121129</v>
      </c>
      <c r="P4427" s="16">
        <v>-0.64150910000000005</v>
      </c>
      <c r="Q4427" s="16">
        <v>0.19832569999999999</v>
      </c>
      <c r="R4427" s="16">
        <v>0.40044999999999997</v>
      </c>
      <c r="S4427" s="16">
        <v>-1.4499999999999999E-3</v>
      </c>
      <c r="T4427" s="16">
        <v>2.9999999999999997E-4</v>
      </c>
      <c r="U4427" s="16">
        <v>6.0585000000000004</v>
      </c>
      <c r="V4427" s="16">
        <v>11.29</v>
      </c>
      <c r="W4427" s="16">
        <v>4.8319999999999999</v>
      </c>
      <c r="X4427" s="16">
        <v>373.50599999999997</v>
      </c>
      <c r="Y4427" s="16">
        <v>34.739600000000003</v>
      </c>
      <c r="Z4427" s="16">
        <v>0.1356</v>
      </c>
      <c r="AA4427" s="16">
        <v>-0.2353576</v>
      </c>
      <c r="AB4427" s="16">
        <v>0.2</v>
      </c>
      <c r="AC4427" s="16">
        <v>0</v>
      </c>
      <c r="AD4427" s="16">
        <v>22</v>
      </c>
      <c r="AE4427" s="16">
        <v>1.9555</v>
      </c>
      <c r="AF4427" s="16">
        <v>0</v>
      </c>
      <c r="AG4427" s="16">
        <v>49561.8</v>
      </c>
      <c r="AH4427" s="16">
        <v>0.39240000000000003</v>
      </c>
      <c r="AI4427" s="16">
        <v>27.9</v>
      </c>
      <c r="AJ4427" s="16">
        <v>81.2</v>
      </c>
      <c r="AK4427" s="16">
        <v>-0.98660000000000003</v>
      </c>
      <c r="AL4427" s="16">
        <v>0.72050000000000003</v>
      </c>
      <c r="AM4427" s="16">
        <v>0.55930000000000002</v>
      </c>
      <c r="AN4427" s="16">
        <v>0.4415</v>
      </c>
      <c r="AO4427" s="16">
        <v>-0.42670000000000002</v>
      </c>
      <c r="AP4427" s="16">
        <v>0.20200000000000001</v>
      </c>
      <c r="AR4427" s="16">
        <f t="shared" si="169"/>
        <v>1</v>
      </c>
      <c r="AS4427" s="5">
        <f t="shared" si="168"/>
        <v>4.6093999999999968E-2</v>
      </c>
    </row>
    <row r="4428" spans="1:45" x14ac:dyDescent="0.25">
      <c r="A4428" s="16" t="s">
        <v>404</v>
      </c>
      <c r="B4428" s="16" t="s">
        <v>174</v>
      </c>
      <c r="C4428" s="16" t="s">
        <v>224</v>
      </c>
      <c r="D4428" s="16">
        <v>1999</v>
      </c>
      <c r="E4428" s="16" t="s">
        <v>5043</v>
      </c>
      <c r="F4428" s="16" t="s">
        <v>591</v>
      </c>
      <c r="G4428" s="10">
        <v>1155.21</v>
      </c>
      <c r="H4428" s="73">
        <v>7.0520370000000003</v>
      </c>
      <c r="I4428" s="16" t="s">
        <v>6700</v>
      </c>
      <c r="J4428" s="71">
        <v>0</v>
      </c>
      <c r="K4428" s="71">
        <v>1</v>
      </c>
      <c r="L4428" s="16">
        <v>-0.74818830000000003</v>
      </c>
      <c r="M4428" s="16">
        <v>-0.47058240000000001</v>
      </c>
      <c r="N4428" s="16">
        <v>-0.38511410000000001</v>
      </c>
      <c r="O4428" s="16">
        <v>-0.36533080000000001</v>
      </c>
      <c r="P4428" s="16">
        <v>-0.6130871</v>
      </c>
      <c r="Q4428" s="16">
        <v>0.18991140000000001</v>
      </c>
      <c r="R4428" s="16">
        <v>0.4138</v>
      </c>
      <c r="S4428" s="16">
        <v>-2.3E-3</v>
      </c>
      <c r="T4428" s="16">
        <v>1E-4</v>
      </c>
      <c r="U4428" s="16">
        <v>5.9926000000000004</v>
      </c>
      <c r="V4428" s="16">
        <v>12.465</v>
      </c>
      <c r="W4428" s="16">
        <v>5.2009999999999996</v>
      </c>
      <c r="X4428" s="16">
        <v>374.31099999999998</v>
      </c>
      <c r="Y4428" s="16">
        <v>36.685000000000002</v>
      </c>
      <c r="Z4428" s="16">
        <v>0.1368</v>
      </c>
      <c r="AA4428" s="16">
        <v>-0.24312510000000001</v>
      </c>
      <c r="AB4428" s="16">
        <v>0.2</v>
      </c>
      <c r="AC4428" s="16">
        <v>0</v>
      </c>
      <c r="AD4428" s="16">
        <v>22.2</v>
      </c>
      <c r="AE4428" s="16">
        <v>2.1856</v>
      </c>
      <c r="AF4428" s="16">
        <v>0</v>
      </c>
      <c r="AG4428" s="16">
        <v>50700.800000000003</v>
      </c>
      <c r="AH4428" s="16">
        <v>0.39140000000000003</v>
      </c>
      <c r="AI4428" s="16">
        <v>29.4</v>
      </c>
      <c r="AJ4428" s="16">
        <v>82.6</v>
      </c>
      <c r="AK4428" s="16">
        <v>-0.98460000000000003</v>
      </c>
      <c r="AL4428" s="16">
        <v>0.55249999999999999</v>
      </c>
      <c r="AM4428" s="16">
        <v>0.66849999999999998</v>
      </c>
      <c r="AN4428" s="16">
        <v>0.42630000000000001</v>
      </c>
      <c r="AO4428" s="16">
        <v>-0.40039999999999998</v>
      </c>
      <c r="AP4428" s="16">
        <v>0.19009999999999999</v>
      </c>
      <c r="AR4428" s="16">
        <f t="shared" si="169"/>
        <v>1</v>
      </c>
      <c r="AS4428" s="5">
        <f t="shared" si="168"/>
        <v>5.2571299999999987E-2</v>
      </c>
    </row>
    <row r="4429" spans="1:45" x14ac:dyDescent="0.25">
      <c r="A4429" s="16" t="s">
        <v>404</v>
      </c>
      <c r="B4429" s="16" t="s">
        <v>174</v>
      </c>
      <c r="C4429" s="16" t="s">
        <v>224</v>
      </c>
      <c r="D4429" s="16">
        <v>2000</v>
      </c>
      <c r="E4429" s="16" t="s">
        <v>5044</v>
      </c>
      <c r="F4429" s="16" t="s">
        <v>591</v>
      </c>
      <c r="G4429" s="10">
        <v>1201.1099999999999</v>
      </c>
      <c r="H4429" s="73">
        <v>7.0909979999999999</v>
      </c>
      <c r="I4429" s="16">
        <v>573416</v>
      </c>
      <c r="J4429" s="71">
        <v>0</v>
      </c>
      <c r="K4429" s="71">
        <v>1</v>
      </c>
      <c r="L4429" s="16">
        <v>-0.69978560000000001</v>
      </c>
      <c r="M4429" s="16">
        <v>-0.45556249999999998</v>
      </c>
      <c r="N4429" s="16">
        <v>-0.38092569999999998</v>
      </c>
      <c r="O4429" s="16">
        <v>-0.30041709999999999</v>
      </c>
      <c r="P4429" s="16">
        <v>-0.58391269999999995</v>
      </c>
      <c r="Q4429" s="16">
        <v>0.18149680000000001</v>
      </c>
      <c r="R4429" s="16">
        <v>0.43614999999999998</v>
      </c>
      <c r="S4429" s="16">
        <v>-1.8E-3</v>
      </c>
      <c r="T4429" s="16">
        <v>2.0000000000000001E-4</v>
      </c>
      <c r="U4429" s="16">
        <v>5.5137999999999998</v>
      </c>
      <c r="V4429" s="16">
        <v>13.64</v>
      </c>
      <c r="W4429" s="16">
        <v>5.57</v>
      </c>
      <c r="X4429" s="16">
        <v>375.41399999999999</v>
      </c>
      <c r="Y4429" s="16">
        <v>38.630400000000002</v>
      </c>
      <c r="Z4429" s="16">
        <v>0.1371</v>
      </c>
      <c r="AA4429" s="16">
        <v>-0.30914920000000001</v>
      </c>
      <c r="AB4429" s="16">
        <v>0.2</v>
      </c>
      <c r="AC4429" s="16">
        <v>0</v>
      </c>
      <c r="AD4429" s="16">
        <v>23.9</v>
      </c>
      <c r="AE4429" s="16">
        <v>2.5064000000000002</v>
      </c>
      <c r="AF4429" s="16">
        <v>0</v>
      </c>
      <c r="AG4429" s="16">
        <v>51673.4</v>
      </c>
      <c r="AH4429" s="16">
        <v>0.39050000000000001</v>
      </c>
      <c r="AI4429" s="16">
        <v>31</v>
      </c>
      <c r="AJ4429" s="16">
        <v>83.9</v>
      </c>
      <c r="AK4429" s="16">
        <v>-0.98250000000000004</v>
      </c>
      <c r="AL4429" s="16">
        <v>0.38450000000000001</v>
      </c>
      <c r="AM4429" s="16">
        <v>0.77759999999999996</v>
      </c>
      <c r="AN4429" s="16">
        <v>0.41110000000000002</v>
      </c>
      <c r="AO4429" s="16">
        <v>-0.37409999999999999</v>
      </c>
      <c r="AP4429" s="16">
        <v>0.1782</v>
      </c>
      <c r="AR4429" s="16">
        <f t="shared" si="169"/>
        <v>1</v>
      </c>
      <c r="AS4429" s="5">
        <f t="shared" si="168"/>
        <v>4.8402700000000021E-2</v>
      </c>
    </row>
    <row r="4430" spans="1:45" x14ac:dyDescent="0.25">
      <c r="A4430" s="16" t="s">
        <v>404</v>
      </c>
      <c r="B4430" s="16" t="s">
        <v>174</v>
      </c>
      <c r="C4430" s="16" t="s">
        <v>224</v>
      </c>
      <c r="D4430" s="16">
        <v>2001</v>
      </c>
      <c r="E4430" s="16" t="s">
        <v>5045</v>
      </c>
      <c r="F4430" s="16" t="s">
        <v>591</v>
      </c>
      <c r="G4430" s="10">
        <v>1263.97</v>
      </c>
      <c r="H4430" s="73">
        <v>7.1420110000000001</v>
      </c>
      <c r="I4430" s="16">
        <v>589600</v>
      </c>
      <c r="J4430" s="71">
        <v>0</v>
      </c>
      <c r="K4430" s="71">
        <v>1</v>
      </c>
      <c r="L4430" s="16">
        <v>-0.63827250000000002</v>
      </c>
      <c r="M4430" s="16">
        <v>-0.45000380000000001</v>
      </c>
      <c r="N4430" s="16">
        <v>-0.33694360000000001</v>
      </c>
      <c r="O4430" s="16">
        <v>-0.2416857</v>
      </c>
      <c r="P4430" s="16">
        <v>-0.54720729999999995</v>
      </c>
      <c r="Q4430" s="16">
        <v>0.170435</v>
      </c>
      <c r="R4430" s="16">
        <v>0.44495000000000001</v>
      </c>
      <c r="S4430" s="16">
        <v>-1.6000000000000001E-3</v>
      </c>
      <c r="T4430" s="16">
        <v>2.0000000000000001E-4</v>
      </c>
      <c r="U4430" s="16">
        <v>5.7178000000000004</v>
      </c>
      <c r="V4430" s="16">
        <v>14.412000000000001</v>
      </c>
      <c r="W4430" s="16">
        <v>5.5529999999999999</v>
      </c>
      <c r="X4430" s="16">
        <v>376.505</v>
      </c>
      <c r="Y4430" s="16">
        <v>40.575800000000001</v>
      </c>
      <c r="Z4430" s="16">
        <v>0.1454</v>
      </c>
      <c r="AA4430" s="16">
        <v>-0.31303300000000001</v>
      </c>
      <c r="AB4430" s="16">
        <v>0.2</v>
      </c>
      <c r="AC4430" s="16">
        <v>0</v>
      </c>
      <c r="AD4430" s="16">
        <v>24</v>
      </c>
      <c r="AE4430" s="16">
        <v>3.0217999999999998</v>
      </c>
      <c r="AF4430" s="16">
        <v>0</v>
      </c>
      <c r="AG4430" s="16">
        <v>53069.3</v>
      </c>
      <c r="AH4430" s="16">
        <v>0.39989999999999998</v>
      </c>
      <c r="AI4430" s="16">
        <v>32.5</v>
      </c>
      <c r="AJ4430" s="16">
        <v>85.3</v>
      </c>
      <c r="AK4430" s="16">
        <v>-1.1066</v>
      </c>
      <c r="AL4430" s="16">
        <v>0.4824</v>
      </c>
      <c r="AM4430" s="16">
        <v>0.75549999999999995</v>
      </c>
      <c r="AN4430" s="16">
        <v>0.50319999999999998</v>
      </c>
      <c r="AO4430" s="16">
        <v>-0.41970000000000002</v>
      </c>
      <c r="AP4430" s="16">
        <v>0.13500000000000001</v>
      </c>
      <c r="AR4430" s="16">
        <f t="shared" si="169"/>
        <v>1</v>
      </c>
      <c r="AS4430" s="5">
        <f t="shared" si="168"/>
        <v>6.1513099999999987E-2</v>
      </c>
    </row>
    <row r="4431" spans="1:45" x14ac:dyDescent="0.25">
      <c r="A4431" s="16" t="s">
        <v>404</v>
      </c>
      <c r="B4431" s="16" t="s">
        <v>174</v>
      </c>
      <c r="C4431" s="16" t="s">
        <v>224</v>
      </c>
      <c r="D4431" s="16">
        <v>2002</v>
      </c>
      <c r="E4431" s="16" t="s">
        <v>5046</v>
      </c>
      <c r="F4431" s="16" t="s">
        <v>591</v>
      </c>
      <c r="G4431" s="10">
        <v>1360.79</v>
      </c>
      <c r="H4431" s="73">
        <v>7.2158220000000002</v>
      </c>
      <c r="I4431" s="16">
        <v>606399</v>
      </c>
      <c r="J4431" s="71">
        <v>0</v>
      </c>
      <c r="K4431" s="71">
        <v>1</v>
      </c>
      <c r="L4431" s="16">
        <v>-0.5892889</v>
      </c>
      <c r="M4431" s="16">
        <v>-0.43116559999999998</v>
      </c>
      <c r="N4431" s="16">
        <v>-0.31269390000000002</v>
      </c>
      <c r="O4431" s="16">
        <v>-0.1906543</v>
      </c>
      <c r="P4431" s="16">
        <v>-0.52325520000000003</v>
      </c>
      <c r="Q4431" s="16">
        <v>0.15938759999999999</v>
      </c>
      <c r="R4431" s="16">
        <v>0.46650000000000003</v>
      </c>
      <c r="S4431" s="16">
        <v>-1.6999999999999999E-3</v>
      </c>
      <c r="T4431" s="16">
        <v>1E-3</v>
      </c>
      <c r="U4431" s="16">
        <v>5.7948000000000004</v>
      </c>
      <c r="V4431" s="16">
        <v>15.183999999999999</v>
      </c>
      <c r="W4431" s="16">
        <v>5.5359999999999996</v>
      </c>
      <c r="X4431" s="16">
        <v>376.596</v>
      </c>
      <c r="Y4431" s="16">
        <v>42.5212</v>
      </c>
      <c r="Z4431" s="16">
        <v>0.1464</v>
      </c>
      <c r="AA4431" s="16">
        <v>-0.33439370000000002</v>
      </c>
      <c r="AB4431" s="16">
        <v>0.2</v>
      </c>
      <c r="AC4431" s="16">
        <v>0</v>
      </c>
      <c r="AD4431" s="16">
        <v>24.55</v>
      </c>
      <c r="AE4431" s="16">
        <v>3.2776000000000001</v>
      </c>
      <c r="AF4431" s="16">
        <v>0</v>
      </c>
      <c r="AG4431" s="16">
        <v>54236.4</v>
      </c>
      <c r="AH4431" s="16">
        <v>0.3886</v>
      </c>
      <c r="AI4431" s="16">
        <v>34.1</v>
      </c>
      <c r="AJ4431" s="16">
        <v>86.6</v>
      </c>
      <c r="AK4431" s="16">
        <v>-1.2306999999999999</v>
      </c>
      <c r="AL4431" s="16">
        <v>0.58040000000000003</v>
      </c>
      <c r="AM4431" s="16">
        <v>0.73340000000000005</v>
      </c>
      <c r="AN4431" s="16">
        <v>0.59540000000000004</v>
      </c>
      <c r="AO4431" s="16">
        <v>-0.46539999999999998</v>
      </c>
      <c r="AP4431" s="16">
        <v>9.1800000000000007E-2</v>
      </c>
      <c r="AR4431" s="16">
        <f t="shared" si="169"/>
        <v>1</v>
      </c>
      <c r="AS4431" s="5">
        <f t="shared" si="168"/>
        <v>4.8983600000000016E-2</v>
      </c>
    </row>
    <row r="4432" spans="1:45" x14ac:dyDescent="0.25">
      <c r="A4432" s="16" t="s">
        <v>404</v>
      </c>
      <c r="B4432" s="16" t="s">
        <v>174</v>
      </c>
      <c r="C4432" s="16" t="s">
        <v>224</v>
      </c>
      <c r="D4432" s="16">
        <v>2003</v>
      </c>
      <c r="E4432" s="16" t="s">
        <v>5047</v>
      </c>
      <c r="F4432" s="16" t="s">
        <v>591</v>
      </c>
      <c r="G4432" s="10">
        <v>1425.06</v>
      </c>
      <c r="H4432" s="73">
        <v>7.2619660000000001</v>
      </c>
      <c r="I4432" s="16">
        <v>623434</v>
      </c>
      <c r="J4432" s="71">
        <v>0</v>
      </c>
      <c r="K4432" s="71">
        <v>1</v>
      </c>
      <c r="L4432" s="16">
        <v>-0.48832880000000001</v>
      </c>
      <c r="M4432" s="16">
        <v>-0.42553829999999998</v>
      </c>
      <c r="N4432" s="16">
        <v>-0.29284789999999999</v>
      </c>
      <c r="O4432" s="16">
        <v>-0.15369099999999999</v>
      </c>
      <c r="P4432" s="16">
        <v>-0.48709789999999997</v>
      </c>
      <c r="Q4432" s="16">
        <v>0.28942630000000003</v>
      </c>
      <c r="R4432" s="16">
        <v>0.48294999999999999</v>
      </c>
      <c r="S4432" s="16">
        <v>-1.6000000000000001E-3</v>
      </c>
      <c r="T4432" s="16">
        <v>5.9999999999999995E-4</v>
      </c>
      <c r="U4432" s="16">
        <v>5.7289000000000003</v>
      </c>
      <c r="V4432" s="16">
        <v>15.956</v>
      </c>
      <c r="W4432" s="16">
        <v>5.5190000000000001</v>
      </c>
      <c r="X4432" s="16">
        <v>378.35300000000001</v>
      </c>
      <c r="Y4432" s="16">
        <v>44.4666</v>
      </c>
      <c r="Z4432" s="16">
        <v>0.14269999999999999</v>
      </c>
      <c r="AA4432" s="16">
        <v>-0.3402193</v>
      </c>
      <c r="AB4432" s="16">
        <v>0.2</v>
      </c>
      <c r="AC4432" s="16">
        <v>0</v>
      </c>
      <c r="AD4432" s="16">
        <v>24.7</v>
      </c>
      <c r="AE4432" s="16">
        <v>3.8380000000000001</v>
      </c>
      <c r="AF4432" s="16">
        <v>0.36580000000000001</v>
      </c>
      <c r="AG4432" s="16">
        <v>56806.3</v>
      </c>
      <c r="AH4432" s="16">
        <v>0.39229999999999998</v>
      </c>
      <c r="AI4432" s="16">
        <v>35.700000000000003</v>
      </c>
      <c r="AJ4432" s="16">
        <v>87.9</v>
      </c>
      <c r="AK4432" s="16">
        <v>-1.1883999999999999</v>
      </c>
      <c r="AL4432" s="16">
        <v>0.75390000000000001</v>
      </c>
      <c r="AM4432" s="16">
        <v>0.38279999999999997</v>
      </c>
      <c r="AN4432" s="16">
        <v>0.90410000000000001</v>
      </c>
      <c r="AO4432" s="16">
        <v>-9.7999999999999997E-3</v>
      </c>
      <c r="AP4432" s="16">
        <v>0.23419999999999999</v>
      </c>
      <c r="AR4432" s="16">
        <f t="shared" si="169"/>
        <v>1</v>
      </c>
      <c r="AS4432" s="5">
        <f t="shared" si="168"/>
        <v>0.1009601</v>
      </c>
    </row>
    <row r="4433" spans="1:45" x14ac:dyDescent="0.25">
      <c r="A4433" s="16" t="s">
        <v>404</v>
      </c>
      <c r="B4433" s="16" t="s">
        <v>174</v>
      </c>
      <c r="C4433" s="16" t="s">
        <v>224</v>
      </c>
      <c r="D4433" s="16">
        <v>2004</v>
      </c>
      <c r="E4433" s="16" t="s">
        <v>5048</v>
      </c>
      <c r="F4433" s="16" t="s">
        <v>591</v>
      </c>
      <c r="G4433" s="10">
        <v>1469.37</v>
      </c>
      <c r="H4433" s="73">
        <v>7.2925909999999998</v>
      </c>
      <c r="I4433" s="16">
        <v>640282</v>
      </c>
      <c r="J4433" s="71">
        <v>0</v>
      </c>
      <c r="K4433" s="71">
        <v>1</v>
      </c>
      <c r="L4433" s="16">
        <v>-0.57048149999999997</v>
      </c>
      <c r="M4433" s="16">
        <v>-0.40010970000000001</v>
      </c>
      <c r="N4433" s="16">
        <v>-0.20490510000000001</v>
      </c>
      <c r="O4433" s="16">
        <v>-0.34428819999999999</v>
      </c>
      <c r="P4433" s="16">
        <v>-0.44393929999999998</v>
      </c>
      <c r="Q4433" s="16">
        <v>0.1398693</v>
      </c>
      <c r="R4433" s="16">
        <v>0.51175000000000004</v>
      </c>
      <c r="S4433" s="16">
        <v>-1.25E-3</v>
      </c>
      <c r="T4433" s="16">
        <v>1.5E-3</v>
      </c>
      <c r="U4433" s="16">
        <v>6.4180000000000001</v>
      </c>
      <c r="V4433" s="16">
        <v>16.728000000000002</v>
      </c>
      <c r="W4433" s="16">
        <v>5.5019999999999998</v>
      </c>
      <c r="X4433" s="16">
        <v>378.33800000000002</v>
      </c>
      <c r="Y4433" s="16">
        <v>35.432699999999997</v>
      </c>
      <c r="Z4433" s="16">
        <v>0.14269999999999999</v>
      </c>
      <c r="AA4433" s="16">
        <v>-0.35187059999999998</v>
      </c>
      <c r="AB4433" s="16">
        <v>0.2</v>
      </c>
      <c r="AC4433" s="16">
        <v>0</v>
      </c>
      <c r="AD4433" s="16">
        <v>25</v>
      </c>
      <c r="AE4433" s="16">
        <v>4.7775999999999996</v>
      </c>
      <c r="AF4433" s="16">
        <v>3.0190999999999999</v>
      </c>
      <c r="AG4433" s="16">
        <v>58853.4</v>
      </c>
      <c r="AH4433" s="16">
        <v>0.38640000000000002</v>
      </c>
      <c r="AI4433" s="16">
        <v>37.4</v>
      </c>
      <c r="AJ4433" s="16">
        <v>89.1</v>
      </c>
      <c r="AK4433" s="16">
        <v>-0.92220000000000002</v>
      </c>
      <c r="AL4433" s="16">
        <v>0.61850000000000005</v>
      </c>
      <c r="AM4433" s="16">
        <v>-0.1394</v>
      </c>
      <c r="AN4433" s="16">
        <v>1.1744000000000001</v>
      </c>
      <c r="AO4433" s="16">
        <v>-0.80630000000000002</v>
      </c>
      <c r="AP4433" s="16">
        <v>0.35620000000000002</v>
      </c>
      <c r="AR4433" s="16">
        <f t="shared" si="169"/>
        <v>1</v>
      </c>
      <c r="AS4433" s="5">
        <f t="shared" si="168"/>
        <v>-8.2152699999999967E-2</v>
      </c>
    </row>
    <row r="4434" spans="1:45" x14ac:dyDescent="0.25">
      <c r="A4434" s="16" t="s">
        <v>404</v>
      </c>
      <c r="B4434" s="16" t="s">
        <v>174</v>
      </c>
      <c r="C4434" s="16" t="s">
        <v>224</v>
      </c>
      <c r="D4434" s="16">
        <v>2005</v>
      </c>
      <c r="E4434" s="16" t="s">
        <v>5049</v>
      </c>
      <c r="F4434" s="16" t="s">
        <v>591</v>
      </c>
      <c r="G4434" s="10">
        <v>1534.82</v>
      </c>
      <c r="H4434" s="73">
        <v>7.3361689999999999</v>
      </c>
      <c r="I4434" s="16">
        <v>656639</v>
      </c>
      <c r="J4434" s="71">
        <v>0</v>
      </c>
      <c r="K4434" s="71">
        <v>1</v>
      </c>
      <c r="L4434" s="16">
        <v>-0.3612689</v>
      </c>
      <c r="M4434" s="16">
        <v>-0.34235300000000002</v>
      </c>
      <c r="N4434" s="16">
        <v>-0.1163616</v>
      </c>
      <c r="O4434" s="16">
        <v>-0.22043450000000001</v>
      </c>
      <c r="P4434" s="16">
        <v>-0.4096284</v>
      </c>
      <c r="Q4434" s="16">
        <v>0.30674259999999998</v>
      </c>
      <c r="R4434" s="16">
        <v>0.62365000000000004</v>
      </c>
      <c r="S4434" s="16">
        <v>-4.0000000000000002E-4</v>
      </c>
      <c r="T4434" s="16">
        <v>8.0000000000000004E-4</v>
      </c>
      <c r="U4434" s="16">
        <v>7.0781000000000001</v>
      </c>
      <c r="V4434" s="16">
        <v>17.5</v>
      </c>
      <c r="W4434" s="16">
        <v>5.4850000000000003</v>
      </c>
      <c r="X4434" s="16">
        <v>378.89600000000002</v>
      </c>
      <c r="Y4434" s="16">
        <v>41.122199999999999</v>
      </c>
      <c r="Z4434" s="16">
        <v>0.14269999999999999</v>
      </c>
      <c r="AA4434" s="16">
        <v>-0.35575440000000003</v>
      </c>
      <c r="AB4434" s="16">
        <v>0.2</v>
      </c>
      <c r="AC4434" s="16">
        <v>0</v>
      </c>
      <c r="AD4434" s="16">
        <v>25.1</v>
      </c>
      <c r="AE4434" s="16">
        <v>5.0736999999999997</v>
      </c>
      <c r="AF4434" s="16">
        <v>5.5349000000000004</v>
      </c>
      <c r="AG4434" s="16">
        <v>61796.4</v>
      </c>
      <c r="AH4434" s="16">
        <v>0.37819999999999998</v>
      </c>
      <c r="AI4434" s="16">
        <v>39</v>
      </c>
      <c r="AJ4434" s="16">
        <v>90.4</v>
      </c>
      <c r="AK4434" s="16">
        <v>-1.0334000000000001</v>
      </c>
      <c r="AL4434" s="16">
        <v>0.746</v>
      </c>
      <c r="AM4434" s="16">
        <v>0.28149999999999997</v>
      </c>
      <c r="AN4434" s="16">
        <v>1.3006</v>
      </c>
      <c r="AO4434" s="16">
        <v>-0.42820000000000003</v>
      </c>
      <c r="AP4434" s="16">
        <v>0.36270000000000002</v>
      </c>
      <c r="AR4434" s="16">
        <f t="shared" si="169"/>
        <v>1</v>
      </c>
      <c r="AS4434" s="5">
        <f t="shared" si="168"/>
        <v>0.20921259999999997</v>
      </c>
    </row>
    <row r="4435" spans="1:45" x14ac:dyDescent="0.25">
      <c r="A4435" s="16" t="s">
        <v>404</v>
      </c>
      <c r="B4435" s="16" t="s">
        <v>174</v>
      </c>
      <c r="C4435" s="16" t="s">
        <v>224</v>
      </c>
      <c r="D4435" s="16">
        <v>2006</v>
      </c>
      <c r="E4435" s="16" t="s">
        <v>5050</v>
      </c>
      <c r="F4435" s="16" t="s">
        <v>591</v>
      </c>
      <c r="G4435" s="10">
        <v>1601.92</v>
      </c>
      <c r="H4435" s="73">
        <v>7.3789550000000004</v>
      </c>
      <c r="I4435" s="16">
        <v>672228</v>
      </c>
      <c r="J4435" s="71">
        <v>0</v>
      </c>
      <c r="K4435" s="71">
        <v>1</v>
      </c>
      <c r="L4435" s="16">
        <v>-0.32753290000000002</v>
      </c>
      <c r="M4435" s="16">
        <v>-0.3594252</v>
      </c>
      <c r="N4435" s="16">
        <v>-0.29315269999999999</v>
      </c>
      <c r="O4435" s="16">
        <v>7.3099399999999995E-2</v>
      </c>
      <c r="P4435" s="16">
        <v>-0.37222</v>
      </c>
      <c r="Q4435" s="16">
        <v>0.22829530000000001</v>
      </c>
      <c r="R4435" s="16">
        <v>0.55915000000000004</v>
      </c>
      <c r="S4435" s="16">
        <v>4.4999999999999999E-4</v>
      </c>
      <c r="T4435" s="16">
        <v>2.3999999999999998E-3</v>
      </c>
      <c r="U4435" s="16">
        <v>5.5311000000000003</v>
      </c>
      <c r="V4435" s="16">
        <v>17.739000000000001</v>
      </c>
      <c r="W4435" s="16">
        <v>5.5449999999999999</v>
      </c>
      <c r="X4435" s="16">
        <v>375.31200000000001</v>
      </c>
      <c r="Y4435" s="16">
        <v>54.806899999999999</v>
      </c>
      <c r="Z4435" s="16">
        <v>0.14269999999999999</v>
      </c>
      <c r="AA4435" s="16">
        <v>-0.35225899999999999</v>
      </c>
      <c r="AB4435" s="16">
        <v>0.2</v>
      </c>
      <c r="AC4435" s="16">
        <v>0</v>
      </c>
      <c r="AD4435" s="16">
        <v>25.01</v>
      </c>
      <c r="AE4435" s="16">
        <v>4.7366999999999999</v>
      </c>
      <c r="AF4435" s="16">
        <v>12.332000000000001</v>
      </c>
      <c r="AG4435" s="16">
        <v>64665.9</v>
      </c>
      <c r="AH4435" s="16">
        <v>0.37269999999999998</v>
      </c>
      <c r="AI4435" s="16">
        <v>40.5</v>
      </c>
      <c r="AJ4435" s="16">
        <v>91.5</v>
      </c>
      <c r="AK4435" s="16">
        <v>-1.0111000000000001</v>
      </c>
      <c r="AL4435" s="16">
        <v>0.68679999999999997</v>
      </c>
      <c r="AM4435" s="16">
        <v>0.17</v>
      </c>
      <c r="AN4435" s="16">
        <v>1.3036000000000001</v>
      </c>
      <c r="AO4435" s="16">
        <v>-0.6069</v>
      </c>
      <c r="AP4435" s="16">
        <v>0.25</v>
      </c>
      <c r="AR4435" s="16">
        <f t="shared" si="169"/>
        <v>1</v>
      </c>
      <c r="AS4435" s="5">
        <f t="shared" si="168"/>
        <v>3.3735999999999988E-2</v>
      </c>
    </row>
    <row r="4436" spans="1:45" x14ac:dyDescent="0.25">
      <c r="A4436" s="16" t="s">
        <v>404</v>
      </c>
      <c r="B4436" s="16" t="s">
        <v>174</v>
      </c>
      <c r="C4436" s="16" t="s">
        <v>224</v>
      </c>
      <c r="D4436" s="16">
        <v>2007</v>
      </c>
      <c r="E4436" s="16" t="s">
        <v>5051</v>
      </c>
      <c r="F4436" s="16" t="s">
        <v>591</v>
      </c>
      <c r="G4436" s="10">
        <v>1848.57</v>
      </c>
      <c r="H4436" s="73">
        <v>7.5221660000000004</v>
      </c>
      <c r="I4436" s="16">
        <v>686958</v>
      </c>
      <c r="J4436" s="71">
        <v>0</v>
      </c>
      <c r="K4436" s="71">
        <v>1</v>
      </c>
      <c r="L4436" s="16">
        <v>-0.2286985</v>
      </c>
      <c r="M4436" s="16">
        <v>-0.28568500000000002</v>
      </c>
      <c r="N4436" s="16">
        <v>-0.26314589999999999</v>
      </c>
      <c r="O4436" s="16">
        <v>0.17529739999999999</v>
      </c>
      <c r="P4436" s="16">
        <v>-0.3200054</v>
      </c>
      <c r="Q4436" s="16">
        <v>0.18617839999999999</v>
      </c>
      <c r="R4436" s="16">
        <v>0.71165</v>
      </c>
      <c r="S4436" s="16">
        <v>8.9999999999999998E-4</v>
      </c>
      <c r="T4436" s="16">
        <v>1.1999999999999999E-3</v>
      </c>
      <c r="U4436" s="16">
        <v>5.4652000000000003</v>
      </c>
      <c r="V4436" s="16">
        <v>17.978000000000002</v>
      </c>
      <c r="W4436" s="16">
        <v>5.6050000000000004</v>
      </c>
      <c r="X4436" s="16">
        <v>379.73</v>
      </c>
      <c r="Y4436" s="16">
        <v>59.185099999999998</v>
      </c>
      <c r="Z4436" s="16">
        <v>0.1464</v>
      </c>
      <c r="AA4436" s="16">
        <v>-0.35517189999999998</v>
      </c>
      <c r="AB4436" s="16">
        <v>0.2</v>
      </c>
      <c r="AC4436" s="16">
        <v>0</v>
      </c>
      <c r="AD4436" s="16">
        <v>25.085000000000001</v>
      </c>
      <c r="AE4436" s="16">
        <v>4.3948</v>
      </c>
      <c r="AF4436" s="16">
        <v>21.9969</v>
      </c>
      <c r="AG4436" s="16">
        <v>64843.6</v>
      </c>
      <c r="AH4436" s="16">
        <v>0.38069999999999998</v>
      </c>
      <c r="AI4436" s="16">
        <v>42.1</v>
      </c>
      <c r="AJ4436" s="16">
        <v>92.7</v>
      </c>
      <c r="AK4436" s="16">
        <v>-0.84009999999999996</v>
      </c>
      <c r="AL4436" s="16">
        <v>0.76739999999999997</v>
      </c>
      <c r="AM4436" s="16">
        <v>0.24660000000000001</v>
      </c>
      <c r="AN4436" s="16">
        <v>0.61909999999999998</v>
      </c>
      <c r="AO4436" s="16">
        <v>-0.70750000000000002</v>
      </c>
      <c r="AP4436" s="16">
        <v>0.38540000000000002</v>
      </c>
      <c r="AR4436" s="16">
        <f t="shared" si="169"/>
        <v>1</v>
      </c>
      <c r="AS4436" s="5">
        <f t="shared" si="168"/>
        <v>9.8834400000000017E-2</v>
      </c>
    </row>
    <row r="4437" spans="1:45" x14ac:dyDescent="0.25">
      <c r="A4437" s="16" t="s">
        <v>404</v>
      </c>
      <c r="B4437" s="16" t="s">
        <v>174</v>
      </c>
      <c r="C4437" s="16" t="s">
        <v>224</v>
      </c>
      <c r="D4437" s="16">
        <v>2008</v>
      </c>
      <c r="E4437" s="16" t="s">
        <v>5052</v>
      </c>
      <c r="F4437" s="16" t="s">
        <v>591</v>
      </c>
      <c r="G4437" s="10">
        <v>1898.05</v>
      </c>
      <c r="H4437" s="73">
        <v>7.548584</v>
      </c>
      <c r="I4437" s="16">
        <v>700950</v>
      </c>
      <c r="J4437" s="71">
        <v>0</v>
      </c>
      <c r="K4437" s="71">
        <v>1</v>
      </c>
      <c r="L4437" s="16">
        <v>-0.22100049999999999</v>
      </c>
      <c r="M4437" s="16">
        <v>-0.34805039999999998</v>
      </c>
      <c r="N4437" s="16">
        <v>-0.31678659999999997</v>
      </c>
      <c r="O4437" s="16">
        <v>0.19864670000000001</v>
      </c>
      <c r="P4437" s="16">
        <v>-0.26221060000000002</v>
      </c>
      <c r="Q4437" s="16">
        <v>0.2346627</v>
      </c>
      <c r="R4437" s="16">
        <v>0.6018</v>
      </c>
      <c r="S4437" s="16">
        <v>1E-3</v>
      </c>
      <c r="T4437" s="16">
        <v>8.9999999999999998E-4</v>
      </c>
      <c r="U4437" s="16">
        <v>4.7975000000000003</v>
      </c>
      <c r="V4437" s="16">
        <v>18.216999999999999</v>
      </c>
      <c r="W4437" s="16">
        <v>5.665</v>
      </c>
      <c r="X4437" s="16">
        <v>380.95600000000002</v>
      </c>
      <c r="Y4437" s="16">
        <v>60.519500000000001</v>
      </c>
      <c r="Z4437" s="16">
        <v>0.1444</v>
      </c>
      <c r="AA4437" s="16">
        <v>-0.3503172</v>
      </c>
      <c r="AB4437" s="16">
        <v>0.2</v>
      </c>
      <c r="AC4437" s="16">
        <v>0</v>
      </c>
      <c r="AD4437" s="16">
        <v>24.96</v>
      </c>
      <c r="AE4437" s="16">
        <v>3.9695</v>
      </c>
      <c r="AF4437" s="16">
        <v>36.6143</v>
      </c>
      <c r="AG4437" s="16">
        <v>63521</v>
      </c>
      <c r="AH4437" s="16">
        <v>0.37530000000000002</v>
      </c>
      <c r="AI4437" s="16">
        <v>43.6</v>
      </c>
      <c r="AJ4437" s="16">
        <v>93.8</v>
      </c>
      <c r="AK4437" s="16">
        <v>-0.56220000000000003</v>
      </c>
      <c r="AL4437" s="16">
        <v>0.72319999999999995</v>
      </c>
      <c r="AM4437" s="16">
        <v>0.26369999999999999</v>
      </c>
      <c r="AN4437" s="16">
        <v>0.74860000000000004</v>
      </c>
      <c r="AO4437" s="16">
        <v>-0.77370000000000005</v>
      </c>
      <c r="AP4437" s="16">
        <v>0.36009999999999998</v>
      </c>
      <c r="AR4437" s="16">
        <f t="shared" si="169"/>
        <v>1</v>
      </c>
      <c r="AS4437" s="5">
        <f t="shared" si="168"/>
        <v>7.6980000000000104E-3</v>
      </c>
    </row>
    <row r="4438" spans="1:45" x14ac:dyDescent="0.25">
      <c r="A4438" s="16" t="s">
        <v>404</v>
      </c>
      <c r="B4438" s="16" t="s">
        <v>174</v>
      </c>
      <c r="C4438" s="16" t="s">
        <v>224</v>
      </c>
      <c r="D4438" s="16">
        <v>2009</v>
      </c>
      <c r="E4438" s="16" t="s">
        <v>5053</v>
      </c>
      <c r="F4438" s="16" t="s">
        <v>591</v>
      </c>
      <c r="G4438" s="10">
        <v>1986.14</v>
      </c>
      <c r="H4438" s="73">
        <v>7.5939459999999999</v>
      </c>
      <c r="I4438" s="16">
        <v>714458</v>
      </c>
      <c r="J4438" s="71">
        <v>0</v>
      </c>
      <c r="K4438" s="71">
        <v>1</v>
      </c>
      <c r="L4438" s="16">
        <v>-0.18058979999999999</v>
      </c>
      <c r="M4438" s="16">
        <v>-0.32540219999999997</v>
      </c>
      <c r="N4438" s="16">
        <v>-0.33355210000000002</v>
      </c>
      <c r="O4438" s="16">
        <v>0.2383671</v>
      </c>
      <c r="P4438" s="16">
        <v>-0.2034936</v>
      </c>
      <c r="Q4438" s="16">
        <v>0.21673899999999999</v>
      </c>
      <c r="R4438" s="16">
        <v>0.63344999999999996</v>
      </c>
      <c r="S4438" s="16">
        <v>4.4999999999999999E-4</v>
      </c>
      <c r="T4438" s="16">
        <v>1.6999999999999999E-3</v>
      </c>
      <c r="U4438" s="16">
        <v>4.6266999999999996</v>
      </c>
      <c r="V4438" s="16">
        <v>18.456</v>
      </c>
      <c r="W4438" s="16">
        <v>5.7249999999999996</v>
      </c>
      <c r="X4438" s="16">
        <v>379.77100000000002</v>
      </c>
      <c r="Y4438" s="16">
        <v>60.827399999999997</v>
      </c>
      <c r="Z4438" s="16">
        <v>0.14910000000000001</v>
      </c>
      <c r="AA4438" s="16">
        <v>-0.4217784</v>
      </c>
      <c r="AB4438" s="16">
        <v>0.2</v>
      </c>
      <c r="AC4438" s="16">
        <v>0</v>
      </c>
      <c r="AD4438" s="16">
        <v>26.8</v>
      </c>
      <c r="AE4438" s="16">
        <v>3.7397</v>
      </c>
      <c r="AF4438" s="16">
        <v>48.107599999999998</v>
      </c>
      <c r="AG4438" s="16">
        <v>66406.600000000006</v>
      </c>
      <c r="AH4438" s="16">
        <v>0.38150000000000001</v>
      </c>
      <c r="AI4438" s="16">
        <v>45.2</v>
      </c>
      <c r="AJ4438" s="16">
        <v>94.9</v>
      </c>
      <c r="AK4438" s="16">
        <v>-0.51449999999999996</v>
      </c>
      <c r="AL4438" s="16">
        <v>0.81420000000000003</v>
      </c>
      <c r="AM4438" s="16">
        <v>0.47949999999999998</v>
      </c>
      <c r="AN4438" s="16">
        <v>0.81559999999999999</v>
      </c>
      <c r="AO4438" s="16">
        <v>-1.0963000000000001</v>
      </c>
      <c r="AP4438" s="16">
        <v>0.17829999999999999</v>
      </c>
      <c r="AR4438" s="16">
        <f t="shared" si="169"/>
        <v>1</v>
      </c>
      <c r="AS4438" s="5">
        <f t="shared" si="168"/>
        <v>4.0410699999999994E-2</v>
      </c>
    </row>
    <row r="4439" spans="1:45" x14ac:dyDescent="0.25">
      <c r="A4439" s="16" t="s">
        <v>404</v>
      </c>
      <c r="B4439" s="16" t="s">
        <v>174</v>
      </c>
      <c r="C4439" s="16" t="s">
        <v>224</v>
      </c>
      <c r="D4439" s="16">
        <v>2010</v>
      </c>
      <c r="E4439" s="16" t="s">
        <v>5054</v>
      </c>
      <c r="F4439" s="16" t="s">
        <v>591</v>
      </c>
      <c r="G4439" s="10">
        <v>2178.92</v>
      </c>
      <c r="H4439" s="73">
        <v>7.686585</v>
      </c>
      <c r="I4439" s="16">
        <v>727641</v>
      </c>
      <c r="J4439" s="71">
        <v>0</v>
      </c>
      <c r="K4439" s="71">
        <v>1</v>
      </c>
      <c r="L4439" s="16">
        <v>-0.1518496</v>
      </c>
      <c r="M4439" s="16">
        <v>-0.33529219999999998</v>
      </c>
      <c r="N4439" s="16">
        <v>-0.3589214</v>
      </c>
      <c r="O4439" s="16">
        <v>0.29490699999999997</v>
      </c>
      <c r="P4439" s="16">
        <v>-0.15741620000000001</v>
      </c>
      <c r="Q4439" s="16">
        <v>0.20891940000000001</v>
      </c>
      <c r="R4439" s="16">
        <v>0.60060000000000002</v>
      </c>
      <c r="S4439" s="16">
        <v>8.4999999999999995E-4</v>
      </c>
      <c r="T4439" s="16">
        <v>2.3999999999999998E-3</v>
      </c>
      <c r="U4439" s="16">
        <v>4.0244999999999997</v>
      </c>
      <c r="V4439" s="16">
        <v>18.695</v>
      </c>
      <c r="W4439" s="16">
        <v>5.7850000000000001</v>
      </c>
      <c r="X4439" s="16">
        <v>384.35</v>
      </c>
      <c r="Y4439" s="16">
        <v>61.852600000000002</v>
      </c>
      <c r="Z4439" s="16">
        <v>0.16569999999999999</v>
      </c>
      <c r="AA4439" s="16">
        <v>-0.43187609999999999</v>
      </c>
      <c r="AB4439" s="16">
        <v>0.2</v>
      </c>
      <c r="AC4439" s="16">
        <v>0</v>
      </c>
      <c r="AD4439" s="16">
        <v>27.06</v>
      </c>
      <c r="AE4439" s="16">
        <v>3.6673</v>
      </c>
      <c r="AF4439" s="16">
        <v>54.999899999999997</v>
      </c>
      <c r="AG4439" s="16">
        <v>67534.600000000006</v>
      </c>
      <c r="AH4439" s="16">
        <v>0.38800000000000001</v>
      </c>
      <c r="AI4439" s="16">
        <v>46.8</v>
      </c>
      <c r="AJ4439" s="16">
        <v>96</v>
      </c>
      <c r="AK4439" s="16">
        <v>-0.45800000000000002</v>
      </c>
      <c r="AL4439" s="16">
        <v>0.82269999999999999</v>
      </c>
      <c r="AM4439" s="16">
        <v>0.57069999999999999</v>
      </c>
      <c r="AN4439" s="16">
        <v>0.77200000000000002</v>
      </c>
      <c r="AO4439" s="16">
        <v>-1.1946000000000001</v>
      </c>
      <c r="AP4439" s="16">
        <v>0.11650000000000001</v>
      </c>
      <c r="AR4439" s="16">
        <f t="shared" si="169"/>
        <v>1</v>
      </c>
      <c r="AS4439" s="5">
        <f t="shared" si="168"/>
        <v>2.8740199999999994E-2</v>
      </c>
    </row>
    <row r="4440" spans="1:45" x14ac:dyDescent="0.25">
      <c r="A4440" s="16" t="s">
        <v>404</v>
      </c>
      <c r="B4440" s="16" t="s">
        <v>174</v>
      </c>
      <c r="C4440" s="16" t="s">
        <v>224</v>
      </c>
      <c r="D4440" s="16">
        <v>2011</v>
      </c>
      <c r="E4440" s="16" t="s">
        <v>5055</v>
      </c>
      <c r="F4440" s="16" t="s">
        <v>591</v>
      </c>
      <c r="G4440" s="10">
        <v>2310</v>
      </c>
      <c r="H4440" s="73">
        <v>7.7450039999999998</v>
      </c>
      <c r="I4440" s="16">
        <v>740510</v>
      </c>
      <c r="J4440" s="71">
        <v>0</v>
      </c>
      <c r="K4440" s="71">
        <v>1</v>
      </c>
      <c r="L4440" s="16">
        <v>-7.9429299999999994E-2</v>
      </c>
      <c r="M4440" s="16">
        <v>-0.34850249999999999</v>
      </c>
      <c r="N4440" s="16">
        <v>-0.26759559999999999</v>
      </c>
      <c r="O4440" s="16">
        <v>0.30055340000000003</v>
      </c>
      <c r="P4440" s="16">
        <v>-9.8258600000000001E-2</v>
      </c>
      <c r="Q4440" s="16">
        <v>0.2260781</v>
      </c>
      <c r="R4440" s="16">
        <v>0.57569999999999999</v>
      </c>
      <c r="S4440" s="16">
        <v>9.5E-4</v>
      </c>
      <c r="T4440" s="16">
        <v>2.3999999999999998E-3</v>
      </c>
      <c r="U4440" s="16">
        <v>4.6525999999999996</v>
      </c>
      <c r="V4440" s="16">
        <v>19.635999999999999</v>
      </c>
      <c r="W4440" s="16">
        <v>5.6980000000000004</v>
      </c>
      <c r="X4440" s="16">
        <v>385.96300000000002</v>
      </c>
      <c r="Y4440" s="16">
        <v>60.411799999999999</v>
      </c>
      <c r="Z4440" s="16">
        <v>0.18079999999999999</v>
      </c>
      <c r="AA4440" s="16">
        <v>-0.45673239999999998</v>
      </c>
      <c r="AB4440" s="16">
        <v>0.2</v>
      </c>
      <c r="AC4440" s="16">
        <v>0</v>
      </c>
      <c r="AD4440" s="16">
        <v>27.7</v>
      </c>
      <c r="AE4440" s="16">
        <v>3.7686999999999999</v>
      </c>
      <c r="AF4440" s="16">
        <v>66.379199999999997</v>
      </c>
      <c r="AG4440" s="16">
        <v>70446.100000000006</v>
      </c>
      <c r="AH4440" s="16">
        <v>0.39019999999999999</v>
      </c>
      <c r="AI4440" s="16">
        <v>48.3</v>
      </c>
      <c r="AJ4440" s="16">
        <v>97</v>
      </c>
      <c r="AK4440" s="16">
        <v>-0.44140000000000001</v>
      </c>
      <c r="AL4440" s="16">
        <v>0.7359</v>
      </c>
      <c r="AM4440" s="16">
        <v>0.61860000000000004</v>
      </c>
      <c r="AN4440" s="16">
        <v>0.85219999999999996</v>
      </c>
      <c r="AO4440" s="16">
        <v>-1.1773</v>
      </c>
      <c r="AP4440" s="16">
        <v>0.14299999999999999</v>
      </c>
      <c r="AR4440" s="16">
        <f t="shared" si="169"/>
        <v>1</v>
      </c>
      <c r="AS4440" s="5">
        <f t="shared" si="168"/>
        <v>7.2420300000000007E-2</v>
      </c>
    </row>
    <row r="4441" spans="1:45" x14ac:dyDescent="0.25">
      <c r="A4441" s="16" t="s">
        <v>404</v>
      </c>
      <c r="B4441" s="16" t="s">
        <v>174</v>
      </c>
      <c r="C4441" s="16" t="s">
        <v>224</v>
      </c>
      <c r="D4441" s="16">
        <v>2012</v>
      </c>
      <c r="E4441" s="16" t="s">
        <v>5056</v>
      </c>
      <c r="F4441" s="16" t="s">
        <v>591</v>
      </c>
      <c r="G4441" s="10">
        <v>2387.0100000000002</v>
      </c>
      <c r="H4441" s="73">
        <v>7.7777950000000002</v>
      </c>
      <c r="I4441" s="16">
        <v>752967</v>
      </c>
      <c r="J4441" s="71">
        <v>0</v>
      </c>
      <c r="K4441" s="71">
        <v>1</v>
      </c>
      <c r="L4441" s="16">
        <v>8.8900000000000006E-5</v>
      </c>
      <c r="M4441" s="16">
        <v>-0.3093805</v>
      </c>
      <c r="N4441" s="16">
        <v>-0.2087542</v>
      </c>
      <c r="O4441" s="16">
        <v>0.30095620000000001</v>
      </c>
      <c r="P4441" s="16">
        <v>-5.7898199999999997E-2</v>
      </c>
      <c r="Q4441" s="16">
        <v>0.26677269999999997</v>
      </c>
      <c r="R4441" s="16">
        <v>0.64875000000000005</v>
      </c>
      <c r="S4441" s="16">
        <v>1E-3</v>
      </c>
      <c r="T4441" s="16">
        <v>2.3E-3</v>
      </c>
      <c r="U4441" s="16">
        <v>5.1355000000000004</v>
      </c>
      <c r="V4441" s="16">
        <v>20.577000000000002</v>
      </c>
      <c r="W4441" s="16">
        <v>5.6109999999999998</v>
      </c>
      <c r="X4441" s="16">
        <v>384.87700000000001</v>
      </c>
      <c r="Y4441" s="16">
        <v>62.764499999999998</v>
      </c>
      <c r="Z4441" s="16">
        <v>0.1638</v>
      </c>
      <c r="AA4441" s="16">
        <v>-0.40235959999999998</v>
      </c>
      <c r="AB4441" s="16">
        <v>0.2</v>
      </c>
      <c r="AC4441" s="16">
        <v>0</v>
      </c>
      <c r="AD4441" s="16">
        <v>26.3</v>
      </c>
      <c r="AE4441" s="16">
        <v>3.6404000000000001</v>
      </c>
      <c r="AF4441" s="16">
        <v>75.609800000000007</v>
      </c>
      <c r="AG4441" s="16">
        <v>71532.7</v>
      </c>
      <c r="AH4441" s="16">
        <v>0.37930000000000003</v>
      </c>
      <c r="AI4441" s="16">
        <v>49.4</v>
      </c>
      <c r="AJ4441" s="16">
        <v>98</v>
      </c>
      <c r="AK4441" s="16">
        <v>-0.3075</v>
      </c>
      <c r="AL4441" s="16">
        <v>0.84599999999999997</v>
      </c>
      <c r="AM4441" s="16">
        <v>0.50600000000000001</v>
      </c>
      <c r="AN4441" s="16">
        <v>0.8125</v>
      </c>
      <c r="AO4441" s="16">
        <v>-1.1003000000000001</v>
      </c>
      <c r="AP4441" s="16">
        <v>0.2019</v>
      </c>
      <c r="AR4441" s="16">
        <f t="shared" si="169"/>
        <v>1</v>
      </c>
      <c r="AS4441" s="5">
        <f t="shared" si="168"/>
        <v>7.9518199999999997E-2</v>
      </c>
    </row>
    <row r="4442" spans="1:45" x14ac:dyDescent="0.25">
      <c r="A4442" s="16" t="s">
        <v>404</v>
      </c>
      <c r="B4442" s="16" t="s">
        <v>174</v>
      </c>
      <c r="C4442" s="16" t="s">
        <v>224</v>
      </c>
      <c r="D4442" s="16">
        <v>2013</v>
      </c>
      <c r="E4442" s="16" t="s">
        <v>5057</v>
      </c>
      <c r="F4442" s="16" t="s">
        <v>591</v>
      </c>
      <c r="G4442" s="10">
        <v>2399.92</v>
      </c>
      <c r="H4442" s="73">
        <v>7.7831900000000003</v>
      </c>
      <c r="I4442" s="16">
        <v>764961</v>
      </c>
      <c r="J4442" s="71">
        <v>0</v>
      </c>
      <c r="K4442" s="71">
        <v>1</v>
      </c>
      <c r="L4442" s="16">
        <v>6.4348500000000003E-2</v>
      </c>
      <c r="M4442" s="16">
        <v>-0.3307389</v>
      </c>
      <c r="N4442" s="16">
        <v>-0.12764819999999999</v>
      </c>
      <c r="O4442" s="16">
        <v>0.36376049999999999</v>
      </c>
      <c r="P4442" s="16">
        <v>-5.5364700000000003E-2</v>
      </c>
      <c r="Q4442" s="16">
        <v>0.28352369999999999</v>
      </c>
      <c r="R4442" s="16">
        <v>0.57845000000000002</v>
      </c>
      <c r="S4442" s="16">
        <v>1.8E-3</v>
      </c>
      <c r="T4442" s="16">
        <v>3.8E-3</v>
      </c>
      <c r="U4442" s="16">
        <v>5.5896999999999997</v>
      </c>
      <c r="V4442" s="16">
        <v>21.518000000000001</v>
      </c>
      <c r="W4442" s="16">
        <v>5.524</v>
      </c>
      <c r="X4442" s="16">
        <v>387.755</v>
      </c>
      <c r="Y4442" s="16">
        <v>63.461799999999997</v>
      </c>
      <c r="Z4442" s="16">
        <v>0.187</v>
      </c>
      <c r="AA4442" s="16">
        <v>-0.41537020000000002</v>
      </c>
      <c r="AB4442" s="16">
        <v>0.2</v>
      </c>
      <c r="AC4442" s="16">
        <v>0</v>
      </c>
      <c r="AD4442" s="16">
        <v>26.635000000000002</v>
      </c>
      <c r="AE4442" s="16">
        <v>3.5127999999999999</v>
      </c>
      <c r="AF4442" s="16">
        <v>72.198300000000003</v>
      </c>
      <c r="AG4442" s="16">
        <v>73625.3</v>
      </c>
      <c r="AH4442" s="16">
        <v>0.37840000000000001</v>
      </c>
      <c r="AI4442" s="16">
        <v>49.7</v>
      </c>
      <c r="AJ4442" s="16">
        <v>99.1</v>
      </c>
      <c r="AK4442" s="16">
        <v>-0.17760000000000001</v>
      </c>
      <c r="AL4442" s="16">
        <v>0.84430000000000005</v>
      </c>
      <c r="AM4442" s="16">
        <v>0.40429999999999999</v>
      </c>
      <c r="AN4442" s="16">
        <v>0.80010000000000003</v>
      </c>
      <c r="AO4442" s="16">
        <v>-1.0804</v>
      </c>
      <c r="AP4442" s="16">
        <v>0.26050000000000001</v>
      </c>
      <c r="AR4442" s="16">
        <f t="shared" si="169"/>
        <v>1</v>
      </c>
      <c r="AS4442" s="5">
        <f t="shared" si="168"/>
        <v>6.42596E-2</v>
      </c>
    </row>
    <row r="4443" spans="1:45" x14ac:dyDescent="0.25">
      <c r="A4443" s="16" t="s">
        <v>404</v>
      </c>
      <c r="B4443" s="16" t="s">
        <v>174</v>
      </c>
      <c r="C4443" s="16" t="s">
        <v>224</v>
      </c>
      <c r="D4443" s="16">
        <v>2014</v>
      </c>
      <c r="E4443" s="16" t="s">
        <v>5058</v>
      </c>
      <c r="F4443" s="16" t="s">
        <v>591</v>
      </c>
      <c r="G4443" s="10">
        <v>2500.2600000000002</v>
      </c>
      <c r="H4443" s="73">
        <v>7.8241500000000004</v>
      </c>
      <c r="I4443" s="16">
        <v>776448</v>
      </c>
      <c r="J4443" s="71">
        <v>0</v>
      </c>
      <c r="K4443" s="71">
        <v>1</v>
      </c>
      <c r="L4443" s="16">
        <v>0.19034139999999999</v>
      </c>
      <c r="M4443" s="16">
        <v>-0.28913179999999999</v>
      </c>
      <c r="N4443" s="16">
        <v>-7.2873300000000002E-2</v>
      </c>
      <c r="O4443" s="16">
        <v>0.39020009999999999</v>
      </c>
      <c r="P4443" s="16">
        <v>-2.0006099999999999E-2</v>
      </c>
      <c r="Q4443" s="16">
        <v>0.41166140000000001</v>
      </c>
      <c r="R4443" s="16">
        <v>0.68135000000000001</v>
      </c>
      <c r="S4443" s="16">
        <v>1.65E-3</v>
      </c>
      <c r="T4443" s="16">
        <v>2.3E-3</v>
      </c>
      <c r="U4443" s="16">
        <v>5.9032999999999998</v>
      </c>
      <c r="V4443" s="16">
        <v>22.459</v>
      </c>
      <c r="W4443" s="16">
        <v>5.4370000000000003</v>
      </c>
      <c r="X4443" s="16">
        <v>388.82299999999998</v>
      </c>
      <c r="Y4443" s="16">
        <v>64.319100000000006</v>
      </c>
      <c r="Z4443" s="16">
        <v>0.18890000000000001</v>
      </c>
      <c r="AA4443" s="16">
        <v>-0.42838080000000001</v>
      </c>
      <c r="AB4443" s="16">
        <v>0.2</v>
      </c>
      <c r="AC4443" s="16">
        <v>0</v>
      </c>
      <c r="AD4443" s="16">
        <v>26.97</v>
      </c>
      <c r="AE4443" s="16">
        <v>3.1118999999999999</v>
      </c>
      <c r="AF4443" s="16">
        <v>81.579800000000006</v>
      </c>
      <c r="AG4443" s="16">
        <v>74115.600000000006</v>
      </c>
      <c r="AH4443" s="16">
        <v>0.37740000000000001</v>
      </c>
      <c r="AI4443" s="16">
        <v>50.1</v>
      </c>
      <c r="AJ4443" s="16">
        <v>100</v>
      </c>
      <c r="AK4443" s="16">
        <v>-0.13650000000000001</v>
      </c>
      <c r="AL4443" s="16">
        <v>1.2747999999999999</v>
      </c>
      <c r="AM4443" s="16">
        <v>0.27039999999999997</v>
      </c>
      <c r="AN4443" s="16">
        <v>1.0766</v>
      </c>
      <c r="AO4443" s="16">
        <v>-1.0106999999999999</v>
      </c>
      <c r="AP4443" s="16">
        <v>0.34839999999999999</v>
      </c>
      <c r="AR4443" s="16">
        <f t="shared" si="169"/>
        <v>1</v>
      </c>
      <c r="AS4443" s="5">
        <f t="shared" si="168"/>
        <v>0.12599289999999999</v>
      </c>
    </row>
    <row r="4444" spans="1:45" x14ac:dyDescent="0.25">
      <c r="A4444" s="16" t="s">
        <v>408</v>
      </c>
      <c r="B4444" s="16" t="s">
        <v>32</v>
      </c>
      <c r="C4444" s="16" t="s">
        <v>244</v>
      </c>
      <c r="D4444" s="16">
        <v>1985</v>
      </c>
      <c r="E4444" s="16" t="s">
        <v>5059</v>
      </c>
      <c r="F4444" s="16" t="s">
        <v>592</v>
      </c>
      <c r="G4444" s="10">
        <v>3162.2</v>
      </c>
      <c r="H4444" s="73">
        <v>8.0590240000000009</v>
      </c>
      <c r="I4444" s="16" t="s">
        <v>6700</v>
      </c>
      <c r="J4444" s="71">
        <v>0</v>
      </c>
      <c r="K4444" s="71">
        <v>1</v>
      </c>
      <c r="L4444" s="16">
        <v>-2.0853660000000001</v>
      </c>
      <c r="M4444" s="16">
        <v>-0.51771219999999996</v>
      </c>
      <c r="N4444" s="16">
        <v>-0.78898769999999996</v>
      </c>
      <c r="O4444" s="16">
        <v>-0.7902479</v>
      </c>
      <c r="P4444" s="16">
        <v>-1.1482589999999999</v>
      </c>
      <c r="Q4444" s="16">
        <v>-1.4224429999999999</v>
      </c>
      <c r="R4444" s="16">
        <v>0.29899999999999999</v>
      </c>
      <c r="S4444" s="16">
        <v>2.0500000000000002E-3</v>
      </c>
      <c r="T4444" s="16">
        <v>0</v>
      </c>
      <c r="U4444" s="16">
        <v>5.5594999999999999</v>
      </c>
      <c r="V4444" s="16">
        <v>5.9</v>
      </c>
      <c r="W4444" s="16">
        <v>1.36</v>
      </c>
      <c r="X4444" s="16">
        <v>376.55399999999997</v>
      </c>
      <c r="Y4444" s="16">
        <v>27.109400000000001</v>
      </c>
      <c r="Z4444" s="16">
        <v>0.112</v>
      </c>
      <c r="AA4444" s="16">
        <v>0.26358569999999998</v>
      </c>
      <c r="AB4444" s="16">
        <v>0.51</v>
      </c>
      <c r="AC4444" s="16">
        <v>6.93</v>
      </c>
      <c r="AD4444" s="16">
        <v>24.84</v>
      </c>
      <c r="AE4444" s="16">
        <v>0.48870000000000002</v>
      </c>
      <c r="AF4444" s="16">
        <v>0</v>
      </c>
      <c r="AG4444" s="16">
        <v>14109.9</v>
      </c>
      <c r="AH4444" s="16">
        <v>5.7299999999999997E-2</v>
      </c>
      <c r="AI4444" s="16">
        <v>10.468400000000001</v>
      </c>
      <c r="AJ4444" s="16">
        <v>62.013199999999998</v>
      </c>
      <c r="AK4444" s="16">
        <v>-1.4450000000000001</v>
      </c>
      <c r="AL4444" s="16">
        <v>-0.85880000000000001</v>
      </c>
      <c r="AM4444" s="16">
        <v>-1.3749</v>
      </c>
      <c r="AN4444" s="16">
        <v>-2.3498999999999999</v>
      </c>
      <c r="AO4444" s="16">
        <v>-1.1380999999999999</v>
      </c>
      <c r="AP4444" s="16">
        <v>-1.7797000000000001</v>
      </c>
      <c r="AQ4444" s="16">
        <v>45.658900000000003</v>
      </c>
      <c r="AR4444" s="16">
        <f t="shared" si="169"/>
        <v>1</v>
      </c>
      <c r="AS4444" s="5">
        <f t="shared" si="168"/>
        <v>0</v>
      </c>
    </row>
    <row r="4445" spans="1:45" x14ac:dyDescent="0.25">
      <c r="A4445" s="16" t="s">
        <v>408</v>
      </c>
      <c r="B4445" s="16" t="s">
        <v>32</v>
      </c>
      <c r="C4445" s="16" t="s">
        <v>244</v>
      </c>
      <c r="D4445" s="16">
        <v>1986</v>
      </c>
      <c r="E4445" s="16" t="s">
        <v>5060</v>
      </c>
      <c r="F4445" s="16" t="s">
        <v>592</v>
      </c>
      <c r="G4445" s="10">
        <v>2864.09</v>
      </c>
      <c r="H4445" s="73">
        <v>7.9600070000000001</v>
      </c>
      <c r="I4445" s="16" t="s">
        <v>6700</v>
      </c>
      <c r="J4445" s="71">
        <v>0</v>
      </c>
      <c r="K4445" s="71">
        <v>1</v>
      </c>
      <c r="L4445" s="16">
        <v>-2.0636329999999998</v>
      </c>
      <c r="M4445" s="16">
        <v>-0.51118799999999998</v>
      </c>
      <c r="N4445" s="16">
        <v>-0.8117917</v>
      </c>
      <c r="O4445" s="16">
        <v>-0.74781730000000002</v>
      </c>
      <c r="P4445" s="16">
        <v>-1.14334</v>
      </c>
      <c r="Q4445" s="16">
        <v>-1.405856</v>
      </c>
      <c r="R4445" s="16">
        <v>0.29899999999999999</v>
      </c>
      <c r="S4445" s="16">
        <v>2.0500000000000002E-3</v>
      </c>
      <c r="T4445" s="16">
        <v>6.9999999999999999E-4</v>
      </c>
      <c r="U4445" s="16">
        <v>5.4695</v>
      </c>
      <c r="V4445" s="16">
        <v>6.476</v>
      </c>
      <c r="W4445" s="16">
        <v>1.3819999999999999</v>
      </c>
      <c r="X4445" s="16">
        <v>372.31299999999999</v>
      </c>
      <c r="Y4445" s="16">
        <v>27.5078</v>
      </c>
      <c r="Z4445" s="16">
        <v>0.1258</v>
      </c>
      <c r="AA4445" s="16">
        <v>0.23989469999999999</v>
      </c>
      <c r="AB4445" s="16">
        <v>0.51</v>
      </c>
      <c r="AC4445" s="16">
        <v>6.93</v>
      </c>
      <c r="AD4445" s="16">
        <v>25.45</v>
      </c>
      <c r="AE4445" s="16">
        <v>0.4819</v>
      </c>
      <c r="AF4445" s="16">
        <v>0</v>
      </c>
      <c r="AG4445" s="16">
        <v>12601.9</v>
      </c>
      <c r="AH4445" s="16">
        <v>5.62E-2</v>
      </c>
      <c r="AI4445" s="16">
        <v>10.619300000000001</v>
      </c>
      <c r="AJ4445" s="16">
        <v>62.501800000000003</v>
      </c>
      <c r="AK4445" s="16">
        <v>-1.431</v>
      </c>
      <c r="AL4445" s="16">
        <v>-0.86909999999999998</v>
      </c>
      <c r="AM4445" s="16">
        <v>-1.3677999999999999</v>
      </c>
      <c r="AN4445" s="16">
        <v>-2.2805</v>
      </c>
      <c r="AO4445" s="16">
        <v>-1.1420999999999999</v>
      </c>
      <c r="AP4445" s="16">
        <v>-1.7547999999999999</v>
      </c>
      <c r="AQ4445" s="16">
        <v>45.658900000000003</v>
      </c>
      <c r="AR4445" s="16">
        <f t="shared" si="169"/>
        <v>1</v>
      </c>
      <c r="AS4445" s="5">
        <f t="shared" si="168"/>
        <v>2.1733000000000224E-2</v>
      </c>
    </row>
    <row r="4446" spans="1:45" x14ac:dyDescent="0.25">
      <c r="A4446" s="16" t="s">
        <v>408</v>
      </c>
      <c r="B4446" s="16" t="s">
        <v>32</v>
      </c>
      <c r="C4446" s="16" t="s">
        <v>244</v>
      </c>
      <c r="D4446" s="16">
        <v>1987</v>
      </c>
      <c r="E4446" s="16" t="s">
        <v>5061</v>
      </c>
      <c r="F4446" s="16" t="s">
        <v>592</v>
      </c>
      <c r="G4446" s="10">
        <v>2791.56</v>
      </c>
      <c r="H4446" s="73">
        <v>7.9343570000000003</v>
      </c>
      <c r="I4446" s="16" t="s">
        <v>6700</v>
      </c>
      <c r="J4446" s="71">
        <v>0</v>
      </c>
      <c r="K4446" s="71">
        <v>1</v>
      </c>
      <c r="L4446" s="16">
        <v>-2.049509</v>
      </c>
      <c r="M4446" s="16">
        <v>-0.51025600000000004</v>
      </c>
      <c r="N4446" s="16">
        <v>-0.81527490000000002</v>
      </c>
      <c r="O4446" s="16">
        <v>-0.73622799999999999</v>
      </c>
      <c r="P4446" s="16">
        <v>-1.1373439999999999</v>
      </c>
      <c r="Q4446" s="16">
        <v>-1.3892690000000001</v>
      </c>
      <c r="R4446" s="16">
        <v>0.29899999999999999</v>
      </c>
      <c r="S4446" s="16">
        <v>2.0500000000000002E-3</v>
      </c>
      <c r="T4446" s="16">
        <v>8.0000000000000004E-4</v>
      </c>
      <c r="U4446" s="16">
        <v>5.3795999999999999</v>
      </c>
      <c r="V4446" s="16">
        <v>7.0519999999999996</v>
      </c>
      <c r="W4446" s="16">
        <v>1.4039999999999999</v>
      </c>
      <c r="X4446" s="16">
        <v>371.1</v>
      </c>
      <c r="Y4446" s="16">
        <v>27.906099999999999</v>
      </c>
      <c r="Z4446" s="16">
        <v>0.1231</v>
      </c>
      <c r="AA4446" s="16">
        <v>0.2162037</v>
      </c>
      <c r="AB4446" s="16">
        <v>0.51</v>
      </c>
      <c r="AC4446" s="16">
        <v>6.93</v>
      </c>
      <c r="AD4446" s="16">
        <v>26.06</v>
      </c>
      <c r="AE4446" s="16">
        <v>0.49609999999999999</v>
      </c>
      <c r="AF4446" s="16">
        <v>0</v>
      </c>
      <c r="AG4446" s="16">
        <v>12760.5</v>
      </c>
      <c r="AH4446" s="16">
        <v>5.5E-2</v>
      </c>
      <c r="AI4446" s="16">
        <v>10.770200000000001</v>
      </c>
      <c r="AJ4446" s="16">
        <v>62.990400000000001</v>
      </c>
      <c r="AK4446" s="16">
        <v>-1.4169</v>
      </c>
      <c r="AL4446" s="16">
        <v>-0.87939999999999996</v>
      </c>
      <c r="AM4446" s="16">
        <v>-1.3607</v>
      </c>
      <c r="AN4446" s="16">
        <v>-2.2111000000000001</v>
      </c>
      <c r="AO4446" s="16">
        <v>-1.1460999999999999</v>
      </c>
      <c r="AP4446" s="16">
        <v>-1.73</v>
      </c>
      <c r="AQ4446" s="16">
        <v>45.658900000000003</v>
      </c>
      <c r="AR4446" s="16">
        <f t="shared" si="169"/>
        <v>1</v>
      </c>
      <c r="AS4446" s="5">
        <f t="shared" si="168"/>
        <v>1.4123999999999803E-2</v>
      </c>
    </row>
    <row r="4447" spans="1:45" x14ac:dyDescent="0.25">
      <c r="A4447" s="16" t="s">
        <v>408</v>
      </c>
      <c r="B4447" s="16" t="s">
        <v>32</v>
      </c>
      <c r="C4447" s="16" t="s">
        <v>244</v>
      </c>
      <c r="D4447" s="16">
        <v>1988</v>
      </c>
      <c r="E4447" s="16" t="s">
        <v>5062</v>
      </c>
      <c r="F4447" s="16" t="s">
        <v>592</v>
      </c>
      <c r="G4447" s="10">
        <v>2764.42</v>
      </c>
      <c r="H4447" s="73">
        <v>7.9245850000000004</v>
      </c>
      <c r="I4447" s="16" t="s">
        <v>6700</v>
      </c>
      <c r="J4447" s="71">
        <v>0</v>
      </c>
      <c r="K4447" s="71">
        <v>1</v>
      </c>
      <c r="L4447" s="16">
        <v>-2.0474100000000002</v>
      </c>
      <c r="M4447" s="16">
        <v>-0.51212009999999997</v>
      </c>
      <c r="N4447" s="16">
        <v>-0.82319560000000003</v>
      </c>
      <c r="O4447" s="16">
        <v>-0.74575689999999994</v>
      </c>
      <c r="P4447" s="16">
        <v>-1.1293740000000001</v>
      </c>
      <c r="Q4447" s="16">
        <v>-1.372646</v>
      </c>
      <c r="R4447" s="16">
        <v>0.29899999999999999</v>
      </c>
      <c r="S4447" s="16">
        <v>2.0500000000000002E-3</v>
      </c>
      <c r="T4447" s="16">
        <v>5.9999999999999995E-4</v>
      </c>
      <c r="U4447" s="16">
        <v>5.2896999999999998</v>
      </c>
      <c r="V4447" s="16">
        <v>7.6280000000000001</v>
      </c>
      <c r="W4447" s="16">
        <v>1.4259999999999999</v>
      </c>
      <c r="X4447" s="16">
        <v>369.19099999999997</v>
      </c>
      <c r="Y4447" s="16">
        <v>28.304500000000001</v>
      </c>
      <c r="Z4447" s="16">
        <v>0.1091</v>
      </c>
      <c r="AA4447" s="16">
        <v>0.19251280000000001</v>
      </c>
      <c r="AB4447" s="16">
        <v>0.51</v>
      </c>
      <c r="AC4447" s="16">
        <v>6.93</v>
      </c>
      <c r="AD4447" s="16">
        <v>26.67</v>
      </c>
      <c r="AE4447" s="16">
        <v>0.66449999999999998</v>
      </c>
      <c r="AF4447" s="16">
        <v>0</v>
      </c>
      <c r="AG4447" s="16">
        <v>12906.1</v>
      </c>
      <c r="AH4447" s="16">
        <v>5.3800000000000001E-2</v>
      </c>
      <c r="AI4447" s="16">
        <v>10.921099999999999</v>
      </c>
      <c r="AJ4447" s="16">
        <v>63.478900000000003</v>
      </c>
      <c r="AK4447" s="16">
        <v>-1.4029</v>
      </c>
      <c r="AL4447" s="16">
        <v>-0.88970000000000005</v>
      </c>
      <c r="AM4447" s="16">
        <v>-1.3534999999999999</v>
      </c>
      <c r="AN4447" s="16">
        <v>-2.1417000000000002</v>
      </c>
      <c r="AO4447" s="16">
        <v>-1.1499999999999999</v>
      </c>
      <c r="AP4447" s="16">
        <v>-1.7051000000000001</v>
      </c>
      <c r="AQ4447" s="16">
        <v>45.658900000000003</v>
      </c>
      <c r="AR4447" s="16">
        <f t="shared" si="169"/>
        <v>1</v>
      </c>
      <c r="AS4447" s="5">
        <f t="shared" si="168"/>
        <v>2.098999999999851E-3</v>
      </c>
    </row>
    <row r="4448" spans="1:45" x14ac:dyDescent="0.25">
      <c r="A4448" s="16" t="s">
        <v>408</v>
      </c>
      <c r="B4448" s="16" t="s">
        <v>32</v>
      </c>
      <c r="C4448" s="16" t="s">
        <v>244</v>
      </c>
      <c r="D4448" s="16">
        <v>1989</v>
      </c>
      <c r="E4448" s="16" t="s">
        <v>5063</v>
      </c>
      <c r="F4448" s="16" t="s">
        <v>592</v>
      </c>
      <c r="G4448" s="10">
        <v>2760.26</v>
      </c>
      <c r="H4448" s="73">
        <v>7.9230809999999998</v>
      </c>
      <c r="I4448" s="16" t="s">
        <v>6700</v>
      </c>
      <c r="J4448" s="71">
        <v>0</v>
      </c>
      <c r="K4448" s="71">
        <v>1</v>
      </c>
      <c r="L4448" s="16">
        <v>-2.0303309999999999</v>
      </c>
      <c r="M4448" s="16">
        <v>-0.51118799999999998</v>
      </c>
      <c r="N4448" s="16">
        <v>-0.81208060000000004</v>
      </c>
      <c r="O4448" s="16">
        <v>-0.74394150000000003</v>
      </c>
      <c r="P4448" s="16">
        <v>-1.1212519999999999</v>
      </c>
      <c r="Q4448" s="16">
        <v>-1.356061</v>
      </c>
      <c r="R4448" s="16">
        <v>0.29899999999999999</v>
      </c>
      <c r="S4448" s="16">
        <v>2.0500000000000002E-3</v>
      </c>
      <c r="T4448" s="16">
        <v>6.9999999999999999E-4</v>
      </c>
      <c r="U4448" s="16">
        <v>5.1997</v>
      </c>
      <c r="V4448" s="16">
        <v>8.2040000000000006</v>
      </c>
      <c r="W4448" s="16">
        <v>1.448</v>
      </c>
      <c r="X4448" s="16">
        <v>370.26900000000001</v>
      </c>
      <c r="Y4448" s="16">
        <v>28.7028</v>
      </c>
      <c r="Z4448" s="16">
        <v>0.1011</v>
      </c>
      <c r="AA4448" s="16">
        <v>0.16843340000000001</v>
      </c>
      <c r="AB4448" s="16">
        <v>0.51</v>
      </c>
      <c r="AC4448" s="16">
        <v>6.93</v>
      </c>
      <c r="AD4448" s="16">
        <v>27.29</v>
      </c>
      <c r="AE4448" s="16">
        <v>0.67949999999999999</v>
      </c>
      <c r="AF4448" s="16">
        <v>0</v>
      </c>
      <c r="AG4448" s="16">
        <v>17212.5</v>
      </c>
      <c r="AH4448" s="16">
        <v>5.2600000000000001E-2</v>
      </c>
      <c r="AI4448" s="16">
        <v>11.071899999999999</v>
      </c>
      <c r="AJ4448" s="16">
        <v>63.967500000000001</v>
      </c>
      <c r="AK4448" s="16">
        <v>-1.3889</v>
      </c>
      <c r="AL4448" s="16">
        <v>-0.89990000000000003</v>
      </c>
      <c r="AM4448" s="16">
        <v>-1.3464</v>
      </c>
      <c r="AN4448" s="16">
        <v>-2.0722999999999998</v>
      </c>
      <c r="AO4448" s="16">
        <v>-1.1539999999999999</v>
      </c>
      <c r="AP4448" s="16">
        <v>-1.6802999999999999</v>
      </c>
      <c r="AQ4448" s="16">
        <v>45.658900000000003</v>
      </c>
      <c r="AR4448" s="16">
        <f t="shared" si="169"/>
        <v>1</v>
      </c>
      <c r="AS4448" s="5">
        <f t="shared" si="168"/>
        <v>1.7079000000000288E-2</v>
      </c>
    </row>
    <row r="4449" spans="1:45" x14ac:dyDescent="0.25">
      <c r="A4449" s="16" t="s">
        <v>408</v>
      </c>
      <c r="B4449" s="16" t="s">
        <v>32</v>
      </c>
      <c r="C4449" s="16" t="s">
        <v>244</v>
      </c>
      <c r="D4449" s="16">
        <v>1990</v>
      </c>
      <c r="E4449" s="16" t="s">
        <v>5064</v>
      </c>
      <c r="F4449" s="16" t="s">
        <v>592</v>
      </c>
      <c r="G4449" s="10">
        <v>2713.1</v>
      </c>
      <c r="H4449" s="73">
        <v>7.9058479999999998</v>
      </c>
      <c r="I4449" s="16" t="s">
        <v>6700</v>
      </c>
      <c r="J4449" s="71">
        <v>0</v>
      </c>
      <c r="K4449" s="71">
        <v>1</v>
      </c>
      <c r="L4449" s="16">
        <v>-2.0306099999999998</v>
      </c>
      <c r="M4449" s="16">
        <v>-0.51117460000000003</v>
      </c>
      <c r="N4449" s="16">
        <v>-0.80335239999999997</v>
      </c>
      <c r="O4449" s="16">
        <v>-0.77593849999999998</v>
      </c>
      <c r="P4449" s="16">
        <v>-1.1136870000000001</v>
      </c>
      <c r="Q4449" s="16">
        <v>-1.3394379999999999</v>
      </c>
      <c r="R4449" s="16">
        <v>0.29899999999999999</v>
      </c>
      <c r="S4449" s="16">
        <v>2.3E-3</v>
      </c>
      <c r="T4449" s="16">
        <v>5.9999999999999995E-4</v>
      </c>
      <c r="U4449" s="16">
        <v>5.1097999999999999</v>
      </c>
      <c r="V4449" s="16">
        <v>8.7799999999999994</v>
      </c>
      <c r="W4449" s="16">
        <v>1.47</v>
      </c>
      <c r="X4449" s="16">
        <v>370.97</v>
      </c>
      <c r="Y4449" s="16">
        <v>29.101199999999999</v>
      </c>
      <c r="Z4449" s="16">
        <v>8.7800000000000003E-2</v>
      </c>
      <c r="AA4449" s="16">
        <v>0.21465020000000001</v>
      </c>
      <c r="AB4449" s="16">
        <v>0.51</v>
      </c>
      <c r="AC4449" s="16">
        <v>6.93</v>
      </c>
      <c r="AD4449" s="16">
        <v>26.1</v>
      </c>
      <c r="AE4449" s="16">
        <v>0.66510000000000002</v>
      </c>
      <c r="AF4449" s="16">
        <v>0</v>
      </c>
      <c r="AG4449" s="16">
        <v>20658.2</v>
      </c>
      <c r="AH4449" s="16">
        <v>5.1999999999999998E-2</v>
      </c>
      <c r="AI4449" s="16">
        <v>11.222799999999999</v>
      </c>
      <c r="AJ4449" s="16">
        <v>64.456100000000006</v>
      </c>
      <c r="AK4449" s="16">
        <v>-1.3748</v>
      </c>
      <c r="AL4449" s="16">
        <v>-0.91020000000000001</v>
      </c>
      <c r="AM4449" s="16">
        <v>-1.3391999999999999</v>
      </c>
      <c r="AN4449" s="16">
        <v>-2.0028999999999999</v>
      </c>
      <c r="AO4449" s="16">
        <v>-1.1579999999999999</v>
      </c>
      <c r="AP4449" s="16">
        <v>-1.6554</v>
      </c>
      <c r="AQ4449" s="16">
        <v>45.658900000000003</v>
      </c>
      <c r="AR4449" s="16">
        <f t="shared" si="169"/>
        <v>1</v>
      </c>
      <c r="AS4449" s="5">
        <f t="shared" si="168"/>
        <v>-2.789999999999182E-4</v>
      </c>
    </row>
    <row r="4450" spans="1:45" x14ac:dyDescent="0.25">
      <c r="A4450" s="16" t="s">
        <v>408</v>
      </c>
      <c r="B4450" s="16" t="s">
        <v>32</v>
      </c>
      <c r="C4450" s="16" t="s">
        <v>244</v>
      </c>
      <c r="D4450" s="16">
        <v>1991</v>
      </c>
      <c r="E4450" s="16" t="s">
        <v>5065</v>
      </c>
      <c r="F4450" s="16" t="s">
        <v>592</v>
      </c>
      <c r="G4450" s="10">
        <v>2703.52</v>
      </c>
      <c r="H4450" s="73">
        <v>7.9023089999999998</v>
      </c>
      <c r="I4450" s="16" t="s">
        <v>6700</v>
      </c>
      <c r="J4450" s="71">
        <v>0</v>
      </c>
      <c r="K4450" s="71">
        <v>1</v>
      </c>
      <c r="L4450" s="16">
        <v>-2.0507249999999999</v>
      </c>
      <c r="M4450" s="16">
        <v>-0.51117460000000003</v>
      </c>
      <c r="N4450" s="16">
        <v>-0.81263280000000004</v>
      </c>
      <c r="O4450" s="16">
        <v>-0.83123139999999995</v>
      </c>
      <c r="P4450" s="16">
        <v>-1.108298</v>
      </c>
      <c r="Q4450" s="16">
        <v>-1.3228690000000001</v>
      </c>
      <c r="R4450" s="16">
        <v>0.29899999999999999</v>
      </c>
      <c r="S4450" s="16">
        <v>2.3E-3</v>
      </c>
      <c r="T4450" s="16">
        <v>5.9999999999999995E-4</v>
      </c>
      <c r="U4450" s="16">
        <v>5.0198999999999998</v>
      </c>
      <c r="V4450" s="16">
        <v>8.968</v>
      </c>
      <c r="W4450" s="16">
        <v>1.486</v>
      </c>
      <c r="X4450" s="16">
        <v>370.21199999999999</v>
      </c>
      <c r="Y4450" s="16">
        <v>29.499500000000001</v>
      </c>
      <c r="Z4450" s="16">
        <v>5.0799999999999998E-2</v>
      </c>
      <c r="AA4450" s="16">
        <v>0.19911519999999999</v>
      </c>
      <c r="AB4450" s="16">
        <v>0.51</v>
      </c>
      <c r="AC4450" s="16">
        <v>6.93</v>
      </c>
      <c r="AD4450" s="16">
        <v>26.5</v>
      </c>
      <c r="AE4450" s="16">
        <v>0.69079999999999997</v>
      </c>
      <c r="AF4450" s="16">
        <v>0</v>
      </c>
      <c r="AG4450" s="16">
        <v>19590.8</v>
      </c>
      <c r="AH4450" s="16">
        <v>5.0500000000000003E-2</v>
      </c>
      <c r="AI4450" s="16">
        <v>11.373699999999999</v>
      </c>
      <c r="AJ4450" s="16">
        <v>64.944699999999997</v>
      </c>
      <c r="AK4450" s="16">
        <v>-1.3608</v>
      </c>
      <c r="AL4450" s="16">
        <v>-0.92049999999999998</v>
      </c>
      <c r="AM4450" s="16">
        <v>-1.3321000000000001</v>
      </c>
      <c r="AN4450" s="16">
        <v>-1.9335</v>
      </c>
      <c r="AO4450" s="16">
        <v>-1.1619999999999999</v>
      </c>
      <c r="AP4450" s="16">
        <v>-1.6306</v>
      </c>
      <c r="AQ4450" s="16">
        <v>45.658900000000003</v>
      </c>
      <c r="AR4450" s="16">
        <f t="shared" si="169"/>
        <v>1</v>
      </c>
      <c r="AS4450" s="5">
        <f t="shared" si="168"/>
        <v>-2.0115000000000105E-2</v>
      </c>
    </row>
    <row r="4451" spans="1:45" x14ac:dyDescent="0.25">
      <c r="A4451" s="16" t="s">
        <v>408</v>
      </c>
      <c r="B4451" s="16" t="s">
        <v>32</v>
      </c>
      <c r="C4451" s="16" t="s">
        <v>244</v>
      </c>
      <c r="D4451" s="16">
        <v>1992</v>
      </c>
      <c r="E4451" s="16" t="s">
        <v>5066</v>
      </c>
      <c r="F4451" s="16" t="s">
        <v>592</v>
      </c>
      <c r="G4451" s="10">
        <v>2699.57</v>
      </c>
      <c r="H4451" s="73">
        <v>7.900849</v>
      </c>
      <c r="I4451" s="16" t="s">
        <v>6700</v>
      </c>
      <c r="J4451" s="71">
        <v>0</v>
      </c>
      <c r="K4451" s="71">
        <v>1</v>
      </c>
      <c r="L4451" s="16">
        <v>-2.0401180000000001</v>
      </c>
      <c r="M4451" s="16">
        <v>-0.51118799999999998</v>
      </c>
      <c r="N4451" s="16">
        <v>-0.81884590000000002</v>
      </c>
      <c r="O4451" s="16">
        <v>-0.82244439999999996</v>
      </c>
      <c r="P4451" s="16">
        <v>-1.1036330000000001</v>
      </c>
      <c r="Q4451" s="16">
        <v>-1.3062279999999999</v>
      </c>
      <c r="R4451" s="16">
        <v>0.29899999999999999</v>
      </c>
      <c r="S4451" s="16">
        <v>2.0500000000000002E-3</v>
      </c>
      <c r="T4451" s="16">
        <v>6.9999999999999999E-4</v>
      </c>
      <c r="U4451" s="16">
        <v>4.93</v>
      </c>
      <c r="V4451" s="16">
        <v>9.1560000000000006</v>
      </c>
      <c r="W4451" s="16">
        <v>1.502</v>
      </c>
      <c r="X4451" s="16">
        <v>369.93599999999998</v>
      </c>
      <c r="Y4451" s="16">
        <v>29.8979</v>
      </c>
      <c r="Z4451" s="16">
        <v>5.1900000000000002E-2</v>
      </c>
      <c r="AA4451" s="16">
        <v>0.2045524</v>
      </c>
      <c r="AB4451" s="16">
        <v>0.51</v>
      </c>
      <c r="AC4451" s="16">
        <v>6.93</v>
      </c>
      <c r="AD4451" s="16">
        <v>26.36</v>
      </c>
      <c r="AE4451" s="16">
        <v>0.71319999999999995</v>
      </c>
      <c r="AF4451" s="16">
        <v>0</v>
      </c>
      <c r="AG4451" s="16">
        <v>17018.5</v>
      </c>
      <c r="AH4451" s="16">
        <v>4.9200000000000001E-2</v>
      </c>
      <c r="AI4451" s="16">
        <v>11.5246</v>
      </c>
      <c r="AJ4451" s="16">
        <v>65.433300000000003</v>
      </c>
      <c r="AK4451" s="16">
        <v>-1.3467</v>
      </c>
      <c r="AL4451" s="16">
        <v>-0.93079999999999996</v>
      </c>
      <c r="AM4451" s="16">
        <v>-1.3249</v>
      </c>
      <c r="AN4451" s="16">
        <v>-1.8641000000000001</v>
      </c>
      <c r="AO4451" s="16">
        <v>-1.1658999999999999</v>
      </c>
      <c r="AP4451" s="16">
        <v>-1.6056999999999999</v>
      </c>
      <c r="AQ4451" s="16">
        <v>45.658900000000003</v>
      </c>
      <c r="AR4451" s="16">
        <f t="shared" si="169"/>
        <v>1</v>
      </c>
      <c r="AS4451" s="5">
        <f t="shared" si="168"/>
        <v>1.0606999999999811E-2</v>
      </c>
    </row>
    <row r="4452" spans="1:45" x14ac:dyDescent="0.25">
      <c r="A4452" s="16" t="s">
        <v>408</v>
      </c>
      <c r="B4452" s="16" t="s">
        <v>32</v>
      </c>
      <c r="C4452" s="16" t="s">
        <v>244</v>
      </c>
      <c r="D4452" s="16">
        <v>1993</v>
      </c>
      <c r="E4452" s="16" t="s">
        <v>5067</v>
      </c>
      <c r="F4452" s="16" t="s">
        <v>592</v>
      </c>
      <c r="G4452" s="10">
        <v>2600.9899999999998</v>
      </c>
      <c r="H4452" s="73">
        <v>7.8636470000000003</v>
      </c>
      <c r="I4452" s="16" t="s">
        <v>6700</v>
      </c>
      <c r="J4452" s="71">
        <v>0</v>
      </c>
      <c r="K4452" s="71">
        <v>1</v>
      </c>
      <c r="L4452" s="16">
        <v>-2.0179070000000001</v>
      </c>
      <c r="M4452" s="16">
        <v>-0.5137815</v>
      </c>
      <c r="N4452" s="16">
        <v>-0.82481720000000003</v>
      </c>
      <c r="O4452" s="16">
        <v>-0.78625659999999997</v>
      </c>
      <c r="P4452" s="16">
        <v>-1.0990800000000001</v>
      </c>
      <c r="Q4452" s="16">
        <v>-1.289641</v>
      </c>
      <c r="R4452" s="16">
        <v>0.29899999999999999</v>
      </c>
      <c r="S4452" s="16">
        <v>2.3500000000000001E-3</v>
      </c>
      <c r="T4452" s="16">
        <v>2.9999999999999997E-4</v>
      </c>
      <c r="U4452" s="16">
        <v>4.84</v>
      </c>
      <c r="V4452" s="16">
        <v>9.3439999999999994</v>
      </c>
      <c r="W4452" s="16">
        <v>1.518</v>
      </c>
      <c r="X4452" s="16">
        <v>369.69900000000001</v>
      </c>
      <c r="Y4452" s="16">
        <v>30.296199999999999</v>
      </c>
      <c r="Z4452" s="16">
        <v>5.0700000000000002E-2</v>
      </c>
      <c r="AA4452" s="16">
        <v>0.1167793</v>
      </c>
      <c r="AB4452" s="16">
        <v>0.51</v>
      </c>
      <c r="AC4452" s="16">
        <v>6.93</v>
      </c>
      <c r="AD4452" s="16">
        <v>28.62</v>
      </c>
      <c r="AE4452" s="16">
        <v>0.74370000000000003</v>
      </c>
      <c r="AF4452" s="16">
        <v>0</v>
      </c>
      <c r="AG4452" s="16">
        <v>14023.9</v>
      </c>
      <c r="AH4452" s="16">
        <v>4.7899999999999998E-2</v>
      </c>
      <c r="AI4452" s="16">
        <v>11.6754</v>
      </c>
      <c r="AJ4452" s="16">
        <v>65.921899999999994</v>
      </c>
      <c r="AK4452" s="16">
        <v>-1.3327</v>
      </c>
      <c r="AL4452" s="16">
        <v>-0.94110000000000005</v>
      </c>
      <c r="AM4452" s="16">
        <v>-1.3178000000000001</v>
      </c>
      <c r="AN4452" s="16">
        <v>-1.7947</v>
      </c>
      <c r="AO4452" s="16">
        <v>-1.1698999999999999</v>
      </c>
      <c r="AP4452" s="16">
        <v>-1.5808</v>
      </c>
      <c r="AQ4452" s="16">
        <v>45.658900000000003</v>
      </c>
      <c r="AR4452" s="16">
        <f t="shared" si="169"/>
        <v>1</v>
      </c>
      <c r="AS4452" s="5">
        <f t="shared" si="168"/>
        <v>2.2210999999999981E-2</v>
      </c>
    </row>
    <row r="4453" spans="1:45" x14ac:dyDescent="0.25">
      <c r="A4453" s="16" t="s">
        <v>408</v>
      </c>
      <c r="B4453" s="16" t="s">
        <v>32</v>
      </c>
      <c r="C4453" s="16" t="s">
        <v>244</v>
      </c>
      <c r="D4453" s="16">
        <v>1994</v>
      </c>
      <c r="E4453" s="16" t="s">
        <v>5068</v>
      </c>
      <c r="F4453" s="16" t="s">
        <v>592</v>
      </c>
      <c r="G4453" s="10">
        <v>2391.31</v>
      </c>
      <c r="H4453" s="73">
        <v>7.7795959999999997</v>
      </c>
      <c r="I4453" s="16" t="s">
        <v>6700</v>
      </c>
      <c r="J4453" s="71">
        <v>0</v>
      </c>
      <c r="K4453" s="71">
        <v>1</v>
      </c>
      <c r="L4453" s="16">
        <v>-1.926625</v>
      </c>
      <c r="M4453" s="16">
        <v>-0.513795</v>
      </c>
      <c r="N4453" s="16">
        <v>-0.66306160000000003</v>
      </c>
      <c r="O4453" s="16">
        <v>-0.76505040000000002</v>
      </c>
      <c r="P4453" s="16">
        <v>-1.093847</v>
      </c>
      <c r="Q4453" s="16">
        <v>-1.273037</v>
      </c>
      <c r="R4453" s="16">
        <v>0.29899999999999999</v>
      </c>
      <c r="S4453" s="16">
        <v>2.0999999999999999E-3</v>
      </c>
      <c r="T4453" s="16">
        <v>4.0000000000000002E-4</v>
      </c>
      <c r="U4453" s="16">
        <v>6.3731</v>
      </c>
      <c r="V4453" s="16">
        <v>9.532</v>
      </c>
      <c r="W4453" s="16">
        <v>1.534</v>
      </c>
      <c r="X4453" s="16">
        <v>368.99799999999999</v>
      </c>
      <c r="Y4453" s="16">
        <v>30.694600000000001</v>
      </c>
      <c r="Z4453" s="16">
        <v>5.0599999999999999E-2</v>
      </c>
      <c r="AA4453" s="16">
        <v>7.9106800000000005E-2</v>
      </c>
      <c r="AB4453" s="16">
        <v>0.51</v>
      </c>
      <c r="AC4453" s="16">
        <v>6.93</v>
      </c>
      <c r="AD4453" s="16">
        <v>29.59</v>
      </c>
      <c r="AE4453" s="16">
        <v>0.7762</v>
      </c>
      <c r="AF4453" s="16">
        <v>0</v>
      </c>
      <c r="AG4453" s="16">
        <v>12226.6</v>
      </c>
      <c r="AH4453" s="16">
        <v>4.6699999999999998E-2</v>
      </c>
      <c r="AI4453" s="16">
        <v>11.8263</v>
      </c>
      <c r="AJ4453" s="16">
        <v>66.410499999999999</v>
      </c>
      <c r="AK4453" s="16">
        <v>-1.3186</v>
      </c>
      <c r="AL4453" s="16">
        <v>-0.95140000000000002</v>
      </c>
      <c r="AM4453" s="16">
        <v>-1.3106</v>
      </c>
      <c r="AN4453" s="16">
        <v>-1.7253000000000001</v>
      </c>
      <c r="AO4453" s="16">
        <v>-1.1738999999999999</v>
      </c>
      <c r="AP4453" s="16">
        <v>-1.556</v>
      </c>
      <c r="AQ4453" s="16">
        <v>45.658900000000003</v>
      </c>
      <c r="AR4453" s="16">
        <f t="shared" si="169"/>
        <v>1</v>
      </c>
      <c r="AS4453" s="5">
        <f t="shared" si="168"/>
        <v>9.1282000000000085E-2</v>
      </c>
    </row>
    <row r="4454" spans="1:45" x14ac:dyDescent="0.25">
      <c r="A4454" s="16" t="s">
        <v>408</v>
      </c>
      <c r="B4454" s="16" t="s">
        <v>32</v>
      </c>
      <c r="C4454" s="16" t="s">
        <v>244</v>
      </c>
      <c r="D4454" s="16">
        <v>1995</v>
      </c>
      <c r="E4454" s="16" t="s">
        <v>5069</v>
      </c>
      <c r="F4454" s="16" t="s">
        <v>592</v>
      </c>
      <c r="G4454" s="10">
        <v>2418.4299999999998</v>
      </c>
      <c r="H4454" s="73">
        <v>7.7908720000000002</v>
      </c>
      <c r="I4454" s="16" t="s">
        <v>6700</v>
      </c>
      <c r="J4454" s="71">
        <v>0</v>
      </c>
      <c r="K4454" s="71">
        <v>1</v>
      </c>
      <c r="L4454" s="16">
        <v>-1.9850270000000001</v>
      </c>
      <c r="M4454" s="16">
        <v>-0.51830639999999994</v>
      </c>
      <c r="N4454" s="16">
        <v>-0.82466550000000005</v>
      </c>
      <c r="O4454" s="16">
        <v>-0.75350980000000001</v>
      </c>
      <c r="P4454" s="16">
        <v>-1.087534</v>
      </c>
      <c r="Q4454" s="16">
        <v>-1.2564500000000001</v>
      </c>
      <c r="R4454" s="16">
        <v>0.29899999999999999</v>
      </c>
      <c r="S4454" s="16">
        <v>1.4E-3</v>
      </c>
      <c r="T4454" s="16">
        <v>2.0000000000000001E-4</v>
      </c>
      <c r="U4454" s="16">
        <v>4.9103000000000003</v>
      </c>
      <c r="V4454" s="16">
        <v>9.7200000000000006</v>
      </c>
      <c r="W4454" s="16">
        <v>1.55</v>
      </c>
      <c r="X4454" s="16">
        <v>366.99400000000003</v>
      </c>
      <c r="Y4454" s="16">
        <v>31.093</v>
      </c>
      <c r="Z4454" s="16">
        <v>4.5999999999999999E-2</v>
      </c>
      <c r="AA4454" s="16">
        <v>4.5123799999999999E-2</v>
      </c>
      <c r="AB4454" s="16">
        <v>0.51</v>
      </c>
      <c r="AC4454" s="16">
        <v>6.93</v>
      </c>
      <c r="AD4454" s="16">
        <v>30.465</v>
      </c>
      <c r="AE4454" s="16">
        <v>0.78690000000000004</v>
      </c>
      <c r="AF4454" s="16">
        <v>0</v>
      </c>
      <c r="AG4454" s="16">
        <v>13008.6</v>
      </c>
      <c r="AH4454" s="16">
        <v>4.5600000000000002E-2</v>
      </c>
      <c r="AI4454" s="16">
        <v>11.9772</v>
      </c>
      <c r="AJ4454" s="16">
        <v>66.899100000000004</v>
      </c>
      <c r="AK4454" s="16">
        <v>-1.3046</v>
      </c>
      <c r="AL4454" s="16">
        <v>-0.9617</v>
      </c>
      <c r="AM4454" s="16">
        <v>-1.3035000000000001</v>
      </c>
      <c r="AN4454" s="16">
        <v>-1.6558999999999999</v>
      </c>
      <c r="AO4454" s="16">
        <v>-1.1778999999999999</v>
      </c>
      <c r="AP4454" s="16">
        <v>-1.5310999999999999</v>
      </c>
      <c r="AQ4454" s="16">
        <v>45.658900000000003</v>
      </c>
      <c r="AR4454" s="16">
        <f t="shared" si="169"/>
        <v>1</v>
      </c>
      <c r="AS4454" s="5">
        <f t="shared" si="168"/>
        <v>-5.8402000000000065E-2</v>
      </c>
    </row>
    <row r="4455" spans="1:45" x14ac:dyDescent="0.25">
      <c r="A4455" s="16" t="s">
        <v>408</v>
      </c>
      <c r="B4455" s="16" t="s">
        <v>32</v>
      </c>
      <c r="C4455" s="16" t="s">
        <v>244</v>
      </c>
      <c r="D4455" s="16">
        <v>1996</v>
      </c>
      <c r="E4455" s="16" t="s">
        <v>5070</v>
      </c>
      <c r="F4455" s="16" t="s">
        <v>592</v>
      </c>
      <c r="G4455" s="10">
        <v>2452.14</v>
      </c>
      <c r="H4455" s="73">
        <v>7.804716</v>
      </c>
      <c r="I4455" s="16" t="s">
        <v>6700</v>
      </c>
      <c r="J4455" s="71">
        <v>0</v>
      </c>
      <c r="K4455" s="71">
        <v>1</v>
      </c>
      <c r="L4455" s="16">
        <v>-1.9522349999999999</v>
      </c>
      <c r="M4455" s="16">
        <v>-0.51228229999999997</v>
      </c>
      <c r="N4455" s="16">
        <v>-0.85607619999999995</v>
      </c>
      <c r="O4455" s="16">
        <v>-0.75806929999999995</v>
      </c>
      <c r="P4455" s="16">
        <v>-1.079979</v>
      </c>
      <c r="Q4455" s="16">
        <v>-1.156738</v>
      </c>
      <c r="R4455" s="16">
        <v>0.29899999999999999</v>
      </c>
      <c r="S4455" s="16">
        <v>2.5000000000000001E-3</v>
      </c>
      <c r="T4455" s="16">
        <v>4.0000000000000002E-4</v>
      </c>
      <c r="U4455" s="16">
        <v>4.5701999999999998</v>
      </c>
      <c r="V4455" s="16">
        <v>9.84</v>
      </c>
      <c r="W4455" s="16">
        <v>1.552</v>
      </c>
      <c r="X4455" s="16">
        <v>367.25299999999999</v>
      </c>
      <c r="Y4455" s="16">
        <v>31.491299999999999</v>
      </c>
      <c r="Z4455" s="16">
        <v>2.8899999999999999E-2</v>
      </c>
      <c r="AA4455" s="16">
        <v>-1.0219900000000001E-2</v>
      </c>
      <c r="AB4455" s="16">
        <v>0.51</v>
      </c>
      <c r="AC4455" s="16">
        <v>6.93</v>
      </c>
      <c r="AD4455" s="16">
        <v>31.89</v>
      </c>
      <c r="AE4455" s="16">
        <v>0.78639999999999999</v>
      </c>
      <c r="AF4455" s="16">
        <v>3.5700000000000003E-2</v>
      </c>
      <c r="AG4455" s="16">
        <v>16381.1</v>
      </c>
      <c r="AH4455" s="16">
        <v>4.4400000000000002E-2</v>
      </c>
      <c r="AI4455" s="16">
        <v>12.1281</v>
      </c>
      <c r="AJ4455" s="16">
        <v>67.387699999999995</v>
      </c>
      <c r="AK4455" s="16">
        <v>-1.0216000000000001</v>
      </c>
      <c r="AL4455" s="16">
        <v>-1.1052</v>
      </c>
      <c r="AM4455" s="16">
        <v>-1.2444</v>
      </c>
      <c r="AN4455" s="16">
        <v>-1.363</v>
      </c>
      <c r="AO4455" s="16">
        <v>-1.2825</v>
      </c>
      <c r="AP4455" s="16">
        <v>-1.3289</v>
      </c>
      <c r="AQ4455" s="16">
        <v>45.658900000000003</v>
      </c>
      <c r="AR4455" s="16">
        <f t="shared" si="169"/>
        <v>1</v>
      </c>
      <c r="AS4455" s="5">
        <f t="shared" si="168"/>
        <v>3.2792000000000154E-2</v>
      </c>
    </row>
    <row r="4456" spans="1:45" x14ac:dyDescent="0.25">
      <c r="A4456" s="16" t="s">
        <v>408</v>
      </c>
      <c r="B4456" s="16" t="s">
        <v>32</v>
      </c>
      <c r="C4456" s="16" t="s">
        <v>244</v>
      </c>
      <c r="D4456" s="16">
        <v>1997</v>
      </c>
      <c r="E4456" s="16" t="s">
        <v>5071</v>
      </c>
      <c r="F4456" s="16" t="s">
        <v>592</v>
      </c>
      <c r="G4456" s="10">
        <v>2368.34</v>
      </c>
      <c r="H4456" s="73">
        <v>7.7699439999999997</v>
      </c>
      <c r="I4456" s="16" t="s">
        <v>6700</v>
      </c>
      <c r="J4456" s="71">
        <v>0</v>
      </c>
      <c r="K4456" s="71">
        <v>1</v>
      </c>
      <c r="L4456" s="16">
        <v>-1.9436880000000001</v>
      </c>
      <c r="M4456" s="16">
        <v>-0.51264699999999996</v>
      </c>
      <c r="N4456" s="16">
        <v>-0.87267640000000002</v>
      </c>
      <c r="O4456" s="16">
        <v>-0.71455230000000003</v>
      </c>
      <c r="P4456" s="16">
        <v>-1.0012840000000001</v>
      </c>
      <c r="Q4456" s="16">
        <v>-1.25176</v>
      </c>
      <c r="R4456" s="16">
        <v>0.29899999999999999</v>
      </c>
      <c r="S4456" s="16">
        <v>2.65E-3</v>
      </c>
      <c r="T4456" s="16">
        <v>2.9999999999999997E-4</v>
      </c>
      <c r="U4456" s="16">
        <v>4.4802999999999997</v>
      </c>
      <c r="V4456" s="16">
        <v>9.9600000000000009</v>
      </c>
      <c r="W4456" s="16">
        <v>1.554</v>
      </c>
      <c r="X4456" s="16">
        <v>365.709</v>
      </c>
      <c r="Y4456" s="16">
        <v>31.889700000000001</v>
      </c>
      <c r="Z4456" s="16">
        <v>2.9499999999999998E-2</v>
      </c>
      <c r="AA4456" s="16">
        <v>-0.1096444</v>
      </c>
      <c r="AB4456" s="16">
        <v>0.51</v>
      </c>
      <c r="AC4456" s="16">
        <v>6.93</v>
      </c>
      <c r="AD4456" s="16">
        <v>34.450000000000003</v>
      </c>
      <c r="AE4456" s="16">
        <v>0.76429999999999998</v>
      </c>
      <c r="AF4456" s="16">
        <v>22.392499999999998</v>
      </c>
      <c r="AG4456" s="16">
        <v>15764</v>
      </c>
      <c r="AH4456" s="16">
        <v>4.3200000000000002E-2</v>
      </c>
      <c r="AI4456" s="16">
        <v>12.5</v>
      </c>
      <c r="AJ4456" s="16">
        <v>68.3</v>
      </c>
      <c r="AK4456" s="16">
        <v>-1.3059000000000001</v>
      </c>
      <c r="AL4456" s="16">
        <v>-1.1194</v>
      </c>
      <c r="AM4456" s="16">
        <v>-1.2166999999999999</v>
      </c>
      <c r="AN4456" s="16">
        <v>-1.4815</v>
      </c>
      <c r="AO4456" s="16">
        <v>-1.2512000000000001</v>
      </c>
      <c r="AP4456" s="16">
        <v>-1.5183</v>
      </c>
      <c r="AQ4456" s="16">
        <v>45.658900000000003</v>
      </c>
      <c r="AR4456" s="16">
        <f t="shared" si="169"/>
        <v>1</v>
      </c>
      <c r="AS4456" s="5">
        <f t="shared" si="168"/>
        <v>8.5469999999998603E-3</v>
      </c>
    </row>
    <row r="4457" spans="1:45" x14ac:dyDescent="0.25">
      <c r="A4457" s="16" t="s">
        <v>408</v>
      </c>
      <c r="B4457" s="16" t="s">
        <v>32</v>
      </c>
      <c r="C4457" s="16" t="s">
        <v>244</v>
      </c>
      <c r="D4457" s="16">
        <v>1998</v>
      </c>
      <c r="E4457" s="16" t="s">
        <v>5072</v>
      </c>
      <c r="F4457" s="16" t="s">
        <v>592</v>
      </c>
      <c r="G4457" s="10">
        <v>2387.56</v>
      </c>
      <c r="H4457" s="73">
        <v>7.7780279999999999</v>
      </c>
      <c r="I4457" s="16" t="s">
        <v>6700</v>
      </c>
      <c r="J4457" s="71">
        <v>0</v>
      </c>
      <c r="K4457" s="71">
        <v>1</v>
      </c>
      <c r="L4457" s="16">
        <v>-1.998823</v>
      </c>
      <c r="M4457" s="16">
        <v>-0.51228229999999997</v>
      </c>
      <c r="N4457" s="16">
        <v>-0.92955330000000003</v>
      </c>
      <c r="O4457" s="16">
        <v>-0.62467740000000005</v>
      </c>
      <c r="P4457" s="16">
        <v>-1.0675650000000001</v>
      </c>
      <c r="Q4457" s="16">
        <v>-1.3468009999999999</v>
      </c>
      <c r="R4457" s="16">
        <v>0.29899999999999999</v>
      </c>
      <c r="S4457" s="16">
        <v>2.5000000000000001E-3</v>
      </c>
      <c r="T4457" s="16">
        <v>4.0000000000000002E-4</v>
      </c>
      <c r="U4457" s="16">
        <v>4.0682999999999998</v>
      </c>
      <c r="V4457" s="16">
        <v>10.08</v>
      </c>
      <c r="W4457" s="16">
        <v>1.556</v>
      </c>
      <c r="X4457" s="16">
        <v>363.16199999999998</v>
      </c>
      <c r="Y4457" s="16">
        <v>32.287999999999997</v>
      </c>
      <c r="Z4457" s="16">
        <v>9.5399999999999999E-2</v>
      </c>
      <c r="AA4457" s="16">
        <v>1.34711E-2</v>
      </c>
      <c r="AB4457" s="16">
        <v>0.51</v>
      </c>
      <c r="AC4457" s="16">
        <v>6.93</v>
      </c>
      <c r="AD4457" s="16">
        <v>31.28</v>
      </c>
      <c r="AE4457" s="16">
        <v>0.7429</v>
      </c>
      <c r="AF4457" s="16">
        <v>0.1145</v>
      </c>
      <c r="AG4457" s="16">
        <v>11649.1</v>
      </c>
      <c r="AH4457" s="16">
        <v>4.2000000000000003E-2</v>
      </c>
      <c r="AI4457" s="16">
        <v>12.6</v>
      </c>
      <c r="AJ4457" s="16">
        <v>68.599999999999994</v>
      </c>
      <c r="AK4457" s="16">
        <v>-1.5901000000000001</v>
      </c>
      <c r="AL4457" s="16">
        <v>-1.1335999999999999</v>
      </c>
      <c r="AM4457" s="16">
        <v>-1.1891</v>
      </c>
      <c r="AN4457" s="16">
        <v>-1.6</v>
      </c>
      <c r="AO4457" s="16">
        <v>-1.22</v>
      </c>
      <c r="AP4457" s="16">
        <v>-1.7077</v>
      </c>
      <c r="AQ4457" s="16">
        <v>45.658900000000003</v>
      </c>
      <c r="AR4457" s="16">
        <f t="shared" si="169"/>
        <v>1</v>
      </c>
      <c r="AS4457" s="5">
        <f t="shared" si="168"/>
        <v>-5.5134999999999934E-2</v>
      </c>
    </row>
    <row r="4458" spans="1:45" x14ac:dyDescent="0.25">
      <c r="A4458" s="16" t="s">
        <v>408</v>
      </c>
      <c r="B4458" s="16" t="s">
        <v>32</v>
      </c>
      <c r="C4458" s="16" t="s">
        <v>244</v>
      </c>
      <c r="D4458" s="16">
        <v>1999</v>
      </c>
      <c r="E4458" s="16" t="s">
        <v>5073</v>
      </c>
      <c r="F4458" s="16" t="s">
        <v>592</v>
      </c>
      <c r="G4458" s="10">
        <v>2260.73</v>
      </c>
      <c r="H4458" s="73">
        <v>7.7234429999999996</v>
      </c>
      <c r="I4458" s="16" t="s">
        <v>6700</v>
      </c>
      <c r="J4458" s="71">
        <v>0</v>
      </c>
      <c r="K4458" s="71">
        <v>1</v>
      </c>
      <c r="L4458" s="16">
        <v>-1.9813799999999999</v>
      </c>
      <c r="M4458" s="16">
        <v>-0.513795</v>
      </c>
      <c r="N4458" s="16">
        <v>-0.88846590000000003</v>
      </c>
      <c r="O4458" s="16">
        <v>-0.6946272</v>
      </c>
      <c r="P4458" s="16">
        <v>-1.068988</v>
      </c>
      <c r="Q4458" s="16">
        <v>-1.270087</v>
      </c>
      <c r="R4458" s="16">
        <v>0.29899999999999999</v>
      </c>
      <c r="S4458" s="16">
        <v>2.0999999999999999E-3</v>
      </c>
      <c r="T4458" s="16">
        <v>4.0000000000000002E-4</v>
      </c>
      <c r="U4458" s="16">
        <v>4.3003999999999998</v>
      </c>
      <c r="V4458" s="16">
        <v>10.199999999999999</v>
      </c>
      <c r="W4458" s="16">
        <v>1.5580000000000001</v>
      </c>
      <c r="X4458" s="16">
        <v>365.35300000000001</v>
      </c>
      <c r="Y4458" s="16">
        <v>32.686399999999999</v>
      </c>
      <c r="Z4458" s="16">
        <v>2.7799999999999998E-2</v>
      </c>
      <c r="AA4458" s="16">
        <v>-0.12712129999999999</v>
      </c>
      <c r="AB4458" s="16">
        <v>0.51</v>
      </c>
      <c r="AC4458" s="16">
        <v>6.93</v>
      </c>
      <c r="AD4458" s="16">
        <v>34.9</v>
      </c>
      <c r="AE4458" s="16">
        <v>0.72260000000000002</v>
      </c>
      <c r="AF4458" s="16">
        <v>0.16420000000000001</v>
      </c>
      <c r="AG4458" s="16">
        <v>3660.99</v>
      </c>
      <c r="AH4458" s="16">
        <v>4.1000000000000002E-2</v>
      </c>
      <c r="AI4458" s="16">
        <v>12.6</v>
      </c>
      <c r="AJ4458" s="16">
        <v>68.900000000000006</v>
      </c>
      <c r="AK4458" s="16">
        <v>-1.5512999999999999</v>
      </c>
      <c r="AL4458" s="16">
        <v>-1.0468</v>
      </c>
      <c r="AM4458" s="16">
        <v>-1.2548999999999999</v>
      </c>
      <c r="AN4458" s="16">
        <v>-1.3165</v>
      </c>
      <c r="AO4458" s="16">
        <v>-1.2324999999999999</v>
      </c>
      <c r="AP4458" s="16">
        <v>-1.5694999999999999</v>
      </c>
      <c r="AQ4458" s="16">
        <v>45.658900000000003</v>
      </c>
      <c r="AR4458" s="16">
        <f t="shared" si="169"/>
        <v>1</v>
      </c>
      <c r="AS4458" s="5">
        <f t="shared" si="168"/>
        <v>1.7443000000000097E-2</v>
      </c>
    </row>
    <row r="4459" spans="1:45" x14ac:dyDescent="0.25">
      <c r="A4459" s="16" t="s">
        <v>408</v>
      </c>
      <c r="B4459" s="16" t="s">
        <v>32</v>
      </c>
      <c r="C4459" s="16" t="s">
        <v>244</v>
      </c>
      <c r="D4459" s="16">
        <v>2000</v>
      </c>
      <c r="E4459" s="16" t="s">
        <v>5074</v>
      </c>
      <c r="F4459" s="16" t="s">
        <v>592</v>
      </c>
      <c r="G4459" s="10">
        <v>2364.61</v>
      </c>
      <c r="H4459" s="73">
        <v>7.76837</v>
      </c>
      <c r="I4459" s="16">
        <v>3225727</v>
      </c>
      <c r="J4459" s="71">
        <v>0</v>
      </c>
      <c r="K4459" s="71">
        <v>1</v>
      </c>
      <c r="L4459" s="16">
        <v>-1.926822</v>
      </c>
      <c r="M4459" s="16">
        <v>-0.51005350000000005</v>
      </c>
      <c r="N4459" s="16">
        <v>-0.89872540000000001</v>
      </c>
      <c r="O4459" s="16">
        <v>-0.6545455</v>
      </c>
      <c r="P4459" s="16">
        <v>-1.056001</v>
      </c>
      <c r="Q4459" s="16">
        <v>-1.1933579999999999</v>
      </c>
      <c r="R4459" s="16">
        <v>0.29899999999999999</v>
      </c>
      <c r="S4459" s="16">
        <v>2.3500000000000001E-3</v>
      </c>
      <c r="T4459" s="16">
        <v>6.9999999999999999E-4</v>
      </c>
      <c r="U4459" s="16">
        <v>4.2104999999999997</v>
      </c>
      <c r="V4459" s="16">
        <v>10.32</v>
      </c>
      <c r="W4459" s="16">
        <v>1.56</v>
      </c>
      <c r="X4459" s="16">
        <v>364.80399999999997</v>
      </c>
      <c r="Y4459" s="16">
        <v>33.084699999999998</v>
      </c>
      <c r="Z4459" s="16">
        <v>4.2500000000000003E-2</v>
      </c>
      <c r="AA4459" s="16">
        <v>-0.1389669</v>
      </c>
      <c r="AB4459" s="16">
        <v>0.51</v>
      </c>
      <c r="AC4459" s="16">
        <v>6.93</v>
      </c>
      <c r="AD4459" s="16">
        <v>35.204999999999998</v>
      </c>
      <c r="AE4459" s="16">
        <v>0.70369999999999999</v>
      </c>
      <c r="AF4459" s="16">
        <v>2.2391000000000001</v>
      </c>
      <c r="AG4459" s="16">
        <v>9519.92</v>
      </c>
      <c r="AH4459" s="16">
        <v>4.1200000000000001E-2</v>
      </c>
      <c r="AI4459" s="16">
        <v>12.7</v>
      </c>
      <c r="AJ4459" s="16">
        <v>69.2</v>
      </c>
      <c r="AK4459" s="16">
        <v>-1.5125</v>
      </c>
      <c r="AL4459" s="16">
        <v>-0.96009999999999995</v>
      </c>
      <c r="AM4459" s="16">
        <v>-1.3207</v>
      </c>
      <c r="AN4459" s="16">
        <v>-1.0328999999999999</v>
      </c>
      <c r="AO4459" s="16">
        <v>-1.2450000000000001</v>
      </c>
      <c r="AP4459" s="16">
        <v>-1.4312</v>
      </c>
      <c r="AQ4459" s="16">
        <v>45.658900000000003</v>
      </c>
      <c r="AR4459" s="16">
        <f t="shared" si="169"/>
        <v>1</v>
      </c>
      <c r="AS4459" s="5">
        <f t="shared" si="168"/>
        <v>5.4557999999999884E-2</v>
      </c>
    </row>
    <row r="4460" spans="1:45" x14ac:dyDescent="0.25">
      <c r="A4460" s="16" t="s">
        <v>408</v>
      </c>
      <c r="B4460" s="16" t="s">
        <v>32</v>
      </c>
      <c r="C4460" s="16" t="s">
        <v>244</v>
      </c>
      <c r="D4460" s="16">
        <v>2001</v>
      </c>
      <c r="E4460" s="16" t="s">
        <v>5075</v>
      </c>
      <c r="F4460" s="16" t="s">
        <v>592</v>
      </c>
      <c r="G4460" s="10">
        <v>2387.85</v>
      </c>
      <c r="H4460" s="73">
        <v>7.7781479999999998</v>
      </c>
      <c r="I4460" s="16">
        <v>3315806</v>
      </c>
      <c r="J4460" s="71">
        <v>0</v>
      </c>
      <c r="K4460" s="71">
        <v>1</v>
      </c>
      <c r="L4460" s="16">
        <v>-1.8900779999999999</v>
      </c>
      <c r="M4460" s="16">
        <v>-0.5094862</v>
      </c>
      <c r="N4460" s="16">
        <v>-0.90642849999999997</v>
      </c>
      <c r="O4460" s="16">
        <v>-0.6224556</v>
      </c>
      <c r="P4460" s="16">
        <v>-1.045679</v>
      </c>
      <c r="Q4460" s="16">
        <v>-1.1461030000000001</v>
      </c>
      <c r="R4460" s="16">
        <v>0.29899999999999999</v>
      </c>
      <c r="S4460" s="16">
        <v>2.5000000000000001E-3</v>
      </c>
      <c r="T4460" s="16">
        <v>6.9999999999999999E-4</v>
      </c>
      <c r="U4460" s="16">
        <v>4.1205999999999996</v>
      </c>
      <c r="V4460" s="16">
        <v>10.17</v>
      </c>
      <c r="W4460" s="16">
        <v>1.516</v>
      </c>
      <c r="X4460" s="16">
        <v>365.99900000000002</v>
      </c>
      <c r="Y4460" s="16">
        <v>33.4831</v>
      </c>
      <c r="Z4460" s="16">
        <v>9.2499999999999999E-2</v>
      </c>
      <c r="AA4460" s="16">
        <v>6.6678699999999994E-2</v>
      </c>
      <c r="AB4460" s="16">
        <v>0.51</v>
      </c>
      <c r="AC4460" s="16">
        <v>6.93</v>
      </c>
      <c r="AD4460" s="16">
        <v>29.91</v>
      </c>
      <c r="AE4460" s="16">
        <v>0.68630000000000002</v>
      </c>
      <c r="AF4460" s="16">
        <v>4.6792999999999996</v>
      </c>
      <c r="AG4460" s="16">
        <v>10490.3</v>
      </c>
      <c r="AH4460" s="16">
        <v>3.8399999999999997E-2</v>
      </c>
      <c r="AI4460" s="16">
        <v>12.8</v>
      </c>
      <c r="AJ4460" s="16">
        <v>69.5</v>
      </c>
      <c r="AK4460" s="16">
        <v>-1.2157</v>
      </c>
      <c r="AL4460" s="16">
        <v>-0.91279999999999994</v>
      </c>
      <c r="AM4460" s="16">
        <v>-1.3141</v>
      </c>
      <c r="AN4460" s="16">
        <v>-1.3468</v>
      </c>
      <c r="AO4460" s="16">
        <v>-1.1512</v>
      </c>
      <c r="AP4460" s="16">
        <v>-1.3366</v>
      </c>
      <c r="AQ4460" s="16">
        <v>45.658900000000003</v>
      </c>
      <c r="AR4460" s="16">
        <f t="shared" si="169"/>
        <v>1</v>
      </c>
      <c r="AS4460" s="5">
        <f t="shared" si="168"/>
        <v>3.674400000000011E-2</v>
      </c>
    </row>
    <row r="4461" spans="1:45" x14ac:dyDescent="0.25">
      <c r="A4461" s="16" t="s">
        <v>408</v>
      </c>
      <c r="B4461" s="16" t="s">
        <v>32</v>
      </c>
      <c r="C4461" s="16" t="s">
        <v>244</v>
      </c>
      <c r="D4461" s="16">
        <v>2002</v>
      </c>
      <c r="E4461" s="16" t="s">
        <v>5076</v>
      </c>
      <c r="F4461" s="16" t="s">
        <v>592</v>
      </c>
      <c r="G4461" s="10">
        <v>2430.2800000000002</v>
      </c>
      <c r="H4461" s="73">
        <v>7.795763</v>
      </c>
      <c r="I4461" s="16">
        <v>3407180</v>
      </c>
      <c r="J4461" s="71">
        <v>0</v>
      </c>
      <c r="K4461" s="71">
        <v>1</v>
      </c>
      <c r="L4461" s="16">
        <v>-1.9350909999999999</v>
      </c>
      <c r="M4461" s="16">
        <v>-0.50466330000000004</v>
      </c>
      <c r="N4461" s="16">
        <v>-1.0028379999999999</v>
      </c>
      <c r="O4461" s="16">
        <v>-0.68891329999999995</v>
      </c>
      <c r="P4461" s="16">
        <v>-1.0322039999999999</v>
      </c>
      <c r="Q4461" s="16">
        <v>-1.0988500000000001</v>
      </c>
      <c r="R4461" s="16">
        <v>0.30409999999999998</v>
      </c>
      <c r="S4461" s="16">
        <v>2.3E-3</v>
      </c>
      <c r="T4461" s="16">
        <v>1E-3</v>
      </c>
      <c r="U4461" s="16">
        <v>3.2082999999999999</v>
      </c>
      <c r="V4461" s="16">
        <v>10.02</v>
      </c>
      <c r="W4461" s="16">
        <v>1.472</v>
      </c>
      <c r="X4461" s="16">
        <v>366.84699999999998</v>
      </c>
      <c r="Y4461" s="16">
        <v>33.881399999999999</v>
      </c>
      <c r="Z4461" s="16">
        <v>5.1999999999999998E-2</v>
      </c>
      <c r="AA4461" s="16">
        <v>6.4736799999999997E-2</v>
      </c>
      <c r="AB4461" s="16">
        <v>0.51</v>
      </c>
      <c r="AC4461" s="16">
        <v>6.93</v>
      </c>
      <c r="AD4461" s="16">
        <v>29.96</v>
      </c>
      <c r="AE4461" s="16">
        <v>0.67</v>
      </c>
      <c r="AF4461" s="16">
        <v>6.7545000000000002</v>
      </c>
      <c r="AG4461" s="16">
        <v>12158.9</v>
      </c>
      <c r="AH4461" s="16">
        <v>3.7199999999999997E-2</v>
      </c>
      <c r="AI4461" s="16">
        <v>12.9</v>
      </c>
      <c r="AJ4461" s="16">
        <v>70.099999999999994</v>
      </c>
      <c r="AK4461" s="16">
        <v>-0.91900000000000004</v>
      </c>
      <c r="AL4461" s="16">
        <v>-0.86550000000000005</v>
      </c>
      <c r="AM4461" s="16">
        <v>-1.3075000000000001</v>
      </c>
      <c r="AN4461" s="16">
        <v>-1.6606000000000001</v>
      </c>
      <c r="AO4461" s="16">
        <v>-1.0573999999999999</v>
      </c>
      <c r="AP4461" s="16">
        <v>-1.242</v>
      </c>
      <c r="AQ4461" s="16">
        <v>45.658900000000003</v>
      </c>
      <c r="AR4461" s="16">
        <f t="shared" si="169"/>
        <v>1</v>
      </c>
      <c r="AS4461" s="5">
        <f t="shared" si="168"/>
        <v>-4.501299999999997E-2</v>
      </c>
    </row>
    <row r="4462" spans="1:45" x14ac:dyDescent="0.25">
      <c r="A4462" s="16" t="s">
        <v>408</v>
      </c>
      <c r="B4462" s="16" t="s">
        <v>32</v>
      </c>
      <c r="C4462" s="16" t="s">
        <v>244</v>
      </c>
      <c r="D4462" s="16">
        <v>2003</v>
      </c>
      <c r="E4462" s="16" t="s">
        <v>5077</v>
      </c>
      <c r="F4462" s="16" t="s">
        <v>592</v>
      </c>
      <c r="G4462" s="10">
        <v>2383.36</v>
      </c>
      <c r="H4462" s="73">
        <v>7.7762659999999997</v>
      </c>
      <c r="I4462" s="16">
        <v>3502519</v>
      </c>
      <c r="J4462" s="71">
        <v>0</v>
      </c>
      <c r="K4462" s="71">
        <v>1</v>
      </c>
      <c r="L4462" s="16">
        <v>-1.861294</v>
      </c>
      <c r="M4462" s="16">
        <v>-0.50390749999999995</v>
      </c>
      <c r="N4462" s="16">
        <v>-1.0369390000000001</v>
      </c>
      <c r="O4462" s="16">
        <v>-0.58658960000000004</v>
      </c>
      <c r="P4462" s="16">
        <v>-1.0228060000000001</v>
      </c>
      <c r="Q4462" s="16">
        <v>-1.0128269999999999</v>
      </c>
      <c r="R4462" s="16">
        <v>0.29899999999999999</v>
      </c>
      <c r="S4462" s="16">
        <v>2.2499999999999998E-3</v>
      </c>
      <c r="T4462" s="16">
        <v>1.4E-3</v>
      </c>
      <c r="U4462" s="16">
        <v>2.8361999999999998</v>
      </c>
      <c r="V4462" s="16">
        <v>9.8699999999999992</v>
      </c>
      <c r="W4462" s="16">
        <v>1.4279999999999999</v>
      </c>
      <c r="X4462" s="16">
        <v>368.55599999999998</v>
      </c>
      <c r="Y4462" s="16">
        <v>34.279800000000002</v>
      </c>
      <c r="Z4462" s="16">
        <v>6.0600000000000001E-2</v>
      </c>
      <c r="AA4462" s="16">
        <v>-0.16362869999999999</v>
      </c>
      <c r="AB4462" s="16">
        <v>0.51</v>
      </c>
      <c r="AC4462" s="16">
        <v>6.93</v>
      </c>
      <c r="AD4462" s="16">
        <v>35.840000000000003</v>
      </c>
      <c r="AE4462" s="16">
        <v>0.20810000000000001</v>
      </c>
      <c r="AF4462" s="16">
        <v>9.8114000000000008</v>
      </c>
      <c r="AG4462" s="16">
        <v>11976.4</v>
      </c>
      <c r="AH4462" s="16">
        <v>3.5999999999999997E-2</v>
      </c>
      <c r="AI4462" s="16">
        <v>13.1</v>
      </c>
      <c r="AJ4462" s="16">
        <v>70.599999999999994</v>
      </c>
      <c r="AK4462" s="16">
        <v>-0.78069999999999995</v>
      </c>
      <c r="AL4462" s="16">
        <v>-0.93610000000000004</v>
      </c>
      <c r="AM4462" s="16">
        <v>-1.3139000000000001</v>
      </c>
      <c r="AN4462" s="16">
        <v>-1.1943999999999999</v>
      </c>
      <c r="AO4462" s="16">
        <v>-1.1012999999999999</v>
      </c>
      <c r="AP4462" s="16">
        <v>-1.1861999999999999</v>
      </c>
      <c r="AQ4462" s="16">
        <v>45.658900000000003</v>
      </c>
      <c r="AR4462" s="16">
        <f t="shared" si="169"/>
        <v>1</v>
      </c>
      <c r="AS4462" s="5">
        <f t="shared" si="168"/>
        <v>7.379699999999989E-2</v>
      </c>
    </row>
    <row r="4463" spans="1:45" x14ac:dyDescent="0.25">
      <c r="A4463" s="16" t="s">
        <v>408</v>
      </c>
      <c r="B4463" s="16" t="s">
        <v>32</v>
      </c>
      <c r="C4463" s="16" t="s">
        <v>244</v>
      </c>
      <c r="D4463" s="16">
        <v>2004</v>
      </c>
      <c r="E4463" s="16" t="s">
        <v>5078</v>
      </c>
      <c r="F4463" s="16" t="s">
        <v>592</v>
      </c>
      <c r="G4463" s="10">
        <v>2395.8200000000002</v>
      </c>
      <c r="H4463" s="73">
        <v>7.7814800000000002</v>
      </c>
      <c r="I4463" s="16">
        <v>3605439</v>
      </c>
      <c r="J4463" s="71">
        <v>0</v>
      </c>
      <c r="K4463" s="71">
        <v>1</v>
      </c>
      <c r="L4463" s="16">
        <v>-1.825915</v>
      </c>
      <c r="M4463" s="16">
        <v>-0.52074500000000001</v>
      </c>
      <c r="N4463" s="16">
        <v>-1.1089340000000001</v>
      </c>
      <c r="O4463" s="16">
        <v>-0.4902765</v>
      </c>
      <c r="P4463" s="16">
        <v>-1.0140739999999999</v>
      </c>
      <c r="Q4463" s="16">
        <v>-0.95215850000000002</v>
      </c>
      <c r="R4463" s="16">
        <v>0.26779999999999998</v>
      </c>
      <c r="S4463" s="16">
        <v>2.3E-3</v>
      </c>
      <c r="T4463" s="16">
        <v>1.4E-3</v>
      </c>
      <c r="U4463" s="16">
        <v>2.2881</v>
      </c>
      <c r="V4463" s="16">
        <v>9.7200000000000006</v>
      </c>
      <c r="W4463" s="16">
        <v>1.3839999999999999</v>
      </c>
      <c r="X4463" s="16">
        <v>367.22699999999998</v>
      </c>
      <c r="Y4463" s="16">
        <v>39.511000000000003</v>
      </c>
      <c r="Z4463" s="16">
        <v>4.7399999999999998E-2</v>
      </c>
      <c r="AA4463" s="16">
        <v>-0.1880965</v>
      </c>
      <c r="AB4463" s="16">
        <v>0.51</v>
      </c>
      <c r="AC4463" s="16">
        <v>6.93</v>
      </c>
      <c r="AD4463" s="16">
        <v>36.47</v>
      </c>
      <c r="AE4463" s="16">
        <v>0.4007</v>
      </c>
      <c r="AF4463" s="16">
        <v>11.124000000000001</v>
      </c>
      <c r="AG4463" s="16">
        <v>11633.4</v>
      </c>
      <c r="AH4463" s="16">
        <v>2.53E-2</v>
      </c>
      <c r="AI4463" s="16">
        <v>13.2</v>
      </c>
      <c r="AJ4463" s="16">
        <v>71.2</v>
      </c>
      <c r="AK4463" s="16">
        <v>-0.95</v>
      </c>
      <c r="AL4463" s="16">
        <v>-0.83540000000000003</v>
      </c>
      <c r="AM4463" s="16">
        <v>-1.1161000000000001</v>
      </c>
      <c r="AN4463" s="16">
        <v>-1.1415</v>
      </c>
      <c r="AO4463" s="16">
        <v>-0.97209999999999996</v>
      </c>
      <c r="AP4463" s="16">
        <v>-1.151</v>
      </c>
      <c r="AQ4463" s="16">
        <v>45.658900000000003</v>
      </c>
      <c r="AR4463" s="16">
        <f t="shared" si="169"/>
        <v>1</v>
      </c>
      <c r="AS4463" s="5">
        <f t="shared" si="168"/>
        <v>3.5379000000000049E-2</v>
      </c>
    </row>
    <row r="4464" spans="1:45" x14ac:dyDescent="0.25">
      <c r="A4464" s="16" t="s">
        <v>408</v>
      </c>
      <c r="B4464" s="16" t="s">
        <v>32</v>
      </c>
      <c r="C4464" s="16" t="s">
        <v>244</v>
      </c>
      <c r="D4464" s="16">
        <v>2005</v>
      </c>
      <c r="E4464" s="16" t="s">
        <v>5079</v>
      </c>
      <c r="F4464" s="16" t="s">
        <v>592</v>
      </c>
      <c r="G4464" s="10">
        <v>2503.31</v>
      </c>
      <c r="H4464" s="73">
        <v>7.8253700000000004</v>
      </c>
      <c r="I4464" s="16">
        <v>3718243</v>
      </c>
      <c r="J4464" s="71">
        <v>0</v>
      </c>
      <c r="K4464" s="71">
        <v>1</v>
      </c>
      <c r="L4464" s="16">
        <v>-1.9943839999999999</v>
      </c>
      <c r="M4464" s="16">
        <v>-0.54252699999999998</v>
      </c>
      <c r="N4464" s="16">
        <v>-1.1640429999999999</v>
      </c>
      <c r="O4464" s="16">
        <v>-0.62339560000000005</v>
      </c>
      <c r="P4464" s="16">
        <v>-0.98837180000000002</v>
      </c>
      <c r="Q4464" s="16">
        <v>-1.1501870000000001</v>
      </c>
      <c r="R4464" s="16">
        <v>0.219</v>
      </c>
      <c r="S4464" s="16">
        <v>2.3500000000000001E-3</v>
      </c>
      <c r="T4464" s="16">
        <v>1.9E-3</v>
      </c>
      <c r="U4464" s="16">
        <v>1.8358000000000001</v>
      </c>
      <c r="V4464" s="16">
        <v>9.57</v>
      </c>
      <c r="W4464" s="16">
        <v>1.34</v>
      </c>
      <c r="X4464" s="16">
        <v>366.96499999999997</v>
      </c>
      <c r="Y4464" s="16">
        <v>33.362400000000001</v>
      </c>
      <c r="Z4464" s="16">
        <v>4.48E-2</v>
      </c>
      <c r="AA4464" s="16">
        <v>-0.20033029999999999</v>
      </c>
      <c r="AB4464" s="16">
        <v>0.51</v>
      </c>
      <c r="AC4464" s="16">
        <v>6.93</v>
      </c>
      <c r="AD4464" s="16">
        <v>36.784999999999997</v>
      </c>
      <c r="AE4464" s="16">
        <v>0.44900000000000001</v>
      </c>
      <c r="AF4464" s="16">
        <v>15.7554</v>
      </c>
      <c r="AG4464" s="16">
        <v>12360.5</v>
      </c>
      <c r="AH4464" s="16">
        <v>3.4599999999999999E-2</v>
      </c>
      <c r="AI4464" s="16">
        <v>13.4</v>
      </c>
      <c r="AJ4464" s="16">
        <v>71.7</v>
      </c>
      <c r="AK4464" s="16">
        <v>-1.0779000000000001</v>
      </c>
      <c r="AL4464" s="16">
        <v>-1.0132000000000001</v>
      </c>
      <c r="AM4464" s="16">
        <v>-1.2783</v>
      </c>
      <c r="AN4464" s="16">
        <v>-1.1553</v>
      </c>
      <c r="AO4464" s="16">
        <v>-1.2927999999999999</v>
      </c>
      <c r="AP4464" s="16">
        <v>-1.4583999999999999</v>
      </c>
      <c r="AQ4464" s="16">
        <v>45.658900000000003</v>
      </c>
      <c r="AR4464" s="16">
        <f t="shared" si="169"/>
        <v>1</v>
      </c>
      <c r="AS4464" s="5">
        <f t="shared" si="168"/>
        <v>-0.16846899999999998</v>
      </c>
    </row>
    <row r="4465" spans="1:45" x14ac:dyDescent="0.25">
      <c r="A4465" s="16" t="s">
        <v>408</v>
      </c>
      <c r="B4465" s="16" t="s">
        <v>32</v>
      </c>
      <c r="C4465" s="16" t="s">
        <v>244</v>
      </c>
      <c r="D4465" s="16">
        <v>2006</v>
      </c>
      <c r="E4465" s="16" t="s">
        <v>5080</v>
      </c>
      <c r="F4465" s="16" t="s">
        <v>592</v>
      </c>
      <c r="G4465" s="10">
        <v>2573.5100000000002</v>
      </c>
      <c r="H4465" s="73">
        <v>7.8530259999999998</v>
      </c>
      <c r="I4465" s="16">
        <v>3842365</v>
      </c>
      <c r="J4465" s="71">
        <v>0</v>
      </c>
      <c r="K4465" s="71">
        <v>1</v>
      </c>
      <c r="L4465" s="16">
        <v>-1.858069</v>
      </c>
      <c r="M4465" s="16">
        <v>-0.50036849999999999</v>
      </c>
      <c r="N4465" s="16">
        <v>-0.99940499999999999</v>
      </c>
      <c r="O4465" s="16">
        <v>-0.61040830000000001</v>
      </c>
      <c r="P4465" s="16">
        <v>-0.95450659999999998</v>
      </c>
      <c r="Q4465" s="16">
        <v>-1.0963160000000001</v>
      </c>
      <c r="R4465" s="16">
        <v>0.29899999999999999</v>
      </c>
      <c r="S4465" s="16">
        <v>2.2000000000000001E-3</v>
      </c>
      <c r="T4465" s="16">
        <v>1.8E-3</v>
      </c>
      <c r="U4465" s="16">
        <v>3.6709000000000001</v>
      </c>
      <c r="V4465" s="16">
        <v>9.3439999999999994</v>
      </c>
      <c r="W4465" s="16">
        <v>1.294</v>
      </c>
      <c r="X4465" s="16">
        <v>363.71800000000002</v>
      </c>
      <c r="Y4465" s="16">
        <v>34.315800000000003</v>
      </c>
      <c r="Z4465" s="16">
        <v>4.7300000000000002E-2</v>
      </c>
      <c r="AA4465" s="16">
        <v>-0.16440550000000001</v>
      </c>
      <c r="AB4465" s="16">
        <v>0.51</v>
      </c>
      <c r="AC4465" s="16">
        <v>6.93</v>
      </c>
      <c r="AD4465" s="16">
        <v>35.86</v>
      </c>
      <c r="AE4465" s="16">
        <v>0.37719999999999998</v>
      </c>
      <c r="AF4465" s="16">
        <v>25.16</v>
      </c>
      <c r="AG4465" s="16">
        <v>12567.3</v>
      </c>
      <c r="AH4465" s="16">
        <v>3.3599999999999998E-2</v>
      </c>
      <c r="AI4465" s="16">
        <v>13.6</v>
      </c>
      <c r="AJ4465" s="16">
        <v>72.2</v>
      </c>
      <c r="AK4465" s="16">
        <v>-1.2212000000000001</v>
      </c>
      <c r="AL4465" s="16">
        <v>-1.0524</v>
      </c>
      <c r="AM4465" s="16">
        <v>-1.2886</v>
      </c>
      <c r="AN4465" s="16">
        <v>-0.94089999999999996</v>
      </c>
      <c r="AO4465" s="16">
        <v>-1.2092000000000001</v>
      </c>
      <c r="AP4465" s="16">
        <v>-1.2407999999999999</v>
      </c>
      <c r="AQ4465" s="16">
        <v>45.658900000000003</v>
      </c>
      <c r="AR4465" s="16">
        <f t="shared" si="169"/>
        <v>1</v>
      </c>
      <c r="AS4465" s="5">
        <f t="shared" si="168"/>
        <v>0.13631499999999996</v>
      </c>
    </row>
    <row r="4466" spans="1:45" x14ac:dyDescent="0.25">
      <c r="A4466" s="16" t="s">
        <v>408</v>
      </c>
      <c r="B4466" s="16" t="s">
        <v>32</v>
      </c>
      <c r="C4466" s="16" t="s">
        <v>244</v>
      </c>
      <c r="D4466" s="16">
        <v>2007</v>
      </c>
      <c r="E4466" s="16" t="s">
        <v>5081</v>
      </c>
      <c r="F4466" s="16" t="s">
        <v>592</v>
      </c>
      <c r="G4466" s="10">
        <v>2447.5100000000002</v>
      </c>
      <c r="H4466" s="73">
        <v>7.8028269999999997</v>
      </c>
      <c r="I4466" s="16">
        <v>3976246</v>
      </c>
      <c r="J4466" s="71">
        <v>0</v>
      </c>
      <c r="K4466" s="71">
        <v>1</v>
      </c>
      <c r="L4466" s="16">
        <v>-1.832063</v>
      </c>
      <c r="M4466" s="16">
        <v>-0.53339519999999996</v>
      </c>
      <c r="N4466" s="16">
        <v>-0.9943246</v>
      </c>
      <c r="O4466" s="16">
        <v>-0.57349320000000004</v>
      </c>
      <c r="P4466" s="16">
        <v>-0.92147319999999999</v>
      </c>
      <c r="Q4466" s="16">
        <v>-1.083369</v>
      </c>
      <c r="R4466" s="16">
        <v>0.2316</v>
      </c>
      <c r="S4466" s="16">
        <v>2.7000000000000001E-3</v>
      </c>
      <c r="T4466" s="16">
        <v>2E-3</v>
      </c>
      <c r="U4466" s="16">
        <v>3.581</v>
      </c>
      <c r="V4466" s="16">
        <v>9.1180000000000003</v>
      </c>
      <c r="W4466" s="16">
        <v>1.248</v>
      </c>
      <c r="X4466" s="16">
        <v>367.19299999999998</v>
      </c>
      <c r="Y4466" s="16">
        <v>35.569400000000002</v>
      </c>
      <c r="Z4466" s="16">
        <v>4.7800000000000002E-2</v>
      </c>
      <c r="AA4466" s="16">
        <v>-0.19081509999999999</v>
      </c>
      <c r="AB4466" s="16">
        <v>0.51</v>
      </c>
      <c r="AC4466" s="16">
        <v>6.93</v>
      </c>
      <c r="AD4466" s="16">
        <v>36.54</v>
      </c>
      <c r="AE4466" s="16">
        <v>0.35659999999999997</v>
      </c>
      <c r="AF4466" s="16">
        <v>34.255899999999997</v>
      </c>
      <c r="AG4466" s="16">
        <v>10953.6</v>
      </c>
      <c r="AH4466" s="16">
        <v>3.2599999999999997E-2</v>
      </c>
      <c r="AI4466" s="16">
        <v>13.7</v>
      </c>
      <c r="AJ4466" s="16">
        <v>72.8</v>
      </c>
      <c r="AK4466" s="16">
        <v>-1.2465999999999999</v>
      </c>
      <c r="AL4466" s="16">
        <v>-1.0979000000000001</v>
      </c>
      <c r="AM4466" s="16">
        <v>-1.3406</v>
      </c>
      <c r="AN4466" s="16">
        <v>-0.76070000000000004</v>
      </c>
      <c r="AO4466" s="16">
        <v>-1.1995</v>
      </c>
      <c r="AP4466" s="16">
        <v>-1.2141999999999999</v>
      </c>
      <c r="AQ4466" s="16">
        <v>45.658900000000003</v>
      </c>
      <c r="AR4466" s="16">
        <f t="shared" si="169"/>
        <v>1</v>
      </c>
      <c r="AS4466" s="5">
        <f t="shared" si="168"/>
        <v>2.6005999999999974E-2</v>
      </c>
    </row>
    <row r="4467" spans="1:45" x14ac:dyDescent="0.25">
      <c r="A4467" s="16" t="s">
        <v>408</v>
      </c>
      <c r="B4467" s="16" t="s">
        <v>32</v>
      </c>
      <c r="C4467" s="16" t="s">
        <v>244</v>
      </c>
      <c r="D4467" s="16">
        <v>2008</v>
      </c>
      <c r="E4467" s="16" t="s">
        <v>5082</v>
      </c>
      <c r="F4467" s="16" t="s">
        <v>592</v>
      </c>
      <c r="G4467" s="10">
        <v>2496.5</v>
      </c>
      <c r="H4467" s="73">
        <v>7.8226459999999998</v>
      </c>
      <c r="I4467" s="16">
        <v>4115435</v>
      </c>
      <c r="J4467" s="71">
        <v>0</v>
      </c>
      <c r="K4467" s="71">
        <v>1</v>
      </c>
      <c r="L4467" s="16">
        <v>-1.769021</v>
      </c>
      <c r="M4467" s="16">
        <v>-0.50758639999999999</v>
      </c>
      <c r="N4467" s="16">
        <v>-1.0010969999999999</v>
      </c>
      <c r="O4467" s="16">
        <v>-0.52970130000000004</v>
      </c>
      <c r="P4467" s="16">
        <v>-0.87890380000000001</v>
      </c>
      <c r="Q4467" s="16">
        <v>-1.0488960000000001</v>
      </c>
      <c r="R4467" s="16">
        <v>0.2782</v>
      </c>
      <c r="S4467" s="16">
        <v>2.8E-3</v>
      </c>
      <c r="T4467" s="16">
        <v>2E-3</v>
      </c>
      <c r="U4467" s="16">
        <v>3.4910999999999999</v>
      </c>
      <c r="V4467" s="16">
        <v>8.8919999999999995</v>
      </c>
      <c r="W4467" s="16">
        <v>1.202</v>
      </c>
      <c r="X4467" s="16">
        <v>368.81</v>
      </c>
      <c r="Y4467" s="16">
        <v>36.276800000000001</v>
      </c>
      <c r="Z4467" s="16">
        <v>4.6399999999999997E-2</v>
      </c>
      <c r="AA4467" s="16">
        <v>-0.282472</v>
      </c>
      <c r="AB4467" s="16">
        <v>0.51</v>
      </c>
      <c r="AC4467" s="16">
        <v>6.93</v>
      </c>
      <c r="AD4467" s="16">
        <v>38.9</v>
      </c>
      <c r="AE4467" s="16">
        <v>0.23350000000000001</v>
      </c>
      <c r="AF4467" s="16">
        <v>46.6145</v>
      </c>
      <c r="AG4467" s="16">
        <v>12027.9</v>
      </c>
      <c r="AH4467" s="16">
        <v>3.1600000000000003E-2</v>
      </c>
      <c r="AI4467" s="16">
        <v>13.9</v>
      </c>
      <c r="AJ4467" s="16">
        <v>73.3</v>
      </c>
      <c r="AK4467" s="16">
        <v>-1.1653</v>
      </c>
      <c r="AL4467" s="16">
        <v>-1.1273</v>
      </c>
      <c r="AM4467" s="16">
        <v>-1.2264999999999999</v>
      </c>
      <c r="AN4467" s="16">
        <v>-0.7087</v>
      </c>
      <c r="AO4467" s="16">
        <v>-1.2643</v>
      </c>
      <c r="AP4467" s="16">
        <v>-1.1694</v>
      </c>
      <c r="AQ4467" s="16">
        <v>45.658900000000003</v>
      </c>
      <c r="AR4467" s="16">
        <f t="shared" si="169"/>
        <v>1</v>
      </c>
      <c r="AS4467" s="5">
        <f t="shared" si="168"/>
        <v>6.3042000000000042E-2</v>
      </c>
    </row>
    <row r="4468" spans="1:45" x14ac:dyDescent="0.25">
      <c r="A4468" s="16" t="s">
        <v>408</v>
      </c>
      <c r="B4468" s="16" t="s">
        <v>32</v>
      </c>
      <c r="C4468" s="16" t="s">
        <v>244</v>
      </c>
      <c r="D4468" s="16">
        <v>2009</v>
      </c>
      <c r="E4468" s="16" t="s">
        <v>5083</v>
      </c>
      <c r="F4468" s="16" t="s">
        <v>592</v>
      </c>
      <c r="G4468" s="10">
        <v>2595.75</v>
      </c>
      <c r="H4468" s="73">
        <v>7.8616299999999999</v>
      </c>
      <c r="I4468" s="16">
        <v>4253712</v>
      </c>
      <c r="J4468" s="71">
        <v>0</v>
      </c>
      <c r="K4468" s="71">
        <v>1</v>
      </c>
      <c r="L4468" s="16">
        <v>-1.7082679999999999</v>
      </c>
      <c r="M4468" s="16">
        <v>-0.4998013</v>
      </c>
      <c r="N4468" s="16">
        <v>-1.0307390000000001</v>
      </c>
      <c r="O4468" s="16">
        <v>-0.52547060000000001</v>
      </c>
      <c r="P4468" s="16">
        <v>-0.78893460000000004</v>
      </c>
      <c r="Q4468" s="16">
        <v>-0.98664300000000005</v>
      </c>
      <c r="R4468" s="16">
        <v>0.29899999999999999</v>
      </c>
      <c r="S4468" s="16">
        <v>2.3500000000000001E-3</v>
      </c>
      <c r="T4468" s="16">
        <v>1.8E-3</v>
      </c>
      <c r="U4468" s="16">
        <v>3.4011</v>
      </c>
      <c r="V4468" s="16">
        <v>8.6660000000000004</v>
      </c>
      <c r="W4468" s="16">
        <v>1.1559999999999999</v>
      </c>
      <c r="X4468" s="16">
        <v>366.84300000000002</v>
      </c>
      <c r="Y4468" s="16">
        <v>36.008299999999998</v>
      </c>
      <c r="Z4468" s="16">
        <v>5.7799999999999997E-2</v>
      </c>
      <c r="AA4468" s="16">
        <v>-0.24926580000000001</v>
      </c>
      <c r="AB4468" s="16">
        <v>0.51</v>
      </c>
      <c r="AC4468" s="16">
        <v>6.93</v>
      </c>
      <c r="AD4468" s="16">
        <v>38.045000000000002</v>
      </c>
      <c r="AE4468" s="16">
        <v>0.29039999999999999</v>
      </c>
      <c r="AF4468" s="16">
        <v>73.797200000000004</v>
      </c>
      <c r="AG4468" s="16">
        <v>13642.9</v>
      </c>
      <c r="AH4468" s="16">
        <v>3.0700000000000002E-2</v>
      </c>
      <c r="AI4468" s="16">
        <v>14.1</v>
      </c>
      <c r="AJ4468" s="16">
        <v>73.8</v>
      </c>
      <c r="AK4468" s="16">
        <v>-1.0994999999999999</v>
      </c>
      <c r="AL4468" s="16">
        <v>-1.1758999999999999</v>
      </c>
      <c r="AM4468" s="16">
        <v>-1.2356</v>
      </c>
      <c r="AN4468" s="16">
        <v>-0.27739999999999998</v>
      </c>
      <c r="AO4468" s="16">
        <v>-1.2817000000000001</v>
      </c>
      <c r="AP4468" s="16">
        <v>-1.1881999999999999</v>
      </c>
      <c r="AQ4468" s="16">
        <v>45.658900000000003</v>
      </c>
      <c r="AR4468" s="16">
        <f t="shared" si="169"/>
        <v>1</v>
      </c>
      <c r="AS4468" s="5">
        <f t="shared" si="168"/>
        <v>6.0753000000000057E-2</v>
      </c>
    </row>
    <row r="4469" spans="1:45" x14ac:dyDescent="0.25">
      <c r="A4469" s="16" t="s">
        <v>408</v>
      </c>
      <c r="B4469" s="16" t="s">
        <v>32</v>
      </c>
      <c r="C4469" s="16" t="s">
        <v>244</v>
      </c>
      <c r="D4469" s="16">
        <v>2010</v>
      </c>
      <c r="E4469" s="16" t="s">
        <v>5084</v>
      </c>
      <c r="F4469" s="16" t="s">
        <v>592</v>
      </c>
      <c r="G4469" s="10">
        <v>2737.34</v>
      </c>
      <c r="H4469" s="73">
        <v>7.9147429999999996</v>
      </c>
      <c r="I4469" s="16">
        <v>4386693</v>
      </c>
      <c r="J4469" s="71">
        <v>0</v>
      </c>
      <c r="K4469" s="71">
        <v>1</v>
      </c>
      <c r="L4469" s="16">
        <v>-1.5493349999999999</v>
      </c>
      <c r="M4469" s="16">
        <v>-0.52016059999999997</v>
      </c>
      <c r="N4469" s="16">
        <v>-0.71528139999999996</v>
      </c>
      <c r="O4469" s="16">
        <v>-0.53766760000000002</v>
      </c>
      <c r="P4469" s="16">
        <v>-0.72987170000000001</v>
      </c>
      <c r="Q4469" s="16">
        <v>-0.97352530000000004</v>
      </c>
      <c r="R4469" s="16">
        <v>0.2535</v>
      </c>
      <c r="S4469" s="16">
        <v>2.3E-3</v>
      </c>
      <c r="T4469" s="16">
        <v>2.3E-3</v>
      </c>
      <c r="U4469" s="16">
        <v>6.2207999999999997</v>
      </c>
      <c r="V4469" s="16">
        <v>8.44</v>
      </c>
      <c r="W4469" s="16">
        <v>1.1100000000000001</v>
      </c>
      <c r="X4469" s="16">
        <v>371.00900000000001</v>
      </c>
      <c r="Y4469" s="16">
        <v>36.944400000000002</v>
      </c>
      <c r="Z4469" s="16">
        <v>5.0700000000000002E-2</v>
      </c>
      <c r="AA4469" s="16">
        <v>-0.19314529999999999</v>
      </c>
      <c r="AB4469" s="16">
        <v>0.51</v>
      </c>
      <c r="AC4469" s="16">
        <v>6.93</v>
      </c>
      <c r="AD4469" s="16">
        <v>36.6</v>
      </c>
      <c r="AE4469" s="16">
        <v>0.32590000000000002</v>
      </c>
      <c r="AF4469" s="16">
        <v>90.442700000000002</v>
      </c>
      <c r="AG4469" s="16">
        <v>19281.5</v>
      </c>
      <c r="AH4469" s="16">
        <v>2.7799999999999998E-2</v>
      </c>
      <c r="AI4469" s="16">
        <v>14.3</v>
      </c>
      <c r="AJ4469" s="16">
        <v>74.3</v>
      </c>
      <c r="AK4469" s="16">
        <v>-1.0577000000000001</v>
      </c>
      <c r="AL4469" s="16">
        <v>-1.1143000000000001</v>
      </c>
      <c r="AM4469" s="16">
        <v>-1.2346999999999999</v>
      </c>
      <c r="AN4469" s="16">
        <v>-0.33069999999999999</v>
      </c>
      <c r="AO4469" s="16">
        <v>-1.2682</v>
      </c>
      <c r="AP4469" s="16">
        <v>-1.1834</v>
      </c>
      <c r="AQ4469" s="16">
        <v>45.658900000000003</v>
      </c>
      <c r="AR4469" s="16">
        <f t="shared" si="169"/>
        <v>1</v>
      </c>
      <c r="AS4469" s="5">
        <f t="shared" si="168"/>
        <v>0.15893299999999999</v>
      </c>
    </row>
    <row r="4470" spans="1:45" x14ac:dyDescent="0.25">
      <c r="A4470" s="16" t="s">
        <v>408</v>
      </c>
      <c r="B4470" s="16" t="s">
        <v>32</v>
      </c>
      <c r="C4470" s="16" t="s">
        <v>244</v>
      </c>
      <c r="D4470" s="16">
        <v>2011</v>
      </c>
      <c r="E4470" s="16" t="s">
        <v>5085</v>
      </c>
      <c r="F4470" s="16" t="s">
        <v>592</v>
      </c>
      <c r="G4470" s="10">
        <v>2751.91</v>
      </c>
      <c r="H4470" s="73">
        <v>7.9200499999999998</v>
      </c>
      <c r="I4470" s="16">
        <v>4512730</v>
      </c>
      <c r="J4470" s="71">
        <v>0</v>
      </c>
      <c r="K4470" s="71">
        <v>1</v>
      </c>
      <c r="L4470" s="16">
        <v>-1.681319</v>
      </c>
      <c r="M4470" s="16">
        <v>-0.49381750000000002</v>
      </c>
      <c r="N4470" s="16">
        <v>-1.0306679999999999</v>
      </c>
      <c r="O4470" s="16">
        <v>-0.56521809999999995</v>
      </c>
      <c r="P4470" s="16">
        <v>-0.71376600000000001</v>
      </c>
      <c r="Q4470" s="16">
        <v>-0.96865769999999995</v>
      </c>
      <c r="R4470" s="16">
        <v>0.29899999999999999</v>
      </c>
      <c r="S4470" s="16">
        <v>2.7000000000000001E-3</v>
      </c>
      <c r="T4470" s="16">
        <v>2.3E-3</v>
      </c>
      <c r="U4470" s="16">
        <v>3.2212999999999998</v>
      </c>
      <c r="V4470" s="16">
        <v>8.4320000000000004</v>
      </c>
      <c r="W4470" s="16">
        <v>1.0680000000000001</v>
      </c>
      <c r="X4470" s="16">
        <v>371.43900000000002</v>
      </c>
      <c r="Y4470" s="16">
        <v>34.195500000000003</v>
      </c>
      <c r="Z4470" s="16">
        <v>5.3499999999999999E-2</v>
      </c>
      <c r="AA4470" s="16">
        <v>-0.27082060000000002</v>
      </c>
      <c r="AB4470" s="16">
        <v>0.51</v>
      </c>
      <c r="AC4470" s="16">
        <v>6.93</v>
      </c>
      <c r="AD4470" s="16">
        <v>38.6</v>
      </c>
      <c r="AE4470" s="16">
        <v>0.33610000000000001</v>
      </c>
      <c r="AF4470" s="16">
        <v>91.939099999999996</v>
      </c>
      <c r="AG4470" s="16">
        <v>30952</v>
      </c>
      <c r="AH4470" s="16">
        <v>2.6599999999999999E-2</v>
      </c>
      <c r="AI4470" s="16">
        <v>14.4</v>
      </c>
      <c r="AJ4470" s="16">
        <v>74.8</v>
      </c>
      <c r="AK4470" s="16">
        <v>-1.1054999999999999</v>
      </c>
      <c r="AL4470" s="16">
        <v>-1.0774999999999999</v>
      </c>
      <c r="AM4470" s="16">
        <v>-1.1992</v>
      </c>
      <c r="AN4470" s="16">
        <v>-0.36170000000000002</v>
      </c>
      <c r="AO4470" s="16">
        <v>-1.2589999999999999</v>
      </c>
      <c r="AP4470" s="16">
        <v>-1.1621999999999999</v>
      </c>
      <c r="AQ4470" s="16">
        <v>45.658900000000003</v>
      </c>
      <c r="AR4470" s="16">
        <f t="shared" si="169"/>
        <v>1</v>
      </c>
      <c r="AS4470" s="5">
        <f t="shared" si="168"/>
        <v>-0.1319840000000001</v>
      </c>
    </row>
    <row r="4471" spans="1:45" x14ac:dyDescent="0.25">
      <c r="A4471" s="16" t="s">
        <v>408</v>
      </c>
      <c r="B4471" s="16" t="s">
        <v>32</v>
      </c>
      <c r="C4471" s="16" t="s">
        <v>244</v>
      </c>
      <c r="D4471" s="16">
        <v>2012</v>
      </c>
      <c r="E4471" s="16" t="s">
        <v>5086</v>
      </c>
      <c r="F4471" s="16" t="s">
        <v>592</v>
      </c>
      <c r="G4471" s="10">
        <v>2782.11</v>
      </c>
      <c r="H4471" s="73">
        <v>7.9309649999999996</v>
      </c>
      <c r="I4471" s="16">
        <v>4633363</v>
      </c>
      <c r="J4471" s="71">
        <v>0</v>
      </c>
      <c r="K4471" s="71">
        <v>1</v>
      </c>
      <c r="L4471" s="16">
        <v>-1.6605190000000001</v>
      </c>
      <c r="M4471" s="16">
        <v>-0.51462920000000001</v>
      </c>
      <c r="N4471" s="16">
        <v>-1.0502180000000001</v>
      </c>
      <c r="O4471" s="16">
        <v>-0.46390730000000002</v>
      </c>
      <c r="P4471" s="16">
        <v>-0.68232559999999998</v>
      </c>
      <c r="Q4471" s="16">
        <v>-1.0224660000000001</v>
      </c>
      <c r="R4471" s="16">
        <v>0.25230000000000002</v>
      </c>
      <c r="S4471" s="16">
        <v>2.9499999999999999E-3</v>
      </c>
      <c r="T4471" s="16">
        <v>2.7000000000000001E-3</v>
      </c>
      <c r="U4471" s="16">
        <v>3.1313</v>
      </c>
      <c r="V4471" s="16">
        <v>8.4239999999999995</v>
      </c>
      <c r="W4471" s="16">
        <v>1.026</v>
      </c>
      <c r="X4471" s="16">
        <v>370.28100000000001</v>
      </c>
      <c r="Y4471" s="16">
        <v>36.671999999999997</v>
      </c>
      <c r="Z4471" s="16">
        <v>6.1499999999999999E-2</v>
      </c>
      <c r="AA4471" s="16">
        <v>-0.36791479999999999</v>
      </c>
      <c r="AB4471" s="16">
        <v>0.51</v>
      </c>
      <c r="AC4471" s="16">
        <v>6.93</v>
      </c>
      <c r="AD4471" s="16">
        <v>41.1</v>
      </c>
      <c r="AE4471" s="16">
        <v>0.34429999999999999</v>
      </c>
      <c r="AF4471" s="16">
        <v>98.756799999999998</v>
      </c>
      <c r="AG4471" s="16">
        <v>39872.300000000003</v>
      </c>
      <c r="AH4471" s="16">
        <v>2.5399999999999999E-2</v>
      </c>
      <c r="AI4471" s="16">
        <v>14.6</v>
      </c>
      <c r="AJ4471" s="16">
        <v>75.3</v>
      </c>
      <c r="AK4471" s="16">
        <v>-1.151</v>
      </c>
      <c r="AL4471" s="16">
        <v>-1.1941999999999999</v>
      </c>
      <c r="AM4471" s="16">
        <v>-1.1835</v>
      </c>
      <c r="AN4471" s="16">
        <v>-0.49230000000000002</v>
      </c>
      <c r="AO4471" s="16">
        <v>-1.3597999999999999</v>
      </c>
      <c r="AP4471" s="16">
        <v>-1.1077999999999999</v>
      </c>
      <c r="AQ4471" s="16">
        <v>45.658900000000003</v>
      </c>
      <c r="AR4471" s="16">
        <f t="shared" si="169"/>
        <v>1</v>
      </c>
      <c r="AS4471" s="5">
        <f t="shared" si="168"/>
        <v>2.079999999999993E-2</v>
      </c>
    </row>
    <row r="4472" spans="1:45" x14ac:dyDescent="0.25">
      <c r="A4472" s="16" t="s">
        <v>408</v>
      </c>
      <c r="B4472" s="16" t="s">
        <v>32</v>
      </c>
      <c r="C4472" s="16" t="s">
        <v>244</v>
      </c>
      <c r="D4472" s="16">
        <v>2013</v>
      </c>
      <c r="E4472" s="16" t="s">
        <v>5087</v>
      </c>
      <c r="F4472" s="16" t="s">
        <v>592</v>
      </c>
      <c r="G4472" s="10">
        <v>2806.35</v>
      </c>
      <c r="H4472" s="73">
        <v>7.9396389999999997</v>
      </c>
      <c r="I4472" s="16">
        <v>4751393</v>
      </c>
      <c r="J4472" s="71">
        <v>0</v>
      </c>
      <c r="K4472" s="71">
        <v>1</v>
      </c>
      <c r="L4472" s="16">
        <v>-1.6183240000000001</v>
      </c>
      <c r="M4472" s="16">
        <v>-0.48357820000000001</v>
      </c>
      <c r="N4472" s="16">
        <v>-1.063849</v>
      </c>
      <c r="O4472" s="16">
        <v>-0.43487799999999999</v>
      </c>
      <c r="P4472" s="16">
        <v>-0.65768309999999996</v>
      </c>
      <c r="Q4472" s="16">
        <v>-0.99937109999999996</v>
      </c>
      <c r="R4472" s="16">
        <v>0.30409999999999998</v>
      </c>
      <c r="S4472" s="16">
        <v>2.7000000000000001E-3</v>
      </c>
      <c r="T4472" s="16">
        <v>3.0999999999999999E-3</v>
      </c>
      <c r="U4472" s="16">
        <v>3.0413999999999999</v>
      </c>
      <c r="V4472" s="16">
        <v>8.4160000000000004</v>
      </c>
      <c r="W4472" s="16">
        <v>0.98399999999999999</v>
      </c>
      <c r="X4472" s="16">
        <v>370.05</v>
      </c>
      <c r="Y4472" s="16">
        <v>37.780999999999999</v>
      </c>
      <c r="Z4472" s="16">
        <v>6.9199999999999998E-2</v>
      </c>
      <c r="AA4472" s="16">
        <v>-0.34072839999999999</v>
      </c>
      <c r="AB4472" s="16">
        <v>0.51</v>
      </c>
      <c r="AC4472" s="16">
        <v>6.93</v>
      </c>
      <c r="AD4472" s="16">
        <v>40.4</v>
      </c>
      <c r="AE4472" s="16">
        <v>0.35249999999999998</v>
      </c>
      <c r="AF4472" s="16">
        <v>104.77</v>
      </c>
      <c r="AG4472" s="16">
        <v>40233.599999999999</v>
      </c>
      <c r="AH4472" s="16">
        <v>2.4199999999999999E-2</v>
      </c>
      <c r="AI4472" s="16">
        <v>14.8</v>
      </c>
      <c r="AJ4472" s="16">
        <v>75.8</v>
      </c>
      <c r="AK4472" s="16">
        <v>-1.1048</v>
      </c>
      <c r="AL4472" s="16">
        <v>-1.1899</v>
      </c>
      <c r="AM4472" s="16">
        <v>-1.1631</v>
      </c>
      <c r="AN4472" s="16">
        <v>-0.48130000000000001</v>
      </c>
      <c r="AO4472" s="16">
        <v>-1.3331999999999999</v>
      </c>
      <c r="AP4472" s="16">
        <v>-1.0859000000000001</v>
      </c>
      <c r="AQ4472" s="16">
        <v>45.658900000000003</v>
      </c>
      <c r="AR4472" s="16">
        <f t="shared" si="169"/>
        <v>1</v>
      </c>
      <c r="AS4472" s="5">
        <f t="shared" si="168"/>
        <v>4.2194999999999983E-2</v>
      </c>
    </row>
    <row r="4473" spans="1:45" x14ac:dyDescent="0.25">
      <c r="A4473" s="16" t="s">
        <v>408</v>
      </c>
      <c r="B4473" s="16" t="s">
        <v>32</v>
      </c>
      <c r="C4473" s="16" t="s">
        <v>244</v>
      </c>
      <c r="D4473" s="16">
        <v>2014</v>
      </c>
      <c r="E4473" s="16" t="s">
        <v>5088</v>
      </c>
      <c r="F4473" s="16" t="s">
        <v>592</v>
      </c>
      <c r="G4473" s="10">
        <v>2922.97</v>
      </c>
      <c r="H4473" s="73">
        <v>7.9803569999999997</v>
      </c>
      <c r="I4473" s="16">
        <v>4871101</v>
      </c>
      <c r="J4473" s="71">
        <v>0</v>
      </c>
      <c r="K4473" s="71">
        <v>1</v>
      </c>
      <c r="L4473" s="16">
        <v>-1.559196</v>
      </c>
      <c r="M4473" s="16">
        <v>-0.49476300000000001</v>
      </c>
      <c r="N4473" s="16">
        <v>-1.0641080000000001</v>
      </c>
      <c r="O4473" s="16">
        <v>-0.34366000000000002</v>
      </c>
      <c r="P4473" s="16">
        <v>-0.65145489999999995</v>
      </c>
      <c r="Q4473" s="16">
        <v>-0.95517870000000005</v>
      </c>
      <c r="R4473" s="16">
        <v>0.29899999999999999</v>
      </c>
      <c r="S4473" s="16">
        <v>2.4499999999999999E-3</v>
      </c>
      <c r="T4473" s="16">
        <v>2.3E-3</v>
      </c>
      <c r="U4473" s="16">
        <v>2.9514999999999998</v>
      </c>
      <c r="V4473" s="16">
        <v>8.4079999999999995</v>
      </c>
      <c r="W4473" s="16">
        <v>0.94199999999999995</v>
      </c>
      <c r="X4473" s="16">
        <v>371.916</v>
      </c>
      <c r="Y4473" s="16">
        <v>39.375100000000003</v>
      </c>
      <c r="Z4473" s="16">
        <v>8.43E-2</v>
      </c>
      <c r="AA4473" s="16">
        <v>-0.4250061</v>
      </c>
      <c r="AB4473" s="16">
        <v>0.51</v>
      </c>
      <c r="AC4473" s="16">
        <v>6.93</v>
      </c>
      <c r="AD4473" s="16">
        <v>42.57</v>
      </c>
      <c r="AE4473" s="16">
        <v>0.35759999999999997</v>
      </c>
      <c r="AF4473" s="16">
        <v>108.15</v>
      </c>
      <c r="AG4473" s="16">
        <v>21524</v>
      </c>
      <c r="AH4473" s="16">
        <v>2.3E-2</v>
      </c>
      <c r="AI4473" s="16">
        <v>14.9</v>
      </c>
      <c r="AJ4473" s="16">
        <v>76.3</v>
      </c>
      <c r="AK4473" s="16">
        <v>-1.0825</v>
      </c>
      <c r="AL4473" s="16">
        <v>-1.2157</v>
      </c>
      <c r="AM4473" s="16">
        <v>-1.1187</v>
      </c>
      <c r="AN4473" s="16">
        <v>-0.38979999999999998</v>
      </c>
      <c r="AO4473" s="16">
        <v>-1.2178</v>
      </c>
      <c r="AP4473" s="16">
        <v>-1.0771999999999999</v>
      </c>
      <c r="AQ4473" s="16">
        <v>45.658900000000003</v>
      </c>
      <c r="AR4473" s="16">
        <f t="shared" si="169"/>
        <v>1</v>
      </c>
      <c r="AS4473" s="5">
        <f t="shared" si="168"/>
        <v>5.9128000000000069E-2</v>
      </c>
    </row>
    <row r="4474" spans="1:45" x14ac:dyDescent="0.25">
      <c r="A4474" s="16" t="s">
        <v>408</v>
      </c>
      <c r="B4474" s="16" t="s">
        <v>34</v>
      </c>
      <c r="C4474" s="16" t="s">
        <v>242</v>
      </c>
      <c r="D4474" s="16">
        <v>1985</v>
      </c>
      <c r="E4474" s="16" t="s">
        <v>5089</v>
      </c>
      <c r="F4474" s="16" t="s">
        <v>591</v>
      </c>
      <c r="G4474" s="10">
        <v>932.89700000000005</v>
      </c>
      <c r="H4474" s="73">
        <v>6.8382949999999996</v>
      </c>
      <c r="I4474" s="16" t="s">
        <v>6700</v>
      </c>
      <c r="J4474" s="71">
        <v>0</v>
      </c>
      <c r="K4474" s="71">
        <v>1</v>
      </c>
      <c r="L4474" s="16">
        <v>-2.080085</v>
      </c>
      <c r="M4474" s="16">
        <v>-0.52451950000000003</v>
      </c>
      <c r="N4474" s="16">
        <v>-1.10676</v>
      </c>
      <c r="O4474" s="16">
        <v>-1.297042</v>
      </c>
      <c r="P4474" s="16">
        <v>-0.79007419999999995</v>
      </c>
      <c r="Q4474" s="16">
        <v>-0.91557540000000004</v>
      </c>
      <c r="R4474" s="16">
        <v>0.29899999999999999</v>
      </c>
      <c r="S4474" s="16">
        <v>2.5000000000000001E-4</v>
      </c>
      <c r="T4474" s="16">
        <v>0</v>
      </c>
      <c r="U4474" s="16">
        <v>3.8231999999999999</v>
      </c>
      <c r="V4474" s="16">
        <v>2.2050000000000001</v>
      </c>
      <c r="W4474" s="16">
        <v>0.435</v>
      </c>
      <c r="X4474" s="16">
        <v>376.55399999999997</v>
      </c>
      <c r="Y4474" s="16">
        <v>19.0913</v>
      </c>
      <c r="Z4474" s="16">
        <v>3.5700000000000003E-2</v>
      </c>
      <c r="AA4474" s="16">
        <v>0.82664530000000003</v>
      </c>
      <c r="AB4474" s="16">
        <v>0</v>
      </c>
      <c r="AC4474" s="16">
        <v>23.11</v>
      </c>
      <c r="AD4474" s="16">
        <v>10.95</v>
      </c>
      <c r="AE4474" s="16">
        <v>0.439</v>
      </c>
      <c r="AF4474" s="16">
        <v>0</v>
      </c>
      <c r="AG4474" s="16">
        <v>12327.5</v>
      </c>
      <c r="AH4474" s="16">
        <v>0.1391</v>
      </c>
      <c r="AI4474" s="16">
        <v>14.1183</v>
      </c>
      <c r="AJ4474" s="16">
        <v>90.1</v>
      </c>
      <c r="AK4474" s="16">
        <v>-0.93889999999999996</v>
      </c>
      <c r="AL4474" s="16">
        <v>-1.4658</v>
      </c>
      <c r="AM4474" s="16">
        <v>-1.2971999999999999</v>
      </c>
      <c r="AN4474" s="16">
        <v>0.63</v>
      </c>
      <c r="AO4474" s="16">
        <v>-1.3024</v>
      </c>
      <c r="AP4474" s="16">
        <v>-1.377</v>
      </c>
      <c r="AR4474" s="16">
        <f t="shared" si="169"/>
        <v>1</v>
      </c>
      <c r="AS4474" s="5">
        <f t="shared" si="168"/>
        <v>0</v>
      </c>
    </row>
    <row r="4475" spans="1:45" x14ac:dyDescent="0.25">
      <c r="A4475" s="16" t="s">
        <v>408</v>
      </c>
      <c r="B4475" s="16" t="s">
        <v>34</v>
      </c>
      <c r="C4475" s="16" t="s">
        <v>242</v>
      </c>
      <c r="D4475" s="16">
        <v>1986</v>
      </c>
      <c r="E4475" s="16" t="s">
        <v>5090</v>
      </c>
      <c r="F4475" s="16" t="s">
        <v>591</v>
      </c>
      <c r="G4475" s="10">
        <v>923.23500000000001</v>
      </c>
      <c r="H4475" s="73">
        <v>6.8278840000000001</v>
      </c>
      <c r="I4475" s="16" t="s">
        <v>6700</v>
      </c>
      <c r="J4475" s="71">
        <v>0</v>
      </c>
      <c r="K4475" s="71">
        <v>1</v>
      </c>
      <c r="L4475" s="16">
        <v>-2.0795210000000002</v>
      </c>
      <c r="M4475" s="16">
        <v>-0.52451950000000003</v>
      </c>
      <c r="N4475" s="16">
        <v>-1.142666</v>
      </c>
      <c r="O4475" s="16">
        <v>-1.2688600000000001</v>
      </c>
      <c r="P4475" s="16">
        <v>-0.78469489999999997</v>
      </c>
      <c r="Q4475" s="16">
        <v>-0.91331150000000005</v>
      </c>
      <c r="R4475" s="16">
        <v>0.29899999999999999</v>
      </c>
      <c r="S4475" s="16">
        <v>2.5000000000000001E-4</v>
      </c>
      <c r="T4475" s="16">
        <v>0</v>
      </c>
      <c r="U4475" s="16">
        <v>3.6821999999999999</v>
      </c>
      <c r="V4475" s="16">
        <v>2.407</v>
      </c>
      <c r="W4475" s="16">
        <v>0.46200000000000002</v>
      </c>
      <c r="X4475" s="16">
        <v>372.31299999999999</v>
      </c>
      <c r="Y4475" s="16">
        <v>19.991</v>
      </c>
      <c r="Z4475" s="16">
        <v>3.61E-2</v>
      </c>
      <c r="AA4475" s="16">
        <v>0.80295430000000001</v>
      </c>
      <c r="AB4475" s="16">
        <v>0</v>
      </c>
      <c r="AC4475" s="16">
        <v>23.11</v>
      </c>
      <c r="AD4475" s="16">
        <v>11.56</v>
      </c>
      <c r="AE4475" s="16">
        <v>0.47520000000000001</v>
      </c>
      <c r="AF4475" s="16">
        <v>0</v>
      </c>
      <c r="AG4475" s="16">
        <v>12338.4</v>
      </c>
      <c r="AH4475" s="16">
        <v>0.1386</v>
      </c>
      <c r="AI4475" s="16">
        <v>14.856999999999999</v>
      </c>
      <c r="AJ4475" s="16">
        <v>90.1</v>
      </c>
      <c r="AK4475" s="16">
        <v>-0.91920000000000002</v>
      </c>
      <c r="AL4475" s="16">
        <v>-1.4355</v>
      </c>
      <c r="AM4475" s="16">
        <v>-1.31</v>
      </c>
      <c r="AN4475" s="16">
        <v>0.58799999999999997</v>
      </c>
      <c r="AO4475" s="16">
        <v>-1.3038000000000001</v>
      </c>
      <c r="AP4475" s="16">
        <v>-1.3622000000000001</v>
      </c>
      <c r="AR4475" s="16">
        <f t="shared" si="169"/>
        <v>1</v>
      </c>
      <c r="AS4475" s="5">
        <f t="shared" si="168"/>
        <v>5.6399999999978689E-4</v>
      </c>
    </row>
    <row r="4476" spans="1:45" x14ac:dyDescent="0.25">
      <c r="A4476" s="16" t="s">
        <v>408</v>
      </c>
      <c r="B4476" s="16" t="s">
        <v>34</v>
      </c>
      <c r="C4476" s="16" t="s">
        <v>242</v>
      </c>
      <c r="D4476" s="16">
        <v>1987</v>
      </c>
      <c r="E4476" s="16" t="s">
        <v>5091</v>
      </c>
      <c r="F4476" s="16" t="s">
        <v>591</v>
      </c>
      <c r="G4476" s="10">
        <v>911.21699999999998</v>
      </c>
      <c r="H4476" s="73">
        <v>6.814781</v>
      </c>
      <c r="I4476" s="16" t="s">
        <v>6700</v>
      </c>
      <c r="J4476" s="71">
        <v>0</v>
      </c>
      <c r="K4476" s="71">
        <v>1</v>
      </c>
      <c r="L4476" s="16">
        <v>-2.05966</v>
      </c>
      <c r="M4476" s="16">
        <v>-0.52451950000000003</v>
      </c>
      <c r="N4476" s="16">
        <v>-1.1488339999999999</v>
      </c>
      <c r="O4476" s="16">
        <v>-1.227967</v>
      </c>
      <c r="P4476" s="16">
        <v>-0.77888610000000003</v>
      </c>
      <c r="Q4476" s="16">
        <v>-0.91106580000000004</v>
      </c>
      <c r="R4476" s="16">
        <v>0.29899999999999999</v>
      </c>
      <c r="S4476" s="16">
        <v>2.5000000000000001E-4</v>
      </c>
      <c r="T4476" s="16">
        <v>0</v>
      </c>
      <c r="U4476" s="16">
        <v>3.6368999999999998</v>
      </c>
      <c r="V4476" s="16">
        <v>2.6960000000000002</v>
      </c>
      <c r="W4476" s="16">
        <v>0.46400000000000002</v>
      </c>
      <c r="X4476" s="16">
        <v>371.1</v>
      </c>
      <c r="Y4476" s="16">
        <v>20.890799999999999</v>
      </c>
      <c r="Z4476" s="16">
        <v>4.3299999999999998E-2</v>
      </c>
      <c r="AA4476" s="16">
        <v>0.77926329999999999</v>
      </c>
      <c r="AB4476" s="16">
        <v>0</v>
      </c>
      <c r="AC4476" s="16">
        <v>23.11</v>
      </c>
      <c r="AD4476" s="16">
        <v>12.17</v>
      </c>
      <c r="AE4476" s="16">
        <v>0.52590000000000003</v>
      </c>
      <c r="AF4476" s="16">
        <v>0</v>
      </c>
      <c r="AG4476" s="16">
        <v>13078.2</v>
      </c>
      <c r="AH4476" s="16">
        <v>0.13780000000000001</v>
      </c>
      <c r="AI4476" s="16">
        <v>15.595800000000001</v>
      </c>
      <c r="AJ4476" s="16">
        <v>90.1</v>
      </c>
      <c r="AK4476" s="16">
        <v>-0.89949999999999997</v>
      </c>
      <c r="AL4476" s="16">
        <v>-1.4052</v>
      </c>
      <c r="AM4476" s="16">
        <v>-1.3228</v>
      </c>
      <c r="AN4476" s="16">
        <v>0.54600000000000004</v>
      </c>
      <c r="AO4476" s="16">
        <v>-1.3051999999999999</v>
      </c>
      <c r="AP4476" s="16">
        <v>-1.3474999999999999</v>
      </c>
      <c r="AR4476" s="16">
        <f t="shared" si="169"/>
        <v>1</v>
      </c>
      <c r="AS4476" s="5">
        <f t="shared" si="168"/>
        <v>1.9861000000000129E-2</v>
      </c>
    </row>
    <row r="4477" spans="1:45" x14ac:dyDescent="0.25">
      <c r="A4477" s="16" t="s">
        <v>408</v>
      </c>
      <c r="B4477" s="16" t="s">
        <v>34</v>
      </c>
      <c r="C4477" s="16" t="s">
        <v>242</v>
      </c>
      <c r="D4477" s="16">
        <v>1988</v>
      </c>
      <c r="E4477" s="16" t="s">
        <v>5092</v>
      </c>
      <c r="F4477" s="16" t="s">
        <v>591</v>
      </c>
      <c r="G4477" s="10">
        <v>908.43100000000004</v>
      </c>
      <c r="H4477" s="73">
        <v>6.8117179999999999</v>
      </c>
      <c r="I4477" s="16" t="s">
        <v>6700</v>
      </c>
      <c r="J4477" s="71">
        <v>0</v>
      </c>
      <c r="K4477" s="71">
        <v>1</v>
      </c>
      <c r="L4477" s="16">
        <v>-2.0400179999999999</v>
      </c>
      <c r="M4477" s="16">
        <v>-0.52451950000000003</v>
      </c>
      <c r="N4477" s="16">
        <v>-1.143211</v>
      </c>
      <c r="O4477" s="16">
        <v>-1.198664</v>
      </c>
      <c r="P4477" s="16">
        <v>-0.77326439999999996</v>
      </c>
      <c r="Q4477" s="16">
        <v>-0.90883930000000002</v>
      </c>
      <c r="R4477" s="16">
        <v>0.29899999999999999</v>
      </c>
      <c r="S4477" s="16">
        <v>2.5000000000000001E-4</v>
      </c>
      <c r="T4477" s="16">
        <v>0</v>
      </c>
      <c r="U4477" s="16">
        <v>3.7536</v>
      </c>
      <c r="V4477" s="16">
        <v>2.9390000000000001</v>
      </c>
      <c r="W4477" s="16">
        <v>0.46899999999999997</v>
      </c>
      <c r="X4477" s="16">
        <v>369.19099999999997</v>
      </c>
      <c r="Y4477" s="16">
        <v>21.790500000000002</v>
      </c>
      <c r="Z4477" s="16">
        <v>4.4299999999999999E-2</v>
      </c>
      <c r="AA4477" s="16">
        <v>0.75557229999999997</v>
      </c>
      <c r="AB4477" s="16">
        <v>0</v>
      </c>
      <c r="AC4477" s="16">
        <v>23.11</v>
      </c>
      <c r="AD4477" s="16">
        <v>12.78</v>
      </c>
      <c r="AE4477" s="16">
        <v>0.58919999999999995</v>
      </c>
      <c r="AF4477" s="16">
        <v>0</v>
      </c>
      <c r="AG4477" s="16">
        <v>13177.6</v>
      </c>
      <c r="AH4477" s="16">
        <v>0.13694999999999999</v>
      </c>
      <c r="AI4477" s="16">
        <v>16.334499999999998</v>
      </c>
      <c r="AJ4477" s="16">
        <v>90.1</v>
      </c>
      <c r="AK4477" s="16">
        <v>-0.87990000000000002</v>
      </c>
      <c r="AL4477" s="16">
        <v>-1.375</v>
      </c>
      <c r="AM4477" s="16">
        <v>-1.3355999999999999</v>
      </c>
      <c r="AN4477" s="16">
        <v>0.50409999999999999</v>
      </c>
      <c r="AO4477" s="16">
        <v>-1.3066</v>
      </c>
      <c r="AP4477" s="16">
        <v>-1.3328</v>
      </c>
      <c r="AR4477" s="16">
        <f t="shared" si="169"/>
        <v>1</v>
      </c>
      <c r="AS4477" s="5">
        <f t="shared" si="168"/>
        <v>1.9642000000000159E-2</v>
      </c>
    </row>
    <row r="4478" spans="1:45" x14ac:dyDescent="0.25">
      <c r="A4478" s="16" t="s">
        <v>408</v>
      </c>
      <c r="B4478" s="16" t="s">
        <v>34</v>
      </c>
      <c r="C4478" s="16" t="s">
        <v>242</v>
      </c>
      <c r="D4478" s="16">
        <v>1989</v>
      </c>
      <c r="E4478" s="16" t="s">
        <v>5093</v>
      </c>
      <c r="F4478" s="16" t="s">
        <v>591</v>
      </c>
      <c r="G4478" s="10">
        <v>853.85500000000002</v>
      </c>
      <c r="H4478" s="73">
        <v>6.7497610000000003</v>
      </c>
      <c r="I4478" s="16" t="s">
        <v>6700</v>
      </c>
      <c r="J4478" s="71">
        <v>0</v>
      </c>
      <c r="K4478" s="71">
        <v>1</v>
      </c>
      <c r="L4478" s="16">
        <v>-2.0228830000000002</v>
      </c>
      <c r="M4478" s="16">
        <v>-0.52451950000000003</v>
      </c>
      <c r="N4478" s="16">
        <v>-1.1411750000000001</v>
      </c>
      <c r="O4478" s="16">
        <v>-1.1724060000000001</v>
      </c>
      <c r="P4478" s="16">
        <v>-0.76659069999999996</v>
      </c>
      <c r="Q4478" s="16">
        <v>-0.9065936</v>
      </c>
      <c r="R4478" s="16">
        <v>0.29899999999999999</v>
      </c>
      <c r="S4478" s="16">
        <v>2.5000000000000001E-4</v>
      </c>
      <c r="T4478" s="16">
        <v>0</v>
      </c>
      <c r="U4478" s="16">
        <v>3.6688999999999998</v>
      </c>
      <c r="V4478" s="16">
        <v>3.1059999999999999</v>
      </c>
      <c r="W4478" s="16">
        <v>0.47699999999999998</v>
      </c>
      <c r="X4478" s="16">
        <v>370.26900000000001</v>
      </c>
      <c r="Y4478" s="16">
        <v>22.690200000000001</v>
      </c>
      <c r="Z4478" s="16">
        <v>4.36E-2</v>
      </c>
      <c r="AA4478" s="16">
        <v>0.7314929</v>
      </c>
      <c r="AB4478" s="16">
        <v>0</v>
      </c>
      <c r="AC4478" s="16">
        <v>23.11</v>
      </c>
      <c r="AD4478" s="16">
        <v>13.4</v>
      </c>
      <c r="AE4478" s="16">
        <v>0.71740000000000004</v>
      </c>
      <c r="AF4478" s="16">
        <v>0</v>
      </c>
      <c r="AG4478" s="16">
        <v>13704.4</v>
      </c>
      <c r="AH4478" s="16">
        <v>0.1361</v>
      </c>
      <c r="AI4478" s="16">
        <v>17.0732</v>
      </c>
      <c r="AJ4478" s="16">
        <v>90.1</v>
      </c>
      <c r="AK4478" s="16">
        <v>-0.86019999999999996</v>
      </c>
      <c r="AL4478" s="16">
        <v>-1.3447</v>
      </c>
      <c r="AM4478" s="16">
        <v>-1.3484</v>
      </c>
      <c r="AN4478" s="16">
        <v>0.46210000000000001</v>
      </c>
      <c r="AO4478" s="16">
        <v>-1.3080000000000001</v>
      </c>
      <c r="AP4478" s="16">
        <v>-1.3181</v>
      </c>
      <c r="AR4478" s="16">
        <f t="shared" si="169"/>
        <v>1</v>
      </c>
      <c r="AS4478" s="5">
        <f t="shared" si="168"/>
        <v>1.7134999999999678E-2</v>
      </c>
    </row>
    <row r="4479" spans="1:45" x14ac:dyDescent="0.25">
      <c r="A4479" s="16" t="s">
        <v>408</v>
      </c>
      <c r="B4479" s="16" t="s">
        <v>34</v>
      </c>
      <c r="C4479" s="16" t="s">
        <v>242</v>
      </c>
      <c r="D4479" s="16">
        <v>1990</v>
      </c>
      <c r="E4479" s="16" t="s">
        <v>5094</v>
      </c>
      <c r="F4479" s="16" t="s">
        <v>591</v>
      </c>
      <c r="G4479" s="10">
        <v>871.24900000000002</v>
      </c>
      <c r="H4479" s="73">
        <v>6.7699280000000002</v>
      </c>
      <c r="I4479" s="16" t="s">
        <v>6700</v>
      </c>
      <c r="J4479" s="71">
        <v>0</v>
      </c>
      <c r="K4479" s="71">
        <v>1</v>
      </c>
      <c r="L4479" s="16">
        <v>-2.0039940000000001</v>
      </c>
      <c r="M4479" s="16">
        <v>-0.52357410000000004</v>
      </c>
      <c r="N4479" s="16">
        <v>-1.118916</v>
      </c>
      <c r="O4479" s="16">
        <v>-1.1648229999999999</v>
      </c>
      <c r="P4479" s="16">
        <v>-0.75775199999999998</v>
      </c>
      <c r="Q4479" s="16">
        <v>-0.9043658</v>
      </c>
      <c r="R4479" s="16">
        <v>0.29899999999999999</v>
      </c>
      <c r="S4479" s="16">
        <v>5.0000000000000001E-4</v>
      </c>
      <c r="T4479" s="16">
        <v>0</v>
      </c>
      <c r="U4479" s="16">
        <v>3.8041999999999998</v>
      </c>
      <c r="V4479" s="16">
        <v>3.2349999999999999</v>
      </c>
      <c r="W4479" s="16">
        <v>0.49</v>
      </c>
      <c r="X4479" s="16">
        <v>370.97</v>
      </c>
      <c r="Y4479" s="16">
        <v>23.5899</v>
      </c>
      <c r="Z4479" s="16">
        <v>4.5699999999999998E-2</v>
      </c>
      <c r="AA4479" s="16">
        <v>0.77770980000000001</v>
      </c>
      <c r="AB4479" s="16">
        <v>0</v>
      </c>
      <c r="AC4479" s="16">
        <v>23.11</v>
      </c>
      <c r="AD4479" s="16">
        <v>12.21</v>
      </c>
      <c r="AE4479" s="16">
        <v>0.79100000000000004</v>
      </c>
      <c r="AF4479" s="16">
        <v>0</v>
      </c>
      <c r="AG4479" s="16">
        <v>13938.8</v>
      </c>
      <c r="AH4479" s="16">
        <v>0.13600000000000001</v>
      </c>
      <c r="AI4479" s="16">
        <v>18.2</v>
      </c>
      <c r="AJ4479" s="16">
        <v>90.1</v>
      </c>
      <c r="AK4479" s="16">
        <v>-0.84050000000000002</v>
      </c>
      <c r="AL4479" s="16">
        <v>-1.3144</v>
      </c>
      <c r="AM4479" s="16">
        <v>-1.3612</v>
      </c>
      <c r="AN4479" s="16">
        <v>0.42009999999999997</v>
      </c>
      <c r="AO4479" s="16">
        <v>-1.3095000000000001</v>
      </c>
      <c r="AP4479" s="16">
        <v>-1.3033999999999999</v>
      </c>
      <c r="AR4479" s="16">
        <f t="shared" si="169"/>
        <v>1</v>
      </c>
      <c r="AS4479" s="5">
        <f t="shared" si="168"/>
        <v>1.8889000000000156E-2</v>
      </c>
    </row>
    <row r="4480" spans="1:45" x14ac:dyDescent="0.25">
      <c r="A4480" s="16" t="s">
        <v>408</v>
      </c>
      <c r="B4480" s="16" t="s">
        <v>34</v>
      </c>
      <c r="C4480" s="16" t="s">
        <v>242</v>
      </c>
      <c r="D4480" s="16">
        <v>1991</v>
      </c>
      <c r="E4480" s="16" t="s">
        <v>5095</v>
      </c>
      <c r="F4480" s="16" t="s">
        <v>591</v>
      </c>
      <c r="G4480" s="10">
        <v>800.36500000000001</v>
      </c>
      <c r="H4480" s="73">
        <v>6.6850680000000002</v>
      </c>
      <c r="I4480" s="16" t="s">
        <v>6700</v>
      </c>
      <c r="J4480" s="71">
        <v>0</v>
      </c>
      <c r="K4480" s="71">
        <v>1</v>
      </c>
      <c r="L4480" s="16">
        <v>-1.9864329999999999</v>
      </c>
      <c r="M4480" s="16">
        <v>-0.52357410000000004</v>
      </c>
      <c r="N4480" s="16">
        <v>-1.1142970000000001</v>
      </c>
      <c r="O4480" s="16">
        <v>-1.139602</v>
      </c>
      <c r="P4480" s="16">
        <v>-0.75158040000000004</v>
      </c>
      <c r="Q4480" s="16">
        <v>-0.90213960000000004</v>
      </c>
      <c r="R4480" s="16">
        <v>0.29899999999999999</v>
      </c>
      <c r="S4480" s="16">
        <v>5.0000000000000001E-4</v>
      </c>
      <c r="T4480" s="16">
        <v>0</v>
      </c>
      <c r="U4480" s="16">
        <v>3.8403</v>
      </c>
      <c r="V4480" s="16">
        <v>3.3130000000000002</v>
      </c>
      <c r="W4480" s="16">
        <v>0.55600000000000005</v>
      </c>
      <c r="X4480" s="16">
        <v>370.21199999999999</v>
      </c>
      <c r="Y4480" s="16">
        <v>24.489599999999999</v>
      </c>
      <c r="Z4480" s="16">
        <v>4.5999999999999999E-2</v>
      </c>
      <c r="AA4480" s="16">
        <v>0.76217469999999998</v>
      </c>
      <c r="AB4480" s="16">
        <v>0</v>
      </c>
      <c r="AC4480" s="16">
        <v>23.11</v>
      </c>
      <c r="AD4480" s="16">
        <v>12.61</v>
      </c>
      <c r="AE4480" s="16">
        <v>0.86080000000000001</v>
      </c>
      <c r="AF4480" s="16">
        <v>0</v>
      </c>
      <c r="AG4480" s="16">
        <v>14294.8</v>
      </c>
      <c r="AH4480" s="16">
        <v>0.13655</v>
      </c>
      <c r="AI4480" s="16">
        <v>18.899999999999999</v>
      </c>
      <c r="AJ4480" s="16">
        <v>90.1</v>
      </c>
      <c r="AK4480" s="16">
        <v>-0.82079999999999997</v>
      </c>
      <c r="AL4480" s="16">
        <v>-1.2842</v>
      </c>
      <c r="AM4480" s="16">
        <v>-1.3741000000000001</v>
      </c>
      <c r="AN4480" s="16">
        <v>0.37819999999999998</v>
      </c>
      <c r="AO4480" s="16">
        <v>-1.3109</v>
      </c>
      <c r="AP4480" s="16">
        <v>-1.2887</v>
      </c>
      <c r="AR4480" s="16">
        <f t="shared" si="169"/>
        <v>1</v>
      </c>
      <c r="AS4480" s="5">
        <f t="shared" si="168"/>
        <v>1.756100000000016E-2</v>
      </c>
    </row>
    <row r="4481" spans="1:45" x14ac:dyDescent="0.25">
      <c r="A4481" s="16" t="s">
        <v>408</v>
      </c>
      <c r="B4481" s="16" t="s">
        <v>34</v>
      </c>
      <c r="C4481" s="16" t="s">
        <v>242</v>
      </c>
      <c r="D4481" s="16">
        <v>1992</v>
      </c>
      <c r="E4481" s="16" t="s">
        <v>5096</v>
      </c>
      <c r="F4481" s="16" t="s">
        <v>591</v>
      </c>
      <c r="G4481" s="10">
        <v>843.61400000000003</v>
      </c>
      <c r="H4481" s="73">
        <v>6.7376950000000004</v>
      </c>
      <c r="I4481" s="16" t="s">
        <v>6700</v>
      </c>
      <c r="J4481" s="71">
        <v>0</v>
      </c>
      <c r="K4481" s="71">
        <v>1</v>
      </c>
      <c r="L4481" s="16">
        <v>-1.980513</v>
      </c>
      <c r="M4481" s="16">
        <v>-0.52451950000000003</v>
      </c>
      <c r="N4481" s="16">
        <v>-1.1255740000000001</v>
      </c>
      <c r="O4481" s="16">
        <v>-1.1217010000000001</v>
      </c>
      <c r="P4481" s="16">
        <v>-0.7471103</v>
      </c>
      <c r="Q4481" s="16">
        <v>-0.8998758</v>
      </c>
      <c r="R4481" s="16">
        <v>0.29899999999999999</v>
      </c>
      <c r="S4481" s="16">
        <v>2.5000000000000001E-4</v>
      </c>
      <c r="T4481" s="16">
        <v>0</v>
      </c>
      <c r="U4481" s="16">
        <v>3.6288999999999998</v>
      </c>
      <c r="V4481" s="16">
        <v>3.4279999999999999</v>
      </c>
      <c r="W4481" s="16">
        <v>0.72599999999999998</v>
      </c>
      <c r="X4481" s="16">
        <v>369.93599999999998</v>
      </c>
      <c r="Y4481" s="16">
        <v>25.389299999999999</v>
      </c>
      <c r="Z4481" s="16">
        <v>4.6199999999999998E-2</v>
      </c>
      <c r="AA4481" s="16">
        <v>0.76761199999999996</v>
      </c>
      <c r="AB4481" s="16">
        <v>0</v>
      </c>
      <c r="AC4481" s="16">
        <v>23.11</v>
      </c>
      <c r="AD4481" s="16">
        <v>12.47</v>
      </c>
      <c r="AE4481" s="16">
        <v>0.88880000000000003</v>
      </c>
      <c r="AF4481" s="16">
        <v>0</v>
      </c>
      <c r="AG4481" s="16">
        <v>13939.7</v>
      </c>
      <c r="AH4481" s="16">
        <v>0.13685</v>
      </c>
      <c r="AI4481" s="16">
        <v>19.5</v>
      </c>
      <c r="AJ4481" s="16">
        <v>90.1</v>
      </c>
      <c r="AK4481" s="16">
        <v>-0.80110000000000003</v>
      </c>
      <c r="AL4481" s="16">
        <v>-1.2539</v>
      </c>
      <c r="AM4481" s="16">
        <v>-1.3869</v>
      </c>
      <c r="AN4481" s="16">
        <v>0.3362</v>
      </c>
      <c r="AO4481" s="16">
        <v>-1.3123</v>
      </c>
      <c r="AP4481" s="16">
        <v>-1.2739</v>
      </c>
      <c r="AR4481" s="16">
        <f t="shared" si="169"/>
        <v>1</v>
      </c>
      <c r="AS4481" s="5">
        <f t="shared" si="168"/>
        <v>5.9199999999999253E-3</v>
      </c>
    </row>
    <row r="4482" spans="1:45" x14ac:dyDescent="0.25">
      <c r="A4482" s="16" t="s">
        <v>408</v>
      </c>
      <c r="B4482" s="16" t="s">
        <v>34</v>
      </c>
      <c r="C4482" s="16" t="s">
        <v>242</v>
      </c>
      <c r="D4482" s="16">
        <v>1993</v>
      </c>
      <c r="E4482" s="16" t="s">
        <v>5097</v>
      </c>
      <c r="F4482" s="16" t="s">
        <v>591</v>
      </c>
      <c r="G4482" s="10">
        <v>844.16499999999996</v>
      </c>
      <c r="H4482" s="73">
        <v>6.7383480000000002</v>
      </c>
      <c r="I4482" s="16" t="s">
        <v>6700</v>
      </c>
      <c r="J4482" s="71">
        <v>0</v>
      </c>
      <c r="K4482" s="71">
        <v>1</v>
      </c>
      <c r="L4482" s="16">
        <v>-1.951057</v>
      </c>
      <c r="M4482" s="16">
        <v>-0.52152089999999995</v>
      </c>
      <c r="N4482" s="16">
        <v>-1.1166</v>
      </c>
      <c r="O4482" s="16">
        <v>-1.0754630000000001</v>
      </c>
      <c r="P4482" s="16">
        <v>-0.74325470000000005</v>
      </c>
      <c r="Q4482" s="16">
        <v>-0.89763000000000004</v>
      </c>
      <c r="R4482" s="16">
        <v>0.29899999999999999</v>
      </c>
      <c r="S4482" s="16">
        <v>5.5000000000000003E-4</v>
      </c>
      <c r="T4482" s="16">
        <v>2.0000000000000001E-4</v>
      </c>
      <c r="U4482" s="16">
        <v>3.6015000000000001</v>
      </c>
      <c r="V4482" s="16">
        <v>3.5619999999999998</v>
      </c>
      <c r="W4482" s="16">
        <v>0.9</v>
      </c>
      <c r="X4482" s="16">
        <v>369.69900000000001</v>
      </c>
      <c r="Y4482" s="16">
        <v>26.289000000000001</v>
      </c>
      <c r="Z4482" s="16">
        <v>4.4600000000000001E-2</v>
      </c>
      <c r="AA4482" s="16">
        <v>0.67983879999999997</v>
      </c>
      <c r="AB4482" s="16">
        <v>0</v>
      </c>
      <c r="AC4482" s="16">
        <v>23.11</v>
      </c>
      <c r="AD4482" s="16">
        <v>14.73</v>
      </c>
      <c r="AE4482" s="16">
        <v>0.90349999999999997</v>
      </c>
      <c r="AF4482" s="16">
        <v>0</v>
      </c>
      <c r="AG4482" s="16">
        <v>14032.4</v>
      </c>
      <c r="AH4482" s="16">
        <v>0.13719999999999999</v>
      </c>
      <c r="AI4482" s="16">
        <v>20</v>
      </c>
      <c r="AJ4482" s="16">
        <v>90.1</v>
      </c>
      <c r="AK4482" s="16">
        <v>-0.78139999999999998</v>
      </c>
      <c r="AL4482" s="16">
        <v>-1.2236</v>
      </c>
      <c r="AM4482" s="16">
        <v>-1.3996999999999999</v>
      </c>
      <c r="AN4482" s="16">
        <v>0.29420000000000002</v>
      </c>
      <c r="AO4482" s="16">
        <v>-1.3137000000000001</v>
      </c>
      <c r="AP4482" s="16">
        <v>-1.2592000000000001</v>
      </c>
      <c r="AR4482" s="16">
        <f t="shared" si="169"/>
        <v>1</v>
      </c>
      <c r="AS4482" s="5">
        <f t="shared" si="168"/>
        <v>2.9455999999999927E-2</v>
      </c>
    </row>
    <row r="4483" spans="1:45" x14ac:dyDescent="0.25">
      <c r="A4483" s="16" t="s">
        <v>408</v>
      </c>
      <c r="B4483" s="16" t="s">
        <v>34</v>
      </c>
      <c r="C4483" s="16" t="s">
        <v>242</v>
      </c>
      <c r="D4483" s="16">
        <v>1994</v>
      </c>
      <c r="E4483" s="16" t="s">
        <v>5098</v>
      </c>
      <c r="F4483" s="16" t="s">
        <v>591</v>
      </c>
      <c r="G4483" s="10">
        <v>777.12900000000002</v>
      </c>
      <c r="H4483" s="73">
        <v>6.6556059999999997</v>
      </c>
      <c r="I4483" s="16" t="s">
        <v>6700</v>
      </c>
      <c r="J4483" s="71">
        <v>0</v>
      </c>
      <c r="K4483" s="71">
        <v>1</v>
      </c>
      <c r="L4483" s="16">
        <v>-1.9287589999999999</v>
      </c>
      <c r="M4483" s="16">
        <v>-0.52433039999999997</v>
      </c>
      <c r="N4483" s="16">
        <v>-1.1009770000000001</v>
      </c>
      <c r="O4483" s="16">
        <v>-1.044395</v>
      </c>
      <c r="P4483" s="16">
        <v>-0.74062139999999999</v>
      </c>
      <c r="Q4483" s="16">
        <v>-0.89540140000000001</v>
      </c>
      <c r="R4483" s="16">
        <v>0.29899999999999999</v>
      </c>
      <c r="S4483" s="16">
        <v>2.9999999999999997E-4</v>
      </c>
      <c r="T4483" s="16">
        <v>0</v>
      </c>
      <c r="U4483" s="16">
        <v>3.7307999999999999</v>
      </c>
      <c r="V4483" s="16">
        <v>3.6960000000000002</v>
      </c>
      <c r="W4483" s="16">
        <v>0.96</v>
      </c>
      <c r="X4483" s="16">
        <v>368.99799999999999</v>
      </c>
      <c r="Y4483" s="16">
        <v>27.188700000000001</v>
      </c>
      <c r="Z4483" s="16">
        <v>4.3999999999999997E-2</v>
      </c>
      <c r="AA4483" s="16">
        <v>0.64216629999999997</v>
      </c>
      <c r="AB4483" s="16">
        <v>0</v>
      </c>
      <c r="AC4483" s="16">
        <v>23.11</v>
      </c>
      <c r="AD4483" s="16">
        <v>15.7</v>
      </c>
      <c r="AE4483" s="16">
        <v>0.93959999999999999</v>
      </c>
      <c r="AF4483" s="16">
        <v>0</v>
      </c>
      <c r="AG4483" s="16">
        <v>13388.7</v>
      </c>
      <c r="AH4483" s="16">
        <v>0.13494999999999999</v>
      </c>
      <c r="AI4483" s="16">
        <v>20.5</v>
      </c>
      <c r="AJ4483" s="16">
        <v>90.1</v>
      </c>
      <c r="AK4483" s="16">
        <v>-0.76170000000000004</v>
      </c>
      <c r="AL4483" s="16">
        <v>-1.1934</v>
      </c>
      <c r="AM4483" s="16">
        <v>-1.4125000000000001</v>
      </c>
      <c r="AN4483" s="16">
        <v>0.25219999999999998</v>
      </c>
      <c r="AO4483" s="16">
        <v>-1.3150999999999999</v>
      </c>
      <c r="AP4483" s="16">
        <v>-1.2444999999999999</v>
      </c>
      <c r="AR4483" s="16">
        <f t="shared" si="169"/>
        <v>1</v>
      </c>
      <c r="AS4483" s="5">
        <f t="shared" si="168"/>
        <v>2.2298000000000151E-2</v>
      </c>
    </row>
    <row r="4484" spans="1:45" x14ac:dyDescent="0.25">
      <c r="A4484" s="16" t="s">
        <v>408</v>
      </c>
      <c r="B4484" s="16" t="s">
        <v>34</v>
      </c>
      <c r="C4484" s="16" t="s">
        <v>242</v>
      </c>
      <c r="D4484" s="16">
        <v>1995</v>
      </c>
      <c r="E4484" s="16" t="s">
        <v>5099</v>
      </c>
      <c r="F4484" s="16" t="s">
        <v>591</v>
      </c>
      <c r="G4484" s="10">
        <v>782.96799999999996</v>
      </c>
      <c r="H4484" s="73">
        <v>6.6630919999999998</v>
      </c>
      <c r="I4484" s="16" t="s">
        <v>6700</v>
      </c>
      <c r="J4484" s="71">
        <v>0</v>
      </c>
      <c r="K4484" s="71">
        <v>1</v>
      </c>
      <c r="L4484" s="16">
        <v>-1.9190419999999999</v>
      </c>
      <c r="M4484" s="16">
        <v>-0.52264200000000005</v>
      </c>
      <c r="N4484" s="16">
        <v>-1.1214789999999999</v>
      </c>
      <c r="O4484" s="16">
        <v>-1.01271</v>
      </c>
      <c r="P4484" s="16">
        <v>-0.73532209999999998</v>
      </c>
      <c r="Q4484" s="16">
        <v>-0.89315809999999995</v>
      </c>
      <c r="R4484" s="16">
        <v>0.29899999999999999</v>
      </c>
      <c r="S4484" s="16">
        <v>5.0000000000000001E-4</v>
      </c>
      <c r="T4484" s="16">
        <v>1E-4</v>
      </c>
      <c r="U4484" s="16">
        <v>3.6214</v>
      </c>
      <c r="V4484" s="16">
        <v>3.83</v>
      </c>
      <c r="W4484" s="16">
        <v>0.97499999999999998</v>
      </c>
      <c r="X4484" s="16">
        <v>366.99400000000003</v>
      </c>
      <c r="Y4484" s="16">
        <v>28.0885</v>
      </c>
      <c r="Z4484" s="16">
        <v>4.4400000000000002E-2</v>
      </c>
      <c r="AA4484" s="16">
        <v>0.60818329999999998</v>
      </c>
      <c r="AB4484" s="16">
        <v>0</v>
      </c>
      <c r="AC4484" s="16">
        <v>23.11</v>
      </c>
      <c r="AD4484" s="16">
        <v>16.574999999999999</v>
      </c>
      <c r="AE4484" s="16">
        <v>0.9395</v>
      </c>
      <c r="AF4484" s="16">
        <v>0</v>
      </c>
      <c r="AG4484" s="16">
        <v>14634</v>
      </c>
      <c r="AH4484" s="16">
        <v>0.13289999999999999</v>
      </c>
      <c r="AI4484" s="16">
        <v>21.3</v>
      </c>
      <c r="AJ4484" s="16">
        <v>90.1</v>
      </c>
      <c r="AK4484" s="16">
        <v>-0.74199999999999999</v>
      </c>
      <c r="AL4484" s="16">
        <v>-1.1631</v>
      </c>
      <c r="AM4484" s="16">
        <v>-1.4253</v>
      </c>
      <c r="AN4484" s="16">
        <v>0.21029999999999999</v>
      </c>
      <c r="AO4484" s="16">
        <v>-1.3166</v>
      </c>
      <c r="AP4484" s="16">
        <v>-1.2298</v>
      </c>
      <c r="AR4484" s="16">
        <f t="shared" si="169"/>
        <v>1</v>
      </c>
      <c r="AS4484" s="5">
        <f t="shared" ref="AS4484:AS4547" si="170">IF(D4484=1985, 0, L4484-L4483)</f>
        <v>9.7169999999999757E-3</v>
      </c>
    </row>
    <row r="4485" spans="1:45" x14ac:dyDescent="0.25">
      <c r="A4485" s="16" t="s">
        <v>408</v>
      </c>
      <c r="B4485" s="16" t="s">
        <v>34</v>
      </c>
      <c r="C4485" s="16" t="s">
        <v>242</v>
      </c>
      <c r="D4485" s="16">
        <v>1996</v>
      </c>
      <c r="E4485" s="16" t="s">
        <v>5100</v>
      </c>
      <c r="F4485" s="16" t="s">
        <v>591</v>
      </c>
      <c r="G4485" s="10">
        <v>751.92399999999998</v>
      </c>
      <c r="H4485" s="73">
        <v>6.6226349999999998</v>
      </c>
      <c r="I4485" s="16" t="s">
        <v>6700</v>
      </c>
      <c r="J4485" s="71">
        <v>0</v>
      </c>
      <c r="K4485" s="71">
        <v>1</v>
      </c>
      <c r="L4485" s="16">
        <v>-1.858506</v>
      </c>
      <c r="M4485" s="16">
        <v>-0.52357410000000004</v>
      </c>
      <c r="N4485" s="16">
        <v>-1.1217809999999999</v>
      </c>
      <c r="O4485" s="16">
        <v>-0.97843579999999997</v>
      </c>
      <c r="P4485" s="16">
        <v>-0.72898350000000001</v>
      </c>
      <c r="Q4485" s="16">
        <v>-0.79459150000000001</v>
      </c>
      <c r="R4485" s="16">
        <v>0.29899999999999999</v>
      </c>
      <c r="S4485" s="16">
        <v>5.0000000000000001E-4</v>
      </c>
      <c r="T4485" s="16">
        <v>0</v>
      </c>
      <c r="U4485" s="16">
        <v>3.57965</v>
      </c>
      <c r="V4485" s="16">
        <v>3.9180000000000001</v>
      </c>
      <c r="W4485" s="16">
        <v>0.98399999999999999</v>
      </c>
      <c r="X4485" s="16">
        <v>367.25299999999999</v>
      </c>
      <c r="Y4485" s="16">
        <v>28.988199999999999</v>
      </c>
      <c r="Z4485" s="16">
        <v>4.2299999999999997E-2</v>
      </c>
      <c r="AA4485" s="16">
        <v>0.55283970000000004</v>
      </c>
      <c r="AB4485" s="16">
        <v>0</v>
      </c>
      <c r="AC4485" s="16">
        <v>23.11</v>
      </c>
      <c r="AD4485" s="16">
        <v>18</v>
      </c>
      <c r="AE4485" s="16">
        <v>1.0427999999999999</v>
      </c>
      <c r="AF4485" s="16">
        <v>0</v>
      </c>
      <c r="AG4485" s="16">
        <v>14339.8</v>
      </c>
      <c r="AH4485" s="16">
        <v>0.13200000000000001</v>
      </c>
      <c r="AI4485" s="16">
        <v>22.1</v>
      </c>
      <c r="AJ4485" s="16">
        <v>90.1</v>
      </c>
      <c r="AK4485" s="16">
        <v>-0.58450000000000002</v>
      </c>
      <c r="AL4485" s="16">
        <v>-0.93069999999999997</v>
      </c>
      <c r="AM4485" s="16">
        <v>-1.7269000000000001</v>
      </c>
      <c r="AN4485" s="16">
        <v>0.3735</v>
      </c>
      <c r="AO4485" s="16">
        <v>-1.1633</v>
      </c>
      <c r="AP4485" s="16">
        <v>-1.0521</v>
      </c>
      <c r="AR4485" s="16">
        <f t="shared" ref="AR4485:AR4548" si="171">IF(OR(AND(I4485&lt;&gt;"", I4485&gt;=10000000, AQ4485&lt;=32.5), AND(A4485="Middle East &amp; North Africa", I4485&lt;&gt;"", I4485&gt;=9000000, AQ4485&lt;&gt;"", AQ4485&lt;=32.5)), 0, 1)</f>
        <v>1</v>
      </c>
      <c r="AS4485" s="5">
        <f t="shared" si="170"/>
        <v>6.0535999999999923E-2</v>
      </c>
    </row>
    <row r="4486" spans="1:45" x14ac:dyDescent="0.25">
      <c r="A4486" s="16" t="s">
        <v>408</v>
      </c>
      <c r="B4486" s="16" t="s">
        <v>34</v>
      </c>
      <c r="C4486" s="16" t="s">
        <v>242</v>
      </c>
      <c r="D4486" s="16">
        <v>1997</v>
      </c>
      <c r="E4486" s="16" t="s">
        <v>5101</v>
      </c>
      <c r="F4486" s="16" t="s">
        <v>591</v>
      </c>
      <c r="G4486" s="10">
        <v>761.46199999999999</v>
      </c>
      <c r="H4486" s="73">
        <v>6.6352409999999997</v>
      </c>
      <c r="I4486" s="16" t="s">
        <v>6700</v>
      </c>
      <c r="J4486" s="71">
        <v>0</v>
      </c>
      <c r="K4486" s="71">
        <v>1</v>
      </c>
      <c r="L4486" s="16">
        <v>-1.84744</v>
      </c>
      <c r="M4486" s="16">
        <v>-0.52300679999999999</v>
      </c>
      <c r="N4486" s="16">
        <v>-1.120811</v>
      </c>
      <c r="O4486" s="16">
        <v>-0.92374860000000003</v>
      </c>
      <c r="P4486" s="16">
        <v>-0.7238156</v>
      </c>
      <c r="Q4486" s="16">
        <v>-0.83504529999999999</v>
      </c>
      <c r="R4486" s="16">
        <v>0.29899999999999999</v>
      </c>
      <c r="S4486" s="16">
        <v>6.4999999999999997E-4</v>
      </c>
      <c r="T4486" s="16">
        <v>0</v>
      </c>
      <c r="U4486" s="16">
        <v>3.6471</v>
      </c>
      <c r="V4486" s="16">
        <v>4.0659999999999998</v>
      </c>
      <c r="W4486" s="16">
        <v>0.99299999999999999</v>
      </c>
      <c r="X4486" s="16">
        <v>365.709</v>
      </c>
      <c r="Y4486" s="16">
        <v>29.887899999999998</v>
      </c>
      <c r="Z4486" s="16">
        <v>4.3099999999999999E-2</v>
      </c>
      <c r="AA4486" s="16">
        <v>0.45341520000000002</v>
      </c>
      <c r="AB4486" s="16">
        <v>0</v>
      </c>
      <c r="AC4486" s="16">
        <v>23.11</v>
      </c>
      <c r="AD4486" s="16">
        <v>20.56</v>
      </c>
      <c r="AE4486" s="16">
        <v>1.1247</v>
      </c>
      <c r="AF4486" s="16">
        <v>0</v>
      </c>
      <c r="AG4486" s="16">
        <v>14114.9</v>
      </c>
      <c r="AH4486" s="16">
        <v>0.13055</v>
      </c>
      <c r="AI4486" s="16">
        <v>22.8</v>
      </c>
      <c r="AJ4486" s="16">
        <v>90.1</v>
      </c>
      <c r="AK4486" s="16">
        <v>-0.55410000000000004</v>
      </c>
      <c r="AL4486" s="16">
        <v>-1.1211</v>
      </c>
      <c r="AM4486" s="16">
        <v>-1.6913</v>
      </c>
      <c r="AN4486" s="16">
        <v>0.40939999999999999</v>
      </c>
      <c r="AO4486" s="16">
        <v>-1.2134</v>
      </c>
      <c r="AP4486" s="16">
        <v>-1.1420999999999999</v>
      </c>
      <c r="AR4486" s="16">
        <f t="shared" si="171"/>
        <v>1</v>
      </c>
      <c r="AS4486" s="5">
        <f t="shared" si="170"/>
        <v>1.106600000000002E-2</v>
      </c>
    </row>
    <row r="4487" spans="1:45" x14ac:dyDescent="0.25">
      <c r="A4487" s="16" t="s">
        <v>408</v>
      </c>
      <c r="B4487" s="16" t="s">
        <v>34</v>
      </c>
      <c r="C4487" s="16" t="s">
        <v>242</v>
      </c>
      <c r="D4487" s="16">
        <v>1998</v>
      </c>
      <c r="E4487" s="16" t="s">
        <v>5102</v>
      </c>
      <c r="F4487" s="16" t="s">
        <v>591</v>
      </c>
      <c r="G4487" s="10">
        <v>751.12900000000002</v>
      </c>
      <c r="H4487" s="73">
        <v>6.6215780000000004</v>
      </c>
      <c r="I4487" s="16" t="s">
        <v>6700</v>
      </c>
      <c r="J4487" s="71">
        <v>0</v>
      </c>
      <c r="K4487" s="71">
        <v>1</v>
      </c>
      <c r="L4487" s="16">
        <v>-1.870673</v>
      </c>
      <c r="M4487" s="16">
        <v>-0.52264200000000005</v>
      </c>
      <c r="N4487" s="16">
        <v>-1.1161970000000001</v>
      </c>
      <c r="O4487" s="16">
        <v>-0.94830099999999995</v>
      </c>
      <c r="P4487" s="16">
        <v>-0.71681890000000004</v>
      </c>
      <c r="Q4487" s="16">
        <v>-0.87548340000000002</v>
      </c>
      <c r="R4487" s="16">
        <v>0.29899999999999999</v>
      </c>
      <c r="S4487" s="16">
        <v>5.0000000000000001E-4</v>
      </c>
      <c r="T4487" s="16">
        <v>1E-4</v>
      </c>
      <c r="U4487" s="16">
        <v>3.7825000000000002</v>
      </c>
      <c r="V4487" s="16">
        <v>4.3490000000000002</v>
      </c>
      <c r="W4487" s="16">
        <v>1.002</v>
      </c>
      <c r="X4487" s="16">
        <v>363.16199999999998</v>
      </c>
      <c r="Y4487" s="16">
        <v>30.787600000000001</v>
      </c>
      <c r="Z4487" s="16">
        <v>4.2000000000000003E-2</v>
      </c>
      <c r="AA4487" s="16">
        <v>0.5765306</v>
      </c>
      <c r="AB4487" s="16">
        <v>0</v>
      </c>
      <c r="AC4487" s="16">
        <v>23.11</v>
      </c>
      <c r="AD4487" s="16">
        <v>17.39</v>
      </c>
      <c r="AE4487" s="16">
        <v>1.2399</v>
      </c>
      <c r="AF4487" s="16">
        <v>0</v>
      </c>
      <c r="AG4487" s="16">
        <v>15022.2</v>
      </c>
      <c r="AH4487" s="16">
        <v>0.12939999999999999</v>
      </c>
      <c r="AI4487" s="16">
        <v>23.6</v>
      </c>
      <c r="AJ4487" s="16">
        <v>90.1</v>
      </c>
      <c r="AK4487" s="16">
        <v>-0.52380000000000004</v>
      </c>
      <c r="AL4487" s="16">
        <v>-1.3115000000000001</v>
      </c>
      <c r="AM4487" s="16">
        <v>-1.6556</v>
      </c>
      <c r="AN4487" s="16">
        <v>0.44540000000000002</v>
      </c>
      <c r="AO4487" s="16">
        <v>-1.2635000000000001</v>
      </c>
      <c r="AP4487" s="16">
        <v>-1.2321</v>
      </c>
      <c r="AR4487" s="16">
        <f t="shared" si="171"/>
        <v>1</v>
      </c>
      <c r="AS4487" s="5">
        <f t="shared" si="170"/>
        <v>-2.3233000000000059E-2</v>
      </c>
    </row>
    <row r="4488" spans="1:45" x14ac:dyDescent="0.25">
      <c r="A4488" s="16" t="s">
        <v>408</v>
      </c>
      <c r="B4488" s="16" t="s">
        <v>34</v>
      </c>
      <c r="C4488" s="16" t="s">
        <v>242</v>
      </c>
      <c r="D4488" s="16">
        <v>1999</v>
      </c>
      <c r="E4488" s="16" t="s">
        <v>5103</v>
      </c>
      <c r="F4488" s="16" t="s">
        <v>591</v>
      </c>
      <c r="G4488" s="10">
        <v>746.09199999999998</v>
      </c>
      <c r="H4488" s="73">
        <v>6.6148499999999997</v>
      </c>
      <c r="I4488" s="16" t="s">
        <v>6700</v>
      </c>
      <c r="J4488" s="71">
        <v>0</v>
      </c>
      <c r="K4488" s="71">
        <v>1</v>
      </c>
      <c r="L4488" s="16">
        <v>-1.8483769999999999</v>
      </c>
      <c r="M4488" s="16">
        <v>-0.52322270000000004</v>
      </c>
      <c r="N4488" s="16">
        <v>-1.0915319999999999</v>
      </c>
      <c r="O4488" s="16">
        <v>-0.86895849999999997</v>
      </c>
      <c r="P4488" s="16">
        <v>-0.71327750000000001</v>
      </c>
      <c r="Q4488" s="16">
        <v>-0.93801880000000004</v>
      </c>
      <c r="R4488" s="16">
        <v>0.29899999999999999</v>
      </c>
      <c r="S4488" s="16">
        <v>1E-4</v>
      </c>
      <c r="T4488" s="16">
        <v>2.0000000000000001E-4</v>
      </c>
      <c r="U4488" s="16">
        <v>3.8210999999999999</v>
      </c>
      <c r="V4488" s="16">
        <v>4.6319999999999997</v>
      </c>
      <c r="W4488" s="16">
        <v>1.0109999999999999</v>
      </c>
      <c r="X4488" s="16">
        <v>365.35300000000001</v>
      </c>
      <c r="Y4488" s="16">
        <v>31.6873</v>
      </c>
      <c r="Z4488" s="16">
        <v>4.8500000000000001E-2</v>
      </c>
      <c r="AA4488" s="16">
        <v>0.4359382</v>
      </c>
      <c r="AB4488" s="16">
        <v>0</v>
      </c>
      <c r="AC4488" s="16">
        <v>23.11</v>
      </c>
      <c r="AD4488" s="16">
        <v>21.01</v>
      </c>
      <c r="AE4488" s="16">
        <v>1.2661</v>
      </c>
      <c r="AF4488" s="16">
        <v>0</v>
      </c>
      <c r="AG4488" s="16">
        <v>14576.2</v>
      </c>
      <c r="AH4488" s="16">
        <v>0.12609999999999999</v>
      </c>
      <c r="AI4488" s="16">
        <v>24.3</v>
      </c>
      <c r="AJ4488" s="16">
        <v>90.1</v>
      </c>
      <c r="AK4488" s="16">
        <v>-0.84030000000000005</v>
      </c>
      <c r="AL4488" s="16">
        <v>-1.2176</v>
      </c>
      <c r="AM4488" s="16">
        <v>-1.452</v>
      </c>
      <c r="AN4488" s="16">
        <v>0.16889999999999999</v>
      </c>
      <c r="AO4488" s="16">
        <v>-1.2770999999999999</v>
      </c>
      <c r="AP4488" s="16">
        <v>-1.3069999999999999</v>
      </c>
      <c r="AR4488" s="16">
        <f t="shared" si="171"/>
        <v>1</v>
      </c>
      <c r="AS4488" s="5">
        <f t="shared" si="170"/>
        <v>2.2296000000000094E-2</v>
      </c>
    </row>
    <row r="4489" spans="1:45" x14ac:dyDescent="0.25">
      <c r="A4489" s="16" t="s">
        <v>408</v>
      </c>
      <c r="B4489" s="16" t="s">
        <v>34</v>
      </c>
      <c r="C4489" s="16" t="s">
        <v>242</v>
      </c>
      <c r="D4489" s="16">
        <v>2000</v>
      </c>
      <c r="E4489" s="16" t="s">
        <v>5104</v>
      </c>
      <c r="F4489" s="16" t="s">
        <v>591</v>
      </c>
      <c r="G4489" s="10">
        <v>806.43</v>
      </c>
      <c r="H4489" s="73">
        <v>6.6926160000000001</v>
      </c>
      <c r="I4489" s="16">
        <v>542357</v>
      </c>
      <c r="J4489" s="71">
        <v>0</v>
      </c>
      <c r="K4489" s="71">
        <v>1</v>
      </c>
      <c r="L4489" s="16">
        <v>-1.8713850000000001</v>
      </c>
      <c r="M4489" s="16">
        <v>-0.52227730000000006</v>
      </c>
      <c r="N4489" s="16">
        <v>-1.0953090000000001</v>
      </c>
      <c r="O4489" s="16">
        <v>-0.86274830000000002</v>
      </c>
      <c r="P4489" s="16">
        <v>-0.70855650000000003</v>
      </c>
      <c r="Q4489" s="16">
        <v>-1.0005710000000001</v>
      </c>
      <c r="R4489" s="16">
        <v>0.29899999999999999</v>
      </c>
      <c r="S4489" s="16">
        <v>3.5E-4</v>
      </c>
      <c r="T4489" s="16">
        <v>2.0000000000000001E-4</v>
      </c>
      <c r="U4489" s="16">
        <v>3.7717000000000001</v>
      </c>
      <c r="V4489" s="16">
        <v>4.99</v>
      </c>
      <c r="W4489" s="16">
        <v>0.96499999999999997</v>
      </c>
      <c r="X4489" s="16">
        <v>364.80399999999997</v>
      </c>
      <c r="Y4489" s="16">
        <v>32.587000000000003</v>
      </c>
      <c r="Z4489" s="16">
        <v>3.9300000000000002E-2</v>
      </c>
      <c r="AA4489" s="16">
        <v>0.42409269999999999</v>
      </c>
      <c r="AB4489" s="16">
        <v>0</v>
      </c>
      <c r="AC4489" s="16">
        <v>23.11</v>
      </c>
      <c r="AD4489" s="16">
        <v>21.315000000000001</v>
      </c>
      <c r="AE4489" s="16">
        <v>1.282</v>
      </c>
      <c r="AF4489" s="16">
        <v>0</v>
      </c>
      <c r="AG4489" s="16">
        <v>14581</v>
      </c>
      <c r="AH4489" s="16">
        <v>0.1237</v>
      </c>
      <c r="AI4489" s="16">
        <v>25.1</v>
      </c>
      <c r="AJ4489" s="16">
        <v>90.1</v>
      </c>
      <c r="AK4489" s="16">
        <v>-1.1568000000000001</v>
      </c>
      <c r="AL4489" s="16">
        <v>-1.1237999999999999</v>
      </c>
      <c r="AM4489" s="16">
        <v>-1.2483</v>
      </c>
      <c r="AN4489" s="16">
        <v>-0.1076</v>
      </c>
      <c r="AO4489" s="16">
        <v>-1.2907</v>
      </c>
      <c r="AP4489" s="16">
        <v>-1.3819999999999999</v>
      </c>
      <c r="AR4489" s="16">
        <f t="shared" si="171"/>
        <v>1</v>
      </c>
      <c r="AS4489" s="5">
        <f t="shared" si="170"/>
        <v>-2.3008000000000139E-2</v>
      </c>
    </row>
    <row r="4490" spans="1:45" x14ac:dyDescent="0.25">
      <c r="A4490" s="16" t="s">
        <v>408</v>
      </c>
      <c r="B4490" s="16" t="s">
        <v>34</v>
      </c>
      <c r="C4490" s="16" t="s">
        <v>242</v>
      </c>
      <c r="D4490" s="16">
        <v>2001</v>
      </c>
      <c r="E4490" s="16" t="s">
        <v>5105</v>
      </c>
      <c r="F4490" s="16" t="s">
        <v>591</v>
      </c>
      <c r="G4490" s="10">
        <v>805.15599999999995</v>
      </c>
      <c r="H4490" s="73">
        <v>6.6910350000000003</v>
      </c>
      <c r="I4490" s="16">
        <v>555888</v>
      </c>
      <c r="J4490" s="71">
        <v>0</v>
      </c>
      <c r="K4490" s="71">
        <v>1</v>
      </c>
      <c r="L4490" s="16">
        <v>-1.796481</v>
      </c>
      <c r="M4490" s="16">
        <v>-0.52357410000000004</v>
      </c>
      <c r="N4490" s="16">
        <v>-1.0675859999999999</v>
      </c>
      <c r="O4490" s="16">
        <v>-0.91499649999999999</v>
      </c>
      <c r="P4490" s="16">
        <v>-0.69702050000000004</v>
      </c>
      <c r="Q4490" s="16">
        <v>-0.80937340000000002</v>
      </c>
      <c r="R4490" s="16">
        <v>0.29899999999999999</v>
      </c>
      <c r="S4490" s="16">
        <v>5.0000000000000001E-4</v>
      </c>
      <c r="T4490" s="16">
        <v>0</v>
      </c>
      <c r="U4490" s="16">
        <v>3.8769</v>
      </c>
      <c r="V4490" s="16">
        <v>5.399</v>
      </c>
      <c r="W4490" s="16">
        <v>0.96899999999999997</v>
      </c>
      <c r="X4490" s="16">
        <v>365.99900000000002</v>
      </c>
      <c r="Y4490" s="16">
        <v>33.486699999999999</v>
      </c>
      <c r="Z4490" s="16">
        <v>3.8399999999999997E-2</v>
      </c>
      <c r="AA4490" s="16">
        <v>0.62973829999999997</v>
      </c>
      <c r="AB4490" s="16">
        <v>0</v>
      </c>
      <c r="AC4490" s="16">
        <v>23.11</v>
      </c>
      <c r="AD4490" s="16">
        <v>16.02</v>
      </c>
      <c r="AE4490" s="16">
        <v>1.6376999999999999</v>
      </c>
      <c r="AF4490" s="16">
        <v>0</v>
      </c>
      <c r="AG4490" s="16">
        <v>16433</v>
      </c>
      <c r="AH4490" s="16">
        <v>0.12640000000000001</v>
      </c>
      <c r="AI4490" s="16">
        <v>25.8</v>
      </c>
      <c r="AJ4490" s="16">
        <v>90.1</v>
      </c>
      <c r="AK4490" s="16">
        <v>-0.79239999999999999</v>
      </c>
      <c r="AL4490" s="16">
        <v>-0.99719999999999998</v>
      </c>
      <c r="AM4490" s="16">
        <v>-1.0589999999999999</v>
      </c>
      <c r="AN4490" s="16">
        <v>7.2800000000000004E-2</v>
      </c>
      <c r="AO4490" s="16">
        <v>-1.2236</v>
      </c>
      <c r="AP4490" s="16">
        <v>-1.2130000000000001</v>
      </c>
      <c r="AR4490" s="16">
        <f t="shared" si="171"/>
        <v>1</v>
      </c>
      <c r="AS4490" s="5">
        <f t="shared" si="170"/>
        <v>7.4904000000000082E-2</v>
      </c>
    </row>
    <row r="4491" spans="1:45" x14ac:dyDescent="0.25">
      <c r="A4491" s="16" t="s">
        <v>408</v>
      </c>
      <c r="B4491" s="16" t="s">
        <v>34</v>
      </c>
      <c r="C4491" s="16" t="s">
        <v>242</v>
      </c>
      <c r="D4491" s="16">
        <v>2002</v>
      </c>
      <c r="E4491" s="16" t="s">
        <v>5106</v>
      </c>
      <c r="F4491" s="16" t="s">
        <v>591</v>
      </c>
      <c r="G4491" s="10">
        <v>804.21100000000001</v>
      </c>
      <c r="H4491" s="73">
        <v>6.6898619999999998</v>
      </c>
      <c r="I4491" s="16">
        <v>569479</v>
      </c>
      <c r="J4491" s="71">
        <v>0</v>
      </c>
      <c r="K4491" s="71">
        <v>1</v>
      </c>
      <c r="L4491" s="16">
        <v>-1.6922079999999999</v>
      </c>
      <c r="M4491" s="16">
        <v>-0.52154730000000005</v>
      </c>
      <c r="N4491" s="16">
        <v>-1.0514939999999999</v>
      </c>
      <c r="O4491" s="16">
        <v>-0.89327509999999999</v>
      </c>
      <c r="P4491" s="16">
        <v>-0.68800939999999999</v>
      </c>
      <c r="Q4491" s="16">
        <v>-0.61810600000000004</v>
      </c>
      <c r="R4491" s="16">
        <v>0.30409999999999998</v>
      </c>
      <c r="S4491" s="16">
        <v>2.9999999999999997E-4</v>
      </c>
      <c r="T4491" s="16">
        <v>0</v>
      </c>
      <c r="U4491" s="16">
        <v>3.8805999999999998</v>
      </c>
      <c r="V4491" s="16">
        <v>5.8079999999999998</v>
      </c>
      <c r="W4491" s="16">
        <v>0.99399999999999999</v>
      </c>
      <c r="X4491" s="16">
        <v>366.84699999999998</v>
      </c>
      <c r="Y4491" s="16">
        <v>34.386499999999998</v>
      </c>
      <c r="Z4491" s="16">
        <v>3.9300000000000002E-2</v>
      </c>
      <c r="AA4491" s="16">
        <v>0.62779640000000003</v>
      </c>
      <c r="AB4491" s="16">
        <v>0</v>
      </c>
      <c r="AC4491" s="16">
        <v>23.11</v>
      </c>
      <c r="AD4491" s="16">
        <v>16.07</v>
      </c>
      <c r="AE4491" s="16">
        <v>1.8449</v>
      </c>
      <c r="AF4491" s="16">
        <v>0</v>
      </c>
      <c r="AG4491" s="16">
        <v>18168.3</v>
      </c>
      <c r="AH4491" s="16">
        <v>0.12620000000000001</v>
      </c>
      <c r="AI4491" s="16">
        <v>26.6</v>
      </c>
      <c r="AJ4491" s="16">
        <v>90.1</v>
      </c>
      <c r="AK4491" s="16">
        <v>-0.4279</v>
      </c>
      <c r="AL4491" s="16">
        <v>-0.87060000000000004</v>
      </c>
      <c r="AM4491" s="16">
        <v>-0.86960000000000004</v>
      </c>
      <c r="AN4491" s="16">
        <v>0.25330000000000003</v>
      </c>
      <c r="AO4491" s="16">
        <v>-1.1564000000000001</v>
      </c>
      <c r="AP4491" s="16">
        <v>-1.044</v>
      </c>
      <c r="AR4491" s="16">
        <f t="shared" si="171"/>
        <v>1</v>
      </c>
      <c r="AS4491" s="5">
        <f t="shared" si="170"/>
        <v>0.10427300000000006</v>
      </c>
    </row>
    <row r="4492" spans="1:45" x14ac:dyDescent="0.25">
      <c r="A4492" s="16" t="s">
        <v>408</v>
      </c>
      <c r="B4492" s="16" t="s">
        <v>34</v>
      </c>
      <c r="C4492" s="16" t="s">
        <v>242</v>
      </c>
      <c r="D4492" s="16">
        <v>2003</v>
      </c>
      <c r="E4492" s="16" t="s">
        <v>5107</v>
      </c>
      <c r="F4492" s="16" t="s">
        <v>591</v>
      </c>
      <c r="G4492" s="10">
        <v>801.79899999999998</v>
      </c>
      <c r="H4492" s="73">
        <v>6.686858</v>
      </c>
      <c r="I4492" s="16">
        <v>583211</v>
      </c>
      <c r="J4492" s="71">
        <v>0</v>
      </c>
      <c r="K4492" s="71">
        <v>1</v>
      </c>
      <c r="L4492" s="16">
        <v>-1.752575</v>
      </c>
      <c r="M4492" s="16">
        <v>-0.52358749999999998</v>
      </c>
      <c r="N4492" s="16">
        <v>-1.017234</v>
      </c>
      <c r="O4492" s="16">
        <v>-0.79136930000000005</v>
      </c>
      <c r="P4492" s="16">
        <v>-0.67444789999999999</v>
      </c>
      <c r="Q4492" s="16">
        <v>-0.91723310000000002</v>
      </c>
      <c r="R4492" s="16">
        <v>0.29899999999999999</v>
      </c>
      <c r="S4492" s="16">
        <v>2.5000000000000001E-4</v>
      </c>
      <c r="T4492" s="16">
        <v>1E-4</v>
      </c>
      <c r="U4492" s="16">
        <v>3.9864000000000002</v>
      </c>
      <c r="V4492" s="16">
        <v>6.2169999999999996</v>
      </c>
      <c r="W4492" s="16">
        <v>1.0509999999999999</v>
      </c>
      <c r="X4492" s="16">
        <v>368.55599999999998</v>
      </c>
      <c r="Y4492" s="16">
        <v>35.286200000000001</v>
      </c>
      <c r="Z4492" s="16">
        <v>4.19E-2</v>
      </c>
      <c r="AA4492" s="16">
        <v>0.39943079999999997</v>
      </c>
      <c r="AB4492" s="16">
        <v>0</v>
      </c>
      <c r="AC4492" s="16">
        <v>23.11</v>
      </c>
      <c r="AD4492" s="16">
        <v>21.95</v>
      </c>
      <c r="AE4492" s="16">
        <v>2.3216999999999999</v>
      </c>
      <c r="AF4492" s="16">
        <v>0.35060000000000002</v>
      </c>
      <c r="AG4492" s="16">
        <v>17674.400000000001</v>
      </c>
      <c r="AH4492" s="16">
        <v>0.12870000000000001</v>
      </c>
      <c r="AI4492" s="16">
        <v>27.4</v>
      </c>
      <c r="AJ4492" s="16">
        <v>90.1</v>
      </c>
      <c r="AK4492" s="16">
        <v>-0.57030000000000003</v>
      </c>
      <c r="AL4492" s="16">
        <v>-0.83940000000000003</v>
      </c>
      <c r="AM4492" s="16">
        <v>-1.3697999999999999</v>
      </c>
      <c r="AN4492" s="16">
        <v>-0.71440000000000003</v>
      </c>
      <c r="AO4492" s="16">
        <v>-1.4417</v>
      </c>
      <c r="AP4492" s="16">
        <v>-0.97299999999999998</v>
      </c>
      <c r="AR4492" s="16">
        <f t="shared" si="171"/>
        <v>1</v>
      </c>
      <c r="AS4492" s="5">
        <f t="shared" si="170"/>
        <v>-6.036700000000006E-2</v>
      </c>
    </row>
    <row r="4493" spans="1:45" x14ac:dyDescent="0.25">
      <c r="A4493" s="16" t="s">
        <v>408</v>
      </c>
      <c r="B4493" s="16" t="s">
        <v>34</v>
      </c>
      <c r="C4493" s="16" t="s">
        <v>242</v>
      </c>
      <c r="D4493" s="16">
        <v>2004</v>
      </c>
      <c r="E4493" s="16" t="s">
        <v>5108</v>
      </c>
      <c r="F4493" s="16" t="s">
        <v>591</v>
      </c>
      <c r="G4493" s="10">
        <v>798.01099999999997</v>
      </c>
      <c r="H4493" s="73">
        <v>6.6821219999999997</v>
      </c>
      <c r="I4493" s="16">
        <v>597228</v>
      </c>
      <c r="J4493" s="71">
        <v>0</v>
      </c>
      <c r="K4493" s="71">
        <v>1</v>
      </c>
      <c r="L4493" s="16">
        <v>-1.7173050000000001</v>
      </c>
      <c r="M4493" s="16">
        <v>-0.53949290000000005</v>
      </c>
      <c r="N4493" s="16">
        <v>-0.99858570000000002</v>
      </c>
      <c r="O4493" s="16">
        <v>-0.75862459999999998</v>
      </c>
      <c r="P4493" s="16">
        <v>-0.66302879999999997</v>
      </c>
      <c r="Q4493" s="16">
        <v>-0.88602400000000003</v>
      </c>
      <c r="R4493" s="16">
        <v>0.26779999999999998</v>
      </c>
      <c r="S4493" s="16">
        <v>2.9999999999999997E-4</v>
      </c>
      <c r="T4493" s="16">
        <v>2.0000000000000001E-4</v>
      </c>
      <c r="U4493" s="16">
        <v>4.1453499999999996</v>
      </c>
      <c r="V4493" s="16">
        <v>6.5220000000000002</v>
      </c>
      <c r="W4493" s="16">
        <v>1.115</v>
      </c>
      <c r="X4493" s="16">
        <v>367.22699999999998</v>
      </c>
      <c r="Y4493" s="16">
        <v>36.185899999999997</v>
      </c>
      <c r="Z4493" s="16">
        <v>4.4600000000000001E-2</v>
      </c>
      <c r="AA4493" s="16">
        <v>0.37496309999999999</v>
      </c>
      <c r="AB4493" s="16">
        <v>0</v>
      </c>
      <c r="AC4493" s="16">
        <v>23.11</v>
      </c>
      <c r="AD4493" s="16">
        <v>22.58</v>
      </c>
      <c r="AE4493" s="16">
        <v>2.5766</v>
      </c>
      <c r="AF4493" s="16">
        <v>1.4312</v>
      </c>
      <c r="AG4493" s="16">
        <v>19244.3</v>
      </c>
      <c r="AH4493" s="16">
        <v>0.12690000000000001</v>
      </c>
      <c r="AI4493" s="16">
        <v>28.1</v>
      </c>
      <c r="AJ4493" s="16">
        <v>90.1</v>
      </c>
      <c r="AK4493" s="16">
        <v>-0.55010000000000003</v>
      </c>
      <c r="AL4493" s="16">
        <v>-0.84009999999999996</v>
      </c>
      <c r="AM4493" s="16">
        <v>-1.5824</v>
      </c>
      <c r="AN4493" s="16">
        <v>-0.1298</v>
      </c>
      <c r="AO4493" s="16">
        <v>-1.4924999999999999</v>
      </c>
      <c r="AP4493" s="16">
        <v>-1.0595000000000001</v>
      </c>
      <c r="AR4493" s="16">
        <f t="shared" si="171"/>
        <v>1</v>
      </c>
      <c r="AS4493" s="5">
        <f t="shared" si="170"/>
        <v>3.5269999999999913E-2</v>
      </c>
    </row>
    <row r="4494" spans="1:45" x14ac:dyDescent="0.25">
      <c r="A4494" s="16" t="s">
        <v>408</v>
      </c>
      <c r="B4494" s="16" t="s">
        <v>34</v>
      </c>
      <c r="C4494" s="16" t="s">
        <v>242</v>
      </c>
      <c r="D4494" s="16">
        <v>2005</v>
      </c>
      <c r="E4494" s="16" t="s">
        <v>5109</v>
      </c>
      <c r="F4494" s="16" t="s">
        <v>591</v>
      </c>
      <c r="G4494" s="10">
        <v>801.33299999999997</v>
      </c>
      <c r="H4494" s="73">
        <v>6.6862769999999996</v>
      </c>
      <c r="I4494" s="16">
        <v>611627</v>
      </c>
      <c r="J4494" s="71">
        <v>0</v>
      </c>
      <c r="K4494" s="71">
        <v>1</v>
      </c>
      <c r="L4494" s="16">
        <v>-1.7324349999999999</v>
      </c>
      <c r="M4494" s="16">
        <v>-0.56686709999999996</v>
      </c>
      <c r="N4494" s="16">
        <v>-0.97739399999999999</v>
      </c>
      <c r="O4494" s="16">
        <v>-0.7380776</v>
      </c>
      <c r="P4494" s="16">
        <v>-0.65069200000000005</v>
      </c>
      <c r="Q4494" s="16">
        <v>-0.95127980000000001</v>
      </c>
      <c r="R4494" s="16">
        <v>0.219</v>
      </c>
      <c r="S4494" s="16">
        <v>3.5E-4</v>
      </c>
      <c r="T4494" s="16">
        <v>1E-4</v>
      </c>
      <c r="U4494" s="16">
        <v>4.2709000000000001</v>
      </c>
      <c r="V4494" s="16">
        <v>6.7750000000000004</v>
      </c>
      <c r="W4494" s="16">
        <v>1.1850000000000001</v>
      </c>
      <c r="X4494" s="16">
        <v>366.96499999999997</v>
      </c>
      <c r="Y4494" s="16">
        <v>37.085599999999999</v>
      </c>
      <c r="Z4494" s="16">
        <v>4.2999999999999997E-2</v>
      </c>
      <c r="AA4494" s="16">
        <v>0.36272929999999998</v>
      </c>
      <c r="AB4494" s="16">
        <v>0</v>
      </c>
      <c r="AC4494" s="16">
        <v>23.11</v>
      </c>
      <c r="AD4494" s="16">
        <v>22.895</v>
      </c>
      <c r="AE4494" s="16">
        <v>2.8197000000000001</v>
      </c>
      <c r="AF4494" s="16">
        <v>2.5840000000000001</v>
      </c>
      <c r="AG4494" s="16">
        <v>19474.5</v>
      </c>
      <c r="AH4494" s="16">
        <v>0.12705</v>
      </c>
      <c r="AI4494" s="16">
        <v>28.9</v>
      </c>
      <c r="AJ4494" s="16">
        <v>90.1</v>
      </c>
      <c r="AK4494" s="16">
        <v>-0.62760000000000005</v>
      </c>
      <c r="AL4494" s="16">
        <v>-0.82110000000000005</v>
      </c>
      <c r="AM4494" s="16">
        <v>-1.6337999999999999</v>
      </c>
      <c r="AN4494" s="16">
        <v>-0.38800000000000001</v>
      </c>
      <c r="AO4494" s="16">
        <v>-1.5570999999999999</v>
      </c>
      <c r="AP4494" s="16">
        <v>-1.0246</v>
      </c>
      <c r="AR4494" s="16">
        <f t="shared" si="171"/>
        <v>1</v>
      </c>
      <c r="AS4494" s="5">
        <f t="shared" si="170"/>
        <v>-1.5129999999999866E-2</v>
      </c>
    </row>
    <row r="4495" spans="1:45" x14ac:dyDescent="0.25">
      <c r="A4495" s="16" t="s">
        <v>408</v>
      </c>
      <c r="B4495" s="16" t="s">
        <v>34</v>
      </c>
      <c r="C4495" s="16" t="s">
        <v>242</v>
      </c>
      <c r="D4495" s="16">
        <v>2006</v>
      </c>
      <c r="E4495" s="16" t="s">
        <v>5110</v>
      </c>
      <c r="F4495" s="16" t="s">
        <v>591</v>
      </c>
      <c r="G4495" s="10">
        <v>803.11300000000006</v>
      </c>
      <c r="H4495" s="73">
        <v>6.6884949999999996</v>
      </c>
      <c r="I4495" s="16">
        <v>626425</v>
      </c>
      <c r="J4495" s="71">
        <v>0</v>
      </c>
      <c r="K4495" s="71">
        <v>1</v>
      </c>
      <c r="L4495" s="16">
        <v>-1.65873</v>
      </c>
      <c r="M4495" s="16">
        <v>-0.52470859999999997</v>
      </c>
      <c r="N4495" s="16">
        <v>-1.0124169999999999</v>
      </c>
      <c r="O4495" s="16">
        <v>-0.70225939999999998</v>
      </c>
      <c r="P4495" s="16">
        <v>-0.63229440000000003</v>
      </c>
      <c r="Q4495" s="16">
        <v>-0.84424189999999999</v>
      </c>
      <c r="R4495" s="16">
        <v>0.29899999999999999</v>
      </c>
      <c r="S4495" s="16">
        <v>2.0000000000000001E-4</v>
      </c>
      <c r="T4495" s="16">
        <v>0</v>
      </c>
      <c r="U4495" s="16">
        <v>4.0864000000000003</v>
      </c>
      <c r="V4495" s="16">
        <v>6.9219999999999997</v>
      </c>
      <c r="W4495" s="16">
        <v>1.2170000000000001</v>
      </c>
      <c r="X4495" s="16">
        <v>363.71800000000002</v>
      </c>
      <c r="Y4495" s="16">
        <v>39.342100000000002</v>
      </c>
      <c r="Z4495" s="16">
        <v>4.2700000000000002E-2</v>
      </c>
      <c r="AA4495" s="16">
        <v>0.39865410000000001</v>
      </c>
      <c r="AB4495" s="16">
        <v>0</v>
      </c>
      <c r="AC4495" s="16">
        <v>23.11</v>
      </c>
      <c r="AD4495" s="16">
        <v>21.97</v>
      </c>
      <c r="AE4495" s="16">
        <v>3.0916999999999999</v>
      </c>
      <c r="AF4495" s="16">
        <v>5.9813999999999998</v>
      </c>
      <c r="AG4495" s="16">
        <v>19183.2</v>
      </c>
      <c r="AH4495" s="16">
        <v>0.12690000000000001</v>
      </c>
      <c r="AI4495" s="16">
        <v>29.6</v>
      </c>
      <c r="AJ4495" s="16">
        <v>90.1</v>
      </c>
      <c r="AK4495" s="16">
        <v>-0.28599999999999998</v>
      </c>
      <c r="AL4495" s="16">
        <v>-0.63629999999999998</v>
      </c>
      <c r="AM4495" s="16">
        <v>-1.7057</v>
      </c>
      <c r="AN4495" s="16">
        <v>-0.31509999999999999</v>
      </c>
      <c r="AO4495" s="16">
        <v>-1.5026999999999999</v>
      </c>
      <c r="AP4495" s="16">
        <v>-0.98799999999999999</v>
      </c>
      <c r="AR4495" s="16">
        <f t="shared" si="171"/>
        <v>1</v>
      </c>
      <c r="AS4495" s="5">
        <f t="shared" si="170"/>
        <v>7.3704999999999909E-2</v>
      </c>
    </row>
    <row r="4496" spans="1:45" x14ac:dyDescent="0.25">
      <c r="A4496" s="16" t="s">
        <v>408</v>
      </c>
      <c r="B4496" s="16" t="s">
        <v>34</v>
      </c>
      <c r="C4496" s="16" t="s">
        <v>242</v>
      </c>
      <c r="D4496" s="16">
        <v>2007</v>
      </c>
      <c r="E4496" s="16" t="s">
        <v>5111</v>
      </c>
      <c r="F4496" s="16" t="s">
        <v>591</v>
      </c>
      <c r="G4496" s="10">
        <v>790.36699999999996</v>
      </c>
      <c r="H4496" s="73">
        <v>6.672498</v>
      </c>
      <c r="I4496" s="16">
        <v>641620</v>
      </c>
      <c r="J4496" s="71">
        <v>0</v>
      </c>
      <c r="K4496" s="71">
        <v>1</v>
      </c>
      <c r="L4496" s="16">
        <v>-1.698294</v>
      </c>
      <c r="M4496" s="16">
        <v>-0.5568033</v>
      </c>
      <c r="N4496" s="16">
        <v>-0.94846770000000002</v>
      </c>
      <c r="O4496" s="16">
        <v>-0.69447769999999998</v>
      </c>
      <c r="P4496" s="16">
        <v>-0.60197800000000001</v>
      </c>
      <c r="Q4496" s="16">
        <v>-1.011838</v>
      </c>
      <c r="R4496" s="16">
        <v>0.2316</v>
      </c>
      <c r="S4496" s="16">
        <v>6.9999999999999999E-4</v>
      </c>
      <c r="T4496" s="16">
        <v>2.9999999999999997E-4</v>
      </c>
      <c r="U4496" s="16">
        <v>4.4436999999999998</v>
      </c>
      <c r="V4496" s="16">
        <v>7.0590000000000002</v>
      </c>
      <c r="W4496" s="16">
        <v>1.238</v>
      </c>
      <c r="X4496" s="16">
        <v>367.19299999999998</v>
      </c>
      <c r="Y4496" s="16">
        <v>39.147500000000001</v>
      </c>
      <c r="Z4496" s="16">
        <v>4.4299999999999999E-2</v>
      </c>
      <c r="AA4496" s="16">
        <v>0.37224439999999998</v>
      </c>
      <c r="AB4496" s="16">
        <v>0</v>
      </c>
      <c r="AC4496" s="16">
        <v>23.11</v>
      </c>
      <c r="AD4496" s="16">
        <v>22.65</v>
      </c>
      <c r="AE4496" s="16">
        <v>4.1131000000000002</v>
      </c>
      <c r="AF4496" s="16">
        <v>9.8152000000000008</v>
      </c>
      <c r="AG4496" s="16">
        <v>19858.8</v>
      </c>
      <c r="AH4496" s="16">
        <v>0.12625</v>
      </c>
      <c r="AI4496" s="16">
        <v>30.4</v>
      </c>
      <c r="AJ4496" s="16">
        <v>90.1</v>
      </c>
      <c r="AK4496" s="16">
        <v>-0.47189999999999999</v>
      </c>
      <c r="AL4496" s="16">
        <v>-0.64839999999999998</v>
      </c>
      <c r="AM4496" s="16">
        <v>-1.7867999999999999</v>
      </c>
      <c r="AN4496" s="16">
        <v>-1.0585</v>
      </c>
      <c r="AO4496" s="16">
        <v>-1.4641</v>
      </c>
      <c r="AP4496" s="16">
        <v>-1.0394000000000001</v>
      </c>
      <c r="AR4496" s="16">
        <f t="shared" si="171"/>
        <v>1</v>
      </c>
      <c r="AS4496" s="5">
        <f t="shared" si="170"/>
        <v>-3.9563999999999933E-2</v>
      </c>
    </row>
    <row r="4497" spans="1:45" x14ac:dyDescent="0.25">
      <c r="A4497" s="16" t="s">
        <v>408</v>
      </c>
      <c r="B4497" s="16" t="s">
        <v>34</v>
      </c>
      <c r="C4497" s="16" t="s">
        <v>242</v>
      </c>
      <c r="D4497" s="16">
        <v>2008</v>
      </c>
      <c r="E4497" s="16" t="s">
        <v>5112</v>
      </c>
      <c r="F4497" s="16" t="s">
        <v>591</v>
      </c>
      <c r="G4497" s="10">
        <v>774.68499999999995</v>
      </c>
      <c r="H4497" s="73">
        <v>6.6524559999999999</v>
      </c>
      <c r="I4497" s="16">
        <v>657229</v>
      </c>
      <c r="J4497" s="71">
        <v>0</v>
      </c>
      <c r="K4497" s="71">
        <v>1</v>
      </c>
      <c r="L4497" s="16">
        <v>-1.5030650000000001</v>
      </c>
      <c r="M4497" s="16">
        <v>-0.53285850000000001</v>
      </c>
      <c r="N4497" s="16">
        <v>-0.57889380000000001</v>
      </c>
      <c r="O4497" s="16">
        <v>-0.65573349999999997</v>
      </c>
      <c r="P4497" s="16">
        <v>-0.58010519999999999</v>
      </c>
      <c r="Q4497" s="16">
        <v>-1.0294829999999999</v>
      </c>
      <c r="R4497" s="16">
        <v>0.2782</v>
      </c>
      <c r="S4497" s="16">
        <v>8.0000000000000004E-4</v>
      </c>
      <c r="T4497" s="16">
        <v>1E-4</v>
      </c>
      <c r="U4497" s="16">
        <v>7.7942</v>
      </c>
      <c r="V4497" s="16">
        <v>7.1959999999999997</v>
      </c>
      <c r="W4497" s="16">
        <v>1.304</v>
      </c>
      <c r="X4497" s="16">
        <v>368.81</v>
      </c>
      <c r="Y4497" s="16">
        <v>39.386200000000002</v>
      </c>
      <c r="Z4497" s="16">
        <v>4.5600000000000002E-2</v>
      </c>
      <c r="AA4497" s="16">
        <v>0.28058749999999999</v>
      </c>
      <c r="AB4497" s="16">
        <v>0</v>
      </c>
      <c r="AC4497" s="16">
        <v>23.11</v>
      </c>
      <c r="AD4497" s="16">
        <v>25.01</v>
      </c>
      <c r="AE4497" s="16">
        <v>4.4370000000000003</v>
      </c>
      <c r="AF4497" s="16">
        <v>14.1294</v>
      </c>
      <c r="AG4497" s="16">
        <v>19976.5</v>
      </c>
      <c r="AH4497" s="16">
        <v>0.1241</v>
      </c>
      <c r="AI4497" s="16">
        <v>31.2</v>
      </c>
      <c r="AJ4497" s="16">
        <v>90.1</v>
      </c>
      <c r="AK4497" s="16">
        <v>-0.3659</v>
      </c>
      <c r="AL4497" s="16">
        <v>-0.748</v>
      </c>
      <c r="AM4497" s="16">
        <v>-1.8068</v>
      </c>
      <c r="AN4497" s="16">
        <v>-1.0821000000000001</v>
      </c>
      <c r="AO4497" s="16">
        <v>-1.5055000000000001</v>
      </c>
      <c r="AP4497" s="16">
        <v>-1.0654999999999999</v>
      </c>
      <c r="AR4497" s="16">
        <f t="shared" si="171"/>
        <v>1</v>
      </c>
      <c r="AS4497" s="5">
        <f t="shared" si="170"/>
        <v>0.19522899999999987</v>
      </c>
    </row>
    <row r="4498" spans="1:45" x14ac:dyDescent="0.25">
      <c r="A4498" s="16" t="s">
        <v>408</v>
      </c>
      <c r="B4498" s="16" t="s">
        <v>34</v>
      </c>
      <c r="C4498" s="16" t="s">
        <v>242</v>
      </c>
      <c r="D4498" s="16">
        <v>2009</v>
      </c>
      <c r="E4498" s="16" t="s">
        <v>5113</v>
      </c>
      <c r="F4498" s="16" t="s">
        <v>591</v>
      </c>
      <c r="G4498" s="10">
        <v>770.995</v>
      </c>
      <c r="H4498" s="73">
        <v>6.6476819999999996</v>
      </c>
      <c r="I4498" s="16">
        <v>673252</v>
      </c>
      <c r="J4498" s="71">
        <v>0</v>
      </c>
      <c r="K4498" s="71">
        <v>1</v>
      </c>
      <c r="L4498" s="16">
        <v>-1.4684729999999999</v>
      </c>
      <c r="M4498" s="16">
        <v>-0.52320929999999999</v>
      </c>
      <c r="N4498" s="16">
        <v>-0.5490159</v>
      </c>
      <c r="O4498" s="16">
        <v>-0.66419320000000004</v>
      </c>
      <c r="P4498" s="16">
        <v>-0.55811310000000003</v>
      </c>
      <c r="Q4498" s="16">
        <v>-1.0042770000000001</v>
      </c>
      <c r="R4498" s="16">
        <v>0.29899999999999999</v>
      </c>
      <c r="S4498" s="16">
        <v>3.5E-4</v>
      </c>
      <c r="T4498" s="16">
        <v>1E-4</v>
      </c>
      <c r="U4498" s="16">
        <v>8.1486999999999998</v>
      </c>
      <c r="V4498" s="16">
        <v>7.4550000000000001</v>
      </c>
      <c r="W4498" s="16">
        <v>1.2969999999999999</v>
      </c>
      <c r="X4498" s="16">
        <v>366.84300000000002</v>
      </c>
      <c r="Y4498" s="16">
        <v>39.517800000000001</v>
      </c>
      <c r="Z4498" s="16">
        <v>4.5600000000000002E-2</v>
      </c>
      <c r="AA4498" s="16">
        <v>0.31379370000000001</v>
      </c>
      <c r="AB4498" s="16">
        <v>0</v>
      </c>
      <c r="AC4498" s="16">
        <v>23.11</v>
      </c>
      <c r="AD4498" s="16">
        <v>24.155000000000001</v>
      </c>
      <c r="AE4498" s="16">
        <v>4.6219999999999999</v>
      </c>
      <c r="AF4498" s="16">
        <v>18.405100000000001</v>
      </c>
      <c r="AG4498" s="16">
        <v>20552.599999999999</v>
      </c>
      <c r="AH4498" s="16">
        <v>0.12770000000000001</v>
      </c>
      <c r="AI4498" s="16">
        <v>31.9</v>
      </c>
      <c r="AJ4498" s="16">
        <v>90.1</v>
      </c>
      <c r="AK4498" s="16">
        <v>-0.38009999999999999</v>
      </c>
      <c r="AL4498" s="16">
        <v>-0.78339999999999999</v>
      </c>
      <c r="AM4498" s="16">
        <v>-1.7728999999999999</v>
      </c>
      <c r="AN4498" s="16">
        <v>-0.74719999999999998</v>
      </c>
      <c r="AO4498" s="16">
        <v>-1.5539000000000001</v>
      </c>
      <c r="AP4498" s="16">
        <v>-1.1518999999999999</v>
      </c>
      <c r="AR4498" s="16">
        <f t="shared" si="171"/>
        <v>1</v>
      </c>
      <c r="AS4498" s="5">
        <f t="shared" si="170"/>
        <v>3.4592000000000178E-2</v>
      </c>
    </row>
    <row r="4499" spans="1:45" x14ac:dyDescent="0.25">
      <c r="A4499" s="16" t="s">
        <v>408</v>
      </c>
      <c r="B4499" s="16" t="s">
        <v>34</v>
      </c>
      <c r="C4499" s="16" t="s">
        <v>242</v>
      </c>
      <c r="D4499" s="16">
        <v>2010</v>
      </c>
      <c r="E4499" s="16" t="s">
        <v>5114</v>
      </c>
      <c r="F4499" s="16" t="s">
        <v>591</v>
      </c>
      <c r="G4499" s="10">
        <v>769.17399999999998</v>
      </c>
      <c r="H4499" s="73">
        <v>6.6453179999999996</v>
      </c>
      <c r="I4499" s="16">
        <v>689692</v>
      </c>
      <c r="J4499" s="71">
        <v>0</v>
      </c>
      <c r="K4499" s="71">
        <v>1</v>
      </c>
      <c r="L4499" s="16">
        <v>-1.4195439999999999</v>
      </c>
      <c r="M4499" s="16">
        <v>-0.54636470000000004</v>
      </c>
      <c r="N4499" s="16">
        <v>-0.51814490000000002</v>
      </c>
      <c r="O4499" s="16">
        <v>-0.63951690000000005</v>
      </c>
      <c r="P4499" s="16">
        <v>-0.55417590000000005</v>
      </c>
      <c r="Q4499" s="16">
        <v>-0.92971619999999999</v>
      </c>
      <c r="R4499" s="16">
        <v>0.2535</v>
      </c>
      <c r="S4499" s="16">
        <v>2.9999999999999997E-4</v>
      </c>
      <c r="T4499" s="16">
        <v>2.9999999999999997E-4</v>
      </c>
      <c r="U4499" s="16">
        <v>8.0515500000000007</v>
      </c>
      <c r="V4499" s="16">
        <v>8.15</v>
      </c>
      <c r="W4499" s="16">
        <v>1.29</v>
      </c>
      <c r="X4499" s="16">
        <v>371.00900000000001</v>
      </c>
      <c r="Y4499" s="16">
        <v>41.445700000000002</v>
      </c>
      <c r="Z4499" s="16">
        <v>4.6800000000000001E-2</v>
      </c>
      <c r="AA4499" s="16">
        <v>0.36991420000000003</v>
      </c>
      <c r="AB4499" s="16">
        <v>0</v>
      </c>
      <c r="AC4499" s="16">
        <v>23.11</v>
      </c>
      <c r="AD4499" s="16">
        <v>22.71</v>
      </c>
      <c r="AE4499" s="16">
        <v>3.105</v>
      </c>
      <c r="AF4499" s="16">
        <v>24.196000000000002</v>
      </c>
      <c r="AG4499" s="16">
        <v>22252.400000000001</v>
      </c>
      <c r="AH4499" s="16">
        <v>0.12659999999999999</v>
      </c>
      <c r="AI4499" s="16">
        <v>32.700000000000003</v>
      </c>
      <c r="AJ4499" s="16">
        <v>90.1</v>
      </c>
      <c r="AK4499" s="16">
        <v>-0.4713</v>
      </c>
      <c r="AL4499" s="16">
        <v>-0.74790000000000001</v>
      </c>
      <c r="AM4499" s="16">
        <v>-1.7434000000000001</v>
      </c>
      <c r="AN4499" s="16">
        <v>-0.49559999999999998</v>
      </c>
      <c r="AO4499" s="16">
        <v>-1.4251</v>
      </c>
      <c r="AP4499" s="16">
        <v>-1.0580000000000001</v>
      </c>
      <c r="AR4499" s="16">
        <f t="shared" si="171"/>
        <v>1</v>
      </c>
      <c r="AS4499" s="5">
        <f t="shared" si="170"/>
        <v>4.8929E-2</v>
      </c>
    </row>
    <row r="4500" spans="1:45" x14ac:dyDescent="0.25">
      <c r="A4500" s="16" t="s">
        <v>408</v>
      </c>
      <c r="B4500" s="16" t="s">
        <v>34</v>
      </c>
      <c r="C4500" s="16" t="s">
        <v>242</v>
      </c>
      <c r="D4500" s="16">
        <v>2011</v>
      </c>
      <c r="E4500" s="16" t="s">
        <v>5115</v>
      </c>
      <c r="F4500" s="16" t="s">
        <v>591</v>
      </c>
      <c r="G4500" s="10">
        <v>770.32299999999998</v>
      </c>
      <c r="H4500" s="73">
        <v>6.6468100000000003</v>
      </c>
      <c r="I4500" s="16">
        <v>706569</v>
      </c>
      <c r="J4500" s="71">
        <v>0</v>
      </c>
      <c r="K4500" s="71">
        <v>1</v>
      </c>
      <c r="L4500" s="16">
        <v>-1.4942839999999999</v>
      </c>
      <c r="M4500" s="16">
        <v>-0.5181576</v>
      </c>
      <c r="N4500" s="16">
        <v>-0.82362279999999999</v>
      </c>
      <c r="O4500" s="16">
        <v>-0.59505770000000002</v>
      </c>
      <c r="P4500" s="16">
        <v>-0.5258794</v>
      </c>
      <c r="Q4500" s="16">
        <v>-0.89449679999999998</v>
      </c>
      <c r="R4500" s="16">
        <v>0.29899999999999999</v>
      </c>
      <c r="S4500" s="16">
        <v>6.9999999999999999E-4</v>
      </c>
      <c r="T4500" s="16">
        <v>5.0000000000000001E-4</v>
      </c>
      <c r="U4500" s="16">
        <v>5.1093000000000002</v>
      </c>
      <c r="V4500" s="16">
        <v>8.2780000000000005</v>
      </c>
      <c r="W4500" s="16">
        <v>1.264</v>
      </c>
      <c r="X4500" s="16">
        <v>371.43900000000002</v>
      </c>
      <c r="Y4500" s="16">
        <v>41.753999999999998</v>
      </c>
      <c r="Z4500" s="16">
        <v>5.2900000000000003E-2</v>
      </c>
      <c r="AA4500" s="16">
        <v>0.29223880000000002</v>
      </c>
      <c r="AB4500" s="16">
        <v>0</v>
      </c>
      <c r="AC4500" s="16">
        <v>23.11</v>
      </c>
      <c r="AD4500" s="16">
        <v>24.71</v>
      </c>
      <c r="AE4500" s="16">
        <v>3.3056000000000001</v>
      </c>
      <c r="AF4500" s="16">
        <v>30.9102</v>
      </c>
      <c r="AG4500" s="16">
        <v>22888</v>
      </c>
      <c r="AH4500" s="16">
        <v>0.12559999999999999</v>
      </c>
      <c r="AI4500" s="16">
        <v>33.5</v>
      </c>
      <c r="AJ4500" s="16">
        <v>90.1</v>
      </c>
      <c r="AK4500" s="16">
        <v>-0.4254</v>
      </c>
      <c r="AL4500" s="16">
        <v>-0.70950000000000002</v>
      </c>
      <c r="AM4500" s="16">
        <v>-1.7581</v>
      </c>
      <c r="AN4500" s="16">
        <v>-0.48459999999999998</v>
      </c>
      <c r="AO4500" s="16">
        <v>-1.3627</v>
      </c>
      <c r="AP4500" s="16">
        <v>-1.0018</v>
      </c>
      <c r="AR4500" s="16">
        <f t="shared" si="171"/>
        <v>1</v>
      </c>
      <c r="AS4500" s="5">
        <f t="shared" si="170"/>
        <v>-7.4740000000000029E-2</v>
      </c>
    </row>
    <row r="4501" spans="1:45" x14ac:dyDescent="0.25">
      <c r="A4501" s="16" t="s">
        <v>408</v>
      </c>
      <c r="B4501" s="16" t="s">
        <v>34</v>
      </c>
      <c r="C4501" s="16" t="s">
        <v>242</v>
      </c>
      <c r="D4501" s="16">
        <v>2012</v>
      </c>
      <c r="E4501" s="16" t="s">
        <v>5116</v>
      </c>
      <c r="F4501" s="16" t="s">
        <v>591</v>
      </c>
      <c r="G4501" s="10">
        <v>774.471</v>
      </c>
      <c r="H4501" s="73">
        <v>6.6521800000000004</v>
      </c>
      <c r="I4501" s="16">
        <v>723868</v>
      </c>
      <c r="J4501" s="71">
        <v>0</v>
      </c>
      <c r="K4501" s="71">
        <v>1</v>
      </c>
      <c r="L4501" s="16">
        <v>-1.451392</v>
      </c>
      <c r="M4501" s="16">
        <v>-0.54549340000000002</v>
      </c>
      <c r="N4501" s="16">
        <v>-0.8314011</v>
      </c>
      <c r="O4501" s="16">
        <v>-0.52916540000000001</v>
      </c>
      <c r="P4501" s="16">
        <v>-0.49584030000000001</v>
      </c>
      <c r="Q4501" s="16">
        <v>-0.86261049999999995</v>
      </c>
      <c r="R4501" s="16">
        <v>0.25230000000000002</v>
      </c>
      <c r="S4501" s="16">
        <v>9.5E-4</v>
      </c>
      <c r="T4501" s="16">
        <v>2.0000000000000001E-4</v>
      </c>
      <c r="U4501" s="16">
        <v>5.0711000000000004</v>
      </c>
      <c r="V4501" s="16">
        <v>8.3960000000000008</v>
      </c>
      <c r="W4501" s="16">
        <v>1.282</v>
      </c>
      <c r="X4501" s="16">
        <v>370.28100000000001</v>
      </c>
      <c r="Y4501" s="16">
        <v>43.2455</v>
      </c>
      <c r="Z4501" s="16">
        <v>5.33E-2</v>
      </c>
      <c r="AA4501" s="16">
        <v>0.1951446</v>
      </c>
      <c r="AB4501" s="16">
        <v>0</v>
      </c>
      <c r="AC4501" s="16">
        <v>23.11</v>
      </c>
      <c r="AD4501" s="16">
        <v>27.21</v>
      </c>
      <c r="AE4501" s="16">
        <v>3.3449</v>
      </c>
      <c r="AF4501" s="16">
        <v>39.513599999999997</v>
      </c>
      <c r="AG4501" s="16">
        <v>22109</v>
      </c>
      <c r="AH4501" s="16">
        <v>0.1235</v>
      </c>
      <c r="AI4501" s="16">
        <v>34.200000000000003</v>
      </c>
      <c r="AJ4501" s="16">
        <v>90.1</v>
      </c>
      <c r="AK4501" s="16">
        <v>-0.51170000000000004</v>
      </c>
      <c r="AL4501" s="16">
        <v>-0.69489999999999996</v>
      </c>
      <c r="AM4501" s="16">
        <v>-1.5469999999999999</v>
      </c>
      <c r="AN4501" s="16">
        <v>-0.38109999999999999</v>
      </c>
      <c r="AO4501" s="16">
        <v>-1.3946000000000001</v>
      </c>
      <c r="AP4501" s="16">
        <v>-1.0218</v>
      </c>
      <c r="AR4501" s="16">
        <f t="shared" si="171"/>
        <v>1</v>
      </c>
      <c r="AS4501" s="5">
        <f t="shared" si="170"/>
        <v>4.289199999999993E-2</v>
      </c>
    </row>
    <row r="4502" spans="1:45" x14ac:dyDescent="0.25">
      <c r="A4502" s="16" t="s">
        <v>408</v>
      </c>
      <c r="B4502" s="16" t="s">
        <v>34</v>
      </c>
      <c r="C4502" s="16" t="s">
        <v>242</v>
      </c>
      <c r="D4502" s="16">
        <v>2013</v>
      </c>
      <c r="E4502" s="16" t="s">
        <v>5117</v>
      </c>
      <c r="F4502" s="16" t="s">
        <v>591</v>
      </c>
      <c r="G4502" s="10">
        <v>782.51700000000005</v>
      </c>
      <c r="H4502" s="73">
        <v>6.6625160000000001</v>
      </c>
      <c r="I4502" s="16">
        <v>741500</v>
      </c>
      <c r="J4502" s="71">
        <v>0</v>
      </c>
      <c r="K4502" s="71">
        <v>1</v>
      </c>
      <c r="L4502" s="16">
        <v>-1.3722529999999999</v>
      </c>
      <c r="M4502" s="16">
        <v>-0.50325819999999999</v>
      </c>
      <c r="N4502" s="16">
        <v>-0.80851019999999996</v>
      </c>
      <c r="O4502" s="16">
        <v>-0.50968880000000005</v>
      </c>
      <c r="P4502" s="16">
        <v>-0.4675745</v>
      </c>
      <c r="Q4502" s="16">
        <v>-0.79611089999999995</v>
      </c>
      <c r="R4502" s="16">
        <v>0.30409999999999998</v>
      </c>
      <c r="S4502" s="16">
        <v>6.9999999999999999E-4</v>
      </c>
      <c r="T4502" s="16">
        <v>1.8E-3</v>
      </c>
      <c r="U4502" s="16">
        <v>5.2327500000000002</v>
      </c>
      <c r="V4502" s="16">
        <v>8.8620000000000001</v>
      </c>
      <c r="W4502" s="16">
        <v>1.238</v>
      </c>
      <c r="X4502" s="16">
        <v>370.05</v>
      </c>
      <c r="Y4502" s="16">
        <v>44.448999999999998</v>
      </c>
      <c r="Z4502" s="16">
        <v>5.4800000000000001E-2</v>
      </c>
      <c r="AA4502" s="16">
        <v>0.222331</v>
      </c>
      <c r="AB4502" s="16">
        <v>0</v>
      </c>
      <c r="AC4502" s="16">
        <v>23.11</v>
      </c>
      <c r="AD4502" s="16">
        <v>26.51</v>
      </c>
      <c r="AE4502" s="16">
        <v>3.1295999999999999</v>
      </c>
      <c r="AF4502" s="16">
        <v>47.284300000000002</v>
      </c>
      <c r="AG4502" s="16">
        <v>26398.2</v>
      </c>
      <c r="AH4502" s="16">
        <v>0.1231</v>
      </c>
      <c r="AI4502" s="16">
        <v>35</v>
      </c>
      <c r="AJ4502" s="16">
        <v>90.1</v>
      </c>
      <c r="AK4502" s="16">
        <v>-0.51839999999999997</v>
      </c>
      <c r="AL4502" s="16">
        <v>-0.69320000000000004</v>
      </c>
      <c r="AM4502" s="16">
        <v>-1.5866</v>
      </c>
      <c r="AN4502" s="16">
        <v>-0.1875</v>
      </c>
      <c r="AO4502" s="16">
        <v>-1.1990000000000001</v>
      </c>
      <c r="AP4502" s="16">
        <v>-0.97150000000000003</v>
      </c>
      <c r="AR4502" s="16">
        <f t="shared" si="171"/>
        <v>1</v>
      </c>
      <c r="AS4502" s="5">
        <f t="shared" si="170"/>
        <v>7.913900000000007E-2</v>
      </c>
    </row>
    <row r="4503" spans="1:45" x14ac:dyDescent="0.25">
      <c r="A4503" s="16" t="s">
        <v>408</v>
      </c>
      <c r="B4503" s="16" t="s">
        <v>34</v>
      </c>
      <c r="C4503" s="16" t="s">
        <v>242</v>
      </c>
      <c r="D4503" s="16">
        <v>2014</v>
      </c>
      <c r="E4503" s="16" t="s">
        <v>5118</v>
      </c>
      <c r="F4503" s="16" t="s">
        <v>591</v>
      </c>
      <c r="G4503" s="10">
        <v>779.84</v>
      </c>
      <c r="H4503" s="73">
        <v>6.6590889999999998</v>
      </c>
      <c r="I4503" s="16">
        <v>759385</v>
      </c>
      <c r="J4503" s="71">
        <v>0</v>
      </c>
      <c r="K4503" s="71">
        <v>1</v>
      </c>
      <c r="L4503" s="16">
        <v>-1.3066690000000001</v>
      </c>
      <c r="M4503" s="16">
        <v>-0.51910310000000004</v>
      </c>
      <c r="N4503" s="16">
        <v>-0.7816632</v>
      </c>
      <c r="O4503" s="16">
        <v>-0.46150649999999999</v>
      </c>
      <c r="P4503" s="16">
        <v>-0.45392969999999999</v>
      </c>
      <c r="Q4503" s="16">
        <v>-0.72184329999999997</v>
      </c>
      <c r="R4503" s="16">
        <v>0.29899999999999999</v>
      </c>
      <c r="S4503" s="16">
        <v>4.4999999999999999E-4</v>
      </c>
      <c r="T4503" s="16">
        <v>5.0000000000000001E-4</v>
      </c>
      <c r="U4503" s="16">
        <v>5.2435999999999998</v>
      </c>
      <c r="V4503" s="16">
        <v>9.5660000000000007</v>
      </c>
      <c r="W4503" s="16">
        <v>1.216</v>
      </c>
      <c r="X4503" s="16">
        <v>371.916</v>
      </c>
      <c r="Y4503" s="16">
        <v>45.311900000000001</v>
      </c>
      <c r="Z4503" s="16">
        <v>5.5300000000000002E-2</v>
      </c>
      <c r="AA4503" s="16">
        <v>0.13805329999999999</v>
      </c>
      <c r="AB4503" s="16">
        <v>0</v>
      </c>
      <c r="AC4503" s="16">
        <v>23.11</v>
      </c>
      <c r="AD4503" s="16">
        <v>28.68</v>
      </c>
      <c r="AE4503" s="16">
        <v>3.1232000000000002</v>
      </c>
      <c r="AF4503" s="16">
        <v>50.901200000000003</v>
      </c>
      <c r="AG4503" s="16">
        <v>21313.8</v>
      </c>
      <c r="AH4503" s="16">
        <v>0.12275</v>
      </c>
      <c r="AI4503" s="16">
        <v>35.799999999999997</v>
      </c>
      <c r="AJ4503" s="16">
        <v>90.1</v>
      </c>
      <c r="AK4503" s="16">
        <v>-0.34210000000000002</v>
      </c>
      <c r="AL4503" s="16">
        <v>-0.53049999999999997</v>
      </c>
      <c r="AM4503" s="16">
        <v>-1.6775</v>
      </c>
      <c r="AN4503" s="16">
        <v>-0.12640000000000001</v>
      </c>
      <c r="AO4503" s="16">
        <v>-1.1099000000000001</v>
      </c>
      <c r="AP4503" s="16">
        <v>-0.9385</v>
      </c>
      <c r="AR4503" s="16">
        <f t="shared" si="171"/>
        <v>1</v>
      </c>
      <c r="AS4503" s="5">
        <f t="shared" si="170"/>
        <v>6.5583999999999865E-2</v>
      </c>
    </row>
    <row r="4504" spans="1:45" x14ac:dyDescent="0.25">
      <c r="A4504" s="16" t="s">
        <v>408</v>
      </c>
      <c r="B4504" s="16" t="s">
        <v>35</v>
      </c>
      <c r="C4504" s="16" t="s">
        <v>233</v>
      </c>
      <c r="D4504" s="16">
        <v>1985</v>
      </c>
      <c r="E4504" s="16" t="s">
        <v>5119</v>
      </c>
      <c r="F4504" s="16" t="s">
        <v>592</v>
      </c>
      <c r="G4504" s="10">
        <v>844.22699999999998</v>
      </c>
      <c r="H4504" s="73">
        <v>6.7384209999999998</v>
      </c>
      <c r="I4504" s="16" t="s">
        <v>6700</v>
      </c>
      <c r="J4504" s="71">
        <v>0</v>
      </c>
      <c r="K4504" s="71">
        <v>1</v>
      </c>
      <c r="L4504" s="16">
        <v>-1.1189309999999999</v>
      </c>
      <c r="M4504" s="16">
        <v>-0.64807090000000001</v>
      </c>
      <c r="N4504" s="16">
        <v>-0.52998979999999996</v>
      </c>
      <c r="O4504" s="16">
        <v>-0.73009900000000005</v>
      </c>
      <c r="P4504" s="16">
        <v>-0.8848509</v>
      </c>
      <c r="Q4504" s="16">
        <v>0.34380319999999998</v>
      </c>
      <c r="R4504" s="16">
        <v>7.2599999999999998E-2</v>
      </c>
      <c r="S4504" s="16">
        <v>2.5000000000000001E-4</v>
      </c>
      <c r="T4504" s="16">
        <v>0</v>
      </c>
      <c r="U4504" s="16">
        <v>9.3079000000000001</v>
      </c>
      <c r="V4504" s="16">
        <v>2.2050000000000001</v>
      </c>
      <c r="W4504" s="16">
        <v>0.435</v>
      </c>
      <c r="X4504" s="16">
        <v>376.55399999999997</v>
      </c>
      <c r="Y4504" s="16">
        <v>24.815100000000001</v>
      </c>
      <c r="Z4504" s="16">
        <v>0.14879999999999999</v>
      </c>
      <c r="AA4504" s="16">
        <v>0.14368500000000001</v>
      </c>
      <c r="AB4504" s="16">
        <v>0</v>
      </c>
      <c r="AC4504" s="16">
        <v>23.11</v>
      </c>
      <c r="AD4504" s="16">
        <v>28.535</v>
      </c>
      <c r="AE4504" s="16">
        <v>0.6895</v>
      </c>
      <c r="AF4504" s="16">
        <v>0</v>
      </c>
      <c r="AG4504" s="16">
        <v>12327.5</v>
      </c>
      <c r="AH4504" s="16">
        <v>0.2727</v>
      </c>
      <c r="AI4504" s="16">
        <v>16.271100000000001</v>
      </c>
      <c r="AJ4504" s="16">
        <v>74.0852</v>
      </c>
      <c r="AK4504" s="16">
        <v>0.65780000000000005</v>
      </c>
      <c r="AL4504" s="16">
        <v>-0.87970000000000004</v>
      </c>
      <c r="AM4504" s="16">
        <v>0.21609999999999999</v>
      </c>
      <c r="AN4504" s="16">
        <v>1.236</v>
      </c>
      <c r="AO4504" s="16">
        <v>-0.46410000000000001</v>
      </c>
      <c r="AP4504" s="16">
        <v>0.59660000000000002</v>
      </c>
      <c r="AR4504" s="16">
        <f t="shared" si="171"/>
        <v>1</v>
      </c>
      <c r="AS4504" s="5">
        <f t="shared" si="170"/>
        <v>0</v>
      </c>
    </row>
    <row r="4505" spans="1:45" x14ac:dyDescent="0.25">
      <c r="A4505" s="16" t="s">
        <v>408</v>
      </c>
      <c r="B4505" s="16" t="s">
        <v>35</v>
      </c>
      <c r="C4505" s="16" t="s">
        <v>233</v>
      </c>
      <c r="D4505" s="16">
        <v>1986</v>
      </c>
      <c r="E4505" s="16" t="s">
        <v>5120</v>
      </c>
      <c r="F4505" s="16" t="s">
        <v>592</v>
      </c>
      <c r="G4505" s="10">
        <v>854.59699999999998</v>
      </c>
      <c r="H4505" s="73">
        <v>6.7506300000000001</v>
      </c>
      <c r="I4505" s="16" t="s">
        <v>6700</v>
      </c>
      <c r="J4505" s="71">
        <v>0</v>
      </c>
      <c r="K4505" s="71">
        <v>1</v>
      </c>
      <c r="L4505" s="16">
        <v>-1.111324</v>
      </c>
      <c r="M4505" s="16">
        <v>-0.64807090000000001</v>
      </c>
      <c r="N4505" s="16">
        <v>-0.56712569999999995</v>
      </c>
      <c r="O4505" s="16">
        <v>-0.7104201</v>
      </c>
      <c r="P4505" s="16">
        <v>-0.86216649999999995</v>
      </c>
      <c r="Q4505" s="16">
        <v>0.35415020000000003</v>
      </c>
      <c r="R4505" s="16">
        <v>7.2599999999999998E-2</v>
      </c>
      <c r="S4505" s="16">
        <v>2.5000000000000001E-4</v>
      </c>
      <c r="T4505" s="16">
        <v>0</v>
      </c>
      <c r="U4505" s="16">
        <v>9.1552000000000007</v>
      </c>
      <c r="V4505" s="16">
        <v>2.407</v>
      </c>
      <c r="W4505" s="16">
        <v>0.46200000000000002</v>
      </c>
      <c r="X4505" s="16">
        <v>372.31299999999999</v>
      </c>
      <c r="Y4505" s="16">
        <v>25.840699999999998</v>
      </c>
      <c r="Z4505" s="16">
        <v>0.14319999999999999</v>
      </c>
      <c r="AA4505" s="16">
        <v>0.119994</v>
      </c>
      <c r="AB4505" s="16">
        <v>0</v>
      </c>
      <c r="AC4505" s="16">
        <v>23.11</v>
      </c>
      <c r="AD4505" s="16">
        <v>29.145</v>
      </c>
      <c r="AE4505" s="16">
        <v>1.1093</v>
      </c>
      <c r="AF4505" s="16">
        <v>0</v>
      </c>
      <c r="AG4505" s="16">
        <v>12338.4</v>
      </c>
      <c r="AH4505" s="16">
        <v>0.26779999999999998</v>
      </c>
      <c r="AI4505" s="16">
        <v>18.165199999999999</v>
      </c>
      <c r="AJ4505" s="16">
        <v>74.672899999999998</v>
      </c>
      <c r="AK4505" s="16">
        <v>0.66600000000000004</v>
      </c>
      <c r="AL4505" s="16">
        <v>-0.81479999999999997</v>
      </c>
      <c r="AM4505" s="16">
        <v>0.21049999999999999</v>
      </c>
      <c r="AN4505" s="16">
        <v>1.2179</v>
      </c>
      <c r="AO4505" s="16">
        <v>-0.44990000000000002</v>
      </c>
      <c r="AP4505" s="16">
        <v>0.59150000000000003</v>
      </c>
      <c r="AR4505" s="16">
        <f t="shared" si="171"/>
        <v>1</v>
      </c>
      <c r="AS4505" s="5">
        <f t="shared" si="170"/>
        <v>7.6069999999999194E-3</v>
      </c>
    </row>
    <row r="4506" spans="1:45" x14ac:dyDescent="0.25">
      <c r="A4506" s="16" t="s">
        <v>408</v>
      </c>
      <c r="B4506" s="16" t="s">
        <v>35</v>
      </c>
      <c r="C4506" s="16" t="s">
        <v>233</v>
      </c>
      <c r="D4506" s="16">
        <v>1987</v>
      </c>
      <c r="E4506" s="16" t="s">
        <v>5121</v>
      </c>
      <c r="F4506" s="16" t="s">
        <v>592</v>
      </c>
      <c r="G4506" s="10">
        <v>878.49900000000002</v>
      </c>
      <c r="H4506" s="73">
        <v>6.7782140000000002</v>
      </c>
      <c r="I4506" s="16" t="s">
        <v>6700</v>
      </c>
      <c r="J4506" s="71">
        <v>0</v>
      </c>
      <c r="K4506" s="71">
        <v>1</v>
      </c>
      <c r="L4506" s="16">
        <v>-1.0846960000000001</v>
      </c>
      <c r="M4506" s="16">
        <v>-0.64807090000000001</v>
      </c>
      <c r="N4506" s="16">
        <v>-0.584588</v>
      </c>
      <c r="O4506" s="16">
        <v>-0.67055540000000002</v>
      </c>
      <c r="P4506" s="16">
        <v>-0.83752139999999997</v>
      </c>
      <c r="Q4506" s="16">
        <v>0.36453239999999998</v>
      </c>
      <c r="R4506" s="16">
        <v>7.2599999999999998E-2</v>
      </c>
      <c r="S4506" s="16">
        <v>2.5000000000000001E-4</v>
      </c>
      <c r="T4506" s="16">
        <v>0</v>
      </c>
      <c r="U4506" s="16">
        <v>9.0024999999999995</v>
      </c>
      <c r="V4506" s="16">
        <v>2.6960000000000002</v>
      </c>
      <c r="W4506" s="16">
        <v>0.46400000000000002</v>
      </c>
      <c r="X4506" s="16">
        <v>371.1</v>
      </c>
      <c r="Y4506" s="16">
        <v>26.866299999999999</v>
      </c>
      <c r="Z4506" s="16">
        <v>0.1484</v>
      </c>
      <c r="AA4506" s="16">
        <v>9.6303E-2</v>
      </c>
      <c r="AB4506" s="16">
        <v>0</v>
      </c>
      <c r="AC4506" s="16">
        <v>23.11</v>
      </c>
      <c r="AD4506" s="16">
        <v>29.754999999999999</v>
      </c>
      <c r="AE4506" s="16">
        <v>1.6560999999999999</v>
      </c>
      <c r="AF4506" s="16">
        <v>0</v>
      </c>
      <c r="AG4506" s="16">
        <v>13078.2</v>
      </c>
      <c r="AH4506" s="16">
        <v>0.26279999999999998</v>
      </c>
      <c r="AI4506" s="16">
        <v>20.0593</v>
      </c>
      <c r="AJ4506" s="16">
        <v>75.260599999999997</v>
      </c>
      <c r="AK4506" s="16">
        <v>0.67420000000000002</v>
      </c>
      <c r="AL4506" s="16">
        <v>-0.74980000000000002</v>
      </c>
      <c r="AM4506" s="16">
        <v>0.20499999999999999</v>
      </c>
      <c r="AN4506" s="16">
        <v>1.1998</v>
      </c>
      <c r="AO4506" s="16">
        <v>-0.43580000000000002</v>
      </c>
      <c r="AP4506" s="16">
        <v>0.58650000000000002</v>
      </c>
      <c r="AR4506" s="16">
        <f t="shared" si="171"/>
        <v>1</v>
      </c>
      <c r="AS4506" s="5">
        <f t="shared" si="170"/>
        <v>2.6627999999999874E-2</v>
      </c>
    </row>
    <row r="4507" spans="1:45" x14ac:dyDescent="0.25">
      <c r="A4507" s="16" t="s">
        <v>408</v>
      </c>
      <c r="B4507" s="16" t="s">
        <v>35</v>
      </c>
      <c r="C4507" s="16" t="s">
        <v>233</v>
      </c>
      <c r="D4507" s="16">
        <v>1988</v>
      </c>
      <c r="E4507" s="16" t="s">
        <v>5122</v>
      </c>
      <c r="F4507" s="16" t="s">
        <v>592</v>
      </c>
      <c r="G4507" s="10">
        <v>917.68499999999995</v>
      </c>
      <c r="H4507" s="73">
        <v>6.8218550000000002</v>
      </c>
      <c r="I4507" s="16" t="s">
        <v>6700</v>
      </c>
      <c r="J4507" s="71">
        <v>0</v>
      </c>
      <c r="K4507" s="71">
        <v>1</v>
      </c>
      <c r="L4507" s="16">
        <v>-1.0611349999999999</v>
      </c>
      <c r="M4507" s="16">
        <v>-0.64527489999999998</v>
      </c>
      <c r="N4507" s="16">
        <v>-0.60729580000000005</v>
      </c>
      <c r="O4507" s="16">
        <v>-0.63031709999999996</v>
      </c>
      <c r="P4507" s="16">
        <v>-0.81740760000000001</v>
      </c>
      <c r="Q4507" s="16">
        <v>0.37489749999999999</v>
      </c>
      <c r="R4507" s="16">
        <v>7.2599999999999998E-2</v>
      </c>
      <c r="S4507" s="16">
        <v>2.5000000000000001E-4</v>
      </c>
      <c r="T4507" s="16">
        <v>2.9999999999999997E-4</v>
      </c>
      <c r="U4507" s="16">
        <v>8.8498000000000001</v>
      </c>
      <c r="V4507" s="16">
        <v>2.9390000000000001</v>
      </c>
      <c r="W4507" s="16">
        <v>0.46899999999999997</v>
      </c>
      <c r="X4507" s="16">
        <v>369.19099999999997</v>
      </c>
      <c r="Y4507" s="16">
        <v>27.8919</v>
      </c>
      <c r="Z4507" s="16">
        <v>0.15379999999999999</v>
      </c>
      <c r="AA4507" s="16">
        <v>7.2612099999999999E-2</v>
      </c>
      <c r="AB4507" s="16">
        <v>0</v>
      </c>
      <c r="AC4507" s="16">
        <v>23.11</v>
      </c>
      <c r="AD4507" s="16">
        <v>30.364999999999998</v>
      </c>
      <c r="AE4507" s="16">
        <v>1.8722000000000001</v>
      </c>
      <c r="AF4507" s="16">
        <v>0</v>
      </c>
      <c r="AG4507" s="16">
        <v>13177.6</v>
      </c>
      <c r="AH4507" s="16">
        <v>0.25790000000000002</v>
      </c>
      <c r="AI4507" s="16">
        <v>21.953499999999998</v>
      </c>
      <c r="AJ4507" s="16">
        <v>75.848399999999998</v>
      </c>
      <c r="AK4507" s="16">
        <v>0.68240000000000001</v>
      </c>
      <c r="AL4507" s="16">
        <v>-0.68489999999999995</v>
      </c>
      <c r="AM4507" s="16">
        <v>0.19939999999999999</v>
      </c>
      <c r="AN4507" s="16">
        <v>1.1817</v>
      </c>
      <c r="AO4507" s="16">
        <v>-0.42159999999999997</v>
      </c>
      <c r="AP4507" s="16">
        <v>0.58150000000000002</v>
      </c>
      <c r="AR4507" s="16">
        <f t="shared" si="171"/>
        <v>1</v>
      </c>
      <c r="AS4507" s="5">
        <f t="shared" si="170"/>
        <v>2.3561000000000165E-2</v>
      </c>
    </row>
    <row r="4508" spans="1:45" x14ac:dyDescent="0.25">
      <c r="A4508" s="16" t="s">
        <v>408</v>
      </c>
      <c r="B4508" s="16" t="s">
        <v>35</v>
      </c>
      <c r="C4508" s="16" t="s">
        <v>233</v>
      </c>
      <c r="D4508" s="16">
        <v>1989</v>
      </c>
      <c r="E4508" s="16" t="s">
        <v>5123</v>
      </c>
      <c r="F4508" s="16" t="s">
        <v>592</v>
      </c>
      <c r="G4508" s="10">
        <v>954.02099999999996</v>
      </c>
      <c r="H4508" s="73">
        <v>6.8606850000000001</v>
      </c>
      <c r="I4508" s="16" t="s">
        <v>6700</v>
      </c>
      <c r="J4508" s="71">
        <v>0</v>
      </c>
      <c r="K4508" s="71">
        <v>1</v>
      </c>
      <c r="L4508" s="16">
        <v>-1.0336989999999999</v>
      </c>
      <c r="M4508" s="16">
        <v>-0.64807090000000001</v>
      </c>
      <c r="N4508" s="16">
        <v>-0.61241020000000002</v>
      </c>
      <c r="O4508" s="16">
        <v>-0.59200249999999999</v>
      </c>
      <c r="P4508" s="16">
        <v>-0.79867350000000004</v>
      </c>
      <c r="Q4508" s="16">
        <v>0.3852796</v>
      </c>
      <c r="R4508" s="16">
        <v>7.2599999999999998E-2</v>
      </c>
      <c r="S4508" s="16">
        <v>2.5000000000000001E-4</v>
      </c>
      <c r="T4508" s="16">
        <v>0</v>
      </c>
      <c r="U4508" s="16">
        <v>8.6971000000000007</v>
      </c>
      <c r="V4508" s="16">
        <v>3.1059999999999999</v>
      </c>
      <c r="W4508" s="16">
        <v>0.47699999999999998</v>
      </c>
      <c r="X4508" s="16">
        <v>370.26900000000001</v>
      </c>
      <c r="Y4508" s="16">
        <v>28.9175</v>
      </c>
      <c r="Z4508" s="16">
        <v>0.15809999999999999</v>
      </c>
      <c r="AA4508" s="16">
        <v>4.8532699999999998E-2</v>
      </c>
      <c r="AB4508" s="16">
        <v>0</v>
      </c>
      <c r="AC4508" s="16">
        <v>23.11</v>
      </c>
      <c r="AD4508" s="16">
        <v>30.984999999999999</v>
      </c>
      <c r="AE4508" s="16">
        <v>1.9641</v>
      </c>
      <c r="AF4508" s="16">
        <v>0</v>
      </c>
      <c r="AG4508" s="16">
        <v>13704.4</v>
      </c>
      <c r="AH4508" s="16">
        <v>0.253</v>
      </c>
      <c r="AI4508" s="16">
        <v>23.8476</v>
      </c>
      <c r="AJ4508" s="16">
        <v>76.436099999999996</v>
      </c>
      <c r="AK4508" s="16">
        <v>0.69059999999999999</v>
      </c>
      <c r="AL4508" s="16">
        <v>-0.61990000000000001</v>
      </c>
      <c r="AM4508" s="16">
        <v>0.19389999999999999</v>
      </c>
      <c r="AN4508" s="16">
        <v>1.1636</v>
      </c>
      <c r="AO4508" s="16">
        <v>-0.40739999999999998</v>
      </c>
      <c r="AP4508" s="16">
        <v>0.57640000000000002</v>
      </c>
      <c r="AR4508" s="16">
        <f t="shared" si="171"/>
        <v>1</v>
      </c>
      <c r="AS4508" s="5">
        <f t="shared" si="170"/>
        <v>2.7436000000000016E-2</v>
      </c>
    </row>
    <row r="4509" spans="1:45" x14ac:dyDescent="0.25">
      <c r="A4509" s="16" t="s">
        <v>408</v>
      </c>
      <c r="B4509" s="16" t="s">
        <v>35</v>
      </c>
      <c r="C4509" s="16" t="s">
        <v>233</v>
      </c>
      <c r="D4509" s="16">
        <v>1990</v>
      </c>
      <c r="E4509" s="16" t="s">
        <v>5124</v>
      </c>
      <c r="F4509" s="16" t="s">
        <v>592</v>
      </c>
      <c r="G4509" s="10">
        <v>941.80100000000004</v>
      </c>
      <c r="H4509" s="73">
        <v>6.8477949999999996</v>
      </c>
      <c r="I4509" s="16" t="s">
        <v>6700</v>
      </c>
      <c r="J4509" s="71">
        <v>0</v>
      </c>
      <c r="K4509" s="71">
        <v>1</v>
      </c>
      <c r="L4509" s="16">
        <v>-1.0111559999999999</v>
      </c>
      <c r="M4509" s="16">
        <v>-0.64712550000000002</v>
      </c>
      <c r="N4509" s="16">
        <v>-0.62043740000000003</v>
      </c>
      <c r="O4509" s="16">
        <v>-0.56993340000000003</v>
      </c>
      <c r="P4509" s="16">
        <v>-0.77497709999999997</v>
      </c>
      <c r="Q4509" s="16">
        <v>0.39564500000000002</v>
      </c>
      <c r="R4509" s="16">
        <v>7.2599999999999998E-2</v>
      </c>
      <c r="S4509" s="16">
        <v>5.0000000000000001E-4</v>
      </c>
      <c r="T4509" s="16">
        <v>0</v>
      </c>
      <c r="U4509" s="16">
        <v>8.5443999999999996</v>
      </c>
      <c r="V4509" s="16">
        <v>3.2349999999999999</v>
      </c>
      <c r="W4509" s="16">
        <v>0.49</v>
      </c>
      <c r="X4509" s="16">
        <v>370.97</v>
      </c>
      <c r="Y4509" s="16">
        <v>29.943100000000001</v>
      </c>
      <c r="Z4509" s="16">
        <v>0.16650000000000001</v>
      </c>
      <c r="AA4509" s="16">
        <v>9.47495E-2</v>
      </c>
      <c r="AB4509" s="16">
        <v>0</v>
      </c>
      <c r="AC4509" s="16">
        <v>23.11</v>
      </c>
      <c r="AD4509" s="16">
        <v>29.795000000000002</v>
      </c>
      <c r="AE4509" s="16">
        <v>2.3429000000000002</v>
      </c>
      <c r="AF4509" s="16">
        <v>0</v>
      </c>
      <c r="AG4509" s="16">
        <v>13938.8</v>
      </c>
      <c r="AH4509" s="16">
        <v>0.25140000000000001</v>
      </c>
      <c r="AI4509" s="16">
        <v>25.741700000000002</v>
      </c>
      <c r="AJ4509" s="16">
        <v>77.023899999999998</v>
      </c>
      <c r="AK4509" s="16">
        <v>0.69869999999999999</v>
      </c>
      <c r="AL4509" s="16">
        <v>-0.55500000000000005</v>
      </c>
      <c r="AM4509" s="16">
        <v>0.18840000000000001</v>
      </c>
      <c r="AN4509" s="16">
        <v>1.1455</v>
      </c>
      <c r="AO4509" s="16">
        <v>-0.39319999999999999</v>
      </c>
      <c r="AP4509" s="16">
        <v>0.57140000000000002</v>
      </c>
      <c r="AR4509" s="16">
        <f t="shared" si="171"/>
        <v>1</v>
      </c>
      <c r="AS4509" s="5">
        <f t="shared" si="170"/>
        <v>2.254299999999998E-2</v>
      </c>
    </row>
    <row r="4510" spans="1:45" x14ac:dyDescent="0.25">
      <c r="A4510" s="16" t="s">
        <v>408</v>
      </c>
      <c r="B4510" s="16" t="s">
        <v>35</v>
      </c>
      <c r="C4510" s="16" t="s">
        <v>233</v>
      </c>
      <c r="D4510" s="16">
        <v>1991</v>
      </c>
      <c r="E4510" s="16" t="s">
        <v>5125</v>
      </c>
      <c r="F4510" s="16" t="s">
        <v>592</v>
      </c>
      <c r="G4510" s="10">
        <v>933.053</v>
      </c>
      <c r="H4510" s="73">
        <v>6.8384619999999998</v>
      </c>
      <c r="I4510" s="16" t="s">
        <v>6700</v>
      </c>
      <c r="J4510" s="71">
        <v>0</v>
      </c>
      <c r="K4510" s="71">
        <v>1</v>
      </c>
      <c r="L4510" s="16">
        <v>-0.99087700000000001</v>
      </c>
      <c r="M4510" s="16">
        <v>-0.64153329999999997</v>
      </c>
      <c r="N4510" s="16">
        <v>-0.63568349999999996</v>
      </c>
      <c r="O4510" s="16">
        <v>-0.54592600000000002</v>
      </c>
      <c r="P4510" s="16">
        <v>-0.75550850000000003</v>
      </c>
      <c r="Q4510" s="16">
        <v>0.40602729999999998</v>
      </c>
      <c r="R4510" s="16">
        <v>7.2599999999999998E-2</v>
      </c>
      <c r="S4510" s="16">
        <v>5.0000000000000001E-4</v>
      </c>
      <c r="T4510" s="16">
        <v>5.9999999999999995E-4</v>
      </c>
      <c r="U4510" s="16">
        <v>8.3916000000000004</v>
      </c>
      <c r="V4510" s="16">
        <v>3.3130000000000002</v>
      </c>
      <c r="W4510" s="16">
        <v>0.55600000000000005</v>
      </c>
      <c r="X4510" s="16">
        <v>370.21199999999999</v>
      </c>
      <c r="Y4510" s="16">
        <v>30.968699999999998</v>
      </c>
      <c r="Z4510" s="16">
        <v>0.16470000000000001</v>
      </c>
      <c r="AA4510" s="16">
        <v>7.9214499999999993E-2</v>
      </c>
      <c r="AB4510" s="16">
        <v>0</v>
      </c>
      <c r="AC4510" s="16">
        <v>23.11</v>
      </c>
      <c r="AD4510" s="16">
        <v>30.195</v>
      </c>
      <c r="AE4510" s="16">
        <v>2.5289000000000001</v>
      </c>
      <c r="AF4510" s="16">
        <v>0</v>
      </c>
      <c r="AG4510" s="16">
        <v>14294.8</v>
      </c>
      <c r="AH4510" s="16">
        <v>0.24560000000000001</v>
      </c>
      <c r="AI4510" s="16">
        <v>27.635899999999999</v>
      </c>
      <c r="AJ4510" s="16">
        <v>77.611599999999996</v>
      </c>
      <c r="AK4510" s="16">
        <v>0.70689999999999997</v>
      </c>
      <c r="AL4510" s="16">
        <v>-0.49</v>
      </c>
      <c r="AM4510" s="16">
        <v>0.18279999999999999</v>
      </c>
      <c r="AN4510" s="16">
        <v>1.1274</v>
      </c>
      <c r="AO4510" s="16">
        <v>-0.379</v>
      </c>
      <c r="AP4510" s="16">
        <v>0.56640000000000001</v>
      </c>
      <c r="AR4510" s="16">
        <f t="shared" si="171"/>
        <v>1</v>
      </c>
      <c r="AS4510" s="5">
        <f t="shared" si="170"/>
        <v>2.0278999999999936E-2</v>
      </c>
    </row>
    <row r="4511" spans="1:45" x14ac:dyDescent="0.25">
      <c r="A4511" s="16" t="s">
        <v>408</v>
      </c>
      <c r="B4511" s="16" t="s">
        <v>35</v>
      </c>
      <c r="C4511" s="16" t="s">
        <v>233</v>
      </c>
      <c r="D4511" s="16">
        <v>1992</v>
      </c>
      <c r="E4511" s="16" t="s">
        <v>5126</v>
      </c>
      <c r="F4511" s="16" t="s">
        <v>592</v>
      </c>
      <c r="G4511" s="10">
        <v>1008.71</v>
      </c>
      <c r="H4511" s="73">
        <v>6.9164320000000004</v>
      </c>
      <c r="I4511" s="16" t="s">
        <v>6700</v>
      </c>
      <c r="J4511" s="71">
        <v>0</v>
      </c>
      <c r="K4511" s="71">
        <v>1</v>
      </c>
      <c r="L4511" s="16">
        <v>-0.94884599999999997</v>
      </c>
      <c r="M4511" s="16">
        <v>-0.64807090000000001</v>
      </c>
      <c r="N4511" s="16">
        <v>-0.64078769999999996</v>
      </c>
      <c r="O4511" s="16">
        <v>-0.52325759999999999</v>
      </c>
      <c r="P4511" s="16">
        <v>-0.68640769999999995</v>
      </c>
      <c r="Q4511" s="16">
        <v>0.41637420000000003</v>
      </c>
      <c r="R4511" s="16">
        <v>7.2599999999999998E-2</v>
      </c>
      <c r="S4511" s="16">
        <v>2.5000000000000001E-4</v>
      </c>
      <c r="T4511" s="16">
        <v>0</v>
      </c>
      <c r="U4511" s="16">
        <v>8.2388999999999992</v>
      </c>
      <c r="V4511" s="16">
        <v>3.4279999999999999</v>
      </c>
      <c r="W4511" s="16">
        <v>0.72599999999999998</v>
      </c>
      <c r="X4511" s="16">
        <v>369.93599999999998</v>
      </c>
      <c r="Y4511" s="16">
        <v>31.994299999999999</v>
      </c>
      <c r="Z4511" s="16">
        <v>0.16600000000000001</v>
      </c>
      <c r="AA4511" s="16">
        <v>8.4651699999999996E-2</v>
      </c>
      <c r="AB4511" s="16">
        <v>0</v>
      </c>
      <c r="AC4511" s="16">
        <v>23.11</v>
      </c>
      <c r="AD4511" s="16">
        <v>30.055</v>
      </c>
      <c r="AE4511" s="16">
        <v>3.1526000000000001</v>
      </c>
      <c r="AF4511" s="16">
        <v>0</v>
      </c>
      <c r="AG4511" s="16">
        <v>13939.7</v>
      </c>
      <c r="AH4511" s="16">
        <v>0.23930000000000001</v>
      </c>
      <c r="AI4511" s="16">
        <v>33.5</v>
      </c>
      <c r="AJ4511" s="16">
        <v>79.8</v>
      </c>
      <c r="AK4511" s="16">
        <v>0.71509999999999996</v>
      </c>
      <c r="AL4511" s="16">
        <v>-0.42509999999999998</v>
      </c>
      <c r="AM4511" s="16">
        <v>0.17730000000000001</v>
      </c>
      <c r="AN4511" s="16">
        <v>1.1093</v>
      </c>
      <c r="AO4511" s="16">
        <v>-0.3649</v>
      </c>
      <c r="AP4511" s="16">
        <v>0.56130000000000002</v>
      </c>
      <c r="AR4511" s="16">
        <f t="shared" si="171"/>
        <v>1</v>
      </c>
      <c r="AS4511" s="5">
        <f t="shared" si="170"/>
        <v>4.2031000000000041E-2</v>
      </c>
    </row>
    <row r="4512" spans="1:45" x14ac:dyDescent="0.25">
      <c r="A4512" s="16" t="s">
        <v>408</v>
      </c>
      <c r="B4512" s="16" t="s">
        <v>35</v>
      </c>
      <c r="C4512" s="16" t="s">
        <v>233</v>
      </c>
      <c r="D4512" s="16">
        <v>1993</v>
      </c>
      <c r="E4512" s="16" t="s">
        <v>5127</v>
      </c>
      <c r="F4512" s="16" t="s">
        <v>592</v>
      </c>
      <c r="G4512" s="10">
        <v>1067.07</v>
      </c>
      <c r="H4512" s="73">
        <v>6.9726679999999996</v>
      </c>
      <c r="I4512" s="16" t="s">
        <v>6700</v>
      </c>
      <c r="J4512" s="71">
        <v>0</v>
      </c>
      <c r="K4512" s="71">
        <v>1</v>
      </c>
      <c r="L4512" s="16">
        <v>-0.90851990000000005</v>
      </c>
      <c r="M4512" s="16">
        <v>-0.64693639999999997</v>
      </c>
      <c r="N4512" s="16">
        <v>-0.64499010000000001</v>
      </c>
      <c r="O4512" s="16">
        <v>-0.45412160000000001</v>
      </c>
      <c r="P4512" s="16">
        <v>-0.67515930000000002</v>
      </c>
      <c r="Q4512" s="16">
        <v>0.42675740000000001</v>
      </c>
      <c r="R4512" s="16">
        <v>7.2599999999999998E-2</v>
      </c>
      <c r="S4512" s="16">
        <v>5.5000000000000003E-4</v>
      </c>
      <c r="T4512" s="16">
        <v>0</v>
      </c>
      <c r="U4512" s="16">
        <v>8.0861999999999998</v>
      </c>
      <c r="V4512" s="16">
        <v>3.5619999999999998</v>
      </c>
      <c r="W4512" s="16">
        <v>0.9</v>
      </c>
      <c r="X4512" s="16">
        <v>369.69900000000001</v>
      </c>
      <c r="Y4512" s="16">
        <v>33.0199</v>
      </c>
      <c r="Z4512" s="16">
        <v>0.17519999999999999</v>
      </c>
      <c r="AA4512" s="16">
        <v>-3.1213999999999999E-3</v>
      </c>
      <c r="AB4512" s="16">
        <v>0</v>
      </c>
      <c r="AC4512" s="16">
        <v>23.11</v>
      </c>
      <c r="AD4512" s="16">
        <v>32.314999999999998</v>
      </c>
      <c r="AE4512" s="16">
        <v>4.0232000000000001</v>
      </c>
      <c r="AF4512" s="16">
        <v>0</v>
      </c>
      <c r="AG4512" s="16">
        <v>14032.4</v>
      </c>
      <c r="AH4512" s="16">
        <v>0.2329</v>
      </c>
      <c r="AI4512" s="16">
        <v>33.9</v>
      </c>
      <c r="AJ4512" s="16">
        <v>79.8</v>
      </c>
      <c r="AK4512" s="16">
        <v>0.72330000000000005</v>
      </c>
      <c r="AL4512" s="16">
        <v>-0.36020000000000002</v>
      </c>
      <c r="AM4512" s="16">
        <v>0.17180000000000001</v>
      </c>
      <c r="AN4512" s="16">
        <v>1.0911999999999999</v>
      </c>
      <c r="AO4512" s="16">
        <v>-0.35070000000000001</v>
      </c>
      <c r="AP4512" s="16">
        <v>0.55630000000000002</v>
      </c>
      <c r="AR4512" s="16">
        <f t="shared" si="171"/>
        <v>1</v>
      </c>
      <c r="AS4512" s="5">
        <f t="shared" si="170"/>
        <v>4.032609999999992E-2</v>
      </c>
    </row>
    <row r="4513" spans="1:45" x14ac:dyDescent="0.25">
      <c r="A4513" s="16" t="s">
        <v>408</v>
      </c>
      <c r="B4513" s="16" t="s">
        <v>35</v>
      </c>
      <c r="C4513" s="16" t="s">
        <v>233</v>
      </c>
      <c r="D4513" s="16">
        <v>1994</v>
      </c>
      <c r="E4513" s="16" t="s">
        <v>5128</v>
      </c>
      <c r="F4513" s="16" t="s">
        <v>592</v>
      </c>
      <c r="G4513" s="10">
        <v>1237.74</v>
      </c>
      <c r="H4513" s="73">
        <v>7.1210420000000001</v>
      </c>
      <c r="I4513" s="16" t="s">
        <v>6700</v>
      </c>
      <c r="J4513" s="71">
        <v>0</v>
      </c>
      <c r="K4513" s="71">
        <v>1</v>
      </c>
      <c r="L4513" s="16">
        <v>-0.90021099999999998</v>
      </c>
      <c r="M4513" s="16">
        <v>-0.64788179999999995</v>
      </c>
      <c r="N4513" s="16">
        <v>-0.65902179999999999</v>
      </c>
      <c r="O4513" s="16">
        <v>-0.44071700000000003</v>
      </c>
      <c r="P4513" s="16">
        <v>-0.66593279999999999</v>
      </c>
      <c r="Q4513" s="16">
        <v>0.43713960000000002</v>
      </c>
      <c r="R4513" s="16">
        <v>7.2599999999999998E-2</v>
      </c>
      <c r="S4513" s="16">
        <v>2.9999999999999997E-4</v>
      </c>
      <c r="T4513" s="16">
        <v>0</v>
      </c>
      <c r="U4513" s="16">
        <v>7.9335000000000004</v>
      </c>
      <c r="V4513" s="16">
        <v>3.6960000000000002</v>
      </c>
      <c r="W4513" s="16">
        <v>0.96</v>
      </c>
      <c r="X4513" s="16">
        <v>368.99799999999999</v>
      </c>
      <c r="Y4513" s="16">
        <v>34.045400000000001</v>
      </c>
      <c r="Z4513" s="16">
        <v>0.16370000000000001</v>
      </c>
      <c r="AA4513" s="16">
        <v>-4.0793999999999997E-2</v>
      </c>
      <c r="AB4513" s="16">
        <v>0</v>
      </c>
      <c r="AC4513" s="16">
        <v>23.11</v>
      </c>
      <c r="AD4513" s="16">
        <v>33.284999999999997</v>
      </c>
      <c r="AE4513" s="16">
        <v>4.7367999999999997</v>
      </c>
      <c r="AF4513" s="16">
        <v>0</v>
      </c>
      <c r="AG4513" s="16">
        <v>13388.7</v>
      </c>
      <c r="AH4513" s="16">
        <v>0.22650000000000001</v>
      </c>
      <c r="AI4513" s="16">
        <v>34.200000000000003</v>
      </c>
      <c r="AJ4513" s="16">
        <v>79.900000000000006</v>
      </c>
      <c r="AK4513" s="16">
        <v>0.73150000000000004</v>
      </c>
      <c r="AL4513" s="16">
        <v>-0.29520000000000002</v>
      </c>
      <c r="AM4513" s="16">
        <v>0.16619999999999999</v>
      </c>
      <c r="AN4513" s="16">
        <v>1.0730999999999999</v>
      </c>
      <c r="AO4513" s="16">
        <v>-0.33650000000000002</v>
      </c>
      <c r="AP4513" s="16">
        <v>0.55130000000000001</v>
      </c>
      <c r="AR4513" s="16">
        <f t="shared" si="171"/>
        <v>1</v>
      </c>
      <c r="AS4513" s="5">
        <f t="shared" si="170"/>
        <v>8.3089000000000635E-3</v>
      </c>
    </row>
    <row r="4514" spans="1:45" x14ac:dyDescent="0.25">
      <c r="A4514" s="16" t="s">
        <v>408</v>
      </c>
      <c r="B4514" s="16" t="s">
        <v>35</v>
      </c>
      <c r="C4514" s="16" t="s">
        <v>233</v>
      </c>
      <c r="D4514" s="16">
        <v>1995</v>
      </c>
      <c r="E4514" s="16" t="s">
        <v>5129</v>
      </c>
      <c r="F4514" s="16" t="s">
        <v>592</v>
      </c>
      <c r="G4514" s="10">
        <v>1377.42</v>
      </c>
      <c r="H4514" s="73">
        <v>7.2279669999999996</v>
      </c>
      <c r="I4514" s="16" t="s">
        <v>6700</v>
      </c>
      <c r="J4514" s="71">
        <v>0</v>
      </c>
      <c r="K4514" s="71">
        <v>1</v>
      </c>
      <c r="L4514" s="16">
        <v>-0.90778650000000005</v>
      </c>
      <c r="M4514" s="16">
        <v>-0.64619340000000003</v>
      </c>
      <c r="N4514" s="16">
        <v>-0.68407700000000005</v>
      </c>
      <c r="O4514" s="16">
        <v>-0.45342320000000003</v>
      </c>
      <c r="P4514" s="16">
        <v>-0.65677770000000002</v>
      </c>
      <c r="Q4514" s="16">
        <v>0.4475228</v>
      </c>
      <c r="R4514" s="16">
        <v>7.2599999999999998E-2</v>
      </c>
      <c r="S4514" s="16">
        <v>5.0000000000000001E-4</v>
      </c>
      <c r="T4514" s="16">
        <v>1E-4</v>
      </c>
      <c r="U4514" s="16">
        <v>7.7808000000000002</v>
      </c>
      <c r="V4514" s="16">
        <v>3.83</v>
      </c>
      <c r="W4514" s="16">
        <v>0.97499999999999998</v>
      </c>
      <c r="X4514" s="16">
        <v>366.99400000000003</v>
      </c>
      <c r="Y4514" s="16">
        <v>35.070999999999998</v>
      </c>
      <c r="Z4514" s="16">
        <v>0.1389</v>
      </c>
      <c r="AA4514" s="16">
        <v>-7.4776999999999996E-2</v>
      </c>
      <c r="AB4514" s="16">
        <v>0</v>
      </c>
      <c r="AC4514" s="16">
        <v>23.11</v>
      </c>
      <c r="AD4514" s="16">
        <v>34.159999999999997</v>
      </c>
      <c r="AE4514" s="16">
        <v>5.3853</v>
      </c>
      <c r="AF4514" s="16">
        <v>0</v>
      </c>
      <c r="AG4514" s="16">
        <v>14634</v>
      </c>
      <c r="AH4514" s="16">
        <v>0.2205</v>
      </c>
      <c r="AI4514" s="16">
        <v>34.6</v>
      </c>
      <c r="AJ4514" s="16">
        <v>79.900000000000006</v>
      </c>
      <c r="AK4514" s="16">
        <v>0.73970000000000002</v>
      </c>
      <c r="AL4514" s="16">
        <v>-0.2303</v>
      </c>
      <c r="AM4514" s="16">
        <v>0.16070000000000001</v>
      </c>
      <c r="AN4514" s="16">
        <v>1.0549999999999999</v>
      </c>
      <c r="AO4514" s="16">
        <v>-0.32229999999999998</v>
      </c>
      <c r="AP4514" s="16">
        <v>0.54630000000000001</v>
      </c>
      <c r="AR4514" s="16">
        <f t="shared" si="171"/>
        <v>1</v>
      </c>
      <c r="AS4514" s="5">
        <f t="shared" si="170"/>
        <v>-7.5755000000000683E-3</v>
      </c>
    </row>
    <row r="4515" spans="1:45" x14ac:dyDescent="0.25">
      <c r="A4515" s="16" t="s">
        <v>408</v>
      </c>
      <c r="B4515" s="16" t="s">
        <v>35</v>
      </c>
      <c r="C4515" s="16" t="s">
        <v>233</v>
      </c>
      <c r="D4515" s="16">
        <v>1996</v>
      </c>
      <c r="E4515" s="16" t="s">
        <v>5130</v>
      </c>
      <c r="F4515" s="16" t="s">
        <v>592</v>
      </c>
      <c r="G4515" s="10">
        <v>1496.61</v>
      </c>
      <c r="H4515" s="73">
        <v>7.3109570000000001</v>
      </c>
      <c r="I4515" s="16" t="s">
        <v>6700</v>
      </c>
      <c r="J4515" s="71">
        <v>0</v>
      </c>
      <c r="K4515" s="71">
        <v>1</v>
      </c>
      <c r="L4515" s="16">
        <v>-0.8742991</v>
      </c>
      <c r="M4515" s="16">
        <v>-0.64526139999999998</v>
      </c>
      <c r="N4515" s="16">
        <v>-0.69604670000000002</v>
      </c>
      <c r="O4515" s="16">
        <v>-0.39755990000000002</v>
      </c>
      <c r="P4515" s="16">
        <v>-0.64649780000000001</v>
      </c>
      <c r="Q4515" s="16">
        <v>0.46560190000000001</v>
      </c>
      <c r="R4515" s="16">
        <v>7.2599999999999998E-2</v>
      </c>
      <c r="S4515" s="16">
        <v>5.0000000000000001E-4</v>
      </c>
      <c r="T4515" s="16">
        <v>2.0000000000000001E-4</v>
      </c>
      <c r="U4515" s="16">
        <v>7.6280999999999999</v>
      </c>
      <c r="V4515" s="16">
        <v>3.9180000000000001</v>
      </c>
      <c r="W4515" s="16">
        <v>0.98399999999999999</v>
      </c>
      <c r="X4515" s="16">
        <v>367.25299999999999</v>
      </c>
      <c r="Y4515" s="16">
        <v>36.096600000000002</v>
      </c>
      <c r="Z4515" s="16">
        <v>0.1469</v>
      </c>
      <c r="AA4515" s="16">
        <v>-0.1301206</v>
      </c>
      <c r="AB4515" s="16">
        <v>0</v>
      </c>
      <c r="AC4515" s="16">
        <v>23.11</v>
      </c>
      <c r="AD4515" s="16">
        <v>35.585000000000001</v>
      </c>
      <c r="AE4515" s="16">
        <v>6.1723999999999997</v>
      </c>
      <c r="AF4515" s="16">
        <v>0</v>
      </c>
      <c r="AG4515" s="16">
        <v>14339.8</v>
      </c>
      <c r="AH4515" s="16">
        <v>0.21479999999999999</v>
      </c>
      <c r="AI4515" s="16">
        <v>35</v>
      </c>
      <c r="AJ4515" s="16">
        <v>79.900000000000006</v>
      </c>
      <c r="AK4515" s="16">
        <v>0.91190000000000004</v>
      </c>
      <c r="AL4515" s="16">
        <v>0</v>
      </c>
      <c r="AM4515" s="16">
        <v>0</v>
      </c>
      <c r="AN4515" s="16">
        <v>0.94099999999999995</v>
      </c>
      <c r="AO4515" s="16">
        <v>-0.57989999999999997</v>
      </c>
      <c r="AP4515" s="16">
        <v>0.77459999999999996</v>
      </c>
      <c r="AR4515" s="16">
        <f t="shared" si="171"/>
        <v>1</v>
      </c>
      <c r="AS4515" s="5">
        <f t="shared" si="170"/>
        <v>3.3487400000000056E-2</v>
      </c>
    </row>
    <row r="4516" spans="1:45" x14ac:dyDescent="0.25">
      <c r="A4516" s="16" t="s">
        <v>408</v>
      </c>
      <c r="B4516" s="16" t="s">
        <v>35</v>
      </c>
      <c r="C4516" s="16" t="s">
        <v>233</v>
      </c>
      <c r="D4516" s="16">
        <v>1997</v>
      </c>
      <c r="E4516" s="16" t="s">
        <v>5131</v>
      </c>
      <c r="F4516" s="16" t="s">
        <v>592</v>
      </c>
      <c r="G4516" s="10">
        <v>1624.7</v>
      </c>
      <c r="H4516" s="73">
        <v>7.3930800000000003</v>
      </c>
      <c r="I4516" s="16" t="s">
        <v>6700</v>
      </c>
      <c r="J4516" s="71">
        <v>0</v>
      </c>
      <c r="K4516" s="71">
        <v>1</v>
      </c>
      <c r="L4516" s="16">
        <v>-0.82364769999999998</v>
      </c>
      <c r="M4516" s="16">
        <v>-0.64562620000000004</v>
      </c>
      <c r="N4516" s="16">
        <v>-0.71822710000000001</v>
      </c>
      <c r="O4516" s="16">
        <v>-0.34184330000000002</v>
      </c>
      <c r="P4516" s="16">
        <v>-0.60499060000000005</v>
      </c>
      <c r="Q4516" s="16">
        <v>0.50183679999999997</v>
      </c>
      <c r="R4516" s="16">
        <v>7.2599999999999998E-2</v>
      </c>
      <c r="S4516" s="16">
        <v>6.4999999999999997E-4</v>
      </c>
      <c r="T4516" s="16">
        <v>1E-4</v>
      </c>
      <c r="U4516" s="16">
        <v>7.4753999999999996</v>
      </c>
      <c r="V4516" s="16">
        <v>4.0659999999999998</v>
      </c>
      <c r="W4516" s="16">
        <v>0.99299999999999999</v>
      </c>
      <c r="X4516" s="16">
        <v>365.709</v>
      </c>
      <c r="Y4516" s="16">
        <v>37.122199999999999</v>
      </c>
      <c r="Z4516" s="16">
        <v>0.14680000000000001</v>
      </c>
      <c r="AA4516" s="16">
        <v>-0.2295452</v>
      </c>
      <c r="AB4516" s="16">
        <v>0</v>
      </c>
      <c r="AC4516" s="16">
        <v>23.11</v>
      </c>
      <c r="AD4516" s="16">
        <v>38.145000000000003</v>
      </c>
      <c r="AE4516" s="16">
        <v>7.9607000000000001</v>
      </c>
      <c r="AF4516" s="16">
        <v>4.7999999999999996E-3</v>
      </c>
      <c r="AG4516" s="16">
        <v>14114.9</v>
      </c>
      <c r="AH4516" s="16">
        <v>0.2094</v>
      </c>
      <c r="AI4516" s="16">
        <v>37.1</v>
      </c>
      <c r="AJ4516" s="16">
        <v>80.5</v>
      </c>
      <c r="AK4516" s="16">
        <v>0.91169999999999995</v>
      </c>
      <c r="AL4516" s="16">
        <v>-0.31709999999999999</v>
      </c>
      <c r="AM4516" s="16">
        <v>0.34789999999999999</v>
      </c>
      <c r="AN4516" s="16">
        <v>0.98209999999999997</v>
      </c>
      <c r="AO4516" s="16">
        <v>-0.39300000000000002</v>
      </c>
      <c r="AP4516" s="16">
        <v>0.70609999999999995</v>
      </c>
      <c r="AR4516" s="16">
        <f t="shared" si="171"/>
        <v>1</v>
      </c>
      <c r="AS4516" s="5">
        <f t="shared" si="170"/>
        <v>5.0651400000000013E-2</v>
      </c>
    </row>
    <row r="4517" spans="1:45" x14ac:dyDescent="0.25">
      <c r="A4517" s="16" t="s">
        <v>408</v>
      </c>
      <c r="B4517" s="16" t="s">
        <v>35</v>
      </c>
      <c r="C4517" s="16" t="s">
        <v>233</v>
      </c>
      <c r="D4517" s="16">
        <v>1998</v>
      </c>
      <c r="E4517" s="16" t="s">
        <v>5132</v>
      </c>
      <c r="F4517" s="16" t="s">
        <v>592</v>
      </c>
      <c r="G4517" s="10">
        <v>1788</v>
      </c>
      <c r="H4517" s="73">
        <v>7.4888529999999998</v>
      </c>
      <c r="I4517" s="16" t="s">
        <v>6700</v>
      </c>
      <c r="J4517" s="71">
        <v>0</v>
      </c>
      <c r="K4517" s="71">
        <v>1</v>
      </c>
      <c r="L4517" s="16">
        <v>-0.85395639999999995</v>
      </c>
      <c r="M4517" s="16">
        <v>-0.64712550000000002</v>
      </c>
      <c r="N4517" s="16">
        <v>-0.84180339999999998</v>
      </c>
      <c r="O4517" s="16">
        <v>-0.35209620000000003</v>
      </c>
      <c r="P4517" s="16">
        <v>-0.56603230000000004</v>
      </c>
      <c r="Q4517" s="16">
        <v>0.52953810000000001</v>
      </c>
      <c r="R4517" s="16">
        <v>7.2599999999999998E-2</v>
      </c>
      <c r="S4517" s="16">
        <v>5.0000000000000001E-4</v>
      </c>
      <c r="T4517" s="16">
        <v>0</v>
      </c>
      <c r="U4517" s="16">
        <v>6.3917999999999999</v>
      </c>
      <c r="V4517" s="16">
        <v>4.3490000000000002</v>
      </c>
      <c r="W4517" s="16">
        <v>1.002</v>
      </c>
      <c r="X4517" s="16">
        <v>363.16199999999998</v>
      </c>
      <c r="Y4517" s="16">
        <v>38.147799999999997</v>
      </c>
      <c r="Z4517" s="16">
        <v>0.15190000000000001</v>
      </c>
      <c r="AA4517" s="16">
        <v>-0.1064298</v>
      </c>
      <c r="AB4517" s="16">
        <v>0</v>
      </c>
      <c r="AC4517" s="16">
        <v>23.11</v>
      </c>
      <c r="AD4517" s="16">
        <v>34.975000000000001</v>
      </c>
      <c r="AE4517" s="16">
        <v>9.3876000000000008</v>
      </c>
      <c r="AF4517" s="16">
        <v>0.23949999999999999</v>
      </c>
      <c r="AG4517" s="16">
        <v>15022.2</v>
      </c>
      <c r="AH4517" s="16">
        <v>0.20430000000000001</v>
      </c>
      <c r="AI4517" s="16">
        <v>39.299999999999997</v>
      </c>
      <c r="AJ4517" s="16">
        <v>81.099999999999994</v>
      </c>
      <c r="AK4517" s="16">
        <v>0.91149999999999998</v>
      </c>
      <c r="AL4517" s="16">
        <v>-0.31709999999999999</v>
      </c>
      <c r="AM4517" s="16">
        <v>0.34789999999999999</v>
      </c>
      <c r="AN4517" s="16">
        <v>1.0233000000000001</v>
      </c>
      <c r="AO4517" s="16">
        <v>-0.20619999999999999</v>
      </c>
      <c r="AP4517" s="16">
        <v>0.63770000000000004</v>
      </c>
      <c r="AR4517" s="16">
        <f t="shared" si="171"/>
        <v>1</v>
      </c>
      <c r="AS4517" s="5">
        <f t="shared" si="170"/>
        <v>-3.0308699999999966E-2</v>
      </c>
    </row>
    <row r="4518" spans="1:45" x14ac:dyDescent="0.25">
      <c r="A4518" s="16" t="s">
        <v>408</v>
      </c>
      <c r="B4518" s="16" t="s">
        <v>35</v>
      </c>
      <c r="C4518" s="16" t="s">
        <v>233</v>
      </c>
      <c r="D4518" s="16">
        <v>1999</v>
      </c>
      <c r="E4518" s="16" t="s">
        <v>5133</v>
      </c>
      <c r="F4518" s="16" t="s">
        <v>592</v>
      </c>
      <c r="G4518" s="10">
        <v>1946.85</v>
      </c>
      <c r="H4518" s="73">
        <v>7.573969</v>
      </c>
      <c r="I4518" s="16" t="s">
        <v>6700</v>
      </c>
      <c r="J4518" s="71">
        <v>0</v>
      </c>
      <c r="K4518" s="71">
        <v>1</v>
      </c>
      <c r="L4518" s="16">
        <v>-0.76105869999999998</v>
      </c>
      <c r="M4518" s="16">
        <v>-0.64770620000000001</v>
      </c>
      <c r="N4518" s="16">
        <v>-0.77809269999999997</v>
      </c>
      <c r="O4518" s="16">
        <v>-0.2960219</v>
      </c>
      <c r="P4518" s="16">
        <v>-0.52256460000000005</v>
      </c>
      <c r="Q4518" s="16">
        <v>0.57294750000000005</v>
      </c>
      <c r="R4518" s="16">
        <v>7.2599999999999998E-2</v>
      </c>
      <c r="S4518" s="16">
        <v>1E-4</v>
      </c>
      <c r="T4518" s="16">
        <v>1E-4</v>
      </c>
      <c r="U4518" s="16">
        <v>6.8017000000000003</v>
      </c>
      <c r="V4518" s="16">
        <v>4.6319999999999997</v>
      </c>
      <c r="W4518" s="16">
        <v>1.0109999999999999</v>
      </c>
      <c r="X4518" s="16">
        <v>365.35300000000001</v>
      </c>
      <c r="Y4518" s="16">
        <v>39.173400000000001</v>
      </c>
      <c r="Z4518" s="16">
        <v>0.14449999999999999</v>
      </c>
      <c r="AA4518" s="16">
        <v>-0.2470223</v>
      </c>
      <c r="AB4518" s="16">
        <v>0</v>
      </c>
      <c r="AC4518" s="16">
        <v>23.11</v>
      </c>
      <c r="AD4518" s="16">
        <v>38.594999999999999</v>
      </c>
      <c r="AE4518" s="16">
        <v>10.7942</v>
      </c>
      <c r="AF4518" s="16">
        <v>1.8583000000000001</v>
      </c>
      <c r="AG4518" s="16">
        <v>14576.2</v>
      </c>
      <c r="AH4518" s="16">
        <v>0.19969999999999999</v>
      </c>
      <c r="AI4518" s="16">
        <v>41.5</v>
      </c>
      <c r="AJ4518" s="16">
        <v>81.8</v>
      </c>
      <c r="AK4518" s="16">
        <v>0.82310000000000005</v>
      </c>
      <c r="AL4518" s="16">
        <v>-9.4799999999999995E-2</v>
      </c>
      <c r="AM4518" s="16">
        <v>0.3251</v>
      </c>
      <c r="AN4518" s="16">
        <v>1.0710999999999999</v>
      </c>
      <c r="AO4518" s="16">
        <v>-0.1033</v>
      </c>
      <c r="AP4518" s="16">
        <v>0.63370000000000004</v>
      </c>
      <c r="AR4518" s="16">
        <f t="shared" si="171"/>
        <v>1</v>
      </c>
      <c r="AS4518" s="5">
        <f t="shared" si="170"/>
        <v>9.2897699999999972E-2</v>
      </c>
    </row>
    <row r="4519" spans="1:45" x14ac:dyDescent="0.25">
      <c r="A4519" s="16" t="s">
        <v>408</v>
      </c>
      <c r="B4519" s="16" t="s">
        <v>35</v>
      </c>
      <c r="C4519" s="16" t="s">
        <v>233</v>
      </c>
      <c r="D4519" s="16">
        <v>2000</v>
      </c>
      <c r="E4519" s="16" t="s">
        <v>5134</v>
      </c>
      <c r="F4519" s="16" t="s">
        <v>592</v>
      </c>
      <c r="G4519" s="10">
        <v>2179.98</v>
      </c>
      <c r="H4519" s="73">
        <v>7.6870729999999998</v>
      </c>
      <c r="I4519" s="16">
        <v>435079</v>
      </c>
      <c r="J4519" s="71">
        <v>0</v>
      </c>
      <c r="K4519" s="71">
        <v>1</v>
      </c>
      <c r="L4519" s="16">
        <v>-0.69282880000000002</v>
      </c>
      <c r="M4519" s="16">
        <v>-0.64676069999999997</v>
      </c>
      <c r="N4519" s="16">
        <v>-0.75400270000000003</v>
      </c>
      <c r="O4519" s="16">
        <v>-0.26747530000000003</v>
      </c>
      <c r="P4519" s="16">
        <v>-0.46831</v>
      </c>
      <c r="Q4519" s="16">
        <v>0.61637229999999998</v>
      </c>
      <c r="R4519" s="16">
        <v>7.2599999999999998E-2</v>
      </c>
      <c r="S4519" s="16">
        <v>3.5E-4</v>
      </c>
      <c r="T4519" s="16">
        <v>1E-4</v>
      </c>
      <c r="U4519" s="16">
        <v>7.0172999999999996</v>
      </c>
      <c r="V4519" s="16">
        <v>4.99</v>
      </c>
      <c r="W4519" s="16">
        <v>0.96499999999999997</v>
      </c>
      <c r="X4519" s="16">
        <v>364.80399999999997</v>
      </c>
      <c r="Y4519" s="16">
        <v>40.198999999999998</v>
      </c>
      <c r="Z4519" s="16">
        <v>0.14580000000000001</v>
      </c>
      <c r="AA4519" s="16">
        <v>-0.25886779999999998</v>
      </c>
      <c r="AB4519" s="16">
        <v>0</v>
      </c>
      <c r="AC4519" s="16">
        <v>23.11</v>
      </c>
      <c r="AD4519" s="16">
        <v>38.9</v>
      </c>
      <c r="AE4519" s="16">
        <v>12.351000000000001</v>
      </c>
      <c r="AF4519" s="16">
        <v>4.4592999999999998</v>
      </c>
      <c r="AG4519" s="16">
        <v>14581</v>
      </c>
      <c r="AH4519" s="16">
        <v>0.21229999999999999</v>
      </c>
      <c r="AI4519" s="16">
        <v>43.6</v>
      </c>
      <c r="AJ4519" s="16">
        <v>82.4</v>
      </c>
      <c r="AK4519" s="16">
        <v>0.73480000000000001</v>
      </c>
      <c r="AL4519" s="16">
        <v>0.1275</v>
      </c>
      <c r="AM4519" s="16">
        <v>0.30220000000000002</v>
      </c>
      <c r="AN4519" s="16">
        <v>1.119</v>
      </c>
      <c r="AO4519" s="16">
        <v>-5.0000000000000001E-4</v>
      </c>
      <c r="AP4519" s="16">
        <v>0.62980000000000003</v>
      </c>
      <c r="AR4519" s="16">
        <f t="shared" si="171"/>
        <v>1</v>
      </c>
      <c r="AS4519" s="5">
        <f t="shared" si="170"/>
        <v>6.8229899999999954E-2</v>
      </c>
    </row>
    <row r="4520" spans="1:45" x14ac:dyDescent="0.25">
      <c r="A4520" s="16" t="s">
        <v>408</v>
      </c>
      <c r="B4520" s="16" t="s">
        <v>35</v>
      </c>
      <c r="C4520" s="16" t="s">
        <v>233</v>
      </c>
      <c r="D4520" s="16">
        <v>2001</v>
      </c>
      <c r="E4520" s="16" t="s">
        <v>5135</v>
      </c>
      <c r="F4520" s="16" t="s">
        <v>592</v>
      </c>
      <c r="G4520" s="10">
        <v>2185.25</v>
      </c>
      <c r="H4520" s="73">
        <v>7.6894869999999997</v>
      </c>
      <c r="I4520" s="16">
        <v>443716</v>
      </c>
      <c r="J4520" s="71">
        <v>0</v>
      </c>
      <c r="K4520" s="71">
        <v>1</v>
      </c>
      <c r="L4520" s="16">
        <v>-0.73683299999999996</v>
      </c>
      <c r="M4520" s="16">
        <v>-0.64712550000000002</v>
      </c>
      <c r="N4520" s="16">
        <v>-0.75340019999999996</v>
      </c>
      <c r="O4520" s="16">
        <v>-0.29308820000000002</v>
      </c>
      <c r="P4520" s="16">
        <v>-0.42269970000000001</v>
      </c>
      <c r="Q4520" s="16">
        <v>0.49154599999999998</v>
      </c>
      <c r="R4520" s="16">
        <v>7.2599999999999998E-2</v>
      </c>
      <c r="S4520" s="16">
        <v>5.0000000000000001E-4</v>
      </c>
      <c r="T4520" s="16">
        <v>0</v>
      </c>
      <c r="U4520" s="16">
        <v>6.8646000000000003</v>
      </c>
      <c r="V4520" s="16">
        <v>5.399</v>
      </c>
      <c r="W4520" s="16">
        <v>0.96899999999999997</v>
      </c>
      <c r="X4520" s="16">
        <v>365.99900000000002</v>
      </c>
      <c r="Y4520" s="16">
        <v>41.224600000000002</v>
      </c>
      <c r="Z4520" s="16">
        <v>0.15770000000000001</v>
      </c>
      <c r="AA4520" s="16">
        <v>-5.3222199999999997E-2</v>
      </c>
      <c r="AB4520" s="16">
        <v>0</v>
      </c>
      <c r="AC4520" s="16">
        <v>23.11</v>
      </c>
      <c r="AD4520" s="16">
        <v>33.604999999999997</v>
      </c>
      <c r="AE4520" s="16">
        <v>14.225899999999999</v>
      </c>
      <c r="AF4520" s="16">
        <v>6.9889000000000001</v>
      </c>
      <c r="AG4520" s="16">
        <v>16433</v>
      </c>
      <c r="AH4520" s="16">
        <v>0.19370000000000001</v>
      </c>
      <c r="AI4520" s="16">
        <v>45.7</v>
      </c>
      <c r="AJ4520" s="16">
        <v>83</v>
      </c>
      <c r="AK4520" s="16">
        <v>0.69530000000000003</v>
      </c>
      <c r="AL4520" s="16">
        <v>0.25580000000000003</v>
      </c>
      <c r="AM4520" s="16">
        <v>9.3299999999999994E-2</v>
      </c>
      <c r="AN4520" s="16">
        <v>0.8861</v>
      </c>
      <c r="AO4520" s="16">
        <v>-0.1439</v>
      </c>
      <c r="AP4520" s="16">
        <v>0.40920000000000001</v>
      </c>
      <c r="AR4520" s="16">
        <f t="shared" si="171"/>
        <v>1</v>
      </c>
      <c r="AS4520" s="5">
        <f t="shared" si="170"/>
        <v>-4.4004199999999938E-2</v>
      </c>
    </row>
    <row r="4521" spans="1:45" x14ac:dyDescent="0.25">
      <c r="A4521" s="16" t="s">
        <v>408</v>
      </c>
      <c r="B4521" s="16" t="s">
        <v>35</v>
      </c>
      <c r="C4521" s="16" t="s">
        <v>233</v>
      </c>
      <c r="D4521" s="16">
        <v>2002</v>
      </c>
      <c r="E4521" s="16" t="s">
        <v>5136</v>
      </c>
      <c r="F4521" s="16" t="s">
        <v>592</v>
      </c>
      <c r="G4521" s="10">
        <v>2257.3200000000002</v>
      </c>
      <c r="H4521" s="73">
        <v>7.7219319999999998</v>
      </c>
      <c r="I4521" s="16">
        <v>452106</v>
      </c>
      <c r="J4521" s="71">
        <v>0</v>
      </c>
      <c r="K4521" s="71">
        <v>1</v>
      </c>
      <c r="L4521" s="16">
        <v>-0.70595039999999998</v>
      </c>
      <c r="M4521" s="16">
        <v>-0.64788179999999995</v>
      </c>
      <c r="N4521" s="16">
        <v>-0.63125379999999998</v>
      </c>
      <c r="O4521" s="16">
        <v>-0.26921840000000002</v>
      </c>
      <c r="P4521" s="16">
        <v>-0.38113269999999999</v>
      </c>
      <c r="Q4521" s="16">
        <v>0.36670259999999999</v>
      </c>
      <c r="R4521" s="16">
        <v>7.2599999999999998E-2</v>
      </c>
      <c r="S4521" s="16">
        <v>2.9999999999999997E-4</v>
      </c>
      <c r="T4521" s="16">
        <v>0</v>
      </c>
      <c r="U4521" s="16">
        <v>7.8768000000000002</v>
      </c>
      <c r="V4521" s="16">
        <v>5.8079999999999998</v>
      </c>
      <c r="W4521" s="16">
        <v>0.99399999999999999</v>
      </c>
      <c r="X4521" s="16">
        <v>366.84699999999998</v>
      </c>
      <c r="Y4521" s="16">
        <v>42.2502</v>
      </c>
      <c r="Z4521" s="16">
        <v>0.1583</v>
      </c>
      <c r="AA4521" s="16">
        <v>-5.5164100000000001E-2</v>
      </c>
      <c r="AB4521" s="16">
        <v>0</v>
      </c>
      <c r="AC4521" s="16">
        <v>23.11</v>
      </c>
      <c r="AD4521" s="16">
        <v>33.655000000000001</v>
      </c>
      <c r="AE4521" s="16">
        <v>15.2866</v>
      </c>
      <c r="AF4521" s="16">
        <v>9.3542000000000005</v>
      </c>
      <c r="AG4521" s="16">
        <v>18168.3</v>
      </c>
      <c r="AH4521" s="16">
        <v>0.1888</v>
      </c>
      <c r="AI4521" s="16">
        <v>47.8</v>
      </c>
      <c r="AJ4521" s="16">
        <v>83.7</v>
      </c>
      <c r="AK4521" s="16">
        <v>0.65580000000000005</v>
      </c>
      <c r="AL4521" s="16">
        <v>0.38400000000000001</v>
      </c>
      <c r="AM4521" s="16">
        <v>-0.11559999999999999</v>
      </c>
      <c r="AN4521" s="16">
        <v>0.6532</v>
      </c>
      <c r="AO4521" s="16">
        <v>-0.2873</v>
      </c>
      <c r="AP4521" s="16">
        <v>0.18859999999999999</v>
      </c>
      <c r="AR4521" s="16">
        <f t="shared" si="171"/>
        <v>1</v>
      </c>
      <c r="AS4521" s="5">
        <f t="shared" si="170"/>
        <v>3.0882599999999982E-2</v>
      </c>
    </row>
    <row r="4522" spans="1:45" x14ac:dyDescent="0.25">
      <c r="A4522" s="16" t="s">
        <v>408</v>
      </c>
      <c r="B4522" s="16" t="s">
        <v>35</v>
      </c>
      <c r="C4522" s="16" t="s">
        <v>233</v>
      </c>
      <c r="D4522" s="16">
        <v>2003</v>
      </c>
      <c r="E4522" s="16" t="s">
        <v>5137</v>
      </c>
      <c r="F4522" s="16" t="s">
        <v>592</v>
      </c>
      <c r="G4522" s="10">
        <v>2310.4899999999998</v>
      </c>
      <c r="H4522" s="73">
        <v>7.7452170000000002</v>
      </c>
      <c r="I4522" s="16">
        <v>460147</v>
      </c>
      <c r="J4522" s="71">
        <v>0</v>
      </c>
      <c r="K4522" s="71">
        <v>1</v>
      </c>
      <c r="L4522" s="16">
        <v>-0.68827150000000004</v>
      </c>
      <c r="M4522" s="16">
        <v>-0.64341079999999995</v>
      </c>
      <c r="N4522" s="16">
        <v>-0.74667910000000004</v>
      </c>
      <c r="O4522" s="16">
        <v>-0.17693890000000001</v>
      </c>
      <c r="P4522" s="16">
        <v>-0.35536299999999998</v>
      </c>
      <c r="Q4522" s="16">
        <v>0.39545629999999998</v>
      </c>
      <c r="R4522" s="16">
        <v>7.2599999999999998E-2</v>
      </c>
      <c r="S4522" s="16">
        <v>2.5000000000000001E-4</v>
      </c>
      <c r="T4522" s="16">
        <v>5.0000000000000001E-4</v>
      </c>
      <c r="U4522" s="16">
        <v>6.5591999999999997</v>
      </c>
      <c r="V4522" s="16">
        <v>6.2169999999999996</v>
      </c>
      <c r="W4522" s="16">
        <v>1.0509999999999999</v>
      </c>
      <c r="X4522" s="16">
        <v>368.55599999999998</v>
      </c>
      <c r="Y4522" s="16">
        <v>43.275700000000001</v>
      </c>
      <c r="Z4522" s="16">
        <v>0.15429999999999999</v>
      </c>
      <c r="AA4522" s="16">
        <v>-0.28352949999999999</v>
      </c>
      <c r="AB4522" s="16">
        <v>0</v>
      </c>
      <c r="AC4522" s="16">
        <v>23.11</v>
      </c>
      <c r="AD4522" s="16">
        <v>39.534999999999997</v>
      </c>
      <c r="AE4522" s="16">
        <v>15.3588</v>
      </c>
      <c r="AF4522" s="16">
        <v>11.4238</v>
      </c>
      <c r="AG4522" s="16">
        <v>17674.400000000001</v>
      </c>
      <c r="AH4522" s="16">
        <v>0.18390000000000001</v>
      </c>
      <c r="AI4522" s="16">
        <v>49.9</v>
      </c>
      <c r="AJ4522" s="16">
        <v>84.3</v>
      </c>
      <c r="AK4522" s="16">
        <v>0.66579999999999995</v>
      </c>
      <c r="AL4522" s="16">
        <v>0.28920000000000001</v>
      </c>
      <c r="AM4522" s="16">
        <v>-9.98E-2</v>
      </c>
      <c r="AN4522" s="16">
        <v>0.90410000000000001</v>
      </c>
      <c r="AO4522" s="16">
        <v>-0.23230000000000001</v>
      </c>
      <c r="AP4522" s="16">
        <v>0.14099999999999999</v>
      </c>
      <c r="AR4522" s="16">
        <f t="shared" si="171"/>
        <v>1</v>
      </c>
      <c r="AS4522" s="5">
        <f t="shared" si="170"/>
        <v>1.7678899999999942E-2</v>
      </c>
    </row>
    <row r="4523" spans="1:45" x14ac:dyDescent="0.25">
      <c r="A4523" s="16" t="s">
        <v>408</v>
      </c>
      <c r="B4523" s="16" t="s">
        <v>35</v>
      </c>
      <c r="C4523" s="16" t="s">
        <v>233</v>
      </c>
      <c r="D4523" s="16">
        <v>2004</v>
      </c>
      <c r="E4523" s="16" t="s">
        <v>5138</v>
      </c>
      <c r="F4523" s="16" t="s">
        <v>592</v>
      </c>
      <c r="G4523" s="10">
        <v>2505.17</v>
      </c>
      <c r="H4523" s="73">
        <v>7.8261130000000003</v>
      </c>
      <c r="I4523" s="16">
        <v>467664</v>
      </c>
      <c r="J4523" s="71">
        <v>0</v>
      </c>
      <c r="K4523" s="71">
        <v>1</v>
      </c>
      <c r="L4523" s="16">
        <v>-0.60130969999999995</v>
      </c>
      <c r="M4523" s="16">
        <v>-0.64694980000000002</v>
      </c>
      <c r="N4523" s="16">
        <v>-0.64827199999999996</v>
      </c>
      <c r="O4523" s="16">
        <v>-0.14166960000000001</v>
      </c>
      <c r="P4523" s="16">
        <v>-0.33005889999999999</v>
      </c>
      <c r="Q4523" s="16">
        <v>0.43423479999999998</v>
      </c>
      <c r="R4523" s="16">
        <v>7.2599999999999998E-2</v>
      </c>
      <c r="S4523" s="16">
        <v>2.9999999999999997E-4</v>
      </c>
      <c r="T4523" s="16">
        <v>1E-4</v>
      </c>
      <c r="U4523" s="16">
        <v>7.4766000000000004</v>
      </c>
      <c r="V4523" s="16">
        <v>6.5220000000000002</v>
      </c>
      <c r="W4523" s="16">
        <v>1.115</v>
      </c>
      <c r="X4523" s="16">
        <v>367.22699999999998</v>
      </c>
      <c r="Y4523" s="16">
        <v>44.301299999999998</v>
      </c>
      <c r="Z4523" s="16">
        <v>0.15690000000000001</v>
      </c>
      <c r="AA4523" s="16">
        <v>-0.30799729999999997</v>
      </c>
      <c r="AB4523" s="16">
        <v>0</v>
      </c>
      <c r="AC4523" s="16">
        <v>23.11</v>
      </c>
      <c r="AD4523" s="16">
        <v>40.164999999999999</v>
      </c>
      <c r="AE4523" s="16">
        <v>15.1401</v>
      </c>
      <c r="AF4523" s="16">
        <v>13.89</v>
      </c>
      <c r="AG4523" s="16">
        <v>19244.3</v>
      </c>
      <c r="AH4523" s="16">
        <v>0.1789</v>
      </c>
      <c r="AI4523" s="16">
        <v>52</v>
      </c>
      <c r="AJ4523" s="16">
        <v>85</v>
      </c>
      <c r="AK4523" s="16">
        <v>0.6966</v>
      </c>
      <c r="AL4523" s="16">
        <v>0.27139999999999997</v>
      </c>
      <c r="AM4523" s="16">
        <v>-6.9800000000000001E-2</v>
      </c>
      <c r="AN4523" s="16">
        <v>1.0676000000000001</v>
      </c>
      <c r="AO4523" s="16">
        <v>-0.3357</v>
      </c>
      <c r="AP4523" s="16">
        <v>0.27450000000000002</v>
      </c>
      <c r="AR4523" s="16">
        <f t="shared" si="171"/>
        <v>1</v>
      </c>
      <c r="AS4523" s="5">
        <f t="shared" si="170"/>
        <v>8.6961800000000089E-2</v>
      </c>
    </row>
    <row r="4524" spans="1:45" x14ac:dyDescent="0.25">
      <c r="A4524" s="16" t="s">
        <v>408</v>
      </c>
      <c r="B4524" s="16" t="s">
        <v>35</v>
      </c>
      <c r="C4524" s="16" t="s">
        <v>233</v>
      </c>
      <c r="D4524" s="16">
        <v>2005</v>
      </c>
      <c r="E4524" s="16" t="s">
        <v>5139</v>
      </c>
      <c r="F4524" s="16" t="s">
        <v>592</v>
      </c>
      <c r="G4524" s="10">
        <v>2639.38</v>
      </c>
      <c r="H4524" s="73">
        <v>7.8783000000000003</v>
      </c>
      <c r="I4524" s="16">
        <v>474567</v>
      </c>
      <c r="J4524" s="71">
        <v>0</v>
      </c>
      <c r="K4524" s="71">
        <v>1</v>
      </c>
      <c r="L4524" s="16">
        <v>-0.66367810000000005</v>
      </c>
      <c r="M4524" s="16">
        <v>-0.64676069999999997</v>
      </c>
      <c r="N4524" s="16">
        <v>-0.76887260000000002</v>
      </c>
      <c r="O4524" s="16">
        <v>-0.1053279</v>
      </c>
      <c r="P4524" s="16">
        <v>-0.30450929999999998</v>
      </c>
      <c r="Q4524" s="16">
        <v>0.34659689999999999</v>
      </c>
      <c r="R4524" s="16">
        <v>7.2599999999999998E-2</v>
      </c>
      <c r="S4524" s="16">
        <v>3.5E-4</v>
      </c>
      <c r="T4524" s="16">
        <v>1E-4</v>
      </c>
      <c r="U4524" s="16">
        <v>6.2538</v>
      </c>
      <c r="V4524" s="16">
        <v>6.7750000000000004</v>
      </c>
      <c r="W4524" s="16">
        <v>1.1850000000000001</v>
      </c>
      <c r="X4524" s="16">
        <v>366.96499999999997</v>
      </c>
      <c r="Y4524" s="16">
        <v>45.326900000000002</v>
      </c>
      <c r="Z4524" s="16">
        <v>0.1623</v>
      </c>
      <c r="AA4524" s="16">
        <v>-0.32023109999999999</v>
      </c>
      <c r="AB4524" s="16">
        <v>0</v>
      </c>
      <c r="AC4524" s="16">
        <v>23.11</v>
      </c>
      <c r="AD4524" s="16">
        <v>40.479999999999997</v>
      </c>
      <c r="AE4524" s="16">
        <v>14.9587</v>
      </c>
      <c r="AF4524" s="16">
        <v>17.0732</v>
      </c>
      <c r="AG4524" s="16">
        <v>19474.5</v>
      </c>
      <c r="AH4524" s="16">
        <v>0.17399999999999999</v>
      </c>
      <c r="AI4524" s="16">
        <v>54</v>
      </c>
      <c r="AJ4524" s="16">
        <v>85.6</v>
      </c>
      <c r="AK4524" s="16">
        <v>0.48670000000000002</v>
      </c>
      <c r="AL4524" s="16">
        <v>0.34339999999999998</v>
      </c>
      <c r="AM4524" s="16">
        <v>-0.22559999999999999</v>
      </c>
      <c r="AN4524" s="16">
        <v>0.77980000000000005</v>
      </c>
      <c r="AO4524" s="16">
        <v>-0.31309999999999999</v>
      </c>
      <c r="AP4524" s="16">
        <v>0.308</v>
      </c>
      <c r="AR4524" s="16">
        <f t="shared" si="171"/>
        <v>1</v>
      </c>
      <c r="AS4524" s="5">
        <f t="shared" si="170"/>
        <v>-6.2368400000000102E-2</v>
      </c>
    </row>
    <row r="4525" spans="1:45" x14ac:dyDescent="0.25">
      <c r="A4525" s="16" t="s">
        <v>408</v>
      </c>
      <c r="B4525" s="16" t="s">
        <v>35</v>
      </c>
      <c r="C4525" s="16" t="s">
        <v>233</v>
      </c>
      <c r="D4525" s="16">
        <v>2006</v>
      </c>
      <c r="E4525" s="16" t="s">
        <v>5140</v>
      </c>
      <c r="F4525" s="16" t="s">
        <v>592</v>
      </c>
      <c r="G4525" s="10">
        <v>2813.19</v>
      </c>
      <c r="H4525" s="73">
        <v>7.9420729999999997</v>
      </c>
      <c r="I4525" s="16">
        <v>480795</v>
      </c>
      <c r="J4525" s="71">
        <v>0</v>
      </c>
      <c r="K4525" s="71">
        <v>1</v>
      </c>
      <c r="L4525" s="16">
        <v>-0.49566199999999999</v>
      </c>
      <c r="M4525" s="16">
        <v>-0.63987179999999999</v>
      </c>
      <c r="N4525" s="16">
        <v>-0.75549069999999996</v>
      </c>
      <c r="O4525" s="16">
        <v>-4.1302499999999999E-2</v>
      </c>
      <c r="P4525" s="16">
        <v>-0.26946599999999998</v>
      </c>
      <c r="Q4525" s="16">
        <v>0.61048100000000005</v>
      </c>
      <c r="R4525" s="16">
        <v>7.2599999999999998E-2</v>
      </c>
      <c r="S4525" s="16">
        <v>2.0000000000000001E-4</v>
      </c>
      <c r="T4525" s="16">
        <v>8.9999999999999998E-4</v>
      </c>
      <c r="U4525" s="16">
        <v>6.5296000000000003</v>
      </c>
      <c r="V4525" s="16">
        <v>6.9219999999999997</v>
      </c>
      <c r="W4525" s="16">
        <v>1.2170000000000001</v>
      </c>
      <c r="X4525" s="16">
        <v>363.71800000000002</v>
      </c>
      <c r="Y4525" s="16">
        <v>47.0533</v>
      </c>
      <c r="Z4525" s="16">
        <v>0.1832</v>
      </c>
      <c r="AA4525" s="16">
        <v>-0.28430630000000001</v>
      </c>
      <c r="AB4525" s="16">
        <v>0</v>
      </c>
      <c r="AC4525" s="16">
        <v>23.11</v>
      </c>
      <c r="AD4525" s="16">
        <v>39.555</v>
      </c>
      <c r="AE4525" s="16">
        <v>14.8521</v>
      </c>
      <c r="AF4525" s="16">
        <v>22.587499999999999</v>
      </c>
      <c r="AG4525" s="16">
        <v>19183.2</v>
      </c>
      <c r="AH4525" s="16">
        <v>0.1691</v>
      </c>
      <c r="AI4525" s="16">
        <v>56.1</v>
      </c>
      <c r="AJ4525" s="16">
        <v>86.3</v>
      </c>
      <c r="AK4525" s="16">
        <v>0.75470000000000004</v>
      </c>
      <c r="AL4525" s="16">
        <v>0.67110000000000003</v>
      </c>
      <c r="AM4525" s="16">
        <v>0.11990000000000001</v>
      </c>
      <c r="AN4525" s="16">
        <v>0.96479999999999999</v>
      </c>
      <c r="AO4525" s="16">
        <v>-0.2014</v>
      </c>
      <c r="AP4525" s="16">
        <v>0.5796</v>
      </c>
      <c r="AR4525" s="16">
        <f t="shared" si="171"/>
        <v>1</v>
      </c>
      <c r="AS4525" s="5">
        <f t="shared" si="170"/>
        <v>0.16801610000000006</v>
      </c>
    </row>
    <row r="4526" spans="1:45" x14ac:dyDescent="0.25">
      <c r="A4526" s="16" t="s">
        <v>408</v>
      </c>
      <c r="B4526" s="16" t="s">
        <v>35</v>
      </c>
      <c r="C4526" s="16" t="s">
        <v>233</v>
      </c>
      <c r="D4526" s="16">
        <v>2007</v>
      </c>
      <c r="E4526" s="16" t="s">
        <v>5141</v>
      </c>
      <c r="F4526" s="16" t="s">
        <v>592</v>
      </c>
      <c r="G4526" s="10">
        <v>3202.38</v>
      </c>
      <c r="H4526" s="73">
        <v>8.07165</v>
      </c>
      <c r="I4526" s="16">
        <v>486438</v>
      </c>
      <c r="J4526" s="71">
        <v>0</v>
      </c>
      <c r="K4526" s="71">
        <v>1</v>
      </c>
      <c r="L4526" s="16">
        <v>-0.47502889999999998</v>
      </c>
      <c r="M4526" s="16">
        <v>-0.64450499999999999</v>
      </c>
      <c r="N4526" s="16">
        <v>-0.84711460000000005</v>
      </c>
      <c r="O4526" s="16">
        <v>-9.8851000000000008E-3</v>
      </c>
      <c r="P4526" s="16">
        <v>-0.2244033</v>
      </c>
      <c r="Q4526" s="16">
        <v>0.67540040000000001</v>
      </c>
      <c r="R4526" s="16">
        <v>7.2599999999999998E-2</v>
      </c>
      <c r="S4526" s="16">
        <v>6.9999999999999999E-4</v>
      </c>
      <c r="T4526" s="16">
        <v>2.0000000000000001E-4</v>
      </c>
      <c r="U4526" s="16">
        <v>5.4074999999999998</v>
      </c>
      <c r="V4526" s="16">
        <v>7.0590000000000002</v>
      </c>
      <c r="W4526" s="16">
        <v>1.238</v>
      </c>
      <c r="X4526" s="16">
        <v>367.19299999999998</v>
      </c>
      <c r="Y4526" s="16">
        <v>47.218499999999999</v>
      </c>
      <c r="Z4526" s="16">
        <v>0.1933</v>
      </c>
      <c r="AA4526" s="16">
        <v>-0.31071589999999999</v>
      </c>
      <c r="AB4526" s="16">
        <v>0</v>
      </c>
      <c r="AC4526" s="16">
        <v>23.11</v>
      </c>
      <c r="AD4526" s="16">
        <v>40.234999999999999</v>
      </c>
      <c r="AE4526" s="16">
        <v>14.8361</v>
      </c>
      <c r="AF4526" s="16">
        <v>31.467400000000001</v>
      </c>
      <c r="AG4526" s="16">
        <v>19858.8</v>
      </c>
      <c r="AH4526" s="16">
        <v>0.1641</v>
      </c>
      <c r="AI4526" s="16">
        <v>58.1</v>
      </c>
      <c r="AJ4526" s="16">
        <v>86.9</v>
      </c>
      <c r="AK4526" s="16">
        <v>0.84140000000000004</v>
      </c>
      <c r="AL4526" s="16">
        <v>0.79239999999999999</v>
      </c>
      <c r="AM4526" s="16">
        <v>0.35189999999999999</v>
      </c>
      <c r="AN4526" s="16">
        <v>0.89849999999999997</v>
      </c>
      <c r="AO4526" s="16">
        <v>-0.1976</v>
      </c>
      <c r="AP4526" s="16">
        <v>0.56120000000000003</v>
      </c>
      <c r="AR4526" s="16">
        <f t="shared" si="171"/>
        <v>1</v>
      </c>
      <c r="AS4526" s="5">
        <f t="shared" si="170"/>
        <v>2.0633100000000015E-2</v>
      </c>
    </row>
    <row r="4527" spans="1:45" x14ac:dyDescent="0.25">
      <c r="A4527" s="16" t="s">
        <v>408</v>
      </c>
      <c r="B4527" s="16" t="s">
        <v>35</v>
      </c>
      <c r="C4527" s="16" t="s">
        <v>233</v>
      </c>
      <c r="D4527" s="16">
        <v>2008</v>
      </c>
      <c r="E4527" s="16" t="s">
        <v>5142</v>
      </c>
      <c r="F4527" s="16" t="s">
        <v>592</v>
      </c>
      <c r="G4527" s="10">
        <v>3378.65</v>
      </c>
      <c r="H4527" s="73">
        <v>8.1252309999999994</v>
      </c>
      <c r="I4527" s="16">
        <v>491723</v>
      </c>
      <c r="J4527" s="71">
        <v>0</v>
      </c>
      <c r="K4527" s="71">
        <v>1</v>
      </c>
      <c r="L4527" s="16">
        <v>-0.39299450000000002</v>
      </c>
      <c r="M4527" s="16">
        <v>-0.64226280000000002</v>
      </c>
      <c r="N4527" s="16">
        <v>-0.81825859999999995</v>
      </c>
      <c r="O4527" s="16">
        <v>6.8516900000000006E-2</v>
      </c>
      <c r="P4527" s="16">
        <v>-0.126558</v>
      </c>
      <c r="Q4527" s="16">
        <v>0.64354089999999997</v>
      </c>
      <c r="R4527" s="16">
        <v>7.2599999999999998E-2</v>
      </c>
      <c r="S4527" s="16">
        <v>8.0000000000000004E-4</v>
      </c>
      <c r="T4527" s="16">
        <v>4.0000000000000002E-4</v>
      </c>
      <c r="U4527" s="16">
        <v>5.5179999999999998</v>
      </c>
      <c r="V4527" s="16">
        <v>7.1959999999999997</v>
      </c>
      <c r="W4527" s="16">
        <v>1.304</v>
      </c>
      <c r="X4527" s="16">
        <v>368.81</v>
      </c>
      <c r="Y4527" s="16">
        <v>47.693100000000001</v>
      </c>
      <c r="Z4527" s="16">
        <v>0.21310000000000001</v>
      </c>
      <c r="AA4527" s="16">
        <v>-0.40237279999999997</v>
      </c>
      <c r="AB4527" s="16">
        <v>0</v>
      </c>
      <c r="AC4527" s="16">
        <v>23.11</v>
      </c>
      <c r="AD4527" s="16">
        <v>42.594999999999999</v>
      </c>
      <c r="AE4527" s="16">
        <v>14.827199999999999</v>
      </c>
      <c r="AF4527" s="16">
        <v>57.2928</v>
      </c>
      <c r="AG4527" s="16">
        <v>19976.5</v>
      </c>
      <c r="AH4527" s="16">
        <v>0.15920000000000001</v>
      </c>
      <c r="AI4527" s="16">
        <v>60.2</v>
      </c>
      <c r="AJ4527" s="16">
        <v>87.6</v>
      </c>
      <c r="AK4527" s="16">
        <v>0.9304</v>
      </c>
      <c r="AL4527" s="16">
        <v>0.78720000000000001</v>
      </c>
      <c r="AM4527" s="16">
        <v>5.7799999999999997E-2</v>
      </c>
      <c r="AN4527" s="16">
        <v>0.8256</v>
      </c>
      <c r="AO4527" s="16">
        <v>-5.3800000000000001E-2</v>
      </c>
      <c r="AP4527" s="16">
        <v>0.51459999999999995</v>
      </c>
      <c r="AR4527" s="16">
        <f t="shared" si="171"/>
        <v>1</v>
      </c>
      <c r="AS4527" s="5">
        <f t="shared" si="170"/>
        <v>8.2034399999999952E-2</v>
      </c>
    </row>
    <row r="4528" spans="1:45" x14ac:dyDescent="0.25">
      <c r="A4528" s="16" t="s">
        <v>408</v>
      </c>
      <c r="B4528" s="16" t="s">
        <v>35</v>
      </c>
      <c r="C4528" s="16" t="s">
        <v>233</v>
      </c>
      <c r="D4528" s="16">
        <v>2009</v>
      </c>
      <c r="E4528" s="16" t="s">
        <v>5143</v>
      </c>
      <c r="F4528" s="16" t="s">
        <v>592</v>
      </c>
      <c r="G4528" s="10">
        <v>3300.55</v>
      </c>
      <c r="H4528" s="73">
        <v>8.1018450000000009</v>
      </c>
      <c r="I4528" s="16">
        <v>496963</v>
      </c>
      <c r="J4528" s="71">
        <v>0</v>
      </c>
      <c r="K4528" s="71">
        <v>1</v>
      </c>
      <c r="L4528" s="16">
        <v>-0.3882485</v>
      </c>
      <c r="M4528" s="16">
        <v>-0.63837250000000001</v>
      </c>
      <c r="N4528" s="16">
        <v>-0.84763829999999996</v>
      </c>
      <c r="O4528" s="16">
        <v>8.0730200000000002E-2</v>
      </c>
      <c r="P4528" s="16">
        <v>-9.9798700000000004E-2</v>
      </c>
      <c r="Q4528" s="16">
        <v>0.63887830000000001</v>
      </c>
      <c r="R4528" s="16">
        <v>7.2599999999999998E-2</v>
      </c>
      <c r="S4528" s="16">
        <v>3.5E-4</v>
      </c>
      <c r="T4528" s="16">
        <v>1E-3</v>
      </c>
      <c r="U4528" s="16">
        <v>5.3090000000000002</v>
      </c>
      <c r="V4528" s="16">
        <v>7.4550000000000001</v>
      </c>
      <c r="W4528" s="16">
        <v>1.2969999999999999</v>
      </c>
      <c r="X4528" s="16">
        <v>366.84300000000002</v>
      </c>
      <c r="Y4528" s="16">
        <v>47.977499999999999</v>
      </c>
      <c r="Z4528" s="16">
        <v>0.22239999999999999</v>
      </c>
      <c r="AA4528" s="16">
        <v>-0.36916660000000001</v>
      </c>
      <c r="AB4528" s="16">
        <v>0</v>
      </c>
      <c r="AC4528" s="16">
        <v>23.11</v>
      </c>
      <c r="AD4528" s="16">
        <v>41.74</v>
      </c>
      <c r="AE4528" s="16">
        <v>14.797599999999999</v>
      </c>
      <c r="AF4528" s="16">
        <v>59.833799999999997</v>
      </c>
      <c r="AG4528" s="16">
        <v>20552.599999999999</v>
      </c>
      <c r="AH4528" s="16">
        <v>0.1542</v>
      </c>
      <c r="AI4528" s="16">
        <v>62.2</v>
      </c>
      <c r="AJ4528" s="16">
        <v>88.3</v>
      </c>
      <c r="AK4528" s="16">
        <v>0.88360000000000005</v>
      </c>
      <c r="AL4528" s="16">
        <v>0.77400000000000002</v>
      </c>
      <c r="AM4528" s="16">
        <v>3.6200000000000003E-2</v>
      </c>
      <c r="AN4528" s="16">
        <v>0.84250000000000003</v>
      </c>
      <c r="AO4528" s="16">
        <v>1.9099999999999999E-2</v>
      </c>
      <c r="AP4528" s="16">
        <v>0.48149999999999998</v>
      </c>
      <c r="AR4528" s="16">
        <f t="shared" si="171"/>
        <v>1</v>
      </c>
      <c r="AS4528" s="5">
        <f t="shared" si="170"/>
        <v>4.746000000000028E-3</v>
      </c>
    </row>
    <row r="4529" spans="1:45" x14ac:dyDescent="0.25">
      <c r="A4529" s="16" t="s">
        <v>408</v>
      </c>
      <c r="B4529" s="16" t="s">
        <v>35</v>
      </c>
      <c r="C4529" s="16" t="s">
        <v>233</v>
      </c>
      <c r="D4529" s="16">
        <v>2010</v>
      </c>
      <c r="E4529" s="16" t="s">
        <v>5144</v>
      </c>
      <c r="F4529" s="16" t="s">
        <v>592</v>
      </c>
      <c r="G4529" s="10">
        <v>3312.83</v>
      </c>
      <c r="H4529" s="73">
        <v>8.105556</v>
      </c>
      <c r="I4529" s="16">
        <v>502384</v>
      </c>
      <c r="J4529" s="71">
        <v>0</v>
      </c>
      <c r="K4529" s="71">
        <v>1</v>
      </c>
      <c r="L4529" s="16">
        <v>-0.31344129999999998</v>
      </c>
      <c r="M4529" s="16">
        <v>-0.64228969999999996</v>
      </c>
      <c r="N4529" s="16">
        <v>-0.77938819999999998</v>
      </c>
      <c r="O4529" s="16">
        <v>0.1341329</v>
      </c>
      <c r="P4529" s="16">
        <v>-3.16397E-2</v>
      </c>
      <c r="Q4529" s="16">
        <v>0.61478920000000004</v>
      </c>
      <c r="R4529" s="16">
        <v>7.2599999999999998E-2</v>
      </c>
      <c r="S4529" s="16">
        <v>2.9999999999999997E-4</v>
      </c>
      <c r="T4529" s="16">
        <v>5.9999999999999995E-4</v>
      </c>
      <c r="U4529" s="16">
        <v>5.5673000000000004</v>
      </c>
      <c r="V4529" s="16">
        <v>8.15</v>
      </c>
      <c r="W4529" s="16">
        <v>1.29</v>
      </c>
      <c r="X4529" s="16">
        <v>371.00900000000001</v>
      </c>
      <c r="Y4529" s="16">
        <v>49.729199999999999</v>
      </c>
      <c r="Z4529" s="16">
        <v>0.24099999999999999</v>
      </c>
      <c r="AA4529" s="16">
        <v>-0.3130462</v>
      </c>
      <c r="AB4529" s="16">
        <v>0</v>
      </c>
      <c r="AC4529" s="16">
        <v>23.11</v>
      </c>
      <c r="AD4529" s="16">
        <v>40.295000000000002</v>
      </c>
      <c r="AE4529" s="16">
        <v>14.760199999999999</v>
      </c>
      <c r="AF4529" s="16">
        <v>76.2654</v>
      </c>
      <c r="AG4529" s="16">
        <v>22252.400000000001</v>
      </c>
      <c r="AH4529" s="16">
        <v>0.14929999999999999</v>
      </c>
      <c r="AI4529" s="16">
        <v>64.2</v>
      </c>
      <c r="AJ4529" s="16">
        <v>88.9</v>
      </c>
      <c r="AK4529" s="16">
        <v>0.88580000000000003</v>
      </c>
      <c r="AL4529" s="16">
        <v>0.79879999999999995</v>
      </c>
      <c r="AM4529" s="16">
        <v>-1.9400000000000001E-2</v>
      </c>
      <c r="AN4529" s="16">
        <v>0.85429999999999995</v>
      </c>
      <c r="AO4529" s="16">
        <v>-3.7999999999999999E-2</v>
      </c>
      <c r="AP4529" s="16">
        <v>0.42509999999999998</v>
      </c>
      <c r="AR4529" s="16">
        <f t="shared" si="171"/>
        <v>1</v>
      </c>
      <c r="AS4529" s="5">
        <f t="shared" si="170"/>
        <v>7.4807200000000018E-2</v>
      </c>
    </row>
    <row r="4530" spans="1:45" x14ac:dyDescent="0.25">
      <c r="A4530" s="16" t="s">
        <v>408</v>
      </c>
      <c r="B4530" s="16" t="s">
        <v>35</v>
      </c>
      <c r="C4530" s="16" t="s">
        <v>233</v>
      </c>
      <c r="D4530" s="16">
        <v>2011</v>
      </c>
      <c r="E4530" s="16" t="s">
        <v>5145</v>
      </c>
      <c r="F4530" s="16" t="s">
        <v>592</v>
      </c>
      <c r="G4530" s="10">
        <v>3405.78</v>
      </c>
      <c r="H4530" s="73">
        <v>8.1332299999999993</v>
      </c>
      <c r="I4530" s="16">
        <v>508067</v>
      </c>
      <c r="J4530" s="71">
        <v>0</v>
      </c>
      <c r="K4530" s="71">
        <v>1</v>
      </c>
      <c r="L4530" s="16">
        <v>-0.2502508</v>
      </c>
      <c r="M4530" s="16">
        <v>-0.64170899999999997</v>
      </c>
      <c r="N4530" s="16">
        <v>-0.83053180000000004</v>
      </c>
      <c r="O4530" s="16">
        <v>0.2190482</v>
      </c>
      <c r="P4530" s="16">
        <v>7.1214E-3</v>
      </c>
      <c r="Q4530" s="16">
        <v>0.68080640000000003</v>
      </c>
      <c r="R4530" s="16">
        <v>7.2599999999999998E-2</v>
      </c>
      <c r="S4530" s="16">
        <v>6.9999999999999999E-4</v>
      </c>
      <c r="T4530" s="16">
        <v>5.0000000000000001E-4</v>
      </c>
      <c r="U4530" s="16">
        <v>5.0435999999999996</v>
      </c>
      <c r="V4530" s="16">
        <v>8.2780000000000005</v>
      </c>
      <c r="W4530" s="16">
        <v>1.264</v>
      </c>
      <c r="X4530" s="16">
        <v>371.43900000000002</v>
      </c>
      <c r="Y4530" s="16">
        <v>52.106900000000003</v>
      </c>
      <c r="Z4530" s="16">
        <v>0.24490000000000001</v>
      </c>
      <c r="AA4530" s="16">
        <v>-0.3907216</v>
      </c>
      <c r="AB4530" s="16">
        <v>0</v>
      </c>
      <c r="AC4530" s="16">
        <v>23.11</v>
      </c>
      <c r="AD4530" s="16">
        <v>42.295000000000002</v>
      </c>
      <c r="AE4530" s="16">
        <v>15.1875</v>
      </c>
      <c r="AF4530" s="16">
        <v>80.812200000000004</v>
      </c>
      <c r="AG4530" s="16">
        <v>22888</v>
      </c>
      <c r="AH4530" s="16">
        <v>0.1444</v>
      </c>
      <c r="AI4530" s="16">
        <v>66.2</v>
      </c>
      <c r="AJ4530" s="16">
        <v>89.6</v>
      </c>
      <c r="AK4530" s="16">
        <v>0.97040000000000004</v>
      </c>
      <c r="AL4530" s="16">
        <v>0.86109999999999998</v>
      </c>
      <c r="AM4530" s="16">
        <v>0.15629999999999999</v>
      </c>
      <c r="AN4530" s="16">
        <v>0.72119999999999995</v>
      </c>
      <c r="AO4530" s="16">
        <v>7.4499999999999997E-2</v>
      </c>
      <c r="AP4530" s="16">
        <v>0.4753</v>
      </c>
      <c r="AR4530" s="16">
        <f t="shared" si="171"/>
        <v>1</v>
      </c>
      <c r="AS4530" s="5">
        <f t="shared" si="170"/>
        <v>6.3190499999999983E-2</v>
      </c>
    </row>
    <row r="4531" spans="1:45" x14ac:dyDescent="0.25">
      <c r="A4531" s="16" t="s">
        <v>408</v>
      </c>
      <c r="B4531" s="16" t="s">
        <v>35</v>
      </c>
      <c r="C4531" s="16" t="s">
        <v>233</v>
      </c>
      <c r="D4531" s="16">
        <v>2012</v>
      </c>
      <c r="E4531" s="16" t="s">
        <v>5146</v>
      </c>
      <c r="F4531" s="16" t="s">
        <v>592</v>
      </c>
      <c r="G4531" s="10">
        <v>3403.03</v>
      </c>
      <c r="H4531" s="73">
        <v>8.1324210000000008</v>
      </c>
      <c r="I4531" s="16">
        <v>513979</v>
      </c>
      <c r="J4531" s="71">
        <v>0</v>
      </c>
      <c r="K4531" s="71">
        <v>1</v>
      </c>
      <c r="L4531" s="16">
        <v>-0.19211600000000001</v>
      </c>
      <c r="M4531" s="16">
        <v>-0.63796750000000002</v>
      </c>
      <c r="N4531" s="16">
        <v>-0.81944450000000002</v>
      </c>
      <c r="O4531" s="16">
        <v>0.31819419999999998</v>
      </c>
      <c r="P4531" s="16">
        <v>2.8294799999999998E-2</v>
      </c>
      <c r="Q4531" s="16">
        <v>0.67104129999999995</v>
      </c>
      <c r="R4531" s="16">
        <v>7.2599999999999998E-2</v>
      </c>
      <c r="S4531" s="16">
        <v>9.5E-4</v>
      </c>
      <c r="T4531" s="16">
        <v>8.0000000000000004E-4</v>
      </c>
      <c r="U4531" s="16">
        <v>5.1848000000000001</v>
      </c>
      <c r="V4531" s="16">
        <v>8.3960000000000008</v>
      </c>
      <c r="W4531" s="16">
        <v>1.282</v>
      </c>
      <c r="X4531" s="16">
        <v>370.28100000000001</v>
      </c>
      <c r="Y4531" s="16">
        <v>54.396099999999997</v>
      </c>
      <c r="Z4531" s="16">
        <v>0.25390000000000001</v>
      </c>
      <c r="AA4531" s="16">
        <v>-0.48781580000000002</v>
      </c>
      <c r="AB4531" s="16">
        <v>0</v>
      </c>
      <c r="AC4531" s="16">
        <v>23.11</v>
      </c>
      <c r="AD4531" s="16">
        <v>44.795000000000002</v>
      </c>
      <c r="AE4531" s="16">
        <v>14.202999999999999</v>
      </c>
      <c r="AF4531" s="16">
        <v>86.025300000000001</v>
      </c>
      <c r="AG4531" s="16">
        <v>22109</v>
      </c>
      <c r="AH4531" s="16">
        <v>0.1394</v>
      </c>
      <c r="AI4531" s="16">
        <v>68.099999999999994</v>
      </c>
      <c r="AJ4531" s="16">
        <v>90.3</v>
      </c>
      <c r="AK4531" s="16">
        <v>0.93389999999999995</v>
      </c>
      <c r="AL4531" s="16">
        <v>0.80810000000000004</v>
      </c>
      <c r="AM4531" s="16">
        <v>0.1201</v>
      </c>
      <c r="AN4531" s="16">
        <v>0.80920000000000003</v>
      </c>
      <c r="AO4531" s="16">
        <v>5.5399999999999998E-2</v>
      </c>
      <c r="AP4531" s="16">
        <v>0.48659999999999998</v>
      </c>
      <c r="AR4531" s="16">
        <f t="shared" si="171"/>
        <v>1</v>
      </c>
      <c r="AS4531" s="5">
        <f t="shared" si="170"/>
        <v>5.8134799999999986E-2</v>
      </c>
    </row>
    <row r="4532" spans="1:45" x14ac:dyDescent="0.25">
      <c r="A4532" s="16" t="s">
        <v>408</v>
      </c>
      <c r="B4532" s="16" t="s">
        <v>35</v>
      </c>
      <c r="C4532" s="16" t="s">
        <v>233</v>
      </c>
      <c r="D4532" s="16">
        <v>2013</v>
      </c>
      <c r="E4532" s="16" t="s">
        <v>5147</v>
      </c>
      <c r="F4532" s="16" t="s">
        <v>592</v>
      </c>
      <c r="G4532" s="10">
        <v>3389.94</v>
      </c>
      <c r="H4532" s="73">
        <v>8.1285679999999996</v>
      </c>
      <c r="I4532" s="16">
        <v>520106</v>
      </c>
      <c r="J4532" s="71">
        <v>0</v>
      </c>
      <c r="K4532" s="71">
        <v>1</v>
      </c>
      <c r="L4532" s="16">
        <v>-0.1906832</v>
      </c>
      <c r="M4532" s="16">
        <v>-0.63145680000000004</v>
      </c>
      <c r="N4532" s="16">
        <v>-0.8291058</v>
      </c>
      <c r="O4532" s="16">
        <v>0.31416440000000001</v>
      </c>
      <c r="P4532" s="16">
        <v>8.0183400000000002E-2</v>
      </c>
      <c r="Q4532" s="16">
        <v>0.62578420000000001</v>
      </c>
      <c r="R4532" s="16">
        <v>7.2599999999999998E-2</v>
      </c>
      <c r="S4532" s="16">
        <v>6.9999999999999999E-4</v>
      </c>
      <c r="T4532" s="16">
        <v>1.6000000000000001E-3</v>
      </c>
      <c r="U4532" s="16">
        <v>5.0369000000000002</v>
      </c>
      <c r="V4532" s="16">
        <v>8.8620000000000001</v>
      </c>
      <c r="W4532" s="16">
        <v>1.238</v>
      </c>
      <c r="X4532" s="16">
        <v>370.05</v>
      </c>
      <c r="Y4532" s="16">
        <v>54.646999999999998</v>
      </c>
      <c r="Z4532" s="16">
        <v>0.25380000000000003</v>
      </c>
      <c r="AA4532" s="16">
        <v>-0.46062930000000002</v>
      </c>
      <c r="AB4532" s="16">
        <v>0</v>
      </c>
      <c r="AC4532" s="16">
        <v>23.11</v>
      </c>
      <c r="AD4532" s="16">
        <v>44.094999999999999</v>
      </c>
      <c r="AE4532" s="16">
        <v>13.264699999999999</v>
      </c>
      <c r="AF4532" s="16">
        <v>100.11199999999999</v>
      </c>
      <c r="AG4532" s="16">
        <v>26398.2</v>
      </c>
      <c r="AH4532" s="16">
        <v>0.13450000000000001</v>
      </c>
      <c r="AI4532" s="16">
        <v>70.099999999999994</v>
      </c>
      <c r="AJ4532" s="16">
        <v>91</v>
      </c>
      <c r="AK4532" s="16">
        <v>0.90769999999999995</v>
      </c>
      <c r="AL4532" s="16">
        <v>0.78500000000000003</v>
      </c>
      <c r="AM4532" s="16">
        <v>9.5799999999999996E-2</v>
      </c>
      <c r="AN4532" s="16">
        <v>0.77359999999999995</v>
      </c>
      <c r="AO4532" s="16">
        <v>-0.1033</v>
      </c>
      <c r="AP4532" s="16">
        <v>0.49709999999999999</v>
      </c>
      <c r="AR4532" s="16">
        <f t="shared" si="171"/>
        <v>1</v>
      </c>
      <c r="AS4532" s="5">
        <f t="shared" si="170"/>
        <v>1.4328000000000118E-3</v>
      </c>
    </row>
    <row r="4533" spans="1:45" x14ac:dyDescent="0.25">
      <c r="A4533" s="16" t="s">
        <v>408</v>
      </c>
      <c r="B4533" s="16" t="s">
        <v>35</v>
      </c>
      <c r="C4533" s="16" t="s">
        <v>233</v>
      </c>
      <c r="D4533" s="16">
        <v>2014</v>
      </c>
      <c r="E4533" s="16" t="s">
        <v>5148</v>
      </c>
      <c r="F4533" s="16" t="s">
        <v>592</v>
      </c>
      <c r="G4533" s="10">
        <v>3369.64</v>
      </c>
      <c r="H4533" s="73">
        <v>8.1225620000000003</v>
      </c>
      <c r="I4533" s="16">
        <v>526437</v>
      </c>
      <c r="J4533" s="71">
        <v>0</v>
      </c>
      <c r="K4533" s="71">
        <v>1</v>
      </c>
      <c r="L4533" s="16">
        <v>-0.15778300000000001</v>
      </c>
      <c r="M4533" s="16">
        <v>-0.64079039999999998</v>
      </c>
      <c r="N4533" s="16">
        <v>-0.81996239999999998</v>
      </c>
      <c r="O4533" s="16">
        <v>0.35289710000000002</v>
      </c>
      <c r="P4533" s="16">
        <v>0.14047000000000001</v>
      </c>
      <c r="Q4533" s="16">
        <v>0.59510300000000005</v>
      </c>
      <c r="R4533" s="16">
        <v>7.2599999999999998E-2</v>
      </c>
      <c r="S4533" s="16">
        <v>4.4999999999999999E-4</v>
      </c>
      <c r="T4533" s="16">
        <v>6.9999999999999999E-4</v>
      </c>
      <c r="U4533" s="16">
        <v>4.8794000000000004</v>
      </c>
      <c r="V4533" s="16">
        <v>9.5660000000000007</v>
      </c>
      <c r="W4533" s="16">
        <v>1.216</v>
      </c>
      <c r="X4533" s="16">
        <v>371.916</v>
      </c>
      <c r="Y4533" s="16">
        <v>55.123199999999997</v>
      </c>
      <c r="Z4533" s="16">
        <v>0.25369999999999998</v>
      </c>
      <c r="AA4533" s="16">
        <v>-0.54490700000000003</v>
      </c>
      <c r="AB4533" s="16">
        <v>0</v>
      </c>
      <c r="AC4533" s="16">
        <v>23.11</v>
      </c>
      <c r="AD4533" s="16">
        <v>46.265000000000001</v>
      </c>
      <c r="AE4533" s="16">
        <v>11.622299999999999</v>
      </c>
      <c r="AF4533" s="16">
        <v>121.79</v>
      </c>
      <c r="AG4533" s="16">
        <v>21313.8</v>
      </c>
      <c r="AH4533" s="16">
        <v>0.12959999999999999</v>
      </c>
      <c r="AI4533" s="16">
        <v>72</v>
      </c>
      <c r="AJ4533" s="16">
        <v>91.7</v>
      </c>
      <c r="AK4533" s="16">
        <v>0.95669999999999999</v>
      </c>
      <c r="AL4533" s="16">
        <v>0.90249999999999997</v>
      </c>
      <c r="AM4533" s="16">
        <v>7.5800000000000006E-2</v>
      </c>
      <c r="AN4533" s="16">
        <v>0.3821</v>
      </c>
      <c r="AO4533" s="16">
        <v>-0.17150000000000001</v>
      </c>
      <c r="AP4533" s="16">
        <v>0.59279999999999999</v>
      </c>
      <c r="AR4533" s="16">
        <f t="shared" si="171"/>
        <v>1</v>
      </c>
      <c r="AS4533" s="5">
        <f t="shared" si="170"/>
        <v>3.2900199999999991E-2</v>
      </c>
    </row>
    <row r="4534" spans="1:45" x14ac:dyDescent="0.25">
      <c r="A4534" s="16" t="s">
        <v>405</v>
      </c>
      <c r="B4534" s="16" t="s">
        <v>37</v>
      </c>
      <c r="C4534" s="16" t="s">
        <v>249</v>
      </c>
      <c r="D4534" s="16">
        <v>1985</v>
      </c>
      <c r="E4534" s="16" t="s">
        <v>5149</v>
      </c>
      <c r="F4534" s="16" t="s">
        <v>594</v>
      </c>
      <c r="G4534" s="10">
        <v>16199.9</v>
      </c>
      <c r="H4534" s="73">
        <v>9.6927599999999998</v>
      </c>
      <c r="I4534" s="16" t="s">
        <v>6700</v>
      </c>
      <c r="K4534" s="71">
        <v>0.75</v>
      </c>
      <c r="L4534" s="16">
        <v>0.88859129999999997</v>
      </c>
      <c r="M4534" s="16">
        <v>-0.60430039999999996</v>
      </c>
      <c r="N4534" s="16">
        <v>6.79511E-2</v>
      </c>
      <c r="O4534" s="16">
        <v>0.8872854</v>
      </c>
      <c r="P4534" s="16">
        <v>0.46450669999999999</v>
      </c>
      <c r="Q4534" s="16">
        <v>1.1489990000000001</v>
      </c>
      <c r="R4534" s="16">
        <v>0</v>
      </c>
      <c r="S4534" s="16">
        <v>2.23E-2</v>
      </c>
      <c r="T4534" s="16">
        <v>0</v>
      </c>
      <c r="U4534" s="16">
        <v>3.5870000000000002</v>
      </c>
      <c r="V4534" s="16">
        <v>21.78</v>
      </c>
      <c r="W4534" s="16">
        <v>9.07</v>
      </c>
      <c r="X4534" s="16">
        <v>417.048</v>
      </c>
      <c r="Y4534" s="16">
        <v>67.804100000000005</v>
      </c>
      <c r="Z4534" s="16">
        <v>0.39369999999999999</v>
      </c>
      <c r="AA4534" s="16">
        <v>-0.54378400000000005</v>
      </c>
      <c r="AB4534" s="16">
        <v>0.4</v>
      </c>
      <c r="AC4534" s="16">
        <v>0</v>
      </c>
      <c r="AD4534" s="16">
        <v>35.78</v>
      </c>
      <c r="AE4534" s="16">
        <v>19.334299999999999</v>
      </c>
      <c r="AF4534" s="16">
        <v>0</v>
      </c>
      <c r="AG4534" s="16">
        <v>187440</v>
      </c>
      <c r="AH4534" s="16">
        <v>0.65200000000000002</v>
      </c>
      <c r="AI4534" s="16">
        <v>100</v>
      </c>
      <c r="AJ4534" s="16">
        <v>100</v>
      </c>
      <c r="AK4534" s="16">
        <v>1.0313000000000001</v>
      </c>
      <c r="AL4534" s="16">
        <v>1.6666000000000001</v>
      </c>
      <c r="AM4534" s="16">
        <v>1.0894999999999999</v>
      </c>
      <c r="AN4534" s="16">
        <v>-1.29E-2</v>
      </c>
      <c r="AO4534" s="16">
        <v>1.2650999999999999</v>
      </c>
      <c r="AP4534" s="16">
        <v>0.75680000000000003</v>
      </c>
      <c r="AR4534" s="16">
        <f t="shared" si="171"/>
        <v>1</v>
      </c>
      <c r="AS4534" s="5">
        <f t="shared" si="170"/>
        <v>0</v>
      </c>
    </row>
    <row r="4535" spans="1:45" x14ac:dyDescent="0.25">
      <c r="A4535" s="16" t="s">
        <v>405</v>
      </c>
      <c r="B4535" s="16" t="s">
        <v>37</v>
      </c>
      <c r="C4535" s="16" t="s">
        <v>249</v>
      </c>
      <c r="D4535" s="16">
        <v>1986</v>
      </c>
      <c r="E4535" s="16" t="s">
        <v>5150</v>
      </c>
      <c r="F4535" s="16" t="s">
        <v>594</v>
      </c>
      <c r="G4535" s="10">
        <v>16608.400000000001</v>
      </c>
      <c r="H4535" s="73">
        <v>9.7176609999999997</v>
      </c>
      <c r="I4535" s="16" t="s">
        <v>6700</v>
      </c>
      <c r="J4535" s="71">
        <v>8.0000000000000002E-3</v>
      </c>
      <c r="K4535" s="71">
        <v>0.755</v>
      </c>
      <c r="L4535" s="16">
        <v>0.94724010000000003</v>
      </c>
      <c r="M4535" s="16">
        <v>-0.59017129999999995</v>
      </c>
      <c r="N4535" s="16">
        <v>0.12567610000000001</v>
      </c>
      <c r="O4535" s="16">
        <v>0.90175249999999996</v>
      </c>
      <c r="P4535" s="16">
        <v>0.50542889999999996</v>
      </c>
      <c r="Q4535" s="16">
        <v>1.151583</v>
      </c>
      <c r="R4535" s="16">
        <v>0</v>
      </c>
      <c r="S4535" s="16">
        <v>2.1600000000000001E-2</v>
      </c>
      <c r="T4535" s="16">
        <v>1.8E-3</v>
      </c>
      <c r="U4535" s="16">
        <v>3.4889999999999999</v>
      </c>
      <c r="V4535" s="16">
        <v>22.29</v>
      </c>
      <c r="W4535" s="16">
        <v>9.9420000000000002</v>
      </c>
      <c r="X4535" s="16">
        <v>417.75400000000002</v>
      </c>
      <c r="Y4535" s="16">
        <v>67.804100000000005</v>
      </c>
      <c r="Z4535" s="16">
        <v>0.3972</v>
      </c>
      <c r="AA4535" s="16">
        <v>-0.56708670000000005</v>
      </c>
      <c r="AB4535" s="16">
        <v>0.4</v>
      </c>
      <c r="AC4535" s="16">
        <v>0</v>
      </c>
      <c r="AD4535" s="16">
        <v>36.380000000000003</v>
      </c>
      <c r="AE4535" s="16">
        <v>21.8886</v>
      </c>
      <c r="AF4535" s="16">
        <v>0</v>
      </c>
      <c r="AG4535" s="16">
        <v>199764</v>
      </c>
      <c r="AH4535" s="16">
        <v>0.65620000000000001</v>
      </c>
      <c r="AI4535" s="16">
        <v>100</v>
      </c>
      <c r="AJ4535" s="16">
        <v>100</v>
      </c>
      <c r="AK4535" s="16">
        <v>1.0314000000000001</v>
      </c>
      <c r="AL4535" s="16">
        <v>1.6425000000000001</v>
      </c>
      <c r="AM4535" s="16">
        <v>1.0987</v>
      </c>
      <c r="AN4535" s="16">
        <v>8.2000000000000007E-3</v>
      </c>
      <c r="AO4535" s="16">
        <v>1.2625</v>
      </c>
      <c r="AP4535" s="16">
        <v>0.76900000000000002</v>
      </c>
      <c r="AR4535" s="16">
        <f t="shared" si="171"/>
        <v>1</v>
      </c>
      <c r="AS4535" s="5">
        <f t="shared" si="170"/>
        <v>5.8648800000000056E-2</v>
      </c>
    </row>
    <row r="4536" spans="1:45" x14ac:dyDescent="0.25">
      <c r="A4536" s="16" t="s">
        <v>405</v>
      </c>
      <c r="B4536" s="16" t="s">
        <v>37</v>
      </c>
      <c r="C4536" s="16" t="s">
        <v>249</v>
      </c>
      <c r="D4536" s="16">
        <v>1987</v>
      </c>
      <c r="E4536" s="16" t="s">
        <v>5151</v>
      </c>
      <c r="F4536" s="16" t="s">
        <v>594</v>
      </c>
      <c r="G4536" s="10">
        <v>17589.5</v>
      </c>
      <c r="H4536" s="73">
        <v>9.775055</v>
      </c>
      <c r="I4536" s="16" t="s">
        <v>6700</v>
      </c>
      <c r="J4536" s="71">
        <v>3.3000000000000002E-2</v>
      </c>
      <c r="K4536" s="71">
        <v>0.78100000000000003</v>
      </c>
      <c r="L4536" s="16">
        <v>1.004691</v>
      </c>
      <c r="M4536" s="16">
        <v>-0.58035519999999996</v>
      </c>
      <c r="N4536" s="16">
        <v>0.18719469999999999</v>
      </c>
      <c r="O4536" s="16">
        <v>0.9104257</v>
      </c>
      <c r="P4536" s="16">
        <v>0.54991939999999995</v>
      </c>
      <c r="Q4536" s="16">
        <v>1.1541699999999999</v>
      </c>
      <c r="R4536" s="16">
        <v>1.67E-2</v>
      </c>
      <c r="S4536" s="16">
        <v>2.0799999999999999E-2</v>
      </c>
      <c r="T4536" s="16">
        <v>2.2000000000000001E-3</v>
      </c>
      <c r="U4536" s="16">
        <v>3.4487000000000001</v>
      </c>
      <c r="V4536" s="16">
        <v>22.8</v>
      </c>
      <c r="W4536" s="16">
        <v>10.814</v>
      </c>
      <c r="X4536" s="16">
        <v>418.10500000000002</v>
      </c>
      <c r="Y4536" s="16">
        <v>67.804100000000005</v>
      </c>
      <c r="Z4536" s="16">
        <v>0.39760000000000001</v>
      </c>
      <c r="AA4536" s="16">
        <v>-0.59038919999999995</v>
      </c>
      <c r="AB4536" s="16">
        <v>0.4</v>
      </c>
      <c r="AC4536" s="16">
        <v>0</v>
      </c>
      <c r="AD4536" s="16">
        <v>36.979999999999997</v>
      </c>
      <c r="AE4536" s="16">
        <v>24.8995</v>
      </c>
      <c r="AF4536" s="16">
        <v>0</v>
      </c>
      <c r="AG4536" s="16">
        <v>207498</v>
      </c>
      <c r="AH4536" s="16">
        <v>0.66049999999999998</v>
      </c>
      <c r="AI4536" s="16">
        <v>100</v>
      </c>
      <c r="AJ4536" s="16">
        <v>100</v>
      </c>
      <c r="AK4536" s="16">
        <v>1.0316000000000001</v>
      </c>
      <c r="AL4536" s="16">
        <v>1.6184000000000001</v>
      </c>
      <c r="AM4536" s="16">
        <v>1.1079000000000001</v>
      </c>
      <c r="AN4536" s="16">
        <v>2.92E-2</v>
      </c>
      <c r="AO4536" s="16">
        <v>1.2599</v>
      </c>
      <c r="AP4536" s="16">
        <v>0.78120000000000001</v>
      </c>
      <c r="AR4536" s="16">
        <f t="shared" si="171"/>
        <v>1</v>
      </c>
      <c r="AS4536" s="5">
        <f t="shared" si="170"/>
        <v>5.7450899999999971E-2</v>
      </c>
    </row>
    <row r="4537" spans="1:45" x14ac:dyDescent="0.25">
      <c r="A4537" s="16" t="s">
        <v>405</v>
      </c>
      <c r="B4537" s="16" t="s">
        <v>37</v>
      </c>
      <c r="C4537" s="16" t="s">
        <v>249</v>
      </c>
      <c r="D4537" s="16">
        <v>1988</v>
      </c>
      <c r="E4537" s="16" t="s">
        <v>5152</v>
      </c>
      <c r="F4537" s="16" t="s">
        <v>594</v>
      </c>
      <c r="G4537" s="10">
        <v>18908.8</v>
      </c>
      <c r="H4537" s="73">
        <v>9.8473830000000007</v>
      </c>
      <c r="I4537" s="16" t="s">
        <v>6700</v>
      </c>
      <c r="J4537" s="71">
        <v>3.1E-2</v>
      </c>
      <c r="K4537" s="71">
        <v>0.80500000000000005</v>
      </c>
      <c r="L4537" s="16">
        <v>1.0993489999999999</v>
      </c>
      <c r="M4537" s="16">
        <v>-0.57504350000000004</v>
      </c>
      <c r="N4537" s="16">
        <v>0.24777179999999999</v>
      </c>
      <c r="O4537" s="16">
        <v>1.0060089999999999</v>
      </c>
      <c r="P4537" s="16">
        <v>0.5929468</v>
      </c>
      <c r="Q4537" s="16">
        <v>1.15679</v>
      </c>
      <c r="R4537" s="16">
        <v>3.4700000000000002E-2</v>
      </c>
      <c r="S4537" s="16">
        <v>2.01E-2</v>
      </c>
      <c r="T4537" s="16">
        <v>2E-3</v>
      </c>
      <c r="U4537" s="16">
        <v>3.3755000000000002</v>
      </c>
      <c r="V4537" s="16">
        <v>23.31</v>
      </c>
      <c r="W4537" s="16">
        <v>11.686</v>
      </c>
      <c r="X4537" s="16">
        <v>418.85</v>
      </c>
      <c r="Y4537" s="16">
        <v>67.804100000000005</v>
      </c>
      <c r="Z4537" s="16">
        <v>0.44450000000000001</v>
      </c>
      <c r="AA4537" s="16">
        <v>-0.61369189999999996</v>
      </c>
      <c r="AB4537" s="16">
        <v>0.4</v>
      </c>
      <c r="AC4537" s="16">
        <v>0</v>
      </c>
      <c r="AD4537" s="16">
        <v>37.58</v>
      </c>
      <c r="AE4537" s="16">
        <v>27.460999999999999</v>
      </c>
      <c r="AF4537" s="16">
        <v>2.2800000000000001E-2</v>
      </c>
      <c r="AG4537" s="16">
        <v>223632</v>
      </c>
      <c r="AH4537" s="16">
        <v>0.66469999999999996</v>
      </c>
      <c r="AI4537" s="16">
        <v>100</v>
      </c>
      <c r="AJ4537" s="16">
        <v>100</v>
      </c>
      <c r="AK4537" s="16">
        <v>1.0318000000000001</v>
      </c>
      <c r="AL4537" s="16">
        <v>1.5943000000000001</v>
      </c>
      <c r="AM4537" s="16">
        <v>1.1172</v>
      </c>
      <c r="AN4537" s="16">
        <v>5.0299999999999997E-2</v>
      </c>
      <c r="AO4537" s="16">
        <v>1.2573000000000001</v>
      </c>
      <c r="AP4537" s="16">
        <v>0.79339999999999999</v>
      </c>
      <c r="AR4537" s="16">
        <f t="shared" si="171"/>
        <v>1</v>
      </c>
      <c r="AS4537" s="5">
        <f t="shared" si="170"/>
        <v>9.4657999999999909E-2</v>
      </c>
    </row>
    <row r="4538" spans="1:45" x14ac:dyDescent="0.25">
      <c r="A4538" s="16" t="s">
        <v>405</v>
      </c>
      <c r="B4538" s="16" t="s">
        <v>37</v>
      </c>
      <c r="C4538" s="16" t="s">
        <v>249</v>
      </c>
      <c r="D4538" s="16">
        <v>1989</v>
      </c>
      <c r="E4538" s="16" t="s">
        <v>5153</v>
      </c>
      <c r="F4538" s="16" t="s">
        <v>594</v>
      </c>
      <c r="G4538" s="10">
        <v>20122.7</v>
      </c>
      <c r="H4538" s="73">
        <v>9.9096010000000003</v>
      </c>
      <c r="I4538" s="16" t="s">
        <v>6700</v>
      </c>
      <c r="J4538" s="71">
        <v>2.4E-2</v>
      </c>
      <c r="K4538" s="71">
        <v>0.82499999999999996</v>
      </c>
      <c r="L4538" s="16">
        <v>1.1642170000000001</v>
      </c>
      <c r="M4538" s="16">
        <v>-0.56786780000000003</v>
      </c>
      <c r="N4538" s="16">
        <v>0.31925680000000001</v>
      </c>
      <c r="O4538" s="16">
        <v>1.0266439999999999</v>
      </c>
      <c r="P4538" s="16">
        <v>0.63442849999999995</v>
      </c>
      <c r="Q4538" s="16">
        <v>1.159359</v>
      </c>
      <c r="R4538" s="16">
        <v>5.2699999999999997E-2</v>
      </c>
      <c r="S4538" s="16">
        <v>1.9400000000000001E-2</v>
      </c>
      <c r="T4538" s="16">
        <v>2E-3</v>
      </c>
      <c r="U4538" s="16">
        <v>3.3763000000000001</v>
      </c>
      <c r="V4538" s="16">
        <v>23.82</v>
      </c>
      <c r="W4538" s="16">
        <v>12.558</v>
      </c>
      <c r="X4538" s="16">
        <v>420.08499999999998</v>
      </c>
      <c r="Y4538" s="16">
        <v>67.804100000000005</v>
      </c>
      <c r="Z4538" s="16">
        <v>0.45129999999999998</v>
      </c>
      <c r="AA4538" s="16">
        <v>-0.63699450000000002</v>
      </c>
      <c r="AB4538" s="16">
        <v>0.4</v>
      </c>
      <c r="AC4538" s="16">
        <v>0</v>
      </c>
      <c r="AD4538" s="16">
        <v>38.18</v>
      </c>
      <c r="AE4538" s="16">
        <v>29.7075</v>
      </c>
      <c r="AF4538" s="16">
        <v>0.17949999999999999</v>
      </c>
      <c r="AG4538" s="16">
        <v>243793</v>
      </c>
      <c r="AH4538" s="16">
        <v>0.66900000000000004</v>
      </c>
      <c r="AI4538" s="16">
        <v>100</v>
      </c>
      <c r="AJ4538" s="16">
        <v>100</v>
      </c>
      <c r="AK4538" s="16">
        <v>1.0319</v>
      </c>
      <c r="AL4538" s="16">
        <v>1.5702</v>
      </c>
      <c r="AM4538" s="16">
        <v>1.1264000000000001</v>
      </c>
      <c r="AN4538" s="16">
        <v>7.1300000000000002E-2</v>
      </c>
      <c r="AO4538" s="16">
        <v>1.2546999999999999</v>
      </c>
      <c r="AP4538" s="16">
        <v>0.80559999999999998</v>
      </c>
      <c r="AR4538" s="16">
        <f t="shared" si="171"/>
        <v>1</v>
      </c>
      <c r="AS4538" s="5">
        <f t="shared" si="170"/>
        <v>6.4868000000000148E-2</v>
      </c>
    </row>
    <row r="4539" spans="1:45" x14ac:dyDescent="0.25">
      <c r="A4539" s="16" t="s">
        <v>405</v>
      </c>
      <c r="B4539" s="16" t="s">
        <v>37</v>
      </c>
      <c r="C4539" s="16" t="s">
        <v>249</v>
      </c>
      <c r="D4539" s="16">
        <v>1990</v>
      </c>
      <c r="E4539" s="16" t="s">
        <v>5154</v>
      </c>
      <c r="F4539" s="16" t="s">
        <v>594</v>
      </c>
      <c r="G4539" s="10">
        <v>21157</v>
      </c>
      <c r="H4539" s="73">
        <v>9.9597230000000003</v>
      </c>
      <c r="I4539" s="16" t="s">
        <v>6700</v>
      </c>
      <c r="J4539" s="71">
        <v>2.9000000000000001E-2</v>
      </c>
      <c r="K4539" s="71">
        <v>0.84899999999999998</v>
      </c>
      <c r="L4539" s="16">
        <v>1.22451</v>
      </c>
      <c r="M4539" s="16">
        <v>-0.57843920000000004</v>
      </c>
      <c r="N4539" s="16">
        <v>0.382637</v>
      </c>
      <c r="O4539" s="16">
        <v>1.05027</v>
      </c>
      <c r="P4539" s="16">
        <v>0.68729499999999999</v>
      </c>
      <c r="Q4539" s="16">
        <v>1.161964</v>
      </c>
      <c r="R4539" s="16">
        <v>7.0800000000000002E-2</v>
      </c>
      <c r="S4539" s="16">
        <v>1.35E-2</v>
      </c>
      <c r="T4539" s="16">
        <v>2.2000000000000001E-3</v>
      </c>
      <c r="U4539" s="16">
        <v>3.3391999999999999</v>
      </c>
      <c r="V4539" s="16">
        <v>24.33</v>
      </c>
      <c r="W4539" s="16">
        <v>13.43</v>
      </c>
      <c r="X4539" s="16">
        <v>420.67500000000001</v>
      </c>
      <c r="Y4539" s="16">
        <v>67.804100000000005</v>
      </c>
      <c r="Z4539" s="16">
        <v>0.4597</v>
      </c>
      <c r="AA4539" s="16">
        <v>-0.66029700000000002</v>
      </c>
      <c r="AB4539" s="16">
        <v>0.4</v>
      </c>
      <c r="AC4539" s="16">
        <v>0</v>
      </c>
      <c r="AD4539" s="16">
        <v>38.78</v>
      </c>
      <c r="AE4539" s="16">
        <v>32.081600000000002</v>
      </c>
      <c r="AF4539" s="16">
        <v>0.41170000000000001</v>
      </c>
      <c r="AG4539" s="16">
        <v>257497</v>
      </c>
      <c r="AH4539" s="16">
        <v>0.70299999999999996</v>
      </c>
      <c r="AI4539" s="16">
        <v>100</v>
      </c>
      <c r="AJ4539" s="16">
        <v>100</v>
      </c>
      <c r="AK4539" s="16">
        <v>1.0321</v>
      </c>
      <c r="AL4539" s="16">
        <v>1.5461</v>
      </c>
      <c r="AM4539" s="16">
        <v>1.1355999999999999</v>
      </c>
      <c r="AN4539" s="16">
        <v>9.2299999999999993E-2</v>
      </c>
      <c r="AO4539" s="16">
        <v>1.2522</v>
      </c>
      <c r="AP4539" s="16">
        <v>0.81779999999999997</v>
      </c>
      <c r="AR4539" s="16">
        <f t="shared" si="171"/>
        <v>1</v>
      </c>
      <c r="AS4539" s="5">
        <f t="shared" si="170"/>
        <v>6.029299999999993E-2</v>
      </c>
    </row>
    <row r="4540" spans="1:45" x14ac:dyDescent="0.25">
      <c r="A4540" s="16" t="s">
        <v>405</v>
      </c>
      <c r="B4540" s="16" t="s">
        <v>37</v>
      </c>
      <c r="C4540" s="16" t="s">
        <v>249</v>
      </c>
      <c r="D4540" s="16">
        <v>1991</v>
      </c>
      <c r="E4540" s="16" t="s">
        <v>5155</v>
      </c>
      <c r="F4540" s="16" t="s">
        <v>594</v>
      </c>
      <c r="G4540" s="10">
        <v>20768.8</v>
      </c>
      <c r="H4540" s="73">
        <v>9.9412059999999993</v>
      </c>
      <c r="I4540" s="16" t="s">
        <v>6700</v>
      </c>
      <c r="J4540" s="71">
        <v>-0.02</v>
      </c>
      <c r="K4540" s="71">
        <v>0.83199999999999996</v>
      </c>
      <c r="L4540" s="16">
        <v>1.299928</v>
      </c>
      <c r="M4540" s="16">
        <v>-0.57034580000000001</v>
      </c>
      <c r="N4540" s="16">
        <v>0.46273419999999998</v>
      </c>
      <c r="O4540" s="16">
        <v>1.0953889999999999</v>
      </c>
      <c r="P4540" s="16">
        <v>0.71800359999999996</v>
      </c>
      <c r="Q4540" s="16">
        <v>1.1645490000000001</v>
      </c>
      <c r="R4540" s="16">
        <v>8.8800000000000004E-2</v>
      </c>
      <c r="S4540" s="16">
        <v>1.6E-2</v>
      </c>
      <c r="T4540" s="16">
        <v>1E-3</v>
      </c>
      <c r="U4540" s="16">
        <v>3.5754000000000001</v>
      </c>
      <c r="V4540" s="16">
        <v>25.16</v>
      </c>
      <c r="W4540" s="16">
        <v>13.906000000000001</v>
      </c>
      <c r="X4540" s="16">
        <v>422.04300000000001</v>
      </c>
      <c r="Y4540" s="16">
        <v>67.804100000000005</v>
      </c>
      <c r="Z4540" s="16">
        <v>0.47960000000000003</v>
      </c>
      <c r="AA4540" s="16">
        <v>-0.68359970000000003</v>
      </c>
      <c r="AB4540" s="16">
        <v>0.4</v>
      </c>
      <c r="AC4540" s="16">
        <v>0</v>
      </c>
      <c r="AD4540" s="16">
        <v>39.380000000000003</v>
      </c>
      <c r="AE4540" s="16">
        <v>34.335999999999999</v>
      </c>
      <c r="AF4540" s="16">
        <v>0.6552</v>
      </c>
      <c r="AG4540" s="16">
        <v>265215</v>
      </c>
      <c r="AH4540" s="16">
        <v>0.69620000000000004</v>
      </c>
      <c r="AI4540" s="16">
        <v>100</v>
      </c>
      <c r="AJ4540" s="16">
        <v>100</v>
      </c>
      <c r="AK4540" s="16">
        <v>1.0323</v>
      </c>
      <c r="AL4540" s="16">
        <v>1.5219</v>
      </c>
      <c r="AM4540" s="16">
        <v>1.1449</v>
      </c>
      <c r="AN4540" s="16">
        <v>0.1134</v>
      </c>
      <c r="AO4540" s="16">
        <v>1.2496</v>
      </c>
      <c r="AP4540" s="16">
        <v>0.82989999999999997</v>
      </c>
      <c r="AR4540" s="16">
        <f t="shared" si="171"/>
        <v>1</v>
      </c>
      <c r="AS4540" s="5">
        <f t="shared" si="170"/>
        <v>7.5417999999999985E-2</v>
      </c>
    </row>
    <row r="4541" spans="1:45" x14ac:dyDescent="0.25">
      <c r="A4541" s="16" t="s">
        <v>405</v>
      </c>
      <c r="B4541" s="16" t="s">
        <v>37</v>
      </c>
      <c r="C4541" s="16" t="s">
        <v>249</v>
      </c>
      <c r="D4541" s="16">
        <v>1992</v>
      </c>
      <c r="E4541" s="16" t="s">
        <v>5156</v>
      </c>
      <c r="F4541" s="16" t="s">
        <v>594</v>
      </c>
      <c r="G4541" s="10">
        <v>22124.5</v>
      </c>
      <c r="H4541" s="73">
        <v>10.004440000000001</v>
      </c>
      <c r="I4541" s="16" t="s">
        <v>6700</v>
      </c>
      <c r="J4541" s="71">
        <v>3.7999999999999999E-2</v>
      </c>
      <c r="K4541" s="71">
        <v>0.86499999999999999</v>
      </c>
      <c r="L4541" s="16">
        <v>1.3447519999999999</v>
      </c>
      <c r="M4541" s="16">
        <v>-0.54089659999999995</v>
      </c>
      <c r="N4541" s="16">
        <v>0.5438693</v>
      </c>
      <c r="O4541" s="16">
        <v>1.043077</v>
      </c>
      <c r="P4541" s="16">
        <v>0.75907239999999998</v>
      </c>
      <c r="Q4541" s="16">
        <v>1.167117</v>
      </c>
      <c r="R4541" s="16">
        <v>0.10680000000000001</v>
      </c>
      <c r="S4541" s="16">
        <v>1.7000000000000001E-2</v>
      </c>
      <c r="T4541" s="16">
        <v>2.7000000000000001E-3</v>
      </c>
      <c r="U4541" s="16">
        <v>3.7803</v>
      </c>
      <c r="V4541" s="16">
        <v>25.99</v>
      </c>
      <c r="W4541" s="16">
        <v>14.382</v>
      </c>
      <c r="X4541" s="16">
        <v>424.089</v>
      </c>
      <c r="Y4541" s="16">
        <v>67.804100000000005</v>
      </c>
      <c r="Z4541" s="16">
        <v>0.44729999999999998</v>
      </c>
      <c r="AA4541" s="16">
        <v>-0.70729070000000005</v>
      </c>
      <c r="AB4541" s="16">
        <v>0.4</v>
      </c>
      <c r="AC4541" s="16">
        <v>0</v>
      </c>
      <c r="AD4541" s="16">
        <v>39.99</v>
      </c>
      <c r="AE4541" s="16">
        <v>36.326500000000003</v>
      </c>
      <c r="AF4541" s="16">
        <v>1.2163999999999999</v>
      </c>
      <c r="AG4541" s="16">
        <v>303500</v>
      </c>
      <c r="AH4541" s="16">
        <v>0.68289999999999995</v>
      </c>
      <c r="AI4541" s="16">
        <v>100</v>
      </c>
      <c r="AJ4541" s="16">
        <v>100</v>
      </c>
      <c r="AK4541" s="16">
        <v>1.0324</v>
      </c>
      <c r="AL4541" s="16">
        <v>1.4978</v>
      </c>
      <c r="AM4541" s="16">
        <v>1.1540999999999999</v>
      </c>
      <c r="AN4541" s="16">
        <v>0.13439999999999999</v>
      </c>
      <c r="AO4541" s="16">
        <v>1.2470000000000001</v>
      </c>
      <c r="AP4541" s="16">
        <v>0.84209999999999996</v>
      </c>
      <c r="AR4541" s="16">
        <f t="shared" si="171"/>
        <v>1</v>
      </c>
      <c r="AS4541" s="5">
        <f t="shared" si="170"/>
        <v>4.4823999999999975E-2</v>
      </c>
    </row>
    <row r="4542" spans="1:45" x14ac:dyDescent="0.25">
      <c r="A4542" s="16" t="s">
        <v>405</v>
      </c>
      <c r="B4542" s="16" t="s">
        <v>37</v>
      </c>
      <c r="C4542" s="16" t="s">
        <v>249</v>
      </c>
      <c r="D4542" s="16">
        <v>1993</v>
      </c>
      <c r="E4542" s="16" t="s">
        <v>5157</v>
      </c>
      <c r="F4542" s="16" t="s">
        <v>594</v>
      </c>
      <c r="G4542" s="10">
        <v>21747.8</v>
      </c>
      <c r="H4542" s="73">
        <v>9.9872689999999995</v>
      </c>
      <c r="I4542" s="16" t="s">
        <v>6700</v>
      </c>
      <c r="J4542" s="71">
        <v>-1.2999999999999999E-2</v>
      </c>
      <c r="K4542" s="71">
        <v>0.85299999999999998</v>
      </c>
      <c r="L4542" s="16">
        <v>1.392112</v>
      </c>
      <c r="M4542" s="16">
        <v>-0.53104589999999996</v>
      </c>
      <c r="N4542" s="16">
        <v>0.62437529999999997</v>
      </c>
      <c r="O4542" s="16">
        <v>1.032686</v>
      </c>
      <c r="P4542" s="16">
        <v>0.78270240000000002</v>
      </c>
      <c r="Q4542" s="16">
        <v>1.1697040000000001</v>
      </c>
      <c r="R4542" s="16">
        <v>0.1249</v>
      </c>
      <c r="S4542" s="16">
        <v>1.6500000000000001E-2</v>
      </c>
      <c r="T4542" s="16">
        <v>2.8999999999999998E-3</v>
      </c>
      <c r="U4542" s="16">
        <v>4.0956000000000001</v>
      </c>
      <c r="V4542" s="16">
        <v>26.82</v>
      </c>
      <c r="W4542" s="16">
        <v>14.858000000000001</v>
      </c>
      <c r="X4542" s="16">
        <v>424.21800000000002</v>
      </c>
      <c r="Y4542" s="16">
        <v>67.804100000000005</v>
      </c>
      <c r="Z4542" s="16">
        <v>0.4375</v>
      </c>
      <c r="AA4542" s="16">
        <v>-0.7305933</v>
      </c>
      <c r="AB4542" s="16">
        <v>0.4</v>
      </c>
      <c r="AC4542" s="16">
        <v>0</v>
      </c>
      <c r="AD4542" s="16">
        <v>40.590000000000003</v>
      </c>
      <c r="AE4542" s="16">
        <v>37.980499999999999</v>
      </c>
      <c r="AF4542" s="16">
        <v>1.8671</v>
      </c>
      <c r="AG4542" s="16">
        <v>316311</v>
      </c>
      <c r="AH4542" s="16">
        <v>0.66869999999999996</v>
      </c>
      <c r="AI4542" s="16">
        <v>100</v>
      </c>
      <c r="AJ4542" s="16">
        <v>100</v>
      </c>
      <c r="AK4542" s="16">
        <v>1.0326</v>
      </c>
      <c r="AL4542" s="16">
        <v>1.4737</v>
      </c>
      <c r="AM4542" s="16">
        <v>1.1633</v>
      </c>
      <c r="AN4542" s="16">
        <v>0.15540000000000001</v>
      </c>
      <c r="AO4542" s="16">
        <v>1.2444</v>
      </c>
      <c r="AP4542" s="16">
        <v>0.85429999999999995</v>
      </c>
      <c r="AR4542" s="16">
        <f t="shared" si="171"/>
        <v>1</v>
      </c>
      <c r="AS4542" s="5">
        <f t="shared" si="170"/>
        <v>4.7360000000000069E-2</v>
      </c>
    </row>
    <row r="4543" spans="1:45" x14ac:dyDescent="0.25">
      <c r="A4543" s="16" t="s">
        <v>405</v>
      </c>
      <c r="B4543" s="16" t="s">
        <v>37</v>
      </c>
      <c r="C4543" s="16" t="s">
        <v>249</v>
      </c>
      <c r="D4543" s="16">
        <v>1994</v>
      </c>
      <c r="E4543" s="16" t="s">
        <v>5158</v>
      </c>
      <c r="F4543" s="16" t="s">
        <v>594</v>
      </c>
      <c r="G4543" s="10">
        <v>22559.5</v>
      </c>
      <c r="H4543" s="73">
        <v>10.023910000000001</v>
      </c>
      <c r="I4543" s="16" t="s">
        <v>6700</v>
      </c>
      <c r="J4543" s="71">
        <v>2.9000000000000001E-2</v>
      </c>
      <c r="K4543" s="71">
        <v>0.878</v>
      </c>
      <c r="L4543" s="16">
        <v>1.460278</v>
      </c>
      <c r="M4543" s="16">
        <v>-0.52387019999999995</v>
      </c>
      <c r="N4543" s="16">
        <v>0.71583169999999996</v>
      </c>
      <c r="O4543" s="16">
        <v>1.0613570000000001</v>
      </c>
      <c r="P4543" s="16">
        <v>0.80417130000000003</v>
      </c>
      <c r="Q4543" s="16">
        <v>1.1723239999999999</v>
      </c>
      <c r="R4543" s="16">
        <v>0.1429</v>
      </c>
      <c r="S4543" s="16">
        <v>1.5800000000000002E-2</v>
      </c>
      <c r="T4543" s="16">
        <v>2.8999999999999998E-3</v>
      </c>
      <c r="U4543" s="16">
        <v>4.16</v>
      </c>
      <c r="V4543" s="16">
        <v>27.65</v>
      </c>
      <c r="W4543" s="16">
        <v>15.334</v>
      </c>
      <c r="X4543" s="16">
        <v>430.19900000000001</v>
      </c>
      <c r="Y4543" s="16">
        <v>67.804100000000005</v>
      </c>
      <c r="Z4543" s="16">
        <v>0.4486</v>
      </c>
      <c r="AA4543" s="16">
        <v>-0.7538958</v>
      </c>
      <c r="AB4543" s="16">
        <v>0.4</v>
      </c>
      <c r="AC4543" s="16">
        <v>0</v>
      </c>
      <c r="AD4543" s="16">
        <v>41.19</v>
      </c>
      <c r="AE4543" s="16">
        <v>39.462200000000003</v>
      </c>
      <c r="AF4543" s="16">
        <v>2.74</v>
      </c>
      <c r="AG4543" s="16">
        <v>320725</v>
      </c>
      <c r="AH4543" s="16">
        <v>0.66300000000000003</v>
      </c>
      <c r="AI4543" s="16">
        <v>100</v>
      </c>
      <c r="AJ4543" s="16">
        <v>100</v>
      </c>
      <c r="AK4543" s="16">
        <v>1.0327999999999999</v>
      </c>
      <c r="AL4543" s="16">
        <v>1.4496</v>
      </c>
      <c r="AM4543" s="16">
        <v>1.1726000000000001</v>
      </c>
      <c r="AN4543" s="16">
        <v>0.17649999999999999</v>
      </c>
      <c r="AO4543" s="16">
        <v>1.2418</v>
      </c>
      <c r="AP4543" s="16">
        <v>0.86650000000000005</v>
      </c>
      <c r="AR4543" s="16">
        <f t="shared" si="171"/>
        <v>1</v>
      </c>
      <c r="AS4543" s="5">
        <f t="shared" si="170"/>
        <v>6.8165999999999949E-2</v>
      </c>
    </row>
    <row r="4544" spans="1:45" x14ac:dyDescent="0.25">
      <c r="A4544" s="16" t="s">
        <v>405</v>
      </c>
      <c r="B4544" s="16" t="s">
        <v>37</v>
      </c>
      <c r="C4544" s="16" t="s">
        <v>249</v>
      </c>
      <c r="D4544" s="16">
        <v>1995</v>
      </c>
      <c r="E4544" s="16" t="s">
        <v>5159</v>
      </c>
      <c r="F4544" s="16" t="s">
        <v>594</v>
      </c>
      <c r="G4544" s="10">
        <v>24030.2</v>
      </c>
      <c r="H4544" s="73">
        <v>10.087070000000001</v>
      </c>
      <c r="I4544" s="16" t="s">
        <v>6700</v>
      </c>
      <c r="J4544" s="71">
        <v>5.8999999999999997E-2</v>
      </c>
      <c r="K4544" s="71">
        <v>0.93100000000000005</v>
      </c>
      <c r="L4544" s="16">
        <v>1.525542</v>
      </c>
      <c r="M4544" s="16">
        <v>-0.49712210000000001</v>
      </c>
      <c r="N4544" s="16">
        <v>0.72242340000000005</v>
      </c>
      <c r="O4544" s="16">
        <v>1.1553279999999999</v>
      </c>
      <c r="P4544" s="16">
        <v>0.81737380000000004</v>
      </c>
      <c r="Q4544" s="16">
        <v>1.174893</v>
      </c>
      <c r="R4544" s="16">
        <v>0.16089999999999999</v>
      </c>
      <c r="S4544" s="16">
        <v>1.5100000000000001E-2</v>
      </c>
      <c r="T4544" s="16">
        <v>5.0000000000000001E-3</v>
      </c>
      <c r="U4544" s="16">
        <v>3.7481</v>
      </c>
      <c r="V4544" s="16">
        <v>28.48</v>
      </c>
      <c r="W4544" s="16">
        <v>15.81</v>
      </c>
      <c r="X4544" s="16">
        <v>430.72800000000001</v>
      </c>
      <c r="Y4544" s="16">
        <v>67.804100000000005</v>
      </c>
      <c r="Z4544" s="16">
        <v>0.49809999999999999</v>
      </c>
      <c r="AA4544" s="16">
        <v>-0.75816799999999995</v>
      </c>
      <c r="AB4544" s="16">
        <v>0.4</v>
      </c>
      <c r="AC4544" s="16">
        <v>0</v>
      </c>
      <c r="AD4544" s="16">
        <v>41.3</v>
      </c>
      <c r="AE4544" s="16">
        <v>40.606400000000001</v>
      </c>
      <c r="AF4544" s="16">
        <v>5.1967999999999996</v>
      </c>
      <c r="AG4544" s="16">
        <v>291914</v>
      </c>
      <c r="AH4544" s="16">
        <v>0.6764</v>
      </c>
      <c r="AI4544" s="16">
        <v>100</v>
      </c>
      <c r="AJ4544" s="16">
        <v>100</v>
      </c>
      <c r="AK4544" s="16">
        <v>1.0328999999999999</v>
      </c>
      <c r="AL4544" s="16">
        <v>1.4255</v>
      </c>
      <c r="AM4544" s="16">
        <v>1.1818</v>
      </c>
      <c r="AN4544" s="16">
        <v>0.19750000000000001</v>
      </c>
      <c r="AO4544" s="16">
        <v>1.2392000000000001</v>
      </c>
      <c r="AP4544" s="16">
        <v>0.87870000000000004</v>
      </c>
      <c r="AR4544" s="16">
        <f t="shared" si="171"/>
        <v>1</v>
      </c>
      <c r="AS4544" s="5">
        <f t="shared" si="170"/>
        <v>6.5263999999999989E-2</v>
      </c>
    </row>
    <row r="4545" spans="1:45" x14ac:dyDescent="0.25">
      <c r="A4545" s="16" t="s">
        <v>405</v>
      </c>
      <c r="B4545" s="16" t="s">
        <v>37</v>
      </c>
      <c r="C4545" s="16" t="s">
        <v>249</v>
      </c>
      <c r="D4545" s="16">
        <v>1996</v>
      </c>
      <c r="E4545" s="16" t="s">
        <v>5160</v>
      </c>
      <c r="F4545" s="16" t="s">
        <v>594</v>
      </c>
      <c r="G4545" s="10">
        <v>23965.5</v>
      </c>
      <c r="H4545" s="73">
        <v>10.08437</v>
      </c>
      <c r="I4545" s="16" t="s">
        <v>6700</v>
      </c>
      <c r="J4545" s="71">
        <v>0</v>
      </c>
      <c r="K4545" s="71">
        <v>0.93100000000000005</v>
      </c>
      <c r="L4545" s="16">
        <v>1.692385</v>
      </c>
      <c r="M4545" s="16">
        <v>-0.48901440000000002</v>
      </c>
      <c r="N4545" s="16">
        <v>0.91597070000000003</v>
      </c>
      <c r="O4545" s="16">
        <v>1.2151749999999999</v>
      </c>
      <c r="P4545" s="16">
        <v>0.84947709999999998</v>
      </c>
      <c r="Q4545" s="16">
        <v>1.2556579999999999</v>
      </c>
      <c r="R4545" s="16">
        <v>0.1789</v>
      </c>
      <c r="S4545" s="16">
        <v>1.44E-2</v>
      </c>
      <c r="T4545" s="16">
        <v>5.1000000000000004E-3</v>
      </c>
      <c r="U4545" s="16">
        <v>4.9504999999999999</v>
      </c>
      <c r="V4545" s="16">
        <v>28.713999999999999</v>
      </c>
      <c r="W4545" s="16">
        <v>16.559999999999999</v>
      </c>
      <c r="X4545" s="16">
        <v>433.37200000000001</v>
      </c>
      <c r="Y4545" s="16">
        <v>67.804100000000005</v>
      </c>
      <c r="Z4545" s="16">
        <v>0.52800000000000002</v>
      </c>
      <c r="AA4545" s="16">
        <v>-0.76981929999999998</v>
      </c>
      <c r="AB4545" s="16">
        <v>0.4</v>
      </c>
      <c r="AC4545" s="16">
        <v>0</v>
      </c>
      <c r="AD4545" s="16">
        <v>41.6</v>
      </c>
      <c r="AE4545" s="16">
        <v>41.9542</v>
      </c>
      <c r="AF4545" s="16">
        <v>8.1054999999999993</v>
      </c>
      <c r="AG4545" s="16">
        <v>298770</v>
      </c>
      <c r="AH4545" s="16">
        <v>0.68220000000000003</v>
      </c>
      <c r="AI4545" s="16">
        <v>100</v>
      </c>
      <c r="AJ4545" s="16">
        <v>100</v>
      </c>
      <c r="AK4545" s="16">
        <v>1.0317000000000001</v>
      </c>
      <c r="AL4545" s="16">
        <v>1.8018000000000001</v>
      </c>
      <c r="AM4545" s="16">
        <v>1.2301</v>
      </c>
      <c r="AN4545" s="16">
        <v>0.30080000000000001</v>
      </c>
      <c r="AO4545" s="16">
        <v>1.2528999999999999</v>
      </c>
      <c r="AP4545" s="16">
        <v>0.82099999999999995</v>
      </c>
      <c r="AR4545" s="16">
        <f t="shared" si="171"/>
        <v>1</v>
      </c>
      <c r="AS4545" s="5">
        <f t="shared" si="170"/>
        <v>0.16684300000000007</v>
      </c>
    </row>
    <row r="4546" spans="1:45" x14ac:dyDescent="0.25">
      <c r="A4546" s="16" t="s">
        <v>405</v>
      </c>
      <c r="B4546" s="16" t="s">
        <v>37</v>
      </c>
      <c r="C4546" s="16" t="s">
        <v>249</v>
      </c>
      <c r="D4546" s="16">
        <v>1997</v>
      </c>
      <c r="E4546" s="16" t="s">
        <v>5161</v>
      </c>
      <c r="F4546" s="16" t="s">
        <v>594</v>
      </c>
      <c r="G4546" s="10">
        <v>24234.400000000001</v>
      </c>
      <c r="H4546" s="73">
        <v>10.09553</v>
      </c>
      <c r="I4546" s="16" t="s">
        <v>6700</v>
      </c>
      <c r="J4546" s="71">
        <v>3.0000000000000001E-3</v>
      </c>
      <c r="K4546" s="71">
        <v>0.93400000000000005</v>
      </c>
      <c r="L4546" s="16">
        <v>1.7091320000000001</v>
      </c>
      <c r="M4546" s="16">
        <v>-0.46966790000000003</v>
      </c>
      <c r="N4546" s="16">
        <v>0.95252800000000004</v>
      </c>
      <c r="O4546" s="16">
        <v>1.222702</v>
      </c>
      <c r="P4546" s="16">
        <v>0.87914760000000003</v>
      </c>
      <c r="Q4546" s="16">
        <v>1.1969069999999999</v>
      </c>
      <c r="R4546" s="16">
        <v>0.19700000000000001</v>
      </c>
      <c r="S4546" s="16">
        <v>1.37E-2</v>
      </c>
      <c r="T4546" s="16">
        <v>6.4000000000000003E-3</v>
      </c>
      <c r="U4546" s="16">
        <v>5.0560999999999998</v>
      </c>
      <c r="V4546" s="16">
        <v>28.948</v>
      </c>
      <c r="W4546" s="16">
        <v>17.309999999999999</v>
      </c>
      <c r="X4546" s="16">
        <v>429.48700000000002</v>
      </c>
      <c r="Y4546" s="16">
        <v>67.804100000000005</v>
      </c>
      <c r="Z4546" s="16">
        <v>0.5292</v>
      </c>
      <c r="AA4546" s="16">
        <v>-0.78535440000000001</v>
      </c>
      <c r="AB4546" s="16">
        <v>0.4</v>
      </c>
      <c r="AC4546" s="16">
        <v>0</v>
      </c>
      <c r="AD4546" s="16">
        <v>42</v>
      </c>
      <c r="AE4546" s="16">
        <v>43.336599999999997</v>
      </c>
      <c r="AF4546" s="16">
        <v>10.324999999999999</v>
      </c>
      <c r="AG4546" s="16">
        <v>306265</v>
      </c>
      <c r="AH4546" s="16">
        <v>0.68540000000000001</v>
      </c>
      <c r="AI4546" s="16">
        <v>100</v>
      </c>
      <c r="AJ4546" s="16">
        <v>100</v>
      </c>
      <c r="AK4546" s="16">
        <v>1.0032000000000001</v>
      </c>
      <c r="AL4546" s="16">
        <v>1.5490999999999999</v>
      </c>
      <c r="AM4546" s="16">
        <v>1.2262999999999999</v>
      </c>
      <c r="AN4546" s="16">
        <v>0.2172</v>
      </c>
      <c r="AO4546" s="16">
        <v>1.2151000000000001</v>
      </c>
      <c r="AP4546" s="16">
        <v>0.87580000000000002</v>
      </c>
      <c r="AR4546" s="16">
        <f t="shared" si="171"/>
        <v>1</v>
      </c>
      <c r="AS4546" s="5">
        <f t="shared" si="170"/>
        <v>1.6747000000000067E-2</v>
      </c>
    </row>
    <row r="4547" spans="1:45" x14ac:dyDescent="0.25">
      <c r="A4547" s="16" t="s">
        <v>405</v>
      </c>
      <c r="B4547" s="16" t="s">
        <v>37</v>
      </c>
      <c r="C4547" s="16" t="s">
        <v>249</v>
      </c>
      <c r="D4547" s="16">
        <v>1998</v>
      </c>
      <c r="E4547" s="16" t="s">
        <v>5162</v>
      </c>
      <c r="F4547" s="16" t="s">
        <v>594</v>
      </c>
      <c r="G4547" s="10">
        <v>25192.400000000001</v>
      </c>
      <c r="H4547" s="73">
        <v>10.1343</v>
      </c>
      <c r="I4547" s="16" t="s">
        <v>6700</v>
      </c>
      <c r="J4547" s="71">
        <v>0.03</v>
      </c>
      <c r="K4547" s="71">
        <v>0.96299999999999997</v>
      </c>
      <c r="L4547" s="16">
        <v>1.7649980000000001</v>
      </c>
      <c r="M4547" s="16">
        <v>-0.47254679999999999</v>
      </c>
      <c r="N4547" s="16">
        <v>1.0106900000000001</v>
      </c>
      <c r="O4547" s="16">
        <v>1.3005040000000001</v>
      </c>
      <c r="P4547" s="16">
        <v>0.92295890000000003</v>
      </c>
      <c r="Q4547" s="16">
        <v>1.1381540000000001</v>
      </c>
      <c r="R4547" s="16">
        <v>0.2041</v>
      </c>
      <c r="S4547" s="16">
        <v>1.29E-2</v>
      </c>
      <c r="T4547" s="16">
        <v>6.0000000000000001E-3</v>
      </c>
      <c r="U4547" s="16">
        <v>5.1616</v>
      </c>
      <c r="V4547" s="16">
        <v>29.181999999999999</v>
      </c>
      <c r="W4547" s="16">
        <v>18.059999999999999</v>
      </c>
      <c r="X4547" s="16">
        <v>428.99</v>
      </c>
      <c r="Y4547" s="16">
        <v>67.804100000000005</v>
      </c>
      <c r="Z4547" s="16">
        <v>0.56799999999999995</v>
      </c>
      <c r="AA4547" s="16">
        <v>-0.80088950000000003</v>
      </c>
      <c r="AB4547" s="16">
        <v>0.4</v>
      </c>
      <c r="AC4547" s="16">
        <v>0</v>
      </c>
      <c r="AD4547" s="16">
        <v>42.4</v>
      </c>
      <c r="AE4547" s="16">
        <v>44.569600000000001</v>
      </c>
      <c r="AF4547" s="16">
        <v>12.821999999999999</v>
      </c>
      <c r="AG4547" s="16">
        <v>329391</v>
      </c>
      <c r="AH4547" s="16">
        <v>0.70540000000000003</v>
      </c>
      <c r="AI4547" s="16">
        <v>100</v>
      </c>
      <c r="AJ4547" s="16">
        <v>100</v>
      </c>
      <c r="AK4547" s="16">
        <v>0.97460000000000002</v>
      </c>
      <c r="AL4547" s="16">
        <v>1.2964</v>
      </c>
      <c r="AM4547" s="16">
        <v>1.2223999999999999</v>
      </c>
      <c r="AN4547" s="16">
        <v>0.13370000000000001</v>
      </c>
      <c r="AO4547" s="16">
        <v>1.1773</v>
      </c>
      <c r="AP4547" s="16">
        <v>0.93069999999999997</v>
      </c>
      <c r="AR4547" s="16">
        <f t="shared" si="171"/>
        <v>1</v>
      </c>
      <c r="AS4547" s="5">
        <f t="shared" si="170"/>
        <v>5.5865999999999971E-2</v>
      </c>
    </row>
    <row r="4548" spans="1:45" x14ac:dyDescent="0.25">
      <c r="A4548" s="16" t="s">
        <v>405</v>
      </c>
      <c r="B4548" s="16" t="s">
        <v>37</v>
      </c>
      <c r="C4548" s="16" t="s">
        <v>249</v>
      </c>
      <c r="D4548" s="16">
        <v>1999</v>
      </c>
      <c r="E4548" s="16" t="s">
        <v>5163</v>
      </c>
      <c r="F4548" s="16" t="s">
        <v>594</v>
      </c>
      <c r="G4548" s="10">
        <v>26115</v>
      </c>
      <c r="H4548" s="73">
        <v>10.17027</v>
      </c>
      <c r="I4548" s="16" t="s">
        <v>6700</v>
      </c>
      <c r="J4548" s="71">
        <v>0.02</v>
      </c>
      <c r="K4548" s="71">
        <v>0.98199999999999998</v>
      </c>
      <c r="L4548" s="16">
        <v>1.9377850000000001</v>
      </c>
      <c r="M4548" s="16">
        <v>-0.47347790000000001</v>
      </c>
      <c r="N4548" s="16">
        <v>1.021889</v>
      </c>
      <c r="O4548" s="16">
        <v>1.621146</v>
      </c>
      <c r="P4548" s="16">
        <v>0.95633190000000001</v>
      </c>
      <c r="Q4548" s="16">
        <v>1.14794</v>
      </c>
      <c r="R4548" s="16">
        <v>0.21920000000000001</v>
      </c>
      <c r="S4548" s="16">
        <v>1.2200000000000001E-2</v>
      </c>
      <c r="T4548" s="16">
        <v>5.3E-3</v>
      </c>
      <c r="U4548" s="16">
        <v>4.7968999999999999</v>
      </c>
      <c r="V4548" s="16">
        <v>29.416</v>
      </c>
      <c r="W4548" s="16">
        <v>18.809999999999999</v>
      </c>
      <c r="X4548" s="16">
        <v>428.88299999999998</v>
      </c>
      <c r="Y4548" s="16">
        <v>67.804100000000005</v>
      </c>
      <c r="Z4548" s="16">
        <v>0.7339</v>
      </c>
      <c r="AA4548" s="16">
        <v>-0.83195960000000002</v>
      </c>
      <c r="AB4548" s="16">
        <v>0.4</v>
      </c>
      <c r="AC4548" s="16">
        <v>0</v>
      </c>
      <c r="AD4548" s="16">
        <v>43.2</v>
      </c>
      <c r="AE4548" s="16">
        <v>45.82</v>
      </c>
      <c r="AF4548" s="16">
        <v>16.3858</v>
      </c>
      <c r="AG4548" s="16">
        <v>339171</v>
      </c>
      <c r="AH4548" s="16">
        <v>0.70899999999999996</v>
      </c>
      <c r="AI4548" s="16">
        <v>100</v>
      </c>
      <c r="AJ4548" s="16">
        <v>100</v>
      </c>
      <c r="AK4548" s="16">
        <v>1.0241</v>
      </c>
      <c r="AL4548" s="16">
        <v>1.2611000000000001</v>
      </c>
      <c r="AM4548" s="16">
        <v>1.1469</v>
      </c>
      <c r="AN4548" s="16">
        <v>0.27979999999999999</v>
      </c>
      <c r="AO4548" s="16">
        <v>1.1423000000000001</v>
      </c>
      <c r="AP4548" s="16">
        <v>0.95399999999999996</v>
      </c>
      <c r="AR4548" s="16">
        <f t="shared" si="171"/>
        <v>1</v>
      </c>
      <c r="AS4548" s="5">
        <f t="shared" ref="AS4548:AS4611" si="172">IF(D4548=1985, 0, L4548-L4547)</f>
        <v>0.17278700000000002</v>
      </c>
    </row>
    <row r="4549" spans="1:45" x14ac:dyDescent="0.25">
      <c r="A4549" s="16" t="s">
        <v>405</v>
      </c>
      <c r="B4549" s="16" t="s">
        <v>37</v>
      </c>
      <c r="C4549" s="16" t="s">
        <v>249</v>
      </c>
      <c r="D4549" s="16">
        <v>2000</v>
      </c>
      <c r="E4549" s="16" t="s">
        <v>5164</v>
      </c>
      <c r="F4549" s="16" t="s">
        <v>594</v>
      </c>
      <c r="G4549" s="10">
        <v>27317.8</v>
      </c>
      <c r="H4549" s="73">
        <v>10.21529</v>
      </c>
      <c r="I4549" s="16">
        <v>943286</v>
      </c>
      <c r="J4549" s="71">
        <v>3.1E-2</v>
      </c>
      <c r="K4549" s="71">
        <v>1.0129999999999999</v>
      </c>
      <c r="L4549" s="16">
        <v>2.0255480000000001</v>
      </c>
      <c r="M4549" s="16">
        <v>-0.3882639</v>
      </c>
      <c r="N4549" s="16">
        <v>1.11683</v>
      </c>
      <c r="O4549" s="16">
        <v>1.585224</v>
      </c>
      <c r="P4549" s="16">
        <v>1.0016640000000001</v>
      </c>
      <c r="Q4549" s="16">
        <v>1.157748</v>
      </c>
      <c r="R4549" s="16">
        <v>0.22819999999999999</v>
      </c>
      <c r="S4549" s="16">
        <v>1.15E-2</v>
      </c>
      <c r="T4549" s="16">
        <v>1.4200000000000001E-2</v>
      </c>
      <c r="U4549" s="16">
        <v>5.0178000000000003</v>
      </c>
      <c r="V4549" s="16">
        <v>29.65</v>
      </c>
      <c r="W4549" s="16">
        <v>19.559999999999999</v>
      </c>
      <c r="X4549" s="16">
        <v>432.25</v>
      </c>
      <c r="Y4549" s="16">
        <v>67.804100000000005</v>
      </c>
      <c r="Z4549" s="16">
        <v>0.70620000000000005</v>
      </c>
      <c r="AA4549" s="16">
        <v>-0.87856480000000003</v>
      </c>
      <c r="AB4549" s="16">
        <v>0.4</v>
      </c>
      <c r="AC4549" s="16">
        <v>0</v>
      </c>
      <c r="AD4549" s="16">
        <v>44.4</v>
      </c>
      <c r="AE4549" s="16">
        <v>46.655000000000001</v>
      </c>
      <c r="AF4549" s="16">
        <v>23.145</v>
      </c>
      <c r="AG4549" s="16">
        <v>357261</v>
      </c>
      <c r="AH4549" s="16">
        <v>0.72050000000000003</v>
      </c>
      <c r="AI4549" s="16">
        <v>100</v>
      </c>
      <c r="AJ4549" s="16">
        <v>100</v>
      </c>
      <c r="AK4549" s="16">
        <v>1.0737000000000001</v>
      </c>
      <c r="AL4549" s="16">
        <v>1.2257</v>
      </c>
      <c r="AM4549" s="16">
        <v>1.0714999999999999</v>
      </c>
      <c r="AN4549" s="16">
        <v>0.42580000000000001</v>
      </c>
      <c r="AO4549" s="16">
        <v>1.1073999999999999</v>
      </c>
      <c r="AP4549" s="16">
        <v>0.97729999999999995</v>
      </c>
      <c r="AR4549" s="16">
        <f t="shared" ref="AR4549:AR4612" si="173">IF(OR(AND(I4549&lt;&gt;"", I4549&gt;=10000000, AQ4549&lt;=32.5), AND(A4549="Middle East &amp; North Africa", I4549&lt;&gt;"", I4549&gt;=9000000, AQ4549&lt;&gt;"", AQ4549&lt;=32.5)), 0, 1)</f>
        <v>1</v>
      </c>
      <c r="AS4549" s="5">
        <f t="shared" si="172"/>
        <v>8.7763000000000035E-2</v>
      </c>
    </row>
    <row r="4550" spans="1:45" x14ac:dyDescent="0.25">
      <c r="A4550" s="16" t="s">
        <v>405</v>
      </c>
      <c r="B4550" s="16" t="s">
        <v>37</v>
      </c>
      <c r="C4550" s="16" t="s">
        <v>249</v>
      </c>
      <c r="D4550" s="16">
        <v>2001</v>
      </c>
      <c r="E4550" s="16" t="s">
        <v>5165</v>
      </c>
      <c r="F4550" s="16" t="s">
        <v>594</v>
      </c>
      <c r="G4550" s="10">
        <v>27998</v>
      </c>
      <c r="H4550" s="73">
        <v>10.239890000000001</v>
      </c>
      <c r="I4550" s="16">
        <v>960282</v>
      </c>
      <c r="J4550" s="71">
        <v>5.0000000000000001E-3</v>
      </c>
      <c r="K4550" s="71">
        <v>1.018</v>
      </c>
      <c r="L4550" s="16">
        <v>2.0096250000000002</v>
      </c>
      <c r="M4550" s="16">
        <v>-0.40579470000000001</v>
      </c>
      <c r="N4550" s="16">
        <v>1.1045240000000001</v>
      </c>
      <c r="O4550" s="16">
        <v>1.547099</v>
      </c>
      <c r="P4550" s="16">
        <v>1.019906</v>
      </c>
      <c r="Q4550" s="16">
        <v>1.17241</v>
      </c>
      <c r="R4550" s="16">
        <v>0.23849999999999999</v>
      </c>
      <c r="S4550" s="16">
        <v>1.0800000000000001E-2</v>
      </c>
      <c r="T4550" s="16">
        <v>1.2E-2</v>
      </c>
      <c r="U4550" s="16">
        <v>5.1497000000000002</v>
      </c>
      <c r="V4550" s="16">
        <v>29.513999999999999</v>
      </c>
      <c r="W4550" s="16">
        <v>19.015999999999998</v>
      </c>
      <c r="X4550" s="16">
        <v>433.745</v>
      </c>
      <c r="Y4550" s="16">
        <v>67.804100000000005</v>
      </c>
      <c r="Z4550" s="16">
        <v>0.66459999999999997</v>
      </c>
      <c r="AA4550" s="16">
        <v>-0.99507780000000001</v>
      </c>
      <c r="AB4550" s="16">
        <v>0.4</v>
      </c>
      <c r="AC4550" s="16">
        <v>0</v>
      </c>
      <c r="AD4550" s="16">
        <v>47.4</v>
      </c>
      <c r="AE4550" s="16">
        <v>45.240400000000001</v>
      </c>
      <c r="AF4550" s="16">
        <v>32.694899999999997</v>
      </c>
      <c r="AG4550" s="16">
        <v>369326</v>
      </c>
      <c r="AH4550" s="16">
        <v>0.7238</v>
      </c>
      <c r="AI4550" s="16">
        <v>100</v>
      </c>
      <c r="AJ4550" s="16">
        <v>100</v>
      </c>
      <c r="AK4550" s="16">
        <v>1.1079000000000001</v>
      </c>
      <c r="AL4550" s="16">
        <v>1.2504999999999999</v>
      </c>
      <c r="AM4550" s="16">
        <v>1.1928000000000001</v>
      </c>
      <c r="AN4550" s="16">
        <v>0.2591</v>
      </c>
      <c r="AO4550" s="16">
        <v>1.1632</v>
      </c>
      <c r="AP4550" s="16">
        <v>0.96819999999999995</v>
      </c>
      <c r="AR4550" s="16">
        <f t="shared" si="173"/>
        <v>1</v>
      </c>
      <c r="AS4550" s="5">
        <f t="shared" si="172"/>
        <v>-1.5922999999999909E-2</v>
      </c>
    </row>
    <row r="4551" spans="1:45" x14ac:dyDescent="0.25">
      <c r="A4551" s="16" t="s">
        <v>405</v>
      </c>
      <c r="B4551" s="16" t="s">
        <v>37</v>
      </c>
      <c r="C4551" s="16" t="s">
        <v>249</v>
      </c>
      <c r="D4551" s="16">
        <v>2002</v>
      </c>
      <c r="E4551" s="16" t="s">
        <v>5166</v>
      </c>
      <c r="F4551" s="16" t="s">
        <v>594</v>
      </c>
      <c r="G4551" s="10">
        <v>28619.8</v>
      </c>
      <c r="H4551" s="73">
        <v>10.26186</v>
      </c>
      <c r="I4551" s="16">
        <v>976966</v>
      </c>
      <c r="J4551" s="71">
        <v>1.2E-2</v>
      </c>
      <c r="K4551" s="71">
        <v>1.0309999999999999</v>
      </c>
      <c r="L4551" s="16">
        <v>1.9256340000000001</v>
      </c>
      <c r="M4551" s="16">
        <v>-0.35421930000000001</v>
      </c>
      <c r="N4551" s="16">
        <v>1.124404</v>
      </c>
      <c r="O4551" s="16">
        <v>1.2617970000000001</v>
      </c>
      <c r="P4551" s="16">
        <v>1.0428090000000001</v>
      </c>
      <c r="Q4551" s="16">
        <v>1.1870890000000001</v>
      </c>
      <c r="R4551" s="16">
        <v>0.28149999999999997</v>
      </c>
      <c r="S4551" s="16">
        <v>1.01E-2</v>
      </c>
      <c r="T4551" s="16">
        <v>1.5299999999999999E-2</v>
      </c>
      <c r="U4551" s="16">
        <v>5.6182999999999996</v>
      </c>
      <c r="V4551" s="16">
        <v>29.378</v>
      </c>
      <c r="W4551" s="16">
        <v>18.472000000000001</v>
      </c>
      <c r="X4551" s="16">
        <v>434.73500000000001</v>
      </c>
      <c r="Y4551" s="16">
        <v>67.804100000000005</v>
      </c>
      <c r="Z4551" s="16">
        <v>0.50629999999999997</v>
      </c>
      <c r="AA4551" s="16">
        <v>-1.0261480000000001</v>
      </c>
      <c r="AB4551" s="16">
        <v>0.4</v>
      </c>
      <c r="AC4551" s="16">
        <v>0</v>
      </c>
      <c r="AD4551" s="16">
        <v>48.2</v>
      </c>
      <c r="AE4551" s="16">
        <v>43.6205</v>
      </c>
      <c r="AF4551" s="16">
        <v>42.651600000000002</v>
      </c>
      <c r="AG4551" s="16">
        <v>386271</v>
      </c>
      <c r="AH4551" s="16">
        <v>0.73540000000000005</v>
      </c>
      <c r="AI4551" s="16">
        <v>100</v>
      </c>
      <c r="AJ4551" s="16">
        <v>100</v>
      </c>
      <c r="AK4551" s="16">
        <v>1.1422000000000001</v>
      </c>
      <c r="AL4551" s="16">
        <v>1.2754000000000001</v>
      </c>
      <c r="AM4551" s="16">
        <v>1.3140000000000001</v>
      </c>
      <c r="AN4551" s="16">
        <v>9.2399999999999996E-2</v>
      </c>
      <c r="AO4551" s="16">
        <v>1.2190000000000001</v>
      </c>
      <c r="AP4551" s="16">
        <v>0.95909999999999995</v>
      </c>
      <c r="AR4551" s="16">
        <f t="shared" si="173"/>
        <v>1</v>
      </c>
      <c r="AS4551" s="5">
        <f t="shared" si="172"/>
        <v>-8.3991000000000149E-2</v>
      </c>
    </row>
    <row r="4552" spans="1:45" x14ac:dyDescent="0.25">
      <c r="A4552" s="16" t="s">
        <v>405</v>
      </c>
      <c r="B4552" s="16" t="s">
        <v>37</v>
      </c>
      <c r="C4552" s="16" t="s">
        <v>249</v>
      </c>
      <c r="D4552" s="16">
        <v>2003</v>
      </c>
      <c r="E4552" s="16" t="s">
        <v>5167</v>
      </c>
      <c r="F4552" s="16" t="s">
        <v>594</v>
      </c>
      <c r="G4552" s="10">
        <v>28974.1</v>
      </c>
      <c r="H4552" s="73">
        <v>10.27416</v>
      </c>
      <c r="I4552" s="16">
        <v>993563</v>
      </c>
      <c r="J4552" s="71">
        <v>-1E-3</v>
      </c>
      <c r="K4552" s="71">
        <v>1.0289999999999999</v>
      </c>
      <c r="L4552" s="16">
        <v>2.0339070000000001</v>
      </c>
      <c r="M4552" s="16">
        <v>-0.30796249999999997</v>
      </c>
      <c r="N4552" s="16">
        <v>1.2195720000000001</v>
      </c>
      <c r="O4552" s="16">
        <v>1.359313</v>
      </c>
      <c r="P4552" s="16">
        <v>1.079162</v>
      </c>
      <c r="Q4552" s="16">
        <v>1.1494439999999999</v>
      </c>
      <c r="R4552" s="16">
        <v>0.3206</v>
      </c>
      <c r="S4552" s="16">
        <v>1.9400000000000001E-2</v>
      </c>
      <c r="T4552" s="16">
        <v>1.4200000000000001E-2</v>
      </c>
      <c r="U4552" s="16">
        <v>6.7173999999999996</v>
      </c>
      <c r="V4552" s="16">
        <v>29.242000000000001</v>
      </c>
      <c r="W4552" s="16">
        <v>17.928000000000001</v>
      </c>
      <c r="X4552" s="16">
        <v>437.13299999999998</v>
      </c>
      <c r="Y4552" s="16">
        <v>67.804100000000005</v>
      </c>
      <c r="Z4552" s="16">
        <v>0.55069999999999997</v>
      </c>
      <c r="AA4552" s="16">
        <v>-1.0688690000000001</v>
      </c>
      <c r="AB4552" s="16">
        <v>0.4</v>
      </c>
      <c r="AC4552" s="16">
        <v>0</v>
      </c>
      <c r="AD4552" s="16">
        <v>49.3</v>
      </c>
      <c r="AE4552" s="16">
        <v>42.4893</v>
      </c>
      <c r="AF4552" s="16">
        <v>55.277900000000002</v>
      </c>
      <c r="AG4552" s="16">
        <v>405951</v>
      </c>
      <c r="AH4552" s="16">
        <v>0.74170000000000003</v>
      </c>
      <c r="AI4552" s="16">
        <v>100</v>
      </c>
      <c r="AJ4552" s="16">
        <v>100</v>
      </c>
      <c r="AK4552" s="16">
        <v>0.96960000000000002</v>
      </c>
      <c r="AL4552" s="16">
        <v>1.2142999999999999</v>
      </c>
      <c r="AM4552" s="16">
        <v>1.1019000000000001</v>
      </c>
      <c r="AN4552" s="16">
        <v>0.47210000000000002</v>
      </c>
      <c r="AO4552" s="16">
        <v>1.1871</v>
      </c>
      <c r="AP4552" s="16">
        <v>0.89490000000000003</v>
      </c>
      <c r="AR4552" s="16">
        <f t="shared" si="173"/>
        <v>1</v>
      </c>
      <c r="AS4552" s="5">
        <f t="shared" si="172"/>
        <v>0.10827300000000006</v>
      </c>
    </row>
    <row r="4553" spans="1:45" x14ac:dyDescent="0.25">
      <c r="A4553" s="16" t="s">
        <v>405</v>
      </c>
      <c r="B4553" s="16" t="s">
        <v>37</v>
      </c>
      <c r="C4553" s="16" t="s">
        <v>249</v>
      </c>
      <c r="D4553" s="16">
        <v>2004</v>
      </c>
      <c r="E4553" s="16" t="s">
        <v>5168</v>
      </c>
      <c r="F4553" s="16" t="s">
        <v>594</v>
      </c>
      <c r="G4553" s="10">
        <v>29895.8</v>
      </c>
      <c r="H4553" s="73">
        <v>10.30547</v>
      </c>
      <c r="I4553" s="16">
        <v>1010410</v>
      </c>
      <c r="J4553" s="71">
        <v>2.1999999999999999E-2</v>
      </c>
      <c r="K4553" s="71">
        <v>1.052</v>
      </c>
      <c r="L4553" s="16">
        <v>1.993306</v>
      </c>
      <c r="M4553" s="16">
        <v>-0.2355177</v>
      </c>
      <c r="N4553" s="16">
        <v>1.123904</v>
      </c>
      <c r="O4553" s="16">
        <v>1.321607</v>
      </c>
      <c r="P4553" s="16">
        <v>1.1008560000000001</v>
      </c>
      <c r="Q4553" s="16">
        <v>1.097988</v>
      </c>
      <c r="R4553" s="16">
        <v>0.3387</v>
      </c>
      <c r="S4553" s="16">
        <v>1.8200000000000001E-2</v>
      </c>
      <c r="T4553" s="16">
        <v>2.1399999999999999E-2</v>
      </c>
      <c r="U4553" s="16">
        <v>6.1733000000000002</v>
      </c>
      <c r="V4553" s="16">
        <v>29.106000000000002</v>
      </c>
      <c r="W4553" s="16">
        <v>17.384</v>
      </c>
      <c r="X4553" s="16">
        <v>436.70400000000001</v>
      </c>
      <c r="Y4553" s="16">
        <v>67.804100000000005</v>
      </c>
      <c r="Z4553" s="16">
        <v>0.5383</v>
      </c>
      <c r="AA4553" s="16">
        <v>-1.0261480000000001</v>
      </c>
      <c r="AB4553" s="16">
        <v>0.4</v>
      </c>
      <c r="AC4553" s="16">
        <v>0</v>
      </c>
      <c r="AD4553" s="16">
        <v>48.2</v>
      </c>
      <c r="AE4553" s="16">
        <v>41.185000000000002</v>
      </c>
      <c r="AF4553" s="16">
        <v>64.798299999999998</v>
      </c>
      <c r="AG4553" s="16">
        <v>413555</v>
      </c>
      <c r="AH4553" s="16">
        <v>0.75519999999999998</v>
      </c>
      <c r="AI4553" s="16">
        <v>100</v>
      </c>
      <c r="AJ4553" s="16">
        <v>100</v>
      </c>
      <c r="AK4553" s="16">
        <v>0.95</v>
      </c>
      <c r="AL4553" s="16">
        <v>0.89300000000000002</v>
      </c>
      <c r="AM4553" s="16">
        <v>1.1757</v>
      </c>
      <c r="AN4553" s="16">
        <v>0.34860000000000002</v>
      </c>
      <c r="AO4553" s="16">
        <v>1.2486999999999999</v>
      </c>
      <c r="AP4553" s="16">
        <v>0.90390000000000004</v>
      </c>
      <c r="AR4553" s="16">
        <f t="shared" si="173"/>
        <v>1</v>
      </c>
      <c r="AS4553" s="5">
        <f t="shared" si="172"/>
        <v>-4.0601000000000109E-2</v>
      </c>
    </row>
    <row r="4554" spans="1:45" x14ac:dyDescent="0.25">
      <c r="A4554" s="16" t="s">
        <v>405</v>
      </c>
      <c r="B4554" s="16" t="s">
        <v>37</v>
      </c>
      <c r="C4554" s="16" t="s">
        <v>249</v>
      </c>
      <c r="D4554" s="16">
        <v>2005</v>
      </c>
      <c r="E4554" s="16" t="s">
        <v>5169</v>
      </c>
      <c r="F4554" s="16" t="s">
        <v>594</v>
      </c>
      <c r="G4554" s="10">
        <v>30565.8</v>
      </c>
      <c r="H4554" s="73">
        <v>10.327640000000001</v>
      </c>
      <c r="I4554" s="16">
        <v>1027658</v>
      </c>
      <c r="J4554" s="71">
        <v>1.4E-2</v>
      </c>
      <c r="K4554" s="71">
        <v>1.0669999999999999</v>
      </c>
      <c r="L4554" s="16">
        <v>2.0254129999999999</v>
      </c>
      <c r="M4554" s="16">
        <v>-0.2007235</v>
      </c>
      <c r="N4554" s="16">
        <v>1.1131880000000001</v>
      </c>
      <c r="O4554" s="16">
        <v>1.3077129999999999</v>
      </c>
      <c r="P4554" s="16">
        <v>1.1347149999999999</v>
      </c>
      <c r="Q4554" s="16">
        <v>1.1270960000000001</v>
      </c>
      <c r="R4554" s="16">
        <v>0.37059999999999998</v>
      </c>
      <c r="S4554" s="16">
        <v>1.2200000000000001E-2</v>
      </c>
      <c r="T4554" s="16">
        <v>2.5700000000000001E-2</v>
      </c>
      <c r="U4554" s="16">
        <v>6.3426999999999998</v>
      </c>
      <c r="V4554" s="16">
        <v>28.97</v>
      </c>
      <c r="W4554" s="16">
        <v>16.84</v>
      </c>
      <c r="X4554" s="16">
        <v>437.83</v>
      </c>
      <c r="Y4554" s="16">
        <v>67.804100000000005</v>
      </c>
      <c r="Z4554" s="16">
        <v>0.53439999999999999</v>
      </c>
      <c r="AA4554" s="16">
        <v>-1.006729</v>
      </c>
      <c r="AB4554" s="16">
        <v>0.4</v>
      </c>
      <c r="AC4554" s="16">
        <v>0</v>
      </c>
      <c r="AD4554" s="16">
        <v>47.7</v>
      </c>
      <c r="AE4554" s="16">
        <v>40.677500000000002</v>
      </c>
      <c r="AF4554" s="16">
        <v>75.780900000000003</v>
      </c>
      <c r="AG4554" s="16">
        <v>423887</v>
      </c>
      <c r="AH4554" s="16">
        <v>0.75970000000000004</v>
      </c>
      <c r="AI4554" s="16">
        <v>100</v>
      </c>
      <c r="AJ4554" s="16">
        <v>100</v>
      </c>
      <c r="AK4554" s="16">
        <v>0.9869</v>
      </c>
      <c r="AL4554" s="16">
        <v>0.89229999999999998</v>
      </c>
      <c r="AM4554" s="16">
        <v>1.1821999999999999</v>
      </c>
      <c r="AN4554" s="16">
        <v>0.46300000000000002</v>
      </c>
      <c r="AO4554" s="16">
        <v>1.2697000000000001</v>
      </c>
      <c r="AP4554" s="16">
        <v>0.90349999999999997</v>
      </c>
      <c r="AR4554" s="16">
        <f t="shared" si="173"/>
        <v>1</v>
      </c>
      <c r="AS4554" s="5">
        <f t="shared" si="172"/>
        <v>3.2106999999999886E-2</v>
      </c>
    </row>
    <row r="4555" spans="1:45" x14ac:dyDescent="0.25">
      <c r="A4555" s="16" t="s">
        <v>405</v>
      </c>
      <c r="B4555" s="16" t="s">
        <v>37</v>
      </c>
      <c r="C4555" s="16" t="s">
        <v>249</v>
      </c>
      <c r="D4555" s="16">
        <v>2006</v>
      </c>
      <c r="E4555" s="16" t="s">
        <v>5170</v>
      </c>
      <c r="F4555" s="16" t="s">
        <v>594</v>
      </c>
      <c r="G4555" s="10">
        <v>31415.8</v>
      </c>
      <c r="H4555" s="73">
        <v>10.35507</v>
      </c>
      <c r="I4555" s="16">
        <v>1045509</v>
      </c>
      <c r="J4555" s="71">
        <v>7.0000000000000001E-3</v>
      </c>
      <c r="K4555" s="71">
        <v>1.0740000000000001</v>
      </c>
      <c r="L4555" s="16">
        <v>2.2726630000000001</v>
      </c>
      <c r="M4555" s="16">
        <v>-0.17131979999999999</v>
      </c>
      <c r="N4555" s="16">
        <v>1.2145189999999999</v>
      </c>
      <c r="O4555" s="16">
        <v>1.6038190000000001</v>
      </c>
      <c r="P4555" s="16">
        <v>1.1447879999999999</v>
      </c>
      <c r="Q4555" s="16">
        <v>1.238335</v>
      </c>
      <c r="R4555" s="16">
        <v>0.38740000000000002</v>
      </c>
      <c r="S4555" s="16">
        <v>7.1999999999999998E-3</v>
      </c>
      <c r="T4555" s="16">
        <v>2.9899999999999999E-2</v>
      </c>
      <c r="U4555" s="16">
        <v>6.3955000000000002</v>
      </c>
      <c r="V4555" s="16">
        <v>30.09</v>
      </c>
      <c r="W4555" s="16">
        <v>18.346</v>
      </c>
      <c r="X4555" s="16">
        <v>434.84</v>
      </c>
      <c r="Y4555" s="16">
        <v>67.804100000000005</v>
      </c>
      <c r="Z4555" s="16">
        <v>0.69</v>
      </c>
      <c r="AA4555" s="16">
        <v>-1.0222640000000001</v>
      </c>
      <c r="AB4555" s="16">
        <v>0.4</v>
      </c>
      <c r="AC4555" s="16">
        <v>0</v>
      </c>
      <c r="AD4555" s="16">
        <v>48.1</v>
      </c>
      <c r="AE4555" s="16">
        <v>38.950099999999999</v>
      </c>
      <c r="AF4555" s="16">
        <v>82.7791</v>
      </c>
      <c r="AG4555" s="16">
        <v>443769</v>
      </c>
      <c r="AH4555" s="16">
        <v>0.76200000000000001</v>
      </c>
      <c r="AI4555" s="16">
        <v>100</v>
      </c>
      <c r="AJ4555" s="16">
        <v>100</v>
      </c>
      <c r="AK4555" s="16">
        <v>1.0505</v>
      </c>
      <c r="AL4555" s="16">
        <v>1.0935999999999999</v>
      </c>
      <c r="AM4555" s="16">
        <v>1.3160000000000001</v>
      </c>
      <c r="AN4555" s="16">
        <v>0.51549999999999996</v>
      </c>
      <c r="AO4555" s="16">
        <v>1.2827</v>
      </c>
      <c r="AP4555" s="16">
        <v>1.0745</v>
      </c>
      <c r="AR4555" s="16">
        <f t="shared" si="173"/>
        <v>1</v>
      </c>
      <c r="AS4555" s="5">
        <f t="shared" si="172"/>
        <v>0.24725000000000019</v>
      </c>
    </row>
    <row r="4556" spans="1:45" x14ac:dyDescent="0.25">
      <c r="A4556" s="16" t="s">
        <v>405</v>
      </c>
      <c r="B4556" s="16" t="s">
        <v>37</v>
      </c>
      <c r="C4556" s="16" t="s">
        <v>249</v>
      </c>
      <c r="D4556" s="16">
        <v>2007</v>
      </c>
      <c r="E4556" s="16" t="s">
        <v>5171</v>
      </c>
      <c r="F4556" s="16" t="s">
        <v>594</v>
      </c>
      <c r="G4556" s="10">
        <v>32236.6</v>
      </c>
      <c r="H4556" s="73">
        <v>10.38086</v>
      </c>
      <c r="I4556" s="16">
        <v>1063712</v>
      </c>
      <c r="J4556" s="71">
        <v>5.0000000000000001E-3</v>
      </c>
      <c r="K4556" s="71">
        <v>1.079</v>
      </c>
      <c r="L4556" s="16">
        <v>2.390809</v>
      </c>
      <c r="M4556" s="16">
        <v>-0.13508110000000001</v>
      </c>
      <c r="N4556" s="16">
        <v>1.357831</v>
      </c>
      <c r="O4556" s="16">
        <v>1.6342239999999999</v>
      </c>
      <c r="P4556" s="16">
        <v>1.166639</v>
      </c>
      <c r="Q4556" s="16">
        <v>1.2721560000000001</v>
      </c>
      <c r="R4556" s="16">
        <v>0.40429999999999999</v>
      </c>
      <c r="S4556" s="16">
        <v>3.5000000000000001E-3</v>
      </c>
      <c r="T4556" s="16">
        <v>3.4299999999999997E-2</v>
      </c>
      <c r="U4556" s="16">
        <v>6.3474000000000004</v>
      </c>
      <c r="V4556" s="16">
        <v>31.21</v>
      </c>
      <c r="W4556" s="16">
        <v>19.852</v>
      </c>
      <c r="X4556" s="16">
        <v>440.096</v>
      </c>
      <c r="Y4556" s="16">
        <v>67.804100000000005</v>
      </c>
      <c r="Z4556" s="16">
        <v>0.69920000000000004</v>
      </c>
      <c r="AA4556" s="16">
        <v>-1.061102</v>
      </c>
      <c r="AB4556" s="16">
        <v>0.4</v>
      </c>
      <c r="AC4556" s="16">
        <v>0</v>
      </c>
      <c r="AD4556" s="16">
        <v>49.1</v>
      </c>
      <c r="AE4556" s="16">
        <v>38.498800000000003</v>
      </c>
      <c r="AF4556" s="16">
        <v>92.965500000000006</v>
      </c>
      <c r="AG4556" s="16">
        <v>458214</v>
      </c>
      <c r="AH4556" s="16">
        <v>0.73770000000000002</v>
      </c>
      <c r="AI4556" s="16">
        <v>100</v>
      </c>
      <c r="AJ4556" s="16">
        <v>100</v>
      </c>
      <c r="AK4556" s="16">
        <v>1.0683</v>
      </c>
      <c r="AL4556" s="16">
        <v>1.0775999999999999</v>
      </c>
      <c r="AM4556" s="16">
        <v>1.4272</v>
      </c>
      <c r="AN4556" s="16">
        <v>0.5343</v>
      </c>
      <c r="AO4556" s="16">
        <v>1.3331</v>
      </c>
      <c r="AP4556" s="16">
        <v>1.0819000000000001</v>
      </c>
      <c r="AR4556" s="16">
        <f t="shared" si="173"/>
        <v>1</v>
      </c>
      <c r="AS4556" s="5">
        <f t="shared" si="172"/>
        <v>0.11814599999999986</v>
      </c>
    </row>
    <row r="4557" spans="1:45" x14ac:dyDescent="0.25">
      <c r="A4557" s="16" t="s">
        <v>405</v>
      </c>
      <c r="B4557" s="16" t="s">
        <v>37</v>
      </c>
      <c r="C4557" s="16" t="s">
        <v>249</v>
      </c>
      <c r="D4557" s="16">
        <v>2008</v>
      </c>
      <c r="E4557" s="16" t="s">
        <v>5172</v>
      </c>
      <c r="F4557" s="16" t="s">
        <v>594</v>
      </c>
      <c r="G4557" s="10">
        <v>32651.9</v>
      </c>
      <c r="H4557" s="73">
        <v>10.393660000000001</v>
      </c>
      <c r="I4557" s="16">
        <v>1081563</v>
      </c>
      <c r="J4557" s="71">
        <v>-5.0000000000000001E-3</v>
      </c>
      <c r="K4557" s="71">
        <v>1.073</v>
      </c>
      <c r="L4557" s="16">
        <v>2.4570270000000001</v>
      </c>
      <c r="M4557" s="16">
        <v>-8.4405999999999995E-2</v>
      </c>
      <c r="N4557" s="16">
        <v>1.5309889999999999</v>
      </c>
      <c r="O4557" s="16">
        <v>1.4659599999999999</v>
      </c>
      <c r="P4557" s="16">
        <v>1.176828</v>
      </c>
      <c r="Q4557" s="16">
        <v>1.366592</v>
      </c>
      <c r="R4557" s="16">
        <v>0.39090000000000003</v>
      </c>
      <c r="S4557" s="16">
        <v>3.8E-3</v>
      </c>
      <c r="T4557" s="16">
        <v>4.0399999999999998E-2</v>
      </c>
      <c r="U4557" s="16">
        <v>6.8090000000000002</v>
      </c>
      <c r="V4557" s="16">
        <v>32.33</v>
      </c>
      <c r="W4557" s="16">
        <v>21.358000000000001</v>
      </c>
      <c r="X4557" s="16">
        <v>441.62700000000001</v>
      </c>
      <c r="Y4557" s="16">
        <v>67.804100000000005</v>
      </c>
      <c r="Z4557" s="16">
        <v>0.61199999999999999</v>
      </c>
      <c r="AA4557" s="16">
        <v>-1.0455669999999999</v>
      </c>
      <c r="AB4557" s="16">
        <v>0.4</v>
      </c>
      <c r="AC4557" s="16">
        <v>0</v>
      </c>
      <c r="AD4557" s="16">
        <v>48.7</v>
      </c>
      <c r="AE4557" s="16">
        <v>38.374099999999999</v>
      </c>
      <c r="AF4557" s="16">
        <v>94.396900000000002</v>
      </c>
      <c r="AG4557" s="16">
        <v>471583</v>
      </c>
      <c r="AH4557" s="16">
        <v>0.73919999999999997</v>
      </c>
      <c r="AI4557" s="16">
        <v>100</v>
      </c>
      <c r="AJ4557" s="16">
        <v>100</v>
      </c>
      <c r="AK4557" s="16">
        <v>1.0894999999999999</v>
      </c>
      <c r="AL4557" s="16">
        <v>1.2421</v>
      </c>
      <c r="AM4557" s="16">
        <v>1.5208999999999999</v>
      </c>
      <c r="AN4557" s="16">
        <v>0.6411</v>
      </c>
      <c r="AO4557" s="16">
        <v>1.3863000000000001</v>
      </c>
      <c r="AP4557" s="16">
        <v>1.1896</v>
      </c>
      <c r="AR4557" s="16">
        <f t="shared" si="173"/>
        <v>1</v>
      </c>
      <c r="AS4557" s="5">
        <f t="shared" si="172"/>
        <v>6.621800000000011E-2</v>
      </c>
    </row>
    <row r="4558" spans="1:45" x14ac:dyDescent="0.25">
      <c r="A4558" s="16" t="s">
        <v>405</v>
      </c>
      <c r="B4558" s="16" t="s">
        <v>37</v>
      </c>
      <c r="C4558" s="16" t="s">
        <v>249</v>
      </c>
      <c r="D4558" s="16">
        <v>2009</v>
      </c>
      <c r="E4558" s="16" t="s">
        <v>5173</v>
      </c>
      <c r="F4558" s="16" t="s">
        <v>594</v>
      </c>
      <c r="G4558" s="10">
        <v>31223.599999999999</v>
      </c>
      <c r="H4558" s="73">
        <v>10.348929999999999</v>
      </c>
      <c r="I4558" s="16">
        <v>1098076</v>
      </c>
      <c r="J4558" s="71">
        <v>-4.2000000000000003E-2</v>
      </c>
      <c r="K4558" s="71">
        <v>1.0289999999999999</v>
      </c>
      <c r="L4558" s="16">
        <v>2.5498500000000002</v>
      </c>
      <c r="M4558" s="16">
        <v>5.72603E-2</v>
      </c>
      <c r="N4558" s="16">
        <v>1.689659</v>
      </c>
      <c r="O4558" s="16">
        <v>1.5036830000000001</v>
      </c>
      <c r="P4558" s="16">
        <v>1.160331</v>
      </c>
      <c r="Q4558" s="16">
        <v>1.2527950000000001</v>
      </c>
      <c r="R4558" s="16">
        <v>0.45050000000000001</v>
      </c>
      <c r="S4558" s="16">
        <v>2.0999999999999999E-3</v>
      </c>
      <c r="T4558" s="16">
        <v>5.28E-2</v>
      </c>
      <c r="U4558" s="16">
        <v>7.3041999999999998</v>
      </c>
      <c r="V4558" s="16">
        <v>33.450000000000003</v>
      </c>
      <c r="W4558" s="16">
        <v>22.864000000000001</v>
      </c>
      <c r="X4558" s="16">
        <v>440.33300000000003</v>
      </c>
      <c r="Y4558" s="16">
        <v>65.313000000000002</v>
      </c>
      <c r="Z4558" s="16">
        <v>0.65169999999999995</v>
      </c>
      <c r="AA4558" s="16">
        <v>-1.0960559999999999</v>
      </c>
      <c r="AB4558" s="16">
        <v>0.4</v>
      </c>
      <c r="AC4558" s="16">
        <v>0</v>
      </c>
      <c r="AD4558" s="16">
        <v>50</v>
      </c>
      <c r="AE4558" s="16">
        <v>38.009300000000003</v>
      </c>
      <c r="AF4558" s="16">
        <v>89.635400000000004</v>
      </c>
      <c r="AG4558" s="16">
        <v>478227</v>
      </c>
      <c r="AH4558" s="16">
        <v>0.73729999999999996</v>
      </c>
      <c r="AI4558" s="16">
        <v>100</v>
      </c>
      <c r="AJ4558" s="16">
        <v>100</v>
      </c>
      <c r="AK4558" s="16">
        <v>1.0779000000000001</v>
      </c>
      <c r="AL4558" s="16">
        <v>0.93279999999999996</v>
      </c>
      <c r="AM4558" s="16">
        <v>1.4305000000000001</v>
      </c>
      <c r="AN4558" s="16">
        <v>0.37930000000000003</v>
      </c>
      <c r="AO4558" s="16">
        <v>1.3740000000000001</v>
      </c>
      <c r="AP4558" s="16">
        <v>1.1909000000000001</v>
      </c>
      <c r="AR4558" s="16">
        <f t="shared" si="173"/>
        <v>1</v>
      </c>
      <c r="AS4558" s="5">
        <f t="shared" si="172"/>
        <v>9.28230000000001E-2</v>
      </c>
    </row>
    <row r="4559" spans="1:45" x14ac:dyDescent="0.25">
      <c r="A4559" s="16" t="s">
        <v>405</v>
      </c>
      <c r="B4559" s="16" t="s">
        <v>37</v>
      </c>
      <c r="C4559" s="16" t="s">
        <v>249</v>
      </c>
      <c r="D4559" s="16">
        <v>2010</v>
      </c>
      <c r="E4559" s="16" t="s">
        <v>5174</v>
      </c>
      <c r="F4559" s="16" t="s">
        <v>594</v>
      </c>
      <c r="G4559" s="10">
        <v>30818.5</v>
      </c>
      <c r="H4559" s="73">
        <v>10.33587</v>
      </c>
      <c r="I4559" s="16">
        <v>1112607</v>
      </c>
      <c r="J4559" s="71">
        <v>-0.01</v>
      </c>
      <c r="K4559" s="71">
        <v>1.018</v>
      </c>
      <c r="L4559" s="16">
        <v>2.6201840000000001</v>
      </c>
      <c r="M4559" s="16">
        <v>8.7229500000000001E-2</v>
      </c>
      <c r="N4559" s="16">
        <v>1.7642150000000001</v>
      </c>
      <c r="O4559" s="16">
        <v>1.509725</v>
      </c>
      <c r="P4559" s="16">
        <v>1.1684289999999999</v>
      </c>
      <c r="Q4559" s="16">
        <v>1.2939780000000001</v>
      </c>
      <c r="R4559" s="16">
        <v>0.45219999999999999</v>
      </c>
      <c r="S4559" s="16">
        <v>1.4E-3</v>
      </c>
      <c r="T4559" s="16">
        <v>5.62E-2</v>
      </c>
      <c r="U4559" s="16">
        <v>6.6619000000000002</v>
      </c>
      <c r="V4559" s="16">
        <v>34.57</v>
      </c>
      <c r="W4559" s="16">
        <v>24.37</v>
      </c>
      <c r="X4559" s="16">
        <v>444.60599999999999</v>
      </c>
      <c r="Y4559" s="16">
        <v>65.658299999999997</v>
      </c>
      <c r="Z4559" s="16">
        <v>0.64529999999999998</v>
      </c>
      <c r="AA4559" s="16">
        <v>-1.1271260000000001</v>
      </c>
      <c r="AB4559" s="16">
        <v>0.4</v>
      </c>
      <c r="AC4559" s="16">
        <v>0</v>
      </c>
      <c r="AD4559" s="16">
        <v>50.8</v>
      </c>
      <c r="AE4559" s="16">
        <v>37.4375</v>
      </c>
      <c r="AF4559" s="16">
        <v>93.692599999999999</v>
      </c>
      <c r="AG4559" s="16">
        <v>482203</v>
      </c>
      <c r="AH4559" s="16">
        <v>0.74</v>
      </c>
      <c r="AI4559" s="16">
        <v>100</v>
      </c>
      <c r="AJ4559" s="16">
        <v>100</v>
      </c>
      <c r="AK4559" s="16">
        <v>1.0219</v>
      </c>
      <c r="AL4559" s="16">
        <v>1.0046999999999999</v>
      </c>
      <c r="AM4559" s="16">
        <v>1.5281</v>
      </c>
      <c r="AN4559" s="16">
        <v>0.44290000000000002</v>
      </c>
      <c r="AO4559" s="16">
        <v>1.4319999999999999</v>
      </c>
      <c r="AP4559" s="16">
        <v>1.196</v>
      </c>
      <c r="AR4559" s="16">
        <f t="shared" si="173"/>
        <v>1</v>
      </c>
      <c r="AS4559" s="5">
        <f t="shared" si="172"/>
        <v>7.0333999999999897E-2</v>
      </c>
    </row>
    <row r="4560" spans="1:45" x14ac:dyDescent="0.25">
      <c r="A4560" s="16" t="s">
        <v>405</v>
      </c>
      <c r="B4560" s="16" t="s">
        <v>37</v>
      </c>
      <c r="C4560" s="16" t="s">
        <v>249</v>
      </c>
      <c r="D4560" s="16">
        <v>2011</v>
      </c>
      <c r="E4560" s="16" t="s">
        <v>5175</v>
      </c>
      <c r="F4560" s="16" t="s">
        <v>594</v>
      </c>
      <c r="G4560" s="10">
        <v>30138.6</v>
      </c>
      <c r="H4560" s="73">
        <v>10.313560000000001</v>
      </c>
      <c r="I4560" s="16">
        <v>1124835</v>
      </c>
      <c r="J4560" s="71">
        <v>-1.7999999999999999E-2</v>
      </c>
      <c r="K4560" s="71">
        <v>1</v>
      </c>
      <c r="L4560" s="16">
        <v>2.6059220000000001</v>
      </c>
      <c r="M4560" s="16">
        <v>0.11359030000000001</v>
      </c>
      <c r="N4560" s="16">
        <v>1.8552150000000001</v>
      </c>
      <c r="O4560" s="16">
        <v>1.42069</v>
      </c>
      <c r="P4560" s="16">
        <v>1.156425</v>
      </c>
      <c r="Q4560" s="16">
        <v>1.248945</v>
      </c>
      <c r="R4560" s="16">
        <v>0.45610000000000001</v>
      </c>
      <c r="S4560" s="16">
        <v>1.4E-3</v>
      </c>
      <c r="T4560" s="16">
        <v>5.8799999999999998E-2</v>
      </c>
      <c r="U4560" s="16">
        <v>6.6447000000000003</v>
      </c>
      <c r="V4560" s="16">
        <v>35.956000000000003</v>
      </c>
      <c r="W4560" s="16">
        <v>25.295999999999999</v>
      </c>
      <c r="X4560" s="16">
        <v>445.73500000000001</v>
      </c>
      <c r="Y4560" s="16">
        <v>66.554199999999994</v>
      </c>
      <c r="Z4560" s="16">
        <v>0.58309999999999995</v>
      </c>
      <c r="AA4560" s="16">
        <v>-1.1504289999999999</v>
      </c>
      <c r="AB4560" s="16">
        <v>0.4</v>
      </c>
      <c r="AC4560" s="16">
        <v>0</v>
      </c>
      <c r="AD4560" s="16">
        <v>51.4</v>
      </c>
      <c r="AE4560" s="16">
        <v>36.275799999999997</v>
      </c>
      <c r="AF4560" s="16">
        <v>97.709900000000005</v>
      </c>
      <c r="AG4560" s="16">
        <v>441412</v>
      </c>
      <c r="AH4560" s="16">
        <v>0.76690000000000003</v>
      </c>
      <c r="AI4560" s="16">
        <v>100</v>
      </c>
      <c r="AJ4560" s="16">
        <v>100</v>
      </c>
      <c r="AK4560" s="16">
        <v>1.0533999999999999</v>
      </c>
      <c r="AL4560" s="16">
        <v>0.88739999999999997</v>
      </c>
      <c r="AM4560" s="16">
        <v>1.5650999999999999</v>
      </c>
      <c r="AN4560" s="16">
        <v>0.59609999999999996</v>
      </c>
      <c r="AO4560" s="16">
        <v>1.2371000000000001</v>
      </c>
      <c r="AP4560" s="16">
        <v>1.0530999999999999</v>
      </c>
      <c r="AR4560" s="16">
        <f t="shared" si="173"/>
        <v>1</v>
      </c>
      <c r="AS4560" s="5">
        <f t="shared" si="172"/>
        <v>-1.4261999999999997E-2</v>
      </c>
    </row>
    <row r="4561" spans="1:45" x14ac:dyDescent="0.25">
      <c r="A4561" s="16" t="s">
        <v>405</v>
      </c>
      <c r="B4561" s="16" t="s">
        <v>37</v>
      </c>
      <c r="C4561" s="16" t="s">
        <v>249</v>
      </c>
      <c r="D4561" s="16">
        <v>2012</v>
      </c>
      <c r="E4561" s="16" t="s">
        <v>5176</v>
      </c>
      <c r="F4561" s="16" t="s">
        <v>594</v>
      </c>
      <c r="G4561" s="10">
        <v>28745.5</v>
      </c>
      <c r="H4561" s="73">
        <v>10.26624</v>
      </c>
      <c r="I4561" s="16">
        <v>1135062</v>
      </c>
      <c r="J4561" s="71">
        <v>-1.4999999999999999E-2</v>
      </c>
      <c r="K4561" s="71">
        <v>0.98499999999999999</v>
      </c>
      <c r="L4561" s="16">
        <v>2.6456870000000001</v>
      </c>
      <c r="M4561" s="16">
        <v>0.1618154</v>
      </c>
      <c r="N4561" s="16">
        <v>1.9247650000000001</v>
      </c>
      <c r="O4561" s="16">
        <v>1.4344239999999999</v>
      </c>
      <c r="P4561" s="16">
        <v>1.1048990000000001</v>
      </c>
      <c r="Q4561" s="16">
        <v>1.262086</v>
      </c>
      <c r="R4561" s="16">
        <v>0.42930000000000001</v>
      </c>
      <c r="S4561" s="16">
        <v>2E-3</v>
      </c>
      <c r="T4561" s="16">
        <v>6.5299999999999997E-2</v>
      </c>
      <c r="U4561" s="16">
        <v>6.6387999999999998</v>
      </c>
      <c r="V4561" s="16">
        <v>37.341999999999999</v>
      </c>
      <c r="W4561" s="16">
        <v>26.222000000000001</v>
      </c>
      <c r="X4561" s="16">
        <v>443.315</v>
      </c>
      <c r="Y4561" s="16">
        <v>67.974100000000007</v>
      </c>
      <c r="Z4561" s="16">
        <v>0.57550000000000001</v>
      </c>
      <c r="AA4561" s="16">
        <v>-1.1426609999999999</v>
      </c>
      <c r="AB4561" s="16">
        <v>0.4</v>
      </c>
      <c r="AC4561" s="16">
        <v>0</v>
      </c>
      <c r="AD4561" s="16">
        <v>51.2</v>
      </c>
      <c r="AE4561" s="16">
        <v>33.055599999999998</v>
      </c>
      <c r="AF4561" s="16">
        <v>98.400400000000005</v>
      </c>
      <c r="AG4561" s="16">
        <v>417691</v>
      </c>
      <c r="AH4561" s="16">
        <v>0.76659999999999995</v>
      </c>
      <c r="AI4561" s="16">
        <v>100</v>
      </c>
      <c r="AJ4561" s="16">
        <v>100</v>
      </c>
      <c r="AK4561" s="16">
        <v>1.0135000000000001</v>
      </c>
      <c r="AL4561" s="16">
        <v>1.2536</v>
      </c>
      <c r="AM4561" s="16">
        <v>1.3895</v>
      </c>
      <c r="AN4561" s="16">
        <v>0.61819999999999997</v>
      </c>
      <c r="AO4561" s="16">
        <v>1.1335</v>
      </c>
      <c r="AP4561" s="16">
        <v>1.0787</v>
      </c>
      <c r="AR4561" s="16">
        <f t="shared" si="173"/>
        <v>1</v>
      </c>
      <c r="AS4561" s="5">
        <f t="shared" si="172"/>
        <v>3.976500000000005E-2</v>
      </c>
    </row>
    <row r="4562" spans="1:45" x14ac:dyDescent="0.25">
      <c r="A4562" s="16" t="s">
        <v>405</v>
      </c>
      <c r="B4562" s="16" t="s">
        <v>37</v>
      </c>
      <c r="C4562" s="16" t="s">
        <v>249</v>
      </c>
      <c r="D4562" s="16">
        <v>2013</v>
      </c>
      <c r="E4562" s="16" t="s">
        <v>5177</v>
      </c>
      <c r="F4562" s="16" t="s">
        <v>594</v>
      </c>
      <c r="G4562" s="10">
        <v>27097.3</v>
      </c>
      <c r="H4562" s="73">
        <v>10.207190000000001</v>
      </c>
      <c r="I4562" s="16">
        <v>1143896</v>
      </c>
      <c r="J4562" s="71">
        <v>-3.5000000000000003E-2</v>
      </c>
      <c r="K4562" s="71">
        <v>0.95099999999999996</v>
      </c>
      <c r="L4562" s="16">
        <v>2.6583830000000002</v>
      </c>
      <c r="M4562" s="16">
        <v>0.29087220000000003</v>
      </c>
      <c r="N4562" s="16">
        <v>2.0091640000000002</v>
      </c>
      <c r="O4562" s="16">
        <v>1.3866750000000001</v>
      </c>
      <c r="P4562" s="16">
        <v>1.047547</v>
      </c>
      <c r="Q4562" s="16">
        <v>1.187851</v>
      </c>
      <c r="R4562" s="16">
        <v>0.4627</v>
      </c>
      <c r="S4562" s="16">
        <v>5.0000000000000001E-4</v>
      </c>
      <c r="T4562" s="16">
        <v>7.7799999999999994E-2</v>
      </c>
      <c r="U4562" s="16">
        <v>6.7443</v>
      </c>
      <c r="V4562" s="16">
        <v>38.728000000000002</v>
      </c>
      <c r="W4562" s="16">
        <v>27.148</v>
      </c>
      <c r="X4562" s="16">
        <v>441.38600000000002</v>
      </c>
      <c r="Y4562" s="16">
        <v>68.304400000000001</v>
      </c>
      <c r="Z4562" s="16">
        <v>0.54120000000000001</v>
      </c>
      <c r="AA4562" s="16">
        <v>-1.1698470000000001</v>
      </c>
      <c r="AB4562" s="16">
        <v>0.4</v>
      </c>
      <c r="AC4562" s="16">
        <v>0</v>
      </c>
      <c r="AD4562" s="16">
        <v>51.9</v>
      </c>
      <c r="AE4562" s="16">
        <v>30.592199999999998</v>
      </c>
      <c r="AF4562" s="16">
        <v>96.359399999999994</v>
      </c>
      <c r="AG4562" s="16">
        <v>375771</v>
      </c>
      <c r="AH4562" s="16">
        <v>0.77090000000000003</v>
      </c>
      <c r="AI4562" s="16">
        <v>100</v>
      </c>
      <c r="AJ4562" s="16">
        <v>100</v>
      </c>
      <c r="AK4562" s="16">
        <v>0.97470000000000001</v>
      </c>
      <c r="AL4562" s="16">
        <v>1.2484</v>
      </c>
      <c r="AM4562" s="16">
        <v>1.3628</v>
      </c>
      <c r="AN4562" s="16">
        <v>0.54959999999999998</v>
      </c>
      <c r="AO4562" s="16">
        <v>0.92179999999999995</v>
      </c>
      <c r="AP4562" s="16">
        <v>1.0083</v>
      </c>
      <c r="AR4562" s="16">
        <f t="shared" si="173"/>
        <v>1</v>
      </c>
      <c r="AS4562" s="5">
        <f t="shared" si="172"/>
        <v>1.2696000000000041E-2</v>
      </c>
    </row>
    <row r="4563" spans="1:45" x14ac:dyDescent="0.25">
      <c r="A4563" s="16" t="s">
        <v>405</v>
      </c>
      <c r="B4563" s="16" t="s">
        <v>37</v>
      </c>
      <c r="C4563" s="16" t="s">
        <v>249</v>
      </c>
      <c r="D4563" s="16">
        <v>2014</v>
      </c>
      <c r="E4563" s="16" t="s">
        <v>5178</v>
      </c>
      <c r="F4563" s="16" t="s">
        <v>594</v>
      </c>
      <c r="G4563" s="10">
        <v>26977.599999999999</v>
      </c>
      <c r="H4563" s="73">
        <v>10.20276</v>
      </c>
      <c r="I4563" s="16">
        <v>1152309</v>
      </c>
      <c r="J4563" s="71">
        <v>-0.01</v>
      </c>
      <c r="K4563" s="71">
        <v>0.94099999999999995</v>
      </c>
      <c r="L4563" s="16">
        <v>2.6135109999999999</v>
      </c>
      <c r="M4563" s="16">
        <v>9.5605700000000002E-2</v>
      </c>
      <c r="N4563" s="16">
        <v>2.0935630000000001</v>
      </c>
      <c r="O4563" s="16">
        <v>1.3779159999999999</v>
      </c>
      <c r="P4563" s="16">
        <v>1.0786560000000001</v>
      </c>
      <c r="Q4563" s="16">
        <v>1.168334</v>
      </c>
      <c r="R4563" s="16">
        <v>0.47239999999999999</v>
      </c>
      <c r="S4563" s="16">
        <v>6.9999999999999999E-4</v>
      </c>
      <c r="T4563" s="16">
        <v>5.62E-2</v>
      </c>
      <c r="U4563" s="16">
        <v>6.8498000000000001</v>
      </c>
      <c r="V4563" s="16">
        <v>40.113999999999997</v>
      </c>
      <c r="W4563" s="16">
        <v>28.074000000000002</v>
      </c>
      <c r="X4563" s="16">
        <v>439.45699999999999</v>
      </c>
      <c r="Y4563" s="16">
        <v>68.251000000000005</v>
      </c>
      <c r="Z4563" s="16">
        <v>0.52780000000000005</v>
      </c>
      <c r="AA4563" s="16">
        <v>-1.2211129999999999</v>
      </c>
      <c r="AB4563" s="16">
        <v>0.4</v>
      </c>
      <c r="AC4563" s="16">
        <v>0</v>
      </c>
      <c r="AD4563" s="16">
        <v>53.22</v>
      </c>
      <c r="AE4563" s="16">
        <v>28.435199999999998</v>
      </c>
      <c r="AF4563" s="16">
        <v>96.335300000000004</v>
      </c>
      <c r="AG4563" s="16">
        <v>487658</v>
      </c>
      <c r="AH4563" s="16">
        <v>0.77510000000000001</v>
      </c>
      <c r="AI4563" s="16">
        <v>100</v>
      </c>
      <c r="AJ4563" s="16">
        <v>100</v>
      </c>
      <c r="AK4563" s="16">
        <v>1.0369999999999999</v>
      </c>
      <c r="AL4563" s="16">
        <v>1.0663</v>
      </c>
      <c r="AM4563" s="16">
        <v>1.1357999999999999</v>
      </c>
      <c r="AN4563" s="16">
        <v>0.55589999999999995</v>
      </c>
      <c r="AO4563" s="16">
        <v>1.0949</v>
      </c>
      <c r="AP4563" s="16">
        <v>1.0587</v>
      </c>
      <c r="AR4563" s="16">
        <f t="shared" si="173"/>
        <v>1</v>
      </c>
      <c r="AS4563" s="5">
        <f t="shared" si="172"/>
        <v>-4.4872000000000245E-2</v>
      </c>
    </row>
    <row r="4564" spans="1:45" x14ac:dyDescent="0.25">
      <c r="A4564" s="16" t="s">
        <v>406</v>
      </c>
      <c r="B4564" s="16" t="s">
        <v>177</v>
      </c>
      <c r="C4564" s="16" t="s">
        <v>252</v>
      </c>
      <c r="D4564" s="16">
        <v>1985</v>
      </c>
      <c r="E4564" s="16" t="s">
        <v>5179</v>
      </c>
      <c r="F4564" s="16" t="s">
        <v>591</v>
      </c>
      <c r="G4564" s="10"/>
      <c r="H4564" s="73"/>
      <c r="I4564" s="16" t="s">
        <v>6700</v>
      </c>
      <c r="J4564" s="71">
        <v>0</v>
      </c>
      <c r="K4564" s="71">
        <v>1</v>
      </c>
      <c r="L4564" s="16">
        <v>-1.1595629999999999</v>
      </c>
      <c r="M4564" s="16">
        <v>-0.52433039999999997</v>
      </c>
      <c r="N4564" s="16">
        <v>-0.2029106</v>
      </c>
      <c r="O4564" s="16">
        <v>-0.4316353</v>
      </c>
      <c r="P4564" s="16">
        <v>-0.59558929999999999</v>
      </c>
      <c r="Q4564" s="16">
        <v>-0.85192500000000004</v>
      </c>
      <c r="R4564" s="16">
        <v>0.29899999999999999</v>
      </c>
      <c r="S4564" s="16">
        <v>2.9999999999999997E-4</v>
      </c>
      <c r="T4564" s="16">
        <v>0</v>
      </c>
      <c r="U4564" s="16">
        <v>12.530900000000001</v>
      </c>
      <c r="V4564" s="16">
        <v>0.21</v>
      </c>
      <c r="W4564" s="16">
        <v>0.11</v>
      </c>
      <c r="X4564" s="16">
        <v>384.49</v>
      </c>
      <c r="Y4564" s="16">
        <v>26.863</v>
      </c>
      <c r="Z4564" s="16">
        <v>0.17019999999999999</v>
      </c>
      <c r="AA4564" s="16">
        <v>-0.48658220000000002</v>
      </c>
      <c r="AB4564" s="16">
        <v>0</v>
      </c>
      <c r="AC4564" s="16">
        <v>0</v>
      </c>
      <c r="AD4564" s="16">
        <v>22.63</v>
      </c>
      <c r="AE4564" s="16">
        <v>0.95420000000000005</v>
      </c>
      <c r="AF4564" s="16">
        <v>0</v>
      </c>
      <c r="AG4564" s="16">
        <v>9156.7199999999993</v>
      </c>
      <c r="AH4564" s="16">
        <v>3.15E-2</v>
      </c>
      <c r="AI4564" s="16">
        <v>73.100899999999996</v>
      </c>
      <c r="AJ4564" s="16">
        <v>73.831999999999994</v>
      </c>
      <c r="AK4564" s="16">
        <v>-0.31030000000000002</v>
      </c>
      <c r="AL4564" s="16">
        <v>-1.0043</v>
      </c>
      <c r="AM4564" s="16">
        <v>-0.98040000000000005</v>
      </c>
      <c r="AN4564" s="16">
        <v>-1.1594</v>
      </c>
      <c r="AO4564" s="16">
        <v>-1.1653</v>
      </c>
      <c r="AP4564" s="16">
        <v>-0.99280000000000002</v>
      </c>
      <c r="AR4564" s="16">
        <f t="shared" si="173"/>
        <v>1</v>
      </c>
      <c r="AS4564" s="5">
        <f t="shared" si="172"/>
        <v>0</v>
      </c>
    </row>
    <row r="4565" spans="1:45" x14ac:dyDescent="0.25">
      <c r="A4565" s="16" t="s">
        <v>406</v>
      </c>
      <c r="B4565" s="16" t="s">
        <v>177</v>
      </c>
      <c r="C4565" s="16" t="s">
        <v>252</v>
      </c>
      <c r="D4565" s="16">
        <v>1986</v>
      </c>
      <c r="E4565" s="16" t="s">
        <v>5180</v>
      </c>
      <c r="F4565" s="16" t="s">
        <v>591</v>
      </c>
      <c r="G4565" s="10"/>
      <c r="H4565" s="73"/>
      <c r="I4565" s="16" t="s">
        <v>6700</v>
      </c>
      <c r="J4565" s="71">
        <v>0</v>
      </c>
      <c r="K4565" s="71">
        <v>1</v>
      </c>
      <c r="L4565" s="16">
        <v>-1.1541349999999999</v>
      </c>
      <c r="M4565" s="16">
        <v>-0.52433039999999997</v>
      </c>
      <c r="N4565" s="16">
        <v>-0.2290055</v>
      </c>
      <c r="O4565" s="16">
        <v>-0.40392479999999997</v>
      </c>
      <c r="P4565" s="16">
        <v>-0.59518150000000003</v>
      </c>
      <c r="Q4565" s="16">
        <v>-0.84257349999999998</v>
      </c>
      <c r="R4565" s="16">
        <v>0.29899999999999999</v>
      </c>
      <c r="S4565" s="16">
        <v>2.9999999999999997E-4</v>
      </c>
      <c r="T4565" s="16">
        <v>0</v>
      </c>
      <c r="U4565" s="16">
        <v>12.295299999999999</v>
      </c>
      <c r="V4565" s="16">
        <v>0.24</v>
      </c>
      <c r="W4565" s="16">
        <v>0.15</v>
      </c>
      <c r="X4565" s="16">
        <v>383.80399999999997</v>
      </c>
      <c r="Y4565" s="16">
        <v>27.386299999999999</v>
      </c>
      <c r="Z4565" s="16">
        <v>0.17730000000000001</v>
      </c>
      <c r="AA4565" s="16">
        <v>-0.49590319999999999</v>
      </c>
      <c r="AB4565" s="16">
        <v>0</v>
      </c>
      <c r="AC4565" s="16">
        <v>0</v>
      </c>
      <c r="AD4565" s="16">
        <v>22.87</v>
      </c>
      <c r="AE4565" s="16">
        <v>0.95120000000000005</v>
      </c>
      <c r="AF4565" s="16">
        <v>0</v>
      </c>
      <c r="AG4565" s="16">
        <v>11001</v>
      </c>
      <c r="AH4565" s="16">
        <v>3.1E-2</v>
      </c>
      <c r="AI4565" s="16">
        <v>72.165599999999998</v>
      </c>
      <c r="AJ4565" s="16">
        <v>74.415000000000006</v>
      </c>
      <c r="AK4565" s="16">
        <v>-0.34770000000000001</v>
      </c>
      <c r="AL4565" s="16">
        <v>-0.98240000000000005</v>
      </c>
      <c r="AM4565" s="16">
        <v>-0.97850000000000004</v>
      </c>
      <c r="AN4565" s="16">
        <v>-1.1188</v>
      </c>
      <c r="AO4565" s="16">
        <v>-1.1428</v>
      </c>
      <c r="AP4565" s="16">
        <v>-0.98429999999999995</v>
      </c>
      <c r="AR4565" s="16">
        <f t="shared" si="173"/>
        <v>1</v>
      </c>
      <c r="AS4565" s="5">
        <f t="shared" si="172"/>
        <v>5.4279999999999884E-3</v>
      </c>
    </row>
    <row r="4566" spans="1:45" x14ac:dyDescent="0.25">
      <c r="A4566" s="16" t="s">
        <v>406</v>
      </c>
      <c r="B4566" s="16" t="s">
        <v>177</v>
      </c>
      <c r="C4566" s="16" t="s">
        <v>252</v>
      </c>
      <c r="D4566" s="16">
        <v>1987</v>
      </c>
      <c r="E4566" s="16" t="s">
        <v>5181</v>
      </c>
      <c r="F4566" s="16" t="s">
        <v>591</v>
      </c>
      <c r="G4566" s="10"/>
      <c r="H4566" s="73"/>
      <c r="I4566" s="16" t="s">
        <v>6700</v>
      </c>
      <c r="J4566" s="71">
        <v>0</v>
      </c>
      <c r="K4566" s="71">
        <v>1</v>
      </c>
      <c r="L4566" s="16">
        <v>-1.1498949999999999</v>
      </c>
      <c r="M4566" s="16">
        <v>-0.52433039999999997</v>
      </c>
      <c r="N4566" s="16">
        <v>-0.25146740000000001</v>
      </c>
      <c r="O4566" s="16">
        <v>-0.38088689999999997</v>
      </c>
      <c r="P4566" s="16">
        <v>-0.59611550000000002</v>
      </c>
      <c r="Q4566" s="16">
        <v>-0.83325559999999999</v>
      </c>
      <c r="R4566" s="16">
        <v>0.29899999999999999</v>
      </c>
      <c r="S4566" s="16">
        <v>2.9999999999999997E-4</v>
      </c>
      <c r="T4566" s="16">
        <v>0</v>
      </c>
      <c r="U4566" s="16">
        <v>12.0596</v>
      </c>
      <c r="V4566" s="16">
        <v>0.27</v>
      </c>
      <c r="W4566" s="16">
        <v>0.19</v>
      </c>
      <c r="X4566" s="16">
        <v>383.69</v>
      </c>
      <c r="Y4566" s="16">
        <v>27.909600000000001</v>
      </c>
      <c r="Z4566" s="16">
        <v>0.18190000000000001</v>
      </c>
      <c r="AA4566" s="16">
        <v>-0.50522420000000001</v>
      </c>
      <c r="AB4566" s="16">
        <v>0</v>
      </c>
      <c r="AC4566" s="16">
        <v>0</v>
      </c>
      <c r="AD4566" s="16">
        <v>23.11</v>
      </c>
      <c r="AE4566" s="16">
        <v>0.91500000000000004</v>
      </c>
      <c r="AF4566" s="16">
        <v>0</v>
      </c>
      <c r="AG4566" s="16">
        <v>11050.4</v>
      </c>
      <c r="AH4566" s="16">
        <v>3.0499999999999999E-2</v>
      </c>
      <c r="AI4566" s="16">
        <v>71.230400000000003</v>
      </c>
      <c r="AJ4566" s="16">
        <v>74.998000000000005</v>
      </c>
      <c r="AK4566" s="16">
        <v>-0.3851</v>
      </c>
      <c r="AL4566" s="16">
        <v>-0.96050000000000002</v>
      </c>
      <c r="AM4566" s="16">
        <v>-0.97660000000000002</v>
      </c>
      <c r="AN4566" s="16">
        <v>-1.0783</v>
      </c>
      <c r="AO4566" s="16">
        <v>-1.1204000000000001</v>
      </c>
      <c r="AP4566" s="16">
        <v>-0.9758</v>
      </c>
      <c r="AR4566" s="16">
        <f t="shared" si="173"/>
        <v>1</v>
      </c>
      <c r="AS4566" s="5">
        <f t="shared" si="172"/>
        <v>4.2400000000000215E-3</v>
      </c>
    </row>
    <row r="4567" spans="1:45" x14ac:dyDescent="0.25">
      <c r="A4567" s="16" t="s">
        <v>406</v>
      </c>
      <c r="B4567" s="16" t="s">
        <v>177</v>
      </c>
      <c r="C4567" s="16" t="s">
        <v>252</v>
      </c>
      <c r="D4567" s="16">
        <v>1988</v>
      </c>
      <c r="E4567" s="16" t="s">
        <v>5182</v>
      </c>
      <c r="F4567" s="16" t="s">
        <v>591</v>
      </c>
      <c r="G4567" s="10"/>
      <c r="H4567" s="73"/>
      <c r="I4567" s="16" t="s">
        <v>6700</v>
      </c>
      <c r="J4567" s="71">
        <v>0</v>
      </c>
      <c r="K4567" s="71">
        <v>1</v>
      </c>
      <c r="L4567" s="16">
        <v>-1.152207</v>
      </c>
      <c r="M4567" s="16">
        <v>-0.5224664</v>
      </c>
      <c r="N4567" s="16">
        <v>-0.27669290000000002</v>
      </c>
      <c r="O4567" s="16">
        <v>-0.37205369999999999</v>
      </c>
      <c r="P4567" s="16">
        <v>-0.596105</v>
      </c>
      <c r="Q4567" s="16">
        <v>-0.82392129999999997</v>
      </c>
      <c r="R4567" s="16">
        <v>0.29899999999999999</v>
      </c>
      <c r="S4567" s="16">
        <v>2.9999999999999997E-4</v>
      </c>
      <c r="T4567" s="16">
        <v>2.0000000000000001E-4</v>
      </c>
      <c r="U4567" s="16">
        <v>11.8239</v>
      </c>
      <c r="V4567" s="16">
        <v>0.3</v>
      </c>
      <c r="W4567" s="16">
        <v>0.23</v>
      </c>
      <c r="X4567" s="16">
        <v>383.142</v>
      </c>
      <c r="Y4567" s="16">
        <v>28.4329</v>
      </c>
      <c r="Z4567" s="16">
        <v>0.1789</v>
      </c>
      <c r="AA4567" s="16">
        <v>-0.51454529999999998</v>
      </c>
      <c r="AB4567" s="16">
        <v>0</v>
      </c>
      <c r="AC4567" s="16">
        <v>0</v>
      </c>
      <c r="AD4567" s="16">
        <v>23.35</v>
      </c>
      <c r="AE4567" s="16">
        <v>0.91549999999999998</v>
      </c>
      <c r="AF4567" s="16">
        <v>0</v>
      </c>
      <c r="AG4567" s="16">
        <v>12026.7</v>
      </c>
      <c r="AH4567" s="16">
        <v>0.03</v>
      </c>
      <c r="AI4567" s="16">
        <v>70.295199999999994</v>
      </c>
      <c r="AJ4567" s="16">
        <v>75.581000000000003</v>
      </c>
      <c r="AK4567" s="16">
        <v>-0.42249999999999999</v>
      </c>
      <c r="AL4567" s="16">
        <v>-0.93869999999999998</v>
      </c>
      <c r="AM4567" s="16">
        <v>-0.97470000000000001</v>
      </c>
      <c r="AN4567" s="16">
        <v>-1.0377000000000001</v>
      </c>
      <c r="AO4567" s="16">
        <v>-1.0979000000000001</v>
      </c>
      <c r="AP4567" s="16">
        <v>-0.96730000000000005</v>
      </c>
      <c r="AR4567" s="16">
        <f t="shared" si="173"/>
        <v>1</v>
      </c>
      <c r="AS4567" s="5">
        <f t="shared" si="172"/>
        <v>-2.3120000000000918E-3</v>
      </c>
    </row>
    <row r="4568" spans="1:45" x14ac:dyDescent="0.25">
      <c r="A4568" s="16" t="s">
        <v>406</v>
      </c>
      <c r="B4568" s="16" t="s">
        <v>177</v>
      </c>
      <c r="C4568" s="16" t="s">
        <v>252</v>
      </c>
      <c r="D4568" s="16">
        <v>1989</v>
      </c>
      <c r="E4568" s="16" t="s">
        <v>5183</v>
      </c>
      <c r="F4568" s="16" t="s">
        <v>591</v>
      </c>
      <c r="G4568" s="10"/>
      <c r="H4568" s="73"/>
      <c r="I4568" s="16" t="s">
        <v>6700</v>
      </c>
      <c r="J4568" s="71">
        <v>0</v>
      </c>
      <c r="K4568" s="71">
        <v>1</v>
      </c>
      <c r="L4568" s="16">
        <v>-1.1595470000000001</v>
      </c>
      <c r="M4568" s="16">
        <v>-0.52060229999999996</v>
      </c>
      <c r="N4568" s="16">
        <v>-0.31970589999999999</v>
      </c>
      <c r="O4568" s="16">
        <v>-0.35649189999999997</v>
      </c>
      <c r="P4568" s="16">
        <v>-0.59658420000000001</v>
      </c>
      <c r="Q4568" s="16">
        <v>-0.81460330000000003</v>
      </c>
      <c r="R4568" s="16">
        <v>0.29899999999999999</v>
      </c>
      <c r="S4568" s="16">
        <v>2.9999999999999997E-4</v>
      </c>
      <c r="T4568" s="16">
        <v>4.0000000000000002E-4</v>
      </c>
      <c r="U4568" s="16">
        <v>11.588200000000001</v>
      </c>
      <c r="V4568" s="16">
        <v>0.33</v>
      </c>
      <c r="W4568" s="16">
        <v>0.27</v>
      </c>
      <c r="X4568" s="16">
        <v>379.80500000000001</v>
      </c>
      <c r="Y4568" s="16">
        <v>28.956199999999999</v>
      </c>
      <c r="Z4568" s="16">
        <v>0.17949999999999999</v>
      </c>
      <c r="AA4568" s="16">
        <v>-0.52386630000000001</v>
      </c>
      <c r="AB4568" s="16">
        <v>0</v>
      </c>
      <c r="AC4568" s="16">
        <v>0</v>
      </c>
      <c r="AD4568" s="16">
        <v>23.59</v>
      </c>
      <c r="AE4568" s="16">
        <v>0.85799999999999998</v>
      </c>
      <c r="AF4568" s="16">
        <v>0</v>
      </c>
      <c r="AG4568" s="16">
        <v>11770.5</v>
      </c>
      <c r="AH4568" s="16">
        <v>3.1550000000000002E-2</v>
      </c>
      <c r="AI4568" s="16">
        <v>69.36</v>
      </c>
      <c r="AJ4568" s="16">
        <v>76.164000000000001</v>
      </c>
      <c r="AK4568" s="16">
        <v>-0.45989999999999998</v>
      </c>
      <c r="AL4568" s="16">
        <v>-0.91679999999999995</v>
      </c>
      <c r="AM4568" s="16">
        <v>-0.97289999999999999</v>
      </c>
      <c r="AN4568" s="16">
        <v>-0.99719999999999998</v>
      </c>
      <c r="AO4568" s="16">
        <v>-1.0753999999999999</v>
      </c>
      <c r="AP4568" s="16">
        <v>-0.95879999999999999</v>
      </c>
      <c r="AR4568" s="16">
        <f t="shared" si="173"/>
        <v>1</v>
      </c>
      <c r="AS4568" s="5">
        <f t="shared" si="172"/>
        <v>-7.3400000000001242E-3</v>
      </c>
    </row>
    <row r="4569" spans="1:45" x14ac:dyDescent="0.25">
      <c r="A4569" s="16" t="s">
        <v>406</v>
      </c>
      <c r="B4569" s="16" t="s">
        <v>177</v>
      </c>
      <c r="C4569" s="16" t="s">
        <v>252</v>
      </c>
      <c r="D4569" s="16">
        <v>1990</v>
      </c>
      <c r="E4569" s="16" t="s">
        <v>5184</v>
      </c>
      <c r="F4569" s="16" t="s">
        <v>591</v>
      </c>
      <c r="G4569" s="10">
        <v>1561</v>
      </c>
      <c r="H4569" s="73">
        <v>7.3530819999999997</v>
      </c>
      <c r="I4569" s="16" t="s">
        <v>6700</v>
      </c>
      <c r="J4569" s="71">
        <v>0</v>
      </c>
      <c r="K4569" s="71">
        <v>1</v>
      </c>
      <c r="L4569" s="16">
        <v>-1.1619360000000001</v>
      </c>
      <c r="M4569" s="16">
        <v>-0.51929210000000003</v>
      </c>
      <c r="N4569" s="16">
        <v>-0.34336030000000001</v>
      </c>
      <c r="O4569" s="16">
        <v>-0.3525182</v>
      </c>
      <c r="P4569" s="16">
        <v>-0.59290869999999996</v>
      </c>
      <c r="Q4569" s="16">
        <v>-0.80525179999999996</v>
      </c>
      <c r="R4569" s="16">
        <v>0.29899999999999999</v>
      </c>
      <c r="S4569" s="16">
        <v>4.0000000000000002E-4</v>
      </c>
      <c r="T4569" s="16">
        <v>5.0000000000000001E-4</v>
      </c>
      <c r="U4569" s="16">
        <v>11.352600000000001</v>
      </c>
      <c r="V4569" s="16">
        <v>0.36</v>
      </c>
      <c r="W4569" s="16">
        <v>0.31</v>
      </c>
      <c r="X4569" s="16">
        <v>379.50200000000001</v>
      </c>
      <c r="Y4569" s="16">
        <v>29.479500000000002</v>
      </c>
      <c r="Z4569" s="16">
        <v>0.1739</v>
      </c>
      <c r="AA4569" s="16">
        <v>-0.53318730000000003</v>
      </c>
      <c r="AB4569" s="16">
        <v>0</v>
      </c>
      <c r="AC4569" s="16">
        <v>0</v>
      </c>
      <c r="AD4569" s="16">
        <v>23.83</v>
      </c>
      <c r="AE4569" s="16">
        <v>0.96789999999999998</v>
      </c>
      <c r="AF4569" s="16">
        <v>0</v>
      </c>
      <c r="AG4569" s="16">
        <v>13903.4</v>
      </c>
      <c r="AH4569" s="16">
        <v>3.8899999999999997E-2</v>
      </c>
      <c r="AI4569" s="16">
        <v>66.099999999999994</v>
      </c>
      <c r="AJ4569" s="16">
        <v>78.099999999999994</v>
      </c>
      <c r="AK4569" s="16">
        <v>-0.49730000000000002</v>
      </c>
      <c r="AL4569" s="16">
        <v>-0.89490000000000003</v>
      </c>
      <c r="AM4569" s="16">
        <v>-0.97099999999999997</v>
      </c>
      <c r="AN4569" s="16">
        <v>-0.95660000000000001</v>
      </c>
      <c r="AO4569" s="16">
        <v>-1.0528999999999999</v>
      </c>
      <c r="AP4569" s="16">
        <v>-0.95030000000000003</v>
      </c>
      <c r="AR4569" s="16">
        <f t="shared" si="173"/>
        <v>1</v>
      </c>
      <c r="AS4569" s="5">
        <f t="shared" si="172"/>
        <v>-2.3889999999999745E-3</v>
      </c>
    </row>
    <row r="4570" spans="1:45" x14ac:dyDescent="0.25">
      <c r="A4570" s="16" t="s">
        <v>406</v>
      </c>
      <c r="B4570" s="16" t="s">
        <v>177</v>
      </c>
      <c r="C4570" s="16" t="s">
        <v>252</v>
      </c>
      <c r="D4570" s="16">
        <v>1991</v>
      </c>
      <c r="E4570" s="16" t="s">
        <v>5185</v>
      </c>
      <c r="F4570" s="16" t="s">
        <v>591</v>
      </c>
      <c r="G4570" s="10">
        <v>1453.73</v>
      </c>
      <c r="H4570" s="73">
        <v>7.2818880000000004</v>
      </c>
      <c r="I4570" s="16" t="s">
        <v>6700</v>
      </c>
      <c r="J4570" s="71">
        <v>0</v>
      </c>
      <c r="K4570" s="71">
        <v>1</v>
      </c>
      <c r="L4570" s="16">
        <v>-1.1578459999999999</v>
      </c>
      <c r="M4570" s="16">
        <v>-0.5220882</v>
      </c>
      <c r="N4570" s="16">
        <v>-0.34497820000000001</v>
      </c>
      <c r="O4570" s="16">
        <v>-0.34966599999999998</v>
      </c>
      <c r="P4570" s="16">
        <v>-0.59141580000000005</v>
      </c>
      <c r="Q4570" s="16">
        <v>-0.79591520000000004</v>
      </c>
      <c r="R4570" s="16">
        <v>0.29899999999999999</v>
      </c>
      <c r="S4570" s="16">
        <v>4.0000000000000002E-4</v>
      </c>
      <c r="T4570" s="16">
        <v>2.0000000000000001E-4</v>
      </c>
      <c r="U4570" s="16">
        <v>11.116899999999999</v>
      </c>
      <c r="V4570" s="16">
        <v>0.59</v>
      </c>
      <c r="W4570" s="16">
        <v>0.35399999999999998</v>
      </c>
      <c r="X4570" s="16">
        <v>381.94299999999998</v>
      </c>
      <c r="Y4570" s="16">
        <v>30.002800000000001</v>
      </c>
      <c r="Z4570" s="16">
        <v>0.16769999999999999</v>
      </c>
      <c r="AA4570" s="16">
        <v>-0.5425084</v>
      </c>
      <c r="AB4570" s="16">
        <v>0</v>
      </c>
      <c r="AC4570" s="16">
        <v>0</v>
      </c>
      <c r="AD4570" s="16">
        <v>24.07</v>
      </c>
      <c r="AE4570" s="16">
        <v>1.0169999999999999</v>
      </c>
      <c r="AF4570" s="16">
        <v>0</v>
      </c>
      <c r="AG4570" s="16">
        <v>15670.7</v>
      </c>
      <c r="AH4570" s="16">
        <v>3.7199999999999997E-2</v>
      </c>
      <c r="AI4570" s="16">
        <v>66.2</v>
      </c>
      <c r="AJ4570" s="16">
        <v>78.099999999999994</v>
      </c>
      <c r="AK4570" s="16">
        <v>-0.53459999999999996</v>
      </c>
      <c r="AL4570" s="16">
        <v>-0.87309999999999999</v>
      </c>
      <c r="AM4570" s="16">
        <v>-0.96909999999999996</v>
      </c>
      <c r="AN4570" s="16">
        <v>-0.91610000000000003</v>
      </c>
      <c r="AO4570" s="16">
        <v>-1.0304</v>
      </c>
      <c r="AP4570" s="16">
        <v>-0.94179999999999997</v>
      </c>
      <c r="AR4570" s="16">
        <f t="shared" si="173"/>
        <v>1</v>
      </c>
      <c r="AS4570" s="5">
        <f t="shared" si="172"/>
        <v>4.0900000000001491E-3</v>
      </c>
    </row>
    <row r="4571" spans="1:45" x14ac:dyDescent="0.25">
      <c r="A4571" s="16" t="s">
        <v>406</v>
      </c>
      <c r="B4571" s="16" t="s">
        <v>177</v>
      </c>
      <c r="C4571" s="16" t="s">
        <v>252</v>
      </c>
      <c r="D4571" s="16">
        <v>1992</v>
      </c>
      <c r="E4571" s="16" t="s">
        <v>5186</v>
      </c>
      <c r="F4571" s="16" t="s">
        <v>591</v>
      </c>
      <c r="G4571" s="10">
        <v>1434.07</v>
      </c>
      <c r="H4571" s="73">
        <v>7.2682700000000002</v>
      </c>
      <c r="I4571" s="16" t="s">
        <v>6700</v>
      </c>
      <c r="J4571" s="71">
        <v>0</v>
      </c>
      <c r="K4571" s="71">
        <v>1</v>
      </c>
      <c r="L4571" s="16">
        <v>-1.1506270000000001</v>
      </c>
      <c r="M4571" s="16">
        <v>-0.5220882</v>
      </c>
      <c r="N4571" s="16">
        <v>-0.34634969999999998</v>
      </c>
      <c r="O4571" s="16">
        <v>-0.34326040000000002</v>
      </c>
      <c r="P4571" s="16">
        <v>-0.58955009999999997</v>
      </c>
      <c r="Q4571" s="16">
        <v>-0.78659730000000005</v>
      </c>
      <c r="R4571" s="16">
        <v>0.29899999999999999</v>
      </c>
      <c r="S4571" s="16">
        <v>4.0000000000000002E-4</v>
      </c>
      <c r="T4571" s="16">
        <v>2.0000000000000001E-4</v>
      </c>
      <c r="U4571" s="16">
        <v>10.8812</v>
      </c>
      <c r="V4571" s="16">
        <v>0.82</v>
      </c>
      <c r="W4571" s="16">
        <v>0.39800000000000002</v>
      </c>
      <c r="X4571" s="16">
        <v>384.423</v>
      </c>
      <c r="Y4571" s="16">
        <v>30.526199999999999</v>
      </c>
      <c r="Z4571" s="16">
        <v>0.16339999999999999</v>
      </c>
      <c r="AA4571" s="16">
        <v>-0.55182940000000003</v>
      </c>
      <c r="AB4571" s="16">
        <v>0</v>
      </c>
      <c r="AC4571" s="16">
        <v>0</v>
      </c>
      <c r="AD4571" s="16">
        <v>24.31</v>
      </c>
      <c r="AE4571" s="16">
        <v>1.0787</v>
      </c>
      <c r="AF4571" s="16">
        <v>0</v>
      </c>
      <c r="AG4571" s="16">
        <v>16277.8</v>
      </c>
      <c r="AH4571" s="16">
        <v>3.6499999999999998E-2</v>
      </c>
      <c r="AI4571" s="16">
        <v>66.2</v>
      </c>
      <c r="AJ4571" s="16">
        <v>78.2</v>
      </c>
      <c r="AK4571" s="16">
        <v>-0.57199999999999995</v>
      </c>
      <c r="AL4571" s="16">
        <v>-0.85119999999999996</v>
      </c>
      <c r="AM4571" s="16">
        <v>-0.96730000000000005</v>
      </c>
      <c r="AN4571" s="16">
        <v>-0.87560000000000004</v>
      </c>
      <c r="AO4571" s="16">
        <v>-1.0079</v>
      </c>
      <c r="AP4571" s="16">
        <v>-0.93330000000000002</v>
      </c>
      <c r="AR4571" s="16">
        <f t="shared" si="173"/>
        <v>1</v>
      </c>
      <c r="AS4571" s="5">
        <f t="shared" si="172"/>
        <v>7.2189999999998644E-3</v>
      </c>
    </row>
    <row r="4572" spans="1:45" x14ac:dyDescent="0.25">
      <c r="A4572" s="16" t="s">
        <v>406</v>
      </c>
      <c r="B4572" s="16" t="s">
        <v>177</v>
      </c>
      <c r="C4572" s="16" t="s">
        <v>252</v>
      </c>
      <c r="D4572" s="16">
        <v>1993</v>
      </c>
      <c r="E4572" s="16" t="s">
        <v>5187</v>
      </c>
      <c r="F4572" s="16" t="s">
        <v>591</v>
      </c>
      <c r="G4572" s="10">
        <v>1331.67</v>
      </c>
      <c r="H4572" s="73">
        <v>7.1941889999999997</v>
      </c>
      <c r="I4572" s="16" t="s">
        <v>6700</v>
      </c>
      <c r="J4572" s="71">
        <v>0</v>
      </c>
      <c r="K4572" s="71">
        <v>1</v>
      </c>
      <c r="L4572" s="16">
        <v>-1.1466430000000001</v>
      </c>
      <c r="M4572" s="16">
        <v>-0.52115619999999996</v>
      </c>
      <c r="N4572" s="16">
        <v>-0.36743870000000001</v>
      </c>
      <c r="O4572" s="16">
        <v>-0.32452120000000001</v>
      </c>
      <c r="P4572" s="16">
        <v>-0.58896919999999997</v>
      </c>
      <c r="Q4572" s="16">
        <v>-0.77724590000000005</v>
      </c>
      <c r="R4572" s="16">
        <v>0.29899999999999999</v>
      </c>
      <c r="S4572" s="16">
        <v>4.0000000000000002E-4</v>
      </c>
      <c r="T4572" s="16">
        <v>2.9999999999999997E-4</v>
      </c>
      <c r="U4572" s="16">
        <v>10.6455</v>
      </c>
      <c r="V4572" s="16">
        <v>1.05</v>
      </c>
      <c r="W4572" s="16">
        <v>0.442</v>
      </c>
      <c r="X4572" s="16">
        <v>383.81200000000001</v>
      </c>
      <c r="Y4572" s="16">
        <v>31.049499999999998</v>
      </c>
      <c r="Z4572" s="16">
        <v>0.16569999999999999</v>
      </c>
      <c r="AA4572" s="16">
        <v>-0.56115040000000005</v>
      </c>
      <c r="AB4572" s="16">
        <v>0</v>
      </c>
      <c r="AC4572" s="16">
        <v>0</v>
      </c>
      <c r="AD4572" s="16">
        <v>24.55</v>
      </c>
      <c r="AE4572" s="16">
        <v>1.1449</v>
      </c>
      <c r="AF4572" s="16">
        <v>0</v>
      </c>
      <c r="AG4572" s="16">
        <v>16848.2</v>
      </c>
      <c r="AH4572" s="16">
        <v>3.5200000000000002E-2</v>
      </c>
      <c r="AI4572" s="16">
        <v>66.2</v>
      </c>
      <c r="AJ4572" s="16">
        <v>78.2</v>
      </c>
      <c r="AK4572" s="16">
        <v>-0.60940000000000005</v>
      </c>
      <c r="AL4572" s="16">
        <v>-0.82930000000000004</v>
      </c>
      <c r="AM4572" s="16">
        <v>-0.96540000000000004</v>
      </c>
      <c r="AN4572" s="16">
        <v>-0.83499999999999996</v>
      </c>
      <c r="AO4572" s="16">
        <v>-0.98540000000000005</v>
      </c>
      <c r="AP4572" s="16">
        <v>-0.92479999999999996</v>
      </c>
      <c r="AR4572" s="16">
        <f t="shared" si="173"/>
        <v>1</v>
      </c>
      <c r="AS4572" s="5">
        <f t="shared" si="172"/>
        <v>3.9839999999999876E-3</v>
      </c>
    </row>
    <row r="4573" spans="1:45" x14ac:dyDescent="0.25">
      <c r="A4573" s="16" t="s">
        <v>406</v>
      </c>
      <c r="B4573" s="16" t="s">
        <v>177</v>
      </c>
      <c r="C4573" s="16" t="s">
        <v>252</v>
      </c>
      <c r="D4573" s="16">
        <v>1994</v>
      </c>
      <c r="E4573" s="16" t="s">
        <v>5188</v>
      </c>
      <c r="F4573" s="16" t="s">
        <v>591</v>
      </c>
      <c r="G4573" s="10">
        <v>1310.98</v>
      </c>
      <c r="H4573" s="73">
        <v>7.1785319999999997</v>
      </c>
      <c r="I4573" s="16" t="s">
        <v>6700</v>
      </c>
      <c r="J4573" s="71">
        <v>0</v>
      </c>
      <c r="K4573" s="71">
        <v>1</v>
      </c>
      <c r="L4573" s="16">
        <v>-1.139032</v>
      </c>
      <c r="M4573" s="16">
        <v>-0.5220882</v>
      </c>
      <c r="N4573" s="16">
        <v>-0.3830749</v>
      </c>
      <c r="O4573" s="16">
        <v>-0.2994057</v>
      </c>
      <c r="P4573" s="16">
        <v>-0.59038199999999996</v>
      </c>
      <c r="Q4573" s="16">
        <v>-0.76792700000000003</v>
      </c>
      <c r="R4573" s="16">
        <v>0.29899999999999999</v>
      </c>
      <c r="S4573" s="16">
        <v>4.0000000000000002E-4</v>
      </c>
      <c r="T4573" s="16">
        <v>2.0000000000000001E-4</v>
      </c>
      <c r="U4573" s="16">
        <v>10.4099</v>
      </c>
      <c r="V4573" s="16">
        <v>1.28</v>
      </c>
      <c r="W4573" s="16">
        <v>0.48599999999999999</v>
      </c>
      <c r="X4573" s="16">
        <v>384.05399999999997</v>
      </c>
      <c r="Y4573" s="16">
        <v>31.572800000000001</v>
      </c>
      <c r="Z4573" s="16">
        <v>0.1618</v>
      </c>
      <c r="AA4573" s="16">
        <v>-0.62329069999999998</v>
      </c>
      <c r="AB4573" s="16">
        <v>0</v>
      </c>
      <c r="AC4573" s="16">
        <v>0</v>
      </c>
      <c r="AD4573" s="16">
        <v>26.15</v>
      </c>
      <c r="AE4573" s="16">
        <v>1.1514</v>
      </c>
      <c r="AF4573" s="16">
        <v>0</v>
      </c>
      <c r="AG4573" s="16">
        <v>14761.1</v>
      </c>
      <c r="AH4573" s="16">
        <v>3.4200000000000001E-2</v>
      </c>
      <c r="AI4573" s="16">
        <v>66.2</v>
      </c>
      <c r="AJ4573" s="16">
        <v>78.2</v>
      </c>
      <c r="AK4573" s="16">
        <v>-0.64680000000000004</v>
      </c>
      <c r="AL4573" s="16">
        <v>-0.8075</v>
      </c>
      <c r="AM4573" s="16">
        <v>-0.96350000000000002</v>
      </c>
      <c r="AN4573" s="16">
        <v>-0.79449999999999998</v>
      </c>
      <c r="AO4573" s="16">
        <v>-0.96289999999999998</v>
      </c>
      <c r="AP4573" s="16">
        <v>-0.9163</v>
      </c>
      <c r="AR4573" s="16">
        <f t="shared" si="173"/>
        <v>1</v>
      </c>
      <c r="AS4573" s="5">
        <f t="shared" si="172"/>
        <v>7.6110000000000344E-3</v>
      </c>
    </row>
    <row r="4574" spans="1:45" x14ac:dyDescent="0.25">
      <c r="A4574" s="16" t="s">
        <v>406</v>
      </c>
      <c r="B4574" s="16" t="s">
        <v>177</v>
      </c>
      <c r="C4574" s="16" t="s">
        <v>252</v>
      </c>
      <c r="D4574" s="16">
        <v>1995</v>
      </c>
      <c r="E4574" s="16" t="s">
        <v>5189</v>
      </c>
      <c r="F4574" s="16" t="s">
        <v>591</v>
      </c>
      <c r="G4574" s="10">
        <v>1249.1500000000001</v>
      </c>
      <c r="H4574" s="73">
        <v>7.1302190000000003</v>
      </c>
      <c r="I4574" s="16" t="s">
        <v>6700</v>
      </c>
      <c r="J4574" s="71">
        <v>0</v>
      </c>
      <c r="K4574" s="71">
        <v>1</v>
      </c>
      <c r="L4574" s="16">
        <v>-1.1379440000000001</v>
      </c>
      <c r="M4574" s="16">
        <v>-0.52171000000000001</v>
      </c>
      <c r="N4574" s="16">
        <v>-0.3984336</v>
      </c>
      <c r="O4574" s="16">
        <v>-0.29115489999999999</v>
      </c>
      <c r="P4574" s="16">
        <v>-0.59051129999999996</v>
      </c>
      <c r="Q4574" s="16">
        <v>-0.75861160000000005</v>
      </c>
      <c r="R4574" s="16">
        <v>0.29899999999999999</v>
      </c>
      <c r="S4574" s="16">
        <v>5.0000000000000001E-4</v>
      </c>
      <c r="T4574" s="16">
        <v>2.0000000000000001E-4</v>
      </c>
      <c r="U4574" s="16">
        <v>10.174200000000001</v>
      </c>
      <c r="V4574" s="16">
        <v>1.51</v>
      </c>
      <c r="W4574" s="16">
        <v>0.53</v>
      </c>
      <c r="X4574" s="16">
        <v>384.34100000000001</v>
      </c>
      <c r="Y4574" s="16">
        <v>32.0961</v>
      </c>
      <c r="Z4574" s="16">
        <v>0.1681</v>
      </c>
      <c r="AA4574" s="16">
        <v>-0.57979250000000004</v>
      </c>
      <c r="AB4574" s="16">
        <v>0</v>
      </c>
      <c r="AC4574" s="16">
        <v>0</v>
      </c>
      <c r="AD4574" s="16">
        <v>25.03</v>
      </c>
      <c r="AE4574" s="16">
        <v>1.1379999999999999</v>
      </c>
      <c r="AF4574" s="16">
        <v>0</v>
      </c>
      <c r="AG4574" s="16">
        <v>15865.2</v>
      </c>
      <c r="AH4574" s="16">
        <v>3.3399999999999999E-2</v>
      </c>
      <c r="AI4574" s="16">
        <v>65.099999999999994</v>
      </c>
      <c r="AJ4574" s="16">
        <v>78.900000000000006</v>
      </c>
      <c r="AK4574" s="16">
        <v>-0.68420000000000003</v>
      </c>
      <c r="AL4574" s="16">
        <v>-0.78559999999999997</v>
      </c>
      <c r="AM4574" s="16">
        <v>-0.9617</v>
      </c>
      <c r="AN4574" s="16">
        <v>-0.75390000000000001</v>
      </c>
      <c r="AO4574" s="16">
        <v>-0.9405</v>
      </c>
      <c r="AP4574" s="16">
        <v>-0.90780000000000005</v>
      </c>
      <c r="AR4574" s="16">
        <f t="shared" si="173"/>
        <v>1</v>
      </c>
      <c r="AS4574" s="5">
        <f t="shared" si="172"/>
        <v>1.0879999999999779E-3</v>
      </c>
    </row>
    <row r="4575" spans="1:45" x14ac:dyDescent="0.25">
      <c r="A4575" s="16" t="s">
        <v>406</v>
      </c>
      <c r="B4575" s="16" t="s">
        <v>177</v>
      </c>
      <c r="C4575" s="16" t="s">
        <v>252</v>
      </c>
      <c r="D4575" s="16">
        <v>1996</v>
      </c>
      <c r="E4575" s="16" t="s">
        <v>5190</v>
      </c>
      <c r="F4575" s="16" t="s">
        <v>591</v>
      </c>
      <c r="G4575" s="10">
        <v>1173.01</v>
      </c>
      <c r="H4575" s="73">
        <v>7.0673250000000003</v>
      </c>
      <c r="I4575" s="16" t="s">
        <v>6700</v>
      </c>
      <c r="J4575" s="71">
        <v>0</v>
      </c>
      <c r="K4575" s="71">
        <v>1</v>
      </c>
      <c r="L4575" s="16">
        <v>-1.1196429999999999</v>
      </c>
      <c r="M4575" s="16">
        <v>-0.52357410000000004</v>
      </c>
      <c r="N4575" s="16">
        <v>-0.40950360000000002</v>
      </c>
      <c r="O4575" s="16">
        <v>-0.29478939999999998</v>
      </c>
      <c r="P4575" s="16">
        <v>-0.59007109999999996</v>
      </c>
      <c r="Q4575" s="16">
        <v>-0.69910810000000001</v>
      </c>
      <c r="R4575" s="16">
        <v>0.29899999999999999</v>
      </c>
      <c r="S4575" s="16">
        <v>5.0000000000000001E-4</v>
      </c>
      <c r="T4575" s="16">
        <v>0</v>
      </c>
      <c r="U4575" s="16">
        <v>9.9384999999999994</v>
      </c>
      <c r="V4575" s="16">
        <v>1.8320000000000001</v>
      </c>
      <c r="W4575" s="16">
        <v>0.60599999999999998</v>
      </c>
      <c r="X4575" s="16">
        <v>384.68799999999999</v>
      </c>
      <c r="Y4575" s="16">
        <v>32.619399999999999</v>
      </c>
      <c r="Z4575" s="16">
        <v>0.1585</v>
      </c>
      <c r="AA4575" s="16">
        <v>-0.5887251</v>
      </c>
      <c r="AB4575" s="16">
        <v>0</v>
      </c>
      <c r="AC4575" s="16">
        <v>0</v>
      </c>
      <c r="AD4575" s="16">
        <v>25.26</v>
      </c>
      <c r="AE4575" s="16">
        <v>1.206</v>
      </c>
      <c r="AF4575" s="16">
        <v>1.6299999999999999E-2</v>
      </c>
      <c r="AG4575" s="16">
        <v>15516.5</v>
      </c>
      <c r="AH4575" s="16">
        <v>3.3099999999999997E-2</v>
      </c>
      <c r="AI4575" s="16">
        <v>64</v>
      </c>
      <c r="AJ4575" s="16">
        <v>79.599999999999994</v>
      </c>
      <c r="AK4575" s="16">
        <v>-0.85629999999999995</v>
      </c>
      <c r="AL4575" s="16">
        <v>-0.47270000000000001</v>
      </c>
      <c r="AM4575" s="16">
        <v>-0.93579999999999997</v>
      </c>
      <c r="AN4575" s="16">
        <v>-0.47710000000000002</v>
      </c>
      <c r="AO4575" s="16">
        <v>-0.94889999999999997</v>
      </c>
      <c r="AP4575" s="16">
        <v>-0.96020000000000005</v>
      </c>
      <c r="AR4575" s="16">
        <f t="shared" si="173"/>
        <v>1</v>
      </c>
      <c r="AS4575" s="5">
        <f t="shared" si="172"/>
        <v>1.8301000000000123E-2</v>
      </c>
    </row>
    <row r="4576" spans="1:45" x14ac:dyDescent="0.25">
      <c r="A4576" s="16" t="s">
        <v>406</v>
      </c>
      <c r="B4576" s="16" t="s">
        <v>177</v>
      </c>
      <c r="C4576" s="16" t="s">
        <v>252</v>
      </c>
      <c r="D4576" s="16">
        <v>1997</v>
      </c>
      <c r="E4576" s="16" t="s">
        <v>5191</v>
      </c>
      <c r="F4576" s="16" t="s">
        <v>591</v>
      </c>
      <c r="G4576" s="10">
        <v>1133.83</v>
      </c>
      <c r="H4576" s="73">
        <v>7.0333600000000001</v>
      </c>
      <c r="I4576" s="16" t="s">
        <v>6700</v>
      </c>
      <c r="J4576" s="71">
        <v>0</v>
      </c>
      <c r="K4576" s="71">
        <v>1</v>
      </c>
      <c r="L4576" s="16">
        <v>-1.1600969999999999</v>
      </c>
      <c r="M4576" s="16">
        <v>-0.52357410000000004</v>
      </c>
      <c r="N4576" s="16">
        <v>-0.41770990000000002</v>
      </c>
      <c r="O4576" s="16">
        <v>-0.28034910000000002</v>
      </c>
      <c r="P4576" s="16">
        <v>-0.59391159999999998</v>
      </c>
      <c r="Q4576" s="16">
        <v>-0.79639669999999996</v>
      </c>
      <c r="R4576" s="16">
        <v>0.29899999999999999</v>
      </c>
      <c r="S4576" s="16">
        <v>5.0000000000000001E-4</v>
      </c>
      <c r="T4576" s="16">
        <v>0</v>
      </c>
      <c r="U4576" s="16">
        <v>9.7027999999999999</v>
      </c>
      <c r="V4576" s="16">
        <v>2.1539999999999999</v>
      </c>
      <c r="W4576" s="16">
        <v>0.68200000000000005</v>
      </c>
      <c r="X4576" s="16">
        <v>385.48399999999998</v>
      </c>
      <c r="Y4576" s="16">
        <v>33.142699999999998</v>
      </c>
      <c r="Z4576" s="16">
        <v>0.1585</v>
      </c>
      <c r="AA4576" s="16">
        <v>-0.59804619999999997</v>
      </c>
      <c r="AB4576" s="16">
        <v>0</v>
      </c>
      <c r="AC4576" s="16">
        <v>0</v>
      </c>
      <c r="AD4576" s="16">
        <v>25.5</v>
      </c>
      <c r="AE4576" s="16">
        <v>1.2040999999999999</v>
      </c>
      <c r="AF4576" s="16">
        <v>2.9499999999999998E-2</v>
      </c>
      <c r="AG4576" s="16">
        <v>17449.7</v>
      </c>
      <c r="AH4576" s="16">
        <v>2.4750000000000001E-2</v>
      </c>
      <c r="AI4576" s="16">
        <v>62.9</v>
      </c>
      <c r="AJ4576" s="16">
        <v>80.2</v>
      </c>
      <c r="AK4576" s="16">
        <v>-0.92249999999999999</v>
      </c>
      <c r="AL4576" s="16">
        <v>-0.60089999999999999</v>
      </c>
      <c r="AM4576" s="16">
        <v>-1.0244</v>
      </c>
      <c r="AN4576" s="16">
        <v>-0.77580000000000005</v>
      </c>
      <c r="AO4576" s="16">
        <v>-1.0034000000000001</v>
      </c>
      <c r="AP4576" s="16">
        <v>-0.91290000000000004</v>
      </c>
      <c r="AR4576" s="16">
        <f t="shared" si="173"/>
        <v>1</v>
      </c>
      <c r="AS4576" s="5">
        <f t="shared" si="172"/>
        <v>-4.045399999999999E-2</v>
      </c>
    </row>
    <row r="4577" spans="1:45" x14ac:dyDescent="0.25">
      <c r="A4577" s="16" t="s">
        <v>406</v>
      </c>
      <c r="B4577" s="16" t="s">
        <v>177</v>
      </c>
      <c r="C4577" s="16" t="s">
        <v>252</v>
      </c>
      <c r="D4577" s="16">
        <v>1998</v>
      </c>
      <c r="E4577" s="16" t="s">
        <v>5192</v>
      </c>
      <c r="F4577" s="16" t="s">
        <v>591</v>
      </c>
      <c r="G4577" s="10">
        <v>1102.18</v>
      </c>
      <c r="H4577" s="73">
        <v>7.0050439999999998</v>
      </c>
      <c r="I4577" s="16" t="s">
        <v>6700</v>
      </c>
      <c r="J4577" s="71">
        <v>0</v>
      </c>
      <c r="K4577" s="71">
        <v>1</v>
      </c>
      <c r="L4577" s="16">
        <v>-1.203865</v>
      </c>
      <c r="M4577" s="16">
        <v>-0.52264200000000005</v>
      </c>
      <c r="N4577" s="16">
        <v>-0.43306030000000001</v>
      </c>
      <c r="O4577" s="16">
        <v>-0.27319589999999999</v>
      </c>
      <c r="P4577" s="16">
        <v>-0.59164030000000001</v>
      </c>
      <c r="Q4577" s="16">
        <v>-0.89371869999999998</v>
      </c>
      <c r="R4577" s="16">
        <v>0.29899999999999999</v>
      </c>
      <c r="S4577" s="16">
        <v>5.0000000000000001E-4</v>
      </c>
      <c r="T4577" s="16">
        <v>1E-4</v>
      </c>
      <c r="U4577" s="16">
        <v>9.4672000000000001</v>
      </c>
      <c r="V4577" s="16">
        <v>2.476</v>
      </c>
      <c r="W4577" s="16">
        <v>0.75800000000000001</v>
      </c>
      <c r="X4577" s="16">
        <v>385.15800000000002</v>
      </c>
      <c r="Y4577" s="16">
        <v>33.6661</v>
      </c>
      <c r="Z4577" s="16">
        <v>0.15459999999999999</v>
      </c>
      <c r="AA4577" s="16">
        <v>-0.6073672</v>
      </c>
      <c r="AB4577" s="16">
        <v>0</v>
      </c>
      <c r="AC4577" s="16">
        <v>0</v>
      </c>
      <c r="AD4577" s="16">
        <v>25.74</v>
      </c>
      <c r="AE4577" s="16">
        <v>1.1333</v>
      </c>
      <c r="AF4577" s="16">
        <v>3.1399999999999997E-2</v>
      </c>
      <c r="AG4577" s="16">
        <v>17302.5</v>
      </c>
      <c r="AH4577" s="16">
        <v>3.4299999999999997E-2</v>
      </c>
      <c r="AI4577" s="16">
        <v>61.7</v>
      </c>
      <c r="AJ4577" s="16">
        <v>80.900000000000006</v>
      </c>
      <c r="AK4577" s="16">
        <v>-0.98870000000000002</v>
      </c>
      <c r="AL4577" s="16">
        <v>-0.72909999999999997</v>
      </c>
      <c r="AM4577" s="16">
        <v>-1.1131</v>
      </c>
      <c r="AN4577" s="16">
        <v>-1.0746</v>
      </c>
      <c r="AO4577" s="16">
        <v>-1.0580000000000001</v>
      </c>
      <c r="AP4577" s="16">
        <v>-0.86550000000000005</v>
      </c>
      <c r="AR4577" s="16">
        <f t="shared" si="173"/>
        <v>1</v>
      </c>
      <c r="AS4577" s="5">
        <f t="shared" si="172"/>
        <v>-4.3768000000000029E-2</v>
      </c>
    </row>
    <row r="4578" spans="1:45" x14ac:dyDescent="0.25">
      <c r="A4578" s="16" t="s">
        <v>406</v>
      </c>
      <c r="B4578" s="16" t="s">
        <v>177</v>
      </c>
      <c r="C4578" s="16" t="s">
        <v>252</v>
      </c>
      <c r="D4578" s="16">
        <v>1999</v>
      </c>
      <c r="E4578" s="16" t="s">
        <v>5193</v>
      </c>
      <c r="F4578" s="16" t="s">
        <v>591</v>
      </c>
      <c r="G4578" s="10">
        <v>1094.8499999999999</v>
      </c>
      <c r="H4578" s="73">
        <v>6.9983700000000004</v>
      </c>
      <c r="I4578" s="16" t="s">
        <v>6700</v>
      </c>
      <c r="J4578" s="71">
        <v>0</v>
      </c>
      <c r="K4578" s="71">
        <v>1</v>
      </c>
      <c r="L4578" s="16">
        <v>-1.242386</v>
      </c>
      <c r="M4578" s="16">
        <v>-0.52243949999999995</v>
      </c>
      <c r="N4578" s="16">
        <v>-0.61151999999999995</v>
      </c>
      <c r="O4578" s="16">
        <v>-0.26267790000000002</v>
      </c>
      <c r="P4578" s="16">
        <v>-0.58574190000000004</v>
      </c>
      <c r="Q4578" s="16">
        <v>-0.81647210000000003</v>
      </c>
      <c r="R4578" s="16">
        <v>0.29899999999999999</v>
      </c>
      <c r="S4578" s="16">
        <v>8.0000000000000004E-4</v>
      </c>
      <c r="T4578" s="16">
        <v>0</v>
      </c>
      <c r="U4578" s="16">
        <v>7.6295000000000002</v>
      </c>
      <c r="V4578" s="16">
        <v>2.798</v>
      </c>
      <c r="W4578" s="16">
        <v>0.83399999999999996</v>
      </c>
      <c r="X4578" s="16">
        <v>385.67399999999998</v>
      </c>
      <c r="Y4578" s="16">
        <v>34.189399999999999</v>
      </c>
      <c r="Z4578" s="16">
        <v>0.15129999999999999</v>
      </c>
      <c r="AA4578" s="16">
        <v>-0.62329069999999998</v>
      </c>
      <c r="AB4578" s="16">
        <v>0</v>
      </c>
      <c r="AC4578" s="16">
        <v>0</v>
      </c>
      <c r="AD4578" s="16">
        <v>26.15</v>
      </c>
      <c r="AE4578" s="16">
        <v>1.2408999999999999</v>
      </c>
      <c r="AF4578" s="16">
        <v>3.9300000000000002E-2</v>
      </c>
      <c r="AG4578" s="16">
        <v>18122.5</v>
      </c>
      <c r="AH4578" s="16">
        <v>4.4150000000000002E-2</v>
      </c>
      <c r="AI4578" s="16">
        <v>60.6</v>
      </c>
      <c r="AJ4578" s="16">
        <v>81.599999999999994</v>
      </c>
      <c r="AK4578" s="16">
        <v>-0.90639999999999998</v>
      </c>
      <c r="AL4578" s="16">
        <v>-0.8387</v>
      </c>
      <c r="AM4578" s="16">
        <v>-1.1068</v>
      </c>
      <c r="AN4578" s="16">
        <v>-0.73440000000000005</v>
      </c>
      <c r="AO4578" s="16">
        <v>-0.89370000000000005</v>
      </c>
      <c r="AP4578" s="16">
        <v>-0.87849999999999995</v>
      </c>
      <c r="AR4578" s="16">
        <f t="shared" si="173"/>
        <v>1</v>
      </c>
      <c r="AS4578" s="5">
        <f t="shared" si="172"/>
        <v>-3.8521000000000027E-2</v>
      </c>
    </row>
    <row r="4579" spans="1:45" x14ac:dyDescent="0.25">
      <c r="A4579" s="16" t="s">
        <v>406</v>
      </c>
      <c r="B4579" s="16" t="s">
        <v>177</v>
      </c>
      <c r="C4579" s="16" t="s">
        <v>252</v>
      </c>
      <c r="D4579" s="16">
        <v>2000</v>
      </c>
      <c r="E4579" s="16" t="s">
        <v>5194</v>
      </c>
      <c r="F4579" s="16" t="s">
        <v>591</v>
      </c>
      <c r="G4579" s="10">
        <v>1072.6199999999999</v>
      </c>
      <c r="H4579" s="73">
        <v>6.9778549999999999</v>
      </c>
      <c r="I4579" s="16">
        <v>717584</v>
      </c>
      <c r="J4579" s="71">
        <v>0</v>
      </c>
      <c r="K4579" s="71">
        <v>1</v>
      </c>
      <c r="L4579" s="16">
        <v>-1.0655889999999999</v>
      </c>
      <c r="M4579" s="16">
        <v>-0.52039979999999997</v>
      </c>
      <c r="N4579" s="16">
        <v>-0.38406000000000001</v>
      </c>
      <c r="O4579" s="16">
        <v>-0.238062</v>
      </c>
      <c r="P4579" s="16">
        <v>-0.52073619999999998</v>
      </c>
      <c r="Q4579" s="16">
        <v>-0.73924100000000004</v>
      </c>
      <c r="R4579" s="16">
        <v>0.29899999999999999</v>
      </c>
      <c r="S4579" s="16">
        <v>5.9999999999999995E-4</v>
      </c>
      <c r="T4579" s="16">
        <v>2.9999999999999997E-4</v>
      </c>
      <c r="U4579" s="16">
        <v>9.66</v>
      </c>
      <c r="V4579" s="16">
        <v>3.12</v>
      </c>
      <c r="W4579" s="16">
        <v>0.91</v>
      </c>
      <c r="X4579" s="16">
        <v>386.05500000000001</v>
      </c>
      <c r="Y4579" s="16">
        <v>34.712699999999998</v>
      </c>
      <c r="Z4579" s="16">
        <v>0.1542</v>
      </c>
      <c r="AA4579" s="16">
        <v>-0.64659330000000004</v>
      </c>
      <c r="AB4579" s="16">
        <v>0</v>
      </c>
      <c r="AC4579" s="16">
        <v>0</v>
      </c>
      <c r="AD4579" s="16">
        <v>26.75</v>
      </c>
      <c r="AE4579" s="16">
        <v>1.3424</v>
      </c>
      <c r="AF4579" s="16">
        <v>3.1800000000000002E-2</v>
      </c>
      <c r="AG4579" s="16">
        <v>19291.7</v>
      </c>
      <c r="AH4579" s="16">
        <v>0.19089999999999999</v>
      </c>
      <c r="AI4579" s="16">
        <v>59.5</v>
      </c>
      <c r="AJ4579" s="16">
        <v>82.3</v>
      </c>
      <c r="AK4579" s="16">
        <v>-0.82410000000000005</v>
      </c>
      <c r="AL4579" s="16">
        <v>-0.94830000000000003</v>
      </c>
      <c r="AM4579" s="16">
        <v>-1.1005</v>
      </c>
      <c r="AN4579" s="16">
        <v>-0.39429999999999998</v>
      </c>
      <c r="AO4579" s="16">
        <v>-0.72950000000000004</v>
      </c>
      <c r="AP4579" s="16">
        <v>-0.89139999999999997</v>
      </c>
      <c r="AR4579" s="16">
        <f t="shared" si="173"/>
        <v>1</v>
      </c>
      <c r="AS4579" s="5">
        <f t="shared" si="172"/>
        <v>0.17679700000000009</v>
      </c>
    </row>
    <row r="4580" spans="1:45" x14ac:dyDescent="0.25">
      <c r="A4580" s="16" t="s">
        <v>406</v>
      </c>
      <c r="B4580" s="16" t="s">
        <v>177</v>
      </c>
      <c r="C4580" s="16" t="s">
        <v>252</v>
      </c>
      <c r="D4580" s="16">
        <v>2001</v>
      </c>
      <c r="E4580" s="16" t="s">
        <v>5195</v>
      </c>
      <c r="F4580" s="16" t="s">
        <v>591</v>
      </c>
      <c r="G4580" s="10">
        <v>1071.98</v>
      </c>
      <c r="H4580" s="73">
        <v>6.9772650000000001</v>
      </c>
      <c r="I4580" s="16">
        <v>732711</v>
      </c>
      <c r="J4580" s="71">
        <v>0</v>
      </c>
      <c r="K4580" s="71">
        <v>1</v>
      </c>
      <c r="L4580" s="16">
        <v>-1.1297779999999999</v>
      </c>
      <c r="M4580" s="16">
        <v>-0.52302020000000005</v>
      </c>
      <c r="N4580" s="16">
        <v>-0.56561550000000005</v>
      </c>
      <c r="O4580" s="16">
        <v>-0.24461069999999999</v>
      </c>
      <c r="P4580" s="16">
        <v>-0.52596960000000004</v>
      </c>
      <c r="Q4580" s="16">
        <v>-0.68527910000000003</v>
      </c>
      <c r="R4580" s="16">
        <v>0.29899999999999999</v>
      </c>
      <c r="S4580" s="16">
        <v>4.0000000000000002E-4</v>
      </c>
      <c r="T4580" s="16">
        <v>1E-4</v>
      </c>
      <c r="U4580" s="16">
        <v>7.8053999999999997</v>
      </c>
      <c r="V4580" s="16">
        <v>3.464</v>
      </c>
      <c r="W4580" s="16">
        <v>0.98399999999999999</v>
      </c>
      <c r="X4580" s="16">
        <v>386.30900000000003</v>
      </c>
      <c r="Y4580" s="16">
        <v>35.235999999999997</v>
      </c>
      <c r="Z4580" s="16">
        <v>0.1482</v>
      </c>
      <c r="AA4580" s="16">
        <v>-0.62717440000000002</v>
      </c>
      <c r="AB4580" s="16">
        <v>0</v>
      </c>
      <c r="AC4580" s="16">
        <v>0</v>
      </c>
      <c r="AD4580" s="16">
        <v>26.25</v>
      </c>
      <c r="AE4580" s="16">
        <v>1.3535999999999999</v>
      </c>
      <c r="AF4580" s="16">
        <v>0.40889999999999999</v>
      </c>
      <c r="AG4580" s="16">
        <v>20053.2</v>
      </c>
      <c r="AH4580" s="16">
        <v>0.17530000000000001</v>
      </c>
      <c r="AI4580" s="16">
        <v>58.4</v>
      </c>
      <c r="AJ4580" s="16">
        <v>83</v>
      </c>
      <c r="AK4580" s="16">
        <v>-0.8145</v>
      </c>
      <c r="AL4580" s="16">
        <v>-0.82699999999999996</v>
      </c>
      <c r="AM4580" s="16">
        <v>-0.98499999999999999</v>
      </c>
      <c r="AN4580" s="16">
        <v>-0.42359999999999998</v>
      </c>
      <c r="AO4580" s="16">
        <v>-0.64939999999999998</v>
      </c>
      <c r="AP4580" s="16">
        <v>-0.88670000000000004</v>
      </c>
      <c r="AR4580" s="16">
        <f t="shared" si="173"/>
        <v>1</v>
      </c>
      <c r="AS4580" s="5">
        <f t="shared" si="172"/>
        <v>-6.4189000000000052E-2</v>
      </c>
    </row>
    <row r="4581" spans="1:45" x14ac:dyDescent="0.25">
      <c r="A4581" s="16" t="s">
        <v>406</v>
      </c>
      <c r="B4581" s="16" t="s">
        <v>177</v>
      </c>
      <c r="C4581" s="16" t="s">
        <v>252</v>
      </c>
      <c r="D4581" s="16">
        <v>2002</v>
      </c>
      <c r="E4581" s="16" t="s">
        <v>5196</v>
      </c>
      <c r="F4581" s="16" t="s">
        <v>591</v>
      </c>
      <c r="G4581" s="10">
        <v>1080.1400000000001</v>
      </c>
      <c r="H4581" s="73">
        <v>6.9848429999999997</v>
      </c>
      <c r="I4581" s="16">
        <v>746221</v>
      </c>
      <c r="J4581" s="71">
        <v>0</v>
      </c>
      <c r="K4581" s="71">
        <v>1</v>
      </c>
      <c r="L4581" s="16">
        <v>-1.0569459999999999</v>
      </c>
      <c r="M4581" s="16">
        <v>-0.51892689999999997</v>
      </c>
      <c r="N4581" s="16">
        <v>-0.48278660000000001</v>
      </c>
      <c r="O4581" s="16">
        <v>-0.226275</v>
      </c>
      <c r="P4581" s="16">
        <v>-0.5203333</v>
      </c>
      <c r="Q4581" s="16">
        <v>-0.6313377</v>
      </c>
      <c r="R4581" s="16">
        <v>0.30409999999999998</v>
      </c>
      <c r="S4581" s="16">
        <v>5.0000000000000001E-4</v>
      </c>
      <c r="T4581" s="16">
        <v>2.0000000000000001E-4</v>
      </c>
      <c r="U4581" s="16">
        <v>8.4475999999999996</v>
      </c>
      <c r="V4581" s="16">
        <v>3.8079999999999998</v>
      </c>
      <c r="W4581" s="16">
        <v>1.0580000000000001</v>
      </c>
      <c r="X4581" s="16">
        <v>386.84800000000001</v>
      </c>
      <c r="Y4581" s="16">
        <v>35.759300000000003</v>
      </c>
      <c r="Z4581" s="16">
        <v>0.14879999999999999</v>
      </c>
      <c r="AA4581" s="16">
        <v>-0.64465139999999999</v>
      </c>
      <c r="AB4581" s="16">
        <v>0</v>
      </c>
      <c r="AC4581" s="16">
        <v>0</v>
      </c>
      <c r="AD4581" s="16">
        <v>26.7</v>
      </c>
      <c r="AE4581" s="16">
        <v>1.3601000000000001</v>
      </c>
      <c r="AF4581" s="16">
        <v>2.0150000000000001</v>
      </c>
      <c r="AG4581" s="16">
        <v>20167.7</v>
      </c>
      <c r="AH4581" s="16">
        <v>0.1772</v>
      </c>
      <c r="AI4581" s="16">
        <v>57.3</v>
      </c>
      <c r="AJ4581" s="16">
        <v>83.7</v>
      </c>
      <c r="AK4581" s="16">
        <v>-0.80489999999999995</v>
      </c>
      <c r="AL4581" s="16">
        <v>-0.70569999999999999</v>
      </c>
      <c r="AM4581" s="16">
        <v>-0.86960000000000004</v>
      </c>
      <c r="AN4581" s="16">
        <v>-0.45279999999999998</v>
      </c>
      <c r="AO4581" s="16">
        <v>-0.56930000000000003</v>
      </c>
      <c r="AP4581" s="16">
        <v>-0.8821</v>
      </c>
      <c r="AR4581" s="16">
        <f t="shared" si="173"/>
        <v>1</v>
      </c>
      <c r="AS4581" s="5">
        <f t="shared" si="172"/>
        <v>7.2832000000000008E-2</v>
      </c>
    </row>
    <row r="4582" spans="1:45" x14ac:dyDescent="0.25">
      <c r="A4582" s="16" t="s">
        <v>406</v>
      </c>
      <c r="B4582" s="16" t="s">
        <v>177</v>
      </c>
      <c r="C4582" s="16" t="s">
        <v>252</v>
      </c>
      <c r="D4582" s="16">
        <v>2003</v>
      </c>
      <c r="E4582" s="16" t="s">
        <v>5197</v>
      </c>
      <c r="F4582" s="16" t="s">
        <v>591</v>
      </c>
      <c r="G4582" s="10">
        <v>1096.49</v>
      </c>
      <c r="H4582" s="73">
        <v>6.9998690000000003</v>
      </c>
      <c r="I4582" s="16">
        <v>758615</v>
      </c>
      <c r="J4582" s="71">
        <v>0</v>
      </c>
      <c r="K4582" s="71">
        <v>1</v>
      </c>
      <c r="L4582" s="16">
        <v>-1.070322</v>
      </c>
      <c r="M4582" s="16">
        <v>-0.52171000000000001</v>
      </c>
      <c r="N4582" s="16">
        <v>-0.41178550000000003</v>
      </c>
      <c r="O4582" s="16">
        <v>-0.2486612</v>
      </c>
      <c r="P4582" s="16">
        <v>-0.52049679999999998</v>
      </c>
      <c r="Q4582" s="16">
        <v>-0.70901449999999999</v>
      </c>
      <c r="R4582" s="16">
        <v>0.29899999999999999</v>
      </c>
      <c r="S4582" s="16">
        <v>5.0000000000000001E-4</v>
      </c>
      <c r="T4582" s="16">
        <v>2.0000000000000001E-4</v>
      </c>
      <c r="U4582" s="16">
        <v>8.8899000000000008</v>
      </c>
      <c r="V4582" s="16">
        <v>4.1520000000000001</v>
      </c>
      <c r="W4582" s="16">
        <v>1.1319999999999999</v>
      </c>
      <c r="X4582" s="16">
        <v>388.82900000000001</v>
      </c>
      <c r="Y4582" s="16">
        <v>36.282600000000002</v>
      </c>
      <c r="Z4582" s="16">
        <v>0.1368</v>
      </c>
      <c r="AA4582" s="16">
        <v>-0.61163940000000006</v>
      </c>
      <c r="AB4582" s="16">
        <v>0</v>
      </c>
      <c r="AC4582" s="16">
        <v>0</v>
      </c>
      <c r="AD4582" s="16">
        <v>25.85</v>
      </c>
      <c r="AE4582" s="16">
        <v>1.3467</v>
      </c>
      <c r="AF4582" s="16">
        <v>3.0459999999999998</v>
      </c>
      <c r="AG4582" s="16">
        <v>21281.1</v>
      </c>
      <c r="AH4582" s="16">
        <v>0.17069999999999999</v>
      </c>
      <c r="AI4582" s="16">
        <v>56.1</v>
      </c>
      <c r="AJ4582" s="16">
        <v>84.4</v>
      </c>
      <c r="AK4582" s="16">
        <v>-0.62929999999999997</v>
      </c>
      <c r="AL4582" s="16">
        <v>-0.83940000000000003</v>
      </c>
      <c r="AM4582" s="16">
        <v>-0.749</v>
      </c>
      <c r="AN4582" s="16">
        <v>-0.95420000000000005</v>
      </c>
      <c r="AO4582" s="16">
        <v>-0.76800000000000002</v>
      </c>
      <c r="AP4582" s="16">
        <v>-0.84870000000000001</v>
      </c>
      <c r="AR4582" s="16">
        <f t="shared" si="173"/>
        <v>1</v>
      </c>
      <c r="AS4582" s="5">
        <f t="shared" si="172"/>
        <v>-1.3376000000000055E-2</v>
      </c>
    </row>
    <row r="4583" spans="1:45" x14ac:dyDescent="0.25">
      <c r="A4583" s="16" t="s">
        <v>406</v>
      </c>
      <c r="B4583" s="16" t="s">
        <v>177</v>
      </c>
      <c r="C4583" s="16" t="s">
        <v>252</v>
      </c>
      <c r="D4583" s="16">
        <v>2004</v>
      </c>
      <c r="E4583" s="16" t="s">
        <v>5198</v>
      </c>
      <c r="F4583" s="16" t="s">
        <v>591</v>
      </c>
      <c r="G4583" s="10">
        <v>1120.52</v>
      </c>
      <c r="H4583" s="73">
        <v>7.021547</v>
      </c>
      <c r="I4583" s="16">
        <v>770752</v>
      </c>
      <c r="J4583" s="71">
        <v>0</v>
      </c>
      <c r="K4583" s="71">
        <v>1</v>
      </c>
      <c r="L4583" s="16">
        <v>-0.96487330000000004</v>
      </c>
      <c r="M4583" s="16">
        <v>-0.53835829999999996</v>
      </c>
      <c r="N4583" s="16">
        <v>-0.36620150000000001</v>
      </c>
      <c r="O4583" s="16">
        <v>-0.22992750000000001</v>
      </c>
      <c r="P4583" s="16">
        <v>-0.51277589999999995</v>
      </c>
      <c r="Q4583" s="16">
        <v>-0.52211790000000002</v>
      </c>
      <c r="R4583" s="16">
        <v>0.26779999999999998</v>
      </c>
      <c r="S4583" s="16">
        <v>5.9999999999999995E-4</v>
      </c>
      <c r="T4583" s="16">
        <v>2.0000000000000001E-4</v>
      </c>
      <c r="U4583" s="16">
        <v>9.2646999999999995</v>
      </c>
      <c r="V4583" s="16">
        <v>4.4960000000000004</v>
      </c>
      <c r="W4583" s="16">
        <v>1.206</v>
      </c>
      <c r="X4583" s="16">
        <v>387.93700000000001</v>
      </c>
      <c r="Y4583" s="16">
        <v>36.805900000000001</v>
      </c>
      <c r="Z4583" s="16">
        <v>0.14149999999999999</v>
      </c>
      <c r="AA4583" s="16">
        <v>-0.60775559999999995</v>
      </c>
      <c r="AB4583" s="16">
        <v>0</v>
      </c>
      <c r="AC4583" s="16">
        <v>0</v>
      </c>
      <c r="AD4583" s="16">
        <v>25.75</v>
      </c>
      <c r="AE4583" s="16">
        <v>1.4499</v>
      </c>
      <c r="AF4583" s="16">
        <v>4.5029000000000003</v>
      </c>
      <c r="AG4583" s="16">
        <v>21899.9</v>
      </c>
      <c r="AH4583" s="16">
        <v>0.17499999999999999</v>
      </c>
      <c r="AI4583" s="16">
        <v>55</v>
      </c>
      <c r="AJ4583" s="16">
        <v>85.1</v>
      </c>
      <c r="AK4583" s="16">
        <v>-0.73299999999999998</v>
      </c>
      <c r="AL4583" s="16">
        <v>-0.51259999999999994</v>
      </c>
      <c r="AM4583" s="16">
        <v>-0.61709999999999998</v>
      </c>
      <c r="AN4583" s="16">
        <v>-0.32019999999999998</v>
      </c>
      <c r="AO4583" s="16">
        <v>-0.66269999999999996</v>
      </c>
      <c r="AP4583" s="16">
        <v>-0.80330000000000001</v>
      </c>
      <c r="AR4583" s="16">
        <f t="shared" si="173"/>
        <v>1</v>
      </c>
      <c r="AS4583" s="5">
        <f t="shared" si="172"/>
        <v>0.10544869999999995</v>
      </c>
    </row>
    <row r="4584" spans="1:45" x14ac:dyDescent="0.25">
      <c r="A4584" s="16" t="s">
        <v>406</v>
      </c>
      <c r="B4584" s="16" t="s">
        <v>177</v>
      </c>
      <c r="C4584" s="16" t="s">
        <v>252</v>
      </c>
      <c r="D4584" s="16">
        <v>2005</v>
      </c>
      <c r="E4584" s="16" t="s">
        <v>5199</v>
      </c>
      <c r="F4584" s="16" t="s">
        <v>591</v>
      </c>
      <c r="G4584" s="10">
        <v>1137.58</v>
      </c>
      <c r="H4584" s="73">
        <v>7.0366609999999996</v>
      </c>
      <c r="I4584" s="16">
        <v>783254</v>
      </c>
      <c r="J4584" s="71">
        <v>0</v>
      </c>
      <c r="K4584" s="71">
        <v>1</v>
      </c>
      <c r="L4584" s="16">
        <v>-1.1227750000000001</v>
      </c>
      <c r="M4584" s="16">
        <v>-0.56367929999999999</v>
      </c>
      <c r="N4584" s="16">
        <v>-0.44304909999999997</v>
      </c>
      <c r="O4584" s="16">
        <v>-0.19865179999999999</v>
      </c>
      <c r="P4584" s="16">
        <v>-0.57333990000000001</v>
      </c>
      <c r="Q4584" s="16">
        <v>-0.75318569999999996</v>
      </c>
      <c r="R4584" s="16">
        <v>0.219</v>
      </c>
      <c r="S4584" s="16">
        <v>6.9999999999999999E-4</v>
      </c>
      <c r="T4584" s="16">
        <v>2.9999999999999997E-4</v>
      </c>
      <c r="U4584" s="16">
        <v>8.3658999999999999</v>
      </c>
      <c r="V4584" s="16">
        <v>4.84</v>
      </c>
      <c r="W4584" s="16">
        <v>1.28</v>
      </c>
      <c r="X4584" s="16">
        <v>388.84899999999999</v>
      </c>
      <c r="Y4584" s="16">
        <v>37.329300000000003</v>
      </c>
      <c r="Z4584" s="16">
        <v>0.1404</v>
      </c>
      <c r="AA4584" s="16">
        <v>-0.6726145</v>
      </c>
      <c r="AB4584" s="16">
        <v>0</v>
      </c>
      <c r="AC4584" s="16">
        <v>0</v>
      </c>
      <c r="AD4584" s="16">
        <v>27.42</v>
      </c>
      <c r="AE4584" s="16">
        <v>1.3621000000000001</v>
      </c>
      <c r="AF4584" s="16">
        <v>5.6726999999999999</v>
      </c>
      <c r="AG4584" s="16">
        <v>23253.599999999999</v>
      </c>
      <c r="AH4584" s="16">
        <v>3.0300000000000001E-2</v>
      </c>
      <c r="AI4584" s="16">
        <v>53.9</v>
      </c>
      <c r="AJ4584" s="16">
        <v>85.7</v>
      </c>
      <c r="AK4584" s="16">
        <v>-1.0586</v>
      </c>
      <c r="AL4584" s="16">
        <v>-0.67800000000000005</v>
      </c>
      <c r="AM4584" s="16">
        <v>-0.81989999999999996</v>
      </c>
      <c r="AN4584" s="16">
        <v>-0.77690000000000003</v>
      </c>
      <c r="AO4584" s="16">
        <v>-0.76349999999999996</v>
      </c>
      <c r="AP4584" s="16">
        <v>-0.90980000000000005</v>
      </c>
      <c r="AR4584" s="16">
        <f t="shared" si="173"/>
        <v>1</v>
      </c>
      <c r="AS4584" s="5">
        <f t="shared" si="172"/>
        <v>-0.15790170000000003</v>
      </c>
    </row>
    <row r="4585" spans="1:45" x14ac:dyDescent="0.25">
      <c r="A4585" s="16" t="s">
        <v>406</v>
      </c>
      <c r="B4585" s="16" t="s">
        <v>177</v>
      </c>
      <c r="C4585" s="16" t="s">
        <v>252</v>
      </c>
      <c r="D4585" s="16">
        <v>2006</v>
      </c>
      <c r="E4585" s="16" t="s">
        <v>5200</v>
      </c>
      <c r="F4585" s="16" t="s">
        <v>591</v>
      </c>
      <c r="G4585" s="10">
        <v>1172.79</v>
      </c>
      <c r="H4585" s="73">
        <v>7.0671400000000002</v>
      </c>
      <c r="I4585" s="16">
        <v>796208</v>
      </c>
      <c r="J4585" s="71">
        <v>0</v>
      </c>
      <c r="K4585" s="71">
        <v>1</v>
      </c>
      <c r="L4585" s="16">
        <v>-1.0564039999999999</v>
      </c>
      <c r="M4585" s="16">
        <v>-0.52057549999999997</v>
      </c>
      <c r="N4585" s="16">
        <v>-0.45969189999999999</v>
      </c>
      <c r="O4585" s="16">
        <v>-0.17072760000000001</v>
      </c>
      <c r="P4585" s="16">
        <v>-0.56998899999999997</v>
      </c>
      <c r="Q4585" s="16">
        <v>-0.65839040000000004</v>
      </c>
      <c r="R4585" s="16">
        <v>0.29899999999999999</v>
      </c>
      <c r="S4585" s="16">
        <v>8.0000000000000004E-4</v>
      </c>
      <c r="T4585" s="16">
        <v>2.0000000000000001E-4</v>
      </c>
      <c r="U4585" s="16">
        <v>8.2788000000000004</v>
      </c>
      <c r="V4585" s="16">
        <v>5.3719999999999999</v>
      </c>
      <c r="W4585" s="16">
        <v>1.36</v>
      </c>
      <c r="X4585" s="16">
        <v>385.12700000000001</v>
      </c>
      <c r="Y4585" s="16">
        <v>38.685099999999998</v>
      </c>
      <c r="Z4585" s="16">
        <v>0.14940000000000001</v>
      </c>
      <c r="AA4585" s="16">
        <v>-0.61940689999999998</v>
      </c>
      <c r="AB4585" s="16">
        <v>0</v>
      </c>
      <c r="AC4585" s="16">
        <v>0</v>
      </c>
      <c r="AD4585" s="16">
        <v>26.05</v>
      </c>
      <c r="AE4585" s="16">
        <v>1.4350000000000001</v>
      </c>
      <c r="AF4585" s="16">
        <v>5.6906999999999996</v>
      </c>
      <c r="AG4585" s="16">
        <v>25538.1</v>
      </c>
      <c r="AH4585" s="16">
        <v>3.3474999999999998E-2</v>
      </c>
      <c r="AI4585" s="16">
        <v>52.8</v>
      </c>
      <c r="AJ4585" s="16">
        <v>86.4</v>
      </c>
      <c r="AK4585" s="16">
        <v>-1.0961000000000001</v>
      </c>
      <c r="AL4585" s="16">
        <v>-0.59750000000000003</v>
      </c>
      <c r="AM4585" s="16">
        <v>-0.91090000000000004</v>
      </c>
      <c r="AN4585" s="16">
        <v>-0.22420000000000001</v>
      </c>
      <c r="AO4585" s="16">
        <v>-0.75090000000000001</v>
      </c>
      <c r="AP4585" s="16">
        <v>-0.82199999999999995</v>
      </c>
      <c r="AR4585" s="16">
        <f t="shared" si="173"/>
        <v>1</v>
      </c>
      <c r="AS4585" s="5">
        <f t="shared" si="172"/>
        <v>6.637100000000018E-2</v>
      </c>
    </row>
    <row r="4586" spans="1:45" x14ac:dyDescent="0.25">
      <c r="A4586" s="16" t="s">
        <v>406</v>
      </c>
      <c r="B4586" s="16" t="s">
        <v>177</v>
      </c>
      <c r="C4586" s="16" t="s">
        <v>252</v>
      </c>
      <c r="D4586" s="16">
        <v>2007</v>
      </c>
      <c r="E4586" s="16" t="s">
        <v>5201</v>
      </c>
      <c r="F4586" s="16" t="s">
        <v>591</v>
      </c>
      <c r="G4586" s="10">
        <v>1212.51</v>
      </c>
      <c r="H4586" s="73">
        <v>7.100447</v>
      </c>
      <c r="I4586" s="16">
        <v>809402</v>
      </c>
      <c r="J4586" s="71">
        <v>0</v>
      </c>
      <c r="K4586" s="71">
        <v>1</v>
      </c>
      <c r="L4586" s="16">
        <v>-1.0006219999999999</v>
      </c>
      <c r="M4586" s="16">
        <v>-0.55755969999999999</v>
      </c>
      <c r="N4586" s="16">
        <v>-0.40278530000000001</v>
      </c>
      <c r="O4586" s="16">
        <v>-0.15314120000000001</v>
      </c>
      <c r="P4586" s="16">
        <v>-0.55647000000000002</v>
      </c>
      <c r="Q4586" s="16">
        <v>-0.58364519999999998</v>
      </c>
      <c r="R4586" s="16">
        <v>0.2316</v>
      </c>
      <c r="S4586" s="16">
        <v>5.0000000000000001E-4</v>
      </c>
      <c r="T4586" s="16">
        <v>2.9999999999999997E-4</v>
      </c>
      <c r="U4586" s="16">
        <v>8.4062999999999999</v>
      </c>
      <c r="V4586" s="16">
        <v>5.9039999999999999</v>
      </c>
      <c r="W4586" s="16">
        <v>1.44</v>
      </c>
      <c r="X4586" s="16">
        <v>389.39800000000002</v>
      </c>
      <c r="Y4586" s="16">
        <v>38.764600000000002</v>
      </c>
      <c r="Z4586" s="16">
        <v>0.15859999999999999</v>
      </c>
      <c r="AA4586" s="16">
        <v>-0.61552309999999999</v>
      </c>
      <c r="AB4586" s="16">
        <v>0</v>
      </c>
      <c r="AC4586" s="16">
        <v>0</v>
      </c>
      <c r="AD4586" s="16">
        <v>25.95</v>
      </c>
      <c r="AE4586" s="16">
        <v>1.7669999999999999</v>
      </c>
      <c r="AF4586" s="16">
        <v>8.7065999999999999</v>
      </c>
      <c r="AG4586" s="16">
        <v>27772.799999999999</v>
      </c>
      <c r="AH4586" s="16">
        <v>3.1574999999999999E-2</v>
      </c>
      <c r="AI4586" s="16">
        <v>51.7</v>
      </c>
      <c r="AJ4586" s="16">
        <v>87.1</v>
      </c>
      <c r="AK4586" s="16">
        <v>-1.1796</v>
      </c>
      <c r="AL4586" s="16">
        <v>-0.4451</v>
      </c>
      <c r="AM4586" s="16">
        <v>-0.87570000000000003</v>
      </c>
      <c r="AN4586" s="16">
        <v>-5.7299999999999997E-2</v>
      </c>
      <c r="AO4586" s="16">
        <v>-0.7036</v>
      </c>
      <c r="AP4586" s="16">
        <v>-0.69650000000000001</v>
      </c>
      <c r="AR4586" s="16">
        <f t="shared" si="173"/>
        <v>1</v>
      </c>
      <c r="AS4586" s="5">
        <f t="shared" si="172"/>
        <v>5.5781999999999998E-2</v>
      </c>
    </row>
    <row r="4587" spans="1:45" x14ac:dyDescent="0.25">
      <c r="A4587" s="16" t="s">
        <v>406</v>
      </c>
      <c r="B4587" s="16" t="s">
        <v>177</v>
      </c>
      <c r="C4587" s="16" t="s">
        <v>252</v>
      </c>
      <c r="D4587" s="16">
        <v>2008</v>
      </c>
      <c r="E4587" s="16" t="s">
        <v>5202</v>
      </c>
      <c r="F4587" s="16" t="s">
        <v>591</v>
      </c>
      <c r="G4587" s="10">
        <v>1261.74</v>
      </c>
      <c r="H4587" s="73">
        <v>7.1402469999999996</v>
      </c>
      <c r="I4587" s="16">
        <v>822934</v>
      </c>
      <c r="J4587" s="71">
        <v>0</v>
      </c>
      <c r="K4587" s="71">
        <v>1</v>
      </c>
      <c r="L4587" s="16">
        <v>-0.96117209999999997</v>
      </c>
      <c r="M4587" s="16">
        <v>-0.53137270000000003</v>
      </c>
      <c r="N4587" s="16">
        <v>-0.5212504</v>
      </c>
      <c r="O4587" s="16">
        <v>-0.1127937</v>
      </c>
      <c r="P4587" s="16">
        <v>-0.53947970000000001</v>
      </c>
      <c r="Q4587" s="16">
        <v>-0.45722400000000002</v>
      </c>
      <c r="R4587" s="16">
        <v>0.2782</v>
      </c>
      <c r="S4587" s="16">
        <v>6.9999999999999999E-4</v>
      </c>
      <c r="T4587" s="16">
        <v>2.9999999999999997E-4</v>
      </c>
      <c r="U4587" s="16">
        <v>7.1104000000000003</v>
      </c>
      <c r="V4587" s="16">
        <v>6.4359999999999999</v>
      </c>
      <c r="W4587" s="16">
        <v>1.52</v>
      </c>
      <c r="X4587" s="16">
        <v>389.64100000000002</v>
      </c>
      <c r="Y4587" s="16">
        <v>39.648099999999999</v>
      </c>
      <c r="Z4587" s="16">
        <v>0.15459999999999999</v>
      </c>
      <c r="AA4587" s="16">
        <v>-0.70018919999999996</v>
      </c>
      <c r="AB4587" s="16">
        <v>0</v>
      </c>
      <c r="AC4587" s="16">
        <v>0</v>
      </c>
      <c r="AD4587" s="16">
        <v>28.13</v>
      </c>
      <c r="AE4587" s="16">
        <v>1.8405</v>
      </c>
      <c r="AF4587" s="16">
        <v>13.930099999999999</v>
      </c>
      <c r="AG4587" s="16">
        <v>29324.400000000001</v>
      </c>
      <c r="AH4587" s="16">
        <v>3.0775E-2</v>
      </c>
      <c r="AI4587" s="16">
        <v>50.6</v>
      </c>
      <c r="AJ4587" s="16">
        <v>87.8</v>
      </c>
      <c r="AK4587" s="16">
        <v>-1.1791</v>
      </c>
      <c r="AL4587" s="16">
        <v>-0.1797</v>
      </c>
      <c r="AM4587" s="16">
        <v>-0.88329999999999997</v>
      </c>
      <c r="AN4587" s="16">
        <v>0.30280000000000001</v>
      </c>
      <c r="AO4587" s="16">
        <v>-0.66979999999999995</v>
      </c>
      <c r="AP4587" s="16">
        <v>-0.58430000000000004</v>
      </c>
      <c r="AR4587" s="16">
        <f t="shared" si="173"/>
        <v>1</v>
      </c>
      <c r="AS4587" s="5">
        <f t="shared" si="172"/>
        <v>3.9449899999999927E-2</v>
      </c>
    </row>
    <row r="4588" spans="1:45" x14ac:dyDescent="0.25">
      <c r="A4588" s="16" t="s">
        <v>406</v>
      </c>
      <c r="B4588" s="16" t="s">
        <v>177</v>
      </c>
      <c r="C4588" s="16" t="s">
        <v>252</v>
      </c>
      <c r="D4588" s="16">
        <v>2009</v>
      </c>
      <c r="E4588" s="16" t="s">
        <v>5203</v>
      </c>
      <c r="F4588" s="16" t="s">
        <v>591</v>
      </c>
      <c r="G4588" s="10">
        <v>1303.22</v>
      </c>
      <c r="H4588" s="73">
        <v>7.1725909999999997</v>
      </c>
      <c r="I4588" s="16">
        <v>836840</v>
      </c>
      <c r="J4588" s="71">
        <v>0</v>
      </c>
      <c r="K4588" s="71">
        <v>1</v>
      </c>
      <c r="L4588" s="16">
        <v>-0.93946209999999997</v>
      </c>
      <c r="M4588" s="16">
        <v>-0.51311929999999994</v>
      </c>
      <c r="N4588" s="16">
        <v>-0.54545719999999998</v>
      </c>
      <c r="O4588" s="16">
        <v>-7.1740899999999996E-2</v>
      </c>
      <c r="P4588" s="16">
        <v>-0.53219850000000002</v>
      </c>
      <c r="Q4588" s="16">
        <v>-0.45215050000000001</v>
      </c>
      <c r="R4588" s="16">
        <v>0.29899999999999999</v>
      </c>
      <c r="S4588" s="16">
        <v>8.0000000000000004E-4</v>
      </c>
      <c r="T4588" s="16">
        <v>1E-3</v>
      </c>
      <c r="U4588" s="16">
        <v>6.8746999999999998</v>
      </c>
      <c r="V4588" s="16">
        <v>6.968</v>
      </c>
      <c r="W4588" s="16">
        <v>1.6</v>
      </c>
      <c r="X4588" s="16">
        <v>387.18299999999999</v>
      </c>
      <c r="Y4588" s="16">
        <v>40.4739</v>
      </c>
      <c r="Z4588" s="16">
        <v>0.15559999999999999</v>
      </c>
      <c r="AA4588" s="16">
        <v>-0.76310630000000002</v>
      </c>
      <c r="AB4588" s="16">
        <v>0</v>
      </c>
      <c r="AC4588" s="16">
        <v>0</v>
      </c>
      <c r="AD4588" s="16">
        <v>29.75</v>
      </c>
      <c r="AE4588" s="16">
        <v>2.0491999999999999</v>
      </c>
      <c r="AF4588" s="16">
        <v>15.668799999999999</v>
      </c>
      <c r="AG4588" s="16">
        <v>29406.3</v>
      </c>
      <c r="AH4588" s="16">
        <v>2.9575000000000001E-2</v>
      </c>
      <c r="AI4588" s="16">
        <v>49.5</v>
      </c>
      <c r="AJ4588" s="16">
        <v>88.5</v>
      </c>
      <c r="AK4588" s="16">
        <v>-1.1833</v>
      </c>
      <c r="AL4588" s="16">
        <v>-0.28889999999999999</v>
      </c>
      <c r="AM4588" s="16">
        <v>-0.90910000000000002</v>
      </c>
      <c r="AN4588" s="16">
        <v>0.50060000000000004</v>
      </c>
      <c r="AO4588" s="16">
        <v>-0.61380000000000001</v>
      </c>
      <c r="AP4588" s="16">
        <v>-0.6492</v>
      </c>
      <c r="AR4588" s="16">
        <f t="shared" si="173"/>
        <v>1</v>
      </c>
      <c r="AS4588" s="5">
        <f t="shared" si="172"/>
        <v>2.1710000000000007E-2</v>
      </c>
    </row>
    <row r="4589" spans="1:45" x14ac:dyDescent="0.25">
      <c r="A4589" s="16" t="s">
        <v>406</v>
      </c>
      <c r="B4589" s="16" t="s">
        <v>177</v>
      </c>
      <c r="C4589" s="16" t="s">
        <v>252</v>
      </c>
      <c r="D4589" s="16">
        <v>2010</v>
      </c>
      <c r="E4589" s="16" t="s">
        <v>5204</v>
      </c>
      <c r="F4589" s="16" t="s">
        <v>591</v>
      </c>
      <c r="G4589" s="10">
        <v>1325.99</v>
      </c>
      <c r="H4589" s="73">
        <v>7.1899150000000001</v>
      </c>
      <c r="I4589" s="16">
        <v>851146</v>
      </c>
      <c r="J4589" s="71">
        <v>0</v>
      </c>
      <c r="K4589" s="71">
        <v>1</v>
      </c>
      <c r="L4589" s="16">
        <v>-1.0722119999999999</v>
      </c>
      <c r="M4589" s="16">
        <v>-0.53867909999999997</v>
      </c>
      <c r="N4589" s="16">
        <v>-0.75744089999999997</v>
      </c>
      <c r="O4589" s="16">
        <v>-7.3040599999999997E-2</v>
      </c>
      <c r="P4589" s="16">
        <v>-0.51462030000000003</v>
      </c>
      <c r="Q4589" s="16">
        <v>-0.53389330000000002</v>
      </c>
      <c r="R4589" s="16">
        <v>0.2535</v>
      </c>
      <c r="S4589" s="16">
        <v>1.1000000000000001E-3</v>
      </c>
      <c r="T4589" s="16">
        <v>8.0000000000000004E-4</v>
      </c>
      <c r="U4589" s="16">
        <v>4.4901999999999997</v>
      </c>
      <c r="V4589" s="16">
        <v>7.5</v>
      </c>
      <c r="W4589" s="16">
        <v>1.68</v>
      </c>
      <c r="X4589" s="16">
        <v>390.71199999999999</v>
      </c>
      <c r="Y4589" s="16">
        <v>39.284100000000002</v>
      </c>
      <c r="Z4589" s="16">
        <v>0.15659999999999999</v>
      </c>
      <c r="AA4589" s="16">
        <v>-0.82913040000000005</v>
      </c>
      <c r="AB4589" s="16">
        <v>0</v>
      </c>
      <c r="AC4589" s="16">
        <v>0</v>
      </c>
      <c r="AD4589" s="16">
        <v>31.45</v>
      </c>
      <c r="AE4589" s="16">
        <v>2.2149999999999999</v>
      </c>
      <c r="AF4589" s="16">
        <v>19.8568</v>
      </c>
      <c r="AG4589" s="16">
        <v>32871.4</v>
      </c>
      <c r="AH4589" s="16">
        <v>3.2375000000000001E-2</v>
      </c>
      <c r="AI4589" s="16">
        <v>48.4</v>
      </c>
      <c r="AJ4589" s="16">
        <v>89.2</v>
      </c>
      <c r="AK4589" s="16">
        <v>-1.2484</v>
      </c>
      <c r="AL4589" s="16">
        <v>-0.318</v>
      </c>
      <c r="AM4589" s="16">
        <v>-0.98980000000000001</v>
      </c>
      <c r="AN4589" s="16">
        <v>0.26219999999999999</v>
      </c>
      <c r="AO4589" s="16">
        <v>-0.62429999999999997</v>
      </c>
      <c r="AP4589" s="16">
        <v>-0.71389999999999998</v>
      </c>
      <c r="AR4589" s="16">
        <f t="shared" si="173"/>
        <v>1</v>
      </c>
      <c r="AS4589" s="5">
        <f t="shared" si="172"/>
        <v>-0.13274989999999998</v>
      </c>
    </row>
    <row r="4590" spans="1:45" x14ac:dyDescent="0.25">
      <c r="A4590" s="16" t="s">
        <v>406</v>
      </c>
      <c r="B4590" s="16" t="s">
        <v>177</v>
      </c>
      <c r="C4590" s="16" t="s">
        <v>252</v>
      </c>
      <c r="D4590" s="16">
        <v>2011</v>
      </c>
      <c r="E4590" s="16" t="s">
        <v>5205</v>
      </c>
      <c r="F4590" s="16" t="s">
        <v>591</v>
      </c>
      <c r="G4590" s="10">
        <v>1361.57</v>
      </c>
      <c r="H4590" s="73">
        <v>7.2163930000000001</v>
      </c>
      <c r="I4590" s="16">
        <v>865937</v>
      </c>
      <c r="J4590" s="71">
        <v>0</v>
      </c>
      <c r="K4590" s="71">
        <v>1</v>
      </c>
      <c r="L4590" s="16">
        <v>-1.0055240000000001</v>
      </c>
      <c r="M4590" s="16">
        <v>-0.51891399999999999</v>
      </c>
      <c r="N4590" s="16">
        <v>-0.53377249999999998</v>
      </c>
      <c r="O4590" s="16">
        <v>-0.13667309999999999</v>
      </c>
      <c r="P4590" s="16">
        <v>-0.5116387</v>
      </c>
      <c r="Q4590" s="16">
        <v>-0.56474780000000002</v>
      </c>
      <c r="R4590" s="16">
        <v>0.29899999999999999</v>
      </c>
      <c r="S4590" s="16">
        <v>5.0000000000000001E-4</v>
      </c>
      <c r="T4590" s="16">
        <v>5.0000000000000001E-4</v>
      </c>
      <c r="U4590" s="16">
        <v>6.4034000000000004</v>
      </c>
      <c r="V4590" s="16">
        <v>8.2799999999999994</v>
      </c>
      <c r="W4590" s="16">
        <v>1.764</v>
      </c>
      <c r="X4590" s="16">
        <v>390.81400000000002</v>
      </c>
      <c r="Y4590" s="16">
        <v>38.548999999999999</v>
      </c>
      <c r="Z4590" s="16">
        <v>0.14940000000000001</v>
      </c>
      <c r="AA4590" s="16">
        <v>-0.72815249999999998</v>
      </c>
      <c r="AB4590" s="16">
        <v>0</v>
      </c>
      <c r="AC4590" s="16">
        <v>0</v>
      </c>
      <c r="AD4590" s="16">
        <v>28.85</v>
      </c>
      <c r="AE4590" s="16">
        <v>2.1781999999999999</v>
      </c>
      <c r="AF4590" s="16">
        <v>22.801600000000001</v>
      </c>
      <c r="AG4590" s="16">
        <v>25599.4</v>
      </c>
      <c r="AH4590" s="16">
        <v>2.8774999999999998E-2</v>
      </c>
      <c r="AI4590" s="16">
        <v>47.3</v>
      </c>
      <c r="AJ4590" s="16">
        <v>89.9</v>
      </c>
      <c r="AK4590" s="16">
        <v>-1.4019999999999999</v>
      </c>
      <c r="AL4590" s="16">
        <v>-0.30590000000000001</v>
      </c>
      <c r="AM4590" s="16">
        <v>-0.96509999999999996</v>
      </c>
      <c r="AN4590" s="16">
        <v>0.18</v>
      </c>
      <c r="AO4590" s="16">
        <v>-0.52880000000000005</v>
      </c>
      <c r="AP4590" s="16">
        <v>-0.79420000000000002</v>
      </c>
      <c r="AR4590" s="16">
        <f t="shared" si="173"/>
        <v>1</v>
      </c>
      <c r="AS4590" s="5">
        <f t="shared" si="172"/>
        <v>6.6687999999999859E-2</v>
      </c>
    </row>
    <row r="4591" spans="1:45" x14ac:dyDescent="0.25">
      <c r="A4591" s="16" t="s">
        <v>406</v>
      </c>
      <c r="B4591" s="16" t="s">
        <v>177</v>
      </c>
      <c r="C4591" s="16" t="s">
        <v>252</v>
      </c>
      <c r="D4591" s="16">
        <v>2012</v>
      </c>
      <c r="E4591" s="16" t="s">
        <v>5206</v>
      </c>
      <c r="F4591" s="16" t="s">
        <v>591</v>
      </c>
      <c r="G4591" s="10">
        <v>1402.8</v>
      </c>
      <c r="H4591" s="73">
        <v>7.2462249999999999</v>
      </c>
      <c r="I4591" s="16">
        <v>881185</v>
      </c>
      <c r="J4591" s="71">
        <v>0</v>
      </c>
      <c r="K4591" s="71">
        <v>1</v>
      </c>
      <c r="L4591" s="16">
        <v>-1.018559</v>
      </c>
      <c r="M4591" s="16">
        <v>-0.53933399999999998</v>
      </c>
      <c r="N4591" s="16">
        <v>-0.55229989999999995</v>
      </c>
      <c r="O4591" s="16">
        <v>-0.1300077</v>
      </c>
      <c r="P4591" s="16">
        <v>-0.50283679999999997</v>
      </c>
      <c r="Q4591" s="16">
        <v>-0.57210030000000001</v>
      </c>
      <c r="R4591" s="16">
        <v>0.25230000000000002</v>
      </c>
      <c r="S4591" s="16">
        <v>1.1000000000000001E-3</v>
      </c>
      <c r="T4591" s="16">
        <v>8.0000000000000004E-4</v>
      </c>
      <c r="U4591" s="16">
        <v>6.1677</v>
      </c>
      <c r="V4591" s="16">
        <v>9.06</v>
      </c>
      <c r="W4591" s="16">
        <v>1.8480000000000001</v>
      </c>
      <c r="X4591" s="16">
        <v>388.37200000000001</v>
      </c>
      <c r="Y4591" s="16">
        <v>38.8675</v>
      </c>
      <c r="Z4591" s="16">
        <v>0.14760000000000001</v>
      </c>
      <c r="AA4591" s="16">
        <v>-0.7374735</v>
      </c>
      <c r="AB4591" s="16">
        <v>0</v>
      </c>
      <c r="AC4591" s="16">
        <v>0</v>
      </c>
      <c r="AD4591" s="16">
        <v>29.09</v>
      </c>
      <c r="AE4591" s="16">
        <v>2.3212999999999999</v>
      </c>
      <c r="AF4591" s="16">
        <v>24.715599999999998</v>
      </c>
      <c r="AG4591" s="16">
        <v>28425.3</v>
      </c>
      <c r="AH4591" s="16">
        <v>2.8174999999999999E-2</v>
      </c>
      <c r="AI4591" s="16">
        <v>47.3</v>
      </c>
      <c r="AJ4591" s="16">
        <v>89.9</v>
      </c>
      <c r="AK4591" s="16">
        <v>-1.417</v>
      </c>
      <c r="AL4591" s="16">
        <v>-0.34079999999999999</v>
      </c>
      <c r="AM4591" s="16">
        <v>-1.0744</v>
      </c>
      <c r="AN4591" s="16">
        <v>0.16539999999999999</v>
      </c>
      <c r="AO4591" s="16">
        <v>-0.42549999999999999</v>
      </c>
      <c r="AP4591" s="16">
        <v>-0.76900000000000002</v>
      </c>
      <c r="AR4591" s="16">
        <f t="shared" si="173"/>
        <v>1</v>
      </c>
      <c r="AS4591" s="5">
        <f t="shared" si="172"/>
        <v>-1.3034999999999908E-2</v>
      </c>
    </row>
    <row r="4592" spans="1:45" x14ac:dyDescent="0.25">
      <c r="A4592" s="16" t="s">
        <v>406</v>
      </c>
      <c r="B4592" s="16" t="s">
        <v>177</v>
      </c>
      <c r="C4592" s="16" t="s">
        <v>252</v>
      </c>
      <c r="D4592" s="16">
        <v>2013</v>
      </c>
      <c r="E4592" s="16" t="s">
        <v>5207</v>
      </c>
      <c r="F4592" s="16" t="s">
        <v>591</v>
      </c>
      <c r="G4592" s="10">
        <v>1447.47</v>
      </c>
      <c r="H4592" s="73">
        <v>7.2775740000000004</v>
      </c>
      <c r="I4592" s="16">
        <v>896688</v>
      </c>
      <c r="J4592" s="71">
        <v>0</v>
      </c>
      <c r="K4592" s="71">
        <v>1</v>
      </c>
      <c r="L4592" s="16">
        <v>-1.016977</v>
      </c>
      <c r="M4592" s="16">
        <v>-0.51051179999999996</v>
      </c>
      <c r="N4592" s="16">
        <v>-0.53718100000000002</v>
      </c>
      <c r="O4592" s="16">
        <v>-0.12341050000000001</v>
      </c>
      <c r="P4592" s="16">
        <v>-0.48948370000000002</v>
      </c>
      <c r="Q4592" s="16">
        <v>-0.63481799999999999</v>
      </c>
      <c r="R4592" s="16">
        <v>0.30409999999999998</v>
      </c>
      <c r="S4592" s="16">
        <v>1E-3</v>
      </c>
      <c r="T4592" s="16">
        <v>8.9999999999999998E-4</v>
      </c>
      <c r="U4592" s="16">
        <v>5.9320000000000004</v>
      </c>
      <c r="V4592" s="16">
        <v>9.84</v>
      </c>
      <c r="W4592" s="16">
        <v>1.9319999999999999</v>
      </c>
      <c r="X4592" s="16">
        <v>391.20600000000002</v>
      </c>
      <c r="Y4592" s="16">
        <v>39.278300000000002</v>
      </c>
      <c r="Z4592" s="16">
        <v>0.1447</v>
      </c>
      <c r="AA4592" s="16">
        <v>-0.74679459999999998</v>
      </c>
      <c r="AB4592" s="16">
        <v>0</v>
      </c>
      <c r="AC4592" s="16">
        <v>0</v>
      </c>
      <c r="AD4592" s="16">
        <v>29.33</v>
      </c>
      <c r="AE4592" s="16">
        <v>2.3696999999999999</v>
      </c>
      <c r="AF4592" s="16">
        <v>27.965900000000001</v>
      </c>
      <c r="AG4592" s="16">
        <v>33293.9</v>
      </c>
      <c r="AH4592" s="16">
        <v>2.9175E-2</v>
      </c>
      <c r="AI4592" s="16">
        <v>47.3</v>
      </c>
      <c r="AJ4592" s="16">
        <v>89.9</v>
      </c>
      <c r="AK4592" s="16">
        <v>-1.4650000000000001</v>
      </c>
      <c r="AL4592" s="16">
        <v>-0.4244</v>
      </c>
      <c r="AM4592" s="16">
        <v>-0.97119999999999995</v>
      </c>
      <c r="AN4592" s="16">
        <v>-0.1206</v>
      </c>
      <c r="AO4592" s="16">
        <v>-0.5202</v>
      </c>
      <c r="AP4592" s="16">
        <v>-0.75219999999999998</v>
      </c>
      <c r="AR4592" s="16">
        <f t="shared" si="173"/>
        <v>1</v>
      </c>
      <c r="AS4592" s="5">
        <f t="shared" si="172"/>
        <v>1.5819999999999723E-3</v>
      </c>
    </row>
    <row r="4593" spans="1:45" x14ac:dyDescent="0.25">
      <c r="A4593" s="16" t="s">
        <v>406</v>
      </c>
      <c r="B4593" s="16" t="s">
        <v>177</v>
      </c>
      <c r="C4593" s="16" t="s">
        <v>252</v>
      </c>
      <c r="D4593" s="16">
        <v>2014</v>
      </c>
      <c r="E4593" s="16" t="s">
        <v>5208</v>
      </c>
      <c r="F4593" s="16" t="s">
        <v>591</v>
      </c>
      <c r="G4593" s="10">
        <v>1508.29</v>
      </c>
      <c r="H4593" s="73">
        <v>7.3187329999999999</v>
      </c>
      <c r="I4593" s="16">
        <v>912164</v>
      </c>
      <c r="J4593" s="71">
        <v>0</v>
      </c>
      <c r="K4593" s="71">
        <v>1</v>
      </c>
      <c r="L4593" s="16">
        <v>-1.026867</v>
      </c>
      <c r="M4593" s="16">
        <v>-0.51495650000000004</v>
      </c>
      <c r="N4593" s="16">
        <v>-0.53818060000000001</v>
      </c>
      <c r="O4593" s="16">
        <v>-4.3680499999999997E-2</v>
      </c>
      <c r="P4593" s="16">
        <v>-0.47408800000000001</v>
      </c>
      <c r="Q4593" s="16">
        <v>-0.75522909999999999</v>
      </c>
      <c r="R4593" s="16">
        <v>0.29899999999999999</v>
      </c>
      <c r="S4593" s="16">
        <v>1.2999999999999999E-3</v>
      </c>
      <c r="T4593" s="16">
        <v>5.9999999999999995E-4</v>
      </c>
      <c r="U4593" s="16">
        <v>5.6963999999999997</v>
      </c>
      <c r="V4593" s="16">
        <v>10.62</v>
      </c>
      <c r="W4593" s="16">
        <v>2.016</v>
      </c>
      <c r="X4593" s="16">
        <v>391.51100000000002</v>
      </c>
      <c r="Y4593" s="16">
        <v>43.058799999999998</v>
      </c>
      <c r="Z4593" s="16">
        <v>0.1421</v>
      </c>
      <c r="AA4593" s="16">
        <v>-0.7561156</v>
      </c>
      <c r="AB4593" s="16">
        <v>0</v>
      </c>
      <c r="AC4593" s="16">
        <v>0</v>
      </c>
      <c r="AD4593" s="16">
        <v>29.57</v>
      </c>
      <c r="AE4593" s="16">
        <v>2.4723000000000002</v>
      </c>
      <c r="AF4593" s="16">
        <v>32.386899999999997</v>
      </c>
      <c r="AG4593" s="16">
        <v>30424.9</v>
      </c>
      <c r="AH4593" s="16">
        <v>3.0175E-2</v>
      </c>
      <c r="AI4593" s="16">
        <v>47.4</v>
      </c>
      <c r="AJ4593" s="16">
        <v>90</v>
      </c>
      <c r="AK4593" s="16">
        <v>-1.4247000000000001</v>
      </c>
      <c r="AL4593" s="16">
        <v>-0.49230000000000002</v>
      </c>
      <c r="AM4593" s="16">
        <v>-0.98340000000000005</v>
      </c>
      <c r="AN4593" s="16">
        <v>-0.74270000000000003</v>
      </c>
      <c r="AO4593" s="16">
        <v>-0.51419999999999999</v>
      </c>
      <c r="AP4593" s="16">
        <v>-0.85240000000000005</v>
      </c>
      <c r="AR4593" s="16">
        <f t="shared" si="173"/>
        <v>1</v>
      </c>
      <c r="AS4593" s="5">
        <f t="shared" si="172"/>
        <v>-9.8899999999999544E-3</v>
      </c>
    </row>
    <row r="4594" spans="1:45" x14ac:dyDescent="0.25">
      <c r="A4594" s="16" t="s">
        <v>409</v>
      </c>
      <c r="B4594" s="16" t="s">
        <v>40</v>
      </c>
      <c r="C4594" s="16" t="s">
        <v>253</v>
      </c>
      <c r="D4594" s="16">
        <v>1985</v>
      </c>
      <c r="E4594" s="16" t="s">
        <v>5209</v>
      </c>
      <c r="F4594" s="16" t="s">
        <v>593</v>
      </c>
      <c r="G4594" s="10">
        <v>3347.81</v>
      </c>
      <c r="H4594" s="73">
        <v>8.1160619999999994</v>
      </c>
      <c r="I4594" s="16" t="s">
        <v>6700</v>
      </c>
      <c r="J4594" s="71">
        <v>0</v>
      </c>
      <c r="K4594" s="71">
        <v>1</v>
      </c>
      <c r="L4594" s="16">
        <v>1.8149800000000001E-2</v>
      </c>
      <c r="M4594" s="16">
        <v>-0.61485339999999999</v>
      </c>
      <c r="N4594" s="16">
        <v>-7.64373E-2</v>
      </c>
      <c r="O4594" s="16">
        <v>-2.8103E-2</v>
      </c>
      <c r="P4594" s="16">
        <v>1.4085200000000001E-2</v>
      </c>
      <c r="Q4594" s="16">
        <v>0.75714899999999996</v>
      </c>
      <c r="R4594" s="16">
        <v>0.1106</v>
      </c>
      <c r="S4594" s="16">
        <v>3.5500000000000002E-3</v>
      </c>
      <c r="T4594" s="16">
        <v>0</v>
      </c>
      <c r="U4594" s="16">
        <v>6.1361999999999997</v>
      </c>
      <c r="V4594" s="16">
        <v>10.52</v>
      </c>
      <c r="W4594" s="16">
        <v>5.6449999999999996</v>
      </c>
      <c r="X4594" s="16">
        <v>422.69600000000003</v>
      </c>
      <c r="Y4594" s="16">
        <v>47.594799999999999</v>
      </c>
      <c r="Z4594" s="16">
        <v>0.18909999999999999</v>
      </c>
      <c r="AA4594" s="16">
        <v>-0.25640400000000002</v>
      </c>
      <c r="AB4594" s="16">
        <v>0.42</v>
      </c>
      <c r="AC4594" s="16">
        <v>9.33</v>
      </c>
      <c r="AD4594" s="16">
        <v>37.9</v>
      </c>
      <c r="AE4594" s="16">
        <v>6.5345000000000004</v>
      </c>
      <c r="AF4594" s="16">
        <v>0</v>
      </c>
      <c r="AG4594" s="16">
        <v>78647.5</v>
      </c>
      <c r="AH4594" s="16">
        <v>0.55410000000000004</v>
      </c>
      <c r="AI4594" s="16">
        <v>81.099999999999994</v>
      </c>
      <c r="AJ4594" s="16">
        <v>94.638499999999993</v>
      </c>
      <c r="AK4594" s="16">
        <v>1.0531999999999999</v>
      </c>
      <c r="AL4594" s="16">
        <v>0.36890000000000001</v>
      </c>
      <c r="AM4594" s="16">
        <v>0.317</v>
      </c>
      <c r="AN4594" s="16">
        <v>5.5599999999999997E-2</v>
      </c>
      <c r="AO4594" s="16">
        <v>0.995</v>
      </c>
      <c r="AP4594" s="16">
        <v>0.77290000000000003</v>
      </c>
      <c r="AR4594" s="16">
        <f t="shared" si="173"/>
        <v>1</v>
      </c>
      <c r="AS4594" s="5">
        <f t="shared" si="172"/>
        <v>0</v>
      </c>
    </row>
    <row r="4595" spans="1:45" x14ac:dyDescent="0.25">
      <c r="A4595" s="16" t="s">
        <v>409</v>
      </c>
      <c r="B4595" s="16" t="s">
        <v>40</v>
      </c>
      <c r="C4595" s="16" t="s">
        <v>253</v>
      </c>
      <c r="D4595" s="16">
        <v>1986</v>
      </c>
      <c r="E4595" s="16" t="s">
        <v>5210</v>
      </c>
      <c r="F4595" s="16" t="s">
        <v>593</v>
      </c>
      <c r="G4595" s="10">
        <v>3615.1</v>
      </c>
      <c r="H4595" s="73">
        <v>8.1928739999999998</v>
      </c>
      <c r="I4595" s="16" t="s">
        <v>6700</v>
      </c>
      <c r="J4595" s="71">
        <v>0</v>
      </c>
      <c r="K4595" s="71">
        <v>1</v>
      </c>
      <c r="L4595" s="16">
        <v>2.9362099999999999E-2</v>
      </c>
      <c r="M4595" s="16">
        <v>-0.61289640000000001</v>
      </c>
      <c r="N4595" s="16">
        <v>-7.0852399999999996E-2</v>
      </c>
      <c r="O4595" s="16">
        <v>-3.9154899999999999E-2</v>
      </c>
      <c r="P4595" s="16">
        <v>3.8779899999999999E-2</v>
      </c>
      <c r="Q4595" s="16">
        <v>0.76063429999999999</v>
      </c>
      <c r="R4595" s="16">
        <v>0.1128</v>
      </c>
      <c r="S4595" s="16">
        <v>3.7499999999999999E-3</v>
      </c>
      <c r="T4595" s="16">
        <v>0</v>
      </c>
      <c r="U4595" s="16">
        <v>5.7754000000000003</v>
      </c>
      <c r="V4595" s="16">
        <v>11.334</v>
      </c>
      <c r="W4595" s="16">
        <v>6.0229999999999997</v>
      </c>
      <c r="X4595" s="16">
        <v>423.20499999999998</v>
      </c>
      <c r="Y4595" s="16">
        <v>48.031500000000001</v>
      </c>
      <c r="Z4595" s="16">
        <v>0.17660000000000001</v>
      </c>
      <c r="AA4595" s="16">
        <v>-0.26494830000000003</v>
      </c>
      <c r="AB4595" s="16">
        <v>0.42</v>
      </c>
      <c r="AC4595" s="16">
        <v>9.33</v>
      </c>
      <c r="AD4595" s="16">
        <v>38.119999999999997</v>
      </c>
      <c r="AE4595" s="16">
        <v>8.2164000000000001</v>
      </c>
      <c r="AF4595" s="16">
        <v>0</v>
      </c>
      <c r="AG4595" s="16">
        <v>83324.899999999994</v>
      </c>
      <c r="AH4595" s="16">
        <v>0.55600000000000005</v>
      </c>
      <c r="AI4595" s="16">
        <v>81.099999999999994</v>
      </c>
      <c r="AJ4595" s="16">
        <v>94.626900000000006</v>
      </c>
      <c r="AK4595" s="16">
        <v>1.0528</v>
      </c>
      <c r="AL4595" s="16">
        <v>0.38030000000000003</v>
      </c>
      <c r="AM4595" s="16">
        <v>0.32179999999999997</v>
      </c>
      <c r="AN4595" s="16">
        <v>9.3299999999999994E-2</v>
      </c>
      <c r="AO4595" s="16">
        <v>0.97240000000000004</v>
      </c>
      <c r="AP4595" s="16">
        <v>0.76719999999999999</v>
      </c>
      <c r="AR4595" s="16">
        <f t="shared" si="173"/>
        <v>1</v>
      </c>
      <c r="AS4595" s="5">
        <f t="shared" si="172"/>
        <v>1.1212299999999998E-2</v>
      </c>
    </row>
    <row r="4596" spans="1:45" x14ac:dyDescent="0.25">
      <c r="A4596" s="16" t="s">
        <v>409</v>
      </c>
      <c r="B4596" s="16" t="s">
        <v>40</v>
      </c>
      <c r="C4596" s="16" t="s">
        <v>253</v>
      </c>
      <c r="D4596" s="16">
        <v>1987</v>
      </c>
      <c r="E4596" s="16" t="s">
        <v>5211</v>
      </c>
      <c r="F4596" s="16" t="s">
        <v>593</v>
      </c>
      <c r="G4596" s="10">
        <v>3922.09</v>
      </c>
      <c r="H4596" s="73">
        <v>8.2743789999999997</v>
      </c>
      <c r="I4596" s="16" t="s">
        <v>6700</v>
      </c>
      <c r="J4596" s="71">
        <v>0</v>
      </c>
      <c r="K4596" s="71">
        <v>1</v>
      </c>
      <c r="L4596" s="16">
        <v>5.9530300000000001E-2</v>
      </c>
      <c r="M4596" s="16">
        <v>-0.60362680000000002</v>
      </c>
      <c r="N4596" s="16">
        <v>-4.0263E-2</v>
      </c>
      <c r="O4596" s="16">
        <v>-3.72556E-2</v>
      </c>
      <c r="P4596" s="16">
        <v>6.0624699999999997E-2</v>
      </c>
      <c r="Q4596" s="16">
        <v>0.7641367</v>
      </c>
      <c r="R4596" s="16">
        <v>0.12839999999999999</v>
      </c>
      <c r="S4596" s="16">
        <v>3.9500000000000004E-3</v>
      </c>
      <c r="T4596" s="16">
        <v>0</v>
      </c>
      <c r="U4596" s="16">
        <v>5.70275</v>
      </c>
      <c r="V4596" s="16">
        <v>12.148</v>
      </c>
      <c r="W4596" s="16">
        <v>6.4009999999999998</v>
      </c>
      <c r="X4596" s="16">
        <v>422.88299999999998</v>
      </c>
      <c r="Y4596" s="16">
        <v>48.468200000000003</v>
      </c>
      <c r="Z4596" s="16">
        <v>0.1711</v>
      </c>
      <c r="AA4596" s="16">
        <v>-0.27310420000000002</v>
      </c>
      <c r="AB4596" s="16">
        <v>0.42</v>
      </c>
      <c r="AC4596" s="16">
        <v>9.33</v>
      </c>
      <c r="AD4596" s="16">
        <v>38.33</v>
      </c>
      <c r="AE4596" s="16">
        <v>9.6728000000000005</v>
      </c>
      <c r="AF4596" s="16">
        <v>0</v>
      </c>
      <c r="AG4596" s="16">
        <v>88178.3</v>
      </c>
      <c r="AH4596" s="16">
        <v>0.55779999999999996</v>
      </c>
      <c r="AI4596" s="16">
        <v>81.099999999999994</v>
      </c>
      <c r="AJ4596" s="16">
        <v>94.615399999999994</v>
      </c>
      <c r="AK4596" s="16">
        <v>1.0524</v>
      </c>
      <c r="AL4596" s="16">
        <v>0.39179999999999998</v>
      </c>
      <c r="AM4596" s="16">
        <v>0.3266</v>
      </c>
      <c r="AN4596" s="16">
        <v>0.13100000000000001</v>
      </c>
      <c r="AO4596" s="16">
        <v>0.94979999999999998</v>
      </c>
      <c r="AP4596" s="16">
        <v>0.76149999999999995</v>
      </c>
      <c r="AR4596" s="16">
        <f t="shared" si="173"/>
        <v>1</v>
      </c>
      <c r="AS4596" s="5">
        <f t="shared" si="172"/>
        <v>3.0168200000000003E-2</v>
      </c>
    </row>
    <row r="4597" spans="1:45" x14ac:dyDescent="0.25">
      <c r="A4597" s="16" t="s">
        <v>409</v>
      </c>
      <c r="B4597" s="16" t="s">
        <v>40</v>
      </c>
      <c r="C4597" s="16" t="s">
        <v>253</v>
      </c>
      <c r="D4597" s="16">
        <v>1988</v>
      </c>
      <c r="E4597" s="16" t="s">
        <v>5212</v>
      </c>
      <c r="F4597" s="16" t="s">
        <v>593</v>
      </c>
      <c r="G4597" s="10">
        <v>4295.05</v>
      </c>
      <c r="H4597" s="73">
        <v>8.3652180000000005</v>
      </c>
      <c r="I4597" s="16" t="s">
        <v>6700</v>
      </c>
      <c r="J4597" s="71">
        <v>0</v>
      </c>
      <c r="K4597" s="71">
        <v>1</v>
      </c>
      <c r="L4597" s="16">
        <v>8.1713099999999997E-2</v>
      </c>
      <c r="M4597" s="16">
        <v>-0.59430260000000001</v>
      </c>
      <c r="N4597" s="16">
        <v>-5.66773E-2</v>
      </c>
      <c r="O4597" s="16">
        <v>-5.6956000000000003E-3</v>
      </c>
      <c r="P4597" s="16">
        <v>8.0685800000000002E-2</v>
      </c>
      <c r="Q4597" s="16">
        <v>0.76760430000000002</v>
      </c>
      <c r="R4597" s="16">
        <v>0.14410000000000001</v>
      </c>
      <c r="S4597" s="16">
        <v>4.15E-3</v>
      </c>
      <c r="T4597" s="16">
        <v>0</v>
      </c>
      <c r="U4597" s="16">
        <v>5.1764000000000001</v>
      </c>
      <c r="V4597" s="16">
        <v>12.962</v>
      </c>
      <c r="W4597" s="16">
        <v>6.7789999999999999</v>
      </c>
      <c r="X4597" s="16">
        <v>422.67200000000003</v>
      </c>
      <c r="Y4597" s="16">
        <v>48.904800000000002</v>
      </c>
      <c r="Z4597" s="16">
        <v>0.18140000000000001</v>
      </c>
      <c r="AA4597" s="16">
        <v>-0.28164850000000002</v>
      </c>
      <c r="AB4597" s="16">
        <v>0.42</v>
      </c>
      <c r="AC4597" s="16">
        <v>9.33</v>
      </c>
      <c r="AD4597" s="16">
        <v>38.549999999999997</v>
      </c>
      <c r="AE4597" s="16">
        <v>11.1509</v>
      </c>
      <c r="AF4597" s="16">
        <v>0</v>
      </c>
      <c r="AG4597" s="16">
        <v>88906.9</v>
      </c>
      <c r="AH4597" s="16">
        <v>0.55969999999999998</v>
      </c>
      <c r="AI4597" s="16">
        <v>81.099999999999994</v>
      </c>
      <c r="AJ4597" s="16">
        <v>94.603800000000007</v>
      </c>
      <c r="AK4597" s="16">
        <v>1.0519000000000001</v>
      </c>
      <c r="AL4597" s="16">
        <v>0.4032</v>
      </c>
      <c r="AM4597" s="16">
        <v>0.33129999999999998</v>
      </c>
      <c r="AN4597" s="16">
        <v>0.16869999999999999</v>
      </c>
      <c r="AO4597" s="16">
        <v>0.92720000000000002</v>
      </c>
      <c r="AP4597" s="16">
        <v>0.75590000000000002</v>
      </c>
      <c r="AR4597" s="16">
        <f t="shared" si="173"/>
        <v>1</v>
      </c>
      <c r="AS4597" s="5">
        <f t="shared" si="172"/>
        <v>2.2182799999999996E-2</v>
      </c>
    </row>
    <row r="4598" spans="1:45" x14ac:dyDescent="0.25">
      <c r="A4598" s="16" t="s">
        <v>409</v>
      </c>
      <c r="B4598" s="16" t="s">
        <v>40</v>
      </c>
      <c r="C4598" s="16" t="s">
        <v>253</v>
      </c>
      <c r="D4598" s="16">
        <v>1989</v>
      </c>
      <c r="E4598" s="16" t="s">
        <v>5213</v>
      </c>
      <c r="F4598" s="16" t="s">
        <v>593</v>
      </c>
      <c r="G4598" s="10">
        <v>4314.67</v>
      </c>
      <c r="H4598" s="73">
        <v>8.3697769999999991</v>
      </c>
      <c r="I4598" s="16" t="s">
        <v>6700</v>
      </c>
      <c r="J4598" s="71">
        <v>0</v>
      </c>
      <c r="K4598" s="71">
        <v>1</v>
      </c>
      <c r="L4598" s="16">
        <v>0.130663</v>
      </c>
      <c r="M4598" s="16">
        <v>-0.58503289999999997</v>
      </c>
      <c r="N4598" s="16">
        <v>-1.78981E-2</v>
      </c>
      <c r="O4598" s="16">
        <v>1.2343399999999999E-2</v>
      </c>
      <c r="P4598" s="16">
        <v>0.1190025</v>
      </c>
      <c r="Q4598" s="16">
        <v>0.77108960000000004</v>
      </c>
      <c r="R4598" s="16">
        <v>0.15970000000000001</v>
      </c>
      <c r="S4598" s="16">
        <v>4.3499999999999997E-3</v>
      </c>
      <c r="T4598" s="16">
        <v>0</v>
      </c>
      <c r="U4598" s="16">
        <v>5.1783000000000001</v>
      </c>
      <c r="V4598" s="16">
        <v>13.776</v>
      </c>
      <c r="W4598" s="16">
        <v>7.157</v>
      </c>
      <c r="X4598" s="16">
        <v>422.40499999999997</v>
      </c>
      <c r="Y4598" s="16">
        <v>49.341500000000003</v>
      </c>
      <c r="Z4598" s="16">
        <v>0.1845</v>
      </c>
      <c r="AA4598" s="16">
        <v>-0.28999849999999999</v>
      </c>
      <c r="AB4598" s="16">
        <v>0.42</v>
      </c>
      <c r="AC4598" s="16">
        <v>9.33</v>
      </c>
      <c r="AD4598" s="16">
        <v>38.765000000000001</v>
      </c>
      <c r="AE4598" s="16">
        <v>14.0367</v>
      </c>
      <c r="AF4598" s="16">
        <v>0</v>
      </c>
      <c r="AG4598" s="16">
        <v>89960.4</v>
      </c>
      <c r="AH4598" s="16">
        <v>0.56159999999999999</v>
      </c>
      <c r="AI4598" s="16">
        <v>81.099999999999994</v>
      </c>
      <c r="AJ4598" s="16">
        <v>94.592299999999994</v>
      </c>
      <c r="AK4598" s="16">
        <v>1.0515000000000001</v>
      </c>
      <c r="AL4598" s="16">
        <v>0.41460000000000002</v>
      </c>
      <c r="AM4598" s="16">
        <v>0.33610000000000001</v>
      </c>
      <c r="AN4598" s="16">
        <v>0.2064</v>
      </c>
      <c r="AO4598" s="16">
        <v>0.90459999999999996</v>
      </c>
      <c r="AP4598" s="16">
        <v>0.75019999999999998</v>
      </c>
      <c r="AR4598" s="16">
        <f t="shared" si="173"/>
        <v>1</v>
      </c>
      <c r="AS4598" s="5">
        <f t="shared" si="172"/>
        <v>4.8949900000000005E-2</v>
      </c>
    </row>
    <row r="4599" spans="1:45" x14ac:dyDescent="0.25">
      <c r="A4599" s="16" t="s">
        <v>409</v>
      </c>
      <c r="B4599" s="16" t="s">
        <v>40</v>
      </c>
      <c r="C4599" s="16" t="s">
        <v>253</v>
      </c>
      <c r="D4599" s="16">
        <v>1990</v>
      </c>
      <c r="E4599" s="16" t="s">
        <v>5214</v>
      </c>
      <c r="F4599" s="16" t="s">
        <v>593</v>
      </c>
      <c r="G4599" s="10">
        <v>4561.6400000000003</v>
      </c>
      <c r="H4599" s="73">
        <v>8.4254370000000005</v>
      </c>
      <c r="I4599" s="16" t="s">
        <v>6700</v>
      </c>
      <c r="J4599" s="71">
        <v>0</v>
      </c>
      <c r="K4599" s="71">
        <v>1</v>
      </c>
      <c r="L4599" s="16">
        <v>0.21918789999999999</v>
      </c>
      <c r="M4599" s="16">
        <v>-0.57179239999999998</v>
      </c>
      <c r="N4599" s="16">
        <v>8.7099399999999993E-2</v>
      </c>
      <c r="O4599" s="16">
        <v>5.68438E-2</v>
      </c>
      <c r="P4599" s="16">
        <v>0.1490744</v>
      </c>
      <c r="Q4599" s="16">
        <v>0.77459230000000001</v>
      </c>
      <c r="R4599" s="16">
        <v>0.17530000000000001</v>
      </c>
      <c r="S4599" s="16">
        <v>5.5999999999999999E-3</v>
      </c>
      <c r="T4599" s="16">
        <v>0</v>
      </c>
      <c r="U4599" s="16">
        <v>5.7863499999999997</v>
      </c>
      <c r="V4599" s="16">
        <v>14.53</v>
      </c>
      <c r="W4599" s="16">
        <v>7.5350000000000001</v>
      </c>
      <c r="X4599" s="16">
        <v>422.72800000000001</v>
      </c>
      <c r="Y4599" s="16">
        <v>49.778199999999998</v>
      </c>
      <c r="Z4599" s="16">
        <v>0.1978</v>
      </c>
      <c r="AA4599" s="16">
        <v>-0.32009769999999999</v>
      </c>
      <c r="AB4599" s="16">
        <v>0.42</v>
      </c>
      <c r="AC4599" s="16">
        <v>9.33</v>
      </c>
      <c r="AD4599" s="16">
        <v>39.54</v>
      </c>
      <c r="AE4599" s="16">
        <v>16.399699999999999</v>
      </c>
      <c r="AF4599" s="16">
        <v>0</v>
      </c>
      <c r="AG4599" s="16">
        <v>104465</v>
      </c>
      <c r="AH4599" s="16">
        <v>0.54405000000000003</v>
      </c>
      <c r="AI4599" s="16">
        <v>81.099999999999994</v>
      </c>
      <c r="AJ4599" s="16">
        <v>94.580799999999996</v>
      </c>
      <c r="AK4599" s="16">
        <v>1.0509999999999999</v>
      </c>
      <c r="AL4599" s="16">
        <v>0.42609999999999998</v>
      </c>
      <c r="AM4599" s="16">
        <v>0.34089999999999998</v>
      </c>
      <c r="AN4599" s="16">
        <v>0.24410000000000001</v>
      </c>
      <c r="AO4599" s="16">
        <v>0.88200000000000001</v>
      </c>
      <c r="AP4599" s="16">
        <v>0.74460000000000004</v>
      </c>
      <c r="AR4599" s="16">
        <f t="shared" si="173"/>
        <v>1</v>
      </c>
      <c r="AS4599" s="5">
        <f t="shared" si="172"/>
        <v>8.852489999999999E-2</v>
      </c>
    </row>
    <row r="4600" spans="1:45" x14ac:dyDescent="0.25">
      <c r="A4600" s="16" t="s">
        <v>409</v>
      </c>
      <c r="B4600" s="16" t="s">
        <v>40</v>
      </c>
      <c r="C4600" s="16" t="s">
        <v>253</v>
      </c>
      <c r="D4600" s="16">
        <v>1991</v>
      </c>
      <c r="E4600" s="16" t="s">
        <v>5215</v>
      </c>
      <c r="F4600" s="16" t="s">
        <v>593</v>
      </c>
      <c r="G4600" s="10">
        <v>4594.8100000000004</v>
      </c>
      <c r="H4600" s="73">
        <v>8.4326830000000008</v>
      </c>
      <c r="I4600" s="16" t="s">
        <v>6700</v>
      </c>
      <c r="J4600" s="71">
        <v>0</v>
      </c>
      <c r="K4600" s="71">
        <v>1</v>
      </c>
      <c r="L4600" s="16">
        <v>0.22776389999999999</v>
      </c>
      <c r="M4600" s="16">
        <v>-0.57740919999999996</v>
      </c>
      <c r="N4600" s="16">
        <v>0.1169738</v>
      </c>
      <c r="O4600" s="16">
        <v>3.7897100000000003E-2</v>
      </c>
      <c r="P4600" s="16">
        <v>0.15981210000000001</v>
      </c>
      <c r="Q4600" s="16">
        <v>0.77807749999999998</v>
      </c>
      <c r="R4600" s="16">
        <v>0.18060000000000001</v>
      </c>
      <c r="S4600" s="16">
        <v>3.3500000000000001E-3</v>
      </c>
      <c r="T4600" s="16">
        <v>0</v>
      </c>
      <c r="U4600" s="16">
        <v>5.7667999999999999</v>
      </c>
      <c r="V4600" s="16">
        <v>14.893000000000001</v>
      </c>
      <c r="W4600" s="16">
        <v>7.867</v>
      </c>
      <c r="X4600" s="16">
        <v>423.37400000000002</v>
      </c>
      <c r="Y4600" s="16">
        <v>50.2149</v>
      </c>
      <c r="Z4600" s="16">
        <v>0.18149999999999999</v>
      </c>
      <c r="AA4600" s="16">
        <v>-0.32631189999999999</v>
      </c>
      <c r="AB4600" s="16">
        <v>0.42</v>
      </c>
      <c r="AC4600" s="16">
        <v>9.33</v>
      </c>
      <c r="AD4600" s="16">
        <v>39.700000000000003</v>
      </c>
      <c r="AE4600" s="16">
        <v>17.5077</v>
      </c>
      <c r="AF4600" s="16">
        <v>0</v>
      </c>
      <c r="AG4600" s="16">
        <v>97086.9</v>
      </c>
      <c r="AH4600" s="16">
        <v>0.54495000000000005</v>
      </c>
      <c r="AI4600" s="16">
        <v>81.099999999999994</v>
      </c>
      <c r="AJ4600" s="16">
        <v>94.569199999999995</v>
      </c>
      <c r="AK4600" s="16">
        <v>1.0506</v>
      </c>
      <c r="AL4600" s="16">
        <v>0.4375</v>
      </c>
      <c r="AM4600" s="16">
        <v>0.34570000000000001</v>
      </c>
      <c r="AN4600" s="16">
        <v>0.28179999999999999</v>
      </c>
      <c r="AO4600" s="16">
        <v>0.85940000000000005</v>
      </c>
      <c r="AP4600" s="16">
        <v>0.7389</v>
      </c>
      <c r="AR4600" s="16">
        <f t="shared" si="173"/>
        <v>1</v>
      </c>
      <c r="AS4600" s="5">
        <f t="shared" si="172"/>
        <v>8.5760000000000003E-3</v>
      </c>
    </row>
    <row r="4601" spans="1:45" x14ac:dyDescent="0.25">
      <c r="A4601" s="16" t="s">
        <v>409</v>
      </c>
      <c r="B4601" s="16" t="s">
        <v>40</v>
      </c>
      <c r="C4601" s="16" t="s">
        <v>253</v>
      </c>
      <c r="D4601" s="16">
        <v>1992</v>
      </c>
      <c r="E4601" s="16" t="s">
        <v>5216</v>
      </c>
      <c r="F4601" s="16" t="s">
        <v>593</v>
      </c>
      <c r="G4601" s="10">
        <v>4680.43</v>
      </c>
      <c r="H4601" s="73">
        <v>8.4511450000000004</v>
      </c>
      <c r="I4601" s="16" t="s">
        <v>6700</v>
      </c>
      <c r="J4601" s="71">
        <v>0</v>
      </c>
      <c r="K4601" s="71">
        <v>1</v>
      </c>
      <c r="L4601" s="16">
        <v>0.23767089999999999</v>
      </c>
      <c r="M4601" s="16">
        <v>-0.5734091</v>
      </c>
      <c r="N4601" s="16">
        <v>9.5547900000000005E-2</v>
      </c>
      <c r="O4601" s="16">
        <v>4.7999E-2</v>
      </c>
      <c r="P4601" s="16">
        <v>0.18456230000000001</v>
      </c>
      <c r="Q4601" s="16">
        <v>0.78155960000000002</v>
      </c>
      <c r="R4601" s="16">
        <v>0.18099999999999999</v>
      </c>
      <c r="S4601" s="16">
        <v>4.3499999999999997E-3</v>
      </c>
      <c r="T4601" s="16">
        <v>0</v>
      </c>
      <c r="U4601" s="16">
        <v>5.2515000000000001</v>
      </c>
      <c r="V4601" s="16">
        <v>15.256</v>
      </c>
      <c r="W4601" s="16">
        <v>8.1989999999999998</v>
      </c>
      <c r="X4601" s="16">
        <v>424.15</v>
      </c>
      <c r="Y4601" s="16">
        <v>50.651600000000002</v>
      </c>
      <c r="Z4601" s="16">
        <v>0.18</v>
      </c>
      <c r="AA4601" s="16">
        <v>-0.33660390000000001</v>
      </c>
      <c r="AB4601" s="16">
        <v>0.42</v>
      </c>
      <c r="AC4601" s="16">
        <v>9.33</v>
      </c>
      <c r="AD4601" s="16">
        <v>39.965000000000003</v>
      </c>
      <c r="AE4601" s="16">
        <v>19.3018</v>
      </c>
      <c r="AF4601" s="16">
        <v>0</v>
      </c>
      <c r="AG4601" s="16">
        <v>100060</v>
      </c>
      <c r="AH4601" s="16">
        <v>0.54564999999999997</v>
      </c>
      <c r="AI4601" s="16">
        <v>81.099999999999994</v>
      </c>
      <c r="AJ4601" s="16">
        <v>94.557699999999997</v>
      </c>
      <c r="AK4601" s="16">
        <v>1.0501</v>
      </c>
      <c r="AL4601" s="16">
        <v>0.44900000000000001</v>
      </c>
      <c r="AM4601" s="16">
        <v>0.35039999999999999</v>
      </c>
      <c r="AN4601" s="16">
        <v>0.3196</v>
      </c>
      <c r="AO4601" s="16">
        <v>0.83679999999999999</v>
      </c>
      <c r="AP4601" s="16">
        <v>0.73319999999999996</v>
      </c>
      <c r="AR4601" s="16">
        <f t="shared" si="173"/>
        <v>1</v>
      </c>
      <c r="AS4601" s="5">
        <f t="shared" si="172"/>
        <v>9.9069999999999991E-3</v>
      </c>
    </row>
    <row r="4602" spans="1:45" x14ac:dyDescent="0.25">
      <c r="A4602" s="16" t="s">
        <v>409</v>
      </c>
      <c r="B4602" s="16" t="s">
        <v>40</v>
      </c>
      <c r="C4602" s="16" t="s">
        <v>253</v>
      </c>
      <c r="D4602" s="16">
        <v>1993</v>
      </c>
      <c r="E4602" s="16" t="s">
        <v>5217</v>
      </c>
      <c r="F4602" s="16" t="s">
        <v>593</v>
      </c>
      <c r="G4602" s="10">
        <v>4743.0600000000004</v>
      </c>
      <c r="H4602" s="73">
        <v>8.4644379999999995</v>
      </c>
      <c r="I4602" s="16" t="s">
        <v>6700</v>
      </c>
      <c r="J4602" s="71">
        <v>0</v>
      </c>
      <c r="K4602" s="71">
        <v>1</v>
      </c>
      <c r="L4602" s="16">
        <v>0.27230300000000002</v>
      </c>
      <c r="M4602" s="16">
        <v>-0.56651790000000002</v>
      </c>
      <c r="N4602" s="16">
        <v>0.1162072</v>
      </c>
      <c r="O4602" s="16">
        <v>5.2025599999999998E-2</v>
      </c>
      <c r="P4602" s="16">
        <v>0.22555529999999999</v>
      </c>
      <c r="Q4602" s="16">
        <v>0.78506310000000001</v>
      </c>
      <c r="R4602" s="16">
        <v>0.18149999999999999</v>
      </c>
      <c r="S4602" s="16">
        <v>6.1000000000000004E-3</v>
      </c>
      <c r="T4602" s="16">
        <v>0</v>
      </c>
      <c r="U4602" s="16">
        <v>5.2077999999999998</v>
      </c>
      <c r="V4602" s="16">
        <v>15.619</v>
      </c>
      <c r="W4602" s="16">
        <v>8.5310000000000006</v>
      </c>
      <c r="X4602" s="16">
        <v>423.74799999999999</v>
      </c>
      <c r="Y4602" s="16">
        <v>51.088200000000001</v>
      </c>
      <c r="Z4602" s="16">
        <v>0.182</v>
      </c>
      <c r="AA4602" s="16">
        <v>-0.30980580000000002</v>
      </c>
      <c r="AB4602" s="16">
        <v>0.42</v>
      </c>
      <c r="AC4602" s="16">
        <v>9.33</v>
      </c>
      <c r="AD4602" s="16">
        <v>39.274999999999999</v>
      </c>
      <c r="AE4602" s="16">
        <v>22.329899999999999</v>
      </c>
      <c r="AF4602" s="16">
        <v>0</v>
      </c>
      <c r="AG4602" s="16">
        <v>104212</v>
      </c>
      <c r="AH4602" s="16">
        <v>0.54584999999999995</v>
      </c>
      <c r="AI4602" s="16">
        <v>81.099999999999994</v>
      </c>
      <c r="AJ4602" s="16">
        <v>94.546199999999999</v>
      </c>
      <c r="AK4602" s="16">
        <v>1.0497000000000001</v>
      </c>
      <c r="AL4602" s="16">
        <v>0.46039999999999998</v>
      </c>
      <c r="AM4602" s="16">
        <v>0.35520000000000002</v>
      </c>
      <c r="AN4602" s="16">
        <v>0.35730000000000001</v>
      </c>
      <c r="AO4602" s="16">
        <v>0.81420000000000003</v>
      </c>
      <c r="AP4602" s="16">
        <v>0.72760000000000002</v>
      </c>
      <c r="AR4602" s="16">
        <f t="shared" si="173"/>
        <v>1</v>
      </c>
      <c r="AS4602" s="5">
        <f t="shared" si="172"/>
        <v>3.4632100000000027E-2</v>
      </c>
    </row>
    <row r="4603" spans="1:45" x14ac:dyDescent="0.25">
      <c r="A4603" s="16" t="s">
        <v>409</v>
      </c>
      <c r="B4603" s="16" t="s">
        <v>40</v>
      </c>
      <c r="C4603" s="16" t="s">
        <v>253</v>
      </c>
      <c r="D4603" s="16">
        <v>1994</v>
      </c>
      <c r="E4603" s="16" t="s">
        <v>5218</v>
      </c>
      <c r="F4603" s="16" t="s">
        <v>593</v>
      </c>
      <c r="G4603" s="10">
        <v>4799.97</v>
      </c>
      <c r="H4603" s="73">
        <v>8.4763640000000002</v>
      </c>
      <c r="I4603" s="16" t="s">
        <v>6700</v>
      </c>
      <c r="J4603" s="71">
        <v>0</v>
      </c>
      <c r="K4603" s="71">
        <v>1</v>
      </c>
      <c r="L4603" s="16">
        <v>0.34528340000000002</v>
      </c>
      <c r="M4603" s="16">
        <v>-0.53887949999999996</v>
      </c>
      <c r="N4603" s="16">
        <v>0.20345089999999999</v>
      </c>
      <c r="O4603" s="16">
        <v>7.8749399999999997E-2</v>
      </c>
      <c r="P4603" s="16">
        <v>0.2435368</v>
      </c>
      <c r="Q4603" s="16">
        <v>0.78853030000000002</v>
      </c>
      <c r="R4603" s="16">
        <v>0.18190000000000001</v>
      </c>
      <c r="S4603" s="16">
        <v>6.45E-3</v>
      </c>
      <c r="T4603" s="16">
        <v>2.8E-3</v>
      </c>
      <c r="U4603" s="16">
        <v>5.7228500000000002</v>
      </c>
      <c r="V4603" s="16">
        <v>15.981999999999999</v>
      </c>
      <c r="W4603" s="16">
        <v>8.8629999999999995</v>
      </c>
      <c r="X4603" s="16">
        <v>424.57400000000001</v>
      </c>
      <c r="Y4603" s="16">
        <v>51.524900000000002</v>
      </c>
      <c r="Z4603" s="16">
        <v>0.19009999999999999</v>
      </c>
      <c r="AA4603" s="16">
        <v>-0.316214</v>
      </c>
      <c r="AB4603" s="16">
        <v>0.42</v>
      </c>
      <c r="AC4603" s="16">
        <v>9.33</v>
      </c>
      <c r="AD4603" s="16">
        <v>39.44</v>
      </c>
      <c r="AE4603" s="16">
        <v>23.398499999999999</v>
      </c>
      <c r="AF4603" s="16">
        <v>0</v>
      </c>
      <c r="AG4603" s="16">
        <v>111347</v>
      </c>
      <c r="AH4603" s="16">
        <v>0.54754999999999998</v>
      </c>
      <c r="AI4603" s="16">
        <v>81.099999999999994</v>
      </c>
      <c r="AJ4603" s="16">
        <v>94.534599999999998</v>
      </c>
      <c r="AK4603" s="16">
        <v>1.0492999999999999</v>
      </c>
      <c r="AL4603" s="16">
        <v>0.4718</v>
      </c>
      <c r="AM4603" s="16">
        <v>0.36</v>
      </c>
      <c r="AN4603" s="16">
        <v>0.39500000000000002</v>
      </c>
      <c r="AO4603" s="16">
        <v>0.79149999999999998</v>
      </c>
      <c r="AP4603" s="16">
        <v>0.72189999999999999</v>
      </c>
      <c r="AR4603" s="16">
        <f t="shared" si="173"/>
        <v>1</v>
      </c>
      <c r="AS4603" s="5">
        <f t="shared" si="172"/>
        <v>7.2980400000000001E-2</v>
      </c>
    </row>
    <row r="4604" spans="1:45" x14ac:dyDescent="0.25">
      <c r="A4604" s="16" t="s">
        <v>409</v>
      </c>
      <c r="B4604" s="16" t="s">
        <v>40</v>
      </c>
      <c r="C4604" s="16" t="s">
        <v>253</v>
      </c>
      <c r="D4604" s="16">
        <v>1995</v>
      </c>
      <c r="E4604" s="16" t="s">
        <v>5219</v>
      </c>
      <c r="F4604" s="16" t="s">
        <v>593</v>
      </c>
      <c r="G4604" s="10">
        <v>4895.09</v>
      </c>
      <c r="H4604" s="73">
        <v>8.4959889999999998</v>
      </c>
      <c r="I4604" s="16" t="s">
        <v>6700</v>
      </c>
      <c r="J4604" s="71">
        <v>0</v>
      </c>
      <c r="K4604" s="71">
        <v>1</v>
      </c>
      <c r="L4604" s="16">
        <v>0.35030050000000001</v>
      </c>
      <c r="M4604" s="16">
        <v>-0.56778320000000004</v>
      </c>
      <c r="N4604" s="16">
        <v>0.19586780000000001</v>
      </c>
      <c r="O4604" s="16">
        <v>9.8383499999999999E-2</v>
      </c>
      <c r="P4604" s="16">
        <v>0.26563999999999999</v>
      </c>
      <c r="Q4604" s="16">
        <v>0.79203299999999999</v>
      </c>
      <c r="R4604" s="16">
        <v>0.18229999999999999</v>
      </c>
      <c r="S4604" s="16">
        <v>5.6499999999999996E-3</v>
      </c>
      <c r="T4604" s="16">
        <v>0</v>
      </c>
      <c r="U4604" s="16">
        <v>5.3154000000000003</v>
      </c>
      <c r="V4604" s="16">
        <v>16.344999999999999</v>
      </c>
      <c r="W4604" s="16">
        <v>9.1950000000000003</v>
      </c>
      <c r="X4604" s="16">
        <v>425.74200000000002</v>
      </c>
      <c r="Y4604" s="16">
        <v>51.961599999999997</v>
      </c>
      <c r="Z4604" s="16">
        <v>0.19370000000000001</v>
      </c>
      <c r="AA4604" s="16">
        <v>-0.32650600000000002</v>
      </c>
      <c r="AB4604" s="16">
        <v>0.42</v>
      </c>
      <c r="AC4604" s="16">
        <v>9.33</v>
      </c>
      <c r="AD4604" s="16">
        <v>39.704999999999998</v>
      </c>
      <c r="AE4604" s="16">
        <v>24.941500000000001</v>
      </c>
      <c r="AF4604" s="16">
        <v>0</v>
      </c>
      <c r="AG4604" s="16">
        <v>114163</v>
      </c>
      <c r="AH4604" s="16">
        <v>0.55035000000000001</v>
      </c>
      <c r="AI4604" s="16">
        <v>81.099999999999994</v>
      </c>
      <c r="AJ4604" s="16">
        <v>94.5</v>
      </c>
      <c r="AK4604" s="16">
        <v>1.0488</v>
      </c>
      <c r="AL4604" s="16">
        <v>0.48330000000000001</v>
      </c>
      <c r="AM4604" s="16">
        <v>0.36480000000000001</v>
      </c>
      <c r="AN4604" s="16">
        <v>0.43269999999999997</v>
      </c>
      <c r="AO4604" s="16">
        <v>0.76890000000000003</v>
      </c>
      <c r="AP4604" s="16">
        <v>0.71630000000000005</v>
      </c>
      <c r="AR4604" s="16">
        <f t="shared" si="173"/>
        <v>1</v>
      </c>
      <c r="AS4604" s="5">
        <f t="shared" si="172"/>
        <v>5.0170999999999966E-3</v>
      </c>
    </row>
    <row r="4605" spans="1:45" x14ac:dyDescent="0.25">
      <c r="A4605" s="16" t="s">
        <v>409</v>
      </c>
      <c r="B4605" s="16" t="s">
        <v>40</v>
      </c>
      <c r="C4605" s="16" t="s">
        <v>253</v>
      </c>
      <c r="D4605" s="16">
        <v>1996</v>
      </c>
      <c r="E4605" s="16" t="s">
        <v>5220</v>
      </c>
      <c r="F4605" s="16" t="s">
        <v>593</v>
      </c>
      <c r="G4605" s="10">
        <v>5040.16</v>
      </c>
      <c r="H4605" s="73">
        <v>8.5251929999999998</v>
      </c>
      <c r="I4605" s="16" t="s">
        <v>6700</v>
      </c>
      <c r="J4605" s="71">
        <v>0</v>
      </c>
      <c r="K4605" s="71">
        <v>1</v>
      </c>
      <c r="L4605" s="16">
        <v>0.49637520000000002</v>
      </c>
      <c r="M4605" s="16">
        <v>-0.49562050000000002</v>
      </c>
      <c r="N4605" s="16">
        <v>0.22680110000000001</v>
      </c>
      <c r="O4605" s="16">
        <v>0.1081749</v>
      </c>
      <c r="P4605" s="16">
        <v>0.28813349999999999</v>
      </c>
      <c r="Q4605" s="16">
        <v>0.99288010000000004</v>
      </c>
      <c r="R4605" s="16">
        <v>0.29799999999999999</v>
      </c>
      <c r="S4605" s="16">
        <v>7.0499999999999998E-3</v>
      </c>
      <c r="T4605" s="16">
        <v>4.0000000000000002E-4</v>
      </c>
      <c r="U4605" s="16">
        <v>5.6158999999999999</v>
      </c>
      <c r="V4605" s="16">
        <v>16.446000000000002</v>
      </c>
      <c r="W4605" s="16">
        <v>9.2080000000000002</v>
      </c>
      <c r="X4605" s="16">
        <v>425.17399999999998</v>
      </c>
      <c r="Y4605" s="16">
        <v>52.398299999999999</v>
      </c>
      <c r="Z4605" s="16">
        <v>0.19320000000000001</v>
      </c>
      <c r="AA4605" s="16">
        <v>-0.33038970000000001</v>
      </c>
      <c r="AB4605" s="16">
        <v>0.42</v>
      </c>
      <c r="AC4605" s="16">
        <v>9.33</v>
      </c>
      <c r="AD4605" s="16">
        <v>39.805</v>
      </c>
      <c r="AE4605" s="16">
        <v>26.335999999999999</v>
      </c>
      <c r="AF4605" s="16">
        <v>0.64800000000000002</v>
      </c>
      <c r="AG4605" s="16">
        <v>117390</v>
      </c>
      <c r="AH4605" s="16">
        <v>0.55259999999999998</v>
      </c>
      <c r="AI4605" s="16">
        <v>81.099999999999994</v>
      </c>
      <c r="AJ4605" s="16">
        <v>94.5</v>
      </c>
      <c r="AK4605" s="16">
        <v>1.0055000000000001</v>
      </c>
      <c r="AL4605" s="16">
        <v>0.90149999999999997</v>
      </c>
      <c r="AM4605" s="16">
        <v>0.64639999999999997</v>
      </c>
      <c r="AN4605" s="16">
        <v>0.64449999999999996</v>
      </c>
      <c r="AO4605" s="16">
        <v>1.0018</v>
      </c>
      <c r="AP4605" s="16">
        <v>0.77969999999999995</v>
      </c>
      <c r="AR4605" s="16">
        <f t="shared" si="173"/>
        <v>1</v>
      </c>
      <c r="AS4605" s="5">
        <f t="shared" si="172"/>
        <v>0.1460747</v>
      </c>
    </row>
    <row r="4606" spans="1:45" x14ac:dyDescent="0.25">
      <c r="A4606" s="16" t="s">
        <v>409</v>
      </c>
      <c r="B4606" s="16" t="s">
        <v>40</v>
      </c>
      <c r="C4606" s="16" t="s">
        <v>253</v>
      </c>
      <c r="D4606" s="16">
        <v>1997</v>
      </c>
      <c r="E4606" s="16" t="s">
        <v>5221</v>
      </c>
      <c r="F4606" s="16" t="s">
        <v>593</v>
      </c>
      <c r="G4606" s="10">
        <v>5143.6400000000003</v>
      </c>
      <c r="H4606" s="73">
        <v>8.5455170000000003</v>
      </c>
      <c r="I4606" s="16" t="s">
        <v>6700</v>
      </c>
      <c r="J4606" s="71">
        <v>0</v>
      </c>
      <c r="K4606" s="71">
        <v>1</v>
      </c>
      <c r="L4606" s="16">
        <v>0.49487530000000002</v>
      </c>
      <c r="M4606" s="16">
        <v>-0.51393330000000004</v>
      </c>
      <c r="N4606" s="16">
        <v>0.25154670000000001</v>
      </c>
      <c r="O4606" s="16">
        <v>0.2213791</v>
      </c>
      <c r="P4606" s="16">
        <v>0.3024732</v>
      </c>
      <c r="Q4606" s="16">
        <v>0.84432490000000004</v>
      </c>
      <c r="R4606" s="16">
        <v>0.2737</v>
      </c>
      <c r="S4606" s="16">
        <v>6.7000000000000002E-3</v>
      </c>
      <c r="T4606" s="16">
        <v>0</v>
      </c>
      <c r="U4606" s="16">
        <v>5.7724000000000002</v>
      </c>
      <c r="V4606" s="16">
        <v>16.648</v>
      </c>
      <c r="W4606" s="16">
        <v>9.2210000000000001</v>
      </c>
      <c r="X4606" s="16">
        <v>425.67</v>
      </c>
      <c r="Y4606" s="16">
        <v>52.835000000000001</v>
      </c>
      <c r="Z4606" s="16">
        <v>0.1993</v>
      </c>
      <c r="AA4606" s="16">
        <v>-0.60205940000000002</v>
      </c>
      <c r="AB4606" s="16">
        <v>0.42</v>
      </c>
      <c r="AC4606" s="16">
        <v>9.33</v>
      </c>
      <c r="AD4606" s="16">
        <v>46.8</v>
      </c>
      <c r="AE4606" s="16">
        <v>27.1355</v>
      </c>
      <c r="AF4606" s="16">
        <v>0.78580000000000005</v>
      </c>
      <c r="AG4606" s="16">
        <v>122008</v>
      </c>
      <c r="AH4606" s="16">
        <v>0.55559999999999998</v>
      </c>
      <c r="AI4606" s="16">
        <v>81.099999999999994</v>
      </c>
      <c r="AJ4606" s="16">
        <v>94.5</v>
      </c>
      <c r="AK4606" s="16">
        <v>1.0358000000000001</v>
      </c>
      <c r="AL4606" s="16">
        <v>0.65090000000000003</v>
      </c>
      <c r="AM4606" s="16">
        <v>0.39789999999999998</v>
      </c>
      <c r="AN4606" s="16">
        <v>0.64710000000000001</v>
      </c>
      <c r="AO4606" s="16">
        <v>0.69020000000000004</v>
      </c>
      <c r="AP4606" s="16">
        <v>0.72140000000000004</v>
      </c>
      <c r="AR4606" s="16">
        <f t="shared" si="173"/>
        <v>1</v>
      </c>
      <c r="AS4606" s="5">
        <f t="shared" si="172"/>
        <v>-1.4998999999999985E-3</v>
      </c>
    </row>
    <row r="4607" spans="1:45" x14ac:dyDescent="0.25">
      <c r="A4607" s="16" t="s">
        <v>409</v>
      </c>
      <c r="B4607" s="16" t="s">
        <v>40</v>
      </c>
      <c r="C4607" s="16" t="s">
        <v>253</v>
      </c>
      <c r="D4607" s="16">
        <v>1998</v>
      </c>
      <c r="E4607" s="16" t="s">
        <v>5222</v>
      </c>
      <c r="F4607" s="16" t="s">
        <v>593</v>
      </c>
      <c r="G4607" s="10">
        <v>5435.26</v>
      </c>
      <c r="H4607" s="73">
        <v>8.6006630000000008</v>
      </c>
      <c r="I4607" s="16" t="s">
        <v>6700</v>
      </c>
      <c r="J4607" s="71">
        <v>0</v>
      </c>
      <c r="K4607" s="71">
        <v>1</v>
      </c>
      <c r="L4607" s="16">
        <v>0.50274110000000005</v>
      </c>
      <c r="M4607" s="16">
        <v>-0.54428679999999996</v>
      </c>
      <c r="N4607" s="16">
        <v>0.4095915</v>
      </c>
      <c r="O4607" s="16">
        <v>0.23260159999999999</v>
      </c>
      <c r="P4607" s="16">
        <v>0.32226529999999998</v>
      </c>
      <c r="Q4607" s="16">
        <v>0.69575200000000004</v>
      </c>
      <c r="R4607" s="16">
        <v>0.18360000000000001</v>
      </c>
      <c r="S4607" s="16">
        <v>6.4999999999999997E-3</v>
      </c>
      <c r="T4607" s="16">
        <v>2.0999999999999999E-3</v>
      </c>
      <c r="U4607" s="16">
        <v>7.1605999999999996</v>
      </c>
      <c r="V4607" s="16">
        <v>17.161999999999999</v>
      </c>
      <c r="W4607" s="16">
        <v>9.234</v>
      </c>
      <c r="X4607" s="16">
        <v>425.70600000000002</v>
      </c>
      <c r="Y4607" s="16">
        <v>53.271599999999999</v>
      </c>
      <c r="Z4607" s="16">
        <v>0.1978</v>
      </c>
      <c r="AA4607" s="16">
        <v>-0.61565239999999999</v>
      </c>
      <c r="AB4607" s="16">
        <v>0.42</v>
      </c>
      <c r="AC4607" s="16">
        <v>9.33</v>
      </c>
      <c r="AD4607" s="16">
        <v>47.15</v>
      </c>
      <c r="AE4607" s="16">
        <v>28.551100000000002</v>
      </c>
      <c r="AF4607" s="16">
        <v>0.92469999999999997</v>
      </c>
      <c r="AG4607" s="16">
        <v>121282</v>
      </c>
      <c r="AH4607" s="16">
        <v>0.55920000000000003</v>
      </c>
      <c r="AI4607" s="16">
        <v>81.099999999999994</v>
      </c>
      <c r="AJ4607" s="16">
        <v>94.5</v>
      </c>
      <c r="AK4607" s="16">
        <v>1.0660000000000001</v>
      </c>
      <c r="AL4607" s="16">
        <v>0.40029999999999999</v>
      </c>
      <c r="AM4607" s="16">
        <v>0.14929999999999999</v>
      </c>
      <c r="AN4607" s="16">
        <v>0.64970000000000006</v>
      </c>
      <c r="AO4607" s="16">
        <v>0.37869999999999998</v>
      </c>
      <c r="AP4607" s="16">
        <v>0.66310000000000002</v>
      </c>
      <c r="AR4607" s="16">
        <f t="shared" si="173"/>
        <v>1</v>
      </c>
      <c r="AS4607" s="5">
        <f t="shared" si="172"/>
        <v>7.8658000000000339E-3</v>
      </c>
    </row>
    <row r="4608" spans="1:45" x14ac:dyDescent="0.25">
      <c r="A4608" s="16" t="s">
        <v>409</v>
      </c>
      <c r="B4608" s="16" t="s">
        <v>40</v>
      </c>
      <c r="C4608" s="16" t="s">
        <v>253</v>
      </c>
      <c r="D4608" s="16">
        <v>1999</v>
      </c>
      <c r="E4608" s="16" t="s">
        <v>5223</v>
      </c>
      <c r="F4608" s="16" t="s">
        <v>593</v>
      </c>
      <c r="G4608" s="10">
        <v>5502.7</v>
      </c>
      <c r="H4608" s="73">
        <v>8.6129940000000005</v>
      </c>
      <c r="I4608" s="16" t="s">
        <v>6700</v>
      </c>
      <c r="J4608" s="71">
        <v>0</v>
      </c>
      <c r="K4608" s="71">
        <v>1</v>
      </c>
      <c r="L4608" s="16">
        <v>0.40137610000000001</v>
      </c>
      <c r="M4608" s="16">
        <v>-0.55532079999999995</v>
      </c>
      <c r="N4608" s="16">
        <v>0.19875209999999999</v>
      </c>
      <c r="O4608" s="16">
        <v>0.20563129999999999</v>
      </c>
      <c r="P4608" s="16">
        <v>0.34849059999999998</v>
      </c>
      <c r="Q4608" s="16">
        <v>0.68971170000000004</v>
      </c>
      <c r="R4608" s="16">
        <v>0.184</v>
      </c>
      <c r="S4608" s="16">
        <v>8.6999999999999994E-3</v>
      </c>
      <c r="T4608" s="16">
        <v>0</v>
      </c>
      <c r="U4608" s="16">
        <v>4.9917999999999996</v>
      </c>
      <c r="V4608" s="16">
        <v>17.675999999999998</v>
      </c>
      <c r="W4608" s="16">
        <v>9.2469999999999999</v>
      </c>
      <c r="X4608" s="16">
        <v>426.55200000000002</v>
      </c>
      <c r="Y4608" s="16">
        <v>53.708300000000001</v>
      </c>
      <c r="Z4608" s="16">
        <v>0.2006</v>
      </c>
      <c r="AA4608" s="16">
        <v>-0.49331390000000003</v>
      </c>
      <c r="AB4608" s="16">
        <v>0.42</v>
      </c>
      <c r="AC4608" s="16">
        <v>9.33</v>
      </c>
      <c r="AD4608" s="16">
        <v>44</v>
      </c>
      <c r="AE4608" s="16">
        <v>30.516999999999999</v>
      </c>
      <c r="AF4608" s="16">
        <v>1.1445000000000001</v>
      </c>
      <c r="AG4608" s="16">
        <v>119165</v>
      </c>
      <c r="AH4608" s="16">
        <v>0.56240000000000001</v>
      </c>
      <c r="AI4608" s="16">
        <v>81.099999999999994</v>
      </c>
      <c r="AJ4608" s="16">
        <v>94.5</v>
      </c>
      <c r="AK4608" s="16">
        <v>1.0663</v>
      </c>
      <c r="AL4608" s="16">
        <v>0.33529999999999999</v>
      </c>
      <c r="AM4608" s="16">
        <v>0.26950000000000002</v>
      </c>
      <c r="AN4608" s="16">
        <v>0.53059999999999996</v>
      </c>
      <c r="AO4608" s="16">
        <v>0.40839999999999999</v>
      </c>
      <c r="AP4608" s="16">
        <v>0.64380000000000004</v>
      </c>
      <c r="AR4608" s="16">
        <f t="shared" si="173"/>
        <v>1</v>
      </c>
      <c r="AS4608" s="5">
        <f t="shared" si="172"/>
        <v>-0.10136500000000004</v>
      </c>
    </row>
    <row r="4609" spans="1:45" x14ac:dyDescent="0.25">
      <c r="A4609" s="16" t="s">
        <v>409</v>
      </c>
      <c r="B4609" s="16" t="s">
        <v>40</v>
      </c>
      <c r="C4609" s="16" t="s">
        <v>253</v>
      </c>
      <c r="D4609" s="16">
        <v>2000</v>
      </c>
      <c r="E4609" s="16" t="s">
        <v>5224</v>
      </c>
      <c r="F4609" s="16" t="s">
        <v>593</v>
      </c>
      <c r="G4609" s="10">
        <v>5541.35</v>
      </c>
      <c r="H4609" s="73">
        <v>8.6199929999999991</v>
      </c>
      <c r="I4609" s="16">
        <v>69676</v>
      </c>
      <c r="J4609" s="71">
        <v>0</v>
      </c>
      <c r="K4609" s="71">
        <v>1</v>
      </c>
      <c r="L4609" s="16">
        <v>0.37033579999999999</v>
      </c>
      <c r="M4609" s="16">
        <v>-0.59052119999999997</v>
      </c>
      <c r="N4609" s="16">
        <v>0.139732</v>
      </c>
      <c r="O4609" s="16">
        <v>0.205542</v>
      </c>
      <c r="P4609" s="16">
        <v>0.3764786</v>
      </c>
      <c r="Q4609" s="16">
        <v>0.68370679999999995</v>
      </c>
      <c r="R4609" s="16">
        <v>0.1143</v>
      </c>
      <c r="S4609" s="16">
        <v>9.4500000000000001E-3</v>
      </c>
      <c r="T4609" s="16">
        <v>0</v>
      </c>
      <c r="U4609" s="16">
        <v>4.306</v>
      </c>
      <c r="V4609" s="16">
        <v>18.190000000000001</v>
      </c>
      <c r="W4609" s="16">
        <v>9.26</v>
      </c>
      <c r="X4609" s="16">
        <v>426.75099999999998</v>
      </c>
      <c r="Y4609" s="16">
        <v>54.145000000000003</v>
      </c>
      <c r="Z4609" s="16">
        <v>0.19339999999999999</v>
      </c>
      <c r="AA4609" s="16">
        <v>-0.50496529999999995</v>
      </c>
      <c r="AB4609" s="16">
        <v>0.42</v>
      </c>
      <c r="AC4609" s="16">
        <v>9.33</v>
      </c>
      <c r="AD4609" s="16">
        <v>44.3</v>
      </c>
      <c r="AE4609" s="16">
        <v>32.578000000000003</v>
      </c>
      <c r="AF4609" s="16">
        <v>1.7222</v>
      </c>
      <c r="AG4609" s="16">
        <v>120977</v>
      </c>
      <c r="AH4609" s="16">
        <v>0.55969999999999998</v>
      </c>
      <c r="AI4609" s="16">
        <v>81.099999999999994</v>
      </c>
      <c r="AJ4609" s="16">
        <v>94.5</v>
      </c>
      <c r="AK4609" s="16">
        <v>1.0666</v>
      </c>
      <c r="AL4609" s="16">
        <v>0.27039999999999997</v>
      </c>
      <c r="AM4609" s="16">
        <v>0.3896</v>
      </c>
      <c r="AN4609" s="16">
        <v>0.41149999999999998</v>
      </c>
      <c r="AO4609" s="16">
        <v>0.43819999999999998</v>
      </c>
      <c r="AP4609" s="16">
        <v>0.62460000000000004</v>
      </c>
      <c r="AR4609" s="16">
        <f t="shared" si="173"/>
        <v>1</v>
      </c>
      <c r="AS4609" s="5">
        <f t="shared" si="172"/>
        <v>-3.1040300000000021E-2</v>
      </c>
    </row>
    <row r="4610" spans="1:45" x14ac:dyDescent="0.25">
      <c r="A4610" s="16" t="s">
        <v>409</v>
      </c>
      <c r="B4610" s="16" t="s">
        <v>40</v>
      </c>
      <c r="C4610" s="16" t="s">
        <v>253</v>
      </c>
      <c r="D4610" s="16">
        <v>2001</v>
      </c>
      <c r="E4610" s="16" t="s">
        <v>5225</v>
      </c>
      <c r="F4610" s="16" t="s">
        <v>593</v>
      </c>
      <c r="G4610" s="10">
        <v>5568.04</v>
      </c>
      <c r="H4610" s="73">
        <v>8.6247989999999994</v>
      </c>
      <c r="I4610" s="16">
        <v>69670</v>
      </c>
      <c r="J4610" s="71">
        <v>0</v>
      </c>
      <c r="K4610" s="71">
        <v>1</v>
      </c>
      <c r="L4610" s="16">
        <v>0.45989580000000002</v>
      </c>
      <c r="M4610" s="16">
        <v>-0.55215829999999999</v>
      </c>
      <c r="N4610" s="16">
        <v>0.1654456</v>
      </c>
      <c r="O4610" s="16">
        <v>0.24105070000000001</v>
      </c>
      <c r="P4610" s="16">
        <v>0.4176957</v>
      </c>
      <c r="Q4610" s="16">
        <v>0.74410010000000004</v>
      </c>
      <c r="R4610" s="16">
        <v>0.1119</v>
      </c>
      <c r="S4610" s="16">
        <v>5.4000000000000003E-3</v>
      </c>
      <c r="T4610" s="16">
        <v>5.8999999999999999E-3</v>
      </c>
      <c r="U4610" s="16">
        <v>4.3815</v>
      </c>
      <c r="V4610" s="16">
        <v>19.323</v>
      </c>
      <c r="W4610" s="16">
        <v>9.1270000000000007</v>
      </c>
      <c r="X4610" s="16">
        <v>426.976</v>
      </c>
      <c r="Y4610" s="16">
        <v>54.581699999999998</v>
      </c>
      <c r="Z4610" s="16">
        <v>0.2109</v>
      </c>
      <c r="AA4610" s="16">
        <v>-0.48554629999999999</v>
      </c>
      <c r="AB4610" s="16">
        <v>0.42</v>
      </c>
      <c r="AC4610" s="16">
        <v>9.33</v>
      </c>
      <c r="AD4610" s="16">
        <v>43.8</v>
      </c>
      <c r="AE4610" s="16">
        <v>33.376399999999997</v>
      </c>
      <c r="AF4610" s="16">
        <v>11.068</v>
      </c>
      <c r="AG4610" s="16">
        <v>127857</v>
      </c>
      <c r="AH4610" s="16">
        <v>0.55789999999999995</v>
      </c>
      <c r="AI4610" s="16">
        <v>81.099999999999994</v>
      </c>
      <c r="AJ4610" s="16">
        <v>94.5</v>
      </c>
      <c r="AK4610" s="16">
        <v>1.0868</v>
      </c>
      <c r="AL4610" s="16">
        <v>0.37840000000000001</v>
      </c>
      <c r="AM4610" s="16">
        <v>0.40699999999999997</v>
      </c>
      <c r="AN4610" s="16">
        <v>0.4395</v>
      </c>
      <c r="AO4610" s="16">
        <v>0.55910000000000004</v>
      </c>
      <c r="AP4610" s="16">
        <v>0.67459999999999998</v>
      </c>
      <c r="AR4610" s="16">
        <f t="shared" si="173"/>
        <v>1</v>
      </c>
      <c r="AS4610" s="5">
        <f t="shared" si="172"/>
        <v>8.9560000000000028E-2</v>
      </c>
    </row>
    <row r="4611" spans="1:45" x14ac:dyDescent="0.25">
      <c r="A4611" s="16" t="s">
        <v>409</v>
      </c>
      <c r="B4611" s="16" t="s">
        <v>40</v>
      </c>
      <c r="C4611" s="16" t="s">
        <v>253</v>
      </c>
      <c r="D4611" s="16">
        <v>2002</v>
      </c>
      <c r="E4611" s="16" t="s">
        <v>5226</v>
      </c>
      <c r="F4611" s="16" t="s">
        <v>593</v>
      </c>
      <c r="G4611" s="10">
        <v>5458.36</v>
      </c>
      <c r="H4611" s="73">
        <v>8.6049039999999994</v>
      </c>
      <c r="I4611" s="16">
        <v>69824</v>
      </c>
      <c r="J4611" s="71">
        <v>0</v>
      </c>
      <c r="K4611" s="71">
        <v>1</v>
      </c>
      <c r="L4611" s="16">
        <v>0.51010909999999998</v>
      </c>
      <c r="M4611" s="16">
        <v>-0.57844870000000004</v>
      </c>
      <c r="N4611" s="16">
        <v>0.21716199999999999</v>
      </c>
      <c r="O4611" s="16">
        <v>0.2413468</v>
      </c>
      <c r="P4611" s="16">
        <v>0.44462479999999999</v>
      </c>
      <c r="Q4611" s="16">
        <v>0.80454479999999995</v>
      </c>
      <c r="R4611" s="16">
        <v>0.11600000000000001</v>
      </c>
      <c r="S4611" s="16">
        <v>5.2500000000000003E-3</v>
      </c>
      <c r="T4611" s="16">
        <v>2.8999999999999998E-3</v>
      </c>
      <c r="U4611" s="16">
        <v>4.7065999999999999</v>
      </c>
      <c r="V4611" s="16">
        <v>20.456</v>
      </c>
      <c r="W4611" s="16">
        <v>8.9939999999999998</v>
      </c>
      <c r="X4611" s="16">
        <v>427.16199999999998</v>
      </c>
      <c r="Y4611" s="16">
        <v>55.0184</v>
      </c>
      <c r="Z4611" s="16">
        <v>0.20849999999999999</v>
      </c>
      <c r="AA4611" s="16">
        <v>-0.47195320000000002</v>
      </c>
      <c r="AB4611" s="16">
        <v>0.42</v>
      </c>
      <c r="AC4611" s="16">
        <v>9.33</v>
      </c>
      <c r="AD4611" s="16">
        <v>43.45</v>
      </c>
      <c r="AE4611" s="16">
        <v>33.962699999999998</v>
      </c>
      <c r="AF4611" s="16">
        <v>17.438300000000002</v>
      </c>
      <c r="AG4611" s="16">
        <v>129408</v>
      </c>
      <c r="AH4611" s="16">
        <v>0.55889999999999995</v>
      </c>
      <c r="AI4611" s="16">
        <v>81.099999999999994</v>
      </c>
      <c r="AJ4611" s="16">
        <v>94.4</v>
      </c>
      <c r="AK4611" s="16">
        <v>1.1071</v>
      </c>
      <c r="AL4611" s="16">
        <v>0.4864</v>
      </c>
      <c r="AM4611" s="16">
        <v>0.42449999999999999</v>
      </c>
      <c r="AN4611" s="16">
        <v>0.46760000000000002</v>
      </c>
      <c r="AO4611" s="16">
        <v>0.67989999999999995</v>
      </c>
      <c r="AP4611" s="16">
        <v>0.72470000000000001</v>
      </c>
      <c r="AR4611" s="16">
        <f t="shared" si="173"/>
        <v>1</v>
      </c>
      <c r="AS4611" s="5">
        <f t="shared" si="172"/>
        <v>5.0213299999999961E-2</v>
      </c>
    </row>
    <row r="4612" spans="1:45" x14ac:dyDescent="0.25">
      <c r="A4612" s="16" t="s">
        <v>409</v>
      </c>
      <c r="B4612" s="16" t="s">
        <v>40</v>
      </c>
      <c r="C4612" s="16" t="s">
        <v>253</v>
      </c>
      <c r="D4612" s="16">
        <v>2003</v>
      </c>
      <c r="E4612" s="16" t="s">
        <v>5227</v>
      </c>
      <c r="F4612" s="16" t="s">
        <v>593</v>
      </c>
      <c r="G4612" s="10">
        <v>5855.4</v>
      </c>
      <c r="H4612" s="73">
        <v>8.6751190000000005</v>
      </c>
      <c r="I4612" s="16">
        <v>70093</v>
      </c>
      <c r="J4612" s="71">
        <v>0</v>
      </c>
      <c r="K4612" s="71">
        <v>1</v>
      </c>
      <c r="L4612" s="16">
        <v>0.56111840000000002</v>
      </c>
      <c r="M4612" s="16">
        <v>-0.50447030000000004</v>
      </c>
      <c r="N4612" s="16">
        <v>0.23649039999999999</v>
      </c>
      <c r="O4612" s="16">
        <v>0.2297294</v>
      </c>
      <c r="P4612" s="16">
        <v>0.4777595</v>
      </c>
      <c r="Q4612" s="16">
        <v>0.8053747</v>
      </c>
      <c r="R4612" s="16">
        <v>0.1804</v>
      </c>
      <c r="S4612" s="16">
        <v>6.4000000000000003E-3</v>
      </c>
      <c r="T4612" s="16">
        <v>6.6E-3</v>
      </c>
      <c r="U4612" s="16">
        <v>4.6444000000000001</v>
      </c>
      <c r="V4612" s="16">
        <v>21.553000000000001</v>
      </c>
      <c r="W4612" s="16">
        <v>8.9420000000000002</v>
      </c>
      <c r="X4612" s="16">
        <v>428.012</v>
      </c>
      <c r="Y4612" s="16">
        <v>55.454999999999998</v>
      </c>
      <c r="Z4612" s="16">
        <v>0.19689999999999999</v>
      </c>
      <c r="AA4612" s="16">
        <v>-0.47389520000000002</v>
      </c>
      <c r="AB4612" s="16">
        <v>0.42</v>
      </c>
      <c r="AC4612" s="16">
        <v>9.33</v>
      </c>
      <c r="AD4612" s="16">
        <v>43.5</v>
      </c>
      <c r="AE4612" s="16">
        <v>32.070599999999999</v>
      </c>
      <c r="AF4612" s="16">
        <v>33.951900000000002</v>
      </c>
      <c r="AG4612" s="16">
        <v>146543</v>
      </c>
      <c r="AH4612" s="16">
        <v>0.55620000000000003</v>
      </c>
      <c r="AI4612" s="16">
        <v>81.099999999999994</v>
      </c>
      <c r="AJ4612" s="16">
        <v>94.4</v>
      </c>
      <c r="AK4612" s="16">
        <v>1.0831</v>
      </c>
      <c r="AL4612" s="16">
        <v>0.49299999999999999</v>
      </c>
      <c r="AM4612" s="16">
        <v>0.22140000000000001</v>
      </c>
      <c r="AN4612" s="16">
        <v>0.65390000000000004</v>
      </c>
      <c r="AO4612" s="16">
        <v>0.78659999999999997</v>
      </c>
      <c r="AP4612" s="16">
        <v>0.68230000000000002</v>
      </c>
      <c r="AR4612" s="16">
        <f t="shared" si="173"/>
        <v>1</v>
      </c>
      <c r="AS4612" s="5">
        <f t="shared" ref="AS4612:AS4675" si="174">IF(D4612=1985, 0, L4612-L4611)</f>
        <v>5.1009300000000035E-2</v>
      </c>
    </row>
    <row r="4613" spans="1:45" x14ac:dyDescent="0.25">
      <c r="A4613" s="16" t="s">
        <v>409</v>
      </c>
      <c r="B4613" s="16" t="s">
        <v>40</v>
      </c>
      <c r="C4613" s="16" t="s">
        <v>253</v>
      </c>
      <c r="D4613" s="16">
        <v>2004</v>
      </c>
      <c r="E4613" s="16" t="s">
        <v>5228</v>
      </c>
      <c r="F4613" s="16" t="s">
        <v>593</v>
      </c>
      <c r="G4613" s="10">
        <v>6021.14</v>
      </c>
      <c r="H4613" s="73">
        <v>8.7030320000000003</v>
      </c>
      <c r="I4613" s="16">
        <v>70379</v>
      </c>
      <c r="J4613" s="71">
        <v>0</v>
      </c>
      <c r="K4613" s="71">
        <v>1</v>
      </c>
      <c r="L4613" s="16">
        <v>0.55177350000000003</v>
      </c>
      <c r="M4613" s="16">
        <v>-0.54064069999999997</v>
      </c>
      <c r="N4613" s="16">
        <v>0.18438260000000001</v>
      </c>
      <c r="O4613" s="16">
        <v>0.25807380000000002</v>
      </c>
      <c r="P4613" s="16">
        <v>0.51841720000000002</v>
      </c>
      <c r="Q4613" s="16">
        <v>0.79930699999999999</v>
      </c>
      <c r="R4613" s="16">
        <v>0.16600000000000001</v>
      </c>
      <c r="S4613" s="16">
        <v>6.7999999999999996E-3</v>
      </c>
      <c r="T4613" s="16">
        <v>3.3999999999999998E-3</v>
      </c>
      <c r="U4613" s="16">
        <v>4.2042999999999999</v>
      </c>
      <c r="V4613" s="16">
        <v>21.838999999999999</v>
      </c>
      <c r="W4613" s="16">
        <v>8.9510000000000005</v>
      </c>
      <c r="X4613" s="16">
        <v>426.05</v>
      </c>
      <c r="Y4613" s="16">
        <v>55.8917</v>
      </c>
      <c r="Z4613" s="16">
        <v>0.20880000000000001</v>
      </c>
      <c r="AA4613" s="16">
        <v>-0.46418579999999998</v>
      </c>
      <c r="AB4613" s="16">
        <v>0.42</v>
      </c>
      <c r="AC4613" s="16">
        <v>9.33</v>
      </c>
      <c r="AD4613" s="16">
        <v>43.25</v>
      </c>
      <c r="AE4613" s="16">
        <v>29.808700000000002</v>
      </c>
      <c r="AF4613" s="16">
        <v>59.492400000000004</v>
      </c>
      <c r="AG4613" s="16">
        <v>132362</v>
      </c>
      <c r="AH4613" s="16">
        <v>0.55579999999999996</v>
      </c>
      <c r="AI4613" s="16">
        <v>81.099999999999994</v>
      </c>
      <c r="AJ4613" s="16">
        <v>94.4</v>
      </c>
      <c r="AK4613" s="16">
        <v>1.0007999999999999</v>
      </c>
      <c r="AL4613" s="16">
        <v>0.60519999999999996</v>
      </c>
      <c r="AM4613" s="16">
        <v>0.1208</v>
      </c>
      <c r="AN4613" s="16">
        <v>1.0141</v>
      </c>
      <c r="AO4613" s="16">
        <v>0.5857</v>
      </c>
      <c r="AP4613" s="16">
        <v>0.61499999999999999</v>
      </c>
      <c r="AR4613" s="16">
        <f t="shared" ref="AR4613:AR4676" si="175">IF(OR(AND(I4613&lt;&gt;"", I4613&gt;=10000000, AQ4613&lt;=32.5), AND(A4613="Middle East &amp; North Africa", I4613&lt;&gt;"", I4613&gt;=9000000, AQ4613&lt;&gt;"", AQ4613&lt;=32.5)), 0, 1)</f>
        <v>1</v>
      </c>
      <c r="AS4613" s="5">
        <f t="shared" si="174"/>
        <v>-9.3448999999999893E-3</v>
      </c>
    </row>
    <row r="4614" spans="1:45" x14ac:dyDescent="0.25">
      <c r="A4614" s="16" t="s">
        <v>409</v>
      </c>
      <c r="B4614" s="16" t="s">
        <v>40</v>
      </c>
      <c r="C4614" s="16" t="s">
        <v>253</v>
      </c>
      <c r="D4614" s="16">
        <v>2005</v>
      </c>
      <c r="E4614" s="16" t="s">
        <v>5229</v>
      </c>
      <c r="F4614" s="16" t="s">
        <v>593</v>
      </c>
      <c r="G4614" s="10">
        <v>5994.7</v>
      </c>
      <c r="H4614" s="73">
        <v>8.6986310000000007</v>
      </c>
      <c r="I4614" s="16">
        <v>70627</v>
      </c>
      <c r="J4614" s="71">
        <v>0</v>
      </c>
      <c r="K4614" s="71">
        <v>1</v>
      </c>
      <c r="L4614" s="16">
        <v>0.70006710000000005</v>
      </c>
      <c r="M4614" s="16">
        <v>-0.4719991</v>
      </c>
      <c r="N4614" s="16">
        <v>0.21178839999999999</v>
      </c>
      <c r="O4614" s="16">
        <v>0.28249410000000003</v>
      </c>
      <c r="P4614" s="16">
        <v>0.65688400000000002</v>
      </c>
      <c r="Q4614" s="16">
        <v>0.87067749999999999</v>
      </c>
      <c r="R4614" s="16">
        <v>0.18779999999999999</v>
      </c>
      <c r="S4614" s="16">
        <v>8.2500000000000004E-3</v>
      </c>
      <c r="T4614" s="16">
        <v>8.8999999999999999E-3</v>
      </c>
      <c r="U4614" s="16">
        <v>4.3642500000000002</v>
      </c>
      <c r="V4614" s="16">
        <v>22.125</v>
      </c>
      <c r="W4614" s="16">
        <v>8.9600000000000009</v>
      </c>
      <c r="X4614" s="16">
        <v>426.66</v>
      </c>
      <c r="Y4614" s="16">
        <v>56.328400000000002</v>
      </c>
      <c r="Z4614" s="16">
        <v>0.21329999999999999</v>
      </c>
      <c r="AA4614" s="16">
        <v>-0.4836046</v>
      </c>
      <c r="AB4614" s="16">
        <v>0.42</v>
      </c>
      <c r="AC4614" s="16">
        <v>9.33</v>
      </c>
      <c r="AD4614" s="16">
        <v>43.75</v>
      </c>
      <c r="AE4614" s="16">
        <v>26.9343</v>
      </c>
      <c r="AF4614" s="16">
        <v>73.7149</v>
      </c>
      <c r="AG4614" s="16">
        <v>136801</v>
      </c>
      <c r="AH4614" s="16">
        <v>0.85760000000000003</v>
      </c>
      <c r="AI4614" s="16">
        <v>81.099999999999994</v>
      </c>
      <c r="AJ4614" s="16">
        <v>94.4</v>
      </c>
      <c r="AK4614" s="16">
        <v>0.98089999999999999</v>
      </c>
      <c r="AL4614" s="16">
        <v>0.69699999999999995</v>
      </c>
      <c r="AM4614" s="16">
        <v>0.42609999999999998</v>
      </c>
      <c r="AN4614" s="16">
        <v>0.86409999999999998</v>
      </c>
      <c r="AO4614" s="16">
        <v>0.72940000000000005</v>
      </c>
      <c r="AP4614" s="16">
        <v>0.624</v>
      </c>
      <c r="AR4614" s="16">
        <f t="shared" si="175"/>
        <v>1</v>
      </c>
      <c r="AS4614" s="5">
        <f t="shared" si="174"/>
        <v>0.14829360000000003</v>
      </c>
    </row>
    <row r="4615" spans="1:45" x14ac:dyDescent="0.25">
      <c r="A4615" s="16" t="s">
        <v>409</v>
      </c>
      <c r="B4615" s="16" t="s">
        <v>40</v>
      </c>
      <c r="C4615" s="16" t="s">
        <v>253</v>
      </c>
      <c r="D4615" s="16">
        <v>2006</v>
      </c>
      <c r="E4615" s="16" t="s">
        <v>5230</v>
      </c>
      <c r="F4615" s="16" t="s">
        <v>593</v>
      </c>
      <c r="G4615" s="10">
        <v>6154.64</v>
      </c>
      <c r="H4615" s="73">
        <v>8.7249619999999997</v>
      </c>
      <c r="I4615" s="16">
        <v>70807</v>
      </c>
      <c r="J4615" s="71">
        <v>0</v>
      </c>
      <c r="K4615" s="71">
        <v>1</v>
      </c>
      <c r="L4615" s="16">
        <v>0.76748859999999997</v>
      </c>
      <c r="M4615" s="16">
        <v>-0.50957229999999998</v>
      </c>
      <c r="N4615" s="16">
        <v>0.26487579999999999</v>
      </c>
      <c r="O4615" s="16">
        <v>0.30908829999999998</v>
      </c>
      <c r="P4615" s="16">
        <v>0.7177945</v>
      </c>
      <c r="Q4615" s="16">
        <v>0.91588630000000004</v>
      </c>
      <c r="R4615" s="16">
        <v>0.15390000000000001</v>
      </c>
      <c r="S4615" s="16">
        <v>1.06E-2</v>
      </c>
      <c r="T4615" s="16">
        <v>5.8999999999999999E-3</v>
      </c>
      <c r="U4615" s="16">
        <v>4.2986000000000004</v>
      </c>
      <c r="V4615" s="16">
        <v>23.291</v>
      </c>
      <c r="W4615" s="16">
        <v>9.9480000000000004</v>
      </c>
      <c r="X4615" s="16">
        <v>422.8</v>
      </c>
      <c r="Y4615" s="16">
        <v>56.6248</v>
      </c>
      <c r="Z4615" s="16">
        <v>0.22270000000000001</v>
      </c>
      <c r="AA4615" s="16">
        <v>-0.49137199999999998</v>
      </c>
      <c r="AB4615" s="16">
        <v>0.42</v>
      </c>
      <c r="AC4615" s="16">
        <v>9.33</v>
      </c>
      <c r="AD4615" s="16">
        <v>43.95</v>
      </c>
      <c r="AE4615" s="16">
        <v>24.756</v>
      </c>
      <c r="AF4615" s="16">
        <v>101.146</v>
      </c>
      <c r="AG4615" s="16">
        <v>146992</v>
      </c>
      <c r="AH4615" s="16">
        <v>0.85960000000000003</v>
      </c>
      <c r="AI4615" s="16">
        <v>81.099999999999994</v>
      </c>
      <c r="AJ4615" s="16">
        <v>94.4</v>
      </c>
      <c r="AK4615" s="16">
        <v>1.0308999999999999</v>
      </c>
      <c r="AL4615" s="16">
        <v>0.62209999999999999</v>
      </c>
      <c r="AM4615" s="16">
        <v>0.42009999999999997</v>
      </c>
      <c r="AN4615" s="16">
        <v>0.95620000000000005</v>
      </c>
      <c r="AO4615" s="16">
        <v>0.85760000000000003</v>
      </c>
      <c r="AP4615" s="16">
        <v>0.69420000000000004</v>
      </c>
      <c r="AR4615" s="16">
        <f t="shared" si="175"/>
        <v>1</v>
      </c>
      <c r="AS4615" s="5">
        <f t="shared" si="174"/>
        <v>6.7421499999999912E-2</v>
      </c>
    </row>
    <row r="4616" spans="1:45" x14ac:dyDescent="0.25">
      <c r="A4616" s="16" t="s">
        <v>409</v>
      </c>
      <c r="B4616" s="16" t="s">
        <v>40</v>
      </c>
      <c r="C4616" s="16" t="s">
        <v>253</v>
      </c>
      <c r="D4616" s="16">
        <v>2007</v>
      </c>
      <c r="E4616" s="16" t="s">
        <v>5231</v>
      </c>
      <c r="F4616" s="16" t="s">
        <v>593</v>
      </c>
      <c r="G4616" s="10">
        <v>6530.49</v>
      </c>
      <c r="H4616" s="73">
        <v>8.7842369999999992</v>
      </c>
      <c r="I4616" s="16">
        <v>70950</v>
      </c>
      <c r="J4616" s="71">
        <v>0</v>
      </c>
      <c r="K4616" s="71">
        <v>1</v>
      </c>
      <c r="L4616" s="16">
        <v>0.84699150000000001</v>
      </c>
      <c r="M4616" s="16">
        <v>-0.49723850000000003</v>
      </c>
      <c r="N4616" s="16">
        <v>0.36636940000000001</v>
      </c>
      <c r="O4616" s="16">
        <v>0.32651940000000002</v>
      </c>
      <c r="P4616" s="16">
        <v>0.79876400000000003</v>
      </c>
      <c r="Q4616" s="16">
        <v>0.87680530000000001</v>
      </c>
      <c r="R4616" s="16">
        <v>0.18160000000000001</v>
      </c>
      <c r="S4616" s="16">
        <v>1.085E-2</v>
      </c>
      <c r="T4616" s="16">
        <v>5.4999999999999997E-3</v>
      </c>
      <c r="U4616" s="16">
        <v>4.3665500000000002</v>
      </c>
      <c r="V4616" s="16">
        <v>23.501000000000001</v>
      </c>
      <c r="W4616" s="16">
        <v>10.936</v>
      </c>
      <c r="X4616" s="16">
        <v>427.548</v>
      </c>
      <c r="Y4616" s="16">
        <v>56.485300000000002</v>
      </c>
      <c r="Z4616" s="16">
        <v>0.2301</v>
      </c>
      <c r="AA4616" s="16">
        <v>-0.51079090000000005</v>
      </c>
      <c r="AB4616" s="16">
        <v>0.42</v>
      </c>
      <c r="AC4616" s="16">
        <v>9.33</v>
      </c>
      <c r="AD4616" s="16">
        <v>44.45</v>
      </c>
      <c r="AE4616" s="16">
        <v>24.648599999999998</v>
      </c>
      <c r="AF4616" s="16">
        <v>125.715</v>
      </c>
      <c r="AG4616" s="16">
        <v>153584</v>
      </c>
      <c r="AH4616" s="16">
        <v>0.87070000000000003</v>
      </c>
      <c r="AI4616" s="16">
        <v>81.099999999999994</v>
      </c>
      <c r="AJ4616" s="16">
        <v>94.4</v>
      </c>
      <c r="AK4616" s="16">
        <v>1.0251999999999999</v>
      </c>
      <c r="AL4616" s="16">
        <v>0.63629999999999998</v>
      </c>
      <c r="AM4616" s="16">
        <v>0.4617</v>
      </c>
      <c r="AN4616" s="16">
        <v>0.84630000000000005</v>
      </c>
      <c r="AO4616" s="16">
        <v>0.71940000000000004</v>
      </c>
      <c r="AP4616" s="16">
        <v>0.66139999999999999</v>
      </c>
      <c r="AR4616" s="16">
        <f t="shared" si="175"/>
        <v>1</v>
      </c>
      <c r="AS4616" s="5">
        <f t="shared" si="174"/>
        <v>7.9502900000000043E-2</v>
      </c>
    </row>
    <row r="4617" spans="1:45" x14ac:dyDescent="0.25">
      <c r="A4617" s="16" t="s">
        <v>409</v>
      </c>
      <c r="B4617" s="16" t="s">
        <v>40</v>
      </c>
      <c r="C4617" s="16" t="s">
        <v>253</v>
      </c>
      <c r="D4617" s="16">
        <v>2008</v>
      </c>
      <c r="E4617" s="16" t="s">
        <v>5232</v>
      </c>
      <c r="F4617" s="16" t="s">
        <v>593</v>
      </c>
      <c r="G4617" s="10">
        <v>6983.3</v>
      </c>
      <c r="H4617" s="73">
        <v>8.8512769999999996</v>
      </c>
      <c r="I4617" s="16">
        <v>71074</v>
      </c>
      <c r="J4617" s="71">
        <v>0</v>
      </c>
      <c r="K4617" s="71">
        <v>1</v>
      </c>
      <c r="L4617" s="16">
        <v>0.90630909999999998</v>
      </c>
      <c r="M4617" s="16">
        <v>-0.474935</v>
      </c>
      <c r="N4617" s="16">
        <v>0.39292500000000002</v>
      </c>
      <c r="O4617" s="16">
        <v>0.3119594</v>
      </c>
      <c r="P4617" s="16">
        <v>0.88303399999999999</v>
      </c>
      <c r="Q4617" s="16">
        <v>0.88926479999999997</v>
      </c>
      <c r="R4617" s="16">
        <v>0.19450000000000001</v>
      </c>
      <c r="S4617" s="16">
        <v>1.0449999999999999E-2</v>
      </c>
      <c r="T4617" s="16">
        <v>7.3000000000000001E-3</v>
      </c>
      <c r="U4617" s="16">
        <v>4.0785999999999998</v>
      </c>
      <c r="V4617" s="16">
        <v>23.324000000000002</v>
      </c>
      <c r="W4617" s="16">
        <v>11.923999999999999</v>
      </c>
      <c r="X4617" s="16">
        <v>427.71899999999999</v>
      </c>
      <c r="Y4617" s="16">
        <v>57.160200000000003</v>
      </c>
      <c r="Z4617" s="16">
        <v>0.21629999999999999</v>
      </c>
      <c r="AA4617" s="16">
        <v>-0.50108149999999996</v>
      </c>
      <c r="AB4617" s="16">
        <v>0.42</v>
      </c>
      <c r="AC4617" s="16">
        <v>9.33</v>
      </c>
      <c r="AD4617" s="16">
        <v>44.2</v>
      </c>
      <c r="AE4617" s="16">
        <v>24.688600000000001</v>
      </c>
      <c r="AF4617" s="16">
        <v>128.381</v>
      </c>
      <c r="AG4617" s="16">
        <v>154825</v>
      </c>
      <c r="AH4617" s="16">
        <v>1.0454000000000001</v>
      </c>
      <c r="AI4617" s="16">
        <v>81.099999999999994</v>
      </c>
      <c r="AJ4617" s="16">
        <v>94.373099999999994</v>
      </c>
      <c r="AK4617" s="16">
        <v>1.0639000000000001</v>
      </c>
      <c r="AL4617" s="16">
        <v>0.69489999999999996</v>
      </c>
      <c r="AM4617" s="16">
        <v>0.53280000000000005</v>
      </c>
      <c r="AN4617" s="16">
        <v>0.95809999999999995</v>
      </c>
      <c r="AO4617" s="16">
        <v>0.55459999999999998</v>
      </c>
      <c r="AP4617" s="16">
        <v>0.63470000000000004</v>
      </c>
      <c r="AR4617" s="16">
        <f t="shared" si="175"/>
        <v>1</v>
      </c>
      <c r="AS4617" s="5">
        <f t="shared" si="174"/>
        <v>5.931759999999997E-2</v>
      </c>
    </row>
    <row r="4618" spans="1:45" x14ac:dyDescent="0.25">
      <c r="A4618" s="16" t="s">
        <v>409</v>
      </c>
      <c r="B4618" s="16" t="s">
        <v>40</v>
      </c>
      <c r="C4618" s="16" t="s">
        <v>253</v>
      </c>
      <c r="D4618" s="16">
        <v>2009</v>
      </c>
      <c r="E4618" s="16" t="s">
        <v>5233</v>
      </c>
      <c r="F4618" s="16" t="s">
        <v>593</v>
      </c>
      <c r="G4618" s="10">
        <v>6886.6</v>
      </c>
      <c r="H4618" s="73">
        <v>8.8373329999999992</v>
      </c>
      <c r="I4618" s="16">
        <v>71229</v>
      </c>
      <c r="J4618" s="71">
        <v>0</v>
      </c>
      <c r="K4618" s="71">
        <v>1</v>
      </c>
      <c r="L4618" s="16">
        <v>0.98241100000000003</v>
      </c>
      <c r="M4618" s="16">
        <v>-0.46447440000000001</v>
      </c>
      <c r="N4618" s="16">
        <v>0.49810840000000001</v>
      </c>
      <c r="O4618" s="16">
        <v>0.3629539</v>
      </c>
      <c r="P4618" s="16">
        <v>0.90071959999999995</v>
      </c>
      <c r="Q4618" s="16">
        <v>0.87284689999999998</v>
      </c>
      <c r="R4618" s="16">
        <v>0.193</v>
      </c>
      <c r="S4618" s="16">
        <v>8.7500000000000008E-3</v>
      </c>
      <c r="T4618" s="16">
        <v>9.1999999999999998E-3</v>
      </c>
      <c r="U4618" s="16">
        <v>4.6814</v>
      </c>
      <c r="V4618" s="16">
        <v>23.146999999999998</v>
      </c>
      <c r="W4618" s="16">
        <v>12.912000000000001</v>
      </c>
      <c r="X4618" s="16">
        <v>425.53100000000001</v>
      </c>
      <c r="Y4618" s="16">
        <v>57.710700000000003</v>
      </c>
      <c r="Z4618" s="16">
        <v>0.23300000000000001</v>
      </c>
      <c r="AA4618" s="16">
        <v>-0.52438399999999996</v>
      </c>
      <c r="AB4618" s="16">
        <v>0.42</v>
      </c>
      <c r="AC4618" s="16">
        <v>9.33</v>
      </c>
      <c r="AD4618" s="16">
        <v>44.8</v>
      </c>
      <c r="AE4618" s="16">
        <v>23.2407</v>
      </c>
      <c r="AF4618" s="16">
        <v>138.74</v>
      </c>
      <c r="AG4618" s="16">
        <v>152112</v>
      </c>
      <c r="AH4618" s="16">
        <v>1.0605</v>
      </c>
      <c r="AI4618" s="16">
        <v>81.099999999999994</v>
      </c>
      <c r="AJ4618" s="16">
        <v>94.361500000000007</v>
      </c>
      <c r="AK4618" s="16">
        <v>1.04</v>
      </c>
      <c r="AL4618" s="16">
        <v>0.74309999999999998</v>
      </c>
      <c r="AM4618" s="16">
        <v>0.60829999999999995</v>
      </c>
      <c r="AN4618" s="16">
        <v>0.71860000000000002</v>
      </c>
      <c r="AO4618" s="16">
        <v>0.51180000000000003</v>
      </c>
      <c r="AP4618" s="16">
        <v>0.69520000000000004</v>
      </c>
      <c r="AR4618" s="16">
        <f t="shared" si="175"/>
        <v>1</v>
      </c>
      <c r="AS4618" s="5">
        <f t="shared" si="174"/>
        <v>7.6101900000000056E-2</v>
      </c>
    </row>
    <row r="4619" spans="1:45" x14ac:dyDescent="0.25">
      <c r="A4619" s="16" t="s">
        <v>409</v>
      </c>
      <c r="B4619" s="16" t="s">
        <v>40</v>
      </c>
      <c r="C4619" s="16" t="s">
        <v>253</v>
      </c>
      <c r="D4619" s="16">
        <v>2010</v>
      </c>
      <c r="E4619" s="16" t="s">
        <v>5234</v>
      </c>
      <c r="F4619" s="16" t="s">
        <v>593</v>
      </c>
      <c r="G4619" s="10">
        <v>6912.44</v>
      </c>
      <c r="H4619" s="73">
        <v>8.8410770000000003</v>
      </c>
      <c r="I4619" s="16">
        <v>71440</v>
      </c>
      <c r="J4619" s="71">
        <v>0</v>
      </c>
      <c r="K4619" s="71">
        <v>1</v>
      </c>
      <c r="L4619" s="16">
        <v>1.059258</v>
      </c>
      <c r="M4619" s="16">
        <v>-0.43162319999999998</v>
      </c>
      <c r="N4619" s="16">
        <v>0.54464849999999998</v>
      </c>
      <c r="O4619" s="16">
        <v>0.4267977</v>
      </c>
      <c r="P4619" s="16">
        <v>0.90334800000000004</v>
      </c>
      <c r="Q4619" s="16">
        <v>0.89888080000000004</v>
      </c>
      <c r="R4619" s="16">
        <v>0.19570000000000001</v>
      </c>
      <c r="S4619" s="16">
        <v>9.9000000000000008E-3</v>
      </c>
      <c r="T4619" s="16">
        <v>1.21E-2</v>
      </c>
      <c r="U4619" s="16">
        <v>4.8044000000000002</v>
      </c>
      <c r="V4619" s="16">
        <v>23.074999999999999</v>
      </c>
      <c r="W4619" s="16">
        <v>13.11</v>
      </c>
      <c r="X4619" s="16">
        <v>429.17200000000003</v>
      </c>
      <c r="Y4619" s="16">
        <v>59.843699999999998</v>
      </c>
      <c r="Z4619" s="16">
        <v>0.2394</v>
      </c>
      <c r="AA4619" s="16">
        <v>-0.54186109999999998</v>
      </c>
      <c r="AB4619" s="16">
        <v>0.42</v>
      </c>
      <c r="AC4619" s="16">
        <v>9.33</v>
      </c>
      <c r="AD4619" s="16">
        <v>45.25</v>
      </c>
      <c r="AE4619" s="16">
        <v>21.757300000000001</v>
      </c>
      <c r="AF4619" s="16">
        <v>148.33699999999999</v>
      </c>
      <c r="AG4619" s="16">
        <v>154378</v>
      </c>
      <c r="AH4619" s="16">
        <v>1.0411999999999999</v>
      </c>
      <c r="AI4619" s="16">
        <v>81.099999999999994</v>
      </c>
      <c r="AJ4619" s="16">
        <v>94.35</v>
      </c>
      <c r="AK4619" s="16">
        <v>1.0118</v>
      </c>
      <c r="AL4619" s="16">
        <v>0.73540000000000005</v>
      </c>
      <c r="AM4619" s="16">
        <v>0.6502</v>
      </c>
      <c r="AN4619" s="16">
        <v>0.98870000000000002</v>
      </c>
      <c r="AO4619" s="16">
        <v>0.4264</v>
      </c>
      <c r="AP4619" s="16">
        <v>0.6855</v>
      </c>
      <c r="AR4619" s="16">
        <f t="shared" si="175"/>
        <v>1</v>
      </c>
      <c r="AS4619" s="5">
        <f t="shared" si="174"/>
        <v>7.6846999999999999E-2</v>
      </c>
    </row>
    <row r="4620" spans="1:45" x14ac:dyDescent="0.25">
      <c r="A4620" s="16" t="s">
        <v>409</v>
      </c>
      <c r="B4620" s="16" t="s">
        <v>40</v>
      </c>
      <c r="C4620" s="16" t="s">
        <v>253</v>
      </c>
      <c r="D4620" s="16">
        <v>2011</v>
      </c>
      <c r="E4620" s="16" t="s">
        <v>5235</v>
      </c>
      <c r="F4620" s="16" t="s">
        <v>593</v>
      </c>
      <c r="G4620" s="10">
        <v>6869.73</v>
      </c>
      <c r="H4620" s="73">
        <v>8.8348809999999993</v>
      </c>
      <c r="I4620" s="16">
        <v>71718</v>
      </c>
      <c r="J4620" s="71">
        <v>0</v>
      </c>
      <c r="K4620" s="71">
        <v>1</v>
      </c>
      <c r="L4620" s="16">
        <v>1.071418</v>
      </c>
      <c r="M4620" s="16">
        <v>-0.45095590000000002</v>
      </c>
      <c r="N4620" s="16">
        <v>0.59390790000000004</v>
      </c>
      <c r="O4620" s="16">
        <v>0.43333719999999998</v>
      </c>
      <c r="P4620" s="16">
        <v>0.90882180000000001</v>
      </c>
      <c r="Q4620" s="16">
        <v>0.88265530000000003</v>
      </c>
      <c r="R4620" s="16">
        <v>0.20749999999999999</v>
      </c>
      <c r="S4620" s="16">
        <v>8.9999999999999993E-3</v>
      </c>
      <c r="T4620" s="16">
        <v>9.7000000000000003E-3</v>
      </c>
      <c r="U4620" s="16">
        <v>4.7405999999999997</v>
      </c>
      <c r="V4620" s="16">
        <v>24.175999999999998</v>
      </c>
      <c r="W4620" s="16">
        <v>13.44</v>
      </c>
      <c r="X4620" s="16">
        <v>431.11700000000002</v>
      </c>
      <c r="Y4620" s="16">
        <v>59.74</v>
      </c>
      <c r="Z4620" s="16">
        <v>0.23949999999999999</v>
      </c>
      <c r="AA4620" s="16">
        <v>-0.56710550000000004</v>
      </c>
      <c r="AB4620" s="16">
        <v>0.42</v>
      </c>
      <c r="AC4620" s="16">
        <v>9.33</v>
      </c>
      <c r="AD4620" s="16">
        <v>45.9</v>
      </c>
      <c r="AE4620" s="16">
        <v>20.9969</v>
      </c>
      <c r="AF4620" s="16">
        <v>152.553</v>
      </c>
      <c r="AG4620" s="16">
        <v>157685</v>
      </c>
      <c r="AH4620" s="16">
        <v>1.0434000000000001</v>
      </c>
      <c r="AI4620" s="16">
        <v>81.099999999999994</v>
      </c>
      <c r="AJ4620" s="16">
        <v>94.338499999999996</v>
      </c>
      <c r="AK4620" s="16">
        <v>1.0130999999999999</v>
      </c>
      <c r="AL4620" s="16">
        <v>0.73629999999999995</v>
      </c>
      <c r="AM4620" s="16">
        <v>0.60750000000000004</v>
      </c>
      <c r="AN4620" s="16">
        <v>1.206</v>
      </c>
      <c r="AO4620" s="16">
        <v>0.2387</v>
      </c>
      <c r="AP4620" s="16">
        <v>0.63690000000000002</v>
      </c>
      <c r="AR4620" s="16">
        <f t="shared" si="175"/>
        <v>1</v>
      </c>
      <c r="AS4620" s="5">
        <f t="shared" si="174"/>
        <v>1.2159999999999949E-2</v>
      </c>
    </row>
    <row r="4621" spans="1:45" x14ac:dyDescent="0.25">
      <c r="A4621" s="16" t="s">
        <v>409</v>
      </c>
      <c r="B4621" s="16" t="s">
        <v>40</v>
      </c>
      <c r="C4621" s="16" t="s">
        <v>253</v>
      </c>
      <c r="D4621" s="16">
        <v>2012</v>
      </c>
      <c r="E4621" s="16" t="s">
        <v>5236</v>
      </c>
      <c r="F4621" s="16" t="s">
        <v>593</v>
      </c>
      <c r="G4621" s="10">
        <v>6765.49</v>
      </c>
      <c r="H4621" s="73">
        <v>8.8195899999999998</v>
      </c>
      <c r="I4621" s="16">
        <v>72044</v>
      </c>
      <c r="J4621" s="71">
        <v>0</v>
      </c>
      <c r="K4621" s="71">
        <v>1</v>
      </c>
      <c r="L4621" s="16">
        <v>1.1236969999999999</v>
      </c>
      <c r="M4621" s="16">
        <v>-0.40246700000000002</v>
      </c>
      <c r="N4621" s="16">
        <v>0.64136269999999995</v>
      </c>
      <c r="O4621" s="16">
        <v>0.45401019999999997</v>
      </c>
      <c r="P4621" s="16">
        <v>0.92337789999999997</v>
      </c>
      <c r="Q4621" s="16">
        <v>0.86831309999999995</v>
      </c>
      <c r="R4621" s="16">
        <v>0.2069</v>
      </c>
      <c r="S4621" s="16">
        <v>8.6E-3</v>
      </c>
      <c r="T4621" s="16">
        <v>1.5100000000000001E-2</v>
      </c>
      <c r="U4621" s="16">
        <v>4.6289499999999997</v>
      </c>
      <c r="V4621" s="16">
        <v>25.431999999999999</v>
      </c>
      <c r="W4621" s="16">
        <v>14.13</v>
      </c>
      <c r="X4621" s="16">
        <v>429.64499999999998</v>
      </c>
      <c r="Y4621" s="16">
        <v>59.9148</v>
      </c>
      <c r="Z4621" s="16">
        <v>0.24890000000000001</v>
      </c>
      <c r="AA4621" s="16">
        <v>-0.56516370000000005</v>
      </c>
      <c r="AB4621" s="16">
        <v>0.42</v>
      </c>
      <c r="AC4621" s="16">
        <v>9.33</v>
      </c>
      <c r="AD4621" s="16">
        <v>45.85</v>
      </c>
      <c r="AE4621" s="16">
        <v>22.6508</v>
      </c>
      <c r="AF4621" s="16">
        <v>152.47499999999999</v>
      </c>
      <c r="AG4621" s="16">
        <v>158030</v>
      </c>
      <c r="AH4621" s="16">
        <v>1.0283</v>
      </c>
      <c r="AI4621" s="16">
        <v>81.099999999999994</v>
      </c>
      <c r="AJ4621" s="16">
        <v>94.326899999999995</v>
      </c>
      <c r="AK4621" s="16">
        <v>0.98350000000000004</v>
      </c>
      <c r="AL4621" s="16">
        <v>0.6996</v>
      </c>
      <c r="AM4621" s="16">
        <v>0.67049999999999998</v>
      </c>
      <c r="AN4621" s="16">
        <v>1.0667</v>
      </c>
      <c r="AO4621" s="16">
        <v>0.29160000000000003</v>
      </c>
      <c r="AP4621" s="16">
        <v>0.62549999999999994</v>
      </c>
      <c r="AR4621" s="16">
        <f t="shared" si="175"/>
        <v>1</v>
      </c>
      <c r="AS4621" s="5">
        <f t="shared" si="174"/>
        <v>5.2278999999999964E-2</v>
      </c>
    </row>
    <row r="4622" spans="1:45" x14ac:dyDescent="0.25">
      <c r="A4622" s="16" t="s">
        <v>409</v>
      </c>
      <c r="B4622" s="16" t="s">
        <v>40</v>
      </c>
      <c r="C4622" s="16" t="s">
        <v>253</v>
      </c>
      <c r="D4622" s="16">
        <v>2013</v>
      </c>
      <c r="E4622" s="16" t="s">
        <v>5237</v>
      </c>
      <c r="F4622" s="16" t="s">
        <v>593</v>
      </c>
      <c r="G4622" s="10">
        <v>6784.1</v>
      </c>
      <c r="H4622" s="73">
        <v>8.8223369999999992</v>
      </c>
      <c r="I4622" s="16">
        <v>72400</v>
      </c>
      <c r="J4622" s="71">
        <v>0</v>
      </c>
      <c r="K4622" s="71">
        <v>1</v>
      </c>
      <c r="L4622" s="16">
        <v>1.1726490000000001</v>
      </c>
      <c r="M4622" s="16">
        <v>-0.37248740000000002</v>
      </c>
      <c r="N4622" s="16">
        <v>0.73837489999999995</v>
      </c>
      <c r="O4622" s="16">
        <v>0.45665450000000002</v>
      </c>
      <c r="P4622" s="16">
        <v>0.87236789999999997</v>
      </c>
      <c r="Q4622" s="16">
        <v>0.90423419999999999</v>
      </c>
      <c r="R4622" s="16">
        <v>0.25540000000000002</v>
      </c>
      <c r="S4622" s="16">
        <v>8.0499999999999999E-3</v>
      </c>
      <c r="T4622" s="16">
        <v>1.5699999999999999E-2</v>
      </c>
      <c r="U4622" s="16">
        <v>4.7011000000000003</v>
      </c>
      <c r="V4622" s="16">
        <v>26.687999999999999</v>
      </c>
      <c r="W4622" s="16">
        <v>14.82</v>
      </c>
      <c r="X4622" s="16">
        <v>432.911</v>
      </c>
      <c r="Y4622" s="16">
        <v>60.151499999999999</v>
      </c>
      <c r="Z4622" s="16">
        <v>0.24840000000000001</v>
      </c>
      <c r="AA4622" s="16">
        <v>-0.56069740000000001</v>
      </c>
      <c r="AB4622" s="16">
        <v>0.42</v>
      </c>
      <c r="AC4622" s="16">
        <v>9.33</v>
      </c>
      <c r="AD4622" s="16">
        <v>45.734999999999999</v>
      </c>
      <c r="AE4622" s="16">
        <v>23.810099999999998</v>
      </c>
      <c r="AF4622" s="16">
        <v>129.96</v>
      </c>
      <c r="AG4622" s="16">
        <v>160753</v>
      </c>
      <c r="AH4622" s="16">
        <v>1.0302</v>
      </c>
      <c r="AI4622" s="16">
        <v>81.099999999999994</v>
      </c>
      <c r="AJ4622" s="16">
        <v>94.315399999999997</v>
      </c>
      <c r="AK4622" s="16">
        <v>1.0009999999999999</v>
      </c>
      <c r="AL4622" s="16">
        <v>0.70069999999999999</v>
      </c>
      <c r="AM4622" s="16">
        <v>0.72270000000000001</v>
      </c>
      <c r="AN4622" s="16">
        <v>1.2094</v>
      </c>
      <c r="AO4622" s="16">
        <v>0.27950000000000003</v>
      </c>
      <c r="AP4622" s="16">
        <v>0.64329999999999998</v>
      </c>
      <c r="AR4622" s="16">
        <f t="shared" si="175"/>
        <v>1</v>
      </c>
      <c r="AS4622" s="5">
        <f t="shared" si="174"/>
        <v>4.8952000000000107E-2</v>
      </c>
    </row>
    <row r="4623" spans="1:45" x14ac:dyDescent="0.25">
      <c r="A4623" s="16" t="s">
        <v>409</v>
      </c>
      <c r="B4623" s="16" t="s">
        <v>40</v>
      </c>
      <c r="C4623" s="16" t="s">
        <v>253</v>
      </c>
      <c r="D4623" s="16">
        <v>2014</v>
      </c>
      <c r="E4623" s="16" t="s">
        <v>5238</v>
      </c>
      <c r="F4623" s="16" t="s">
        <v>593</v>
      </c>
      <c r="G4623" s="10">
        <v>7031.44</v>
      </c>
      <c r="H4623" s="73">
        <v>8.8581470000000007</v>
      </c>
      <c r="I4623" s="16">
        <v>72778</v>
      </c>
      <c r="J4623" s="71">
        <v>0</v>
      </c>
      <c r="K4623" s="71">
        <v>1</v>
      </c>
      <c r="L4623" s="16">
        <v>1.0496220000000001</v>
      </c>
      <c r="M4623" s="16">
        <v>-0.43461070000000002</v>
      </c>
      <c r="N4623" s="16">
        <v>0.79396840000000002</v>
      </c>
      <c r="O4623" s="16">
        <v>0.44193670000000002</v>
      </c>
      <c r="P4623" s="16">
        <v>0.77608220000000006</v>
      </c>
      <c r="Q4623" s="16">
        <v>0.74281609999999998</v>
      </c>
      <c r="R4623" s="16">
        <v>0.1953</v>
      </c>
      <c r="S4623" s="16">
        <v>1.04E-2</v>
      </c>
      <c r="T4623" s="16">
        <v>1.1599999999999999E-2</v>
      </c>
      <c r="U4623" s="16">
        <v>4.5692500000000003</v>
      </c>
      <c r="V4623" s="16">
        <v>27.943999999999999</v>
      </c>
      <c r="W4623" s="16">
        <v>15.51</v>
      </c>
      <c r="X4623" s="16">
        <v>433.048</v>
      </c>
      <c r="Y4623" s="16">
        <v>60.1006</v>
      </c>
      <c r="Z4623" s="16">
        <v>0.2409</v>
      </c>
      <c r="AA4623" s="16">
        <v>-0.56186250000000004</v>
      </c>
      <c r="AB4623" s="16">
        <v>0.42</v>
      </c>
      <c r="AC4623" s="16">
        <v>9.33</v>
      </c>
      <c r="AD4623" s="16">
        <v>45.765000000000001</v>
      </c>
      <c r="AE4623" s="16">
        <v>22.738099999999999</v>
      </c>
      <c r="AF4623" s="16">
        <v>102.136</v>
      </c>
      <c r="AG4623" s="16">
        <v>162361</v>
      </c>
      <c r="AH4623" s="16">
        <v>1.0321</v>
      </c>
      <c r="AI4623" s="16">
        <v>81.099999999999994</v>
      </c>
      <c r="AJ4623" s="16">
        <v>94.303799999999995</v>
      </c>
      <c r="AK4623" s="16">
        <v>1.1060000000000001</v>
      </c>
      <c r="AL4623" s="16">
        <v>0.66400000000000003</v>
      </c>
      <c r="AM4623" s="16">
        <v>6.5500000000000003E-2</v>
      </c>
      <c r="AN4623" s="16">
        <v>1.1146</v>
      </c>
      <c r="AO4623" s="16">
        <v>0.23130000000000001</v>
      </c>
      <c r="AP4623" s="16">
        <v>0.4667</v>
      </c>
      <c r="AR4623" s="16">
        <f t="shared" si="175"/>
        <v>1</v>
      </c>
      <c r="AS4623" s="5">
        <f t="shared" si="174"/>
        <v>-0.123027</v>
      </c>
    </row>
    <row r="4624" spans="1:45" x14ac:dyDescent="0.25">
      <c r="A4624" s="16" t="s">
        <v>405</v>
      </c>
      <c r="B4624" s="16" t="s">
        <v>48</v>
      </c>
      <c r="C4624" s="16" t="s">
        <v>260</v>
      </c>
      <c r="D4624" s="16">
        <v>1985</v>
      </c>
      <c r="E4624" s="16" t="s">
        <v>5239</v>
      </c>
      <c r="F4624" s="16" t="s">
        <v>594</v>
      </c>
      <c r="G4624" s="10"/>
      <c r="H4624" s="73"/>
      <c r="I4624" s="16" t="s">
        <v>6700</v>
      </c>
      <c r="K4624" s="71">
        <v>0</v>
      </c>
      <c r="L4624" s="16">
        <v>0.98304579999999997</v>
      </c>
      <c r="M4624" s="16">
        <v>-0.26809329999999998</v>
      </c>
      <c r="N4624" s="16">
        <v>0.93647119999999995</v>
      </c>
      <c r="O4624" s="16">
        <v>0.23752860000000001</v>
      </c>
      <c r="P4624" s="16">
        <v>0.68685739999999995</v>
      </c>
      <c r="Q4624" s="16">
        <v>0.58944920000000001</v>
      </c>
      <c r="R4624" s="16">
        <v>0</v>
      </c>
      <c r="S4624" s="16">
        <v>0.11119999999999999</v>
      </c>
      <c r="T4624" s="16">
        <v>0</v>
      </c>
      <c r="U4624" s="16">
        <v>6.9203999999999999</v>
      </c>
      <c r="V4624" s="16">
        <v>24.08</v>
      </c>
      <c r="W4624" s="16">
        <v>8.3000000000000007</v>
      </c>
      <c r="X4624" s="16">
        <v>497.779</v>
      </c>
      <c r="Y4624" s="16">
        <v>61.613999999999997</v>
      </c>
      <c r="Z4624" s="16">
        <v>0</v>
      </c>
      <c r="AA4624" s="16">
        <v>-1.1888650000000001</v>
      </c>
      <c r="AB4624" s="16">
        <v>0.21</v>
      </c>
      <c r="AC4624" s="16">
        <v>4.33</v>
      </c>
      <c r="AD4624" s="16">
        <v>50.99</v>
      </c>
      <c r="AE4624" s="16">
        <v>17.734300000000001</v>
      </c>
      <c r="AF4624" s="16">
        <v>0</v>
      </c>
      <c r="AG4624" s="16">
        <v>632114</v>
      </c>
      <c r="AH4624" s="16">
        <v>0.77549999999999997</v>
      </c>
      <c r="AI4624" s="16">
        <v>96.779499999999999</v>
      </c>
      <c r="AJ4624" s="16">
        <v>98.600499999999997</v>
      </c>
      <c r="AK4624" s="16">
        <v>0.8014</v>
      </c>
      <c r="AL4624" s="16">
        <v>-0.16089999999999999</v>
      </c>
      <c r="AM4624" s="16">
        <v>0.26850000000000002</v>
      </c>
      <c r="AN4624" s="16">
        <v>0.74199999999999999</v>
      </c>
      <c r="AO4624" s="16">
        <v>1.1068</v>
      </c>
      <c r="AP4624" s="16">
        <v>-5.8799999999999998E-2</v>
      </c>
      <c r="AQ4624" s="16">
        <v>0.1792</v>
      </c>
      <c r="AR4624" s="16">
        <f t="shared" si="175"/>
        <v>1</v>
      </c>
      <c r="AS4624" s="5">
        <f t="shared" si="174"/>
        <v>0</v>
      </c>
    </row>
    <row r="4625" spans="1:45" x14ac:dyDescent="0.25">
      <c r="A4625" s="16" t="s">
        <v>405</v>
      </c>
      <c r="B4625" s="16" t="s">
        <v>48</v>
      </c>
      <c r="C4625" s="16" t="s">
        <v>260</v>
      </c>
      <c r="D4625" s="16">
        <v>1986</v>
      </c>
      <c r="E4625" s="16" t="s">
        <v>5240</v>
      </c>
      <c r="F4625" s="16" t="s">
        <v>594</v>
      </c>
      <c r="G4625" s="10"/>
      <c r="H4625" s="73"/>
      <c r="I4625" s="16" t="s">
        <v>6700</v>
      </c>
      <c r="J4625" s="71">
        <v>0</v>
      </c>
      <c r="K4625" s="71">
        <v>0</v>
      </c>
      <c r="L4625" s="16">
        <v>1.0139629999999999</v>
      </c>
      <c r="M4625" s="16">
        <v>-0.2824643</v>
      </c>
      <c r="N4625" s="16">
        <v>0.96507779999999999</v>
      </c>
      <c r="O4625" s="16">
        <v>0.25280659999999999</v>
      </c>
      <c r="P4625" s="16">
        <v>0.69990220000000003</v>
      </c>
      <c r="Q4625" s="16">
        <v>0.6157262</v>
      </c>
      <c r="R4625" s="16">
        <v>0</v>
      </c>
      <c r="S4625" s="16">
        <v>0.1074</v>
      </c>
      <c r="T4625" s="16">
        <v>0</v>
      </c>
      <c r="U4625" s="16">
        <v>6.8449</v>
      </c>
      <c r="V4625" s="16">
        <v>25.032</v>
      </c>
      <c r="W4625" s="16">
        <v>8.4920000000000009</v>
      </c>
      <c r="X4625" s="16">
        <v>498.48599999999999</v>
      </c>
      <c r="Y4625" s="16">
        <v>62.2866</v>
      </c>
      <c r="Z4625" s="16">
        <v>0</v>
      </c>
      <c r="AA4625" s="16">
        <v>-1.191195</v>
      </c>
      <c r="AB4625" s="16">
        <v>0.21</v>
      </c>
      <c r="AC4625" s="16">
        <v>4.33</v>
      </c>
      <c r="AD4625" s="16">
        <v>51.05</v>
      </c>
      <c r="AE4625" s="16">
        <v>18.228899999999999</v>
      </c>
      <c r="AF4625" s="16">
        <v>0</v>
      </c>
      <c r="AG4625" s="16">
        <v>639951</v>
      </c>
      <c r="AH4625" s="16">
        <v>0.78069999999999995</v>
      </c>
      <c r="AI4625" s="16">
        <v>96.793800000000005</v>
      </c>
      <c r="AJ4625" s="16">
        <v>98.633200000000002</v>
      </c>
      <c r="AK4625" s="16">
        <v>0.8135</v>
      </c>
      <c r="AL4625" s="16">
        <v>-0.1139</v>
      </c>
      <c r="AM4625" s="16">
        <v>0.29930000000000001</v>
      </c>
      <c r="AN4625" s="16">
        <v>0.73829999999999996</v>
      </c>
      <c r="AO4625" s="16">
        <v>1.1205000000000001</v>
      </c>
      <c r="AP4625" s="16">
        <v>-1.0999999999999999E-2</v>
      </c>
      <c r="AQ4625" s="16">
        <v>0.1792</v>
      </c>
      <c r="AR4625" s="16">
        <f t="shared" si="175"/>
        <v>1</v>
      </c>
      <c r="AS4625" s="5">
        <f t="shared" si="174"/>
        <v>3.0917199999999978E-2</v>
      </c>
    </row>
    <row r="4626" spans="1:45" x14ac:dyDescent="0.25">
      <c r="A4626" s="16" t="s">
        <v>405</v>
      </c>
      <c r="B4626" s="16" t="s">
        <v>48</v>
      </c>
      <c r="C4626" s="16" t="s">
        <v>260</v>
      </c>
      <c r="D4626" s="16">
        <v>1987</v>
      </c>
      <c r="E4626" s="16" t="s">
        <v>5241</v>
      </c>
      <c r="F4626" s="16" t="s">
        <v>594</v>
      </c>
      <c r="G4626" s="10"/>
      <c r="H4626" s="73"/>
      <c r="I4626" s="16" t="s">
        <v>6700</v>
      </c>
      <c r="J4626" s="71">
        <v>0</v>
      </c>
      <c r="K4626" s="71">
        <v>0</v>
      </c>
      <c r="L4626" s="16">
        <v>1.0438179999999999</v>
      </c>
      <c r="M4626" s="16">
        <v>-0.29645719999999998</v>
      </c>
      <c r="N4626" s="16">
        <v>0.99142090000000005</v>
      </c>
      <c r="O4626" s="16">
        <v>0.26795269999999999</v>
      </c>
      <c r="P4626" s="16">
        <v>0.71257170000000003</v>
      </c>
      <c r="Q4626" s="16">
        <v>0.64204079999999997</v>
      </c>
      <c r="R4626" s="16">
        <v>0</v>
      </c>
      <c r="S4626" s="16">
        <v>0.1037</v>
      </c>
      <c r="T4626" s="16">
        <v>0</v>
      </c>
      <c r="U4626" s="16">
        <v>6.7694999999999999</v>
      </c>
      <c r="V4626" s="16">
        <v>25.984000000000002</v>
      </c>
      <c r="W4626" s="16">
        <v>8.6839999999999993</v>
      </c>
      <c r="X4626" s="16">
        <v>498.83699999999999</v>
      </c>
      <c r="Y4626" s="16">
        <v>62.959200000000003</v>
      </c>
      <c r="Z4626" s="16">
        <v>0</v>
      </c>
      <c r="AA4626" s="16">
        <v>-1.1931369999999999</v>
      </c>
      <c r="AB4626" s="16">
        <v>0.21</v>
      </c>
      <c r="AC4626" s="16">
        <v>4.33</v>
      </c>
      <c r="AD4626" s="16">
        <v>51.1</v>
      </c>
      <c r="AE4626" s="16">
        <v>18.697600000000001</v>
      </c>
      <c r="AF4626" s="16">
        <v>0</v>
      </c>
      <c r="AG4626" s="16">
        <v>647788</v>
      </c>
      <c r="AH4626" s="16">
        <v>0.78580000000000005</v>
      </c>
      <c r="AI4626" s="16">
        <v>96.808199999999999</v>
      </c>
      <c r="AJ4626" s="16">
        <v>98.665899999999993</v>
      </c>
      <c r="AK4626" s="16">
        <v>0.8256</v>
      </c>
      <c r="AL4626" s="16">
        <v>-6.6799999999999998E-2</v>
      </c>
      <c r="AM4626" s="16">
        <v>0.33019999999999999</v>
      </c>
      <c r="AN4626" s="16">
        <v>0.73450000000000004</v>
      </c>
      <c r="AO4626" s="16">
        <v>1.1342000000000001</v>
      </c>
      <c r="AP4626" s="16">
        <v>3.6900000000000002E-2</v>
      </c>
      <c r="AQ4626" s="16">
        <v>0.1792</v>
      </c>
      <c r="AR4626" s="16">
        <f t="shared" si="175"/>
        <v>1</v>
      </c>
      <c r="AS4626" s="5">
        <f t="shared" si="174"/>
        <v>2.9854999999999965E-2</v>
      </c>
    </row>
    <row r="4627" spans="1:45" x14ac:dyDescent="0.25">
      <c r="A4627" s="16" t="s">
        <v>405</v>
      </c>
      <c r="B4627" s="16" t="s">
        <v>48</v>
      </c>
      <c r="C4627" s="16" t="s">
        <v>260</v>
      </c>
      <c r="D4627" s="16">
        <v>1988</v>
      </c>
      <c r="E4627" s="16" t="s">
        <v>5242</v>
      </c>
      <c r="F4627" s="16" t="s">
        <v>594</v>
      </c>
      <c r="G4627" s="10"/>
      <c r="H4627" s="73"/>
      <c r="I4627" s="16" t="s">
        <v>6700</v>
      </c>
      <c r="J4627" s="71">
        <v>0</v>
      </c>
      <c r="K4627" s="71">
        <v>0</v>
      </c>
      <c r="L4627" s="16">
        <v>1.074168</v>
      </c>
      <c r="M4627" s="16">
        <v>-0.31045</v>
      </c>
      <c r="N4627" s="16">
        <v>1.0202819999999999</v>
      </c>
      <c r="O4627" s="16">
        <v>0.2832308</v>
      </c>
      <c r="P4627" s="16">
        <v>0.72382239999999998</v>
      </c>
      <c r="Q4627" s="16">
        <v>0.66830020000000001</v>
      </c>
      <c r="R4627" s="16">
        <v>0</v>
      </c>
      <c r="S4627" s="16">
        <v>0.1</v>
      </c>
      <c r="T4627" s="16">
        <v>0</v>
      </c>
      <c r="U4627" s="16">
        <v>6.6940999999999997</v>
      </c>
      <c r="V4627" s="16">
        <v>26.936</v>
      </c>
      <c r="W4627" s="16">
        <v>8.8759999999999994</v>
      </c>
      <c r="X4627" s="16">
        <v>499.58199999999999</v>
      </c>
      <c r="Y4627" s="16">
        <v>63.631799999999998</v>
      </c>
      <c r="Z4627" s="16">
        <v>0</v>
      </c>
      <c r="AA4627" s="16">
        <v>-1.1954670000000001</v>
      </c>
      <c r="AB4627" s="16">
        <v>0.21</v>
      </c>
      <c r="AC4627" s="16">
        <v>4.33</v>
      </c>
      <c r="AD4627" s="16">
        <v>51.16</v>
      </c>
      <c r="AE4627" s="16">
        <v>19.055800000000001</v>
      </c>
      <c r="AF4627" s="16">
        <v>0</v>
      </c>
      <c r="AG4627" s="16">
        <v>655625</v>
      </c>
      <c r="AH4627" s="16">
        <v>0.79090000000000005</v>
      </c>
      <c r="AI4627" s="16">
        <v>96.822599999999994</v>
      </c>
      <c r="AJ4627" s="16">
        <v>98.698700000000002</v>
      </c>
      <c r="AK4627" s="16">
        <v>0.83760000000000001</v>
      </c>
      <c r="AL4627" s="16">
        <v>-1.9800000000000002E-2</v>
      </c>
      <c r="AM4627" s="16">
        <v>0.36099999999999999</v>
      </c>
      <c r="AN4627" s="16">
        <v>0.73080000000000001</v>
      </c>
      <c r="AO4627" s="16">
        <v>1.1478999999999999</v>
      </c>
      <c r="AP4627" s="16">
        <v>8.4699999999999998E-2</v>
      </c>
      <c r="AQ4627" s="16">
        <v>0.1792</v>
      </c>
      <c r="AR4627" s="16">
        <f t="shared" si="175"/>
        <v>1</v>
      </c>
      <c r="AS4627" s="5">
        <f t="shared" si="174"/>
        <v>3.0350000000000099E-2</v>
      </c>
    </row>
    <row r="4628" spans="1:45" x14ac:dyDescent="0.25">
      <c r="A4628" s="16" t="s">
        <v>405</v>
      </c>
      <c r="B4628" s="16" t="s">
        <v>48</v>
      </c>
      <c r="C4628" s="16" t="s">
        <v>260</v>
      </c>
      <c r="D4628" s="16">
        <v>1989</v>
      </c>
      <c r="E4628" s="16" t="s">
        <v>5243</v>
      </c>
      <c r="F4628" s="16" t="s">
        <v>594</v>
      </c>
      <c r="G4628" s="10"/>
      <c r="H4628" s="73"/>
      <c r="I4628" s="16" t="s">
        <v>6700</v>
      </c>
      <c r="J4628" s="71">
        <v>0</v>
      </c>
      <c r="K4628" s="71">
        <v>0</v>
      </c>
      <c r="L4628" s="16">
        <v>1.1078699999999999</v>
      </c>
      <c r="M4628" s="16">
        <v>-0.32444299999999998</v>
      </c>
      <c r="N4628" s="16">
        <v>1.05227</v>
      </c>
      <c r="O4628" s="16">
        <v>0.29837459999999999</v>
      </c>
      <c r="P4628" s="16">
        <v>0.73938119999999996</v>
      </c>
      <c r="Q4628" s="16">
        <v>0.69459769999999998</v>
      </c>
      <c r="R4628" s="16">
        <v>0</v>
      </c>
      <c r="S4628" s="16">
        <v>9.6299999999999997E-2</v>
      </c>
      <c r="T4628" s="16">
        <v>0</v>
      </c>
      <c r="U4628" s="16">
        <v>6.6186999999999996</v>
      </c>
      <c r="V4628" s="16">
        <v>27.888000000000002</v>
      </c>
      <c r="W4628" s="16">
        <v>9.0679999999999996</v>
      </c>
      <c r="X4628" s="16">
        <v>500.81700000000001</v>
      </c>
      <c r="Y4628" s="16">
        <v>64.304299999999998</v>
      </c>
      <c r="Z4628" s="16">
        <v>0</v>
      </c>
      <c r="AA4628" s="16">
        <v>-1.1974089999999999</v>
      </c>
      <c r="AB4628" s="16">
        <v>0.21</v>
      </c>
      <c r="AC4628" s="16">
        <v>4.33</v>
      </c>
      <c r="AD4628" s="16">
        <v>51.21</v>
      </c>
      <c r="AE4628" s="16">
        <v>19.749400000000001</v>
      </c>
      <c r="AF4628" s="16">
        <v>0</v>
      </c>
      <c r="AG4628" s="16">
        <v>663463</v>
      </c>
      <c r="AH4628" s="16">
        <v>0.79600000000000004</v>
      </c>
      <c r="AI4628" s="16">
        <v>96.8369</v>
      </c>
      <c r="AJ4628" s="16">
        <v>98.731399999999994</v>
      </c>
      <c r="AK4628" s="16">
        <v>0.84970000000000001</v>
      </c>
      <c r="AL4628" s="16">
        <v>2.7199999999999998E-2</v>
      </c>
      <c r="AM4628" s="16">
        <v>0.39190000000000003</v>
      </c>
      <c r="AN4628" s="16">
        <v>0.72699999999999998</v>
      </c>
      <c r="AO4628" s="16">
        <v>1.1616</v>
      </c>
      <c r="AP4628" s="16">
        <v>0.1326</v>
      </c>
      <c r="AQ4628" s="16">
        <v>0.1792</v>
      </c>
      <c r="AR4628" s="16">
        <f t="shared" si="175"/>
        <v>1</v>
      </c>
      <c r="AS4628" s="5">
        <f t="shared" si="174"/>
        <v>3.3701999999999899E-2</v>
      </c>
    </row>
    <row r="4629" spans="1:45" x14ac:dyDescent="0.25">
      <c r="A4629" s="16" t="s">
        <v>405</v>
      </c>
      <c r="B4629" s="16" t="s">
        <v>48</v>
      </c>
      <c r="C4629" s="16" t="s">
        <v>260</v>
      </c>
      <c r="D4629" s="16">
        <v>1990</v>
      </c>
      <c r="E4629" s="16" t="s">
        <v>5244</v>
      </c>
      <c r="F4629" s="16" t="s">
        <v>594</v>
      </c>
      <c r="G4629" s="10"/>
      <c r="H4629" s="73"/>
      <c r="I4629" s="16" t="s">
        <v>6700</v>
      </c>
      <c r="J4629" s="71">
        <v>0</v>
      </c>
      <c r="K4629" s="71">
        <v>0.84599999999999997</v>
      </c>
      <c r="L4629" s="16">
        <v>1.248478</v>
      </c>
      <c r="M4629" s="16">
        <v>-0.33843580000000001</v>
      </c>
      <c r="N4629" s="16">
        <v>1.080138</v>
      </c>
      <c r="O4629" s="16">
        <v>0.3272581</v>
      </c>
      <c r="P4629" s="16">
        <v>0.97466209999999998</v>
      </c>
      <c r="Q4629" s="16">
        <v>0.72089179999999997</v>
      </c>
      <c r="R4629" s="16">
        <v>0</v>
      </c>
      <c r="S4629" s="16">
        <v>9.2600000000000002E-2</v>
      </c>
      <c r="T4629" s="16">
        <v>0</v>
      </c>
      <c r="U4629" s="16">
        <v>6.5433000000000003</v>
      </c>
      <c r="V4629" s="16">
        <v>28.84</v>
      </c>
      <c r="W4629" s="16">
        <v>9.26</v>
      </c>
      <c r="X4629" s="16">
        <v>501.40699999999998</v>
      </c>
      <c r="Y4629" s="16">
        <v>64.976900000000001</v>
      </c>
      <c r="Z4629" s="16">
        <v>0</v>
      </c>
      <c r="AA4629" s="16">
        <v>-1.2397419999999999</v>
      </c>
      <c r="AB4629" s="16">
        <v>0.21</v>
      </c>
      <c r="AC4629" s="16">
        <v>4.33</v>
      </c>
      <c r="AD4629" s="16">
        <v>52.3</v>
      </c>
      <c r="AE4629" s="16">
        <v>20.443100000000001</v>
      </c>
      <c r="AF4629" s="16">
        <v>0</v>
      </c>
      <c r="AG4629" s="43">
        <v>1100000</v>
      </c>
      <c r="AH4629" s="16">
        <v>0.80120000000000002</v>
      </c>
      <c r="AI4629" s="16">
        <v>97</v>
      </c>
      <c r="AJ4629" s="16">
        <v>99</v>
      </c>
      <c r="AK4629" s="16">
        <v>0.86180000000000001</v>
      </c>
      <c r="AL4629" s="16">
        <v>7.4300000000000005E-2</v>
      </c>
      <c r="AM4629" s="16">
        <v>0.42270000000000002</v>
      </c>
      <c r="AN4629" s="16">
        <v>0.72330000000000005</v>
      </c>
      <c r="AO4629" s="16">
        <v>1.1753</v>
      </c>
      <c r="AP4629" s="16">
        <v>0.1804</v>
      </c>
      <c r="AQ4629" s="16">
        <v>0.1792</v>
      </c>
      <c r="AR4629" s="16">
        <f t="shared" si="175"/>
        <v>1</v>
      </c>
      <c r="AS4629" s="5">
        <f t="shared" si="174"/>
        <v>0.14060800000000007</v>
      </c>
    </row>
    <row r="4630" spans="1:45" x14ac:dyDescent="0.25">
      <c r="A4630" s="16" t="s">
        <v>405</v>
      </c>
      <c r="B4630" s="16" t="s">
        <v>48</v>
      </c>
      <c r="C4630" s="16" t="s">
        <v>260</v>
      </c>
      <c r="D4630" s="16">
        <v>1991</v>
      </c>
      <c r="E4630" s="16" t="s">
        <v>5245</v>
      </c>
      <c r="F4630" s="16" t="s">
        <v>594</v>
      </c>
      <c r="G4630" s="10"/>
      <c r="H4630" s="73"/>
      <c r="I4630" s="16" t="s">
        <v>6700</v>
      </c>
      <c r="J4630" s="71">
        <v>-7.4999999999999997E-2</v>
      </c>
      <c r="K4630" s="71">
        <v>0.78500000000000003</v>
      </c>
      <c r="L4630" s="16">
        <v>1.262381</v>
      </c>
      <c r="M4630" s="16">
        <v>-0.35280689999999998</v>
      </c>
      <c r="N4630" s="16">
        <v>1.1638569999999999</v>
      </c>
      <c r="O4630" s="16">
        <v>0.33381820000000001</v>
      </c>
      <c r="P4630" s="16">
        <v>0.90725169999999999</v>
      </c>
      <c r="Q4630" s="16">
        <v>0.7471894</v>
      </c>
      <c r="R4630" s="16">
        <v>0</v>
      </c>
      <c r="S4630" s="16">
        <v>8.8800000000000004E-2</v>
      </c>
      <c r="T4630" s="16">
        <v>0</v>
      </c>
      <c r="U4630" s="16">
        <v>6.4679000000000002</v>
      </c>
      <c r="V4630" s="16">
        <v>30.488</v>
      </c>
      <c r="W4630" s="16">
        <v>10.048</v>
      </c>
      <c r="X4630" s="16">
        <v>502.77499999999998</v>
      </c>
      <c r="Y4630" s="16">
        <v>65.649500000000003</v>
      </c>
      <c r="Z4630" s="16">
        <v>0</v>
      </c>
      <c r="AA4630" s="16">
        <v>-1.216439</v>
      </c>
      <c r="AB4630" s="16">
        <v>0.21</v>
      </c>
      <c r="AC4630" s="16">
        <v>4.33</v>
      </c>
      <c r="AD4630" s="16">
        <v>51.7</v>
      </c>
      <c r="AE4630" s="16">
        <v>21.430399999999999</v>
      </c>
      <c r="AF4630" s="16">
        <v>3.6799999999999999E-2</v>
      </c>
      <c r="AG4630" s="16">
        <v>936839</v>
      </c>
      <c r="AH4630" s="16">
        <v>0.80630000000000002</v>
      </c>
      <c r="AI4630" s="16">
        <v>96.9</v>
      </c>
      <c r="AJ4630" s="16">
        <v>98.9</v>
      </c>
      <c r="AK4630" s="16">
        <v>0.87390000000000001</v>
      </c>
      <c r="AL4630" s="16">
        <v>0.12130000000000001</v>
      </c>
      <c r="AM4630" s="16">
        <v>0.4536</v>
      </c>
      <c r="AN4630" s="16">
        <v>0.71950000000000003</v>
      </c>
      <c r="AO4630" s="16">
        <v>1.1891</v>
      </c>
      <c r="AP4630" s="16">
        <v>0.22819999999999999</v>
      </c>
      <c r="AQ4630" s="16">
        <v>0.1792</v>
      </c>
      <c r="AR4630" s="16">
        <f t="shared" si="175"/>
        <v>1</v>
      </c>
      <c r="AS4630" s="5">
        <f t="shared" si="174"/>
        <v>1.3902999999999999E-2</v>
      </c>
    </row>
    <row r="4631" spans="1:45" x14ac:dyDescent="0.25">
      <c r="A4631" s="16" t="s">
        <v>405</v>
      </c>
      <c r="B4631" s="16" t="s">
        <v>48</v>
      </c>
      <c r="C4631" s="16" t="s">
        <v>260</v>
      </c>
      <c r="D4631" s="16">
        <v>1992</v>
      </c>
      <c r="E4631" s="16" t="s">
        <v>5246</v>
      </c>
      <c r="F4631" s="16" t="s">
        <v>594</v>
      </c>
      <c r="G4631" s="10"/>
      <c r="H4631" s="73"/>
      <c r="I4631" s="16" t="s">
        <v>6700</v>
      </c>
      <c r="J4631" s="71">
        <v>-0.19700000000000001</v>
      </c>
      <c r="K4631" s="71">
        <v>0.64500000000000002</v>
      </c>
      <c r="L4631" s="16">
        <v>1.495927</v>
      </c>
      <c r="M4631" s="16">
        <v>-0.36586770000000002</v>
      </c>
      <c r="N4631" s="16">
        <v>1.251905</v>
      </c>
      <c r="O4631" s="16">
        <v>0.81269590000000003</v>
      </c>
      <c r="P4631" s="16">
        <v>0.83650919999999995</v>
      </c>
      <c r="Q4631" s="16">
        <v>0.77350189999999996</v>
      </c>
      <c r="R4631" s="16">
        <v>0</v>
      </c>
      <c r="S4631" s="16">
        <v>8.5099999999999995E-2</v>
      </c>
      <c r="T4631" s="16">
        <v>1E-4</v>
      </c>
      <c r="U4631" s="16">
        <v>6.3925000000000001</v>
      </c>
      <c r="V4631" s="16">
        <v>32.136000000000003</v>
      </c>
      <c r="W4631" s="16">
        <v>10.836</v>
      </c>
      <c r="X4631" s="16">
        <v>504.82100000000003</v>
      </c>
      <c r="Y4631" s="16">
        <v>66.322000000000003</v>
      </c>
      <c r="Z4631" s="16">
        <v>0.252</v>
      </c>
      <c r="AA4631" s="16">
        <v>-1.1970209999999999</v>
      </c>
      <c r="AB4631" s="16">
        <v>0.21</v>
      </c>
      <c r="AC4631" s="16">
        <v>4.33</v>
      </c>
      <c r="AD4631" s="16">
        <v>51.2</v>
      </c>
      <c r="AE4631" s="16">
        <v>22.2807</v>
      </c>
      <c r="AF4631" s="16">
        <v>0.16400000000000001</v>
      </c>
      <c r="AG4631" s="16">
        <v>771709</v>
      </c>
      <c r="AH4631" s="16">
        <v>0.81140000000000001</v>
      </c>
      <c r="AI4631" s="16">
        <v>96.9</v>
      </c>
      <c r="AJ4631" s="16">
        <v>98.9</v>
      </c>
      <c r="AK4631" s="16">
        <v>0.88590000000000002</v>
      </c>
      <c r="AL4631" s="16">
        <v>0.16839999999999999</v>
      </c>
      <c r="AM4631" s="16">
        <v>0.48449999999999999</v>
      </c>
      <c r="AN4631" s="16">
        <v>0.71579999999999999</v>
      </c>
      <c r="AO4631" s="16">
        <v>1.2028000000000001</v>
      </c>
      <c r="AP4631" s="16">
        <v>0.27610000000000001</v>
      </c>
      <c r="AQ4631" s="16">
        <v>0.1792</v>
      </c>
      <c r="AR4631" s="16">
        <f t="shared" si="175"/>
        <v>1</v>
      </c>
      <c r="AS4631" s="5">
        <f t="shared" si="174"/>
        <v>0.23354600000000003</v>
      </c>
    </row>
    <row r="4632" spans="1:45" x14ac:dyDescent="0.25">
      <c r="A4632" s="16" t="s">
        <v>405</v>
      </c>
      <c r="B4632" s="16" t="s">
        <v>48</v>
      </c>
      <c r="C4632" s="16" t="s">
        <v>260</v>
      </c>
      <c r="D4632" s="16">
        <v>1993</v>
      </c>
      <c r="E4632" s="16" t="s">
        <v>5247</v>
      </c>
      <c r="F4632" s="16" t="s">
        <v>594</v>
      </c>
      <c r="G4632" s="10"/>
      <c r="H4632" s="73"/>
      <c r="I4632" s="16" t="s">
        <v>6700</v>
      </c>
      <c r="J4632" s="71">
        <v>-1.2999999999999999E-2</v>
      </c>
      <c r="K4632" s="71">
        <v>0.63600000000000001</v>
      </c>
      <c r="L4632" s="16">
        <v>1.5960099999999999</v>
      </c>
      <c r="M4632" s="16">
        <v>-0.2708142</v>
      </c>
      <c r="N4632" s="16">
        <v>1.327704</v>
      </c>
      <c r="O4632" s="16">
        <v>0.90757549999999998</v>
      </c>
      <c r="P4632" s="16">
        <v>0.77229239999999999</v>
      </c>
      <c r="Q4632" s="16">
        <v>0.79976329999999995</v>
      </c>
      <c r="R4632" s="16">
        <v>0</v>
      </c>
      <c r="S4632" s="16">
        <v>8.14E-2</v>
      </c>
      <c r="T4632" s="16">
        <v>1.18E-2</v>
      </c>
      <c r="U4632" s="16">
        <v>6.3170000000000002</v>
      </c>
      <c r="V4632" s="16">
        <v>33.783999999999999</v>
      </c>
      <c r="W4632" s="16">
        <v>11.624000000000001</v>
      </c>
      <c r="X4632" s="16">
        <v>504.94900000000001</v>
      </c>
      <c r="Y4632" s="16">
        <v>66.994600000000005</v>
      </c>
      <c r="Z4632" s="16">
        <v>0.29360000000000003</v>
      </c>
      <c r="AA4632" s="16">
        <v>-1.204788</v>
      </c>
      <c r="AB4632" s="16">
        <v>0.21</v>
      </c>
      <c r="AC4632" s="16">
        <v>4.33</v>
      </c>
      <c r="AD4632" s="16">
        <v>51.4</v>
      </c>
      <c r="AE4632" s="16">
        <v>23.450099999999999</v>
      </c>
      <c r="AF4632" s="16">
        <v>0.4844</v>
      </c>
      <c r="AG4632" s="16">
        <v>610189</v>
      </c>
      <c r="AH4632" s="16">
        <v>0.8165</v>
      </c>
      <c r="AI4632" s="16">
        <v>96.9</v>
      </c>
      <c r="AJ4632" s="16">
        <v>98.9</v>
      </c>
      <c r="AK4632" s="16">
        <v>0.89800000000000002</v>
      </c>
      <c r="AL4632" s="16">
        <v>0.21540000000000001</v>
      </c>
      <c r="AM4632" s="16">
        <v>0.51529999999999998</v>
      </c>
      <c r="AN4632" s="16">
        <v>0.71199999999999997</v>
      </c>
      <c r="AO4632" s="16">
        <v>1.2164999999999999</v>
      </c>
      <c r="AP4632" s="16">
        <v>0.32390000000000002</v>
      </c>
      <c r="AQ4632" s="16">
        <v>0.1792</v>
      </c>
      <c r="AR4632" s="16">
        <f t="shared" si="175"/>
        <v>1</v>
      </c>
      <c r="AS4632" s="5">
        <f t="shared" si="174"/>
        <v>0.10008299999999992</v>
      </c>
    </row>
    <row r="4633" spans="1:45" x14ac:dyDescent="0.25">
      <c r="A4633" s="16" t="s">
        <v>405</v>
      </c>
      <c r="B4633" s="16" t="s">
        <v>48</v>
      </c>
      <c r="C4633" s="16" t="s">
        <v>260</v>
      </c>
      <c r="D4633" s="16">
        <v>1994</v>
      </c>
      <c r="E4633" s="16" t="s">
        <v>5248</v>
      </c>
      <c r="F4633" s="16" t="s">
        <v>594</v>
      </c>
      <c r="G4633" s="10"/>
      <c r="H4633" s="73"/>
      <c r="I4633" s="16" t="s">
        <v>6700</v>
      </c>
      <c r="J4633" s="71">
        <v>-1.4999999999999999E-2</v>
      </c>
      <c r="K4633" s="71">
        <v>0.627</v>
      </c>
      <c r="L4633" s="16">
        <v>1.6843900000000001</v>
      </c>
      <c r="M4633" s="16">
        <v>-0.28512949999999998</v>
      </c>
      <c r="N4633" s="16">
        <v>1.440849</v>
      </c>
      <c r="O4633" s="16">
        <v>0.93566729999999998</v>
      </c>
      <c r="P4633" s="16">
        <v>0.81516719999999998</v>
      </c>
      <c r="Q4633" s="16">
        <v>0.82609359999999998</v>
      </c>
      <c r="R4633" s="16">
        <v>5.9499999999999997E-2</v>
      </c>
      <c r="S4633" s="16">
        <v>6.4100000000000004E-2</v>
      </c>
      <c r="T4633" s="16">
        <v>1.38E-2</v>
      </c>
      <c r="U4633" s="16">
        <v>6.2416</v>
      </c>
      <c r="V4633" s="16">
        <v>35.432000000000002</v>
      </c>
      <c r="W4633" s="16">
        <v>12.412000000000001</v>
      </c>
      <c r="X4633" s="16">
        <v>510.93099999999998</v>
      </c>
      <c r="Y4633" s="16">
        <v>67.667199999999994</v>
      </c>
      <c r="Z4633" s="16">
        <v>0.30299999999999999</v>
      </c>
      <c r="AA4633" s="16">
        <v>-1.1931369999999999</v>
      </c>
      <c r="AB4633" s="16">
        <v>0.21</v>
      </c>
      <c r="AC4633" s="16">
        <v>4.33</v>
      </c>
      <c r="AD4633" s="16">
        <v>51.1</v>
      </c>
      <c r="AE4633" s="16">
        <v>25.8855</v>
      </c>
      <c r="AF4633" s="16">
        <v>0.94350000000000001</v>
      </c>
      <c r="AG4633" s="16">
        <v>625772</v>
      </c>
      <c r="AH4633" s="16">
        <v>0.82169999999999999</v>
      </c>
      <c r="AI4633" s="16">
        <v>96.9</v>
      </c>
      <c r="AJ4633" s="16">
        <v>98.9</v>
      </c>
      <c r="AK4633" s="16">
        <v>0.91010000000000002</v>
      </c>
      <c r="AL4633" s="16">
        <v>0.26250000000000001</v>
      </c>
      <c r="AM4633" s="16">
        <v>0.54620000000000002</v>
      </c>
      <c r="AN4633" s="16">
        <v>0.70830000000000004</v>
      </c>
      <c r="AO4633" s="16">
        <v>1.2302</v>
      </c>
      <c r="AP4633" s="16">
        <v>0.37180000000000002</v>
      </c>
      <c r="AQ4633" s="16">
        <v>0.1792</v>
      </c>
      <c r="AR4633" s="16">
        <f t="shared" si="175"/>
        <v>1</v>
      </c>
      <c r="AS4633" s="5">
        <f t="shared" si="174"/>
        <v>8.8380000000000125E-2</v>
      </c>
    </row>
    <row r="4634" spans="1:45" x14ac:dyDescent="0.25">
      <c r="A4634" s="16" t="s">
        <v>405</v>
      </c>
      <c r="B4634" s="16" t="s">
        <v>48</v>
      </c>
      <c r="C4634" s="16" t="s">
        <v>260</v>
      </c>
      <c r="D4634" s="16">
        <v>1995</v>
      </c>
      <c r="E4634" s="16" t="s">
        <v>5249</v>
      </c>
      <c r="F4634" s="16" t="s">
        <v>594</v>
      </c>
      <c r="G4634" s="10">
        <v>7313.74</v>
      </c>
      <c r="H4634" s="73">
        <v>8.8975109999999997</v>
      </c>
      <c r="I4634" s="16" t="s">
        <v>6700</v>
      </c>
      <c r="J4634" s="71">
        <v>0.08</v>
      </c>
      <c r="K4634" s="71">
        <v>0.67900000000000005</v>
      </c>
      <c r="L4634" s="16">
        <v>1.700418</v>
      </c>
      <c r="M4634" s="16">
        <v>-0.42336639999999998</v>
      </c>
      <c r="N4634" s="16">
        <v>1.5110980000000001</v>
      </c>
      <c r="O4634" s="16">
        <v>0.9757209</v>
      </c>
      <c r="P4634" s="16">
        <v>0.84689680000000001</v>
      </c>
      <c r="Q4634" s="16">
        <v>0.85237059999999998</v>
      </c>
      <c r="R4634" s="16">
        <v>0.15160000000000001</v>
      </c>
      <c r="S4634" s="16">
        <v>1.1299999999999999E-2</v>
      </c>
      <c r="T4634" s="16">
        <v>1.4999999999999999E-2</v>
      </c>
      <c r="U4634" s="16">
        <v>6.0890000000000004</v>
      </c>
      <c r="V4634" s="16">
        <v>37.08</v>
      </c>
      <c r="W4634" s="16">
        <v>13.2</v>
      </c>
      <c r="X4634" s="16">
        <v>511.46</v>
      </c>
      <c r="Y4634" s="16">
        <v>68.339799999999997</v>
      </c>
      <c r="Z4634" s="16">
        <v>0.31879999999999997</v>
      </c>
      <c r="AA4634" s="16">
        <v>-1.1814849999999999</v>
      </c>
      <c r="AB4634" s="16">
        <v>0.21</v>
      </c>
      <c r="AC4634" s="16">
        <v>4.33</v>
      </c>
      <c r="AD4634" s="16">
        <v>50.8</v>
      </c>
      <c r="AE4634" s="16">
        <v>28.726900000000001</v>
      </c>
      <c r="AF4634" s="16">
        <v>2.1248999999999998</v>
      </c>
      <c r="AG4634" s="16">
        <v>605095</v>
      </c>
      <c r="AH4634" s="16">
        <v>0.82679999999999998</v>
      </c>
      <c r="AI4634" s="16">
        <v>96.9</v>
      </c>
      <c r="AJ4634" s="16">
        <v>98.9</v>
      </c>
      <c r="AK4634" s="16">
        <v>0.92220000000000002</v>
      </c>
      <c r="AL4634" s="16">
        <v>0.3095</v>
      </c>
      <c r="AM4634" s="16">
        <v>0.57699999999999996</v>
      </c>
      <c r="AN4634" s="16">
        <v>0.7046</v>
      </c>
      <c r="AO4634" s="16">
        <v>1.2439</v>
      </c>
      <c r="AP4634" s="16">
        <v>0.41959999999999997</v>
      </c>
      <c r="AQ4634" s="16">
        <v>0.1792</v>
      </c>
      <c r="AR4634" s="16">
        <f t="shared" si="175"/>
        <v>1</v>
      </c>
      <c r="AS4634" s="5">
        <f t="shared" si="174"/>
        <v>1.6027999999999931E-2</v>
      </c>
    </row>
    <row r="4635" spans="1:45" x14ac:dyDescent="0.25">
      <c r="A4635" s="16" t="s">
        <v>405</v>
      </c>
      <c r="B4635" s="16" t="s">
        <v>48</v>
      </c>
      <c r="C4635" s="16" t="s">
        <v>260</v>
      </c>
      <c r="D4635" s="16">
        <v>1996</v>
      </c>
      <c r="E4635" s="16" t="s">
        <v>5250</v>
      </c>
      <c r="F4635" s="16" t="s">
        <v>594</v>
      </c>
      <c r="G4635" s="10">
        <v>7817.6</v>
      </c>
      <c r="H4635" s="73">
        <v>8.9641330000000004</v>
      </c>
      <c r="I4635" s="16" t="s">
        <v>6700</v>
      </c>
      <c r="J4635" s="71">
        <v>5.0999999999999997E-2</v>
      </c>
      <c r="K4635" s="71">
        <v>0.71499999999999997</v>
      </c>
      <c r="L4635" s="16">
        <v>1.8516699999999999</v>
      </c>
      <c r="M4635" s="16">
        <v>-0.26341550000000002</v>
      </c>
      <c r="N4635" s="16">
        <v>1.6308670000000001</v>
      </c>
      <c r="O4635" s="16">
        <v>1.0201720000000001</v>
      </c>
      <c r="P4635" s="16">
        <v>0.90695939999999997</v>
      </c>
      <c r="Q4635" s="16">
        <v>0.80629169999999994</v>
      </c>
      <c r="R4635" s="16">
        <v>0.2437</v>
      </c>
      <c r="S4635" s="16">
        <v>3.0200000000000001E-2</v>
      </c>
      <c r="T4635" s="16">
        <v>1.9099999999999999E-2</v>
      </c>
      <c r="U4635" s="16">
        <v>6.1147</v>
      </c>
      <c r="V4635" s="16">
        <v>38.326000000000001</v>
      </c>
      <c r="W4635" s="16">
        <v>14.417999999999999</v>
      </c>
      <c r="X4635" s="16">
        <v>514.10400000000004</v>
      </c>
      <c r="Y4635" s="16">
        <v>69.012299999999996</v>
      </c>
      <c r="Z4635" s="16">
        <v>0.33129999999999998</v>
      </c>
      <c r="AA4635" s="16">
        <v>-1.200904</v>
      </c>
      <c r="AB4635" s="16">
        <v>0.21</v>
      </c>
      <c r="AC4635" s="16">
        <v>4.33</v>
      </c>
      <c r="AD4635" s="16">
        <v>51.3</v>
      </c>
      <c r="AE4635" s="16">
        <v>31.065799999999999</v>
      </c>
      <c r="AF4635" s="16">
        <v>4.9203000000000001</v>
      </c>
      <c r="AG4635" s="16">
        <v>643052</v>
      </c>
      <c r="AH4635" s="16">
        <v>0.83189999999999997</v>
      </c>
      <c r="AI4635" s="16">
        <v>96.9</v>
      </c>
      <c r="AJ4635" s="16">
        <v>98.9</v>
      </c>
      <c r="AK4635" s="16">
        <v>0.86619999999999997</v>
      </c>
      <c r="AL4635" s="16">
        <v>-5.9700000000000003E-2</v>
      </c>
      <c r="AM4635" s="16">
        <v>0.57250000000000001</v>
      </c>
      <c r="AN4635" s="16">
        <v>0.6734</v>
      </c>
      <c r="AO4635" s="16">
        <v>1.3694</v>
      </c>
      <c r="AP4635" s="16">
        <v>0.47399999999999998</v>
      </c>
      <c r="AQ4635" s="16">
        <v>0.1792</v>
      </c>
      <c r="AR4635" s="16">
        <f t="shared" si="175"/>
        <v>1</v>
      </c>
      <c r="AS4635" s="5">
        <f t="shared" si="174"/>
        <v>0.15125199999999994</v>
      </c>
    </row>
    <row r="4636" spans="1:45" x14ac:dyDescent="0.25">
      <c r="A4636" s="16" t="s">
        <v>405</v>
      </c>
      <c r="B4636" s="16" t="s">
        <v>48</v>
      </c>
      <c r="C4636" s="16" t="s">
        <v>260</v>
      </c>
      <c r="D4636" s="16">
        <v>1997</v>
      </c>
      <c r="E4636" s="16" t="s">
        <v>5251</v>
      </c>
      <c r="F4636" s="16" t="s">
        <v>594</v>
      </c>
      <c r="G4636" s="10">
        <v>8840.26</v>
      </c>
      <c r="H4636" s="73">
        <v>9.0870709999999999</v>
      </c>
      <c r="I4636" s="16" t="s">
        <v>6700</v>
      </c>
      <c r="J4636" s="71">
        <v>8.6999999999999994E-2</v>
      </c>
      <c r="K4636" s="71">
        <v>0.78</v>
      </c>
      <c r="L4636" s="16">
        <v>2.045639</v>
      </c>
      <c r="M4636" s="16">
        <v>-0.14755450000000001</v>
      </c>
      <c r="N4636" s="16">
        <v>1.742299</v>
      </c>
      <c r="O4636" s="16">
        <v>1.1201479999999999</v>
      </c>
      <c r="P4636" s="16">
        <v>0.96523539999999997</v>
      </c>
      <c r="Q4636" s="16">
        <v>0.85496879999999997</v>
      </c>
      <c r="R4636" s="16">
        <v>0.33579999999999999</v>
      </c>
      <c r="S4636" s="16">
        <v>5.4199999999999998E-2</v>
      </c>
      <c r="T4636" s="16">
        <v>1.6400000000000001E-2</v>
      </c>
      <c r="U4636" s="16">
        <v>6.4572000000000003</v>
      </c>
      <c r="V4636" s="16">
        <v>39.572000000000003</v>
      </c>
      <c r="W4636" s="16">
        <v>15.635999999999999</v>
      </c>
      <c r="X4636" s="16">
        <v>510.21899999999999</v>
      </c>
      <c r="Y4636" s="16">
        <v>69.684899999999999</v>
      </c>
      <c r="Z4636" s="16">
        <v>0.37280000000000002</v>
      </c>
      <c r="AA4636" s="16">
        <v>-1.224207</v>
      </c>
      <c r="AB4636" s="16">
        <v>0.21</v>
      </c>
      <c r="AC4636" s="16">
        <v>4.33</v>
      </c>
      <c r="AD4636" s="16">
        <v>51.9</v>
      </c>
      <c r="AE4636" s="16">
        <v>33.5411</v>
      </c>
      <c r="AF4636" s="16">
        <v>10.3216</v>
      </c>
      <c r="AG4636" s="16">
        <v>658647</v>
      </c>
      <c r="AH4636" s="16">
        <v>0.83699999999999997</v>
      </c>
      <c r="AI4636" s="16">
        <v>96.9</v>
      </c>
      <c r="AJ4636" s="16">
        <v>98.9</v>
      </c>
      <c r="AK4636" s="16">
        <v>0.93179999999999996</v>
      </c>
      <c r="AL4636" s="16">
        <v>0.25530000000000003</v>
      </c>
      <c r="AM4636" s="16">
        <v>0.54990000000000006</v>
      </c>
      <c r="AN4636" s="16">
        <v>0.6149</v>
      </c>
      <c r="AO4636" s="16">
        <v>1.3197000000000001</v>
      </c>
      <c r="AP4636" s="16">
        <v>0.50390000000000001</v>
      </c>
      <c r="AQ4636" s="16">
        <v>0.1792</v>
      </c>
      <c r="AR4636" s="16">
        <f t="shared" si="175"/>
        <v>1</v>
      </c>
      <c r="AS4636" s="5">
        <f t="shared" si="174"/>
        <v>0.19396900000000006</v>
      </c>
    </row>
    <row r="4637" spans="1:45" x14ac:dyDescent="0.25">
      <c r="A4637" s="16" t="s">
        <v>405</v>
      </c>
      <c r="B4637" s="16" t="s">
        <v>48</v>
      </c>
      <c r="C4637" s="16" t="s">
        <v>260</v>
      </c>
      <c r="D4637" s="16">
        <v>1998</v>
      </c>
      <c r="E4637" s="16" t="s">
        <v>5252</v>
      </c>
      <c r="F4637" s="16" t="s">
        <v>594</v>
      </c>
      <c r="G4637" s="10">
        <v>9293.08</v>
      </c>
      <c r="H4637" s="73">
        <v>9.1370249999999995</v>
      </c>
      <c r="I4637" s="16" t="s">
        <v>6700</v>
      </c>
      <c r="J4637" s="71">
        <v>8.0000000000000002E-3</v>
      </c>
      <c r="K4637" s="71">
        <v>0.78600000000000003</v>
      </c>
      <c r="L4637" s="16">
        <v>2.1997</v>
      </c>
      <c r="M4637" s="16">
        <v>8.5018300000000005E-2</v>
      </c>
      <c r="N4637" s="16">
        <v>1.8226500000000001</v>
      </c>
      <c r="O4637" s="16">
        <v>1.102436</v>
      </c>
      <c r="P4637" s="16">
        <v>0.97611890000000001</v>
      </c>
      <c r="Q4637" s="16">
        <v>0.90364449999999996</v>
      </c>
      <c r="R4637" s="16">
        <v>0.57069999999999999</v>
      </c>
      <c r="S4637" s="16">
        <v>6.8000000000000005E-2</v>
      </c>
      <c r="T4637" s="16">
        <v>2.1999999999999999E-2</v>
      </c>
      <c r="U4637" s="16">
        <v>6.2986000000000004</v>
      </c>
      <c r="V4637" s="16">
        <v>40.817999999999998</v>
      </c>
      <c r="W4637" s="16">
        <v>16.853999999999999</v>
      </c>
      <c r="X4637" s="16">
        <v>509.72199999999998</v>
      </c>
      <c r="Y4637" s="16">
        <v>70.357500000000002</v>
      </c>
      <c r="Z4637" s="16">
        <v>0.3584</v>
      </c>
      <c r="AA4637" s="16">
        <v>-1.208672</v>
      </c>
      <c r="AB4637" s="16">
        <v>0.21</v>
      </c>
      <c r="AC4637" s="16">
        <v>4.33</v>
      </c>
      <c r="AD4637" s="16">
        <v>51.5</v>
      </c>
      <c r="AE4637" s="16">
        <v>35.982999999999997</v>
      </c>
      <c r="AF4637" s="16">
        <v>17.827100000000002</v>
      </c>
      <c r="AG4637" s="16">
        <v>614722</v>
      </c>
      <c r="AH4637" s="16">
        <v>0.78890000000000005</v>
      </c>
      <c r="AI4637" s="16">
        <v>96.9</v>
      </c>
      <c r="AJ4637" s="16">
        <v>98.9</v>
      </c>
      <c r="AK4637" s="16">
        <v>0.99739999999999995</v>
      </c>
      <c r="AL4637" s="16">
        <v>0.57020000000000004</v>
      </c>
      <c r="AM4637" s="16">
        <v>0.52729999999999999</v>
      </c>
      <c r="AN4637" s="16">
        <v>0.55649999999999999</v>
      </c>
      <c r="AO4637" s="16">
        <v>1.27</v>
      </c>
      <c r="AP4637" s="16">
        <v>0.53380000000000005</v>
      </c>
      <c r="AQ4637" s="16">
        <v>0.1792</v>
      </c>
      <c r="AR4637" s="16">
        <f t="shared" si="175"/>
        <v>1</v>
      </c>
      <c r="AS4637" s="5">
        <f t="shared" si="174"/>
        <v>0.154061</v>
      </c>
    </row>
    <row r="4638" spans="1:45" x14ac:dyDescent="0.25">
      <c r="A4638" s="16" t="s">
        <v>405</v>
      </c>
      <c r="B4638" s="16" t="s">
        <v>48</v>
      </c>
      <c r="C4638" s="16" t="s">
        <v>260</v>
      </c>
      <c r="D4638" s="16">
        <v>1999</v>
      </c>
      <c r="E4638" s="16" t="s">
        <v>5253</v>
      </c>
      <c r="F4638" s="16" t="s">
        <v>594</v>
      </c>
      <c r="G4638" s="10">
        <v>9186.39</v>
      </c>
      <c r="H4638" s="73">
        <v>9.1254790000000003</v>
      </c>
      <c r="I4638" s="16" t="s">
        <v>6700</v>
      </c>
      <c r="J4638" s="71">
        <v>1.4999999999999999E-2</v>
      </c>
      <c r="K4638" s="71">
        <v>0.79800000000000004</v>
      </c>
      <c r="L4638" s="16">
        <v>2.2913480000000002</v>
      </c>
      <c r="M4638" s="16">
        <v>0.26319140000000002</v>
      </c>
      <c r="N4638" s="16">
        <v>1.96305</v>
      </c>
      <c r="O4638" s="16">
        <v>0.91901500000000003</v>
      </c>
      <c r="P4638" s="16">
        <v>1.0146500000000001</v>
      </c>
      <c r="Q4638" s="16">
        <v>0.9482777</v>
      </c>
      <c r="R4638" s="16">
        <v>0.68059999999999998</v>
      </c>
      <c r="S4638" s="16">
        <v>9.2600000000000002E-2</v>
      </c>
      <c r="T4638" s="16">
        <v>2.47E-2</v>
      </c>
      <c r="U4638" s="16">
        <v>6.6874000000000002</v>
      </c>
      <c r="V4638" s="16">
        <v>42.064</v>
      </c>
      <c r="W4638" s="16">
        <v>18.071999999999999</v>
      </c>
      <c r="X4638" s="16">
        <v>509.61500000000001</v>
      </c>
      <c r="Y4638" s="16">
        <v>71.030100000000004</v>
      </c>
      <c r="Z4638" s="16">
        <v>0.25109999999999999</v>
      </c>
      <c r="AA4638" s="16">
        <v>-1.216439</v>
      </c>
      <c r="AB4638" s="16">
        <v>0.21</v>
      </c>
      <c r="AC4638" s="16">
        <v>4.33</v>
      </c>
      <c r="AD4638" s="16">
        <v>51.7</v>
      </c>
      <c r="AE4638" s="16">
        <v>37.4696</v>
      </c>
      <c r="AF4638" s="16">
        <v>28.130199999999999</v>
      </c>
      <c r="AG4638" s="16">
        <v>598861</v>
      </c>
      <c r="AH4638" s="16">
        <v>0.77810000000000001</v>
      </c>
      <c r="AI4638" s="16">
        <v>96.9</v>
      </c>
      <c r="AJ4638" s="16">
        <v>99</v>
      </c>
      <c r="AK4638" s="16">
        <v>0.97299999999999998</v>
      </c>
      <c r="AL4638" s="16">
        <v>0.60980000000000001</v>
      </c>
      <c r="AM4638" s="16">
        <v>0.62549999999999994</v>
      </c>
      <c r="AN4638" s="16">
        <v>0.67059999999999997</v>
      </c>
      <c r="AO4638" s="16">
        <v>1.2833000000000001</v>
      </c>
      <c r="AP4638" s="16">
        <v>0.55800000000000005</v>
      </c>
      <c r="AQ4638" s="16">
        <v>0.1792</v>
      </c>
      <c r="AR4638" s="16">
        <f t="shared" si="175"/>
        <v>1</v>
      </c>
      <c r="AS4638" s="5">
        <f t="shared" si="174"/>
        <v>9.1648000000000174E-2</v>
      </c>
    </row>
    <row r="4639" spans="1:45" x14ac:dyDescent="0.25">
      <c r="A4639" s="16" t="s">
        <v>405</v>
      </c>
      <c r="B4639" s="16" t="s">
        <v>48</v>
      </c>
      <c r="C4639" s="16" t="s">
        <v>260</v>
      </c>
      <c r="D4639" s="16">
        <v>2000</v>
      </c>
      <c r="E4639" s="16" t="s">
        <v>5254</v>
      </c>
      <c r="F4639" s="16" t="s">
        <v>594</v>
      </c>
      <c r="G4639" s="10">
        <v>10108.200000000001</v>
      </c>
      <c r="H4639" s="73">
        <v>9.2211029999999994</v>
      </c>
      <c r="I4639" s="16">
        <v>1396985</v>
      </c>
      <c r="J4639" s="71">
        <v>4.5999999999999999E-2</v>
      </c>
      <c r="K4639" s="71">
        <v>0.83599999999999997</v>
      </c>
      <c r="L4639" s="16">
        <v>2.387359</v>
      </c>
      <c r="M4639" s="16">
        <v>0.38661230000000002</v>
      </c>
      <c r="N4639" s="16">
        <v>1.9430529999999999</v>
      </c>
      <c r="O4639" s="16">
        <v>0.95235069999999999</v>
      </c>
      <c r="P4639" s="16">
        <v>1.051018</v>
      </c>
      <c r="Q4639" s="16">
        <v>0.99291300000000005</v>
      </c>
      <c r="R4639" s="16">
        <v>0.60009999999999997</v>
      </c>
      <c r="S4639" s="16">
        <v>0.1196</v>
      </c>
      <c r="T4639" s="16">
        <v>3.1699999999999999E-2</v>
      </c>
      <c r="U4639" s="16">
        <v>5.3402000000000003</v>
      </c>
      <c r="V4639" s="16">
        <v>43.31</v>
      </c>
      <c r="W4639" s="16">
        <v>19.29</v>
      </c>
      <c r="X4639" s="16">
        <v>512.98199999999997</v>
      </c>
      <c r="Y4639" s="16">
        <v>71.702600000000004</v>
      </c>
      <c r="Z4639" s="16">
        <v>0.2626</v>
      </c>
      <c r="AA4639" s="16">
        <v>-1.208672</v>
      </c>
      <c r="AB4639" s="16">
        <v>0.21</v>
      </c>
      <c r="AC4639" s="16">
        <v>4.33</v>
      </c>
      <c r="AD4639" s="16">
        <v>51.5</v>
      </c>
      <c r="AE4639" s="16">
        <v>38.270200000000003</v>
      </c>
      <c r="AF4639" s="16">
        <v>40.772500000000001</v>
      </c>
      <c r="AG4639" s="16">
        <v>609384</v>
      </c>
      <c r="AH4639" s="16">
        <v>0.73599999999999999</v>
      </c>
      <c r="AI4639" s="16">
        <v>97</v>
      </c>
      <c r="AJ4639" s="16">
        <v>99</v>
      </c>
      <c r="AK4639" s="16">
        <v>0.94869999999999999</v>
      </c>
      <c r="AL4639" s="16">
        <v>0.64939999999999998</v>
      </c>
      <c r="AM4639" s="16">
        <v>0.7238</v>
      </c>
      <c r="AN4639" s="16">
        <v>0.78459999999999996</v>
      </c>
      <c r="AO4639" s="16">
        <v>1.2966</v>
      </c>
      <c r="AP4639" s="16">
        <v>0.58209999999999995</v>
      </c>
      <c r="AQ4639" s="16">
        <v>0.1792</v>
      </c>
      <c r="AR4639" s="16">
        <f t="shared" si="175"/>
        <v>1</v>
      </c>
      <c r="AS4639" s="5">
        <f t="shared" si="174"/>
        <v>9.6010999999999846E-2</v>
      </c>
    </row>
    <row r="4640" spans="1:45" x14ac:dyDescent="0.25">
      <c r="A4640" s="16" t="s">
        <v>405</v>
      </c>
      <c r="B4640" s="16" t="s">
        <v>48</v>
      </c>
      <c r="C4640" s="16" t="s">
        <v>260</v>
      </c>
      <c r="D4640" s="16">
        <v>2001</v>
      </c>
      <c r="E4640" s="16" t="s">
        <v>5255</v>
      </c>
      <c r="F4640" s="16" t="s">
        <v>594</v>
      </c>
      <c r="G4640" s="10">
        <v>10816.6</v>
      </c>
      <c r="H4640" s="73">
        <v>9.2888369999999991</v>
      </c>
      <c r="I4640" s="16">
        <v>1388115</v>
      </c>
      <c r="J4640" s="71">
        <v>4.2999999999999997E-2</v>
      </c>
      <c r="K4640" s="71">
        <v>0.873</v>
      </c>
      <c r="L4640" s="16">
        <v>2.443994</v>
      </c>
      <c r="M4640" s="16">
        <v>0.42169319999999999</v>
      </c>
      <c r="N4640" s="16">
        <v>1.9678720000000001</v>
      </c>
      <c r="O4640" s="16">
        <v>0.96644980000000003</v>
      </c>
      <c r="P4640" s="16">
        <v>1.067512</v>
      </c>
      <c r="Q4640" s="16">
        <v>1.0307379999999999</v>
      </c>
      <c r="R4640" s="16">
        <v>0.69950000000000001</v>
      </c>
      <c r="S4640" s="16">
        <v>0.10639999999999999</v>
      </c>
      <c r="T4640" s="16">
        <v>3.5000000000000003E-2</v>
      </c>
      <c r="U4640" s="16">
        <v>5.2365000000000004</v>
      </c>
      <c r="V4640" s="16">
        <v>44.073999999999998</v>
      </c>
      <c r="W4640" s="16">
        <v>19.452000000000002</v>
      </c>
      <c r="X4640" s="16">
        <v>514.47699999999998</v>
      </c>
      <c r="Y4640" s="16">
        <v>72.375200000000007</v>
      </c>
      <c r="Z4640" s="16">
        <v>0.2631</v>
      </c>
      <c r="AA4640" s="16">
        <v>-1.204788</v>
      </c>
      <c r="AB4640" s="16">
        <v>0.21</v>
      </c>
      <c r="AC4640" s="16">
        <v>4.33</v>
      </c>
      <c r="AD4640" s="16">
        <v>51.4</v>
      </c>
      <c r="AE4640" s="16">
        <v>37.322099999999999</v>
      </c>
      <c r="AF4640" s="16">
        <v>48.004199999999997</v>
      </c>
      <c r="AG4640" s="16">
        <v>611117</v>
      </c>
      <c r="AH4640" s="16">
        <v>0.74980000000000002</v>
      </c>
      <c r="AI4640" s="16">
        <v>97</v>
      </c>
      <c r="AJ4640" s="16">
        <v>99</v>
      </c>
      <c r="AK4640" s="16">
        <v>1.0038</v>
      </c>
      <c r="AL4640" s="16">
        <v>0.64549999999999996</v>
      </c>
      <c r="AM4640" s="16">
        <v>0.72350000000000003</v>
      </c>
      <c r="AN4640" s="16">
        <v>0.81310000000000004</v>
      </c>
      <c r="AO4640" s="16">
        <v>1.3429</v>
      </c>
      <c r="AP4640" s="16">
        <v>0.67020000000000002</v>
      </c>
      <c r="AQ4640" s="16">
        <v>0.1792</v>
      </c>
      <c r="AR4640" s="16">
        <f t="shared" si="175"/>
        <v>1</v>
      </c>
      <c r="AS4640" s="5">
        <f t="shared" si="174"/>
        <v>5.6634999999999991E-2</v>
      </c>
    </row>
    <row r="4641" spans="1:45" x14ac:dyDescent="0.25">
      <c r="A4641" s="16" t="s">
        <v>405</v>
      </c>
      <c r="B4641" s="16" t="s">
        <v>48</v>
      </c>
      <c r="C4641" s="16" t="s">
        <v>260</v>
      </c>
      <c r="D4641" s="16">
        <v>2002</v>
      </c>
      <c r="E4641" s="16" t="s">
        <v>5256</v>
      </c>
      <c r="F4641" s="16" t="s">
        <v>594</v>
      </c>
      <c r="G4641" s="10">
        <v>11546.8</v>
      </c>
      <c r="H4641" s="73">
        <v>9.3541609999999995</v>
      </c>
      <c r="I4641" s="16">
        <v>1379350</v>
      </c>
      <c r="J4641" s="71">
        <v>3.5999999999999997E-2</v>
      </c>
      <c r="K4641" s="71">
        <v>0.90500000000000003</v>
      </c>
      <c r="L4641" s="16">
        <v>2.5901139999999998</v>
      </c>
      <c r="M4641" s="16">
        <v>0.44415320000000003</v>
      </c>
      <c r="N4641" s="16">
        <v>2.0247920000000001</v>
      </c>
      <c r="O4641" s="16">
        <v>1.0295810000000001</v>
      </c>
      <c r="P4641" s="16">
        <v>1.208386</v>
      </c>
      <c r="Q4641" s="16">
        <v>1.0685979999999999</v>
      </c>
      <c r="R4641" s="16">
        <v>0.71650000000000003</v>
      </c>
      <c r="S4641" s="16">
        <v>0.1089</v>
      </c>
      <c r="T4641" s="16">
        <v>3.5400000000000001E-2</v>
      </c>
      <c r="U4641" s="16">
        <v>5.4687000000000001</v>
      </c>
      <c r="V4641" s="16">
        <v>44.838000000000001</v>
      </c>
      <c r="W4641" s="16">
        <v>19.614000000000001</v>
      </c>
      <c r="X4641" s="16">
        <v>515.46699999999998</v>
      </c>
      <c r="Y4641" s="16">
        <v>73.047799999999995</v>
      </c>
      <c r="Z4641" s="16">
        <v>0.2863</v>
      </c>
      <c r="AA4641" s="16">
        <v>-1.220323</v>
      </c>
      <c r="AB4641" s="16">
        <v>0.21</v>
      </c>
      <c r="AC4641" s="16">
        <v>4.33</v>
      </c>
      <c r="AD4641" s="16">
        <v>51.8</v>
      </c>
      <c r="AE4641" s="16">
        <v>35.245899999999999</v>
      </c>
      <c r="AF4641" s="16">
        <v>65.371899999999997</v>
      </c>
      <c r="AG4641" s="16">
        <v>618190</v>
      </c>
      <c r="AH4641" s="16">
        <v>1.0058</v>
      </c>
      <c r="AI4641" s="16">
        <v>97</v>
      </c>
      <c r="AJ4641" s="16">
        <v>99.1</v>
      </c>
      <c r="AK4641" s="16">
        <v>1.0589</v>
      </c>
      <c r="AL4641" s="16">
        <v>0.64159999999999995</v>
      </c>
      <c r="AM4641" s="16">
        <v>0.72330000000000005</v>
      </c>
      <c r="AN4641" s="16">
        <v>0.84160000000000001</v>
      </c>
      <c r="AO4641" s="16">
        <v>1.3893</v>
      </c>
      <c r="AP4641" s="16">
        <v>0.75829999999999997</v>
      </c>
      <c r="AQ4641" s="16">
        <v>0.1792</v>
      </c>
      <c r="AR4641" s="16">
        <f t="shared" si="175"/>
        <v>1</v>
      </c>
      <c r="AS4641" s="5">
        <f t="shared" si="174"/>
        <v>0.14611999999999981</v>
      </c>
    </row>
    <row r="4642" spans="1:45" x14ac:dyDescent="0.25">
      <c r="A4642" s="16" t="s">
        <v>405</v>
      </c>
      <c r="B4642" s="16" t="s">
        <v>48</v>
      </c>
      <c r="C4642" s="16" t="s">
        <v>260</v>
      </c>
      <c r="D4642" s="16">
        <v>2003</v>
      </c>
      <c r="E4642" s="16" t="s">
        <v>5257</v>
      </c>
      <c r="F4642" s="16" t="s">
        <v>594</v>
      </c>
      <c r="G4642" s="10">
        <v>12481.2</v>
      </c>
      <c r="H4642" s="73">
        <v>9.4319780000000009</v>
      </c>
      <c r="I4642" s="16">
        <v>1370720</v>
      </c>
      <c r="J4642" s="71">
        <v>3.2000000000000001E-2</v>
      </c>
      <c r="K4642" s="71">
        <v>0.93400000000000005</v>
      </c>
      <c r="L4642" s="16">
        <v>2.7000250000000001</v>
      </c>
      <c r="M4642" s="16">
        <v>0.42744389999999999</v>
      </c>
      <c r="N4642" s="16">
        <v>2.0479699999999998</v>
      </c>
      <c r="O4642" s="16">
        <v>1.1371199999999999</v>
      </c>
      <c r="P4642" s="16">
        <v>1.2846089999999999</v>
      </c>
      <c r="Q4642" s="16">
        <v>1.118814</v>
      </c>
      <c r="R4642" s="16">
        <v>0.76780000000000004</v>
      </c>
      <c r="S4642" s="16">
        <v>8.8700000000000001E-2</v>
      </c>
      <c r="T4642" s="16">
        <v>3.8800000000000001E-2</v>
      </c>
      <c r="U4642" s="16">
        <v>5.2946</v>
      </c>
      <c r="V4642" s="16">
        <v>45.601999999999997</v>
      </c>
      <c r="W4642" s="16">
        <v>19.776</v>
      </c>
      <c r="X4642" s="16">
        <v>517.86500000000001</v>
      </c>
      <c r="Y4642" s="16">
        <v>73.720399999999998</v>
      </c>
      <c r="Z4642" s="16">
        <v>0.33750000000000002</v>
      </c>
      <c r="AA4642" s="16">
        <v>-1.212556</v>
      </c>
      <c r="AB4642" s="16">
        <v>0.21</v>
      </c>
      <c r="AC4642" s="16">
        <v>4.33</v>
      </c>
      <c r="AD4642" s="16">
        <v>51.6</v>
      </c>
      <c r="AE4642" s="16">
        <v>34.417000000000002</v>
      </c>
      <c r="AF4642" s="16">
        <v>78.408199999999994</v>
      </c>
      <c r="AG4642" s="16">
        <v>741143</v>
      </c>
      <c r="AH4642" s="16">
        <v>0.97050000000000003</v>
      </c>
      <c r="AI4642" s="16">
        <v>97</v>
      </c>
      <c r="AJ4642" s="16">
        <v>99.1</v>
      </c>
      <c r="AK4642" s="16">
        <v>1.0556000000000001</v>
      </c>
      <c r="AL4642" s="16">
        <v>0.78680000000000005</v>
      </c>
      <c r="AM4642" s="16">
        <v>0.93120000000000003</v>
      </c>
      <c r="AN4642" s="16">
        <v>0.85799999999999998</v>
      </c>
      <c r="AO4642" s="16">
        <v>1.3189</v>
      </c>
      <c r="AP4642" s="16">
        <v>0.75139999999999996</v>
      </c>
      <c r="AQ4642" s="16">
        <v>0.1792</v>
      </c>
      <c r="AR4642" s="16">
        <f t="shared" si="175"/>
        <v>1</v>
      </c>
      <c r="AS4642" s="5">
        <f t="shared" si="174"/>
        <v>0.10991100000000031</v>
      </c>
    </row>
    <row r="4643" spans="1:45" x14ac:dyDescent="0.25">
      <c r="A4643" s="16" t="s">
        <v>405</v>
      </c>
      <c r="B4643" s="16" t="s">
        <v>48</v>
      </c>
      <c r="C4643" s="16" t="s">
        <v>260</v>
      </c>
      <c r="D4643" s="16">
        <v>2004</v>
      </c>
      <c r="E4643" s="16" t="s">
        <v>5258</v>
      </c>
      <c r="F4643" s="16" t="s">
        <v>594</v>
      </c>
      <c r="G4643" s="10">
        <v>13346.4</v>
      </c>
      <c r="H4643" s="73">
        <v>9.4990020000000008</v>
      </c>
      <c r="I4643" s="16">
        <v>1362550</v>
      </c>
      <c r="J4643" s="71">
        <v>3.6999999999999998E-2</v>
      </c>
      <c r="K4643" s="71">
        <v>0.96899999999999997</v>
      </c>
      <c r="L4643" s="16">
        <v>2.6403629999999998</v>
      </c>
      <c r="M4643" s="16">
        <v>0.25797920000000002</v>
      </c>
      <c r="N4643" s="16">
        <v>2.031164</v>
      </c>
      <c r="O4643" s="16">
        <v>1.1244810000000001</v>
      </c>
      <c r="P4643" s="16">
        <v>1.3071980000000001</v>
      </c>
      <c r="Q4643" s="16">
        <v>1.1571720000000001</v>
      </c>
      <c r="R4643" s="16">
        <v>0.85189999999999999</v>
      </c>
      <c r="S4643" s="16">
        <v>1.8200000000000001E-2</v>
      </c>
      <c r="T4643" s="16">
        <v>4.4299999999999999E-2</v>
      </c>
      <c r="U4643" s="16">
        <v>4.9118000000000004</v>
      </c>
      <c r="V4643" s="16">
        <v>46.366</v>
      </c>
      <c r="W4643" s="16">
        <v>19.937999999999999</v>
      </c>
      <c r="X4643" s="16">
        <v>517.43600000000004</v>
      </c>
      <c r="Y4643" s="16">
        <v>69.835099999999997</v>
      </c>
      <c r="Z4643" s="16">
        <v>0.36420000000000002</v>
      </c>
      <c r="AA4643" s="16">
        <v>-1.2746960000000001</v>
      </c>
      <c r="AB4643" s="16">
        <v>0.21</v>
      </c>
      <c r="AC4643" s="16">
        <v>4.33</v>
      </c>
      <c r="AD4643" s="16">
        <v>53.2</v>
      </c>
      <c r="AE4643" s="16">
        <v>33.337499999999999</v>
      </c>
      <c r="AF4643" s="16">
        <v>94.279200000000003</v>
      </c>
      <c r="AG4643" s="16">
        <v>756229</v>
      </c>
      <c r="AH4643" s="16">
        <v>0.92359999999999998</v>
      </c>
      <c r="AI4643" s="16">
        <v>97</v>
      </c>
      <c r="AJ4643" s="16">
        <v>99.2</v>
      </c>
      <c r="AK4643" s="16">
        <v>1.0973999999999999</v>
      </c>
      <c r="AL4643" s="16">
        <v>0.92149999999999999</v>
      </c>
      <c r="AM4643" s="16">
        <v>0.96679999999999999</v>
      </c>
      <c r="AN4643" s="16">
        <v>0.65669999999999995</v>
      </c>
      <c r="AO4643" s="16">
        <v>1.3304</v>
      </c>
      <c r="AP4643" s="16">
        <v>0.92110000000000003</v>
      </c>
      <c r="AQ4643" s="16">
        <v>0.1792</v>
      </c>
      <c r="AR4643" s="16">
        <f t="shared" si="175"/>
        <v>1</v>
      </c>
      <c r="AS4643" s="5">
        <f t="shared" si="174"/>
        <v>-5.9662000000000326E-2</v>
      </c>
    </row>
    <row r="4644" spans="1:45" x14ac:dyDescent="0.25">
      <c r="A4644" s="16" t="s">
        <v>405</v>
      </c>
      <c r="B4644" s="16" t="s">
        <v>48</v>
      </c>
      <c r="C4644" s="16" t="s">
        <v>260</v>
      </c>
      <c r="D4644" s="16">
        <v>2005</v>
      </c>
      <c r="E4644" s="16" t="s">
        <v>5259</v>
      </c>
      <c r="F4644" s="16" t="s">
        <v>594</v>
      </c>
      <c r="G4644" s="10">
        <v>14681.2</v>
      </c>
      <c r="H4644" s="73">
        <v>9.5943249999999995</v>
      </c>
      <c r="I4644" s="16">
        <v>1354775</v>
      </c>
      <c r="J4644" s="71">
        <v>4.2999999999999997E-2</v>
      </c>
      <c r="K4644" s="71">
        <v>1.012</v>
      </c>
      <c r="L4644" s="16">
        <v>2.7688000000000001</v>
      </c>
      <c r="M4644" s="16">
        <v>0.32308569999999998</v>
      </c>
      <c r="N4644" s="16">
        <v>2.057499</v>
      </c>
      <c r="O4644" s="16">
        <v>1.26878</v>
      </c>
      <c r="P4644" s="16">
        <v>1.364479</v>
      </c>
      <c r="Q4644" s="16">
        <v>1.145653</v>
      </c>
      <c r="R4644" s="16">
        <v>0.92359999999999998</v>
      </c>
      <c r="S4644" s="16">
        <v>5.5999999999999999E-3</v>
      </c>
      <c r="T4644" s="16">
        <v>5.2200000000000003E-2</v>
      </c>
      <c r="U4644" s="16">
        <v>4.8449</v>
      </c>
      <c r="V4644" s="16">
        <v>47.13</v>
      </c>
      <c r="W4644" s="16">
        <v>20.100000000000001</v>
      </c>
      <c r="X4644" s="16">
        <v>518.56200000000001</v>
      </c>
      <c r="Y4644" s="16">
        <v>72.710400000000007</v>
      </c>
      <c r="Z4644" s="16">
        <v>0.41110000000000002</v>
      </c>
      <c r="AA4644" s="16">
        <v>-1.259161</v>
      </c>
      <c r="AB4644" s="16">
        <v>0.21</v>
      </c>
      <c r="AC4644" s="16">
        <v>4.33</v>
      </c>
      <c r="AD4644" s="16">
        <v>52.8</v>
      </c>
      <c r="AE4644" s="16">
        <v>33.359099999999998</v>
      </c>
      <c r="AF4644" s="16">
        <v>109.07</v>
      </c>
      <c r="AG4644" s="16">
        <v>753262</v>
      </c>
      <c r="AH4644" s="16">
        <v>0.95409999999999995</v>
      </c>
      <c r="AI4644" s="16">
        <v>97.1</v>
      </c>
      <c r="AJ4644" s="16">
        <v>99.2</v>
      </c>
      <c r="AK4644" s="16">
        <v>1.0102</v>
      </c>
      <c r="AL4644" s="16">
        <v>0.97289999999999999</v>
      </c>
      <c r="AM4644" s="16">
        <v>0.9919</v>
      </c>
      <c r="AN4644" s="16">
        <v>0.5837</v>
      </c>
      <c r="AO4644" s="16">
        <v>1.3387</v>
      </c>
      <c r="AP4644" s="16">
        <v>0.92400000000000004</v>
      </c>
      <c r="AQ4644" s="16">
        <v>0.1792</v>
      </c>
      <c r="AR4644" s="16">
        <f t="shared" si="175"/>
        <v>1</v>
      </c>
      <c r="AS4644" s="5">
        <f t="shared" si="174"/>
        <v>0.12843700000000036</v>
      </c>
    </row>
    <row r="4645" spans="1:45" x14ac:dyDescent="0.25">
      <c r="A4645" s="16" t="s">
        <v>405</v>
      </c>
      <c r="B4645" s="16" t="s">
        <v>48</v>
      </c>
      <c r="C4645" s="16" t="s">
        <v>260</v>
      </c>
      <c r="D4645" s="16">
        <v>2006</v>
      </c>
      <c r="E4645" s="16" t="s">
        <v>5260</v>
      </c>
      <c r="F4645" s="16" t="s">
        <v>594</v>
      </c>
      <c r="G4645" s="10">
        <v>16285</v>
      </c>
      <c r="H4645" s="73">
        <v>9.6980000000000004</v>
      </c>
      <c r="I4645" s="16">
        <v>1346810</v>
      </c>
      <c r="J4645" s="71">
        <v>3.7999999999999999E-2</v>
      </c>
      <c r="K4645" s="71">
        <v>1.05</v>
      </c>
      <c r="L4645" s="16">
        <v>2.971028</v>
      </c>
      <c r="M4645" s="16">
        <v>0.52879830000000005</v>
      </c>
      <c r="N4645" s="16">
        <v>2.136063</v>
      </c>
      <c r="O4645" s="16">
        <v>1.349855</v>
      </c>
      <c r="P4645" s="16">
        <v>1.381365</v>
      </c>
      <c r="Q4645" s="16">
        <v>1.2224219999999999</v>
      </c>
      <c r="R4645" s="16">
        <v>1.1167</v>
      </c>
      <c r="S4645" s="16">
        <v>6.4999999999999997E-3</v>
      </c>
      <c r="T4645" s="16">
        <v>6.2600000000000003E-2</v>
      </c>
      <c r="U4645" s="16">
        <v>5.3367000000000004</v>
      </c>
      <c r="V4645" s="16">
        <v>47.264000000000003</v>
      </c>
      <c r="W4645" s="16">
        <v>20.814</v>
      </c>
      <c r="X4645" s="16">
        <v>515.572</v>
      </c>
      <c r="Y4645" s="16">
        <v>78.033600000000007</v>
      </c>
      <c r="Z4645" s="16">
        <v>0.39950000000000002</v>
      </c>
      <c r="AA4645" s="16">
        <v>-1.224207</v>
      </c>
      <c r="AB4645" s="16">
        <v>0.21</v>
      </c>
      <c r="AC4645" s="16">
        <v>4.33</v>
      </c>
      <c r="AD4645" s="16">
        <v>51.9</v>
      </c>
      <c r="AE4645" s="16">
        <v>34.264499999999998</v>
      </c>
      <c r="AF4645" s="16">
        <v>125.765</v>
      </c>
      <c r="AG4645" s="16">
        <v>722596</v>
      </c>
      <c r="AH4645" s="16">
        <v>0.88319999999999999</v>
      </c>
      <c r="AI4645" s="16">
        <v>97.1</v>
      </c>
      <c r="AJ4645" s="16">
        <v>99.3</v>
      </c>
      <c r="AK4645" s="16">
        <v>1.0541</v>
      </c>
      <c r="AL4645" s="16">
        <v>0.96250000000000002</v>
      </c>
      <c r="AM4645" s="16">
        <v>1.1477999999999999</v>
      </c>
      <c r="AN4645" s="16">
        <v>0.70609999999999995</v>
      </c>
      <c r="AO4645" s="16">
        <v>1.2989999999999999</v>
      </c>
      <c r="AP4645" s="16">
        <v>1.0940000000000001</v>
      </c>
      <c r="AQ4645" s="16">
        <v>0.1792</v>
      </c>
      <c r="AR4645" s="16">
        <f t="shared" si="175"/>
        <v>1</v>
      </c>
      <c r="AS4645" s="5">
        <f t="shared" si="174"/>
        <v>0.20222799999999985</v>
      </c>
    </row>
    <row r="4646" spans="1:45" x14ac:dyDescent="0.25">
      <c r="A4646" s="16" t="s">
        <v>405</v>
      </c>
      <c r="B4646" s="16" t="s">
        <v>48</v>
      </c>
      <c r="C4646" s="16" t="s">
        <v>260</v>
      </c>
      <c r="D4646" s="16">
        <v>2007</v>
      </c>
      <c r="E4646" s="16" t="s">
        <v>5261</v>
      </c>
      <c r="F4646" s="16" t="s">
        <v>594</v>
      </c>
      <c r="G4646" s="10">
        <v>17627</v>
      </c>
      <c r="H4646" s="73">
        <v>9.7771880000000007</v>
      </c>
      <c r="I4646" s="16">
        <v>1340680</v>
      </c>
      <c r="J4646" s="71">
        <v>3.9E-2</v>
      </c>
      <c r="K4646" s="71">
        <v>1.0920000000000001</v>
      </c>
      <c r="L4646" s="16">
        <v>3.1600739999999998</v>
      </c>
      <c r="M4646" s="16">
        <v>0.62340150000000005</v>
      </c>
      <c r="N4646" s="16">
        <v>2.1071140000000002</v>
      </c>
      <c r="O4646" s="16">
        <v>1.4241710000000001</v>
      </c>
      <c r="P4646" s="16">
        <v>1.676893</v>
      </c>
      <c r="Q4646" s="16">
        <v>1.196493</v>
      </c>
      <c r="R4646" s="16">
        <v>1.0688</v>
      </c>
      <c r="S4646" s="16">
        <v>9.1000000000000004E-3</v>
      </c>
      <c r="T4646" s="16">
        <v>7.4499999999999997E-2</v>
      </c>
      <c r="U4646" s="16">
        <v>4.6639999999999997</v>
      </c>
      <c r="V4646" s="16">
        <v>47.398000000000003</v>
      </c>
      <c r="W4646" s="16">
        <v>21.527999999999999</v>
      </c>
      <c r="X4646" s="16">
        <v>514.92600000000004</v>
      </c>
      <c r="Y4646" s="16">
        <v>78.413300000000007</v>
      </c>
      <c r="Z4646" s="16">
        <v>0.43630000000000002</v>
      </c>
      <c r="AA4646" s="16">
        <v>-1.216439</v>
      </c>
      <c r="AB4646" s="16">
        <v>0.21</v>
      </c>
      <c r="AC4646" s="16">
        <v>4.33</v>
      </c>
      <c r="AD4646" s="16">
        <v>51.7</v>
      </c>
      <c r="AE4646" s="16">
        <v>37.733400000000003</v>
      </c>
      <c r="AF4646" s="16">
        <v>128.07900000000001</v>
      </c>
      <c r="AG4646" s="16">
        <v>909240</v>
      </c>
      <c r="AH4646" s="16">
        <v>1.228</v>
      </c>
      <c r="AI4646" s="16">
        <v>97.1</v>
      </c>
      <c r="AJ4646" s="16">
        <v>99.3</v>
      </c>
      <c r="AK4646" s="16">
        <v>1.0570999999999999</v>
      </c>
      <c r="AL4646" s="16">
        <v>0.9153</v>
      </c>
      <c r="AM4646" s="16">
        <v>1.0397000000000001</v>
      </c>
      <c r="AN4646" s="16">
        <v>0.6</v>
      </c>
      <c r="AO4646" s="16">
        <v>1.3665</v>
      </c>
      <c r="AP4646" s="16">
        <v>1.1235999999999999</v>
      </c>
      <c r="AQ4646" s="16">
        <v>0.1792</v>
      </c>
      <c r="AR4646" s="16">
        <f t="shared" si="175"/>
        <v>1</v>
      </c>
      <c r="AS4646" s="5">
        <f t="shared" si="174"/>
        <v>0.18904599999999983</v>
      </c>
    </row>
    <row r="4647" spans="1:45" x14ac:dyDescent="0.25">
      <c r="A4647" s="16" t="s">
        <v>405</v>
      </c>
      <c r="B4647" s="16" t="s">
        <v>48</v>
      </c>
      <c r="C4647" s="16" t="s">
        <v>260</v>
      </c>
      <c r="D4647" s="16">
        <v>2008</v>
      </c>
      <c r="E4647" s="16" t="s">
        <v>5262</v>
      </c>
      <c r="F4647" s="16" t="s">
        <v>594</v>
      </c>
      <c r="G4647" s="10">
        <v>16716.5</v>
      </c>
      <c r="H4647" s="73">
        <v>9.7241520000000001</v>
      </c>
      <c r="I4647" s="16">
        <v>1337090</v>
      </c>
      <c r="J4647" s="71">
        <v>-7.0000000000000007E-2</v>
      </c>
      <c r="K4647" s="71">
        <v>1.0189999999999999</v>
      </c>
      <c r="L4647" s="16">
        <v>3.1696240000000002</v>
      </c>
      <c r="M4647" s="16">
        <v>0.79538609999999998</v>
      </c>
      <c r="N4647" s="16">
        <v>2.2386590000000002</v>
      </c>
      <c r="O4647" s="16">
        <v>1.3457250000000001</v>
      </c>
      <c r="P4647" s="16">
        <v>1.466351</v>
      </c>
      <c r="Q4647" s="16">
        <v>1.2223740000000001</v>
      </c>
      <c r="R4647" s="16">
        <v>1.2595000000000001</v>
      </c>
      <c r="S4647" s="16">
        <v>1.03E-2</v>
      </c>
      <c r="T4647" s="16">
        <v>8.1299999999999997E-2</v>
      </c>
      <c r="U4647" s="16">
        <v>5.5175000000000001</v>
      </c>
      <c r="V4647" s="16">
        <v>47.531999999999996</v>
      </c>
      <c r="W4647" s="16">
        <v>22.242000000000001</v>
      </c>
      <c r="X4647" s="16">
        <v>514.279</v>
      </c>
      <c r="Y4647" s="16">
        <v>79.476900000000001</v>
      </c>
      <c r="Z4647" s="16">
        <v>0.38490000000000002</v>
      </c>
      <c r="AA4647" s="16">
        <v>-1.200904</v>
      </c>
      <c r="AB4647" s="16">
        <v>0.21</v>
      </c>
      <c r="AC4647" s="16">
        <v>4.33</v>
      </c>
      <c r="AD4647" s="16">
        <v>51.3</v>
      </c>
      <c r="AE4647" s="16">
        <v>38.088299999999997</v>
      </c>
      <c r="AF4647" s="16">
        <v>124.211</v>
      </c>
      <c r="AG4647" s="16">
        <v>791345</v>
      </c>
      <c r="AH4647" s="16">
        <v>0.89339999999999997</v>
      </c>
      <c r="AI4647" s="16">
        <v>97.1</v>
      </c>
      <c r="AJ4647" s="16">
        <v>99.4</v>
      </c>
      <c r="AK4647" s="16">
        <v>1.0744</v>
      </c>
      <c r="AL4647" s="16">
        <v>0.87029999999999996</v>
      </c>
      <c r="AM4647" s="16">
        <v>1.1588000000000001</v>
      </c>
      <c r="AN4647" s="16">
        <v>0.53810000000000002</v>
      </c>
      <c r="AO4647" s="16">
        <v>1.4300999999999999</v>
      </c>
      <c r="AP4647" s="16">
        <v>1.1632</v>
      </c>
      <c r="AQ4647" s="16">
        <v>0.1792</v>
      </c>
      <c r="AR4647" s="16">
        <f t="shared" si="175"/>
        <v>1</v>
      </c>
      <c r="AS4647" s="5">
        <f t="shared" si="174"/>
        <v>9.5500000000003915E-3</v>
      </c>
    </row>
    <row r="4648" spans="1:45" x14ac:dyDescent="0.25">
      <c r="A4648" s="16" t="s">
        <v>405</v>
      </c>
      <c r="B4648" s="16" t="s">
        <v>48</v>
      </c>
      <c r="C4648" s="16" t="s">
        <v>260</v>
      </c>
      <c r="D4648" s="16">
        <v>2009</v>
      </c>
      <c r="E4648" s="16" t="s">
        <v>5263</v>
      </c>
      <c r="F4648" s="16" t="s">
        <v>594</v>
      </c>
      <c r="G4648" s="10">
        <v>14282.6</v>
      </c>
      <c r="H4648" s="73">
        <v>9.5667969999999993</v>
      </c>
      <c r="I4648" s="16">
        <v>1334515</v>
      </c>
      <c r="J4648" s="71">
        <v>-5.5E-2</v>
      </c>
      <c r="K4648" s="71">
        <v>0.96399999999999997</v>
      </c>
      <c r="L4648" s="16">
        <v>3.173343</v>
      </c>
      <c r="M4648" s="16">
        <v>0.90664060000000002</v>
      </c>
      <c r="N4648" s="16">
        <v>2.3263739999999999</v>
      </c>
      <c r="O4648" s="16">
        <v>1.3371569999999999</v>
      </c>
      <c r="P4648" s="16">
        <v>1.325906</v>
      </c>
      <c r="Q4648" s="16">
        <v>1.189721</v>
      </c>
      <c r="R4648" s="16">
        <v>1.3954</v>
      </c>
      <c r="S4648" s="16">
        <v>1.37E-2</v>
      </c>
      <c r="T4648" s="16">
        <v>8.3900000000000002E-2</v>
      </c>
      <c r="U4648" s="16">
        <v>5.9542000000000002</v>
      </c>
      <c r="V4648" s="16">
        <v>47.665999999999997</v>
      </c>
      <c r="W4648" s="16">
        <v>22.956</v>
      </c>
      <c r="X4648" s="16">
        <v>513.63300000000004</v>
      </c>
      <c r="Y4648" s="16">
        <v>79.1374</v>
      </c>
      <c r="Z4648" s="16">
        <v>0.37080000000000002</v>
      </c>
      <c r="AA4648" s="16">
        <v>-1.2746960000000001</v>
      </c>
      <c r="AB4648" s="16">
        <v>0.21</v>
      </c>
      <c r="AC4648" s="16">
        <v>4.33</v>
      </c>
      <c r="AD4648" s="16">
        <v>53.2</v>
      </c>
      <c r="AE4648" s="16">
        <v>37.818300000000001</v>
      </c>
      <c r="AF4648" s="16">
        <v>120.536</v>
      </c>
      <c r="AG4648" s="16">
        <v>657842</v>
      </c>
      <c r="AH4648" s="16">
        <v>0.75949999999999995</v>
      </c>
      <c r="AI4648" s="16">
        <v>97.1</v>
      </c>
      <c r="AJ4648" s="16">
        <v>99.4</v>
      </c>
      <c r="AK4648" s="16">
        <v>1.0819000000000001</v>
      </c>
      <c r="AL4648" s="16">
        <v>0.9123</v>
      </c>
      <c r="AM4648" s="16">
        <v>1.0265</v>
      </c>
      <c r="AN4648" s="16">
        <v>0.52859999999999996</v>
      </c>
      <c r="AO4648" s="16">
        <v>1.4147000000000001</v>
      </c>
      <c r="AP4648" s="16">
        <v>1.0911</v>
      </c>
      <c r="AQ4648" s="16">
        <v>0.1792</v>
      </c>
      <c r="AR4648" s="16">
        <f t="shared" si="175"/>
        <v>1</v>
      </c>
      <c r="AS4648" s="5">
        <f t="shared" si="174"/>
        <v>3.7189999999998058E-3</v>
      </c>
    </row>
    <row r="4649" spans="1:45" x14ac:dyDescent="0.25">
      <c r="A4649" s="16" t="s">
        <v>405</v>
      </c>
      <c r="B4649" s="16" t="s">
        <v>48</v>
      </c>
      <c r="C4649" s="16" t="s">
        <v>260</v>
      </c>
      <c r="D4649" s="16">
        <v>2010</v>
      </c>
      <c r="E4649" s="16" t="s">
        <v>5264</v>
      </c>
      <c r="F4649" s="16" t="s">
        <v>594</v>
      </c>
      <c r="G4649" s="10">
        <v>14638.6</v>
      </c>
      <c r="H4649" s="73">
        <v>9.5914169999999999</v>
      </c>
      <c r="I4649" s="16">
        <v>1331475</v>
      </c>
      <c r="J4649" s="71">
        <v>3.2000000000000001E-2</v>
      </c>
      <c r="K4649" s="71">
        <v>0.995</v>
      </c>
      <c r="L4649" s="16">
        <v>3.3901629999999998</v>
      </c>
      <c r="M4649" s="16">
        <v>1.164927</v>
      </c>
      <c r="N4649" s="16">
        <v>2.3537599999999999</v>
      </c>
      <c r="O4649" s="16">
        <v>1.329952</v>
      </c>
      <c r="P4649" s="16">
        <v>1.5105770000000001</v>
      </c>
      <c r="Q4649" s="16">
        <v>1.2135370000000001</v>
      </c>
      <c r="R4649" s="16">
        <v>1.5813999999999999</v>
      </c>
      <c r="S4649" s="16">
        <v>1.4E-2</v>
      </c>
      <c r="T4649" s="16">
        <v>0.10059999999999999</v>
      </c>
      <c r="U4649" s="16">
        <v>5.5263</v>
      </c>
      <c r="V4649" s="16">
        <v>47.8</v>
      </c>
      <c r="W4649" s="16">
        <v>23.67</v>
      </c>
      <c r="X4649" s="16">
        <v>517.78200000000004</v>
      </c>
      <c r="Y4649" s="16">
        <v>80.025300000000001</v>
      </c>
      <c r="Z4649" s="16">
        <v>0.3553</v>
      </c>
      <c r="AA4649" s="16">
        <v>-1.2824629999999999</v>
      </c>
      <c r="AB4649" s="16">
        <v>0.21</v>
      </c>
      <c r="AC4649" s="16">
        <v>4.33</v>
      </c>
      <c r="AD4649" s="16">
        <v>53.4</v>
      </c>
      <c r="AE4649" s="16">
        <v>37.135100000000001</v>
      </c>
      <c r="AF4649" s="16">
        <v>127.283</v>
      </c>
      <c r="AG4649" s="16">
        <v>973657</v>
      </c>
      <c r="AH4649" s="16">
        <v>0.78310000000000002</v>
      </c>
      <c r="AI4649" s="16">
        <v>97.2</v>
      </c>
      <c r="AJ4649" s="16">
        <v>99.5</v>
      </c>
      <c r="AK4649" s="16">
        <v>1.0983000000000001</v>
      </c>
      <c r="AL4649" s="16">
        <v>0.8609</v>
      </c>
      <c r="AM4649" s="16">
        <v>1.1123000000000001</v>
      </c>
      <c r="AN4649" s="16">
        <v>0.59599999999999997</v>
      </c>
      <c r="AO4649" s="16">
        <v>1.3996</v>
      </c>
      <c r="AP4649" s="16">
        <v>1.1268</v>
      </c>
      <c r="AQ4649" s="16">
        <v>0.1792</v>
      </c>
      <c r="AR4649" s="16">
        <f t="shared" si="175"/>
        <v>1</v>
      </c>
      <c r="AS4649" s="5">
        <f t="shared" si="174"/>
        <v>0.21681999999999979</v>
      </c>
    </row>
    <row r="4650" spans="1:45" x14ac:dyDescent="0.25">
      <c r="A4650" s="16" t="s">
        <v>405</v>
      </c>
      <c r="B4650" s="16" t="s">
        <v>48</v>
      </c>
      <c r="C4650" s="16" t="s">
        <v>260</v>
      </c>
      <c r="D4650" s="16">
        <v>2011</v>
      </c>
      <c r="E4650" s="16" t="s">
        <v>5265</v>
      </c>
      <c r="F4650" s="16" t="s">
        <v>594</v>
      </c>
      <c r="G4650" s="10">
        <v>15798.6</v>
      </c>
      <c r="H4650" s="73">
        <v>9.6676789999999997</v>
      </c>
      <c r="I4650" s="16">
        <v>1327439</v>
      </c>
      <c r="J4650" s="71">
        <v>5.0000000000000001E-3</v>
      </c>
      <c r="K4650" s="71">
        <v>1</v>
      </c>
      <c r="L4650" s="16">
        <v>3.5725410000000002</v>
      </c>
      <c r="M4650" s="16">
        <v>1.570775</v>
      </c>
      <c r="N4650" s="16">
        <v>2.3229950000000001</v>
      </c>
      <c r="O4650" s="16">
        <v>1.3101659999999999</v>
      </c>
      <c r="P4650" s="16">
        <v>1.559377</v>
      </c>
      <c r="Q4650" s="16">
        <v>1.2296800000000001</v>
      </c>
      <c r="R4650" s="16">
        <v>2.3066</v>
      </c>
      <c r="S4650" s="16">
        <v>1.0999999999999999E-2</v>
      </c>
      <c r="T4650" s="16">
        <v>0.10290000000000001</v>
      </c>
      <c r="U4650" s="16">
        <v>5.0174000000000003</v>
      </c>
      <c r="V4650" s="16">
        <v>48.9</v>
      </c>
      <c r="W4650" s="16">
        <v>23.216000000000001</v>
      </c>
      <c r="X4650" s="16">
        <v>521.93200000000002</v>
      </c>
      <c r="Y4650" s="16">
        <v>80.223299999999995</v>
      </c>
      <c r="Z4650" s="16">
        <v>0.34949999999999998</v>
      </c>
      <c r="AA4650" s="16">
        <v>-1.2436259999999999</v>
      </c>
      <c r="AB4650" s="16">
        <v>0.21</v>
      </c>
      <c r="AC4650" s="16">
        <v>4.33</v>
      </c>
      <c r="AD4650" s="16">
        <v>52.4</v>
      </c>
      <c r="AE4650" s="16">
        <v>36.454900000000002</v>
      </c>
      <c r="AF4650" s="16">
        <v>143.92599999999999</v>
      </c>
      <c r="AG4650" s="16">
        <v>971269</v>
      </c>
      <c r="AH4650" s="16">
        <v>0.80279999999999996</v>
      </c>
      <c r="AI4650" s="16">
        <v>97.2</v>
      </c>
      <c r="AJ4650" s="16">
        <v>99.5</v>
      </c>
      <c r="AK4650" s="16">
        <v>1.127</v>
      </c>
      <c r="AL4650" s="16">
        <v>0.9294</v>
      </c>
      <c r="AM4650" s="16">
        <v>1.0954999999999999</v>
      </c>
      <c r="AN4650" s="16">
        <v>0.57530000000000003</v>
      </c>
      <c r="AO4650" s="16">
        <v>1.3976</v>
      </c>
      <c r="AP4650" s="16">
        <v>1.1597</v>
      </c>
      <c r="AQ4650" s="16">
        <v>0.1792</v>
      </c>
      <c r="AR4650" s="16">
        <f t="shared" si="175"/>
        <v>1</v>
      </c>
      <c r="AS4650" s="5">
        <f t="shared" si="174"/>
        <v>0.18237800000000037</v>
      </c>
    </row>
    <row r="4651" spans="1:45" x14ac:dyDescent="0.25">
      <c r="A4651" s="16" t="s">
        <v>405</v>
      </c>
      <c r="B4651" s="16" t="s">
        <v>48</v>
      </c>
      <c r="C4651" s="16" t="s">
        <v>260</v>
      </c>
      <c r="D4651" s="16">
        <v>2012</v>
      </c>
      <c r="E4651" s="16" t="s">
        <v>5266</v>
      </c>
      <c r="F4651" s="16" t="s">
        <v>594</v>
      </c>
      <c r="G4651" s="10">
        <v>16538.2</v>
      </c>
      <c r="H4651" s="73">
        <v>9.7134280000000004</v>
      </c>
      <c r="I4651" s="16">
        <v>1322696</v>
      </c>
      <c r="J4651" s="71">
        <v>3.3000000000000002E-2</v>
      </c>
      <c r="K4651" s="71">
        <v>1.0329999999999999</v>
      </c>
      <c r="L4651" s="16">
        <v>3.5206279999999999</v>
      </c>
      <c r="M4651" s="16">
        <v>1.457419</v>
      </c>
      <c r="N4651" s="16">
        <v>2.311769</v>
      </c>
      <c r="O4651" s="16">
        <v>1.2866919999999999</v>
      </c>
      <c r="P4651" s="16">
        <v>1.600903</v>
      </c>
      <c r="Q4651" s="16">
        <v>1.214828</v>
      </c>
      <c r="R4651" s="16">
        <v>2.1143000000000001</v>
      </c>
      <c r="S4651" s="16">
        <v>3.5999999999999999E-3</v>
      </c>
      <c r="T4651" s="16">
        <v>0.105</v>
      </c>
      <c r="U4651" s="16">
        <v>4.6943000000000001</v>
      </c>
      <c r="V4651" s="16">
        <v>50</v>
      </c>
      <c r="W4651" s="16">
        <v>22.762</v>
      </c>
      <c r="X4651" s="16">
        <v>526.08100000000002</v>
      </c>
      <c r="Y4651" s="16">
        <v>79.922499999999999</v>
      </c>
      <c r="Z4651" s="16">
        <v>0.3397</v>
      </c>
      <c r="AA4651" s="16">
        <v>-1.247509</v>
      </c>
      <c r="AB4651" s="16">
        <v>0.21</v>
      </c>
      <c r="AC4651" s="16">
        <v>4.33</v>
      </c>
      <c r="AD4651" s="16">
        <v>52.5</v>
      </c>
      <c r="AE4651" s="16">
        <v>34.724200000000003</v>
      </c>
      <c r="AF4651" s="16">
        <v>160.411</v>
      </c>
      <c r="AG4651" s="16">
        <v>904743</v>
      </c>
      <c r="AH4651" s="16">
        <v>0.91390000000000005</v>
      </c>
      <c r="AI4651" s="16">
        <v>97.2</v>
      </c>
      <c r="AJ4651" s="16">
        <v>99.5</v>
      </c>
      <c r="AK4651" s="16">
        <v>1.0995999999999999</v>
      </c>
      <c r="AL4651" s="16">
        <v>0.98750000000000004</v>
      </c>
      <c r="AM4651" s="16">
        <v>0.97160000000000002</v>
      </c>
      <c r="AN4651" s="16">
        <v>0.59719999999999995</v>
      </c>
      <c r="AO4651" s="16">
        <v>1.4152</v>
      </c>
      <c r="AP4651" s="16">
        <v>1.1367</v>
      </c>
      <c r="AQ4651" s="16">
        <v>0.1792</v>
      </c>
      <c r="AR4651" s="16">
        <f t="shared" si="175"/>
        <v>1</v>
      </c>
      <c r="AS4651" s="5">
        <f t="shared" si="174"/>
        <v>-5.191300000000032E-2</v>
      </c>
    </row>
    <row r="4652" spans="1:45" x14ac:dyDescent="0.25">
      <c r="A4652" s="16" t="s">
        <v>405</v>
      </c>
      <c r="B4652" s="16" t="s">
        <v>48</v>
      </c>
      <c r="C4652" s="16" t="s">
        <v>260</v>
      </c>
      <c r="D4652" s="16">
        <v>2013</v>
      </c>
      <c r="E4652" s="16" t="s">
        <v>5267</v>
      </c>
      <c r="F4652" s="16" t="s">
        <v>594</v>
      </c>
      <c r="G4652" s="10">
        <v>16832.099999999999</v>
      </c>
      <c r="H4652" s="73">
        <v>9.7310409999999994</v>
      </c>
      <c r="I4652" s="16">
        <v>1317997</v>
      </c>
      <c r="J4652" s="71">
        <v>-3.0000000000000001E-3</v>
      </c>
      <c r="K4652" s="71">
        <v>1.03</v>
      </c>
      <c r="L4652" s="16">
        <v>3.4705750000000002</v>
      </c>
      <c r="M4652" s="16">
        <v>1.2786280000000001</v>
      </c>
      <c r="N4652" s="16">
        <v>2.3162790000000002</v>
      </c>
      <c r="O4652" s="16">
        <v>1.253142</v>
      </c>
      <c r="P4652" s="16">
        <v>1.6337649999999999</v>
      </c>
      <c r="Q4652" s="16">
        <v>1.274327</v>
      </c>
      <c r="R4652" s="16">
        <v>1.7146999999999999</v>
      </c>
      <c r="S4652" s="16">
        <v>6.1000000000000004E-3</v>
      </c>
      <c r="T4652" s="16">
        <v>0.1082</v>
      </c>
      <c r="U4652" s="16">
        <v>4.8087999999999997</v>
      </c>
      <c r="V4652" s="16">
        <v>51.1</v>
      </c>
      <c r="W4652" s="16">
        <v>22.308</v>
      </c>
      <c r="X4652" s="16">
        <v>525.48400000000004</v>
      </c>
      <c r="Y4652" s="16">
        <v>79.6173</v>
      </c>
      <c r="Z4652" s="16">
        <v>0.32879999999999998</v>
      </c>
      <c r="AA4652" s="16">
        <v>-1.228091</v>
      </c>
      <c r="AB4652" s="16">
        <v>0.21</v>
      </c>
      <c r="AC4652" s="16">
        <v>4.33</v>
      </c>
      <c r="AD4652" s="16">
        <v>52</v>
      </c>
      <c r="AE4652" s="16">
        <v>33.131799999999998</v>
      </c>
      <c r="AF4652" s="16">
        <v>159.661</v>
      </c>
      <c r="AG4652" s="43">
        <v>1000000</v>
      </c>
      <c r="AH4652" s="16">
        <v>0.91910000000000003</v>
      </c>
      <c r="AI4652" s="16">
        <v>97.2</v>
      </c>
      <c r="AJ4652" s="16">
        <v>99.6</v>
      </c>
      <c r="AK4652" s="16">
        <v>1.1032999999999999</v>
      </c>
      <c r="AL4652" s="16">
        <v>1.1172</v>
      </c>
      <c r="AM4652" s="16">
        <v>0.99539999999999995</v>
      </c>
      <c r="AN4652" s="16">
        <v>0.7278</v>
      </c>
      <c r="AO4652" s="16">
        <v>1.4437</v>
      </c>
      <c r="AP4652" s="16">
        <v>1.1752</v>
      </c>
      <c r="AQ4652" s="16">
        <v>0.1792</v>
      </c>
      <c r="AR4652" s="16">
        <f t="shared" si="175"/>
        <v>1</v>
      </c>
      <c r="AS4652" s="5">
        <f t="shared" si="174"/>
        <v>-5.0052999999999681E-2</v>
      </c>
    </row>
    <row r="4653" spans="1:45" x14ac:dyDescent="0.25">
      <c r="A4653" s="16" t="s">
        <v>405</v>
      </c>
      <c r="B4653" s="16" t="s">
        <v>48</v>
      </c>
      <c r="C4653" s="16" t="s">
        <v>260</v>
      </c>
      <c r="D4653" s="16">
        <v>2014</v>
      </c>
      <c r="E4653" s="16" t="s">
        <v>5268</v>
      </c>
      <c r="F4653" s="16" t="s">
        <v>594</v>
      </c>
      <c r="G4653" s="10">
        <v>17352.7</v>
      </c>
      <c r="H4653" s="73">
        <v>9.7615010000000009</v>
      </c>
      <c r="I4653" s="16">
        <v>1314545</v>
      </c>
      <c r="J4653" s="71">
        <v>0.01</v>
      </c>
      <c r="K4653" s="71">
        <v>1.0409999999999999</v>
      </c>
      <c r="L4653" s="16">
        <v>3.4155700000000002</v>
      </c>
      <c r="M4653" s="16">
        <v>1.0781670000000001</v>
      </c>
      <c r="N4653" s="16">
        <v>2.300821</v>
      </c>
      <c r="O4653" s="16">
        <v>1.262086</v>
      </c>
      <c r="P4653" s="16">
        <v>1.5900970000000001</v>
      </c>
      <c r="Q4653" s="16">
        <v>1.4021410000000001</v>
      </c>
      <c r="R4653" s="16">
        <v>1.4363999999999999</v>
      </c>
      <c r="S4653" s="16">
        <v>7.3000000000000001E-3</v>
      </c>
      <c r="T4653" s="16">
        <v>0.10249999999999999</v>
      </c>
      <c r="U4653" s="16">
        <v>4.7333999999999996</v>
      </c>
      <c r="V4653" s="16">
        <v>52.2</v>
      </c>
      <c r="W4653" s="16">
        <v>21.853999999999999</v>
      </c>
      <c r="X4653" s="16">
        <v>524.88599999999997</v>
      </c>
      <c r="Y4653" s="16">
        <v>80.364999999999995</v>
      </c>
      <c r="Z4653" s="16">
        <v>0.32079999999999997</v>
      </c>
      <c r="AA4653" s="16">
        <v>-1.2510049999999999</v>
      </c>
      <c r="AB4653" s="16">
        <v>0.21</v>
      </c>
      <c r="AC4653" s="16">
        <v>4.33</v>
      </c>
      <c r="AD4653" s="16">
        <v>52.59</v>
      </c>
      <c r="AE4653" s="16">
        <v>31.725999999999999</v>
      </c>
      <c r="AF4653" s="16">
        <v>160.68799999999999</v>
      </c>
      <c r="AG4653" s="16">
        <v>946639</v>
      </c>
      <c r="AH4653" s="16">
        <v>0.92420000000000002</v>
      </c>
      <c r="AI4653" s="16">
        <v>97.2</v>
      </c>
      <c r="AJ4653" s="16">
        <v>99.6</v>
      </c>
      <c r="AK4653" s="16">
        <v>1.1687000000000001</v>
      </c>
      <c r="AL4653" s="16">
        <v>1.268</v>
      </c>
      <c r="AM4653" s="16">
        <v>1.0465</v>
      </c>
      <c r="AN4653" s="16">
        <v>0.76119999999999999</v>
      </c>
      <c r="AO4653" s="16">
        <v>1.6749000000000001</v>
      </c>
      <c r="AP4653" s="16">
        <v>1.3646</v>
      </c>
      <c r="AQ4653" s="16">
        <v>0.1792</v>
      </c>
      <c r="AR4653" s="16">
        <f t="shared" si="175"/>
        <v>1</v>
      </c>
      <c r="AS4653" s="5">
        <f t="shared" si="174"/>
        <v>-5.5004999999999971E-2</v>
      </c>
    </row>
    <row r="4654" spans="1:45" x14ac:dyDescent="0.25">
      <c r="A4654" s="16" t="s">
        <v>407</v>
      </c>
      <c r="B4654" s="16" t="s">
        <v>178</v>
      </c>
      <c r="C4654" s="16" t="s">
        <v>263</v>
      </c>
      <c r="D4654" s="16">
        <v>1985</v>
      </c>
      <c r="E4654" s="16" t="s">
        <v>5269</v>
      </c>
      <c r="F4654" s="16" t="s">
        <v>593</v>
      </c>
      <c r="G4654" s="10">
        <v>2594.71</v>
      </c>
      <c r="H4654" s="73">
        <v>7.8612279999999997</v>
      </c>
      <c r="I4654" s="16" t="s">
        <v>6700</v>
      </c>
      <c r="K4654" s="71">
        <v>0.89</v>
      </c>
      <c r="L4654" s="16">
        <v>-0.5864703</v>
      </c>
      <c r="M4654" s="16">
        <v>-0.65636810000000001</v>
      </c>
      <c r="N4654" s="16">
        <v>-0.4358937</v>
      </c>
      <c r="O4654" s="16">
        <v>-0.2261292</v>
      </c>
      <c r="P4654" s="16">
        <v>-0.50973760000000001</v>
      </c>
      <c r="Q4654" s="16">
        <v>0.54463229999999996</v>
      </c>
      <c r="R4654" s="16">
        <v>0</v>
      </c>
      <c r="S4654" s="16">
        <v>7.3000000000000001E-3</v>
      </c>
      <c r="T4654" s="16">
        <v>5.0000000000000001E-4</v>
      </c>
      <c r="U4654" s="16">
        <v>5.7967000000000004</v>
      </c>
      <c r="V4654" s="16">
        <v>11.22</v>
      </c>
      <c r="W4654" s="16">
        <v>2.97</v>
      </c>
      <c r="X4654" s="16">
        <v>394.85700000000003</v>
      </c>
      <c r="Y4654" s="16">
        <v>49.020299999999999</v>
      </c>
      <c r="Z4654" s="16">
        <v>0.1489</v>
      </c>
      <c r="AA4654" s="16">
        <v>0.19518659999999999</v>
      </c>
      <c r="AB4654" s="16">
        <v>0.62</v>
      </c>
      <c r="AC4654" s="16">
        <v>5.33</v>
      </c>
      <c r="AD4654" s="16">
        <v>28.28</v>
      </c>
      <c r="AE4654" s="16">
        <v>4.1914999999999996</v>
      </c>
      <c r="AF4654" s="16">
        <v>0</v>
      </c>
      <c r="AG4654" s="16">
        <v>44337.7</v>
      </c>
      <c r="AH4654" s="16">
        <v>0.1825</v>
      </c>
      <c r="AI4654" s="16">
        <v>51.758600000000001</v>
      </c>
      <c r="AJ4654" s="16">
        <v>84.086799999999997</v>
      </c>
      <c r="AK4654" s="16">
        <v>0.39450000000000002</v>
      </c>
      <c r="AL4654" s="16">
        <v>0.56220000000000003</v>
      </c>
      <c r="AM4654" s="16">
        <v>0.08</v>
      </c>
      <c r="AN4654" s="16">
        <v>0.90049999999999997</v>
      </c>
      <c r="AO4654" s="16">
        <v>2.5499999999999998E-2</v>
      </c>
      <c r="AP4654" s="16">
        <v>0.54049999999999998</v>
      </c>
      <c r="AR4654" s="16">
        <f t="shared" si="175"/>
        <v>1</v>
      </c>
      <c r="AS4654" s="5">
        <f t="shared" si="174"/>
        <v>0</v>
      </c>
    </row>
    <row r="4655" spans="1:45" x14ac:dyDescent="0.25">
      <c r="A4655" s="16" t="s">
        <v>407</v>
      </c>
      <c r="B4655" s="16" t="s">
        <v>178</v>
      </c>
      <c r="C4655" s="16" t="s">
        <v>263</v>
      </c>
      <c r="D4655" s="16">
        <v>1986</v>
      </c>
      <c r="E4655" s="16" t="s">
        <v>5270</v>
      </c>
      <c r="F4655" s="16" t="s">
        <v>593</v>
      </c>
      <c r="G4655" s="10">
        <v>2769</v>
      </c>
      <c r="H4655" s="73">
        <v>7.92624</v>
      </c>
      <c r="I4655" s="16" t="s">
        <v>6700</v>
      </c>
      <c r="J4655" s="71">
        <v>0.06</v>
      </c>
      <c r="K4655" s="71">
        <v>0.94499999999999995</v>
      </c>
      <c r="L4655" s="16">
        <v>-0.54698500000000005</v>
      </c>
      <c r="M4655" s="16">
        <v>-0.6244769</v>
      </c>
      <c r="N4655" s="16">
        <v>-0.370419</v>
      </c>
      <c r="O4655" s="16">
        <v>-0.22469259999999999</v>
      </c>
      <c r="P4655" s="16">
        <v>-0.48729879999999998</v>
      </c>
      <c r="Q4655" s="16">
        <v>0.51071469999999997</v>
      </c>
      <c r="R4655" s="16">
        <v>0</v>
      </c>
      <c r="S4655" s="16">
        <v>7.6E-3</v>
      </c>
      <c r="T4655" s="16">
        <v>3.8E-3</v>
      </c>
      <c r="U4655" s="16">
        <v>5.7636000000000003</v>
      </c>
      <c r="V4655" s="16">
        <v>13.492000000000001</v>
      </c>
      <c r="W4655" s="16">
        <v>3.19</v>
      </c>
      <c r="X4655" s="16">
        <v>395.93200000000002</v>
      </c>
      <c r="Y4655" s="16">
        <v>49.522300000000001</v>
      </c>
      <c r="Z4655" s="16">
        <v>0.1424</v>
      </c>
      <c r="AA4655" s="16">
        <v>0.18703059999999999</v>
      </c>
      <c r="AB4655" s="16">
        <v>0.62</v>
      </c>
      <c r="AC4655" s="16">
        <v>5.33</v>
      </c>
      <c r="AD4655" s="16">
        <v>28.49</v>
      </c>
      <c r="AE4655" s="16">
        <v>4.625</v>
      </c>
      <c r="AF4655" s="16">
        <v>0</v>
      </c>
      <c r="AG4655" s="16">
        <v>46633.4</v>
      </c>
      <c r="AH4655" s="16">
        <v>0.18479999999999999</v>
      </c>
      <c r="AI4655" s="16">
        <v>53.222999999999999</v>
      </c>
      <c r="AJ4655" s="16">
        <v>84.5137</v>
      </c>
      <c r="AK4655" s="16">
        <v>0.35930000000000001</v>
      </c>
      <c r="AL4655" s="16">
        <v>0.52539999999999998</v>
      </c>
      <c r="AM4655" s="16">
        <v>5.4899999999999997E-2</v>
      </c>
      <c r="AN4655" s="16">
        <v>0.86990000000000001</v>
      </c>
      <c r="AO4655" s="16">
        <v>3.2000000000000002E-3</v>
      </c>
      <c r="AP4655" s="16">
        <v>0.49590000000000001</v>
      </c>
      <c r="AR4655" s="16">
        <f t="shared" si="175"/>
        <v>1</v>
      </c>
      <c r="AS4655" s="5">
        <f t="shared" si="174"/>
        <v>3.9485299999999945E-2</v>
      </c>
    </row>
    <row r="4656" spans="1:45" x14ac:dyDescent="0.25">
      <c r="A4656" s="16" t="s">
        <v>407</v>
      </c>
      <c r="B4656" s="16" t="s">
        <v>178</v>
      </c>
      <c r="C4656" s="16" t="s">
        <v>263</v>
      </c>
      <c r="D4656" s="16">
        <v>1987</v>
      </c>
      <c r="E4656" s="16" t="s">
        <v>5271</v>
      </c>
      <c r="F4656" s="16" t="s">
        <v>593</v>
      </c>
      <c r="G4656" s="10">
        <v>2574.44</v>
      </c>
      <c r="H4656" s="73">
        <v>7.853389</v>
      </c>
      <c r="I4656" s="16" t="s">
        <v>6700</v>
      </c>
      <c r="J4656" s="71">
        <v>-0.08</v>
      </c>
      <c r="K4656" s="71">
        <v>0.873</v>
      </c>
      <c r="L4656" s="16">
        <v>-0.50932390000000005</v>
      </c>
      <c r="M4656" s="16">
        <v>-0.62090330000000005</v>
      </c>
      <c r="N4656" s="16">
        <v>-0.305751</v>
      </c>
      <c r="O4656" s="16">
        <v>-0.1976502</v>
      </c>
      <c r="P4656" s="16">
        <v>-0.46719699999999997</v>
      </c>
      <c r="Q4656" s="16">
        <v>0.47683550000000002</v>
      </c>
      <c r="R4656" s="16">
        <v>8.8999999999999999E-3</v>
      </c>
      <c r="S4656" s="16">
        <v>8.0000000000000002E-3</v>
      </c>
      <c r="T4656" s="16">
        <v>3.5000000000000001E-3</v>
      </c>
      <c r="U4656" s="16">
        <v>5.7305000000000001</v>
      </c>
      <c r="V4656" s="16">
        <v>15.763999999999999</v>
      </c>
      <c r="W4656" s="16">
        <v>3.41</v>
      </c>
      <c r="X4656" s="16">
        <v>396.88</v>
      </c>
      <c r="Y4656" s="16">
        <v>50.024299999999997</v>
      </c>
      <c r="Z4656" s="16">
        <v>0.14960000000000001</v>
      </c>
      <c r="AA4656" s="16">
        <v>0.1788747</v>
      </c>
      <c r="AB4656" s="16">
        <v>0.62</v>
      </c>
      <c r="AC4656" s="16">
        <v>5.33</v>
      </c>
      <c r="AD4656" s="16">
        <v>28.7</v>
      </c>
      <c r="AE4656" s="16">
        <v>4.7119</v>
      </c>
      <c r="AF4656" s="16">
        <v>0</v>
      </c>
      <c r="AG4656" s="16">
        <v>53079.4</v>
      </c>
      <c r="AH4656" s="16">
        <v>0.18709999999999999</v>
      </c>
      <c r="AI4656" s="16">
        <v>54.6873</v>
      </c>
      <c r="AJ4656" s="16">
        <v>84.940600000000003</v>
      </c>
      <c r="AK4656" s="16">
        <v>0.32419999999999999</v>
      </c>
      <c r="AL4656" s="16">
        <v>0.48859999999999998</v>
      </c>
      <c r="AM4656" s="16">
        <v>2.9899999999999999E-2</v>
      </c>
      <c r="AN4656" s="16">
        <v>0.83919999999999995</v>
      </c>
      <c r="AO4656" s="16">
        <v>-1.9099999999999999E-2</v>
      </c>
      <c r="AP4656" s="16">
        <v>0.45140000000000002</v>
      </c>
      <c r="AR4656" s="16">
        <f t="shared" si="175"/>
        <v>1</v>
      </c>
      <c r="AS4656" s="5">
        <f t="shared" si="174"/>
        <v>3.7661100000000003E-2</v>
      </c>
    </row>
    <row r="4657" spans="1:45" x14ac:dyDescent="0.25">
      <c r="A4657" s="16" t="s">
        <v>407</v>
      </c>
      <c r="B4657" s="16" t="s">
        <v>178</v>
      </c>
      <c r="C4657" s="16" t="s">
        <v>263</v>
      </c>
      <c r="D4657" s="16">
        <v>1988</v>
      </c>
      <c r="E4657" s="16" t="s">
        <v>5272</v>
      </c>
      <c r="F4657" s="16" t="s">
        <v>593</v>
      </c>
      <c r="G4657" s="10">
        <v>2594.7600000000002</v>
      </c>
      <c r="H4657" s="73">
        <v>7.8612500000000001</v>
      </c>
      <c r="I4657" s="16" t="s">
        <v>6700</v>
      </c>
      <c r="J4657" s="71">
        <v>3.0000000000000001E-3</v>
      </c>
      <c r="K4657" s="71">
        <v>0.875</v>
      </c>
      <c r="L4657" s="16">
        <v>-0.47901749999999998</v>
      </c>
      <c r="M4657" s="16">
        <v>-0.61404720000000002</v>
      </c>
      <c r="N4657" s="16">
        <v>-0.2405851</v>
      </c>
      <c r="O4657" s="16">
        <v>-0.19154109999999999</v>
      </c>
      <c r="P4657" s="16">
        <v>-0.44558120000000001</v>
      </c>
      <c r="Q4657" s="16">
        <v>0.442936</v>
      </c>
      <c r="R4657" s="16">
        <v>2.2800000000000001E-2</v>
      </c>
      <c r="S4657" s="16">
        <v>8.3000000000000001E-3</v>
      </c>
      <c r="T4657" s="16">
        <v>3.3E-3</v>
      </c>
      <c r="U4657" s="16">
        <v>5.6973000000000003</v>
      </c>
      <c r="V4657" s="16">
        <v>18.036000000000001</v>
      </c>
      <c r="W4657" s="16">
        <v>3.63</v>
      </c>
      <c r="X4657" s="16">
        <v>397.90800000000002</v>
      </c>
      <c r="Y4657" s="16">
        <v>50.526299999999999</v>
      </c>
      <c r="Z4657" s="16">
        <v>0.14560000000000001</v>
      </c>
      <c r="AA4657" s="16">
        <v>0.1707188</v>
      </c>
      <c r="AB4657" s="16">
        <v>0.62</v>
      </c>
      <c r="AC4657" s="16">
        <v>5.33</v>
      </c>
      <c r="AD4657" s="16">
        <v>28.91</v>
      </c>
      <c r="AE4657" s="16">
        <v>4.9335000000000004</v>
      </c>
      <c r="AF4657" s="16">
        <v>0</v>
      </c>
      <c r="AG4657" s="16">
        <v>59096.800000000003</v>
      </c>
      <c r="AH4657" s="16">
        <v>0.18940000000000001</v>
      </c>
      <c r="AI4657" s="16">
        <v>56.151699999999998</v>
      </c>
      <c r="AJ4657" s="16">
        <v>85.367599999999996</v>
      </c>
      <c r="AK4657" s="16">
        <v>0.28899999999999998</v>
      </c>
      <c r="AL4657" s="16">
        <v>0.45179999999999998</v>
      </c>
      <c r="AM4657" s="16">
        <v>4.7999999999999996E-3</v>
      </c>
      <c r="AN4657" s="16">
        <v>0.80859999999999999</v>
      </c>
      <c r="AO4657" s="16">
        <v>-4.1300000000000003E-2</v>
      </c>
      <c r="AP4657" s="16">
        <v>0.40679999999999999</v>
      </c>
      <c r="AR4657" s="16">
        <f t="shared" si="175"/>
        <v>1</v>
      </c>
      <c r="AS4657" s="5">
        <f t="shared" si="174"/>
        <v>3.0306400000000067E-2</v>
      </c>
    </row>
    <row r="4658" spans="1:45" x14ac:dyDescent="0.25">
      <c r="A4658" s="16" t="s">
        <v>407</v>
      </c>
      <c r="B4658" s="16" t="s">
        <v>178</v>
      </c>
      <c r="C4658" s="16" t="s">
        <v>263</v>
      </c>
      <c r="D4658" s="16">
        <v>1989</v>
      </c>
      <c r="E4658" s="16" t="s">
        <v>5273</v>
      </c>
      <c r="F4658" s="16" t="s">
        <v>593</v>
      </c>
      <c r="G4658" s="10">
        <v>2781.21</v>
      </c>
      <c r="H4658" s="73">
        <v>7.9306419999999997</v>
      </c>
      <c r="I4658" s="16" t="s">
        <v>6700</v>
      </c>
      <c r="J4658" s="71">
        <v>0.10299999999999999</v>
      </c>
      <c r="K4658" s="71">
        <v>0.97</v>
      </c>
      <c r="L4658" s="16">
        <v>-0.47119539999999999</v>
      </c>
      <c r="M4658" s="16">
        <v>-0.61980670000000004</v>
      </c>
      <c r="N4658" s="16">
        <v>-0.26267629999999997</v>
      </c>
      <c r="O4658" s="16">
        <v>-0.14263300000000001</v>
      </c>
      <c r="P4658" s="16">
        <v>-0.41978660000000001</v>
      </c>
      <c r="Q4658" s="16">
        <v>0.40903899999999999</v>
      </c>
      <c r="R4658" s="16">
        <v>3.6799999999999999E-2</v>
      </c>
      <c r="S4658" s="16">
        <v>8.6999999999999994E-3</v>
      </c>
      <c r="T4658" s="16">
        <v>1.6999999999999999E-3</v>
      </c>
      <c r="U4658" s="16">
        <v>4.8311000000000002</v>
      </c>
      <c r="V4658" s="16">
        <v>20.308</v>
      </c>
      <c r="W4658" s="16">
        <v>3.85</v>
      </c>
      <c r="X4658" s="16">
        <v>398.98899999999998</v>
      </c>
      <c r="Y4658" s="16">
        <v>51.028199999999998</v>
      </c>
      <c r="Z4658" s="16">
        <v>0.16450000000000001</v>
      </c>
      <c r="AA4658" s="16">
        <v>0.16256300000000001</v>
      </c>
      <c r="AB4658" s="16">
        <v>0.62</v>
      </c>
      <c r="AC4658" s="16">
        <v>5.33</v>
      </c>
      <c r="AD4658" s="16">
        <v>29.12</v>
      </c>
      <c r="AE4658" s="16">
        <v>5.4081000000000001</v>
      </c>
      <c r="AF4658" s="16">
        <v>0</v>
      </c>
      <c r="AG4658" s="16">
        <v>67020.5</v>
      </c>
      <c r="AH4658" s="16">
        <v>0.19159999999999999</v>
      </c>
      <c r="AI4658" s="16">
        <v>57.616</v>
      </c>
      <c r="AJ4658" s="16">
        <v>85.794499999999999</v>
      </c>
      <c r="AK4658" s="16">
        <v>0.25380000000000003</v>
      </c>
      <c r="AL4658" s="16">
        <v>0.41499999999999998</v>
      </c>
      <c r="AM4658" s="16">
        <v>-2.0199999999999999E-2</v>
      </c>
      <c r="AN4658" s="16">
        <v>0.77790000000000004</v>
      </c>
      <c r="AO4658" s="16">
        <v>-6.3600000000000004E-2</v>
      </c>
      <c r="AP4658" s="16">
        <v>0.36230000000000001</v>
      </c>
      <c r="AR4658" s="16">
        <f t="shared" si="175"/>
        <v>1</v>
      </c>
      <c r="AS4658" s="5">
        <f t="shared" si="174"/>
        <v>7.8220999999999985E-3</v>
      </c>
    </row>
    <row r="4659" spans="1:45" x14ac:dyDescent="0.25">
      <c r="A4659" s="16" t="s">
        <v>407</v>
      </c>
      <c r="B4659" s="16" t="s">
        <v>178</v>
      </c>
      <c r="C4659" s="16" t="s">
        <v>263</v>
      </c>
      <c r="D4659" s="16">
        <v>1990</v>
      </c>
      <c r="E4659" s="16" t="s">
        <v>5274</v>
      </c>
      <c r="F4659" s="16" t="s">
        <v>593</v>
      </c>
      <c r="G4659" s="10">
        <v>2926.35</v>
      </c>
      <c r="H4659" s="73">
        <v>7.9815120000000004</v>
      </c>
      <c r="I4659" s="16" t="s">
        <v>6700</v>
      </c>
      <c r="J4659" s="71">
        <v>5.0999999999999997E-2</v>
      </c>
      <c r="K4659" s="71">
        <v>1.0209999999999999</v>
      </c>
      <c r="L4659" s="16">
        <v>-0.39605780000000002</v>
      </c>
      <c r="M4659" s="16">
        <v>-0.62056820000000001</v>
      </c>
      <c r="N4659" s="16">
        <v>-0.11145190000000001</v>
      </c>
      <c r="O4659" s="16">
        <v>-9.8716100000000001E-2</v>
      </c>
      <c r="P4659" s="16">
        <v>-0.41454960000000002</v>
      </c>
      <c r="Q4659" s="16">
        <v>0.37512139999999999</v>
      </c>
      <c r="R4659" s="16">
        <v>5.0700000000000002E-2</v>
      </c>
      <c r="S4659" s="16">
        <v>6.0000000000000001E-3</v>
      </c>
      <c r="T4659" s="16">
        <v>1.9E-3</v>
      </c>
      <c r="U4659" s="16">
        <v>5.6311</v>
      </c>
      <c r="V4659" s="16">
        <v>22.58</v>
      </c>
      <c r="W4659" s="16">
        <v>4.07</v>
      </c>
      <c r="X4659" s="16">
        <v>399.77199999999999</v>
      </c>
      <c r="Y4659" s="16">
        <v>51.530200000000001</v>
      </c>
      <c r="Z4659" s="16">
        <v>0.1767</v>
      </c>
      <c r="AA4659" s="16">
        <v>0.13226950000000001</v>
      </c>
      <c r="AB4659" s="16">
        <v>0.62</v>
      </c>
      <c r="AC4659" s="16">
        <v>5.33</v>
      </c>
      <c r="AD4659" s="16">
        <v>29.9</v>
      </c>
      <c r="AE4659" s="16">
        <v>5.8249000000000004</v>
      </c>
      <c r="AF4659" s="16">
        <v>0</v>
      </c>
      <c r="AG4659" s="16">
        <v>78073.2</v>
      </c>
      <c r="AH4659" s="16">
        <v>0.18629999999999999</v>
      </c>
      <c r="AI4659" s="16">
        <v>56.8</v>
      </c>
      <c r="AJ4659" s="16">
        <v>86</v>
      </c>
      <c r="AK4659" s="16">
        <v>0.21859999999999999</v>
      </c>
      <c r="AL4659" s="16">
        <v>0.37819999999999998</v>
      </c>
      <c r="AM4659" s="16">
        <v>-4.53E-2</v>
      </c>
      <c r="AN4659" s="16">
        <v>0.74729999999999996</v>
      </c>
      <c r="AO4659" s="16">
        <v>-8.5900000000000004E-2</v>
      </c>
      <c r="AP4659" s="16">
        <v>0.31769999999999998</v>
      </c>
      <c r="AR4659" s="16">
        <f t="shared" si="175"/>
        <v>1</v>
      </c>
      <c r="AS4659" s="5">
        <f t="shared" si="174"/>
        <v>7.5137599999999971E-2</v>
      </c>
    </row>
    <row r="4660" spans="1:45" x14ac:dyDescent="0.25">
      <c r="A4660" s="16" t="s">
        <v>407</v>
      </c>
      <c r="B4660" s="16" t="s">
        <v>178</v>
      </c>
      <c r="C4660" s="16" t="s">
        <v>263</v>
      </c>
      <c r="D4660" s="16">
        <v>1991</v>
      </c>
      <c r="E4660" s="16" t="s">
        <v>5275</v>
      </c>
      <c r="F4660" s="16" t="s">
        <v>593</v>
      </c>
      <c r="G4660" s="10">
        <v>2820.84</v>
      </c>
      <c r="H4660" s="73">
        <v>7.9447900000000002</v>
      </c>
      <c r="I4660" s="16" t="s">
        <v>6700</v>
      </c>
      <c r="J4660" s="71">
        <v>-5.0999999999999997E-2</v>
      </c>
      <c r="K4660" s="71">
        <v>0.97</v>
      </c>
      <c r="L4660" s="16">
        <v>-0.33806589999999997</v>
      </c>
      <c r="M4660" s="16">
        <v>-0.60943020000000003</v>
      </c>
      <c r="N4660" s="16">
        <v>-3.4464700000000001E-2</v>
      </c>
      <c r="O4660" s="16">
        <v>-5.4822599999999999E-2</v>
      </c>
      <c r="P4660" s="16">
        <v>-0.38633420000000002</v>
      </c>
      <c r="Q4660" s="16">
        <v>0.34123969999999998</v>
      </c>
      <c r="R4660" s="16">
        <v>6.4600000000000005E-2</v>
      </c>
      <c r="S4660" s="16">
        <v>6.1999999999999998E-3</v>
      </c>
      <c r="T4660" s="16">
        <v>2.2000000000000001E-3</v>
      </c>
      <c r="U4660" s="16">
        <v>5.5979999999999999</v>
      </c>
      <c r="V4660" s="16">
        <v>24.96</v>
      </c>
      <c r="W4660" s="16">
        <v>4.4480000000000004</v>
      </c>
      <c r="X4660" s="16">
        <v>400.79500000000002</v>
      </c>
      <c r="Y4660" s="16">
        <v>52.032200000000003</v>
      </c>
      <c r="Z4660" s="16">
        <v>0.19439999999999999</v>
      </c>
      <c r="AA4660" s="16">
        <v>0.13226950000000001</v>
      </c>
      <c r="AB4660" s="16">
        <v>0.62</v>
      </c>
      <c r="AC4660" s="16">
        <v>5.33</v>
      </c>
      <c r="AD4660" s="16">
        <v>29.9</v>
      </c>
      <c r="AE4660" s="16">
        <v>6.2018000000000004</v>
      </c>
      <c r="AF4660" s="16">
        <v>0</v>
      </c>
      <c r="AG4660" s="16">
        <v>87696.2</v>
      </c>
      <c r="AH4660" s="16">
        <v>0.192</v>
      </c>
      <c r="AI4660" s="16">
        <v>58.8</v>
      </c>
      <c r="AJ4660" s="16">
        <v>86.2</v>
      </c>
      <c r="AK4660" s="16">
        <v>0.1835</v>
      </c>
      <c r="AL4660" s="16">
        <v>0.34139999999999998</v>
      </c>
      <c r="AM4660" s="16">
        <v>-7.0400000000000004E-2</v>
      </c>
      <c r="AN4660" s="16">
        <v>0.7167</v>
      </c>
      <c r="AO4660" s="16">
        <v>-0.1081</v>
      </c>
      <c r="AP4660" s="16">
        <v>0.27310000000000001</v>
      </c>
      <c r="AR4660" s="16">
        <f t="shared" si="175"/>
        <v>1</v>
      </c>
      <c r="AS4660" s="5">
        <f t="shared" si="174"/>
        <v>5.7991900000000041E-2</v>
      </c>
    </row>
    <row r="4661" spans="1:45" x14ac:dyDescent="0.25">
      <c r="A4661" s="16" t="s">
        <v>407</v>
      </c>
      <c r="B4661" s="16" t="s">
        <v>178</v>
      </c>
      <c r="C4661" s="16" t="s">
        <v>263</v>
      </c>
      <c r="D4661" s="16">
        <v>1992</v>
      </c>
      <c r="E4661" s="16" t="s">
        <v>5276</v>
      </c>
      <c r="F4661" s="16" t="s">
        <v>593</v>
      </c>
      <c r="G4661" s="10">
        <v>2956.5</v>
      </c>
      <c r="H4661" s="73">
        <v>7.9917610000000003</v>
      </c>
      <c r="I4661" s="16" t="s">
        <v>6700</v>
      </c>
      <c r="J4661" s="71">
        <v>1.7999999999999999E-2</v>
      </c>
      <c r="K4661" s="71">
        <v>0.98799999999999999</v>
      </c>
      <c r="L4661" s="16">
        <v>-0.30404490000000001</v>
      </c>
      <c r="M4661" s="16">
        <v>-0.61017829999999995</v>
      </c>
      <c r="N4661" s="16">
        <v>4.9314499999999997E-2</v>
      </c>
      <c r="O4661" s="16">
        <v>-6.2565099999999998E-2</v>
      </c>
      <c r="P4661" s="16">
        <v>-0.35368359999999999</v>
      </c>
      <c r="Q4661" s="16">
        <v>0.30734270000000002</v>
      </c>
      <c r="R4661" s="16">
        <v>7.8600000000000003E-2</v>
      </c>
      <c r="S4661" s="16">
        <v>6.1999999999999998E-3</v>
      </c>
      <c r="T4661" s="16">
        <v>1.2999999999999999E-3</v>
      </c>
      <c r="U4661" s="16">
        <v>5.5648999999999997</v>
      </c>
      <c r="V4661" s="16">
        <v>27.34</v>
      </c>
      <c r="W4661" s="16">
        <v>4.8259999999999996</v>
      </c>
      <c r="X4661" s="16">
        <v>402.88200000000001</v>
      </c>
      <c r="Y4661" s="16">
        <v>52.534199999999998</v>
      </c>
      <c r="Z4661" s="16">
        <v>0.18729999999999999</v>
      </c>
      <c r="AA4661" s="16">
        <v>0.14780460000000001</v>
      </c>
      <c r="AB4661" s="16">
        <v>0.62</v>
      </c>
      <c r="AC4661" s="16">
        <v>5.33</v>
      </c>
      <c r="AD4661" s="16">
        <v>29.5</v>
      </c>
      <c r="AE4661" s="16">
        <v>6.665</v>
      </c>
      <c r="AF4661" s="16">
        <v>0</v>
      </c>
      <c r="AG4661" s="16">
        <v>98851.199999999997</v>
      </c>
      <c r="AH4661" s="16">
        <v>0.1978</v>
      </c>
      <c r="AI4661" s="16">
        <v>60.7</v>
      </c>
      <c r="AJ4661" s="16">
        <v>86.7</v>
      </c>
      <c r="AK4661" s="16">
        <v>0.14829999999999999</v>
      </c>
      <c r="AL4661" s="16">
        <v>0.30459999999999998</v>
      </c>
      <c r="AM4661" s="16">
        <v>-9.5399999999999999E-2</v>
      </c>
      <c r="AN4661" s="16">
        <v>0.68600000000000005</v>
      </c>
      <c r="AO4661" s="16">
        <v>-0.13039999999999999</v>
      </c>
      <c r="AP4661" s="16">
        <v>0.2286</v>
      </c>
      <c r="AR4661" s="16">
        <f t="shared" si="175"/>
        <v>1</v>
      </c>
      <c r="AS4661" s="5">
        <f t="shared" si="174"/>
        <v>3.4020999999999968E-2</v>
      </c>
    </row>
    <row r="4662" spans="1:45" x14ac:dyDescent="0.25">
      <c r="A4662" s="16" t="s">
        <v>407</v>
      </c>
      <c r="B4662" s="16" t="s">
        <v>178</v>
      </c>
      <c r="C4662" s="16" t="s">
        <v>263</v>
      </c>
      <c r="D4662" s="16">
        <v>1993</v>
      </c>
      <c r="E4662" s="16" t="s">
        <v>5277</v>
      </c>
      <c r="F4662" s="16" t="s">
        <v>593</v>
      </c>
      <c r="G4662" s="10">
        <v>2977.5</v>
      </c>
      <c r="H4662" s="73">
        <v>7.9988400000000004</v>
      </c>
      <c r="I4662" s="16" t="s">
        <v>6700</v>
      </c>
      <c r="J4662" s="71">
        <v>-1.6E-2</v>
      </c>
      <c r="K4662" s="71">
        <v>0.97299999999999998</v>
      </c>
      <c r="L4662" s="16">
        <v>-0.2315807</v>
      </c>
      <c r="M4662" s="16">
        <v>-0.57510530000000004</v>
      </c>
      <c r="N4662" s="16">
        <v>0.13940530000000001</v>
      </c>
      <c r="O4662" s="16">
        <v>-2.60471E-2</v>
      </c>
      <c r="P4662" s="16">
        <v>-0.32176919999999998</v>
      </c>
      <c r="Q4662" s="16">
        <v>0.27342509999999998</v>
      </c>
      <c r="R4662" s="16">
        <v>9.2499999999999999E-2</v>
      </c>
      <c r="S4662" s="16">
        <v>7.7999999999999996E-3</v>
      </c>
      <c r="T4662" s="16">
        <v>3.5999999999999999E-3</v>
      </c>
      <c r="U4662" s="16">
        <v>5.5317999999999996</v>
      </c>
      <c r="V4662" s="16">
        <v>29.72</v>
      </c>
      <c r="W4662" s="16">
        <v>5.2039999999999997</v>
      </c>
      <c r="X4662" s="16">
        <v>405.959</v>
      </c>
      <c r="Y4662" s="16">
        <v>53.036200000000001</v>
      </c>
      <c r="Z4662" s="16">
        <v>0.19539999999999999</v>
      </c>
      <c r="AA4662" s="16">
        <v>0.1167344</v>
      </c>
      <c r="AB4662" s="16">
        <v>0.62</v>
      </c>
      <c r="AC4662" s="16">
        <v>5.33</v>
      </c>
      <c r="AD4662" s="16">
        <v>30.3</v>
      </c>
      <c r="AE4662" s="16">
        <v>7.1527000000000003</v>
      </c>
      <c r="AF4662" s="16">
        <v>0</v>
      </c>
      <c r="AG4662" s="16">
        <v>108876</v>
      </c>
      <c r="AH4662" s="16">
        <v>0.20250000000000001</v>
      </c>
      <c r="AI4662" s="16">
        <v>62.6</v>
      </c>
      <c r="AJ4662" s="16">
        <v>87.2</v>
      </c>
      <c r="AK4662" s="16">
        <v>0.11310000000000001</v>
      </c>
      <c r="AL4662" s="16">
        <v>0.26779999999999998</v>
      </c>
      <c r="AM4662" s="16">
        <v>-0.1205</v>
      </c>
      <c r="AN4662" s="16">
        <v>0.65539999999999998</v>
      </c>
      <c r="AO4662" s="16">
        <v>-0.1527</v>
      </c>
      <c r="AP4662" s="16">
        <v>0.184</v>
      </c>
      <c r="AR4662" s="16">
        <f t="shared" si="175"/>
        <v>1</v>
      </c>
      <c r="AS4662" s="5">
        <f t="shared" si="174"/>
        <v>7.2464200000000006E-2</v>
      </c>
    </row>
    <row r="4663" spans="1:45" x14ac:dyDescent="0.25">
      <c r="A4663" s="16" t="s">
        <v>407</v>
      </c>
      <c r="B4663" s="16" t="s">
        <v>178</v>
      </c>
      <c r="C4663" s="16" t="s">
        <v>263</v>
      </c>
      <c r="D4663" s="16">
        <v>1994</v>
      </c>
      <c r="E4663" s="16" t="s">
        <v>5278</v>
      </c>
      <c r="F4663" s="16" t="s">
        <v>593</v>
      </c>
      <c r="G4663" s="10">
        <v>3085.86</v>
      </c>
      <c r="H4663" s="73">
        <v>8.0345870000000001</v>
      </c>
      <c r="I4663" s="16" t="s">
        <v>6700</v>
      </c>
      <c r="J4663" s="71">
        <v>1.9E-2</v>
      </c>
      <c r="K4663" s="71">
        <v>0.99099999999999999</v>
      </c>
      <c r="L4663" s="16">
        <v>-0.19602359999999999</v>
      </c>
      <c r="M4663" s="16">
        <v>-0.58159510000000003</v>
      </c>
      <c r="N4663" s="16">
        <v>0.22798399999999999</v>
      </c>
      <c r="O4663" s="16">
        <v>-3.3541899999999999E-2</v>
      </c>
      <c r="P4663" s="16">
        <v>-0.28533350000000002</v>
      </c>
      <c r="Q4663" s="16">
        <v>0.23954619999999999</v>
      </c>
      <c r="R4663" s="16">
        <v>0.10639999999999999</v>
      </c>
      <c r="S4663" s="16">
        <v>9.4999999999999998E-3</v>
      </c>
      <c r="T4663" s="16">
        <v>1.4E-3</v>
      </c>
      <c r="U4663" s="16">
        <v>5.4987000000000004</v>
      </c>
      <c r="V4663" s="16">
        <v>32.1</v>
      </c>
      <c r="W4663" s="16">
        <v>5.5819999999999999</v>
      </c>
      <c r="X4663" s="16">
        <v>408.79899999999998</v>
      </c>
      <c r="Y4663" s="16">
        <v>53.5381</v>
      </c>
      <c r="Z4663" s="16">
        <v>0.18490000000000001</v>
      </c>
      <c r="AA4663" s="16">
        <v>0.1128506</v>
      </c>
      <c r="AB4663" s="16">
        <v>0.62</v>
      </c>
      <c r="AC4663" s="16">
        <v>5.33</v>
      </c>
      <c r="AD4663" s="16">
        <v>30.4</v>
      </c>
      <c r="AE4663" s="16">
        <v>7.7671999999999999</v>
      </c>
      <c r="AF4663" s="16">
        <v>0.14369999999999999</v>
      </c>
      <c r="AG4663" s="16">
        <v>121209</v>
      </c>
      <c r="AH4663" s="16">
        <v>0.2077</v>
      </c>
      <c r="AI4663" s="16">
        <v>64.5</v>
      </c>
      <c r="AJ4663" s="16">
        <v>87.8</v>
      </c>
      <c r="AK4663" s="16">
        <v>7.7899999999999997E-2</v>
      </c>
      <c r="AL4663" s="16">
        <v>0.23100000000000001</v>
      </c>
      <c r="AM4663" s="16">
        <v>-0.14549999999999999</v>
      </c>
      <c r="AN4663" s="16">
        <v>0.62470000000000003</v>
      </c>
      <c r="AO4663" s="16">
        <v>-0.1749</v>
      </c>
      <c r="AP4663" s="16">
        <v>0.13950000000000001</v>
      </c>
      <c r="AR4663" s="16">
        <f t="shared" si="175"/>
        <v>1</v>
      </c>
      <c r="AS4663" s="5">
        <f t="shared" si="174"/>
        <v>3.5557100000000008E-2</v>
      </c>
    </row>
    <row r="4664" spans="1:45" x14ac:dyDescent="0.25">
      <c r="A4664" s="16" t="s">
        <v>407</v>
      </c>
      <c r="B4664" s="16" t="s">
        <v>178</v>
      </c>
      <c r="C4664" s="16" t="s">
        <v>263</v>
      </c>
      <c r="D4664" s="16">
        <v>1995</v>
      </c>
      <c r="E4664" s="16" t="s">
        <v>5279</v>
      </c>
      <c r="F4664" s="16" t="s">
        <v>593</v>
      </c>
      <c r="G4664" s="10">
        <v>3122.91</v>
      </c>
      <c r="H4664" s="73">
        <v>8.0465210000000003</v>
      </c>
      <c r="I4664" s="16" t="s">
        <v>6700</v>
      </c>
      <c r="J4664" s="71">
        <v>-8.9999999999999993E-3</v>
      </c>
      <c r="K4664" s="71">
        <v>0.98299999999999998</v>
      </c>
      <c r="L4664" s="16">
        <v>-0.1468274</v>
      </c>
      <c r="M4664" s="16">
        <v>-0.56883600000000001</v>
      </c>
      <c r="N4664" s="16">
        <v>0.3152296</v>
      </c>
      <c r="O4664" s="16">
        <v>-2.7104799999999998E-2</v>
      </c>
      <c r="P4664" s="16">
        <v>-0.25003340000000002</v>
      </c>
      <c r="Q4664" s="16">
        <v>0.20562859999999999</v>
      </c>
      <c r="R4664" s="16">
        <v>0.12039999999999999</v>
      </c>
      <c r="S4664" s="16">
        <v>1.11E-2</v>
      </c>
      <c r="T4664" s="16">
        <v>1.2999999999999999E-3</v>
      </c>
      <c r="U4664" s="16">
        <v>5.4654999999999996</v>
      </c>
      <c r="V4664" s="16">
        <v>34.479999999999997</v>
      </c>
      <c r="W4664" s="16">
        <v>5.96</v>
      </c>
      <c r="X4664" s="16">
        <v>411.43200000000002</v>
      </c>
      <c r="Y4664" s="16">
        <v>54.040100000000002</v>
      </c>
      <c r="Z4664" s="16">
        <v>0.18679999999999999</v>
      </c>
      <c r="AA4664" s="16">
        <v>0.1361533</v>
      </c>
      <c r="AB4664" s="16">
        <v>0.62</v>
      </c>
      <c r="AC4664" s="16">
        <v>5.33</v>
      </c>
      <c r="AD4664" s="16">
        <v>29.8</v>
      </c>
      <c r="AE4664" s="16">
        <v>8.3513999999999999</v>
      </c>
      <c r="AF4664" s="16">
        <v>0.28370000000000001</v>
      </c>
      <c r="AG4664" s="16">
        <v>135124</v>
      </c>
      <c r="AH4664" s="16">
        <v>0.21340000000000001</v>
      </c>
      <c r="AI4664" s="16">
        <v>66.3</v>
      </c>
      <c r="AJ4664" s="16">
        <v>88.3</v>
      </c>
      <c r="AK4664" s="16">
        <v>4.2700000000000002E-2</v>
      </c>
      <c r="AL4664" s="16">
        <v>0.19420000000000001</v>
      </c>
      <c r="AM4664" s="16">
        <v>-0.1706</v>
      </c>
      <c r="AN4664" s="16">
        <v>0.59409999999999996</v>
      </c>
      <c r="AO4664" s="16">
        <v>-0.19719999999999999</v>
      </c>
      <c r="AP4664" s="16">
        <v>9.4899999999999998E-2</v>
      </c>
      <c r="AR4664" s="16">
        <f t="shared" si="175"/>
        <v>1</v>
      </c>
      <c r="AS4664" s="5">
        <f t="shared" si="174"/>
        <v>4.9196199999999995E-2</v>
      </c>
    </row>
    <row r="4665" spans="1:45" x14ac:dyDescent="0.25">
      <c r="A4665" s="16" t="s">
        <v>407</v>
      </c>
      <c r="B4665" s="16" t="s">
        <v>178</v>
      </c>
      <c r="C4665" s="16" t="s">
        <v>263</v>
      </c>
      <c r="D4665" s="16">
        <v>1996</v>
      </c>
      <c r="E4665" s="16" t="s">
        <v>5280</v>
      </c>
      <c r="F4665" s="16" t="s">
        <v>593</v>
      </c>
      <c r="G4665" s="10">
        <v>3235.36</v>
      </c>
      <c r="H4665" s="73">
        <v>8.0818949999999994</v>
      </c>
      <c r="I4665" s="16" t="s">
        <v>6700</v>
      </c>
      <c r="J4665" s="71">
        <v>3.3000000000000002E-2</v>
      </c>
      <c r="K4665" s="71">
        <v>1.016</v>
      </c>
      <c r="L4665" s="16">
        <v>-5.1999799999999999E-2</v>
      </c>
      <c r="M4665" s="16">
        <v>-0.56076570000000003</v>
      </c>
      <c r="N4665" s="16">
        <v>0.32068410000000003</v>
      </c>
      <c r="O4665" s="16">
        <v>1.3451400000000001E-2</v>
      </c>
      <c r="P4665" s="16">
        <v>-0.21570149999999999</v>
      </c>
      <c r="Q4665" s="16">
        <v>0.33192450000000001</v>
      </c>
      <c r="R4665" s="16">
        <v>0.1192</v>
      </c>
      <c r="S4665" s="16">
        <v>1.3899999999999999E-2</v>
      </c>
      <c r="T4665" s="16">
        <v>1.1000000000000001E-3</v>
      </c>
      <c r="U4665" s="16">
        <v>5.4324000000000003</v>
      </c>
      <c r="V4665" s="16">
        <v>33.844000000000001</v>
      </c>
      <c r="W4665" s="16">
        <v>6.1219999999999999</v>
      </c>
      <c r="X4665" s="16">
        <v>413.44499999999999</v>
      </c>
      <c r="Y4665" s="16">
        <v>54.542099999999998</v>
      </c>
      <c r="Z4665" s="16">
        <v>0.19070000000000001</v>
      </c>
      <c r="AA4665" s="16">
        <v>7.0129200000000003E-2</v>
      </c>
      <c r="AB4665" s="16">
        <v>0.62</v>
      </c>
      <c r="AC4665" s="16">
        <v>5.33</v>
      </c>
      <c r="AD4665" s="16">
        <v>31.5</v>
      </c>
      <c r="AE4665" s="16">
        <v>8.9235000000000007</v>
      </c>
      <c r="AF4665" s="16">
        <v>0.47149999999999997</v>
      </c>
      <c r="AG4665" s="16">
        <v>150039</v>
      </c>
      <c r="AH4665" s="16">
        <v>0.2157</v>
      </c>
      <c r="AI4665" s="16">
        <v>68.099999999999994</v>
      </c>
      <c r="AJ4665" s="16">
        <v>88.8</v>
      </c>
      <c r="AK4665" s="16">
        <v>4.5699999999999998E-2</v>
      </c>
      <c r="AL4665" s="16">
        <v>0.44340000000000002</v>
      </c>
      <c r="AM4665" s="16">
        <v>-0.1447</v>
      </c>
      <c r="AN4665" s="16">
        <v>0.75039999999999996</v>
      </c>
      <c r="AO4665" s="16">
        <v>-9.7999999999999997E-3</v>
      </c>
      <c r="AP4665" s="16">
        <v>0.2077</v>
      </c>
      <c r="AR4665" s="16">
        <f t="shared" si="175"/>
        <v>1</v>
      </c>
      <c r="AS4665" s="5">
        <f t="shared" si="174"/>
        <v>9.4827599999999998E-2</v>
      </c>
    </row>
    <row r="4666" spans="1:45" x14ac:dyDescent="0.25">
      <c r="A4666" s="16" t="s">
        <v>407</v>
      </c>
      <c r="B4666" s="16" t="s">
        <v>178</v>
      </c>
      <c r="C4666" s="16" t="s">
        <v>263</v>
      </c>
      <c r="D4666" s="16">
        <v>1997</v>
      </c>
      <c r="E4666" s="16" t="s">
        <v>5281</v>
      </c>
      <c r="F4666" s="16" t="s">
        <v>593</v>
      </c>
      <c r="G4666" s="10">
        <v>3130.72</v>
      </c>
      <c r="H4666" s="73">
        <v>8.0490180000000002</v>
      </c>
      <c r="I4666" s="16" t="s">
        <v>6700</v>
      </c>
      <c r="J4666" s="71">
        <v>-2.8000000000000001E-2</v>
      </c>
      <c r="K4666" s="71">
        <v>0.98799999999999999</v>
      </c>
      <c r="L4666" s="16">
        <v>-6.2351400000000001E-2</v>
      </c>
      <c r="M4666" s="16">
        <v>-0.55711739999999998</v>
      </c>
      <c r="N4666" s="16">
        <v>0.32566590000000001</v>
      </c>
      <c r="O4666" s="16">
        <v>2.1037E-2</v>
      </c>
      <c r="P4666" s="16">
        <v>-0.19531299999999999</v>
      </c>
      <c r="Q4666" s="16">
        <v>0.26857019999999998</v>
      </c>
      <c r="R4666" s="16">
        <v>0.1021</v>
      </c>
      <c r="S4666" s="16">
        <v>1.61E-2</v>
      </c>
      <c r="T4666" s="16">
        <v>1.6000000000000001E-3</v>
      </c>
      <c r="U4666" s="16">
        <v>5.3993000000000002</v>
      </c>
      <c r="V4666" s="16">
        <v>33.207999999999998</v>
      </c>
      <c r="W4666" s="16">
        <v>6.2839999999999998</v>
      </c>
      <c r="X4666" s="16">
        <v>415.38400000000001</v>
      </c>
      <c r="Y4666" s="16">
        <v>55.0441</v>
      </c>
      <c r="Z4666" s="16">
        <v>0.1812</v>
      </c>
      <c r="AA4666" s="16">
        <v>2.74078E-2</v>
      </c>
      <c r="AB4666" s="16">
        <v>0.62</v>
      </c>
      <c r="AC4666" s="16">
        <v>5.33</v>
      </c>
      <c r="AD4666" s="16">
        <v>32.6</v>
      </c>
      <c r="AE4666" s="16">
        <v>9.0521999999999991</v>
      </c>
      <c r="AF4666" s="16">
        <v>0.65569999999999995</v>
      </c>
      <c r="AG4666" s="16">
        <v>153978</v>
      </c>
      <c r="AH4666" s="16">
        <v>0.2135</v>
      </c>
      <c r="AI4666" s="16">
        <v>69.8</v>
      </c>
      <c r="AJ4666" s="16">
        <v>89.3</v>
      </c>
      <c r="AK4666" s="16">
        <v>9.2600000000000002E-2</v>
      </c>
      <c r="AL4666" s="16">
        <v>0.2903</v>
      </c>
      <c r="AM4666" s="16">
        <v>-0.24340000000000001</v>
      </c>
      <c r="AN4666" s="16">
        <v>0.76049999999999995</v>
      </c>
      <c r="AO4666" s="16">
        <v>-0.1239</v>
      </c>
      <c r="AP4666" s="16">
        <v>0.15939999999999999</v>
      </c>
      <c r="AR4666" s="16">
        <f t="shared" si="175"/>
        <v>1</v>
      </c>
      <c r="AS4666" s="5">
        <f t="shared" si="174"/>
        <v>-1.0351600000000002E-2</v>
      </c>
    </row>
    <row r="4667" spans="1:45" x14ac:dyDescent="0.25">
      <c r="A4667" s="16" t="s">
        <v>407</v>
      </c>
      <c r="B4667" s="16" t="s">
        <v>178</v>
      </c>
      <c r="C4667" s="16" t="s">
        <v>263</v>
      </c>
      <c r="D4667" s="16">
        <v>1998</v>
      </c>
      <c r="E4667" s="16" t="s">
        <v>5282</v>
      </c>
      <c r="F4667" s="16" t="s">
        <v>593</v>
      </c>
      <c r="G4667" s="10">
        <v>3141.88</v>
      </c>
      <c r="H4667" s="73">
        <v>8.0525760000000002</v>
      </c>
      <c r="I4667" s="16" t="s">
        <v>6700</v>
      </c>
      <c r="J4667" s="71">
        <v>1E-3</v>
      </c>
      <c r="K4667" s="71">
        <v>0.98899999999999999</v>
      </c>
      <c r="L4667" s="16">
        <v>-5.1359299999999997E-2</v>
      </c>
      <c r="M4667" s="16">
        <v>-0.53089739999999996</v>
      </c>
      <c r="N4667" s="16">
        <v>0.34650930000000002</v>
      </c>
      <c r="O4667" s="16">
        <v>3.9687699999999999E-2</v>
      </c>
      <c r="P4667" s="16">
        <v>-0.17617160000000001</v>
      </c>
      <c r="Q4667" s="16">
        <v>0.20518249999999999</v>
      </c>
      <c r="R4667" s="16">
        <v>0.16220000000000001</v>
      </c>
      <c r="S4667" s="16">
        <v>1.5100000000000001E-2</v>
      </c>
      <c r="T4667" s="16">
        <v>1.2999999999999999E-3</v>
      </c>
      <c r="U4667" s="16">
        <v>5.5125999999999999</v>
      </c>
      <c r="V4667" s="16">
        <v>32.572000000000003</v>
      </c>
      <c r="W4667" s="16">
        <v>6.4459999999999997</v>
      </c>
      <c r="X4667" s="16">
        <v>417.39699999999999</v>
      </c>
      <c r="Y4667" s="16">
        <v>55.546100000000003</v>
      </c>
      <c r="Z4667" s="16">
        <v>0.17549999999999999</v>
      </c>
      <c r="AA4667" s="16">
        <v>-2.6964999999999999E-2</v>
      </c>
      <c r="AB4667" s="16">
        <v>0.62</v>
      </c>
      <c r="AC4667" s="16">
        <v>5.33</v>
      </c>
      <c r="AD4667" s="16">
        <v>34</v>
      </c>
      <c r="AE4667" s="16">
        <v>9.6091999999999995</v>
      </c>
      <c r="AF4667" s="16">
        <v>0.99919999999999998</v>
      </c>
      <c r="AG4667" s="16">
        <v>147021</v>
      </c>
      <c r="AH4667" s="16">
        <v>0.21149999999999999</v>
      </c>
      <c r="AI4667" s="16">
        <v>71.400000000000006</v>
      </c>
      <c r="AJ4667" s="16">
        <v>89.7</v>
      </c>
      <c r="AK4667" s="16">
        <v>0.1394</v>
      </c>
      <c r="AL4667" s="16">
        <v>0.13719999999999999</v>
      </c>
      <c r="AM4667" s="16">
        <v>-0.34200000000000003</v>
      </c>
      <c r="AN4667" s="16">
        <v>0.77049999999999996</v>
      </c>
      <c r="AO4667" s="16">
        <v>-0.23810000000000001</v>
      </c>
      <c r="AP4667" s="16">
        <v>0.1111</v>
      </c>
      <c r="AR4667" s="16">
        <f t="shared" si="175"/>
        <v>1</v>
      </c>
      <c r="AS4667" s="5">
        <f t="shared" si="174"/>
        <v>1.0992100000000005E-2</v>
      </c>
    </row>
    <row r="4668" spans="1:45" x14ac:dyDescent="0.25">
      <c r="A4668" s="16" t="s">
        <v>407</v>
      </c>
      <c r="B4668" s="16" t="s">
        <v>178</v>
      </c>
      <c r="C4668" s="16" t="s">
        <v>263</v>
      </c>
      <c r="D4668" s="16">
        <v>1999</v>
      </c>
      <c r="E4668" s="16" t="s">
        <v>5283</v>
      </c>
      <c r="F4668" s="16" t="s">
        <v>593</v>
      </c>
      <c r="G4668" s="10">
        <v>3392.17</v>
      </c>
      <c r="H4668" s="73">
        <v>8.1292259999999992</v>
      </c>
      <c r="I4668" s="16" t="s">
        <v>6700</v>
      </c>
      <c r="J4668" s="71">
        <v>5.8999999999999997E-2</v>
      </c>
      <c r="K4668" s="71">
        <v>1.05</v>
      </c>
      <c r="L4668" s="16">
        <v>-0.1401213</v>
      </c>
      <c r="M4668" s="16">
        <v>-0.47937180000000001</v>
      </c>
      <c r="N4668" s="16">
        <v>0.31723020000000002</v>
      </c>
      <c r="O4668" s="16">
        <v>3.5103000000000001E-3</v>
      </c>
      <c r="P4668" s="16">
        <v>-0.1492424</v>
      </c>
      <c r="Q4668" s="16">
        <v>-1.37152E-2</v>
      </c>
      <c r="R4668" s="16">
        <v>0.24840000000000001</v>
      </c>
      <c r="S4668" s="16">
        <v>1.5299999999999999E-2</v>
      </c>
      <c r="T4668" s="16">
        <v>1.6999999999999999E-3</v>
      </c>
      <c r="U4668" s="16">
        <v>5.1535000000000002</v>
      </c>
      <c r="V4668" s="16">
        <v>31.936</v>
      </c>
      <c r="W4668" s="16">
        <v>6.6079999999999997</v>
      </c>
      <c r="X4668" s="16">
        <v>419.34</v>
      </c>
      <c r="Y4668" s="16">
        <v>56.048000000000002</v>
      </c>
      <c r="Z4668" s="16">
        <v>0.14399999999999999</v>
      </c>
      <c r="AA4668" s="16">
        <v>-6.1919000000000002E-2</v>
      </c>
      <c r="AB4668" s="16">
        <v>0.62</v>
      </c>
      <c r="AC4668" s="16">
        <v>5.33</v>
      </c>
      <c r="AD4668" s="16">
        <v>34.9</v>
      </c>
      <c r="AE4668" s="16">
        <v>10.103199999999999</v>
      </c>
      <c r="AF4668" s="16">
        <v>2.8976999999999999</v>
      </c>
      <c r="AG4668" s="16">
        <v>145285</v>
      </c>
      <c r="AH4668" s="16">
        <v>0.2099</v>
      </c>
      <c r="AI4668" s="16">
        <v>73</v>
      </c>
      <c r="AJ4668" s="16">
        <v>90.2</v>
      </c>
      <c r="AK4668" s="16">
        <v>-0.2185</v>
      </c>
      <c r="AL4668" s="16">
        <v>8.7300000000000003E-2</v>
      </c>
      <c r="AM4668" s="16">
        <v>-0.44169999999999998</v>
      </c>
      <c r="AN4668" s="16">
        <v>0.49180000000000001</v>
      </c>
      <c r="AO4668" s="16">
        <v>-0.40649999999999997</v>
      </c>
      <c r="AP4668" s="16">
        <v>-0.19309999999999999</v>
      </c>
      <c r="AR4668" s="16">
        <f t="shared" si="175"/>
        <v>1</v>
      </c>
      <c r="AS4668" s="5">
        <f t="shared" si="174"/>
        <v>-8.8762000000000008E-2</v>
      </c>
    </row>
    <row r="4669" spans="1:45" x14ac:dyDescent="0.25">
      <c r="A4669" s="16" t="s">
        <v>407</v>
      </c>
      <c r="B4669" s="16" t="s">
        <v>178</v>
      </c>
      <c r="C4669" s="16" t="s">
        <v>263</v>
      </c>
      <c r="D4669" s="16">
        <v>2000</v>
      </c>
      <c r="E4669" s="16" t="s">
        <v>5284</v>
      </c>
      <c r="F4669" s="16" t="s">
        <v>593</v>
      </c>
      <c r="G4669" s="10">
        <v>3315.07</v>
      </c>
      <c r="H4669" s="73">
        <v>8.1062340000000006</v>
      </c>
      <c r="I4669" s="16">
        <v>811223</v>
      </c>
      <c r="J4669" s="71">
        <v>-4.3999999999999997E-2</v>
      </c>
      <c r="K4669" s="71">
        <v>1.0049999999999999</v>
      </c>
      <c r="L4669" s="16">
        <v>-0.141655</v>
      </c>
      <c r="M4669" s="16">
        <v>-0.47192200000000001</v>
      </c>
      <c r="N4669" s="16">
        <v>0.399785</v>
      </c>
      <c r="O4669" s="16">
        <v>7.8215900000000005E-2</v>
      </c>
      <c r="P4669" s="16">
        <v>-0.1110457</v>
      </c>
      <c r="Q4669" s="16">
        <v>-0.23265130000000001</v>
      </c>
      <c r="R4669" s="16">
        <v>0.2447</v>
      </c>
      <c r="S4669" s="16">
        <v>1.46E-2</v>
      </c>
      <c r="T4669" s="16">
        <v>3.0000000000000001E-3</v>
      </c>
      <c r="U4669" s="16">
        <v>5.8573000000000004</v>
      </c>
      <c r="V4669" s="16">
        <v>31.3</v>
      </c>
      <c r="W4669" s="16">
        <v>6.77</v>
      </c>
      <c r="X4669" s="16">
        <v>421.29199999999997</v>
      </c>
      <c r="Y4669" s="16">
        <v>56.55</v>
      </c>
      <c r="Z4669" s="16">
        <v>0.19020000000000001</v>
      </c>
      <c r="AA4669" s="16">
        <v>4.1051000000000004E-3</v>
      </c>
      <c r="AB4669" s="16">
        <v>0.62</v>
      </c>
      <c r="AC4669" s="16">
        <v>5.33</v>
      </c>
      <c r="AD4669" s="16">
        <v>33.200000000000003</v>
      </c>
      <c r="AE4669" s="16">
        <v>10.645</v>
      </c>
      <c r="AF4669" s="16">
        <v>6.7834000000000003</v>
      </c>
      <c r="AG4669" s="16">
        <v>153090</v>
      </c>
      <c r="AH4669" s="16">
        <v>0.20780000000000001</v>
      </c>
      <c r="AI4669" s="16">
        <v>74.599999999999994</v>
      </c>
      <c r="AJ4669" s="16">
        <v>90.7</v>
      </c>
      <c r="AK4669" s="16">
        <v>-0.57650000000000001</v>
      </c>
      <c r="AL4669" s="16">
        <v>3.7400000000000003E-2</v>
      </c>
      <c r="AM4669" s="16">
        <v>-0.54139999999999999</v>
      </c>
      <c r="AN4669" s="16">
        <v>0.2132</v>
      </c>
      <c r="AO4669" s="16">
        <v>-0.57499999999999996</v>
      </c>
      <c r="AP4669" s="16">
        <v>-0.49740000000000001</v>
      </c>
      <c r="AR4669" s="16">
        <f t="shared" si="175"/>
        <v>1</v>
      </c>
      <c r="AS4669" s="5">
        <f t="shared" si="174"/>
        <v>-1.533699999999999E-3</v>
      </c>
    </row>
    <row r="4670" spans="1:45" x14ac:dyDescent="0.25">
      <c r="A4670" s="16" t="s">
        <v>407</v>
      </c>
      <c r="B4670" s="16" t="s">
        <v>178</v>
      </c>
      <c r="C4670" s="16" t="s">
        <v>263</v>
      </c>
      <c r="D4670" s="16">
        <v>2001</v>
      </c>
      <c r="E4670" s="16" t="s">
        <v>5285</v>
      </c>
      <c r="F4670" s="16" t="s">
        <v>593</v>
      </c>
      <c r="G4670" s="10">
        <v>3368.93</v>
      </c>
      <c r="H4670" s="73">
        <v>8.1223510000000001</v>
      </c>
      <c r="I4670" s="16">
        <v>814218</v>
      </c>
      <c r="J4670" s="71">
        <v>-1.0999999999999999E-2</v>
      </c>
      <c r="K4670" s="71">
        <v>0.99399999999999999</v>
      </c>
      <c r="L4670" s="16">
        <v>-6.9497299999999998E-2</v>
      </c>
      <c r="M4670" s="16">
        <v>-0.46253369999999999</v>
      </c>
      <c r="N4670" s="16">
        <v>0.37344939999999999</v>
      </c>
      <c r="O4670" s="16">
        <v>4.3074000000000001E-2</v>
      </c>
      <c r="P4670" s="16">
        <v>-6.8419099999999997E-2</v>
      </c>
      <c r="Q4670" s="16">
        <v>-5.4847699999999999E-2</v>
      </c>
      <c r="R4670" s="16">
        <v>0.25230000000000002</v>
      </c>
      <c r="S4670" s="16">
        <v>1.4999999999999999E-2</v>
      </c>
      <c r="T4670" s="16">
        <v>3.3999999999999998E-3</v>
      </c>
      <c r="U4670" s="16">
        <v>5.6170999999999998</v>
      </c>
      <c r="V4670" s="16">
        <v>30.22</v>
      </c>
      <c r="W4670" s="16">
        <v>7.0039999999999996</v>
      </c>
      <c r="X4670" s="16">
        <v>422.55099999999999</v>
      </c>
      <c r="Y4670" s="16">
        <v>57.052</v>
      </c>
      <c r="Z4670" s="16">
        <v>0.16420000000000001</v>
      </c>
      <c r="AA4670" s="16">
        <v>-3.6625E-3</v>
      </c>
      <c r="AB4670" s="16">
        <v>0.62</v>
      </c>
      <c r="AC4670" s="16">
        <v>5.33</v>
      </c>
      <c r="AD4670" s="16">
        <v>33.4</v>
      </c>
      <c r="AE4670" s="16">
        <v>11.319699999999999</v>
      </c>
      <c r="AF4670" s="16">
        <v>9.9341000000000008</v>
      </c>
      <c r="AG4670" s="16">
        <v>161507</v>
      </c>
      <c r="AH4670" s="16">
        <v>0.21890000000000001</v>
      </c>
      <c r="AI4670" s="16">
        <v>76.2</v>
      </c>
      <c r="AJ4670" s="16">
        <v>91.1</v>
      </c>
      <c r="AK4670" s="16">
        <v>-0.30280000000000001</v>
      </c>
      <c r="AL4670" s="16">
        <v>3.5099999999999999E-2</v>
      </c>
      <c r="AM4670" s="16">
        <v>-0.23860000000000001</v>
      </c>
      <c r="AN4670" s="16">
        <v>0.29099999999999998</v>
      </c>
      <c r="AO4670" s="16">
        <v>-0.2792</v>
      </c>
      <c r="AP4670" s="16">
        <v>-0.44469999999999998</v>
      </c>
      <c r="AR4670" s="16">
        <f t="shared" si="175"/>
        <v>1</v>
      </c>
      <c r="AS4670" s="5">
        <f t="shared" si="174"/>
        <v>7.2157700000000005E-2</v>
      </c>
    </row>
    <row r="4671" spans="1:45" x14ac:dyDescent="0.25">
      <c r="A4671" s="16" t="s">
        <v>407</v>
      </c>
      <c r="B4671" s="16" t="s">
        <v>178</v>
      </c>
      <c r="C4671" s="16" t="s">
        <v>263</v>
      </c>
      <c r="D4671" s="16">
        <v>2002</v>
      </c>
      <c r="E4671" s="16" t="s">
        <v>5286</v>
      </c>
      <c r="F4671" s="16" t="s">
        <v>593</v>
      </c>
      <c r="G4671" s="10">
        <v>3470.46</v>
      </c>
      <c r="H4671" s="73">
        <v>8.1520419999999998</v>
      </c>
      <c r="I4671" s="16">
        <v>815691</v>
      </c>
      <c r="J4671" s="71">
        <v>2.3E-2</v>
      </c>
      <c r="K4671" s="71">
        <v>1.0169999999999999</v>
      </c>
      <c r="L4671" s="16">
        <v>4.3163300000000002E-2</v>
      </c>
      <c r="M4671" s="16">
        <v>-0.4791704</v>
      </c>
      <c r="N4671" s="16">
        <v>0.42298449999999999</v>
      </c>
      <c r="O4671" s="16">
        <v>5.7237200000000002E-2</v>
      </c>
      <c r="P4671" s="16">
        <v>-3.6058100000000003E-2</v>
      </c>
      <c r="Q4671" s="16">
        <v>0.1229181</v>
      </c>
      <c r="R4671" s="16">
        <v>0.2306</v>
      </c>
      <c r="S4671" s="16">
        <v>1.2500000000000001E-2</v>
      </c>
      <c r="T4671" s="16">
        <v>3.8999999999999998E-3</v>
      </c>
      <c r="U4671" s="16">
        <v>6.2438000000000002</v>
      </c>
      <c r="V4671" s="16">
        <v>29.14</v>
      </c>
      <c r="W4671" s="16">
        <v>7.2380000000000004</v>
      </c>
      <c r="X4671" s="16">
        <v>421.41399999999999</v>
      </c>
      <c r="Y4671" s="16">
        <v>57.554000000000002</v>
      </c>
      <c r="Z4671" s="16">
        <v>0.16669999999999999</v>
      </c>
      <c r="AA4671" s="16">
        <v>2.2120000000000001E-4</v>
      </c>
      <c r="AB4671" s="16">
        <v>0.62</v>
      </c>
      <c r="AC4671" s="16">
        <v>5.33</v>
      </c>
      <c r="AD4671" s="16">
        <v>33.299999999999997</v>
      </c>
      <c r="AE4671" s="16">
        <v>11.946899999999999</v>
      </c>
      <c r="AF4671" s="16">
        <v>11.013999999999999</v>
      </c>
      <c r="AG4671" s="16">
        <v>169970</v>
      </c>
      <c r="AH4671" s="16">
        <v>0.22120000000000001</v>
      </c>
      <c r="AI4671" s="16">
        <v>77.7</v>
      </c>
      <c r="AJ4671" s="16">
        <v>91.6</v>
      </c>
      <c r="AK4671" s="16">
        <v>-2.9100000000000001E-2</v>
      </c>
      <c r="AL4671" s="16">
        <v>3.27E-2</v>
      </c>
      <c r="AM4671" s="16">
        <v>6.4100000000000004E-2</v>
      </c>
      <c r="AN4671" s="16">
        <v>0.36890000000000001</v>
      </c>
      <c r="AO4671" s="16">
        <v>1.66E-2</v>
      </c>
      <c r="AP4671" s="16">
        <v>-0.3921</v>
      </c>
      <c r="AR4671" s="16">
        <f t="shared" si="175"/>
        <v>1</v>
      </c>
      <c r="AS4671" s="5">
        <f t="shared" si="174"/>
        <v>0.1126606</v>
      </c>
    </row>
    <row r="4672" spans="1:45" x14ac:dyDescent="0.25">
      <c r="A4672" s="16" t="s">
        <v>407</v>
      </c>
      <c r="B4672" s="16" t="s">
        <v>178</v>
      </c>
      <c r="C4672" s="16" t="s">
        <v>263</v>
      </c>
      <c r="D4672" s="16">
        <v>2003</v>
      </c>
      <c r="E4672" s="16" t="s">
        <v>5287</v>
      </c>
      <c r="F4672" s="16" t="s">
        <v>593</v>
      </c>
      <c r="G4672" s="10">
        <v>3501.14</v>
      </c>
      <c r="H4672" s="73">
        <v>8.1608440000000009</v>
      </c>
      <c r="I4672" s="16">
        <v>816628</v>
      </c>
      <c r="J4672" s="71">
        <v>-2.7E-2</v>
      </c>
      <c r="K4672" s="71">
        <v>0.98899999999999999</v>
      </c>
      <c r="L4672" s="16">
        <v>-1.9750799999999999E-2</v>
      </c>
      <c r="M4672" s="16">
        <v>-0.46323320000000001</v>
      </c>
      <c r="N4672" s="16">
        <v>0.29477989999999998</v>
      </c>
      <c r="O4672" s="16">
        <v>7.0142300000000005E-2</v>
      </c>
      <c r="P4672" s="16">
        <v>-9.6899999999999997E-5</v>
      </c>
      <c r="Q4672" s="16">
        <v>4.0000300000000003E-2</v>
      </c>
      <c r="R4672" s="16">
        <v>0.24529999999999999</v>
      </c>
      <c r="S4672" s="16">
        <v>1.41E-2</v>
      </c>
      <c r="T4672" s="16">
        <v>4.1000000000000003E-3</v>
      </c>
      <c r="U4672" s="16">
        <v>5.2005999999999997</v>
      </c>
      <c r="V4672" s="16">
        <v>28.06</v>
      </c>
      <c r="W4672" s="16">
        <v>7.4720000000000004</v>
      </c>
      <c r="X4672" s="16">
        <v>419.94200000000001</v>
      </c>
      <c r="Y4672" s="16">
        <v>58.055999999999997</v>
      </c>
      <c r="Z4672" s="16">
        <v>0.16569999999999999</v>
      </c>
      <c r="AA4672" s="16">
        <v>-1.1429999999999999E-2</v>
      </c>
      <c r="AB4672" s="16">
        <v>0.62</v>
      </c>
      <c r="AC4672" s="16">
        <v>5.33</v>
      </c>
      <c r="AD4672" s="16">
        <v>33.6</v>
      </c>
      <c r="AE4672" s="16">
        <v>12.4841</v>
      </c>
      <c r="AF4672" s="16">
        <v>13.4458</v>
      </c>
      <c r="AG4672" s="16">
        <v>180481</v>
      </c>
      <c r="AH4672" s="16">
        <v>0.2235</v>
      </c>
      <c r="AI4672" s="16">
        <v>79.3</v>
      </c>
      <c r="AJ4672" s="16">
        <v>92</v>
      </c>
      <c r="AK4672" s="16">
        <v>0.11700000000000001</v>
      </c>
      <c r="AL4672" s="16">
        <v>-0.28620000000000001</v>
      </c>
      <c r="AM4672" s="16">
        <v>-0.2218</v>
      </c>
      <c r="AN4672" s="16">
        <v>0.43030000000000002</v>
      </c>
      <c r="AO4672" s="16">
        <v>-0.32200000000000001</v>
      </c>
      <c r="AP4672" s="16">
        <v>-0.12379999999999999</v>
      </c>
      <c r="AR4672" s="16">
        <f t="shared" si="175"/>
        <v>1</v>
      </c>
      <c r="AS4672" s="5">
        <f t="shared" si="174"/>
        <v>-6.2914100000000001E-2</v>
      </c>
    </row>
    <row r="4673" spans="1:45" x14ac:dyDescent="0.25">
      <c r="A4673" s="16" t="s">
        <v>407</v>
      </c>
      <c r="B4673" s="16" t="s">
        <v>178</v>
      </c>
      <c r="C4673" s="16" t="s">
        <v>263</v>
      </c>
      <c r="D4673" s="16">
        <v>2004</v>
      </c>
      <c r="E4673" s="16" t="s">
        <v>5288</v>
      </c>
      <c r="F4673" s="16" t="s">
        <v>593</v>
      </c>
      <c r="G4673" s="10">
        <v>3678.93</v>
      </c>
      <c r="H4673" s="73">
        <v>8.2103760000000001</v>
      </c>
      <c r="I4673" s="16">
        <v>818354</v>
      </c>
      <c r="J4673" s="71">
        <v>2.7E-2</v>
      </c>
      <c r="K4673" s="71">
        <v>1.016</v>
      </c>
      <c r="L4673" s="16">
        <v>-3.8080099999999999E-2</v>
      </c>
      <c r="M4673" s="16">
        <v>-0.44130799999999998</v>
      </c>
      <c r="N4673" s="16">
        <v>0.38583450000000002</v>
      </c>
      <c r="O4673" s="16">
        <v>-5.1748000000000002E-2</v>
      </c>
      <c r="P4673" s="16">
        <v>3.8725900000000001E-2</v>
      </c>
      <c r="Q4673" s="16">
        <v>-2.98584E-2</v>
      </c>
      <c r="R4673" s="16">
        <v>0.23830000000000001</v>
      </c>
      <c r="S4673" s="16">
        <v>1.4500000000000001E-2</v>
      </c>
      <c r="T4673" s="16">
        <v>6.7000000000000002E-3</v>
      </c>
      <c r="U4673" s="16">
        <v>6.1649000000000003</v>
      </c>
      <c r="V4673" s="16">
        <v>26.98</v>
      </c>
      <c r="W4673" s="16">
        <v>7.7060000000000004</v>
      </c>
      <c r="X4673" s="16">
        <v>419.74799999999999</v>
      </c>
      <c r="Y4673" s="16">
        <v>52.503399999999999</v>
      </c>
      <c r="Z4673" s="16">
        <v>0.16800000000000001</v>
      </c>
      <c r="AA4673" s="16">
        <v>7.9888000000000008E-3</v>
      </c>
      <c r="AB4673" s="16">
        <v>0.62</v>
      </c>
      <c r="AC4673" s="16">
        <v>5.33</v>
      </c>
      <c r="AD4673" s="16">
        <v>33.1</v>
      </c>
      <c r="AE4673" s="16">
        <v>12.820600000000001</v>
      </c>
      <c r="AF4673" s="16">
        <v>17.361499999999999</v>
      </c>
      <c r="AG4673" s="16">
        <v>192230</v>
      </c>
      <c r="AH4673" s="16">
        <v>0.22570000000000001</v>
      </c>
      <c r="AI4673" s="16">
        <v>80.8</v>
      </c>
      <c r="AJ4673" s="16">
        <v>92.5</v>
      </c>
      <c r="AK4673" s="16">
        <v>-2.1100000000000001E-2</v>
      </c>
      <c r="AL4673" s="16">
        <v>-7.5300000000000006E-2</v>
      </c>
      <c r="AM4673" s="16">
        <v>-0.42580000000000001</v>
      </c>
      <c r="AN4673" s="16">
        <v>0.3745</v>
      </c>
      <c r="AO4673" s="16">
        <v>-0.64180000000000004</v>
      </c>
      <c r="AP4673" s="16">
        <v>-3.3E-3</v>
      </c>
      <c r="AR4673" s="16">
        <f t="shared" si="175"/>
        <v>1</v>
      </c>
      <c r="AS4673" s="5">
        <f t="shared" si="174"/>
        <v>-1.83293E-2</v>
      </c>
    </row>
    <row r="4674" spans="1:45" x14ac:dyDescent="0.25">
      <c r="A4674" s="16" t="s">
        <v>407</v>
      </c>
      <c r="B4674" s="16" t="s">
        <v>178</v>
      </c>
      <c r="C4674" s="16" t="s">
        <v>263</v>
      </c>
      <c r="D4674" s="16">
        <v>2005</v>
      </c>
      <c r="E4674" s="16" t="s">
        <v>5289</v>
      </c>
      <c r="F4674" s="16" t="s">
        <v>593</v>
      </c>
      <c r="G4674" s="10">
        <v>3689.07</v>
      </c>
      <c r="H4674" s="73">
        <v>8.2131290000000003</v>
      </c>
      <c r="I4674" s="16">
        <v>821817</v>
      </c>
      <c r="J4674" s="71">
        <v>-1.7000000000000001E-2</v>
      </c>
      <c r="K4674" s="71">
        <v>0.999</v>
      </c>
      <c r="L4674" s="16">
        <v>-3.09959E-2</v>
      </c>
      <c r="M4674" s="16">
        <v>-0.43946869999999999</v>
      </c>
      <c r="N4674" s="16">
        <v>0.27311920000000001</v>
      </c>
      <c r="O4674" s="16">
        <v>-6.133E-4</v>
      </c>
      <c r="P4674" s="16">
        <v>9.2558199999999993E-2</v>
      </c>
      <c r="Q4674" s="16">
        <v>-1.2035300000000001E-2</v>
      </c>
      <c r="R4674" s="16">
        <v>0.21890000000000001</v>
      </c>
      <c r="S4674" s="16">
        <v>1.6799999999999999E-2</v>
      </c>
      <c r="T4674" s="16">
        <v>7.1000000000000004E-3</v>
      </c>
      <c r="U4674" s="16">
        <v>5.1219999999999999</v>
      </c>
      <c r="V4674" s="16">
        <v>25.9</v>
      </c>
      <c r="W4674" s="16">
        <v>7.94</v>
      </c>
      <c r="X4674" s="16">
        <v>420.69900000000001</v>
      </c>
      <c r="Y4674" s="16">
        <v>56.009</v>
      </c>
      <c r="Z4674" s="16">
        <v>0.1797</v>
      </c>
      <c r="AA4674" s="16">
        <v>0.14392070000000001</v>
      </c>
      <c r="AB4674" s="16">
        <v>0.62</v>
      </c>
      <c r="AC4674" s="16">
        <v>5.33</v>
      </c>
      <c r="AD4674" s="16">
        <v>29.6</v>
      </c>
      <c r="AE4674" s="16">
        <v>13.677199999999999</v>
      </c>
      <c r="AF4674" s="16">
        <v>24.924499999999998</v>
      </c>
      <c r="AG4674" s="16">
        <v>200712</v>
      </c>
      <c r="AH4674" s="16">
        <v>0.22800000000000001</v>
      </c>
      <c r="AI4674" s="16">
        <v>82.3</v>
      </c>
      <c r="AJ4674" s="16">
        <v>92.9</v>
      </c>
      <c r="AK4674" s="16">
        <v>8.0600000000000005E-2</v>
      </c>
      <c r="AL4674" s="16">
        <v>-0.61080000000000001</v>
      </c>
      <c r="AM4674" s="16">
        <v>-0.1145</v>
      </c>
      <c r="AN4674" s="16">
        <v>0.39510000000000001</v>
      </c>
      <c r="AO4674" s="16">
        <v>-0.40570000000000001</v>
      </c>
      <c r="AP4674" s="16">
        <v>-6.2700000000000006E-2</v>
      </c>
      <c r="AR4674" s="16">
        <f t="shared" si="175"/>
        <v>1</v>
      </c>
      <c r="AS4674" s="5">
        <f t="shared" si="174"/>
        <v>7.0841999999999988E-3</v>
      </c>
    </row>
    <row r="4675" spans="1:45" x14ac:dyDescent="0.25">
      <c r="A4675" s="16" t="s">
        <v>407</v>
      </c>
      <c r="B4675" s="16" t="s">
        <v>178</v>
      </c>
      <c r="C4675" s="16" t="s">
        <v>263</v>
      </c>
      <c r="D4675" s="16">
        <v>2006</v>
      </c>
      <c r="E4675" s="16" t="s">
        <v>5290</v>
      </c>
      <c r="F4675" s="16" t="s">
        <v>593</v>
      </c>
      <c r="G4675" s="10">
        <v>3732</v>
      </c>
      <c r="H4675" s="73">
        <v>8.2247009999999996</v>
      </c>
      <c r="I4675" s="16">
        <v>827411</v>
      </c>
      <c r="J4675" s="71">
        <v>0.02</v>
      </c>
      <c r="K4675" s="71">
        <v>1.0189999999999999</v>
      </c>
      <c r="L4675" s="16">
        <v>8.1192E-2</v>
      </c>
      <c r="M4675" s="16">
        <v>-0.41778179999999998</v>
      </c>
      <c r="N4675" s="16">
        <v>0.33050859999999999</v>
      </c>
      <c r="O4675" s="16">
        <v>0.1965345</v>
      </c>
      <c r="P4675" s="16">
        <v>0.14509949999999999</v>
      </c>
      <c r="Q4675" s="16">
        <v>-0.1017904</v>
      </c>
      <c r="R4675" s="16">
        <v>0.23269999999999999</v>
      </c>
      <c r="S4675" s="16">
        <v>1.66E-2</v>
      </c>
      <c r="T4675" s="16">
        <v>8.6999999999999994E-3</v>
      </c>
      <c r="U4675" s="16">
        <v>5.6071</v>
      </c>
      <c r="V4675" s="16">
        <v>26.673999999999999</v>
      </c>
      <c r="W4675" s="16">
        <v>8.1159999999999997</v>
      </c>
      <c r="X4675" s="16">
        <v>417.42700000000002</v>
      </c>
      <c r="Y4675" s="16">
        <v>62.7956</v>
      </c>
      <c r="Z4675" s="16">
        <v>0.20910000000000001</v>
      </c>
      <c r="AA4675" s="16">
        <v>0.15557219999999999</v>
      </c>
      <c r="AB4675" s="16">
        <v>0.62</v>
      </c>
      <c r="AC4675" s="16">
        <v>5.33</v>
      </c>
      <c r="AD4675" s="16">
        <v>29.3</v>
      </c>
      <c r="AE4675" s="16">
        <v>13.8879</v>
      </c>
      <c r="AF4675" s="16">
        <v>34.376899999999999</v>
      </c>
      <c r="AG4675" s="16">
        <v>209661</v>
      </c>
      <c r="AH4675" s="16">
        <v>0.2303</v>
      </c>
      <c r="AI4675" s="16">
        <v>83.8</v>
      </c>
      <c r="AJ4675" s="16">
        <v>93.4</v>
      </c>
      <c r="AK4675" s="16">
        <v>-0.3301</v>
      </c>
      <c r="AL4675" s="16">
        <v>-0.2681</v>
      </c>
      <c r="AM4675" s="16">
        <v>-0.1298</v>
      </c>
      <c r="AN4675" s="16">
        <v>-1.5900000000000001E-2</v>
      </c>
      <c r="AO4675" s="16">
        <v>-0.438</v>
      </c>
      <c r="AP4675" s="16">
        <v>-7.8200000000000006E-2</v>
      </c>
      <c r="AR4675" s="16">
        <f t="shared" si="175"/>
        <v>1</v>
      </c>
      <c r="AS4675" s="5">
        <f t="shared" si="174"/>
        <v>0.11218790000000001</v>
      </c>
    </row>
    <row r="4676" spans="1:45" x14ac:dyDescent="0.25">
      <c r="A4676" s="16" t="s">
        <v>407</v>
      </c>
      <c r="B4676" s="16" t="s">
        <v>178</v>
      </c>
      <c r="C4676" s="16" t="s">
        <v>263</v>
      </c>
      <c r="D4676" s="16">
        <v>2007</v>
      </c>
      <c r="E4676" s="16" t="s">
        <v>5291</v>
      </c>
      <c r="F4676" s="16" t="s">
        <v>593</v>
      </c>
      <c r="G4676" s="10">
        <v>3667.45</v>
      </c>
      <c r="H4676" s="73">
        <v>8.2072529999999997</v>
      </c>
      <c r="I4676" s="16">
        <v>834812</v>
      </c>
      <c r="J4676" s="71">
        <v>-1.0999999999999999E-2</v>
      </c>
      <c r="K4676" s="71">
        <v>1.008</v>
      </c>
      <c r="L4676" s="16">
        <v>7.3936399999999999E-2</v>
      </c>
      <c r="M4676" s="16">
        <v>-0.42264210000000002</v>
      </c>
      <c r="N4676" s="16">
        <v>0.4178906</v>
      </c>
      <c r="O4676" s="16">
        <v>0.16162779999999999</v>
      </c>
      <c r="P4676" s="16">
        <v>0.26079150000000001</v>
      </c>
      <c r="Q4676" s="16">
        <v>-0.29249229999999998</v>
      </c>
      <c r="R4676" s="16">
        <v>0.20080000000000001</v>
      </c>
      <c r="S4676" s="16">
        <v>1.77E-2</v>
      </c>
      <c r="T4676" s="16">
        <v>9.5999999999999992E-3</v>
      </c>
      <c r="U4676" s="16">
        <v>5.8483999999999998</v>
      </c>
      <c r="V4676" s="16">
        <v>27.448</v>
      </c>
      <c r="W4676" s="16">
        <v>8.2919999999999998</v>
      </c>
      <c r="X4676" s="16">
        <v>422.87700000000001</v>
      </c>
      <c r="Y4676" s="16">
        <v>62.937100000000001</v>
      </c>
      <c r="Z4676" s="16">
        <v>0.1895</v>
      </c>
      <c r="AA4676" s="16">
        <v>0.15945590000000001</v>
      </c>
      <c r="AB4676" s="16">
        <v>0.62</v>
      </c>
      <c r="AC4676" s="16">
        <v>5.33</v>
      </c>
      <c r="AD4676" s="16">
        <v>29.2</v>
      </c>
      <c r="AE4676" s="16">
        <v>14.5854</v>
      </c>
      <c r="AF4676" s="16">
        <v>63.448999999999998</v>
      </c>
      <c r="AG4676" s="16">
        <v>216082</v>
      </c>
      <c r="AH4676" s="16">
        <v>0.2326</v>
      </c>
      <c r="AI4676" s="16">
        <v>85.3</v>
      </c>
      <c r="AJ4676" s="16">
        <v>93.8</v>
      </c>
      <c r="AK4676" s="16">
        <v>-0.50139999999999996</v>
      </c>
      <c r="AL4676" s="16">
        <v>-0.36599999999999999</v>
      </c>
      <c r="AM4676" s="16">
        <v>-0.45300000000000001</v>
      </c>
      <c r="AN4676" s="16">
        <v>6.9199999999999998E-2</v>
      </c>
      <c r="AO4676" s="16">
        <v>-0.46189999999999998</v>
      </c>
      <c r="AP4676" s="16">
        <v>-0.59840000000000004</v>
      </c>
      <c r="AR4676" s="16">
        <f t="shared" si="175"/>
        <v>1</v>
      </c>
      <c r="AS4676" s="5">
        <f t="shared" ref="AS4676:AS4739" si="176">IF(D4676=1985, 0, L4676-L4675)</f>
        <v>-7.2556000000000009E-3</v>
      </c>
    </row>
    <row r="4677" spans="1:45" x14ac:dyDescent="0.25">
      <c r="A4677" s="16" t="s">
        <v>407</v>
      </c>
      <c r="B4677" s="16" t="s">
        <v>178</v>
      </c>
      <c r="C4677" s="16" t="s">
        <v>263</v>
      </c>
      <c r="D4677" s="16">
        <v>2008</v>
      </c>
      <c r="E4677" s="16" t="s">
        <v>5292</v>
      </c>
      <c r="F4677" s="16" t="s">
        <v>593</v>
      </c>
      <c r="G4677" s="10">
        <v>3667.86</v>
      </c>
      <c r="H4677" s="73">
        <v>8.2073640000000001</v>
      </c>
      <c r="I4677" s="16">
        <v>843340</v>
      </c>
      <c r="J4677" s="71">
        <v>-0.01</v>
      </c>
      <c r="K4677" s="71">
        <v>0.998</v>
      </c>
      <c r="L4677" s="16">
        <v>1.6975199999999999E-2</v>
      </c>
      <c r="M4677" s="16">
        <v>-0.3915691</v>
      </c>
      <c r="N4677" s="16">
        <v>0.28875149999999999</v>
      </c>
      <c r="O4677" s="16">
        <v>0.19257070000000001</v>
      </c>
      <c r="P4677" s="16">
        <v>0.31269520000000001</v>
      </c>
      <c r="Q4677" s="16">
        <v>-0.4126417</v>
      </c>
      <c r="R4677" s="16">
        <v>0.30149999999999999</v>
      </c>
      <c r="S4677" s="16">
        <v>1.7299999999999999E-2</v>
      </c>
      <c r="T4677" s="16">
        <v>7.1999999999999998E-3</v>
      </c>
      <c r="U4677" s="16">
        <v>4.2535999999999996</v>
      </c>
      <c r="V4677" s="16">
        <v>28.222000000000001</v>
      </c>
      <c r="W4677" s="16">
        <v>8.468</v>
      </c>
      <c r="X4677" s="16">
        <v>424.65199999999999</v>
      </c>
      <c r="Y4677" s="16">
        <v>63.052399999999999</v>
      </c>
      <c r="Z4677" s="16">
        <v>0.2019</v>
      </c>
      <c r="AA4677" s="16">
        <v>0.14392070000000001</v>
      </c>
      <c r="AB4677" s="16">
        <v>0.62</v>
      </c>
      <c r="AC4677" s="16">
        <v>5.33</v>
      </c>
      <c r="AD4677" s="16">
        <v>29.6</v>
      </c>
      <c r="AE4677" s="16">
        <v>15.2989</v>
      </c>
      <c r="AF4677" s="16">
        <v>71.102599999999995</v>
      </c>
      <c r="AG4677" s="16">
        <v>221849</v>
      </c>
      <c r="AH4677" s="16">
        <v>0.23480000000000001</v>
      </c>
      <c r="AI4677" s="16">
        <v>86.8</v>
      </c>
      <c r="AJ4677" s="16">
        <v>94.3</v>
      </c>
      <c r="AK4677" s="16">
        <v>-0.55579999999999996</v>
      </c>
      <c r="AL4677" s="16">
        <v>-0.38640000000000002</v>
      </c>
      <c r="AM4677" s="16">
        <v>-0.7611</v>
      </c>
      <c r="AN4677" s="16">
        <v>-4.8599999999999997E-2</v>
      </c>
      <c r="AO4677" s="16">
        <v>-0.69369999999999998</v>
      </c>
      <c r="AP4677" s="16">
        <v>-0.55069999999999997</v>
      </c>
      <c r="AR4677" s="16">
        <f t="shared" ref="AR4677:AR4740" si="177">IF(OR(AND(I4677&lt;&gt;"", I4677&gt;=10000000, AQ4677&lt;=32.5), AND(A4677="Middle East &amp; North Africa", I4677&lt;&gt;"", I4677&gt;=9000000, AQ4677&lt;&gt;"", AQ4677&lt;=32.5)), 0, 1)</f>
        <v>1</v>
      </c>
      <c r="AS4677" s="5">
        <f t="shared" si="176"/>
        <v>-5.6961200000000003E-2</v>
      </c>
    </row>
    <row r="4678" spans="1:45" x14ac:dyDescent="0.25">
      <c r="A4678" s="16" t="s">
        <v>407</v>
      </c>
      <c r="B4678" s="16" t="s">
        <v>178</v>
      </c>
      <c r="C4678" s="16" t="s">
        <v>263</v>
      </c>
      <c r="D4678" s="16">
        <v>2009</v>
      </c>
      <c r="E4678" s="16" t="s">
        <v>5293</v>
      </c>
      <c r="F4678" s="16" t="s">
        <v>593</v>
      </c>
      <c r="G4678" s="10">
        <v>3580.4</v>
      </c>
      <c r="H4678" s="73">
        <v>8.1832279999999997</v>
      </c>
      <c r="I4678" s="16">
        <v>851967</v>
      </c>
      <c r="J4678" s="71">
        <v>-1.7999999999999999E-2</v>
      </c>
      <c r="K4678" s="71">
        <v>0.98</v>
      </c>
      <c r="L4678" s="16">
        <v>-6.19445E-2</v>
      </c>
      <c r="M4678" s="16">
        <v>-0.4260912</v>
      </c>
      <c r="N4678" s="16">
        <v>0.33397979999999999</v>
      </c>
      <c r="O4678" s="16">
        <v>0.1994812</v>
      </c>
      <c r="P4678" s="16">
        <v>0.34982639999999998</v>
      </c>
      <c r="Q4678" s="16">
        <v>-0.65665209999999996</v>
      </c>
      <c r="R4678" s="16">
        <v>0.23469999999999999</v>
      </c>
      <c r="S4678" s="16">
        <v>1.5100000000000001E-2</v>
      </c>
      <c r="T4678" s="16">
        <v>8.3000000000000001E-3</v>
      </c>
      <c r="U4678" s="16">
        <v>4.4984999999999999</v>
      </c>
      <c r="V4678" s="16">
        <v>28.995999999999999</v>
      </c>
      <c r="W4678" s="16">
        <v>8.6440000000000001</v>
      </c>
      <c r="X4678" s="16">
        <v>423.43299999999999</v>
      </c>
      <c r="Y4678" s="16">
        <v>62.643700000000003</v>
      </c>
      <c r="Z4678" s="16">
        <v>0.20960000000000001</v>
      </c>
      <c r="AA4678" s="16">
        <v>0.14003699999999999</v>
      </c>
      <c r="AB4678" s="16">
        <v>0.62</v>
      </c>
      <c r="AC4678" s="16">
        <v>5.33</v>
      </c>
      <c r="AD4678" s="16">
        <v>29.7</v>
      </c>
      <c r="AE4678" s="16">
        <v>16.045200000000001</v>
      </c>
      <c r="AF4678" s="16">
        <v>75.075199999999995</v>
      </c>
      <c r="AG4678" s="16">
        <v>222987</v>
      </c>
      <c r="AH4678" s="16">
        <v>0.23710000000000001</v>
      </c>
      <c r="AI4678" s="16">
        <v>88.2</v>
      </c>
      <c r="AJ4678" s="16">
        <v>94.7</v>
      </c>
      <c r="AK4678" s="16">
        <v>-0.7802</v>
      </c>
      <c r="AL4678" s="16">
        <v>-0.73899999999999999</v>
      </c>
      <c r="AM4678" s="16">
        <v>-0.91090000000000004</v>
      </c>
      <c r="AN4678" s="16">
        <v>-0.25790000000000002</v>
      </c>
      <c r="AO4678" s="16">
        <v>-0.95379999999999998</v>
      </c>
      <c r="AP4678" s="16">
        <v>-0.75770000000000004</v>
      </c>
      <c r="AR4678" s="16">
        <f t="shared" si="177"/>
        <v>1</v>
      </c>
      <c r="AS4678" s="5">
        <f t="shared" si="176"/>
        <v>-7.8919699999999995E-2</v>
      </c>
    </row>
    <row r="4679" spans="1:45" x14ac:dyDescent="0.25">
      <c r="A4679" s="16" t="s">
        <v>407</v>
      </c>
      <c r="B4679" s="16" t="s">
        <v>178</v>
      </c>
      <c r="C4679" s="16" t="s">
        <v>263</v>
      </c>
      <c r="D4679" s="16">
        <v>2010</v>
      </c>
      <c r="E4679" s="16" t="s">
        <v>5294</v>
      </c>
      <c r="F4679" s="16" t="s">
        <v>593</v>
      </c>
      <c r="G4679" s="10">
        <v>3651.97</v>
      </c>
      <c r="H4679" s="73">
        <v>8.2030209999999997</v>
      </c>
      <c r="I4679" s="16">
        <v>859950</v>
      </c>
      <c r="J4679" s="71">
        <v>1.9E-2</v>
      </c>
      <c r="K4679" s="71">
        <v>0.999</v>
      </c>
      <c r="L4679" s="16">
        <v>1.44133E-2</v>
      </c>
      <c r="M4679" s="16">
        <v>-0.42850700000000003</v>
      </c>
      <c r="N4679" s="16">
        <v>0.43465749999999997</v>
      </c>
      <c r="O4679" s="16">
        <v>0.21685489999999999</v>
      </c>
      <c r="P4679" s="16">
        <v>0.37896030000000003</v>
      </c>
      <c r="Q4679" s="16">
        <v>-0.6309323</v>
      </c>
      <c r="R4679" s="16">
        <v>0.32929999999999998</v>
      </c>
      <c r="S4679" s="16">
        <v>5.0000000000000001E-3</v>
      </c>
      <c r="T4679" s="16">
        <v>6.6E-3</v>
      </c>
      <c r="U4679" s="16">
        <v>4.9687999999999999</v>
      </c>
      <c r="V4679" s="16">
        <v>29.77</v>
      </c>
      <c r="W4679" s="16">
        <v>8.82</v>
      </c>
      <c r="X4679" s="16">
        <v>427.19200000000001</v>
      </c>
      <c r="Y4679" s="16">
        <v>63.364199999999997</v>
      </c>
      <c r="Z4679" s="16">
        <v>0.21129999999999999</v>
      </c>
      <c r="AA4679" s="16">
        <v>0.14392070000000001</v>
      </c>
      <c r="AB4679" s="16">
        <v>0.62</v>
      </c>
      <c r="AC4679" s="16">
        <v>5.33</v>
      </c>
      <c r="AD4679" s="16">
        <v>29.6</v>
      </c>
      <c r="AE4679" s="16">
        <v>15.0884</v>
      </c>
      <c r="AF4679" s="16">
        <v>81.100800000000007</v>
      </c>
      <c r="AG4679" s="16">
        <v>239192</v>
      </c>
      <c r="AH4679" s="16">
        <v>0.2394</v>
      </c>
      <c r="AI4679" s="16">
        <v>89.6</v>
      </c>
      <c r="AJ4679" s="16">
        <v>95.1</v>
      </c>
      <c r="AK4679" s="16">
        <v>-1.0012000000000001</v>
      </c>
      <c r="AL4679" s="16">
        <v>-0.85350000000000004</v>
      </c>
      <c r="AM4679" s="16">
        <v>-0.72719999999999996</v>
      </c>
      <c r="AN4679" s="16">
        <v>-0.1545</v>
      </c>
      <c r="AO4679" s="16">
        <v>-0.66879999999999995</v>
      </c>
      <c r="AP4679" s="16">
        <v>-0.84660000000000002</v>
      </c>
      <c r="AR4679" s="16">
        <f t="shared" si="177"/>
        <v>1</v>
      </c>
      <c r="AS4679" s="5">
        <f t="shared" si="176"/>
        <v>7.6357800000000003E-2</v>
      </c>
    </row>
    <row r="4680" spans="1:45" x14ac:dyDescent="0.25">
      <c r="A4680" s="16" t="s">
        <v>407</v>
      </c>
      <c r="B4680" s="16" t="s">
        <v>178</v>
      </c>
      <c r="C4680" s="16" t="s">
        <v>263</v>
      </c>
      <c r="D4680" s="16">
        <v>2011</v>
      </c>
      <c r="E4680" s="16" t="s">
        <v>5295</v>
      </c>
      <c r="F4680" s="16" t="s">
        <v>593</v>
      </c>
      <c r="G4680" s="10">
        <v>3719.89</v>
      </c>
      <c r="H4680" s="73">
        <v>8.2214489999999998</v>
      </c>
      <c r="I4680" s="16">
        <v>867086</v>
      </c>
      <c r="J4680" s="71">
        <v>1E-3</v>
      </c>
      <c r="K4680" s="71">
        <v>1</v>
      </c>
      <c r="L4680" s="16">
        <v>9.2450199999999996E-2</v>
      </c>
      <c r="M4680" s="16">
        <v>-0.39098430000000001</v>
      </c>
      <c r="N4680" s="16">
        <v>0.41072710000000001</v>
      </c>
      <c r="O4680" s="16">
        <v>0.2352207</v>
      </c>
      <c r="P4680" s="16">
        <v>0.3982658</v>
      </c>
      <c r="Q4680" s="16">
        <v>-0.502749</v>
      </c>
      <c r="R4680" s="16">
        <v>0.36170000000000002</v>
      </c>
      <c r="S4680" s="16">
        <v>0.01</v>
      </c>
      <c r="T4680" s="16">
        <v>6.7000000000000002E-3</v>
      </c>
      <c r="U4680" s="16">
        <v>4.173</v>
      </c>
      <c r="V4680" s="16">
        <v>31.975999999999999</v>
      </c>
      <c r="W4680" s="16">
        <v>8.8960000000000008</v>
      </c>
      <c r="X4680" s="16">
        <v>428.40800000000002</v>
      </c>
      <c r="Y4680" s="16">
        <v>63.624499999999998</v>
      </c>
      <c r="Z4680" s="16">
        <v>0.21529999999999999</v>
      </c>
      <c r="AA4680" s="16">
        <v>0.12838579999999999</v>
      </c>
      <c r="AB4680" s="16">
        <v>0.62</v>
      </c>
      <c r="AC4680" s="16">
        <v>5.33</v>
      </c>
      <c r="AD4680" s="16">
        <v>30</v>
      </c>
      <c r="AE4680" s="16">
        <v>14.9605</v>
      </c>
      <c r="AF4680" s="16">
        <v>83.763400000000004</v>
      </c>
      <c r="AG4680" s="16">
        <v>233160</v>
      </c>
      <c r="AH4680" s="16">
        <v>0.24160000000000001</v>
      </c>
      <c r="AI4680" s="16">
        <v>91</v>
      </c>
      <c r="AJ4680" s="16">
        <v>95.6</v>
      </c>
      <c r="AK4680" s="16">
        <v>-0.9788</v>
      </c>
      <c r="AL4680" s="16">
        <v>-0.44729999999999998</v>
      </c>
      <c r="AM4680" s="16">
        <v>-0.71189999999999998</v>
      </c>
      <c r="AN4680" s="16">
        <v>-5.21E-2</v>
      </c>
      <c r="AO4680" s="16">
        <v>-0.50019999999999998</v>
      </c>
      <c r="AP4680" s="16">
        <v>-0.81469999999999998</v>
      </c>
      <c r="AR4680" s="16">
        <f t="shared" si="177"/>
        <v>1</v>
      </c>
      <c r="AS4680" s="5">
        <f t="shared" si="176"/>
        <v>7.8036899999999992E-2</v>
      </c>
    </row>
    <row r="4681" spans="1:45" x14ac:dyDescent="0.25">
      <c r="A4681" s="16" t="s">
        <v>407</v>
      </c>
      <c r="B4681" s="16" t="s">
        <v>178</v>
      </c>
      <c r="C4681" s="16" t="s">
        <v>263</v>
      </c>
      <c r="D4681" s="16">
        <v>2012</v>
      </c>
      <c r="E4681" s="16" t="s">
        <v>5296</v>
      </c>
      <c r="F4681" s="16" t="s">
        <v>593</v>
      </c>
      <c r="G4681" s="10">
        <v>3761.71</v>
      </c>
      <c r="H4681" s="73">
        <v>8.2326289999999993</v>
      </c>
      <c r="I4681" s="16">
        <v>873596</v>
      </c>
      <c r="J4681" s="71">
        <v>4.0000000000000001E-3</v>
      </c>
      <c r="K4681" s="71">
        <v>1.004</v>
      </c>
      <c r="L4681" s="16">
        <v>0.1500474</v>
      </c>
      <c r="M4681" s="16">
        <v>-0.366035</v>
      </c>
      <c r="N4681" s="16">
        <v>0.5315626</v>
      </c>
      <c r="O4681" s="16">
        <v>0.2325972</v>
      </c>
      <c r="P4681" s="16">
        <v>0.38891290000000001</v>
      </c>
      <c r="Q4681" s="16">
        <v>-0.50588239999999995</v>
      </c>
      <c r="R4681" s="16">
        <v>0.35720000000000002</v>
      </c>
      <c r="S4681" s="16">
        <v>1.7000000000000001E-2</v>
      </c>
      <c r="T4681" s="16">
        <v>6.7999999999999996E-3</v>
      </c>
      <c r="U4681" s="16">
        <v>4.9025999999999996</v>
      </c>
      <c r="V4681" s="16">
        <v>34.182000000000002</v>
      </c>
      <c r="W4681" s="16">
        <v>8.9719999999999995</v>
      </c>
      <c r="X4681" s="16">
        <v>427.17</v>
      </c>
      <c r="Y4681" s="16">
        <v>63.5137</v>
      </c>
      <c r="Z4681" s="16">
        <v>0.218</v>
      </c>
      <c r="AA4681" s="16">
        <v>0.14392070000000001</v>
      </c>
      <c r="AB4681" s="16">
        <v>0.62</v>
      </c>
      <c r="AC4681" s="16">
        <v>5.33</v>
      </c>
      <c r="AD4681" s="16">
        <v>29.6</v>
      </c>
      <c r="AE4681" s="16">
        <v>10.107799999999999</v>
      </c>
      <c r="AF4681" s="16">
        <v>98.1785</v>
      </c>
      <c r="AG4681" s="16">
        <v>248418</v>
      </c>
      <c r="AH4681" s="16">
        <v>0.24390000000000001</v>
      </c>
      <c r="AI4681" s="16">
        <v>91.1</v>
      </c>
      <c r="AJ4681" s="16">
        <v>95.6</v>
      </c>
      <c r="AK4681" s="16">
        <v>-0.86950000000000005</v>
      </c>
      <c r="AL4681" s="16">
        <v>-0.40410000000000001</v>
      </c>
      <c r="AM4681" s="16">
        <v>-0.83189999999999997</v>
      </c>
      <c r="AN4681" s="16">
        <v>-4.3400000000000001E-2</v>
      </c>
      <c r="AO4681" s="16">
        <v>-0.58479999999999999</v>
      </c>
      <c r="AP4681" s="16">
        <v>-0.78369999999999995</v>
      </c>
      <c r="AR4681" s="16">
        <f t="shared" si="177"/>
        <v>1</v>
      </c>
      <c r="AS4681" s="5">
        <f t="shared" si="176"/>
        <v>5.7597200000000001E-2</v>
      </c>
    </row>
    <row r="4682" spans="1:45" x14ac:dyDescent="0.25">
      <c r="A4682" s="16" t="s">
        <v>407</v>
      </c>
      <c r="B4682" s="16" t="s">
        <v>178</v>
      </c>
      <c r="C4682" s="16" t="s">
        <v>263</v>
      </c>
      <c r="D4682" s="16">
        <v>2013</v>
      </c>
      <c r="E4682" s="16" t="s">
        <v>5297</v>
      </c>
      <c r="F4682" s="16" t="s">
        <v>593</v>
      </c>
      <c r="G4682" s="10">
        <v>3962.68</v>
      </c>
      <c r="H4682" s="73">
        <v>8.2846770000000003</v>
      </c>
      <c r="I4682" s="16">
        <v>879715</v>
      </c>
      <c r="J4682" s="71">
        <v>2.9000000000000001E-2</v>
      </c>
      <c r="K4682" s="71">
        <v>1.034</v>
      </c>
      <c r="L4682" s="16">
        <v>0.15029319999999999</v>
      </c>
      <c r="M4682" s="16">
        <v>-0.32723400000000002</v>
      </c>
      <c r="N4682" s="16">
        <v>0.49445729999999999</v>
      </c>
      <c r="O4682" s="16">
        <v>0.22239890000000001</v>
      </c>
      <c r="P4682" s="16">
        <v>0.38345109999999999</v>
      </c>
      <c r="Q4682" s="16">
        <v>-0.48902770000000001</v>
      </c>
      <c r="R4682" s="16">
        <v>0.37109999999999999</v>
      </c>
      <c r="S4682" s="16">
        <v>1.8599999999999998E-2</v>
      </c>
      <c r="T4682" s="16">
        <v>9.4999999999999998E-3</v>
      </c>
      <c r="U4682" s="16">
        <v>3.8774000000000002</v>
      </c>
      <c r="V4682" s="16">
        <v>36.387999999999998</v>
      </c>
      <c r="W4682" s="16">
        <v>9.048</v>
      </c>
      <c r="X4682" s="16">
        <v>430.10199999999998</v>
      </c>
      <c r="Y4682" s="16">
        <v>62.694200000000002</v>
      </c>
      <c r="Z4682" s="16">
        <v>0.22339999999999999</v>
      </c>
      <c r="AA4682" s="16">
        <v>0.1516883</v>
      </c>
      <c r="AB4682" s="16">
        <v>0.62</v>
      </c>
      <c r="AC4682" s="16">
        <v>5.33</v>
      </c>
      <c r="AD4682" s="16">
        <v>29.4</v>
      </c>
      <c r="AE4682" s="16">
        <v>7.9705000000000004</v>
      </c>
      <c r="AF4682" s="16">
        <v>105.6</v>
      </c>
      <c r="AG4682" s="16">
        <v>245669</v>
      </c>
      <c r="AH4682" s="16">
        <v>0.2462</v>
      </c>
      <c r="AI4682" s="16">
        <v>91.1</v>
      </c>
      <c r="AJ4682" s="16">
        <v>95.6</v>
      </c>
      <c r="AK4682" s="16">
        <v>-0.80659999999999998</v>
      </c>
      <c r="AL4682" s="16">
        <v>-0.37809999999999999</v>
      </c>
      <c r="AM4682" s="16">
        <v>-0.83889999999999998</v>
      </c>
      <c r="AN4682" s="16">
        <v>-2.7699999999999999E-2</v>
      </c>
      <c r="AO4682" s="16">
        <v>-0.5514</v>
      </c>
      <c r="AP4682" s="16">
        <v>-0.81659999999999999</v>
      </c>
      <c r="AR4682" s="16">
        <f t="shared" si="177"/>
        <v>1</v>
      </c>
      <c r="AS4682" s="5">
        <f t="shared" si="176"/>
        <v>2.4579999999999047E-4</v>
      </c>
    </row>
    <row r="4683" spans="1:45" x14ac:dyDescent="0.25">
      <c r="A4683" s="16" t="s">
        <v>407</v>
      </c>
      <c r="B4683" s="16" t="s">
        <v>178</v>
      </c>
      <c r="C4683" s="16" t="s">
        <v>263</v>
      </c>
      <c r="D4683" s="16">
        <v>2014</v>
      </c>
      <c r="E4683" s="16" t="s">
        <v>5298</v>
      </c>
      <c r="F4683" s="16" t="s">
        <v>593</v>
      </c>
      <c r="G4683" s="10">
        <v>4149.78</v>
      </c>
      <c r="H4683" s="73">
        <v>8.3308110000000006</v>
      </c>
      <c r="I4683" s="16">
        <v>885806</v>
      </c>
      <c r="J4683" s="71">
        <v>1.0999999999999999E-2</v>
      </c>
      <c r="K4683" s="71">
        <v>1.046</v>
      </c>
      <c r="L4683" s="16">
        <v>0.43522660000000002</v>
      </c>
      <c r="M4683" s="16">
        <v>-0.2738003</v>
      </c>
      <c r="N4683" s="16">
        <v>0.6451093</v>
      </c>
      <c r="O4683" s="16">
        <v>0.24812110000000001</v>
      </c>
      <c r="P4683" s="16">
        <v>0.37336819999999998</v>
      </c>
      <c r="Q4683" s="16">
        <v>-5.1299600000000001E-2</v>
      </c>
      <c r="R4683" s="16">
        <v>0.4829</v>
      </c>
      <c r="S4683" s="16">
        <v>1.9800000000000002E-2</v>
      </c>
      <c r="T4683" s="16">
        <v>8.2000000000000007E-3</v>
      </c>
      <c r="U4683" s="16">
        <v>4.8362999999999996</v>
      </c>
      <c r="V4683" s="16">
        <v>38.594000000000001</v>
      </c>
      <c r="W4683" s="16">
        <v>9.1240000000000006</v>
      </c>
      <c r="X4683" s="16">
        <v>429.75900000000001</v>
      </c>
      <c r="Y4683" s="16">
        <v>62.386299999999999</v>
      </c>
      <c r="Z4683" s="16">
        <v>0.23230000000000001</v>
      </c>
      <c r="AA4683" s="16">
        <v>0.1054715</v>
      </c>
      <c r="AB4683" s="16">
        <v>0.62</v>
      </c>
      <c r="AC4683" s="16">
        <v>5.33</v>
      </c>
      <c r="AD4683" s="16">
        <v>30.59</v>
      </c>
      <c r="AE4683" s="16">
        <v>8.5397999999999996</v>
      </c>
      <c r="AF4683" s="16">
        <v>98.776700000000005</v>
      </c>
      <c r="AG4683" s="16">
        <v>247925</v>
      </c>
      <c r="AH4683" s="16">
        <v>0.2485</v>
      </c>
      <c r="AI4683" s="16">
        <v>91.1</v>
      </c>
      <c r="AJ4683" s="16">
        <v>95.7</v>
      </c>
      <c r="AK4683" s="16">
        <v>-9.5600000000000004E-2</v>
      </c>
      <c r="AL4683" s="16">
        <v>-2.8899999999999999E-2</v>
      </c>
      <c r="AM4683" s="16">
        <v>-0.36720000000000003</v>
      </c>
      <c r="AN4683" s="16">
        <v>0.55159999999999998</v>
      </c>
      <c r="AO4683" s="16">
        <v>-0.40200000000000002</v>
      </c>
      <c r="AP4683" s="16">
        <v>-0.5413</v>
      </c>
      <c r="AR4683" s="16">
        <f t="shared" si="177"/>
        <v>1</v>
      </c>
      <c r="AS4683" s="5">
        <f t="shared" si="176"/>
        <v>0.2849334</v>
      </c>
    </row>
    <row r="4684" spans="1:45" x14ac:dyDescent="0.25">
      <c r="A4684" s="16" t="s">
        <v>405</v>
      </c>
      <c r="B4684" s="16" t="s">
        <v>553</v>
      </c>
      <c r="C4684" s="16" t="s">
        <v>262</v>
      </c>
      <c r="D4684" s="16">
        <v>1985</v>
      </c>
      <c r="E4684" s="16" t="s">
        <v>5299</v>
      </c>
      <c r="F4684" s="16" t="s">
        <v>594</v>
      </c>
      <c r="G4684" s="10"/>
      <c r="H4684" s="73"/>
      <c r="I4684" s="16" t="s">
        <v>6700</v>
      </c>
      <c r="J4684" s="71">
        <v>0</v>
      </c>
      <c r="K4684" s="71">
        <v>1</v>
      </c>
      <c r="M4684" s="16">
        <v>3.1698700000000003E-2</v>
      </c>
      <c r="N4684" s="16">
        <v>0.10488260000000001</v>
      </c>
      <c r="O4684" s="16">
        <v>-0.51111050000000002</v>
      </c>
      <c r="P4684" s="16">
        <v>0.73414469999999998</v>
      </c>
      <c r="R4684" s="16">
        <v>0.86119999999999997</v>
      </c>
      <c r="S4684" s="16">
        <v>6.6199999999999995E-2</v>
      </c>
      <c r="T4684" s="16">
        <v>0</v>
      </c>
      <c r="U4684" s="16">
        <v>4.5915999999999997</v>
      </c>
      <c r="V4684" s="16">
        <v>22.28</v>
      </c>
      <c r="W4684" s="16">
        <v>6.2549999999999999</v>
      </c>
      <c r="X4684" s="16">
        <v>431.19</v>
      </c>
      <c r="Y4684" s="16">
        <v>33.940300000000001</v>
      </c>
      <c r="Z4684" s="16">
        <v>2.0000000000000001E-4</v>
      </c>
      <c r="AA4684" s="16">
        <v>-0.73897179999999996</v>
      </c>
      <c r="AB4684" s="16">
        <v>0.3</v>
      </c>
      <c r="AC4684" s="16">
        <v>8.67</v>
      </c>
      <c r="AD4684" s="16">
        <v>46.19</v>
      </c>
      <c r="AE4684" s="16">
        <v>38.553699999999999</v>
      </c>
      <c r="AF4684" s="16">
        <v>0</v>
      </c>
      <c r="AG4684" s="16">
        <v>425145</v>
      </c>
      <c r="AH4684" s="16">
        <v>0.57715000000000005</v>
      </c>
      <c r="AI4684" s="16">
        <v>97.420900000000003</v>
      </c>
      <c r="AJ4684" s="16">
        <v>95.452500000000001</v>
      </c>
      <c r="AR4684" s="16">
        <f t="shared" si="177"/>
        <v>1</v>
      </c>
      <c r="AS4684" s="5">
        <f t="shared" si="176"/>
        <v>0</v>
      </c>
    </row>
    <row r="4685" spans="1:45" x14ac:dyDescent="0.25">
      <c r="A4685" s="16" t="s">
        <v>405</v>
      </c>
      <c r="B4685" s="16" t="s">
        <v>553</v>
      </c>
      <c r="C4685" s="16" t="s">
        <v>262</v>
      </c>
      <c r="D4685" s="16">
        <v>1986</v>
      </c>
      <c r="E4685" s="16" t="s">
        <v>5300</v>
      </c>
      <c r="F4685" s="16" t="s">
        <v>594</v>
      </c>
      <c r="G4685" s="10"/>
      <c r="H4685" s="73"/>
      <c r="I4685" s="16" t="s">
        <v>6700</v>
      </c>
      <c r="J4685" s="71">
        <v>0</v>
      </c>
      <c r="K4685" s="71">
        <v>1</v>
      </c>
      <c r="M4685" s="16">
        <v>2.4891400000000001E-2</v>
      </c>
      <c r="N4685" s="16">
        <v>0.146816</v>
      </c>
      <c r="O4685" s="16">
        <v>-0.48522579999999998</v>
      </c>
      <c r="P4685" s="16">
        <v>0.76545949999999996</v>
      </c>
      <c r="R4685" s="16">
        <v>0.86119999999999997</v>
      </c>
      <c r="S4685" s="16">
        <v>6.4399999999999999E-2</v>
      </c>
      <c r="T4685" s="16">
        <v>0</v>
      </c>
      <c r="U4685" s="16">
        <v>4.5618999999999996</v>
      </c>
      <c r="V4685" s="16">
        <v>23.555</v>
      </c>
      <c r="W4685" s="16">
        <v>6.4729999999999999</v>
      </c>
      <c r="X4685" s="16">
        <v>431.89699999999999</v>
      </c>
      <c r="Y4685" s="16">
        <v>35.193800000000003</v>
      </c>
      <c r="Z4685" s="16">
        <v>1E-4</v>
      </c>
      <c r="AA4685" s="16">
        <v>-0.73625320000000005</v>
      </c>
      <c r="AB4685" s="16">
        <v>0.3</v>
      </c>
      <c r="AC4685" s="16">
        <v>8.67</v>
      </c>
      <c r="AD4685" s="16">
        <v>46.12</v>
      </c>
      <c r="AE4685" s="16">
        <v>39.377600000000001</v>
      </c>
      <c r="AF4685" s="16">
        <v>0</v>
      </c>
      <c r="AG4685" s="16">
        <v>456868</v>
      </c>
      <c r="AH4685" s="16">
        <v>0.58355000000000001</v>
      </c>
      <c r="AI4685" s="16">
        <v>97.409300000000002</v>
      </c>
      <c r="AJ4685" s="16">
        <v>95.627300000000005</v>
      </c>
      <c r="AR4685" s="16">
        <f t="shared" si="177"/>
        <v>1</v>
      </c>
      <c r="AS4685" s="5">
        <f t="shared" si="176"/>
        <v>0</v>
      </c>
    </row>
    <row r="4686" spans="1:45" x14ac:dyDescent="0.25">
      <c r="A4686" s="16" t="s">
        <v>405</v>
      </c>
      <c r="B4686" s="16" t="s">
        <v>553</v>
      </c>
      <c r="C4686" s="16" t="s">
        <v>262</v>
      </c>
      <c r="D4686" s="16">
        <v>1987</v>
      </c>
      <c r="E4686" s="16" t="s">
        <v>5301</v>
      </c>
      <c r="F4686" s="16" t="s">
        <v>594</v>
      </c>
      <c r="G4686" s="10"/>
      <c r="H4686" s="73"/>
      <c r="I4686" s="16" t="s">
        <v>6700</v>
      </c>
      <c r="J4686" s="71">
        <v>0</v>
      </c>
      <c r="K4686" s="71">
        <v>1</v>
      </c>
      <c r="M4686" s="16">
        <v>1.8083999999999999E-2</v>
      </c>
      <c r="N4686" s="16">
        <v>0.2211834</v>
      </c>
      <c r="O4686" s="16">
        <v>-0.45915220000000001</v>
      </c>
      <c r="P4686" s="16">
        <v>0.78609419999999997</v>
      </c>
      <c r="R4686" s="16">
        <v>0.86119999999999997</v>
      </c>
      <c r="S4686" s="16">
        <v>6.2600000000000003E-2</v>
      </c>
      <c r="T4686" s="16">
        <v>0</v>
      </c>
      <c r="U4686" s="16">
        <v>4.5650000000000004</v>
      </c>
      <c r="V4686" s="16">
        <v>26.2</v>
      </c>
      <c r="W4686" s="16">
        <v>6.7210000000000001</v>
      </c>
      <c r="X4686" s="16">
        <v>432.24799999999999</v>
      </c>
      <c r="Y4686" s="16">
        <v>36.447400000000002</v>
      </c>
      <c r="Z4686" s="16">
        <v>1E-4</v>
      </c>
      <c r="AA4686" s="16">
        <v>-0.73353460000000004</v>
      </c>
      <c r="AB4686" s="16">
        <v>0.3</v>
      </c>
      <c r="AC4686" s="16">
        <v>8.67</v>
      </c>
      <c r="AD4686" s="16">
        <v>46.05</v>
      </c>
      <c r="AE4686" s="16">
        <v>41.193800000000003</v>
      </c>
      <c r="AF4686" s="16">
        <v>0</v>
      </c>
      <c r="AG4686" s="16">
        <v>442709</v>
      </c>
      <c r="AH4686" s="16">
        <v>0.58989999999999998</v>
      </c>
      <c r="AI4686" s="16">
        <v>97.397800000000004</v>
      </c>
      <c r="AJ4686" s="16">
        <v>95.802099999999996</v>
      </c>
      <c r="AR4686" s="16">
        <f t="shared" si="177"/>
        <v>1</v>
      </c>
      <c r="AS4686" s="5">
        <f t="shared" si="176"/>
        <v>0</v>
      </c>
    </row>
    <row r="4687" spans="1:45" x14ac:dyDescent="0.25">
      <c r="A4687" s="16" t="s">
        <v>405</v>
      </c>
      <c r="B4687" s="16" t="s">
        <v>553</v>
      </c>
      <c r="C4687" s="16" t="s">
        <v>262</v>
      </c>
      <c r="D4687" s="16">
        <v>1988</v>
      </c>
      <c r="E4687" s="16" t="s">
        <v>5302</v>
      </c>
      <c r="F4687" s="16" t="s">
        <v>594</v>
      </c>
      <c r="G4687" s="10"/>
      <c r="H4687" s="73"/>
      <c r="I4687" s="16" t="s">
        <v>6700</v>
      </c>
      <c r="J4687" s="71">
        <v>0</v>
      </c>
      <c r="K4687" s="71">
        <v>1</v>
      </c>
      <c r="M4687" s="16">
        <v>3.0849100000000001E-2</v>
      </c>
      <c r="N4687" s="16">
        <v>0.30067680000000002</v>
      </c>
      <c r="O4687" s="16">
        <v>-0.43294840000000001</v>
      </c>
      <c r="P4687" s="16">
        <v>0.81370169999999997</v>
      </c>
      <c r="R4687" s="16">
        <v>0.86119999999999997</v>
      </c>
      <c r="S4687" s="16">
        <v>6.08E-2</v>
      </c>
      <c r="T4687" s="16">
        <v>2.0999999999999999E-3</v>
      </c>
      <c r="U4687" s="16">
        <v>4.5929000000000002</v>
      </c>
      <c r="V4687" s="16">
        <v>28.844999999999999</v>
      </c>
      <c r="W4687" s="16">
        <v>6.9690000000000003</v>
      </c>
      <c r="X4687" s="16">
        <v>432.99299999999999</v>
      </c>
      <c r="Y4687" s="16">
        <v>37.700899999999997</v>
      </c>
      <c r="Z4687" s="16">
        <v>1E-4</v>
      </c>
      <c r="AA4687" s="16">
        <v>-0.73120439999999998</v>
      </c>
      <c r="AB4687" s="16">
        <v>0.3</v>
      </c>
      <c r="AC4687" s="16">
        <v>8.67</v>
      </c>
      <c r="AD4687" s="16">
        <v>45.99</v>
      </c>
      <c r="AE4687" s="16">
        <v>43.558100000000003</v>
      </c>
      <c r="AF4687" s="16">
        <v>0</v>
      </c>
      <c r="AG4687" s="16">
        <v>428370</v>
      </c>
      <c r="AH4687" s="16">
        <v>0.59630000000000005</v>
      </c>
      <c r="AI4687" s="16">
        <v>97.386300000000006</v>
      </c>
      <c r="AJ4687" s="16">
        <v>95.976900000000001</v>
      </c>
      <c r="AR4687" s="16">
        <f t="shared" si="177"/>
        <v>1</v>
      </c>
      <c r="AS4687" s="5">
        <f t="shared" si="176"/>
        <v>0</v>
      </c>
    </row>
    <row r="4688" spans="1:45" x14ac:dyDescent="0.25">
      <c r="A4688" s="16" t="s">
        <v>405</v>
      </c>
      <c r="B4688" s="16" t="s">
        <v>553</v>
      </c>
      <c r="C4688" s="16" t="s">
        <v>262</v>
      </c>
      <c r="D4688" s="16">
        <v>1989</v>
      </c>
      <c r="E4688" s="16" t="s">
        <v>5303</v>
      </c>
      <c r="F4688" s="16" t="s">
        <v>594</v>
      </c>
      <c r="G4688" s="10"/>
      <c r="H4688" s="73"/>
      <c r="I4688" s="16" t="s">
        <v>6700</v>
      </c>
      <c r="J4688" s="71">
        <v>0</v>
      </c>
      <c r="K4688" s="71">
        <v>1</v>
      </c>
      <c r="M4688" s="16">
        <v>4.9206300000000001E-2</v>
      </c>
      <c r="N4688" s="16">
        <v>0.3369066</v>
      </c>
      <c r="O4688" s="16">
        <v>-0.40648060000000003</v>
      </c>
      <c r="P4688" s="16">
        <v>0.87920790000000004</v>
      </c>
      <c r="R4688" s="16">
        <v>0.86119999999999997</v>
      </c>
      <c r="S4688" s="16">
        <v>5.8999999999999997E-2</v>
      </c>
      <c r="T4688" s="16">
        <v>4.7999999999999996E-3</v>
      </c>
      <c r="U4688" s="16">
        <v>4.6208</v>
      </c>
      <c r="V4688" s="16">
        <v>29.332000000000001</v>
      </c>
      <c r="W4688" s="16">
        <v>7.2169999999999996</v>
      </c>
      <c r="X4688" s="16">
        <v>434.22800000000001</v>
      </c>
      <c r="Y4688" s="16">
        <v>38.9544</v>
      </c>
      <c r="Z4688" s="16">
        <v>1E-4</v>
      </c>
      <c r="AA4688" s="16">
        <v>-0.72965089999999999</v>
      </c>
      <c r="AB4688" s="16">
        <v>0.3</v>
      </c>
      <c r="AC4688" s="16">
        <v>8.67</v>
      </c>
      <c r="AD4688" s="16">
        <v>45.95</v>
      </c>
      <c r="AE4688" s="16">
        <v>45.843499999999999</v>
      </c>
      <c r="AF4688" s="16">
        <v>7.9027000000000003</v>
      </c>
      <c r="AG4688" s="16">
        <v>443523</v>
      </c>
      <c r="AH4688" s="16">
        <v>0.60270000000000001</v>
      </c>
      <c r="AI4688" s="16">
        <v>97.374799999999993</v>
      </c>
      <c r="AJ4688" s="16">
        <v>96.151700000000005</v>
      </c>
      <c r="AR4688" s="16">
        <f t="shared" si="177"/>
        <v>1</v>
      </c>
      <c r="AS4688" s="5">
        <f t="shared" si="176"/>
        <v>0</v>
      </c>
    </row>
    <row r="4689" spans="1:45" x14ac:dyDescent="0.25">
      <c r="A4689" s="16" t="s">
        <v>405</v>
      </c>
      <c r="B4689" s="16" t="s">
        <v>553</v>
      </c>
      <c r="C4689" s="16" t="s">
        <v>262</v>
      </c>
      <c r="D4689" s="16">
        <v>1990</v>
      </c>
      <c r="E4689" s="16" t="s">
        <v>5304</v>
      </c>
      <c r="F4689" s="16" t="s">
        <v>594</v>
      </c>
      <c r="G4689" s="10"/>
      <c r="H4689" s="73"/>
      <c r="I4689" s="16" t="s">
        <v>6700</v>
      </c>
      <c r="J4689" s="71">
        <v>0</v>
      </c>
      <c r="K4689" s="71">
        <v>1</v>
      </c>
      <c r="M4689" s="16">
        <v>6.8495500000000001E-2</v>
      </c>
      <c r="N4689" s="16">
        <v>0.36992370000000002</v>
      </c>
      <c r="O4689" s="16">
        <v>-0.37486120000000001</v>
      </c>
      <c r="P4689" s="16">
        <v>0.8882158</v>
      </c>
      <c r="R4689" s="16">
        <v>0.86119999999999997</v>
      </c>
      <c r="S4689" s="16">
        <v>5.7200000000000001E-2</v>
      </c>
      <c r="T4689" s="16">
        <v>7.6E-3</v>
      </c>
      <c r="U4689" s="16">
        <v>4.6486999999999998</v>
      </c>
      <c r="V4689" s="16">
        <v>29.734999999999999</v>
      </c>
      <c r="W4689" s="16">
        <v>7.51</v>
      </c>
      <c r="X4689" s="16">
        <v>434.81700000000001</v>
      </c>
      <c r="Y4689" s="16">
        <v>40.207900000000002</v>
      </c>
      <c r="Z4689" s="16">
        <v>1E-4</v>
      </c>
      <c r="AA4689" s="16">
        <v>-0.74324400000000002</v>
      </c>
      <c r="AB4689" s="16">
        <v>0.3</v>
      </c>
      <c r="AC4689" s="16">
        <v>8.67</v>
      </c>
      <c r="AD4689" s="16">
        <v>46.3</v>
      </c>
      <c r="AE4689" s="16">
        <v>47.5214</v>
      </c>
      <c r="AF4689" s="16">
        <v>0</v>
      </c>
      <c r="AG4689" s="16">
        <v>481149</v>
      </c>
      <c r="AH4689" s="16">
        <v>0.58689999999999998</v>
      </c>
      <c r="AI4689" s="16">
        <v>97.3</v>
      </c>
      <c r="AJ4689" s="16">
        <v>96.1</v>
      </c>
      <c r="AR4689" s="16">
        <f t="shared" si="177"/>
        <v>1</v>
      </c>
      <c r="AS4689" s="5">
        <f t="shared" si="176"/>
        <v>0</v>
      </c>
    </row>
    <row r="4690" spans="1:45" x14ac:dyDescent="0.25">
      <c r="A4690" s="16" t="s">
        <v>405</v>
      </c>
      <c r="B4690" s="16" t="s">
        <v>553</v>
      </c>
      <c r="C4690" s="16" t="s">
        <v>262</v>
      </c>
      <c r="D4690" s="16">
        <v>1991</v>
      </c>
      <c r="E4690" s="16" t="s">
        <v>5305</v>
      </c>
      <c r="F4690" s="16" t="s">
        <v>594</v>
      </c>
      <c r="G4690" s="10"/>
      <c r="H4690" s="73"/>
      <c r="I4690" s="16" t="s">
        <v>6700</v>
      </c>
      <c r="J4690" s="71">
        <v>0</v>
      </c>
      <c r="K4690" s="71">
        <v>1</v>
      </c>
      <c r="M4690" s="16">
        <v>2.42764E-2</v>
      </c>
      <c r="N4690" s="16">
        <v>0.3933026</v>
      </c>
      <c r="O4690" s="16">
        <v>0.1442938</v>
      </c>
      <c r="P4690" s="16">
        <v>0.92644369999999998</v>
      </c>
      <c r="R4690" s="16">
        <v>0.86119999999999997</v>
      </c>
      <c r="S4690" s="16">
        <v>3.9100000000000003E-2</v>
      </c>
      <c r="T4690" s="16">
        <v>1.0200000000000001E-2</v>
      </c>
      <c r="U4690" s="16">
        <v>4.4137000000000004</v>
      </c>
      <c r="V4690" s="16">
        <v>31.541</v>
      </c>
      <c r="W4690" s="16">
        <v>7.5190000000000001</v>
      </c>
      <c r="X4690" s="16">
        <v>436.185</v>
      </c>
      <c r="Y4690" s="16">
        <v>41.461500000000001</v>
      </c>
      <c r="Z4690" s="16">
        <v>0.26129999999999998</v>
      </c>
      <c r="AA4690" s="16">
        <v>-0.75489530000000005</v>
      </c>
      <c r="AB4690" s="16">
        <v>0.3</v>
      </c>
      <c r="AC4690" s="16">
        <v>8.67</v>
      </c>
      <c r="AD4690" s="16">
        <v>46.6</v>
      </c>
      <c r="AE4690" s="16">
        <v>49.932600000000001</v>
      </c>
      <c r="AF4690" s="16">
        <v>3.0087000000000002</v>
      </c>
      <c r="AG4690" s="16">
        <v>457470</v>
      </c>
      <c r="AH4690" s="16">
        <v>0.60570000000000002</v>
      </c>
      <c r="AI4690" s="16">
        <v>97.3</v>
      </c>
      <c r="AJ4690" s="16">
        <v>96.3</v>
      </c>
      <c r="AR4690" s="16">
        <f t="shared" si="177"/>
        <v>1</v>
      </c>
      <c r="AS4690" s="5">
        <f t="shared" si="176"/>
        <v>0</v>
      </c>
    </row>
    <row r="4691" spans="1:45" x14ac:dyDescent="0.25">
      <c r="A4691" s="16" t="s">
        <v>405</v>
      </c>
      <c r="B4691" s="16" t="s">
        <v>553</v>
      </c>
      <c r="C4691" s="16" t="s">
        <v>262</v>
      </c>
      <c r="D4691" s="16">
        <v>1992</v>
      </c>
      <c r="E4691" s="16" t="s">
        <v>5306</v>
      </c>
      <c r="F4691" s="16" t="s">
        <v>594</v>
      </c>
      <c r="G4691" s="10"/>
      <c r="H4691" s="73"/>
      <c r="I4691" s="16" t="s">
        <v>6700</v>
      </c>
      <c r="J4691" s="71">
        <v>0</v>
      </c>
      <c r="K4691" s="71">
        <v>1</v>
      </c>
      <c r="M4691" s="16">
        <v>5.0122300000000002E-2</v>
      </c>
      <c r="N4691" s="16">
        <v>0.53843640000000004</v>
      </c>
      <c r="O4691" s="16">
        <v>0.20455809999999999</v>
      </c>
      <c r="P4691" s="16">
        <v>0.94200589999999995</v>
      </c>
      <c r="R4691" s="16">
        <v>0.86119999999999997</v>
      </c>
      <c r="S4691" s="16">
        <v>6.9099999999999995E-2</v>
      </c>
      <c r="T4691" s="16">
        <v>8.0000000000000004E-4</v>
      </c>
      <c r="U4691" s="16">
        <v>5.2843</v>
      </c>
      <c r="V4691" s="16">
        <v>33.401000000000003</v>
      </c>
      <c r="W4691" s="16">
        <v>7.5279999999999996</v>
      </c>
      <c r="X4691" s="16">
        <v>438.23200000000003</v>
      </c>
      <c r="Y4691" s="16">
        <v>42.715000000000003</v>
      </c>
      <c r="Z4691" s="16">
        <v>0.28439999999999999</v>
      </c>
      <c r="AA4691" s="16">
        <v>-0.72576700000000005</v>
      </c>
      <c r="AB4691" s="16">
        <v>0.3</v>
      </c>
      <c r="AC4691" s="16">
        <v>8.67</v>
      </c>
      <c r="AD4691" s="16">
        <v>45.85</v>
      </c>
      <c r="AE4691" s="16">
        <v>50.968200000000003</v>
      </c>
      <c r="AF4691" s="16">
        <v>3.6882999999999999</v>
      </c>
      <c r="AG4691" s="16">
        <v>437925</v>
      </c>
      <c r="AH4691" s="16">
        <v>0.62434999999999996</v>
      </c>
      <c r="AI4691" s="16">
        <v>97.3</v>
      </c>
      <c r="AJ4691" s="16">
        <v>96.5</v>
      </c>
      <c r="AR4691" s="16">
        <f t="shared" si="177"/>
        <v>1</v>
      </c>
      <c r="AS4691" s="5">
        <f t="shared" si="176"/>
        <v>0</v>
      </c>
    </row>
    <row r="4692" spans="1:45" x14ac:dyDescent="0.25">
      <c r="A4692" s="16" t="s">
        <v>405</v>
      </c>
      <c r="B4692" s="16" t="s">
        <v>553</v>
      </c>
      <c r="C4692" s="16" t="s">
        <v>262</v>
      </c>
      <c r="D4692" s="16">
        <v>1993</v>
      </c>
      <c r="E4692" s="16" t="s">
        <v>5307</v>
      </c>
      <c r="F4692" s="16" t="s">
        <v>594</v>
      </c>
      <c r="G4692" s="10"/>
      <c r="H4692" s="73"/>
      <c r="I4692" s="16" t="s">
        <v>6700</v>
      </c>
      <c r="J4692" s="71">
        <v>0</v>
      </c>
      <c r="K4692" s="71">
        <v>1</v>
      </c>
      <c r="M4692" s="16">
        <v>0.117285</v>
      </c>
      <c r="N4692" s="16">
        <v>0.50755539999999999</v>
      </c>
      <c r="O4692" s="16">
        <v>0.24424129999999999</v>
      </c>
      <c r="P4692" s="16">
        <v>0.9175046</v>
      </c>
      <c r="R4692" s="16">
        <v>0.86119999999999997</v>
      </c>
      <c r="S4692" s="16">
        <v>5.6300000000000003E-2</v>
      </c>
      <c r="T4692" s="16">
        <v>1.32E-2</v>
      </c>
      <c r="U4692" s="16">
        <v>4.4680999999999997</v>
      </c>
      <c r="V4692" s="16">
        <v>35.893999999999998</v>
      </c>
      <c r="W4692" s="16">
        <v>7.5369999999999999</v>
      </c>
      <c r="X4692" s="16">
        <v>438.36</v>
      </c>
      <c r="Y4692" s="16">
        <v>43.968499999999999</v>
      </c>
      <c r="Z4692" s="16">
        <v>0.29139999999999999</v>
      </c>
      <c r="AA4692" s="16">
        <v>-0.72460190000000002</v>
      </c>
      <c r="AB4692" s="16">
        <v>0.3</v>
      </c>
      <c r="AC4692" s="16">
        <v>8.67</v>
      </c>
      <c r="AD4692" s="16">
        <v>45.82</v>
      </c>
      <c r="AE4692" s="16">
        <v>51.098599999999998</v>
      </c>
      <c r="AF4692" s="16">
        <v>3.5265</v>
      </c>
      <c r="AG4692" s="16">
        <v>378373</v>
      </c>
      <c r="AH4692" s="16">
        <v>0.63029999999999997</v>
      </c>
      <c r="AI4692" s="16">
        <v>97.3</v>
      </c>
      <c r="AJ4692" s="16">
        <v>96.7</v>
      </c>
      <c r="AR4692" s="16">
        <f t="shared" si="177"/>
        <v>1</v>
      </c>
      <c r="AS4692" s="5">
        <f t="shared" si="176"/>
        <v>0</v>
      </c>
    </row>
    <row r="4693" spans="1:45" x14ac:dyDescent="0.25">
      <c r="A4693" s="16" t="s">
        <v>405</v>
      </c>
      <c r="B4693" s="16" t="s">
        <v>553</v>
      </c>
      <c r="C4693" s="16" t="s">
        <v>262</v>
      </c>
      <c r="D4693" s="16">
        <v>1994</v>
      </c>
      <c r="E4693" s="16" t="s">
        <v>5308</v>
      </c>
      <c r="F4693" s="16" t="s">
        <v>594</v>
      </c>
      <c r="G4693" s="10"/>
      <c r="H4693" s="73"/>
      <c r="I4693" s="16" t="s">
        <v>6700</v>
      </c>
      <c r="J4693" s="71">
        <v>0</v>
      </c>
      <c r="K4693" s="71">
        <v>1</v>
      </c>
      <c r="M4693" s="16">
        <v>5.5830699999999997E-2</v>
      </c>
      <c r="N4693" s="16">
        <v>0.61800339999999998</v>
      </c>
      <c r="O4693" s="16">
        <v>0.30575229999999998</v>
      </c>
      <c r="P4693" s="16">
        <v>0.90402539999999998</v>
      </c>
      <c r="R4693" s="16">
        <v>0.86119999999999997</v>
      </c>
      <c r="S4693" s="16">
        <v>3.6600000000000001E-2</v>
      </c>
      <c r="T4693" s="16">
        <v>1.46E-2</v>
      </c>
      <c r="U4693" s="16">
        <v>4.7603999999999997</v>
      </c>
      <c r="V4693" s="16">
        <v>37.802</v>
      </c>
      <c r="W4693" s="16">
        <v>7.5460000000000003</v>
      </c>
      <c r="X4693" s="16">
        <v>444.34199999999998</v>
      </c>
      <c r="Y4693" s="16">
        <v>45.222099999999998</v>
      </c>
      <c r="Z4693" s="16">
        <v>0.30930000000000002</v>
      </c>
      <c r="AA4693" s="16">
        <v>-0.72770900000000005</v>
      </c>
      <c r="AB4693" s="16">
        <v>0.3</v>
      </c>
      <c r="AC4693" s="16">
        <v>8.67</v>
      </c>
      <c r="AD4693" s="16">
        <v>45.9</v>
      </c>
      <c r="AE4693" s="16">
        <v>50.745399999999997</v>
      </c>
      <c r="AF4693" s="16">
        <v>4.3936999999999999</v>
      </c>
      <c r="AG4693" s="16">
        <v>345835</v>
      </c>
      <c r="AH4693" s="16">
        <v>0.63705000000000001</v>
      </c>
      <c r="AI4693" s="16">
        <v>97.3</v>
      </c>
      <c r="AJ4693" s="16">
        <v>96.9</v>
      </c>
      <c r="AR4693" s="16">
        <f t="shared" si="177"/>
        <v>1</v>
      </c>
      <c r="AS4693" s="5">
        <f t="shared" si="176"/>
        <v>0</v>
      </c>
    </row>
    <row r="4694" spans="1:45" x14ac:dyDescent="0.25">
      <c r="A4694" s="16" t="s">
        <v>405</v>
      </c>
      <c r="B4694" s="16" t="s">
        <v>553</v>
      </c>
      <c r="C4694" s="16" t="s">
        <v>262</v>
      </c>
      <c r="D4694" s="16">
        <v>1995</v>
      </c>
      <c r="E4694" s="16" t="s">
        <v>5309</v>
      </c>
      <c r="F4694" s="16" t="s">
        <v>594</v>
      </c>
      <c r="G4694" s="10"/>
      <c r="H4694" s="73"/>
      <c r="I4694" s="16" t="s">
        <v>6700</v>
      </c>
      <c r="J4694" s="71">
        <v>0</v>
      </c>
      <c r="K4694" s="71">
        <v>1</v>
      </c>
      <c r="M4694" s="16">
        <v>3.2422600000000003E-2</v>
      </c>
      <c r="N4694" s="16">
        <v>0.64742089999999997</v>
      </c>
      <c r="O4694" s="16">
        <v>0.3364741</v>
      </c>
      <c r="P4694" s="16">
        <v>0.91722429999999999</v>
      </c>
      <c r="R4694" s="16">
        <v>0.86119999999999997</v>
      </c>
      <c r="S4694" s="16">
        <v>3.4599999999999999E-2</v>
      </c>
      <c r="T4694" s="16">
        <v>1.29E-2</v>
      </c>
      <c r="U4694" s="16">
        <v>4.5637999999999996</v>
      </c>
      <c r="V4694" s="16">
        <v>39.950000000000003</v>
      </c>
      <c r="W4694" s="16">
        <v>7.5549999999999997</v>
      </c>
      <c r="X4694" s="16">
        <v>444.87099999999998</v>
      </c>
      <c r="Y4694" s="16">
        <v>46.4756</v>
      </c>
      <c r="Z4694" s="16">
        <v>0.312</v>
      </c>
      <c r="AA4694" s="16">
        <v>-0.72382519999999995</v>
      </c>
      <c r="AB4694" s="16">
        <v>0.3</v>
      </c>
      <c r="AC4694" s="16">
        <v>8.67</v>
      </c>
      <c r="AD4694" s="16">
        <v>45.8</v>
      </c>
      <c r="AE4694" s="16">
        <v>50.445599999999999</v>
      </c>
      <c r="AF4694" s="16">
        <v>5.8006000000000002</v>
      </c>
      <c r="AG4694" s="16">
        <v>372544</v>
      </c>
      <c r="AH4694" s="16">
        <v>0.63019999999999998</v>
      </c>
      <c r="AI4694" s="16">
        <v>97.3</v>
      </c>
      <c r="AJ4694" s="16">
        <v>97.1</v>
      </c>
      <c r="AR4694" s="16">
        <f t="shared" si="177"/>
        <v>1</v>
      </c>
      <c r="AS4694" s="5">
        <f t="shared" si="176"/>
        <v>0</v>
      </c>
    </row>
    <row r="4695" spans="1:45" x14ac:dyDescent="0.25">
      <c r="A4695" s="16" t="s">
        <v>405</v>
      </c>
      <c r="B4695" s="16" t="s">
        <v>553</v>
      </c>
      <c r="C4695" s="16" t="s">
        <v>262</v>
      </c>
      <c r="D4695" s="16">
        <v>1996</v>
      </c>
      <c r="E4695" s="16" t="s">
        <v>5310</v>
      </c>
      <c r="F4695" s="16" t="s">
        <v>594</v>
      </c>
      <c r="G4695" s="10"/>
      <c r="H4695" s="73"/>
      <c r="I4695" s="16" t="s">
        <v>6700</v>
      </c>
      <c r="J4695" s="71">
        <v>0</v>
      </c>
      <c r="K4695" s="71">
        <v>1</v>
      </c>
      <c r="M4695" s="16">
        <v>5.4371700000000002E-2</v>
      </c>
      <c r="N4695" s="16">
        <v>0.68411359999999999</v>
      </c>
      <c r="O4695" s="16">
        <v>0.4191551</v>
      </c>
      <c r="P4695" s="16">
        <v>0.98463639999999997</v>
      </c>
      <c r="R4695" s="16">
        <v>0.86119999999999997</v>
      </c>
      <c r="S4695" s="16">
        <v>3.7199999999999997E-2</v>
      </c>
      <c r="T4695" s="16">
        <v>1.4200000000000001E-2</v>
      </c>
      <c r="U4695" s="16">
        <v>4.3543000000000003</v>
      </c>
      <c r="V4695" s="16">
        <v>41.398000000000003</v>
      </c>
      <c r="W4695" s="16">
        <v>7.7329999999999997</v>
      </c>
      <c r="X4695" s="16">
        <v>447.51499999999999</v>
      </c>
      <c r="Y4695" s="16">
        <v>47.729100000000003</v>
      </c>
      <c r="Z4695" s="16">
        <v>0.34250000000000003</v>
      </c>
      <c r="AA4695" s="16">
        <v>-0.71994139999999995</v>
      </c>
      <c r="AB4695" s="16">
        <v>0.3</v>
      </c>
      <c r="AC4695" s="16">
        <v>8.67</v>
      </c>
      <c r="AD4695" s="16">
        <v>45.7</v>
      </c>
      <c r="AE4695" s="16">
        <v>51.877099999999999</v>
      </c>
      <c r="AF4695" s="16">
        <v>7.4107000000000003</v>
      </c>
      <c r="AG4695" s="16">
        <v>450937</v>
      </c>
      <c r="AH4695" s="16">
        <v>0.63490000000000002</v>
      </c>
      <c r="AI4695" s="16">
        <v>97.3</v>
      </c>
      <c r="AJ4695" s="16">
        <v>97.3</v>
      </c>
      <c r="AR4695" s="16">
        <f t="shared" si="177"/>
        <v>1</v>
      </c>
      <c r="AS4695" s="5">
        <f t="shared" si="176"/>
        <v>0</v>
      </c>
    </row>
    <row r="4696" spans="1:45" x14ac:dyDescent="0.25">
      <c r="A4696" s="16" t="s">
        <v>405</v>
      </c>
      <c r="B4696" s="16" t="s">
        <v>553</v>
      </c>
      <c r="C4696" s="16" t="s">
        <v>262</v>
      </c>
      <c r="D4696" s="16">
        <v>1997</v>
      </c>
      <c r="E4696" s="16" t="s">
        <v>5311</v>
      </c>
      <c r="F4696" s="16" t="s">
        <v>594</v>
      </c>
      <c r="G4696" s="10"/>
      <c r="H4696" s="73"/>
      <c r="I4696" s="16" t="s">
        <v>6700</v>
      </c>
      <c r="J4696" s="71">
        <v>0</v>
      </c>
      <c r="K4696" s="71">
        <v>1</v>
      </c>
      <c r="M4696" s="16">
        <v>3.85005E-2</v>
      </c>
      <c r="N4696" s="16">
        <v>0.76107190000000002</v>
      </c>
      <c r="O4696" s="16">
        <v>0.53740049999999995</v>
      </c>
      <c r="P4696" s="16">
        <v>0.98915229999999998</v>
      </c>
      <c r="R4696" s="16">
        <v>0.86119999999999997</v>
      </c>
      <c r="S4696" s="16">
        <v>3.6700000000000003E-2</v>
      </c>
      <c r="T4696" s="16">
        <v>1.2699999999999999E-2</v>
      </c>
      <c r="U4696" s="16">
        <v>4.8441000000000001</v>
      </c>
      <c r="V4696" s="16">
        <v>42.845999999999997</v>
      </c>
      <c r="W4696" s="16">
        <v>8.0500000000000007</v>
      </c>
      <c r="X4696" s="16">
        <v>443.63</v>
      </c>
      <c r="Y4696" s="16">
        <v>48.982700000000001</v>
      </c>
      <c r="Z4696" s="16">
        <v>0.38919999999999999</v>
      </c>
      <c r="AA4696" s="16">
        <v>-0.73159269999999998</v>
      </c>
      <c r="AB4696" s="16">
        <v>0.3</v>
      </c>
      <c r="AC4696" s="16">
        <v>8.67</v>
      </c>
      <c r="AD4696" s="16">
        <v>46</v>
      </c>
      <c r="AE4696" s="16">
        <v>53.040799999999997</v>
      </c>
      <c r="AF4696" s="16">
        <v>10.5847</v>
      </c>
      <c r="AG4696" s="16">
        <v>402446</v>
      </c>
      <c r="AH4696" s="16">
        <v>0.64090000000000003</v>
      </c>
      <c r="AI4696" s="16">
        <v>97.3</v>
      </c>
      <c r="AJ4696" s="16">
        <v>97.5</v>
      </c>
      <c r="AR4696" s="16">
        <f t="shared" si="177"/>
        <v>1</v>
      </c>
      <c r="AS4696" s="5">
        <f t="shared" si="176"/>
        <v>0</v>
      </c>
    </row>
    <row r="4697" spans="1:45" x14ac:dyDescent="0.25">
      <c r="A4697" s="16" t="s">
        <v>405</v>
      </c>
      <c r="B4697" s="16" t="s">
        <v>553</v>
      </c>
      <c r="C4697" s="16" t="s">
        <v>262</v>
      </c>
      <c r="D4697" s="16">
        <v>1998</v>
      </c>
      <c r="E4697" s="16" t="s">
        <v>5312</v>
      </c>
      <c r="F4697" s="16" t="s">
        <v>594</v>
      </c>
      <c r="G4697" s="10"/>
      <c r="H4697" s="73"/>
      <c r="I4697" s="16" t="s">
        <v>6700</v>
      </c>
      <c r="J4697" s="71">
        <v>0</v>
      </c>
      <c r="K4697" s="71">
        <v>1</v>
      </c>
      <c r="M4697" s="16">
        <v>5.3466600000000003E-2</v>
      </c>
      <c r="N4697" s="16">
        <v>0.77062699999999995</v>
      </c>
      <c r="O4697" s="16">
        <v>0.4563912</v>
      </c>
      <c r="P4697" s="16">
        <v>1.052851</v>
      </c>
      <c r="R4697" s="16">
        <v>0.86119999999999997</v>
      </c>
      <c r="S4697" s="16">
        <v>3.7699999999999997E-2</v>
      </c>
      <c r="T4697" s="16">
        <v>1.3899999999999999E-2</v>
      </c>
      <c r="U4697" s="16">
        <v>4.4169</v>
      </c>
      <c r="V4697" s="16">
        <v>44.293999999999997</v>
      </c>
      <c r="W4697" s="16">
        <v>8.49</v>
      </c>
      <c r="X4697" s="16">
        <v>443.13299999999998</v>
      </c>
      <c r="Y4697" s="16">
        <v>50.236199999999997</v>
      </c>
      <c r="Z4697" s="16">
        <v>0.33</v>
      </c>
      <c r="AA4697" s="16">
        <v>-0.73936029999999997</v>
      </c>
      <c r="AB4697" s="16">
        <v>0.3</v>
      </c>
      <c r="AC4697" s="16">
        <v>8.67</v>
      </c>
      <c r="AD4697" s="16">
        <v>46.2</v>
      </c>
      <c r="AE4697" s="16">
        <v>53.345199999999998</v>
      </c>
      <c r="AF4697" s="16">
        <v>14.463900000000001</v>
      </c>
      <c r="AG4697" s="16">
        <v>477357</v>
      </c>
      <c r="AH4697" s="16">
        <v>0.65880000000000005</v>
      </c>
      <c r="AI4697" s="16">
        <v>97.3</v>
      </c>
      <c r="AJ4697" s="16">
        <v>97.7</v>
      </c>
      <c r="AR4697" s="16">
        <f t="shared" si="177"/>
        <v>1</v>
      </c>
      <c r="AS4697" s="5">
        <f t="shared" si="176"/>
        <v>0</v>
      </c>
    </row>
    <row r="4698" spans="1:45" x14ac:dyDescent="0.25">
      <c r="A4698" s="16" t="s">
        <v>405</v>
      </c>
      <c r="B4698" s="16" t="s">
        <v>553</v>
      </c>
      <c r="C4698" s="16" t="s">
        <v>262</v>
      </c>
      <c r="D4698" s="16">
        <v>1999</v>
      </c>
      <c r="E4698" s="16" t="s">
        <v>5313</v>
      </c>
      <c r="F4698" s="16" t="s">
        <v>594</v>
      </c>
      <c r="G4698" s="10"/>
      <c r="H4698" s="73"/>
      <c r="I4698" s="16" t="s">
        <v>6700</v>
      </c>
      <c r="J4698" s="71">
        <v>0</v>
      </c>
      <c r="K4698" s="71">
        <v>1</v>
      </c>
      <c r="M4698" s="16">
        <v>6.6851800000000003E-2</v>
      </c>
      <c r="N4698" s="16">
        <v>0.84377460000000004</v>
      </c>
      <c r="O4698" s="16">
        <v>0.4978168</v>
      </c>
      <c r="P4698" s="16">
        <v>1.044686</v>
      </c>
      <c r="R4698" s="16">
        <v>0.86119999999999997</v>
      </c>
      <c r="S4698" s="16">
        <v>4.0500000000000001E-2</v>
      </c>
      <c r="T4698" s="16">
        <v>1.4200000000000001E-2</v>
      </c>
      <c r="U4698" s="16">
        <v>4.5708000000000002</v>
      </c>
      <c r="V4698" s="16">
        <v>45.741999999999997</v>
      </c>
      <c r="W4698" s="16">
        <v>8.93</v>
      </c>
      <c r="X4698" s="16">
        <v>443.02600000000001</v>
      </c>
      <c r="Y4698" s="16">
        <v>51.489699999999999</v>
      </c>
      <c r="Z4698" s="16">
        <v>0.33560000000000001</v>
      </c>
      <c r="AA4698" s="16">
        <v>-0.7510116</v>
      </c>
      <c r="AB4698" s="16">
        <v>0.3</v>
      </c>
      <c r="AC4698" s="16">
        <v>8.67</v>
      </c>
      <c r="AD4698" s="16">
        <v>46.5</v>
      </c>
      <c r="AE4698" s="16">
        <v>54.274000000000001</v>
      </c>
      <c r="AF4698" s="16">
        <v>23.501799999999999</v>
      </c>
      <c r="AG4698" s="16">
        <v>371399</v>
      </c>
      <c r="AH4698" s="16">
        <v>0.66685000000000005</v>
      </c>
      <c r="AI4698" s="16">
        <v>97.3</v>
      </c>
      <c r="AJ4698" s="16">
        <v>98</v>
      </c>
      <c r="AR4698" s="16">
        <f t="shared" si="177"/>
        <v>1</v>
      </c>
      <c r="AS4698" s="5">
        <f t="shared" si="176"/>
        <v>0</v>
      </c>
    </row>
    <row r="4699" spans="1:45" x14ac:dyDescent="0.25">
      <c r="A4699" s="16" t="s">
        <v>405</v>
      </c>
      <c r="B4699" s="16" t="s">
        <v>553</v>
      </c>
      <c r="C4699" s="16" t="s">
        <v>262</v>
      </c>
      <c r="D4699" s="16">
        <v>2000</v>
      </c>
      <c r="E4699" s="16" t="s">
        <v>5314</v>
      </c>
      <c r="F4699" s="16" t="s">
        <v>594</v>
      </c>
      <c r="G4699" s="10"/>
      <c r="H4699" s="73"/>
      <c r="I4699" s="16">
        <v>47258</v>
      </c>
      <c r="J4699" s="71">
        <v>0</v>
      </c>
      <c r="K4699" s="71">
        <v>1</v>
      </c>
      <c r="M4699" s="16">
        <v>0.2911299</v>
      </c>
      <c r="N4699" s="16">
        <v>0.90206549999999996</v>
      </c>
      <c r="O4699" s="16">
        <v>0.56276709999999996</v>
      </c>
      <c r="P4699" s="16">
        <v>1.0825739999999999</v>
      </c>
      <c r="R4699" s="16">
        <v>0.86119999999999997</v>
      </c>
      <c r="S4699" s="16">
        <v>4.4600000000000001E-2</v>
      </c>
      <c r="T4699" s="16">
        <v>3.6600000000000001E-2</v>
      </c>
      <c r="U4699" s="16">
        <v>4.3727</v>
      </c>
      <c r="V4699" s="16">
        <v>47.19</v>
      </c>
      <c r="W4699" s="16">
        <v>9.3699999999999992</v>
      </c>
      <c r="X4699" s="16">
        <v>446.39299999999997</v>
      </c>
      <c r="Y4699" s="16">
        <v>52.743200000000002</v>
      </c>
      <c r="Z4699" s="16">
        <v>0.35520000000000002</v>
      </c>
      <c r="AA4699" s="16">
        <v>-0.75489530000000005</v>
      </c>
      <c r="AB4699" s="16">
        <v>0.3</v>
      </c>
      <c r="AC4699" s="16">
        <v>8.67</v>
      </c>
      <c r="AD4699" s="16">
        <v>46.6</v>
      </c>
      <c r="AE4699" s="16">
        <v>53.6706</v>
      </c>
      <c r="AF4699" s="16">
        <v>36.503799999999998</v>
      </c>
      <c r="AG4699" s="16">
        <v>374227</v>
      </c>
      <c r="AH4699" s="16">
        <v>0.67335</v>
      </c>
      <c r="AI4699" s="16">
        <v>97.3</v>
      </c>
      <c r="AJ4699" s="16">
        <v>98.2</v>
      </c>
      <c r="AR4699" s="16">
        <f t="shared" si="177"/>
        <v>1</v>
      </c>
      <c r="AS4699" s="5">
        <f t="shared" si="176"/>
        <v>0</v>
      </c>
    </row>
    <row r="4700" spans="1:45" x14ac:dyDescent="0.25">
      <c r="A4700" s="16" t="s">
        <v>405</v>
      </c>
      <c r="B4700" s="16" t="s">
        <v>553</v>
      </c>
      <c r="C4700" s="16" t="s">
        <v>262</v>
      </c>
      <c r="D4700" s="16">
        <v>2001</v>
      </c>
      <c r="E4700" s="16" t="s">
        <v>5315</v>
      </c>
      <c r="F4700" s="16" t="s">
        <v>594</v>
      </c>
      <c r="G4700" s="10"/>
      <c r="H4700" s="73"/>
      <c r="I4700" s="16">
        <v>47526</v>
      </c>
      <c r="J4700" s="71">
        <v>0</v>
      </c>
      <c r="K4700" s="71">
        <v>1</v>
      </c>
      <c r="M4700" s="16">
        <v>0.30658180000000002</v>
      </c>
      <c r="N4700" s="16">
        <v>0.9547909</v>
      </c>
      <c r="O4700" s="16">
        <v>0.5368212</v>
      </c>
      <c r="P4700" s="16">
        <v>1.0920259999999999</v>
      </c>
      <c r="R4700" s="16">
        <v>0.86119999999999997</v>
      </c>
      <c r="S4700" s="16">
        <v>4.7699999999999999E-2</v>
      </c>
      <c r="T4700" s="16">
        <v>3.6999999999999998E-2</v>
      </c>
      <c r="U4700" s="16">
        <v>4.4408000000000003</v>
      </c>
      <c r="V4700" s="16">
        <v>48.008000000000003</v>
      </c>
      <c r="W4700" s="16">
        <v>9.6760000000000002</v>
      </c>
      <c r="X4700" s="16">
        <v>447.88799999999998</v>
      </c>
      <c r="Y4700" s="16">
        <v>53.9968</v>
      </c>
      <c r="Z4700" s="16">
        <v>0.32969999999999999</v>
      </c>
      <c r="AA4700" s="16">
        <v>-0.73936029999999997</v>
      </c>
      <c r="AB4700" s="16">
        <v>0.3</v>
      </c>
      <c r="AC4700" s="16">
        <v>8.67</v>
      </c>
      <c r="AD4700" s="16">
        <v>46.2</v>
      </c>
      <c r="AE4700" s="16">
        <v>49.127000000000002</v>
      </c>
      <c r="AF4700" s="16">
        <v>51.950800000000001</v>
      </c>
      <c r="AG4700" s="16">
        <v>413793</v>
      </c>
      <c r="AH4700" s="16">
        <v>0.67320000000000002</v>
      </c>
      <c r="AI4700" s="16">
        <v>97.3</v>
      </c>
      <c r="AJ4700" s="16">
        <v>98.3</v>
      </c>
      <c r="AR4700" s="16">
        <f t="shared" si="177"/>
        <v>1</v>
      </c>
      <c r="AS4700" s="5">
        <f t="shared" si="176"/>
        <v>0</v>
      </c>
    </row>
    <row r="4701" spans="1:45" x14ac:dyDescent="0.25">
      <c r="A4701" s="16" t="s">
        <v>405</v>
      </c>
      <c r="B4701" s="16" t="s">
        <v>553</v>
      </c>
      <c r="C4701" s="16" t="s">
        <v>262</v>
      </c>
      <c r="D4701" s="16">
        <v>2002</v>
      </c>
      <c r="E4701" s="16" t="s">
        <v>5316</v>
      </c>
      <c r="F4701" s="16" t="s">
        <v>594</v>
      </c>
      <c r="G4701" s="10"/>
      <c r="H4701" s="73"/>
      <c r="I4701" s="16">
        <v>47769</v>
      </c>
      <c r="J4701" s="71">
        <v>0</v>
      </c>
      <c r="K4701" s="71">
        <v>1</v>
      </c>
      <c r="M4701" s="16">
        <v>0.31040479999999998</v>
      </c>
      <c r="N4701" s="16">
        <v>0.97718419999999995</v>
      </c>
      <c r="O4701" s="16">
        <v>0.557199</v>
      </c>
      <c r="P4701" s="16">
        <v>1.227884</v>
      </c>
      <c r="R4701" s="16">
        <v>0.86119999999999997</v>
      </c>
      <c r="S4701" s="16">
        <v>4.5999999999999999E-2</v>
      </c>
      <c r="T4701" s="16">
        <v>3.8100000000000002E-2</v>
      </c>
      <c r="U4701" s="16">
        <v>4.2511000000000001</v>
      </c>
      <c r="V4701" s="16">
        <v>48.826000000000001</v>
      </c>
      <c r="W4701" s="16">
        <v>9.9819999999999993</v>
      </c>
      <c r="X4701" s="16">
        <v>448.87799999999999</v>
      </c>
      <c r="Y4701" s="16">
        <v>55.150100000000002</v>
      </c>
      <c r="Z4701" s="16">
        <v>0.32590000000000002</v>
      </c>
      <c r="AA4701" s="16">
        <v>-0.74712780000000001</v>
      </c>
      <c r="AB4701" s="16">
        <v>0.3</v>
      </c>
      <c r="AC4701" s="16">
        <v>8.67</v>
      </c>
      <c r="AD4701" s="16">
        <v>46.4</v>
      </c>
      <c r="AE4701" s="16">
        <v>51.115200000000002</v>
      </c>
      <c r="AF4701" s="16">
        <v>72.746099999999998</v>
      </c>
      <c r="AG4701" s="16">
        <v>502285</v>
      </c>
      <c r="AH4701" s="16">
        <v>0.67620000000000002</v>
      </c>
      <c r="AI4701" s="16">
        <v>97.3</v>
      </c>
      <c r="AJ4701" s="16">
        <v>98.4</v>
      </c>
      <c r="AR4701" s="16">
        <f t="shared" si="177"/>
        <v>1</v>
      </c>
      <c r="AS4701" s="5">
        <f t="shared" si="176"/>
        <v>0</v>
      </c>
    </row>
    <row r="4702" spans="1:45" x14ac:dyDescent="0.25">
      <c r="A4702" s="16" t="s">
        <v>405</v>
      </c>
      <c r="B4702" s="16" t="s">
        <v>553</v>
      </c>
      <c r="C4702" s="16" t="s">
        <v>262</v>
      </c>
      <c r="D4702" s="16">
        <v>2003</v>
      </c>
      <c r="E4702" s="16" t="s">
        <v>5317</v>
      </c>
      <c r="F4702" s="16" t="s">
        <v>594</v>
      </c>
      <c r="G4702" s="10"/>
      <c r="H4702" s="73"/>
      <c r="I4702" s="16">
        <v>47974</v>
      </c>
      <c r="J4702" s="71">
        <v>0</v>
      </c>
      <c r="K4702" s="71">
        <v>1</v>
      </c>
      <c r="M4702" s="16">
        <v>0.32146720000000001</v>
      </c>
      <c r="N4702" s="16">
        <v>1.0249470000000001</v>
      </c>
      <c r="O4702" s="16">
        <v>0.6306832</v>
      </c>
      <c r="P4702" s="16">
        <v>1.260764</v>
      </c>
      <c r="R4702" s="16">
        <v>0.86119999999999997</v>
      </c>
      <c r="S4702" s="16">
        <v>4.7199999999999999E-2</v>
      </c>
      <c r="T4702" s="16">
        <v>3.8800000000000001E-2</v>
      </c>
      <c r="U4702" s="16">
        <v>4.2172000000000001</v>
      </c>
      <c r="V4702" s="16">
        <v>49.643999999999998</v>
      </c>
      <c r="W4702" s="16">
        <v>10.288</v>
      </c>
      <c r="X4702" s="16">
        <v>451.27600000000001</v>
      </c>
      <c r="Y4702" s="16">
        <v>56.026299999999999</v>
      </c>
      <c r="Z4702" s="16">
        <v>0.35299999999999998</v>
      </c>
      <c r="AA4702" s="16">
        <v>-0.75877910000000004</v>
      </c>
      <c r="AB4702" s="16">
        <v>0.3</v>
      </c>
      <c r="AC4702" s="16">
        <v>8.67</v>
      </c>
      <c r="AD4702" s="16">
        <v>46.7</v>
      </c>
      <c r="AE4702" s="16">
        <v>50.285699999999999</v>
      </c>
      <c r="AF4702" s="16">
        <v>78.715699999999998</v>
      </c>
      <c r="AG4702" s="16">
        <v>551298</v>
      </c>
      <c r="AH4702" s="16">
        <v>0.67490000000000006</v>
      </c>
      <c r="AI4702" s="16">
        <v>97.3</v>
      </c>
      <c r="AJ4702" s="16">
        <v>98.5</v>
      </c>
      <c r="AR4702" s="16">
        <f t="shared" si="177"/>
        <v>1</v>
      </c>
      <c r="AS4702" s="5">
        <f t="shared" si="176"/>
        <v>0</v>
      </c>
    </row>
    <row r="4703" spans="1:45" x14ac:dyDescent="0.25">
      <c r="A4703" s="16" t="s">
        <v>405</v>
      </c>
      <c r="B4703" s="16" t="s">
        <v>553</v>
      </c>
      <c r="C4703" s="16" t="s">
        <v>262</v>
      </c>
      <c r="D4703" s="16">
        <v>2004</v>
      </c>
      <c r="E4703" s="16" t="s">
        <v>5318</v>
      </c>
      <c r="F4703" s="16" t="s">
        <v>594</v>
      </c>
      <c r="G4703" s="10"/>
      <c r="H4703" s="73"/>
      <c r="I4703" s="16">
        <v>48143</v>
      </c>
      <c r="J4703" s="71">
        <v>0</v>
      </c>
      <c r="K4703" s="71">
        <v>1</v>
      </c>
      <c r="M4703" s="16">
        <v>0.33103290000000002</v>
      </c>
      <c r="N4703" s="16">
        <v>1.0467630000000001</v>
      </c>
      <c r="O4703" s="16">
        <v>0.68716630000000001</v>
      </c>
      <c r="P4703" s="16">
        <v>1.2681260000000001</v>
      </c>
      <c r="R4703" s="16">
        <v>0.86119999999999997</v>
      </c>
      <c r="S4703" s="16">
        <v>3.7900000000000003E-2</v>
      </c>
      <c r="T4703" s="16">
        <v>4.36E-2</v>
      </c>
      <c r="U4703" s="16">
        <v>4.1081000000000003</v>
      </c>
      <c r="V4703" s="16">
        <v>50.462000000000003</v>
      </c>
      <c r="W4703" s="16">
        <v>10.593999999999999</v>
      </c>
      <c r="X4703" s="16">
        <v>450.84699999999998</v>
      </c>
      <c r="Y4703" s="16">
        <v>56.864699999999999</v>
      </c>
      <c r="Z4703" s="16">
        <v>0.37780000000000002</v>
      </c>
      <c r="AA4703" s="16">
        <v>-0.73547640000000003</v>
      </c>
      <c r="AB4703" s="16">
        <v>0.3</v>
      </c>
      <c r="AC4703" s="16">
        <v>8.67</v>
      </c>
      <c r="AD4703" s="16">
        <v>46.1</v>
      </c>
      <c r="AE4703" s="16">
        <v>49.112400000000001</v>
      </c>
      <c r="AF4703" s="16">
        <v>84.658299999999997</v>
      </c>
      <c r="AG4703" s="16">
        <v>555273</v>
      </c>
      <c r="AH4703" s="16">
        <v>0.67974999999999997</v>
      </c>
      <c r="AI4703" s="16">
        <v>97.2</v>
      </c>
      <c r="AJ4703" s="16">
        <v>98.6</v>
      </c>
      <c r="AR4703" s="16">
        <f t="shared" si="177"/>
        <v>1</v>
      </c>
      <c r="AS4703" s="5">
        <f t="shared" si="176"/>
        <v>0</v>
      </c>
    </row>
    <row r="4704" spans="1:45" x14ac:dyDescent="0.25">
      <c r="A4704" s="16" t="s">
        <v>405</v>
      </c>
      <c r="B4704" s="16" t="s">
        <v>553</v>
      </c>
      <c r="C4704" s="16" t="s">
        <v>262</v>
      </c>
      <c r="D4704" s="16">
        <v>2005</v>
      </c>
      <c r="E4704" s="16" t="s">
        <v>5319</v>
      </c>
      <c r="F4704" s="16" t="s">
        <v>594</v>
      </c>
      <c r="G4704" s="10"/>
      <c r="H4704" s="73"/>
      <c r="I4704" s="16">
        <v>48285</v>
      </c>
      <c r="J4704" s="71">
        <v>0</v>
      </c>
      <c r="K4704" s="71">
        <v>1</v>
      </c>
      <c r="M4704" s="16">
        <v>0.34057169999999998</v>
      </c>
      <c r="N4704" s="16">
        <v>1.119192</v>
      </c>
      <c r="O4704" s="16">
        <v>0.68830440000000004</v>
      </c>
      <c r="P4704" s="16">
        <v>1.2065250000000001</v>
      </c>
      <c r="R4704" s="16">
        <v>0.86119999999999997</v>
      </c>
      <c r="S4704" s="16">
        <v>2.81E-2</v>
      </c>
      <c r="T4704" s="16">
        <v>4.8599999999999997E-2</v>
      </c>
      <c r="U4704" s="16">
        <v>4.3859500000000002</v>
      </c>
      <c r="V4704" s="16">
        <v>51.28</v>
      </c>
      <c r="W4704" s="16">
        <v>10.9</v>
      </c>
      <c r="X4704" s="16">
        <v>451.97300000000001</v>
      </c>
      <c r="Y4704" s="16">
        <v>54.784399999999998</v>
      </c>
      <c r="Z4704" s="16">
        <v>0.40450000000000003</v>
      </c>
      <c r="AA4704" s="16">
        <v>-0.72382519999999995</v>
      </c>
      <c r="AB4704" s="16">
        <v>0.3</v>
      </c>
      <c r="AC4704" s="16">
        <v>8.67</v>
      </c>
      <c r="AD4704" s="16">
        <v>45.8</v>
      </c>
      <c r="AE4704" s="16">
        <v>48.463099999999997</v>
      </c>
      <c r="AF4704" s="16">
        <v>85.505600000000001</v>
      </c>
      <c r="AG4704" s="16">
        <v>433856</v>
      </c>
      <c r="AH4704" s="16">
        <v>0.6915</v>
      </c>
      <c r="AI4704" s="16">
        <v>97.2</v>
      </c>
      <c r="AJ4704" s="16">
        <v>98.7</v>
      </c>
      <c r="AR4704" s="16">
        <f t="shared" si="177"/>
        <v>1</v>
      </c>
      <c r="AS4704" s="5">
        <f t="shared" si="176"/>
        <v>0</v>
      </c>
    </row>
    <row r="4705" spans="1:45" x14ac:dyDescent="0.25">
      <c r="A4705" s="16" t="s">
        <v>405</v>
      </c>
      <c r="B4705" s="16" t="s">
        <v>553</v>
      </c>
      <c r="C4705" s="16" t="s">
        <v>262</v>
      </c>
      <c r="D4705" s="16">
        <v>2006</v>
      </c>
      <c r="E4705" s="16" t="s">
        <v>5320</v>
      </c>
      <c r="F4705" s="16" t="s">
        <v>594</v>
      </c>
      <c r="G4705" s="10"/>
      <c r="H4705" s="73"/>
      <c r="I4705" s="16">
        <v>48383</v>
      </c>
      <c r="J4705" s="71">
        <v>0</v>
      </c>
      <c r="K4705" s="71">
        <v>1</v>
      </c>
      <c r="M4705" s="16">
        <v>0.33564450000000001</v>
      </c>
      <c r="N4705" s="16">
        <v>1.166682</v>
      </c>
      <c r="O4705" s="16">
        <v>0.85229169999999999</v>
      </c>
      <c r="P4705" s="16">
        <v>1.229257</v>
      </c>
      <c r="R4705" s="16">
        <v>0.86119999999999997</v>
      </c>
      <c r="S4705" s="16">
        <v>1.6199999999999999E-2</v>
      </c>
      <c r="T4705" s="16">
        <v>5.2900000000000003E-2</v>
      </c>
      <c r="U4705" s="16">
        <v>4.5221999999999998</v>
      </c>
      <c r="V4705" s="16">
        <v>51.691000000000003</v>
      </c>
      <c r="W4705" s="16">
        <v>11.62</v>
      </c>
      <c r="X4705" s="16">
        <v>448.983</v>
      </c>
      <c r="Y4705" s="16">
        <v>60.073500000000003</v>
      </c>
      <c r="Z4705" s="16">
        <v>0.432</v>
      </c>
      <c r="AA4705" s="16">
        <v>-0.71994139999999995</v>
      </c>
      <c r="AB4705" s="16">
        <v>0.3</v>
      </c>
      <c r="AC4705" s="16">
        <v>8.67</v>
      </c>
      <c r="AD4705" s="16">
        <v>45.7</v>
      </c>
      <c r="AE4705" s="16">
        <v>46.6325</v>
      </c>
      <c r="AF4705" s="16">
        <v>101.11499999999999</v>
      </c>
      <c r="AG4705" s="16">
        <v>421496</v>
      </c>
      <c r="AH4705" s="16">
        <v>0.7016</v>
      </c>
      <c r="AI4705" s="16">
        <v>97.2</v>
      </c>
      <c r="AJ4705" s="16">
        <v>98.8</v>
      </c>
      <c r="AR4705" s="16">
        <f t="shared" si="177"/>
        <v>1</v>
      </c>
      <c r="AS4705" s="5">
        <f t="shared" si="176"/>
        <v>0</v>
      </c>
    </row>
    <row r="4706" spans="1:45" x14ac:dyDescent="0.25">
      <c r="A4706" s="16" t="s">
        <v>405</v>
      </c>
      <c r="B4706" s="16" t="s">
        <v>553</v>
      </c>
      <c r="C4706" s="16" t="s">
        <v>262</v>
      </c>
      <c r="D4706" s="16">
        <v>2007</v>
      </c>
      <c r="E4706" s="16" t="s">
        <v>5321</v>
      </c>
      <c r="F4706" s="16" t="s">
        <v>594</v>
      </c>
      <c r="G4706" s="10"/>
      <c r="H4706" s="73"/>
      <c r="I4706" s="16">
        <v>48448</v>
      </c>
      <c r="J4706" s="71">
        <v>0</v>
      </c>
      <c r="K4706" s="71">
        <v>1</v>
      </c>
      <c r="M4706" s="16">
        <v>0.34615299999999999</v>
      </c>
      <c r="N4706" s="16">
        <v>1.2270509999999999</v>
      </c>
      <c r="O4706" s="16">
        <v>0.90226099999999998</v>
      </c>
      <c r="P4706" s="16">
        <v>1.233482</v>
      </c>
      <c r="R4706" s="16">
        <v>0.86119999999999997</v>
      </c>
      <c r="S4706" s="16">
        <v>1.7500000000000002E-2</v>
      </c>
      <c r="T4706" s="16">
        <v>5.3499999999999999E-2</v>
      </c>
      <c r="U4706" s="16">
        <v>4.2808000000000002</v>
      </c>
      <c r="V4706" s="16">
        <v>52.101999999999997</v>
      </c>
      <c r="W4706" s="16">
        <v>12.34</v>
      </c>
      <c r="X4706" s="16">
        <v>454.23899999999998</v>
      </c>
      <c r="Y4706" s="16">
        <v>60.078899999999997</v>
      </c>
      <c r="Z4706" s="16">
        <v>0.46150000000000002</v>
      </c>
      <c r="AA4706" s="16">
        <v>-0.70440630000000004</v>
      </c>
      <c r="AB4706" s="16">
        <v>0.3</v>
      </c>
      <c r="AC4706" s="16">
        <v>8.67</v>
      </c>
      <c r="AD4706" s="16">
        <v>45.3</v>
      </c>
      <c r="AE4706" s="16">
        <v>45.322299999999998</v>
      </c>
      <c r="AF4706" s="16">
        <v>105.277</v>
      </c>
      <c r="AG4706" s="16">
        <v>416861</v>
      </c>
      <c r="AH4706" s="16">
        <v>0.72430000000000005</v>
      </c>
      <c r="AI4706" s="16">
        <v>97.2</v>
      </c>
      <c r="AJ4706" s="16">
        <v>98.9</v>
      </c>
      <c r="AR4706" s="16">
        <f t="shared" si="177"/>
        <v>1</v>
      </c>
      <c r="AS4706" s="5">
        <f t="shared" si="176"/>
        <v>0</v>
      </c>
    </row>
    <row r="4707" spans="1:45" x14ac:dyDescent="0.25">
      <c r="A4707" s="16" t="s">
        <v>405</v>
      </c>
      <c r="B4707" s="16" t="s">
        <v>553</v>
      </c>
      <c r="C4707" s="16" t="s">
        <v>262</v>
      </c>
      <c r="D4707" s="16">
        <v>2008</v>
      </c>
      <c r="E4707" s="16" t="s">
        <v>5322</v>
      </c>
      <c r="F4707" s="16" t="s">
        <v>594</v>
      </c>
      <c r="G4707" s="10"/>
      <c r="H4707" s="73"/>
      <c r="I4707" s="16">
        <v>48485</v>
      </c>
      <c r="J4707" s="71">
        <v>0</v>
      </c>
      <c r="K4707" s="71">
        <v>1</v>
      </c>
      <c r="M4707" s="16">
        <v>0.41841859999999997</v>
      </c>
      <c r="N4707" s="16">
        <v>1.2879259999999999</v>
      </c>
      <c r="O4707" s="16">
        <v>0.90144299999999999</v>
      </c>
      <c r="P4707" s="16">
        <v>1.226458</v>
      </c>
      <c r="R4707" s="16">
        <v>0.86119999999999997</v>
      </c>
      <c r="S4707" s="16">
        <v>1.6400000000000001E-2</v>
      </c>
      <c r="T4707" s="16">
        <v>6.1699999999999998E-2</v>
      </c>
      <c r="U4707" s="16">
        <v>4.2701000000000002</v>
      </c>
      <c r="V4707" s="16">
        <v>52.512999999999998</v>
      </c>
      <c r="W4707" s="16">
        <v>13.06</v>
      </c>
      <c r="X4707" s="16">
        <v>455.77</v>
      </c>
      <c r="Y4707" s="16">
        <v>61.479199999999999</v>
      </c>
      <c r="Z4707" s="16">
        <v>0.44209999999999999</v>
      </c>
      <c r="AA4707" s="16">
        <v>-0.71994139999999995</v>
      </c>
      <c r="AB4707" s="16">
        <v>0.3</v>
      </c>
      <c r="AC4707" s="16">
        <v>8.67</v>
      </c>
      <c r="AD4707" s="16">
        <v>45.7</v>
      </c>
      <c r="AE4707" s="16">
        <v>43.995100000000001</v>
      </c>
      <c r="AF4707" s="16">
        <v>110.60299999999999</v>
      </c>
      <c r="AG4707" s="16">
        <v>416699</v>
      </c>
      <c r="AH4707" s="16">
        <v>0.70960000000000001</v>
      </c>
      <c r="AI4707" s="16">
        <v>97.1</v>
      </c>
      <c r="AJ4707" s="16">
        <v>99</v>
      </c>
      <c r="AR4707" s="16">
        <f t="shared" si="177"/>
        <v>1</v>
      </c>
      <c r="AS4707" s="5">
        <f t="shared" si="176"/>
        <v>0</v>
      </c>
    </row>
    <row r="4708" spans="1:45" x14ac:dyDescent="0.25">
      <c r="A4708" s="16" t="s">
        <v>405</v>
      </c>
      <c r="B4708" s="16" t="s">
        <v>553</v>
      </c>
      <c r="C4708" s="16" t="s">
        <v>262</v>
      </c>
      <c r="D4708" s="16">
        <v>2009</v>
      </c>
      <c r="E4708" s="16" t="s">
        <v>5323</v>
      </c>
      <c r="F4708" s="16" t="s">
        <v>594</v>
      </c>
      <c r="G4708" s="10"/>
      <c r="H4708" s="73"/>
      <c r="I4708" s="16">
        <v>48517</v>
      </c>
      <c r="J4708" s="71">
        <v>0</v>
      </c>
      <c r="K4708" s="71">
        <v>1</v>
      </c>
      <c r="M4708" s="16">
        <v>0.40035890000000002</v>
      </c>
      <c r="N4708" s="16">
        <v>1.3763190000000001</v>
      </c>
      <c r="O4708" s="16">
        <v>0.98781010000000002</v>
      </c>
      <c r="P4708" s="16">
        <v>1.257517</v>
      </c>
      <c r="R4708" s="16">
        <v>0.86119999999999997</v>
      </c>
      <c r="S4708" s="16">
        <v>1.6799999999999999E-2</v>
      </c>
      <c r="T4708" s="16">
        <v>5.96E-2</v>
      </c>
      <c r="U4708" s="16">
        <v>4.69245</v>
      </c>
      <c r="V4708" s="16">
        <v>52.923999999999999</v>
      </c>
      <c r="W4708" s="16">
        <v>13.78</v>
      </c>
      <c r="X4708" s="16">
        <v>454.476</v>
      </c>
      <c r="Y4708" s="16">
        <v>62.232100000000003</v>
      </c>
      <c r="Z4708" s="16">
        <v>0.47610000000000002</v>
      </c>
      <c r="AA4708" s="16">
        <v>-0.73936029999999997</v>
      </c>
      <c r="AB4708" s="16">
        <v>0.3</v>
      </c>
      <c r="AC4708" s="16">
        <v>8.67</v>
      </c>
      <c r="AD4708" s="16">
        <v>46.2</v>
      </c>
      <c r="AE4708" s="16">
        <v>42.185499999999998</v>
      </c>
      <c r="AF4708" s="16">
        <v>114.905</v>
      </c>
      <c r="AG4708" s="16">
        <v>462959</v>
      </c>
      <c r="AH4708" s="16">
        <v>0.74819999999999998</v>
      </c>
      <c r="AI4708" s="16">
        <v>97.1</v>
      </c>
      <c r="AJ4708" s="16">
        <v>99.1</v>
      </c>
      <c r="AR4708" s="16">
        <f t="shared" si="177"/>
        <v>1</v>
      </c>
      <c r="AS4708" s="5">
        <f t="shared" si="176"/>
        <v>0</v>
      </c>
    </row>
    <row r="4709" spans="1:45" x14ac:dyDescent="0.25">
      <c r="A4709" s="16" t="s">
        <v>405</v>
      </c>
      <c r="B4709" s="16" t="s">
        <v>553</v>
      </c>
      <c r="C4709" s="16" t="s">
        <v>262</v>
      </c>
      <c r="D4709" s="16">
        <v>2010</v>
      </c>
      <c r="E4709" s="16" t="s">
        <v>5324</v>
      </c>
      <c r="F4709" s="16" t="s">
        <v>594</v>
      </c>
      <c r="G4709" s="10">
        <v>47398.1</v>
      </c>
      <c r="H4709" s="73">
        <v>10.76634</v>
      </c>
      <c r="I4709" s="16">
        <v>48550</v>
      </c>
      <c r="J4709" s="71">
        <v>0</v>
      </c>
      <c r="K4709" s="71">
        <v>1</v>
      </c>
      <c r="M4709" s="16">
        <v>0.43872050000000001</v>
      </c>
      <c r="N4709" s="16">
        <v>1.438601</v>
      </c>
      <c r="O4709" s="16">
        <v>1.086849</v>
      </c>
      <c r="P4709" s="16">
        <v>1.2343599999999999</v>
      </c>
      <c r="R4709" s="16">
        <v>0.86119999999999997</v>
      </c>
      <c r="S4709" s="16">
        <v>1.61E-2</v>
      </c>
      <c r="T4709" s="16">
        <v>6.4000000000000001E-2</v>
      </c>
      <c r="U4709" s="16">
        <v>4.5258000000000003</v>
      </c>
      <c r="V4709" s="16">
        <v>53.35</v>
      </c>
      <c r="W4709" s="16">
        <v>14.5</v>
      </c>
      <c r="X4709" s="16">
        <v>458.74900000000002</v>
      </c>
      <c r="Y4709" s="16">
        <v>66.239999999999995</v>
      </c>
      <c r="Z4709" s="16">
        <v>0.48220000000000002</v>
      </c>
      <c r="AA4709" s="16">
        <v>-0.74324400000000002</v>
      </c>
      <c r="AB4709" s="16">
        <v>0.3</v>
      </c>
      <c r="AC4709" s="16">
        <v>8.67</v>
      </c>
      <c r="AD4709" s="16">
        <v>46.3</v>
      </c>
      <c r="AE4709" s="16">
        <v>40.691000000000003</v>
      </c>
      <c r="AF4709" s="16">
        <v>119.89700000000001</v>
      </c>
      <c r="AG4709" s="16">
        <v>412927</v>
      </c>
      <c r="AH4709" s="16">
        <v>0.76080000000000003</v>
      </c>
      <c r="AI4709" s="16">
        <v>97.1</v>
      </c>
      <c r="AJ4709" s="16">
        <v>99.2</v>
      </c>
      <c r="AR4709" s="16">
        <f t="shared" si="177"/>
        <v>1</v>
      </c>
      <c r="AS4709" s="5">
        <f t="shared" si="176"/>
        <v>0</v>
      </c>
    </row>
    <row r="4710" spans="1:45" x14ac:dyDescent="0.25">
      <c r="A4710" s="16" t="s">
        <v>405</v>
      </c>
      <c r="B4710" s="16" t="s">
        <v>553</v>
      </c>
      <c r="C4710" s="16" t="s">
        <v>262</v>
      </c>
      <c r="D4710" s="16">
        <v>2011</v>
      </c>
      <c r="E4710" s="16" t="s">
        <v>5325</v>
      </c>
      <c r="F4710" s="16" t="s">
        <v>594</v>
      </c>
      <c r="G4710" s="10"/>
      <c r="H4710" s="73"/>
      <c r="I4710" s="16">
        <v>48608</v>
      </c>
      <c r="J4710" s="71">
        <v>0</v>
      </c>
      <c r="K4710" s="71">
        <v>1</v>
      </c>
      <c r="M4710" s="16">
        <v>0.49743769999999998</v>
      </c>
      <c r="N4710" s="16">
        <v>1.481941</v>
      </c>
      <c r="O4710" s="16">
        <v>1.14968</v>
      </c>
      <c r="P4710" s="16">
        <v>1.232097</v>
      </c>
      <c r="R4710" s="16">
        <v>0.86119999999999997</v>
      </c>
      <c r="S4710" s="16">
        <v>1.61E-2</v>
      </c>
      <c r="T4710" s="16">
        <v>7.0300000000000001E-2</v>
      </c>
      <c r="U4710" s="16">
        <v>4.4564500000000002</v>
      </c>
      <c r="V4710" s="16">
        <v>55.09</v>
      </c>
      <c r="W4710" s="16">
        <v>14.6</v>
      </c>
      <c r="X4710" s="16">
        <v>459.87799999999999</v>
      </c>
      <c r="Y4710" s="16">
        <v>69.043999999999997</v>
      </c>
      <c r="Z4710" s="16">
        <v>0.48280000000000001</v>
      </c>
      <c r="AA4710" s="16">
        <v>-0.74712780000000001</v>
      </c>
      <c r="AB4710" s="16">
        <v>0.3</v>
      </c>
      <c r="AC4710" s="16">
        <v>8.67</v>
      </c>
      <c r="AD4710" s="16">
        <v>46.4</v>
      </c>
      <c r="AE4710" s="16">
        <v>39.476500000000001</v>
      </c>
      <c r="AF4710" s="16">
        <v>118.01</v>
      </c>
      <c r="AG4710" s="16">
        <v>428545</v>
      </c>
      <c r="AH4710" s="16">
        <v>0.78400000000000003</v>
      </c>
      <c r="AI4710" s="16">
        <v>97.1</v>
      </c>
      <c r="AJ4710" s="16">
        <v>99.3</v>
      </c>
      <c r="AR4710" s="16">
        <f t="shared" si="177"/>
        <v>1</v>
      </c>
      <c r="AS4710" s="5">
        <f t="shared" si="176"/>
        <v>0</v>
      </c>
    </row>
    <row r="4711" spans="1:45" x14ac:dyDescent="0.25">
      <c r="A4711" s="16" t="s">
        <v>405</v>
      </c>
      <c r="B4711" s="16" t="s">
        <v>553</v>
      </c>
      <c r="C4711" s="16" t="s">
        <v>262</v>
      </c>
      <c r="D4711" s="16">
        <v>2012</v>
      </c>
      <c r="E4711" s="16" t="s">
        <v>5326</v>
      </c>
      <c r="F4711" s="16" t="s">
        <v>594</v>
      </c>
      <c r="G4711" s="10"/>
      <c r="H4711" s="73"/>
      <c r="I4711" s="16">
        <v>48666</v>
      </c>
      <c r="J4711" s="71">
        <v>0</v>
      </c>
      <c r="K4711" s="71">
        <v>1</v>
      </c>
      <c r="M4711" s="16">
        <v>0.5234124</v>
      </c>
      <c r="N4711" s="16">
        <v>1.5165599999999999</v>
      </c>
      <c r="O4711" s="16">
        <v>1.146733</v>
      </c>
      <c r="P4711" s="16">
        <v>1.2062440000000001</v>
      </c>
      <c r="R4711" s="16">
        <v>0.86119999999999997</v>
      </c>
      <c r="S4711" s="16">
        <v>1.7299999999999999E-2</v>
      </c>
      <c r="T4711" s="16">
        <v>7.2599999999999998E-2</v>
      </c>
      <c r="U4711" s="16">
        <v>4.51945</v>
      </c>
      <c r="V4711" s="16">
        <v>56.83</v>
      </c>
      <c r="W4711" s="16">
        <v>14.7</v>
      </c>
      <c r="X4711" s="16">
        <v>457.45699999999999</v>
      </c>
      <c r="Y4711" s="16">
        <v>70.653300000000002</v>
      </c>
      <c r="Z4711" s="16">
        <v>0.46479999999999999</v>
      </c>
      <c r="AA4711" s="16">
        <v>-0.73547640000000003</v>
      </c>
      <c r="AB4711" s="16">
        <v>0.3</v>
      </c>
      <c r="AC4711" s="16">
        <v>8.67</v>
      </c>
      <c r="AD4711" s="16">
        <v>46.1</v>
      </c>
      <c r="AE4711" s="16">
        <v>37.742899999999999</v>
      </c>
      <c r="AF4711" s="16">
        <v>118.616</v>
      </c>
      <c r="AG4711" s="16">
        <v>424849</v>
      </c>
      <c r="AH4711" s="16">
        <v>0.77090000000000003</v>
      </c>
      <c r="AI4711" s="16">
        <v>97.1</v>
      </c>
      <c r="AJ4711" s="16">
        <v>99.5</v>
      </c>
      <c r="AR4711" s="16">
        <f t="shared" si="177"/>
        <v>1</v>
      </c>
      <c r="AS4711" s="5">
        <f t="shared" si="176"/>
        <v>0</v>
      </c>
    </row>
    <row r="4712" spans="1:45" x14ac:dyDescent="0.25">
      <c r="A4712" s="16" t="s">
        <v>405</v>
      </c>
      <c r="B4712" s="16" t="s">
        <v>553</v>
      </c>
      <c r="C4712" s="16" t="s">
        <v>262</v>
      </c>
      <c r="D4712" s="16">
        <v>2013</v>
      </c>
      <c r="E4712" s="16" t="s">
        <v>5327</v>
      </c>
      <c r="F4712" s="16" t="s">
        <v>594</v>
      </c>
      <c r="G4712" s="10"/>
      <c r="H4712" s="73"/>
      <c r="I4712" s="16">
        <v>48747</v>
      </c>
      <c r="J4712" s="71">
        <v>0</v>
      </c>
      <c r="K4712" s="71">
        <v>1</v>
      </c>
      <c r="M4712" s="16">
        <v>0.54948209999999997</v>
      </c>
      <c r="N4712" s="16">
        <v>1.6057729999999999</v>
      </c>
      <c r="O4712" s="16">
        <v>1.183128</v>
      </c>
      <c r="P4712" s="16">
        <v>1.2009259999999999</v>
      </c>
      <c r="R4712" s="16">
        <v>0.86119999999999997</v>
      </c>
      <c r="S4712" s="16">
        <v>1.6799999999999999E-2</v>
      </c>
      <c r="T4712" s="16">
        <v>7.5600000000000001E-2</v>
      </c>
      <c r="U4712" s="16">
        <v>4.7790999999999997</v>
      </c>
      <c r="V4712" s="16">
        <v>58.57</v>
      </c>
      <c r="W4712" s="16">
        <v>14.8</v>
      </c>
      <c r="X4712" s="16">
        <v>460.35399999999998</v>
      </c>
      <c r="Y4712" s="16">
        <v>72.549700000000001</v>
      </c>
      <c r="Z4712" s="16">
        <v>0.46029999999999999</v>
      </c>
      <c r="AA4712" s="16">
        <v>-0.74712780000000001</v>
      </c>
      <c r="AB4712" s="16">
        <v>0.3</v>
      </c>
      <c r="AC4712" s="16">
        <v>8.67</v>
      </c>
      <c r="AD4712" s="16">
        <v>46.4</v>
      </c>
      <c r="AE4712" s="16">
        <v>36.386400000000002</v>
      </c>
      <c r="AF4712" s="16">
        <v>120.682</v>
      </c>
      <c r="AG4712" s="16">
        <v>431120</v>
      </c>
      <c r="AH4712" s="16">
        <v>0.77710000000000001</v>
      </c>
      <c r="AI4712" s="16">
        <v>97.1</v>
      </c>
      <c r="AJ4712" s="16">
        <v>99.5</v>
      </c>
      <c r="AR4712" s="16">
        <f t="shared" si="177"/>
        <v>1</v>
      </c>
      <c r="AS4712" s="5">
        <f t="shared" si="176"/>
        <v>0</v>
      </c>
    </row>
    <row r="4713" spans="1:45" x14ac:dyDescent="0.25">
      <c r="A4713" s="16" t="s">
        <v>405</v>
      </c>
      <c r="B4713" s="16" t="s">
        <v>553</v>
      </c>
      <c r="C4713" s="16" t="s">
        <v>262</v>
      </c>
      <c r="D4713" s="16">
        <v>2014</v>
      </c>
      <c r="E4713" s="16" t="s">
        <v>5328</v>
      </c>
      <c r="F4713" s="16" t="s">
        <v>594</v>
      </c>
      <c r="G4713" s="10"/>
      <c r="H4713" s="73"/>
      <c r="I4713" s="16">
        <v>48842</v>
      </c>
      <c r="J4713" s="71">
        <v>0</v>
      </c>
      <c r="K4713" s="71">
        <v>1</v>
      </c>
      <c r="M4713" s="16">
        <v>0.53444789999999998</v>
      </c>
      <c r="N4713" s="16">
        <v>1.633543</v>
      </c>
      <c r="O4713" s="16">
        <v>1.099971</v>
      </c>
      <c r="P4713" s="16">
        <v>1.1905650000000001</v>
      </c>
      <c r="R4713" s="16">
        <v>0.86119999999999997</v>
      </c>
      <c r="S4713" s="16">
        <v>1.7999999999999999E-2</v>
      </c>
      <c r="T4713" s="16">
        <v>7.3499999999999996E-2</v>
      </c>
      <c r="U4713" s="16">
        <v>4.7454999999999998</v>
      </c>
      <c r="V4713" s="16">
        <v>60.31</v>
      </c>
      <c r="W4713" s="16">
        <v>14.9</v>
      </c>
      <c r="X4713" s="16">
        <v>458.45299999999997</v>
      </c>
      <c r="Y4713" s="16">
        <v>73.234899999999996</v>
      </c>
      <c r="Z4713" s="16">
        <v>0.4118</v>
      </c>
      <c r="AA4713" s="16">
        <v>-0.72576700000000005</v>
      </c>
      <c r="AB4713" s="16">
        <v>0.3</v>
      </c>
      <c r="AC4713" s="16">
        <v>8.67</v>
      </c>
      <c r="AD4713" s="16">
        <v>45.85</v>
      </c>
      <c r="AE4713" s="16">
        <v>34.993899999999996</v>
      </c>
      <c r="AF4713" s="16">
        <v>124.117</v>
      </c>
      <c r="AG4713" s="16">
        <v>416863</v>
      </c>
      <c r="AH4713" s="16">
        <v>0.7833</v>
      </c>
      <c r="AI4713" s="16">
        <v>97.2</v>
      </c>
      <c r="AJ4713" s="16">
        <v>99.6</v>
      </c>
      <c r="AR4713" s="16">
        <f t="shared" si="177"/>
        <v>1</v>
      </c>
      <c r="AS4713" s="5">
        <f t="shared" si="176"/>
        <v>0</v>
      </c>
    </row>
    <row r="4714" spans="1:45" x14ac:dyDescent="0.25">
      <c r="A4714" s="16" t="s">
        <v>407</v>
      </c>
      <c r="B4714" s="16" t="s">
        <v>186</v>
      </c>
      <c r="C4714" s="16" t="s">
        <v>322</v>
      </c>
      <c r="D4714" s="16">
        <v>1985</v>
      </c>
      <c r="E4714" s="16" t="s">
        <v>5329</v>
      </c>
      <c r="F4714" s="16" t="s">
        <v>592</v>
      </c>
      <c r="G4714" s="10"/>
      <c r="H4714" s="73"/>
      <c r="I4714" s="16" t="s">
        <v>6700</v>
      </c>
      <c r="J4714" s="71">
        <v>0</v>
      </c>
      <c r="K4714" s="71">
        <v>1</v>
      </c>
      <c r="L4714" s="16">
        <v>-1.115272</v>
      </c>
      <c r="M4714" s="16">
        <v>-0.61506430000000001</v>
      </c>
      <c r="N4714" s="16">
        <v>-0.2998458</v>
      </c>
      <c r="O4714" s="16">
        <v>-0.81723179999999995</v>
      </c>
      <c r="P4714" s="16">
        <v>-0.83098879999999997</v>
      </c>
      <c r="Q4714" s="16">
        <v>0.115907</v>
      </c>
      <c r="R4714" s="16">
        <v>9.6699999999999994E-2</v>
      </c>
      <c r="S4714" s="16">
        <v>5.4999999999999997E-3</v>
      </c>
      <c r="T4714" s="16">
        <v>0</v>
      </c>
      <c r="U4714" s="16">
        <v>6.0194999999999999</v>
      </c>
      <c r="V4714" s="16">
        <v>10.734999999999999</v>
      </c>
      <c r="W4714" s="16">
        <v>5.41</v>
      </c>
      <c r="X4714" s="16">
        <v>391.09100000000001</v>
      </c>
      <c r="Y4714" s="16">
        <v>28.437100000000001</v>
      </c>
      <c r="Z4714" s="16">
        <v>0</v>
      </c>
      <c r="AA4714" s="16">
        <v>-0.1884855</v>
      </c>
      <c r="AB4714" s="16">
        <v>0.78</v>
      </c>
      <c r="AC4714" s="16">
        <v>0</v>
      </c>
      <c r="AD4714" s="16">
        <v>37.725000000000001</v>
      </c>
      <c r="AE4714" s="16">
        <v>1.4821</v>
      </c>
      <c r="AF4714" s="16">
        <v>0</v>
      </c>
      <c r="AG4714" s="16">
        <v>40491.4</v>
      </c>
      <c r="AH4714" s="16">
        <v>4.0099999999999997E-2</v>
      </c>
      <c r="AI4714" s="16">
        <v>8.1151999999999997</v>
      </c>
      <c r="AJ4714" s="16">
        <v>91.570400000000006</v>
      </c>
      <c r="AK4714" s="16">
        <v>0.92910000000000004</v>
      </c>
      <c r="AL4714" s="16">
        <v>-0.74650000000000005</v>
      </c>
      <c r="AM4714" s="16">
        <v>-0.37219999999999998</v>
      </c>
      <c r="AN4714" s="16">
        <v>-0.68859999999999999</v>
      </c>
      <c r="AO4714" s="16">
        <v>-0.1358</v>
      </c>
      <c r="AP4714" s="16">
        <v>0.85619999999999996</v>
      </c>
      <c r="AR4714" s="16">
        <f t="shared" si="177"/>
        <v>1</v>
      </c>
      <c r="AS4714" s="5">
        <f t="shared" si="176"/>
        <v>0</v>
      </c>
    </row>
    <row r="4715" spans="1:45" x14ac:dyDescent="0.25">
      <c r="A4715" s="16" t="s">
        <v>407</v>
      </c>
      <c r="B4715" s="16" t="s">
        <v>186</v>
      </c>
      <c r="C4715" s="16" t="s">
        <v>322</v>
      </c>
      <c r="D4715" s="16">
        <v>1986</v>
      </c>
      <c r="E4715" s="16" t="s">
        <v>5330</v>
      </c>
      <c r="F4715" s="16" t="s">
        <v>592</v>
      </c>
      <c r="G4715" s="10">
        <v>2309.54</v>
      </c>
      <c r="H4715" s="73">
        <v>7.7448030000000001</v>
      </c>
      <c r="I4715" s="16" t="s">
        <v>6700</v>
      </c>
      <c r="J4715" s="71">
        <v>0</v>
      </c>
      <c r="K4715" s="71">
        <v>1</v>
      </c>
      <c r="L4715" s="16">
        <v>-1.098627</v>
      </c>
      <c r="M4715" s="16">
        <v>-0.61487519999999996</v>
      </c>
      <c r="N4715" s="16">
        <v>-0.29870010000000002</v>
      </c>
      <c r="O4715" s="16">
        <v>-0.79952350000000005</v>
      </c>
      <c r="P4715" s="16">
        <v>-0.81903440000000005</v>
      </c>
      <c r="Q4715" s="16">
        <v>0.1212381</v>
      </c>
      <c r="R4715" s="16">
        <v>9.6699999999999994E-2</v>
      </c>
      <c r="S4715" s="16">
        <v>5.5500000000000002E-3</v>
      </c>
      <c r="T4715" s="16">
        <v>0</v>
      </c>
      <c r="U4715" s="16">
        <v>5.7828999999999997</v>
      </c>
      <c r="V4715" s="16">
        <v>11.273</v>
      </c>
      <c r="W4715" s="16">
        <v>5.3310000000000004</v>
      </c>
      <c r="X4715" s="16">
        <v>394.10399999999998</v>
      </c>
      <c r="Y4715" s="16">
        <v>29.170400000000001</v>
      </c>
      <c r="Z4715" s="16">
        <v>0</v>
      </c>
      <c r="AA4715" s="16">
        <v>-0.19411700000000001</v>
      </c>
      <c r="AB4715" s="16">
        <v>0.78</v>
      </c>
      <c r="AC4715" s="16">
        <v>0</v>
      </c>
      <c r="AD4715" s="16">
        <v>37.869999999999997</v>
      </c>
      <c r="AE4715" s="16">
        <v>1.5179</v>
      </c>
      <c r="AF4715" s="16">
        <v>0</v>
      </c>
      <c r="AG4715" s="16">
        <v>39861.9</v>
      </c>
      <c r="AH4715" s="16">
        <v>4.1700000000000001E-2</v>
      </c>
      <c r="AI4715" s="16">
        <v>9.8606999999999996</v>
      </c>
      <c r="AJ4715" s="16">
        <v>91.478099999999998</v>
      </c>
      <c r="AK4715" s="16">
        <v>0.9345</v>
      </c>
      <c r="AL4715" s="16">
        <v>-0.71630000000000005</v>
      </c>
      <c r="AM4715" s="16">
        <v>-0.3821</v>
      </c>
      <c r="AN4715" s="16">
        <v>-0.6179</v>
      </c>
      <c r="AO4715" s="16">
        <v>-0.15970000000000001</v>
      </c>
      <c r="AP4715" s="16">
        <v>0.82489999999999997</v>
      </c>
      <c r="AR4715" s="16">
        <f t="shared" si="177"/>
        <v>1</v>
      </c>
      <c r="AS4715" s="5">
        <f t="shared" si="176"/>
        <v>1.6645000000000021E-2</v>
      </c>
    </row>
    <row r="4716" spans="1:45" x14ac:dyDescent="0.25">
      <c r="A4716" s="16" t="s">
        <v>407</v>
      </c>
      <c r="B4716" s="16" t="s">
        <v>186</v>
      </c>
      <c r="C4716" s="16" t="s">
        <v>322</v>
      </c>
      <c r="D4716" s="16">
        <v>1987</v>
      </c>
      <c r="E4716" s="16" t="s">
        <v>5331</v>
      </c>
      <c r="F4716" s="16" t="s">
        <v>592</v>
      </c>
      <c r="G4716" s="10">
        <v>2283.4499999999998</v>
      </c>
      <c r="H4716" s="73">
        <v>7.7334430000000003</v>
      </c>
      <c r="I4716" s="16" t="s">
        <v>6700</v>
      </c>
      <c r="J4716" s="71">
        <v>0</v>
      </c>
      <c r="K4716" s="71">
        <v>1</v>
      </c>
      <c r="L4716" s="16">
        <v>-1.0634140000000001</v>
      </c>
      <c r="M4716" s="16">
        <v>-0.60462300000000002</v>
      </c>
      <c r="N4716" s="16">
        <v>-0.2682832</v>
      </c>
      <c r="O4716" s="16">
        <v>-0.7818176</v>
      </c>
      <c r="P4716" s="16">
        <v>-0.80449970000000004</v>
      </c>
      <c r="Q4716" s="16">
        <v>0.1265675</v>
      </c>
      <c r="R4716" s="16">
        <v>9.6699999999999994E-2</v>
      </c>
      <c r="S4716" s="16">
        <v>5.5500000000000002E-3</v>
      </c>
      <c r="T4716" s="16">
        <v>1.1000000000000001E-3</v>
      </c>
      <c r="U4716" s="16">
        <v>5.9524499999999998</v>
      </c>
      <c r="V4716" s="16">
        <v>11.811</v>
      </c>
      <c r="W4716" s="16">
        <v>5.266</v>
      </c>
      <c r="X4716" s="16">
        <v>394.87900000000002</v>
      </c>
      <c r="Y4716" s="16">
        <v>29.903600000000001</v>
      </c>
      <c r="Z4716" s="16">
        <v>0</v>
      </c>
      <c r="AA4716" s="16">
        <v>-0.1997485</v>
      </c>
      <c r="AB4716" s="16">
        <v>0.78</v>
      </c>
      <c r="AC4716" s="16">
        <v>0</v>
      </c>
      <c r="AD4716" s="16">
        <v>38.015000000000001</v>
      </c>
      <c r="AE4716" s="16">
        <v>1.6207</v>
      </c>
      <c r="AF4716" s="16">
        <v>0</v>
      </c>
      <c r="AG4716" s="16">
        <v>42689.1</v>
      </c>
      <c r="AH4716" s="16">
        <v>4.3200000000000002E-2</v>
      </c>
      <c r="AI4716" s="16">
        <v>11.606199999999999</v>
      </c>
      <c r="AJ4716" s="16">
        <v>91.3857</v>
      </c>
      <c r="AK4716" s="16">
        <v>0.93989999999999996</v>
      </c>
      <c r="AL4716" s="16">
        <v>-0.68620000000000003</v>
      </c>
      <c r="AM4716" s="16">
        <v>-0.39200000000000002</v>
      </c>
      <c r="AN4716" s="16">
        <v>-0.54710000000000003</v>
      </c>
      <c r="AO4716" s="16">
        <v>-0.1835</v>
      </c>
      <c r="AP4716" s="16">
        <v>0.79349999999999998</v>
      </c>
      <c r="AR4716" s="16">
        <f t="shared" si="177"/>
        <v>1</v>
      </c>
      <c r="AS4716" s="5">
        <f t="shared" si="176"/>
        <v>3.5212999999999939E-2</v>
      </c>
    </row>
    <row r="4717" spans="1:45" x14ac:dyDescent="0.25">
      <c r="A4717" s="16" t="s">
        <v>407</v>
      </c>
      <c r="B4717" s="16" t="s">
        <v>186</v>
      </c>
      <c r="C4717" s="16" t="s">
        <v>322</v>
      </c>
      <c r="D4717" s="16">
        <v>1988</v>
      </c>
      <c r="E4717" s="16" t="s">
        <v>5332</v>
      </c>
      <c r="F4717" s="16" t="s">
        <v>592</v>
      </c>
      <c r="G4717" s="10">
        <v>2290.73</v>
      </c>
      <c r="H4717" s="73">
        <v>7.7366279999999996</v>
      </c>
      <c r="I4717" s="16" t="s">
        <v>6700</v>
      </c>
      <c r="J4717" s="71">
        <v>0</v>
      </c>
      <c r="K4717" s="71">
        <v>1</v>
      </c>
      <c r="L4717" s="16">
        <v>-1.043614</v>
      </c>
      <c r="M4717" s="16">
        <v>-0.61468610000000001</v>
      </c>
      <c r="N4717" s="16">
        <v>-0.25557249999999998</v>
      </c>
      <c r="O4717" s="16">
        <v>-0.76411150000000005</v>
      </c>
      <c r="P4717" s="16">
        <v>-0.78725579999999995</v>
      </c>
      <c r="Q4717" s="16">
        <v>0.1318609</v>
      </c>
      <c r="R4717" s="16">
        <v>9.6699999999999994E-2</v>
      </c>
      <c r="S4717" s="16">
        <v>5.5999999999999999E-3</v>
      </c>
      <c r="T4717" s="16">
        <v>0</v>
      </c>
      <c r="U4717" s="16">
        <v>5.9497999999999998</v>
      </c>
      <c r="V4717" s="16">
        <v>12.349</v>
      </c>
      <c r="W4717" s="16">
        <v>5.2140000000000004</v>
      </c>
      <c r="X4717" s="16">
        <v>395.59300000000002</v>
      </c>
      <c r="Y4717" s="16">
        <v>30.636800000000001</v>
      </c>
      <c r="Z4717" s="16">
        <v>0</v>
      </c>
      <c r="AA4717" s="16">
        <v>-0.2053799</v>
      </c>
      <c r="AB4717" s="16">
        <v>0.78</v>
      </c>
      <c r="AC4717" s="16">
        <v>0</v>
      </c>
      <c r="AD4717" s="16">
        <v>38.159999999999997</v>
      </c>
      <c r="AE4717" s="16">
        <v>1.9278</v>
      </c>
      <c r="AF4717" s="16">
        <v>0</v>
      </c>
      <c r="AG4717" s="16">
        <v>45596.4</v>
      </c>
      <c r="AH4717" s="16">
        <v>4.48E-2</v>
      </c>
      <c r="AI4717" s="16">
        <v>13.351699999999999</v>
      </c>
      <c r="AJ4717" s="16">
        <v>91.293300000000002</v>
      </c>
      <c r="AK4717" s="16">
        <v>0.94530000000000003</v>
      </c>
      <c r="AL4717" s="16">
        <v>-0.65610000000000002</v>
      </c>
      <c r="AM4717" s="16">
        <v>-0.40200000000000002</v>
      </c>
      <c r="AN4717" s="16">
        <v>-0.4763</v>
      </c>
      <c r="AO4717" s="16">
        <v>-0.2074</v>
      </c>
      <c r="AP4717" s="16">
        <v>0.7621</v>
      </c>
      <c r="AR4717" s="16">
        <f t="shared" si="177"/>
        <v>1</v>
      </c>
      <c r="AS4717" s="5">
        <f t="shared" si="176"/>
        <v>1.980000000000004E-2</v>
      </c>
    </row>
    <row r="4718" spans="1:45" x14ac:dyDescent="0.25">
      <c r="A4718" s="16" t="s">
        <v>407</v>
      </c>
      <c r="B4718" s="16" t="s">
        <v>186</v>
      </c>
      <c r="C4718" s="16" t="s">
        <v>322</v>
      </c>
      <c r="D4718" s="16">
        <v>1989</v>
      </c>
      <c r="E4718" s="16" t="s">
        <v>5333</v>
      </c>
      <c r="F4718" s="16" t="s">
        <v>592</v>
      </c>
      <c r="G4718" s="10">
        <v>2319.33</v>
      </c>
      <c r="H4718" s="73">
        <v>7.7490350000000001</v>
      </c>
      <c r="I4718" s="16" t="s">
        <v>6700</v>
      </c>
      <c r="J4718" s="71">
        <v>0</v>
      </c>
      <c r="K4718" s="71">
        <v>1</v>
      </c>
      <c r="L4718" s="16">
        <v>-1.017336</v>
      </c>
      <c r="M4718" s="16">
        <v>-0.61430790000000002</v>
      </c>
      <c r="N4718" s="16">
        <v>-0.2376798</v>
      </c>
      <c r="O4718" s="16">
        <v>-0.74640550000000006</v>
      </c>
      <c r="P4718" s="16">
        <v>-0.77079799999999998</v>
      </c>
      <c r="Q4718" s="16">
        <v>0.13721069999999999</v>
      </c>
      <c r="R4718" s="16">
        <v>9.6699999999999994E-2</v>
      </c>
      <c r="S4718" s="16">
        <v>5.7000000000000002E-3</v>
      </c>
      <c r="T4718" s="16">
        <v>0</v>
      </c>
      <c r="U4718" s="16">
        <v>6.0228000000000002</v>
      </c>
      <c r="V4718" s="16">
        <v>12.887</v>
      </c>
      <c r="W4718" s="16">
        <v>5.1619999999999999</v>
      </c>
      <c r="X4718" s="16">
        <v>395.87299999999999</v>
      </c>
      <c r="Y4718" s="16">
        <v>31.37</v>
      </c>
      <c r="Z4718" s="16">
        <v>0</v>
      </c>
      <c r="AA4718" s="16">
        <v>-0.21101139999999999</v>
      </c>
      <c r="AB4718" s="16">
        <v>0.78</v>
      </c>
      <c r="AC4718" s="16">
        <v>0</v>
      </c>
      <c r="AD4718" s="16">
        <v>38.305</v>
      </c>
      <c r="AE4718" s="16">
        <v>2.2244000000000002</v>
      </c>
      <c r="AF4718" s="16">
        <v>0</v>
      </c>
      <c r="AG4718" s="16">
        <v>47311.9</v>
      </c>
      <c r="AH4718" s="16">
        <v>4.6300000000000001E-2</v>
      </c>
      <c r="AI4718" s="16">
        <v>15.097200000000001</v>
      </c>
      <c r="AJ4718" s="16">
        <v>91.200900000000004</v>
      </c>
      <c r="AK4718" s="16">
        <v>0.95079999999999998</v>
      </c>
      <c r="AL4718" s="16">
        <v>-0.626</v>
      </c>
      <c r="AM4718" s="16">
        <v>-0.41189999999999999</v>
      </c>
      <c r="AN4718" s="16">
        <v>-0.40560000000000002</v>
      </c>
      <c r="AO4718" s="16">
        <v>-0.23119999999999999</v>
      </c>
      <c r="AP4718" s="16">
        <v>0.73080000000000001</v>
      </c>
      <c r="AR4718" s="16">
        <f t="shared" si="177"/>
        <v>1</v>
      </c>
      <c r="AS4718" s="5">
        <f t="shared" si="176"/>
        <v>2.6278000000000024E-2</v>
      </c>
    </row>
    <row r="4719" spans="1:45" x14ac:dyDescent="0.25">
      <c r="A4719" s="16" t="s">
        <v>407</v>
      </c>
      <c r="B4719" s="16" t="s">
        <v>186</v>
      </c>
      <c r="C4719" s="16" t="s">
        <v>322</v>
      </c>
      <c r="D4719" s="16">
        <v>1990</v>
      </c>
      <c r="E4719" s="16" t="s">
        <v>5334</v>
      </c>
      <c r="F4719" s="16" t="s">
        <v>592</v>
      </c>
      <c r="G4719" s="10">
        <v>2350.15</v>
      </c>
      <c r="H4719" s="73">
        <v>7.7622330000000002</v>
      </c>
      <c r="I4719" s="16" t="s">
        <v>6700</v>
      </c>
      <c r="J4719" s="71">
        <v>0</v>
      </c>
      <c r="K4719" s="71">
        <v>1</v>
      </c>
      <c r="L4719" s="16">
        <v>-0.99074850000000003</v>
      </c>
      <c r="M4719" s="16">
        <v>-0.6154425</v>
      </c>
      <c r="N4719" s="16">
        <v>-0.23622360000000001</v>
      </c>
      <c r="O4719" s="16">
        <v>-0.72440649999999995</v>
      </c>
      <c r="P4719" s="16">
        <v>-0.74081960000000002</v>
      </c>
      <c r="Q4719" s="16">
        <v>0.14252210000000001</v>
      </c>
      <c r="R4719" s="16">
        <v>9.6699999999999994E-2</v>
      </c>
      <c r="S4719" s="16">
        <v>5.4000000000000003E-3</v>
      </c>
      <c r="T4719" s="16">
        <v>0</v>
      </c>
      <c r="U4719" s="16">
        <v>6.0431999999999997</v>
      </c>
      <c r="V4719" s="16">
        <v>13.425000000000001</v>
      </c>
      <c r="W4719" s="16">
        <v>5.1100000000000003</v>
      </c>
      <c r="X4719" s="16">
        <v>394.44299999999998</v>
      </c>
      <c r="Y4719" s="16">
        <v>32.103200000000001</v>
      </c>
      <c r="Z4719" s="16">
        <v>0</v>
      </c>
      <c r="AA4719" s="16">
        <v>-0.2292652</v>
      </c>
      <c r="AB4719" s="16">
        <v>0.78</v>
      </c>
      <c r="AC4719" s="16">
        <v>0</v>
      </c>
      <c r="AD4719" s="16">
        <v>38.774999999999999</v>
      </c>
      <c r="AE4719" s="16">
        <v>2.5339999999999998</v>
      </c>
      <c r="AF4719" s="16">
        <v>0</v>
      </c>
      <c r="AG4719" s="16">
        <v>48613.7</v>
      </c>
      <c r="AH4719" s="16">
        <v>4.0800000000000003E-2</v>
      </c>
      <c r="AI4719" s="16">
        <v>19.399999999999999</v>
      </c>
      <c r="AJ4719" s="16">
        <v>91</v>
      </c>
      <c r="AK4719" s="16">
        <v>0.95620000000000005</v>
      </c>
      <c r="AL4719" s="16">
        <v>-0.59589999999999999</v>
      </c>
      <c r="AM4719" s="16">
        <v>-0.42180000000000001</v>
      </c>
      <c r="AN4719" s="16">
        <v>-0.33479999999999999</v>
      </c>
      <c r="AO4719" s="16">
        <v>-0.25509999999999999</v>
      </c>
      <c r="AP4719" s="16">
        <v>0.69940000000000002</v>
      </c>
      <c r="AR4719" s="16">
        <f t="shared" si="177"/>
        <v>1</v>
      </c>
      <c r="AS4719" s="5">
        <f t="shared" si="176"/>
        <v>2.6587499999999986E-2</v>
      </c>
    </row>
    <row r="4720" spans="1:45" x14ac:dyDescent="0.25">
      <c r="A4720" s="16" t="s">
        <v>407</v>
      </c>
      <c r="B4720" s="16" t="s">
        <v>186</v>
      </c>
      <c r="C4720" s="16" t="s">
        <v>322</v>
      </c>
      <c r="D4720" s="16">
        <v>1991</v>
      </c>
      <c r="E4720" s="16" t="s">
        <v>5335</v>
      </c>
      <c r="F4720" s="16" t="s">
        <v>592</v>
      </c>
      <c r="G4720" s="10">
        <v>2461.63</v>
      </c>
      <c r="H4720" s="73">
        <v>7.8085810000000002</v>
      </c>
      <c r="I4720" s="16" t="s">
        <v>6700</v>
      </c>
      <c r="J4720" s="71">
        <v>0</v>
      </c>
      <c r="K4720" s="71">
        <v>1</v>
      </c>
      <c r="L4720" s="16">
        <v>-0.96786830000000001</v>
      </c>
      <c r="M4720" s="16">
        <v>-0.61610719999999997</v>
      </c>
      <c r="N4720" s="16">
        <v>-0.21609819999999999</v>
      </c>
      <c r="O4720" s="16">
        <v>-0.70366030000000002</v>
      </c>
      <c r="P4720" s="16">
        <v>-0.73578750000000004</v>
      </c>
      <c r="Q4720" s="16">
        <v>0.147817</v>
      </c>
      <c r="R4720" s="16">
        <v>0.1135</v>
      </c>
      <c r="S4720" s="16">
        <v>2.8E-3</v>
      </c>
      <c r="T4720" s="16">
        <v>0</v>
      </c>
      <c r="U4720" s="16">
        <v>6.06365</v>
      </c>
      <c r="V4720" s="16">
        <v>14.124000000000001</v>
      </c>
      <c r="W4720" s="16">
        <v>5.093</v>
      </c>
      <c r="X4720" s="16">
        <v>395.06599999999997</v>
      </c>
      <c r="Y4720" s="16">
        <v>32.836500000000001</v>
      </c>
      <c r="Z4720" s="16">
        <v>0</v>
      </c>
      <c r="AA4720" s="16">
        <v>-0.2438293</v>
      </c>
      <c r="AB4720" s="16">
        <v>0.78</v>
      </c>
      <c r="AC4720" s="16">
        <v>0</v>
      </c>
      <c r="AD4720" s="16">
        <v>39.15</v>
      </c>
      <c r="AE4720" s="16">
        <v>2.7105000000000001</v>
      </c>
      <c r="AF4720" s="16">
        <v>0</v>
      </c>
      <c r="AG4720" s="16">
        <v>49634.9</v>
      </c>
      <c r="AH4720" s="16">
        <v>4.5999999999999999E-2</v>
      </c>
      <c r="AI4720" s="16">
        <v>19.399999999999999</v>
      </c>
      <c r="AJ4720" s="16">
        <v>91</v>
      </c>
      <c r="AK4720" s="16">
        <v>0.96160000000000001</v>
      </c>
      <c r="AL4720" s="16">
        <v>-0.56569999999999998</v>
      </c>
      <c r="AM4720" s="16">
        <v>-0.43180000000000002</v>
      </c>
      <c r="AN4720" s="16">
        <v>-0.2641</v>
      </c>
      <c r="AO4720" s="16">
        <v>-0.27900000000000003</v>
      </c>
      <c r="AP4720" s="16">
        <v>0.66800000000000004</v>
      </c>
      <c r="AR4720" s="16">
        <f t="shared" si="177"/>
        <v>1</v>
      </c>
      <c r="AS4720" s="5">
        <f t="shared" si="176"/>
        <v>2.2880200000000017E-2</v>
      </c>
    </row>
    <row r="4721" spans="1:45" x14ac:dyDescent="0.25">
      <c r="A4721" s="16" t="s">
        <v>407</v>
      </c>
      <c r="B4721" s="16" t="s">
        <v>186</v>
      </c>
      <c r="C4721" s="16" t="s">
        <v>322</v>
      </c>
      <c r="D4721" s="16">
        <v>1992</v>
      </c>
      <c r="E4721" s="16" t="s">
        <v>5336</v>
      </c>
      <c r="F4721" s="16" t="s">
        <v>592</v>
      </c>
      <c r="G4721" s="10">
        <v>2494.3000000000002</v>
      </c>
      <c r="H4721" s="73">
        <v>7.8217639999999999</v>
      </c>
      <c r="I4721" s="16" t="s">
        <v>6700</v>
      </c>
      <c r="J4721" s="71">
        <v>0</v>
      </c>
      <c r="K4721" s="71">
        <v>1</v>
      </c>
      <c r="L4721" s="16">
        <v>-0.93579520000000005</v>
      </c>
      <c r="M4721" s="16">
        <v>-0.58179369999999997</v>
      </c>
      <c r="N4721" s="16">
        <v>-0.19497410000000001</v>
      </c>
      <c r="O4721" s="16">
        <v>-0.70239969999999996</v>
      </c>
      <c r="P4721" s="16">
        <v>-0.72511959999999998</v>
      </c>
      <c r="Q4721" s="16">
        <v>0.15314649999999999</v>
      </c>
      <c r="R4721" s="16">
        <v>0.14924999999999999</v>
      </c>
      <c r="S4721" s="16">
        <v>4.2500000000000003E-3</v>
      </c>
      <c r="T4721" s="16">
        <v>1E-3</v>
      </c>
      <c r="U4721" s="16">
        <v>6.0833500000000003</v>
      </c>
      <c r="V4721" s="16">
        <v>14.823</v>
      </c>
      <c r="W4721" s="16">
        <v>5.093</v>
      </c>
      <c r="X4721" s="16">
        <v>395.69799999999998</v>
      </c>
      <c r="Y4721" s="16">
        <v>33.569699999999997</v>
      </c>
      <c r="Z4721" s="16">
        <v>0</v>
      </c>
      <c r="AA4721" s="16">
        <v>-0.2011078</v>
      </c>
      <c r="AB4721" s="16">
        <v>0.78</v>
      </c>
      <c r="AC4721" s="16">
        <v>0</v>
      </c>
      <c r="AD4721" s="16">
        <v>38.049999999999997</v>
      </c>
      <c r="AE4721" s="16">
        <v>2.9571999999999998</v>
      </c>
      <c r="AF4721" s="16">
        <v>0</v>
      </c>
      <c r="AG4721" s="16">
        <v>52240.2</v>
      </c>
      <c r="AH4721" s="16">
        <v>6.0299999999999999E-2</v>
      </c>
      <c r="AI4721" s="16">
        <v>19.399999999999999</v>
      </c>
      <c r="AJ4721" s="16">
        <v>91</v>
      </c>
      <c r="AK4721" s="16">
        <v>0.96699999999999997</v>
      </c>
      <c r="AL4721" s="16">
        <v>-0.53559999999999997</v>
      </c>
      <c r="AM4721" s="16">
        <v>-0.44169999999999998</v>
      </c>
      <c r="AN4721" s="16">
        <v>-0.1933</v>
      </c>
      <c r="AO4721" s="16">
        <v>-0.30280000000000001</v>
      </c>
      <c r="AP4721" s="16">
        <v>0.63660000000000005</v>
      </c>
      <c r="AR4721" s="16">
        <f t="shared" si="177"/>
        <v>1</v>
      </c>
      <c r="AS4721" s="5">
        <f t="shared" si="176"/>
        <v>3.2073099999999966E-2</v>
      </c>
    </row>
    <row r="4722" spans="1:45" x14ac:dyDescent="0.25">
      <c r="A4722" s="16" t="s">
        <v>407</v>
      </c>
      <c r="B4722" s="16" t="s">
        <v>186</v>
      </c>
      <c r="C4722" s="16" t="s">
        <v>322</v>
      </c>
      <c r="D4722" s="16">
        <v>1993</v>
      </c>
      <c r="E4722" s="16" t="s">
        <v>5337</v>
      </c>
      <c r="F4722" s="16" t="s">
        <v>592</v>
      </c>
      <c r="G4722" s="10">
        <v>2631.93</v>
      </c>
      <c r="H4722" s="73">
        <v>7.8754730000000004</v>
      </c>
      <c r="I4722" s="16" t="s">
        <v>6700</v>
      </c>
      <c r="J4722" s="71">
        <v>0</v>
      </c>
      <c r="K4722" s="71">
        <v>1</v>
      </c>
      <c r="L4722" s="16">
        <v>-0.88530419999999999</v>
      </c>
      <c r="M4722" s="16">
        <v>-0.58637519999999999</v>
      </c>
      <c r="N4722" s="16">
        <v>-0.1657178</v>
      </c>
      <c r="O4722" s="16">
        <v>-0.67670220000000003</v>
      </c>
      <c r="P4722" s="16">
        <v>-0.67085709999999998</v>
      </c>
      <c r="Q4722" s="16">
        <v>0.15847610000000001</v>
      </c>
      <c r="R4722" s="16">
        <v>0.15135000000000001</v>
      </c>
      <c r="S4722" s="16">
        <v>5.1999999999999998E-3</v>
      </c>
      <c r="T4722" s="16">
        <v>0</v>
      </c>
      <c r="U4722" s="16">
        <v>6.13</v>
      </c>
      <c r="V4722" s="16">
        <v>15.522</v>
      </c>
      <c r="W4722" s="16">
        <v>5.1319999999999997</v>
      </c>
      <c r="X4722" s="16">
        <v>396.791</v>
      </c>
      <c r="Y4722" s="16">
        <v>34.302900000000001</v>
      </c>
      <c r="Z4722" s="16">
        <v>0</v>
      </c>
      <c r="AA4722" s="16">
        <v>-0.230236</v>
      </c>
      <c r="AB4722" s="16">
        <v>0.78</v>
      </c>
      <c r="AC4722" s="16">
        <v>0</v>
      </c>
      <c r="AD4722" s="16">
        <v>38.799999999999997</v>
      </c>
      <c r="AE4722" s="16">
        <v>5.9093</v>
      </c>
      <c r="AF4722" s="16">
        <v>0</v>
      </c>
      <c r="AG4722" s="16">
        <v>55510.2</v>
      </c>
      <c r="AH4722" s="16">
        <v>6.6199999999999995E-2</v>
      </c>
      <c r="AI4722" s="16">
        <v>21.3</v>
      </c>
      <c r="AJ4722" s="16">
        <v>90.9</v>
      </c>
      <c r="AK4722" s="16">
        <v>0.97240000000000004</v>
      </c>
      <c r="AL4722" s="16">
        <v>-0.50549999999999995</v>
      </c>
      <c r="AM4722" s="16">
        <v>-0.4516</v>
      </c>
      <c r="AN4722" s="16">
        <v>-0.1225</v>
      </c>
      <c r="AO4722" s="16">
        <v>-0.32669999999999999</v>
      </c>
      <c r="AP4722" s="16">
        <v>0.60529999999999995</v>
      </c>
      <c r="AR4722" s="16">
        <f t="shared" si="177"/>
        <v>1</v>
      </c>
      <c r="AS4722" s="5">
        <f t="shared" si="176"/>
        <v>5.0491000000000064E-2</v>
      </c>
    </row>
    <row r="4723" spans="1:45" x14ac:dyDescent="0.25">
      <c r="A4723" s="16" t="s">
        <v>407</v>
      </c>
      <c r="B4723" s="16" t="s">
        <v>186</v>
      </c>
      <c r="C4723" s="16" t="s">
        <v>322</v>
      </c>
      <c r="D4723" s="16">
        <v>1994</v>
      </c>
      <c r="E4723" s="16" t="s">
        <v>5338</v>
      </c>
      <c r="F4723" s="16" t="s">
        <v>592</v>
      </c>
      <c r="G4723" s="10">
        <v>2565.46</v>
      </c>
      <c r="H4723" s="73">
        <v>7.8498919999999996</v>
      </c>
      <c r="I4723" s="16" t="s">
        <v>6700</v>
      </c>
      <c r="J4723" s="71">
        <v>0</v>
      </c>
      <c r="K4723" s="71">
        <v>1</v>
      </c>
      <c r="L4723" s="16">
        <v>-0.85587979999999997</v>
      </c>
      <c r="M4723" s="16">
        <v>-0.58447280000000001</v>
      </c>
      <c r="N4723" s="16">
        <v>-0.13631740000000001</v>
      </c>
      <c r="O4723" s="16">
        <v>-0.65694870000000005</v>
      </c>
      <c r="P4723" s="16">
        <v>-0.66204359999999995</v>
      </c>
      <c r="Q4723" s="16">
        <v>0.16378999999999999</v>
      </c>
      <c r="R4723" s="16">
        <v>0.15345</v>
      </c>
      <c r="S4723" s="16">
        <v>5.4000000000000003E-3</v>
      </c>
      <c r="T4723" s="16">
        <v>0</v>
      </c>
      <c r="U4723" s="16">
        <v>6.1679500000000003</v>
      </c>
      <c r="V4723" s="16">
        <v>16.221</v>
      </c>
      <c r="W4723" s="16">
        <v>5.1710000000000003</v>
      </c>
      <c r="X4723" s="16">
        <v>398.05</v>
      </c>
      <c r="Y4723" s="16">
        <v>35.036099999999998</v>
      </c>
      <c r="Z4723" s="16">
        <v>0</v>
      </c>
      <c r="AA4723" s="16">
        <v>-0.2418873</v>
      </c>
      <c r="AB4723" s="16">
        <v>0.78</v>
      </c>
      <c r="AC4723" s="16">
        <v>0</v>
      </c>
      <c r="AD4723" s="16">
        <v>39.1</v>
      </c>
      <c r="AE4723" s="16">
        <v>6.8000999999999996</v>
      </c>
      <c r="AF4723" s="16">
        <v>0</v>
      </c>
      <c r="AG4723" s="16">
        <v>61268.1</v>
      </c>
      <c r="AH4723" s="16">
        <v>2.52E-2</v>
      </c>
      <c r="AI4723" s="16">
        <v>23.2</v>
      </c>
      <c r="AJ4723" s="16">
        <v>90.8</v>
      </c>
      <c r="AK4723" s="16">
        <v>0.9778</v>
      </c>
      <c r="AL4723" s="16">
        <v>-0.47539999999999999</v>
      </c>
      <c r="AM4723" s="16">
        <v>-0.46150000000000002</v>
      </c>
      <c r="AN4723" s="16">
        <v>-5.1799999999999999E-2</v>
      </c>
      <c r="AO4723" s="16">
        <v>-0.35049999999999998</v>
      </c>
      <c r="AP4723" s="16">
        <v>0.57389999999999997</v>
      </c>
      <c r="AR4723" s="16">
        <f t="shared" si="177"/>
        <v>1</v>
      </c>
      <c r="AS4723" s="5">
        <f t="shared" si="176"/>
        <v>2.9424400000000017E-2</v>
      </c>
    </row>
    <row r="4724" spans="1:45" x14ac:dyDescent="0.25">
      <c r="A4724" s="16" t="s">
        <v>407</v>
      </c>
      <c r="B4724" s="16" t="s">
        <v>186</v>
      </c>
      <c r="C4724" s="16" t="s">
        <v>322</v>
      </c>
      <c r="D4724" s="16">
        <v>1995</v>
      </c>
      <c r="E4724" s="16" t="s">
        <v>5339</v>
      </c>
      <c r="F4724" s="16" t="s">
        <v>592</v>
      </c>
      <c r="G4724" s="10">
        <v>2708.91</v>
      </c>
      <c r="H4724" s="73">
        <v>7.9043010000000002</v>
      </c>
      <c r="I4724" s="16" t="s">
        <v>6700</v>
      </c>
      <c r="J4724" s="71">
        <v>0</v>
      </c>
      <c r="K4724" s="71">
        <v>1</v>
      </c>
      <c r="L4724" s="16">
        <v>-0.68819419999999998</v>
      </c>
      <c r="M4724" s="16">
        <v>-0.54229099999999997</v>
      </c>
      <c r="N4724" s="16">
        <v>-9.6978800000000004E-2</v>
      </c>
      <c r="O4724" s="16">
        <v>-0.40385159999999998</v>
      </c>
      <c r="P4724" s="16">
        <v>-0.63523779999999996</v>
      </c>
      <c r="Q4724" s="16">
        <v>0.16908339999999999</v>
      </c>
      <c r="R4724" s="16">
        <v>0.15554999999999999</v>
      </c>
      <c r="S4724" s="16">
        <v>5.8999999999999999E-3</v>
      </c>
      <c r="T4724" s="16">
        <v>4.1999999999999997E-3</v>
      </c>
      <c r="U4724" s="16">
        <v>6.3276000000000003</v>
      </c>
      <c r="V4724" s="16">
        <v>16.920000000000002</v>
      </c>
      <c r="W4724" s="16">
        <v>5.21</v>
      </c>
      <c r="X4724" s="16">
        <v>398.86099999999999</v>
      </c>
      <c r="Y4724" s="16">
        <v>35.769300000000001</v>
      </c>
      <c r="Z4724" s="16">
        <v>0.12520000000000001</v>
      </c>
      <c r="AA4724" s="16">
        <v>-0.25159670000000001</v>
      </c>
      <c r="AB4724" s="16">
        <v>0.78</v>
      </c>
      <c r="AC4724" s="16">
        <v>0</v>
      </c>
      <c r="AD4724" s="16">
        <v>39.35</v>
      </c>
      <c r="AE4724" s="16">
        <v>7.3282999999999996</v>
      </c>
      <c r="AF4724" s="16">
        <v>0</v>
      </c>
      <c r="AG4724" s="16">
        <v>65859.3</v>
      </c>
      <c r="AH4724" s="16">
        <v>3.9699999999999999E-2</v>
      </c>
      <c r="AI4724" s="16">
        <v>25</v>
      </c>
      <c r="AJ4724" s="16">
        <v>90.7</v>
      </c>
      <c r="AK4724" s="16">
        <v>0.98319999999999996</v>
      </c>
      <c r="AL4724" s="16">
        <v>-0.44529999999999997</v>
      </c>
      <c r="AM4724" s="16">
        <v>-0.47149999999999997</v>
      </c>
      <c r="AN4724" s="16">
        <v>1.9E-2</v>
      </c>
      <c r="AO4724" s="16">
        <v>-0.37440000000000001</v>
      </c>
      <c r="AP4724" s="16">
        <v>0.54249999999999998</v>
      </c>
      <c r="AR4724" s="16">
        <f t="shared" si="177"/>
        <v>1</v>
      </c>
      <c r="AS4724" s="5">
        <f t="shared" si="176"/>
        <v>0.16768559999999999</v>
      </c>
    </row>
    <row r="4725" spans="1:45" x14ac:dyDescent="0.25">
      <c r="A4725" s="16" t="s">
        <v>407</v>
      </c>
      <c r="B4725" s="16" t="s">
        <v>186</v>
      </c>
      <c r="C4725" s="16" t="s">
        <v>322</v>
      </c>
      <c r="D4725" s="16">
        <v>1996</v>
      </c>
      <c r="E4725" s="16" t="s">
        <v>5340</v>
      </c>
      <c r="F4725" s="16" t="s">
        <v>592</v>
      </c>
      <c r="G4725" s="10">
        <v>2605.5300000000002</v>
      </c>
      <c r="H4725" s="73">
        <v>7.8653909999999998</v>
      </c>
      <c r="I4725" s="16" t="s">
        <v>6700</v>
      </c>
      <c r="J4725" s="71">
        <v>0</v>
      </c>
      <c r="K4725" s="71">
        <v>1</v>
      </c>
      <c r="L4725" s="16">
        <v>-0.55359170000000002</v>
      </c>
      <c r="M4725" s="16">
        <v>-0.54981679999999999</v>
      </c>
      <c r="N4725" s="16">
        <v>-7.5151399999999993E-2</v>
      </c>
      <c r="O4725" s="16">
        <v>-0.41149720000000001</v>
      </c>
      <c r="P4725" s="16">
        <v>-0.61907610000000002</v>
      </c>
      <c r="Q4725" s="16">
        <v>0.45874740000000003</v>
      </c>
      <c r="R4725" s="16">
        <v>0.15770000000000001</v>
      </c>
      <c r="S4725" s="16">
        <v>7.0499999999999998E-3</v>
      </c>
      <c r="T4725" s="16">
        <v>2.8E-3</v>
      </c>
      <c r="U4725" s="16">
        <v>6.4935499999999999</v>
      </c>
      <c r="V4725" s="16">
        <v>17.440000000000001</v>
      </c>
      <c r="W4725" s="16">
        <v>5.258</v>
      </c>
      <c r="X4725" s="16">
        <v>397.34100000000001</v>
      </c>
      <c r="Y4725" s="16">
        <v>36.502600000000001</v>
      </c>
      <c r="Z4725" s="16">
        <v>0.1169</v>
      </c>
      <c r="AA4725" s="16">
        <v>-0.2282942</v>
      </c>
      <c r="AB4725" s="16">
        <v>0.78</v>
      </c>
      <c r="AC4725" s="16">
        <v>0</v>
      </c>
      <c r="AD4725" s="16">
        <v>38.75</v>
      </c>
      <c r="AE4725" s="16">
        <v>7.6009000000000002</v>
      </c>
      <c r="AF4725" s="16">
        <v>0</v>
      </c>
      <c r="AG4725" s="16">
        <v>70067</v>
      </c>
      <c r="AH4725" s="16">
        <v>3.9199999999999999E-2</v>
      </c>
      <c r="AI4725" s="16">
        <v>26.7</v>
      </c>
      <c r="AJ4725" s="16">
        <v>90.6</v>
      </c>
      <c r="AK4725" s="16">
        <v>1.1074999999999999</v>
      </c>
      <c r="AL4725" s="16">
        <v>0</v>
      </c>
      <c r="AM4725" s="16">
        <v>0</v>
      </c>
      <c r="AN4725" s="16">
        <v>0</v>
      </c>
      <c r="AO4725" s="16">
        <v>0</v>
      </c>
      <c r="AP4725" s="16">
        <v>0.77449999999999997</v>
      </c>
      <c r="AR4725" s="16">
        <f t="shared" si="177"/>
        <v>1</v>
      </c>
      <c r="AS4725" s="5">
        <f t="shared" si="176"/>
        <v>0.13460249999999996</v>
      </c>
    </row>
    <row r="4726" spans="1:45" x14ac:dyDescent="0.25">
      <c r="A4726" s="16" t="s">
        <v>407</v>
      </c>
      <c r="B4726" s="16" t="s">
        <v>186</v>
      </c>
      <c r="C4726" s="16" t="s">
        <v>322</v>
      </c>
      <c r="D4726" s="16">
        <v>1997</v>
      </c>
      <c r="E4726" s="16" t="s">
        <v>5341</v>
      </c>
      <c r="F4726" s="16" t="s">
        <v>592</v>
      </c>
      <c r="G4726" s="10">
        <v>2443.92</v>
      </c>
      <c r="H4726" s="73">
        <v>7.8013589999999997</v>
      </c>
      <c r="I4726" s="16" t="s">
        <v>6700</v>
      </c>
      <c r="J4726" s="71">
        <v>0</v>
      </c>
      <c r="K4726" s="71">
        <v>1</v>
      </c>
      <c r="L4726" s="16">
        <v>-0.66880130000000004</v>
      </c>
      <c r="M4726" s="16">
        <v>-0.57819659999999995</v>
      </c>
      <c r="N4726" s="16">
        <v>-5.9177899999999999E-2</v>
      </c>
      <c r="O4726" s="16">
        <v>-0.3943353</v>
      </c>
      <c r="P4726" s="16">
        <v>-0.60492000000000001</v>
      </c>
      <c r="Q4726" s="16">
        <v>0.1681193</v>
      </c>
      <c r="R4726" s="16">
        <v>0.1452</v>
      </c>
      <c r="S4726" s="16">
        <v>8.2500000000000004E-3</v>
      </c>
      <c r="T4726" s="16">
        <v>0</v>
      </c>
      <c r="U4726" s="16">
        <v>6.6242999999999999</v>
      </c>
      <c r="V4726" s="16">
        <v>17.96</v>
      </c>
      <c r="W4726" s="16">
        <v>5.306</v>
      </c>
      <c r="X4726" s="16">
        <v>395.48399999999998</v>
      </c>
      <c r="Y4726" s="16">
        <v>37.235799999999998</v>
      </c>
      <c r="Z4726" s="16">
        <v>0.11409999999999999</v>
      </c>
      <c r="AA4726" s="16">
        <v>-0.24771299999999999</v>
      </c>
      <c r="AB4726" s="16">
        <v>0.78</v>
      </c>
      <c r="AC4726" s="16">
        <v>0</v>
      </c>
      <c r="AD4726" s="16">
        <v>39.25</v>
      </c>
      <c r="AE4726" s="16">
        <v>7.7515999999999998</v>
      </c>
      <c r="AF4726" s="16">
        <v>0</v>
      </c>
      <c r="AG4726" s="16">
        <v>73413.8</v>
      </c>
      <c r="AH4726" s="16">
        <v>3.8699999999999998E-2</v>
      </c>
      <c r="AI4726" s="16">
        <v>28.4</v>
      </c>
      <c r="AJ4726" s="16">
        <v>90.5</v>
      </c>
      <c r="AK4726" s="16">
        <v>1.0366</v>
      </c>
      <c r="AL4726" s="16">
        <v>-0.2281</v>
      </c>
      <c r="AM4726" s="16">
        <v>-0.441</v>
      </c>
      <c r="AN4726" s="16">
        <v>0.1605</v>
      </c>
      <c r="AO4726" s="16">
        <v>-0.83079999999999998</v>
      </c>
      <c r="AP4726" s="16">
        <v>0.58340000000000003</v>
      </c>
      <c r="AR4726" s="16">
        <f t="shared" si="177"/>
        <v>1</v>
      </c>
      <c r="AS4726" s="5">
        <f t="shared" si="176"/>
        <v>-0.11520960000000002</v>
      </c>
    </row>
    <row r="4727" spans="1:45" x14ac:dyDescent="0.25">
      <c r="A4727" s="16" t="s">
        <v>407</v>
      </c>
      <c r="B4727" s="16" t="s">
        <v>186</v>
      </c>
      <c r="C4727" s="16" t="s">
        <v>322</v>
      </c>
      <c r="D4727" s="16">
        <v>1998</v>
      </c>
      <c r="E4727" s="16" t="s">
        <v>5342</v>
      </c>
      <c r="F4727" s="16" t="s">
        <v>592</v>
      </c>
      <c r="G4727" s="10">
        <v>2522.29</v>
      </c>
      <c r="H4727" s="73">
        <v>7.8329240000000002</v>
      </c>
      <c r="I4727" s="16" t="s">
        <v>6700</v>
      </c>
      <c r="J4727" s="71">
        <v>0</v>
      </c>
      <c r="K4727" s="71">
        <v>1</v>
      </c>
      <c r="L4727" s="16">
        <v>-0.66398440000000003</v>
      </c>
      <c r="M4727" s="16">
        <v>-0.57297350000000002</v>
      </c>
      <c r="N4727" s="16">
        <v>-1.91763E-2</v>
      </c>
      <c r="O4727" s="16">
        <v>-0.3805134</v>
      </c>
      <c r="P4727" s="16">
        <v>-0.58491649999999995</v>
      </c>
      <c r="Q4727" s="16">
        <v>9.5923300000000003E-2</v>
      </c>
      <c r="R4727" s="16">
        <v>0.14445</v>
      </c>
      <c r="S4727" s="16">
        <v>8.9999999999999993E-3</v>
      </c>
      <c r="T4727" s="16">
        <v>2.9999999999999997E-4</v>
      </c>
      <c r="U4727" s="16">
        <v>6.9090499999999997</v>
      </c>
      <c r="V4727" s="16">
        <v>18.48</v>
      </c>
      <c r="W4727" s="16">
        <v>5.3540000000000001</v>
      </c>
      <c r="X4727" s="16">
        <v>394.85500000000002</v>
      </c>
      <c r="Y4727" s="16">
        <v>37.969000000000001</v>
      </c>
      <c r="Z4727" s="16">
        <v>0.1134</v>
      </c>
      <c r="AA4727" s="16">
        <v>-0.2457712</v>
      </c>
      <c r="AB4727" s="16">
        <v>0.78</v>
      </c>
      <c r="AC4727" s="16">
        <v>0</v>
      </c>
      <c r="AD4727" s="16">
        <v>39.200000000000003</v>
      </c>
      <c r="AE4727" s="16">
        <v>8.4131</v>
      </c>
      <c r="AF4727" s="16">
        <v>0</v>
      </c>
      <c r="AG4727" s="16">
        <v>74849.600000000006</v>
      </c>
      <c r="AH4727" s="16">
        <v>3.8800000000000001E-2</v>
      </c>
      <c r="AI4727" s="16">
        <v>30.1</v>
      </c>
      <c r="AJ4727" s="16">
        <v>90.4</v>
      </c>
      <c r="AK4727" s="16">
        <v>0.96560000000000001</v>
      </c>
      <c r="AL4727" s="16">
        <v>-0.2281</v>
      </c>
      <c r="AM4727" s="16">
        <v>-0.441</v>
      </c>
      <c r="AN4727" s="16">
        <v>0</v>
      </c>
      <c r="AO4727" s="16">
        <v>-0.83079999999999998</v>
      </c>
      <c r="AP4727" s="16">
        <v>0.39229999999999998</v>
      </c>
      <c r="AR4727" s="16">
        <f t="shared" si="177"/>
        <v>1</v>
      </c>
      <c r="AS4727" s="5">
        <f t="shared" si="176"/>
        <v>4.8169000000000128E-3</v>
      </c>
    </row>
    <row r="4728" spans="1:45" x14ac:dyDescent="0.25">
      <c r="A4728" s="16" t="s">
        <v>407</v>
      </c>
      <c r="B4728" s="16" t="s">
        <v>186</v>
      </c>
      <c r="C4728" s="16" t="s">
        <v>322</v>
      </c>
      <c r="D4728" s="16">
        <v>1999</v>
      </c>
      <c r="E4728" s="16" t="s">
        <v>5343</v>
      </c>
      <c r="F4728" s="16" t="s">
        <v>592</v>
      </c>
      <c r="G4728" s="10">
        <v>2567.21</v>
      </c>
      <c r="H4728" s="73">
        <v>7.8505729999999998</v>
      </c>
      <c r="I4728" s="16" t="s">
        <v>6700</v>
      </c>
      <c r="J4728" s="71">
        <v>0</v>
      </c>
      <c r="K4728" s="71">
        <v>1</v>
      </c>
      <c r="L4728" s="16">
        <v>-0.65641380000000005</v>
      </c>
      <c r="M4728" s="16">
        <v>-0.56565580000000004</v>
      </c>
      <c r="N4728" s="16">
        <v>-5.4595699999999997E-2</v>
      </c>
      <c r="O4728" s="16">
        <v>-0.34213159999999998</v>
      </c>
      <c r="P4728" s="16">
        <v>-0.5630406</v>
      </c>
      <c r="Q4728" s="16">
        <v>7.7696399999999999E-2</v>
      </c>
      <c r="R4728" s="16">
        <v>0.13635</v>
      </c>
      <c r="S4728" s="16">
        <v>8.8999999999999999E-3</v>
      </c>
      <c r="T4728" s="16">
        <v>1.6000000000000001E-3</v>
      </c>
      <c r="U4728" s="16">
        <v>6.4097999999999997</v>
      </c>
      <c r="V4728" s="16">
        <v>19</v>
      </c>
      <c r="W4728" s="16">
        <v>5.4020000000000001</v>
      </c>
      <c r="X4728" s="16">
        <v>395.32600000000002</v>
      </c>
      <c r="Y4728" s="16">
        <v>38.702199999999998</v>
      </c>
      <c r="Z4728" s="16">
        <v>0.1216</v>
      </c>
      <c r="AA4728" s="16">
        <v>-0.26713179999999997</v>
      </c>
      <c r="AB4728" s="16">
        <v>0.78</v>
      </c>
      <c r="AC4728" s="16">
        <v>0</v>
      </c>
      <c r="AD4728" s="16">
        <v>39.75</v>
      </c>
      <c r="AE4728" s="16">
        <v>9.1486999999999998</v>
      </c>
      <c r="AF4728" s="16">
        <v>0</v>
      </c>
      <c r="AG4728" s="16">
        <v>76644.800000000003</v>
      </c>
      <c r="AH4728" s="16">
        <v>3.9E-2</v>
      </c>
      <c r="AI4728" s="16">
        <v>31.9</v>
      </c>
      <c r="AJ4728" s="16">
        <v>90.3</v>
      </c>
      <c r="AK4728" s="16">
        <v>0.97770000000000001</v>
      </c>
      <c r="AL4728" s="16">
        <v>-0.30399999999999999</v>
      </c>
      <c r="AM4728" s="16">
        <v>-0.55379999999999996</v>
      </c>
      <c r="AN4728" s="16">
        <v>0.30199999999999999</v>
      </c>
      <c r="AO4728" s="16">
        <v>-0.85360000000000003</v>
      </c>
      <c r="AP4728" s="16">
        <v>0.2271</v>
      </c>
      <c r="AR4728" s="16">
        <f t="shared" si="177"/>
        <v>1</v>
      </c>
      <c r="AS4728" s="5">
        <f t="shared" si="176"/>
        <v>7.5705999999999829E-3</v>
      </c>
    </row>
    <row r="4729" spans="1:45" x14ac:dyDescent="0.25">
      <c r="A4729" s="16" t="s">
        <v>407</v>
      </c>
      <c r="B4729" s="16" t="s">
        <v>186</v>
      </c>
      <c r="C4729" s="16" t="s">
        <v>322</v>
      </c>
      <c r="D4729" s="16">
        <v>2000</v>
      </c>
      <c r="E4729" s="16" t="s">
        <v>5344</v>
      </c>
      <c r="F4729" s="16" t="s">
        <v>592</v>
      </c>
      <c r="G4729" s="10">
        <v>2693.95</v>
      </c>
      <c r="H4729" s="73">
        <v>7.8987629999999998</v>
      </c>
      <c r="I4729" s="16">
        <v>107432</v>
      </c>
      <c r="J4729" s="71">
        <v>0</v>
      </c>
      <c r="K4729" s="71">
        <v>1</v>
      </c>
      <c r="L4729" s="16">
        <v>-0.66172149999999996</v>
      </c>
      <c r="M4729" s="16">
        <v>-0.54908880000000004</v>
      </c>
      <c r="N4729" s="16">
        <v>-2.1329000000000001E-3</v>
      </c>
      <c r="O4729" s="16">
        <v>-0.32685180000000003</v>
      </c>
      <c r="P4729" s="16">
        <v>-0.55190649999999997</v>
      </c>
      <c r="Q4729" s="16">
        <v>-3.4425299999999999E-2</v>
      </c>
      <c r="R4729" s="16">
        <v>0.15504999999999999</v>
      </c>
      <c r="S4729" s="16">
        <v>9.3500000000000007E-3</v>
      </c>
      <c r="T4729" s="16">
        <v>2.0999999999999999E-3</v>
      </c>
      <c r="U4729" s="16">
        <v>6.7081999999999997</v>
      </c>
      <c r="V4729" s="16">
        <v>19.52</v>
      </c>
      <c r="W4729" s="16">
        <v>5.45</v>
      </c>
      <c r="X4729" s="16">
        <v>396.42599999999999</v>
      </c>
      <c r="Y4729" s="16">
        <v>39.435499999999998</v>
      </c>
      <c r="Z4729" s="16">
        <v>0.1197</v>
      </c>
      <c r="AA4729" s="16">
        <v>-0.27606459999999999</v>
      </c>
      <c r="AB4729" s="16">
        <v>0.78</v>
      </c>
      <c r="AC4729" s="16">
        <v>0</v>
      </c>
      <c r="AD4729" s="16">
        <v>39.979999999999997</v>
      </c>
      <c r="AE4729" s="16">
        <v>8.9797999999999991</v>
      </c>
      <c r="AF4729" s="16">
        <v>0</v>
      </c>
      <c r="AG4729" s="16">
        <v>82768.100000000006</v>
      </c>
      <c r="AH4729" s="16">
        <v>4.02E-2</v>
      </c>
      <c r="AI4729" s="16">
        <v>33.6</v>
      </c>
      <c r="AJ4729" s="16">
        <v>90.1</v>
      </c>
      <c r="AK4729" s="16">
        <v>0.98980000000000001</v>
      </c>
      <c r="AL4729" s="16">
        <v>-0.37990000000000002</v>
      </c>
      <c r="AM4729" s="16">
        <v>-0.66649999999999998</v>
      </c>
      <c r="AN4729" s="16">
        <v>0</v>
      </c>
      <c r="AO4729" s="16">
        <v>-0.87639999999999996</v>
      </c>
      <c r="AP4729" s="16">
        <v>6.1800000000000001E-2</v>
      </c>
      <c r="AR4729" s="16">
        <f t="shared" si="177"/>
        <v>1</v>
      </c>
      <c r="AS4729" s="5">
        <f t="shared" si="176"/>
        <v>-5.3076999999999153E-3</v>
      </c>
    </row>
    <row r="4730" spans="1:45" x14ac:dyDescent="0.25">
      <c r="A4730" s="16" t="s">
        <v>407</v>
      </c>
      <c r="B4730" s="16" t="s">
        <v>186</v>
      </c>
      <c r="C4730" s="16" t="s">
        <v>322</v>
      </c>
      <c r="D4730" s="16">
        <v>2001</v>
      </c>
      <c r="E4730" s="16" t="s">
        <v>5345</v>
      </c>
      <c r="F4730" s="16" t="s">
        <v>592</v>
      </c>
      <c r="G4730" s="10">
        <v>2747.84</v>
      </c>
      <c r="H4730" s="73">
        <v>7.9185720000000002</v>
      </c>
      <c r="I4730" s="16">
        <v>107165</v>
      </c>
      <c r="J4730" s="71">
        <v>0</v>
      </c>
      <c r="K4730" s="71">
        <v>1</v>
      </c>
      <c r="L4730" s="16">
        <v>-0.61149500000000001</v>
      </c>
      <c r="M4730" s="16">
        <v>-0.54188860000000005</v>
      </c>
      <c r="N4730" s="16">
        <v>-7.6250000000000005E-4</v>
      </c>
      <c r="O4730" s="16">
        <v>-0.31754389999999999</v>
      </c>
      <c r="P4730" s="16">
        <v>-0.53054179999999995</v>
      </c>
      <c r="Q4730" s="16">
        <v>4.0784099999999997E-2</v>
      </c>
      <c r="R4730" s="16">
        <v>0.19500000000000001</v>
      </c>
      <c r="S4730" s="16">
        <v>8.2000000000000007E-3</v>
      </c>
      <c r="T4730" s="16">
        <v>1E-3</v>
      </c>
      <c r="U4730" s="16">
        <v>6.641</v>
      </c>
      <c r="V4730" s="16">
        <v>19.864999999999998</v>
      </c>
      <c r="W4730" s="16">
        <v>5.3940000000000001</v>
      </c>
      <c r="X4730" s="16">
        <v>397.11500000000001</v>
      </c>
      <c r="Y4730" s="16">
        <v>40.168700000000001</v>
      </c>
      <c r="Z4730" s="16">
        <v>0.1145</v>
      </c>
      <c r="AA4730" s="16">
        <v>-0.28557969999999999</v>
      </c>
      <c r="AB4730" s="16">
        <v>0.78</v>
      </c>
      <c r="AC4730" s="16">
        <v>0</v>
      </c>
      <c r="AD4730" s="16">
        <v>40.225000000000001</v>
      </c>
      <c r="AE4730" s="16">
        <v>9.4038000000000004</v>
      </c>
      <c r="AF4730" s="16">
        <v>0</v>
      </c>
      <c r="AG4730" s="16">
        <v>87802</v>
      </c>
      <c r="AH4730" s="16">
        <v>4.1450000000000001E-2</v>
      </c>
      <c r="AI4730" s="16">
        <v>35.6</v>
      </c>
      <c r="AJ4730" s="16">
        <v>90</v>
      </c>
      <c r="AK4730" s="16">
        <v>0.99909999999999999</v>
      </c>
      <c r="AL4730" s="16">
        <v>-0.38340000000000002</v>
      </c>
      <c r="AM4730" s="16">
        <v>-0.73609999999999998</v>
      </c>
      <c r="AN4730" s="16">
        <v>0.44350000000000001</v>
      </c>
      <c r="AO4730" s="16">
        <v>-0.74519999999999997</v>
      </c>
      <c r="AP4730" s="16">
        <v>2.9000000000000001E-2</v>
      </c>
      <c r="AR4730" s="16">
        <f t="shared" si="177"/>
        <v>1</v>
      </c>
      <c r="AS4730" s="5">
        <f t="shared" si="176"/>
        <v>5.0226499999999952E-2</v>
      </c>
    </row>
    <row r="4731" spans="1:45" x14ac:dyDescent="0.25">
      <c r="A4731" s="16" t="s">
        <v>407</v>
      </c>
      <c r="B4731" s="16" t="s">
        <v>186</v>
      </c>
      <c r="C4731" s="16" t="s">
        <v>322</v>
      </c>
      <c r="D4731" s="16">
        <v>2002</v>
      </c>
      <c r="E4731" s="16" t="s">
        <v>5346</v>
      </c>
      <c r="F4731" s="16" t="s">
        <v>592</v>
      </c>
      <c r="G4731" s="10">
        <v>2769.03</v>
      </c>
      <c r="H4731" s="73">
        <v>7.926253</v>
      </c>
      <c r="I4731" s="16">
        <v>106983</v>
      </c>
      <c r="J4731" s="71">
        <v>0</v>
      </c>
      <c r="K4731" s="71">
        <v>1</v>
      </c>
      <c r="L4731" s="16">
        <v>-0.62221059999999995</v>
      </c>
      <c r="M4731" s="16">
        <v>-0.55485810000000002</v>
      </c>
      <c r="N4731" s="16">
        <v>1.68075E-2</v>
      </c>
      <c r="O4731" s="16">
        <v>-0.30185610000000002</v>
      </c>
      <c r="P4731" s="16">
        <v>-0.51617559999999996</v>
      </c>
      <c r="Q4731" s="16">
        <v>-2.19116E-2</v>
      </c>
      <c r="R4731" s="16">
        <v>0.19455</v>
      </c>
      <c r="S4731" s="16">
        <v>7.3000000000000001E-3</v>
      </c>
      <c r="T4731" s="16">
        <v>0</v>
      </c>
      <c r="U4731" s="16">
        <v>6.7191000000000001</v>
      </c>
      <c r="V4731" s="16">
        <v>20.21</v>
      </c>
      <c r="W4731" s="16">
        <v>5.3380000000000001</v>
      </c>
      <c r="X4731" s="16">
        <v>397.94799999999998</v>
      </c>
      <c r="Y4731" s="16">
        <v>40.901899999999998</v>
      </c>
      <c r="Z4731" s="16">
        <v>0.1113</v>
      </c>
      <c r="AA4731" s="16">
        <v>-0.30286239999999998</v>
      </c>
      <c r="AB4731" s="16">
        <v>0.78</v>
      </c>
      <c r="AC4731" s="16">
        <v>0</v>
      </c>
      <c r="AD4731" s="16">
        <v>40.67</v>
      </c>
      <c r="AE4731" s="16">
        <v>9.4464000000000006</v>
      </c>
      <c r="AF4731" s="16">
        <v>9.35E-2</v>
      </c>
      <c r="AG4731" s="16">
        <v>93488.6</v>
      </c>
      <c r="AH4731" s="16">
        <v>3.5549999999999998E-2</v>
      </c>
      <c r="AI4731" s="16">
        <v>37.5</v>
      </c>
      <c r="AJ4731" s="16">
        <v>90</v>
      </c>
      <c r="AK4731" s="16">
        <v>1.0083</v>
      </c>
      <c r="AL4731" s="16">
        <v>-0.38700000000000001</v>
      </c>
      <c r="AM4731" s="16">
        <v>-0.80569999999999997</v>
      </c>
      <c r="AN4731" s="16">
        <v>0</v>
      </c>
      <c r="AO4731" s="16">
        <v>-0.6139</v>
      </c>
      <c r="AP4731" s="16">
        <v>-3.8E-3</v>
      </c>
      <c r="AR4731" s="16">
        <f t="shared" si="177"/>
        <v>1</v>
      </c>
      <c r="AS4731" s="5">
        <f t="shared" si="176"/>
        <v>-1.0715599999999936E-2</v>
      </c>
    </row>
    <row r="4732" spans="1:45" x14ac:dyDescent="0.25">
      <c r="A4732" s="16" t="s">
        <v>407</v>
      </c>
      <c r="B4732" s="16" t="s">
        <v>186</v>
      </c>
      <c r="C4732" s="16" t="s">
        <v>322</v>
      </c>
      <c r="D4732" s="16">
        <v>2003</v>
      </c>
      <c r="E4732" s="16" t="s">
        <v>5347</v>
      </c>
      <c r="F4732" s="16" t="s">
        <v>592</v>
      </c>
      <c r="G4732" s="10">
        <v>2824</v>
      </c>
      <c r="H4732" s="73">
        <v>7.9459090000000003</v>
      </c>
      <c r="I4732" s="16">
        <v>106816</v>
      </c>
      <c r="J4732" s="71">
        <v>0</v>
      </c>
      <c r="K4732" s="71">
        <v>1</v>
      </c>
      <c r="L4732" s="16">
        <v>-0.51358769999999998</v>
      </c>
      <c r="M4732" s="16">
        <v>-0.5272964</v>
      </c>
      <c r="N4732" s="16">
        <v>6.0445499999999999E-2</v>
      </c>
      <c r="O4732" s="16">
        <v>-0.279615</v>
      </c>
      <c r="P4732" s="16">
        <v>-0.47549330000000001</v>
      </c>
      <c r="Q4732" s="16">
        <v>9.0176699999999999E-2</v>
      </c>
      <c r="R4732" s="16">
        <v>0.19084999999999999</v>
      </c>
      <c r="S4732" s="16">
        <v>9.7000000000000003E-3</v>
      </c>
      <c r="T4732" s="16">
        <v>2.2000000000000001E-3</v>
      </c>
      <c r="U4732" s="16">
        <v>7.0290499999999998</v>
      </c>
      <c r="V4732" s="16">
        <v>20.555</v>
      </c>
      <c r="W4732" s="16">
        <v>5.282</v>
      </c>
      <c r="X4732" s="16">
        <v>399.04599999999999</v>
      </c>
      <c r="Y4732" s="16">
        <v>41.635100000000001</v>
      </c>
      <c r="Z4732" s="16">
        <v>0.1162</v>
      </c>
      <c r="AA4732" s="16">
        <v>-0.29490080000000002</v>
      </c>
      <c r="AB4732" s="16">
        <v>0.78</v>
      </c>
      <c r="AC4732" s="16">
        <v>0</v>
      </c>
      <c r="AD4732" s="16">
        <v>40.465000000000003</v>
      </c>
      <c r="AE4732" s="16">
        <v>10.4329</v>
      </c>
      <c r="AF4732" s="16">
        <v>5.4945000000000004</v>
      </c>
      <c r="AG4732" s="16">
        <v>95449.3</v>
      </c>
      <c r="AH4732" s="16">
        <v>3.065E-2</v>
      </c>
      <c r="AI4732" s="16">
        <v>39.5</v>
      </c>
      <c r="AJ4732" s="16">
        <v>89.9</v>
      </c>
      <c r="AK4732" s="16">
        <v>1.038</v>
      </c>
      <c r="AL4732" s="16">
        <v>-0.37090000000000001</v>
      </c>
      <c r="AM4732" s="16">
        <v>-0.81210000000000004</v>
      </c>
      <c r="AN4732" s="16">
        <v>0.65090000000000003</v>
      </c>
      <c r="AO4732" s="16">
        <v>-0.46949999999999997</v>
      </c>
      <c r="AP4732" s="16">
        <v>-0.12540000000000001</v>
      </c>
      <c r="AR4732" s="16">
        <f t="shared" si="177"/>
        <v>1</v>
      </c>
      <c r="AS4732" s="5">
        <f t="shared" si="176"/>
        <v>0.10862289999999997</v>
      </c>
    </row>
    <row r="4733" spans="1:45" x14ac:dyDescent="0.25">
      <c r="A4733" s="16" t="s">
        <v>407</v>
      </c>
      <c r="B4733" s="16" t="s">
        <v>186</v>
      </c>
      <c r="C4733" s="16" t="s">
        <v>322</v>
      </c>
      <c r="D4733" s="16">
        <v>2004</v>
      </c>
      <c r="E4733" s="16" t="s">
        <v>5348</v>
      </c>
      <c r="F4733" s="16" t="s">
        <v>592</v>
      </c>
      <c r="G4733" s="10">
        <v>2738.88</v>
      </c>
      <c r="H4733" s="73">
        <v>7.9153029999999998</v>
      </c>
      <c r="I4733" s="16">
        <v>106577</v>
      </c>
      <c r="J4733" s="71">
        <v>0</v>
      </c>
      <c r="K4733" s="71">
        <v>1</v>
      </c>
      <c r="L4733" s="16">
        <v>-0.32796310000000001</v>
      </c>
      <c r="M4733" s="16">
        <v>-0.51380669999999995</v>
      </c>
      <c r="N4733" s="16">
        <v>1.43369E-2</v>
      </c>
      <c r="O4733" s="16">
        <v>-0.16813059999999999</v>
      </c>
      <c r="P4733" s="16">
        <v>-0.43056840000000002</v>
      </c>
      <c r="Q4733" s="16">
        <v>0.38817309999999999</v>
      </c>
      <c r="R4733" s="16">
        <v>0.19514999999999999</v>
      </c>
      <c r="S4733" s="16">
        <v>1.24E-2</v>
      </c>
      <c r="T4733" s="16">
        <v>2.3E-3</v>
      </c>
      <c r="U4733" s="16">
        <v>6.5559500000000002</v>
      </c>
      <c r="V4733" s="16">
        <v>20.9</v>
      </c>
      <c r="W4733" s="16">
        <v>5.226</v>
      </c>
      <c r="X4733" s="16">
        <v>398.98399999999998</v>
      </c>
      <c r="Y4733" s="16">
        <v>47.189</v>
      </c>
      <c r="Z4733" s="16">
        <v>0.1133</v>
      </c>
      <c r="AA4733" s="16">
        <v>-0.2869391</v>
      </c>
      <c r="AB4733" s="16">
        <v>0.78</v>
      </c>
      <c r="AC4733" s="16">
        <v>0</v>
      </c>
      <c r="AD4733" s="16">
        <v>40.26</v>
      </c>
      <c r="AE4733" s="16">
        <v>11.258699999999999</v>
      </c>
      <c r="AF4733" s="16">
        <v>11.993399999999999</v>
      </c>
      <c r="AG4733" s="16">
        <v>99222.399999999994</v>
      </c>
      <c r="AH4733" s="16">
        <v>3.2149999999999998E-2</v>
      </c>
      <c r="AI4733" s="16">
        <v>41.4</v>
      </c>
      <c r="AJ4733" s="16">
        <v>89.8</v>
      </c>
      <c r="AK4733" s="16">
        <v>0.84599999999999997</v>
      </c>
      <c r="AL4733" s="16">
        <v>-0.02</v>
      </c>
      <c r="AM4733" s="16">
        <v>-0.62350000000000005</v>
      </c>
      <c r="AN4733" s="16">
        <v>1.0125</v>
      </c>
      <c r="AO4733" s="16">
        <v>-2.1399999999999999E-2</v>
      </c>
      <c r="AP4733" s="16">
        <v>0.43259999999999998</v>
      </c>
      <c r="AR4733" s="16">
        <f t="shared" si="177"/>
        <v>1</v>
      </c>
      <c r="AS4733" s="5">
        <f t="shared" si="176"/>
        <v>0.18562459999999997</v>
      </c>
    </row>
    <row r="4734" spans="1:45" x14ac:dyDescent="0.25">
      <c r="A4734" s="16" t="s">
        <v>407</v>
      </c>
      <c r="B4734" s="16" t="s">
        <v>186</v>
      </c>
      <c r="C4734" s="16" t="s">
        <v>322</v>
      </c>
      <c r="D4734" s="16">
        <v>2005</v>
      </c>
      <c r="E4734" s="16" t="s">
        <v>5349</v>
      </c>
      <c r="F4734" s="16" t="s">
        <v>592</v>
      </c>
      <c r="G4734" s="10">
        <v>2808.09</v>
      </c>
      <c r="H4734" s="73">
        <v>7.9402590000000002</v>
      </c>
      <c r="I4734" s="16">
        <v>106196</v>
      </c>
      <c r="J4734" s="71">
        <v>0</v>
      </c>
      <c r="K4734" s="71">
        <v>1</v>
      </c>
      <c r="L4734" s="16">
        <v>-0.3581278</v>
      </c>
      <c r="M4734" s="16">
        <v>-0.50358519999999996</v>
      </c>
      <c r="N4734" s="16">
        <v>3.2638500000000001E-2</v>
      </c>
      <c r="O4734" s="16">
        <v>-0.47150760000000003</v>
      </c>
      <c r="P4734" s="16">
        <v>-0.3989009</v>
      </c>
      <c r="Q4734" s="16">
        <v>0.58179179999999997</v>
      </c>
      <c r="R4734" s="16">
        <v>0.17455000000000001</v>
      </c>
      <c r="S4734" s="16">
        <v>1.29E-2</v>
      </c>
      <c r="T4734" s="16">
        <v>4.4000000000000003E-3</v>
      </c>
      <c r="U4734" s="16">
        <v>6.54725</v>
      </c>
      <c r="V4734" s="16">
        <v>21.245000000000001</v>
      </c>
      <c r="W4734" s="16">
        <v>5.3</v>
      </c>
      <c r="X4734" s="16">
        <v>400.13400000000001</v>
      </c>
      <c r="Y4734" s="16">
        <v>32.760100000000001</v>
      </c>
      <c r="Z4734" s="16">
        <v>0.11409999999999999</v>
      </c>
      <c r="AA4734" s="16">
        <v>-0.30422189999999999</v>
      </c>
      <c r="AB4734" s="16">
        <v>0.78</v>
      </c>
      <c r="AC4734" s="16">
        <v>0</v>
      </c>
      <c r="AD4734" s="16">
        <v>40.704999999999998</v>
      </c>
      <c r="AE4734" s="16">
        <v>11.7224</v>
      </c>
      <c r="AF4734" s="16">
        <v>13.2714</v>
      </c>
      <c r="AG4734" s="16">
        <v>100498</v>
      </c>
      <c r="AH4734" s="16">
        <v>5.16E-2</v>
      </c>
      <c r="AI4734" s="16">
        <v>43.4</v>
      </c>
      <c r="AJ4734" s="16">
        <v>89.7</v>
      </c>
      <c r="AK4734" s="16">
        <v>0.99719999999999998</v>
      </c>
      <c r="AL4734" s="16">
        <v>-0.2059</v>
      </c>
      <c r="AM4734" s="16">
        <v>-0.1694</v>
      </c>
      <c r="AN4734" s="16">
        <v>1.1469</v>
      </c>
      <c r="AO4734" s="16">
        <v>0.23549999999999999</v>
      </c>
      <c r="AP4734" s="16">
        <v>0.70530000000000004</v>
      </c>
      <c r="AR4734" s="16">
        <f t="shared" si="177"/>
        <v>1</v>
      </c>
      <c r="AS4734" s="5">
        <f t="shared" si="176"/>
        <v>-3.0164699999999989E-2</v>
      </c>
    </row>
    <row r="4735" spans="1:45" x14ac:dyDescent="0.25">
      <c r="A4735" s="16" t="s">
        <v>407</v>
      </c>
      <c r="B4735" s="16" t="s">
        <v>186</v>
      </c>
      <c r="C4735" s="16" t="s">
        <v>322</v>
      </c>
      <c r="D4735" s="16">
        <v>2006</v>
      </c>
      <c r="E4735" s="16" t="s">
        <v>5350</v>
      </c>
      <c r="F4735" s="16" t="s">
        <v>592</v>
      </c>
      <c r="G4735" s="10">
        <v>2817.08</v>
      </c>
      <c r="H4735" s="73">
        <v>7.9434570000000004</v>
      </c>
      <c r="I4735" s="16">
        <v>105684</v>
      </c>
      <c r="J4735" s="71">
        <v>0</v>
      </c>
      <c r="K4735" s="71">
        <v>1</v>
      </c>
      <c r="L4735" s="16">
        <v>-0.27863189999999999</v>
      </c>
      <c r="M4735" s="16">
        <v>-0.53162849999999995</v>
      </c>
      <c r="N4735" s="16">
        <v>1.9573500000000001E-2</v>
      </c>
      <c r="O4735" s="16">
        <v>-0.2220377</v>
      </c>
      <c r="P4735" s="16">
        <v>-0.41241539999999999</v>
      </c>
      <c r="Q4735" s="16">
        <v>0.55431129999999995</v>
      </c>
      <c r="R4735" s="16">
        <v>0.15684999999999999</v>
      </c>
      <c r="S4735" s="16">
        <v>1.4200000000000001E-2</v>
      </c>
      <c r="T4735" s="16">
        <v>1.9E-3</v>
      </c>
      <c r="U4735" s="16">
        <v>6.5126499999999998</v>
      </c>
      <c r="V4735" s="16">
        <v>21.158999999999999</v>
      </c>
      <c r="W4735" s="16">
        <v>5.4610000000000003</v>
      </c>
      <c r="X4735" s="16">
        <v>397.42500000000001</v>
      </c>
      <c r="Y4735" s="16">
        <v>44.224400000000003</v>
      </c>
      <c r="Z4735" s="16">
        <v>0.113</v>
      </c>
      <c r="AA4735" s="16">
        <v>-0.31781500000000001</v>
      </c>
      <c r="AB4735" s="16">
        <v>0.78</v>
      </c>
      <c r="AC4735" s="16">
        <v>0</v>
      </c>
      <c r="AD4735" s="16">
        <v>41.055</v>
      </c>
      <c r="AE4735" s="16">
        <v>8.4373000000000005</v>
      </c>
      <c r="AF4735" s="16">
        <v>17.6144</v>
      </c>
      <c r="AG4735" s="16">
        <v>101673</v>
      </c>
      <c r="AH4735" s="16">
        <v>5.8250000000000003E-2</v>
      </c>
      <c r="AI4735" s="16">
        <v>45.3</v>
      </c>
      <c r="AJ4735" s="16">
        <v>89.6</v>
      </c>
      <c r="AK4735" s="16">
        <v>1.0892999999999999</v>
      </c>
      <c r="AL4735" s="16">
        <v>-0.23069999999999999</v>
      </c>
      <c r="AM4735" s="16">
        <v>-0.34279999999999999</v>
      </c>
      <c r="AN4735" s="16">
        <v>1.1685000000000001</v>
      </c>
      <c r="AO4735" s="16">
        <v>0.16930000000000001</v>
      </c>
      <c r="AP4735" s="16">
        <v>0.70650000000000002</v>
      </c>
      <c r="AR4735" s="16">
        <f t="shared" si="177"/>
        <v>1</v>
      </c>
      <c r="AS4735" s="5">
        <f t="shared" si="176"/>
        <v>7.9495900000000008E-2</v>
      </c>
    </row>
    <row r="4736" spans="1:45" x14ac:dyDescent="0.25">
      <c r="A4736" s="16" t="s">
        <v>407</v>
      </c>
      <c r="B4736" s="16" t="s">
        <v>186</v>
      </c>
      <c r="C4736" s="16" t="s">
        <v>322</v>
      </c>
      <c r="D4736" s="16">
        <v>2007</v>
      </c>
      <c r="E4736" s="16" t="s">
        <v>5351</v>
      </c>
      <c r="F4736" s="16" t="s">
        <v>592</v>
      </c>
      <c r="G4736" s="10">
        <v>2774.97</v>
      </c>
      <c r="H4736" s="73">
        <v>7.9283960000000002</v>
      </c>
      <c r="I4736" s="16">
        <v>105078</v>
      </c>
      <c r="J4736" s="71">
        <v>0</v>
      </c>
      <c r="K4736" s="71">
        <v>1</v>
      </c>
      <c r="L4736" s="16">
        <v>-0.2907999</v>
      </c>
      <c r="M4736" s="16">
        <v>-0.4846377</v>
      </c>
      <c r="N4736" s="16">
        <v>8.5043900000000006E-2</v>
      </c>
      <c r="O4736" s="16">
        <v>-0.2178398</v>
      </c>
      <c r="P4736" s="16">
        <v>-0.36820249999999999</v>
      </c>
      <c r="Q4736" s="16">
        <v>0.35800579999999999</v>
      </c>
      <c r="R4736" s="16">
        <v>0.17394999999999999</v>
      </c>
      <c r="S4736" s="16">
        <v>1.43E-2</v>
      </c>
      <c r="T4736" s="16">
        <v>5.8999999999999999E-3</v>
      </c>
      <c r="U4736" s="16">
        <v>6.7175000000000002</v>
      </c>
      <c r="V4736" s="16">
        <v>21.073</v>
      </c>
      <c r="W4736" s="16">
        <v>5.6219999999999999</v>
      </c>
      <c r="X4736" s="16">
        <v>403.08100000000002</v>
      </c>
      <c r="Y4736" s="16">
        <v>44.3003</v>
      </c>
      <c r="Z4736" s="16">
        <v>0.1137</v>
      </c>
      <c r="AA4736" s="16">
        <v>-0.32150469999999998</v>
      </c>
      <c r="AB4736" s="16">
        <v>0.78</v>
      </c>
      <c r="AC4736" s="16">
        <v>0</v>
      </c>
      <c r="AD4736" s="16">
        <v>41.15</v>
      </c>
      <c r="AE4736" s="16">
        <v>8.2751999999999999</v>
      </c>
      <c r="AF4736" s="16">
        <v>26.105399999999999</v>
      </c>
      <c r="AG4736" s="16">
        <v>104874</v>
      </c>
      <c r="AH4736" s="16">
        <v>7.2650000000000006E-2</v>
      </c>
      <c r="AI4736" s="16">
        <v>47.3</v>
      </c>
      <c r="AJ4736" s="16">
        <v>89.5</v>
      </c>
      <c r="AK4736" s="16">
        <v>1.0848</v>
      </c>
      <c r="AL4736" s="16">
        <v>-0.30880000000000002</v>
      </c>
      <c r="AM4736" s="16">
        <v>-0.75329999999999997</v>
      </c>
      <c r="AN4736" s="16">
        <v>1.1604000000000001</v>
      </c>
      <c r="AO4736" s="16">
        <v>-0.38119999999999998</v>
      </c>
      <c r="AP4736" s="16">
        <v>0.66459999999999997</v>
      </c>
      <c r="AR4736" s="16">
        <f t="shared" si="177"/>
        <v>1</v>
      </c>
      <c r="AS4736" s="5">
        <f t="shared" si="176"/>
        <v>-1.2168000000000012E-2</v>
      </c>
    </row>
    <row r="4737" spans="1:45" x14ac:dyDescent="0.25">
      <c r="A4737" s="16" t="s">
        <v>407</v>
      </c>
      <c r="B4737" s="16" t="s">
        <v>186</v>
      </c>
      <c r="C4737" s="16" t="s">
        <v>322</v>
      </c>
      <c r="D4737" s="16">
        <v>2008</v>
      </c>
      <c r="E4737" s="16" t="s">
        <v>5352</v>
      </c>
      <c r="F4737" s="16" t="s">
        <v>592</v>
      </c>
      <c r="G4737" s="10">
        <v>2719.47</v>
      </c>
      <c r="H4737" s="73">
        <v>7.9081929999999998</v>
      </c>
      <c r="I4737" s="16">
        <v>104478</v>
      </c>
      <c r="J4737" s="71">
        <v>0</v>
      </c>
      <c r="K4737" s="71">
        <v>1</v>
      </c>
      <c r="L4737" s="16">
        <v>-0.26866050000000002</v>
      </c>
      <c r="M4737" s="16">
        <v>-0.47161199999999998</v>
      </c>
      <c r="N4737" s="16">
        <v>0.1039567</v>
      </c>
      <c r="O4737" s="16">
        <v>-0.1517471</v>
      </c>
      <c r="P4737" s="16">
        <v>-0.34841109999999997</v>
      </c>
      <c r="Q4737" s="16">
        <v>0.28398770000000001</v>
      </c>
      <c r="R4737" s="16">
        <v>0.2296</v>
      </c>
      <c r="S4737" s="16">
        <v>1.4149999999999999E-2</v>
      </c>
      <c r="T4737" s="16">
        <v>4.1000000000000003E-3</v>
      </c>
      <c r="U4737" s="16">
        <v>6.6951499999999999</v>
      </c>
      <c r="V4737" s="16">
        <v>20.986999999999998</v>
      </c>
      <c r="W4737" s="16">
        <v>5.7830000000000004</v>
      </c>
      <c r="X4737" s="16">
        <v>405.18299999999999</v>
      </c>
      <c r="Y4737" s="16">
        <v>47.337499999999999</v>
      </c>
      <c r="Z4737" s="16">
        <v>0.11409999999999999</v>
      </c>
      <c r="AA4737" s="16">
        <v>-0.3213104</v>
      </c>
      <c r="AB4737" s="16">
        <v>0.78</v>
      </c>
      <c r="AC4737" s="16">
        <v>0</v>
      </c>
      <c r="AD4737" s="16">
        <v>41.145000000000003</v>
      </c>
      <c r="AE4737" s="16">
        <v>8.3254999999999999</v>
      </c>
      <c r="AF4737" s="16">
        <v>26.316299999999998</v>
      </c>
      <c r="AG4737" s="16">
        <v>109753</v>
      </c>
      <c r="AH4737" s="16">
        <v>8.1699999999999995E-2</v>
      </c>
      <c r="AI4737" s="16">
        <v>49.2</v>
      </c>
      <c r="AJ4737" s="16">
        <v>89.4</v>
      </c>
      <c r="AK4737" s="16">
        <v>1.1138999999999999</v>
      </c>
      <c r="AL4737" s="16">
        <v>-0.29120000000000001</v>
      </c>
      <c r="AM4737" s="16">
        <v>-0.76619999999999999</v>
      </c>
      <c r="AN4737" s="16">
        <v>1.1922999999999999</v>
      </c>
      <c r="AO4737" s="16">
        <v>-0.59140000000000004</v>
      </c>
      <c r="AP4737" s="16">
        <v>0.40600000000000003</v>
      </c>
      <c r="AR4737" s="16">
        <f t="shared" si="177"/>
        <v>1</v>
      </c>
      <c r="AS4737" s="5">
        <f t="shared" si="176"/>
        <v>2.2139399999999976E-2</v>
      </c>
    </row>
    <row r="4738" spans="1:45" x14ac:dyDescent="0.25">
      <c r="A4738" s="16" t="s">
        <v>407</v>
      </c>
      <c r="B4738" s="16" t="s">
        <v>186</v>
      </c>
      <c r="C4738" s="16" t="s">
        <v>322</v>
      </c>
      <c r="D4738" s="16">
        <v>2009</v>
      </c>
      <c r="E4738" s="16" t="s">
        <v>5353</v>
      </c>
      <c r="F4738" s="16" t="s">
        <v>592</v>
      </c>
      <c r="G4738" s="10">
        <v>2759.31</v>
      </c>
      <c r="H4738" s="73">
        <v>7.9227369999999997</v>
      </c>
      <c r="I4738" s="16">
        <v>103960</v>
      </c>
      <c r="J4738" s="71">
        <v>0</v>
      </c>
      <c r="K4738" s="71">
        <v>1</v>
      </c>
      <c r="L4738" s="16">
        <v>-0.2712425</v>
      </c>
      <c r="M4738" s="16">
        <v>-0.50243649999999995</v>
      </c>
      <c r="N4738" s="16">
        <v>0.13920969999999999</v>
      </c>
      <c r="O4738" s="16">
        <v>-0.13290730000000001</v>
      </c>
      <c r="P4738" s="16">
        <v>-0.33003149999999998</v>
      </c>
      <c r="Q4738" s="16">
        <v>0.2321781</v>
      </c>
      <c r="R4738" s="16">
        <v>0.2094</v>
      </c>
      <c r="S4738" s="16">
        <v>9.9000000000000008E-3</v>
      </c>
      <c r="T4738" s="16">
        <v>3.7000000000000002E-3</v>
      </c>
      <c r="U4738" s="16">
        <v>6.9867499999999998</v>
      </c>
      <c r="V4738" s="16">
        <v>20.901</v>
      </c>
      <c r="W4738" s="16">
        <v>5.944</v>
      </c>
      <c r="X4738" s="16">
        <v>404.67</v>
      </c>
      <c r="Y4738" s="16">
        <v>47.762900000000002</v>
      </c>
      <c r="Z4738" s="16">
        <v>0.1179</v>
      </c>
      <c r="AA4738" s="16">
        <v>-0.3288837</v>
      </c>
      <c r="AB4738" s="16">
        <v>0.78</v>
      </c>
      <c r="AC4738" s="16">
        <v>0</v>
      </c>
      <c r="AD4738" s="16">
        <v>41.34</v>
      </c>
      <c r="AE4738" s="16">
        <v>8.3667999999999996</v>
      </c>
      <c r="AF4738" s="16">
        <v>26.4466</v>
      </c>
      <c r="AG4738" s="16">
        <v>109433</v>
      </c>
      <c r="AH4738" s="16">
        <v>9.2850000000000002E-2</v>
      </c>
      <c r="AI4738" s="16">
        <v>51.2</v>
      </c>
      <c r="AJ4738" s="16">
        <v>89.3</v>
      </c>
      <c r="AK4738" s="16">
        <v>1.0974999999999999</v>
      </c>
      <c r="AL4738" s="16">
        <v>-0.1135</v>
      </c>
      <c r="AM4738" s="16">
        <v>-0.73740000000000006</v>
      </c>
      <c r="AN4738" s="16">
        <v>1.3287</v>
      </c>
      <c r="AO4738" s="16">
        <v>-0.86450000000000005</v>
      </c>
      <c r="AP4738" s="16">
        <v>9.5399999999999999E-2</v>
      </c>
      <c r="AR4738" s="16">
        <f t="shared" si="177"/>
        <v>1</v>
      </c>
      <c r="AS4738" s="5">
        <f t="shared" si="176"/>
        <v>-2.5819999999999732E-3</v>
      </c>
    </row>
    <row r="4739" spans="1:45" x14ac:dyDescent="0.25">
      <c r="A4739" s="16" t="s">
        <v>407</v>
      </c>
      <c r="B4739" s="16" t="s">
        <v>186</v>
      </c>
      <c r="C4739" s="16" t="s">
        <v>322</v>
      </c>
      <c r="D4739" s="16">
        <v>2010</v>
      </c>
      <c r="E4739" s="16" t="s">
        <v>5354</v>
      </c>
      <c r="F4739" s="16" t="s">
        <v>592</v>
      </c>
      <c r="G4739" s="10">
        <v>2838.53</v>
      </c>
      <c r="H4739" s="73">
        <v>7.9510420000000002</v>
      </c>
      <c r="I4739" s="16">
        <v>103616</v>
      </c>
      <c r="J4739" s="71">
        <v>0</v>
      </c>
      <c r="K4739" s="71">
        <v>1</v>
      </c>
      <c r="L4739" s="16">
        <v>-0.24536839999999999</v>
      </c>
      <c r="M4739" s="16">
        <v>-0.4756841</v>
      </c>
      <c r="N4739" s="16">
        <v>0.18003920000000001</v>
      </c>
      <c r="O4739" s="16">
        <v>-8.76802E-2</v>
      </c>
      <c r="P4739" s="16">
        <v>-0.3137974</v>
      </c>
      <c r="Q4739" s="16">
        <v>0.15669530000000001</v>
      </c>
      <c r="R4739" s="16">
        <v>0.18345</v>
      </c>
      <c r="S4739" s="16">
        <v>1.1599999999999999E-2</v>
      </c>
      <c r="T4739" s="16">
        <v>7.4000000000000003E-3</v>
      </c>
      <c r="U4739" s="16">
        <v>6.8820499999999996</v>
      </c>
      <c r="V4739" s="16">
        <v>21.614999999999998</v>
      </c>
      <c r="W4739" s="16">
        <v>6.1050000000000004</v>
      </c>
      <c r="X4739" s="16">
        <v>408.87</v>
      </c>
      <c r="Y4739" s="16">
        <v>49.400799999999997</v>
      </c>
      <c r="Z4739" s="16">
        <v>0.1222</v>
      </c>
      <c r="AA4739" s="16">
        <v>-0.33451520000000001</v>
      </c>
      <c r="AB4739" s="16">
        <v>0.78</v>
      </c>
      <c r="AC4739" s="16">
        <v>0</v>
      </c>
      <c r="AD4739" s="16">
        <v>41.484999999999999</v>
      </c>
      <c r="AE4739" s="16">
        <v>8.1577999999999999</v>
      </c>
      <c r="AF4739" s="16">
        <v>26.556899999999999</v>
      </c>
      <c r="AG4739" s="16">
        <v>115903</v>
      </c>
      <c r="AH4739" s="16">
        <v>0.1002</v>
      </c>
      <c r="AI4739" s="16">
        <v>53.1</v>
      </c>
      <c r="AJ4739" s="16">
        <v>89.2</v>
      </c>
      <c r="AK4739" s="16">
        <v>1.0761000000000001</v>
      </c>
      <c r="AL4739" s="16">
        <v>-0.12089999999999999</v>
      </c>
      <c r="AM4739" s="16">
        <v>-0.80169999999999997</v>
      </c>
      <c r="AN4739" s="16">
        <v>1.2214</v>
      </c>
      <c r="AO4739" s="16">
        <v>-0.91520000000000001</v>
      </c>
      <c r="AP4739" s="16">
        <v>-8.6699999999999999E-2</v>
      </c>
      <c r="AR4739" s="16">
        <f t="shared" si="177"/>
        <v>1</v>
      </c>
      <c r="AS4739" s="5">
        <f t="shared" si="176"/>
        <v>2.5874100000000011E-2</v>
      </c>
    </row>
    <row r="4740" spans="1:45" x14ac:dyDescent="0.25">
      <c r="A4740" s="16" t="s">
        <v>407</v>
      </c>
      <c r="B4740" s="16" t="s">
        <v>186</v>
      </c>
      <c r="C4740" s="16" t="s">
        <v>322</v>
      </c>
      <c r="D4740" s="16">
        <v>2011</v>
      </c>
      <c r="E4740" s="16" t="s">
        <v>5355</v>
      </c>
      <c r="F4740" s="16" t="s">
        <v>592</v>
      </c>
      <c r="G4740" s="10">
        <v>2900.88</v>
      </c>
      <c r="H4740" s="73">
        <v>7.9727690000000004</v>
      </c>
      <c r="I4740" s="16">
        <v>103468</v>
      </c>
      <c r="J4740" s="71">
        <v>0</v>
      </c>
      <c r="K4740" s="71">
        <v>1</v>
      </c>
      <c r="L4740" s="16">
        <v>-0.24642520000000001</v>
      </c>
      <c r="M4740" s="16">
        <v>-0.49641659999999999</v>
      </c>
      <c r="N4740" s="16">
        <v>0.22975709999999999</v>
      </c>
      <c r="O4740" s="16">
        <v>-9.3274999999999997E-2</v>
      </c>
      <c r="P4740" s="16">
        <v>-0.2964347</v>
      </c>
      <c r="Q4740" s="16">
        <v>0.1107571</v>
      </c>
      <c r="R4740" s="16">
        <v>0.1739</v>
      </c>
      <c r="S4740" s="16">
        <v>1.4149999999999999E-2</v>
      </c>
      <c r="T4740" s="16">
        <v>4.7000000000000002E-3</v>
      </c>
      <c r="U4740" s="16">
        <v>7.0886500000000003</v>
      </c>
      <c r="V4740" s="16">
        <v>22.341999999999999</v>
      </c>
      <c r="W4740" s="16">
        <v>6.1440000000000001</v>
      </c>
      <c r="X4740" s="16">
        <v>410.44</v>
      </c>
      <c r="Y4740" s="16">
        <v>49.178800000000003</v>
      </c>
      <c r="Z4740" s="16">
        <v>0.12180000000000001</v>
      </c>
      <c r="AA4740" s="16">
        <v>-0.33432099999999998</v>
      </c>
      <c r="AB4740" s="16">
        <v>0.78</v>
      </c>
      <c r="AC4740" s="16">
        <v>0</v>
      </c>
      <c r="AD4740" s="16">
        <v>41.48</v>
      </c>
      <c r="AE4740" s="16">
        <v>8.1219000000000001</v>
      </c>
      <c r="AF4740" s="16">
        <v>26.686299999999999</v>
      </c>
      <c r="AG4740" s="16">
        <v>119640</v>
      </c>
      <c r="AH4740" s="16">
        <v>0.1065</v>
      </c>
      <c r="AI4740" s="16">
        <v>55.1</v>
      </c>
      <c r="AJ4740" s="16">
        <v>89.1</v>
      </c>
      <c r="AK4740" s="16">
        <v>1.0184</v>
      </c>
      <c r="AL4740" s="16">
        <v>-0.29830000000000001</v>
      </c>
      <c r="AM4740" s="16">
        <v>-0.75209999999999999</v>
      </c>
      <c r="AN4740" s="16">
        <v>1.1122000000000001</v>
      </c>
      <c r="AO4740" s="16">
        <v>-0.93059999999999998</v>
      </c>
      <c r="AP4740" s="16">
        <v>-5.6899999999999999E-2</v>
      </c>
      <c r="AR4740" s="16">
        <f t="shared" si="177"/>
        <v>1</v>
      </c>
      <c r="AS4740" s="5">
        <f t="shared" ref="AS4740:AS4803" si="178">IF(D4740=1985, 0, L4740-L4739)</f>
        <v>-1.0568000000000244E-3</v>
      </c>
    </row>
    <row r="4741" spans="1:45" x14ac:dyDescent="0.25">
      <c r="A4741" s="16" t="s">
        <v>407</v>
      </c>
      <c r="B4741" s="16" t="s">
        <v>186</v>
      </c>
      <c r="C4741" s="16" t="s">
        <v>322</v>
      </c>
      <c r="D4741" s="16">
        <v>2012</v>
      </c>
      <c r="E4741" s="16" t="s">
        <v>5356</v>
      </c>
      <c r="F4741" s="16" t="s">
        <v>592</v>
      </c>
      <c r="G4741" s="10">
        <v>2916.26</v>
      </c>
      <c r="H4741" s="73">
        <v>7.9780569999999997</v>
      </c>
      <c r="I4741" s="16">
        <v>103503</v>
      </c>
      <c r="J4741" s="71">
        <v>0</v>
      </c>
      <c r="K4741" s="71">
        <v>1</v>
      </c>
      <c r="L4741" s="16">
        <v>-0.20003019999999999</v>
      </c>
      <c r="M4741" s="16">
        <v>-0.49881049999999999</v>
      </c>
      <c r="N4741" s="16">
        <v>0.25667069999999997</v>
      </c>
      <c r="O4741" s="16">
        <v>-8.0583299999999997E-2</v>
      </c>
      <c r="P4741" s="16">
        <v>-0.28939359999999997</v>
      </c>
      <c r="Q4741" s="16">
        <v>0.17213149999999999</v>
      </c>
      <c r="R4741" s="16">
        <v>0.18079999999999999</v>
      </c>
      <c r="S4741" s="16">
        <v>1.4E-2</v>
      </c>
      <c r="T4741" s="16">
        <v>4.1000000000000003E-3</v>
      </c>
      <c r="U4741" s="16">
        <v>7.2157999999999998</v>
      </c>
      <c r="V4741" s="16">
        <v>23.068999999999999</v>
      </c>
      <c r="W4741" s="16">
        <v>6.1829999999999998</v>
      </c>
      <c r="X4741" s="16">
        <v>409.74400000000003</v>
      </c>
      <c r="Y4741" s="16">
        <v>49.433300000000003</v>
      </c>
      <c r="Z4741" s="16">
        <v>0.12640000000000001</v>
      </c>
      <c r="AA4741" s="16">
        <v>-0.33024310000000001</v>
      </c>
      <c r="AB4741" s="16">
        <v>0.78</v>
      </c>
      <c r="AC4741" s="16">
        <v>0</v>
      </c>
      <c r="AD4741" s="16">
        <v>41.375</v>
      </c>
      <c r="AE4741" s="16">
        <v>8.1242000000000001</v>
      </c>
      <c r="AF4741" s="16">
        <v>30.188099999999999</v>
      </c>
      <c r="AG4741" s="16">
        <v>124674</v>
      </c>
      <c r="AH4741" s="16">
        <v>6.4199999999999993E-2</v>
      </c>
      <c r="AI4741" s="16">
        <v>57</v>
      </c>
      <c r="AJ4741" s="16">
        <v>89</v>
      </c>
      <c r="AK4741" s="16">
        <v>1.0097</v>
      </c>
      <c r="AL4741" s="16">
        <v>-0.10589999999999999</v>
      </c>
      <c r="AM4741" s="16">
        <v>-0.62450000000000006</v>
      </c>
      <c r="AN4741" s="16">
        <v>1.1566000000000001</v>
      </c>
      <c r="AO4741" s="16">
        <v>-0.97299999999999998</v>
      </c>
      <c r="AP4741" s="16">
        <v>-1.35E-2</v>
      </c>
      <c r="AR4741" s="16">
        <f t="shared" ref="AR4741:AR4804" si="179">IF(OR(AND(I4741&lt;&gt;"", I4741&gt;=10000000, AQ4741&lt;=32.5), AND(A4741="Middle East &amp; North Africa", I4741&lt;&gt;"", I4741&gt;=9000000, AQ4741&lt;&gt;"", AQ4741&lt;=32.5)), 0, 1)</f>
        <v>1</v>
      </c>
      <c r="AS4741" s="5">
        <f t="shared" si="178"/>
        <v>4.639500000000002E-2</v>
      </c>
    </row>
    <row r="4742" spans="1:45" x14ac:dyDescent="0.25">
      <c r="A4742" s="16" t="s">
        <v>407</v>
      </c>
      <c r="B4742" s="16" t="s">
        <v>186</v>
      </c>
      <c r="C4742" s="16" t="s">
        <v>322</v>
      </c>
      <c r="D4742" s="16">
        <v>2013</v>
      </c>
      <c r="E4742" s="16" t="s">
        <v>5357</v>
      </c>
      <c r="F4742" s="16" t="s">
        <v>592</v>
      </c>
      <c r="G4742" s="10">
        <v>2807</v>
      </c>
      <c r="H4742" s="73">
        <v>7.9398710000000001</v>
      </c>
      <c r="I4742" s="16">
        <v>103702</v>
      </c>
      <c r="J4742" s="71">
        <v>0</v>
      </c>
      <c r="K4742" s="71">
        <v>1</v>
      </c>
      <c r="L4742" s="16">
        <v>-0.1472588</v>
      </c>
      <c r="M4742" s="16">
        <v>-0.48133330000000002</v>
      </c>
      <c r="N4742" s="16">
        <v>0.30918980000000001</v>
      </c>
      <c r="O4742" s="16">
        <v>-7.5469800000000004E-2</v>
      </c>
      <c r="P4742" s="16">
        <v>-0.2650053</v>
      </c>
      <c r="Q4742" s="16">
        <v>0.1911011</v>
      </c>
      <c r="R4742" s="16">
        <v>0.1855</v>
      </c>
      <c r="S4742" s="16">
        <v>1.4E-2</v>
      </c>
      <c r="T4742" s="16">
        <v>5.7000000000000002E-3</v>
      </c>
      <c r="U4742" s="16">
        <v>7.2859999999999996</v>
      </c>
      <c r="V4742" s="16">
        <v>23.795999999999999</v>
      </c>
      <c r="W4742" s="16">
        <v>6.2220000000000004</v>
      </c>
      <c r="X4742" s="16">
        <v>414.00200000000001</v>
      </c>
      <c r="Y4742" s="16">
        <v>49.460299999999997</v>
      </c>
      <c r="Z4742" s="16">
        <v>0.1278</v>
      </c>
      <c r="AA4742" s="16">
        <v>-0.33587460000000002</v>
      </c>
      <c r="AB4742" s="16">
        <v>0.78</v>
      </c>
      <c r="AC4742" s="16">
        <v>0</v>
      </c>
      <c r="AD4742" s="16">
        <v>41.52</v>
      </c>
      <c r="AE4742" s="16">
        <v>9.7027000000000001</v>
      </c>
      <c r="AF4742" s="16">
        <v>30.317</v>
      </c>
      <c r="AG4742" s="16">
        <v>130688</v>
      </c>
      <c r="AH4742" s="16">
        <v>6.5699999999999995E-2</v>
      </c>
      <c r="AI4742" s="16">
        <v>57</v>
      </c>
      <c r="AJ4742" s="16">
        <v>89</v>
      </c>
      <c r="AK4742" s="16">
        <v>1.0279</v>
      </c>
      <c r="AL4742" s="16">
        <v>-0.16619999999999999</v>
      </c>
      <c r="AM4742" s="16">
        <v>-0.54949999999999999</v>
      </c>
      <c r="AN4742" s="16">
        <v>1.1072</v>
      </c>
      <c r="AO4742" s="16">
        <v>-0.9577</v>
      </c>
      <c r="AP4742" s="16">
        <v>8.2699999999999996E-2</v>
      </c>
      <c r="AR4742" s="16">
        <f t="shared" si="179"/>
        <v>1</v>
      </c>
      <c r="AS4742" s="5">
        <f t="shared" si="178"/>
        <v>5.2771399999999996E-2</v>
      </c>
    </row>
    <row r="4743" spans="1:45" x14ac:dyDescent="0.25">
      <c r="A4743" s="16" t="s">
        <v>407</v>
      </c>
      <c r="B4743" s="16" t="s">
        <v>186</v>
      </c>
      <c r="C4743" s="16" t="s">
        <v>322</v>
      </c>
      <c r="D4743" s="16">
        <v>2014</v>
      </c>
      <c r="E4743" s="16" t="s">
        <v>5358</v>
      </c>
      <c r="F4743" s="16" t="s">
        <v>592</v>
      </c>
      <c r="G4743" s="10">
        <v>2703.32</v>
      </c>
      <c r="H4743" s="73">
        <v>7.9022360000000003</v>
      </c>
      <c r="I4743" s="16">
        <v>104015</v>
      </c>
      <c r="J4743" s="71">
        <v>0</v>
      </c>
      <c r="K4743" s="71">
        <v>1</v>
      </c>
      <c r="L4743" s="16">
        <v>-0.1502696</v>
      </c>
      <c r="M4743" s="16">
        <v>-0.4913998</v>
      </c>
      <c r="N4743" s="16">
        <v>0.31810100000000002</v>
      </c>
      <c r="O4743" s="16">
        <v>-0.10134269999999999</v>
      </c>
      <c r="P4743" s="16">
        <v>-0.33366689999999999</v>
      </c>
      <c r="Q4743" s="16">
        <v>0.28757690000000002</v>
      </c>
      <c r="R4743" s="16">
        <v>0.1749</v>
      </c>
      <c r="S4743" s="16">
        <v>1.41E-2</v>
      </c>
      <c r="T4743" s="16">
        <v>5.1999999999999998E-3</v>
      </c>
      <c r="U4743" s="16">
        <v>7.1963499999999998</v>
      </c>
      <c r="V4743" s="16">
        <v>24.523</v>
      </c>
      <c r="W4743" s="16">
        <v>6.2610000000000001</v>
      </c>
      <c r="X4743" s="16">
        <v>414.05799999999999</v>
      </c>
      <c r="Y4743" s="16">
        <v>47.954900000000002</v>
      </c>
      <c r="Z4743" s="16">
        <v>0.1283</v>
      </c>
      <c r="AA4743" s="16">
        <v>-0.35238049999999999</v>
      </c>
      <c r="AB4743" s="16">
        <v>0.78</v>
      </c>
      <c r="AC4743" s="16">
        <v>0</v>
      </c>
      <c r="AD4743" s="16">
        <v>41.945</v>
      </c>
      <c r="AE4743" s="16">
        <v>6.7610999999999999</v>
      </c>
      <c r="AF4743" s="16">
        <v>23.279299999999999</v>
      </c>
      <c r="AG4743" s="16">
        <v>109142</v>
      </c>
      <c r="AH4743" s="16">
        <v>6.7299999999999999E-2</v>
      </c>
      <c r="AI4743" s="16">
        <v>57.1</v>
      </c>
      <c r="AJ4743" s="16">
        <v>89</v>
      </c>
      <c r="AK4743" s="16">
        <v>1.1500999999999999</v>
      </c>
      <c r="AL4743" s="16">
        <v>0.84450000000000003</v>
      </c>
      <c r="AM4743" s="16">
        <v>-0.52</v>
      </c>
      <c r="AN4743" s="16">
        <v>1.0085999999999999</v>
      </c>
      <c r="AO4743" s="16">
        <v>-1.0528</v>
      </c>
      <c r="AP4743" s="16">
        <v>-0.30620000000000003</v>
      </c>
      <c r="AR4743" s="16">
        <f t="shared" si="179"/>
        <v>1</v>
      </c>
      <c r="AS4743" s="5">
        <f t="shared" si="178"/>
        <v>-3.0108000000000079E-3</v>
      </c>
    </row>
    <row r="4744" spans="1:45" x14ac:dyDescent="0.25">
      <c r="A4744" s="16" t="s">
        <v>408</v>
      </c>
      <c r="B4744" s="16" t="s">
        <v>52</v>
      </c>
      <c r="C4744" s="16" t="s">
        <v>266</v>
      </c>
      <c r="D4744" s="16">
        <v>1985</v>
      </c>
      <c r="E4744" s="16" t="s">
        <v>5359</v>
      </c>
      <c r="F4744" s="16" t="s">
        <v>594</v>
      </c>
      <c r="G4744" s="10">
        <v>12042.4</v>
      </c>
      <c r="H4744" s="73">
        <v>9.3961919999999992</v>
      </c>
      <c r="I4744" s="16" t="s">
        <v>6700</v>
      </c>
      <c r="K4744" s="71">
        <v>1.008</v>
      </c>
      <c r="L4744" s="16">
        <v>-1.1813739999999999</v>
      </c>
      <c r="M4744" s="16">
        <v>-0.40507270000000001</v>
      </c>
      <c r="N4744" s="16">
        <v>-0.95379539999999996</v>
      </c>
      <c r="O4744" s="16">
        <v>-0.501579</v>
      </c>
      <c r="P4744" s="16">
        <v>-0.79407419999999995</v>
      </c>
      <c r="Q4744" s="16">
        <v>4.6937199999999998E-2</v>
      </c>
      <c r="R4744" s="16">
        <v>0.50080000000000002</v>
      </c>
      <c r="S4744" s="16">
        <v>2.5000000000000001E-4</v>
      </c>
      <c r="T4744" s="16">
        <v>1E-3</v>
      </c>
      <c r="U4744" s="16">
        <v>2.9998</v>
      </c>
      <c r="V4744" s="16">
        <v>5.54</v>
      </c>
      <c r="W4744" s="16">
        <v>3.22</v>
      </c>
      <c r="X4744" s="16">
        <v>376.55399999999997</v>
      </c>
      <c r="Y4744" s="16">
        <v>32.549500000000002</v>
      </c>
      <c r="Z4744" s="16">
        <v>0.1174</v>
      </c>
      <c r="AA4744" s="16">
        <v>-0.21100679999999999</v>
      </c>
      <c r="AB4744" s="16">
        <v>0.2</v>
      </c>
      <c r="AC4744" s="16">
        <v>4.33</v>
      </c>
      <c r="AD4744" s="16">
        <v>25.52</v>
      </c>
      <c r="AE4744" s="16">
        <v>1.4527000000000001</v>
      </c>
      <c r="AF4744" s="16">
        <v>0</v>
      </c>
      <c r="AG4744" s="16">
        <v>103724</v>
      </c>
      <c r="AH4744" s="16">
        <v>5.6300000000000003E-2</v>
      </c>
      <c r="AI4744" s="16">
        <v>36.043999999999997</v>
      </c>
      <c r="AJ4744" s="16">
        <v>73.195400000000006</v>
      </c>
      <c r="AK4744" s="16">
        <v>-1.12E-2</v>
      </c>
      <c r="AL4744" s="16">
        <v>-0.7873</v>
      </c>
      <c r="AM4744" s="16">
        <v>-0.27039999999999997</v>
      </c>
      <c r="AN4744" s="16">
        <v>0.2412</v>
      </c>
      <c r="AO4744" s="16">
        <v>0.63449999999999995</v>
      </c>
      <c r="AP4744" s="16">
        <v>-0.2306</v>
      </c>
      <c r="AQ4744" s="16">
        <v>32.478700000000003</v>
      </c>
      <c r="AR4744" s="16">
        <f t="shared" si="179"/>
        <v>1</v>
      </c>
      <c r="AS4744" s="5">
        <f t="shared" si="178"/>
        <v>0</v>
      </c>
    </row>
    <row r="4745" spans="1:45" x14ac:dyDescent="0.25">
      <c r="A4745" s="16" t="s">
        <v>408</v>
      </c>
      <c r="B4745" s="16" t="s">
        <v>52</v>
      </c>
      <c r="C4745" s="16" t="s">
        <v>266</v>
      </c>
      <c r="D4745" s="16">
        <v>1986</v>
      </c>
      <c r="E4745" s="16" t="s">
        <v>5360</v>
      </c>
      <c r="F4745" s="16" t="s">
        <v>594</v>
      </c>
      <c r="G4745" s="10">
        <v>11624.4</v>
      </c>
      <c r="H4745" s="73">
        <v>9.3608600000000006</v>
      </c>
      <c r="I4745" s="16" t="s">
        <v>6700</v>
      </c>
      <c r="J4745" s="71">
        <v>-0.03</v>
      </c>
      <c r="K4745" s="71">
        <v>0.97799999999999998</v>
      </c>
      <c r="L4745" s="16">
        <v>-1.1473199999999999</v>
      </c>
      <c r="M4745" s="16">
        <v>-0.3966845</v>
      </c>
      <c r="N4745" s="16">
        <v>-0.96726599999999996</v>
      </c>
      <c r="O4745" s="16">
        <v>-0.41491250000000002</v>
      </c>
      <c r="P4745" s="16">
        <v>-0.78359970000000001</v>
      </c>
      <c r="Q4745" s="16">
        <v>2.6886699999999999E-2</v>
      </c>
      <c r="R4745" s="16">
        <v>0.50080000000000002</v>
      </c>
      <c r="S4745" s="16">
        <v>2.5000000000000001E-4</v>
      </c>
      <c r="T4745" s="16">
        <v>1.9E-3</v>
      </c>
      <c r="U4745" s="16">
        <v>2.8588</v>
      </c>
      <c r="V4745" s="16">
        <v>6.1660000000000004</v>
      </c>
      <c r="W4745" s="16">
        <v>3.468</v>
      </c>
      <c r="X4745" s="16">
        <v>372.31299999999999</v>
      </c>
      <c r="Y4745" s="16">
        <v>33.023200000000003</v>
      </c>
      <c r="Z4745" s="16">
        <v>0.154</v>
      </c>
      <c r="AA4745" s="16">
        <v>-0.23469780000000001</v>
      </c>
      <c r="AB4745" s="16">
        <v>0.2</v>
      </c>
      <c r="AC4745" s="16">
        <v>4.33</v>
      </c>
      <c r="AD4745" s="16">
        <v>26.13</v>
      </c>
      <c r="AE4745" s="16">
        <v>1.5318000000000001</v>
      </c>
      <c r="AF4745" s="16">
        <v>0</v>
      </c>
      <c r="AG4745" s="16">
        <v>104098</v>
      </c>
      <c r="AH4745" s="16">
        <v>5.7200000000000001E-2</v>
      </c>
      <c r="AI4745" s="16">
        <v>36.238</v>
      </c>
      <c r="AJ4745" s="16">
        <v>73.902699999999996</v>
      </c>
      <c r="AK4745" s="16">
        <v>-4.6399999999999997E-2</v>
      </c>
      <c r="AL4745" s="16">
        <v>-0.78459999999999996</v>
      </c>
      <c r="AM4745" s="16">
        <v>-0.29020000000000001</v>
      </c>
      <c r="AN4745" s="16">
        <v>0.24179999999999999</v>
      </c>
      <c r="AO4745" s="16">
        <v>0.58599999999999997</v>
      </c>
      <c r="AP4745" s="16">
        <v>-0.24179999999999999</v>
      </c>
      <c r="AQ4745" s="16">
        <v>32.478700000000003</v>
      </c>
      <c r="AR4745" s="16">
        <f t="shared" si="179"/>
        <v>1</v>
      </c>
      <c r="AS4745" s="5">
        <f t="shared" si="178"/>
        <v>3.4054000000000029E-2</v>
      </c>
    </row>
    <row r="4746" spans="1:45" x14ac:dyDescent="0.25">
      <c r="A4746" s="16" t="s">
        <v>408</v>
      </c>
      <c r="B4746" s="16" t="s">
        <v>52</v>
      </c>
      <c r="C4746" s="16" t="s">
        <v>266</v>
      </c>
      <c r="D4746" s="16">
        <v>1987</v>
      </c>
      <c r="E4746" s="16" t="s">
        <v>5361</v>
      </c>
      <c r="F4746" s="16" t="s">
        <v>594</v>
      </c>
      <c r="G4746" s="10">
        <v>9369.4500000000007</v>
      </c>
      <c r="H4746" s="73">
        <v>9.1452089999999995</v>
      </c>
      <c r="I4746" s="16" t="s">
        <v>6700</v>
      </c>
      <c r="J4746" s="71">
        <v>-0.184</v>
      </c>
      <c r="K4746" s="71">
        <v>0.81399999999999995</v>
      </c>
      <c r="L4746" s="16">
        <v>-1.132517</v>
      </c>
      <c r="M4746" s="16">
        <v>-0.4013446</v>
      </c>
      <c r="N4746" s="16">
        <v>-0.95136229999999999</v>
      </c>
      <c r="O4746" s="16">
        <v>-0.38450200000000001</v>
      </c>
      <c r="P4746" s="16">
        <v>-0.7744704</v>
      </c>
      <c r="Q4746" s="16">
        <v>6.8539999999999998E-3</v>
      </c>
      <c r="R4746" s="16">
        <v>0.50080000000000002</v>
      </c>
      <c r="S4746" s="16">
        <v>2.5000000000000001E-4</v>
      </c>
      <c r="T4746" s="16">
        <v>1.4E-3</v>
      </c>
      <c r="U4746" s="16">
        <v>2.8134999999999999</v>
      </c>
      <c r="V4746" s="16">
        <v>6.7919999999999998</v>
      </c>
      <c r="W4746" s="16">
        <v>3.7160000000000002</v>
      </c>
      <c r="X4746" s="16">
        <v>371.1</v>
      </c>
      <c r="Y4746" s="16">
        <v>33.497</v>
      </c>
      <c r="Z4746" s="16">
        <v>0.1605</v>
      </c>
      <c r="AA4746" s="16">
        <v>-0.25838879999999997</v>
      </c>
      <c r="AB4746" s="16">
        <v>0.2</v>
      </c>
      <c r="AC4746" s="16">
        <v>4.33</v>
      </c>
      <c r="AD4746" s="16">
        <v>26.74</v>
      </c>
      <c r="AE4746" s="16">
        <v>1.6052</v>
      </c>
      <c r="AF4746" s="16">
        <v>0</v>
      </c>
      <c r="AG4746" s="16">
        <v>102067</v>
      </c>
      <c r="AH4746" s="16">
        <v>5.8000000000000003E-2</v>
      </c>
      <c r="AI4746" s="16">
        <v>36.432000000000002</v>
      </c>
      <c r="AJ4746" s="16">
        <v>74.609899999999996</v>
      </c>
      <c r="AK4746" s="16">
        <v>-8.1500000000000003E-2</v>
      </c>
      <c r="AL4746" s="16">
        <v>-0.78190000000000004</v>
      </c>
      <c r="AM4746" s="16">
        <v>-0.31</v>
      </c>
      <c r="AN4746" s="16">
        <v>0.2424</v>
      </c>
      <c r="AO4746" s="16">
        <v>0.53749999999999998</v>
      </c>
      <c r="AP4746" s="16">
        <v>-0.253</v>
      </c>
      <c r="AQ4746" s="16">
        <v>32.478700000000003</v>
      </c>
      <c r="AR4746" s="16">
        <f t="shared" si="179"/>
        <v>1</v>
      </c>
      <c r="AS4746" s="5">
        <f t="shared" si="178"/>
        <v>1.48029999999999E-2</v>
      </c>
    </row>
    <row r="4747" spans="1:45" x14ac:dyDescent="0.25">
      <c r="A4747" s="16" t="s">
        <v>408</v>
      </c>
      <c r="B4747" s="16" t="s">
        <v>52</v>
      </c>
      <c r="C4747" s="16" t="s">
        <v>266</v>
      </c>
      <c r="D4747" s="16">
        <v>1988</v>
      </c>
      <c r="E4747" s="16" t="s">
        <v>5362</v>
      </c>
      <c r="F4747" s="16" t="s">
        <v>594</v>
      </c>
      <c r="G4747" s="10">
        <v>10284.5</v>
      </c>
      <c r="H4747" s="73">
        <v>9.2383950000000006</v>
      </c>
      <c r="I4747" s="16" t="s">
        <v>6700</v>
      </c>
      <c r="J4747" s="71">
        <v>9.4E-2</v>
      </c>
      <c r="K4747" s="71">
        <v>0.89400000000000002</v>
      </c>
      <c r="L4747" s="16">
        <v>-1.1216900000000001</v>
      </c>
      <c r="M4747" s="16">
        <v>-0.39388840000000003</v>
      </c>
      <c r="N4747" s="16">
        <v>-0.92286040000000003</v>
      </c>
      <c r="O4747" s="16">
        <v>-0.38941870000000001</v>
      </c>
      <c r="P4747" s="16">
        <v>-0.76203469999999995</v>
      </c>
      <c r="Q4747" s="16">
        <v>-1.31784E-2</v>
      </c>
      <c r="R4747" s="16">
        <v>0.50080000000000002</v>
      </c>
      <c r="S4747" s="16">
        <v>2.5000000000000001E-4</v>
      </c>
      <c r="T4747" s="16">
        <v>2.2000000000000001E-3</v>
      </c>
      <c r="U4747" s="16">
        <v>2.9302000000000001</v>
      </c>
      <c r="V4747" s="16">
        <v>7.4180000000000001</v>
      </c>
      <c r="W4747" s="16">
        <v>3.964</v>
      </c>
      <c r="X4747" s="16">
        <v>369.19099999999997</v>
      </c>
      <c r="Y4747" s="16">
        <v>33.970700000000001</v>
      </c>
      <c r="Z4747" s="16">
        <v>0.14810000000000001</v>
      </c>
      <c r="AA4747" s="16">
        <v>-0.28207969999999999</v>
      </c>
      <c r="AB4747" s="16">
        <v>0.2</v>
      </c>
      <c r="AC4747" s="16">
        <v>4.33</v>
      </c>
      <c r="AD4747" s="16">
        <v>27.35</v>
      </c>
      <c r="AE4747" s="16">
        <v>1.8964000000000001</v>
      </c>
      <c r="AF4747" s="16">
        <v>0</v>
      </c>
      <c r="AG4747" s="16">
        <v>100946</v>
      </c>
      <c r="AH4747" s="16">
        <v>5.8900000000000001E-2</v>
      </c>
      <c r="AI4747" s="16">
        <v>36.625999999999998</v>
      </c>
      <c r="AJ4747" s="16">
        <v>75.317099999999996</v>
      </c>
      <c r="AK4747" s="16">
        <v>-0.1167</v>
      </c>
      <c r="AL4747" s="16">
        <v>-0.7792</v>
      </c>
      <c r="AM4747" s="16">
        <v>-0.32979999999999998</v>
      </c>
      <c r="AN4747" s="16">
        <v>0.24299999999999999</v>
      </c>
      <c r="AO4747" s="16">
        <v>0.48899999999999999</v>
      </c>
      <c r="AP4747" s="16">
        <v>-0.2641</v>
      </c>
      <c r="AQ4747" s="16">
        <v>32.478700000000003</v>
      </c>
      <c r="AR4747" s="16">
        <f t="shared" si="179"/>
        <v>1</v>
      </c>
      <c r="AS4747" s="5">
        <f t="shared" si="178"/>
        <v>1.082699999999992E-2</v>
      </c>
    </row>
    <row r="4748" spans="1:45" x14ac:dyDescent="0.25">
      <c r="A4748" s="16" t="s">
        <v>408</v>
      </c>
      <c r="B4748" s="16" t="s">
        <v>52</v>
      </c>
      <c r="C4748" s="16" t="s">
        <v>266</v>
      </c>
      <c r="D4748" s="16">
        <v>1989</v>
      </c>
      <c r="E4748" s="16" t="s">
        <v>5363</v>
      </c>
      <c r="F4748" s="16" t="s">
        <v>594</v>
      </c>
      <c r="G4748" s="10">
        <v>10860.2</v>
      </c>
      <c r="H4748" s="73">
        <v>9.2928599999999992</v>
      </c>
      <c r="I4748" s="16" t="s">
        <v>6700</v>
      </c>
      <c r="J4748" s="71">
        <v>8.2000000000000003E-2</v>
      </c>
      <c r="K4748" s="71">
        <v>0.97</v>
      </c>
      <c r="L4748" s="16">
        <v>-1.1141049999999999</v>
      </c>
      <c r="M4748" s="16">
        <v>-0.40320859999999997</v>
      </c>
      <c r="N4748" s="16">
        <v>-0.89649129999999999</v>
      </c>
      <c r="O4748" s="16">
        <v>-0.37906400000000001</v>
      </c>
      <c r="P4748" s="16">
        <v>-0.75412389999999996</v>
      </c>
      <c r="Q4748" s="16">
        <v>-3.32111E-2</v>
      </c>
      <c r="R4748" s="16">
        <v>0.50080000000000002</v>
      </c>
      <c r="S4748" s="16">
        <v>2.5000000000000001E-4</v>
      </c>
      <c r="T4748" s="16">
        <v>1.1999999999999999E-3</v>
      </c>
      <c r="U4748" s="16">
        <v>2.8454999999999999</v>
      </c>
      <c r="V4748" s="16">
        <v>8.0440000000000005</v>
      </c>
      <c r="W4748" s="16">
        <v>4.2119999999999997</v>
      </c>
      <c r="X4748" s="16">
        <v>370.26900000000001</v>
      </c>
      <c r="Y4748" s="16">
        <v>34.444400000000002</v>
      </c>
      <c r="Z4748" s="16">
        <v>0.14380000000000001</v>
      </c>
      <c r="AA4748" s="16">
        <v>-0.30615910000000002</v>
      </c>
      <c r="AB4748" s="16">
        <v>0.2</v>
      </c>
      <c r="AC4748" s="16">
        <v>4.33</v>
      </c>
      <c r="AD4748" s="16">
        <v>27.97</v>
      </c>
      <c r="AE4748" s="16">
        <v>2.0489000000000002</v>
      </c>
      <c r="AF4748" s="16">
        <v>0</v>
      </c>
      <c r="AG4748" s="16">
        <v>94534.3</v>
      </c>
      <c r="AH4748" s="16">
        <v>5.9700000000000003E-2</v>
      </c>
      <c r="AI4748" s="16">
        <v>36.82</v>
      </c>
      <c r="AJ4748" s="16">
        <v>76.024299999999997</v>
      </c>
      <c r="AK4748" s="16">
        <v>-0.15179999999999999</v>
      </c>
      <c r="AL4748" s="16">
        <v>-0.77649999999999997</v>
      </c>
      <c r="AM4748" s="16">
        <v>-0.34960000000000002</v>
      </c>
      <c r="AN4748" s="16">
        <v>0.24360000000000001</v>
      </c>
      <c r="AO4748" s="16">
        <v>0.4405</v>
      </c>
      <c r="AP4748" s="16">
        <v>-0.27529999999999999</v>
      </c>
      <c r="AQ4748" s="16">
        <v>32.478700000000003</v>
      </c>
      <c r="AR4748" s="16">
        <f t="shared" si="179"/>
        <v>1</v>
      </c>
      <c r="AS4748" s="5">
        <f t="shared" si="178"/>
        <v>7.5850000000001749E-3</v>
      </c>
    </row>
    <row r="4749" spans="1:45" x14ac:dyDescent="0.25">
      <c r="A4749" s="16" t="s">
        <v>408</v>
      </c>
      <c r="B4749" s="16" t="s">
        <v>52</v>
      </c>
      <c r="C4749" s="16" t="s">
        <v>266</v>
      </c>
      <c r="D4749" s="16">
        <v>1990</v>
      </c>
      <c r="E4749" s="16" t="s">
        <v>5364</v>
      </c>
      <c r="F4749" s="16" t="s">
        <v>594</v>
      </c>
      <c r="G4749" s="10">
        <v>11117.1</v>
      </c>
      <c r="H4749" s="73">
        <v>9.3162369999999992</v>
      </c>
      <c r="I4749" s="16" t="s">
        <v>6700</v>
      </c>
      <c r="J4749" s="71">
        <v>5.5E-2</v>
      </c>
      <c r="K4749" s="71">
        <v>1.026</v>
      </c>
      <c r="L4749" s="16">
        <v>-1.0987169999999999</v>
      </c>
      <c r="M4749" s="16">
        <v>-0.39946710000000002</v>
      </c>
      <c r="N4749" s="16">
        <v>-0.84938449999999999</v>
      </c>
      <c r="O4749" s="16">
        <v>-0.39336330000000003</v>
      </c>
      <c r="P4749" s="16">
        <v>-0.7368633</v>
      </c>
      <c r="Q4749" s="16">
        <v>-5.3261599999999999E-2</v>
      </c>
      <c r="R4749" s="16">
        <v>0.50080000000000002</v>
      </c>
      <c r="S4749" s="16">
        <v>5.0000000000000001E-4</v>
      </c>
      <c r="T4749" s="16">
        <v>1.5E-3</v>
      </c>
      <c r="U4749" s="16">
        <v>2.9807999999999999</v>
      </c>
      <c r="V4749" s="16">
        <v>8.67</v>
      </c>
      <c r="W4749" s="16">
        <v>4.46</v>
      </c>
      <c r="X4749" s="16">
        <v>370.97</v>
      </c>
      <c r="Y4749" s="16">
        <v>34.918199999999999</v>
      </c>
      <c r="Z4749" s="16">
        <v>0.1391</v>
      </c>
      <c r="AA4749" s="16">
        <v>-0.25994230000000002</v>
      </c>
      <c r="AB4749" s="16">
        <v>0.2</v>
      </c>
      <c r="AC4749" s="16">
        <v>4.33</v>
      </c>
      <c r="AD4749" s="16">
        <v>26.78</v>
      </c>
      <c r="AE4749" s="16">
        <v>2.1922000000000001</v>
      </c>
      <c r="AF4749" s="16">
        <v>0</v>
      </c>
      <c r="AG4749" s="16">
        <v>102702</v>
      </c>
      <c r="AH4749" s="16">
        <v>6.5199999999999994E-2</v>
      </c>
      <c r="AI4749" s="16">
        <v>37.014099999999999</v>
      </c>
      <c r="AJ4749" s="16">
        <v>76.7316</v>
      </c>
      <c r="AK4749" s="16">
        <v>-0.187</v>
      </c>
      <c r="AL4749" s="16">
        <v>-0.77380000000000004</v>
      </c>
      <c r="AM4749" s="16">
        <v>-0.36940000000000001</v>
      </c>
      <c r="AN4749" s="16">
        <v>0.2442</v>
      </c>
      <c r="AO4749" s="16">
        <v>0.39200000000000002</v>
      </c>
      <c r="AP4749" s="16">
        <v>-0.28649999999999998</v>
      </c>
      <c r="AQ4749" s="16">
        <v>32.478700000000003</v>
      </c>
      <c r="AR4749" s="16">
        <f t="shared" si="179"/>
        <v>1</v>
      </c>
      <c r="AS4749" s="5">
        <f t="shared" si="178"/>
        <v>1.5387999999999957E-2</v>
      </c>
    </row>
    <row r="4750" spans="1:45" x14ac:dyDescent="0.25">
      <c r="A4750" s="16" t="s">
        <v>408</v>
      </c>
      <c r="B4750" s="16" t="s">
        <v>52</v>
      </c>
      <c r="C4750" s="16" t="s">
        <v>266</v>
      </c>
      <c r="D4750" s="16">
        <v>1991</v>
      </c>
      <c r="E4750" s="16" t="s">
        <v>5365</v>
      </c>
      <c r="F4750" s="16" t="s">
        <v>594</v>
      </c>
      <c r="G4750" s="10">
        <v>11482.9</v>
      </c>
      <c r="H4750" s="73">
        <v>9.3486180000000001</v>
      </c>
      <c r="I4750" s="16" t="s">
        <v>6700</v>
      </c>
      <c r="J4750" s="71">
        <v>5.3999999999999999E-2</v>
      </c>
      <c r="K4750" s="71">
        <v>1.0820000000000001</v>
      </c>
      <c r="L4750" s="16">
        <v>-1.087879</v>
      </c>
      <c r="M4750" s="16">
        <v>-0.40039910000000001</v>
      </c>
      <c r="N4750" s="16">
        <v>-0.82354340000000004</v>
      </c>
      <c r="O4750" s="16">
        <v>-0.3889051</v>
      </c>
      <c r="P4750" s="16">
        <v>-0.72339779999999998</v>
      </c>
      <c r="Q4750" s="16">
        <v>-7.3291700000000001E-2</v>
      </c>
      <c r="R4750" s="16">
        <v>0.50080000000000002</v>
      </c>
      <c r="S4750" s="16">
        <v>5.0000000000000001E-4</v>
      </c>
      <c r="T4750" s="16">
        <v>1.4E-3</v>
      </c>
      <c r="U4750" s="16">
        <v>3.0169000000000001</v>
      </c>
      <c r="V4750" s="16">
        <v>9.1240000000000006</v>
      </c>
      <c r="W4750" s="16">
        <v>4.7439999999999998</v>
      </c>
      <c r="X4750" s="16">
        <v>370.21199999999999</v>
      </c>
      <c r="Y4750" s="16">
        <v>35.3919</v>
      </c>
      <c r="Z4750" s="16">
        <v>0.13320000000000001</v>
      </c>
      <c r="AA4750" s="16">
        <v>-0.27547729999999998</v>
      </c>
      <c r="AB4750" s="16">
        <v>0.2</v>
      </c>
      <c r="AC4750" s="16">
        <v>4.33</v>
      </c>
      <c r="AD4750" s="16">
        <v>27.18</v>
      </c>
      <c r="AE4750" s="16">
        <v>2.7029999999999998</v>
      </c>
      <c r="AF4750" s="16">
        <v>0</v>
      </c>
      <c r="AG4750" s="16">
        <v>100690</v>
      </c>
      <c r="AH4750" s="16">
        <v>6.3E-2</v>
      </c>
      <c r="AI4750" s="16">
        <v>37.208100000000002</v>
      </c>
      <c r="AJ4750" s="16">
        <v>77.438800000000001</v>
      </c>
      <c r="AK4750" s="16">
        <v>-0.22209999999999999</v>
      </c>
      <c r="AL4750" s="16">
        <v>-0.77110000000000001</v>
      </c>
      <c r="AM4750" s="16">
        <v>-0.38919999999999999</v>
      </c>
      <c r="AN4750" s="16">
        <v>0.2447</v>
      </c>
      <c r="AO4750" s="16">
        <v>0.34350000000000003</v>
      </c>
      <c r="AP4750" s="16">
        <v>-0.29759999999999998</v>
      </c>
      <c r="AQ4750" s="16">
        <v>32.478700000000003</v>
      </c>
      <c r="AR4750" s="16">
        <f t="shared" si="179"/>
        <v>1</v>
      </c>
      <c r="AS4750" s="5">
        <f t="shared" si="178"/>
        <v>1.0837999999999903E-2</v>
      </c>
    </row>
    <row r="4751" spans="1:45" x14ac:dyDescent="0.25">
      <c r="A4751" s="16" t="s">
        <v>408</v>
      </c>
      <c r="B4751" s="16" t="s">
        <v>52</v>
      </c>
      <c r="C4751" s="16" t="s">
        <v>266</v>
      </c>
      <c r="D4751" s="16">
        <v>1992</v>
      </c>
      <c r="E4751" s="16" t="s">
        <v>5366</v>
      </c>
      <c r="F4751" s="16" t="s">
        <v>594</v>
      </c>
      <c r="G4751" s="10">
        <v>10835.1</v>
      </c>
      <c r="H4751" s="73">
        <v>9.2905449999999998</v>
      </c>
      <c r="I4751" s="16" t="s">
        <v>6700</v>
      </c>
      <c r="J4751" s="71">
        <v>-3.1E-2</v>
      </c>
      <c r="K4751" s="71">
        <v>1.0489999999999999</v>
      </c>
      <c r="L4751" s="16">
        <v>-1.0877669999999999</v>
      </c>
      <c r="M4751" s="16">
        <v>-0.4013446</v>
      </c>
      <c r="N4751" s="16">
        <v>-0.820662</v>
      </c>
      <c r="O4751" s="16">
        <v>-0.38017869999999998</v>
      </c>
      <c r="P4751" s="16">
        <v>-0.71525340000000004</v>
      </c>
      <c r="Q4751" s="16">
        <v>-9.33422E-2</v>
      </c>
      <c r="R4751" s="16">
        <v>0.50080000000000002</v>
      </c>
      <c r="S4751" s="16">
        <v>2.5000000000000001E-4</v>
      </c>
      <c r="T4751" s="16">
        <v>1.4E-3</v>
      </c>
      <c r="U4751" s="16">
        <v>2.8054999999999999</v>
      </c>
      <c r="V4751" s="16">
        <v>9.5779999999999994</v>
      </c>
      <c r="W4751" s="16">
        <v>5.0279999999999996</v>
      </c>
      <c r="X4751" s="16">
        <v>369.93599999999998</v>
      </c>
      <c r="Y4751" s="16">
        <v>35.865600000000001</v>
      </c>
      <c r="Z4751" s="16">
        <v>0.13339999999999999</v>
      </c>
      <c r="AA4751" s="16">
        <v>-0.27004010000000001</v>
      </c>
      <c r="AB4751" s="16">
        <v>0.2</v>
      </c>
      <c r="AC4751" s="16">
        <v>4.33</v>
      </c>
      <c r="AD4751" s="16">
        <v>27.04</v>
      </c>
      <c r="AE4751" s="16">
        <v>2.7663000000000002</v>
      </c>
      <c r="AF4751" s="16">
        <v>2.8000000000000001E-2</v>
      </c>
      <c r="AG4751" s="16">
        <v>98845.5</v>
      </c>
      <c r="AH4751" s="16">
        <v>6.1400000000000003E-2</v>
      </c>
      <c r="AI4751" s="16">
        <v>37.402099999999997</v>
      </c>
      <c r="AJ4751" s="16">
        <v>78.146000000000001</v>
      </c>
      <c r="AK4751" s="16">
        <v>-0.25729999999999997</v>
      </c>
      <c r="AL4751" s="16">
        <v>-0.76839999999999997</v>
      </c>
      <c r="AM4751" s="16">
        <v>-0.40910000000000002</v>
      </c>
      <c r="AN4751" s="16">
        <v>0.24529999999999999</v>
      </c>
      <c r="AO4751" s="16">
        <v>0.29509999999999997</v>
      </c>
      <c r="AP4751" s="16">
        <v>-0.30880000000000002</v>
      </c>
      <c r="AQ4751" s="16">
        <v>32.478700000000003</v>
      </c>
      <c r="AR4751" s="16">
        <f t="shared" si="179"/>
        <v>1</v>
      </c>
      <c r="AS4751" s="5">
        <f t="shared" si="178"/>
        <v>1.1200000000011201E-4</v>
      </c>
    </row>
    <row r="4752" spans="1:45" x14ac:dyDescent="0.25">
      <c r="A4752" s="16" t="s">
        <v>408</v>
      </c>
      <c r="B4752" s="16" t="s">
        <v>52</v>
      </c>
      <c r="C4752" s="16" t="s">
        <v>266</v>
      </c>
      <c r="D4752" s="16">
        <v>1993</v>
      </c>
      <c r="E4752" s="16" t="s">
        <v>5367</v>
      </c>
      <c r="F4752" s="16" t="s">
        <v>594</v>
      </c>
      <c r="G4752" s="10">
        <v>10969.8</v>
      </c>
      <c r="H4752" s="73">
        <v>9.302899</v>
      </c>
      <c r="I4752" s="16" t="s">
        <v>6700</v>
      </c>
      <c r="J4752" s="71">
        <v>1E-3</v>
      </c>
      <c r="K4752" s="71">
        <v>1.0489999999999999</v>
      </c>
      <c r="L4752" s="16">
        <v>-1.062295</v>
      </c>
      <c r="M4752" s="16">
        <v>-0.40300609999999998</v>
      </c>
      <c r="N4752" s="16">
        <v>-0.79817890000000002</v>
      </c>
      <c r="O4752" s="16">
        <v>-0.33600999999999998</v>
      </c>
      <c r="P4752" s="16">
        <v>-0.70597540000000003</v>
      </c>
      <c r="Q4752" s="16">
        <v>-0.11335679999999999</v>
      </c>
      <c r="R4752" s="16">
        <v>0.50080000000000002</v>
      </c>
      <c r="S4752" s="16">
        <v>5.5000000000000003E-4</v>
      </c>
      <c r="T4752" s="16">
        <v>1.1000000000000001E-3</v>
      </c>
      <c r="U4752" s="16">
        <v>2.7780999999999998</v>
      </c>
      <c r="V4752" s="16">
        <v>10.032</v>
      </c>
      <c r="W4752" s="16">
        <v>5.3120000000000003</v>
      </c>
      <c r="X4752" s="16">
        <v>369.69900000000001</v>
      </c>
      <c r="Y4752" s="16">
        <v>36.339399999999998</v>
      </c>
      <c r="Z4752" s="16">
        <v>0.1356</v>
      </c>
      <c r="AA4752" s="16">
        <v>-0.3578132</v>
      </c>
      <c r="AB4752" s="16">
        <v>0.2</v>
      </c>
      <c r="AC4752" s="16">
        <v>4.33</v>
      </c>
      <c r="AD4752" s="16">
        <v>29.3</v>
      </c>
      <c r="AE4752" s="16">
        <v>2.9089999999999998</v>
      </c>
      <c r="AF4752" s="16">
        <v>0.11700000000000001</v>
      </c>
      <c r="AG4752" s="16">
        <v>96862.6</v>
      </c>
      <c r="AH4752" s="16">
        <v>5.9799999999999999E-2</v>
      </c>
      <c r="AI4752" s="16">
        <v>37.5961</v>
      </c>
      <c r="AJ4752" s="16">
        <v>78.853200000000001</v>
      </c>
      <c r="AK4752" s="16">
        <v>-0.29239999999999999</v>
      </c>
      <c r="AL4752" s="16">
        <v>-0.76570000000000005</v>
      </c>
      <c r="AM4752" s="16">
        <v>-0.4289</v>
      </c>
      <c r="AN4752" s="16">
        <v>0.24590000000000001</v>
      </c>
      <c r="AO4752" s="16">
        <v>0.24660000000000001</v>
      </c>
      <c r="AP4752" s="16">
        <v>-0.31990000000000002</v>
      </c>
      <c r="AQ4752" s="16">
        <v>32.478700000000003</v>
      </c>
      <c r="AR4752" s="16">
        <f t="shared" si="179"/>
        <v>1</v>
      </c>
      <c r="AS4752" s="5">
        <f t="shared" si="178"/>
        <v>2.5471999999999939E-2</v>
      </c>
    </row>
    <row r="4753" spans="1:45" x14ac:dyDescent="0.25">
      <c r="A4753" s="16" t="s">
        <v>408</v>
      </c>
      <c r="B4753" s="16" t="s">
        <v>52</v>
      </c>
      <c r="C4753" s="16" t="s">
        <v>266</v>
      </c>
      <c r="D4753" s="16">
        <v>1994</v>
      </c>
      <c r="E4753" s="16" t="s">
        <v>5368</v>
      </c>
      <c r="F4753" s="16" t="s">
        <v>594</v>
      </c>
      <c r="G4753" s="10">
        <v>11085.2</v>
      </c>
      <c r="H4753" s="73">
        <v>9.3133660000000003</v>
      </c>
      <c r="I4753" s="16" t="s">
        <v>6700</v>
      </c>
      <c r="J4753" s="71">
        <v>5.6000000000000001E-2</v>
      </c>
      <c r="K4753" s="71">
        <v>1.109</v>
      </c>
      <c r="L4753" s="16">
        <v>-1.039458</v>
      </c>
      <c r="M4753" s="16">
        <v>-0.40208749999999999</v>
      </c>
      <c r="N4753" s="16">
        <v>-0.76217520000000005</v>
      </c>
      <c r="O4753" s="16">
        <v>-0.31654640000000001</v>
      </c>
      <c r="P4753" s="16">
        <v>-0.69306440000000002</v>
      </c>
      <c r="Q4753" s="16">
        <v>-0.13340730000000001</v>
      </c>
      <c r="R4753" s="16">
        <v>0.50080000000000002</v>
      </c>
      <c r="S4753" s="16">
        <v>2.9999999999999997E-4</v>
      </c>
      <c r="T4753" s="16">
        <v>1.2999999999999999E-3</v>
      </c>
      <c r="U4753" s="16">
        <v>2.9074</v>
      </c>
      <c r="V4753" s="16">
        <v>10.486000000000001</v>
      </c>
      <c r="W4753" s="16">
        <v>5.5960000000000001</v>
      </c>
      <c r="X4753" s="16">
        <v>368.99799999999999</v>
      </c>
      <c r="Y4753" s="16">
        <v>36.813099999999999</v>
      </c>
      <c r="Z4753" s="16">
        <v>0.13370000000000001</v>
      </c>
      <c r="AA4753" s="16">
        <v>-0.3954857</v>
      </c>
      <c r="AB4753" s="16">
        <v>0.2</v>
      </c>
      <c r="AC4753" s="16">
        <v>4.33</v>
      </c>
      <c r="AD4753" s="16">
        <v>30.27</v>
      </c>
      <c r="AE4753" s="16">
        <v>2.9824000000000002</v>
      </c>
      <c r="AF4753" s="16">
        <v>0.2452</v>
      </c>
      <c r="AG4753" s="16">
        <v>100697</v>
      </c>
      <c r="AH4753" s="16">
        <v>5.8900000000000001E-2</v>
      </c>
      <c r="AI4753" s="16">
        <v>38.200000000000003</v>
      </c>
      <c r="AJ4753" s="16">
        <v>79.400000000000006</v>
      </c>
      <c r="AK4753" s="16">
        <v>-0.3276</v>
      </c>
      <c r="AL4753" s="16">
        <v>-0.76300000000000001</v>
      </c>
      <c r="AM4753" s="16">
        <v>-0.44869999999999999</v>
      </c>
      <c r="AN4753" s="16">
        <v>0.2465</v>
      </c>
      <c r="AO4753" s="16">
        <v>0.1981</v>
      </c>
      <c r="AP4753" s="16">
        <v>-0.33110000000000001</v>
      </c>
      <c r="AQ4753" s="16">
        <v>32.478700000000003</v>
      </c>
      <c r="AR4753" s="16">
        <f t="shared" si="179"/>
        <v>1</v>
      </c>
      <c r="AS4753" s="5">
        <f t="shared" si="178"/>
        <v>2.2836999999999996E-2</v>
      </c>
    </row>
    <row r="4754" spans="1:45" x14ac:dyDescent="0.25">
      <c r="A4754" s="16" t="s">
        <v>408</v>
      </c>
      <c r="B4754" s="16" t="s">
        <v>52</v>
      </c>
      <c r="C4754" s="16" t="s">
        <v>266</v>
      </c>
      <c r="D4754" s="16">
        <v>1995</v>
      </c>
      <c r="E4754" s="16" t="s">
        <v>5369</v>
      </c>
      <c r="F4754" s="16" t="s">
        <v>594</v>
      </c>
      <c r="G4754" s="10">
        <v>11342.2</v>
      </c>
      <c r="H4754" s="73">
        <v>9.3362870000000004</v>
      </c>
      <c r="I4754" s="16" t="s">
        <v>6700</v>
      </c>
      <c r="J4754" s="71">
        <v>3.5000000000000003E-2</v>
      </c>
      <c r="K4754" s="71">
        <v>1.149</v>
      </c>
      <c r="L4754" s="16">
        <v>-1.0369539999999999</v>
      </c>
      <c r="M4754" s="16">
        <v>-0.39946710000000002</v>
      </c>
      <c r="N4754" s="16">
        <v>-0.75958440000000005</v>
      </c>
      <c r="O4754" s="16">
        <v>-0.30637449999999999</v>
      </c>
      <c r="P4754" s="16">
        <v>-0.6842743</v>
      </c>
      <c r="Q4754" s="16">
        <v>-0.15343999999999999</v>
      </c>
      <c r="R4754" s="16">
        <v>0.50080000000000002</v>
      </c>
      <c r="S4754" s="16">
        <v>5.0000000000000001E-4</v>
      </c>
      <c r="T4754" s="16">
        <v>1.5E-3</v>
      </c>
      <c r="U4754" s="16">
        <v>2.798</v>
      </c>
      <c r="V4754" s="16">
        <v>10.94</v>
      </c>
      <c r="W4754" s="16">
        <v>5.88</v>
      </c>
      <c r="X4754" s="16">
        <v>366.99400000000003</v>
      </c>
      <c r="Y4754" s="16">
        <v>37.286799999999999</v>
      </c>
      <c r="Z4754" s="16">
        <v>0.1275</v>
      </c>
      <c r="AA4754" s="16">
        <v>-0.42946869999999998</v>
      </c>
      <c r="AB4754" s="16">
        <v>0.2</v>
      </c>
      <c r="AC4754" s="16">
        <v>4.33</v>
      </c>
      <c r="AD4754" s="16">
        <v>31.145</v>
      </c>
      <c r="AE4754" s="16">
        <v>2.9617</v>
      </c>
      <c r="AF4754" s="16">
        <v>0.37019999999999997</v>
      </c>
      <c r="AG4754" s="16">
        <v>104837</v>
      </c>
      <c r="AH4754" s="16">
        <v>5.7700000000000001E-2</v>
      </c>
      <c r="AI4754" s="16">
        <v>38.299999999999997</v>
      </c>
      <c r="AJ4754" s="16">
        <v>80</v>
      </c>
      <c r="AK4754" s="16">
        <v>-0.36270000000000002</v>
      </c>
      <c r="AL4754" s="16">
        <v>-0.76029999999999998</v>
      </c>
      <c r="AM4754" s="16">
        <v>-0.46850000000000003</v>
      </c>
      <c r="AN4754" s="16">
        <v>0.24709999999999999</v>
      </c>
      <c r="AO4754" s="16">
        <v>0.14960000000000001</v>
      </c>
      <c r="AP4754" s="16">
        <v>-0.34229999999999999</v>
      </c>
      <c r="AQ4754" s="16">
        <v>32.478700000000003</v>
      </c>
      <c r="AR4754" s="16">
        <f t="shared" si="179"/>
        <v>1</v>
      </c>
      <c r="AS4754" s="5">
        <f t="shared" si="178"/>
        <v>2.5040000000000617E-3</v>
      </c>
    </row>
    <row r="4755" spans="1:45" x14ac:dyDescent="0.25">
      <c r="A4755" s="16" t="s">
        <v>408</v>
      </c>
      <c r="B4755" s="16" t="s">
        <v>52</v>
      </c>
      <c r="C4755" s="16" t="s">
        <v>266</v>
      </c>
      <c r="D4755" s="16">
        <v>1996</v>
      </c>
      <c r="E4755" s="16" t="s">
        <v>5370</v>
      </c>
      <c r="F4755" s="16" t="s">
        <v>594</v>
      </c>
      <c r="G4755" s="10">
        <v>11459.5</v>
      </c>
      <c r="H4755" s="73">
        <v>9.3465710000000009</v>
      </c>
      <c r="I4755" s="16" t="s">
        <v>6700</v>
      </c>
      <c r="J4755" s="71">
        <v>0.02</v>
      </c>
      <c r="K4755" s="71">
        <v>1.173</v>
      </c>
      <c r="L4755" s="16">
        <v>-1.0898920000000001</v>
      </c>
      <c r="M4755" s="16">
        <v>-0.40412720000000002</v>
      </c>
      <c r="N4755" s="16">
        <v>-0.73573949999999999</v>
      </c>
      <c r="O4755" s="16">
        <v>-0.3420163</v>
      </c>
      <c r="P4755" s="16">
        <v>-0.66795789999999999</v>
      </c>
      <c r="Q4755" s="16">
        <v>-0.27620349999999999</v>
      </c>
      <c r="R4755" s="16">
        <v>0.50080000000000002</v>
      </c>
      <c r="S4755" s="16">
        <v>5.0000000000000001E-4</v>
      </c>
      <c r="T4755" s="16">
        <v>1E-3</v>
      </c>
      <c r="U4755" s="16">
        <v>2.7562500000000001</v>
      </c>
      <c r="V4755" s="16">
        <v>11.497999999999999</v>
      </c>
      <c r="W4755" s="16">
        <v>6.1219999999999999</v>
      </c>
      <c r="X4755" s="16">
        <v>367.25299999999999</v>
      </c>
      <c r="Y4755" s="16">
        <v>37.760599999999997</v>
      </c>
      <c r="Z4755" s="16">
        <v>9.2899999999999996E-2</v>
      </c>
      <c r="AA4755" s="16">
        <v>-0.48481239999999998</v>
      </c>
      <c r="AB4755" s="16">
        <v>0.2</v>
      </c>
      <c r="AC4755" s="16">
        <v>4.33</v>
      </c>
      <c r="AD4755" s="16">
        <v>32.57</v>
      </c>
      <c r="AE4755" s="16">
        <v>3.1568999999999998</v>
      </c>
      <c r="AF4755" s="16">
        <v>0.61329999999999996</v>
      </c>
      <c r="AG4755" s="16">
        <v>108891</v>
      </c>
      <c r="AH4755" s="16">
        <v>6.8400000000000002E-2</v>
      </c>
      <c r="AI4755" s="16">
        <v>38.299999999999997</v>
      </c>
      <c r="AJ4755" s="16">
        <v>80.599999999999994</v>
      </c>
      <c r="AK4755" s="16">
        <v>-0.32250000000000001</v>
      </c>
      <c r="AL4755" s="16">
        <v>-1.0177</v>
      </c>
      <c r="AM4755" s="16">
        <v>-0.33660000000000001</v>
      </c>
      <c r="AN4755" s="16">
        <v>-2.6200000000000001E-2</v>
      </c>
      <c r="AO4755" s="16">
        <v>5.8900000000000001E-2</v>
      </c>
      <c r="AP4755" s="16">
        <v>-0.623</v>
      </c>
      <c r="AQ4755" s="16">
        <v>32.478700000000003</v>
      </c>
      <c r="AR4755" s="16">
        <f t="shared" si="179"/>
        <v>1</v>
      </c>
      <c r="AS4755" s="5">
        <f t="shared" si="178"/>
        <v>-5.2938000000000152E-2</v>
      </c>
    </row>
    <row r="4756" spans="1:45" x14ac:dyDescent="0.25">
      <c r="A4756" s="16" t="s">
        <v>408</v>
      </c>
      <c r="B4756" s="16" t="s">
        <v>52</v>
      </c>
      <c r="C4756" s="16" t="s">
        <v>266</v>
      </c>
      <c r="D4756" s="16">
        <v>1997</v>
      </c>
      <c r="E4756" s="16" t="s">
        <v>5371</v>
      </c>
      <c r="F4756" s="16" t="s">
        <v>594</v>
      </c>
      <c r="G4756" s="10">
        <v>11816.5</v>
      </c>
      <c r="H4756" s="73">
        <v>9.3772549999999999</v>
      </c>
      <c r="I4756" s="16" t="s">
        <v>6700</v>
      </c>
      <c r="J4756" s="71">
        <v>1.6E-2</v>
      </c>
      <c r="K4756" s="71">
        <v>1.1910000000000001</v>
      </c>
      <c r="L4756" s="16">
        <v>-1.0377749999999999</v>
      </c>
      <c r="M4756" s="16">
        <v>-0.39796779999999998</v>
      </c>
      <c r="N4756" s="16">
        <v>-0.71191170000000004</v>
      </c>
      <c r="O4756" s="16">
        <v>-0.29575620000000002</v>
      </c>
      <c r="P4756" s="16">
        <v>-0.65826370000000001</v>
      </c>
      <c r="Q4756" s="16">
        <v>-0.24605579999999999</v>
      </c>
      <c r="R4756" s="16">
        <v>0.50080000000000002</v>
      </c>
      <c r="S4756" s="16">
        <v>6.4999999999999997E-4</v>
      </c>
      <c r="T4756" s="16">
        <v>1.6000000000000001E-3</v>
      </c>
      <c r="U4756" s="16">
        <v>2.8237000000000001</v>
      </c>
      <c r="V4756" s="16">
        <v>12.055999999999999</v>
      </c>
      <c r="W4756" s="16">
        <v>6.3639999999999999</v>
      </c>
      <c r="X4756" s="16">
        <v>365.709</v>
      </c>
      <c r="Y4756" s="16">
        <v>38.234299999999998</v>
      </c>
      <c r="Z4756" s="16">
        <v>9.4100000000000003E-2</v>
      </c>
      <c r="AA4756" s="16">
        <v>-0.58423689999999995</v>
      </c>
      <c r="AB4756" s="16">
        <v>0.2</v>
      </c>
      <c r="AC4756" s="16">
        <v>4.33</v>
      </c>
      <c r="AD4756" s="16">
        <v>35.130000000000003</v>
      </c>
      <c r="AE4756" s="16">
        <v>3.2751999999999999</v>
      </c>
      <c r="AF4756" s="16">
        <v>0.83520000000000005</v>
      </c>
      <c r="AG4756" s="16">
        <v>109806</v>
      </c>
      <c r="AH4756" s="16">
        <v>6.9900000000000004E-2</v>
      </c>
      <c r="AI4756" s="16">
        <v>38.299999999999997</v>
      </c>
      <c r="AJ4756" s="16">
        <v>81.2</v>
      </c>
      <c r="AK4756" s="16">
        <v>-0.36509999999999998</v>
      </c>
      <c r="AL4756" s="16">
        <v>-0.94630000000000003</v>
      </c>
      <c r="AM4756" s="16">
        <v>-0.46510000000000001</v>
      </c>
      <c r="AN4756" s="16">
        <v>7.4300000000000005E-2</v>
      </c>
      <c r="AO4756" s="16">
        <v>0.10009999999999999</v>
      </c>
      <c r="AP4756" s="16">
        <v>-0.48170000000000002</v>
      </c>
      <c r="AQ4756" s="16">
        <v>32.478700000000003</v>
      </c>
      <c r="AR4756" s="16">
        <f t="shared" si="179"/>
        <v>1</v>
      </c>
      <c r="AS4756" s="5">
        <f t="shared" si="178"/>
        <v>5.2117000000000191E-2</v>
      </c>
    </row>
    <row r="4757" spans="1:45" x14ac:dyDescent="0.25">
      <c r="A4757" s="16" t="s">
        <v>408</v>
      </c>
      <c r="B4757" s="16" t="s">
        <v>52</v>
      </c>
      <c r="C4757" s="16" t="s">
        <v>266</v>
      </c>
      <c r="D4757" s="16">
        <v>1998</v>
      </c>
      <c r="E4757" s="16" t="s">
        <v>5372</v>
      </c>
      <c r="F4757" s="16" t="s">
        <v>594</v>
      </c>
      <c r="G4757" s="10">
        <v>11925.8</v>
      </c>
      <c r="H4757" s="73">
        <v>9.3864579999999993</v>
      </c>
      <c r="I4757" s="16" t="s">
        <v>6700</v>
      </c>
      <c r="J4757" s="71">
        <v>-1.6E-2</v>
      </c>
      <c r="K4757" s="71">
        <v>1.1719999999999999</v>
      </c>
      <c r="L4757" s="16">
        <v>-1.00143</v>
      </c>
      <c r="M4757" s="16">
        <v>-0.3966711</v>
      </c>
      <c r="N4757" s="16">
        <v>-0.63890619999999998</v>
      </c>
      <c r="O4757" s="16">
        <v>-0.32742719999999997</v>
      </c>
      <c r="P4757" s="16">
        <v>-0.64740180000000003</v>
      </c>
      <c r="Q4757" s="16">
        <v>-0.21589</v>
      </c>
      <c r="R4757" s="16">
        <v>0.50080000000000002</v>
      </c>
      <c r="S4757" s="16">
        <v>5.0000000000000001E-4</v>
      </c>
      <c r="T4757" s="16">
        <v>1.8E-3</v>
      </c>
      <c r="U4757" s="16">
        <v>3.4197000000000002</v>
      </c>
      <c r="V4757" s="16">
        <v>12.614000000000001</v>
      </c>
      <c r="W4757" s="16">
        <v>6.6059999999999999</v>
      </c>
      <c r="X4757" s="16">
        <v>363.16199999999998</v>
      </c>
      <c r="Y4757" s="16">
        <v>38.707999999999998</v>
      </c>
      <c r="Z4757" s="16">
        <v>9.4100000000000003E-2</v>
      </c>
      <c r="AA4757" s="16">
        <v>-0.46112150000000002</v>
      </c>
      <c r="AB4757" s="16">
        <v>0.2</v>
      </c>
      <c r="AC4757" s="16">
        <v>4.33</v>
      </c>
      <c r="AD4757" s="16">
        <v>31.96</v>
      </c>
      <c r="AE4757" s="16">
        <v>3.3174000000000001</v>
      </c>
      <c r="AF4757" s="16">
        <v>0.83099999999999996</v>
      </c>
      <c r="AG4757" s="16">
        <v>114482</v>
      </c>
      <c r="AH4757" s="16">
        <v>7.1900000000000006E-2</v>
      </c>
      <c r="AI4757" s="16">
        <v>38.4</v>
      </c>
      <c r="AJ4757" s="16">
        <v>81.8</v>
      </c>
      <c r="AK4757" s="16">
        <v>-0.40770000000000001</v>
      </c>
      <c r="AL4757" s="16">
        <v>-0.87490000000000001</v>
      </c>
      <c r="AM4757" s="16">
        <v>-0.59350000000000003</v>
      </c>
      <c r="AN4757" s="16">
        <v>0.17480000000000001</v>
      </c>
      <c r="AO4757" s="16">
        <v>0.14130000000000001</v>
      </c>
      <c r="AP4757" s="16">
        <v>-0.34039999999999998</v>
      </c>
      <c r="AQ4757" s="16">
        <v>32.478700000000003</v>
      </c>
      <c r="AR4757" s="16">
        <f t="shared" si="179"/>
        <v>1</v>
      </c>
      <c r="AS4757" s="5">
        <f t="shared" si="178"/>
        <v>3.634499999999985E-2</v>
      </c>
    </row>
    <row r="4758" spans="1:45" x14ac:dyDescent="0.25">
      <c r="A4758" s="16" t="s">
        <v>408</v>
      </c>
      <c r="B4758" s="16" t="s">
        <v>52</v>
      </c>
      <c r="C4758" s="16" t="s">
        <v>266</v>
      </c>
      <c r="D4758" s="16">
        <v>1999</v>
      </c>
      <c r="E4758" s="16" t="s">
        <v>5373</v>
      </c>
      <c r="F4758" s="16" t="s">
        <v>594</v>
      </c>
      <c r="G4758" s="10">
        <v>10593.2</v>
      </c>
      <c r="H4758" s="73">
        <v>9.2679709999999993</v>
      </c>
      <c r="I4758" s="16" t="s">
        <v>6700</v>
      </c>
      <c r="J4758" s="71">
        <v>-0.12</v>
      </c>
      <c r="K4758" s="71">
        <v>1.0389999999999999</v>
      </c>
      <c r="L4758" s="16">
        <v>-0.95676260000000002</v>
      </c>
      <c r="M4758" s="16">
        <v>-0.39725179999999999</v>
      </c>
      <c r="N4758" s="16">
        <v>-0.6339418</v>
      </c>
      <c r="O4758" s="16">
        <v>-0.27632139999999999</v>
      </c>
      <c r="P4758" s="16">
        <v>-0.64093420000000001</v>
      </c>
      <c r="Q4758" s="16">
        <v>-0.1784819</v>
      </c>
      <c r="R4758" s="16">
        <v>0.50080000000000002</v>
      </c>
      <c r="S4758" s="16">
        <v>1E-4</v>
      </c>
      <c r="T4758" s="16">
        <v>1.9E-3</v>
      </c>
      <c r="U4758" s="16">
        <v>3.0811999999999999</v>
      </c>
      <c r="V4758" s="16">
        <v>13.172000000000001</v>
      </c>
      <c r="W4758" s="16">
        <v>6.8479999999999999</v>
      </c>
      <c r="X4758" s="16">
        <v>365.35300000000001</v>
      </c>
      <c r="Y4758" s="16">
        <v>39.181800000000003</v>
      </c>
      <c r="Z4758" s="16">
        <v>9.0399999999999994E-2</v>
      </c>
      <c r="AA4758" s="16">
        <v>-0.60171390000000002</v>
      </c>
      <c r="AB4758" s="16">
        <v>0.2</v>
      </c>
      <c r="AC4758" s="16">
        <v>4.33</v>
      </c>
      <c r="AD4758" s="16">
        <v>35.58</v>
      </c>
      <c r="AE4758" s="16">
        <v>3.1756000000000002</v>
      </c>
      <c r="AF4758" s="16">
        <v>0.74339999999999995</v>
      </c>
      <c r="AG4758" s="16">
        <v>110445</v>
      </c>
      <c r="AH4758" s="16">
        <v>6.8599999999999994E-2</v>
      </c>
      <c r="AI4758" s="16">
        <v>38.6</v>
      </c>
      <c r="AJ4758" s="16">
        <v>82.8</v>
      </c>
      <c r="AK4758" s="16">
        <v>-0.4466</v>
      </c>
      <c r="AL4758" s="16">
        <v>-0.68930000000000002</v>
      </c>
      <c r="AM4758" s="16">
        <v>-0.61229999999999996</v>
      </c>
      <c r="AN4758" s="16">
        <v>0.33689999999999998</v>
      </c>
      <c r="AO4758" s="16">
        <v>-1.1999999999999999E-3</v>
      </c>
      <c r="AP4758" s="16">
        <v>-0.249</v>
      </c>
      <c r="AQ4758" s="16">
        <v>32.478700000000003</v>
      </c>
      <c r="AR4758" s="16">
        <f t="shared" si="179"/>
        <v>1</v>
      </c>
      <c r="AS4758" s="5">
        <f t="shared" si="178"/>
        <v>4.4667400000000024E-2</v>
      </c>
    </row>
    <row r="4759" spans="1:45" x14ac:dyDescent="0.25">
      <c r="A4759" s="16" t="s">
        <v>408</v>
      </c>
      <c r="B4759" s="16" t="s">
        <v>52</v>
      </c>
      <c r="C4759" s="16" t="s">
        <v>266</v>
      </c>
      <c r="D4759" s="16">
        <v>2000</v>
      </c>
      <c r="E4759" s="16" t="s">
        <v>5374</v>
      </c>
      <c r="F4759" s="16" t="s">
        <v>594</v>
      </c>
      <c r="G4759" s="10">
        <v>10137.5</v>
      </c>
      <c r="H4759" s="73">
        <v>9.2240020000000005</v>
      </c>
      <c r="I4759" s="16">
        <v>1231122</v>
      </c>
      <c r="J4759" s="71">
        <v>-1.9E-2</v>
      </c>
      <c r="K4759" s="71">
        <v>1.02</v>
      </c>
      <c r="L4759" s="16">
        <v>-0.8660137</v>
      </c>
      <c r="M4759" s="16">
        <v>-0.39537430000000001</v>
      </c>
      <c r="N4759" s="16">
        <v>-0.53242750000000005</v>
      </c>
      <c r="O4759" s="16">
        <v>-0.2519979</v>
      </c>
      <c r="P4759" s="16">
        <v>-0.60334089999999996</v>
      </c>
      <c r="Q4759" s="16">
        <v>-0.14109169999999999</v>
      </c>
      <c r="R4759" s="16">
        <v>0.50080000000000002</v>
      </c>
      <c r="S4759" s="16">
        <v>3.5E-4</v>
      </c>
      <c r="T4759" s="16">
        <v>2E-3</v>
      </c>
      <c r="U4759" s="16">
        <v>3.8271000000000002</v>
      </c>
      <c r="V4759" s="16">
        <v>13.73</v>
      </c>
      <c r="W4759" s="16">
        <v>7.09</v>
      </c>
      <c r="X4759" s="16">
        <v>364.80399999999997</v>
      </c>
      <c r="Y4759" s="16">
        <v>39.655500000000004</v>
      </c>
      <c r="Z4759" s="16">
        <v>9.5799999999999996E-2</v>
      </c>
      <c r="AA4759" s="16">
        <v>-0.61355939999999998</v>
      </c>
      <c r="AB4759" s="16">
        <v>0.2</v>
      </c>
      <c r="AC4759" s="16">
        <v>4.33</v>
      </c>
      <c r="AD4759" s="16">
        <v>35.884999999999998</v>
      </c>
      <c r="AE4759" s="16">
        <v>3.1802000000000001</v>
      </c>
      <c r="AF4759" s="16">
        <v>9.7917000000000005</v>
      </c>
      <c r="AG4759" s="16">
        <v>106776</v>
      </c>
      <c r="AH4759" s="16">
        <v>6.8699999999999997E-2</v>
      </c>
      <c r="AI4759" s="16">
        <v>38.799999999999997</v>
      </c>
      <c r="AJ4759" s="16">
        <v>83.8</v>
      </c>
      <c r="AK4759" s="16">
        <v>-0.48559999999999998</v>
      </c>
      <c r="AL4759" s="16">
        <v>-0.50370000000000004</v>
      </c>
      <c r="AM4759" s="16">
        <v>-0.63100000000000001</v>
      </c>
      <c r="AN4759" s="16">
        <v>0.499</v>
      </c>
      <c r="AO4759" s="16">
        <v>-0.14380000000000001</v>
      </c>
      <c r="AP4759" s="16">
        <v>-0.15759999999999999</v>
      </c>
      <c r="AQ4759" s="16">
        <v>32.478700000000003</v>
      </c>
      <c r="AR4759" s="16">
        <f t="shared" si="179"/>
        <v>1</v>
      </c>
      <c r="AS4759" s="5">
        <f t="shared" si="178"/>
        <v>9.0748900000000021E-2</v>
      </c>
    </row>
    <row r="4760" spans="1:45" x14ac:dyDescent="0.25">
      <c r="A4760" s="16" t="s">
        <v>408</v>
      </c>
      <c r="B4760" s="16" t="s">
        <v>52</v>
      </c>
      <c r="C4760" s="16" t="s">
        <v>266</v>
      </c>
      <c r="D4760" s="16">
        <v>2001</v>
      </c>
      <c r="E4760" s="16" t="s">
        <v>5375</v>
      </c>
      <c r="F4760" s="16" t="s">
        <v>594</v>
      </c>
      <c r="G4760" s="10">
        <v>10098.6</v>
      </c>
      <c r="H4760" s="73">
        <v>9.2201520000000006</v>
      </c>
      <c r="I4760" s="16">
        <v>1262259</v>
      </c>
      <c r="J4760" s="71">
        <v>1.7000000000000001E-2</v>
      </c>
      <c r="K4760" s="71">
        <v>1.0369999999999999</v>
      </c>
      <c r="L4760" s="16">
        <v>-0.86720019999999998</v>
      </c>
      <c r="M4760" s="16">
        <v>-0.39294299999999999</v>
      </c>
      <c r="N4760" s="16">
        <v>-0.49461080000000002</v>
      </c>
      <c r="O4760" s="16">
        <v>-0.31099080000000001</v>
      </c>
      <c r="P4760" s="16">
        <v>-0.58496559999999997</v>
      </c>
      <c r="Q4760" s="16">
        <v>-0.14178470000000001</v>
      </c>
      <c r="R4760" s="16">
        <v>0.50080000000000002</v>
      </c>
      <c r="S4760" s="16">
        <v>5.0000000000000001E-4</v>
      </c>
      <c r="T4760" s="16">
        <v>2.2000000000000001E-3</v>
      </c>
      <c r="U4760" s="16">
        <v>3.9323000000000001</v>
      </c>
      <c r="V4760" s="16">
        <v>14.215999999999999</v>
      </c>
      <c r="W4760" s="16">
        <v>7.234</v>
      </c>
      <c r="X4760" s="16">
        <v>365.99900000000002</v>
      </c>
      <c r="Y4760" s="16">
        <v>40.129199999999997</v>
      </c>
      <c r="Z4760" s="16">
        <v>9.6199999999999994E-2</v>
      </c>
      <c r="AA4760" s="16">
        <v>-0.4079139</v>
      </c>
      <c r="AB4760" s="16">
        <v>0.2</v>
      </c>
      <c r="AC4760" s="16">
        <v>4.33</v>
      </c>
      <c r="AD4760" s="16">
        <v>30.59</v>
      </c>
      <c r="AE4760" s="16">
        <v>2.9661</v>
      </c>
      <c r="AF4760" s="16">
        <v>11.949299999999999</v>
      </c>
      <c r="AG4760" s="16">
        <v>112977</v>
      </c>
      <c r="AH4760" s="16">
        <v>6.9800000000000001E-2</v>
      </c>
      <c r="AI4760" s="16">
        <v>39</v>
      </c>
      <c r="AJ4760" s="16">
        <v>84.7</v>
      </c>
      <c r="AK4760" s="16">
        <v>-0.52029999999999998</v>
      </c>
      <c r="AL4760" s="16">
        <v>-0.46129999999999999</v>
      </c>
      <c r="AM4760" s="16">
        <v>-0.51259999999999994</v>
      </c>
      <c r="AN4760" s="16">
        <v>0.40460000000000002</v>
      </c>
      <c r="AO4760" s="16">
        <v>-0.1663</v>
      </c>
      <c r="AP4760" s="16">
        <v>-0.18160000000000001</v>
      </c>
      <c r="AQ4760" s="16">
        <v>32.478700000000003</v>
      </c>
      <c r="AR4760" s="16">
        <f t="shared" si="179"/>
        <v>1</v>
      </c>
      <c r="AS4760" s="5">
        <f t="shared" si="178"/>
        <v>-1.1864999999999792E-3</v>
      </c>
    </row>
    <row r="4761" spans="1:45" x14ac:dyDescent="0.25">
      <c r="A4761" s="16" t="s">
        <v>408</v>
      </c>
      <c r="B4761" s="16" t="s">
        <v>52</v>
      </c>
      <c r="C4761" s="16" t="s">
        <v>266</v>
      </c>
      <c r="D4761" s="16">
        <v>2002</v>
      </c>
      <c r="E4761" s="16" t="s">
        <v>5376</v>
      </c>
      <c r="F4761" s="16" t="s">
        <v>594</v>
      </c>
      <c r="G4761" s="10">
        <v>9823.25</v>
      </c>
      <c r="H4761" s="73">
        <v>9.1925080000000001</v>
      </c>
      <c r="I4761" s="16">
        <v>1294409</v>
      </c>
      <c r="J4761" s="71">
        <v>-3.6999999999999998E-2</v>
      </c>
      <c r="K4761" s="71">
        <v>1</v>
      </c>
      <c r="L4761" s="16">
        <v>-0.823569</v>
      </c>
      <c r="M4761" s="16">
        <v>-0.39369929999999997</v>
      </c>
      <c r="N4761" s="16">
        <v>-0.45291730000000002</v>
      </c>
      <c r="O4761" s="16">
        <v>-0.2920894</v>
      </c>
      <c r="P4761" s="16">
        <v>-0.54851760000000005</v>
      </c>
      <c r="Q4761" s="16">
        <v>-0.14251259999999999</v>
      </c>
      <c r="R4761" s="16">
        <v>0.50080000000000002</v>
      </c>
      <c r="S4761" s="16">
        <v>2.9999999999999997E-4</v>
      </c>
      <c r="T4761" s="16">
        <v>2.2000000000000001E-3</v>
      </c>
      <c r="U4761" s="16">
        <v>4.0955000000000004</v>
      </c>
      <c r="V4761" s="16">
        <v>14.702</v>
      </c>
      <c r="W4761" s="16">
        <v>7.3780000000000001</v>
      </c>
      <c r="X4761" s="16">
        <v>366.84699999999998</v>
      </c>
      <c r="Y4761" s="16">
        <v>40.603000000000002</v>
      </c>
      <c r="Z4761" s="16">
        <v>0.10050000000000001</v>
      </c>
      <c r="AA4761" s="16">
        <v>-0.40985579999999999</v>
      </c>
      <c r="AB4761" s="16">
        <v>0.2</v>
      </c>
      <c r="AC4761" s="16">
        <v>4.33</v>
      </c>
      <c r="AD4761" s="16">
        <v>30.64</v>
      </c>
      <c r="AE4761" s="16">
        <v>2.4954999999999998</v>
      </c>
      <c r="AF4761" s="16">
        <v>21.729199999999999</v>
      </c>
      <c r="AG4761" s="16">
        <v>116197</v>
      </c>
      <c r="AH4761" s="16">
        <v>7.0599999999999996E-2</v>
      </c>
      <c r="AI4761" s="16">
        <v>39.200000000000003</v>
      </c>
      <c r="AJ4761" s="16">
        <v>85.6</v>
      </c>
      <c r="AK4761" s="16">
        <v>-0.55510000000000004</v>
      </c>
      <c r="AL4761" s="16">
        <v>-0.41899999999999998</v>
      </c>
      <c r="AM4761" s="16">
        <v>-0.39419999999999999</v>
      </c>
      <c r="AN4761" s="16">
        <v>0.31019999999999998</v>
      </c>
      <c r="AO4761" s="16">
        <v>-0.1888</v>
      </c>
      <c r="AP4761" s="16">
        <v>-0.2056</v>
      </c>
      <c r="AQ4761" s="16">
        <v>32.478700000000003</v>
      </c>
      <c r="AR4761" s="16">
        <f t="shared" si="179"/>
        <v>1</v>
      </c>
      <c r="AS4761" s="5">
        <f t="shared" si="178"/>
        <v>4.3631199999999981E-2</v>
      </c>
    </row>
    <row r="4762" spans="1:45" x14ac:dyDescent="0.25">
      <c r="A4762" s="16" t="s">
        <v>408</v>
      </c>
      <c r="B4762" s="16" t="s">
        <v>52</v>
      </c>
      <c r="C4762" s="16" t="s">
        <v>266</v>
      </c>
      <c r="D4762" s="16">
        <v>2003</v>
      </c>
      <c r="E4762" s="16" t="s">
        <v>5377</v>
      </c>
      <c r="F4762" s="16" t="s">
        <v>594</v>
      </c>
      <c r="G4762" s="10">
        <v>9788.8799999999992</v>
      </c>
      <c r="H4762" s="73">
        <v>9.1890020000000003</v>
      </c>
      <c r="I4762" s="16">
        <v>1328146</v>
      </c>
      <c r="J4762" s="71">
        <v>1.7000000000000001E-2</v>
      </c>
      <c r="K4762" s="71">
        <v>1.016</v>
      </c>
      <c r="L4762" s="16">
        <v>-0.79738830000000005</v>
      </c>
      <c r="M4762" s="16">
        <v>-0.39295639999999998</v>
      </c>
      <c r="N4762" s="16">
        <v>-0.41175899999999999</v>
      </c>
      <c r="O4762" s="16">
        <v>-0.21786179999999999</v>
      </c>
      <c r="P4762" s="16">
        <v>-0.52875099999999997</v>
      </c>
      <c r="Q4762" s="16">
        <v>-0.2265402</v>
      </c>
      <c r="R4762" s="16">
        <v>0.50080000000000002</v>
      </c>
      <c r="S4762" s="16">
        <v>2.5000000000000001E-4</v>
      </c>
      <c r="T4762" s="16">
        <v>2.3E-3</v>
      </c>
      <c r="U4762" s="16">
        <v>4.2012999999999998</v>
      </c>
      <c r="V4762" s="16">
        <v>15.188000000000001</v>
      </c>
      <c r="W4762" s="16">
        <v>7.5220000000000002</v>
      </c>
      <c r="X4762" s="16">
        <v>368.55599999999998</v>
      </c>
      <c r="Y4762" s="16">
        <v>41.076700000000002</v>
      </c>
      <c r="Z4762" s="16">
        <v>9.3200000000000005E-2</v>
      </c>
      <c r="AA4762" s="16">
        <v>-0.63822129999999999</v>
      </c>
      <c r="AB4762" s="16">
        <v>0.2</v>
      </c>
      <c r="AC4762" s="16">
        <v>4.33</v>
      </c>
      <c r="AD4762" s="16">
        <v>36.520000000000003</v>
      </c>
      <c r="AE4762" s="16">
        <v>2.9195000000000002</v>
      </c>
      <c r="AF4762" s="16">
        <v>22.799499999999998</v>
      </c>
      <c r="AG4762" s="16">
        <v>117746</v>
      </c>
      <c r="AH4762" s="16">
        <v>7.1499999999999994E-2</v>
      </c>
      <c r="AI4762" s="16">
        <v>39.4</v>
      </c>
      <c r="AJ4762" s="16">
        <v>86.4</v>
      </c>
      <c r="AK4762" s="16">
        <v>-0.67720000000000002</v>
      </c>
      <c r="AL4762" s="16">
        <v>-0.47460000000000002</v>
      </c>
      <c r="AM4762" s="16">
        <v>-0.47649999999999998</v>
      </c>
      <c r="AN4762" s="16">
        <v>0.2495</v>
      </c>
      <c r="AO4762" s="16">
        <v>-0.1646</v>
      </c>
      <c r="AP4762" s="16">
        <v>-0.38750000000000001</v>
      </c>
      <c r="AQ4762" s="16">
        <v>32.478700000000003</v>
      </c>
      <c r="AR4762" s="16">
        <f t="shared" si="179"/>
        <v>1</v>
      </c>
      <c r="AS4762" s="5">
        <f t="shared" si="178"/>
        <v>2.6180699999999946E-2</v>
      </c>
    </row>
    <row r="4763" spans="1:45" x14ac:dyDescent="0.25">
      <c r="A4763" s="16" t="s">
        <v>408</v>
      </c>
      <c r="B4763" s="16" t="s">
        <v>52</v>
      </c>
      <c r="C4763" s="16" t="s">
        <v>266</v>
      </c>
      <c r="D4763" s="16">
        <v>2004</v>
      </c>
      <c r="E4763" s="16" t="s">
        <v>5378</v>
      </c>
      <c r="F4763" s="16" t="s">
        <v>594</v>
      </c>
      <c r="G4763" s="10">
        <v>9595.85</v>
      </c>
      <c r="H4763" s="73">
        <v>9.1690860000000001</v>
      </c>
      <c r="I4763" s="16">
        <v>1364205</v>
      </c>
      <c r="J4763" s="71">
        <v>-3.0000000000000001E-3</v>
      </c>
      <c r="K4763" s="71">
        <v>1.014</v>
      </c>
      <c r="L4763" s="16">
        <v>-0.83217759999999996</v>
      </c>
      <c r="M4763" s="16">
        <v>-0.39090330000000001</v>
      </c>
      <c r="N4763" s="16">
        <v>-0.38439770000000001</v>
      </c>
      <c r="O4763" s="16">
        <v>-0.1970952</v>
      </c>
      <c r="P4763" s="16">
        <v>-0.48069709999999999</v>
      </c>
      <c r="Q4763" s="16">
        <v>-0.4128175</v>
      </c>
      <c r="R4763" s="16">
        <v>0.50080000000000002</v>
      </c>
      <c r="S4763" s="16">
        <v>2.9999999999999997E-4</v>
      </c>
      <c r="T4763" s="16">
        <v>2.5000000000000001E-3</v>
      </c>
      <c r="U4763" s="16">
        <v>4.3602499999999997</v>
      </c>
      <c r="V4763" s="16">
        <v>15.673999999999999</v>
      </c>
      <c r="W4763" s="16">
        <v>7.6660000000000004</v>
      </c>
      <c r="X4763" s="16">
        <v>367.22699999999998</v>
      </c>
      <c r="Y4763" s="16">
        <v>41.550400000000003</v>
      </c>
      <c r="Z4763" s="16">
        <v>9.4399999999999998E-2</v>
      </c>
      <c r="AA4763" s="16">
        <v>-0.66268899999999997</v>
      </c>
      <c r="AB4763" s="16">
        <v>0.2</v>
      </c>
      <c r="AC4763" s="16">
        <v>4.33</v>
      </c>
      <c r="AD4763" s="16">
        <v>37.15</v>
      </c>
      <c r="AE4763" s="16">
        <v>2.8694000000000002</v>
      </c>
      <c r="AF4763" s="16">
        <v>36.326799999999999</v>
      </c>
      <c r="AG4763" s="16">
        <v>115397</v>
      </c>
      <c r="AH4763" s="16">
        <v>6.9500000000000006E-2</v>
      </c>
      <c r="AI4763" s="16">
        <v>39.6</v>
      </c>
      <c r="AJ4763" s="16">
        <v>87.2</v>
      </c>
      <c r="AK4763" s="16">
        <v>-0.80579999999999996</v>
      </c>
      <c r="AL4763" s="16">
        <v>-0.76160000000000005</v>
      </c>
      <c r="AM4763" s="16">
        <v>-0.80269999999999997</v>
      </c>
      <c r="AN4763" s="16">
        <v>0.38290000000000002</v>
      </c>
      <c r="AO4763" s="16">
        <v>-0.46460000000000001</v>
      </c>
      <c r="AP4763" s="16">
        <v>-0.51049999999999995</v>
      </c>
      <c r="AQ4763" s="16">
        <v>32.478700000000003</v>
      </c>
      <c r="AR4763" s="16">
        <f t="shared" si="179"/>
        <v>1</v>
      </c>
      <c r="AS4763" s="5">
        <f t="shared" si="178"/>
        <v>-3.4789299999999912E-2</v>
      </c>
    </row>
    <row r="4764" spans="1:45" x14ac:dyDescent="0.25">
      <c r="A4764" s="16" t="s">
        <v>408</v>
      </c>
      <c r="B4764" s="16" t="s">
        <v>52</v>
      </c>
      <c r="C4764" s="16" t="s">
        <v>266</v>
      </c>
      <c r="D4764" s="16">
        <v>2005</v>
      </c>
      <c r="E4764" s="16" t="s">
        <v>5379</v>
      </c>
      <c r="F4764" s="16" t="s">
        <v>594</v>
      </c>
      <c r="G4764" s="10">
        <v>9693.6</v>
      </c>
      <c r="H4764" s="73">
        <v>9.1792210000000001</v>
      </c>
      <c r="I4764" s="16">
        <v>1403126</v>
      </c>
      <c r="J4764" s="71">
        <v>-0.08</v>
      </c>
      <c r="K4764" s="71">
        <v>0.93500000000000005</v>
      </c>
      <c r="L4764" s="16">
        <v>-0.75204000000000004</v>
      </c>
      <c r="M4764" s="16">
        <v>-0.38419009999999998</v>
      </c>
      <c r="N4764" s="16">
        <v>-0.35373710000000003</v>
      </c>
      <c r="O4764" s="16">
        <v>-0.1756279</v>
      </c>
      <c r="P4764" s="16">
        <v>-0.41906910000000003</v>
      </c>
      <c r="Q4764" s="16">
        <v>-0.3546166</v>
      </c>
      <c r="R4764" s="16">
        <v>0.50080000000000002</v>
      </c>
      <c r="S4764" s="16">
        <v>3.5E-4</v>
      </c>
      <c r="T4764" s="16">
        <v>3.2000000000000002E-3</v>
      </c>
      <c r="U4764" s="16">
        <v>4.4858000000000002</v>
      </c>
      <c r="V4764" s="16">
        <v>16.16</v>
      </c>
      <c r="W4764" s="16">
        <v>7.81</v>
      </c>
      <c r="X4764" s="16">
        <v>366.96499999999997</v>
      </c>
      <c r="Y4764" s="16">
        <v>42.0242</v>
      </c>
      <c r="Z4764" s="16">
        <v>9.8199999999999996E-2</v>
      </c>
      <c r="AA4764" s="16">
        <v>-0.67492289999999999</v>
      </c>
      <c r="AB4764" s="16">
        <v>0.2</v>
      </c>
      <c r="AC4764" s="16">
        <v>4.33</v>
      </c>
      <c r="AD4764" s="16">
        <v>37.465000000000003</v>
      </c>
      <c r="AE4764" s="16">
        <v>2.8365</v>
      </c>
      <c r="AF4764" s="16">
        <v>53.404000000000003</v>
      </c>
      <c r="AG4764" s="16">
        <v>115476</v>
      </c>
      <c r="AH4764" s="16">
        <v>7.3200000000000001E-2</v>
      </c>
      <c r="AI4764" s="16">
        <v>39.799999999999997</v>
      </c>
      <c r="AJ4764" s="16">
        <v>87.9</v>
      </c>
      <c r="AK4764" s="16">
        <v>-0.87350000000000005</v>
      </c>
      <c r="AL4764" s="16">
        <v>-0.54390000000000005</v>
      </c>
      <c r="AM4764" s="16">
        <v>-0.84130000000000005</v>
      </c>
      <c r="AN4764" s="16">
        <v>0.31230000000000002</v>
      </c>
      <c r="AO4764" s="16">
        <v>-0.2311</v>
      </c>
      <c r="AP4764" s="16">
        <v>-0.4617</v>
      </c>
      <c r="AQ4764" s="16">
        <v>32.478700000000003</v>
      </c>
      <c r="AR4764" s="16">
        <f t="shared" si="179"/>
        <v>1</v>
      </c>
      <c r="AS4764" s="5">
        <f t="shared" si="178"/>
        <v>8.013759999999992E-2</v>
      </c>
    </row>
    <row r="4765" spans="1:45" x14ac:dyDescent="0.25">
      <c r="A4765" s="16" t="s">
        <v>408</v>
      </c>
      <c r="B4765" s="16" t="s">
        <v>52</v>
      </c>
      <c r="C4765" s="16" t="s">
        <v>266</v>
      </c>
      <c r="D4765" s="16">
        <v>2006</v>
      </c>
      <c r="E4765" s="16" t="s">
        <v>5380</v>
      </c>
      <c r="F4765" s="16" t="s">
        <v>594</v>
      </c>
      <c r="G4765" s="10">
        <v>9071.5499999999993</v>
      </c>
      <c r="H4765" s="73">
        <v>9.1128990000000005</v>
      </c>
      <c r="I4765" s="16">
        <v>1444844</v>
      </c>
      <c r="J4765" s="71">
        <v>3.4000000000000002E-2</v>
      </c>
      <c r="K4765" s="71">
        <v>0.96699999999999997</v>
      </c>
      <c r="L4765" s="16">
        <v>-0.81777909999999998</v>
      </c>
      <c r="M4765" s="16">
        <v>-0.38568930000000001</v>
      </c>
      <c r="N4765" s="16">
        <v>-0.3765522</v>
      </c>
      <c r="O4765" s="16">
        <v>-0.16791449999999999</v>
      </c>
      <c r="P4765" s="16">
        <v>-0.38054169999999998</v>
      </c>
      <c r="Q4765" s="16">
        <v>-0.53301569999999998</v>
      </c>
      <c r="R4765" s="16">
        <v>0.50080000000000002</v>
      </c>
      <c r="S4765" s="16">
        <v>2.0000000000000001E-4</v>
      </c>
      <c r="T4765" s="16">
        <v>3.0999999999999999E-3</v>
      </c>
      <c r="U4765" s="16">
        <v>4.3013000000000003</v>
      </c>
      <c r="V4765" s="16">
        <v>16.802</v>
      </c>
      <c r="W4765" s="16">
        <v>7.8680000000000003</v>
      </c>
      <c r="X4765" s="16">
        <v>363.71800000000002</v>
      </c>
      <c r="Y4765" s="16">
        <v>42.741399999999999</v>
      </c>
      <c r="Z4765" s="16">
        <v>0.10059999999999999</v>
      </c>
      <c r="AA4765" s="16">
        <v>-0.63899799999999995</v>
      </c>
      <c r="AB4765" s="16">
        <v>0.2</v>
      </c>
      <c r="AC4765" s="16">
        <v>4.33</v>
      </c>
      <c r="AD4765" s="16">
        <v>36.54</v>
      </c>
      <c r="AE4765" s="16">
        <v>2.5815999999999999</v>
      </c>
      <c r="AF4765" s="16">
        <v>63.555999999999997</v>
      </c>
      <c r="AG4765" s="16">
        <v>119311</v>
      </c>
      <c r="AH4765" s="16">
        <v>7.3999999999999996E-2</v>
      </c>
      <c r="AI4765" s="16">
        <v>40</v>
      </c>
      <c r="AJ4765" s="16">
        <v>88.6</v>
      </c>
      <c r="AK4765" s="16">
        <v>-0.97719999999999996</v>
      </c>
      <c r="AL4765" s="16">
        <v>-0.90680000000000005</v>
      </c>
      <c r="AM4765" s="16">
        <v>-0.79879999999999995</v>
      </c>
      <c r="AN4765" s="16">
        <v>0.1797</v>
      </c>
      <c r="AO4765" s="16">
        <v>-0.4299</v>
      </c>
      <c r="AP4765" s="16">
        <v>-0.73319999999999996</v>
      </c>
      <c r="AQ4765" s="16">
        <v>32.478700000000003</v>
      </c>
      <c r="AR4765" s="16">
        <f t="shared" si="179"/>
        <v>1</v>
      </c>
      <c r="AS4765" s="5">
        <f t="shared" si="178"/>
        <v>-6.5739099999999939E-2</v>
      </c>
    </row>
    <row r="4766" spans="1:45" x14ac:dyDescent="0.25">
      <c r="A4766" s="16" t="s">
        <v>408</v>
      </c>
      <c r="B4766" s="16" t="s">
        <v>52</v>
      </c>
      <c r="C4766" s="16" t="s">
        <v>266</v>
      </c>
      <c r="D4766" s="16">
        <v>2007</v>
      </c>
      <c r="E4766" s="16" t="s">
        <v>5381</v>
      </c>
      <c r="F4766" s="16" t="s">
        <v>594</v>
      </c>
      <c r="G4766" s="10">
        <v>9299.4599999999991</v>
      </c>
      <c r="H4766" s="73">
        <v>9.1377120000000005</v>
      </c>
      <c r="I4766" s="16">
        <v>1489193</v>
      </c>
      <c r="J4766" s="71">
        <v>4.5999999999999999E-2</v>
      </c>
      <c r="K4766" s="71">
        <v>1.012</v>
      </c>
      <c r="L4766" s="16">
        <v>-0.77044950000000001</v>
      </c>
      <c r="M4766" s="16">
        <v>-0.43643609999999999</v>
      </c>
      <c r="N4766" s="16">
        <v>-0.29951670000000002</v>
      </c>
      <c r="O4766" s="16">
        <v>-0.15221190000000001</v>
      </c>
      <c r="P4766" s="16">
        <v>-0.3266752</v>
      </c>
      <c r="Q4766" s="16">
        <v>-0.52680119999999997</v>
      </c>
      <c r="R4766" s="16">
        <v>0.4163</v>
      </c>
      <c r="S4766" s="16">
        <v>6.9999999999999999E-4</v>
      </c>
      <c r="T4766" s="16">
        <v>2.3999999999999998E-3</v>
      </c>
      <c r="U4766" s="16">
        <v>4.6585999999999999</v>
      </c>
      <c r="V4766" s="16">
        <v>17.443999999999999</v>
      </c>
      <c r="W4766" s="16">
        <v>7.9260000000000002</v>
      </c>
      <c r="X4766" s="16">
        <v>367.19299999999998</v>
      </c>
      <c r="Y4766" s="16">
        <v>43.070799999999998</v>
      </c>
      <c r="Z4766" s="16">
        <v>0.1004</v>
      </c>
      <c r="AA4766" s="16">
        <v>-0.66540770000000005</v>
      </c>
      <c r="AB4766" s="16">
        <v>0.2</v>
      </c>
      <c r="AC4766" s="16">
        <v>4.33</v>
      </c>
      <c r="AD4766" s="16">
        <v>37.22</v>
      </c>
      <c r="AE4766" s="16">
        <v>1.8307</v>
      </c>
      <c r="AF4766" s="16">
        <v>80.766199999999998</v>
      </c>
      <c r="AG4766" s="16">
        <v>121382</v>
      </c>
      <c r="AH4766" s="16">
        <v>7.6200000000000004E-2</v>
      </c>
      <c r="AI4766" s="16">
        <v>40.299999999999997</v>
      </c>
      <c r="AJ4766" s="16">
        <v>89.3</v>
      </c>
      <c r="AK4766" s="16">
        <v>-0.88470000000000004</v>
      </c>
      <c r="AL4766" s="16">
        <v>-0.99329999999999996</v>
      </c>
      <c r="AM4766" s="16">
        <v>-0.79869999999999997</v>
      </c>
      <c r="AN4766" s="16">
        <v>0.27150000000000002</v>
      </c>
      <c r="AO4766" s="16">
        <v>-0.5212</v>
      </c>
      <c r="AP4766" s="16">
        <v>-0.69599999999999995</v>
      </c>
      <c r="AQ4766" s="16">
        <v>32.478700000000003</v>
      </c>
      <c r="AR4766" s="16">
        <f t="shared" si="179"/>
        <v>1</v>
      </c>
      <c r="AS4766" s="5">
        <f t="shared" si="178"/>
        <v>4.7329599999999972E-2</v>
      </c>
    </row>
    <row r="4767" spans="1:45" x14ac:dyDescent="0.25">
      <c r="A4767" s="16" t="s">
        <v>408</v>
      </c>
      <c r="B4767" s="16" t="s">
        <v>52</v>
      </c>
      <c r="C4767" s="16" t="s">
        <v>266</v>
      </c>
      <c r="D4767" s="16">
        <v>2008</v>
      </c>
      <c r="E4767" s="16" t="s">
        <v>5382</v>
      </c>
      <c r="F4767" s="16" t="s">
        <v>594</v>
      </c>
      <c r="G4767" s="10">
        <v>8715.4599999999991</v>
      </c>
      <c r="H4767" s="73">
        <v>9.0728530000000003</v>
      </c>
      <c r="I4767" s="16">
        <v>1536411</v>
      </c>
      <c r="J4767" s="71">
        <v>-5.5E-2</v>
      </c>
      <c r="K4767" s="71">
        <v>0.95799999999999996</v>
      </c>
      <c r="L4767" s="16">
        <v>-0.72352349999999999</v>
      </c>
      <c r="M4767" s="16">
        <v>-0.37977250000000001</v>
      </c>
      <c r="N4767" s="16">
        <v>-0.29632009999999998</v>
      </c>
      <c r="O4767" s="16">
        <v>-0.12637999999999999</v>
      </c>
      <c r="P4767" s="16">
        <v>-0.29148780000000002</v>
      </c>
      <c r="Q4767" s="16">
        <v>-0.54397700000000004</v>
      </c>
      <c r="R4767" s="16">
        <v>0.51090000000000002</v>
      </c>
      <c r="S4767" s="16">
        <v>8.0000000000000004E-4</v>
      </c>
      <c r="T4767" s="16">
        <v>2.8999999999999998E-3</v>
      </c>
      <c r="U4767" s="16">
        <v>4.42645</v>
      </c>
      <c r="V4767" s="16">
        <v>18.085999999999999</v>
      </c>
      <c r="W4767" s="16">
        <v>7.984</v>
      </c>
      <c r="X4767" s="16">
        <v>368.81</v>
      </c>
      <c r="Y4767" s="16">
        <v>43.456299999999999</v>
      </c>
      <c r="Z4767" s="16">
        <v>9.3100000000000002E-2</v>
      </c>
      <c r="AA4767" s="16">
        <v>-0.75706459999999998</v>
      </c>
      <c r="AB4767" s="16">
        <v>0.2</v>
      </c>
      <c r="AC4767" s="16">
        <v>4.33</v>
      </c>
      <c r="AD4767" s="16">
        <v>39.58</v>
      </c>
      <c r="AE4767" s="16">
        <v>2.2366000000000001</v>
      </c>
      <c r="AF4767" s="16">
        <v>87.669399999999996</v>
      </c>
      <c r="AG4767" s="16">
        <v>124445</v>
      </c>
      <c r="AH4767" s="16">
        <v>7.5700000000000003E-2</v>
      </c>
      <c r="AI4767" s="16">
        <v>40.5</v>
      </c>
      <c r="AJ4767" s="16">
        <v>89.9</v>
      </c>
      <c r="AK4767" s="16">
        <v>-0.85829999999999995</v>
      </c>
      <c r="AL4767" s="16">
        <v>-1.0161</v>
      </c>
      <c r="AM4767" s="16">
        <v>-0.81730000000000003</v>
      </c>
      <c r="AN4767" s="16">
        <v>0.24030000000000001</v>
      </c>
      <c r="AO4767" s="16">
        <v>-0.64649999999999996</v>
      </c>
      <c r="AP4767" s="16">
        <v>-0.62509999999999999</v>
      </c>
      <c r="AQ4767" s="16">
        <v>32.478700000000003</v>
      </c>
      <c r="AR4767" s="16">
        <f t="shared" si="179"/>
        <v>1</v>
      </c>
      <c r="AS4767" s="5">
        <f t="shared" si="178"/>
        <v>4.6926000000000023E-2</v>
      </c>
    </row>
    <row r="4768" spans="1:45" x14ac:dyDescent="0.25">
      <c r="A4768" s="16" t="s">
        <v>408</v>
      </c>
      <c r="B4768" s="16" t="s">
        <v>52</v>
      </c>
      <c r="C4768" s="16" t="s">
        <v>266</v>
      </c>
      <c r="D4768" s="16">
        <v>2009</v>
      </c>
      <c r="E4768" s="16" t="s">
        <v>5383</v>
      </c>
      <c r="F4768" s="16" t="s">
        <v>594</v>
      </c>
      <c r="G4768" s="10">
        <v>8449.94</v>
      </c>
      <c r="H4768" s="73">
        <v>9.0419140000000002</v>
      </c>
      <c r="I4768" s="16">
        <v>1586754</v>
      </c>
      <c r="J4768" s="71">
        <v>-1.7000000000000001E-2</v>
      </c>
      <c r="K4768" s="71">
        <v>0.94199999999999995</v>
      </c>
      <c r="L4768" s="16">
        <v>-0.67932219999999999</v>
      </c>
      <c r="M4768" s="16">
        <v>-0.34271089999999998</v>
      </c>
      <c r="N4768" s="16">
        <v>-0.2542912</v>
      </c>
      <c r="O4768" s="16">
        <v>-0.14208380000000001</v>
      </c>
      <c r="P4768" s="16">
        <v>-0.25865270000000001</v>
      </c>
      <c r="Q4768" s="16">
        <v>-0.54057900000000003</v>
      </c>
      <c r="R4768" s="16">
        <v>0.57509999999999994</v>
      </c>
      <c r="S4768" s="16">
        <v>3.5E-4</v>
      </c>
      <c r="T4768" s="16">
        <v>3.3E-3</v>
      </c>
      <c r="U4768" s="16">
        <v>4.7809499999999998</v>
      </c>
      <c r="V4768" s="16">
        <v>18.728000000000002</v>
      </c>
      <c r="W4768" s="16">
        <v>8.0419999999999998</v>
      </c>
      <c r="X4768" s="16">
        <v>366.84300000000002</v>
      </c>
      <c r="Y4768" s="16">
        <v>43.103999999999999</v>
      </c>
      <c r="Z4768" s="16">
        <v>9.4799999999999995E-2</v>
      </c>
      <c r="AA4768" s="16">
        <v>-0.72385840000000001</v>
      </c>
      <c r="AB4768" s="16">
        <v>0.2</v>
      </c>
      <c r="AC4768" s="16">
        <v>4.33</v>
      </c>
      <c r="AD4768" s="16">
        <v>38.725000000000001</v>
      </c>
      <c r="AE4768" s="16">
        <v>2.4</v>
      </c>
      <c r="AF4768" s="16">
        <v>95.447800000000001</v>
      </c>
      <c r="AG4768" s="16">
        <v>122726</v>
      </c>
      <c r="AH4768" s="16">
        <v>7.6499999999999999E-2</v>
      </c>
      <c r="AI4768" s="16">
        <v>40.700000000000003</v>
      </c>
      <c r="AJ4768" s="16">
        <v>90.5</v>
      </c>
      <c r="AK4768" s="16">
        <v>-1.0007999999999999</v>
      </c>
      <c r="AL4768" s="16">
        <v>-0.94140000000000001</v>
      </c>
      <c r="AM4768" s="16">
        <v>-0.75700000000000001</v>
      </c>
      <c r="AN4768" s="16">
        <v>0.12479999999999999</v>
      </c>
      <c r="AO4768" s="16">
        <v>-0.5948</v>
      </c>
      <c r="AP4768" s="16">
        <v>-0.5494</v>
      </c>
      <c r="AQ4768" s="16">
        <v>32.478700000000003</v>
      </c>
      <c r="AR4768" s="16">
        <f t="shared" si="179"/>
        <v>1</v>
      </c>
      <c r="AS4768" s="5">
        <f t="shared" si="178"/>
        <v>4.4201299999999999E-2</v>
      </c>
    </row>
    <row r="4769" spans="1:45" x14ac:dyDescent="0.25">
      <c r="A4769" s="16" t="s">
        <v>408</v>
      </c>
      <c r="B4769" s="16" t="s">
        <v>52</v>
      </c>
      <c r="C4769" s="16" t="s">
        <v>266</v>
      </c>
      <c r="D4769" s="16">
        <v>2010</v>
      </c>
      <c r="E4769" s="16" t="s">
        <v>5384</v>
      </c>
      <c r="F4769" s="16" t="s">
        <v>594</v>
      </c>
      <c r="G4769" s="10">
        <v>8754.11</v>
      </c>
      <c r="H4769" s="73">
        <v>9.0772790000000008</v>
      </c>
      <c r="I4769" s="16">
        <v>1640210</v>
      </c>
      <c r="J4769" s="71">
        <v>3.5999999999999997E-2</v>
      </c>
      <c r="K4769" s="71">
        <v>0.97699999999999998</v>
      </c>
      <c r="L4769" s="16">
        <v>-0.64648090000000002</v>
      </c>
      <c r="M4769" s="16">
        <v>-0.38903919999999997</v>
      </c>
      <c r="N4769" s="16">
        <v>-0.2206417</v>
      </c>
      <c r="O4769" s="16">
        <v>-0.16452140000000001</v>
      </c>
      <c r="P4769" s="16">
        <v>-0.22972010000000001</v>
      </c>
      <c r="Q4769" s="16">
        <v>-0.45932279999999998</v>
      </c>
      <c r="R4769" s="16">
        <v>0.50080000000000002</v>
      </c>
      <c r="S4769" s="16">
        <v>2.9999999999999997E-4</v>
      </c>
      <c r="T4769" s="16">
        <v>2.7000000000000001E-3</v>
      </c>
      <c r="U4769" s="16">
        <v>4.6837999999999997</v>
      </c>
      <c r="V4769" s="16">
        <v>19.37</v>
      </c>
      <c r="W4769" s="16">
        <v>8.1</v>
      </c>
      <c r="X4769" s="16">
        <v>371.00900000000001</v>
      </c>
      <c r="Y4769" s="16">
        <v>43.889800000000001</v>
      </c>
      <c r="Z4769" s="16">
        <v>0.1036</v>
      </c>
      <c r="AA4769" s="16">
        <v>-0.55976919999999997</v>
      </c>
      <c r="AB4769" s="16">
        <v>0.2</v>
      </c>
      <c r="AC4769" s="16">
        <v>4.33</v>
      </c>
      <c r="AD4769" s="16">
        <v>34.5</v>
      </c>
      <c r="AE4769" s="16">
        <v>1.9521999999999999</v>
      </c>
      <c r="AF4769" s="16">
        <v>103.456</v>
      </c>
      <c r="AG4769" s="16">
        <v>127307</v>
      </c>
      <c r="AH4769" s="16">
        <v>7.7399999999999997E-2</v>
      </c>
      <c r="AI4769" s="16">
        <v>40.9</v>
      </c>
      <c r="AJ4769" s="16">
        <v>91.1</v>
      </c>
      <c r="AK4769" s="16">
        <v>-0.88780000000000003</v>
      </c>
      <c r="AL4769" s="16">
        <v>-0.78190000000000004</v>
      </c>
      <c r="AM4769" s="16">
        <v>-0.78359999999999996</v>
      </c>
      <c r="AN4769" s="16">
        <v>0.29630000000000001</v>
      </c>
      <c r="AO4769" s="16">
        <v>-0.56299999999999994</v>
      </c>
      <c r="AP4769" s="16">
        <v>-0.51429999999999998</v>
      </c>
      <c r="AQ4769" s="16">
        <v>32.478700000000003</v>
      </c>
      <c r="AR4769" s="16">
        <f t="shared" si="179"/>
        <v>1</v>
      </c>
      <c r="AS4769" s="5">
        <f t="shared" si="178"/>
        <v>3.2841299999999962E-2</v>
      </c>
    </row>
    <row r="4770" spans="1:45" x14ac:dyDescent="0.25">
      <c r="A4770" s="16" t="s">
        <v>408</v>
      </c>
      <c r="B4770" s="16" t="s">
        <v>52</v>
      </c>
      <c r="C4770" s="16" t="s">
        <v>266</v>
      </c>
      <c r="D4770" s="16">
        <v>2011</v>
      </c>
      <c r="E4770" s="16" t="s">
        <v>5385</v>
      </c>
      <c r="F4770" s="16" t="s">
        <v>594</v>
      </c>
      <c r="G4770" s="10">
        <v>9060.66</v>
      </c>
      <c r="H4770" s="73">
        <v>9.1116969999999995</v>
      </c>
      <c r="I4770" s="16">
        <v>1697101</v>
      </c>
      <c r="J4770" s="71">
        <v>2.4E-2</v>
      </c>
      <c r="K4770" s="71">
        <v>1</v>
      </c>
      <c r="L4770" s="16">
        <v>-0.53136589999999995</v>
      </c>
      <c r="M4770" s="16">
        <v>-0.37727430000000001</v>
      </c>
      <c r="N4770" s="16">
        <v>-0.14856829999999999</v>
      </c>
      <c r="O4770" s="16">
        <v>-0.14884240000000001</v>
      </c>
      <c r="P4770" s="16">
        <v>-9.0717199999999998E-2</v>
      </c>
      <c r="Q4770" s="16">
        <v>-0.44542599999999999</v>
      </c>
      <c r="R4770" s="16">
        <v>0.50080000000000002</v>
      </c>
      <c r="S4770" s="16">
        <v>6.9999999999999999E-4</v>
      </c>
      <c r="T4770" s="16">
        <v>3.8E-3</v>
      </c>
      <c r="U4770" s="16">
        <v>5.0147000000000004</v>
      </c>
      <c r="V4770" s="16">
        <v>20.696000000000002</v>
      </c>
      <c r="W4770" s="16">
        <v>8.1999999999999993</v>
      </c>
      <c r="X4770" s="16">
        <v>371.43900000000002</v>
      </c>
      <c r="Y4770" s="16">
        <v>44.536700000000003</v>
      </c>
      <c r="Z4770" s="16">
        <v>9.0399999999999994E-2</v>
      </c>
      <c r="AA4770" s="16">
        <v>-0.63744449999999997</v>
      </c>
      <c r="AB4770" s="16">
        <v>0.2</v>
      </c>
      <c r="AC4770" s="16">
        <v>4.33</v>
      </c>
      <c r="AD4770" s="16">
        <v>36.5</v>
      </c>
      <c r="AE4770" s="16">
        <v>1.4115</v>
      </c>
      <c r="AF4770" s="16">
        <v>148.69399999999999</v>
      </c>
      <c r="AG4770" s="16">
        <v>130413</v>
      </c>
      <c r="AH4770" s="16">
        <v>7.8200000000000006E-2</v>
      </c>
      <c r="AI4770" s="16">
        <v>41.2</v>
      </c>
      <c r="AJ4770" s="16">
        <v>91.6</v>
      </c>
      <c r="AK4770" s="16">
        <v>-0.93320000000000003</v>
      </c>
      <c r="AL4770" s="16">
        <v>-0.78680000000000005</v>
      </c>
      <c r="AM4770" s="16">
        <v>-0.80520000000000003</v>
      </c>
      <c r="AN4770" s="16">
        <v>0.38519999999999999</v>
      </c>
      <c r="AO4770" s="16">
        <v>-0.55879999999999996</v>
      </c>
      <c r="AP4770" s="16">
        <v>-0.44750000000000001</v>
      </c>
      <c r="AQ4770" s="16">
        <v>32.478700000000003</v>
      </c>
      <c r="AR4770" s="16">
        <f t="shared" si="179"/>
        <v>1</v>
      </c>
      <c r="AS4770" s="5">
        <f t="shared" si="178"/>
        <v>0.11511500000000008</v>
      </c>
    </row>
    <row r="4771" spans="1:45" x14ac:dyDescent="0.25">
      <c r="A4771" s="16" t="s">
        <v>408</v>
      </c>
      <c r="B4771" s="16" t="s">
        <v>52</v>
      </c>
      <c r="C4771" s="16" t="s">
        <v>266</v>
      </c>
      <c r="D4771" s="16">
        <v>2012</v>
      </c>
      <c r="E4771" s="16" t="s">
        <v>5386</v>
      </c>
      <c r="F4771" s="16" t="s">
        <v>594</v>
      </c>
      <c r="G4771" s="10">
        <v>9212.2900000000009</v>
      </c>
      <c r="H4771" s="73">
        <v>9.1282940000000004</v>
      </c>
      <c r="I4771" s="16">
        <v>1756817</v>
      </c>
      <c r="J4771" s="71">
        <v>4.0000000000000001E-3</v>
      </c>
      <c r="K4771" s="71">
        <v>1.004</v>
      </c>
      <c r="L4771" s="16">
        <v>-0.45124950000000003</v>
      </c>
      <c r="M4771" s="16">
        <v>-0.38005689999999998</v>
      </c>
      <c r="N4771" s="16">
        <v>-0.126614</v>
      </c>
      <c r="O4771" s="16">
        <v>-3.19674E-2</v>
      </c>
      <c r="P4771" s="16">
        <v>-5.5884999999999997E-2</v>
      </c>
      <c r="Q4771" s="16">
        <v>-0.4425945</v>
      </c>
      <c r="R4771" s="16">
        <v>0.50080000000000002</v>
      </c>
      <c r="S4771" s="16">
        <v>9.5E-4</v>
      </c>
      <c r="T4771" s="16">
        <v>3.3999999999999998E-3</v>
      </c>
      <c r="U4771" s="16">
        <v>4.9653</v>
      </c>
      <c r="V4771" s="16">
        <v>22.021999999999998</v>
      </c>
      <c r="W4771" s="16">
        <v>8.3000000000000007</v>
      </c>
      <c r="X4771" s="16">
        <v>370.28100000000001</v>
      </c>
      <c r="Y4771" s="16">
        <v>46.442799999999998</v>
      </c>
      <c r="Z4771" s="16">
        <v>0.1133</v>
      </c>
      <c r="AA4771" s="16">
        <v>-0.73453869999999999</v>
      </c>
      <c r="AB4771" s="16">
        <v>0.2</v>
      </c>
      <c r="AC4771" s="16">
        <v>4.33</v>
      </c>
      <c r="AD4771" s="16">
        <v>39</v>
      </c>
      <c r="AE4771" s="16">
        <v>1.385</v>
      </c>
      <c r="AF4771" s="16">
        <v>156.66900000000001</v>
      </c>
      <c r="AG4771" s="16">
        <v>136227</v>
      </c>
      <c r="AH4771" s="16">
        <v>7.9000000000000001E-2</v>
      </c>
      <c r="AI4771" s="16">
        <v>41.4</v>
      </c>
      <c r="AJ4771" s="16">
        <v>92.2</v>
      </c>
      <c r="AK4771" s="16">
        <v>-0.88009999999999999</v>
      </c>
      <c r="AL4771" s="16">
        <v>-0.61009999999999998</v>
      </c>
      <c r="AM4771" s="16">
        <v>-0.90110000000000001</v>
      </c>
      <c r="AN4771" s="16">
        <v>0.30709999999999998</v>
      </c>
      <c r="AO4771" s="16">
        <v>-0.59199999999999997</v>
      </c>
      <c r="AP4771" s="16">
        <v>-0.45490000000000003</v>
      </c>
      <c r="AQ4771" s="16">
        <v>32.478700000000003</v>
      </c>
      <c r="AR4771" s="16">
        <f t="shared" si="179"/>
        <v>1</v>
      </c>
      <c r="AS4771" s="5">
        <f t="shared" si="178"/>
        <v>8.0116399999999921E-2</v>
      </c>
    </row>
    <row r="4772" spans="1:45" x14ac:dyDescent="0.25">
      <c r="A4772" s="16" t="s">
        <v>408</v>
      </c>
      <c r="B4772" s="16" t="s">
        <v>52</v>
      </c>
      <c r="C4772" s="16" t="s">
        <v>266</v>
      </c>
      <c r="D4772" s="16">
        <v>2013</v>
      </c>
      <c r="E4772" s="16" t="s">
        <v>5387</v>
      </c>
      <c r="F4772" s="16" t="s">
        <v>594</v>
      </c>
      <c r="G4772" s="10">
        <v>9407.98</v>
      </c>
      <c r="H4772" s="73">
        <v>9.1493140000000004</v>
      </c>
      <c r="I4772" s="16">
        <v>1817271</v>
      </c>
      <c r="J4772" s="71">
        <v>8.0000000000000002E-3</v>
      </c>
      <c r="K4772" s="71">
        <v>1.012</v>
      </c>
      <c r="L4772" s="16">
        <v>-0.42011480000000001</v>
      </c>
      <c r="M4772" s="16">
        <v>-0.38473039999999997</v>
      </c>
      <c r="N4772" s="16">
        <v>-7.6556600000000002E-2</v>
      </c>
      <c r="O4772" s="16">
        <v>-3.5219399999999998E-2</v>
      </c>
      <c r="P4772" s="16">
        <v>-2.42962E-2</v>
      </c>
      <c r="Q4772" s="16">
        <v>-0.44798529999999998</v>
      </c>
      <c r="R4772" s="16">
        <v>0.50080000000000002</v>
      </c>
      <c r="S4772" s="16">
        <v>6.9999999999999999E-4</v>
      </c>
      <c r="T4772" s="16">
        <v>3.0000000000000001E-3</v>
      </c>
      <c r="U4772" s="16">
        <v>5.1269499999999999</v>
      </c>
      <c r="V4772" s="16">
        <v>23.347999999999999</v>
      </c>
      <c r="W4772" s="16">
        <v>8.4</v>
      </c>
      <c r="X4772" s="16">
        <v>370.05</v>
      </c>
      <c r="Y4772" s="16">
        <v>46.052900000000001</v>
      </c>
      <c r="Z4772" s="16">
        <v>0.121</v>
      </c>
      <c r="AA4772" s="16">
        <v>-0.70735230000000004</v>
      </c>
      <c r="AB4772" s="16">
        <v>0.2</v>
      </c>
      <c r="AC4772" s="16">
        <v>4.33</v>
      </c>
      <c r="AD4772" s="16">
        <v>38.299999999999997</v>
      </c>
      <c r="AE4772" s="16">
        <v>1.1516</v>
      </c>
      <c r="AF4772" s="16">
        <v>164.21700000000001</v>
      </c>
      <c r="AG4772" s="16">
        <v>145424</v>
      </c>
      <c r="AH4772" s="16">
        <v>7.9899999999999999E-2</v>
      </c>
      <c r="AI4772" s="16">
        <v>41.6</v>
      </c>
      <c r="AJ4772" s="16">
        <v>92.7</v>
      </c>
      <c r="AK4772" s="16">
        <v>-0.88400000000000001</v>
      </c>
      <c r="AL4772" s="16">
        <v>-0.60599999999999998</v>
      </c>
      <c r="AM4772" s="16">
        <v>-0.8306</v>
      </c>
      <c r="AN4772" s="16">
        <v>0.34089999999999998</v>
      </c>
      <c r="AO4772" s="16">
        <v>-0.63939999999999997</v>
      </c>
      <c r="AP4772" s="16">
        <v>-0.53649999999999998</v>
      </c>
      <c r="AQ4772" s="16">
        <v>32.478700000000003</v>
      </c>
      <c r="AR4772" s="16">
        <f t="shared" si="179"/>
        <v>1</v>
      </c>
      <c r="AS4772" s="5">
        <f t="shared" si="178"/>
        <v>3.1134700000000015E-2</v>
      </c>
    </row>
    <row r="4773" spans="1:45" x14ac:dyDescent="0.25">
      <c r="A4773" s="16" t="s">
        <v>408</v>
      </c>
      <c r="B4773" s="16" t="s">
        <v>52</v>
      </c>
      <c r="C4773" s="16" t="s">
        <v>266</v>
      </c>
      <c r="D4773" s="16">
        <v>2014</v>
      </c>
      <c r="E4773" s="16" t="s">
        <v>5388</v>
      </c>
      <c r="F4773" s="16" t="s">
        <v>594</v>
      </c>
      <c r="G4773" s="10">
        <v>9508.15</v>
      </c>
      <c r="H4773" s="73">
        <v>9.1599039999999992</v>
      </c>
      <c r="I4773" s="16">
        <v>1875713</v>
      </c>
      <c r="J4773" s="71">
        <v>5.0000000000000001E-3</v>
      </c>
      <c r="K4773" s="71">
        <v>1.0169999999999999</v>
      </c>
      <c r="L4773" s="16">
        <v>-0.3711063</v>
      </c>
      <c r="M4773" s="16">
        <v>-0.38287979999999999</v>
      </c>
      <c r="N4773" s="16">
        <v>-2.8985299999999999E-2</v>
      </c>
      <c r="O4773" s="16">
        <v>1.76943E-2</v>
      </c>
      <c r="P4773" s="16">
        <v>3.4007E-3</v>
      </c>
      <c r="Q4773" s="16">
        <v>-0.47212330000000002</v>
      </c>
      <c r="R4773" s="16">
        <v>0.50080000000000002</v>
      </c>
      <c r="S4773" s="16">
        <v>4.4999999999999999E-4</v>
      </c>
      <c r="T4773" s="16">
        <v>3.3E-3</v>
      </c>
      <c r="U4773" s="16">
        <v>5.1378000000000004</v>
      </c>
      <c r="V4773" s="16">
        <v>24.673999999999999</v>
      </c>
      <c r="W4773" s="16">
        <v>8.5</v>
      </c>
      <c r="X4773" s="16">
        <v>371.916</v>
      </c>
      <c r="Y4773" s="16">
        <v>47.170200000000001</v>
      </c>
      <c r="Z4773" s="16">
        <v>0.1211</v>
      </c>
      <c r="AA4773" s="16">
        <v>-0.79162999999999994</v>
      </c>
      <c r="AB4773" s="16">
        <v>0.2</v>
      </c>
      <c r="AC4773" s="16">
        <v>4.33</v>
      </c>
      <c r="AD4773" s="16">
        <v>40.47</v>
      </c>
      <c r="AE4773" s="16">
        <v>1.0809</v>
      </c>
      <c r="AF4773" s="16">
        <v>171.375</v>
      </c>
      <c r="AG4773" s="16">
        <v>145286</v>
      </c>
      <c r="AH4773" s="16">
        <v>8.0699999999999994E-2</v>
      </c>
      <c r="AI4773" s="16">
        <v>41.8</v>
      </c>
      <c r="AJ4773" s="16">
        <v>93.2</v>
      </c>
      <c r="AK4773" s="16">
        <v>-0.92200000000000004</v>
      </c>
      <c r="AL4773" s="16">
        <v>-0.63639999999999997</v>
      </c>
      <c r="AM4773" s="16">
        <v>-0.64029999999999998</v>
      </c>
      <c r="AN4773" s="16">
        <v>0.1671</v>
      </c>
      <c r="AO4773" s="16">
        <v>-0.78710000000000002</v>
      </c>
      <c r="AP4773" s="16">
        <v>-0.49669999999999997</v>
      </c>
      <c r="AQ4773" s="16">
        <v>32.478700000000003</v>
      </c>
      <c r="AR4773" s="16">
        <f t="shared" si="179"/>
        <v>1</v>
      </c>
      <c r="AS4773" s="5">
        <f t="shared" si="178"/>
        <v>4.900850000000001E-2</v>
      </c>
    </row>
    <row r="4774" spans="1:45" x14ac:dyDescent="0.25">
      <c r="A4774" s="16" t="s">
        <v>408</v>
      </c>
      <c r="B4774" s="16" t="s">
        <v>58</v>
      </c>
      <c r="C4774" s="16" t="s">
        <v>277</v>
      </c>
      <c r="D4774" s="16">
        <v>1985</v>
      </c>
      <c r="E4774" s="16" t="s">
        <v>5389</v>
      </c>
      <c r="F4774" s="16" t="s">
        <v>590</v>
      </c>
      <c r="G4774" s="10">
        <v>573.96600000000001</v>
      </c>
      <c r="H4774" s="73">
        <v>6.3525700000000001</v>
      </c>
      <c r="I4774" s="16" t="s">
        <v>6700</v>
      </c>
      <c r="J4774" s="71">
        <v>0</v>
      </c>
      <c r="K4774" s="71">
        <v>1</v>
      </c>
      <c r="L4774" s="16">
        <v>-2.698836</v>
      </c>
      <c r="M4774" s="16">
        <v>-0.52451950000000003</v>
      </c>
      <c r="N4774" s="16">
        <v>-0.95689670000000004</v>
      </c>
      <c r="O4774" s="16">
        <v>-1.7090019999999999</v>
      </c>
      <c r="P4774" s="16">
        <v>-1.586743</v>
      </c>
      <c r="Q4774" s="16">
        <v>-1.203524</v>
      </c>
      <c r="R4774" s="16">
        <v>0.29899999999999999</v>
      </c>
      <c r="S4774" s="16">
        <v>2.5000000000000001E-4</v>
      </c>
      <c r="T4774" s="16">
        <v>0</v>
      </c>
      <c r="U4774" s="16">
        <v>5.2483000000000004</v>
      </c>
      <c r="V4774" s="16">
        <v>2.2050000000000001</v>
      </c>
      <c r="W4774" s="16">
        <v>0.435</v>
      </c>
      <c r="X4774" s="16">
        <v>376.55399999999997</v>
      </c>
      <c r="Y4774" s="16">
        <v>0</v>
      </c>
      <c r="Z4774" s="16">
        <v>6.4799999999999996E-2</v>
      </c>
      <c r="AA4774" s="16">
        <v>0.98890330000000004</v>
      </c>
      <c r="AB4774" s="16">
        <v>0</v>
      </c>
      <c r="AC4774" s="16">
        <v>26</v>
      </c>
      <c r="AD4774" s="16">
        <v>9.5399999999999991</v>
      </c>
      <c r="AE4774" s="16">
        <v>0.60419999999999996</v>
      </c>
      <c r="AF4774" s="16">
        <v>0</v>
      </c>
      <c r="AG4774" s="16">
        <v>12327.5</v>
      </c>
      <c r="AH4774" s="16">
        <v>1.54E-2</v>
      </c>
      <c r="AI4774" s="16">
        <v>4.3662000000000001</v>
      </c>
      <c r="AJ4774" s="16">
        <v>26.459299999999999</v>
      </c>
      <c r="AK4774" s="16">
        <v>-0.90700000000000003</v>
      </c>
      <c r="AL4774" s="16">
        <v>-0.78680000000000005</v>
      </c>
      <c r="AM4774" s="16">
        <v>-1.1869000000000001</v>
      </c>
      <c r="AN4774" s="16">
        <v>-1.7958000000000001</v>
      </c>
      <c r="AO4774" s="16">
        <v>-0.99399999999999999</v>
      </c>
      <c r="AP4774" s="16">
        <v>-1.9723999999999999</v>
      </c>
      <c r="AR4774" s="16">
        <f t="shared" si="179"/>
        <v>1</v>
      </c>
      <c r="AS4774" s="5">
        <f t="shared" si="178"/>
        <v>0</v>
      </c>
    </row>
    <row r="4775" spans="1:45" x14ac:dyDescent="0.25">
      <c r="A4775" s="16" t="s">
        <v>408</v>
      </c>
      <c r="B4775" s="16" t="s">
        <v>58</v>
      </c>
      <c r="C4775" s="16" t="s">
        <v>277</v>
      </c>
      <c r="D4775" s="16">
        <v>1986</v>
      </c>
      <c r="E4775" s="16" t="s">
        <v>5390</v>
      </c>
      <c r="F4775" s="16" t="s">
        <v>590</v>
      </c>
      <c r="G4775" s="10">
        <v>555.745</v>
      </c>
      <c r="H4775" s="73">
        <v>6.320309</v>
      </c>
      <c r="I4775" s="16" t="s">
        <v>6700</v>
      </c>
      <c r="J4775" s="71">
        <v>0</v>
      </c>
      <c r="K4775" s="71">
        <v>1</v>
      </c>
      <c r="L4775" s="16">
        <v>-2.697047</v>
      </c>
      <c r="M4775" s="16">
        <v>-0.52358749999999998</v>
      </c>
      <c r="N4775" s="16">
        <v>-0.99280219999999997</v>
      </c>
      <c r="O4775" s="16">
        <v>-1.701505</v>
      </c>
      <c r="P4775" s="16">
        <v>-1.5634619999999999</v>
      </c>
      <c r="Q4775" s="16">
        <v>-1.1964570000000001</v>
      </c>
      <c r="R4775" s="16">
        <v>0.29899999999999999</v>
      </c>
      <c r="S4775" s="16">
        <v>2.5000000000000001E-4</v>
      </c>
      <c r="T4775" s="16">
        <v>1E-4</v>
      </c>
      <c r="U4775" s="16">
        <v>5.1073000000000004</v>
      </c>
      <c r="V4775" s="16">
        <v>2.407</v>
      </c>
      <c r="W4775" s="16">
        <v>0.46200000000000002</v>
      </c>
      <c r="X4775" s="16">
        <v>372.31299999999999</v>
      </c>
      <c r="Y4775" s="16">
        <v>0</v>
      </c>
      <c r="Z4775" s="16">
        <v>6.4500000000000002E-2</v>
      </c>
      <c r="AA4775" s="16">
        <v>0.96521230000000002</v>
      </c>
      <c r="AB4775" s="16">
        <v>0</v>
      </c>
      <c r="AC4775" s="16">
        <v>26</v>
      </c>
      <c r="AD4775" s="16">
        <v>10.15</v>
      </c>
      <c r="AE4775" s="16">
        <v>0.59079999999999999</v>
      </c>
      <c r="AF4775" s="16">
        <v>0</v>
      </c>
      <c r="AG4775" s="16">
        <v>12338.4</v>
      </c>
      <c r="AH4775" s="16">
        <v>1.78E-2</v>
      </c>
      <c r="AI4775" s="16">
        <v>4.9339000000000004</v>
      </c>
      <c r="AJ4775" s="16">
        <v>28.193899999999999</v>
      </c>
      <c r="AK4775" s="16">
        <v>-0.90780000000000005</v>
      </c>
      <c r="AL4775" s="16">
        <v>-0.80269999999999997</v>
      </c>
      <c r="AM4775" s="16">
        <v>-1.1903999999999999</v>
      </c>
      <c r="AN4775" s="16">
        <v>-1.7494000000000001</v>
      </c>
      <c r="AO4775" s="16">
        <v>-1.0004999999999999</v>
      </c>
      <c r="AP4775" s="16">
        <v>-1.9475</v>
      </c>
      <c r="AR4775" s="16">
        <f t="shared" si="179"/>
        <v>1</v>
      </c>
      <c r="AS4775" s="5">
        <f t="shared" si="178"/>
        <v>1.7890000000000406E-3</v>
      </c>
    </row>
    <row r="4776" spans="1:45" x14ac:dyDescent="0.25">
      <c r="A4776" s="16" t="s">
        <v>408</v>
      </c>
      <c r="B4776" s="16" t="s">
        <v>58</v>
      </c>
      <c r="C4776" s="16" t="s">
        <v>277</v>
      </c>
      <c r="D4776" s="16">
        <v>1987</v>
      </c>
      <c r="E4776" s="16" t="s">
        <v>5391</v>
      </c>
      <c r="F4776" s="16" t="s">
        <v>590</v>
      </c>
      <c r="G4776" s="10">
        <v>558.53399999999999</v>
      </c>
      <c r="H4776" s="73">
        <v>6.3253159999999999</v>
      </c>
      <c r="I4776" s="16" t="s">
        <v>6700</v>
      </c>
      <c r="J4776" s="71">
        <v>0</v>
      </c>
      <c r="K4776" s="71">
        <v>1</v>
      </c>
      <c r="L4776" s="16">
        <v>-2.6642839999999999</v>
      </c>
      <c r="M4776" s="16">
        <v>-0.52451950000000003</v>
      </c>
      <c r="N4776" s="16">
        <v>-0.99897029999999998</v>
      </c>
      <c r="O4776" s="16">
        <v>-1.6543369999999999</v>
      </c>
      <c r="P4776" s="16">
        <v>-1.539804</v>
      </c>
      <c r="Q4776" s="16">
        <v>-1.189352</v>
      </c>
      <c r="R4776" s="16">
        <v>0.29899999999999999</v>
      </c>
      <c r="S4776" s="16">
        <v>2.5000000000000001E-4</v>
      </c>
      <c r="T4776" s="16">
        <v>0</v>
      </c>
      <c r="U4776" s="16">
        <v>5.0620000000000003</v>
      </c>
      <c r="V4776" s="16">
        <v>2.6960000000000002</v>
      </c>
      <c r="W4776" s="16">
        <v>0.46400000000000002</v>
      </c>
      <c r="X4776" s="16">
        <v>371.1</v>
      </c>
      <c r="Y4776" s="16">
        <v>0.80059999999999998</v>
      </c>
      <c r="Z4776" s="16">
        <v>7.6200000000000004E-2</v>
      </c>
      <c r="AA4776" s="16">
        <v>0.94152130000000001</v>
      </c>
      <c r="AB4776" s="16">
        <v>0</v>
      </c>
      <c r="AC4776" s="16">
        <v>26</v>
      </c>
      <c r="AD4776" s="16">
        <v>10.76</v>
      </c>
      <c r="AE4776" s="16">
        <v>0.57779999999999998</v>
      </c>
      <c r="AF4776" s="16">
        <v>0</v>
      </c>
      <c r="AG4776" s="16">
        <v>13078.2</v>
      </c>
      <c r="AH4776" s="16">
        <v>2.0199999999999999E-2</v>
      </c>
      <c r="AI4776" s="16">
        <v>5.5015999999999998</v>
      </c>
      <c r="AJ4776" s="16">
        <v>29.928599999999999</v>
      </c>
      <c r="AK4776" s="16">
        <v>-0.90849999999999997</v>
      </c>
      <c r="AL4776" s="16">
        <v>-0.81859999999999999</v>
      </c>
      <c r="AM4776" s="16">
        <v>-1.1938</v>
      </c>
      <c r="AN4776" s="16">
        <v>-1.7031000000000001</v>
      </c>
      <c r="AO4776" s="16">
        <v>-1.0068999999999999</v>
      </c>
      <c r="AP4776" s="16">
        <v>-1.9226000000000001</v>
      </c>
      <c r="AR4776" s="16">
        <f t="shared" si="179"/>
        <v>1</v>
      </c>
      <c r="AS4776" s="5">
        <f t="shared" si="178"/>
        <v>3.2763000000000098E-2</v>
      </c>
    </row>
    <row r="4777" spans="1:45" x14ac:dyDescent="0.25">
      <c r="A4777" s="16" t="s">
        <v>408</v>
      </c>
      <c r="B4777" s="16" t="s">
        <v>58</v>
      </c>
      <c r="C4777" s="16" t="s">
        <v>277</v>
      </c>
      <c r="D4777" s="16">
        <v>1988</v>
      </c>
      <c r="E4777" s="16" t="s">
        <v>5392</v>
      </c>
      <c r="F4777" s="16" t="s">
        <v>590</v>
      </c>
      <c r="G4777" s="10">
        <v>570.84199999999998</v>
      </c>
      <c r="H4777" s="73">
        <v>6.3471130000000002</v>
      </c>
      <c r="I4777" s="16" t="s">
        <v>6700</v>
      </c>
      <c r="J4777" s="71">
        <v>0</v>
      </c>
      <c r="K4777" s="71">
        <v>1</v>
      </c>
      <c r="L4777" s="16">
        <v>-2.6304970000000001</v>
      </c>
      <c r="M4777" s="16">
        <v>-0.52451950000000003</v>
      </c>
      <c r="N4777" s="16">
        <v>-0.99334800000000001</v>
      </c>
      <c r="O4777" s="16">
        <v>-1.6167800000000001</v>
      </c>
      <c r="P4777" s="16">
        <v>-1.5164660000000001</v>
      </c>
      <c r="Q4777" s="16">
        <v>-1.182299</v>
      </c>
      <c r="R4777" s="16">
        <v>0.29899999999999999</v>
      </c>
      <c r="S4777" s="16">
        <v>2.5000000000000001E-4</v>
      </c>
      <c r="T4777" s="16">
        <v>0</v>
      </c>
      <c r="U4777" s="16">
        <v>5.1787000000000001</v>
      </c>
      <c r="V4777" s="16">
        <v>2.9390000000000001</v>
      </c>
      <c r="W4777" s="16">
        <v>0.46899999999999997</v>
      </c>
      <c r="X4777" s="16">
        <v>369.19099999999997</v>
      </c>
      <c r="Y4777" s="16">
        <v>2.1789999999999998</v>
      </c>
      <c r="Z4777" s="16">
        <v>7.6100000000000001E-2</v>
      </c>
      <c r="AA4777" s="16">
        <v>0.91783029999999999</v>
      </c>
      <c r="AB4777" s="16">
        <v>0</v>
      </c>
      <c r="AC4777" s="16">
        <v>26</v>
      </c>
      <c r="AD4777" s="16">
        <v>11.37</v>
      </c>
      <c r="AE4777" s="16">
        <v>0.56530000000000002</v>
      </c>
      <c r="AF4777" s="16">
        <v>0</v>
      </c>
      <c r="AG4777" s="16">
        <v>13177.6</v>
      </c>
      <c r="AH4777" s="16">
        <v>2.2599999999999999E-2</v>
      </c>
      <c r="AI4777" s="16">
        <v>6.0693000000000001</v>
      </c>
      <c r="AJ4777" s="16">
        <v>31.6632</v>
      </c>
      <c r="AK4777" s="16">
        <v>-0.9093</v>
      </c>
      <c r="AL4777" s="16">
        <v>-0.83460000000000001</v>
      </c>
      <c r="AM4777" s="16">
        <v>-1.1973</v>
      </c>
      <c r="AN4777" s="16">
        <v>-1.6568000000000001</v>
      </c>
      <c r="AO4777" s="16">
        <v>-1.0133000000000001</v>
      </c>
      <c r="AP4777" s="16">
        <v>-1.8976999999999999</v>
      </c>
      <c r="AR4777" s="16">
        <f t="shared" si="179"/>
        <v>1</v>
      </c>
      <c r="AS4777" s="5">
        <f t="shared" si="178"/>
        <v>3.3786999999999789E-2</v>
      </c>
    </row>
    <row r="4778" spans="1:45" x14ac:dyDescent="0.25">
      <c r="A4778" s="16" t="s">
        <v>408</v>
      </c>
      <c r="B4778" s="16" t="s">
        <v>58</v>
      </c>
      <c r="C4778" s="16" t="s">
        <v>277</v>
      </c>
      <c r="D4778" s="16">
        <v>1989</v>
      </c>
      <c r="E4778" s="16" t="s">
        <v>5393</v>
      </c>
      <c r="F4778" s="16" t="s">
        <v>590</v>
      </c>
      <c r="G4778" s="10">
        <v>591.70799999999997</v>
      </c>
      <c r="H4778" s="73">
        <v>6.383013</v>
      </c>
      <c r="I4778" s="16" t="s">
        <v>6700</v>
      </c>
      <c r="J4778" s="71">
        <v>0</v>
      </c>
      <c r="K4778" s="71">
        <v>1</v>
      </c>
      <c r="L4778" s="16">
        <v>-2.612654</v>
      </c>
      <c r="M4778" s="16">
        <v>-0.52358749999999998</v>
      </c>
      <c r="N4778" s="16">
        <v>-0.99131159999999996</v>
      </c>
      <c r="O4778" s="16">
        <v>-1.611613</v>
      </c>
      <c r="P4778" s="16">
        <v>-1.4926520000000001</v>
      </c>
      <c r="Q4778" s="16">
        <v>-1.1751940000000001</v>
      </c>
      <c r="R4778" s="16">
        <v>0.29899999999999999</v>
      </c>
      <c r="S4778" s="16">
        <v>2.5000000000000001E-4</v>
      </c>
      <c r="T4778" s="16">
        <v>1E-4</v>
      </c>
      <c r="U4778" s="16">
        <v>5.0940000000000003</v>
      </c>
      <c r="V4778" s="16">
        <v>3.1059999999999999</v>
      </c>
      <c r="W4778" s="16">
        <v>0.47699999999999998</v>
      </c>
      <c r="X4778" s="16">
        <v>370.26900000000001</v>
      </c>
      <c r="Y4778" s="16">
        <v>3.5573999999999999</v>
      </c>
      <c r="Z4778" s="16">
        <v>5.8599999999999999E-2</v>
      </c>
      <c r="AA4778" s="16">
        <v>0.89375099999999996</v>
      </c>
      <c r="AB4778" s="16">
        <v>0</v>
      </c>
      <c r="AC4778" s="16">
        <v>26</v>
      </c>
      <c r="AD4778" s="16">
        <v>11.99</v>
      </c>
      <c r="AE4778" s="16">
        <v>0.57299999999999995</v>
      </c>
      <c r="AF4778" s="16">
        <v>0</v>
      </c>
      <c r="AG4778" s="16">
        <v>13704.4</v>
      </c>
      <c r="AH4778" s="16">
        <v>2.5000000000000001E-2</v>
      </c>
      <c r="AI4778" s="16">
        <v>6.6369999999999996</v>
      </c>
      <c r="AJ4778" s="16">
        <v>33.397799999999997</v>
      </c>
      <c r="AK4778" s="16">
        <v>-0.91</v>
      </c>
      <c r="AL4778" s="16">
        <v>-0.85050000000000003</v>
      </c>
      <c r="AM4778" s="16">
        <v>-1.2007000000000001</v>
      </c>
      <c r="AN4778" s="16">
        <v>-1.6105</v>
      </c>
      <c r="AO4778" s="16">
        <v>-1.0198</v>
      </c>
      <c r="AP4778" s="16">
        <v>-1.8727</v>
      </c>
      <c r="AR4778" s="16">
        <f t="shared" si="179"/>
        <v>1</v>
      </c>
      <c r="AS4778" s="5">
        <f t="shared" si="178"/>
        <v>1.7843000000000053E-2</v>
      </c>
    </row>
    <row r="4779" spans="1:45" x14ac:dyDescent="0.25">
      <c r="A4779" s="16" t="s">
        <v>408</v>
      </c>
      <c r="B4779" s="16" t="s">
        <v>58</v>
      </c>
      <c r="C4779" s="16" t="s">
        <v>277</v>
      </c>
      <c r="D4779" s="16">
        <v>1990</v>
      </c>
      <c r="E4779" s="16" t="s">
        <v>5394</v>
      </c>
      <c r="F4779" s="16" t="s">
        <v>590</v>
      </c>
      <c r="G4779" s="10">
        <v>613.06600000000003</v>
      </c>
      <c r="H4779" s="73">
        <v>6.4184729999999997</v>
      </c>
      <c r="I4779" s="16" t="s">
        <v>6700</v>
      </c>
      <c r="J4779" s="71">
        <v>0</v>
      </c>
      <c r="K4779" s="71">
        <v>1</v>
      </c>
      <c r="L4779" s="16">
        <v>-2.5887060000000002</v>
      </c>
      <c r="M4779" s="16">
        <v>-0.52264200000000005</v>
      </c>
      <c r="N4779" s="16">
        <v>-0.96905289999999999</v>
      </c>
      <c r="O4779" s="16">
        <v>-1.6228750000000001</v>
      </c>
      <c r="P4779" s="16">
        <v>-1.4586809999999999</v>
      </c>
      <c r="Q4779" s="16">
        <v>-1.1681239999999999</v>
      </c>
      <c r="R4779" s="16">
        <v>0.29899999999999999</v>
      </c>
      <c r="S4779" s="16">
        <v>5.0000000000000001E-4</v>
      </c>
      <c r="T4779" s="16">
        <v>1E-4</v>
      </c>
      <c r="U4779" s="16">
        <v>5.2293000000000003</v>
      </c>
      <c r="V4779" s="16">
        <v>3.2349999999999999</v>
      </c>
      <c r="W4779" s="16">
        <v>0.49</v>
      </c>
      <c r="X4779" s="16">
        <v>370.97</v>
      </c>
      <c r="Y4779" s="16">
        <v>4.9359000000000002</v>
      </c>
      <c r="Z4779" s="16">
        <v>4.5100000000000001E-2</v>
      </c>
      <c r="AA4779" s="16">
        <v>0.93996780000000002</v>
      </c>
      <c r="AB4779" s="16">
        <v>0</v>
      </c>
      <c r="AC4779" s="16">
        <v>26</v>
      </c>
      <c r="AD4779" s="16">
        <v>10.8</v>
      </c>
      <c r="AE4779" s="16">
        <v>0.58530000000000004</v>
      </c>
      <c r="AF4779" s="16">
        <v>0</v>
      </c>
      <c r="AG4779" s="16">
        <v>13938.8</v>
      </c>
      <c r="AH4779" s="16">
        <v>3.2199999999999999E-2</v>
      </c>
      <c r="AI4779" s="16">
        <v>7.2046999999999999</v>
      </c>
      <c r="AJ4779" s="16">
        <v>35.9</v>
      </c>
      <c r="AK4779" s="16">
        <v>-0.91080000000000005</v>
      </c>
      <c r="AL4779" s="16">
        <v>-0.86639999999999995</v>
      </c>
      <c r="AM4779" s="16">
        <v>-1.2041999999999999</v>
      </c>
      <c r="AN4779" s="16">
        <v>-1.5642</v>
      </c>
      <c r="AO4779" s="16">
        <v>-1.0262</v>
      </c>
      <c r="AP4779" s="16">
        <v>-1.8478000000000001</v>
      </c>
      <c r="AR4779" s="16">
        <f t="shared" si="179"/>
        <v>1</v>
      </c>
      <c r="AS4779" s="5">
        <f t="shared" si="178"/>
        <v>2.3947999999999858E-2</v>
      </c>
    </row>
    <row r="4780" spans="1:45" x14ac:dyDescent="0.25">
      <c r="A4780" s="16" t="s">
        <v>408</v>
      </c>
      <c r="B4780" s="16" t="s">
        <v>58</v>
      </c>
      <c r="C4780" s="16" t="s">
        <v>277</v>
      </c>
      <c r="D4780" s="16">
        <v>1991</v>
      </c>
      <c r="E4780" s="16" t="s">
        <v>5395</v>
      </c>
      <c r="F4780" s="16" t="s">
        <v>590</v>
      </c>
      <c r="G4780" s="10">
        <v>628.87900000000002</v>
      </c>
      <c r="H4780" s="73">
        <v>6.4439390000000003</v>
      </c>
      <c r="I4780" s="16" t="s">
        <v>6700</v>
      </c>
      <c r="J4780" s="71">
        <v>0</v>
      </c>
      <c r="K4780" s="71">
        <v>1</v>
      </c>
      <c r="L4780" s="16">
        <v>-2.54766</v>
      </c>
      <c r="M4780" s="16">
        <v>-0.52264200000000005</v>
      </c>
      <c r="N4780" s="16">
        <v>-0.96443409999999996</v>
      </c>
      <c r="O4780" s="16">
        <v>-1.567159</v>
      </c>
      <c r="P4780" s="16">
        <v>-1.436901</v>
      </c>
      <c r="Q4780" s="16">
        <v>-1.1610180000000001</v>
      </c>
      <c r="R4780" s="16">
        <v>0.29899999999999999</v>
      </c>
      <c r="S4780" s="16">
        <v>5.0000000000000001E-4</v>
      </c>
      <c r="T4780" s="16">
        <v>1E-4</v>
      </c>
      <c r="U4780" s="16">
        <v>5.2653999999999996</v>
      </c>
      <c r="V4780" s="16">
        <v>3.3130000000000002</v>
      </c>
      <c r="W4780" s="16">
        <v>0.55600000000000005</v>
      </c>
      <c r="X4780" s="16">
        <v>370.21199999999999</v>
      </c>
      <c r="Y4780" s="16">
        <v>6.3143000000000002</v>
      </c>
      <c r="Z4780" s="16">
        <v>5.62E-2</v>
      </c>
      <c r="AA4780" s="16">
        <v>0.92443280000000005</v>
      </c>
      <c r="AB4780" s="16">
        <v>0</v>
      </c>
      <c r="AC4780" s="16">
        <v>26</v>
      </c>
      <c r="AD4780" s="16">
        <v>11.2</v>
      </c>
      <c r="AE4780" s="16">
        <v>0.59330000000000005</v>
      </c>
      <c r="AF4780" s="16">
        <v>0</v>
      </c>
      <c r="AG4780" s="16">
        <v>14294.8</v>
      </c>
      <c r="AH4780" s="16">
        <v>3.3399999999999999E-2</v>
      </c>
      <c r="AI4780" s="16">
        <v>7.7724000000000002</v>
      </c>
      <c r="AJ4780" s="16">
        <v>37.5</v>
      </c>
      <c r="AK4780" s="16">
        <v>-0.91149999999999998</v>
      </c>
      <c r="AL4780" s="16">
        <v>-0.88229999999999997</v>
      </c>
      <c r="AM4780" s="16">
        <v>-1.2076</v>
      </c>
      <c r="AN4780" s="16">
        <v>-1.5179</v>
      </c>
      <c r="AO4780" s="16">
        <v>-1.0326</v>
      </c>
      <c r="AP4780" s="16">
        <v>-1.8229</v>
      </c>
      <c r="AR4780" s="16">
        <f t="shared" si="179"/>
        <v>1</v>
      </c>
      <c r="AS4780" s="5">
        <f t="shared" si="178"/>
        <v>4.1046000000000138E-2</v>
      </c>
    </row>
    <row r="4781" spans="1:45" x14ac:dyDescent="0.25">
      <c r="A4781" s="16" t="s">
        <v>408</v>
      </c>
      <c r="B4781" s="16" t="s">
        <v>58</v>
      </c>
      <c r="C4781" s="16" t="s">
        <v>277</v>
      </c>
      <c r="D4781" s="16">
        <v>1992</v>
      </c>
      <c r="E4781" s="16" t="s">
        <v>5396</v>
      </c>
      <c r="F4781" s="16" t="s">
        <v>590</v>
      </c>
      <c r="G4781" s="10">
        <v>620.45500000000004</v>
      </c>
      <c r="H4781" s="73">
        <v>6.430453</v>
      </c>
      <c r="I4781" s="16" t="s">
        <v>6700</v>
      </c>
      <c r="J4781" s="71">
        <v>0</v>
      </c>
      <c r="K4781" s="71">
        <v>1</v>
      </c>
      <c r="L4781" s="16">
        <v>-2.5265939999999998</v>
      </c>
      <c r="M4781" s="16">
        <v>-0.52265550000000005</v>
      </c>
      <c r="N4781" s="16">
        <v>-0.9757112</v>
      </c>
      <c r="O4781" s="16">
        <v>-1.5389489999999999</v>
      </c>
      <c r="P4781" s="16">
        <v>-1.4154549999999999</v>
      </c>
      <c r="Q4781" s="16">
        <v>-1.153948</v>
      </c>
      <c r="R4781" s="16">
        <v>0.29899999999999999</v>
      </c>
      <c r="S4781" s="16">
        <v>2.5000000000000001E-4</v>
      </c>
      <c r="T4781" s="16">
        <v>2.0000000000000001E-4</v>
      </c>
      <c r="U4781" s="16">
        <v>5.0540000000000003</v>
      </c>
      <c r="V4781" s="16">
        <v>3.4279999999999999</v>
      </c>
      <c r="W4781" s="16">
        <v>0.72599999999999998</v>
      </c>
      <c r="X4781" s="16">
        <v>369.93599999999998</v>
      </c>
      <c r="Y4781" s="16">
        <v>7.6927000000000003</v>
      </c>
      <c r="Z4781" s="16">
        <v>5.6399999999999999E-2</v>
      </c>
      <c r="AA4781" s="16">
        <v>0.92986999999999997</v>
      </c>
      <c r="AB4781" s="16">
        <v>0</v>
      </c>
      <c r="AC4781" s="16">
        <v>26</v>
      </c>
      <c r="AD4781" s="16">
        <v>11.06</v>
      </c>
      <c r="AE4781" s="16">
        <v>0.60350000000000004</v>
      </c>
      <c r="AF4781" s="16">
        <v>0</v>
      </c>
      <c r="AG4781" s="16">
        <v>13939.7</v>
      </c>
      <c r="AH4781" s="16">
        <v>3.4599999999999999E-2</v>
      </c>
      <c r="AI4781" s="16">
        <v>8.3400999999999996</v>
      </c>
      <c r="AJ4781" s="16">
        <v>39.1</v>
      </c>
      <c r="AK4781" s="16">
        <v>-0.9123</v>
      </c>
      <c r="AL4781" s="16">
        <v>-0.89829999999999999</v>
      </c>
      <c r="AM4781" s="16">
        <v>-1.2110000000000001</v>
      </c>
      <c r="AN4781" s="16">
        <v>-1.4716</v>
      </c>
      <c r="AO4781" s="16">
        <v>-1.0389999999999999</v>
      </c>
      <c r="AP4781" s="16">
        <v>-1.798</v>
      </c>
      <c r="AR4781" s="16">
        <f t="shared" si="179"/>
        <v>1</v>
      </c>
      <c r="AS4781" s="5">
        <f t="shared" si="178"/>
        <v>2.1066000000000251E-2</v>
      </c>
    </row>
    <row r="4782" spans="1:45" x14ac:dyDescent="0.25">
      <c r="A4782" s="16" t="s">
        <v>408</v>
      </c>
      <c r="B4782" s="16" t="s">
        <v>58</v>
      </c>
      <c r="C4782" s="16" t="s">
        <v>277</v>
      </c>
      <c r="D4782" s="16">
        <v>1993</v>
      </c>
      <c r="E4782" s="16" t="s">
        <v>5397</v>
      </c>
      <c r="F4782" s="16" t="s">
        <v>590</v>
      </c>
      <c r="G4782" s="10">
        <v>618.48900000000003</v>
      </c>
      <c r="H4782" s="73">
        <v>6.4272790000000004</v>
      </c>
      <c r="I4782" s="16" t="s">
        <v>6700</v>
      </c>
      <c r="J4782" s="71">
        <v>0</v>
      </c>
      <c r="K4782" s="71">
        <v>1</v>
      </c>
      <c r="L4782" s="16">
        <v>-2.49112</v>
      </c>
      <c r="M4782" s="16">
        <v>-0.52058890000000002</v>
      </c>
      <c r="N4782" s="16">
        <v>-0.96673719999999996</v>
      </c>
      <c r="O4782" s="16">
        <v>-1.4999690000000001</v>
      </c>
      <c r="P4782" s="16">
        <v>-1.3950419999999999</v>
      </c>
      <c r="Q4782" s="16">
        <v>-1.1468780000000001</v>
      </c>
      <c r="R4782" s="16">
        <v>0.29899999999999999</v>
      </c>
      <c r="S4782" s="16">
        <v>5.5000000000000003E-4</v>
      </c>
      <c r="T4782" s="16">
        <v>2.9999999999999997E-4</v>
      </c>
      <c r="U4782" s="16">
        <v>5.0266000000000002</v>
      </c>
      <c r="V4782" s="16">
        <v>3.5619999999999998</v>
      </c>
      <c r="W4782" s="16">
        <v>0.9</v>
      </c>
      <c r="X4782" s="16">
        <v>369.69900000000001</v>
      </c>
      <c r="Y4782" s="16">
        <v>9.0710999999999995</v>
      </c>
      <c r="Z4782" s="16">
        <v>4.5400000000000003E-2</v>
      </c>
      <c r="AA4782" s="16">
        <v>0.84209690000000004</v>
      </c>
      <c r="AB4782" s="16">
        <v>0</v>
      </c>
      <c r="AC4782" s="16">
        <v>26</v>
      </c>
      <c r="AD4782" s="16">
        <v>13.32</v>
      </c>
      <c r="AE4782" s="16">
        <v>0.6119</v>
      </c>
      <c r="AF4782" s="16">
        <v>0</v>
      </c>
      <c r="AG4782" s="16">
        <v>14032.4</v>
      </c>
      <c r="AH4782" s="16">
        <v>3.5400000000000001E-2</v>
      </c>
      <c r="AI4782" s="16">
        <v>8.9077999999999999</v>
      </c>
      <c r="AJ4782" s="16">
        <v>40.6</v>
      </c>
      <c r="AK4782" s="16">
        <v>-0.91300000000000003</v>
      </c>
      <c r="AL4782" s="16">
        <v>-0.91420000000000001</v>
      </c>
      <c r="AM4782" s="16">
        <v>-1.2144999999999999</v>
      </c>
      <c r="AN4782" s="16">
        <v>-1.4253</v>
      </c>
      <c r="AO4782" s="16">
        <v>-1.0455000000000001</v>
      </c>
      <c r="AP4782" s="16">
        <v>-1.7730999999999999</v>
      </c>
      <c r="AR4782" s="16">
        <f t="shared" si="179"/>
        <v>1</v>
      </c>
      <c r="AS4782" s="5">
        <f t="shared" si="178"/>
        <v>3.5473999999999783E-2</v>
      </c>
    </row>
    <row r="4783" spans="1:45" x14ac:dyDescent="0.25">
      <c r="A4783" s="16" t="s">
        <v>408</v>
      </c>
      <c r="B4783" s="16" t="s">
        <v>58</v>
      </c>
      <c r="C4783" s="16" t="s">
        <v>277</v>
      </c>
      <c r="D4783" s="16">
        <v>1994</v>
      </c>
      <c r="E4783" s="16" t="s">
        <v>5398</v>
      </c>
      <c r="F4783" s="16" t="s">
        <v>590</v>
      </c>
      <c r="G4783" s="10">
        <v>623.96600000000001</v>
      </c>
      <c r="H4783" s="73">
        <v>6.436096</v>
      </c>
      <c r="I4783" s="16" t="s">
        <v>6700</v>
      </c>
      <c r="J4783" s="71">
        <v>0</v>
      </c>
      <c r="K4783" s="71">
        <v>1</v>
      </c>
      <c r="L4783" s="16">
        <v>-2.4493130000000001</v>
      </c>
      <c r="M4783" s="16">
        <v>-0.5224664</v>
      </c>
      <c r="N4783" s="16">
        <v>-0.95111369999999995</v>
      </c>
      <c r="O4783" s="16">
        <v>-1.4580310000000001</v>
      </c>
      <c r="P4783" s="16">
        <v>-1.366676</v>
      </c>
      <c r="Q4783" s="16">
        <v>-1.139791</v>
      </c>
      <c r="R4783" s="16">
        <v>0.29899999999999999</v>
      </c>
      <c r="S4783" s="16">
        <v>2.9999999999999997E-4</v>
      </c>
      <c r="T4783" s="16">
        <v>2.0000000000000001E-4</v>
      </c>
      <c r="U4783" s="16">
        <v>5.1558999999999999</v>
      </c>
      <c r="V4783" s="16">
        <v>3.6960000000000002</v>
      </c>
      <c r="W4783" s="16">
        <v>0.96</v>
      </c>
      <c r="X4783" s="16">
        <v>368.99799999999999</v>
      </c>
      <c r="Y4783" s="16">
        <v>10.4495</v>
      </c>
      <c r="Z4783" s="16">
        <v>4.5100000000000001E-2</v>
      </c>
      <c r="AA4783" s="16">
        <v>0.80442429999999998</v>
      </c>
      <c r="AB4783" s="16">
        <v>0</v>
      </c>
      <c r="AC4783" s="16">
        <v>26</v>
      </c>
      <c r="AD4783" s="16">
        <v>14.29</v>
      </c>
      <c r="AE4783" s="16">
        <v>0.62239999999999995</v>
      </c>
      <c r="AF4783" s="16">
        <v>0</v>
      </c>
      <c r="AG4783" s="16">
        <v>13388.7</v>
      </c>
      <c r="AH4783" s="16">
        <v>3.6499999999999998E-2</v>
      </c>
      <c r="AI4783" s="16">
        <v>10.5</v>
      </c>
      <c r="AJ4783" s="16">
        <v>42.2</v>
      </c>
      <c r="AK4783" s="16">
        <v>-0.91379999999999995</v>
      </c>
      <c r="AL4783" s="16">
        <v>-0.93010000000000004</v>
      </c>
      <c r="AM4783" s="16">
        <v>-1.2179</v>
      </c>
      <c r="AN4783" s="16">
        <v>-1.379</v>
      </c>
      <c r="AO4783" s="16">
        <v>-1.0519000000000001</v>
      </c>
      <c r="AP4783" s="16">
        <v>-1.7482</v>
      </c>
      <c r="AR4783" s="16">
        <f t="shared" si="179"/>
        <v>1</v>
      </c>
      <c r="AS4783" s="5">
        <f t="shared" si="178"/>
        <v>4.1806999999999928E-2</v>
      </c>
    </row>
    <row r="4784" spans="1:45" x14ac:dyDescent="0.25">
      <c r="A4784" s="16" t="s">
        <v>408</v>
      </c>
      <c r="B4784" s="16" t="s">
        <v>58</v>
      </c>
      <c r="C4784" s="16" t="s">
        <v>277</v>
      </c>
      <c r="D4784" s="16">
        <v>1995</v>
      </c>
      <c r="E4784" s="16" t="s">
        <v>5399</v>
      </c>
      <c r="F4784" s="16" t="s">
        <v>590</v>
      </c>
      <c r="G4784" s="10">
        <v>637.91200000000003</v>
      </c>
      <c r="H4784" s="73">
        <v>6.4581999999999997</v>
      </c>
      <c r="I4784" s="16" t="s">
        <v>6700</v>
      </c>
      <c r="J4784" s="71">
        <v>0</v>
      </c>
      <c r="K4784" s="71">
        <v>1</v>
      </c>
      <c r="L4784" s="16">
        <v>-2.4236369999999998</v>
      </c>
      <c r="M4784" s="16">
        <v>-0.52264200000000005</v>
      </c>
      <c r="N4784" s="16">
        <v>-0.97161540000000002</v>
      </c>
      <c r="O4784" s="16">
        <v>-1.408561</v>
      </c>
      <c r="P4784" s="16">
        <v>-1.3475269999999999</v>
      </c>
      <c r="Q4784" s="16">
        <v>-1.132703</v>
      </c>
      <c r="R4784" s="16">
        <v>0.29899999999999999</v>
      </c>
      <c r="S4784" s="16">
        <v>5.0000000000000001E-4</v>
      </c>
      <c r="T4784" s="16">
        <v>1E-4</v>
      </c>
      <c r="U4784" s="16">
        <v>5.0465</v>
      </c>
      <c r="V4784" s="16">
        <v>3.83</v>
      </c>
      <c r="W4784" s="16">
        <v>0.97499999999999998</v>
      </c>
      <c r="X4784" s="16">
        <v>366.99400000000003</v>
      </c>
      <c r="Y4784" s="16">
        <v>11.827999999999999</v>
      </c>
      <c r="Z4784" s="16">
        <v>4.9500000000000002E-2</v>
      </c>
      <c r="AA4784" s="16">
        <v>0.77044140000000005</v>
      </c>
      <c r="AB4784" s="16">
        <v>0</v>
      </c>
      <c r="AC4784" s="16">
        <v>26</v>
      </c>
      <c r="AD4784" s="16">
        <v>15.164999999999999</v>
      </c>
      <c r="AE4784" s="16">
        <v>0.64610000000000001</v>
      </c>
      <c r="AF4784" s="16">
        <v>0</v>
      </c>
      <c r="AG4784" s="16">
        <v>14634</v>
      </c>
      <c r="AH4784" s="16">
        <v>3.7600000000000001E-2</v>
      </c>
      <c r="AI4784" s="16">
        <v>10.6</v>
      </c>
      <c r="AJ4784" s="16">
        <v>43.8</v>
      </c>
      <c r="AK4784" s="16">
        <v>-0.91449999999999998</v>
      </c>
      <c r="AL4784" s="16">
        <v>-0.94599999999999995</v>
      </c>
      <c r="AM4784" s="16">
        <v>-1.2214</v>
      </c>
      <c r="AN4784" s="16">
        <v>-1.3327</v>
      </c>
      <c r="AO4784" s="16">
        <v>-1.0583</v>
      </c>
      <c r="AP4784" s="16">
        <v>-1.7233000000000001</v>
      </c>
      <c r="AR4784" s="16">
        <f t="shared" si="179"/>
        <v>1</v>
      </c>
      <c r="AS4784" s="5">
        <f t="shared" si="178"/>
        <v>2.5676000000000254E-2</v>
      </c>
    </row>
    <row r="4785" spans="1:45" x14ac:dyDescent="0.25">
      <c r="A4785" s="16" t="s">
        <v>408</v>
      </c>
      <c r="B4785" s="16" t="s">
        <v>58</v>
      </c>
      <c r="C4785" s="16" t="s">
        <v>277</v>
      </c>
      <c r="D4785" s="16">
        <v>1996</v>
      </c>
      <c r="E4785" s="16" t="s">
        <v>5400</v>
      </c>
      <c r="F4785" s="16" t="s">
        <v>590</v>
      </c>
      <c r="G4785" s="10">
        <v>698.43499999999995</v>
      </c>
      <c r="H4785" s="73">
        <v>6.5488419999999996</v>
      </c>
      <c r="I4785" s="16" t="s">
        <v>6700</v>
      </c>
      <c r="J4785" s="71">
        <v>0</v>
      </c>
      <c r="K4785" s="71">
        <v>1</v>
      </c>
      <c r="L4785" s="16">
        <v>-2.4911989999999999</v>
      </c>
      <c r="M4785" s="16">
        <v>-0.52077799999999996</v>
      </c>
      <c r="N4785" s="16">
        <v>-0.9719177</v>
      </c>
      <c r="O4785" s="16">
        <v>-1.404909</v>
      </c>
      <c r="P4785" s="16">
        <v>-1.328856</v>
      </c>
      <c r="Q4785" s="16">
        <v>-1.3161259999999999</v>
      </c>
      <c r="R4785" s="16">
        <v>0.29899999999999999</v>
      </c>
      <c r="S4785" s="16">
        <v>5.0000000000000001E-4</v>
      </c>
      <c r="T4785" s="16">
        <v>2.9999999999999997E-4</v>
      </c>
      <c r="U4785" s="16">
        <v>5.0047499999999996</v>
      </c>
      <c r="V4785" s="16">
        <v>3.9180000000000001</v>
      </c>
      <c r="W4785" s="16">
        <v>0.98399999999999999</v>
      </c>
      <c r="X4785" s="16">
        <v>367.25299999999999</v>
      </c>
      <c r="Y4785" s="16">
        <v>13.2064</v>
      </c>
      <c r="Z4785" s="16">
        <v>2.5499999999999998E-2</v>
      </c>
      <c r="AA4785" s="16">
        <v>0.71509769999999995</v>
      </c>
      <c r="AB4785" s="16">
        <v>0</v>
      </c>
      <c r="AC4785" s="16">
        <v>26</v>
      </c>
      <c r="AD4785" s="16">
        <v>16.59</v>
      </c>
      <c r="AE4785" s="16">
        <v>0.68010000000000004</v>
      </c>
      <c r="AF4785" s="16">
        <v>0</v>
      </c>
      <c r="AG4785" s="16">
        <v>14339.8</v>
      </c>
      <c r="AH4785" s="16">
        <v>3.7499999999999999E-2</v>
      </c>
      <c r="AI4785" s="16">
        <v>10.8</v>
      </c>
      <c r="AJ4785" s="16">
        <v>45.4</v>
      </c>
      <c r="AK4785" s="16">
        <v>-1.1596</v>
      </c>
      <c r="AL4785" s="16">
        <v>-1.091</v>
      </c>
      <c r="AM4785" s="16">
        <v>-1.4657</v>
      </c>
      <c r="AN4785" s="16">
        <v>-1.7205999999999999</v>
      </c>
      <c r="AO4785" s="16">
        <v>-0.81820000000000004</v>
      </c>
      <c r="AP4785" s="16">
        <v>-2.0224000000000002</v>
      </c>
      <c r="AR4785" s="16">
        <f t="shared" si="179"/>
        <v>1</v>
      </c>
      <c r="AS4785" s="5">
        <f t="shared" si="178"/>
        <v>-6.7562000000000122E-2</v>
      </c>
    </row>
    <row r="4786" spans="1:45" x14ac:dyDescent="0.25">
      <c r="A4786" s="16" t="s">
        <v>408</v>
      </c>
      <c r="B4786" s="16" t="s">
        <v>58</v>
      </c>
      <c r="C4786" s="16" t="s">
        <v>277</v>
      </c>
      <c r="D4786" s="16">
        <v>1997</v>
      </c>
      <c r="E4786" s="16" t="s">
        <v>5401</v>
      </c>
      <c r="F4786" s="16" t="s">
        <v>590</v>
      </c>
      <c r="G4786" s="10">
        <v>730.803</v>
      </c>
      <c r="H4786" s="73">
        <v>6.5941429999999999</v>
      </c>
      <c r="I4786" s="16" t="s">
        <v>6700</v>
      </c>
      <c r="J4786" s="71">
        <v>0</v>
      </c>
      <c r="K4786" s="71">
        <v>1</v>
      </c>
      <c r="L4786" s="16">
        <v>-2.4768300000000001</v>
      </c>
      <c r="M4786" s="16">
        <v>-0.52021070000000003</v>
      </c>
      <c r="N4786" s="16">
        <v>-0.97094720000000001</v>
      </c>
      <c r="O4786" s="16">
        <v>-1.34066</v>
      </c>
      <c r="P4786" s="16">
        <v>-1.3103320000000001</v>
      </c>
      <c r="Q4786" s="16">
        <v>-1.3737239999999999</v>
      </c>
      <c r="R4786" s="16">
        <v>0.29899999999999999</v>
      </c>
      <c r="S4786" s="16">
        <v>6.4999999999999997E-4</v>
      </c>
      <c r="T4786" s="16">
        <v>2.9999999999999997E-4</v>
      </c>
      <c r="U4786" s="16">
        <v>5.0721999999999996</v>
      </c>
      <c r="V4786" s="16">
        <v>4.0659999999999998</v>
      </c>
      <c r="W4786" s="16">
        <v>0.99299999999999999</v>
      </c>
      <c r="X4786" s="16">
        <v>365.709</v>
      </c>
      <c r="Y4786" s="16">
        <v>14.5848</v>
      </c>
      <c r="Z4786" s="16">
        <v>2.5899999999999999E-2</v>
      </c>
      <c r="AA4786" s="16">
        <v>0.61567320000000003</v>
      </c>
      <c r="AB4786" s="16">
        <v>0</v>
      </c>
      <c r="AC4786" s="16">
        <v>26</v>
      </c>
      <c r="AD4786" s="16">
        <v>19.149999999999999</v>
      </c>
      <c r="AE4786" s="16">
        <v>0.64049999999999996</v>
      </c>
      <c r="AF4786" s="16">
        <v>0</v>
      </c>
      <c r="AG4786" s="16">
        <v>14114.9</v>
      </c>
      <c r="AH4786" s="16">
        <v>3.6700000000000003E-2</v>
      </c>
      <c r="AI4786" s="16">
        <v>11</v>
      </c>
      <c r="AJ4786" s="16">
        <v>47.1</v>
      </c>
      <c r="AK4786" s="16">
        <v>-1.1482000000000001</v>
      </c>
      <c r="AL4786" s="16">
        <v>-1.1171</v>
      </c>
      <c r="AM4786" s="16">
        <v>-1.3892</v>
      </c>
      <c r="AN4786" s="16">
        <v>-1.8368</v>
      </c>
      <c r="AO4786" s="16">
        <v>-1.0750999999999999</v>
      </c>
      <c r="AP4786" s="16">
        <v>-2.0472000000000001</v>
      </c>
      <c r="AR4786" s="16">
        <f t="shared" si="179"/>
        <v>1</v>
      </c>
      <c r="AS4786" s="5">
        <f t="shared" si="178"/>
        <v>1.4368999999999854E-2</v>
      </c>
    </row>
    <row r="4787" spans="1:45" x14ac:dyDescent="0.25">
      <c r="A4787" s="16" t="s">
        <v>408</v>
      </c>
      <c r="B4787" s="16" t="s">
        <v>58</v>
      </c>
      <c r="C4787" s="16" t="s">
        <v>277</v>
      </c>
      <c r="D4787" s="16">
        <v>1998</v>
      </c>
      <c r="E4787" s="16" t="s">
        <v>5402</v>
      </c>
      <c r="F4787" s="16" t="s">
        <v>590</v>
      </c>
      <c r="G4787" s="10">
        <v>516.60699999999997</v>
      </c>
      <c r="H4787" s="73">
        <v>6.2472820000000002</v>
      </c>
      <c r="I4787" s="16" t="s">
        <v>6700</v>
      </c>
      <c r="J4787" s="71">
        <v>0</v>
      </c>
      <c r="K4787" s="71">
        <v>1</v>
      </c>
      <c r="L4787" s="16">
        <v>-2.4955940000000001</v>
      </c>
      <c r="M4787" s="16">
        <v>-0.52171000000000001</v>
      </c>
      <c r="N4787" s="16">
        <v>-0.96633360000000001</v>
      </c>
      <c r="O4787" s="16">
        <v>-1.3498559999999999</v>
      </c>
      <c r="P4787" s="16">
        <v>-1.291453</v>
      </c>
      <c r="Q4787" s="16">
        <v>-1.431357</v>
      </c>
      <c r="R4787" s="16">
        <v>0.29899999999999999</v>
      </c>
      <c r="S4787" s="16">
        <v>5.0000000000000001E-4</v>
      </c>
      <c r="T4787" s="16">
        <v>2.0000000000000001E-4</v>
      </c>
      <c r="U4787" s="16">
        <v>5.2076000000000002</v>
      </c>
      <c r="V4787" s="16">
        <v>4.3490000000000002</v>
      </c>
      <c r="W4787" s="16">
        <v>1.002</v>
      </c>
      <c r="X4787" s="16">
        <v>363.16199999999998</v>
      </c>
      <c r="Y4787" s="16">
        <v>15.963200000000001</v>
      </c>
      <c r="Z4787" s="16">
        <v>2.75E-2</v>
      </c>
      <c r="AA4787" s="16">
        <v>0.73878860000000002</v>
      </c>
      <c r="AB4787" s="16">
        <v>0</v>
      </c>
      <c r="AC4787" s="16">
        <v>26</v>
      </c>
      <c r="AD4787" s="16">
        <v>15.98</v>
      </c>
      <c r="AE4787" s="16">
        <v>0.66310000000000002</v>
      </c>
      <c r="AF4787" s="16">
        <v>0</v>
      </c>
      <c r="AG4787" s="16">
        <v>15022.2</v>
      </c>
      <c r="AH4787" s="16">
        <v>3.5999999999999997E-2</v>
      </c>
      <c r="AI4787" s="16">
        <v>11.2</v>
      </c>
      <c r="AJ4787" s="16">
        <v>48.7</v>
      </c>
      <c r="AK4787" s="16">
        <v>-1.1368</v>
      </c>
      <c r="AL4787" s="16">
        <v>-1.1432</v>
      </c>
      <c r="AM4787" s="16">
        <v>-1.3128</v>
      </c>
      <c r="AN4787" s="16">
        <v>-1.9530000000000001</v>
      </c>
      <c r="AO4787" s="16">
        <v>-1.3321000000000001</v>
      </c>
      <c r="AP4787" s="16">
        <v>-2.0720000000000001</v>
      </c>
      <c r="AR4787" s="16">
        <f t="shared" si="179"/>
        <v>1</v>
      </c>
      <c r="AS4787" s="5">
        <f t="shared" si="178"/>
        <v>-1.8764000000000003E-2</v>
      </c>
    </row>
    <row r="4788" spans="1:45" x14ac:dyDescent="0.25">
      <c r="A4788" s="16" t="s">
        <v>408</v>
      </c>
      <c r="B4788" s="16" t="s">
        <v>58</v>
      </c>
      <c r="C4788" s="16" t="s">
        <v>277</v>
      </c>
      <c r="D4788" s="16">
        <v>1999</v>
      </c>
      <c r="E4788" s="16" t="s">
        <v>5403</v>
      </c>
      <c r="F4788" s="16" t="s">
        <v>590</v>
      </c>
      <c r="G4788" s="10">
        <v>512.97900000000004</v>
      </c>
      <c r="H4788" s="73">
        <v>6.2402340000000001</v>
      </c>
      <c r="I4788" s="16" t="s">
        <v>6700</v>
      </c>
      <c r="J4788" s="71">
        <v>0</v>
      </c>
      <c r="K4788" s="71">
        <v>1</v>
      </c>
      <c r="L4788" s="16">
        <v>-2.3280430000000001</v>
      </c>
      <c r="M4788" s="16">
        <v>-0.52042670000000002</v>
      </c>
      <c r="N4788" s="16">
        <v>-0.94166870000000003</v>
      </c>
      <c r="O4788" s="16">
        <v>-1.2732870000000001</v>
      </c>
      <c r="P4788" s="16">
        <v>-1.265949</v>
      </c>
      <c r="Q4788" s="16">
        <v>-1.1777839999999999</v>
      </c>
      <c r="R4788" s="16">
        <v>0.29899999999999999</v>
      </c>
      <c r="S4788" s="16">
        <v>1E-4</v>
      </c>
      <c r="T4788" s="16">
        <v>5.0000000000000001E-4</v>
      </c>
      <c r="U4788" s="16">
        <v>5.2462</v>
      </c>
      <c r="V4788" s="16">
        <v>4.6319999999999997</v>
      </c>
      <c r="W4788" s="16">
        <v>1.0109999999999999</v>
      </c>
      <c r="X4788" s="16">
        <v>365.35300000000001</v>
      </c>
      <c r="Y4788" s="16">
        <v>17.3416</v>
      </c>
      <c r="Z4788" s="16">
        <v>2.7E-2</v>
      </c>
      <c r="AA4788" s="16">
        <v>0.59819619999999996</v>
      </c>
      <c r="AB4788" s="16">
        <v>0</v>
      </c>
      <c r="AC4788" s="16">
        <v>26</v>
      </c>
      <c r="AD4788" s="16">
        <v>19.600000000000001</v>
      </c>
      <c r="AE4788" s="16">
        <v>0.48959999999999998</v>
      </c>
      <c r="AF4788" s="16">
        <v>0</v>
      </c>
      <c r="AG4788" s="16">
        <v>14576.2</v>
      </c>
      <c r="AH4788" s="16">
        <v>4.9200000000000001E-2</v>
      </c>
      <c r="AI4788" s="16">
        <v>11.8</v>
      </c>
      <c r="AJ4788" s="16">
        <v>50.4</v>
      </c>
      <c r="AK4788" s="16">
        <v>-0.94899999999999995</v>
      </c>
      <c r="AL4788" s="16">
        <v>-1.0549999999999999</v>
      </c>
      <c r="AM4788" s="16">
        <v>-1.1880999999999999</v>
      </c>
      <c r="AN4788" s="16">
        <v>-1.2276</v>
      </c>
      <c r="AO4788" s="16">
        <v>-1.2861</v>
      </c>
      <c r="AP4788" s="16">
        <v>-1.7319</v>
      </c>
      <c r="AR4788" s="16">
        <f t="shared" si="179"/>
        <v>1</v>
      </c>
      <c r="AS4788" s="5">
        <f t="shared" si="178"/>
        <v>0.16755100000000001</v>
      </c>
    </row>
    <row r="4789" spans="1:45" x14ac:dyDescent="0.25">
      <c r="A4789" s="16" t="s">
        <v>408</v>
      </c>
      <c r="B4789" s="16" t="s">
        <v>58</v>
      </c>
      <c r="C4789" s="16" t="s">
        <v>277</v>
      </c>
      <c r="D4789" s="16">
        <v>2000</v>
      </c>
      <c r="E4789" s="16" t="s">
        <v>5404</v>
      </c>
      <c r="F4789" s="16" t="s">
        <v>590</v>
      </c>
      <c r="G4789" s="10">
        <v>531.05899999999997</v>
      </c>
      <c r="H4789" s="73">
        <v>6.2748730000000004</v>
      </c>
      <c r="I4789" s="16">
        <v>1243229</v>
      </c>
      <c r="J4789" s="71">
        <v>0</v>
      </c>
      <c r="K4789" s="71">
        <v>1</v>
      </c>
      <c r="L4789" s="16">
        <v>-2.19469</v>
      </c>
      <c r="M4789" s="16">
        <v>-0.52320929999999999</v>
      </c>
      <c r="N4789" s="16">
        <v>-0.94544620000000001</v>
      </c>
      <c r="O4789" s="16">
        <v>-1.2421869999999999</v>
      </c>
      <c r="P4789" s="16">
        <v>-1.237711</v>
      </c>
      <c r="Q4789" s="16">
        <v>-0.92424640000000002</v>
      </c>
      <c r="R4789" s="16">
        <v>0.29899999999999999</v>
      </c>
      <c r="S4789" s="16">
        <v>3.5E-4</v>
      </c>
      <c r="T4789" s="16">
        <v>1E-4</v>
      </c>
      <c r="U4789" s="16">
        <v>5.1967999999999996</v>
      </c>
      <c r="V4789" s="16">
        <v>4.99</v>
      </c>
      <c r="W4789" s="16">
        <v>0.96499999999999997</v>
      </c>
      <c r="X4789" s="16">
        <v>364.80399999999997</v>
      </c>
      <c r="Y4789" s="16">
        <v>18.720099999999999</v>
      </c>
      <c r="Z4789" s="16">
        <v>2.5600000000000001E-2</v>
      </c>
      <c r="AA4789" s="16">
        <v>0.5863507</v>
      </c>
      <c r="AB4789" s="16">
        <v>0</v>
      </c>
      <c r="AC4789" s="16">
        <v>26</v>
      </c>
      <c r="AD4789" s="16">
        <v>19.905000000000001</v>
      </c>
      <c r="AE4789" s="16">
        <v>0.87350000000000005</v>
      </c>
      <c r="AF4789" s="16">
        <v>0</v>
      </c>
      <c r="AG4789" s="16">
        <v>14581</v>
      </c>
      <c r="AH4789" s="16">
        <v>5.16E-2</v>
      </c>
      <c r="AI4789" s="16">
        <v>12.4</v>
      </c>
      <c r="AJ4789" s="16">
        <v>52.1</v>
      </c>
      <c r="AK4789" s="16">
        <v>-0.76129999999999998</v>
      </c>
      <c r="AL4789" s="16">
        <v>-0.96679999999999999</v>
      </c>
      <c r="AM4789" s="16">
        <v>-1.0633999999999999</v>
      </c>
      <c r="AN4789" s="16">
        <v>-0.50219999999999998</v>
      </c>
      <c r="AO4789" s="16">
        <v>-1.2402</v>
      </c>
      <c r="AP4789" s="16">
        <v>-1.3917999999999999</v>
      </c>
      <c r="AR4789" s="16">
        <f t="shared" si="179"/>
        <v>1</v>
      </c>
      <c r="AS4789" s="5">
        <f t="shared" si="178"/>
        <v>0.13335300000000005</v>
      </c>
    </row>
    <row r="4790" spans="1:45" x14ac:dyDescent="0.25">
      <c r="A4790" s="16" t="s">
        <v>408</v>
      </c>
      <c r="B4790" s="16" t="s">
        <v>58</v>
      </c>
      <c r="C4790" s="16" t="s">
        <v>277</v>
      </c>
      <c r="D4790" s="16">
        <v>2001</v>
      </c>
      <c r="E4790" s="16" t="s">
        <v>5405</v>
      </c>
      <c r="F4790" s="16" t="s">
        <v>590</v>
      </c>
      <c r="G4790" s="10">
        <v>532.28599999999994</v>
      </c>
      <c r="H4790" s="73">
        <v>6.2771819999999998</v>
      </c>
      <c r="I4790" s="16">
        <v>1267512</v>
      </c>
      <c r="J4790" s="71">
        <v>0</v>
      </c>
      <c r="K4790" s="71">
        <v>1</v>
      </c>
      <c r="L4790" s="16">
        <v>-2.1861139999999999</v>
      </c>
      <c r="M4790" s="16">
        <v>-0.52171000000000001</v>
      </c>
      <c r="N4790" s="16">
        <v>-0.91772290000000001</v>
      </c>
      <c r="O4790" s="16">
        <v>-1.284686</v>
      </c>
      <c r="P4790" s="16">
        <v>-1.214914</v>
      </c>
      <c r="Q4790" s="16">
        <v>-0.91337670000000004</v>
      </c>
      <c r="R4790" s="16">
        <v>0.29899999999999999</v>
      </c>
      <c r="S4790" s="16">
        <v>5.0000000000000001E-4</v>
      </c>
      <c r="T4790" s="16">
        <v>2.0000000000000001E-4</v>
      </c>
      <c r="U4790" s="16">
        <v>5.3019999999999996</v>
      </c>
      <c r="V4790" s="16">
        <v>5.399</v>
      </c>
      <c r="W4790" s="16">
        <v>0.96899999999999997</v>
      </c>
      <c r="X4790" s="16">
        <v>365.99900000000002</v>
      </c>
      <c r="Y4790" s="16">
        <v>20.098500000000001</v>
      </c>
      <c r="Z4790" s="16">
        <v>2.4400000000000002E-2</v>
      </c>
      <c r="AA4790" s="16">
        <v>0.79199620000000004</v>
      </c>
      <c r="AB4790" s="16">
        <v>0</v>
      </c>
      <c r="AC4790" s="16">
        <v>26</v>
      </c>
      <c r="AD4790" s="16">
        <v>14.61</v>
      </c>
      <c r="AE4790" s="16">
        <v>0.76060000000000005</v>
      </c>
      <c r="AF4790" s="16">
        <v>0</v>
      </c>
      <c r="AG4790" s="16">
        <v>16433</v>
      </c>
      <c r="AH4790" s="16">
        <v>5.3999999999999999E-2</v>
      </c>
      <c r="AI4790" s="16">
        <v>13</v>
      </c>
      <c r="AJ4790" s="16">
        <v>53.8</v>
      </c>
      <c r="AK4790" s="16">
        <v>-0.75700000000000001</v>
      </c>
      <c r="AL4790" s="16">
        <v>-0.91039999999999999</v>
      </c>
      <c r="AM4790" s="16">
        <v>-1.107</v>
      </c>
      <c r="AN4790" s="16">
        <v>-0.68630000000000002</v>
      </c>
      <c r="AO4790" s="16">
        <v>-1.131</v>
      </c>
      <c r="AP4790" s="16">
        <v>-1.2967</v>
      </c>
      <c r="AR4790" s="16">
        <f t="shared" si="179"/>
        <v>1</v>
      </c>
      <c r="AS4790" s="5">
        <f t="shared" si="178"/>
        <v>8.5760000000001391E-3</v>
      </c>
    </row>
    <row r="4791" spans="1:45" x14ac:dyDescent="0.25">
      <c r="A4791" s="16" t="s">
        <v>408</v>
      </c>
      <c r="B4791" s="16" t="s">
        <v>58</v>
      </c>
      <c r="C4791" s="16" t="s">
        <v>277</v>
      </c>
      <c r="D4791" s="16">
        <v>2002</v>
      </c>
      <c r="E4791" s="16" t="s">
        <v>5406</v>
      </c>
      <c r="F4791" s="16" t="s">
        <v>590</v>
      </c>
      <c r="G4791" s="10">
        <v>516.44399999999996</v>
      </c>
      <c r="H4791" s="73">
        <v>6.2469669999999997</v>
      </c>
      <c r="I4791" s="16">
        <v>1293523</v>
      </c>
      <c r="J4791" s="71">
        <v>0</v>
      </c>
      <c r="K4791" s="71">
        <v>1</v>
      </c>
      <c r="L4791" s="16">
        <v>-2.1366489999999998</v>
      </c>
      <c r="M4791" s="16">
        <v>-0.51875119999999997</v>
      </c>
      <c r="N4791" s="16">
        <v>-0.88485720000000001</v>
      </c>
      <c r="O4791" s="16">
        <v>-1.2543390000000001</v>
      </c>
      <c r="P4791" s="16">
        <v>-1.1829989999999999</v>
      </c>
      <c r="Q4791" s="16">
        <v>-0.90252480000000002</v>
      </c>
      <c r="R4791" s="16">
        <v>0.30409999999999998</v>
      </c>
      <c r="S4791" s="16">
        <v>2.9999999999999997E-4</v>
      </c>
      <c r="T4791" s="16">
        <v>2.9999999999999997E-4</v>
      </c>
      <c r="U4791" s="16">
        <v>5.4652000000000003</v>
      </c>
      <c r="V4791" s="16">
        <v>5.8079999999999998</v>
      </c>
      <c r="W4791" s="16">
        <v>0.99399999999999999</v>
      </c>
      <c r="X4791" s="16">
        <v>366.84699999999998</v>
      </c>
      <c r="Y4791" s="16">
        <v>21.476900000000001</v>
      </c>
      <c r="Z4791" s="16">
        <v>2.4400000000000002E-2</v>
      </c>
      <c r="AA4791" s="16">
        <v>0.79005429999999999</v>
      </c>
      <c r="AB4791" s="16">
        <v>0</v>
      </c>
      <c r="AC4791" s="16">
        <v>26</v>
      </c>
      <c r="AD4791" s="16">
        <v>14.66</v>
      </c>
      <c r="AE4791" s="16">
        <v>0.84130000000000005</v>
      </c>
      <c r="AF4791" s="16">
        <v>0</v>
      </c>
      <c r="AG4791" s="16">
        <v>18168.3</v>
      </c>
      <c r="AH4791" s="16">
        <v>7.0300000000000001E-2</v>
      </c>
      <c r="AI4791" s="16">
        <v>13.7</v>
      </c>
      <c r="AJ4791" s="16">
        <v>55.5</v>
      </c>
      <c r="AK4791" s="16">
        <v>-0.75280000000000002</v>
      </c>
      <c r="AL4791" s="16">
        <v>-0.85399999999999998</v>
      </c>
      <c r="AM4791" s="16">
        <v>-1.1506000000000001</v>
      </c>
      <c r="AN4791" s="16">
        <v>-0.87039999999999995</v>
      </c>
      <c r="AO4791" s="16">
        <v>-1.0218</v>
      </c>
      <c r="AP4791" s="16">
        <v>-1.2016</v>
      </c>
      <c r="AR4791" s="16">
        <f t="shared" si="179"/>
        <v>1</v>
      </c>
      <c r="AS4791" s="5">
        <f t="shared" si="178"/>
        <v>4.9465000000000092E-2</v>
      </c>
    </row>
    <row r="4792" spans="1:45" x14ac:dyDescent="0.25">
      <c r="A4792" s="16" t="s">
        <v>408</v>
      </c>
      <c r="B4792" s="16" t="s">
        <v>58</v>
      </c>
      <c r="C4792" s="16" t="s">
        <v>277</v>
      </c>
      <c r="D4792" s="16">
        <v>2003</v>
      </c>
      <c r="E4792" s="16" t="s">
        <v>5407</v>
      </c>
      <c r="F4792" s="16" t="s">
        <v>590</v>
      </c>
      <c r="G4792" s="10">
        <v>508.49900000000002</v>
      </c>
      <c r="H4792" s="73">
        <v>6.2314639999999999</v>
      </c>
      <c r="I4792" s="16">
        <v>1321202</v>
      </c>
      <c r="J4792" s="71">
        <v>0</v>
      </c>
      <c r="K4792" s="71">
        <v>1</v>
      </c>
      <c r="L4792" s="16">
        <v>-2.085045</v>
      </c>
      <c r="M4792" s="16">
        <v>-0.51892740000000004</v>
      </c>
      <c r="N4792" s="16">
        <v>-0.85059799999999997</v>
      </c>
      <c r="O4792" s="16">
        <v>-1.147357</v>
      </c>
      <c r="P4792" s="16">
        <v>-1.166501</v>
      </c>
      <c r="Q4792" s="16">
        <v>-0.95098839999999996</v>
      </c>
      <c r="R4792" s="16">
        <v>0.29899999999999999</v>
      </c>
      <c r="S4792" s="16">
        <v>2.5000000000000001E-4</v>
      </c>
      <c r="T4792" s="16">
        <v>5.9999999999999995E-4</v>
      </c>
      <c r="U4792" s="16">
        <v>5.5709999999999997</v>
      </c>
      <c r="V4792" s="16">
        <v>6.2169999999999996</v>
      </c>
      <c r="W4792" s="16">
        <v>1.0509999999999999</v>
      </c>
      <c r="X4792" s="16">
        <v>368.55599999999998</v>
      </c>
      <c r="Y4792" s="16">
        <v>22.8553</v>
      </c>
      <c r="Z4792" s="16">
        <v>2.4199999999999999E-2</v>
      </c>
      <c r="AA4792" s="16">
        <v>0.56168879999999999</v>
      </c>
      <c r="AB4792" s="16">
        <v>0</v>
      </c>
      <c r="AC4792" s="16">
        <v>26</v>
      </c>
      <c r="AD4792" s="16">
        <v>20.54</v>
      </c>
      <c r="AE4792" s="16">
        <v>0.77600000000000002</v>
      </c>
      <c r="AF4792" s="16">
        <v>9.3700000000000006E-2</v>
      </c>
      <c r="AG4792" s="16">
        <v>17674.400000000001</v>
      </c>
      <c r="AH4792" s="16">
        <v>5.8799999999999998E-2</v>
      </c>
      <c r="AI4792" s="16">
        <v>14.3</v>
      </c>
      <c r="AJ4792" s="16">
        <v>57.2</v>
      </c>
      <c r="AK4792" s="16">
        <v>-1.1333</v>
      </c>
      <c r="AL4792" s="16">
        <v>-1.0678000000000001</v>
      </c>
      <c r="AM4792" s="16">
        <v>-1.3078000000000001</v>
      </c>
      <c r="AN4792" s="16">
        <v>-0.53310000000000002</v>
      </c>
      <c r="AO4792" s="16">
        <v>-0.86439999999999995</v>
      </c>
      <c r="AP4792" s="16">
        <v>-1.1848000000000001</v>
      </c>
      <c r="AR4792" s="16">
        <f t="shared" si="179"/>
        <v>1</v>
      </c>
      <c r="AS4792" s="5">
        <f t="shared" si="178"/>
        <v>5.1603999999999761E-2</v>
      </c>
    </row>
    <row r="4793" spans="1:45" x14ac:dyDescent="0.25">
      <c r="A4793" s="16" t="s">
        <v>408</v>
      </c>
      <c r="B4793" s="16" t="s">
        <v>58</v>
      </c>
      <c r="C4793" s="16" t="s">
        <v>277</v>
      </c>
      <c r="D4793" s="16">
        <v>2004</v>
      </c>
      <c r="E4793" s="16" t="s">
        <v>5408</v>
      </c>
      <c r="F4793" s="16" t="s">
        <v>590</v>
      </c>
      <c r="G4793" s="10">
        <v>511.26400000000001</v>
      </c>
      <c r="H4793" s="73">
        <v>6.2368860000000002</v>
      </c>
      <c r="I4793" s="16">
        <v>1350345</v>
      </c>
      <c r="J4793" s="71">
        <v>0</v>
      </c>
      <c r="K4793" s="71">
        <v>1</v>
      </c>
      <c r="L4793" s="16">
        <v>-2.0565470000000001</v>
      </c>
      <c r="M4793" s="16">
        <v>-0.5348328</v>
      </c>
      <c r="N4793" s="16">
        <v>-0.83194939999999995</v>
      </c>
      <c r="O4793" s="16">
        <v>-1.1095360000000001</v>
      </c>
      <c r="P4793" s="16">
        <v>-1.1333470000000001</v>
      </c>
      <c r="Q4793" s="16">
        <v>-0.96468790000000004</v>
      </c>
      <c r="R4793" s="16">
        <v>0.26779999999999998</v>
      </c>
      <c r="S4793" s="16">
        <v>2.9999999999999997E-4</v>
      </c>
      <c r="T4793" s="16">
        <v>6.9999999999999999E-4</v>
      </c>
      <c r="U4793" s="16">
        <v>5.7299499999999997</v>
      </c>
      <c r="V4793" s="16">
        <v>6.5220000000000002</v>
      </c>
      <c r="W4793" s="16">
        <v>1.115</v>
      </c>
      <c r="X4793" s="16">
        <v>367.22699999999998</v>
      </c>
      <c r="Y4793" s="16">
        <v>24.233699999999999</v>
      </c>
      <c r="Z4793" s="16">
        <v>2.41E-2</v>
      </c>
      <c r="AA4793" s="16">
        <v>0.53722110000000001</v>
      </c>
      <c r="AB4793" s="16">
        <v>0</v>
      </c>
      <c r="AC4793" s="16">
        <v>26</v>
      </c>
      <c r="AD4793" s="16">
        <v>21.17</v>
      </c>
      <c r="AE4793" s="16">
        <v>0.69879999999999998</v>
      </c>
      <c r="AF4793" s="16">
        <v>2.8365999999999998</v>
      </c>
      <c r="AG4793" s="16">
        <v>19244.3</v>
      </c>
      <c r="AH4793" s="16">
        <v>6.1199999999999997E-2</v>
      </c>
      <c r="AI4793" s="16">
        <v>15</v>
      </c>
      <c r="AJ4793" s="16">
        <v>59</v>
      </c>
      <c r="AK4793" s="16">
        <v>-0.85219999999999996</v>
      </c>
      <c r="AL4793" s="16">
        <v>-1.1444000000000001</v>
      </c>
      <c r="AM4793" s="16">
        <v>-1.4926999999999999</v>
      </c>
      <c r="AN4793" s="16">
        <v>-0.39100000000000001</v>
      </c>
      <c r="AO4793" s="16">
        <v>-1.0843</v>
      </c>
      <c r="AP4793" s="16">
        <v>-1.1828000000000001</v>
      </c>
      <c r="AR4793" s="16">
        <f t="shared" si="179"/>
        <v>1</v>
      </c>
      <c r="AS4793" s="5">
        <f t="shared" si="178"/>
        <v>2.8497999999999912E-2</v>
      </c>
    </row>
    <row r="4794" spans="1:45" x14ac:dyDescent="0.25">
      <c r="A4794" s="16" t="s">
        <v>408</v>
      </c>
      <c r="B4794" s="16" t="s">
        <v>58</v>
      </c>
      <c r="C4794" s="16" t="s">
        <v>277</v>
      </c>
      <c r="D4794" s="16">
        <v>2005</v>
      </c>
      <c r="E4794" s="16" t="s">
        <v>5409</v>
      </c>
      <c r="F4794" s="16" t="s">
        <v>590</v>
      </c>
      <c r="G4794" s="10">
        <v>521.29899999999998</v>
      </c>
      <c r="H4794" s="73">
        <v>6.2563240000000002</v>
      </c>
      <c r="I4794" s="16">
        <v>1380838</v>
      </c>
      <c r="J4794" s="71">
        <v>0</v>
      </c>
      <c r="K4794" s="71">
        <v>1</v>
      </c>
      <c r="L4794" s="16">
        <v>-1.9984010000000001</v>
      </c>
      <c r="M4794" s="16">
        <v>-0.56220700000000001</v>
      </c>
      <c r="N4794" s="16">
        <v>-0.81075779999999997</v>
      </c>
      <c r="O4794" s="16">
        <v>-1.0745659999999999</v>
      </c>
      <c r="P4794" s="16">
        <v>-1.0977870000000001</v>
      </c>
      <c r="Q4794" s="16">
        <v>-0.89982030000000002</v>
      </c>
      <c r="R4794" s="16">
        <v>0.219</v>
      </c>
      <c r="S4794" s="16">
        <v>3.5E-4</v>
      </c>
      <c r="T4794" s="16">
        <v>5.9999999999999995E-4</v>
      </c>
      <c r="U4794" s="16">
        <v>5.8555000000000001</v>
      </c>
      <c r="V4794" s="16">
        <v>6.7750000000000004</v>
      </c>
      <c r="W4794" s="16">
        <v>1.1850000000000001</v>
      </c>
      <c r="X4794" s="16">
        <v>366.96499999999997</v>
      </c>
      <c r="Y4794" s="16">
        <v>25.612200000000001</v>
      </c>
      <c r="Z4794" s="16">
        <v>2.47E-2</v>
      </c>
      <c r="AA4794" s="16">
        <v>0.52498719999999999</v>
      </c>
      <c r="AB4794" s="16">
        <v>0</v>
      </c>
      <c r="AC4794" s="16">
        <v>26</v>
      </c>
      <c r="AD4794" s="16">
        <v>21.484999999999999</v>
      </c>
      <c r="AE4794" s="16">
        <v>0.67630000000000001</v>
      </c>
      <c r="AF4794" s="16">
        <v>6.9520999999999997</v>
      </c>
      <c r="AG4794" s="16">
        <v>19474.5</v>
      </c>
      <c r="AH4794" s="16">
        <v>6.3600000000000004E-2</v>
      </c>
      <c r="AI4794" s="16">
        <v>15.6</v>
      </c>
      <c r="AJ4794" s="16">
        <v>60.7</v>
      </c>
      <c r="AK4794" s="16">
        <v>-0.37130000000000002</v>
      </c>
      <c r="AL4794" s="16">
        <v>-1.0913999999999999</v>
      </c>
      <c r="AM4794" s="16">
        <v>-1.3794999999999999</v>
      </c>
      <c r="AN4794" s="16">
        <v>-0.56810000000000005</v>
      </c>
      <c r="AO4794" s="16">
        <v>-1.1143000000000001</v>
      </c>
      <c r="AP4794" s="16">
        <v>-1.2766999999999999</v>
      </c>
      <c r="AR4794" s="16">
        <f t="shared" si="179"/>
        <v>1</v>
      </c>
      <c r="AS4794" s="5">
        <f t="shared" si="178"/>
        <v>5.8146000000000031E-2</v>
      </c>
    </row>
    <row r="4795" spans="1:45" x14ac:dyDescent="0.25">
      <c r="A4795" s="16" t="s">
        <v>408</v>
      </c>
      <c r="B4795" s="16" t="s">
        <v>58</v>
      </c>
      <c r="C4795" s="16" t="s">
        <v>277</v>
      </c>
      <c r="D4795" s="16">
        <v>2006</v>
      </c>
      <c r="E4795" s="16" t="s">
        <v>5410</v>
      </c>
      <c r="F4795" s="16" t="s">
        <v>590</v>
      </c>
      <c r="G4795" s="10">
        <v>521.32299999999998</v>
      </c>
      <c r="H4795" s="73">
        <v>6.2563690000000003</v>
      </c>
      <c r="I4795" s="16">
        <v>1412669</v>
      </c>
      <c r="J4795" s="71">
        <v>0</v>
      </c>
      <c r="K4795" s="71">
        <v>1</v>
      </c>
      <c r="L4795" s="16">
        <v>-1.9283170000000001</v>
      </c>
      <c r="M4795" s="16">
        <v>-0.52098049999999996</v>
      </c>
      <c r="N4795" s="16">
        <v>-0.8457808</v>
      </c>
      <c r="O4795" s="16">
        <v>-1.0097039999999999</v>
      </c>
      <c r="P4795" s="16">
        <v>-1.063852</v>
      </c>
      <c r="Q4795" s="16">
        <v>-0.84855069999999999</v>
      </c>
      <c r="R4795" s="16">
        <v>0.29899999999999999</v>
      </c>
      <c r="S4795" s="16">
        <v>2.0000000000000001E-4</v>
      </c>
      <c r="T4795" s="16">
        <v>4.0000000000000002E-4</v>
      </c>
      <c r="U4795" s="16">
        <v>5.6710000000000003</v>
      </c>
      <c r="V4795" s="16">
        <v>6.9219999999999997</v>
      </c>
      <c r="W4795" s="16">
        <v>1.2170000000000001</v>
      </c>
      <c r="X4795" s="16">
        <v>363.71800000000002</v>
      </c>
      <c r="Y4795" s="16">
        <v>29.113099999999999</v>
      </c>
      <c r="Z4795" s="16">
        <v>2.5600000000000001E-2</v>
      </c>
      <c r="AA4795" s="16">
        <v>0.56091210000000002</v>
      </c>
      <c r="AB4795" s="16">
        <v>0</v>
      </c>
      <c r="AC4795" s="16">
        <v>26</v>
      </c>
      <c r="AD4795" s="16">
        <v>20.56</v>
      </c>
      <c r="AE4795" s="16">
        <v>0.46700000000000003</v>
      </c>
      <c r="AF4795" s="16">
        <v>10.830500000000001</v>
      </c>
      <c r="AG4795" s="16">
        <v>19183.2</v>
      </c>
      <c r="AH4795" s="16">
        <v>6.6000000000000003E-2</v>
      </c>
      <c r="AI4795" s="16">
        <v>16.3</v>
      </c>
      <c r="AJ4795" s="16">
        <v>62.5</v>
      </c>
      <c r="AK4795" s="16">
        <v>-0.69599999999999995</v>
      </c>
      <c r="AL4795" s="16">
        <v>-0.97809999999999997</v>
      </c>
      <c r="AM4795" s="16">
        <v>-1.1285000000000001</v>
      </c>
      <c r="AN4795" s="16">
        <v>-0.48459999999999998</v>
      </c>
      <c r="AO4795" s="16">
        <v>-0.94340000000000002</v>
      </c>
      <c r="AP4795" s="16">
        <v>-1.2736000000000001</v>
      </c>
      <c r="AR4795" s="16">
        <f t="shared" si="179"/>
        <v>1</v>
      </c>
      <c r="AS4795" s="5">
        <f t="shared" si="178"/>
        <v>7.0084000000000035E-2</v>
      </c>
    </row>
    <row r="4796" spans="1:45" x14ac:dyDescent="0.25">
      <c r="A4796" s="16" t="s">
        <v>408</v>
      </c>
      <c r="B4796" s="16" t="s">
        <v>58</v>
      </c>
      <c r="C4796" s="16" t="s">
        <v>277</v>
      </c>
      <c r="D4796" s="16">
        <v>2007</v>
      </c>
      <c r="E4796" s="16" t="s">
        <v>5411</v>
      </c>
      <c r="F4796" s="16" t="s">
        <v>590</v>
      </c>
      <c r="G4796" s="10">
        <v>525.64499999999998</v>
      </c>
      <c r="H4796" s="73">
        <v>6.2646249999999997</v>
      </c>
      <c r="I4796" s="16">
        <v>1445958</v>
      </c>
      <c r="J4796" s="71">
        <v>0</v>
      </c>
      <c r="K4796" s="71">
        <v>1</v>
      </c>
      <c r="L4796" s="16">
        <v>-1.908765</v>
      </c>
      <c r="M4796" s="16">
        <v>-0.55214319999999995</v>
      </c>
      <c r="N4796" s="16">
        <v>-0.78183130000000001</v>
      </c>
      <c r="O4796" s="16">
        <v>-0.987514</v>
      </c>
      <c r="P4796" s="16">
        <v>-1.01362</v>
      </c>
      <c r="Q4796" s="16">
        <v>-0.91638739999999996</v>
      </c>
      <c r="R4796" s="16">
        <v>0.2316</v>
      </c>
      <c r="S4796" s="16">
        <v>6.9999999999999999E-4</v>
      </c>
      <c r="T4796" s="16">
        <v>8.0000000000000004E-4</v>
      </c>
      <c r="U4796" s="16">
        <v>6.0282999999999998</v>
      </c>
      <c r="V4796" s="16">
        <v>7.0590000000000002</v>
      </c>
      <c r="W4796" s="16">
        <v>1.238</v>
      </c>
      <c r="X4796" s="16">
        <v>367.19299999999998</v>
      </c>
      <c r="Y4796" s="16">
        <v>29.639600000000002</v>
      </c>
      <c r="Z4796" s="16">
        <v>2.6599999999999999E-2</v>
      </c>
      <c r="AA4796" s="16">
        <v>0.53450240000000004</v>
      </c>
      <c r="AB4796" s="16">
        <v>0</v>
      </c>
      <c r="AC4796" s="16">
        <v>26</v>
      </c>
      <c r="AD4796" s="16">
        <v>21.24</v>
      </c>
      <c r="AE4796" s="16">
        <v>0.30819999999999997</v>
      </c>
      <c r="AF4796" s="16">
        <v>19.956600000000002</v>
      </c>
      <c r="AG4796" s="16">
        <v>19858.8</v>
      </c>
      <c r="AH4796" s="16">
        <v>6.8400000000000002E-2</v>
      </c>
      <c r="AI4796" s="16">
        <v>16.899999999999999</v>
      </c>
      <c r="AJ4796" s="16">
        <v>64.3</v>
      </c>
      <c r="AK4796" s="16">
        <v>-0.78269999999999995</v>
      </c>
      <c r="AL4796" s="16">
        <v>-1.1054999999999999</v>
      </c>
      <c r="AM4796" s="16">
        <v>-1.1075999999999999</v>
      </c>
      <c r="AN4796" s="16">
        <v>-0.43859999999999999</v>
      </c>
      <c r="AO4796" s="16">
        <v>-1.0987</v>
      </c>
      <c r="AP4796" s="16">
        <v>-1.3485</v>
      </c>
      <c r="AR4796" s="16">
        <f t="shared" si="179"/>
        <v>1</v>
      </c>
      <c r="AS4796" s="5">
        <f t="shared" si="178"/>
        <v>1.9552000000000014E-2</v>
      </c>
    </row>
    <row r="4797" spans="1:45" x14ac:dyDescent="0.25">
      <c r="A4797" s="16" t="s">
        <v>408</v>
      </c>
      <c r="B4797" s="16" t="s">
        <v>58</v>
      </c>
      <c r="C4797" s="16" t="s">
        <v>277</v>
      </c>
      <c r="D4797" s="16">
        <v>2008</v>
      </c>
      <c r="E4797" s="16" t="s">
        <v>5412</v>
      </c>
      <c r="F4797" s="16" t="s">
        <v>590</v>
      </c>
      <c r="G4797" s="10">
        <v>529.72500000000002</v>
      </c>
      <c r="H4797" s="73">
        <v>6.2723570000000004</v>
      </c>
      <c r="I4797" s="16">
        <v>1480841</v>
      </c>
      <c r="J4797" s="71">
        <v>0</v>
      </c>
      <c r="K4797" s="71">
        <v>1</v>
      </c>
      <c r="L4797" s="16">
        <v>-1.8824890000000001</v>
      </c>
      <c r="M4797" s="16">
        <v>-0.53006240000000004</v>
      </c>
      <c r="N4797" s="16">
        <v>-0.78900840000000005</v>
      </c>
      <c r="O4797" s="16">
        <v>-0.95140199999999997</v>
      </c>
      <c r="P4797" s="16">
        <v>-0.9492178</v>
      </c>
      <c r="Q4797" s="16">
        <v>-0.97894040000000004</v>
      </c>
      <c r="R4797" s="16">
        <v>0.2782</v>
      </c>
      <c r="S4797" s="16">
        <v>8.0000000000000004E-4</v>
      </c>
      <c r="T4797" s="16">
        <v>4.0000000000000002E-4</v>
      </c>
      <c r="U4797" s="16">
        <v>5.7961499999999999</v>
      </c>
      <c r="V4797" s="16">
        <v>7.1959999999999997</v>
      </c>
      <c r="W4797" s="16">
        <v>1.304</v>
      </c>
      <c r="X4797" s="16">
        <v>368.81</v>
      </c>
      <c r="Y4797" s="16">
        <v>29.6693</v>
      </c>
      <c r="Z4797" s="16">
        <v>2.8899999999999999E-2</v>
      </c>
      <c r="AA4797" s="16">
        <v>0.4428455</v>
      </c>
      <c r="AB4797" s="16">
        <v>0</v>
      </c>
      <c r="AC4797" s="16">
        <v>26</v>
      </c>
      <c r="AD4797" s="16">
        <v>23.6</v>
      </c>
      <c r="AE4797" s="16">
        <v>0.30630000000000002</v>
      </c>
      <c r="AF4797" s="16">
        <v>32.971800000000002</v>
      </c>
      <c r="AG4797" s="16">
        <v>19976.5</v>
      </c>
      <c r="AH4797" s="16">
        <v>7.0800000000000002E-2</v>
      </c>
      <c r="AI4797" s="16">
        <v>17.600000000000001</v>
      </c>
      <c r="AJ4797" s="16">
        <v>66.099999999999994</v>
      </c>
      <c r="AK4797" s="16">
        <v>-0.79569999999999996</v>
      </c>
      <c r="AL4797" s="16">
        <v>-1.083</v>
      </c>
      <c r="AM4797" s="16">
        <v>-1.0623</v>
      </c>
      <c r="AN4797" s="16">
        <v>-0.69379999999999997</v>
      </c>
      <c r="AO4797" s="16">
        <v>-1.206</v>
      </c>
      <c r="AP4797" s="16">
        <v>-1.4213</v>
      </c>
      <c r="AR4797" s="16">
        <f t="shared" si="179"/>
        <v>1</v>
      </c>
      <c r="AS4797" s="5">
        <f t="shared" si="178"/>
        <v>2.6275999999999966E-2</v>
      </c>
    </row>
    <row r="4798" spans="1:45" x14ac:dyDescent="0.25">
      <c r="A4798" s="16" t="s">
        <v>408</v>
      </c>
      <c r="B4798" s="16" t="s">
        <v>58</v>
      </c>
      <c r="C4798" s="16" t="s">
        <v>277</v>
      </c>
      <c r="D4798" s="16">
        <v>2009</v>
      </c>
      <c r="E4798" s="16" t="s">
        <v>5413</v>
      </c>
      <c r="F4798" s="16" t="s">
        <v>590</v>
      </c>
      <c r="G4798" s="10">
        <v>534.06500000000005</v>
      </c>
      <c r="H4798" s="73">
        <v>6.2805179999999998</v>
      </c>
      <c r="I4798" s="16">
        <v>1517448</v>
      </c>
      <c r="J4798" s="71">
        <v>0</v>
      </c>
      <c r="K4798" s="71">
        <v>1</v>
      </c>
      <c r="L4798" s="16">
        <v>-1.8423080000000001</v>
      </c>
      <c r="M4798" s="16">
        <v>-0.51948119999999998</v>
      </c>
      <c r="N4798" s="16">
        <v>-0.75913050000000004</v>
      </c>
      <c r="O4798" s="16">
        <v>-0.95701440000000004</v>
      </c>
      <c r="P4798" s="16">
        <v>-0.9138328</v>
      </c>
      <c r="Q4798" s="16">
        <v>-0.9592695</v>
      </c>
      <c r="R4798" s="16">
        <v>0.29899999999999999</v>
      </c>
      <c r="S4798" s="16">
        <v>3.5E-4</v>
      </c>
      <c r="T4798" s="16">
        <v>5.0000000000000001E-4</v>
      </c>
      <c r="U4798" s="16">
        <v>6.1506499999999997</v>
      </c>
      <c r="V4798" s="16">
        <v>7.4550000000000001</v>
      </c>
      <c r="W4798" s="16">
        <v>1.2969999999999999</v>
      </c>
      <c r="X4798" s="16">
        <v>366.84300000000002</v>
      </c>
      <c r="Y4798" s="16">
        <v>29.490500000000001</v>
      </c>
      <c r="Z4798" s="16">
        <v>3.4000000000000002E-2</v>
      </c>
      <c r="AA4798" s="16">
        <v>0.47605170000000002</v>
      </c>
      <c r="AB4798" s="16">
        <v>0</v>
      </c>
      <c r="AC4798" s="16">
        <v>26</v>
      </c>
      <c r="AD4798" s="16">
        <v>22.745000000000001</v>
      </c>
      <c r="AE4798" s="16">
        <v>0.31230000000000002</v>
      </c>
      <c r="AF4798" s="16">
        <v>36.130200000000002</v>
      </c>
      <c r="AG4798" s="16">
        <v>20552.599999999999</v>
      </c>
      <c r="AH4798" s="16">
        <v>7.3300000000000004E-2</v>
      </c>
      <c r="AI4798" s="16">
        <v>18.2</v>
      </c>
      <c r="AJ4798" s="16">
        <v>68</v>
      </c>
      <c r="AK4798" s="16">
        <v>-0.81430000000000002</v>
      </c>
      <c r="AL4798" s="16">
        <v>-1.105</v>
      </c>
      <c r="AM4798" s="16">
        <v>-1.0307999999999999</v>
      </c>
      <c r="AN4798" s="16">
        <v>-0.65339999999999998</v>
      </c>
      <c r="AO4798" s="16">
        <v>-1.1839999999999999</v>
      </c>
      <c r="AP4798" s="16">
        <v>-1.3616999999999999</v>
      </c>
      <c r="AR4798" s="16">
        <f t="shared" si="179"/>
        <v>1</v>
      </c>
      <c r="AS4798" s="5">
        <f t="shared" si="178"/>
        <v>4.0181000000000022E-2</v>
      </c>
    </row>
    <row r="4799" spans="1:45" x14ac:dyDescent="0.25">
      <c r="A4799" s="16" t="s">
        <v>408</v>
      </c>
      <c r="B4799" s="16" t="s">
        <v>58</v>
      </c>
      <c r="C4799" s="16" t="s">
        <v>277</v>
      </c>
      <c r="D4799" s="16">
        <v>2010</v>
      </c>
      <c r="E4799" s="16" t="s">
        <v>5414</v>
      </c>
      <c r="F4799" s="16" t="s">
        <v>590</v>
      </c>
      <c r="G4799" s="10">
        <v>543.95699999999999</v>
      </c>
      <c r="H4799" s="73">
        <v>6.2988710000000001</v>
      </c>
      <c r="I4799" s="16">
        <v>1555880</v>
      </c>
      <c r="J4799" s="71">
        <v>0</v>
      </c>
      <c r="K4799" s="71">
        <v>1</v>
      </c>
      <c r="L4799" s="16">
        <v>-2.0062570000000002</v>
      </c>
      <c r="M4799" s="16">
        <v>-0.54543269999999999</v>
      </c>
      <c r="N4799" s="16">
        <v>-1.1688050000000001</v>
      </c>
      <c r="O4799" s="16">
        <v>-0.93735190000000002</v>
      </c>
      <c r="P4799" s="16">
        <v>-0.87210049999999995</v>
      </c>
      <c r="Q4799" s="16">
        <v>-0.95726250000000002</v>
      </c>
      <c r="R4799" s="16">
        <v>0.2535</v>
      </c>
      <c r="S4799" s="16">
        <v>2.9999999999999997E-4</v>
      </c>
      <c r="T4799" s="16">
        <v>4.0000000000000002E-4</v>
      </c>
      <c r="U4799" s="16">
        <v>1.8642000000000001</v>
      </c>
      <c r="V4799" s="16">
        <v>8.15</v>
      </c>
      <c r="W4799" s="16">
        <v>1.29</v>
      </c>
      <c r="X4799" s="16">
        <v>371.00900000000001</v>
      </c>
      <c r="Y4799" s="16">
        <v>29.901199999999999</v>
      </c>
      <c r="Z4799" s="16">
        <v>0.05</v>
      </c>
      <c r="AA4799" s="16">
        <v>0.53217219999999998</v>
      </c>
      <c r="AB4799" s="16">
        <v>0</v>
      </c>
      <c r="AC4799" s="16">
        <v>26</v>
      </c>
      <c r="AD4799" s="16">
        <v>21.3</v>
      </c>
      <c r="AE4799" s="16">
        <v>0</v>
      </c>
      <c r="AF4799" s="16">
        <v>42.6922</v>
      </c>
      <c r="AG4799" s="16">
        <v>22252.400000000001</v>
      </c>
      <c r="AH4799" s="16">
        <v>7.5700000000000003E-2</v>
      </c>
      <c r="AI4799" s="16">
        <v>18.899999999999999</v>
      </c>
      <c r="AJ4799" s="16">
        <v>69.8</v>
      </c>
      <c r="AK4799" s="16">
        <v>-0.8972</v>
      </c>
      <c r="AL4799" s="16">
        <v>-1.0642</v>
      </c>
      <c r="AM4799" s="16">
        <v>-1.0371999999999999</v>
      </c>
      <c r="AN4799" s="16">
        <v>-0.65500000000000003</v>
      </c>
      <c r="AO4799" s="16">
        <v>-1.1378999999999999</v>
      </c>
      <c r="AP4799" s="16">
        <v>-1.3460000000000001</v>
      </c>
      <c r="AR4799" s="16">
        <f t="shared" si="179"/>
        <v>1</v>
      </c>
      <c r="AS4799" s="5">
        <f t="shared" si="178"/>
        <v>-0.16394900000000012</v>
      </c>
    </row>
    <row r="4800" spans="1:45" x14ac:dyDescent="0.25">
      <c r="A4800" s="16" t="s">
        <v>408</v>
      </c>
      <c r="B4800" s="16" t="s">
        <v>58</v>
      </c>
      <c r="C4800" s="16" t="s">
        <v>277</v>
      </c>
      <c r="D4800" s="16">
        <v>2011</v>
      </c>
      <c r="E4800" s="16" t="s">
        <v>5415</v>
      </c>
      <c r="F4800" s="16" t="s">
        <v>590</v>
      </c>
      <c r="G4800" s="10">
        <v>579.72500000000002</v>
      </c>
      <c r="H4800" s="73">
        <v>6.3625540000000003</v>
      </c>
      <c r="I4800" s="16">
        <v>1596154</v>
      </c>
      <c r="J4800" s="71">
        <v>0</v>
      </c>
      <c r="K4800" s="71">
        <v>1</v>
      </c>
      <c r="L4800" s="16">
        <v>-1.9643900000000001</v>
      </c>
      <c r="M4800" s="16">
        <v>-0.51722559999999995</v>
      </c>
      <c r="N4800" s="16">
        <v>-1.1664749999999999</v>
      </c>
      <c r="O4800" s="16">
        <v>-0.90268459999999995</v>
      </c>
      <c r="P4800" s="16">
        <v>-0.83835850000000001</v>
      </c>
      <c r="Q4800" s="16">
        <v>-0.96459910000000004</v>
      </c>
      <c r="R4800" s="16">
        <v>0.29899999999999999</v>
      </c>
      <c r="S4800" s="16">
        <v>6.9999999999999999E-4</v>
      </c>
      <c r="T4800" s="16">
        <v>5.9999999999999995E-4</v>
      </c>
      <c r="U4800" s="16">
        <v>1.849</v>
      </c>
      <c r="V4800" s="16">
        <v>8.2780000000000005</v>
      </c>
      <c r="W4800" s="16">
        <v>1.264</v>
      </c>
      <c r="X4800" s="16">
        <v>371.43900000000002</v>
      </c>
      <c r="Y4800" s="16">
        <v>30.049900000000001</v>
      </c>
      <c r="Z4800" s="16">
        <v>5.2699999999999997E-2</v>
      </c>
      <c r="AA4800" s="16">
        <v>0.45449679999999998</v>
      </c>
      <c r="AB4800" s="16">
        <v>0</v>
      </c>
      <c r="AC4800" s="16">
        <v>26</v>
      </c>
      <c r="AD4800" s="16">
        <v>23.3</v>
      </c>
      <c r="AE4800" s="16">
        <v>0</v>
      </c>
      <c r="AF4800" s="16">
        <v>45.1066</v>
      </c>
      <c r="AG4800" s="16">
        <v>22888</v>
      </c>
      <c r="AH4800" s="16">
        <v>7.8100000000000003E-2</v>
      </c>
      <c r="AI4800" s="16">
        <v>19.600000000000001</v>
      </c>
      <c r="AJ4800" s="16">
        <v>71.7</v>
      </c>
      <c r="AK4800" s="16">
        <v>-0.93230000000000002</v>
      </c>
      <c r="AL4800" s="16">
        <v>-1.0537000000000001</v>
      </c>
      <c r="AM4800" s="16">
        <v>-1.0381</v>
      </c>
      <c r="AN4800" s="16">
        <v>-0.7288</v>
      </c>
      <c r="AO4800" s="16">
        <v>-1.1171</v>
      </c>
      <c r="AP4800" s="16">
        <v>-1.3185</v>
      </c>
      <c r="AR4800" s="16">
        <f t="shared" si="179"/>
        <v>1</v>
      </c>
      <c r="AS4800" s="5">
        <f t="shared" si="178"/>
        <v>4.1867000000000099E-2</v>
      </c>
    </row>
    <row r="4801" spans="1:45" x14ac:dyDescent="0.25">
      <c r="A4801" s="16" t="s">
        <v>408</v>
      </c>
      <c r="B4801" s="16" t="s">
        <v>58</v>
      </c>
      <c r="C4801" s="16" t="s">
        <v>277</v>
      </c>
      <c r="D4801" s="16">
        <v>2012</v>
      </c>
      <c r="E4801" s="16" t="s">
        <v>5416</v>
      </c>
      <c r="F4801" s="16" t="s">
        <v>590</v>
      </c>
      <c r="G4801" s="10">
        <v>554.71100000000001</v>
      </c>
      <c r="H4801" s="73">
        <v>6.3184469999999999</v>
      </c>
      <c r="I4801" s="16">
        <v>1638139</v>
      </c>
      <c r="J4801" s="71">
        <v>0</v>
      </c>
      <c r="K4801" s="71">
        <v>1</v>
      </c>
      <c r="L4801" s="16">
        <v>-1.9605790000000001</v>
      </c>
      <c r="M4801" s="16">
        <v>-0.53990130000000003</v>
      </c>
      <c r="N4801" s="16">
        <v>-1.147564</v>
      </c>
      <c r="O4801" s="16">
        <v>-0.7546735</v>
      </c>
      <c r="P4801" s="16">
        <v>-0.75907749999999996</v>
      </c>
      <c r="Q4801" s="16">
        <v>-1.198499</v>
      </c>
      <c r="R4801" s="16">
        <v>0.25230000000000002</v>
      </c>
      <c r="S4801" s="16">
        <v>9.5E-4</v>
      </c>
      <c r="T4801" s="16">
        <v>8.0000000000000004E-4</v>
      </c>
      <c r="U4801" s="16">
        <v>2.0646</v>
      </c>
      <c r="V4801" s="16">
        <v>8.3960000000000008</v>
      </c>
      <c r="W4801" s="16">
        <v>1.282</v>
      </c>
      <c r="X4801" s="16">
        <v>370.28100000000001</v>
      </c>
      <c r="Y4801" s="16">
        <v>36.994599999999998</v>
      </c>
      <c r="Z4801" s="16">
        <v>3.4200000000000001E-2</v>
      </c>
      <c r="AA4801" s="16">
        <v>0.35740260000000001</v>
      </c>
      <c r="AB4801" s="16">
        <v>0</v>
      </c>
      <c r="AC4801" s="16">
        <v>26</v>
      </c>
      <c r="AD4801" s="16">
        <v>25.8</v>
      </c>
      <c r="AE4801" s="16">
        <v>0</v>
      </c>
      <c r="AF4801" s="16">
        <v>63.069200000000002</v>
      </c>
      <c r="AG4801" s="16">
        <v>22109</v>
      </c>
      <c r="AH4801" s="16">
        <v>8.0500000000000002E-2</v>
      </c>
      <c r="AI4801" s="16">
        <v>20.2</v>
      </c>
      <c r="AJ4801" s="16">
        <v>73.599999999999994</v>
      </c>
      <c r="AK4801" s="16">
        <v>-1.3904000000000001</v>
      </c>
      <c r="AL4801" s="16">
        <v>-1.2170000000000001</v>
      </c>
      <c r="AM4801" s="16">
        <v>-1.2317</v>
      </c>
      <c r="AN4801" s="16">
        <v>-0.95899999999999996</v>
      </c>
      <c r="AO4801" s="16">
        <v>-1.2232000000000001</v>
      </c>
      <c r="AP4801" s="16">
        <v>-1.5108999999999999</v>
      </c>
      <c r="AR4801" s="16">
        <f t="shared" si="179"/>
        <v>1</v>
      </c>
      <c r="AS4801" s="5">
        <f t="shared" si="178"/>
        <v>3.8110000000000088E-3</v>
      </c>
    </row>
    <row r="4802" spans="1:45" x14ac:dyDescent="0.25">
      <c r="A4802" s="16" t="s">
        <v>408</v>
      </c>
      <c r="B4802" s="16" t="s">
        <v>58</v>
      </c>
      <c r="C4802" s="16" t="s">
        <v>277</v>
      </c>
      <c r="D4802" s="16">
        <v>2013</v>
      </c>
      <c r="E4802" s="16" t="s">
        <v>5417</v>
      </c>
      <c r="F4802" s="16" t="s">
        <v>590</v>
      </c>
      <c r="G4802" s="10">
        <v>544.84100000000001</v>
      </c>
      <c r="H4802" s="73">
        <v>6.3004930000000003</v>
      </c>
      <c r="I4802" s="16">
        <v>1681495</v>
      </c>
      <c r="J4802" s="71">
        <v>0</v>
      </c>
      <c r="K4802" s="71">
        <v>1</v>
      </c>
      <c r="L4802" s="16">
        <v>-1.942712</v>
      </c>
      <c r="M4802" s="16">
        <v>-0.51351029999999998</v>
      </c>
      <c r="N4802" s="16">
        <v>-1.1110390000000001</v>
      </c>
      <c r="O4802" s="16">
        <v>-0.72546759999999999</v>
      </c>
      <c r="P4802" s="16">
        <v>-0.75745079999999998</v>
      </c>
      <c r="Q4802" s="16">
        <v>-1.254648</v>
      </c>
      <c r="R4802" s="16">
        <v>0.30409999999999998</v>
      </c>
      <c r="S4802" s="16">
        <v>6.9999999999999999E-4</v>
      </c>
      <c r="T4802" s="16">
        <v>6.9999999999999999E-4</v>
      </c>
      <c r="U4802" s="16">
        <v>2.3559000000000001</v>
      </c>
      <c r="V4802" s="16">
        <v>8.8620000000000001</v>
      </c>
      <c r="W4802" s="16">
        <v>1.238</v>
      </c>
      <c r="X4802" s="16">
        <v>370.05</v>
      </c>
      <c r="Y4802" s="16">
        <v>38.068399999999997</v>
      </c>
      <c r="Z4802" s="16">
        <v>4.24E-2</v>
      </c>
      <c r="AA4802" s="16">
        <v>0.38458900000000001</v>
      </c>
      <c r="AB4802" s="16">
        <v>0</v>
      </c>
      <c r="AC4802" s="16">
        <v>26</v>
      </c>
      <c r="AD4802" s="16">
        <v>25.1</v>
      </c>
      <c r="AE4802" s="16">
        <v>0</v>
      </c>
      <c r="AF4802" s="16">
        <v>55.150700000000001</v>
      </c>
      <c r="AG4802" s="16">
        <v>26398.2</v>
      </c>
      <c r="AH4802" s="16">
        <v>8.2900000000000001E-2</v>
      </c>
      <c r="AI4802" s="16">
        <v>20.5</v>
      </c>
      <c r="AJ4802" s="16">
        <v>75.5</v>
      </c>
      <c r="AK4802" s="16">
        <v>-1.3802000000000001</v>
      </c>
      <c r="AL4802" s="16">
        <v>-1.2753000000000001</v>
      </c>
      <c r="AM4802" s="16">
        <v>-1.4337</v>
      </c>
      <c r="AN4802" s="16">
        <v>-0.8921</v>
      </c>
      <c r="AO4802" s="16">
        <v>-1.2564</v>
      </c>
      <c r="AP4802" s="16">
        <v>-1.5993999999999999</v>
      </c>
      <c r="AR4802" s="16">
        <f t="shared" si="179"/>
        <v>1</v>
      </c>
      <c r="AS4802" s="5">
        <f t="shared" si="178"/>
        <v>1.7867000000000077E-2</v>
      </c>
    </row>
    <row r="4803" spans="1:45" x14ac:dyDescent="0.25">
      <c r="A4803" s="16" t="s">
        <v>408</v>
      </c>
      <c r="B4803" s="16" t="s">
        <v>58</v>
      </c>
      <c r="C4803" s="16" t="s">
        <v>277</v>
      </c>
      <c r="D4803" s="16">
        <v>2014</v>
      </c>
      <c r="E4803" s="16" t="s">
        <v>5418</v>
      </c>
      <c r="F4803" s="16" t="s">
        <v>590</v>
      </c>
      <c r="G4803" s="10">
        <v>544.36</v>
      </c>
      <c r="H4803" s="73">
        <v>6.2996119999999998</v>
      </c>
      <c r="I4803" s="16">
        <v>1725744</v>
      </c>
      <c r="J4803" s="71">
        <v>0</v>
      </c>
      <c r="K4803" s="71">
        <v>1</v>
      </c>
      <c r="L4803" s="16">
        <v>-1.8407279999999999</v>
      </c>
      <c r="M4803" s="16">
        <v>-0.517239</v>
      </c>
      <c r="N4803" s="16">
        <v>-1.084192</v>
      </c>
      <c r="O4803" s="16">
        <v>-0.66557500000000003</v>
      </c>
      <c r="P4803" s="16">
        <v>-0.71222200000000002</v>
      </c>
      <c r="Q4803" s="16">
        <v>-1.1546700000000001</v>
      </c>
      <c r="R4803" s="16">
        <v>0.29899999999999999</v>
      </c>
      <c r="S4803" s="16">
        <v>4.4999999999999999E-4</v>
      </c>
      <c r="T4803" s="16">
        <v>6.9999999999999999E-4</v>
      </c>
      <c r="U4803" s="16">
        <v>2.3667500000000001</v>
      </c>
      <c r="V4803" s="16">
        <v>9.5660000000000007</v>
      </c>
      <c r="W4803" s="16">
        <v>1.216</v>
      </c>
      <c r="X4803" s="16">
        <v>371.916</v>
      </c>
      <c r="Y4803" s="16">
        <v>39.570500000000003</v>
      </c>
      <c r="Z4803" s="16">
        <v>4.1799999999999997E-2</v>
      </c>
      <c r="AA4803" s="16">
        <v>0.3003113</v>
      </c>
      <c r="AB4803" s="16">
        <v>0</v>
      </c>
      <c r="AC4803" s="16">
        <v>26</v>
      </c>
      <c r="AD4803" s="16">
        <v>27.27</v>
      </c>
      <c r="AE4803" s="16">
        <v>0</v>
      </c>
      <c r="AF4803" s="16">
        <v>63.483699999999999</v>
      </c>
      <c r="AG4803" s="16">
        <v>21313.8</v>
      </c>
      <c r="AH4803" s="16">
        <v>8.5300000000000001E-2</v>
      </c>
      <c r="AI4803" s="16">
        <v>20.7</v>
      </c>
      <c r="AJ4803" s="16">
        <v>77.400000000000006</v>
      </c>
      <c r="AK4803" s="16">
        <v>-0.9264</v>
      </c>
      <c r="AL4803" s="16">
        <v>-1.5123</v>
      </c>
      <c r="AM4803" s="16">
        <v>-1.6001000000000001</v>
      </c>
      <c r="AN4803" s="16">
        <v>-0.69089999999999996</v>
      </c>
      <c r="AO4803" s="16">
        <v>-1.1855</v>
      </c>
      <c r="AP4803" s="16">
        <v>-1.3472</v>
      </c>
      <c r="AR4803" s="16">
        <f t="shared" si="179"/>
        <v>1</v>
      </c>
      <c r="AS4803" s="5">
        <f t="shared" si="178"/>
        <v>0.10198400000000007</v>
      </c>
    </row>
    <row r="4804" spans="1:45" x14ac:dyDescent="0.25">
      <c r="A4804" s="16" t="s">
        <v>408</v>
      </c>
      <c r="B4804" s="16" t="s">
        <v>59</v>
      </c>
      <c r="C4804" s="16" t="s">
        <v>258</v>
      </c>
      <c r="D4804" s="16">
        <v>1985</v>
      </c>
      <c r="E4804" s="16" t="s">
        <v>5419</v>
      </c>
      <c r="F4804" s="16" t="s">
        <v>594</v>
      </c>
      <c r="G4804" s="10">
        <v>594.51199999999994</v>
      </c>
      <c r="H4804" s="73">
        <v>6.3877410000000001</v>
      </c>
      <c r="I4804" s="16" t="s">
        <v>6700</v>
      </c>
      <c r="J4804" s="71">
        <v>0</v>
      </c>
      <c r="K4804" s="71">
        <v>1</v>
      </c>
      <c r="L4804" s="16">
        <v>-2.2743479999999998</v>
      </c>
      <c r="M4804" s="16">
        <v>-0.52358749999999998</v>
      </c>
      <c r="N4804" s="16">
        <v>-1.274437</v>
      </c>
      <c r="O4804" s="16">
        <v>-1.3474569999999999</v>
      </c>
      <c r="P4804" s="16">
        <v>-0.800929</v>
      </c>
      <c r="Q4804" s="16">
        <v>-1.1295519999999999</v>
      </c>
      <c r="R4804" s="16">
        <v>0.29899999999999999</v>
      </c>
      <c r="S4804" s="16">
        <v>2.5000000000000001E-4</v>
      </c>
      <c r="T4804" s="16">
        <v>1E-4</v>
      </c>
      <c r="U4804" s="16">
        <v>2.2286999999999999</v>
      </c>
      <c r="V4804" s="16">
        <v>2.2050000000000001</v>
      </c>
      <c r="W4804" s="16">
        <v>0.435</v>
      </c>
      <c r="X4804" s="16">
        <v>376.55399999999997</v>
      </c>
      <c r="Y4804" s="16">
        <v>22.634899999999998</v>
      </c>
      <c r="Z4804" s="16">
        <v>0.1258</v>
      </c>
      <c r="AA4804" s="16">
        <v>1.6943969999999999</v>
      </c>
      <c r="AB4804" s="16">
        <v>0.34</v>
      </c>
      <c r="AC4804" s="16">
        <v>34.29</v>
      </c>
      <c r="AD4804" s="16">
        <v>9.24</v>
      </c>
      <c r="AE4804" s="16">
        <v>0.28770000000000001</v>
      </c>
      <c r="AF4804" s="16">
        <v>0</v>
      </c>
      <c r="AG4804" s="16">
        <v>12327.5</v>
      </c>
      <c r="AH4804" s="16">
        <v>3.6999999999999998E-2</v>
      </c>
      <c r="AI4804" s="16">
        <v>85.440100000000001</v>
      </c>
      <c r="AJ4804" s="16">
        <v>46.944000000000003</v>
      </c>
      <c r="AK4804" s="16">
        <v>-1.2302999999999999</v>
      </c>
      <c r="AL4804" s="16">
        <v>-1.0575000000000001</v>
      </c>
      <c r="AM4804" s="16">
        <v>-1.1336999999999999</v>
      </c>
      <c r="AN4804" s="16">
        <v>-0.47639999999999999</v>
      </c>
      <c r="AO4804" s="16">
        <v>-1.8280000000000001</v>
      </c>
      <c r="AP4804" s="16">
        <v>-1.3463000000000001</v>
      </c>
      <c r="AQ4804" s="16">
        <v>41.880099999999999</v>
      </c>
      <c r="AR4804" s="16">
        <f t="shared" si="179"/>
        <v>1</v>
      </c>
      <c r="AS4804" s="5">
        <f t="shared" ref="AS4804:AS4867" si="180">IF(D4804=1985, 0, L4804-L4803)</f>
        <v>0</v>
      </c>
    </row>
    <row r="4805" spans="1:45" x14ac:dyDescent="0.25">
      <c r="A4805" s="16" t="s">
        <v>408</v>
      </c>
      <c r="B4805" s="16" t="s">
        <v>59</v>
      </c>
      <c r="C4805" s="16" t="s">
        <v>258</v>
      </c>
      <c r="D4805" s="16">
        <v>1986</v>
      </c>
      <c r="E4805" s="16" t="s">
        <v>5420</v>
      </c>
      <c r="F4805" s="16" t="s">
        <v>594</v>
      </c>
      <c r="G4805" s="10">
        <v>554.20799999999997</v>
      </c>
      <c r="H4805" s="73">
        <v>6.317539</v>
      </c>
      <c r="I4805" s="16" t="s">
        <v>6700</v>
      </c>
      <c r="J4805" s="71">
        <v>0</v>
      </c>
      <c r="K4805" s="71">
        <v>1</v>
      </c>
      <c r="L4805" s="16">
        <v>-2.270184</v>
      </c>
      <c r="M4805" s="16">
        <v>-0.52451950000000003</v>
      </c>
      <c r="N4805" s="16">
        <v>-1.310343</v>
      </c>
      <c r="O4805" s="16">
        <v>-1.296028</v>
      </c>
      <c r="P4805" s="16">
        <v>-0.80327329999999997</v>
      </c>
      <c r="Q4805" s="16">
        <v>-1.1346609999999999</v>
      </c>
      <c r="R4805" s="16">
        <v>0.29899999999999999</v>
      </c>
      <c r="S4805" s="16">
        <v>2.5000000000000001E-4</v>
      </c>
      <c r="T4805" s="16">
        <v>0</v>
      </c>
      <c r="U4805" s="16">
        <v>2.0876999999999999</v>
      </c>
      <c r="V4805" s="16">
        <v>2.407</v>
      </c>
      <c r="W4805" s="16">
        <v>0.46200000000000002</v>
      </c>
      <c r="X4805" s="16">
        <v>372.31299999999999</v>
      </c>
      <c r="Y4805" s="16">
        <v>23.2515</v>
      </c>
      <c r="Z4805" s="16">
        <v>0.1419</v>
      </c>
      <c r="AA4805" s="16">
        <v>1.670706</v>
      </c>
      <c r="AB4805" s="16">
        <v>0.34</v>
      </c>
      <c r="AC4805" s="16">
        <v>34.29</v>
      </c>
      <c r="AD4805" s="16">
        <v>9.85</v>
      </c>
      <c r="AE4805" s="16">
        <v>0.30459999999999998</v>
      </c>
      <c r="AF4805" s="16">
        <v>0</v>
      </c>
      <c r="AG4805" s="16">
        <v>12338.4</v>
      </c>
      <c r="AH4805" s="16">
        <v>3.6499999999999998E-2</v>
      </c>
      <c r="AI4805" s="16">
        <v>85.062600000000003</v>
      </c>
      <c r="AJ4805" s="16">
        <v>46.969099999999997</v>
      </c>
      <c r="AK4805" s="16">
        <v>-1.2562</v>
      </c>
      <c r="AL4805" s="16">
        <v>-1.0798000000000001</v>
      </c>
      <c r="AM4805" s="16">
        <v>-1.1512</v>
      </c>
      <c r="AN4805" s="16">
        <v>-0.45700000000000002</v>
      </c>
      <c r="AO4805" s="16">
        <v>-1.8101</v>
      </c>
      <c r="AP4805" s="16">
        <v>-1.3452</v>
      </c>
      <c r="AQ4805" s="16">
        <v>41.880099999999999</v>
      </c>
      <c r="AR4805" s="16">
        <f t="shared" ref="AR4805:AR4868" si="181">IF(OR(AND(I4805&lt;&gt;"", I4805&gt;=10000000, AQ4805&lt;=32.5), AND(A4805="Middle East &amp; North Africa", I4805&lt;&gt;"", I4805&gt;=9000000, AQ4805&lt;&gt;"", AQ4805&lt;=32.5)), 0, 1)</f>
        <v>1</v>
      </c>
      <c r="AS4805" s="5">
        <f t="shared" si="180"/>
        <v>4.1639999999998345E-3</v>
      </c>
    </row>
    <row r="4806" spans="1:45" x14ac:dyDescent="0.25">
      <c r="A4806" s="16" t="s">
        <v>408</v>
      </c>
      <c r="B4806" s="16" t="s">
        <v>59</v>
      </c>
      <c r="C4806" s="16" t="s">
        <v>258</v>
      </c>
      <c r="D4806" s="16">
        <v>1987</v>
      </c>
      <c r="E4806" s="16" t="s">
        <v>5421</v>
      </c>
      <c r="F4806" s="16" t="s">
        <v>594</v>
      </c>
      <c r="G4806" s="10">
        <v>557.80700000000002</v>
      </c>
      <c r="H4806" s="73">
        <v>6.3240129999999999</v>
      </c>
      <c r="I4806" s="16" t="s">
        <v>6700</v>
      </c>
      <c r="J4806" s="71">
        <v>0</v>
      </c>
      <c r="K4806" s="71">
        <v>1</v>
      </c>
      <c r="L4806" s="16">
        <v>-2.2684479999999998</v>
      </c>
      <c r="M4806" s="16">
        <v>-0.52451950000000003</v>
      </c>
      <c r="N4806" s="16">
        <v>-1.316511</v>
      </c>
      <c r="O4806" s="16">
        <v>-1.279922</v>
      </c>
      <c r="P4806" s="16">
        <v>-0.80498499999999995</v>
      </c>
      <c r="Q4806" s="16">
        <v>-1.1397520000000001</v>
      </c>
      <c r="R4806" s="16">
        <v>0.29899999999999999</v>
      </c>
      <c r="S4806" s="16">
        <v>2.5000000000000001E-4</v>
      </c>
      <c r="T4806" s="16">
        <v>0</v>
      </c>
      <c r="U4806" s="16">
        <v>2.0424000000000002</v>
      </c>
      <c r="V4806" s="16">
        <v>2.6960000000000002</v>
      </c>
      <c r="W4806" s="16">
        <v>0.46400000000000002</v>
      </c>
      <c r="X4806" s="16">
        <v>371.1</v>
      </c>
      <c r="Y4806" s="16">
        <v>23.868200000000002</v>
      </c>
      <c r="Z4806" s="16">
        <v>0.1391</v>
      </c>
      <c r="AA4806" s="16">
        <v>1.6470149999999999</v>
      </c>
      <c r="AB4806" s="16">
        <v>0.34</v>
      </c>
      <c r="AC4806" s="16">
        <v>34.29</v>
      </c>
      <c r="AD4806" s="16">
        <v>10.46</v>
      </c>
      <c r="AE4806" s="16">
        <v>0.35199999999999998</v>
      </c>
      <c r="AF4806" s="16">
        <v>0</v>
      </c>
      <c r="AG4806" s="16">
        <v>13078.2</v>
      </c>
      <c r="AH4806" s="16">
        <v>3.5700000000000003E-2</v>
      </c>
      <c r="AI4806" s="16">
        <v>84.685000000000002</v>
      </c>
      <c r="AJ4806" s="16">
        <v>46.994100000000003</v>
      </c>
      <c r="AK4806" s="16">
        <v>-1.2821</v>
      </c>
      <c r="AL4806" s="16">
        <v>-1.1021000000000001</v>
      </c>
      <c r="AM4806" s="16">
        <v>-1.1686000000000001</v>
      </c>
      <c r="AN4806" s="16">
        <v>-0.43759999999999999</v>
      </c>
      <c r="AO4806" s="16">
        <v>-1.7923</v>
      </c>
      <c r="AP4806" s="16">
        <v>-1.3440000000000001</v>
      </c>
      <c r="AQ4806" s="16">
        <v>41.880099999999999</v>
      </c>
      <c r="AR4806" s="16">
        <f t="shared" si="181"/>
        <v>1</v>
      </c>
      <c r="AS4806" s="5">
        <f t="shared" si="180"/>
        <v>1.7360000000001818E-3</v>
      </c>
    </row>
    <row r="4807" spans="1:45" x14ac:dyDescent="0.25">
      <c r="A4807" s="16" t="s">
        <v>408</v>
      </c>
      <c r="B4807" s="16" t="s">
        <v>59</v>
      </c>
      <c r="C4807" s="16" t="s">
        <v>258</v>
      </c>
      <c r="D4807" s="16">
        <v>1988</v>
      </c>
      <c r="E4807" s="16" t="s">
        <v>5422</v>
      </c>
      <c r="F4807" s="16" t="s">
        <v>594</v>
      </c>
      <c r="G4807" s="10">
        <v>555.32100000000003</v>
      </c>
      <c r="H4807" s="73">
        <v>6.319547</v>
      </c>
      <c r="I4807" s="16" t="s">
        <v>6700</v>
      </c>
      <c r="J4807" s="71">
        <v>0</v>
      </c>
      <c r="K4807" s="71">
        <v>1</v>
      </c>
      <c r="L4807" s="16">
        <v>-2.273771</v>
      </c>
      <c r="M4807" s="16">
        <v>-0.52451950000000003</v>
      </c>
      <c r="N4807" s="16">
        <v>-1.310889</v>
      </c>
      <c r="O4807" s="16">
        <v>-1.2896110000000001</v>
      </c>
      <c r="P4807" s="16">
        <v>-0.80742780000000003</v>
      </c>
      <c r="Q4807" s="16">
        <v>-1.144879</v>
      </c>
      <c r="R4807" s="16">
        <v>0.29899999999999999</v>
      </c>
      <c r="S4807" s="16">
        <v>2.5000000000000001E-4</v>
      </c>
      <c r="T4807" s="16">
        <v>0</v>
      </c>
      <c r="U4807" s="16">
        <v>2.1591</v>
      </c>
      <c r="V4807" s="16">
        <v>2.9390000000000001</v>
      </c>
      <c r="W4807" s="16">
        <v>0.46899999999999997</v>
      </c>
      <c r="X4807" s="16">
        <v>369.19099999999997</v>
      </c>
      <c r="Y4807" s="16">
        <v>24.4848</v>
      </c>
      <c r="Z4807" s="16">
        <v>0.1225</v>
      </c>
      <c r="AA4807" s="16">
        <v>1.623324</v>
      </c>
      <c r="AB4807" s="16">
        <v>0.34</v>
      </c>
      <c r="AC4807" s="16">
        <v>34.29</v>
      </c>
      <c r="AD4807" s="16">
        <v>11.07</v>
      </c>
      <c r="AE4807" s="16">
        <v>0.36959999999999998</v>
      </c>
      <c r="AF4807" s="16">
        <v>0</v>
      </c>
      <c r="AG4807" s="16">
        <v>13177.6</v>
      </c>
      <c r="AH4807" s="16">
        <v>3.4849999999999999E-2</v>
      </c>
      <c r="AI4807" s="16">
        <v>84.307400000000001</v>
      </c>
      <c r="AJ4807" s="16">
        <v>47.019100000000002</v>
      </c>
      <c r="AK4807" s="16">
        <v>-1.3080000000000001</v>
      </c>
      <c r="AL4807" s="16">
        <v>-1.1244000000000001</v>
      </c>
      <c r="AM4807" s="16">
        <v>-1.1860999999999999</v>
      </c>
      <c r="AN4807" s="16">
        <v>-0.41820000000000002</v>
      </c>
      <c r="AO4807" s="16">
        <v>-1.7745</v>
      </c>
      <c r="AP4807" s="16">
        <v>-1.3429</v>
      </c>
      <c r="AQ4807" s="16">
        <v>41.880099999999999</v>
      </c>
      <c r="AR4807" s="16">
        <f t="shared" si="181"/>
        <v>1</v>
      </c>
      <c r="AS4807" s="5">
        <f t="shared" si="180"/>
        <v>-5.3230000000001887E-3</v>
      </c>
    </row>
    <row r="4808" spans="1:45" x14ac:dyDescent="0.25">
      <c r="A4808" s="16" t="s">
        <v>408</v>
      </c>
      <c r="B4808" s="16" t="s">
        <v>59</v>
      </c>
      <c r="C4808" s="16" t="s">
        <v>258</v>
      </c>
      <c r="D4808" s="16">
        <v>1989</v>
      </c>
      <c r="E4808" s="16" t="s">
        <v>5423</v>
      </c>
      <c r="F4808" s="16" t="s">
        <v>594</v>
      </c>
      <c r="G4808" s="10">
        <v>532.851</v>
      </c>
      <c r="H4808" s="73">
        <v>6.2782429999999998</v>
      </c>
      <c r="I4808" s="16" t="s">
        <v>6700</v>
      </c>
      <c r="J4808" s="71">
        <v>0</v>
      </c>
      <c r="K4808" s="71">
        <v>1</v>
      </c>
      <c r="L4808" s="16">
        <v>-2.2659259999999999</v>
      </c>
      <c r="M4808" s="16">
        <v>-0.51985939999999997</v>
      </c>
      <c r="N4808" s="16">
        <v>-1.3088519999999999</v>
      </c>
      <c r="O4808" s="16">
        <v>-1.271693</v>
      </c>
      <c r="P4808" s="16">
        <v>-0.8100176</v>
      </c>
      <c r="Q4808" s="16">
        <v>-1.149934</v>
      </c>
      <c r="R4808" s="16">
        <v>0.29899999999999999</v>
      </c>
      <c r="S4808" s="16">
        <v>2.5000000000000001E-4</v>
      </c>
      <c r="T4808" s="16">
        <v>5.0000000000000001E-4</v>
      </c>
      <c r="U4808" s="16">
        <v>2.0743999999999998</v>
      </c>
      <c r="V4808" s="16">
        <v>3.1059999999999999</v>
      </c>
      <c r="W4808" s="16">
        <v>0.47699999999999998</v>
      </c>
      <c r="X4808" s="16">
        <v>370.26900000000001</v>
      </c>
      <c r="Y4808" s="16">
        <v>25.101400000000002</v>
      </c>
      <c r="Z4808" s="16">
        <v>0.1206</v>
      </c>
      <c r="AA4808" s="16">
        <v>1.599245</v>
      </c>
      <c r="AB4808" s="16">
        <v>0.34</v>
      </c>
      <c r="AC4808" s="16">
        <v>34.29</v>
      </c>
      <c r="AD4808" s="16">
        <v>11.69</v>
      </c>
      <c r="AE4808" s="16">
        <v>0.35880000000000001</v>
      </c>
      <c r="AF4808" s="16">
        <v>0</v>
      </c>
      <c r="AG4808" s="16">
        <v>13704.4</v>
      </c>
      <c r="AH4808" s="16">
        <v>3.4000000000000002E-2</v>
      </c>
      <c r="AI4808" s="16">
        <v>83.9298</v>
      </c>
      <c r="AJ4808" s="16">
        <v>47.0441</v>
      </c>
      <c r="AK4808" s="16">
        <v>-1.3338000000000001</v>
      </c>
      <c r="AL4808" s="16">
        <v>-1.1467000000000001</v>
      </c>
      <c r="AM4808" s="16">
        <v>-1.2035</v>
      </c>
      <c r="AN4808" s="16">
        <v>-0.39879999999999999</v>
      </c>
      <c r="AO4808" s="16">
        <v>-1.7565999999999999</v>
      </c>
      <c r="AP4808" s="16">
        <v>-1.3416999999999999</v>
      </c>
      <c r="AQ4808" s="16">
        <v>41.880099999999999</v>
      </c>
      <c r="AR4808" s="16">
        <f t="shared" si="181"/>
        <v>1</v>
      </c>
      <c r="AS4808" s="5">
        <f t="shared" si="180"/>
        <v>7.8450000000001019E-3</v>
      </c>
    </row>
    <row r="4809" spans="1:45" x14ac:dyDescent="0.25">
      <c r="A4809" s="16" t="s">
        <v>408</v>
      </c>
      <c r="B4809" s="16" t="s">
        <v>59</v>
      </c>
      <c r="C4809" s="16" t="s">
        <v>258</v>
      </c>
      <c r="D4809" s="16">
        <v>1990</v>
      </c>
      <c r="E4809" s="16" t="s">
        <v>5424</v>
      </c>
      <c r="F4809" s="16" t="s">
        <v>594</v>
      </c>
      <c r="G4809" s="10">
        <v>507.89600000000002</v>
      </c>
      <c r="H4809" s="73">
        <v>6.2302759999999999</v>
      </c>
      <c r="I4809" s="16" t="s">
        <v>6700</v>
      </c>
      <c r="J4809" s="71">
        <v>0</v>
      </c>
      <c r="K4809" s="71">
        <v>1</v>
      </c>
      <c r="L4809" s="16">
        <v>-2.2615799999999999</v>
      </c>
      <c r="M4809" s="16">
        <v>-0.52077799999999996</v>
      </c>
      <c r="N4809" s="16">
        <v>-1.2865930000000001</v>
      </c>
      <c r="O4809" s="16">
        <v>-1.2756259999999999</v>
      </c>
      <c r="P4809" s="16">
        <v>-0.81243690000000002</v>
      </c>
      <c r="Q4809" s="16">
        <v>-1.155076</v>
      </c>
      <c r="R4809" s="16">
        <v>0.29899999999999999</v>
      </c>
      <c r="S4809" s="16">
        <v>5.0000000000000001E-4</v>
      </c>
      <c r="T4809" s="16">
        <v>2.9999999999999997E-4</v>
      </c>
      <c r="U4809" s="16">
        <v>2.2097000000000002</v>
      </c>
      <c r="V4809" s="16">
        <v>3.2349999999999999</v>
      </c>
      <c r="W4809" s="16">
        <v>0.49</v>
      </c>
      <c r="X4809" s="16">
        <v>370.97</v>
      </c>
      <c r="Y4809" s="16">
        <v>25.7181</v>
      </c>
      <c r="Z4809" s="16">
        <v>0.1198</v>
      </c>
      <c r="AA4809" s="16">
        <v>1.645462</v>
      </c>
      <c r="AB4809" s="16">
        <v>0.34</v>
      </c>
      <c r="AC4809" s="16">
        <v>34.29</v>
      </c>
      <c r="AD4809" s="16">
        <v>10.5</v>
      </c>
      <c r="AE4809" s="16">
        <v>0.34770000000000001</v>
      </c>
      <c r="AF4809" s="16">
        <v>0</v>
      </c>
      <c r="AG4809" s="16">
        <v>13938.8</v>
      </c>
      <c r="AH4809" s="16">
        <v>3.39E-2</v>
      </c>
      <c r="AI4809" s="16">
        <v>83.552199999999999</v>
      </c>
      <c r="AJ4809" s="16">
        <v>47.069099999999999</v>
      </c>
      <c r="AK4809" s="16">
        <v>-1.3596999999999999</v>
      </c>
      <c r="AL4809" s="16">
        <v>-1.169</v>
      </c>
      <c r="AM4809" s="16">
        <v>-1.2210000000000001</v>
      </c>
      <c r="AN4809" s="16">
        <v>-0.3795</v>
      </c>
      <c r="AO4809" s="16">
        <v>-1.7387999999999999</v>
      </c>
      <c r="AP4809" s="16">
        <v>-1.3406</v>
      </c>
      <c r="AQ4809" s="16">
        <v>41.880099999999999</v>
      </c>
      <c r="AR4809" s="16">
        <f t="shared" si="181"/>
        <v>1</v>
      </c>
      <c r="AS4809" s="5">
        <f t="shared" si="180"/>
        <v>4.345999999999961E-3</v>
      </c>
    </row>
    <row r="4810" spans="1:45" x14ac:dyDescent="0.25">
      <c r="A4810" s="16" t="s">
        <v>408</v>
      </c>
      <c r="B4810" s="16" t="s">
        <v>59</v>
      </c>
      <c r="C4810" s="16" t="s">
        <v>258</v>
      </c>
      <c r="D4810" s="16">
        <v>1991</v>
      </c>
      <c r="E4810" s="16" t="s">
        <v>5425</v>
      </c>
      <c r="F4810" s="16" t="s">
        <v>594</v>
      </c>
      <c r="G4810" s="10">
        <v>486.98500000000001</v>
      </c>
      <c r="H4810" s="73">
        <v>6.1882330000000003</v>
      </c>
      <c r="I4810" s="16" t="s">
        <v>6700</v>
      </c>
      <c r="J4810" s="71">
        <v>0</v>
      </c>
      <c r="K4810" s="71">
        <v>1</v>
      </c>
      <c r="L4810" s="16">
        <v>-2.2574559999999999</v>
      </c>
      <c r="M4810" s="16">
        <v>-0.52357410000000004</v>
      </c>
      <c r="N4810" s="16">
        <v>-1.2819750000000001</v>
      </c>
      <c r="O4810" s="16">
        <v>-1.2617350000000001</v>
      </c>
      <c r="P4810" s="16">
        <v>-0.81451629999999997</v>
      </c>
      <c r="Q4810" s="16">
        <v>-1.1601669999999999</v>
      </c>
      <c r="R4810" s="16">
        <v>0.29899999999999999</v>
      </c>
      <c r="S4810" s="16">
        <v>5.0000000000000001E-4</v>
      </c>
      <c r="T4810" s="16">
        <v>0</v>
      </c>
      <c r="U4810" s="16">
        <v>2.2458</v>
      </c>
      <c r="V4810" s="16">
        <v>3.3130000000000002</v>
      </c>
      <c r="W4810" s="16">
        <v>0.55600000000000005</v>
      </c>
      <c r="X4810" s="16">
        <v>370.21199999999999</v>
      </c>
      <c r="Y4810" s="16">
        <v>26.334700000000002</v>
      </c>
      <c r="Z4810" s="16">
        <v>0.1173</v>
      </c>
      <c r="AA4810" s="16">
        <v>1.6299269999999999</v>
      </c>
      <c r="AB4810" s="16">
        <v>0.34</v>
      </c>
      <c r="AC4810" s="16">
        <v>34.29</v>
      </c>
      <c r="AD4810" s="16">
        <v>10.9</v>
      </c>
      <c r="AE4810" s="16">
        <v>0.33639999999999998</v>
      </c>
      <c r="AF4810" s="16">
        <v>0</v>
      </c>
      <c r="AG4810" s="16">
        <v>14294.8</v>
      </c>
      <c r="AH4810" s="16">
        <v>3.4450000000000001E-2</v>
      </c>
      <c r="AI4810" s="16">
        <v>83.174599999999998</v>
      </c>
      <c r="AJ4810" s="16">
        <v>47.094099999999997</v>
      </c>
      <c r="AK4810" s="16">
        <v>-1.3855999999999999</v>
      </c>
      <c r="AL4810" s="16">
        <v>-1.1913</v>
      </c>
      <c r="AM4810" s="16">
        <v>-1.2383999999999999</v>
      </c>
      <c r="AN4810" s="16">
        <v>-0.36009999999999998</v>
      </c>
      <c r="AO4810" s="16">
        <v>-1.7209000000000001</v>
      </c>
      <c r="AP4810" s="16">
        <v>-1.3394999999999999</v>
      </c>
      <c r="AQ4810" s="16">
        <v>41.880099999999999</v>
      </c>
      <c r="AR4810" s="16">
        <f t="shared" si="181"/>
        <v>1</v>
      </c>
      <c r="AS4810" s="5">
        <f t="shared" si="180"/>
        <v>4.1240000000000165E-3</v>
      </c>
    </row>
    <row r="4811" spans="1:45" x14ac:dyDescent="0.25">
      <c r="A4811" s="16" t="s">
        <v>408</v>
      </c>
      <c r="B4811" s="16" t="s">
        <v>59</v>
      </c>
      <c r="C4811" s="16" t="s">
        <v>258</v>
      </c>
      <c r="D4811" s="16">
        <v>1992</v>
      </c>
      <c r="E4811" s="16" t="s">
        <v>5426</v>
      </c>
      <c r="F4811" s="16" t="s">
        <v>594</v>
      </c>
      <c r="G4811" s="10">
        <v>635.25</v>
      </c>
      <c r="H4811" s="73">
        <v>6.4540179999999996</v>
      </c>
      <c r="I4811" s="16" t="s">
        <v>6700</v>
      </c>
      <c r="J4811" s="71">
        <v>0</v>
      </c>
      <c r="K4811" s="71">
        <v>1</v>
      </c>
      <c r="L4811" s="16">
        <v>-2.2637040000000002</v>
      </c>
      <c r="M4811" s="16">
        <v>-0.52265550000000005</v>
      </c>
      <c r="N4811" s="16">
        <v>-1.2932520000000001</v>
      </c>
      <c r="O4811" s="16">
        <v>-1.257968</v>
      </c>
      <c r="P4811" s="16">
        <v>-0.81706319999999999</v>
      </c>
      <c r="Q4811" s="16">
        <v>-1.165276</v>
      </c>
      <c r="R4811" s="16">
        <v>0.29899999999999999</v>
      </c>
      <c r="S4811" s="16">
        <v>2.5000000000000001E-4</v>
      </c>
      <c r="T4811" s="16">
        <v>2.0000000000000001E-4</v>
      </c>
      <c r="U4811" s="16">
        <v>2.0344000000000002</v>
      </c>
      <c r="V4811" s="16">
        <v>3.4279999999999999</v>
      </c>
      <c r="W4811" s="16">
        <v>0.72599999999999998</v>
      </c>
      <c r="X4811" s="16">
        <v>369.93599999999998</v>
      </c>
      <c r="Y4811" s="16">
        <v>26.9513</v>
      </c>
      <c r="Z4811" s="16">
        <v>0.1132</v>
      </c>
      <c r="AA4811" s="16">
        <v>1.635364</v>
      </c>
      <c r="AB4811" s="16">
        <v>0.34</v>
      </c>
      <c r="AC4811" s="16">
        <v>34.29</v>
      </c>
      <c r="AD4811" s="16">
        <v>10.76</v>
      </c>
      <c r="AE4811" s="16">
        <v>0.32529999999999998</v>
      </c>
      <c r="AF4811" s="16">
        <v>0</v>
      </c>
      <c r="AG4811" s="16">
        <v>13939.7</v>
      </c>
      <c r="AH4811" s="16">
        <v>3.4750000000000003E-2</v>
      </c>
      <c r="AI4811" s="16">
        <v>82.7971</v>
      </c>
      <c r="AJ4811" s="16">
        <v>47.119100000000003</v>
      </c>
      <c r="AK4811" s="16">
        <v>-1.4115</v>
      </c>
      <c r="AL4811" s="16">
        <v>-1.2136</v>
      </c>
      <c r="AM4811" s="16">
        <v>-1.2559</v>
      </c>
      <c r="AN4811" s="16">
        <v>-0.3407</v>
      </c>
      <c r="AO4811" s="16">
        <v>-1.7031000000000001</v>
      </c>
      <c r="AP4811" s="16">
        <v>-1.3383</v>
      </c>
      <c r="AQ4811" s="16">
        <v>41.880099999999999</v>
      </c>
      <c r="AR4811" s="16">
        <f t="shared" si="181"/>
        <v>1</v>
      </c>
      <c r="AS4811" s="5">
        <f t="shared" si="180"/>
        <v>-6.2480000000002534E-3</v>
      </c>
    </row>
    <row r="4812" spans="1:45" x14ac:dyDescent="0.25">
      <c r="A4812" s="16" t="s">
        <v>408</v>
      </c>
      <c r="B4812" s="16" t="s">
        <v>59</v>
      </c>
      <c r="C4812" s="16" t="s">
        <v>258</v>
      </c>
      <c r="D4812" s="16">
        <v>1993</v>
      </c>
      <c r="E4812" s="16" t="s">
        <v>5427</v>
      </c>
      <c r="F4812" s="16" t="s">
        <v>594</v>
      </c>
      <c r="G4812" s="10">
        <v>682.16399999999999</v>
      </c>
      <c r="H4812" s="73">
        <v>6.5252699999999999</v>
      </c>
      <c r="I4812" s="16" t="s">
        <v>6700</v>
      </c>
      <c r="J4812" s="71">
        <v>0</v>
      </c>
      <c r="K4812" s="71">
        <v>1</v>
      </c>
      <c r="L4812" s="16">
        <v>-2.242823</v>
      </c>
      <c r="M4812" s="16">
        <v>-0.51686080000000001</v>
      </c>
      <c r="N4812" s="16">
        <v>-1.284278</v>
      </c>
      <c r="O4812" s="16">
        <v>-1.2198800000000001</v>
      </c>
      <c r="P4812" s="16">
        <v>-0.81935570000000002</v>
      </c>
      <c r="Q4812" s="16">
        <v>-1.1703669999999999</v>
      </c>
      <c r="R4812" s="16">
        <v>0.29899999999999999</v>
      </c>
      <c r="S4812" s="16">
        <v>5.5000000000000003E-4</v>
      </c>
      <c r="T4812" s="16">
        <v>6.9999999999999999E-4</v>
      </c>
      <c r="U4812" s="16">
        <v>2.0070000000000001</v>
      </c>
      <c r="V4812" s="16">
        <v>3.5619999999999998</v>
      </c>
      <c r="W4812" s="16">
        <v>0.9</v>
      </c>
      <c r="X4812" s="16">
        <v>369.69900000000001</v>
      </c>
      <c r="Y4812" s="16">
        <v>27.568000000000001</v>
      </c>
      <c r="Z4812" s="16">
        <v>0.1105</v>
      </c>
      <c r="AA4812" s="16">
        <v>1.5475909999999999</v>
      </c>
      <c r="AB4812" s="16">
        <v>0.34</v>
      </c>
      <c r="AC4812" s="16">
        <v>34.29</v>
      </c>
      <c r="AD4812" s="16">
        <v>13.02</v>
      </c>
      <c r="AE4812" s="16">
        <v>0.3145</v>
      </c>
      <c r="AF4812" s="16">
        <v>0</v>
      </c>
      <c r="AG4812" s="16">
        <v>14032.4</v>
      </c>
      <c r="AH4812" s="16">
        <v>3.5099999999999999E-2</v>
      </c>
      <c r="AI4812" s="16">
        <v>82.419499999999999</v>
      </c>
      <c r="AJ4812" s="16">
        <v>47.144199999999998</v>
      </c>
      <c r="AK4812" s="16">
        <v>-1.4373</v>
      </c>
      <c r="AL4812" s="16">
        <v>-1.2359</v>
      </c>
      <c r="AM4812" s="16">
        <v>-1.2733000000000001</v>
      </c>
      <c r="AN4812" s="16">
        <v>-0.32129999999999997</v>
      </c>
      <c r="AO4812" s="16">
        <v>-1.6853</v>
      </c>
      <c r="AP4812" s="16">
        <v>-1.3371999999999999</v>
      </c>
      <c r="AQ4812" s="16">
        <v>41.880099999999999</v>
      </c>
      <c r="AR4812" s="16">
        <f t="shared" si="181"/>
        <v>1</v>
      </c>
      <c r="AS4812" s="5">
        <f t="shared" si="180"/>
        <v>2.0881000000000149E-2</v>
      </c>
    </row>
    <row r="4813" spans="1:45" x14ac:dyDescent="0.25">
      <c r="A4813" s="16" t="s">
        <v>408</v>
      </c>
      <c r="B4813" s="16" t="s">
        <v>59</v>
      </c>
      <c r="C4813" s="16" t="s">
        <v>258</v>
      </c>
      <c r="D4813" s="16">
        <v>1994</v>
      </c>
      <c r="E4813" s="16" t="s">
        <v>5428</v>
      </c>
      <c r="F4813" s="16" t="s">
        <v>594</v>
      </c>
      <c r="G4813" s="10">
        <v>768.86699999999996</v>
      </c>
      <c r="H4813" s="73">
        <v>6.6449179999999997</v>
      </c>
      <c r="I4813" s="16" t="s">
        <v>6700</v>
      </c>
      <c r="J4813" s="71">
        <v>0</v>
      </c>
      <c r="K4813" s="71">
        <v>1</v>
      </c>
      <c r="L4813" s="16">
        <v>-2.2319930000000001</v>
      </c>
      <c r="M4813" s="16">
        <v>-0.5224664</v>
      </c>
      <c r="N4813" s="16">
        <v>-1.2686539999999999</v>
      </c>
      <c r="O4813" s="16">
        <v>-1.1962170000000001</v>
      </c>
      <c r="P4813" s="16">
        <v>-0.82463030000000004</v>
      </c>
      <c r="Q4813" s="16">
        <v>-1.175476</v>
      </c>
      <c r="R4813" s="16">
        <v>0.29899999999999999</v>
      </c>
      <c r="S4813" s="16">
        <v>2.9999999999999997E-4</v>
      </c>
      <c r="T4813" s="16">
        <v>2.0000000000000001E-4</v>
      </c>
      <c r="U4813" s="16">
        <v>2.1362999999999999</v>
      </c>
      <c r="V4813" s="16">
        <v>3.6960000000000002</v>
      </c>
      <c r="W4813" s="16">
        <v>0.96</v>
      </c>
      <c r="X4813" s="16">
        <v>368.99799999999999</v>
      </c>
      <c r="Y4813" s="16">
        <v>28.1846</v>
      </c>
      <c r="Z4813" s="16">
        <v>0.10920000000000001</v>
      </c>
      <c r="AA4813" s="16">
        <v>1.5099180000000001</v>
      </c>
      <c r="AB4813" s="16">
        <v>0.34</v>
      </c>
      <c r="AC4813" s="16">
        <v>34.29</v>
      </c>
      <c r="AD4813" s="16">
        <v>13.99</v>
      </c>
      <c r="AE4813" s="16">
        <v>0.58830000000000005</v>
      </c>
      <c r="AF4813" s="16">
        <v>0</v>
      </c>
      <c r="AG4813" s="16">
        <v>13388.7</v>
      </c>
      <c r="AH4813" s="16">
        <v>3.2849999999999997E-2</v>
      </c>
      <c r="AI4813" s="16">
        <v>81.099999999999994</v>
      </c>
      <c r="AJ4813" s="16">
        <v>47.3</v>
      </c>
      <c r="AK4813" s="16">
        <v>-1.4632000000000001</v>
      </c>
      <c r="AL4813" s="16">
        <v>-1.2582</v>
      </c>
      <c r="AM4813" s="16">
        <v>-1.2907999999999999</v>
      </c>
      <c r="AN4813" s="16">
        <v>-0.3019</v>
      </c>
      <c r="AO4813" s="16">
        <v>-1.6674</v>
      </c>
      <c r="AP4813" s="16">
        <v>-1.3361000000000001</v>
      </c>
      <c r="AQ4813" s="16">
        <v>41.880099999999999</v>
      </c>
      <c r="AR4813" s="16">
        <f t="shared" si="181"/>
        <v>1</v>
      </c>
      <c r="AS4813" s="5">
        <f t="shared" si="180"/>
        <v>1.0829999999999895E-2</v>
      </c>
    </row>
    <row r="4814" spans="1:45" x14ac:dyDescent="0.25">
      <c r="A4814" s="16" t="s">
        <v>408</v>
      </c>
      <c r="B4814" s="16" t="s">
        <v>59</v>
      </c>
      <c r="C4814" s="16" t="s">
        <v>258</v>
      </c>
      <c r="D4814" s="16">
        <v>1995</v>
      </c>
      <c r="E4814" s="16" t="s">
        <v>5429</v>
      </c>
      <c r="F4814" s="16" t="s">
        <v>594</v>
      </c>
      <c r="G4814" s="10">
        <v>871.58900000000006</v>
      </c>
      <c r="H4814" s="73">
        <v>6.7703179999999996</v>
      </c>
      <c r="I4814" s="16" t="s">
        <v>6700</v>
      </c>
      <c r="J4814" s="71">
        <v>0</v>
      </c>
      <c r="K4814" s="71">
        <v>1</v>
      </c>
      <c r="L4814" s="16">
        <v>-2.2359260000000001</v>
      </c>
      <c r="M4814" s="16">
        <v>-0.52171000000000001</v>
      </c>
      <c r="N4814" s="16">
        <v>-1.289156</v>
      </c>
      <c r="O4814" s="16">
        <v>-1.1805380000000001</v>
      </c>
      <c r="P4814" s="16">
        <v>-0.82512470000000004</v>
      </c>
      <c r="Q4814" s="16">
        <v>-1.18055</v>
      </c>
      <c r="R4814" s="16">
        <v>0.29899999999999999</v>
      </c>
      <c r="S4814" s="16">
        <v>5.0000000000000001E-4</v>
      </c>
      <c r="T4814" s="16">
        <v>2.0000000000000001E-4</v>
      </c>
      <c r="U4814" s="16">
        <v>2.0268999999999999</v>
      </c>
      <c r="V4814" s="16">
        <v>3.83</v>
      </c>
      <c r="W4814" s="16">
        <v>0.97499999999999998</v>
      </c>
      <c r="X4814" s="16">
        <v>366.99400000000003</v>
      </c>
      <c r="Y4814" s="16">
        <v>28.801200000000001</v>
      </c>
      <c r="Z4814" s="16">
        <v>0.1043</v>
      </c>
      <c r="AA4814" s="16">
        <v>1.475935</v>
      </c>
      <c r="AB4814" s="16">
        <v>0.34</v>
      </c>
      <c r="AC4814" s="16">
        <v>34.29</v>
      </c>
      <c r="AD4814" s="16">
        <v>14.865</v>
      </c>
      <c r="AE4814" s="16">
        <v>0.56920000000000004</v>
      </c>
      <c r="AF4814" s="16">
        <v>0</v>
      </c>
      <c r="AG4814" s="16">
        <v>14634</v>
      </c>
      <c r="AH4814" s="16">
        <v>3.0800000000000001E-2</v>
      </c>
      <c r="AI4814" s="16">
        <v>81.099999999999994</v>
      </c>
      <c r="AJ4814" s="16">
        <v>47.3</v>
      </c>
      <c r="AK4814" s="16">
        <v>-1.4891000000000001</v>
      </c>
      <c r="AL4814" s="16">
        <v>-1.2804</v>
      </c>
      <c r="AM4814" s="16">
        <v>-1.3082</v>
      </c>
      <c r="AN4814" s="16">
        <v>-0.28249999999999997</v>
      </c>
      <c r="AO4814" s="16">
        <v>-1.6496</v>
      </c>
      <c r="AP4814" s="16">
        <v>-1.3349</v>
      </c>
      <c r="AQ4814" s="16">
        <v>41.880099999999999</v>
      </c>
      <c r="AR4814" s="16">
        <f t="shared" si="181"/>
        <v>1</v>
      </c>
      <c r="AS4814" s="5">
        <f t="shared" si="180"/>
        <v>-3.9329999999999643E-3</v>
      </c>
    </row>
    <row r="4815" spans="1:45" x14ac:dyDescent="0.25">
      <c r="A4815" s="16" t="s">
        <v>408</v>
      </c>
      <c r="B4815" s="16" t="s">
        <v>59</v>
      </c>
      <c r="C4815" s="16" t="s">
        <v>258</v>
      </c>
      <c r="D4815" s="16">
        <v>1996</v>
      </c>
      <c r="E4815" s="16" t="s">
        <v>5430</v>
      </c>
      <c r="F4815" s="16" t="s">
        <v>594</v>
      </c>
      <c r="G4815" s="10">
        <v>1398.89</v>
      </c>
      <c r="H4815" s="73">
        <v>7.243436</v>
      </c>
      <c r="I4815" s="16" t="s">
        <v>6700</v>
      </c>
      <c r="J4815" s="71">
        <v>0</v>
      </c>
      <c r="K4815" s="71">
        <v>1</v>
      </c>
      <c r="L4815" s="16">
        <v>-2.204691</v>
      </c>
      <c r="M4815" s="16">
        <v>-0.52264200000000005</v>
      </c>
      <c r="N4815" s="16">
        <v>-1.289458</v>
      </c>
      <c r="O4815" s="16">
        <v>-1.1987110000000001</v>
      </c>
      <c r="P4815" s="16">
        <v>-0.82260920000000004</v>
      </c>
      <c r="Q4815" s="16">
        <v>-1.0895330000000001</v>
      </c>
      <c r="R4815" s="16">
        <v>0.29899999999999999</v>
      </c>
      <c r="S4815" s="16">
        <v>5.0000000000000001E-4</v>
      </c>
      <c r="T4815" s="16">
        <v>1E-4</v>
      </c>
      <c r="U4815" s="16">
        <v>1.98515</v>
      </c>
      <c r="V4815" s="16">
        <v>3.9180000000000001</v>
      </c>
      <c r="W4815" s="16">
        <v>0.98399999999999999</v>
      </c>
      <c r="X4815" s="16">
        <v>367.25299999999999</v>
      </c>
      <c r="Y4815" s="16">
        <v>29.417899999999999</v>
      </c>
      <c r="Z4815" s="16">
        <v>7.7399999999999997E-2</v>
      </c>
      <c r="AA4815" s="16">
        <v>1.4205920000000001</v>
      </c>
      <c r="AB4815" s="16">
        <v>0.34</v>
      </c>
      <c r="AC4815" s="16">
        <v>34.29</v>
      </c>
      <c r="AD4815" s="16">
        <v>16.29</v>
      </c>
      <c r="AE4815" s="16">
        <v>0.80369999999999997</v>
      </c>
      <c r="AF4815" s="16">
        <v>1.34E-2</v>
      </c>
      <c r="AG4815" s="16">
        <v>14339.8</v>
      </c>
      <c r="AH4815" s="16">
        <v>2.9899999999999999E-2</v>
      </c>
      <c r="AI4815" s="16">
        <v>81.099999999999994</v>
      </c>
      <c r="AJ4815" s="16">
        <v>47.3</v>
      </c>
      <c r="AK4815" s="16">
        <v>-1.5370999999999999</v>
      </c>
      <c r="AL4815" s="16">
        <v>-1.2542</v>
      </c>
      <c r="AM4815" s="16">
        <v>-1.0663</v>
      </c>
      <c r="AN4815" s="16">
        <v>-0.23799999999999999</v>
      </c>
      <c r="AO4815" s="16">
        <v>-1.5736000000000001</v>
      </c>
      <c r="AP4815" s="16">
        <v>-1.1646000000000001</v>
      </c>
      <c r="AQ4815" s="16">
        <v>41.880099999999999</v>
      </c>
      <c r="AR4815" s="16">
        <f t="shared" si="181"/>
        <v>1</v>
      </c>
      <c r="AS4815" s="5">
        <f t="shared" si="180"/>
        <v>3.1235000000000124E-2</v>
      </c>
    </row>
    <row r="4816" spans="1:45" x14ac:dyDescent="0.25">
      <c r="A4816" s="16" t="s">
        <v>408</v>
      </c>
      <c r="B4816" s="16" t="s">
        <v>59</v>
      </c>
      <c r="C4816" s="16" t="s">
        <v>258</v>
      </c>
      <c r="D4816" s="16">
        <v>1997</v>
      </c>
      <c r="E4816" s="16" t="s">
        <v>5431</v>
      </c>
      <c r="F4816" s="16" t="s">
        <v>594</v>
      </c>
      <c r="G4816" s="10">
        <v>3364.35</v>
      </c>
      <c r="H4816" s="73">
        <v>8.1209910000000001</v>
      </c>
      <c r="I4816" s="16" t="s">
        <v>6700</v>
      </c>
      <c r="J4816" s="71">
        <v>0</v>
      </c>
      <c r="K4816" s="71">
        <v>1</v>
      </c>
      <c r="L4816" s="16">
        <v>-2.2133720000000001</v>
      </c>
      <c r="M4816" s="16">
        <v>-0.52207479999999995</v>
      </c>
      <c r="N4816" s="16">
        <v>-1.2884880000000001</v>
      </c>
      <c r="O4816" s="16">
        <v>-1.157036</v>
      </c>
      <c r="P4816" s="16">
        <v>-0.82316420000000001</v>
      </c>
      <c r="Q4816" s="16">
        <v>-1.155778</v>
      </c>
      <c r="R4816" s="16">
        <v>0.29899999999999999</v>
      </c>
      <c r="S4816" s="16">
        <v>6.4999999999999997E-4</v>
      </c>
      <c r="T4816" s="16">
        <v>1E-4</v>
      </c>
      <c r="U4816" s="16">
        <v>2.0526</v>
      </c>
      <c r="V4816" s="16">
        <v>4.0659999999999998</v>
      </c>
      <c r="W4816" s="16">
        <v>0.99299999999999999</v>
      </c>
      <c r="X4816" s="16">
        <v>365.709</v>
      </c>
      <c r="Y4816" s="16">
        <v>30.034500000000001</v>
      </c>
      <c r="Z4816" s="16">
        <v>7.4499999999999997E-2</v>
      </c>
      <c r="AA4816" s="16">
        <v>1.321167</v>
      </c>
      <c r="AB4816" s="16">
        <v>0.34</v>
      </c>
      <c r="AC4816" s="16">
        <v>34.29</v>
      </c>
      <c r="AD4816" s="16">
        <v>18.850000000000001</v>
      </c>
      <c r="AE4816" s="16">
        <v>0.80630000000000002</v>
      </c>
      <c r="AF4816" s="16">
        <v>6.3700000000000007E-2</v>
      </c>
      <c r="AG4816" s="16">
        <v>14114.9</v>
      </c>
      <c r="AH4816" s="16">
        <v>2.845E-2</v>
      </c>
      <c r="AI4816" s="16">
        <v>81.099999999999994</v>
      </c>
      <c r="AJ4816" s="16">
        <v>47.3</v>
      </c>
      <c r="AK4816" s="16">
        <v>-1.5551999999999999</v>
      </c>
      <c r="AL4816" s="16">
        <v>-1.2326999999999999</v>
      </c>
      <c r="AM4816" s="16">
        <v>-1.2611000000000001</v>
      </c>
      <c r="AN4816" s="16">
        <v>-0.22739999999999999</v>
      </c>
      <c r="AO4816" s="16">
        <v>-1.6180000000000001</v>
      </c>
      <c r="AP4816" s="16">
        <v>-1.3039000000000001</v>
      </c>
      <c r="AQ4816" s="16">
        <v>41.880099999999999</v>
      </c>
      <c r="AR4816" s="16">
        <f t="shared" si="181"/>
        <v>1</v>
      </c>
      <c r="AS4816" s="5">
        <f t="shared" si="180"/>
        <v>-8.6810000000001608E-3</v>
      </c>
    </row>
    <row r="4817" spans="1:45" x14ac:dyDescent="0.25">
      <c r="A4817" s="16" t="s">
        <v>408</v>
      </c>
      <c r="B4817" s="16" t="s">
        <v>59</v>
      </c>
      <c r="C4817" s="16" t="s">
        <v>258</v>
      </c>
      <c r="D4817" s="16">
        <v>1998</v>
      </c>
      <c r="E4817" s="16" t="s">
        <v>5432</v>
      </c>
      <c r="F4817" s="16" t="s">
        <v>594</v>
      </c>
      <c r="G4817" s="10">
        <v>4002.27</v>
      </c>
      <c r="H4817" s="73">
        <v>8.2946179999999998</v>
      </c>
      <c r="I4817" s="16" t="s">
        <v>6700</v>
      </c>
      <c r="J4817" s="71">
        <v>0</v>
      </c>
      <c r="K4817" s="71">
        <v>1</v>
      </c>
      <c r="L4817" s="16">
        <v>-2.2499769999999999</v>
      </c>
      <c r="M4817" s="16">
        <v>-0.52264200000000005</v>
      </c>
      <c r="N4817" s="16">
        <v>-1.283874</v>
      </c>
      <c r="O4817" s="16">
        <v>-1.1830130000000001</v>
      </c>
      <c r="P4817" s="16">
        <v>-0.81882880000000002</v>
      </c>
      <c r="Q4817" s="16">
        <v>-1.222038</v>
      </c>
      <c r="R4817" s="16">
        <v>0.29899999999999999</v>
      </c>
      <c r="S4817" s="16">
        <v>5.0000000000000001E-4</v>
      </c>
      <c r="T4817" s="16">
        <v>1E-4</v>
      </c>
      <c r="U4817" s="16">
        <v>2.1880000000000002</v>
      </c>
      <c r="V4817" s="16">
        <v>4.3490000000000002</v>
      </c>
      <c r="W4817" s="16">
        <v>1.002</v>
      </c>
      <c r="X4817" s="16">
        <v>363.16199999999998</v>
      </c>
      <c r="Y4817" s="16">
        <v>30.6511</v>
      </c>
      <c r="Z4817" s="16">
        <v>7.5899999999999995E-2</v>
      </c>
      <c r="AA4817" s="16">
        <v>1.444283</v>
      </c>
      <c r="AB4817" s="16">
        <v>0.34</v>
      </c>
      <c r="AC4817" s="16">
        <v>34.29</v>
      </c>
      <c r="AD4817" s="16">
        <v>15.68</v>
      </c>
      <c r="AE4817" s="16">
        <v>1.1469</v>
      </c>
      <c r="AF4817" s="16">
        <v>6.0999999999999999E-2</v>
      </c>
      <c r="AG4817" s="16">
        <v>15022.2</v>
      </c>
      <c r="AH4817" s="16">
        <v>2.7300000000000001E-2</v>
      </c>
      <c r="AI4817" s="16">
        <v>81.099999999999994</v>
      </c>
      <c r="AJ4817" s="16">
        <v>47.3</v>
      </c>
      <c r="AK4817" s="16">
        <v>-1.5733999999999999</v>
      </c>
      <c r="AL4817" s="16">
        <v>-1.2112000000000001</v>
      </c>
      <c r="AM4817" s="16">
        <v>-1.4558</v>
      </c>
      <c r="AN4817" s="16">
        <v>-0.21690000000000001</v>
      </c>
      <c r="AO4817" s="16">
        <v>-1.6625000000000001</v>
      </c>
      <c r="AP4817" s="16">
        <v>-1.4431</v>
      </c>
      <c r="AQ4817" s="16">
        <v>41.880099999999999</v>
      </c>
      <c r="AR4817" s="16">
        <f t="shared" si="181"/>
        <v>1</v>
      </c>
      <c r="AS4817" s="5">
        <f t="shared" si="180"/>
        <v>-3.6604999999999777E-2</v>
      </c>
    </row>
    <row r="4818" spans="1:45" x14ac:dyDescent="0.25">
      <c r="A4818" s="16" t="s">
        <v>408</v>
      </c>
      <c r="B4818" s="16" t="s">
        <v>59</v>
      </c>
      <c r="C4818" s="16" t="s">
        <v>258</v>
      </c>
      <c r="D4818" s="16">
        <v>1999</v>
      </c>
      <c r="E4818" s="16" t="s">
        <v>5433</v>
      </c>
      <c r="F4818" s="16" t="s">
        <v>594</v>
      </c>
      <c r="G4818" s="10">
        <v>4831.07</v>
      </c>
      <c r="H4818" s="73">
        <v>8.4828229999999998</v>
      </c>
      <c r="I4818" s="16" t="s">
        <v>6700</v>
      </c>
      <c r="J4818" s="71">
        <v>0</v>
      </c>
      <c r="K4818" s="71">
        <v>1</v>
      </c>
      <c r="L4818" s="16">
        <v>-2.222305</v>
      </c>
      <c r="M4818" s="16">
        <v>-0.52135869999999995</v>
      </c>
      <c r="N4818" s="16">
        <v>-1.259209</v>
      </c>
      <c r="O4818" s="16">
        <v>-1.12154</v>
      </c>
      <c r="P4818" s="16">
        <v>-0.82211460000000003</v>
      </c>
      <c r="Q4818" s="16">
        <v>-1.24719</v>
      </c>
      <c r="R4818" s="16">
        <v>0.29899999999999999</v>
      </c>
      <c r="S4818" s="16">
        <v>1E-4</v>
      </c>
      <c r="T4818" s="16">
        <v>4.0000000000000002E-4</v>
      </c>
      <c r="U4818" s="16">
        <v>2.2265999999999999</v>
      </c>
      <c r="V4818" s="16">
        <v>4.6319999999999997</v>
      </c>
      <c r="W4818" s="16">
        <v>1.0109999999999999</v>
      </c>
      <c r="X4818" s="16">
        <v>365.35300000000001</v>
      </c>
      <c r="Y4818" s="16">
        <v>31.267800000000001</v>
      </c>
      <c r="Z4818" s="16">
        <v>7.6100000000000001E-2</v>
      </c>
      <c r="AA4818" s="16">
        <v>1.30369</v>
      </c>
      <c r="AB4818" s="16">
        <v>0.34</v>
      </c>
      <c r="AC4818" s="16">
        <v>34.29</v>
      </c>
      <c r="AD4818" s="16">
        <v>19.3</v>
      </c>
      <c r="AE4818" s="16">
        <v>1.155</v>
      </c>
      <c r="AF4818" s="16">
        <v>0.1195</v>
      </c>
      <c r="AG4818" s="16">
        <v>14576.2</v>
      </c>
      <c r="AH4818" s="16">
        <v>2.76E-2</v>
      </c>
      <c r="AI4818" s="16">
        <v>80.599999999999994</v>
      </c>
      <c r="AJ4818" s="16">
        <v>47.3</v>
      </c>
      <c r="AK4818" s="16">
        <v>-1.5949</v>
      </c>
      <c r="AL4818" s="16">
        <v>-1.3711</v>
      </c>
      <c r="AM4818" s="16">
        <v>-1.4839</v>
      </c>
      <c r="AN4818" s="16">
        <v>-0.19750000000000001</v>
      </c>
      <c r="AO4818" s="16">
        <v>-1.6886000000000001</v>
      </c>
      <c r="AP4818" s="16">
        <v>-1.373</v>
      </c>
      <c r="AQ4818" s="16">
        <v>41.880099999999999</v>
      </c>
      <c r="AR4818" s="16">
        <f t="shared" si="181"/>
        <v>1</v>
      </c>
      <c r="AS4818" s="5">
        <f t="shared" si="180"/>
        <v>2.7671999999999919E-2</v>
      </c>
    </row>
    <row r="4819" spans="1:45" x14ac:dyDescent="0.25">
      <c r="A4819" s="16" t="s">
        <v>408</v>
      </c>
      <c r="B4819" s="16" t="s">
        <v>59</v>
      </c>
      <c r="C4819" s="16" t="s">
        <v>258</v>
      </c>
      <c r="D4819" s="16">
        <v>2000</v>
      </c>
      <c r="E4819" s="16" t="s">
        <v>5434</v>
      </c>
      <c r="F4819" s="16" t="s">
        <v>594</v>
      </c>
      <c r="G4819" s="10">
        <v>5484.3</v>
      </c>
      <c r="H4819" s="73">
        <v>8.6096450000000004</v>
      </c>
      <c r="I4819" s="16">
        <v>614323</v>
      </c>
      <c r="J4819" s="71">
        <v>0</v>
      </c>
      <c r="K4819" s="71">
        <v>1</v>
      </c>
      <c r="L4819" s="16">
        <v>-2.2292200000000002</v>
      </c>
      <c r="M4819" s="16">
        <v>-0.52414130000000003</v>
      </c>
      <c r="N4819" s="16">
        <v>-1.2629870000000001</v>
      </c>
      <c r="O4819" s="16">
        <v>-1.1059140000000001</v>
      </c>
      <c r="P4819" s="16">
        <v>-0.82312700000000005</v>
      </c>
      <c r="Q4819" s="16">
        <v>-1.272376</v>
      </c>
      <c r="R4819" s="16">
        <v>0.29899999999999999</v>
      </c>
      <c r="S4819" s="16">
        <v>3.5E-4</v>
      </c>
      <c r="T4819" s="16">
        <v>0</v>
      </c>
      <c r="U4819" s="16">
        <v>2.1772</v>
      </c>
      <c r="V4819" s="16">
        <v>4.99</v>
      </c>
      <c r="W4819" s="16">
        <v>0.96499999999999997</v>
      </c>
      <c r="X4819" s="16">
        <v>364.80399999999997</v>
      </c>
      <c r="Y4819" s="16">
        <v>31.884399999999999</v>
      </c>
      <c r="Z4819" s="16">
        <v>7.5200000000000003E-2</v>
      </c>
      <c r="AA4819" s="16">
        <v>1.2918449999999999</v>
      </c>
      <c r="AB4819" s="16">
        <v>0.34</v>
      </c>
      <c r="AC4819" s="16">
        <v>34.29</v>
      </c>
      <c r="AD4819" s="16">
        <v>19.605</v>
      </c>
      <c r="AE4819" s="16">
        <v>1.1772</v>
      </c>
      <c r="AF4819" s="16">
        <v>0.96489999999999998</v>
      </c>
      <c r="AG4819" s="16">
        <v>14581</v>
      </c>
      <c r="AH4819" s="16">
        <v>2.5100000000000001E-2</v>
      </c>
      <c r="AI4819" s="16">
        <v>80.2</v>
      </c>
      <c r="AJ4819" s="16">
        <v>47.3</v>
      </c>
      <c r="AK4819" s="16">
        <v>-1.6165</v>
      </c>
      <c r="AL4819" s="16">
        <v>-1.5309999999999999</v>
      </c>
      <c r="AM4819" s="16">
        <v>-1.512</v>
      </c>
      <c r="AN4819" s="16">
        <v>-0.1782</v>
      </c>
      <c r="AO4819" s="16">
        <v>-1.7146999999999999</v>
      </c>
      <c r="AP4819" s="16">
        <v>-1.3028999999999999</v>
      </c>
      <c r="AQ4819" s="16">
        <v>41.880099999999999</v>
      </c>
      <c r="AR4819" s="16">
        <f t="shared" si="181"/>
        <v>1</v>
      </c>
      <c r="AS4819" s="5">
        <f t="shared" si="180"/>
        <v>-6.9150000000002265E-3</v>
      </c>
    </row>
    <row r="4820" spans="1:45" x14ac:dyDescent="0.25">
      <c r="A4820" s="16" t="s">
        <v>408</v>
      </c>
      <c r="B4820" s="16" t="s">
        <v>59</v>
      </c>
      <c r="C4820" s="16" t="s">
        <v>258</v>
      </c>
      <c r="D4820" s="16">
        <v>2001</v>
      </c>
      <c r="E4820" s="16" t="s">
        <v>5435</v>
      </c>
      <c r="F4820" s="16" t="s">
        <v>594</v>
      </c>
      <c r="G4820" s="10">
        <v>8603.9599999999991</v>
      </c>
      <c r="H4820" s="73">
        <v>9.0599779999999992</v>
      </c>
      <c r="I4820" s="16">
        <v>639762</v>
      </c>
      <c r="J4820" s="71">
        <v>0</v>
      </c>
      <c r="K4820" s="71">
        <v>1</v>
      </c>
      <c r="L4820" s="16">
        <v>-2.230674</v>
      </c>
      <c r="M4820" s="16">
        <v>-0.52077799999999996</v>
      </c>
      <c r="N4820" s="16">
        <v>-1.2352639999999999</v>
      </c>
      <c r="O4820" s="16">
        <v>-1.153419</v>
      </c>
      <c r="P4820" s="16">
        <v>-0.81746770000000002</v>
      </c>
      <c r="Q4820" s="16">
        <v>-1.2627520000000001</v>
      </c>
      <c r="R4820" s="16">
        <v>0.29899999999999999</v>
      </c>
      <c r="S4820" s="16">
        <v>5.0000000000000001E-4</v>
      </c>
      <c r="T4820" s="16">
        <v>2.9999999999999997E-4</v>
      </c>
      <c r="U4820" s="16">
        <v>2.2824</v>
      </c>
      <c r="V4820" s="16">
        <v>5.399</v>
      </c>
      <c r="W4820" s="16">
        <v>0.96899999999999997</v>
      </c>
      <c r="X4820" s="16">
        <v>365.99900000000002</v>
      </c>
      <c r="Y4820" s="16">
        <v>32.500999999999998</v>
      </c>
      <c r="Z4820" s="16">
        <v>8.0100000000000005E-2</v>
      </c>
      <c r="AA4820" s="16">
        <v>1.49749</v>
      </c>
      <c r="AB4820" s="16">
        <v>0.34</v>
      </c>
      <c r="AC4820" s="16">
        <v>34.29</v>
      </c>
      <c r="AD4820" s="16">
        <v>14.31</v>
      </c>
      <c r="AE4820" s="16">
        <v>1.2907</v>
      </c>
      <c r="AF4820" s="16">
        <v>2.8058999999999998</v>
      </c>
      <c r="AG4820" s="16">
        <v>16433</v>
      </c>
      <c r="AH4820" s="16">
        <v>2.7799999999999998E-2</v>
      </c>
      <c r="AI4820" s="16">
        <v>79.7</v>
      </c>
      <c r="AJ4820" s="16">
        <v>47.3</v>
      </c>
      <c r="AK4820" s="16">
        <v>-1.6271</v>
      </c>
      <c r="AL4820" s="16">
        <v>-1.4335</v>
      </c>
      <c r="AM4820" s="16">
        <v>-1.4291</v>
      </c>
      <c r="AN4820" s="16">
        <v>-0.38729999999999998</v>
      </c>
      <c r="AO4820" s="16">
        <v>-1.6027</v>
      </c>
      <c r="AP4820" s="16">
        <v>-1.3458000000000001</v>
      </c>
      <c r="AQ4820" s="16">
        <v>41.880099999999999</v>
      </c>
      <c r="AR4820" s="16">
        <f t="shared" si="181"/>
        <v>1</v>
      </c>
      <c r="AS4820" s="5">
        <f t="shared" si="180"/>
        <v>-1.4539999999998443E-3</v>
      </c>
    </row>
    <row r="4821" spans="1:45" x14ac:dyDescent="0.25">
      <c r="A4821" s="16" t="s">
        <v>408</v>
      </c>
      <c r="B4821" s="16" t="s">
        <v>59</v>
      </c>
      <c r="C4821" s="16" t="s">
        <v>258</v>
      </c>
      <c r="D4821" s="16">
        <v>2002</v>
      </c>
      <c r="E4821" s="16" t="s">
        <v>5436</v>
      </c>
      <c r="F4821" s="16" t="s">
        <v>594</v>
      </c>
      <c r="G4821" s="10">
        <v>9867.56</v>
      </c>
      <c r="H4821" s="73">
        <v>9.1970080000000003</v>
      </c>
      <c r="I4821" s="16">
        <v>666407</v>
      </c>
      <c r="J4821" s="71">
        <v>0</v>
      </c>
      <c r="K4821" s="71">
        <v>1</v>
      </c>
      <c r="L4821" s="16">
        <v>-2.1898010000000001</v>
      </c>
      <c r="M4821" s="16">
        <v>-0.52061519999999994</v>
      </c>
      <c r="N4821" s="16">
        <v>-1.2023980000000001</v>
      </c>
      <c r="O4821" s="16">
        <v>-1.1168629999999999</v>
      </c>
      <c r="P4821" s="16">
        <v>-0.80646929999999994</v>
      </c>
      <c r="Q4821" s="16">
        <v>-1.2530920000000001</v>
      </c>
      <c r="R4821" s="16">
        <v>0.30409999999999998</v>
      </c>
      <c r="S4821" s="16">
        <v>2.9999999999999997E-4</v>
      </c>
      <c r="T4821" s="16">
        <v>1E-4</v>
      </c>
      <c r="U4821" s="16">
        <v>2.4456000000000002</v>
      </c>
      <c r="V4821" s="16">
        <v>5.8079999999999998</v>
      </c>
      <c r="W4821" s="16">
        <v>0.99399999999999999</v>
      </c>
      <c r="X4821" s="16">
        <v>366.84699999999998</v>
      </c>
      <c r="Y4821" s="16">
        <v>33.117600000000003</v>
      </c>
      <c r="Z4821" s="16">
        <v>9.2200000000000004E-2</v>
      </c>
      <c r="AA4821" s="16">
        <v>1.4955480000000001</v>
      </c>
      <c r="AB4821" s="16">
        <v>0.34</v>
      </c>
      <c r="AC4821" s="16">
        <v>34.29</v>
      </c>
      <c r="AD4821" s="16">
        <v>14.36</v>
      </c>
      <c r="AE4821" s="16">
        <v>1.5959000000000001</v>
      </c>
      <c r="AF4821" s="16">
        <v>5.8033999999999999</v>
      </c>
      <c r="AG4821" s="16">
        <v>18168.3</v>
      </c>
      <c r="AH4821" s="16">
        <v>2.76E-2</v>
      </c>
      <c r="AI4821" s="16">
        <v>79.3</v>
      </c>
      <c r="AJ4821" s="16">
        <v>47.3</v>
      </c>
      <c r="AK4821" s="16">
        <v>-1.6375999999999999</v>
      </c>
      <c r="AL4821" s="16">
        <v>-1.3359000000000001</v>
      </c>
      <c r="AM4821" s="16">
        <v>-1.3461000000000001</v>
      </c>
      <c r="AN4821" s="16">
        <v>-0.59640000000000004</v>
      </c>
      <c r="AO4821" s="16">
        <v>-1.4907999999999999</v>
      </c>
      <c r="AP4821" s="16">
        <v>-1.3887</v>
      </c>
      <c r="AQ4821" s="16">
        <v>41.880099999999999</v>
      </c>
      <c r="AR4821" s="16">
        <f t="shared" si="181"/>
        <v>1</v>
      </c>
      <c r="AS4821" s="5">
        <f t="shared" si="180"/>
        <v>4.0872999999999937E-2</v>
      </c>
    </row>
    <row r="4822" spans="1:45" x14ac:dyDescent="0.25">
      <c r="A4822" s="16" t="s">
        <v>408</v>
      </c>
      <c r="B4822" s="16" t="s">
        <v>59</v>
      </c>
      <c r="C4822" s="16" t="s">
        <v>258</v>
      </c>
      <c r="D4822" s="16">
        <v>2003</v>
      </c>
      <c r="E4822" s="16" t="s">
        <v>5437</v>
      </c>
      <c r="F4822" s="16" t="s">
        <v>594</v>
      </c>
      <c r="G4822" s="10">
        <v>10788</v>
      </c>
      <c r="H4822" s="73">
        <v>9.2861919999999998</v>
      </c>
      <c r="I4822" s="16">
        <v>694611</v>
      </c>
      <c r="J4822" s="71">
        <v>0</v>
      </c>
      <c r="K4822" s="71">
        <v>1</v>
      </c>
      <c r="L4822" s="16">
        <v>-2.0905629999999999</v>
      </c>
      <c r="M4822" s="16">
        <v>-0.52079149999999996</v>
      </c>
      <c r="N4822" s="16">
        <v>-1.168139</v>
      </c>
      <c r="O4822" s="16">
        <v>-1.0275939999999999</v>
      </c>
      <c r="P4822" s="16">
        <v>-0.80271049999999999</v>
      </c>
      <c r="Q4822" s="16">
        <v>-1.1574469999999999</v>
      </c>
      <c r="R4822" s="16">
        <v>0.29899999999999999</v>
      </c>
      <c r="S4822" s="16">
        <v>2.5000000000000001E-4</v>
      </c>
      <c r="T4822" s="16">
        <v>4.0000000000000002E-4</v>
      </c>
      <c r="U4822" s="16">
        <v>2.5514000000000001</v>
      </c>
      <c r="V4822" s="16">
        <v>6.2169999999999996</v>
      </c>
      <c r="W4822" s="16">
        <v>1.0509999999999999</v>
      </c>
      <c r="X4822" s="16">
        <v>368.55599999999998</v>
      </c>
      <c r="Y4822" s="16">
        <v>33.734299999999998</v>
      </c>
      <c r="Z4822" s="16">
        <v>9.1300000000000006E-2</v>
      </c>
      <c r="AA4822" s="16">
        <v>1.2671829999999999</v>
      </c>
      <c r="AB4822" s="16">
        <v>0.34</v>
      </c>
      <c r="AC4822" s="16">
        <v>34.29</v>
      </c>
      <c r="AD4822" s="16">
        <v>20.239999999999998</v>
      </c>
      <c r="AE4822" s="16">
        <v>1.6884999999999999</v>
      </c>
      <c r="AF4822" s="16">
        <v>7.2991999999999999</v>
      </c>
      <c r="AG4822" s="16">
        <v>17674.400000000001</v>
      </c>
      <c r="AH4822" s="16">
        <v>3.0099999999999998E-2</v>
      </c>
      <c r="AI4822" s="16">
        <v>78.900000000000006</v>
      </c>
      <c r="AJ4822" s="16">
        <v>47.3</v>
      </c>
      <c r="AK4822" s="16">
        <v>-1.6993</v>
      </c>
      <c r="AL4822" s="16">
        <v>-1.5513999999999999</v>
      </c>
      <c r="AM4822" s="16">
        <v>-1.2445999999999999</v>
      </c>
      <c r="AN4822" s="16">
        <v>5.3400000000000003E-2</v>
      </c>
      <c r="AO4822" s="16">
        <v>-1.3978999999999999</v>
      </c>
      <c r="AP4822" s="16">
        <v>-1.3484</v>
      </c>
      <c r="AQ4822" s="16">
        <v>41.880099999999999</v>
      </c>
      <c r="AR4822" s="16">
        <f t="shared" si="181"/>
        <v>1</v>
      </c>
      <c r="AS4822" s="5">
        <f t="shared" si="180"/>
        <v>9.9238000000000159E-2</v>
      </c>
    </row>
    <row r="4823" spans="1:45" x14ac:dyDescent="0.25">
      <c r="A4823" s="16" t="s">
        <v>408</v>
      </c>
      <c r="B4823" s="16" t="s">
        <v>59</v>
      </c>
      <c r="C4823" s="16" t="s">
        <v>258</v>
      </c>
      <c r="D4823" s="16">
        <v>2004</v>
      </c>
      <c r="E4823" s="16" t="s">
        <v>5438</v>
      </c>
      <c r="F4823" s="16" t="s">
        <v>594</v>
      </c>
      <c r="G4823" s="10">
        <v>14266.9</v>
      </c>
      <c r="H4823" s="73">
        <v>9.5656999999999996</v>
      </c>
      <c r="I4823" s="16">
        <v>724817</v>
      </c>
      <c r="J4823" s="71">
        <v>0</v>
      </c>
      <c r="K4823" s="71">
        <v>1</v>
      </c>
      <c r="L4823" s="16">
        <v>-2.123008</v>
      </c>
      <c r="M4823" s="16">
        <v>-0.5348328</v>
      </c>
      <c r="N4823" s="16">
        <v>-1.1494899999999999</v>
      </c>
      <c r="O4823" s="16">
        <v>-1.011226</v>
      </c>
      <c r="P4823" s="16">
        <v>-0.79496809999999996</v>
      </c>
      <c r="Q4823" s="16">
        <v>-1.264408</v>
      </c>
      <c r="R4823" s="16">
        <v>0.26779999999999998</v>
      </c>
      <c r="S4823" s="16">
        <v>2.9999999999999997E-4</v>
      </c>
      <c r="T4823" s="16">
        <v>6.9999999999999999E-4</v>
      </c>
      <c r="U4823" s="16">
        <v>2.71035</v>
      </c>
      <c r="V4823" s="16">
        <v>6.5220000000000002</v>
      </c>
      <c r="W4823" s="16">
        <v>1.115</v>
      </c>
      <c r="X4823" s="16">
        <v>367.22699999999998</v>
      </c>
      <c r="Y4823" s="16">
        <v>34.350900000000003</v>
      </c>
      <c r="Z4823" s="16">
        <v>8.8499999999999995E-2</v>
      </c>
      <c r="AA4823" s="16">
        <v>1.242715</v>
      </c>
      <c r="AB4823" s="16">
        <v>0.34</v>
      </c>
      <c r="AC4823" s="16">
        <v>34.29</v>
      </c>
      <c r="AD4823" s="16">
        <v>20.87</v>
      </c>
      <c r="AE4823" s="16">
        <v>1.7919</v>
      </c>
      <c r="AF4823" s="16">
        <v>10.5634</v>
      </c>
      <c r="AG4823" s="16">
        <v>19244.3</v>
      </c>
      <c r="AH4823" s="16">
        <v>2.8299999999999999E-2</v>
      </c>
      <c r="AI4823" s="16">
        <v>78.400000000000006</v>
      </c>
      <c r="AJ4823" s="16">
        <v>47.3</v>
      </c>
      <c r="AK4823" s="16">
        <v>-1.6415999999999999</v>
      </c>
      <c r="AL4823" s="16">
        <v>-1.7057</v>
      </c>
      <c r="AM4823" s="16">
        <v>-1.4628000000000001</v>
      </c>
      <c r="AN4823" s="16">
        <v>-0.1082</v>
      </c>
      <c r="AO4823" s="16">
        <v>-1.4473</v>
      </c>
      <c r="AP4823" s="16">
        <v>-1.4452</v>
      </c>
      <c r="AQ4823" s="16">
        <v>41.880099999999999</v>
      </c>
      <c r="AR4823" s="16">
        <f t="shared" si="181"/>
        <v>1</v>
      </c>
      <c r="AS4823" s="5">
        <f t="shared" si="180"/>
        <v>-3.2445000000000057E-2</v>
      </c>
    </row>
    <row r="4824" spans="1:45" x14ac:dyDescent="0.25">
      <c r="A4824" s="16" t="s">
        <v>408</v>
      </c>
      <c r="B4824" s="16" t="s">
        <v>59</v>
      </c>
      <c r="C4824" s="16" t="s">
        <v>258</v>
      </c>
      <c r="D4824" s="16">
        <v>2005</v>
      </c>
      <c r="E4824" s="16" t="s">
        <v>5439</v>
      </c>
      <c r="F4824" s="16" t="s">
        <v>594</v>
      </c>
      <c r="G4824" s="10">
        <v>15941.6</v>
      </c>
      <c r="H4824" s="73">
        <v>9.6766900000000007</v>
      </c>
      <c r="I4824" s="16">
        <v>757317</v>
      </c>
      <c r="J4824" s="71">
        <v>0</v>
      </c>
      <c r="K4824" s="71">
        <v>1</v>
      </c>
      <c r="L4824" s="16">
        <v>-2.1331910000000001</v>
      </c>
      <c r="M4824" s="16">
        <v>-0.56593499999999997</v>
      </c>
      <c r="N4824" s="16">
        <v>-1.128298</v>
      </c>
      <c r="O4824" s="16">
        <v>-0.99135589999999996</v>
      </c>
      <c r="P4824" s="16">
        <v>-0.7827229</v>
      </c>
      <c r="Q4824" s="16">
        <v>-1.313531</v>
      </c>
      <c r="R4824" s="16">
        <v>0.219</v>
      </c>
      <c r="S4824" s="16">
        <v>3.5E-4</v>
      </c>
      <c r="T4824" s="16">
        <v>2.0000000000000001E-4</v>
      </c>
      <c r="U4824" s="16">
        <v>2.8359000000000001</v>
      </c>
      <c r="V4824" s="16">
        <v>6.7750000000000004</v>
      </c>
      <c r="W4824" s="16">
        <v>1.1850000000000001</v>
      </c>
      <c r="X4824" s="16">
        <v>366.96499999999997</v>
      </c>
      <c r="Y4824" s="16">
        <v>34.967500000000001</v>
      </c>
      <c r="Z4824" s="16">
        <v>8.9800000000000005E-2</v>
      </c>
      <c r="AA4824" s="16">
        <v>1.2304809999999999</v>
      </c>
      <c r="AB4824" s="16">
        <v>0.34</v>
      </c>
      <c r="AC4824" s="16">
        <v>34.29</v>
      </c>
      <c r="AD4824" s="16">
        <v>21.184999999999999</v>
      </c>
      <c r="AE4824" s="16">
        <v>1.6566000000000001</v>
      </c>
      <c r="AF4824" s="16">
        <v>16.052399999999999</v>
      </c>
      <c r="AG4824" s="16">
        <v>19474.5</v>
      </c>
      <c r="AH4824" s="16">
        <v>2.845E-2</v>
      </c>
      <c r="AI4824" s="16">
        <v>78</v>
      </c>
      <c r="AJ4824" s="16">
        <v>47.3</v>
      </c>
      <c r="AK4824" s="16">
        <v>-1.6850000000000001</v>
      </c>
      <c r="AL4824" s="16">
        <v>-1.6842999999999999</v>
      </c>
      <c r="AM4824" s="16">
        <v>-1.4712000000000001</v>
      </c>
      <c r="AN4824" s="16">
        <v>-0.45090000000000002</v>
      </c>
      <c r="AO4824" s="16">
        <v>-1.4292</v>
      </c>
      <c r="AP4824" s="16">
        <v>-1.4096</v>
      </c>
      <c r="AQ4824" s="16">
        <v>41.880099999999999</v>
      </c>
      <c r="AR4824" s="16">
        <f t="shared" si="181"/>
        <v>1</v>
      </c>
      <c r="AS4824" s="5">
        <f t="shared" si="180"/>
        <v>-1.0183000000000053E-2</v>
      </c>
    </row>
    <row r="4825" spans="1:45" x14ac:dyDescent="0.25">
      <c r="A4825" s="16" t="s">
        <v>408</v>
      </c>
      <c r="B4825" s="16" t="s">
        <v>59</v>
      </c>
      <c r="C4825" s="16" t="s">
        <v>258</v>
      </c>
      <c r="D4825" s="16">
        <v>2006</v>
      </c>
      <c r="E4825" s="16" t="s">
        <v>5440</v>
      </c>
      <c r="F4825" s="16" t="s">
        <v>594</v>
      </c>
      <c r="G4825" s="10">
        <v>16413.5</v>
      </c>
      <c r="H4825" s="73">
        <v>9.7058619999999998</v>
      </c>
      <c r="I4825" s="16">
        <v>792217</v>
      </c>
      <c r="J4825" s="71">
        <v>0</v>
      </c>
      <c r="K4825" s="71">
        <v>1</v>
      </c>
      <c r="L4825" s="16">
        <v>-2.088381</v>
      </c>
      <c r="M4825" s="16">
        <v>-0.51911649999999998</v>
      </c>
      <c r="N4825" s="16">
        <v>-1.163321</v>
      </c>
      <c r="O4825" s="16">
        <v>-0.97234180000000003</v>
      </c>
      <c r="P4825" s="16">
        <v>-0.77612080000000006</v>
      </c>
      <c r="Q4825" s="16">
        <v>-1.2476290000000001</v>
      </c>
      <c r="R4825" s="16">
        <v>0.29899999999999999</v>
      </c>
      <c r="S4825" s="16">
        <v>2.0000000000000001E-4</v>
      </c>
      <c r="T4825" s="16">
        <v>5.9999999999999995E-4</v>
      </c>
      <c r="U4825" s="16">
        <v>2.6514000000000002</v>
      </c>
      <c r="V4825" s="16">
        <v>6.9219999999999997</v>
      </c>
      <c r="W4825" s="16">
        <v>1.2170000000000001</v>
      </c>
      <c r="X4825" s="16">
        <v>363.71800000000002</v>
      </c>
      <c r="Y4825" s="16">
        <v>35.975099999999998</v>
      </c>
      <c r="Z4825" s="16">
        <v>9.4899999999999998E-2</v>
      </c>
      <c r="AA4825" s="16">
        <v>1.2664059999999999</v>
      </c>
      <c r="AB4825" s="16">
        <v>0.34</v>
      </c>
      <c r="AC4825" s="16">
        <v>34.29</v>
      </c>
      <c r="AD4825" s="16">
        <v>20.260000000000002</v>
      </c>
      <c r="AE4825" s="16">
        <v>1.609</v>
      </c>
      <c r="AF4825" s="16">
        <v>19.307600000000001</v>
      </c>
      <c r="AG4825" s="16">
        <v>19183.2</v>
      </c>
      <c r="AH4825" s="16">
        <v>2.8299999999999999E-2</v>
      </c>
      <c r="AI4825" s="16">
        <v>77.5</v>
      </c>
      <c r="AJ4825" s="16">
        <v>47.4</v>
      </c>
      <c r="AK4825" s="16">
        <v>-1.8231999999999999</v>
      </c>
      <c r="AL4825" s="16">
        <v>-1.6407</v>
      </c>
      <c r="AM4825" s="16">
        <v>-1.6142000000000001</v>
      </c>
      <c r="AN4825" s="16">
        <v>0.12959999999999999</v>
      </c>
      <c r="AO4825" s="16">
        <v>-1.3943000000000001</v>
      </c>
      <c r="AP4825" s="16">
        <v>-1.3422000000000001</v>
      </c>
      <c r="AQ4825" s="16">
        <v>41.880099999999999</v>
      </c>
      <c r="AR4825" s="16">
        <f t="shared" si="181"/>
        <v>1</v>
      </c>
      <c r="AS4825" s="5">
        <f t="shared" si="180"/>
        <v>4.4810000000000016E-2</v>
      </c>
    </row>
    <row r="4826" spans="1:45" x14ac:dyDescent="0.25">
      <c r="A4826" s="16" t="s">
        <v>408</v>
      </c>
      <c r="B4826" s="16" t="s">
        <v>59</v>
      </c>
      <c r="C4826" s="16" t="s">
        <v>258</v>
      </c>
      <c r="D4826" s="16">
        <v>2007</v>
      </c>
      <c r="E4826" s="16" t="s">
        <v>5441</v>
      </c>
      <c r="F4826" s="16" t="s">
        <v>594</v>
      </c>
      <c r="G4826" s="10">
        <v>18075.2</v>
      </c>
      <c r="H4826" s="73">
        <v>9.8022950000000009</v>
      </c>
      <c r="I4826" s="16">
        <v>829327</v>
      </c>
      <c r="J4826" s="71">
        <v>0</v>
      </c>
      <c r="K4826" s="71">
        <v>1</v>
      </c>
      <c r="L4826" s="16">
        <v>-2.0566770000000001</v>
      </c>
      <c r="M4826" s="16">
        <v>-0.55400720000000003</v>
      </c>
      <c r="N4826" s="16">
        <v>-1.099372</v>
      </c>
      <c r="O4826" s="16">
        <v>-0.96990779999999999</v>
      </c>
      <c r="P4826" s="16">
        <v>-0.76690290000000005</v>
      </c>
      <c r="Q4826" s="16">
        <v>-1.2174320000000001</v>
      </c>
      <c r="R4826" s="16">
        <v>0.2316</v>
      </c>
      <c r="S4826" s="16">
        <v>6.9999999999999999E-4</v>
      </c>
      <c r="T4826" s="16">
        <v>5.9999999999999995E-4</v>
      </c>
      <c r="U4826" s="16">
        <v>3.0087000000000002</v>
      </c>
      <c r="V4826" s="16">
        <v>7.0590000000000002</v>
      </c>
      <c r="W4826" s="16">
        <v>1.238</v>
      </c>
      <c r="X4826" s="16">
        <v>367.19299999999998</v>
      </c>
      <c r="Y4826" s="16">
        <v>36.417400000000001</v>
      </c>
      <c r="Z4826" s="16">
        <v>8.6300000000000002E-2</v>
      </c>
      <c r="AA4826" s="16">
        <v>1.2399960000000001</v>
      </c>
      <c r="AB4826" s="16">
        <v>0.34</v>
      </c>
      <c r="AC4826" s="16">
        <v>34.29</v>
      </c>
      <c r="AD4826" s="16">
        <v>20.94</v>
      </c>
      <c r="AE4826" s="16">
        <v>1.5633999999999999</v>
      </c>
      <c r="AF4826" s="16">
        <v>23.451499999999999</v>
      </c>
      <c r="AG4826" s="16">
        <v>19858.8</v>
      </c>
      <c r="AH4826" s="16">
        <v>2.7650000000000001E-2</v>
      </c>
      <c r="AI4826" s="16">
        <v>77.099999999999994</v>
      </c>
      <c r="AJ4826" s="16">
        <v>47.4</v>
      </c>
      <c r="AK4826" s="16">
        <v>-1.8914</v>
      </c>
      <c r="AL4826" s="16">
        <v>-1.5456000000000001</v>
      </c>
      <c r="AM4826" s="16">
        <v>-1.6762999999999999</v>
      </c>
      <c r="AN4826" s="16">
        <v>0.21049999999999999</v>
      </c>
      <c r="AO4826" s="16">
        <v>-1.3206</v>
      </c>
      <c r="AP4826" s="16">
        <v>-1.2794000000000001</v>
      </c>
      <c r="AQ4826" s="16">
        <v>41.880099999999999</v>
      </c>
      <c r="AR4826" s="16">
        <f t="shared" si="181"/>
        <v>1</v>
      </c>
      <c r="AS4826" s="5">
        <f t="shared" si="180"/>
        <v>3.1703999999999954E-2</v>
      </c>
    </row>
    <row r="4827" spans="1:45" x14ac:dyDescent="0.25">
      <c r="A4827" s="16" t="s">
        <v>408</v>
      </c>
      <c r="B4827" s="16" t="s">
        <v>59</v>
      </c>
      <c r="C4827" s="16" t="s">
        <v>258</v>
      </c>
      <c r="D4827" s="16">
        <v>2008</v>
      </c>
      <c r="E4827" s="16" t="s">
        <v>5442</v>
      </c>
      <c r="F4827" s="16" t="s">
        <v>594</v>
      </c>
      <c r="G4827" s="10">
        <v>20333.900000000001</v>
      </c>
      <c r="H4827" s="73">
        <v>9.9200470000000003</v>
      </c>
      <c r="I4827" s="16">
        <v>868418</v>
      </c>
      <c r="J4827" s="71">
        <v>0</v>
      </c>
      <c r="K4827" s="71">
        <v>1</v>
      </c>
      <c r="L4827" s="16">
        <v>-2.0196209999999999</v>
      </c>
      <c r="M4827" s="16">
        <v>-0.53006240000000004</v>
      </c>
      <c r="N4827" s="16">
        <v>-1.106549</v>
      </c>
      <c r="O4827" s="16">
        <v>-0.92124609999999996</v>
      </c>
      <c r="P4827" s="16">
        <v>-0.75931950000000004</v>
      </c>
      <c r="Q4827" s="16">
        <v>-1.208512</v>
      </c>
      <c r="R4827" s="16">
        <v>0.2782</v>
      </c>
      <c r="S4827" s="16">
        <v>8.0000000000000004E-4</v>
      </c>
      <c r="T4827" s="16">
        <v>4.0000000000000002E-4</v>
      </c>
      <c r="U4827" s="16">
        <v>2.7765499999999999</v>
      </c>
      <c r="V4827" s="16">
        <v>7.1959999999999997</v>
      </c>
      <c r="W4827" s="16">
        <v>1.304</v>
      </c>
      <c r="X4827" s="16">
        <v>368.81</v>
      </c>
      <c r="Y4827" s="16">
        <v>36.430999999999997</v>
      </c>
      <c r="Z4827" s="16">
        <v>9.5500000000000002E-2</v>
      </c>
      <c r="AA4827" s="16">
        <v>1.1483399999999999</v>
      </c>
      <c r="AB4827" s="16">
        <v>0.34</v>
      </c>
      <c r="AC4827" s="16">
        <v>34.29</v>
      </c>
      <c r="AD4827" s="16">
        <v>23.3</v>
      </c>
      <c r="AE4827" s="16">
        <v>1.5197000000000001</v>
      </c>
      <c r="AF4827" s="16">
        <v>27.354600000000001</v>
      </c>
      <c r="AG4827" s="16">
        <v>19976.5</v>
      </c>
      <c r="AH4827" s="16">
        <v>2.5499999999999998E-2</v>
      </c>
      <c r="AI4827" s="16">
        <v>76.7</v>
      </c>
      <c r="AJ4827" s="16">
        <v>47.4</v>
      </c>
      <c r="AK4827" s="16">
        <v>-1.8976</v>
      </c>
      <c r="AL4827" s="16">
        <v>-1.5082</v>
      </c>
      <c r="AM4827" s="16">
        <v>-1.6718</v>
      </c>
      <c r="AN4827" s="16">
        <v>0.1915</v>
      </c>
      <c r="AO4827" s="16">
        <v>-1.323</v>
      </c>
      <c r="AP4827" s="16">
        <v>-1.2451000000000001</v>
      </c>
      <c r="AQ4827" s="16">
        <v>41.880099999999999</v>
      </c>
      <c r="AR4827" s="16">
        <f t="shared" si="181"/>
        <v>1</v>
      </c>
      <c r="AS4827" s="5">
        <f t="shared" si="180"/>
        <v>3.70560000000002E-2</v>
      </c>
    </row>
    <row r="4828" spans="1:45" x14ac:dyDescent="0.25">
      <c r="A4828" s="16" t="s">
        <v>408</v>
      </c>
      <c r="B4828" s="16" t="s">
        <v>59</v>
      </c>
      <c r="C4828" s="16" t="s">
        <v>258</v>
      </c>
      <c r="D4828" s="16">
        <v>2009</v>
      </c>
      <c r="E4828" s="16" t="s">
        <v>5443</v>
      </c>
      <c r="F4828" s="16" t="s">
        <v>594</v>
      </c>
      <c r="G4828" s="10">
        <v>19684.7</v>
      </c>
      <c r="H4828" s="73">
        <v>9.8875969999999995</v>
      </c>
      <c r="I4828" s="16">
        <v>909111</v>
      </c>
      <c r="J4828" s="71">
        <v>0</v>
      </c>
      <c r="K4828" s="71">
        <v>1</v>
      </c>
      <c r="L4828" s="16">
        <v>-1.981087</v>
      </c>
      <c r="M4828" s="16">
        <v>-0.5176172</v>
      </c>
      <c r="N4828" s="16">
        <v>-1.0766709999999999</v>
      </c>
      <c r="O4828" s="16">
        <v>-0.92595760000000005</v>
      </c>
      <c r="P4828" s="16">
        <v>-0.75379390000000002</v>
      </c>
      <c r="Q4828" s="16">
        <v>-1.163079</v>
      </c>
      <c r="R4828" s="16">
        <v>0.29899999999999999</v>
      </c>
      <c r="S4828" s="16">
        <v>3.5E-4</v>
      </c>
      <c r="T4828" s="16">
        <v>6.9999999999999999E-4</v>
      </c>
      <c r="U4828" s="16">
        <v>3.1310500000000001</v>
      </c>
      <c r="V4828" s="16">
        <v>7.4550000000000001</v>
      </c>
      <c r="W4828" s="16">
        <v>1.2969999999999999</v>
      </c>
      <c r="X4828" s="16">
        <v>366.84300000000002</v>
      </c>
      <c r="Y4828" s="16">
        <v>36.467599999999997</v>
      </c>
      <c r="Z4828" s="16">
        <v>9.8599999999999993E-2</v>
      </c>
      <c r="AA4828" s="16">
        <v>1.181546</v>
      </c>
      <c r="AB4828" s="16">
        <v>0.34</v>
      </c>
      <c r="AC4828" s="16">
        <v>34.29</v>
      </c>
      <c r="AD4828" s="16">
        <v>22.445</v>
      </c>
      <c r="AE4828" s="16">
        <v>1.4774</v>
      </c>
      <c r="AF4828" s="16">
        <v>29.5486</v>
      </c>
      <c r="AG4828" s="16">
        <v>20552.599999999999</v>
      </c>
      <c r="AH4828" s="16">
        <v>2.9100000000000001E-2</v>
      </c>
      <c r="AI4828" s="16">
        <v>76.2</v>
      </c>
      <c r="AJ4828" s="16">
        <v>47.5</v>
      </c>
      <c r="AK4828" s="16">
        <v>-1.8104</v>
      </c>
      <c r="AL4828" s="16">
        <v>-1.5035000000000001</v>
      </c>
      <c r="AM4828" s="16">
        <v>-1.7219</v>
      </c>
      <c r="AN4828" s="16">
        <v>0.38650000000000001</v>
      </c>
      <c r="AO4828" s="16">
        <v>-1.2788999999999999</v>
      </c>
      <c r="AP4828" s="16">
        <v>-1.2457</v>
      </c>
      <c r="AQ4828" s="16">
        <v>41.880099999999999</v>
      </c>
      <c r="AR4828" s="16">
        <f t="shared" si="181"/>
        <v>1</v>
      </c>
      <c r="AS4828" s="5">
        <f t="shared" si="180"/>
        <v>3.8533999999999846E-2</v>
      </c>
    </row>
    <row r="4829" spans="1:45" x14ac:dyDescent="0.25">
      <c r="A4829" s="16" t="s">
        <v>408</v>
      </c>
      <c r="B4829" s="16" t="s">
        <v>59</v>
      </c>
      <c r="C4829" s="16" t="s">
        <v>258</v>
      </c>
      <c r="D4829" s="16">
        <v>2010</v>
      </c>
      <c r="E4829" s="16" t="s">
        <v>5444</v>
      </c>
      <c r="F4829" s="16" t="s">
        <v>594</v>
      </c>
      <c r="G4829" s="10">
        <v>17136.400000000001</v>
      </c>
      <c r="H4829" s="73">
        <v>9.7489620000000006</v>
      </c>
      <c r="I4829" s="16">
        <v>951104</v>
      </c>
      <c r="J4829" s="71">
        <v>0</v>
      </c>
      <c r="K4829" s="71">
        <v>1</v>
      </c>
      <c r="L4829" s="16">
        <v>-1.95485</v>
      </c>
      <c r="M4829" s="16">
        <v>-0.54356859999999996</v>
      </c>
      <c r="N4829" s="16">
        <v>-1.0458000000000001</v>
      </c>
      <c r="O4829" s="16">
        <v>-0.91717150000000003</v>
      </c>
      <c r="P4829" s="16">
        <v>-0.66619879999999998</v>
      </c>
      <c r="Q4829" s="16">
        <v>-1.212407</v>
      </c>
      <c r="R4829" s="16">
        <v>0.2535</v>
      </c>
      <c r="S4829" s="16">
        <v>2.9999999999999997E-4</v>
      </c>
      <c r="T4829" s="16">
        <v>5.9999999999999995E-4</v>
      </c>
      <c r="U4829" s="16">
        <v>3.0339</v>
      </c>
      <c r="V4829" s="16">
        <v>8.15</v>
      </c>
      <c r="W4829" s="16">
        <v>1.29</v>
      </c>
      <c r="X4829" s="16">
        <v>371.00900000000001</v>
      </c>
      <c r="Y4829" s="16">
        <v>38.577599999999997</v>
      </c>
      <c r="Z4829" s="16">
        <v>8.9200000000000002E-2</v>
      </c>
      <c r="AA4829" s="16">
        <v>1.2376659999999999</v>
      </c>
      <c r="AB4829" s="16">
        <v>0.34</v>
      </c>
      <c r="AC4829" s="16">
        <v>34.29</v>
      </c>
      <c r="AD4829" s="16">
        <v>21</v>
      </c>
      <c r="AE4829" s="16">
        <v>1.9444999999999999</v>
      </c>
      <c r="AF4829" s="16">
        <v>57.355499999999999</v>
      </c>
      <c r="AG4829" s="16">
        <v>22252.400000000001</v>
      </c>
      <c r="AH4829" s="16">
        <v>2.8000000000000001E-2</v>
      </c>
      <c r="AI4829" s="16">
        <v>75.8</v>
      </c>
      <c r="AJ4829" s="16">
        <v>47.5</v>
      </c>
      <c r="AK4829" s="16">
        <v>-1.8658999999999999</v>
      </c>
      <c r="AL4829" s="16">
        <v>-1.4910000000000001</v>
      </c>
      <c r="AM4829" s="16">
        <v>-1.6904999999999999</v>
      </c>
      <c r="AN4829" s="16">
        <v>0.23150000000000001</v>
      </c>
      <c r="AO4829" s="16">
        <v>-1.3846000000000001</v>
      </c>
      <c r="AP4829" s="16">
        <v>-1.2682</v>
      </c>
      <c r="AQ4829" s="16">
        <v>41.880099999999999</v>
      </c>
      <c r="AR4829" s="16">
        <f t="shared" si="181"/>
        <v>1</v>
      </c>
      <c r="AS4829" s="5">
        <f t="shared" si="180"/>
        <v>2.6237000000000066E-2</v>
      </c>
    </row>
    <row r="4830" spans="1:45" x14ac:dyDescent="0.25">
      <c r="A4830" s="16" t="s">
        <v>408</v>
      </c>
      <c r="B4830" s="16" t="s">
        <v>59</v>
      </c>
      <c r="C4830" s="16" t="s">
        <v>258</v>
      </c>
      <c r="D4830" s="16">
        <v>2011</v>
      </c>
      <c r="E4830" s="16" t="s">
        <v>5445</v>
      </c>
      <c r="F4830" s="16" t="s">
        <v>594</v>
      </c>
      <c r="G4830" s="10">
        <v>17461.599999999999</v>
      </c>
      <c r="H4830" s="73">
        <v>9.7677560000000003</v>
      </c>
      <c r="I4830" s="16">
        <v>994290</v>
      </c>
      <c r="J4830" s="71">
        <v>0</v>
      </c>
      <c r="K4830" s="71">
        <v>1</v>
      </c>
      <c r="L4830" s="16">
        <v>-1.9008529999999999</v>
      </c>
      <c r="M4830" s="16">
        <v>-0.51908960000000004</v>
      </c>
      <c r="N4830" s="16">
        <v>-1.007074</v>
      </c>
      <c r="O4830" s="16">
        <v>-0.89434100000000005</v>
      </c>
      <c r="P4830" s="16">
        <v>-0.63817970000000002</v>
      </c>
      <c r="Q4830" s="16">
        <v>-1.2064220000000001</v>
      </c>
      <c r="R4830" s="16">
        <v>0.29899999999999999</v>
      </c>
      <c r="S4830" s="16">
        <v>6.9999999999999999E-4</v>
      </c>
      <c r="T4830" s="16">
        <v>4.0000000000000002E-4</v>
      </c>
      <c r="U4830" s="16">
        <v>3.3647999999999998</v>
      </c>
      <c r="V4830" s="16">
        <v>8.2780000000000005</v>
      </c>
      <c r="W4830" s="16">
        <v>1.264</v>
      </c>
      <c r="X4830" s="16">
        <v>371.43900000000002</v>
      </c>
      <c r="Y4830" s="16">
        <v>38.133299999999998</v>
      </c>
      <c r="Z4830" s="16">
        <v>9.2399999999999996E-2</v>
      </c>
      <c r="AA4830" s="16">
        <v>1.159991</v>
      </c>
      <c r="AB4830" s="16">
        <v>0.34</v>
      </c>
      <c r="AC4830" s="16">
        <v>34.29</v>
      </c>
      <c r="AD4830" s="16">
        <v>23</v>
      </c>
      <c r="AE4830" s="16">
        <v>2.0278999999999998</v>
      </c>
      <c r="AF4830" s="16">
        <v>66.880300000000005</v>
      </c>
      <c r="AG4830" s="16">
        <v>22888</v>
      </c>
      <c r="AH4830" s="16">
        <v>2.7E-2</v>
      </c>
      <c r="AI4830" s="16">
        <v>75.400000000000006</v>
      </c>
      <c r="AJ4830" s="16">
        <v>47.6</v>
      </c>
      <c r="AK4830" s="16">
        <v>-1.9044000000000001</v>
      </c>
      <c r="AL4830" s="16">
        <v>-1.4866999999999999</v>
      </c>
      <c r="AM4830" s="16">
        <v>-1.6388</v>
      </c>
      <c r="AN4830" s="16">
        <v>0.1169</v>
      </c>
      <c r="AO4830" s="16">
        <v>-1.3355999999999999</v>
      </c>
      <c r="AP4830" s="16">
        <v>-1.2034</v>
      </c>
      <c r="AQ4830" s="16">
        <v>41.880099999999999</v>
      </c>
      <c r="AR4830" s="16">
        <f t="shared" si="181"/>
        <v>1</v>
      </c>
      <c r="AS4830" s="5">
        <f t="shared" si="180"/>
        <v>5.3997000000000073E-2</v>
      </c>
    </row>
    <row r="4831" spans="1:45" x14ac:dyDescent="0.25">
      <c r="A4831" s="16" t="s">
        <v>408</v>
      </c>
      <c r="B4831" s="16" t="s">
        <v>59</v>
      </c>
      <c r="C4831" s="16" t="s">
        <v>258</v>
      </c>
      <c r="D4831" s="16">
        <v>2012</v>
      </c>
      <c r="E4831" s="16" t="s">
        <v>5446</v>
      </c>
      <c r="F4831" s="16" t="s">
        <v>594</v>
      </c>
      <c r="G4831" s="10">
        <v>18106.3</v>
      </c>
      <c r="H4831" s="73">
        <v>9.804017</v>
      </c>
      <c r="I4831" s="16">
        <v>1038593</v>
      </c>
      <c r="J4831" s="71">
        <v>0</v>
      </c>
      <c r="K4831" s="71">
        <v>1</v>
      </c>
      <c r="L4831" s="16">
        <v>-1.87818</v>
      </c>
      <c r="M4831" s="16">
        <v>-0.54362929999999998</v>
      </c>
      <c r="N4831" s="16">
        <v>-1.01603</v>
      </c>
      <c r="O4831" s="16">
        <v>-0.79490159999999999</v>
      </c>
      <c r="P4831" s="16">
        <v>-0.63845339999999995</v>
      </c>
      <c r="Q4831" s="16">
        <v>-1.2265919999999999</v>
      </c>
      <c r="R4831" s="16">
        <v>0.25230000000000002</v>
      </c>
      <c r="S4831" s="16">
        <v>9.5E-4</v>
      </c>
      <c r="T4831" s="16">
        <v>4.0000000000000002E-4</v>
      </c>
      <c r="U4831" s="16">
        <v>3.3153999999999999</v>
      </c>
      <c r="V4831" s="16">
        <v>8.3960000000000008</v>
      </c>
      <c r="W4831" s="16">
        <v>1.282</v>
      </c>
      <c r="X4831" s="16">
        <v>370.28100000000001</v>
      </c>
      <c r="Y4831" s="16">
        <v>40.002200000000002</v>
      </c>
      <c r="Z4831" s="16">
        <v>0.10639999999999999</v>
      </c>
      <c r="AA4831" s="16">
        <v>1.062897</v>
      </c>
      <c r="AB4831" s="16">
        <v>0.34</v>
      </c>
      <c r="AC4831" s="16">
        <v>34.29</v>
      </c>
      <c r="AD4831" s="16">
        <v>25.5</v>
      </c>
      <c r="AE4831" s="16">
        <v>2.0192999999999999</v>
      </c>
      <c r="AF4831" s="16">
        <v>68.053700000000006</v>
      </c>
      <c r="AG4831" s="16">
        <v>22109</v>
      </c>
      <c r="AH4831" s="16">
        <v>2.4899999999999999E-2</v>
      </c>
      <c r="AI4831" s="16">
        <v>74.900000000000006</v>
      </c>
      <c r="AJ4831" s="16">
        <v>47.7</v>
      </c>
      <c r="AK4831" s="16">
        <v>-1.9019999999999999</v>
      </c>
      <c r="AL4831" s="16">
        <v>-1.5385</v>
      </c>
      <c r="AM4831" s="16">
        <v>-1.6069</v>
      </c>
      <c r="AN4831" s="16">
        <v>0.18709999999999999</v>
      </c>
      <c r="AO4831" s="16">
        <v>-1.4480999999999999</v>
      </c>
      <c r="AP4831" s="16">
        <v>-1.2481</v>
      </c>
      <c r="AQ4831" s="16">
        <v>41.880099999999999</v>
      </c>
      <c r="AR4831" s="16">
        <f t="shared" si="181"/>
        <v>1</v>
      </c>
      <c r="AS4831" s="5">
        <f t="shared" si="180"/>
        <v>2.2672999999999943E-2</v>
      </c>
    </row>
    <row r="4832" spans="1:45" x14ac:dyDescent="0.25">
      <c r="A4832" s="16" t="s">
        <v>408</v>
      </c>
      <c r="B4832" s="16" t="s">
        <v>59</v>
      </c>
      <c r="C4832" s="16" t="s">
        <v>258</v>
      </c>
      <c r="D4832" s="16">
        <v>2013</v>
      </c>
      <c r="E4832" s="16" t="s">
        <v>5447</v>
      </c>
      <c r="F4832" s="16" t="s">
        <v>594</v>
      </c>
      <c r="G4832" s="10">
        <v>16634.8</v>
      </c>
      <c r="H4832" s="73">
        <v>9.7192509999999999</v>
      </c>
      <c r="I4832" s="16">
        <v>1083746</v>
      </c>
      <c r="J4832" s="71">
        <v>0</v>
      </c>
      <c r="K4832" s="71">
        <v>1</v>
      </c>
      <c r="L4832" s="16">
        <v>-1.8943019999999999</v>
      </c>
      <c r="M4832" s="16">
        <v>-0.51723839999999999</v>
      </c>
      <c r="N4832" s="16">
        <v>-0.99313929999999995</v>
      </c>
      <c r="O4832" s="16">
        <v>-0.84154359999999995</v>
      </c>
      <c r="P4832" s="16">
        <v>-0.64166639999999997</v>
      </c>
      <c r="Q4832" s="16">
        <v>-1.2607029999999999</v>
      </c>
      <c r="R4832" s="16">
        <v>0.30409999999999998</v>
      </c>
      <c r="S4832" s="16">
        <v>6.9999999999999999E-4</v>
      </c>
      <c r="T4832" s="16">
        <v>2.9999999999999997E-4</v>
      </c>
      <c r="U4832" s="16">
        <v>3.4770500000000002</v>
      </c>
      <c r="V4832" s="16">
        <v>8.8620000000000001</v>
      </c>
      <c r="W4832" s="16">
        <v>1.238</v>
      </c>
      <c r="X4832" s="16">
        <v>370.05</v>
      </c>
      <c r="Y4832" s="16">
        <v>40.209800000000001</v>
      </c>
      <c r="Z4832" s="16">
        <v>8.4000000000000005E-2</v>
      </c>
      <c r="AA4832" s="16">
        <v>1.0900829999999999</v>
      </c>
      <c r="AB4832" s="16">
        <v>0.34</v>
      </c>
      <c r="AC4832" s="16">
        <v>34.29</v>
      </c>
      <c r="AD4832" s="16">
        <v>24.8</v>
      </c>
      <c r="AE4832" s="16">
        <v>1.9646999999999999</v>
      </c>
      <c r="AF4832" s="16">
        <v>67.473399999999998</v>
      </c>
      <c r="AG4832" s="16">
        <v>26398.2</v>
      </c>
      <c r="AH4832" s="16">
        <v>2.4500000000000001E-2</v>
      </c>
      <c r="AI4832" s="16">
        <v>74.5</v>
      </c>
      <c r="AJ4832" s="16">
        <v>47.7</v>
      </c>
      <c r="AK4832" s="16">
        <v>-1.9709000000000001</v>
      </c>
      <c r="AL4832" s="16">
        <v>-1.6012</v>
      </c>
      <c r="AM4832" s="16">
        <v>-1.5417000000000001</v>
      </c>
      <c r="AN4832" s="16">
        <v>7.6600000000000001E-2</v>
      </c>
      <c r="AO4832" s="16">
        <v>-1.4280999999999999</v>
      </c>
      <c r="AP4832" s="16">
        <v>-1.2997000000000001</v>
      </c>
      <c r="AQ4832" s="16">
        <v>41.880099999999999</v>
      </c>
      <c r="AR4832" s="16">
        <f t="shared" si="181"/>
        <v>1</v>
      </c>
      <c r="AS4832" s="5">
        <f t="shared" si="180"/>
        <v>-1.612199999999997E-2</v>
      </c>
    </row>
    <row r="4833" spans="1:45" x14ac:dyDescent="0.25">
      <c r="A4833" s="16" t="s">
        <v>408</v>
      </c>
      <c r="B4833" s="16" t="s">
        <v>59</v>
      </c>
      <c r="C4833" s="16" t="s">
        <v>258</v>
      </c>
      <c r="D4833" s="16">
        <v>2014</v>
      </c>
      <c r="E4833" s="16" t="s">
        <v>5448</v>
      </c>
      <c r="F4833" s="16" t="s">
        <v>594</v>
      </c>
      <c r="G4833" s="10">
        <v>15851.1</v>
      </c>
      <c r="H4833" s="73">
        <v>9.6709969999999998</v>
      </c>
      <c r="I4833" s="16">
        <v>1129424</v>
      </c>
      <c r="J4833" s="71">
        <v>0</v>
      </c>
      <c r="K4833" s="71">
        <v>1</v>
      </c>
      <c r="L4833" s="16">
        <v>-1.9192070000000001</v>
      </c>
      <c r="M4833" s="16">
        <v>-0.51910310000000004</v>
      </c>
      <c r="N4833" s="16">
        <v>-0.96629229999999999</v>
      </c>
      <c r="O4833" s="16">
        <v>-0.80905000000000005</v>
      </c>
      <c r="P4833" s="16">
        <v>-0.64691569999999998</v>
      </c>
      <c r="Q4833" s="16">
        <v>-1.374161</v>
      </c>
      <c r="R4833" s="16">
        <v>0.29899999999999999</v>
      </c>
      <c r="S4833" s="16">
        <v>4.4999999999999999E-4</v>
      </c>
      <c r="T4833" s="16">
        <v>5.0000000000000001E-4</v>
      </c>
      <c r="U4833" s="16">
        <v>3.4878999999999998</v>
      </c>
      <c r="V4833" s="16">
        <v>9.5660000000000007</v>
      </c>
      <c r="W4833" s="16">
        <v>1.216</v>
      </c>
      <c r="X4833" s="16">
        <v>371.916</v>
      </c>
      <c r="Y4833" s="16">
        <v>40.1967</v>
      </c>
      <c r="Z4833" s="16">
        <v>8.6199999999999999E-2</v>
      </c>
      <c r="AA4833" s="16">
        <v>1.0058050000000001</v>
      </c>
      <c r="AB4833" s="16">
        <v>0.34</v>
      </c>
      <c r="AC4833" s="16">
        <v>34.29</v>
      </c>
      <c r="AD4833" s="16">
        <v>26.97</v>
      </c>
      <c r="AE4833" s="16">
        <v>1.9419999999999999</v>
      </c>
      <c r="AF4833" s="16">
        <v>66.388099999999994</v>
      </c>
      <c r="AG4833" s="16">
        <v>21313.8</v>
      </c>
      <c r="AH4833" s="16">
        <v>2.4150000000000001E-2</v>
      </c>
      <c r="AI4833" s="16">
        <v>74.5</v>
      </c>
      <c r="AJ4833" s="16">
        <v>47.8</v>
      </c>
      <c r="AK4833" s="16">
        <v>-1.9797</v>
      </c>
      <c r="AL4833" s="16">
        <v>-1.8365</v>
      </c>
      <c r="AM4833" s="16">
        <v>-1.5116000000000001</v>
      </c>
      <c r="AN4833" s="16">
        <v>-0.37159999999999999</v>
      </c>
      <c r="AO4833" s="16">
        <v>-1.363</v>
      </c>
      <c r="AP4833" s="16">
        <v>-1.4058999999999999</v>
      </c>
      <c r="AQ4833" s="16">
        <v>41.880099999999999</v>
      </c>
      <c r="AR4833" s="16">
        <f t="shared" si="181"/>
        <v>1</v>
      </c>
      <c r="AS4833" s="5">
        <f t="shared" si="180"/>
        <v>-2.4905000000000177E-2</v>
      </c>
    </row>
    <row r="4834" spans="1:45" x14ac:dyDescent="0.25">
      <c r="A4834" s="16" t="s">
        <v>409</v>
      </c>
      <c r="B4834" s="16" t="s">
        <v>180</v>
      </c>
      <c r="C4834" s="16" t="s">
        <v>273</v>
      </c>
      <c r="D4834" s="16">
        <v>1985</v>
      </c>
      <c r="E4834" s="16" t="s">
        <v>5449</v>
      </c>
      <c r="F4834" s="16" t="s">
        <v>593</v>
      </c>
      <c r="G4834" s="10">
        <v>3538.4</v>
      </c>
      <c r="H4834" s="73">
        <v>8.1714289999999998</v>
      </c>
      <c r="I4834" s="16" t="s">
        <v>6700</v>
      </c>
      <c r="J4834" s="71">
        <v>0</v>
      </c>
      <c r="K4834" s="71">
        <v>1</v>
      </c>
      <c r="L4834" s="16">
        <v>-3.94399E-2</v>
      </c>
      <c r="M4834" s="16">
        <v>-0.61485339999999999</v>
      </c>
      <c r="N4834" s="16">
        <v>-0.32156489999999999</v>
      </c>
      <c r="O4834" s="16">
        <v>-0.2025081</v>
      </c>
      <c r="P4834" s="16">
        <v>0.1420689</v>
      </c>
      <c r="Q4834" s="16">
        <v>0.92630880000000004</v>
      </c>
      <c r="R4834" s="16">
        <v>0.1106</v>
      </c>
      <c r="S4834" s="16">
        <v>3.5500000000000002E-3</v>
      </c>
      <c r="T4834" s="16">
        <v>0</v>
      </c>
      <c r="U4834" s="16">
        <v>3.8052000000000001</v>
      </c>
      <c r="V4834" s="16">
        <v>10.52</v>
      </c>
      <c r="W4834" s="16">
        <v>5.6449999999999996</v>
      </c>
      <c r="X4834" s="16">
        <v>422.69600000000003</v>
      </c>
      <c r="Y4834" s="16">
        <v>36.183300000000003</v>
      </c>
      <c r="Z4834" s="16">
        <v>0.1666</v>
      </c>
      <c r="AA4834" s="16">
        <v>-0.58986479999999997</v>
      </c>
      <c r="AB4834" s="16">
        <v>0.28999999999999998</v>
      </c>
      <c r="AC4834" s="16">
        <v>5.33</v>
      </c>
      <c r="AD4834" s="16">
        <v>38.86</v>
      </c>
      <c r="AE4834" s="16">
        <v>3.9076</v>
      </c>
      <c r="AF4834" s="16">
        <v>0</v>
      </c>
      <c r="AG4834" s="16">
        <v>78647.5</v>
      </c>
      <c r="AH4834" s="16">
        <v>0.61014999999999997</v>
      </c>
      <c r="AI4834" s="16">
        <v>98</v>
      </c>
      <c r="AJ4834" s="16">
        <v>96.547200000000004</v>
      </c>
      <c r="AK4834" s="16">
        <v>0.48259999999999997</v>
      </c>
      <c r="AL4834" s="16">
        <v>0.97150000000000003</v>
      </c>
      <c r="AM4834" s="16">
        <v>0.74319999999999997</v>
      </c>
      <c r="AN4834" s="16">
        <v>1.0952</v>
      </c>
      <c r="AO4834" s="16">
        <v>0.64990000000000003</v>
      </c>
      <c r="AP4834" s="16">
        <v>0.72670000000000001</v>
      </c>
      <c r="AR4834" s="16">
        <f t="shared" si="181"/>
        <v>1</v>
      </c>
      <c r="AS4834" s="5">
        <f t="shared" si="180"/>
        <v>0</v>
      </c>
    </row>
    <row r="4835" spans="1:45" x14ac:dyDescent="0.25">
      <c r="A4835" s="16" t="s">
        <v>409</v>
      </c>
      <c r="B4835" s="16" t="s">
        <v>180</v>
      </c>
      <c r="C4835" s="16" t="s">
        <v>273</v>
      </c>
      <c r="D4835" s="16">
        <v>1986</v>
      </c>
      <c r="E4835" s="16" t="s">
        <v>5450</v>
      </c>
      <c r="F4835" s="16" t="s">
        <v>593</v>
      </c>
      <c r="G4835" s="10">
        <v>3783.98</v>
      </c>
      <c r="H4835" s="73">
        <v>8.2385319999999993</v>
      </c>
      <c r="I4835" s="16" t="s">
        <v>6700</v>
      </c>
      <c r="J4835" s="71">
        <v>0</v>
      </c>
      <c r="K4835" s="71">
        <v>1</v>
      </c>
      <c r="L4835" s="16">
        <v>-5.0655400000000003E-2</v>
      </c>
      <c r="M4835" s="16">
        <v>-0.61289640000000001</v>
      </c>
      <c r="N4835" s="16">
        <v>-0.31597999999999998</v>
      </c>
      <c r="O4835" s="16">
        <v>-0.23606369999999999</v>
      </c>
      <c r="P4835" s="16">
        <v>0.15924289999999999</v>
      </c>
      <c r="Q4835" s="16">
        <v>0.90995579999999998</v>
      </c>
      <c r="R4835" s="16">
        <v>0.1128</v>
      </c>
      <c r="S4835" s="16">
        <v>3.7499999999999999E-3</v>
      </c>
      <c r="T4835" s="16">
        <v>0</v>
      </c>
      <c r="U4835" s="16">
        <v>3.4443999999999999</v>
      </c>
      <c r="V4835" s="16">
        <v>11.334</v>
      </c>
      <c r="W4835" s="16">
        <v>6.0229999999999997</v>
      </c>
      <c r="X4835" s="16">
        <v>423.20499999999998</v>
      </c>
      <c r="Y4835" s="16">
        <v>36.781399999999998</v>
      </c>
      <c r="Z4835" s="16">
        <v>0.14019999999999999</v>
      </c>
      <c r="AA4835" s="16">
        <v>-0.59840910000000003</v>
      </c>
      <c r="AB4835" s="16">
        <v>0.28999999999999998</v>
      </c>
      <c r="AC4835" s="16">
        <v>5.33</v>
      </c>
      <c r="AD4835" s="16">
        <v>39.08</v>
      </c>
      <c r="AE4835" s="16">
        <v>4.9927000000000001</v>
      </c>
      <c r="AF4835" s="16">
        <v>0</v>
      </c>
      <c r="AG4835" s="16">
        <v>83324.899999999994</v>
      </c>
      <c r="AH4835" s="16">
        <v>0.61204999999999998</v>
      </c>
      <c r="AI4835" s="16">
        <v>98</v>
      </c>
      <c r="AJ4835" s="16">
        <v>96.549499999999995</v>
      </c>
      <c r="AK4835" s="16">
        <v>0.49630000000000002</v>
      </c>
      <c r="AL4835" s="16">
        <v>0.94969999999999999</v>
      </c>
      <c r="AM4835" s="16">
        <v>0.71889999999999998</v>
      </c>
      <c r="AN4835" s="16">
        <v>1.0737000000000001</v>
      </c>
      <c r="AO4835" s="16">
        <v>0.63449999999999995</v>
      </c>
      <c r="AP4835" s="16">
        <v>0.70150000000000001</v>
      </c>
      <c r="AR4835" s="16">
        <f t="shared" si="181"/>
        <v>1</v>
      </c>
      <c r="AS4835" s="5">
        <f t="shared" si="180"/>
        <v>-1.1215500000000003E-2</v>
      </c>
    </row>
    <row r="4836" spans="1:45" x14ac:dyDescent="0.25">
      <c r="A4836" s="16" t="s">
        <v>409</v>
      </c>
      <c r="B4836" s="16" t="s">
        <v>180</v>
      </c>
      <c r="C4836" s="16" t="s">
        <v>273</v>
      </c>
      <c r="D4836" s="16">
        <v>1987</v>
      </c>
      <c r="E4836" s="16" t="s">
        <v>5451</v>
      </c>
      <c r="F4836" s="16" t="s">
        <v>593</v>
      </c>
      <c r="G4836" s="10">
        <v>4159.92</v>
      </c>
      <c r="H4836" s="73">
        <v>8.3332519999999999</v>
      </c>
      <c r="I4836" s="16" t="s">
        <v>6700</v>
      </c>
      <c r="J4836" s="71">
        <v>0</v>
      </c>
      <c r="K4836" s="71">
        <v>1</v>
      </c>
      <c r="L4836" s="16">
        <v>-2.4708999999999998E-3</v>
      </c>
      <c r="M4836" s="16">
        <v>-0.60362680000000002</v>
      </c>
      <c r="N4836" s="16">
        <v>-0.28539059999999999</v>
      </c>
      <c r="O4836" s="16">
        <v>-0.18471000000000001</v>
      </c>
      <c r="P4836" s="16">
        <v>0.18887490000000001</v>
      </c>
      <c r="Q4836" s="16">
        <v>0.89360280000000003</v>
      </c>
      <c r="R4836" s="16">
        <v>0.12839999999999999</v>
      </c>
      <c r="S4836" s="16">
        <v>3.9500000000000004E-3</v>
      </c>
      <c r="T4836" s="16">
        <v>0</v>
      </c>
      <c r="U4836" s="16">
        <v>3.37175</v>
      </c>
      <c r="V4836" s="16">
        <v>12.148</v>
      </c>
      <c r="W4836" s="16">
        <v>6.4009999999999998</v>
      </c>
      <c r="X4836" s="16">
        <v>422.88299999999998</v>
      </c>
      <c r="Y4836" s="16">
        <v>37.3795</v>
      </c>
      <c r="Z4836" s="16">
        <v>0.1593</v>
      </c>
      <c r="AA4836" s="16">
        <v>-0.60656500000000002</v>
      </c>
      <c r="AB4836" s="16">
        <v>0.28999999999999998</v>
      </c>
      <c r="AC4836" s="16">
        <v>5.33</v>
      </c>
      <c r="AD4836" s="16">
        <v>39.29</v>
      </c>
      <c r="AE4836" s="16">
        <v>7.0435999999999996</v>
      </c>
      <c r="AF4836" s="16">
        <v>0</v>
      </c>
      <c r="AG4836" s="16">
        <v>88178.3</v>
      </c>
      <c r="AH4836" s="16">
        <v>0.61385000000000001</v>
      </c>
      <c r="AI4836" s="16">
        <v>98</v>
      </c>
      <c r="AJ4836" s="16">
        <v>96.551900000000003</v>
      </c>
      <c r="AK4836" s="16">
        <v>0.51</v>
      </c>
      <c r="AL4836" s="16">
        <v>0.92789999999999995</v>
      </c>
      <c r="AM4836" s="16">
        <v>0.69450000000000001</v>
      </c>
      <c r="AN4836" s="16">
        <v>1.0522</v>
      </c>
      <c r="AO4836" s="16">
        <v>0.61909999999999998</v>
      </c>
      <c r="AP4836" s="16">
        <v>0.6764</v>
      </c>
      <c r="AR4836" s="16">
        <f t="shared" si="181"/>
        <v>1</v>
      </c>
      <c r="AS4836" s="5">
        <f t="shared" si="180"/>
        <v>4.8184500000000005E-2</v>
      </c>
    </row>
    <row r="4837" spans="1:45" x14ac:dyDescent="0.25">
      <c r="A4837" s="16" t="s">
        <v>409</v>
      </c>
      <c r="B4837" s="16" t="s">
        <v>180</v>
      </c>
      <c r="C4837" s="16" t="s">
        <v>273</v>
      </c>
      <c r="D4837" s="16">
        <v>1988</v>
      </c>
      <c r="E4837" s="16" t="s">
        <v>5452</v>
      </c>
      <c r="F4837" s="16" t="s">
        <v>593</v>
      </c>
      <c r="G4837" s="10">
        <v>4340.91</v>
      </c>
      <c r="H4837" s="73">
        <v>8.3758389999999991</v>
      </c>
      <c r="I4837" s="16" t="s">
        <v>6700</v>
      </c>
      <c r="J4837" s="71">
        <v>0</v>
      </c>
      <c r="K4837" s="71">
        <v>1</v>
      </c>
      <c r="L4837" s="16">
        <v>2.2788099999999999E-2</v>
      </c>
      <c r="M4837" s="16">
        <v>-0.59430260000000001</v>
      </c>
      <c r="N4837" s="16">
        <v>-0.30180479999999998</v>
      </c>
      <c r="O4837" s="16">
        <v>-0.13677539999999999</v>
      </c>
      <c r="P4837" s="16">
        <v>0.21751590000000001</v>
      </c>
      <c r="Q4837" s="16">
        <v>0.87723269999999998</v>
      </c>
      <c r="R4837" s="16">
        <v>0.14410000000000001</v>
      </c>
      <c r="S4837" s="16">
        <v>4.15E-3</v>
      </c>
      <c r="T4837" s="16">
        <v>0</v>
      </c>
      <c r="U4837" s="16">
        <v>2.8454000000000002</v>
      </c>
      <c r="V4837" s="16">
        <v>12.962</v>
      </c>
      <c r="W4837" s="16">
        <v>6.7789999999999999</v>
      </c>
      <c r="X4837" s="16">
        <v>422.67200000000003</v>
      </c>
      <c r="Y4837" s="16">
        <v>37.977600000000002</v>
      </c>
      <c r="Z4837" s="16">
        <v>0.17649999999999999</v>
      </c>
      <c r="AA4837" s="16">
        <v>-0.61510929999999997</v>
      </c>
      <c r="AB4837" s="16">
        <v>0.28999999999999998</v>
      </c>
      <c r="AC4837" s="16">
        <v>5.33</v>
      </c>
      <c r="AD4837" s="16">
        <v>39.51</v>
      </c>
      <c r="AE4837" s="16">
        <v>9.1777999999999995</v>
      </c>
      <c r="AF4837" s="16">
        <v>0</v>
      </c>
      <c r="AG4837" s="16">
        <v>88906.9</v>
      </c>
      <c r="AH4837" s="16">
        <v>0.61575000000000002</v>
      </c>
      <c r="AI4837" s="16">
        <v>98</v>
      </c>
      <c r="AJ4837" s="16">
        <v>96.554299999999998</v>
      </c>
      <c r="AK4837" s="16">
        <v>0.52370000000000005</v>
      </c>
      <c r="AL4837" s="16">
        <v>0.90600000000000003</v>
      </c>
      <c r="AM4837" s="16">
        <v>0.67020000000000002</v>
      </c>
      <c r="AN4837" s="16">
        <v>1.0306999999999999</v>
      </c>
      <c r="AO4837" s="16">
        <v>0.60370000000000001</v>
      </c>
      <c r="AP4837" s="16">
        <v>0.6512</v>
      </c>
      <c r="AR4837" s="16">
        <f t="shared" si="181"/>
        <v>1</v>
      </c>
      <c r="AS4837" s="5">
        <f t="shared" si="180"/>
        <v>2.5258999999999997E-2</v>
      </c>
    </row>
    <row r="4838" spans="1:45" x14ac:dyDescent="0.25">
      <c r="A4838" s="16" t="s">
        <v>409</v>
      </c>
      <c r="B4838" s="16" t="s">
        <v>180</v>
      </c>
      <c r="C4838" s="16" t="s">
        <v>273</v>
      </c>
      <c r="D4838" s="16">
        <v>1989</v>
      </c>
      <c r="E4838" s="16" t="s">
        <v>5453</v>
      </c>
      <c r="F4838" s="16" t="s">
        <v>593</v>
      </c>
      <c r="G4838" s="10">
        <v>4559.9399999999996</v>
      </c>
      <c r="H4838" s="73">
        <v>8.4250640000000008</v>
      </c>
      <c r="I4838" s="16" t="s">
        <v>6700</v>
      </c>
      <c r="J4838" s="71">
        <v>0</v>
      </c>
      <c r="K4838" s="71">
        <v>1</v>
      </c>
      <c r="L4838" s="16">
        <v>6.1486499999999999E-2</v>
      </c>
      <c r="M4838" s="16">
        <v>-0.58503289999999997</v>
      </c>
      <c r="N4838" s="16">
        <v>-0.26302560000000003</v>
      </c>
      <c r="O4838" s="16">
        <v>-0.1268484</v>
      </c>
      <c r="P4838" s="16">
        <v>0.26014300000000001</v>
      </c>
      <c r="Q4838" s="16">
        <v>0.86087970000000003</v>
      </c>
      <c r="R4838" s="16">
        <v>0.15970000000000001</v>
      </c>
      <c r="S4838" s="16">
        <v>4.3499999999999997E-3</v>
      </c>
      <c r="T4838" s="16">
        <v>0</v>
      </c>
      <c r="U4838" s="16">
        <v>2.8473000000000002</v>
      </c>
      <c r="V4838" s="16">
        <v>13.776</v>
      </c>
      <c r="W4838" s="16">
        <v>7.157</v>
      </c>
      <c r="X4838" s="16">
        <v>422.40499999999997</v>
      </c>
      <c r="Y4838" s="16">
        <v>38.575699999999998</v>
      </c>
      <c r="Z4838" s="16">
        <v>0.1734</v>
      </c>
      <c r="AA4838" s="16">
        <v>-0.62345930000000005</v>
      </c>
      <c r="AB4838" s="16">
        <v>0.28999999999999998</v>
      </c>
      <c r="AC4838" s="16">
        <v>5.33</v>
      </c>
      <c r="AD4838" s="16">
        <v>39.725000000000001</v>
      </c>
      <c r="AE4838" s="16">
        <v>12.387600000000001</v>
      </c>
      <c r="AF4838" s="16">
        <v>0</v>
      </c>
      <c r="AG4838" s="16">
        <v>89960.4</v>
      </c>
      <c r="AH4838" s="16">
        <v>0.61765000000000003</v>
      </c>
      <c r="AI4838" s="16">
        <v>98</v>
      </c>
      <c r="AJ4838" s="16">
        <v>96.556600000000003</v>
      </c>
      <c r="AK4838" s="16">
        <v>0.53739999999999999</v>
      </c>
      <c r="AL4838" s="16">
        <v>0.88419999999999999</v>
      </c>
      <c r="AM4838" s="16">
        <v>0.64590000000000003</v>
      </c>
      <c r="AN4838" s="16">
        <v>1.0092000000000001</v>
      </c>
      <c r="AO4838" s="16">
        <v>0.58830000000000005</v>
      </c>
      <c r="AP4838" s="16">
        <v>0.626</v>
      </c>
      <c r="AR4838" s="16">
        <f t="shared" si="181"/>
        <v>1</v>
      </c>
      <c r="AS4838" s="5">
        <f t="shared" si="180"/>
        <v>3.8698400000000001E-2</v>
      </c>
    </row>
    <row r="4839" spans="1:45" x14ac:dyDescent="0.25">
      <c r="A4839" s="16" t="s">
        <v>409</v>
      </c>
      <c r="B4839" s="16" t="s">
        <v>180</v>
      </c>
      <c r="C4839" s="16" t="s">
        <v>273</v>
      </c>
      <c r="D4839" s="16">
        <v>1990</v>
      </c>
      <c r="E4839" s="16" t="s">
        <v>5454</v>
      </c>
      <c r="F4839" s="16" t="s">
        <v>593</v>
      </c>
      <c r="G4839" s="10">
        <v>4771.78</v>
      </c>
      <c r="H4839" s="73">
        <v>8.4704739999999994</v>
      </c>
      <c r="I4839" s="16" t="s">
        <v>6700</v>
      </c>
      <c r="J4839" s="71">
        <v>0</v>
      </c>
      <c r="K4839" s="71">
        <v>1</v>
      </c>
      <c r="L4839" s="16">
        <v>0.1727756</v>
      </c>
      <c r="M4839" s="16">
        <v>-0.57179239999999998</v>
      </c>
      <c r="N4839" s="16">
        <v>-0.15802820000000001</v>
      </c>
      <c r="O4839" s="16">
        <v>-2.8218699999999999E-2</v>
      </c>
      <c r="P4839" s="16">
        <v>0.30351349999999999</v>
      </c>
      <c r="Q4839" s="16">
        <v>0.84456279999999995</v>
      </c>
      <c r="R4839" s="16">
        <v>0.17530000000000001</v>
      </c>
      <c r="S4839" s="16">
        <v>5.5999999999999999E-3</v>
      </c>
      <c r="T4839" s="16">
        <v>0</v>
      </c>
      <c r="U4839" s="16">
        <v>3.4553500000000001</v>
      </c>
      <c r="V4839" s="16">
        <v>14.53</v>
      </c>
      <c r="W4839" s="16">
        <v>7.5350000000000001</v>
      </c>
      <c r="X4839" s="16">
        <v>422.72800000000001</v>
      </c>
      <c r="Y4839" s="16">
        <v>39.173900000000003</v>
      </c>
      <c r="Z4839" s="16">
        <v>0.21379999999999999</v>
      </c>
      <c r="AA4839" s="16">
        <v>-0.65355859999999999</v>
      </c>
      <c r="AB4839" s="16">
        <v>0.28999999999999998</v>
      </c>
      <c r="AC4839" s="16">
        <v>5.33</v>
      </c>
      <c r="AD4839" s="16">
        <v>40.5</v>
      </c>
      <c r="AE4839" s="16">
        <v>15.786300000000001</v>
      </c>
      <c r="AF4839" s="16">
        <v>0.15579999999999999</v>
      </c>
      <c r="AG4839" s="16">
        <v>104465</v>
      </c>
      <c r="AH4839" s="16">
        <v>0.60009999999999997</v>
      </c>
      <c r="AI4839" s="16">
        <v>98</v>
      </c>
      <c r="AJ4839" s="16">
        <v>96.5</v>
      </c>
      <c r="AK4839" s="16">
        <v>0.55110000000000003</v>
      </c>
      <c r="AL4839" s="16">
        <v>0.86240000000000006</v>
      </c>
      <c r="AM4839" s="16">
        <v>0.62160000000000004</v>
      </c>
      <c r="AN4839" s="16">
        <v>0.98770000000000002</v>
      </c>
      <c r="AO4839" s="16">
        <v>0.57299999999999995</v>
      </c>
      <c r="AP4839" s="16">
        <v>0.60089999999999999</v>
      </c>
      <c r="AR4839" s="16">
        <f t="shared" si="181"/>
        <v>1</v>
      </c>
      <c r="AS4839" s="5">
        <f t="shared" si="180"/>
        <v>0.1112891</v>
      </c>
    </row>
    <row r="4840" spans="1:45" x14ac:dyDescent="0.25">
      <c r="A4840" s="16" t="s">
        <v>409</v>
      </c>
      <c r="B4840" s="16" t="s">
        <v>180</v>
      </c>
      <c r="C4840" s="16" t="s">
        <v>273</v>
      </c>
      <c r="D4840" s="16">
        <v>1991</v>
      </c>
      <c r="E4840" s="16" t="s">
        <v>5455</v>
      </c>
      <c r="F4840" s="16" t="s">
        <v>593</v>
      </c>
      <c r="G4840" s="10">
        <v>4829.3100000000004</v>
      </c>
      <c r="H4840" s="73">
        <v>8.4824599999999997</v>
      </c>
      <c r="I4840" s="16" t="s">
        <v>6700</v>
      </c>
      <c r="J4840" s="71">
        <v>0</v>
      </c>
      <c r="K4840" s="71">
        <v>1</v>
      </c>
      <c r="L4840" s="16">
        <v>0.18084130000000001</v>
      </c>
      <c r="M4840" s="16">
        <v>-0.57740919999999996</v>
      </c>
      <c r="N4840" s="16">
        <v>-0.12815380000000001</v>
      </c>
      <c r="O4840" s="16">
        <v>-2.8737200000000001E-2</v>
      </c>
      <c r="P4840" s="16">
        <v>0.31309379999999998</v>
      </c>
      <c r="Q4840" s="16">
        <v>0.82820950000000004</v>
      </c>
      <c r="R4840" s="16">
        <v>0.18060000000000001</v>
      </c>
      <c r="S4840" s="16">
        <v>3.3500000000000001E-3</v>
      </c>
      <c r="T4840" s="16">
        <v>0</v>
      </c>
      <c r="U4840" s="16">
        <v>3.4358</v>
      </c>
      <c r="V4840" s="16">
        <v>14.893000000000001</v>
      </c>
      <c r="W4840" s="16">
        <v>7.867</v>
      </c>
      <c r="X4840" s="16">
        <v>423.37400000000002</v>
      </c>
      <c r="Y4840" s="16">
        <v>39.771999999999998</v>
      </c>
      <c r="Z4840" s="16">
        <v>0.20549999999999999</v>
      </c>
      <c r="AA4840" s="16">
        <v>-0.65977269999999999</v>
      </c>
      <c r="AB4840" s="16">
        <v>0.28999999999999998</v>
      </c>
      <c r="AC4840" s="16">
        <v>5.33</v>
      </c>
      <c r="AD4840" s="16">
        <v>40.659999999999997</v>
      </c>
      <c r="AE4840" s="16">
        <v>16.795400000000001</v>
      </c>
      <c r="AF4840" s="16">
        <v>0.15240000000000001</v>
      </c>
      <c r="AG4840" s="16">
        <v>97086.9</v>
      </c>
      <c r="AH4840" s="16">
        <v>0.60099999999999998</v>
      </c>
      <c r="AI4840" s="16">
        <v>98</v>
      </c>
      <c r="AJ4840" s="16">
        <v>96.5</v>
      </c>
      <c r="AK4840" s="16">
        <v>0.56489999999999996</v>
      </c>
      <c r="AL4840" s="16">
        <v>0.84060000000000001</v>
      </c>
      <c r="AM4840" s="16">
        <v>0.59719999999999995</v>
      </c>
      <c r="AN4840" s="16">
        <v>0.96619999999999995</v>
      </c>
      <c r="AO4840" s="16">
        <v>0.55759999999999998</v>
      </c>
      <c r="AP4840" s="16">
        <v>0.57569999999999999</v>
      </c>
      <c r="AR4840" s="16">
        <f t="shared" si="181"/>
        <v>1</v>
      </c>
      <c r="AS4840" s="5">
        <f t="shared" si="180"/>
        <v>8.065700000000009E-3</v>
      </c>
    </row>
    <row r="4841" spans="1:45" x14ac:dyDescent="0.25">
      <c r="A4841" s="16" t="s">
        <v>409</v>
      </c>
      <c r="B4841" s="16" t="s">
        <v>180</v>
      </c>
      <c r="C4841" s="16" t="s">
        <v>273</v>
      </c>
      <c r="D4841" s="16">
        <v>1992</v>
      </c>
      <c r="E4841" s="16" t="s">
        <v>5456</v>
      </c>
      <c r="F4841" s="16" t="s">
        <v>593</v>
      </c>
      <c r="G4841" s="10">
        <v>4751.5600000000004</v>
      </c>
      <c r="H4841" s="73">
        <v>8.4662279999999992</v>
      </c>
      <c r="I4841" s="16" t="s">
        <v>6700</v>
      </c>
      <c r="J4841" s="71">
        <v>0</v>
      </c>
      <c r="K4841" s="71">
        <v>1</v>
      </c>
      <c r="L4841" s="16">
        <v>0.1946331</v>
      </c>
      <c r="M4841" s="16">
        <v>-0.5734091</v>
      </c>
      <c r="N4841" s="16">
        <v>-0.14957960000000001</v>
      </c>
      <c r="O4841" s="16">
        <v>2.0359000000000002E-3</v>
      </c>
      <c r="P4841" s="16">
        <v>0.34387010000000001</v>
      </c>
      <c r="Q4841" s="16">
        <v>0.81187450000000005</v>
      </c>
      <c r="R4841" s="16">
        <v>0.18099999999999999</v>
      </c>
      <c r="S4841" s="16">
        <v>4.3499999999999997E-3</v>
      </c>
      <c r="T4841" s="16">
        <v>0</v>
      </c>
      <c r="U4841" s="16">
        <v>2.9205000000000001</v>
      </c>
      <c r="V4841" s="16">
        <v>15.256</v>
      </c>
      <c r="W4841" s="16">
        <v>8.1989999999999998</v>
      </c>
      <c r="X4841" s="16">
        <v>424.15</v>
      </c>
      <c r="Y4841" s="16">
        <v>40.370100000000001</v>
      </c>
      <c r="Z4841" s="16">
        <v>0.2132</v>
      </c>
      <c r="AA4841" s="16">
        <v>-0.67006469999999996</v>
      </c>
      <c r="AB4841" s="16">
        <v>0.28999999999999998</v>
      </c>
      <c r="AC4841" s="16">
        <v>5.33</v>
      </c>
      <c r="AD4841" s="16">
        <v>40.924999999999997</v>
      </c>
      <c r="AE4841" s="16">
        <v>19.041</v>
      </c>
      <c r="AF4841" s="16">
        <v>0.1862</v>
      </c>
      <c r="AG4841" s="16">
        <v>100060</v>
      </c>
      <c r="AH4841" s="16">
        <v>0.60170000000000001</v>
      </c>
      <c r="AI4841" s="16">
        <v>98</v>
      </c>
      <c r="AJ4841" s="16">
        <v>96.5</v>
      </c>
      <c r="AK4841" s="16">
        <v>0.5786</v>
      </c>
      <c r="AL4841" s="16">
        <v>0.81879999999999997</v>
      </c>
      <c r="AM4841" s="16">
        <v>0.57289999999999996</v>
      </c>
      <c r="AN4841" s="16">
        <v>0.94469999999999998</v>
      </c>
      <c r="AO4841" s="16">
        <v>0.54220000000000002</v>
      </c>
      <c r="AP4841" s="16">
        <v>0.55059999999999998</v>
      </c>
      <c r="AR4841" s="16">
        <f t="shared" si="181"/>
        <v>1</v>
      </c>
      <c r="AS4841" s="5">
        <f t="shared" si="180"/>
        <v>1.3791799999999993E-2</v>
      </c>
    </row>
    <row r="4842" spans="1:45" x14ac:dyDescent="0.25">
      <c r="A4842" s="16" t="s">
        <v>409</v>
      </c>
      <c r="B4842" s="16" t="s">
        <v>180</v>
      </c>
      <c r="C4842" s="16" t="s">
        <v>273</v>
      </c>
      <c r="D4842" s="16">
        <v>1993</v>
      </c>
      <c r="E4842" s="16" t="s">
        <v>5457</v>
      </c>
      <c r="F4842" s="16" t="s">
        <v>593</v>
      </c>
      <c r="G4842" s="10">
        <v>4606.03</v>
      </c>
      <c r="H4842" s="73">
        <v>8.4351210000000005</v>
      </c>
      <c r="I4842" s="16" t="s">
        <v>6700</v>
      </c>
      <c r="J4842" s="71">
        <v>0</v>
      </c>
      <c r="K4842" s="71">
        <v>1</v>
      </c>
      <c r="L4842" s="16">
        <v>0.23533000000000001</v>
      </c>
      <c r="M4842" s="16">
        <v>-0.56651790000000002</v>
      </c>
      <c r="N4842" s="16">
        <v>-0.12892029999999999</v>
      </c>
      <c r="O4842" s="16">
        <v>5.7014500000000003E-2</v>
      </c>
      <c r="P4842" s="16">
        <v>0.36551359999999999</v>
      </c>
      <c r="Q4842" s="16">
        <v>0.79552140000000005</v>
      </c>
      <c r="R4842" s="16">
        <v>0.18149999999999999</v>
      </c>
      <c r="S4842" s="16">
        <v>6.1000000000000004E-3</v>
      </c>
      <c r="T4842" s="16">
        <v>0</v>
      </c>
      <c r="U4842" s="16">
        <v>2.8767999999999998</v>
      </c>
      <c r="V4842" s="16">
        <v>15.619</v>
      </c>
      <c r="W4842" s="16">
        <v>8.5310000000000006</v>
      </c>
      <c r="X4842" s="16">
        <v>423.74799999999999</v>
      </c>
      <c r="Y4842" s="16">
        <v>40.968200000000003</v>
      </c>
      <c r="Z4842" s="16">
        <v>0.24060000000000001</v>
      </c>
      <c r="AA4842" s="16">
        <v>-0.64326660000000002</v>
      </c>
      <c r="AB4842" s="16">
        <v>0.28999999999999998</v>
      </c>
      <c r="AC4842" s="16">
        <v>5.33</v>
      </c>
      <c r="AD4842" s="16">
        <v>40.234999999999999</v>
      </c>
      <c r="AE4842" s="16">
        <v>20.447199999999999</v>
      </c>
      <c r="AF4842" s="16">
        <v>0.28689999999999999</v>
      </c>
      <c r="AG4842" s="16">
        <v>104212</v>
      </c>
      <c r="AH4842" s="16">
        <v>0.60189999999999999</v>
      </c>
      <c r="AI4842" s="16">
        <v>98</v>
      </c>
      <c r="AJ4842" s="16">
        <v>96.6</v>
      </c>
      <c r="AK4842" s="16">
        <v>0.59230000000000005</v>
      </c>
      <c r="AL4842" s="16">
        <v>0.79700000000000004</v>
      </c>
      <c r="AM4842" s="16">
        <v>0.54859999999999998</v>
      </c>
      <c r="AN4842" s="16">
        <v>0.92320000000000002</v>
      </c>
      <c r="AO4842" s="16">
        <v>0.52680000000000005</v>
      </c>
      <c r="AP4842" s="16">
        <v>0.52539999999999998</v>
      </c>
      <c r="AR4842" s="16">
        <f t="shared" si="181"/>
        <v>1</v>
      </c>
      <c r="AS4842" s="5">
        <f t="shared" si="180"/>
        <v>4.0696900000000008E-2</v>
      </c>
    </row>
    <row r="4843" spans="1:45" x14ac:dyDescent="0.25">
      <c r="A4843" s="16" t="s">
        <v>409</v>
      </c>
      <c r="B4843" s="16" t="s">
        <v>180</v>
      </c>
      <c r="C4843" s="16" t="s">
        <v>273</v>
      </c>
      <c r="D4843" s="16">
        <v>1994</v>
      </c>
      <c r="E4843" s="16" t="s">
        <v>5458</v>
      </c>
      <c r="F4843" s="16" t="s">
        <v>593</v>
      </c>
      <c r="G4843" s="10">
        <v>4632.2</v>
      </c>
      <c r="H4843" s="73">
        <v>8.4407859999999992</v>
      </c>
      <c r="I4843" s="16" t="s">
        <v>6700</v>
      </c>
      <c r="J4843" s="71">
        <v>0</v>
      </c>
      <c r="K4843" s="71">
        <v>1</v>
      </c>
      <c r="L4843" s="16">
        <v>0.2934988</v>
      </c>
      <c r="M4843" s="16">
        <v>-0.54633560000000003</v>
      </c>
      <c r="N4843" s="16">
        <v>-4.1676600000000001E-2</v>
      </c>
      <c r="O4843" s="16">
        <v>8.1796199999999999E-2</v>
      </c>
      <c r="P4843" s="16">
        <v>0.37880799999999998</v>
      </c>
      <c r="Q4843" s="16">
        <v>0.77915129999999999</v>
      </c>
      <c r="R4843" s="16">
        <v>0.18190000000000001</v>
      </c>
      <c r="S4843" s="16">
        <v>6.45E-3</v>
      </c>
      <c r="T4843" s="16">
        <v>2E-3</v>
      </c>
      <c r="U4843" s="16">
        <v>3.3918499999999998</v>
      </c>
      <c r="V4843" s="16">
        <v>15.981999999999999</v>
      </c>
      <c r="W4843" s="16">
        <v>8.8629999999999995</v>
      </c>
      <c r="X4843" s="16">
        <v>424.57400000000001</v>
      </c>
      <c r="Y4843" s="16">
        <v>41.566400000000002</v>
      </c>
      <c r="Z4843" s="16">
        <v>0.24579999999999999</v>
      </c>
      <c r="AA4843" s="16">
        <v>-0.6496748</v>
      </c>
      <c r="AB4843" s="16">
        <v>0.28999999999999998</v>
      </c>
      <c r="AC4843" s="16">
        <v>5.33</v>
      </c>
      <c r="AD4843" s="16">
        <v>40.4</v>
      </c>
      <c r="AE4843" s="16">
        <v>21.126100000000001</v>
      </c>
      <c r="AF4843" s="16">
        <v>0.35210000000000002</v>
      </c>
      <c r="AG4843" s="16">
        <v>111347</v>
      </c>
      <c r="AH4843" s="16">
        <v>0.60360000000000003</v>
      </c>
      <c r="AI4843" s="16">
        <v>98</v>
      </c>
      <c r="AJ4843" s="16">
        <v>96.6</v>
      </c>
      <c r="AK4843" s="16">
        <v>0.60599999999999998</v>
      </c>
      <c r="AL4843" s="16">
        <v>0.77510000000000001</v>
      </c>
      <c r="AM4843" s="16">
        <v>0.52429999999999999</v>
      </c>
      <c r="AN4843" s="16">
        <v>0.90169999999999995</v>
      </c>
      <c r="AO4843" s="16">
        <v>0.51139999999999997</v>
      </c>
      <c r="AP4843" s="16">
        <v>0.50019999999999998</v>
      </c>
      <c r="AR4843" s="16">
        <f t="shared" si="181"/>
        <v>1</v>
      </c>
      <c r="AS4843" s="5">
        <f t="shared" si="180"/>
        <v>5.8168799999999993E-2</v>
      </c>
    </row>
    <row r="4844" spans="1:45" x14ac:dyDescent="0.25">
      <c r="A4844" s="16" t="s">
        <v>409</v>
      </c>
      <c r="B4844" s="16" t="s">
        <v>180</v>
      </c>
      <c r="C4844" s="16" t="s">
        <v>273</v>
      </c>
      <c r="D4844" s="16">
        <v>1995</v>
      </c>
      <c r="E4844" s="16" t="s">
        <v>5459</v>
      </c>
      <c r="F4844" s="16" t="s">
        <v>593</v>
      </c>
      <c r="G4844" s="10">
        <v>4690.7299999999996</v>
      </c>
      <c r="H4844" s="73">
        <v>8.4533430000000003</v>
      </c>
      <c r="I4844" s="16" t="s">
        <v>6700</v>
      </c>
      <c r="J4844" s="71">
        <v>0</v>
      </c>
      <c r="K4844" s="71">
        <v>1</v>
      </c>
      <c r="L4844" s="16">
        <v>0.30227120000000002</v>
      </c>
      <c r="M4844" s="16">
        <v>-0.55846300000000004</v>
      </c>
      <c r="N4844" s="16">
        <v>-4.9259699999999997E-2</v>
      </c>
      <c r="O4844" s="16">
        <v>9.85515E-2</v>
      </c>
      <c r="P4844" s="16">
        <v>0.41452280000000002</v>
      </c>
      <c r="Q4844" s="16">
        <v>0.76279839999999999</v>
      </c>
      <c r="R4844" s="16">
        <v>0.18229999999999999</v>
      </c>
      <c r="S4844" s="16">
        <v>5.6499999999999996E-3</v>
      </c>
      <c r="T4844" s="16">
        <v>1E-3</v>
      </c>
      <c r="U4844" s="16">
        <v>2.9843999999999999</v>
      </c>
      <c r="V4844" s="16">
        <v>16.344999999999999</v>
      </c>
      <c r="W4844" s="16">
        <v>9.1950000000000003</v>
      </c>
      <c r="X4844" s="16">
        <v>425.74200000000002</v>
      </c>
      <c r="Y4844" s="16">
        <v>42.164499999999997</v>
      </c>
      <c r="Z4844" s="16">
        <v>0.246</v>
      </c>
      <c r="AA4844" s="16">
        <v>-0.65996679999999996</v>
      </c>
      <c r="AB4844" s="16">
        <v>0.28999999999999998</v>
      </c>
      <c r="AC4844" s="16">
        <v>5.33</v>
      </c>
      <c r="AD4844" s="16">
        <v>40.664999999999999</v>
      </c>
      <c r="AE4844" s="16">
        <v>23.141500000000001</v>
      </c>
      <c r="AF4844" s="16">
        <v>0.39900000000000002</v>
      </c>
      <c r="AG4844" s="16">
        <v>114163</v>
      </c>
      <c r="AH4844" s="16">
        <v>0.62270000000000003</v>
      </c>
      <c r="AI4844" s="16">
        <v>98</v>
      </c>
      <c r="AJ4844" s="16">
        <v>96.6</v>
      </c>
      <c r="AK4844" s="16">
        <v>0.61970000000000003</v>
      </c>
      <c r="AL4844" s="16">
        <v>0.75329999999999997</v>
      </c>
      <c r="AM4844" s="16">
        <v>0.49990000000000001</v>
      </c>
      <c r="AN4844" s="16">
        <v>0.88019999999999998</v>
      </c>
      <c r="AO4844" s="16">
        <v>0.496</v>
      </c>
      <c r="AP4844" s="16">
        <v>0.47510000000000002</v>
      </c>
      <c r="AR4844" s="16">
        <f t="shared" si="181"/>
        <v>1</v>
      </c>
      <c r="AS4844" s="5">
        <f t="shared" si="180"/>
        <v>8.7724000000000135E-3</v>
      </c>
    </row>
    <row r="4845" spans="1:45" x14ac:dyDescent="0.25">
      <c r="A4845" s="16" t="s">
        <v>409</v>
      </c>
      <c r="B4845" s="16" t="s">
        <v>180</v>
      </c>
      <c r="C4845" s="16" t="s">
        <v>273</v>
      </c>
      <c r="D4845" s="16">
        <v>1996</v>
      </c>
      <c r="E4845" s="16" t="s">
        <v>5460</v>
      </c>
      <c r="F4845" s="16" t="s">
        <v>593</v>
      </c>
      <c r="G4845" s="10">
        <v>4872.62</v>
      </c>
      <c r="H4845" s="73">
        <v>8.4913869999999996</v>
      </c>
      <c r="I4845" s="16" t="s">
        <v>6700</v>
      </c>
      <c r="J4845" s="71">
        <v>0</v>
      </c>
      <c r="K4845" s="71">
        <v>1</v>
      </c>
      <c r="L4845" s="16">
        <v>0.39670680000000003</v>
      </c>
      <c r="M4845" s="16">
        <v>-0.49934859999999998</v>
      </c>
      <c r="N4845" s="16">
        <v>-1.83264E-2</v>
      </c>
      <c r="O4845" s="16">
        <v>0.1925029</v>
      </c>
      <c r="P4845" s="16">
        <v>0.43077110000000002</v>
      </c>
      <c r="Q4845" s="16">
        <v>0.77222199999999996</v>
      </c>
      <c r="R4845" s="16">
        <v>0.29799999999999999</v>
      </c>
      <c r="S4845" s="16">
        <v>7.0499999999999998E-3</v>
      </c>
      <c r="T4845" s="16">
        <v>0</v>
      </c>
      <c r="U4845" s="16">
        <v>3.2848999999999999</v>
      </c>
      <c r="V4845" s="16">
        <v>16.446000000000002</v>
      </c>
      <c r="W4845" s="16">
        <v>9.2080000000000002</v>
      </c>
      <c r="X4845" s="16">
        <v>425.17399999999998</v>
      </c>
      <c r="Y4845" s="16">
        <v>42.762599999999999</v>
      </c>
      <c r="Z4845" s="16">
        <v>0.2757</v>
      </c>
      <c r="AA4845" s="16">
        <v>-0.73511760000000004</v>
      </c>
      <c r="AB4845" s="16">
        <v>0.28999999999999998</v>
      </c>
      <c r="AC4845" s="16">
        <v>5.33</v>
      </c>
      <c r="AD4845" s="16">
        <v>42.6</v>
      </c>
      <c r="AE4845" s="16">
        <v>23.909700000000001</v>
      </c>
      <c r="AF4845" s="16">
        <v>0.5655</v>
      </c>
      <c r="AG4845" s="16">
        <v>117390</v>
      </c>
      <c r="AH4845" s="16">
        <v>0.63249999999999995</v>
      </c>
      <c r="AI4845" s="16">
        <v>98</v>
      </c>
      <c r="AJ4845" s="16">
        <v>96.6</v>
      </c>
      <c r="AK4845" s="16">
        <v>0.56699999999999995</v>
      </c>
      <c r="AL4845" s="16">
        <v>0.90149999999999997</v>
      </c>
      <c r="AM4845" s="16">
        <v>0.64639999999999997</v>
      </c>
      <c r="AN4845" s="16">
        <v>0.81100000000000005</v>
      </c>
      <c r="AO4845" s="16">
        <v>0.52070000000000005</v>
      </c>
      <c r="AP4845" s="16">
        <v>0.32840000000000003</v>
      </c>
      <c r="AR4845" s="16">
        <f t="shared" si="181"/>
        <v>1</v>
      </c>
      <c r="AS4845" s="5">
        <f t="shared" si="180"/>
        <v>9.4435600000000008E-2</v>
      </c>
    </row>
    <row r="4846" spans="1:45" x14ac:dyDescent="0.25">
      <c r="A4846" s="16" t="s">
        <v>409</v>
      </c>
      <c r="B4846" s="16" t="s">
        <v>180</v>
      </c>
      <c r="C4846" s="16" t="s">
        <v>273</v>
      </c>
      <c r="D4846" s="16">
        <v>1997</v>
      </c>
      <c r="E4846" s="16" t="s">
        <v>5461</v>
      </c>
      <c r="F4846" s="16" t="s">
        <v>593</v>
      </c>
      <c r="G4846" s="10">
        <v>5100.51</v>
      </c>
      <c r="H4846" s="73">
        <v>8.537096</v>
      </c>
      <c r="I4846" s="16" t="s">
        <v>6700</v>
      </c>
      <c r="J4846" s="71">
        <v>0</v>
      </c>
      <c r="K4846" s="71">
        <v>1</v>
      </c>
      <c r="L4846" s="16">
        <v>0.41556100000000001</v>
      </c>
      <c r="M4846" s="16">
        <v>-0.50927319999999998</v>
      </c>
      <c r="N4846" s="16">
        <v>6.4193000000000002E-3</v>
      </c>
      <c r="O4846" s="16">
        <v>0.226355</v>
      </c>
      <c r="P4846" s="16">
        <v>0.46292489999999997</v>
      </c>
      <c r="Q4846" s="16">
        <v>0.7290392</v>
      </c>
      <c r="R4846" s="16">
        <v>0.2737</v>
      </c>
      <c r="S4846" s="16">
        <v>6.7000000000000002E-3</v>
      </c>
      <c r="T4846" s="16">
        <v>5.0000000000000001E-4</v>
      </c>
      <c r="U4846" s="16">
        <v>3.4413999999999998</v>
      </c>
      <c r="V4846" s="16">
        <v>16.648</v>
      </c>
      <c r="W4846" s="16">
        <v>9.2210000000000001</v>
      </c>
      <c r="X4846" s="16">
        <v>425.67</v>
      </c>
      <c r="Y4846" s="16">
        <v>43.360700000000001</v>
      </c>
      <c r="Z4846" s="16">
        <v>0.2848</v>
      </c>
      <c r="AA4846" s="16">
        <v>-0.74676900000000002</v>
      </c>
      <c r="AB4846" s="16">
        <v>0.28999999999999998</v>
      </c>
      <c r="AC4846" s="16">
        <v>5.33</v>
      </c>
      <c r="AD4846" s="16">
        <v>42.9</v>
      </c>
      <c r="AE4846" s="16">
        <v>26.205200000000001</v>
      </c>
      <c r="AF4846" s="16">
        <v>0.96509999999999996</v>
      </c>
      <c r="AG4846" s="16">
        <v>122008</v>
      </c>
      <c r="AH4846" s="16">
        <v>0.63039999999999996</v>
      </c>
      <c r="AI4846" s="16">
        <v>98</v>
      </c>
      <c r="AJ4846" s="16">
        <v>96.6</v>
      </c>
      <c r="AK4846" s="16">
        <v>0.63149999999999995</v>
      </c>
      <c r="AL4846" s="16">
        <v>0.74809999999999999</v>
      </c>
      <c r="AM4846" s="16">
        <v>0.48899999999999999</v>
      </c>
      <c r="AN4846" s="16">
        <v>0.83340000000000003</v>
      </c>
      <c r="AO4846" s="16">
        <v>0.4582</v>
      </c>
      <c r="AP4846" s="16">
        <v>0.37080000000000002</v>
      </c>
      <c r="AR4846" s="16">
        <f t="shared" si="181"/>
        <v>1</v>
      </c>
      <c r="AS4846" s="5">
        <f t="shared" si="180"/>
        <v>1.8854199999999988E-2</v>
      </c>
    </row>
    <row r="4847" spans="1:45" x14ac:dyDescent="0.25">
      <c r="A4847" s="16" t="s">
        <v>409</v>
      </c>
      <c r="B4847" s="16" t="s">
        <v>180</v>
      </c>
      <c r="C4847" s="16" t="s">
        <v>273</v>
      </c>
      <c r="D4847" s="16">
        <v>1998</v>
      </c>
      <c r="E4847" s="16" t="s">
        <v>5462</v>
      </c>
      <c r="F4847" s="16" t="s">
        <v>593</v>
      </c>
      <c r="G4847" s="10">
        <v>5688.94</v>
      </c>
      <c r="H4847" s="73">
        <v>8.6462800000000009</v>
      </c>
      <c r="I4847" s="16" t="s">
        <v>6700</v>
      </c>
      <c r="J4847" s="71">
        <v>0</v>
      </c>
      <c r="K4847" s="71">
        <v>1</v>
      </c>
      <c r="L4847" s="16">
        <v>0.39637119999999998</v>
      </c>
      <c r="M4847" s="16">
        <v>-0.5638592</v>
      </c>
      <c r="N4847" s="16">
        <v>4.7315999999999997E-2</v>
      </c>
      <c r="O4847" s="16">
        <v>0.22424810000000001</v>
      </c>
      <c r="P4847" s="16">
        <v>0.47526259999999998</v>
      </c>
      <c r="Q4847" s="16">
        <v>0.685805</v>
      </c>
      <c r="R4847" s="16">
        <v>0.18360000000000001</v>
      </c>
      <c r="S4847" s="16">
        <v>6.4999999999999997E-3</v>
      </c>
      <c r="T4847" s="16">
        <v>0</v>
      </c>
      <c r="U4847" s="16">
        <v>3.7155999999999998</v>
      </c>
      <c r="V4847" s="16">
        <v>17.161999999999999</v>
      </c>
      <c r="W4847" s="16">
        <v>9.234</v>
      </c>
      <c r="X4847" s="16">
        <v>425.70600000000002</v>
      </c>
      <c r="Y4847" s="16">
        <v>43.9589</v>
      </c>
      <c r="Z4847" s="16">
        <v>0.27889999999999998</v>
      </c>
      <c r="AA4847" s="16">
        <v>-0.73511760000000004</v>
      </c>
      <c r="AB4847" s="16">
        <v>0.28999999999999998</v>
      </c>
      <c r="AC4847" s="16">
        <v>5.33</v>
      </c>
      <c r="AD4847" s="16">
        <v>42.6</v>
      </c>
      <c r="AE4847" s="16">
        <v>27.130800000000001</v>
      </c>
      <c r="AF4847" s="16">
        <v>1.3918999999999999</v>
      </c>
      <c r="AG4847" s="16">
        <v>121282</v>
      </c>
      <c r="AH4847" s="16">
        <v>0.62929999999999997</v>
      </c>
      <c r="AI4847" s="16">
        <v>98</v>
      </c>
      <c r="AJ4847" s="16">
        <v>96.6</v>
      </c>
      <c r="AK4847" s="16">
        <v>0.69589999999999996</v>
      </c>
      <c r="AL4847" s="16">
        <v>0.59470000000000001</v>
      </c>
      <c r="AM4847" s="16">
        <v>0.33150000000000002</v>
      </c>
      <c r="AN4847" s="16">
        <v>0.85570000000000002</v>
      </c>
      <c r="AO4847" s="16">
        <v>0.3957</v>
      </c>
      <c r="AP4847" s="16">
        <v>0.41320000000000001</v>
      </c>
      <c r="AR4847" s="16">
        <f t="shared" si="181"/>
        <v>1</v>
      </c>
      <c r="AS4847" s="5">
        <f t="shared" si="180"/>
        <v>-1.9189800000000035E-2</v>
      </c>
    </row>
    <row r="4848" spans="1:45" x14ac:dyDescent="0.25">
      <c r="A4848" s="16" t="s">
        <v>409</v>
      </c>
      <c r="B4848" s="16" t="s">
        <v>180</v>
      </c>
      <c r="C4848" s="16" t="s">
        <v>273</v>
      </c>
      <c r="D4848" s="16">
        <v>1999</v>
      </c>
      <c r="E4848" s="16" t="s">
        <v>5463</v>
      </c>
      <c r="F4848" s="16" t="s">
        <v>593</v>
      </c>
      <c r="G4848" s="10">
        <v>6073.99</v>
      </c>
      <c r="H4848" s="73">
        <v>8.7117699999999996</v>
      </c>
      <c r="I4848" s="16" t="s">
        <v>6700</v>
      </c>
      <c r="J4848" s="71">
        <v>0</v>
      </c>
      <c r="K4848" s="71">
        <v>1</v>
      </c>
      <c r="L4848" s="16">
        <v>0.4518452</v>
      </c>
      <c r="M4848" s="16">
        <v>-0.53761239999999999</v>
      </c>
      <c r="N4848" s="16">
        <v>0.123279</v>
      </c>
      <c r="O4848" s="16">
        <v>0.20991660000000001</v>
      </c>
      <c r="P4848" s="16">
        <v>0.52083440000000003</v>
      </c>
      <c r="Q4848" s="16">
        <v>0.67589279999999996</v>
      </c>
      <c r="R4848" s="16">
        <v>0.184</v>
      </c>
      <c r="S4848" s="16">
        <v>8.6999999999999994E-3</v>
      </c>
      <c r="T4848" s="16">
        <v>1.9E-3</v>
      </c>
      <c r="U4848" s="16">
        <v>4.2740999999999998</v>
      </c>
      <c r="V4848" s="16">
        <v>17.675999999999998</v>
      </c>
      <c r="W4848" s="16">
        <v>9.2469999999999999</v>
      </c>
      <c r="X4848" s="16">
        <v>426.55200000000002</v>
      </c>
      <c r="Y4848" s="16">
        <v>44.557000000000002</v>
      </c>
      <c r="Z4848" s="16">
        <v>0.2601</v>
      </c>
      <c r="AA4848" s="16">
        <v>-0.75842010000000004</v>
      </c>
      <c r="AB4848" s="16">
        <v>0.28999999999999998</v>
      </c>
      <c r="AC4848" s="16">
        <v>5.33</v>
      </c>
      <c r="AD4848" s="16">
        <v>43.2</v>
      </c>
      <c r="AE4848" s="16">
        <v>29.010999999999999</v>
      </c>
      <c r="AF4848" s="16">
        <v>1.9834000000000001</v>
      </c>
      <c r="AG4848" s="16">
        <v>119165</v>
      </c>
      <c r="AH4848" s="16">
        <v>0.67730000000000001</v>
      </c>
      <c r="AI4848" s="16">
        <v>98</v>
      </c>
      <c r="AJ4848" s="16">
        <v>96.6</v>
      </c>
      <c r="AK4848" s="16">
        <v>0.69389999999999996</v>
      </c>
      <c r="AL4848" s="16">
        <v>0.53549999999999998</v>
      </c>
      <c r="AM4848" s="16">
        <v>0.33979999999999999</v>
      </c>
      <c r="AN4848" s="16">
        <v>0.87890000000000001</v>
      </c>
      <c r="AO4848" s="16">
        <v>0.4078</v>
      </c>
      <c r="AP4848" s="16">
        <v>0.376</v>
      </c>
      <c r="AR4848" s="16">
        <f t="shared" si="181"/>
        <v>1</v>
      </c>
      <c r="AS4848" s="5">
        <f t="shared" si="180"/>
        <v>5.5474000000000023E-2</v>
      </c>
    </row>
    <row r="4849" spans="1:45" x14ac:dyDescent="0.25">
      <c r="A4849" s="16" t="s">
        <v>409</v>
      </c>
      <c r="B4849" s="16" t="s">
        <v>180</v>
      </c>
      <c r="C4849" s="16" t="s">
        <v>273</v>
      </c>
      <c r="D4849" s="16">
        <v>2000</v>
      </c>
      <c r="E4849" s="16" t="s">
        <v>5464</v>
      </c>
      <c r="F4849" s="16" t="s">
        <v>593</v>
      </c>
      <c r="G4849" s="10">
        <v>6359.78</v>
      </c>
      <c r="H4849" s="73">
        <v>8.7577499999999997</v>
      </c>
      <c r="I4849" s="16">
        <v>101619</v>
      </c>
      <c r="J4849" s="71">
        <v>0</v>
      </c>
      <c r="K4849" s="71">
        <v>1</v>
      </c>
      <c r="L4849" s="16">
        <v>0.44527119999999998</v>
      </c>
      <c r="M4849" s="16">
        <v>-0.58120099999999997</v>
      </c>
      <c r="N4849" s="16">
        <v>6.4258899999999994E-2</v>
      </c>
      <c r="O4849" s="16">
        <v>0.27105689999999999</v>
      </c>
      <c r="P4849" s="16">
        <v>0.55189940000000004</v>
      </c>
      <c r="Q4849" s="16">
        <v>0.66594540000000002</v>
      </c>
      <c r="R4849" s="16">
        <v>0.1143</v>
      </c>
      <c r="S4849" s="16">
        <v>9.4500000000000001E-3</v>
      </c>
      <c r="T4849" s="16">
        <v>1E-3</v>
      </c>
      <c r="U4849" s="16">
        <v>3.5882999999999998</v>
      </c>
      <c r="V4849" s="16">
        <v>18.190000000000001</v>
      </c>
      <c r="W4849" s="16">
        <v>9.26</v>
      </c>
      <c r="X4849" s="16">
        <v>426.75099999999998</v>
      </c>
      <c r="Y4849" s="16">
        <v>45.155099999999997</v>
      </c>
      <c r="Z4849" s="16">
        <v>0.2838</v>
      </c>
      <c r="AA4849" s="16">
        <v>-0.77007159999999997</v>
      </c>
      <c r="AB4849" s="16">
        <v>0.28999999999999998</v>
      </c>
      <c r="AC4849" s="16">
        <v>5.33</v>
      </c>
      <c r="AD4849" s="16">
        <v>43.5</v>
      </c>
      <c r="AE4849" s="16">
        <v>30.8551</v>
      </c>
      <c r="AF4849" s="16">
        <v>4.2314999999999996</v>
      </c>
      <c r="AG4849" s="16">
        <v>120977</v>
      </c>
      <c r="AH4849" s="16">
        <v>0.67649999999999999</v>
      </c>
      <c r="AI4849" s="16">
        <v>98</v>
      </c>
      <c r="AJ4849" s="16">
        <v>96.6</v>
      </c>
      <c r="AK4849" s="16">
        <v>0.69189999999999996</v>
      </c>
      <c r="AL4849" s="16">
        <v>0.47620000000000001</v>
      </c>
      <c r="AM4849" s="16">
        <v>0.34799999999999998</v>
      </c>
      <c r="AN4849" s="16">
        <v>0.90210000000000001</v>
      </c>
      <c r="AO4849" s="16">
        <v>0.42</v>
      </c>
      <c r="AP4849" s="16">
        <v>0.3387</v>
      </c>
      <c r="AR4849" s="16">
        <f t="shared" si="181"/>
        <v>1</v>
      </c>
      <c r="AS4849" s="5">
        <f t="shared" si="180"/>
        <v>-6.5740000000000243E-3</v>
      </c>
    </row>
    <row r="4850" spans="1:45" x14ac:dyDescent="0.25">
      <c r="A4850" s="16" t="s">
        <v>409</v>
      </c>
      <c r="B4850" s="16" t="s">
        <v>180</v>
      </c>
      <c r="C4850" s="16" t="s">
        <v>273</v>
      </c>
      <c r="D4850" s="16">
        <v>2001</v>
      </c>
      <c r="E4850" s="16" t="s">
        <v>5465</v>
      </c>
      <c r="F4850" s="16" t="s">
        <v>593</v>
      </c>
      <c r="G4850" s="10">
        <v>6217</v>
      </c>
      <c r="H4850" s="73">
        <v>8.735042</v>
      </c>
      <c r="I4850" s="16">
        <v>101849</v>
      </c>
      <c r="J4850" s="71">
        <v>0</v>
      </c>
      <c r="K4850" s="71">
        <v>1</v>
      </c>
      <c r="L4850" s="16">
        <v>0.4974209</v>
      </c>
      <c r="M4850" s="16">
        <v>-0.583847</v>
      </c>
      <c r="N4850" s="16">
        <v>8.9972499999999997E-2</v>
      </c>
      <c r="O4850" s="16">
        <v>0.31948739999999998</v>
      </c>
      <c r="P4850" s="16">
        <v>0.57758160000000003</v>
      </c>
      <c r="Q4850" s="16">
        <v>0.68337599999999998</v>
      </c>
      <c r="R4850" s="16">
        <v>0.1119</v>
      </c>
      <c r="S4850" s="16">
        <v>5.4000000000000003E-3</v>
      </c>
      <c r="T4850" s="16">
        <v>2.5000000000000001E-3</v>
      </c>
      <c r="U4850" s="16">
        <v>3.6638000000000002</v>
      </c>
      <c r="V4850" s="16">
        <v>19.323</v>
      </c>
      <c r="W4850" s="16">
        <v>9.1270000000000007</v>
      </c>
      <c r="X4850" s="16">
        <v>426.976</v>
      </c>
      <c r="Y4850" s="16">
        <v>45.7532</v>
      </c>
      <c r="Z4850" s="16">
        <v>0.30070000000000002</v>
      </c>
      <c r="AA4850" s="16">
        <v>-0.78172269999999999</v>
      </c>
      <c r="AB4850" s="16">
        <v>0.28999999999999998</v>
      </c>
      <c r="AC4850" s="16">
        <v>5.33</v>
      </c>
      <c r="AD4850" s="16">
        <v>43.8</v>
      </c>
      <c r="AE4850" s="16">
        <v>32.1554</v>
      </c>
      <c r="AF4850" s="16">
        <v>6.2976000000000001</v>
      </c>
      <c r="AG4850" s="16">
        <v>127857</v>
      </c>
      <c r="AH4850" s="16">
        <v>0.67469999999999997</v>
      </c>
      <c r="AI4850" s="16">
        <v>98</v>
      </c>
      <c r="AJ4850" s="16">
        <v>96.6</v>
      </c>
      <c r="AK4850" s="16">
        <v>0.75160000000000005</v>
      </c>
      <c r="AL4850" s="16">
        <v>0.56950000000000001</v>
      </c>
      <c r="AM4850" s="16">
        <v>0.35510000000000003</v>
      </c>
      <c r="AN4850" s="16">
        <v>0.85419999999999996</v>
      </c>
      <c r="AO4850" s="16">
        <v>0.40089999999999998</v>
      </c>
      <c r="AP4850" s="16">
        <v>0.34160000000000001</v>
      </c>
      <c r="AR4850" s="16">
        <f t="shared" si="181"/>
        <v>1</v>
      </c>
      <c r="AS4850" s="5">
        <f t="shared" si="180"/>
        <v>5.2149700000000021E-2</v>
      </c>
    </row>
    <row r="4851" spans="1:45" x14ac:dyDescent="0.25">
      <c r="A4851" s="16" t="s">
        <v>409</v>
      </c>
      <c r="B4851" s="16" t="s">
        <v>180</v>
      </c>
      <c r="C4851" s="16" t="s">
        <v>273</v>
      </c>
      <c r="D4851" s="16">
        <v>2002</v>
      </c>
      <c r="E4851" s="16" t="s">
        <v>5466</v>
      </c>
      <c r="F4851" s="16" t="s">
        <v>593</v>
      </c>
      <c r="G4851" s="10">
        <v>6414.88</v>
      </c>
      <c r="H4851" s="73">
        <v>8.7663759999999993</v>
      </c>
      <c r="I4851" s="16">
        <v>102100</v>
      </c>
      <c r="J4851" s="71">
        <v>0</v>
      </c>
      <c r="K4851" s="71">
        <v>1</v>
      </c>
      <c r="L4851" s="16">
        <v>0.54819609999999996</v>
      </c>
      <c r="M4851" s="16">
        <v>-0.58310879999999998</v>
      </c>
      <c r="N4851" s="16">
        <v>0.1416888</v>
      </c>
      <c r="O4851" s="16">
        <v>0.34905239999999998</v>
      </c>
      <c r="P4851" s="16">
        <v>0.59110830000000003</v>
      </c>
      <c r="Q4851" s="16">
        <v>0.70080759999999998</v>
      </c>
      <c r="R4851" s="16">
        <v>0.11600000000000001</v>
      </c>
      <c r="S4851" s="16">
        <v>5.2500000000000003E-3</v>
      </c>
      <c r="T4851" s="16">
        <v>2.3999999999999998E-3</v>
      </c>
      <c r="U4851" s="16">
        <v>3.9889000000000001</v>
      </c>
      <c r="V4851" s="16">
        <v>20.456</v>
      </c>
      <c r="W4851" s="16">
        <v>8.9939999999999998</v>
      </c>
      <c r="X4851" s="16">
        <v>427.16199999999998</v>
      </c>
      <c r="Y4851" s="16">
        <v>46.351300000000002</v>
      </c>
      <c r="Z4851" s="16">
        <v>0.31209999999999999</v>
      </c>
      <c r="AA4851" s="16">
        <v>-0.76812959999999997</v>
      </c>
      <c r="AB4851" s="16">
        <v>0.28999999999999998</v>
      </c>
      <c r="AC4851" s="16">
        <v>5.33</v>
      </c>
      <c r="AD4851" s="16">
        <v>43.45</v>
      </c>
      <c r="AE4851" s="16">
        <v>32.854399999999998</v>
      </c>
      <c r="AF4851" s="16">
        <v>7.3977000000000004</v>
      </c>
      <c r="AG4851" s="16">
        <v>129408</v>
      </c>
      <c r="AH4851" s="16">
        <v>0.67569999999999997</v>
      </c>
      <c r="AI4851" s="16">
        <v>98</v>
      </c>
      <c r="AJ4851" s="16">
        <v>96.6</v>
      </c>
      <c r="AK4851" s="16">
        <v>0.81130000000000002</v>
      </c>
      <c r="AL4851" s="16">
        <v>0.66269999999999996</v>
      </c>
      <c r="AM4851" s="16">
        <v>0.36220000000000002</v>
      </c>
      <c r="AN4851" s="16">
        <v>0.80630000000000002</v>
      </c>
      <c r="AO4851" s="16">
        <v>0.38190000000000002</v>
      </c>
      <c r="AP4851" s="16">
        <v>0.34449999999999997</v>
      </c>
      <c r="AR4851" s="16">
        <f t="shared" si="181"/>
        <v>1</v>
      </c>
      <c r="AS4851" s="5">
        <f t="shared" si="180"/>
        <v>5.0775199999999965E-2</v>
      </c>
    </row>
    <row r="4852" spans="1:45" x14ac:dyDescent="0.25">
      <c r="A4852" s="16" t="s">
        <v>409</v>
      </c>
      <c r="B4852" s="16" t="s">
        <v>180</v>
      </c>
      <c r="C4852" s="16" t="s">
        <v>273</v>
      </c>
      <c r="D4852" s="16">
        <v>2003</v>
      </c>
      <c r="E4852" s="16" t="s">
        <v>5467</v>
      </c>
      <c r="F4852" s="16" t="s">
        <v>593</v>
      </c>
      <c r="G4852" s="10">
        <v>7003.13</v>
      </c>
      <c r="H4852" s="73">
        <v>8.8541120000000006</v>
      </c>
      <c r="I4852" s="16">
        <v>102375</v>
      </c>
      <c r="J4852" s="71">
        <v>0</v>
      </c>
      <c r="K4852" s="71">
        <v>1</v>
      </c>
      <c r="L4852" s="16">
        <v>0.6321985</v>
      </c>
      <c r="M4852" s="16">
        <v>-0.53243099999999999</v>
      </c>
      <c r="N4852" s="16">
        <v>0.1610172</v>
      </c>
      <c r="O4852" s="16">
        <v>0.38969720000000002</v>
      </c>
      <c r="P4852" s="16">
        <v>0.68870160000000002</v>
      </c>
      <c r="Q4852" s="16">
        <v>0.67560120000000001</v>
      </c>
      <c r="R4852" s="16">
        <v>0.1804</v>
      </c>
      <c r="S4852" s="16">
        <v>6.4000000000000003E-3</v>
      </c>
      <c r="T4852" s="16">
        <v>3.5999999999999999E-3</v>
      </c>
      <c r="U4852" s="16">
        <v>3.9266999999999999</v>
      </c>
      <c r="V4852" s="16">
        <v>21.553000000000001</v>
      </c>
      <c r="W4852" s="16">
        <v>8.9420000000000002</v>
      </c>
      <c r="X4852" s="16">
        <v>428.012</v>
      </c>
      <c r="Y4852" s="16">
        <v>46.9495</v>
      </c>
      <c r="Z4852" s="16">
        <v>0.3266</v>
      </c>
      <c r="AA4852" s="16">
        <v>-0.77007159999999997</v>
      </c>
      <c r="AB4852" s="16">
        <v>0.28999999999999998</v>
      </c>
      <c r="AC4852" s="16">
        <v>5.33</v>
      </c>
      <c r="AD4852" s="16">
        <v>43.5</v>
      </c>
      <c r="AE4852" s="16">
        <v>31.8886</v>
      </c>
      <c r="AF4852" s="16">
        <v>41.314300000000003</v>
      </c>
      <c r="AG4852" s="16">
        <v>146543</v>
      </c>
      <c r="AH4852" s="16">
        <v>0.67300000000000004</v>
      </c>
      <c r="AI4852" s="16">
        <v>98</v>
      </c>
      <c r="AJ4852" s="16">
        <v>96.6</v>
      </c>
      <c r="AK4852" s="16">
        <v>0.84409999999999996</v>
      </c>
      <c r="AL4852" s="16">
        <v>0.65229999999999999</v>
      </c>
      <c r="AM4852" s="16">
        <v>0.1855</v>
      </c>
      <c r="AN4852" s="16">
        <v>0.86699999999999999</v>
      </c>
      <c r="AO4852" s="16">
        <v>0.38490000000000002</v>
      </c>
      <c r="AP4852" s="16">
        <v>0.30359999999999998</v>
      </c>
      <c r="AR4852" s="16">
        <f t="shared" si="181"/>
        <v>1</v>
      </c>
      <c r="AS4852" s="5">
        <f t="shared" si="180"/>
        <v>8.4002400000000033E-2</v>
      </c>
    </row>
    <row r="4853" spans="1:45" x14ac:dyDescent="0.25">
      <c r="A4853" s="16" t="s">
        <v>409</v>
      </c>
      <c r="B4853" s="16" t="s">
        <v>180</v>
      </c>
      <c r="C4853" s="16" t="s">
        <v>273</v>
      </c>
      <c r="D4853" s="16">
        <v>2004</v>
      </c>
      <c r="E4853" s="16" t="s">
        <v>5468</v>
      </c>
      <c r="F4853" s="16" t="s">
        <v>593</v>
      </c>
      <c r="G4853" s="10">
        <v>6938.74</v>
      </c>
      <c r="H4853" s="73">
        <v>8.844875</v>
      </c>
      <c r="I4853" s="16">
        <v>102656</v>
      </c>
      <c r="J4853" s="71">
        <v>0</v>
      </c>
      <c r="K4853" s="71">
        <v>1</v>
      </c>
      <c r="L4853" s="16">
        <v>0.57429600000000003</v>
      </c>
      <c r="M4853" s="16">
        <v>-0.52106830000000004</v>
      </c>
      <c r="N4853" s="16">
        <v>0.1089094</v>
      </c>
      <c r="O4853" s="16">
        <v>0.40189269999999999</v>
      </c>
      <c r="P4853" s="16">
        <v>0.6835677</v>
      </c>
      <c r="Q4853" s="16">
        <v>0.5755036</v>
      </c>
      <c r="R4853" s="16">
        <v>0.16600000000000001</v>
      </c>
      <c r="S4853" s="16">
        <v>6.7999999999999996E-3</v>
      </c>
      <c r="T4853" s="16">
        <v>5.4999999999999997E-3</v>
      </c>
      <c r="U4853" s="16">
        <v>3.4866000000000001</v>
      </c>
      <c r="V4853" s="16">
        <v>21.838999999999999</v>
      </c>
      <c r="W4853" s="16">
        <v>8.9510000000000005</v>
      </c>
      <c r="X4853" s="16">
        <v>426.05</v>
      </c>
      <c r="Y4853" s="16">
        <v>47.547600000000003</v>
      </c>
      <c r="Z4853" s="16">
        <v>0.32800000000000001</v>
      </c>
      <c r="AA4853" s="16">
        <v>-0.76036210000000004</v>
      </c>
      <c r="AB4853" s="16">
        <v>0.28999999999999998</v>
      </c>
      <c r="AC4853" s="16">
        <v>5.33</v>
      </c>
      <c r="AD4853" s="16">
        <v>43.25</v>
      </c>
      <c r="AE4853" s="16">
        <v>31.859100000000002</v>
      </c>
      <c r="AF4853" s="16">
        <v>42.192799999999998</v>
      </c>
      <c r="AG4853" s="16">
        <v>132362</v>
      </c>
      <c r="AH4853" s="16">
        <v>0.67259999999999998</v>
      </c>
      <c r="AI4853" s="16">
        <v>98</v>
      </c>
      <c r="AJ4853" s="16">
        <v>96.6</v>
      </c>
      <c r="AK4853" s="16">
        <v>0.60589999999999999</v>
      </c>
      <c r="AL4853" s="16">
        <v>0.60519999999999996</v>
      </c>
      <c r="AM4853" s="16">
        <v>8.5300000000000001E-2</v>
      </c>
      <c r="AN4853" s="16">
        <v>0.89900000000000002</v>
      </c>
      <c r="AO4853" s="16">
        <v>0.1774</v>
      </c>
      <c r="AP4853" s="16">
        <v>0.30790000000000001</v>
      </c>
      <c r="AR4853" s="16">
        <f t="shared" si="181"/>
        <v>1</v>
      </c>
      <c r="AS4853" s="5">
        <f t="shared" si="180"/>
        <v>-5.7902499999999968E-2</v>
      </c>
    </row>
    <row r="4854" spans="1:45" x14ac:dyDescent="0.25">
      <c r="A4854" s="16" t="s">
        <v>409</v>
      </c>
      <c r="B4854" s="16" t="s">
        <v>180</v>
      </c>
      <c r="C4854" s="16" t="s">
        <v>273</v>
      </c>
      <c r="D4854" s="16">
        <v>2005</v>
      </c>
      <c r="E4854" s="16" t="s">
        <v>5469</v>
      </c>
      <c r="F4854" s="16" t="s">
        <v>593</v>
      </c>
      <c r="G4854" s="10">
        <v>7837.35</v>
      </c>
      <c r="H4854" s="73">
        <v>8.9666569999999997</v>
      </c>
      <c r="I4854" s="16">
        <v>102949</v>
      </c>
      <c r="J4854" s="71">
        <v>0</v>
      </c>
      <c r="K4854" s="71">
        <v>1</v>
      </c>
      <c r="L4854" s="16">
        <v>0.56155980000000005</v>
      </c>
      <c r="M4854" s="16">
        <v>-0.50368780000000002</v>
      </c>
      <c r="N4854" s="16">
        <v>0.1363153</v>
      </c>
      <c r="O4854" s="16">
        <v>0.38511889999999999</v>
      </c>
      <c r="P4854" s="16">
        <v>0.6281523</v>
      </c>
      <c r="Q4854" s="16">
        <v>0.578183</v>
      </c>
      <c r="R4854" s="16">
        <v>0.18779999999999999</v>
      </c>
      <c r="S4854" s="16">
        <v>8.2500000000000004E-3</v>
      </c>
      <c r="T4854" s="16">
        <v>5.4999999999999997E-3</v>
      </c>
      <c r="U4854" s="16">
        <v>3.64655</v>
      </c>
      <c r="V4854" s="16">
        <v>22.125</v>
      </c>
      <c r="W4854" s="16">
        <v>8.9600000000000009</v>
      </c>
      <c r="X4854" s="16">
        <v>426.66</v>
      </c>
      <c r="Y4854" s="16">
        <v>48.145699999999998</v>
      </c>
      <c r="Z4854" s="16">
        <v>0.30859999999999999</v>
      </c>
      <c r="AA4854" s="16">
        <v>-0.77978099999999995</v>
      </c>
      <c r="AB4854" s="16">
        <v>0.28999999999999998</v>
      </c>
      <c r="AC4854" s="16">
        <v>5.33</v>
      </c>
      <c r="AD4854" s="16">
        <v>43.75</v>
      </c>
      <c r="AE4854" s="16">
        <v>26.639900000000001</v>
      </c>
      <c r="AF4854" s="16">
        <v>45.514899999999997</v>
      </c>
      <c r="AG4854" s="16">
        <v>136801</v>
      </c>
      <c r="AH4854" s="16">
        <v>0.67110000000000003</v>
      </c>
      <c r="AI4854" s="16">
        <v>98</v>
      </c>
      <c r="AJ4854" s="16">
        <v>96.6</v>
      </c>
      <c r="AK4854" s="16">
        <v>0.60340000000000005</v>
      </c>
      <c r="AL4854" s="16">
        <v>0.69699999999999995</v>
      </c>
      <c r="AM4854" s="16">
        <v>0.27629999999999999</v>
      </c>
      <c r="AN4854" s="16">
        <v>0.42399999999999999</v>
      </c>
      <c r="AO4854" s="16">
        <v>0.32629999999999998</v>
      </c>
      <c r="AP4854" s="16">
        <v>0.308</v>
      </c>
      <c r="AR4854" s="16">
        <f t="shared" si="181"/>
        <v>1</v>
      </c>
      <c r="AS4854" s="5">
        <f t="shared" si="180"/>
        <v>-1.2736199999999975E-2</v>
      </c>
    </row>
    <row r="4855" spans="1:45" x14ac:dyDescent="0.25">
      <c r="A4855" s="16" t="s">
        <v>409</v>
      </c>
      <c r="B4855" s="16" t="s">
        <v>180</v>
      </c>
      <c r="C4855" s="16" t="s">
        <v>273</v>
      </c>
      <c r="D4855" s="16">
        <v>2006</v>
      </c>
      <c r="E4855" s="16" t="s">
        <v>5470</v>
      </c>
      <c r="F4855" s="16" t="s">
        <v>593</v>
      </c>
      <c r="G4855" s="10">
        <v>7499.89</v>
      </c>
      <c r="H4855" s="73">
        <v>8.922644</v>
      </c>
      <c r="I4855" s="16">
        <v>103259</v>
      </c>
      <c r="J4855" s="71">
        <v>0</v>
      </c>
      <c r="K4855" s="71">
        <v>1</v>
      </c>
      <c r="L4855" s="16">
        <v>0.66038609999999998</v>
      </c>
      <c r="M4855" s="16">
        <v>-0.43687480000000001</v>
      </c>
      <c r="N4855" s="16">
        <v>0.1894026</v>
      </c>
      <c r="O4855" s="16">
        <v>0.45257229999999998</v>
      </c>
      <c r="P4855" s="16">
        <v>0.63426749999999998</v>
      </c>
      <c r="Q4855" s="16">
        <v>0.60674099999999997</v>
      </c>
      <c r="R4855" s="16">
        <v>0.15390000000000001</v>
      </c>
      <c r="S4855" s="16">
        <v>1.06E-2</v>
      </c>
      <c r="T4855" s="16">
        <v>1.37E-2</v>
      </c>
      <c r="U4855" s="16">
        <v>3.5809000000000002</v>
      </c>
      <c r="V4855" s="16">
        <v>23.291</v>
      </c>
      <c r="W4855" s="16">
        <v>9.9480000000000004</v>
      </c>
      <c r="X4855" s="16">
        <v>422.8</v>
      </c>
      <c r="Y4855" s="16">
        <v>48.846600000000002</v>
      </c>
      <c r="Z4855" s="16">
        <v>0.3352</v>
      </c>
      <c r="AA4855" s="16">
        <v>-0.78754840000000004</v>
      </c>
      <c r="AB4855" s="16">
        <v>0.28999999999999998</v>
      </c>
      <c r="AC4855" s="16">
        <v>5.33</v>
      </c>
      <c r="AD4855" s="16">
        <v>43.95</v>
      </c>
      <c r="AE4855" s="16">
        <v>26.827400000000001</v>
      </c>
      <c r="AF4855" s="16">
        <v>44.734699999999997</v>
      </c>
      <c r="AG4855" s="16">
        <v>146992</v>
      </c>
      <c r="AH4855" s="16">
        <v>0.67310000000000003</v>
      </c>
      <c r="AI4855" s="16">
        <v>98</v>
      </c>
      <c r="AJ4855" s="16">
        <v>96.6</v>
      </c>
      <c r="AK4855" s="16">
        <v>0.74539999999999995</v>
      </c>
      <c r="AL4855" s="16">
        <v>0.6411</v>
      </c>
      <c r="AM4855" s="16">
        <v>0.27439999999999998</v>
      </c>
      <c r="AN4855" s="16">
        <v>0.42070000000000002</v>
      </c>
      <c r="AO4855" s="16">
        <v>0.4945</v>
      </c>
      <c r="AP4855" s="16">
        <v>0.2162</v>
      </c>
      <c r="AR4855" s="16">
        <f t="shared" si="181"/>
        <v>1</v>
      </c>
      <c r="AS4855" s="5">
        <f t="shared" si="180"/>
        <v>9.8826299999999923E-2</v>
      </c>
    </row>
    <row r="4856" spans="1:45" x14ac:dyDescent="0.25">
      <c r="A4856" s="16" t="s">
        <v>409</v>
      </c>
      <c r="B4856" s="16" t="s">
        <v>180</v>
      </c>
      <c r="C4856" s="16" t="s">
        <v>273</v>
      </c>
      <c r="D4856" s="16">
        <v>2007</v>
      </c>
      <c r="E4856" s="16" t="s">
        <v>5471</v>
      </c>
      <c r="F4856" s="16" t="s">
        <v>593</v>
      </c>
      <c r="G4856" s="10">
        <v>7936.04</v>
      </c>
      <c r="H4856" s="73">
        <v>8.9791699999999999</v>
      </c>
      <c r="I4856" s="16">
        <v>103586</v>
      </c>
      <c r="J4856" s="71">
        <v>0</v>
      </c>
      <c r="K4856" s="71">
        <v>1</v>
      </c>
      <c r="L4856" s="16">
        <v>0.7188658</v>
      </c>
      <c r="M4856" s="16">
        <v>-0.37514380000000003</v>
      </c>
      <c r="N4856" s="16">
        <v>0.29089619999999999</v>
      </c>
      <c r="O4856" s="16">
        <v>0.4556673</v>
      </c>
      <c r="P4856" s="16">
        <v>0.6663057</v>
      </c>
      <c r="Q4856" s="16">
        <v>0.53743949999999996</v>
      </c>
      <c r="R4856" s="16">
        <v>0.18160000000000001</v>
      </c>
      <c r="S4856" s="16">
        <v>1.085E-2</v>
      </c>
      <c r="T4856" s="16">
        <v>1.8599999999999998E-2</v>
      </c>
      <c r="U4856" s="16">
        <v>3.6488499999999999</v>
      </c>
      <c r="V4856" s="16">
        <v>23.501000000000001</v>
      </c>
      <c r="W4856" s="16">
        <v>10.936</v>
      </c>
      <c r="X4856" s="16">
        <v>427.548</v>
      </c>
      <c r="Y4856" s="16">
        <v>48.900599999999997</v>
      </c>
      <c r="Z4856" s="16">
        <v>0.3327</v>
      </c>
      <c r="AA4856" s="16">
        <v>-0.80696730000000005</v>
      </c>
      <c r="AB4856" s="16">
        <v>0.28999999999999998</v>
      </c>
      <c r="AC4856" s="16">
        <v>5.33</v>
      </c>
      <c r="AD4856" s="16">
        <v>44.45</v>
      </c>
      <c r="AE4856" s="16">
        <v>27.542300000000001</v>
      </c>
      <c r="AF4856" s="16">
        <v>49.6023</v>
      </c>
      <c r="AG4856" s="16">
        <v>153584</v>
      </c>
      <c r="AH4856" s="16">
        <v>0.68420000000000003</v>
      </c>
      <c r="AI4856" s="16">
        <v>98</v>
      </c>
      <c r="AJ4856" s="16">
        <v>96.6</v>
      </c>
      <c r="AK4856" s="16">
        <v>0.82420000000000004</v>
      </c>
      <c r="AL4856" s="16">
        <v>0.38179999999999997</v>
      </c>
      <c r="AM4856" s="16">
        <v>0.21579999999999999</v>
      </c>
      <c r="AN4856" s="16">
        <v>0.39219999999999999</v>
      </c>
      <c r="AO4856" s="16">
        <v>0.41560000000000002</v>
      </c>
      <c r="AP4856" s="16">
        <v>0.16200000000000001</v>
      </c>
      <c r="AR4856" s="16">
        <f t="shared" si="181"/>
        <v>1</v>
      </c>
      <c r="AS4856" s="5">
        <f t="shared" si="180"/>
        <v>5.8479700000000023E-2</v>
      </c>
    </row>
    <row r="4857" spans="1:45" x14ac:dyDescent="0.25">
      <c r="A4857" s="16" t="s">
        <v>409</v>
      </c>
      <c r="B4857" s="16" t="s">
        <v>180</v>
      </c>
      <c r="C4857" s="16" t="s">
        <v>273</v>
      </c>
      <c r="D4857" s="16">
        <v>2008</v>
      </c>
      <c r="E4857" s="16" t="s">
        <v>5472</v>
      </c>
      <c r="F4857" s="16" t="s">
        <v>593</v>
      </c>
      <c r="G4857" s="10">
        <v>7984.84</v>
      </c>
      <c r="H4857" s="73">
        <v>8.9853000000000005</v>
      </c>
      <c r="I4857" s="16">
        <v>103930</v>
      </c>
      <c r="J4857" s="71">
        <v>0</v>
      </c>
      <c r="K4857" s="71">
        <v>1</v>
      </c>
      <c r="L4857" s="16">
        <v>0.71753630000000002</v>
      </c>
      <c r="M4857" s="16">
        <v>-0.3388601</v>
      </c>
      <c r="N4857" s="16">
        <v>0.31745180000000001</v>
      </c>
      <c r="O4857" s="16">
        <v>0.41320970000000001</v>
      </c>
      <c r="P4857" s="16">
        <v>0.69248589999999999</v>
      </c>
      <c r="Q4857" s="16">
        <v>0.48758449999999998</v>
      </c>
      <c r="R4857" s="16">
        <v>0.19450000000000001</v>
      </c>
      <c r="S4857" s="16">
        <v>1.0449999999999999E-2</v>
      </c>
      <c r="T4857" s="16">
        <v>2.1899999999999999E-2</v>
      </c>
      <c r="U4857" s="16">
        <v>3.3609</v>
      </c>
      <c r="V4857" s="16">
        <v>23.324000000000002</v>
      </c>
      <c r="W4857" s="16">
        <v>11.923999999999999</v>
      </c>
      <c r="X4857" s="16">
        <v>427.71899999999999</v>
      </c>
      <c r="Y4857" s="16">
        <v>49.104599999999998</v>
      </c>
      <c r="Z4857" s="16">
        <v>0.30940000000000001</v>
      </c>
      <c r="AA4857" s="16">
        <v>-0.79725780000000002</v>
      </c>
      <c r="AB4857" s="16">
        <v>0.28999999999999998</v>
      </c>
      <c r="AC4857" s="16">
        <v>5.33</v>
      </c>
      <c r="AD4857" s="16">
        <v>44.2</v>
      </c>
      <c r="AE4857" s="16">
        <v>27.497800000000002</v>
      </c>
      <c r="AF4857" s="16">
        <v>57.751199999999997</v>
      </c>
      <c r="AG4857" s="16">
        <v>154825</v>
      </c>
      <c r="AH4857" s="16">
        <v>0.68769999999999998</v>
      </c>
      <c r="AI4857" s="16">
        <v>98</v>
      </c>
      <c r="AJ4857" s="16">
        <v>96.6</v>
      </c>
      <c r="AK4857" s="16">
        <v>0.85019999999999996</v>
      </c>
      <c r="AL4857" s="16">
        <v>0.32440000000000002</v>
      </c>
      <c r="AM4857" s="16">
        <v>0.1812</v>
      </c>
      <c r="AN4857" s="16">
        <v>0.40179999999999999</v>
      </c>
      <c r="AO4857" s="16">
        <v>0.27310000000000001</v>
      </c>
      <c r="AP4857" s="16">
        <v>8.3599999999999994E-2</v>
      </c>
      <c r="AR4857" s="16">
        <f t="shared" si="181"/>
        <v>1</v>
      </c>
      <c r="AS4857" s="5">
        <f t="shared" si="180"/>
        <v>-1.3294999999999835E-3</v>
      </c>
    </row>
    <row r="4858" spans="1:45" x14ac:dyDescent="0.25">
      <c r="A4858" s="16" t="s">
        <v>409</v>
      </c>
      <c r="B4858" s="16" t="s">
        <v>180</v>
      </c>
      <c r="C4858" s="16" t="s">
        <v>273</v>
      </c>
      <c r="D4858" s="16">
        <v>2009</v>
      </c>
      <c r="E4858" s="16" t="s">
        <v>5473</v>
      </c>
      <c r="F4858" s="16" t="s">
        <v>593</v>
      </c>
      <c r="G4858" s="10">
        <v>7430.56</v>
      </c>
      <c r="H4858" s="73">
        <v>8.9133569999999995</v>
      </c>
      <c r="I4858" s="16">
        <v>104296</v>
      </c>
      <c r="J4858" s="71">
        <v>0</v>
      </c>
      <c r="K4858" s="71">
        <v>1</v>
      </c>
      <c r="L4858" s="16">
        <v>0.836955</v>
      </c>
      <c r="M4858" s="16">
        <v>-0.38711669999999998</v>
      </c>
      <c r="N4858" s="16">
        <v>0.42263529999999999</v>
      </c>
      <c r="O4858" s="16">
        <v>0.43902390000000002</v>
      </c>
      <c r="P4858" s="16">
        <v>0.85025289999999998</v>
      </c>
      <c r="Q4858" s="16">
        <v>0.50640770000000002</v>
      </c>
      <c r="R4858" s="16">
        <v>0.193</v>
      </c>
      <c r="S4858" s="16">
        <v>8.7500000000000008E-3</v>
      </c>
      <c r="T4858" s="16">
        <v>1.7500000000000002E-2</v>
      </c>
      <c r="U4858" s="16">
        <v>3.9636999999999998</v>
      </c>
      <c r="V4858" s="16">
        <v>23.146999999999998</v>
      </c>
      <c r="W4858" s="16">
        <v>12.912000000000001</v>
      </c>
      <c r="X4858" s="16">
        <v>425.53100000000001</v>
      </c>
      <c r="Y4858" s="16">
        <v>49.258299999999998</v>
      </c>
      <c r="Z4858" s="16">
        <v>0.31719999999999998</v>
      </c>
      <c r="AA4858" s="16">
        <v>-0.82056030000000002</v>
      </c>
      <c r="AB4858" s="16">
        <v>0.28999999999999998</v>
      </c>
      <c r="AC4858" s="16">
        <v>5.33</v>
      </c>
      <c r="AD4858" s="16">
        <v>44.8</v>
      </c>
      <c r="AE4858" s="16">
        <v>27.164999999999999</v>
      </c>
      <c r="AF4858" s="16">
        <v>109.711</v>
      </c>
      <c r="AG4858" s="16">
        <v>152112</v>
      </c>
      <c r="AH4858" s="16">
        <v>0.70279999999999998</v>
      </c>
      <c r="AI4858" s="16">
        <v>98</v>
      </c>
      <c r="AJ4858" s="16">
        <v>96.6</v>
      </c>
      <c r="AK4858" s="16">
        <v>0.85260000000000002</v>
      </c>
      <c r="AL4858" s="16">
        <v>0.36049999999999999</v>
      </c>
      <c r="AM4858" s="16">
        <v>0.20130000000000001</v>
      </c>
      <c r="AN4858" s="16">
        <v>0.39250000000000002</v>
      </c>
      <c r="AO4858" s="16">
        <v>0.26679999999999998</v>
      </c>
      <c r="AP4858" s="16">
        <v>0.1454</v>
      </c>
      <c r="AR4858" s="16">
        <f t="shared" si="181"/>
        <v>1</v>
      </c>
      <c r="AS4858" s="5">
        <f t="shared" si="180"/>
        <v>0.11941869999999999</v>
      </c>
    </row>
    <row r="4859" spans="1:45" x14ac:dyDescent="0.25">
      <c r="A4859" s="16" t="s">
        <v>409</v>
      </c>
      <c r="B4859" s="16" t="s">
        <v>180</v>
      </c>
      <c r="C4859" s="16" t="s">
        <v>273</v>
      </c>
      <c r="D4859" s="16">
        <v>2010</v>
      </c>
      <c r="E4859" s="16" t="s">
        <v>5474</v>
      </c>
      <c r="F4859" s="16" t="s">
        <v>593</v>
      </c>
      <c r="G4859" s="10">
        <v>7365.67</v>
      </c>
      <c r="H4859" s="73">
        <v>8.9045850000000009</v>
      </c>
      <c r="I4859" s="16">
        <v>104677</v>
      </c>
      <c r="J4859" s="71">
        <v>0</v>
      </c>
      <c r="K4859" s="71">
        <v>1</v>
      </c>
      <c r="L4859" s="16">
        <v>0.91956159999999998</v>
      </c>
      <c r="M4859" s="16">
        <v>-0.40832269999999998</v>
      </c>
      <c r="N4859" s="16">
        <v>0.46917530000000002</v>
      </c>
      <c r="O4859" s="16">
        <v>0.54093530000000001</v>
      </c>
      <c r="P4859" s="16">
        <v>0.87410759999999998</v>
      </c>
      <c r="Q4859" s="16">
        <v>0.53623739999999998</v>
      </c>
      <c r="R4859" s="16">
        <v>0.19570000000000001</v>
      </c>
      <c r="S4859" s="16">
        <v>9.9000000000000008E-3</v>
      </c>
      <c r="T4859" s="16">
        <v>1.46E-2</v>
      </c>
      <c r="U4859" s="16">
        <v>4.0867000000000004</v>
      </c>
      <c r="V4859" s="16">
        <v>23.074999999999999</v>
      </c>
      <c r="W4859" s="16">
        <v>13.11</v>
      </c>
      <c r="X4859" s="16">
        <v>429.17200000000003</v>
      </c>
      <c r="Y4859" s="16">
        <v>52.3431</v>
      </c>
      <c r="Z4859" s="16">
        <v>0.33300000000000002</v>
      </c>
      <c r="AA4859" s="16">
        <v>-0.83803749999999999</v>
      </c>
      <c r="AB4859" s="16">
        <v>0.28999999999999998</v>
      </c>
      <c r="AC4859" s="16">
        <v>5.33</v>
      </c>
      <c r="AD4859" s="16">
        <v>45.25</v>
      </c>
      <c r="AE4859" s="16">
        <v>27.101500000000001</v>
      </c>
      <c r="AF4859" s="16">
        <v>116.497</v>
      </c>
      <c r="AG4859" s="16">
        <v>154378</v>
      </c>
      <c r="AH4859" s="16">
        <v>0.70979999999999999</v>
      </c>
      <c r="AI4859" s="16">
        <v>98</v>
      </c>
      <c r="AJ4859" s="16">
        <v>96.6</v>
      </c>
      <c r="AK4859" s="16">
        <v>0.82220000000000004</v>
      </c>
      <c r="AL4859" s="16">
        <v>0.43790000000000001</v>
      </c>
      <c r="AM4859" s="16">
        <v>0.1759</v>
      </c>
      <c r="AN4859" s="16">
        <v>0.51170000000000004</v>
      </c>
      <c r="AO4859" s="16">
        <v>0.34489999999999998</v>
      </c>
      <c r="AP4859" s="16">
        <v>0.11210000000000001</v>
      </c>
      <c r="AR4859" s="16">
        <f t="shared" si="181"/>
        <v>1</v>
      </c>
      <c r="AS4859" s="5">
        <f t="shared" si="180"/>
        <v>8.2606599999999974E-2</v>
      </c>
    </row>
    <row r="4860" spans="1:45" x14ac:dyDescent="0.25">
      <c r="A4860" s="16" t="s">
        <v>409</v>
      </c>
      <c r="B4860" s="16" t="s">
        <v>180</v>
      </c>
      <c r="C4860" s="16" t="s">
        <v>273</v>
      </c>
      <c r="D4860" s="16">
        <v>2011</v>
      </c>
      <c r="E4860" s="16" t="s">
        <v>5475</v>
      </c>
      <c r="F4860" s="16" t="s">
        <v>593</v>
      </c>
      <c r="G4860" s="10">
        <v>7393.89</v>
      </c>
      <c r="H4860" s="73">
        <v>8.9084090000000007</v>
      </c>
      <c r="I4860" s="16">
        <v>105075</v>
      </c>
      <c r="J4860" s="71">
        <v>0</v>
      </c>
      <c r="K4860" s="71">
        <v>1</v>
      </c>
      <c r="L4860" s="16">
        <v>0.98252070000000002</v>
      </c>
      <c r="M4860" s="16">
        <v>-0.31115280000000001</v>
      </c>
      <c r="N4860" s="16">
        <v>0.51843470000000003</v>
      </c>
      <c r="O4860" s="16">
        <v>0.56844589999999995</v>
      </c>
      <c r="P4860" s="16">
        <v>0.86733079999999996</v>
      </c>
      <c r="Q4860" s="16">
        <v>0.51161559999999995</v>
      </c>
      <c r="R4860" s="16">
        <v>0.20749999999999999</v>
      </c>
      <c r="S4860" s="16">
        <v>8.9999999999999993E-3</v>
      </c>
      <c r="T4860" s="16">
        <v>2.47E-2</v>
      </c>
      <c r="U4860" s="16">
        <v>4.0228999999999999</v>
      </c>
      <c r="V4860" s="16">
        <v>24.175999999999998</v>
      </c>
      <c r="W4860" s="16">
        <v>13.44</v>
      </c>
      <c r="X4860" s="16">
        <v>431.11700000000002</v>
      </c>
      <c r="Y4860" s="16">
        <v>53.230499999999999</v>
      </c>
      <c r="Z4860" s="16">
        <v>0.33289999999999997</v>
      </c>
      <c r="AA4860" s="16">
        <v>-0.86328190000000005</v>
      </c>
      <c r="AB4860" s="16">
        <v>0.28999999999999998</v>
      </c>
      <c r="AC4860" s="16">
        <v>5.33</v>
      </c>
      <c r="AD4860" s="16">
        <v>45.9</v>
      </c>
      <c r="AE4860" s="16">
        <v>26.7164</v>
      </c>
      <c r="AF4860" s="16">
        <v>115.01900000000001</v>
      </c>
      <c r="AG4860" s="16">
        <v>157685</v>
      </c>
      <c r="AH4860" s="16">
        <v>0.71199999999999997</v>
      </c>
      <c r="AI4860" s="16">
        <v>98</v>
      </c>
      <c r="AJ4860" s="16">
        <v>96.6</v>
      </c>
      <c r="AK4860" s="16">
        <v>0.81120000000000003</v>
      </c>
      <c r="AL4860" s="16">
        <v>0.43630000000000002</v>
      </c>
      <c r="AM4860" s="16">
        <v>0.22850000000000001</v>
      </c>
      <c r="AN4860" s="16">
        <v>0.35520000000000002</v>
      </c>
      <c r="AO4860" s="16">
        <v>0.26450000000000001</v>
      </c>
      <c r="AP4860" s="16">
        <v>0.15060000000000001</v>
      </c>
      <c r="AR4860" s="16">
        <f t="shared" si="181"/>
        <v>1</v>
      </c>
      <c r="AS4860" s="5">
        <f t="shared" si="180"/>
        <v>6.2959100000000046E-2</v>
      </c>
    </row>
    <row r="4861" spans="1:45" x14ac:dyDescent="0.25">
      <c r="A4861" s="16" t="s">
        <v>409</v>
      </c>
      <c r="B4861" s="16" t="s">
        <v>180</v>
      </c>
      <c r="C4861" s="16" t="s">
        <v>273</v>
      </c>
      <c r="D4861" s="16">
        <v>2012</v>
      </c>
      <c r="E4861" s="16" t="s">
        <v>5476</v>
      </c>
      <c r="F4861" s="16" t="s">
        <v>593</v>
      </c>
      <c r="G4861" s="10">
        <v>7280.34</v>
      </c>
      <c r="H4861" s="73">
        <v>8.8929320000000001</v>
      </c>
      <c r="I4861" s="16">
        <v>105481</v>
      </c>
      <c r="J4861" s="71">
        <v>0</v>
      </c>
      <c r="K4861" s="71">
        <v>1</v>
      </c>
      <c r="L4861" s="16">
        <v>1.0071779999999999</v>
      </c>
      <c r="M4861" s="16">
        <v>-0.3055369</v>
      </c>
      <c r="N4861" s="16">
        <v>0.56588950000000005</v>
      </c>
      <c r="O4861" s="16">
        <v>0.53612629999999994</v>
      </c>
      <c r="P4861" s="16">
        <v>0.88004300000000002</v>
      </c>
      <c r="Q4861" s="16">
        <v>0.53534619999999999</v>
      </c>
      <c r="R4861" s="16">
        <v>0.2069</v>
      </c>
      <c r="S4861" s="16">
        <v>8.6E-3</v>
      </c>
      <c r="T4861" s="16">
        <v>2.5499999999999998E-2</v>
      </c>
      <c r="U4861" s="16">
        <v>3.9112499999999999</v>
      </c>
      <c r="V4861" s="16">
        <v>25.431999999999999</v>
      </c>
      <c r="W4861" s="16">
        <v>14.13</v>
      </c>
      <c r="X4861" s="16">
        <v>429.64499999999998</v>
      </c>
      <c r="Y4861" s="16">
        <v>53.244500000000002</v>
      </c>
      <c r="Z4861" s="16">
        <v>0.31580000000000003</v>
      </c>
      <c r="AA4861" s="16">
        <v>-0.86133999999999999</v>
      </c>
      <c r="AB4861" s="16">
        <v>0.28999999999999998</v>
      </c>
      <c r="AC4861" s="16">
        <v>5.33</v>
      </c>
      <c r="AD4861" s="16">
        <v>45.85</v>
      </c>
      <c r="AE4861" s="16">
        <v>26.285799999999998</v>
      </c>
      <c r="AF4861" s="16">
        <v>123.15900000000001</v>
      </c>
      <c r="AG4861" s="16">
        <v>158030</v>
      </c>
      <c r="AH4861" s="16">
        <v>0.69689999999999996</v>
      </c>
      <c r="AI4861" s="16">
        <v>98</v>
      </c>
      <c r="AJ4861" s="16">
        <v>96.6</v>
      </c>
      <c r="AK4861" s="16">
        <v>0.78610000000000002</v>
      </c>
      <c r="AL4861" s="16">
        <v>0.43580000000000002</v>
      </c>
      <c r="AM4861" s="16">
        <v>0.27479999999999999</v>
      </c>
      <c r="AN4861" s="16">
        <v>0.48270000000000002</v>
      </c>
      <c r="AO4861" s="16">
        <v>0.28199999999999997</v>
      </c>
      <c r="AP4861" s="16">
        <v>0.1338</v>
      </c>
      <c r="AR4861" s="16">
        <f t="shared" si="181"/>
        <v>1</v>
      </c>
      <c r="AS4861" s="5">
        <f t="shared" si="180"/>
        <v>2.4657299999999882E-2</v>
      </c>
    </row>
    <row r="4862" spans="1:45" x14ac:dyDescent="0.25">
      <c r="A4862" s="16" t="s">
        <v>409</v>
      </c>
      <c r="B4862" s="16" t="s">
        <v>180</v>
      </c>
      <c r="C4862" s="16" t="s">
        <v>273</v>
      </c>
      <c r="D4862" s="16">
        <v>2013</v>
      </c>
      <c r="E4862" s="16" t="s">
        <v>5477</v>
      </c>
      <c r="F4862" s="16" t="s">
        <v>593</v>
      </c>
      <c r="G4862" s="10">
        <v>7421.48</v>
      </c>
      <c r="H4862" s="73">
        <v>8.9121330000000007</v>
      </c>
      <c r="I4862" s="16">
        <v>105909</v>
      </c>
      <c r="J4862" s="71">
        <v>0</v>
      </c>
      <c r="K4862" s="71">
        <v>1</v>
      </c>
      <c r="L4862" s="16">
        <v>1.0875980000000001</v>
      </c>
      <c r="M4862" s="16">
        <v>-0.22150010000000001</v>
      </c>
      <c r="N4862" s="16">
        <v>0.66290179999999999</v>
      </c>
      <c r="O4862" s="16">
        <v>0.53069920000000004</v>
      </c>
      <c r="P4862" s="16">
        <v>0.89869390000000005</v>
      </c>
      <c r="Q4862" s="16">
        <v>0.52312550000000002</v>
      </c>
      <c r="R4862" s="16">
        <v>0.25540000000000002</v>
      </c>
      <c r="S4862" s="16">
        <v>8.0499999999999999E-3</v>
      </c>
      <c r="T4862" s="16">
        <v>3.1899999999999998E-2</v>
      </c>
      <c r="U4862" s="16">
        <v>3.9834000000000001</v>
      </c>
      <c r="V4862" s="16">
        <v>26.687999999999999</v>
      </c>
      <c r="W4862" s="16">
        <v>14.82</v>
      </c>
      <c r="X4862" s="16">
        <v>432.911</v>
      </c>
      <c r="Y4862" s="16">
        <v>53.3581</v>
      </c>
      <c r="Z4862" s="16">
        <v>0.31240000000000001</v>
      </c>
      <c r="AA4862" s="16">
        <v>-0.85687380000000002</v>
      </c>
      <c r="AB4862" s="16">
        <v>0.28999999999999998</v>
      </c>
      <c r="AC4862" s="16">
        <v>5.33</v>
      </c>
      <c r="AD4862" s="16">
        <v>45.734999999999999</v>
      </c>
      <c r="AE4862" s="16">
        <v>26.993200000000002</v>
      </c>
      <c r="AF4862" s="16">
        <v>125.59399999999999</v>
      </c>
      <c r="AG4862" s="16">
        <v>160753</v>
      </c>
      <c r="AH4862" s="16">
        <v>0.69879999999999998</v>
      </c>
      <c r="AI4862" s="16">
        <v>98</v>
      </c>
      <c r="AJ4862" s="16">
        <v>96.6</v>
      </c>
      <c r="AK4862" s="16">
        <v>0.80559999999999998</v>
      </c>
      <c r="AL4862" s="16">
        <v>0.43980000000000002</v>
      </c>
      <c r="AM4862" s="16">
        <v>0.23980000000000001</v>
      </c>
      <c r="AN4862" s="16">
        <v>0.41199999999999998</v>
      </c>
      <c r="AO4862" s="16">
        <v>0.27750000000000002</v>
      </c>
      <c r="AP4862" s="16">
        <v>0.1434</v>
      </c>
      <c r="AR4862" s="16">
        <f t="shared" si="181"/>
        <v>1</v>
      </c>
      <c r="AS4862" s="5">
        <f t="shared" si="180"/>
        <v>8.0420000000000158E-2</v>
      </c>
    </row>
    <row r="4863" spans="1:45" x14ac:dyDescent="0.25">
      <c r="A4863" s="16" t="s">
        <v>409</v>
      </c>
      <c r="B4863" s="16" t="s">
        <v>180</v>
      </c>
      <c r="C4863" s="16" t="s">
        <v>273</v>
      </c>
      <c r="D4863" s="16">
        <v>2014</v>
      </c>
      <c r="E4863" s="16" t="s">
        <v>5478</v>
      </c>
      <c r="F4863" s="16" t="s">
        <v>593</v>
      </c>
      <c r="G4863" s="10">
        <v>7933.68</v>
      </c>
      <c r="H4863" s="73">
        <v>8.9788709999999998</v>
      </c>
      <c r="I4863" s="16">
        <v>106360</v>
      </c>
      <c r="J4863" s="71">
        <v>0</v>
      </c>
      <c r="K4863" s="71">
        <v>1</v>
      </c>
      <c r="L4863" s="16">
        <v>0.99401709999999999</v>
      </c>
      <c r="M4863" s="16">
        <v>-0.3423407</v>
      </c>
      <c r="N4863" s="16">
        <v>0.7184952</v>
      </c>
      <c r="O4863" s="16">
        <v>0.52770439999999996</v>
      </c>
      <c r="P4863" s="16">
        <v>0.83674959999999998</v>
      </c>
      <c r="Q4863" s="16">
        <v>0.43966529999999998</v>
      </c>
      <c r="R4863" s="16">
        <v>0.1953</v>
      </c>
      <c r="S4863" s="16">
        <v>1.04E-2</v>
      </c>
      <c r="T4863" s="16">
        <v>2.1499999999999998E-2</v>
      </c>
      <c r="U4863" s="16">
        <v>3.85155</v>
      </c>
      <c r="V4863" s="16">
        <v>27.943999999999999</v>
      </c>
      <c r="W4863" s="16">
        <v>15.51</v>
      </c>
      <c r="X4863" s="16">
        <v>433.048</v>
      </c>
      <c r="Y4863" s="16">
        <v>53.261400000000002</v>
      </c>
      <c r="Z4863" s="16">
        <v>0.31169999999999998</v>
      </c>
      <c r="AA4863" s="16">
        <v>-0.85803879999999999</v>
      </c>
      <c r="AB4863" s="16">
        <v>0.28999999999999998</v>
      </c>
      <c r="AC4863" s="16">
        <v>5.33</v>
      </c>
      <c r="AD4863" s="16">
        <v>45.765000000000001</v>
      </c>
      <c r="AE4863" s="16">
        <v>25.6616</v>
      </c>
      <c r="AF4863" s="16">
        <v>110.205</v>
      </c>
      <c r="AG4863" s="16">
        <v>162361</v>
      </c>
      <c r="AH4863" s="16">
        <v>0.70069999999999999</v>
      </c>
      <c r="AI4863" s="16">
        <v>98</v>
      </c>
      <c r="AJ4863" s="16">
        <v>96.6</v>
      </c>
      <c r="AK4863" s="16">
        <v>0.94440000000000002</v>
      </c>
      <c r="AL4863" s="16">
        <v>0.27429999999999999</v>
      </c>
      <c r="AM4863" s="16">
        <v>-0.1179</v>
      </c>
      <c r="AN4863" s="16">
        <v>0.77390000000000003</v>
      </c>
      <c r="AO4863" s="16">
        <v>0.18909999999999999</v>
      </c>
      <c r="AP4863" s="16">
        <v>-0.16420000000000001</v>
      </c>
      <c r="AR4863" s="16">
        <f t="shared" si="181"/>
        <v>1</v>
      </c>
      <c r="AS4863" s="5">
        <f t="shared" si="180"/>
        <v>-9.3580900000000078E-2</v>
      </c>
    </row>
    <row r="4864" spans="1:45" x14ac:dyDescent="0.25">
      <c r="A4864" s="16" t="s">
        <v>405</v>
      </c>
      <c r="B4864" s="16" t="s">
        <v>179</v>
      </c>
      <c r="C4864" s="16" t="s">
        <v>272</v>
      </c>
      <c r="D4864" s="16">
        <v>1985</v>
      </c>
      <c r="E4864" s="16" t="s">
        <v>5479</v>
      </c>
      <c r="F4864" s="16" t="s">
        <v>594</v>
      </c>
      <c r="G4864" s="10">
        <v>25387.599999999999</v>
      </c>
      <c r="H4864" s="73">
        <v>10.14202</v>
      </c>
      <c r="I4864" s="16" t="s">
        <v>6700</v>
      </c>
      <c r="J4864" s="71">
        <v>0</v>
      </c>
      <c r="K4864" s="71">
        <v>1</v>
      </c>
      <c r="L4864" s="16">
        <v>-0.61863820000000003</v>
      </c>
      <c r="M4864" s="16">
        <v>-0.1170104</v>
      </c>
      <c r="N4864" s="16">
        <v>0.10488260000000001</v>
      </c>
      <c r="O4864" s="16">
        <v>-0.45774559999999997</v>
      </c>
      <c r="P4864" s="16">
        <v>0.60281600000000002</v>
      </c>
      <c r="Q4864" s="16">
        <v>-1.594732</v>
      </c>
      <c r="R4864" s="16">
        <v>0.5887</v>
      </c>
      <c r="S4864" s="16">
        <v>6.6199999999999995E-2</v>
      </c>
      <c r="T4864" s="16">
        <v>0</v>
      </c>
      <c r="U4864" s="16">
        <v>4.5915999999999997</v>
      </c>
      <c r="V4864" s="16">
        <v>22.28</v>
      </c>
      <c r="W4864" s="16">
        <v>6.2549999999999999</v>
      </c>
      <c r="X4864" s="16">
        <v>431.19</v>
      </c>
      <c r="Y4864" s="16">
        <v>33.940300000000001</v>
      </c>
      <c r="Z4864" s="16">
        <v>2.0000000000000001E-4</v>
      </c>
      <c r="AA4864" s="16">
        <v>-0.89587600000000001</v>
      </c>
      <c r="AB4864" s="16">
        <v>0.3</v>
      </c>
      <c r="AC4864" s="16">
        <v>8.67</v>
      </c>
      <c r="AD4864" s="16">
        <v>50.23</v>
      </c>
      <c r="AE4864" s="16">
        <v>23.1721</v>
      </c>
      <c r="AF4864" s="16">
        <v>0</v>
      </c>
      <c r="AG4864" s="16">
        <v>425145</v>
      </c>
      <c r="AH4864" s="16">
        <v>0.57715000000000005</v>
      </c>
      <c r="AI4864" s="16">
        <v>100</v>
      </c>
      <c r="AJ4864" s="16">
        <v>100</v>
      </c>
      <c r="AK4864" s="16">
        <v>-1.4709000000000001</v>
      </c>
      <c r="AL4864" s="16">
        <v>-1.4332</v>
      </c>
      <c r="AM4864" s="16">
        <v>-1.0863</v>
      </c>
      <c r="AN4864" s="16">
        <v>-2.2332000000000001</v>
      </c>
      <c r="AO4864" s="16">
        <v>-1.6354</v>
      </c>
      <c r="AP4864" s="16">
        <v>-2.0556000000000001</v>
      </c>
      <c r="AR4864" s="16">
        <f t="shared" si="181"/>
        <v>1</v>
      </c>
      <c r="AS4864" s="5">
        <f t="shared" si="180"/>
        <v>0</v>
      </c>
    </row>
    <row r="4865" spans="1:45" x14ac:dyDescent="0.25">
      <c r="A4865" s="16" t="s">
        <v>405</v>
      </c>
      <c r="B4865" s="16" t="s">
        <v>179</v>
      </c>
      <c r="C4865" s="16" t="s">
        <v>272</v>
      </c>
      <c r="D4865" s="16">
        <v>1986</v>
      </c>
      <c r="E4865" s="16" t="s">
        <v>5480</v>
      </c>
      <c r="F4865" s="16" t="s">
        <v>594</v>
      </c>
      <c r="G4865" s="10">
        <v>27037</v>
      </c>
      <c r="H4865" s="73">
        <v>10.20496</v>
      </c>
      <c r="I4865" s="16" t="s">
        <v>6700</v>
      </c>
      <c r="J4865" s="71">
        <v>0</v>
      </c>
      <c r="K4865" s="71">
        <v>1</v>
      </c>
      <c r="L4865" s="16">
        <v>-0.52700610000000003</v>
      </c>
      <c r="M4865" s="16">
        <v>-0.12381780000000001</v>
      </c>
      <c r="N4865" s="16">
        <v>0.146816</v>
      </c>
      <c r="O4865" s="16">
        <v>-0.4315967</v>
      </c>
      <c r="P4865" s="16">
        <v>0.64167339999999995</v>
      </c>
      <c r="Q4865" s="16">
        <v>-1.4880679999999999</v>
      </c>
      <c r="R4865" s="16">
        <v>0.5887</v>
      </c>
      <c r="S4865" s="16">
        <v>6.4399999999999999E-2</v>
      </c>
      <c r="T4865" s="16">
        <v>0</v>
      </c>
      <c r="U4865" s="16">
        <v>4.5618999999999996</v>
      </c>
      <c r="V4865" s="16">
        <v>23.555</v>
      </c>
      <c r="W4865" s="16">
        <v>6.4729999999999999</v>
      </c>
      <c r="X4865" s="16">
        <v>431.89699999999999</v>
      </c>
      <c r="Y4865" s="16">
        <v>35.193800000000003</v>
      </c>
      <c r="Z4865" s="16">
        <v>1E-4</v>
      </c>
      <c r="AA4865" s="16">
        <v>-0.89393420000000001</v>
      </c>
      <c r="AB4865" s="16">
        <v>0.3</v>
      </c>
      <c r="AC4865" s="16">
        <v>8.67</v>
      </c>
      <c r="AD4865" s="16">
        <v>50.18</v>
      </c>
      <c r="AE4865" s="16">
        <v>24.721599999999999</v>
      </c>
      <c r="AF4865" s="16">
        <v>0</v>
      </c>
      <c r="AG4865" s="16">
        <v>456868</v>
      </c>
      <c r="AH4865" s="16">
        <v>0.58355000000000001</v>
      </c>
      <c r="AI4865" s="16">
        <v>100</v>
      </c>
      <c r="AJ4865" s="16">
        <v>100</v>
      </c>
      <c r="AK4865" s="16">
        <v>-1.3794</v>
      </c>
      <c r="AL4865" s="16">
        <v>-1.3440000000000001</v>
      </c>
      <c r="AM4865" s="16">
        <v>-1.0183</v>
      </c>
      <c r="AN4865" s="16">
        <v>-2.0954000000000002</v>
      </c>
      <c r="AO4865" s="16">
        <v>-1.5337000000000001</v>
      </c>
      <c r="AP4865" s="16">
        <v>-1.9278</v>
      </c>
      <c r="AR4865" s="16">
        <f t="shared" si="181"/>
        <v>1</v>
      </c>
      <c r="AS4865" s="5">
        <f t="shared" si="180"/>
        <v>9.1632099999999994E-2</v>
      </c>
    </row>
    <row r="4866" spans="1:45" x14ac:dyDescent="0.25">
      <c r="A4866" s="16" t="s">
        <v>405</v>
      </c>
      <c r="B4866" s="16" t="s">
        <v>179</v>
      </c>
      <c r="C4866" s="16" t="s">
        <v>272</v>
      </c>
      <c r="D4866" s="16">
        <v>1987</v>
      </c>
      <c r="E4866" s="16" t="s">
        <v>5481</v>
      </c>
      <c r="F4866" s="16" t="s">
        <v>594</v>
      </c>
      <c r="G4866" s="10">
        <v>28211.9</v>
      </c>
      <c r="H4866" s="73">
        <v>10.2475</v>
      </c>
      <c r="I4866" s="16" t="s">
        <v>6700</v>
      </c>
      <c r="J4866" s="71">
        <v>0</v>
      </c>
      <c r="K4866" s="71">
        <v>1</v>
      </c>
      <c r="L4866" s="16">
        <v>-0.42688280000000001</v>
      </c>
      <c r="M4866" s="16">
        <v>-0.13062509999999999</v>
      </c>
      <c r="N4866" s="16">
        <v>0.2211834</v>
      </c>
      <c r="O4866" s="16">
        <v>-0.40525879999999997</v>
      </c>
      <c r="P4866" s="16">
        <v>0.66761950000000003</v>
      </c>
      <c r="Q4866" s="16">
        <v>-1.3814040000000001</v>
      </c>
      <c r="R4866" s="16">
        <v>0.5887</v>
      </c>
      <c r="S4866" s="16">
        <v>6.2600000000000003E-2</v>
      </c>
      <c r="T4866" s="16">
        <v>0</v>
      </c>
      <c r="U4866" s="16">
        <v>4.5650000000000004</v>
      </c>
      <c r="V4866" s="16">
        <v>26.2</v>
      </c>
      <c r="W4866" s="16">
        <v>6.7210000000000001</v>
      </c>
      <c r="X4866" s="16">
        <v>432.24799999999999</v>
      </c>
      <c r="Y4866" s="16">
        <v>36.447400000000002</v>
      </c>
      <c r="Z4866" s="16">
        <v>1E-4</v>
      </c>
      <c r="AA4866" s="16">
        <v>-0.89199229999999996</v>
      </c>
      <c r="AB4866" s="16">
        <v>0.3</v>
      </c>
      <c r="AC4866" s="16">
        <v>8.67</v>
      </c>
      <c r="AD4866" s="16">
        <v>50.13</v>
      </c>
      <c r="AE4866" s="16">
        <v>27.0898</v>
      </c>
      <c r="AF4866" s="16">
        <v>0</v>
      </c>
      <c r="AG4866" s="16">
        <v>442709</v>
      </c>
      <c r="AH4866" s="16">
        <v>0.58989999999999998</v>
      </c>
      <c r="AI4866" s="16">
        <v>100</v>
      </c>
      <c r="AJ4866" s="16">
        <v>100</v>
      </c>
      <c r="AK4866" s="16">
        <v>-1.2879</v>
      </c>
      <c r="AL4866" s="16">
        <v>-1.2548999999999999</v>
      </c>
      <c r="AM4866" s="16">
        <v>-0.95020000000000004</v>
      </c>
      <c r="AN4866" s="16">
        <v>-1.9576</v>
      </c>
      <c r="AO4866" s="16">
        <v>-1.4320999999999999</v>
      </c>
      <c r="AP4866" s="16">
        <v>-1.7999000000000001</v>
      </c>
      <c r="AR4866" s="16">
        <f t="shared" si="181"/>
        <v>1</v>
      </c>
      <c r="AS4866" s="5">
        <f t="shared" si="180"/>
        <v>0.10012330000000003</v>
      </c>
    </row>
    <row r="4867" spans="1:45" x14ac:dyDescent="0.25">
      <c r="A4867" s="16" t="s">
        <v>405</v>
      </c>
      <c r="B4867" s="16" t="s">
        <v>179</v>
      </c>
      <c r="C4867" s="16" t="s">
        <v>272</v>
      </c>
      <c r="D4867" s="16">
        <v>1988</v>
      </c>
      <c r="E4867" s="16" t="s">
        <v>5482</v>
      </c>
      <c r="F4867" s="16" t="s">
        <v>594</v>
      </c>
      <c r="G4867" s="10">
        <v>29412.2</v>
      </c>
      <c r="H4867" s="73">
        <v>10.28917</v>
      </c>
      <c r="I4867" s="16" t="s">
        <v>6700</v>
      </c>
      <c r="J4867" s="71">
        <v>0</v>
      </c>
      <c r="K4867" s="71">
        <v>1</v>
      </c>
      <c r="L4867" s="16">
        <v>-0.32050509999999999</v>
      </c>
      <c r="M4867" s="16">
        <v>-0.1178601</v>
      </c>
      <c r="N4867" s="16">
        <v>0.30067680000000002</v>
      </c>
      <c r="O4867" s="16">
        <v>-0.37892300000000001</v>
      </c>
      <c r="P4867" s="16">
        <v>0.68391310000000005</v>
      </c>
      <c r="Q4867" s="16">
        <v>-1.2747219999999999</v>
      </c>
      <c r="R4867" s="16">
        <v>0.5887</v>
      </c>
      <c r="S4867" s="16">
        <v>6.08E-2</v>
      </c>
      <c r="T4867" s="16">
        <v>2.0999999999999999E-3</v>
      </c>
      <c r="U4867" s="16">
        <v>4.5929000000000002</v>
      </c>
      <c r="V4867" s="16">
        <v>28.844999999999999</v>
      </c>
      <c r="W4867" s="16">
        <v>6.9690000000000003</v>
      </c>
      <c r="X4867" s="16">
        <v>432.99299999999999</v>
      </c>
      <c r="Y4867" s="16">
        <v>37.700899999999997</v>
      </c>
      <c r="Z4867" s="16">
        <v>1E-4</v>
      </c>
      <c r="AA4867" s="16">
        <v>-0.89005049999999997</v>
      </c>
      <c r="AB4867" s="16">
        <v>0.3</v>
      </c>
      <c r="AC4867" s="16">
        <v>8.67</v>
      </c>
      <c r="AD4867" s="16">
        <v>50.08</v>
      </c>
      <c r="AE4867" s="16">
        <v>28.712299999999999</v>
      </c>
      <c r="AF4867" s="16">
        <v>0</v>
      </c>
      <c r="AG4867" s="16">
        <v>428370</v>
      </c>
      <c r="AH4867" s="16">
        <v>0.59630000000000005</v>
      </c>
      <c r="AI4867" s="16">
        <v>100</v>
      </c>
      <c r="AJ4867" s="16">
        <v>100</v>
      </c>
      <c r="AK4867" s="16">
        <v>-1.1963999999999999</v>
      </c>
      <c r="AL4867" s="16">
        <v>-1.1657</v>
      </c>
      <c r="AM4867" s="16">
        <v>-0.8821</v>
      </c>
      <c r="AN4867" s="16">
        <v>-1.8198000000000001</v>
      </c>
      <c r="AO4867" s="16">
        <v>-1.3304</v>
      </c>
      <c r="AP4867" s="16">
        <v>-1.6720999999999999</v>
      </c>
      <c r="AR4867" s="16">
        <f t="shared" si="181"/>
        <v>1</v>
      </c>
      <c r="AS4867" s="5">
        <f t="shared" si="180"/>
        <v>0.10637770000000002</v>
      </c>
    </row>
    <row r="4868" spans="1:45" x14ac:dyDescent="0.25">
      <c r="A4868" s="16" t="s">
        <v>405</v>
      </c>
      <c r="B4868" s="16" t="s">
        <v>179</v>
      </c>
      <c r="C4868" s="16" t="s">
        <v>272</v>
      </c>
      <c r="D4868" s="16">
        <v>1989</v>
      </c>
      <c r="E4868" s="16" t="s">
        <v>5483</v>
      </c>
      <c r="F4868" s="16" t="s">
        <v>594</v>
      </c>
      <c r="G4868" s="10">
        <v>31087.3</v>
      </c>
      <c r="H4868" s="73">
        <v>10.34455</v>
      </c>
      <c r="I4868" s="16" t="s">
        <v>6700</v>
      </c>
      <c r="J4868" s="71">
        <v>0</v>
      </c>
      <c r="K4868" s="71">
        <v>1</v>
      </c>
      <c r="L4868" s="16">
        <v>-0.22625999999999999</v>
      </c>
      <c r="M4868" s="16">
        <v>-9.9502900000000005E-2</v>
      </c>
      <c r="N4868" s="16">
        <v>0.3369066</v>
      </c>
      <c r="O4868" s="16">
        <v>-0.35258729999999999</v>
      </c>
      <c r="P4868" s="16">
        <v>0.71030519999999997</v>
      </c>
      <c r="Q4868" s="16">
        <v>-1.168093</v>
      </c>
      <c r="R4868" s="16">
        <v>0.5887</v>
      </c>
      <c r="S4868" s="16">
        <v>5.8999999999999997E-2</v>
      </c>
      <c r="T4868" s="16">
        <v>4.7999999999999996E-3</v>
      </c>
      <c r="U4868" s="16">
        <v>4.6208</v>
      </c>
      <c r="V4868" s="16">
        <v>29.332000000000001</v>
      </c>
      <c r="W4868" s="16">
        <v>7.2169999999999996</v>
      </c>
      <c r="X4868" s="16">
        <v>434.22800000000001</v>
      </c>
      <c r="Y4868" s="16">
        <v>38.9544</v>
      </c>
      <c r="Z4868" s="16">
        <v>1E-4</v>
      </c>
      <c r="AA4868" s="16">
        <v>-0.88810849999999997</v>
      </c>
      <c r="AB4868" s="16">
        <v>0.3</v>
      </c>
      <c r="AC4868" s="16">
        <v>8.67</v>
      </c>
      <c r="AD4868" s="16">
        <v>50.03</v>
      </c>
      <c r="AE4868" s="16">
        <v>29.9497</v>
      </c>
      <c r="AF4868" s="16">
        <v>0</v>
      </c>
      <c r="AG4868" s="16">
        <v>443523</v>
      </c>
      <c r="AH4868" s="16">
        <v>0.60270000000000001</v>
      </c>
      <c r="AI4868" s="16">
        <v>100</v>
      </c>
      <c r="AJ4868" s="16">
        <v>100</v>
      </c>
      <c r="AK4868" s="16">
        <v>-1.1049</v>
      </c>
      <c r="AL4868" s="16">
        <v>-1.0766</v>
      </c>
      <c r="AM4868" s="16">
        <v>-0.81410000000000005</v>
      </c>
      <c r="AN4868" s="16">
        <v>-1.6819999999999999</v>
      </c>
      <c r="AO4868" s="16">
        <v>-1.2287999999999999</v>
      </c>
      <c r="AP4868" s="16">
        <v>-1.5443</v>
      </c>
      <c r="AR4868" s="16">
        <f t="shared" si="181"/>
        <v>1</v>
      </c>
      <c r="AS4868" s="5">
        <f t="shared" ref="AS4868:AS4931" si="182">IF(D4868=1985, 0, L4868-L4867)</f>
        <v>9.4245099999999998E-2</v>
      </c>
    </row>
    <row r="4869" spans="1:45" x14ac:dyDescent="0.25">
      <c r="A4869" s="16" t="s">
        <v>405</v>
      </c>
      <c r="B4869" s="16" t="s">
        <v>179</v>
      </c>
      <c r="C4869" s="16" t="s">
        <v>272</v>
      </c>
      <c r="D4869" s="16">
        <v>1990</v>
      </c>
      <c r="E4869" s="16" t="s">
        <v>5484</v>
      </c>
      <c r="F4869" s="16" t="s">
        <v>594</v>
      </c>
      <c r="G4869" s="10">
        <v>27296</v>
      </c>
      <c r="H4869" s="73">
        <v>10.21449</v>
      </c>
      <c r="I4869" s="16" t="s">
        <v>6700</v>
      </c>
      <c r="J4869" s="71">
        <v>0</v>
      </c>
      <c r="K4869" s="71">
        <v>1</v>
      </c>
      <c r="L4869" s="16">
        <v>-0.140121</v>
      </c>
      <c r="M4869" s="16">
        <v>-8.0213699999999999E-2</v>
      </c>
      <c r="N4869" s="16">
        <v>0.36992370000000002</v>
      </c>
      <c r="O4869" s="16">
        <v>-0.3263836</v>
      </c>
      <c r="P4869" s="16">
        <v>0.72157979999999999</v>
      </c>
      <c r="Q4869" s="16">
        <v>-1.061409</v>
      </c>
      <c r="R4869" s="16">
        <v>0.5887</v>
      </c>
      <c r="S4869" s="16">
        <v>5.7200000000000001E-2</v>
      </c>
      <c r="T4869" s="16">
        <v>7.6E-3</v>
      </c>
      <c r="U4869" s="16">
        <v>4.6486999999999998</v>
      </c>
      <c r="V4869" s="16">
        <v>29.734999999999999</v>
      </c>
      <c r="W4869" s="16">
        <v>7.51</v>
      </c>
      <c r="X4869" s="16">
        <v>434.81700000000001</v>
      </c>
      <c r="Y4869" s="16">
        <v>40.207900000000002</v>
      </c>
      <c r="Z4869" s="16">
        <v>1E-4</v>
      </c>
      <c r="AA4869" s="16">
        <v>-0.88577830000000002</v>
      </c>
      <c r="AB4869" s="16">
        <v>0.3</v>
      </c>
      <c r="AC4869" s="16">
        <v>8.67</v>
      </c>
      <c r="AD4869" s="16">
        <v>49.97</v>
      </c>
      <c r="AE4869" s="16">
        <v>29.863499999999998</v>
      </c>
      <c r="AF4869" s="16">
        <v>0</v>
      </c>
      <c r="AG4869" s="16">
        <v>481149</v>
      </c>
      <c r="AH4869" s="16">
        <v>0.58689999999999998</v>
      </c>
      <c r="AI4869" s="16">
        <v>100</v>
      </c>
      <c r="AJ4869" s="16">
        <v>100</v>
      </c>
      <c r="AK4869" s="16">
        <v>-1.0134000000000001</v>
      </c>
      <c r="AL4869" s="16">
        <v>-0.98740000000000006</v>
      </c>
      <c r="AM4869" s="16">
        <v>-0.746</v>
      </c>
      <c r="AN4869" s="16">
        <v>-1.5443</v>
      </c>
      <c r="AO4869" s="16">
        <v>-1.1271</v>
      </c>
      <c r="AP4869" s="16">
        <v>-1.4164000000000001</v>
      </c>
      <c r="AR4869" s="16">
        <f t="shared" ref="AR4869:AR4932" si="183">IF(OR(AND(I4869&lt;&gt;"", I4869&gt;=10000000, AQ4869&lt;=32.5), AND(A4869="Middle East &amp; North Africa", I4869&lt;&gt;"", I4869&gt;=9000000, AQ4869&lt;&gt;"", AQ4869&lt;=32.5)), 0, 1)</f>
        <v>1</v>
      </c>
      <c r="AS4869" s="5">
        <f t="shared" si="182"/>
        <v>8.6138999999999993E-2</v>
      </c>
    </row>
    <row r="4870" spans="1:45" x14ac:dyDescent="0.25">
      <c r="A4870" s="16" t="s">
        <v>405</v>
      </c>
      <c r="B4870" s="16" t="s">
        <v>179</v>
      </c>
      <c r="C4870" s="16" t="s">
        <v>272</v>
      </c>
      <c r="D4870" s="16">
        <v>1991</v>
      </c>
      <c r="E4870" s="16" t="s">
        <v>5485</v>
      </c>
      <c r="F4870" s="16" t="s">
        <v>594</v>
      </c>
      <c r="G4870" s="10">
        <v>27314.1</v>
      </c>
      <c r="H4870" s="73">
        <v>10.215159999999999</v>
      </c>
      <c r="I4870" s="16" t="s">
        <v>6700</v>
      </c>
      <c r="J4870" s="71">
        <v>0</v>
      </c>
      <c r="K4870" s="71">
        <v>1</v>
      </c>
      <c r="L4870" s="16">
        <v>0.13443450000000001</v>
      </c>
      <c r="M4870" s="16">
        <v>-0.12443269999999999</v>
      </c>
      <c r="N4870" s="16">
        <v>0.3933026</v>
      </c>
      <c r="O4870" s="16">
        <v>0.18814819999999999</v>
      </c>
      <c r="P4870" s="16">
        <v>0.72014979999999995</v>
      </c>
      <c r="Q4870" s="16">
        <v>-0.95476269999999996</v>
      </c>
      <c r="R4870" s="16">
        <v>0.5887</v>
      </c>
      <c r="S4870" s="16">
        <v>3.9100000000000003E-2</v>
      </c>
      <c r="T4870" s="16">
        <v>1.0200000000000001E-2</v>
      </c>
      <c r="U4870" s="16">
        <v>4.4137000000000004</v>
      </c>
      <c r="V4870" s="16">
        <v>31.541</v>
      </c>
      <c r="W4870" s="16">
        <v>7.5190000000000001</v>
      </c>
      <c r="X4870" s="16">
        <v>436.185</v>
      </c>
      <c r="Y4870" s="16">
        <v>41.461500000000001</v>
      </c>
      <c r="Z4870" s="16">
        <v>0.26129999999999998</v>
      </c>
      <c r="AA4870" s="16">
        <v>-0.88383630000000002</v>
      </c>
      <c r="AB4870" s="16">
        <v>0.3</v>
      </c>
      <c r="AC4870" s="16">
        <v>8.67</v>
      </c>
      <c r="AD4870" s="16">
        <v>49.92</v>
      </c>
      <c r="AE4870" s="16">
        <v>30.061299999999999</v>
      </c>
      <c r="AF4870" s="16">
        <v>0</v>
      </c>
      <c r="AG4870" s="16">
        <v>457470</v>
      </c>
      <c r="AH4870" s="16">
        <v>0.60570000000000002</v>
      </c>
      <c r="AI4870" s="16">
        <v>100</v>
      </c>
      <c r="AJ4870" s="16">
        <v>100</v>
      </c>
      <c r="AK4870" s="16">
        <v>-0.92190000000000005</v>
      </c>
      <c r="AL4870" s="16">
        <v>-0.8982</v>
      </c>
      <c r="AM4870" s="16">
        <v>-0.67800000000000005</v>
      </c>
      <c r="AN4870" s="16">
        <v>-1.4065000000000001</v>
      </c>
      <c r="AO4870" s="16">
        <v>-1.0255000000000001</v>
      </c>
      <c r="AP4870" s="16">
        <v>-1.2886</v>
      </c>
      <c r="AR4870" s="16">
        <f t="shared" si="183"/>
        <v>1</v>
      </c>
      <c r="AS4870" s="5">
        <f t="shared" si="182"/>
        <v>0.27455550000000001</v>
      </c>
    </row>
    <row r="4871" spans="1:45" x14ac:dyDescent="0.25">
      <c r="A4871" s="16" t="s">
        <v>405</v>
      </c>
      <c r="B4871" s="16" t="s">
        <v>179</v>
      </c>
      <c r="C4871" s="16" t="s">
        <v>272</v>
      </c>
      <c r="D4871" s="16">
        <v>1992</v>
      </c>
      <c r="E4871" s="16" t="s">
        <v>5486</v>
      </c>
      <c r="F4871" s="16" t="s">
        <v>594</v>
      </c>
      <c r="G4871" s="10">
        <v>26011.599999999999</v>
      </c>
      <c r="H4871" s="73">
        <v>10.1663</v>
      </c>
      <c r="I4871" s="16" t="s">
        <v>6700</v>
      </c>
      <c r="J4871" s="71">
        <v>0</v>
      </c>
      <c r="K4871" s="71">
        <v>1</v>
      </c>
      <c r="L4871" s="16">
        <v>0.28833059999999999</v>
      </c>
      <c r="M4871" s="16">
        <v>-9.8586900000000005E-2</v>
      </c>
      <c r="N4871" s="16">
        <v>0.53843640000000004</v>
      </c>
      <c r="O4871" s="16">
        <v>0.25765890000000002</v>
      </c>
      <c r="P4871" s="16">
        <v>0.72074680000000002</v>
      </c>
      <c r="Q4871" s="16">
        <v>-0.84807980000000005</v>
      </c>
      <c r="R4871" s="16">
        <v>0.5887</v>
      </c>
      <c r="S4871" s="16">
        <v>6.9099999999999995E-2</v>
      </c>
      <c r="T4871" s="16">
        <v>8.0000000000000004E-4</v>
      </c>
      <c r="U4871" s="16">
        <v>5.2843</v>
      </c>
      <c r="V4871" s="16">
        <v>33.401000000000003</v>
      </c>
      <c r="W4871" s="16">
        <v>7.5279999999999996</v>
      </c>
      <c r="X4871" s="16">
        <v>438.23200000000003</v>
      </c>
      <c r="Y4871" s="16">
        <v>42.715000000000003</v>
      </c>
      <c r="Z4871" s="16">
        <v>0.28439999999999999</v>
      </c>
      <c r="AA4871" s="16">
        <v>-0.88189450000000003</v>
      </c>
      <c r="AB4871" s="16">
        <v>0.3</v>
      </c>
      <c r="AC4871" s="16">
        <v>8.67</v>
      </c>
      <c r="AD4871" s="16">
        <v>49.87</v>
      </c>
      <c r="AE4871" s="16">
        <v>30.1858</v>
      </c>
      <c r="AF4871" s="16">
        <v>0.30620000000000003</v>
      </c>
      <c r="AG4871" s="16">
        <v>437925</v>
      </c>
      <c r="AH4871" s="16">
        <v>0.62434999999999996</v>
      </c>
      <c r="AI4871" s="16">
        <v>100</v>
      </c>
      <c r="AJ4871" s="16">
        <v>100</v>
      </c>
      <c r="AK4871" s="16">
        <v>-0.83040000000000003</v>
      </c>
      <c r="AL4871" s="16">
        <v>-0.80910000000000004</v>
      </c>
      <c r="AM4871" s="16">
        <v>-0.6099</v>
      </c>
      <c r="AN4871" s="16">
        <v>-1.2686999999999999</v>
      </c>
      <c r="AO4871" s="16">
        <v>-0.92379999999999995</v>
      </c>
      <c r="AP4871" s="16">
        <v>-1.1607000000000001</v>
      </c>
      <c r="AR4871" s="16">
        <f t="shared" si="183"/>
        <v>1</v>
      </c>
      <c r="AS4871" s="5">
        <f t="shared" si="182"/>
        <v>0.15389609999999998</v>
      </c>
    </row>
    <row r="4872" spans="1:45" x14ac:dyDescent="0.25">
      <c r="A4872" s="16" t="s">
        <v>405</v>
      </c>
      <c r="B4872" s="16" t="s">
        <v>179</v>
      </c>
      <c r="C4872" s="16" t="s">
        <v>272</v>
      </c>
      <c r="D4872" s="16">
        <v>1993</v>
      </c>
      <c r="E4872" s="16" t="s">
        <v>5487</v>
      </c>
      <c r="F4872" s="16" t="s">
        <v>594</v>
      </c>
      <c r="G4872" s="10">
        <v>24748.5</v>
      </c>
      <c r="H4872" s="73">
        <v>10.11652</v>
      </c>
      <c r="I4872" s="16" t="s">
        <v>6700</v>
      </c>
      <c r="J4872" s="71">
        <v>0</v>
      </c>
      <c r="K4872" s="71">
        <v>1</v>
      </c>
      <c r="L4872" s="16">
        <v>0.36281920000000001</v>
      </c>
      <c r="M4872" s="16">
        <v>-3.1424199999999999E-2</v>
      </c>
      <c r="N4872" s="16">
        <v>0.50755539999999999</v>
      </c>
      <c r="O4872" s="16">
        <v>0.29707790000000001</v>
      </c>
      <c r="P4872" s="16">
        <v>0.71042689999999997</v>
      </c>
      <c r="Q4872" s="16">
        <v>-0.74141599999999996</v>
      </c>
      <c r="R4872" s="16">
        <v>0.5887</v>
      </c>
      <c r="S4872" s="16">
        <v>5.6300000000000003E-2</v>
      </c>
      <c r="T4872" s="16">
        <v>1.32E-2</v>
      </c>
      <c r="U4872" s="16">
        <v>4.4680999999999997</v>
      </c>
      <c r="V4872" s="16">
        <v>35.893999999999998</v>
      </c>
      <c r="W4872" s="16">
        <v>7.5369999999999999</v>
      </c>
      <c r="X4872" s="16">
        <v>438.36</v>
      </c>
      <c r="Y4872" s="16">
        <v>43.968499999999999</v>
      </c>
      <c r="Z4872" s="16">
        <v>0.29139999999999999</v>
      </c>
      <c r="AA4872" s="16">
        <v>-0.87995259999999997</v>
      </c>
      <c r="AB4872" s="16">
        <v>0.3</v>
      </c>
      <c r="AC4872" s="16">
        <v>8.67</v>
      </c>
      <c r="AD4872" s="16">
        <v>49.82</v>
      </c>
      <c r="AE4872" s="16">
        <v>31.435199999999998</v>
      </c>
      <c r="AF4872" s="16">
        <v>0.7843</v>
      </c>
      <c r="AG4872" s="16">
        <v>378373</v>
      </c>
      <c r="AH4872" s="16">
        <v>0.63029999999999997</v>
      </c>
      <c r="AI4872" s="16">
        <v>100</v>
      </c>
      <c r="AJ4872" s="16">
        <v>100</v>
      </c>
      <c r="AK4872" s="16">
        <v>-0.7389</v>
      </c>
      <c r="AL4872" s="16">
        <v>-0.71989999999999998</v>
      </c>
      <c r="AM4872" s="16">
        <v>-0.54179999999999995</v>
      </c>
      <c r="AN4872" s="16">
        <v>-1.1309</v>
      </c>
      <c r="AO4872" s="16">
        <v>-0.82220000000000004</v>
      </c>
      <c r="AP4872" s="16">
        <v>-1.0328999999999999</v>
      </c>
      <c r="AR4872" s="16">
        <f t="shared" si="183"/>
        <v>1</v>
      </c>
      <c r="AS4872" s="5">
        <f t="shared" si="182"/>
        <v>7.4488600000000016E-2</v>
      </c>
    </row>
    <row r="4873" spans="1:45" x14ac:dyDescent="0.25">
      <c r="A4873" s="16" t="s">
        <v>405</v>
      </c>
      <c r="B4873" s="16" t="s">
        <v>179</v>
      </c>
      <c r="C4873" s="16" t="s">
        <v>272</v>
      </c>
      <c r="D4873" s="16">
        <v>1994</v>
      </c>
      <c r="E4873" s="16" t="s">
        <v>5488</v>
      </c>
      <c r="F4873" s="16" t="s">
        <v>594</v>
      </c>
      <c r="G4873" s="10">
        <v>26073</v>
      </c>
      <c r="H4873" s="73">
        <v>10.168659999999999</v>
      </c>
      <c r="I4873" s="16" t="s">
        <v>6700</v>
      </c>
      <c r="J4873" s="71">
        <v>0</v>
      </c>
      <c r="K4873" s="71">
        <v>1</v>
      </c>
      <c r="L4873" s="16">
        <v>0.46364939999999999</v>
      </c>
      <c r="M4873" s="16">
        <v>-9.2878500000000003E-2</v>
      </c>
      <c r="N4873" s="16">
        <v>0.61800339999999998</v>
      </c>
      <c r="O4873" s="16">
        <v>0.35687170000000001</v>
      </c>
      <c r="P4873" s="16">
        <v>0.72096669999999996</v>
      </c>
      <c r="Q4873" s="16">
        <v>-0.63476929999999998</v>
      </c>
      <c r="R4873" s="16">
        <v>0.5887</v>
      </c>
      <c r="S4873" s="16">
        <v>3.6600000000000001E-2</v>
      </c>
      <c r="T4873" s="16">
        <v>1.46E-2</v>
      </c>
      <c r="U4873" s="16">
        <v>4.7603999999999997</v>
      </c>
      <c r="V4873" s="16">
        <v>37.802</v>
      </c>
      <c r="W4873" s="16">
        <v>7.5460000000000003</v>
      </c>
      <c r="X4873" s="16">
        <v>444.34199999999998</v>
      </c>
      <c r="Y4873" s="16">
        <v>45.222099999999998</v>
      </c>
      <c r="Z4873" s="16">
        <v>0.30930000000000002</v>
      </c>
      <c r="AA4873" s="16">
        <v>-0.87801070000000003</v>
      </c>
      <c r="AB4873" s="16">
        <v>0.3</v>
      </c>
      <c r="AC4873" s="16">
        <v>8.67</v>
      </c>
      <c r="AD4873" s="16">
        <v>49.77</v>
      </c>
      <c r="AE4873" s="16">
        <v>33.099200000000003</v>
      </c>
      <c r="AF4873" s="16">
        <v>1.7271000000000001</v>
      </c>
      <c r="AG4873" s="16">
        <v>345835</v>
      </c>
      <c r="AH4873" s="16">
        <v>0.63705000000000001</v>
      </c>
      <c r="AI4873" s="16">
        <v>100</v>
      </c>
      <c r="AJ4873" s="16">
        <v>100</v>
      </c>
      <c r="AK4873" s="16">
        <v>-0.64739999999999998</v>
      </c>
      <c r="AL4873" s="16">
        <v>-0.63080000000000003</v>
      </c>
      <c r="AM4873" s="16">
        <v>-0.4738</v>
      </c>
      <c r="AN4873" s="16">
        <v>-0.99309999999999998</v>
      </c>
      <c r="AO4873" s="16">
        <v>-0.72050000000000003</v>
      </c>
      <c r="AP4873" s="16">
        <v>-0.90510000000000002</v>
      </c>
      <c r="AR4873" s="16">
        <f t="shared" si="183"/>
        <v>1</v>
      </c>
      <c r="AS4873" s="5">
        <f t="shared" si="182"/>
        <v>0.10083019999999998</v>
      </c>
    </row>
    <row r="4874" spans="1:45" x14ac:dyDescent="0.25">
      <c r="A4874" s="16" t="s">
        <v>405</v>
      </c>
      <c r="B4874" s="16" t="s">
        <v>179</v>
      </c>
      <c r="C4874" s="16" t="s">
        <v>272</v>
      </c>
      <c r="D4874" s="16">
        <v>1995</v>
      </c>
      <c r="E4874" s="16" t="s">
        <v>5489</v>
      </c>
      <c r="F4874" s="16" t="s">
        <v>594</v>
      </c>
      <c r="G4874" s="10">
        <v>26899.8</v>
      </c>
      <c r="H4874" s="73">
        <v>10.199870000000001</v>
      </c>
      <c r="I4874" s="16" t="s">
        <v>6700</v>
      </c>
      <c r="J4874" s="71">
        <v>0</v>
      </c>
      <c r="K4874" s="71">
        <v>1</v>
      </c>
      <c r="L4874" s="16">
        <v>0.54666510000000001</v>
      </c>
      <c r="M4874" s="16">
        <v>-0.1162866</v>
      </c>
      <c r="N4874" s="16">
        <v>0.64742089999999997</v>
      </c>
      <c r="O4874" s="16">
        <v>0.38825399999999999</v>
      </c>
      <c r="P4874" s="16">
        <v>0.76346840000000005</v>
      </c>
      <c r="Q4874" s="16">
        <v>-0.52808730000000004</v>
      </c>
      <c r="R4874" s="16">
        <v>0.5887</v>
      </c>
      <c r="S4874" s="16">
        <v>3.4599999999999999E-2</v>
      </c>
      <c r="T4874" s="16">
        <v>1.29E-2</v>
      </c>
      <c r="U4874" s="16">
        <v>4.5637999999999996</v>
      </c>
      <c r="V4874" s="16">
        <v>39.950000000000003</v>
      </c>
      <c r="W4874" s="16">
        <v>7.5549999999999997</v>
      </c>
      <c r="X4874" s="16">
        <v>444.87099999999998</v>
      </c>
      <c r="Y4874" s="16">
        <v>46.4756</v>
      </c>
      <c r="Z4874" s="16">
        <v>0.312</v>
      </c>
      <c r="AA4874" s="16">
        <v>-0.87606890000000004</v>
      </c>
      <c r="AB4874" s="16">
        <v>0.3</v>
      </c>
      <c r="AC4874" s="16">
        <v>8.67</v>
      </c>
      <c r="AD4874" s="16">
        <v>49.72</v>
      </c>
      <c r="AE4874" s="16">
        <v>35.118000000000002</v>
      </c>
      <c r="AF4874" s="16">
        <v>3.6768000000000001</v>
      </c>
      <c r="AG4874" s="16">
        <v>372544</v>
      </c>
      <c r="AH4874" s="16">
        <v>0.63019999999999998</v>
      </c>
      <c r="AI4874" s="16">
        <v>100</v>
      </c>
      <c r="AJ4874" s="16">
        <v>100</v>
      </c>
      <c r="AK4874" s="16">
        <v>-0.55589999999999995</v>
      </c>
      <c r="AL4874" s="16">
        <v>-0.54159999999999997</v>
      </c>
      <c r="AM4874" s="16">
        <v>-0.40570000000000001</v>
      </c>
      <c r="AN4874" s="16">
        <v>-0.85529999999999995</v>
      </c>
      <c r="AO4874" s="16">
        <v>-0.61890000000000001</v>
      </c>
      <c r="AP4874" s="16">
        <v>-0.7772</v>
      </c>
      <c r="AR4874" s="16">
        <f t="shared" si="183"/>
        <v>1</v>
      </c>
      <c r="AS4874" s="5">
        <f t="shared" si="182"/>
        <v>8.3015700000000026E-2</v>
      </c>
    </row>
    <row r="4875" spans="1:45" x14ac:dyDescent="0.25">
      <c r="A4875" s="16" t="s">
        <v>405</v>
      </c>
      <c r="B4875" s="16" t="s">
        <v>179</v>
      </c>
      <c r="C4875" s="16" t="s">
        <v>272</v>
      </c>
      <c r="D4875" s="16">
        <v>1996</v>
      </c>
      <c r="E4875" s="16" t="s">
        <v>5490</v>
      </c>
      <c r="F4875" s="16" t="s">
        <v>594</v>
      </c>
      <c r="G4875" s="10">
        <v>27262.400000000001</v>
      </c>
      <c r="H4875" s="73">
        <v>10.21326</v>
      </c>
      <c r="I4875" s="16" t="s">
        <v>6700</v>
      </c>
      <c r="J4875" s="71">
        <v>0</v>
      </c>
      <c r="K4875" s="71">
        <v>1</v>
      </c>
      <c r="L4875" s="16">
        <v>0.93196900000000005</v>
      </c>
      <c r="M4875" s="16">
        <v>-9.4337500000000005E-2</v>
      </c>
      <c r="N4875" s="16">
        <v>0.68411359999999999</v>
      </c>
      <c r="O4875" s="16">
        <v>0.47463359999999999</v>
      </c>
      <c r="P4875" s="16">
        <v>0.85141359999999999</v>
      </c>
      <c r="Q4875" s="16">
        <v>0.12168519999999999</v>
      </c>
      <c r="R4875" s="16">
        <v>0.5887</v>
      </c>
      <c r="S4875" s="16">
        <v>3.7199999999999997E-2</v>
      </c>
      <c r="T4875" s="16">
        <v>1.4200000000000001E-2</v>
      </c>
      <c r="U4875" s="16">
        <v>4.3543000000000003</v>
      </c>
      <c r="V4875" s="16">
        <v>41.398000000000003</v>
      </c>
      <c r="W4875" s="16">
        <v>7.7329999999999997</v>
      </c>
      <c r="X4875" s="16">
        <v>447.51499999999999</v>
      </c>
      <c r="Y4875" s="16">
        <v>47.729100000000003</v>
      </c>
      <c r="Z4875" s="16">
        <v>0.34250000000000003</v>
      </c>
      <c r="AA4875" s="16">
        <v>-0.8830597</v>
      </c>
      <c r="AB4875" s="16">
        <v>0.3</v>
      </c>
      <c r="AC4875" s="16">
        <v>8.67</v>
      </c>
      <c r="AD4875" s="16">
        <v>49.9</v>
      </c>
      <c r="AE4875" s="16">
        <v>37.820599999999999</v>
      </c>
      <c r="AF4875" s="16">
        <v>7.3829000000000002</v>
      </c>
      <c r="AG4875" s="16">
        <v>450937</v>
      </c>
      <c r="AH4875" s="16">
        <v>0.63490000000000002</v>
      </c>
      <c r="AI4875" s="16">
        <v>100</v>
      </c>
      <c r="AJ4875" s="16">
        <v>100</v>
      </c>
      <c r="AK4875" s="16">
        <v>0</v>
      </c>
      <c r="AL4875" s="16">
        <v>0</v>
      </c>
      <c r="AM4875" s="16">
        <v>0</v>
      </c>
      <c r="AN4875" s="16">
        <v>0</v>
      </c>
      <c r="AO4875" s="16">
        <v>0</v>
      </c>
      <c r="AP4875" s="16">
        <v>0</v>
      </c>
      <c r="AR4875" s="16">
        <f t="shared" si="183"/>
        <v>1</v>
      </c>
      <c r="AS4875" s="5">
        <f t="shared" si="182"/>
        <v>0.38530390000000003</v>
      </c>
    </row>
    <row r="4876" spans="1:45" x14ac:dyDescent="0.25">
      <c r="A4876" s="16" t="s">
        <v>405</v>
      </c>
      <c r="B4876" s="16" t="s">
        <v>179</v>
      </c>
      <c r="C4876" s="16" t="s">
        <v>272</v>
      </c>
      <c r="D4876" s="16">
        <v>1997</v>
      </c>
      <c r="E4876" s="16" t="s">
        <v>5491</v>
      </c>
      <c r="F4876" s="16" t="s">
        <v>594</v>
      </c>
      <c r="G4876" s="10">
        <v>27613.5</v>
      </c>
      <c r="H4876" s="73">
        <v>10.22606</v>
      </c>
      <c r="I4876" s="16" t="s">
        <v>6700</v>
      </c>
      <c r="J4876" s="71">
        <v>0</v>
      </c>
      <c r="K4876" s="71">
        <v>1</v>
      </c>
      <c r="L4876" s="16">
        <v>0.84340289999999996</v>
      </c>
      <c r="M4876" s="16">
        <v>-0.11020870000000001</v>
      </c>
      <c r="N4876" s="16">
        <v>0.76107190000000002</v>
      </c>
      <c r="O4876" s="16">
        <v>0.58627439999999997</v>
      </c>
      <c r="P4876" s="16">
        <v>0.89323810000000003</v>
      </c>
      <c r="Q4876" s="16">
        <v>-0.31479230000000002</v>
      </c>
      <c r="R4876" s="16">
        <v>0.5887</v>
      </c>
      <c r="S4876" s="16">
        <v>3.6700000000000003E-2</v>
      </c>
      <c r="T4876" s="16">
        <v>1.2699999999999999E-2</v>
      </c>
      <c r="U4876" s="16">
        <v>4.8441000000000001</v>
      </c>
      <c r="V4876" s="16">
        <v>42.845999999999997</v>
      </c>
      <c r="W4876" s="16">
        <v>8.0500000000000007</v>
      </c>
      <c r="X4876" s="16">
        <v>443.63</v>
      </c>
      <c r="Y4876" s="16">
        <v>48.982700000000001</v>
      </c>
      <c r="Z4876" s="16">
        <v>0.38919999999999999</v>
      </c>
      <c r="AA4876" s="16">
        <v>-0.87529210000000002</v>
      </c>
      <c r="AB4876" s="16">
        <v>0.3</v>
      </c>
      <c r="AC4876" s="16">
        <v>8.67</v>
      </c>
      <c r="AD4876" s="16">
        <v>49.7</v>
      </c>
      <c r="AE4876" s="16">
        <v>41.808599999999998</v>
      </c>
      <c r="AF4876" s="16">
        <v>11.5989</v>
      </c>
      <c r="AG4876" s="16">
        <v>402446</v>
      </c>
      <c r="AH4876" s="16">
        <v>0.64090000000000003</v>
      </c>
      <c r="AI4876" s="16">
        <v>100</v>
      </c>
      <c r="AJ4876" s="16">
        <v>100</v>
      </c>
      <c r="AK4876" s="16">
        <v>-0.37290000000000001</v>
      </c>
      <c r="AL4876" s="16">
        <v>-0.36330000000000001</v>
      </c>
      <c r="AM4876" s="16">
        <v>-0.26960000000000001</v>
      </c>
      <c r="AN4876" s="16">
        <v>-0.57979999999999998</v>
      </c>
      <c r="AO4876" s="16">
        <v>-0.41560000000000002</v>
      </c>
      <c r="AP4876" s="16">
        <v>-0.52159999999999995</v>
      </c>
      <c r="AR4876" s="16">
        <f t="shared" si="183"/>
        <v>1</v>
      </c>
      <c r="AS4876" s="5">
        <f t="shared" si="182"/>
        <v>-8.8566100000000092E-2</v>
      </c>
    </row>
    <row r="4877" spans="1:45" x14ac:dyDescent="0.25">
      <c r="A4877" s="16" t="s">
        <v>405</v>
      </c>
      <c r="B4877" s="16" t="s">
        <v>179</v>
      </c>
      <c r="C4877" s="16" t="s">
        <v>272</v>
      </c>
      <c r="D4877" s="16">
        <v>1998</v>
      </c>
      <c r="E4877" s="16" t="s">
        <v>5492</v>
      </c>
      <c r="F4877" s="16" t="s">
        <v>594</v>
      </c>
      <c r="G4877" s="10">
        <v>29702.7</v>
      </c>
      <c r="H4877" s="73">
        <v>10.29899</v>
      </c>
      <c r="I4877" s="16" t="s">
        <v>6700</v>
      </c>
      <c r="J4877" s="71">
        <v>0</v>
      </c>
      <c r="K4877" s="71">
        <v>1</v>
      </c>
      <c r="L4877" s="16">
        <v>1.046829</v>
      </c>
      <c r="M4877" s="16">
        <v>-9.5242599999999997E-2</v>
      </c>
      <c r="N4877" s="16">
        <v>0.77062699999999995</v>
      </c>
      <c r="O4877" s="16">
        <v>0.5026233</v>
      </c>
      <c r="P4877" s="16">
        <v>0.9884056</v>
      </c>
      <c r="Q4877" s="16">
        <v>0.12168519999999999</v>
      </c>
      <c r="R4877" s="16">
        <v>0.5887</v>
      </c>
      <c r="S4877" s="16">
        <v>3.7699999999999997E-2</v>
      </c>
      <c r="T4877" s="16">
        <v>1.3899999999999999E-2</v>
      </c>
      <c r="U4877" s="16">
        <v>4.4169</v>
      </c>
      <c r="V4877" s="16">
        <v>44.293999999999997</v>
      </c>
      <c r="W4877" s="16">
        <v>8.49</v>
      </c>
      <c r="X4877" s="16">
        <v>443.13299999999998</v>
      </c>
      <c r="Y4877" s="16">
        <v>50.236199999999997</v>
      </c>
      <c r="Z4877" s="16">
        <v>0.33</v>
      </c>
      <c r="AA4877" s="16">
        <v>-0.87529210000000002</v>
      </c>
      <c r="AB4877" s="16">
        <v>0.3</v>
      </c>
      <c r="AC4877" s="16">
        <v>8.67</v>
      </c>
      <c r="AD4877" s="16">
        <v>49.7</v>
      </c>
      <c r="AE4877" s="16">
        <v>44.627200000000002</v>
      </c>
      <c r="AF4877" s="16">
        <v>15.905799999999999</v>
      </c>
      <c r="AG4877" s="16">
        <v>477357</v>
      </c>
      <c r="AH4877" s="16">
        <v>0.65880000000000005</v>
      </c>
      <c r="AI4877" s="16">
        <v>100</v>
      </c>
      <c r="AJ4877" s="16">
        <v>100</v>
      </c>
      <c r="AK4877" s="16">
        <v>0</v>
      </c>
      <c r="AL4877" s="16">
        <v>0</v>
      </c>
      <c r="AM4877" s="16">
        <v>0</v>
      </c>
      <c r="AN4877" s="16">
        <v>0</v>
      </c>
      <c r="AO4877" s="16">
        <v>0</v>
      </c>
      <c r="AP4877" s="16">
        <v>0</v>
      </c>
      <c r="AR4877" s="16">
        <f t="shared" si="183"/>
        <v>1</v>
      </c>
      <c r="AS4877" s="5">
        <f t="shared" si="182"/>
        <v>0.20342610000000005</v>
      </c>
    </row>
    <row r="4878" spans="1:45" x14ac:dyDescent="0.25">
      <c r="A4878" s="16" t="s">
        <v>405</v>
      </c>
      <c r="B4878" s="16" t="s">
        <v>179</v>
      </c>
      <c r="C4878" s="16" t="s">
        <v>272</v>
      </c>
      <c r="D4878" s="16">
        <v>1999</v>
      </c>
      <c r="E4878" s="16" t="s">
        <v>5493</v>
      </c>
      <c r="F4878" s="16" t="s">
        <v>594</v>
      </c>
      <c r="G4878" s="10">
        <v>30112</v>
      </c>
      <c r="H4878" s="73">
        <v>10.31268</v>
      </c>
      <c r="I4878" s="16" t="s">
        <v>6700</v>
      </c>
      <c r="J4878" s="71">
        <v>0</v>
      </c>
      <c r="K4878" s="71">
        <v>1</v>
      </c>
      <c r="L4878" s="16">
        <v>0.99944129999999998</v>
      </c>
      <c r="M4878" s="16">
        <v>-8.1857299999999994E-2</v>
      </c>
      <c r="N4878" s="16">
        <v>0.84377460000000004</v>
      </c>
      <c r="O4878" s="16">
        <v>0.53612329999999997</v>
      </c>
      <c r="P4878" s="16">
        <v>0.97647899999999999</v>
      </c>
      <c r="Q4878" s="16">
        <v>-0.1014636</v>
      </c>
      <c r="R4878" s="16">
        <v>0.5887</v>
      </c>
      <c r="S4878" s="16">
        <v>4.0500000000000001E-2</v>
      </c>
      <c r="T4878" s="16">
        <v>1.4200000000000001E-2</v>
      </c>
      <c r="U4878" s="16">
        <v>4.5708000000000002</v>
      </c>
      <c r="V4878" s="16">
        <v>45.741999999999997</v>
      </c>
      <c r="W4878" s="16">
        <v>8.93</v>
      </c>
      <c r="X4878" s="16">
        <v>443.02600000000001</v>
      </c>
      <c r="Y4878" s="16">
        <v>51.489699999999999</v>
      </c>
      <c r="Z4878" s="16">
        <v>0.33560000000000001</v>
      </c>
      <c r="AA4878" s="16">
        <v>-0.86364079999999999</v>
      </c>
      <c r="AB4878" s="16">
        <v>0.3</v>
      </c>
      <c r="AC4878" s="16">
        <v>8.67</v>
      </c>
      <c r="AD4878" s="16">
        <v>49.4</v>
      </c>
      <c r="AE4878" s="16">
        <v>45.704700000000003</v>
      </c>
      <c r="AF4878" s="16">
        <v>24.1235</v>
      </c>
      <c r="AG4878" s="16">
        <v>371399</v>
      </c>
      <c r="AH4878" s="16">
        <v>0.66685000000000005</v>
      </c>
      <c r="AI4878" s="16">
        <v>100</v>
      </c>
      <c r="AJ4878" s="16">
        <v>100</v>
      </c>
      <c r="AK4878" s="16">
        <v>-0.18990000000000001</v>
      </c>
      <c r="AL4878" s="16">
        <v>-0.185</v>
      </c>
      <c r="AM4878" s="16">
        <v>-0.13350000000000001</v>
      </c>
      <c r="AN4878" s="16">
        <v>-0.30420000000000003</v>
      </c>
      <c r="AO4878" s="16">
        <v>-0.21229999999999999</v>
      </c>
      <c r="AP4878" s="16">
        <v>-0.26590000000000003</v>
      </c>
      <c r="AR4878" s="16">
        <f t="shared" si="183"/>
        <v>1</v>
      </c>
      <c r="AS4878" s="5">
        <f t="shared" si="182"/>
        <v>-4.7387700000000033E-2</v>
      </c>
    </row>
    <row r="4879" spans="1:45" x14ac:dyDescent="0.25">
      <c r="A4879" s="16" t="s">
        <v>405</v>
      </c>
      <c r="B4879" s="16" t="s">
        <v>179</v>
      </c>
      <c r="C4879" s="16" t="s">
        <v>272</v>
      </c>
      <c r="D4879" s="16">
        <v>2000</v>
      </c>
      <c r="E4879" s="16" t="s">
        <v>5494</v>
      </c>
      <c r="F4879" s="16" t="s">
        <v>594</v>
      </c>
      <c r="G4879" s="10">
        <v>32193</v>
      </c>
      <c r="H4879" s="73">
        <v>10.3795</v>
      </c>
      <c r="I4879" s="16">
        <v>56200</v>
      </c>
      <c r="J4879" s="71">
        <v>0</v>
      </c>
      <c r="K4879" s="71">
        <v>1</v>
      </c>
      <c r="L4879" s="16">
        <v>1.2551019999999999</v>
      </c>
      <c r="M4879" s="16">
        <v>0.14242079999999999</v>
      </c>
      <c r="N4879" s="16">
        <v>0.90206549999999996</v>
      </c>
      <c r="O4879" s="16">
        <v>0.59182729999999995</v>
      </c>
      <c r="P4879" s="16">
        <v>1.000699</v>
      </c>
      <c r="Q4879" s="16">
        <v>0.12168519999999999</v>
      </c>
      <c r="R4879" s="16">
        <v>0.5887</v>
      </c>
      <c r="S4879" s="16">
        <v>4.4600000000000001E-2</v>
      </c>
      <c r="T4879" s="16">
        <v>3.6600000000000001E-2</v>
      </c>
      <c r="U4879" s="16">
        <v>4.3727</v>
      </c>
      <c r="V4879" s="16">
        <v>47.19</v>
      </c>
      <c r="W4879" s="16">
        <v>9.3699999999999992</v>
      </c>
      <c r="X4879" s="16">
        <v>446.39299999999997</v>
      </c>
      <c r="Y4879" s="16">
        <v>52.743200000000002</v>
      </c>
      <c r="Z4879" s="16">
        <v>0.35520000000000002</v>
      </c>
      <c r="AA4879" s="16">
        <v>-0.84033820000000004</v>
      </c>
      <c r="AB4879" s="16">
        <v>0.3</v>
      </c>
      <c r="AC4879" s="16">
        <v>8.67</v>
      </c>
      <c r="AD4879" s="16">
        <v>48.8</v>
      </c>
      <c r="AE4879" s="16">
        <v>46.605200000000004</v>
      </c>
      <c r="AF4879" s="16">
        <v>26.9057</v>
      </c>
      <c r="AG4879" s="16">
        <v>374227</v>
      </c>
      <c r="AH4879" s="16">
        <v>0.67335</v>
      </c>
      <c r="AI4879" s="16">
        <v>100</v>
      </c>
      <c r="AJ4879" s="16">
        <v>100</v>
      </c>
      <c r="AK4879" s="16">
        <v>0</v>
      </c>
      <c r="AL4879" s="16">
        <v>0</v>
      </c>
      <c r="AM4879" s="16">
        <v>0</v>
      </c>
      <c r="AN4879" s="16">
        <v>0</v>
      </c>
      <c r="AO4879" s="16">
        <v>0</v>
      </c>
      <c r="AP4879" s="16">
        <v>0</v>
      </c>
      <c r="AR4879" s="16">
        <f t="shared" si="183"/>
        <v>1</v>
      </c>
      <c r="AS4879" s="5">
        <f t="shared" si="182"/>
        <v>0.25566069999999996</v>
      </c>
    </row>
    <row r="4880" spans="1:45" x14ac:dyDescent="0.25">
      <c r="A4880" s="16" t="s">
        <v>405</v>
      </c>
      <c r="B4880" s="16" t="s">
        <v>179</v>
      </c>
      <c r="C4880" s="16" t="s">
        <v>272</v>
      </c>
      <c r="D4880" s="16">
        <v>2001</v>
      </c>
      <c r="E4880" s="16" t="s">
        <v>5495</v>
      </c>
      <c r="F4880" s="16" t="s">
        <v>594</v>
      </c>
      <c r="G4880" s="10">
        <v>32514.799999999999</v>
      </c>
      <c r="H4880" s="73">
        <v>10.38945</v>
      </c>
      <c r="I4880" s="16">
        <v>56350</v>
      </c>
      <c r="J4880" s="71">
        <v>0</v>
      </c>
      <c r="K4880" s="71">
        <v>1</v>
      </c>
      <c r="L4880" s="16">
        <v>1.2513799999999999</v>
      </c>
      <c r="M4880" s="16">
        <v>0.1244199</v>
      </c>
      <c r="N4880" s="16">
        <v>0.9547909</v>
      </c>
      <c r="O4880" s="16">
        <v>0.58173229999999998</v>
      </c>
      <c r="P4880" s="16">
        <v>0.97819719999999999</v>
      </c>
      <c r="Q4880" s="16">
        <v>0.1118473</v>
      </c>
      <c r="R4880" s="16">
        <v>0.52739999999999998</v>
      </c>
      <c r="S4880" s="16">
        <v>4.7699999999999999E-2</v>
      </c>
      <c r="T4880" s="16">
        <v>3.6999999999999998E-2</v>
      </c>
      <c r="U4880" s="16">
        <v>4.4408000000000003</v>
      </c>
      <c r="V4880" s="16">
        <v>48.008000000000003</v>
      </c>
      <c r="W4880" s="16">
        <v>9.6760000000000002</v>
      </c>
      <c r="X4880" s="16">
        <v>447.88799999999998</v>
      </c>
      <c r="Y4880" s="16">
        <v>53.9968</v>
      </c>
      <c r="Z4880" s="16">
        <v>0.32969999999999999</v>
      </c>
      <c r="AA4880" s="16">
        <v>-0.87140830000000002</v>
      </c>
      <c r="AB4880" s="16">
        <v>0.3</v>
      </c>
      <c r="AC4880" s="16">
        <v>8.67</v>
      </c>
      <c r="AD4880" s="16">
        <v>49.6</v>
      </c>
      <c r="AE4880" s="16">
        <v>42.985999999999997</v>
      </c>
      <c r="AF4880" s="16">
        <v>28.191099999999999</v>
      </c>
      <c r="AG4880" s="16">
        <v>413793</v>
      </c>
      <c r="AH4880" s="16">
        <v>0.67320000000000002</v>
      </c>
      <c r="AI4880" s="16">
        <v>100</v>
      </c>
      <c r="AJ4880" s="16">
        <v>100</v>
      </c>
      <c r="AK4880" s="16">
        <v>-7.0000000000000001E-3</v>
      </c>
      <c r="AL4880" s="16">
        <v>-6.7000000000000002E-3</v>
      </c>
      <c r="AM4880" s="16">
        <v>2.5999999999999999E-3</v>
      </c>
      <c r="AN4880" s="16">
        <v>-2.86E-2</v>
      </c>
      <c r="AO4880" s="16">
        <v>-8.9999999999999993E-3</v>
      </c>
      <c r="AP4880" s="16">
        <v>-1.0200000000000001E-2</v>
      </c>
      <c r="AR4880" s="16">
        <f t="shared" si="183"/>
        <v>1</v>
      </c>
      <c r="AS4880" s="5">
        <f t="shared" si="182"/>
        <v>-3.7220000000000031E-3</v>
      </c>
    </row>
    <row r="4881" spans="1:45" x14ac:dyDescent="0.25">
      <c r="A4881" s="16" t="s">
        <v>405</v>
      </c>
      <c r="B4881" s="16" t="s">
        <v>179</v>
      </c>
      <c r="C4881" s="16" t="s">
        <v>272</v>
      </c>
      <c r="D4881" s="16">
        <v>2002</v>
      </c>
      <c r="E4881" s="16" t="s">
        <v>5496</v>
      </c>
      <c r="F4881" s="16" t="s">
        <v>594</v>
      </c>
      <c r="G4881" s="10">
        <v>32051.7</v>
      </c>
      <c r="H4881" s="73">
        <v>10.3751</v>
      </c>
      <c r="I4881" s="16">
        <v>56609</v>
      </c>
      <c r="J4881" s="71">
        <v>0</v>
      </c>
      <c r="K4881" s="71">
        <v>1</v>
      </c>
      <c r="L4881" s="16">
        <v>1.3216349999999999</v>
      </c>
      <c r="M4881" s="16">
        <v>0.14401430000000001</v>
      </c>
      <c r="N4881" s="16">
        <v>0.97718419999999995</v>
      </c>
      <c r="O4881" s="16">
        <v>0.59286369999999999</v>
      </c>
      <c r="P4881" s="16">
        <v>1.0693090000000001</v>
      </c>
      <c r="Q4881" s="16">
        <v>0.12168519999999999</v>
      </c>
      <c r="R4881" s="16">
        <v>0.55630000000000002</v>
      </c>
      <c r="S4881" s="16">
        <v>4.5999999999999999E-2</v>
      </c>
      <c r="T4881" s="16">
        <v>3.8100000000000002E-2</v>
      </c>
      <c r="U4881" s="16">
        <v>4.2511000000000001</v>
      </c>
      <c r="V4881" s="16">
        <v>48.826000000000001</v>
      </c>
      <c r="W4881" s="16">
        <v>9.9819999999999993</v>
      </c>
      <c r="X4881" s="16">
        <v>448.87799999999999</v>
      </c>
      <c r="Y4881" s="16">
        <v>55.150100000000002</v>
      </c>
      <c r="Z4881" s="16">
        <v>0.32590000000000002</v>
      </c>
      <c r="AA4881" s="16">
        <v>-0.85198940000000001</v>
      </c>
      <c r="AB4881" s="16">
        <v>0.3</v>
      </c>
      <c r="AC4881" s="16">
        <v>8.67</v>
      </c>
      <c r="AD4881" s="16">
        <v>49.1</v>
      </c>
      <c r="AE4881" s="16">
        <v>44.804900000000004</v>
      </c>
      <c r="AF4881" s="16">
        <v>35.2425</v>
      </c>
      <c r="AG4881" s="16">
        <v>502285</v>
      </c>
      <c r="AH4881" s="16">
        <v>0.67620000000000002</v>
      </c>
      <c r="AI4881" s="16">
        <v>100</v>
      </c>
      <c r="AJ4881" s="16">
        <v>100</v>
      </c>
      <c r="AK4881" s="16">
        <v>0</v>
      </c>
      <c r="AL4881" s="16">
        <v>0</v>
      </c>
      <c r="AM4881" s="16">
        <v>0</v>
      </c>
      <c r="AN4881" s="16">
        <v>0</v>
      </c>
      <c r="AO4881" s="16">
        <v>0</v>
      </c>
      <c r="AP4881" s="16">
        <v>0</v>
      </c>
      <c r="AR4881" s="16">
        <f t="shared" si="183"/>
        <v>1</v>
      </c>
      <c r="AS4881" s="5">
        <f t="shared" si="182"/>
        <v>7.0254999999999956E-2</v>
      </c>
    </row>
    <row r="4882" spans="1:45" x14ac:dyDescent="0.25">
      <c r="A4882" s="16" t="s">
        <v>405</v>
      </c>
      <c r="B4882" s="16" t="s">
        <v>179</v>
      </c>
      <c r="C4882" s="16" t="s">
        <v>272</v>
      </c>
      <c r="D4882" s="16">
        <v>2003</v>
      </c>
      <c r="E4882" s="16" t="s">
        <v>5497</v>
      </c>
      <c r="F4882" s="16" t="s">
        <v>594</v>
      </c>
      <c r="G4882" s="10">
        <v>31842.2</v>
      </c>
      <c r="H4882" s="73">
        <v>10.368550000000001</v>
      </c>
      <c r="I4882" s="16">
        <v>56765</v>
      </c>
      <c r="J4882" s="71">
        <v>0</v>
      </c>
      <c r="K4882" s="71">
        <v>1</v>
      </c>
      <c r="L4882" s="16">
        <v>1.415205</v>
      </c>
      <c r="M4882" s="16">
        <v>0.15447640000000001</v>
      </c>
      <c r="N4882" s="16">
        <v>1.0249470000000001</v>
      </c>
      <c r="O4882" s="16">
        <v>0.66634789999999999</v>
      </c>
      <c r="P4882" s="16">
        <v>1.141818</v>
      </c>
      <c r="Q4882" s="16">
        <v>0.12168519999999999</v>
      </c>
      <c r="R4882" s="16">
        <v>0.55520000000000003</v>
      </c>
      <c r="S4882" s="16">
        <v>4.7199999999999999E-2</v>
      </c>
      <c r="T4882" s="16">
        <v>3.8800000000000001E-2</v>
      </c>
      <c r="U4882" s="16">
        <v>4.2172000000000001</v>
      </c>
      <c r="V4882" s="16">
        <v>49.643999999999998</v>
      </c>
      <c r="W4882" s="16">
        <v>10.288</v>
      </c>
      <c r="X4882" s="16">
        <v>451.27600000000001</v>
      </c>
      <c r="Y4882" s="16">
        <v>56.026299999999999</v>
      </c>
      <c r="Z4882" s="16">
        <v>0.35299999999999998</v>
      </c>
      <c r="AA4882" s="16">
        <v>-0.86364079999999999</v>
      </c>
      <c r="AB4882" s="16">
        <v>0.3</v>
      </c>
      <c r="AC4882" s="16">
        <v>8.67</v>
      </c>
      <c r="AD4882" s="16">
        <v>49.4</v>
      </c>
      <c r="AE4882" s="16">
        <v>44.503999999999998</v>
      </c>
      <c r="AF4882" s="16">
        <v>52.437800000000003</v>
      </c>
      <c r="AG4882" s="16">
        <v>551298</v>
      </c>
      <c r="AH4882" s="16">
        <v>0.67490000000000006</v>
      </c>
      <c r="AI4882" s="16">
        <v>100</v>
      </c>
      <c r="AJ4882" s="16">
        <v>100</v>
      </c>
      <c r="AK4882" s="16">
        <v>0</v>
      </c>
      <c r="AL4882" s="16">
        <v>0</v>
      </c>
      <c r="AM4882" s="16">
        <v>0</v>
      </c>
      <c r="AN4882" s="16">
        <v>0</v>
      </c>
      <c r="AO4882" s="16">
        <v>0</v>
      </c>
      <c r="AP4882" s="16">
        <v>0</v>
      </c>
      <c r="AR4882" s="16">
        <f t="shared" si="183"/>
        <v>1</v>
      </c>
      <c r="AS4882" s="5">
        <f t="shared" si="182"/>
        <v>9.3570000000000153E-2</v>
      </c>
    </row>
    <row r="4883" spans="1:45" x14ac:dyDescent="0.25">
      <c r="A4883" s="16" t="s">
        <v>405</v>
      </c>
      <c r="B4883" s="16" t="s">
        <v>179</v>
      </c>
      <c r="C4883" s="16" t="s">
        <v>272</v>
      </c>
      <c r="D4883" s="16">
        <v>2004</v>
      </c>
      <c r="E4883" s="16" t="s">
        <v>5498</v>
      </c>
      <c r="F4883" s="16" t="s">
        <v>594</v>
      </c>
      <c r="G4883" s="10">
        <v>33899.1</v>
      </c>
      <c r="H4883" s="73">
        <v>10.431139999999999</v>
      </c>
      <c r="I4883" s="16">
        <v>56911</v>
      </c>
      <c r="J4883" s="71">
        <v>0</v>
      </c>
      <c r="K4883" s="71">
        <v>1</v>
      </c>
      <c r="L4883" s="16">
        <v>1.5201199999999999</v>
      </c>
      <c r="M4883" s="16">
        <v>0.25168499999999999</v>
      </c>
      <c r="N4883" s="16">
        <v>1.0467630000000001</v>
      </c>
      <c r="O4883" s="16">
        <v>0.73207739999999999</v>
      </c>
      <c r="P4883" s="16">
        <v>1.190604</v>
      </c>
      <c r="Q4883" s="16">
        <v>0.12168519999999999</v>
      </c>
      <c r="R4883" s="16">
        <v>0.71579999999999999</v>
      </c>
      <c r="S4883" s="16">
        <v>3.7900000000000003E-2</v>
      </c>
      <c r="T4883" s="16">
        <v>4.36E-2</v>
      </c>
      <c r="U4883" s="16">
        <v>4.1081000000000003</v>
      </c>
      <c r="V4883" s="16">
        <v>50.462000000000003</v>
      </c>
      <c r="W4883" s="16">
        <v>10.593999999999999</v>
      </c>
      <c r="X4883" s="16">
        <v>450.84699999999998</v>
      </c>
      <c r="Y4883" s="16">
        <v>56.864699999999999</v>
      </c>
      <c r="Z4883" s="16">
        <v>0.37780000000000002</v>
      </c>
      <c r="AA4883" s="16">
        <v>-0.86752459999999998</v>
      </c>
      <c r="AB4883" s="16">
        <v>0.3</v>
      </c>
      <c r="AC4883" s="16">
        <v>8.67</v>
      </c>
      <c r="AD4883" s="16">
        <v>49.5</v>
      </c>
      <c r="AE4883" s="16">
        <v>44.176400000000001</v>
      </c>
      <c r="AF4883" s="16">
        <v>68.622200000000007</v>
      </c>
      <c r="AG4883" s="16">
        <v>555273</v>
      </c>
      <c r="AH4883" s="16">
        <v>0.67974999999999997</v>
      </c>
      <c r="AI4883" s="16">
        <v>100</v>
      </c>
      <c r="AJ4883" s="16">
        <v>100</v>
      </c>
      <c r="AK4883" s="16">
        <v>0</v>
      </c>
      <c r="AL4883" s="16">
        <v>0</v>
      </c>
      <c r="AM4883" s="16">
        <v>0</v>
      </c>
      <c r="AN4883" s="16">
        <v>0</v>
      </c>
      <c r="AO4883" s="16">
        <v>0</v>
      </c>
      <c r="AP4883" s="16">
        <v>0</v>
      </c>
      <c r="AR4883" s="16">
        <f t="shared" si="183"/>
        <v>1</v>
      </c>
      <c r="AS4883" s="5">
        <f t="shared" si="182"/>
        <v>0.10491499999999987</v>
      </c>
    </row>
    <row r="4884" spans="1:45" x14ac:dyDescent="0.25">
      <c r="A4884" s="16" t="s">
        <v>405</v>
      </c>
      <c r="B4884" s="16" t="s">
        <v>179</v>
      </c>
      <c r="C4884" s="16" t="s">
        <v>272</v>
      </c>
      <c r="D4884" s="16">
        <v>2005</v>
      </c>
      <c r="E4884" s="16" t="s">
        <v>5499</v>
      </c>
      <c r="F4884" s="16" t="s">
        <v>594</v>
      </c>
      <c r="G4884" s="10">
        <v>34814.5</v>
      </c>
      <c r="H4884" s="73">
        <v>10.457789999999999</v>
      </c>
      <c r="I4884" s="16">
        <v>56935</v>
      </c>
      <c r="J4884" s="71">
        <v>0</v>
      </c>
      <c r="K4884" s="71">
        <v>1</v>
      </c>
      <c r="L4884" s="16">
        <v>1.592851</v>
      </c>
      <c r="M4884" s="16">
        <v>0.19186249999999999</v>
      </c>
      <c r="N4884" s="16">
        <v>1.119192</v>
      </c>
      <c r="O4884" s="16">
        <v>0.73453630000000003</v>
      </c>
      <c r="P4884" s="16">
        <v>1.330686</v>
      </c>
      <c r="Q4884" s="16">
        <v>0.12168519999999999</v>
      </c>
      <c r="R4884" s="16">
        <v>0.5887</v>
      </c>
      <c r="S4884" s="16">
        <v>2.81E-2</v>
      </c>
      <c r="T4884" s="16">
        <v>4.8599999999999997E-2</v>
      </c>
      <c r="U4884" s="16">
        <v>4.3859500000000002</v>
      </c>
      <c r="V4884" s="16">
        <v>51.28</v>
      </c>
      <c r="W4884" s="16">
        <v>10.9</v>
      </c>
      <c r="X4884" s="16">
        <v>451.97300000000001</v>
      </c>
      <c r="Y4884" s="16">
        <v>54.784399999999998</v>
      </c>
      <c r="Z4884" s="16">
        <v>0.40450000000000003</v>
      </c>
      <c r="AA4884" s="16">
        <v>-0.85975699999999999</v>
      </c>
      <c r="AB4884" s="16">
        <v>0.3</v>
      </c>
      <c r="AC4884" s="16">
        <v>8.67</v>
      </c>
      <c r="AD4884" s="16">
        <v>49.3</v>
      </c>
      <c r="AE4884" s="16">
        <v>56.451799999999999</v>
      </c>
      <c r="AF4884" s="16">
        <v>81.611199999999997</v>
      </c>
      <c r="AG4884" s="16">
        <v>433856</v>
      </c>
      <c r="AH4884" s="16">
        <v>0.6915</v>
      </c>
      <c r="AI4884" s="16">
        <v>100</v>
      </c>
      <c r="AJ4884" s="16">
        <v>100</v>
      </c>
      <c r="AK4884" s="16">
        <v>0</v>
      </c>
      <c r="AL4884" s="16">
        <v>0</v>
      </c>
      <c r="AM4884" s="16">
        <v>0</v>
      </c>
      <c r="AN4884" s="16">
        <v>0</v>
      </c>
      <c r="AO4884" s="16">
        <v>0</v>
      </c>
      <c r="AP4884" s="16">
        <v>0</v>
      </c>
      <c r="AR4884" s="16">
        <f t="shared" si="183"/>
        <v>1</v>
      </c>
      <c r="AS4884" s="5">
        <f t="shared" si="182"/>
        <v>7.2731000000000101E-2</v>
      </c>
    </row>
    <row r="4885" spans="1:45" x14ac:dyDescent="0.25">
      <c r="A4885" s="16" t="s">
        <v>405</v>
      </c>
      <c r="B4885" s="16" t="s">
        <v>179</v>
      </c>
      <c r="C4885" s="16" t="s">
        <v>272</v>
      </c>
      <c r="D4885" s="16">
        <v>2006</v>
      </c>
      <c r="E4885" s="16" t="s">
        <v>5500</v>
      </c>
      <c r="F4885" s="16" t="s">
        <v>594</v>
      </c>
      <c r="G4885" s="10">
        <v>37394.6</v>
      </c>
      <c r="H4885" s="73">
        <v>10.52928</v>
      </c>
      <c r="I4885" s="16">
        <v>56774</v>
      </c>
      <c r="J4885" s="71">
        <v>0</v>
      </c>
      <c r="K4885" s="71">
        <v>1</v>
      </c>
      <c r="L4885" s="16">
        <v>1.7454780000000001</v>
      </c>
      <c r="M4885" s="16">
        <v>0.1869353</v>
      </c>
      <c r="N4885" s="16">
        <v>1.166682</v>
      </c>
      <c r="O4885" s="16">
        <v>0.8979954</v>
      </c>
      <c r="P4885" s="16">
        <v>1.455079</v>
      </c>
      <c r="Q4885" s="16">
        <v>0.12168519999999999</v>
      </c>
      <c r="R4885" s="16">
        <v>0.5887</v>
      </c>
      <c r="S4885" s="16">
        <v>1.6199999999999999E-2</v>
      </c>
      <c r="T4885" s="16">
        <v>5.2900000000000003E-2</v>
      </c>
      <c r="U4885" s="16">
        <v>4.5221999999999998</v>
      </c>
      <c r="V4885" s="16">
        <v>51.691000000000003</v>
      </c>
      <c r="W4885" s="16">
        <v>11.62</v>
      </c>
      <c r="X4885" s="16">
        <v>448.983</v>
      </c>
      <c r="Y4885" s="16">
        <v>60.073500000000003</v>
      </c>
      <c r="Z4885" s="16">
        <v>0.432</v>
      </c>
      <c r="AA4885" s="16">
        <v>-0.85431979999999996</v>
      </c>
      <c r="AB4885" s="16">
        <v>0.3</v>
      </c>
      <c r="AC4885" s="16">
        <v>8.67</v>
      </c>
      <c r="AD4885" s="16">
        <v>49.16</v>
      </c>
      <c r="AE4885" s="16">
        <v>63.211199999999998</v>
      </c>
      <c r="AF4885" s="16">
        <v>94.686000000000007</v>
      </c>
      <c r="AG4885" s="16">
        <v>421496</v>
      </c>
      <c r="AH4885" s="16">
        <v>0.7016</v>
      </c>
      <c r="AI4885" s="16">
        <v>100</v>
      </c>
      <c r="AJ4885" s="16">
        <v>100</v>
      </c>
      <c r="AK4885" s="16">
        <v>0</v>
      </c>
      <c r="AL4885" s="16">
        <v>0</v>
      </c>
      <c r="AM4885" s="16">
        <v>0</v>
      </c>
      <c r="AN4885" s="16">
        <v>0</v>
      </c>
      <c r="AO4885" s="16">
        <v>0</v>
      </c>
      <c r="AP4885" s="16">
        <v>0</v>
      </c>
      <c r="AR4885" s="16">
        <f t="shared" si="183"/>
        <v>1</v>
      </c>
      <c r="AS4885" s="5">
        <f t="shared" si="182"/>
        <v>0.15262700000000007</v>
      </c>
    </row>
    <row r="4886" spans="1:45" x14ac:dyDescent="0.25">
      <c r="A4886" s="16" t="s">
        <v>405</v>
      </c>
      <c r="B4886" s="16" t="s">
        <v>179</v>
      </c>
      <c r="C4886" s="16" t="s">
        <v>272</v>
      </c>
      <c r="D4886" s="16">
        <v>2007</v>
      </c>
      <c r="E4886" s="16" t="s">
        <v>5501</v>
      </c>
      <c r="F4886" s="16" t="s">
        <v>594</v>
      </c>
      <c r="G4886" s="10">
        <v>37763.9</v>
      </c>
      <c r="H4886" s="73">
        <v>10.539110000000001</v>
      </c>
      <c r="I4886" s="16">
        <v>56555</v>
      </c>
      <c r="J4886" s="71">
        <v>0</v>
      </c>
      <c r="K4886" s="71">
        <v>1</v>
      </c>
      <c r="L4886" s="16">
        <v>1.702394</v>
      </c>
      <c r="M4886" s="16">
        <v>0.1974438</v>
      </c>
      <c r="N4886" s="16">
        <v>1.2270509999999999</v>
      </c>
      <c r="O4886" s="16">
        <v>0.95258790000000004</v>
      </c>
      <c r="P4886" s="16">
        <v>1.241004</v>
      </c>
      <c r="Q4886" s="16">
        <v>0.12168519999999999</v>
      </c>
      <c r="R4886" s="16">
        <v>0.5887</v>
      </c>
      <c r="S4886" s="16">
        <v>1.7500000000000002E-2</v>
      </c>
      <c r="T4886" s="16">
        <v>5.3499999999999999E-2</v>
      </c>
      <c r="U4886" s="16">
        <v>4.2808000000000002</v>
      </c>
      <c r="V4886" s="16">
        <v>52.101999999999997</v>
      </c>
      <c r="W4886" s="16">
        <v>12.34</v>
      </c>
      <c r="X4886" s="16">
        <v>454.23899999999998</v>
      </c>
      <c r="Y4886" s="16">
        <v>60.078899999999997</v>
      </c>
      <c r="Z4886" s="16">
        <v>0.46150000000000002</v>
      </c>
      <c r="AA4886" s="16">
        <v>-0.85237790000000002</v>
      </c>
      <c r="AB4886" s="16">
        <v>0.3</v>
      </c>
      <c r="AC4886" s="16">
        <v>8.67</v>
      </c>
      <c r="AD4886" s="16">
        <v>49.11</v>
      </c>
      <c r="AE4886" s="16">
        <v>40.7607</v>
      </c>
      <c r="AF4886" s="16">
        <v>116.866</v>
      </c>
      <c r="AG4886" s="16">
        <v>416861</v>
      </c>
      <c r="AH4886" s="16">
        <v>0.72430000000000005</v>
      </c>
      <c r="AI4886" s="16">
        <v>100</v>
      </c>
      <c r="AJ4886" s="16">
        <v>100</v>
      </c>
      <c r="AK4886" s="16">
        <v>0</v>
      </c>
      <c r="AL4886" s="16">
        <v>0</v>
      </c>
      <c r="AM4886" s="16">
        <v>0</v>
      </c>
      <c r="AN4886" s="16">
        <v>0</v>
      </c>
      <c r="AO4886" s="16">
        <v>0</v>
      </c>
      <c r="AP4886" s="16">
        <v>0</v>
      </c>
      <c r="AR4886" s="16">
        <f t="shared" si="183"/>
        <v>1</v>
      </c>
      <c r="AS4886" s="5">
        <f t="shared" si="182"/>
        <v>-4.3084000000000122E-2</v>
      </c>
    </row>
    <row r="4887" spans="1:45" x14ac:dyDescent="0.25">
      <c r="A4887" s="16" t="s">
        <v>405</v>
      </c>
      <c r="B4887" s="16" t="s">
        <v>179</v>
      </c>
      <c r="C4887" s="16" t="s">
        <v>272</v>
      </c>
      <c r="D4887" s="16">
        <v>2008</v>
      </c>
      <c r="E4887" s="16" t="s">
        <v>5502</v>
      </c>
      <c r="F4887" s="16" t="s">
        <v>594</v>
      </c>
      <c r="G4887" s="10">
        <v>39281</v>
      </c>
      <c r="H4887" s="73">
        <v>10.5785</v>
      </c>
      <c r="I4887" s="16">
        <v>56328</v>
      </c>
      <c r="J4887" s="71">
        <v>0</v>
      </c>
      <c r="K4887" s="71">
        <v>1</v>
      </c>
      <c r="L4887" s="16">
        <v>1.7257370000000001</v>
      </c>
      <c r="M4887" s="16">
        <v>0.26970939999999999</v>
      </c>
      <c r="N4887" s="16">
        <v>1.2879259999999999</v>
      </c>
      <c r="O4887" s="16">
        <v>0.94582580000000005</v>
      </c>
      <c r="P4887" s="16">
        <v>1.1726479999999999</v>
      </c>
      <c r="Q4887" s="16">
        <v>0.12168519999999999</v>
      </c>
      <c r="R4887" s="16">
        <v>0.5887</v>
      </c>
      <c r="S4887" s="16">
        <v>1.6400000000000001E-2</v>
      </c>
      <c r="T4887" s="16">
        <v>6.1699999999999998E-2</v>
      </c>
      <c r="U4887" s="16">
        <v>4.2701000000000002</v>
      </c>
      <c r="V4887" s="16">
        <v>52.512999999999998</v>
      </c>
      <c r="W4887" s="16">
        <v>13.06</v>
      </c>
      <c r="X4887" s="16">
        <v>455.77</v>
      </c>
      <c r="Y4887" s="16">
        <v>61.479199999999999</v>
      </c>
      <c r="Z4887" s="16">
        <v>0.44209999999999999</v>
      </c>
      <c r="AA4887" s="16">
        <v>-0.85043599999999997</v>
      </c>
      <c r="AB4887" s="16">
        <v>0.3</v>
      </c>
      <c r="AC4887" s="16">
        <v>8.67</v>
      </c>
      <c r="AD4887" s="16">
        <v>49.06</v>
      </c>
      <c r="AE4887" s="16">
        <v>40.261099999999999</v>
      </c>
      <c r="AF4887" s="16">
        <v>98.484300000000005</v>
      </c>
      <c r="AG4887" s="16">
        <v>416699</v>
      </c>
      <c r="AH4887" s="16">
        <v>0.70960000000000001</v>
      </c>
      <c r="AI4887" s="16">
        <v>100</v>
      </c>
      <c r="AJ4887" s="16">
        <v>100</v>
      </c>
      <c r="AK4887" s="16">
        <v>0</v>
      </c>
      <c r="AL4887" s="16">
        <v>0</v>
      </c>
      <c r="AM4887" s="16">
        <v>0</v>
      </c>
      <c r="AN4887" s="16">
        <v>0</v>
      </c>
      <c r="AO4887" s="16">
        <v>0</v>
      </c>
      <c r="AP4887" s="16">
        <v>0</v>
      </c>
      <c r="AR4887" s="16">
        <f t="shared" si="183"/>
        <v>1</v>
      </c>
      <c r="AS4887" s="5">
        <f t="shared" si="182"/>
        <v>2.3343000000000114E-2</v>
      </c>
    </row>
    <row r="4888" spans="1:45" x14ac:dyDescent="0.25">
      <c r="A4888" s="16" t="s">
        <v>405</v>
      </c>
      <c r="B4888" s="16" t="s">
        <v>179</v>
      </c>
      <c r="C4888" s="16" t="s">
        <v>272</v>
      </c>
      <c r="D4888" s="16">
        <v>2009</v>
      </c>
      <c r="E4888" s="16" t="s">
        <v>5503</v>
      </c>
      <c r="F4888" s="16" t="s">
        <v>594</v>
      </c>
      <c r="G4888" s="10">
        <v>39870.400000000001</v>
      </c>
      <c r="H4888" s="73">
        <v>10.593389999999999</v>
      </c>
      <c r="I4888" s="16">
        <v>56323</v>
      </c>
      <c r="J4888" s="71">
        <v>0</v>
      </c>
      <c r="K4888" s="71">
        <v>1</v>
      </c>
      <c r="L4888" s="16">
        <v>2.3900420000000002</v>
      </c>
      <c r="M4888" s="16">
        <v>0.25164969999999998</v>
      </c>
      <c r="N4888" s="16">
        <v>1.3763190000000001</v>
      </c>
      <c r="O4888" s="16">
        <v>1.0249280000000001</v>
      </c>
      <c r="P4888" s="16">
        <v>1.1842220000000001</v>
      </c>
      <c r="Q4888" s="16">
        <v>1.499976</v>
      </c>
      <c r="R4888" s="16">
        <v>0.5887</v>
      </c>
      <c r="S4888" s="16">
        <v>1.6799999999999999E-2</v>
      </c>
      <c r="T4888" s="16">
        <v>5.96E-2</v>
      </c>
      <c r="U4888" s="16">
        <v>4.69245</v>
      </c>
      <c r="V4888" s="16">
        <v>52.923999999999999</v>
      </c>
      <c r="W4888" s="16">
        <v>13.78</v>
      </c>
      <c r="X4888" s="16">
        <v>454.476</v>
      </c>
      <c r="Y4888" s="16">
        <v>62.232100000000003</v>
      </c>
      <c r="Z4888" s="16">
        <v>0.47610000000000002</v>
      </c>
      <c r="AA4888" s="16">
        <v>-0.84849410000000003</v>
      </c>
      <c r="AB4888" s="16">
        <v>0.3</v>
      </c>
      <c r="AC4888" s="16">
        <v>8.67</v>
      </c>
      <c r="AD4888" s="16">
        <v>49.01</v>
      </c>
      <c r="AE4888" s="16">
        <v>38.961300000000001</v>
      </c>
      <c r="AF4888" s="16">
        <v>94.518199999999993</v>
      </c>
      <c r="AG4888" s="16">
        <v>462959</v>
      </c>
      <c r="AH4888" s="16">
        <v>0.74819999999999998</v>
      </c>
      <c r="AI4888" s="16">
        <v>100</v>
      </c>
      <c r="AJ4888" s="16">
        <v>100</v>
      </c>
      <c r="AK4888" s="16">
        <v>1.2040999999999999</v>
      </c>
      <c r="AL4888" s="16">
        <v>1.1715</v>
      </c>
      <c r="AM4888" s="16">
        <v>0.98699999999999999</v>
      </c>
      <c r="AN4888" s="16">
        <v>1.5172000000000001</v>
      </c>
      <c r="AO4888" s="16">
        <v>1.3438000000000001</v>
      </c>
      <c r="AP4888" s="16">
        <v>1.7011000000000001</v>
      </c>
      <c r="AR4888" s="16">
        <f t="shared" si="183"/>
        <v>1</v>
      </c>
      <c r="AS4888" s="5">
        <f t="shared" si="182"/>
        <v>0.66430500000000015</v>
      </c>
    </row>
    <row r="4889" spans="1:45" x14ac:dyDescent="0.25">
      <c r="A4889" s="16" t="s">
        <v>405</v>
      </c>
      <c r="B4889" s="16" t="s">
        <v>179</v>
      </c>
      <c r="C4889" s="16" t="s">
        <v>272</v>
      </c>
      <c r="D4889" s="16">
        <v>2010</v>
      </c>
      <c r="E4889" s="16" t="s">
        <v>5504</v>
      </c>
      <c r="F4889" s="16" t="s">
        <v>594</v>
      </c>
      <c r="G4889" s="10">
        <v>40532.5</v>
      </c>
      <c r="H4889" s="73">
        <v>10.609859999999999</v>
      </c>
      <c r="I4889" s="16">
        <v>56905</v>
      </c>
      <c r="J4889" s="71">
        <v>0</v>
      </c>
      <c r="K4889" s="71">
        <v>1</v>
      </c>
      <c r="L4889" s="16">
        <v>2.4913539999999998</v>
      </c>
      <c r="M4889" s="16">
        <v>0.29001130000000003</v>
      </c>
      <c r="N4889" s="16">
        <v>1.438601</v>
      </c>
      <c r="O4889" s="16">
        <v>1.121985</v>
      </c>
      <c r="P4889" s="16">
        <v>1.1802220000000001</v>
      </c>
      <c r="Q4889" s="16">
        <v>1.5325249999999999</v>
      </c>
      <c r="R4889" s="16">
        <v>0.5887</v>
      </c>
      <c r="S4889" s="16">
        <v>1.61E-2</v>
      </c>
      <c r="T4889" s="16">
        <v>6.4000000000000001E-2</v>
      </c>
      <c r="U4889" s="16">
        <v>4.5258000000000003</v>
      </c>
      <c r="V4889" s="16">
        <v>53.35</v>
      </c>
      <c r="W4889" s="16">
        <v>14.5</v>
      </c>
      <c r="X4889" s="16">
        <v>458.74900000000002</v>
      </c>
      <c r="Y4889" s="16">
        <v>66.239999999999995</v>
      </c>
      <c r="Z4889" s="16">
        <v>0.48220000000000002</v>
      </c>
      <c r="AA4889" s="16">
        <v>-0.84655219999999998</v>
      </c>
      <c r="AB4889" s="16">
        <v>0.3</v>
      </c>
      <c r="AC4889" s="16">
        <v>8.67</v>
      </c>
      <c r="AD4889" s="16">
        <v>48.96</v>
      </c>
      <c r="AE4889" s="16">
        <v>38.5916</v>
      </c>
      <c r="AF4889" s="16">
        <v>101.42</v>
      </c>
      <c r="AG4889" s="16">
        <v>412927</v>
      </c>
      <c r="AH4889" s="16">
        <v>0.76080000000000003</v>
      </c>
      <c r="AI4889" s="16">
        <v>100</v>
      </c>
      <c r="AJ4889" s="16">
        <v>100</v>
      </c>
      <c r="AK4889" s="16">
        <v>1.2405999999999999</v>
      </c>
      <c r="AL4889" s="16">
        <v>1.2000999999999999</v>
      </c>
      <c r="AM4889" s="16">
        <v>0.97689999999999999</v>
      </c>
      <c r="AN4889" s="16">
        <v>1.6218999999999999</v>
      </c>
      <c r="AO4889" s="16">
        <v>1.3622000000000001</v>
      </c>
      <c r="AP4889" s="16">
        <v>1.7199</v>
      </c>
      <c r="AR4889" s="16">
        <f t="shared" si="183"/>
        <v>1</v>
      </c>
      <c r="AS4889" s="5">
        <f t="shared" si="182"/>
        <v>0.10131199999999962</v>
      </c>
    </row>
    <row r="4890" spans="1:45" x14ac:dyDescent="0.25">
      <c r="A4890" s="16" t="s">
        <v>405</v>
      </c>
      <c r="B4890" s="16" t="s">
        <v>179</v>
      </c>
      <c r="C4890" s="16" t="s">
        <v>272</v>
      </c>
      <c r="D4890" s="16">
        <v>2011</v>
      </c>
      <c r="E4890" s="16" t="s">
        <v>5505</v>
      </c>
      <c r="F4890" s="16" t="s">
        <v>594</v>
      </c>
      <c r="G4890" s="10">
        <v>41148</v>
      </c>
      <c r="H4890" s="73">
        <v>10.624930000000001</v>
      </c>
      <c r="I4890" s="16">
        <v>56890</v>
      </c>
      <c r="J4890" s="71">
        <v>0</v>
      </c>
      <c r="K4890" s="71">
        <v>1</v>
      </c>
      <c r="L4890" s="16">
        <v>2.5778500000000002</v>
      </c>
      <c r="M4890" s="16">
        <v>0.3487286</v>
      </c>
      <c r="N4890" s="16">
        <v>1.481941</v>
      </c>
      <c r="O4890" s="16">
        <v>1.1828350000000001</v>
      </c>
      <c r="P4890" s="16">
        <v>1.1607879999999999</v>
      </c>
      <c r="Q4890" s="16">
        <v>1.585502</v>
      </c>
      <c r="R4890" s="16">
        <v>0.5887</v>
      </c>
      <c r="S4890" s="16">
        <v>1.61E-2</v>
      </c>
      <c r="T4890" s="16">
        <v>7.0300000000000001E-2</v>
      </c>
      <c r="U4890" s="16">
        <v>4.4564500000000002</v>
      </c>
      <c r="V4890" s="16">
        <v>55.09</v>
      </c>
      <c r="W4890" s="16">
        <v>14.6</v>
      </c>
      <c r="X4890" s="16">
        <v>459.87799999999999</v>
      </c>
      <c r="Y4890" s="16">
        <v>69.043999999999997</v>
      </c>
      <c r="Z4890" s="16">
        <v>0.48280000000000001</v>
      </c>
      <c r="AA4890" s="16">
        <v>-0.84461030000000004</v>
      </c>
      <c r="AB4890" s="16">
        <v>0.3</v>
      </c>
      <c r="AC4890" s="16">
        <v>8.67</v>
      </c>
      <c r="AD4890" s="16">
        <v>48.91</v>
      </c>
      <c r="AE4890" s="16">
        <v>35.135800000000003</v>
      </c>
      <c r="AF4890" s="16">
        <v>103.73699999999999</v>
      </c>
      <c r="AG4890" s="16">
        <v>428545</v>
      </c>
      <c r="AH4890" s="16">
        <v>0.78400000000000003</v>
      </c>
      <c r="AI4890" s="16">
        <v>100</v>
      </c>
      <c r="AJ4890" s="16">
        <v>100</v>
      </c>
      <c r="AK4890" s="16">
        <v>1.244</v>
      </c>
      <c r="AL4890" s="16">
        <v>1.2218</v>
      </c>
      <c r="AM4890" s="16">
        <v>0.9788</v>
      </c>
      <c r="AN4890" s="16">
        <v>1.9328000000000001</v>
      </c>
      <c r="AO4890" s="16">
        <v>1.339</v>
      </c>
      <c r="AP4890" s="16">
        <v>1.7430000000000001</v>
      </c>
      <c r="AR4890" s="16">
        <f t="shared" si="183"/>
        <v>1</v>
      </c>
      <c r="AS4890" s="5">
        <f t="shared" si="182"/>
        <v>8.649600000000035E-2</v>
      </c>
    </row>
    <row r="4891" spans="1:45" x14ac:dyDescent="0.25">
      <c r="A4891" s="16" t="s">
        <v>405</v>
      </c>
      <c r="B4891" s="16" t="s">
        <v>179</v>
      </c>
      <c r="C4891" s="16" t="s">
        <v>272</v>
      </c>
      <c r="D4891" s="16">
        <v>2012</v>
      </c>
      <c r="E4891" s="16" t="s">
        <v>5506</v>
      </c>
      <c r="F4891" s="16" t="s">
        <v>594</v>
      </c>
      <c r="G4891" s="10">
        <v>41831.9</v>
      </c>
      <c r="H4891" s="73">
        <v>10.64141</v>
      </c>
      <c r="I4891" s="16">
        <v>56810</v>
      </c>
      <c r="J4891" s="71">
        <v>0</v>
      </c>
      <c r="K4891" s="71">
        <v>1</v>
      </c>
      <c r="L4891" s="16">
        <v>2.5941960000000002</v>
      </c>
      <c r="M4891" s="16">
        <v>0.37470330000000002</v>
      </c>
      <c r="N4891" s="16">
        <v>1.5165599999999999</v>
      </c>
      <c r="O4891" s="16">
        <v>1.1830590000000001</v>
      </c>
      <c r="P4891" s="16">
        <v>1.1325639999999999</v>
      </c>
      <c r="Q4891" s="16">
        <v>1.5919540000000001</v>
      </c>
      <c r="R4891" s="16">
        <v>0.5887</v>
      </c>
      <c r="S4891" s="16">
        <v>1.7299999999999999E-2</v>
      </c>
      <c r="T4891" s="16">
        <v>7.2599999999999998E-2</v>
      </c>
      <c r="U4891" s="16">
        <v>4.51945</v>
      </c>
      <c r="V4891" s="16">
        <v>56.83</v>
      </c>
      <c r="W4891" s="16">
        <v>14.7</v>
      </c>
      <c r="X4891" s="16">
        <v>457.45699999999999</v>
      </c>
      <c r="Y4891" s="16">
        <v>70.653300000000002</v>
      </c>
      <c r="Z4891" s="16">
        <v>0.46479999999999999</v>
      </c>
      <c r="AA4891" s="16">
        <v>-0.84228000000000003</v>
      </c>
      <c r="AB4891" s="16">
        <v>0.3</v>
      </c>
      <c r="AC4891" s="16">
        <v>8.67</v>
      </c>
      <c r="AD4891" s="16">
        <v>48.85</v>
      </c>
      <c r="AE4891" s="16">
        <v>33.299900000000001</v>
      </c>
      <c r="AF4891" s="16">
        <v>104.69799999999999</v>
      </c>
      <c r="AG4891" s="16">
        <v>424849</v>
      </c>
      <c r="AH4891" s="16">
        <v>0.77090000000000003</v>
      </c>
      <c r="AI4891" s="16">
        <v>100</v>
      </c>
      <c r="AJ4891" s="16">
        <v>100</v>
      </c>
      <c r="AK4891" s="16">
        <v>1.2583</v>
      </c>
      <c r="AL4891" s="16">
        <v>1.2224999999999999</v>
      </c>
      <c r="AM4891" s="16">
        <v>0.97760000000000002</v>
      </c>
      <c r="AN4891" s="16">
        <v>1.9200999999999999</v>
      </c>
      <c r="AO4891" s="16">
        <v>1.3883000000000001</v>
      </c>
      <c r="AP4891" s="16">
        <v>1.7269000000000001</v>
      </c>
      <c r="AR4891" s="16">
        <f t="shared" si="183"/>
        <v>1</v>
      </c>
      <c r="AS4891" s="5">
        <f t="shared" si="182"/>
        <v>1.6345999999999972E-2</v>
      </c>
    </row>
    <row r="4892" spans="1:45" x14ac:dyDescent="0.25">
      <c r="A4892" s="16" t="s">
        <v>405</v>
      </c>
      <c r="B4892" s="16" t="s">
        <v>179</v>
      </c>
      <c r="C4892" s="16" t="s">
        <v>272</v>
      </c>
      <c r="D4892" s="16">
        <v>2013</v>
      </c>
      <c r="E4892" s="16" t="s">
        <v>5507</v>
      </c>
      <c r="F4892" s="16" t="s">
        <v>594</v>
      </c>
      <c r="G4892" s="10">
        <v>40827.800000000003</v>
      </c>
      <c r="H4892" s="73">
        <v>10.61712</v>
      </c>
      <c r="I4892" s="16">
        <v>56483</v>
      </c>
      <c r="J4892" s="71">
        <v>0</v>
      </c>
      <c r="K4892" s="71">
        <v>1</v>
      </c>
      <c r="L4892" s="16">
        <v>2.6493310000000001</v>
      </c>
      <c r="M4892" s="16">
        <v>0.40077289999999999</v>
      </c>
      <c r="N4892" s="16">
        <v>1.6057729999999999</v>
      </c>
      <c r="O4892" s="16">
        <v>1.2148300000000001</v>
      </c>
      <c r="P4892" s="16">
        <v>1.1203160000000001</v>
      </c>
      <c r="Q4892" s="16">
        <v>1.580738</v>
      </c>
      <c r="R4892" s="16">
        <v>0.5887</v>
      </c>
      <c r="S4892" s="16">
        <v>1.6799999999999999E-2</v>
      </c>
      <c r="T4892" s="16">
        <v>7.5600000000000001E-2</v>
      </c>
      <c r="U4892" s="16">
        <v>4.7790999999999997</v>
      </c>
      <c r="V4892" s="16">
        <v>58.57</v>
      </c>
      <c r="W4892" s="16">
        <v>14.8</v>
      </c>
      <c r="X4892" s="16">
        <v>460.35399999999998</v>
      </c>
      <c r="Y4892" s="16">
        <v>72.549700000000001</v>
      </c>
      <c r="Z4892" s="16">
        <v>0.46029999999999999</v>
      </c>
      <c r="AA4892" s="16">
        <v>-0.84033820000000004</v>
      </c>
      <c r="AB4892" s="16">
        <v>0.3</v>
      </c>
      <c r="AC4892" s="16">
        <v>8.67</v>
      </c>
      <c r="AD4892" s="16">
        <v>48.8</v>
      </c>
      <c r="AE4892" s="16">
        <v>31.586200000000002</v>
      </c>
      <c r="AF4892" s="16">
        <v>105.989</v>
      </c>
      <c r="AG4892" s="16">
        <v>431120</v>
      </c>
      <c r="AH4892" s="16">
        <v>0.77710000000000001</v>
      </c>
      <c r="AI4892" s="16">
        <v>100</v>
      </c>
      <c r="AJ4892" s="16">
        <v>100</v>
      </c>
      <c r="AK4892" s="16">
        <v>1.2457</v>
      </c>
      <c r="AL4892" s="16">
        <v>1.2399</v>
      </c>
      <c r="AM4892" s="16">
        <v>0.91759999999999997</v>
      </c>
      <c r="AN4892" s="16">
        <v>1.9146000000000001</v>
      </c>
      <c r="AO4892" s="16">
        <v>1.4097999999999999</v>
      </c>
      <c r="AP4892" s="16">
        <v>1.7039</v>
      </c>
      <c r="AR4892" s="16">
        <f t="shared" si="183"/>
        <v>1</v>
      </c>
      <c r="AS4892" s="5">
        <f t="shared" si="182"/>
        <v>5.5134999999999934E-2</v>
      </c>
    </row>
    <row r="4893" spans="1:45" x14ac:dyDescent="0.25">
      <c r="A4893" s="16" t="s">
        <v>405</v>
      </c>
      <c r="B4893" s="16" t="s">
        <v>179</v>
      </c>
      <c r="C4893" s="16" t="s">
        <v>272</v>
      </c>
      <c r="D4893" s="16">
        <v>2014</v>
      </c>
      <c r="E4893" s="16" t="s">
        <v>5508</v>
      </c>
      <c r="F4893" s="16" t="s">
        <v>594</v>
      </c>
      <c r="G4893" s="10">
        <v>40630</v>
      </c>
      <c r="H4893" s="73">
        <v>10.612259999999999</v>
      </c>
      <c r="I4893" s="16">
        <v>56295</v>
      </c>
      <c r="J4893" s="71">
        <v>0</v>
      </c>
      <c r="K4893" s="71">
        <v>1</v>
      </c>
      <c r="L4893" s="16">
        <v>2.6079279999999998</v>
      </c>
      <c r="M4893" s="16">
        <v>0.38573879999999999</v>
      </c>
      <c r="N4893" s="16">
        <v>1.633543</v>
      </c>
      <c r="O4893" s="16">
        <v>1.1382779999999999</v>
      </c>
      <c r="P4893" s="16">
        <v>1.0975980000000001</v>
      </c>
      <c r="Q4893" s="16">
        <v>1.577904</v>
      </c>
      <c r="R4893" s="16">
        <v>0.5887</v>
      </c>
      <c r="S4893" s="16">
        <v>1.7999999999999999E-2</v>
      </c>
      <c r="T4893" s="16">
        <v>7.3499999999999996E-2</v>
      </c>
      <c r="U4893" s="16">
        <v>4.7454999999999998</v>
      </c>
      <c r="V4893" s="16">
        <v>60.31</v>
      </c>
      <c r="W4893" s="16">
        <v>14.9</v>
      </c>
      <c r="X4893" s="16">
        <v>458.45299999999997</v>
      </c>
      <c r="Y4893" s="16">
        <v>73.234899999999996</v>
      </c>
      <c r="Z4893" s="16">
        <v>0.4118</v>
      </c>
      <c r="AA4893" s="16">
        <v>-0.83839629999999998</v>
      </c>
      <c r="AB4893" s="16">
        <v>0.3</v>
      </c>
      <c r="AC4893" s="16">
        <v>8.67</v>
      </c>
      <c r="AD4893" s="16">
        <v>48.75</v>
      </c>
      <c r="AE4893" s="16">
        <v>30.088899999999999</v>
      </c>
      <c r="AF4893" s="16">
        <v>106.361</v>
      </c>
      <c r="AG4893" s="16">
        <v>416863</v>
      </c>
      <c r="AH4893" s="16">
        <v>0.7833</v>
      </c>
      <c r="AI4893" s="16">
        <v>100</v>
      </c>
      <c r="AJ4893" s="16">
        <v>100</v>
      </c>
      <c r="AK4893" s="16">
        <v>1.2410000000000001</v>
      </c>
      <c r="AL4893" s="16">
        <v>1.1980999999999999</v>
      </c>
      <c r="AM4893" s="16">
        <v>0.89490000000000003</v>
      </c>
      <c r="AN4893" s="16">
        <v>1.9137</v>
      </c>
      <c r="AO4893" s="16">
        <v>1.3976999999999999</v>
      </c>
      <c r="AP4893" s="16">
        <v>1.7676000000000001</v>
      </c>
      <c r="AR4893" s="16">
        <f t="shared" si="183"/>
        <v>1</v>
      </c>
      <c r="AS4893" s="5">
        <f t="shared" si="182"/>
        <v>-4.1403000000000301E-2</v>
      </c>
    </row>
    <row r="4894" spans="1:45" x14ac:dyDescent="0.25">
      <c r="A4894" s="16" t="s">
        <v>407</v>
      </c>
      <c r="B4894" s="16" t="s">
        <v>181</v>
      </c>
      <c r="C4894" s="16" t="s">
        <v>274</v>
      </c>
      <c r="D4894" s="16">
        <v>1985</v>
      </c>
      <c r="E4894" s="16" t="s">
        <v>5509</v>
      </c>
      <c r="F4894" s="16" t="s">
        <v>594</v>
      </c>
      <c r="G4894" s="10"/>
      <c r="H4894" s="73"/>
      <c r="I4894" s="16" t="s">
        <v>6700</v>
      </c>
      <c r="J4894" s="71">
        <v>0</v>
      </c>
      <c r="K4894" s="71">
        <v>1</v>
      </c>
      <c r="L4894" s="16">
        <v>4.2798999999999997E-3</v>
      </c>
      <c r="M4894" s="16">
        <v>-0.41336299999999998</v>
      </c>
      <c r="N4894" s="16">
        <v>-0.23374130000000001</v>
      </c>
      <c r="O4894" s="16">
        <v>0.74470650000000005</v>
      </c>
      <c r="P4894" s="16">
        <v>0.26938400000000001</v>
      </c>
      <c r="Q4894" s="16">
        <v>-0.42769740000000001</v>
      </c>
      <c r="R4894" s="16">
        <v>0.31569999999999998</v>
      </c>
      <c r="S4894" s="16">
        <v>2.5999999999999999E-2</v>
      </c>
      <c r="T4894" s="16">
        <v>5.0000000000000001E-4</v>
      </c>
      <c r="U4894" s="16">
        <v>3.4014000000000002</v>
      </c>
      <c r="V4894" s="16">
        <v>17.245000000000001</v>
      </c>
      <c r="W4894" s="16">
        <v>3.8</v>
      </c>
      <c r="X4894" s="16">
        <v>437.892</v>
      </c>
      <c r="Y4894" s="16">
        <v>59.534300000000002</v>
      </c>
      <c r="Z4894" s="16">
        <v>0.36670000000000003</v>
      </c>
      <c r="AA4894" s="16">
        <v>-0.79661009999999999</v>
      </c>
      <c r="AB4894" s="16">
        <v>0.215</v>
      </c>
      <c r="AC4894" s="16">
        <v>9.3249999999999993</v>
      </c>
      <c r="AD4894" s="16">
        <v>45.82</v>
      </c>
      <c r="AE4894" s="16">
        <v>28.2408</v>
      </c>
      <c r="AF4894" s="16">
        <v>0</v>
      </c>
      <c r="AG4894" s="16">
        <v>247299</v>
      </c>
      <c r="AH4894" s="16">
        <v>5.8500000000000003E-2</v>
      </c>
      <c r="AI4894" s="16">
        <v>88.377300000000005</v>
      </c>
      <c r="AJ4894" s="16">
        <v>99.674199999999999</v>
      </c>
      <c r="AK4894" s="16">
        <v>-0.2591</v>
      </c>
      <c r="AL4894" s="16">
        <v>-0.94499999999999995</v>
      </c>
      <c r="AM4894" s="16">
        <v>-0.12820000000000001</v>
      </c>
      <c r="AN4894" s="16">
        <v>-0.62080000000000002</v>
      </c>
      <c r="AO4894" s="16">
        <v>-0.20960000000000001</v>
      </c>
      <c r="AP4894" s="16">
        <v>-1.0189999999999999</v>
      </c>
      <c r="AR4894" s="16">
        <f t="shared" si="183"/>
        <v>1</v>
      </c>
      <c r="AS4894" s="5">
        <f t="shared" si="182"/>
        <v>0</v>
      </c>
    </row>
    <row r="4895" spans="1:45" x14ac:dyDescent="0.25">
      <c r="A4895" s="16" t="s">
        <v>407</v>
      </c>
      <c r="B4895" s="16" t="s">
        <v>181</v>
      </c>
      <c r="C4895" s="16" t="s">
        <v>274</v>
      </c>
      <c r="D4895" s="16">
        <v>1986</v>
      </c>
      <c r="E4895" s="16" t="s">
        <v>5510</v>
      </c>
      <c r="F4895" s="16" t="s">
        <v>594</v>
      </c>
      <c r="G4895" s="10"/>
      <c r="H4895" s="73"/>
      <c r="I4895" s="16" t="s">
        <v>6700</v>
      </c>
      <c r="J4895" s="71">
        <v>0</v>
      </c>
      <c r="K4895" s="71">
        <v>1</v>
      </c>
      <c r="L4895" s="16">
        <v>0.10925509999999999</v>
      </c>
      <c r="M4895" s="16">
        <v>-0.31057119999999999</v>
      </c>
      <c r="N4895" s="16">
        <v>-0.21200840000000001</v>
      </c>
      <c r="O4895" s="16">
        <v>0.8647127</v>
      </c>
      <c r="P4895" s="16">
        <v>0.2146322</v>
      </c>
      <c r="Q4895" s="16">
        <v>-0.37918839999999998</v>
      </c>
      <c r="R4895" s="16">
        <v>0.38855000000000001</v>
      </c>
      <c r="S4895" s="16">
        <v>4.045E-2</v>
      </c>
      <c r="T4895" s="16">
        <v>1.4E-3</v>
      </c>
      <c r="U4895" s="16">
        <v>3.2359499999999999</v>
      </c>
      <c r="V4895" s="16">
        <v>17.931999999999999</v>
      </c>
      <c r="W4895" s="16">
        <v>4.024</v>
      </c>
      <c r="X4895" s="16">
        <v>439.59500000000003</v>
      </c>
      <c r="Y4895" s="16">
        <v>60.347700000000003</v>
      </c>
      <c r="Z4895" s="16">
        <v>0.42209999999999998</v>
      </c>
      <c r="AA4895" s="16">
        <v>-0.79350310000000002</v>
      </c>
      <c r="AB4895" s="16">
        <v>0.215</v>
      </c>
      <c r="AC4895" s="16">
        <v>9.3249999999999993</v>
      </c>
      <c r="AD4895" s="16">
        <v>45.74</v>
      </c>
      <c r="AE4895" s="16">
        <v>22.990500000000001</v>
      </c>
      <c r="AF4895" s="16">
        <v>0</v>
      </c>
      <c r="AG4895" s="16">
        <v>271250</v>
      </c>
      <c r="AH4895" s="16">
        <v>5.8950000000000002E-2</v>
      </c>
      <c r="AI4895" s="16">
        <v>88.429299999999998</v>
      </c>
      <c r="AJ4895" s="16">
        <v>99.668400000000005</v>
      </c>
      <c r="AK4895" s="16">
        <v>-0.22520000000000001</v>
      </c>
      <c r="AL4895" s="16">
        <v>-0.87329999999999997</v>
      </c>
      <c r="AM4895" s="16">
        <v>-0.1174</v>
      </c>
      <c r="AN4895" s="16">
        <v>-0.57020000000000004</v>
      </c>
      <c r="AO4895" s="16">
        <v>-0.18210000000000001</v>
      </c>
      <c r="AP4895" s="16">
        <v>-0.93359999999999999</v>
      </c>
      <c r="AR4895" s="16">
        <f t="shared" si="183"/>
        <v>1</v>
      </c>
      <c r="AS4895" s="5">
        <f t="shared" si="182"/>
        <v>0.10497519999999999</v>
      </c>
    </row>
    <row r="4896" spans="1:45" x14ac:dyDescent="0.25">
      <c r="A4896" s="16" t="s">
        <v>407</v>
      </c>
      <c r="B4896" s="16" t="s">
        <v>181</v>
      </c>
      <c r="C4896" s="16" t="s">
        <v>274</v>
      </c>
      <c r="D4896" s="16">
        <v>1987</v>
      </c>
      <c r="E4896" s="16" t="s">
        <v>5511</v>
      </c>
      <c r="F4896" s="16" t="s">
        <v>594</v>
      </c>
      <c r="G4896" s="10"/>
      <c r="H4896" s="73"/>
      <c r="I4896" s="16" t="s">
        <v>6700</v>
      </c>
      <c r="J4896" s="71">
        <v>0</v>
      </c>
      <c r="K4896" s="71">
        <v>1</v>
      </c>
      <c r="L4896" s="16">
        <v>0.2024746</v>
      </c>
      <c r="M4896" s="16">
        <v>-0.16928960000000001</v>
      </c>
      <c r="N4896" s="16">
        <v>-0.1884953</v>
      </c>
      <c r="O4896" s="16">
        <v>0.84151039999999999</v>
      </c>
      <c r="P4896" s="16">
        <v>0.23946780000000001</v>
      </c>
      <c r="Q4896" s="16">
        <v>-0.33060990000000001</v>
      </c>
      <c r="R4896" s="16">
        <v>0.46139999999999998</v>
      </c>
      <c r="S4896" s="16">
        <v>5.4850000000000003E-2</v>
      </c>
      <c r="T4896" s="16">
        <v>6.45E-3</v>
      </c>
      <c r="U4896" s="16">
        <v>3.1233499999999998</v>
      </c>
      <c r="V4896" s="16">
        <v>18.619</v>
      </c>
      <c r="W4896" s="16">
        <v>4.2480000000000002</v>
      </c>
      <c r="X4896" s="16">
        <v>440.70499999999998</v>
      </c>
      <c r="Y4896" s="16">
        <v>61.161000000000001</v>
      </c>
      <c r="Z4896" s="16">
        <v>0.40094999999999997</v>
      </c>
      <c r="AA4896" s="16">
        <v>-0.79000769999999998</v>
      </c>
      <c r="AB4896" s="16">
        <v>0.215</v>
      </c>
      <c r="AC4896" s="16">
        <v>9.3249999999999993</v>
      </c>
      <c r="AD4896" s="16">
        <v>45.65</v>
      </c>
      <c r="AE4896" s="16">
        <v>23.785299999999999</v>
      </c>
      <c r="AF4896" s="16">
        <v>0</v>
      </c>
      <c r="AG4896" s="16">
        <v>299703</v>
      </c>
      <c r="AH4896" s="16">
        <v>5.8500000000000003E-2</v>
      </c>
      <c r="AI4896" s="16">
        <v>88.481399999999994</v>
      </c>
      <c r="AJ4896" s="16">
        <v>99.662599999999998</v>
      </c>
      <c r="AK4896" s="16">
        <v>-0.19120000000000001</v>
      </c>
      <c r="AL4896" s="16">
        <v>-0.80159999999999998</v>
      </c>
      <c r="AM4896" s="16">
        <v>-0.1065</v>
      </c>
      <c r="AN4896" s="16">
        <v>-0.51949999999999996</v>
      </c>
      <c r="AO4896" s="16">
        <v>-0.15459999999999999</v>
      </c>
      <c r="AP4896" s="16">
        <v>-0.84809999999999997</v>
      </c>
      <c r="AR4896" s="16">
        <f t="shared" si="183"/>
        <v>1</v>
      </c>
      <c r="AS4896" s="5">
        <f t="shared" si="182"/>
        <v>9.3219500000000011E-2</v>
      </c>
    </row>
    <row r="4897" spans="1:45" x14ac:dyDescent="0.25">
      <c r="A4897" s="16" t="s">
        <v>407</v>
      </c>
      <c r="B4897" s="16" t="s">
        <v>181</v>
      </c>
      <c r="C4897" s="16" t="s">
        <v>274</v>
      </c>
      <c r="D4897" s="16">
        <v>1988</v>
      </c>
      <c r="E4897" s="16" t="s">
        <v>5512</v>
      </c>
      <c r="F4897" s="16" t="s">
        <v>594</v>
      </c>
      <c r="G4897" s="10"/>
      <c r="H4897" s="73"/>
      <c r="I4897" s="16" t="s">
        <v>6700</v>
      </c>
      <c r="J4897" s="71">
        <v>0</v>
      </c>
      <c r="K4897" s="71">
        <v>1</v>
      </c>
      <c r="L4897" s="16">
        <v>0.3852505</v>
      </c>
      <c r="M4897" s="16">
        <v>-7.5540999999999997E-2</v>
      </c>
      <c r="N4897" s="16">
        <v>-0.13414200000000001</v>
      </c>
      <c r="O4897" s="16">
        <v>1.013196</v>
      </c>
      <c r="P4897" s="16">
        <v>0.27757470000000001</v>
      </c>
      <c r="Q4897" s="16">
        <v>-0.28206609999999999</v>
      </c>
      <c r="R4897" s="16">
        <v>0.53425</v>
      </c>
      <c r="S4897" s="16">
        <v>6.9250000000000006E-2</v>
      </c>
      <c r="T4897" s="16">
        <v>6.4000000000000003E-3</v>
      </c>
      <c r="U4897" s="16">
        <v>3.2388499999999998</v>
      </c>
      <c r="V4897" s="16">
        <v>19.306000000000001</v>
      </c>
      <c r="W4897" s="16">
        <v>4.4720000000000004</v>
      </c>
      <c r="X4897" s="16">
        <v>442.89</v>
      </c>
      <c r="Y4897" s="16">
        <v>61.974400000000003</v>
      </c>
      <c r="Z4897" s="16">
        <v>0.48399999999999999</v>
      </c>
      <c r="AA4897" s="16">
        <v>-0.78690059999999995</v>
      </c>
      <c r="AB4897" s="16">
        <v>0.215</v>
      </c>
      <c r="AC4897" s="16">
        <v>9.3249999999999993</v>
      </c>
      <c r="AD4897" s="16">
        <v>45.57</v>
      </c>
      <c r="AE4897" s="16">
        <v>25.6663</v>
      </c>
      <c r="AF4897" s="16">
        <v>0</v>
      </c>
      <c r="AG4897" s="16">
        <v>326808</v>
      </c>
      <c r="AH4897" s="16">
        <v>5.8049999999999997E-2</v>
      </c>
      <c r="AI4897" s="16">
        <v>88.533500000000004</v>
      </c>
      <c r="AJ4897" s="16">
        <v>99.656899999999993</v>
      </c>
      <c r="AK4897" s="16">
        <v>-0.15720000000000001</v>
      </c>
      <c r="AL4897" s="16">
        <v>-0.7298</v>
      </c>
      <c r="AM4897" s="16">
        <v>-9.5699999999999993E-2</v>
      </c>
      <c r="AN4897" s="16">
        <v>-0.46889999999999998</v>
      </c>
      <c r="AO4897" s="16">
        <v>-0.12709999999999999</v>
      </c>
      <c r="AP4897" s="16">
        <v>-0.76270000000000004</v>
      </c>
      <c r="AR4897" s="16">
        <f t="shared" si="183"/>
        <v>1</v>
      </c>
      <c r="AS4897" s="5">
        <f t="shared" si="182"/>
        <v>0.18277589999999999</v>
      </c>
    </row>
    <row r="4898" spans="1:45" x14ac:dyDescent="0.25">
      <c r="A4898" s="16" t="s">
        <v>407</v>
      </c>
      <c r="B4898" s="16" t="s">
        <v>181</v>
      </c>
      <c r="C4898" s="16" t="s">
        <v>274</v>
      </c>
      <c r="D4898" s="16">
        <v>1989</v>
      </c>
      <c r="E4898" s="16" t="s">
        <v>5513</v>
      </c>
      <c r="F4898" s="16" t="s">
        <v>594</v>
      </c>
      <c r="G4898" s="10"/>
      <c r="H4898" s="73"/>
      <c r="I4898" s="16" t="s">
        <v>6700</v>
      </c>
      <c r="J4898" s="71">
        <v>0</v>
      </c>
      <c r="K4898" s="71">
        <v>1</v>
      </c>
      <c r="L4898" s="16">
        <v>0.50923989999999997</v>
      </c>
      <c r="M4898" s="16">
        <v>3.3774899999999997E-2</v>
      </c>
      <c r="N4898" s="16">
        <v>-0.1140703</v>
      </c>
      <c r="O4898" s="16">
        <v>1.073485</v>
      </c>
      <c r="P4898" s="16">
        <v>0.31845570000000001</v>
      </c>
      <c r="Q4898" s="16">
        <v>-0.23350580000000001</v>
      </c>
      <c r="R4898" s="16">
        <v>0.60709999999999997</v>
      </c>
      <c r="S4898" s="16">
        <v>8.3699999999999997E-2</v>
      </c>
      <c r="T4898" s="16">
        <v>8.0000000000000002E-3</v>
      </c>
      <c r="U4898" s="16">
        <v>3.0054500000000002</v>
      </c>
      <c r="V4898" s="16">
        <v>19.992999999999999</v>
      </c>
      <c r="W4898" s="16">
        <v>4.7060000000000004</v>
      </c>
      <c r="X4898" s="16">
        <v>445.35899999999998</v>
      </c>
      <c r="Y4898" s="16">
        <v>62.787799999999997</v>
      </c>
      <c r="Z4898" s="16">
        <v>0.50744999999999996</v>
      </c>
      <c r="AA4898" s="16">
        <v>-0.78379370000000004</v>
      </c>
      <c r="AB4898" s="16">
        <v>0.215</v>
      </c>
      <c r="AC4898" s="16">
        <v>9.3249999999999993</v>
      </c>
      <c r="AD4898" s="16">
        <v>45.49</v>
      </c>
      <c r="AE4898" s="16">
        <v>27.879200000000001</v>
      </c>
      <c r="AF4898" s="16">
        <v>0</v>
      </c>
      <c r="AG4898" s="16">
        <v>350953</v>
      </c>
      <c r="AH4898" s="16">
        <v>5.765E-2</v>
      </c>
      <c r="AI4898" s="16">
        <v>88.585499999999996</v>
      </c>
      <c r="AJ4898" s="16">
        <v>99.6511</v>
      </c>
      <c r="AK4898" s="16">
        <v>-0.1232</v>
      </c>
      <c r="AL4898" s="16">
        <v>-0.65810000000000002</v>
      </c>
      <c r="AM4898" s="16">
        <v>-8.48E-2</v>
      </c>
      <c r="AN4898" s="16">
        <v>-0.41820000000000002</v>
      </c>
      <c r="AO4898" s="16">
        <v>-9.9599999999999994E-2</v>
      </c>
      <c r="AP4898" s="16">
        <v>-0.67730000000000001</v>
      </c>
      <c r="AR4898" s="16">
        <f t="shared" si="183"/>
        <v>1</v>
      </c>
      <c r="AS4898" s="5">
        <f t="shared" si="182"/>
        <v>0.12398939999999997</v>
      </c>
    </row>
    <row r="4899" spans="1:45" x14ac:dyDescent="0.25">
      <c r="A4899" s="16" t="s">
        <v>407</v>
      </c>
      <c r="B4899" s="16" t="s">
        <v>181</v>
      </c>
      <c r="C4899" s="16" t="s">
        <v>274</v>
      </c>
      <c r="D4899" s="16">
        <v>1990</v>
      </c>
      <c r="E4899" s="16" t="s">
        <v>5514</v>
      </c>
      <c r="F4899" s="16" t="s">
        <v>594</v>
      </c>
      <c r="G4899" s="10"/>
      <c r="H4899" s="73"/>
      <c r="I4899" s="16" t="s">
        <v>6700</v>
      </c>
      <c r="J4899" s="71">
        <v>0</v>
      </c>
      <c r="K4899" s="71">
        <v>1</v>
      </c>
      <c r="L4899" s="16">
        <v>0.56623140000000005</v>
      </c>
      <c r="M4899" s="16">
        <v>8.9333899999999994E-2</v>
      </c>
      <c r="N4899" s="16">
        <v>-7.3280999999999999E-2</v>
      </c>
      <c r="O4899" s="16">
        <v>1.020472</v>
      </c>
      <c r="P4899" s="16">
        <v>0.35829319999999998</v>
      </c>
      <c r="Q4899" s="16">
        <v>-0.18496109999999999</v>
      </c>
      <c r="R4899" s="16">
        <v>0.67995000000000005</v>
      </c>
      <c r="S4899" s="16">
        <v>8.6400000000000005E-2</v>
      </c>
      <c r="T4899" s="16">
        <v>8.6E-3</v>
      </c>
      <c r="U4899" s="16">
        <v>3.0050500000000002</v>
      </c>
      <c r="V4899" s="16">
        <v>20.68</v>
      </c>
      <c r="W4899" s="16">
        <v>5.0449999999999999</v>
      </c>
      <c r="X4899" s="16">
        <v>446.24099999999999</v>
      </c>
      <c r="Y4899" s="16">
        <v>63.601199999999999</v>
      </c>
      <c r="Z4899" s="16">
        <v>0.47034999999999999</v>
      </c>
      <c r="AA4899" s="16">
        <v>-0.7802983</v>
      </c>
      <c r="AB4899" s="16">
        <v>0.215</v>
      </c>
      <c r="AC4899" s="16">
        <v>9.3249999999999993</v>
      </c>
      <c r="AD4899" s="16">
        <v>45.4</v>
      </c>
      <c r="AE4899" s="16">
        <v>29.916799999999999</v>
      </c>
      <c r="AF4899" s="16">
        <v>0</v>
      </c>
      <c r="AG4899" s="16">
        <v>376540</v>
      </c>
      <c r="AH4899" s="16">
        <v>5.7599999999999998E-2</v>
      </c>
      <c r="AI4899" s="16">
        <v>88.6</v>
      </c>
      <c r="AJ4899" s="16">
        <v>99.7</v>
      </c>
      <c r="AK4899" s="16">
        <v>-8.9200000000000002E-2</v>
      </c>
      <c r="AL4899" s="16">
        <v>-0.58640000000000003</v>
      </c>
      <c r="AM4899" s="16">
        <v>-7.3899999999999993E-2</v>
      </c>
      <c r="AN4899" s="16">
        <v>-0.36759999999999998</v>
      </c>
      <c r="AO4899" s="16">
        <v>-7.2099999999999997E-2</v>
      </c>
      <c r="AP4899" s="16">
        <v>-0.59189999999999998</v>
      </c>
      <c r="AR4899" s="16">
        <f t="shared" si="183"/>
        <v>1</v>
      </c>
      <c r="AS4899" s="5">
        <f t="shared" si="182"/>
        <v>5.6991500000000084E-2</v>
      </c>
    </row>
    <row r="4900" spans="1:45" x14ac:dyDescent="0.25">
      <c r="A4900" s="16" t="s">
        <v>407</v>
      </c>
      <c r="B4900" s="16" t="s">
        <v>181</v>
      </c>
      <c r="C4900" s="16" t="s">
        <v>274</v>
      </c>
      <c r="D4900" s="16">
        <v>1991</v>
      </c>
      <c r="E4900" s="16" t="s">
        <v>5515</v>
      </c>
      <c r="F4900" s="16" t="s">
        <v>594</v>
      </c>
      <c r="G4900" s="10"/>
      <c r="H4900" s="73"/>
      <c r="I4900" s="16" t="s">
        <v>6700</v>
      </c>
      <c r="J4900" s="71">
        <v>0</v>
      </c>
      <c r="K4900" s="71">
        <v>1</v>
      </c>
      <c r="L4900" s="16">
        <v>0.69625760000000003</v>
      </c>
      <c r="M4900" s="16">
        <v>0.14150889999999999</v>
      </c>
      <c r="N4900" s="16">
        <v>1.4312800000000001E-2</v>
      </c>
      <c r="O4900" s="16">
        <v>1.0778650000000001</v>
      </c>
      <c r="P4900" s="16">
        <v>0.40364870000000003</v>
      </c>
      <c r="Q4900" s="16">
        <v>-0.13641880000000001</v>
      </c>
      <c r="R4900" s="16">
        <v>0.75280000000000002</v>
      </c>
      <c r="S4900" s="16">
        <v>9.0300000000000005E-2</v>
      </c>
      <c r="T4900" s="16">
        <v>8.3499999999999998E-3</v>
      </c>
      <c r="U4900" s="16">
        <v>3.2366000000000001</v>
      </c>
      <c r="V4900" s="16">
        <v>21.332999999999998</v>
      </c>
      <c r="W4900" s="16">
        <v>5.5750000000000002</v>
      </c>
      <c r="X4900" s="16">
        <v>448.94799999999998</v>
      </c>
      <c r="Y4900" s="16">
        <v>64.414599999999993</v>
      </c>
      <c r="Z4900" s="16">
        <v>0.49225000000000002</v>
      </c>
      <c r="AA4900" s="16">
        <v>-0.77719119999999997</v>
      </c>
      <c r="AB4900" s="16">
        <v>0.215</v>
      </c>
      <c r="AC4900" s="16">
        <v>9.3249999999999993</v>
      </c>
      <c r="AD4900" s="16">
        <v>45.32</v>
      </c>
      <c r="AE4900" s="16">
        <v>32.353400000000001</v>
      </c>
      <c r="AF4900" s="16">
        <v>0.6492</v>
      </c>
      <c r="AG4900" s="16">
        <v>400658</v>
      </c>
      <c r="AH4900" s="16">
        <v>5.7950000000000002E-2</v>
      </c>
      <c r="AI4900" s="16">
        <v>88.7</v>
      </c>
      <c r="AJ4900" s="16">
        <v>99.6</v>
      </c>
      <c r="AK4900" s="16">
        <v>-5.5199999999999999E-2</v>
      </c>
      <c r="AL4900" s="16">
        <v>-0.51470000000000005</v>
      </c>
      <c r="AM4900" s="16">
        <v>-6.3100000000000003E-2</v>
      </c>
      <c r="AN4900" s="16">
        <v>-0.31690000000000002</v>
      </c>
      <c r="AO4900" s="16">
        <v>-4.4600000000000001E-2</v>
      </c>
      <c r="AP4900" s="16">
        <v>-0.50649999999999995</v>
      </c>
      <c r="AR4900" s="16">
        <f t="shared" si="183"/>
        <v>1</v>
      </c>
      <c r="AS4900" s="5">
        <f t="shared" si="182"/>
        <v>0.13002619999999998</v>
      </c>
    </row>
    <row r="4901" spans="1:45" x14ac:dyDescent="0.25">
      <c r="A4901" s="16" t="s">
        <v>407</v>
      </c>
      <c r="B4901" s="16" t="s">
        <v>181</v>
      </c>
      <c r="C4901" s="16" t="s">
        <v>274</v>
      </c>
      <c r="D4901" s="16">
        <v>1992</v>
      </c>
      <c r="E4901" s="16" t="s">
        <v>5516</v>
      </c>
      <c r="F4901" s="16" t="s">
        <v>594</v>
      </c>
      <c r="G4901" s="10"/>
      <c r="H4901" s="73"/>
      <c r="I4901" s="16" t="s">
        <v>6700</v>
      </c>
      <c r="J4901" s="71">
        <v>0</v>
      </c>
      <c r="K4901" s="71">
        <v>1</v>
      </c>
      <c r="L4901" s="16">
        <v>0.83303700000000003</v>
      </c>
      <c r="M4901" s="16">
        <v>0.22172430000000001</v>
      </c>
      <c r="N4901" s="16">
        <v>9.4310000000000005E-2</v>
      </c>
      <c r="O4901" s="16">
        <v>1.1488069999999999</v>
      </c>
      <c r="P4901" s="16">
        <v>0.43121340000000002</v>
      </c>
      <c r="Q4901" s="16">
        <v>-8.7838899999999998E-2</v>
      </c>
      <c r="R4901" s="16">
        <v>0.82565</v>
      </c>
      <c r="S4901" s="16">
        <v>9.9150000000000002E-2</v>
      </c>
      <c r="T4901" s="16">
        <v>9.1000000000000004E-3</v>
      </c>
      <c r="U4901" s="16">
        <v>3.2942999999999998</v>
      </c>
      <c r="V4901" s="16">
        <v>21.986000000000001</v>
      </c>
      <c r="W4901" s="16">
        <v>6.23</v>
      </c>
      <c r="X4901" s="16">
        <v>452.14800000000002</v>
      </c>
      <c r="Y4901" s="16">
        <v>65.227900000000005</v>
      </c>
      <c r="Z4901" s="16">
        <v>0.52139999999999997</v>
      </c>
      <c r="AA4901" s="16">
        <v>-0.77408429999999995</v>
      </c>
      <c r="AB4901" s="16">
        <v>0.215</v>
      </c>
      <c r="AC4901" s="16">
        <v>9.3249999999999993</v>
      </c>
      <c r="AD4901" s="16">
        <v>45.24</v>
      </c>
      <c r="AE4901" s="16">
        <v>33.8598</v>
      </c>
      <c r="AF4901" s="16">
        <v>0.95169999999999999</v>
      </c>
      <c r="AG4901" s="16">
        <v>415715</v>
      </c>
      <c r="AH4901" s="16">
        <v>5.7049999999999997E-2</v>
      </c>
      <c r="AI4901" s="16">
        <v>88.7</v>
      </c>
      <c r="AJ4901" s="16">
        <v>99.6</v>
      </c>
      <c r="AK4901" s="16">
        <v>-2.12E-2</v>
      </c>
      <c r="AL4901" s="16">
        <v>-0.44290000000000002</v>
      </c>
      <c r="AM4901" s="16">
        <v>-5.2200000000000003E-2</v>
      </c>
      <c r="AN4901" s="16">
        <v>-0.26629999999999998</v>
      </c>
      <c r="AO4901" s="16">
        <v>-1.7100000000000001E-2</v>
      </c>
      <c r="AP4901" s="16">
        <v>-0.42099999999999999</v>
      </c>
      <c r="AR4901" s="16">
        <f t="shared" si="183"/>
        <v>1</v>
      </c>
      <c r="AS4901" s="5">
        <f t="shared" si="182"/>
        <v>0.1367794</v>
      </c>
    </row>
    <row r="4902" spans="1:45" x14ac:dyDescent="0.25">
      <c r="A4902" s="16" t="s">
        <v>407</v>
      </c>
      <c r="B4902" s="16" t="s">
        <v>181</v>
      </c>
      <c r="C4902" s="16" t="s">
        <v>274</v>
      </c>
      <c r="D4902" s="16">
        <v>1993</v>
      </c>
      <c r="E4902" s="16" t="s">
        <v>5517</v>
      </c>
      <c r="F4902" s="16" t="s">
        <v>594</v>
      </c>
      <c r="G4902" s="10"/>
      <c r="H4902" s="73"/>
      <c r="I4902" s="16" t="s">
        <v>6700</v>
      </c>
      <c r="J4902" s="71">
        <v>0</v>
      </c>
      <c r="K4902" s="71">
        <v>1</v>
      </c>
      <c r="L4902" s="16">
        <v>1.10561</v>
      </c>
      <c r="M4902" s="16">
        <v>0.31668269999999998</v>
      </c>
      <c r="N4902" s="16">
        <v>0.1725613</v>
      </c>
      <c r="O4902" s="16">
        <v>1.337688</v>
      </c>
      <c r="P4902" s="16">
        <v>0.62103039999999998</v>
      </c>
      <c r="Q4902" s="16">
        <v>-3.9296600000000001E-2</v>
      </c>
      <c r="R4902" s="16">
        <v>0.89849999999999997</v>
      </c>
      <c r="S4902" s="16">
        <v>0.11005</v>
      </c>
      <c r="T4902" s="16">
        <v>1.06E-2</v>
      </c>
      <c r="U4902" s="16">
        <v>3.3765499999999999</v>
      </c>
      <c r="V4902" s="16">
        <v>22.638999999999999</v>
      </c>
      <c r="W4902" s="16">
        <v>6.8849999999999998</v>
      </c>
      <c r="X4902" s="16">
        <v>454.67</v>
      </c>
      <c r="Y4902" s="16">
        <v>66.041300000000007</v>
      </c>
      <c r="Z4902" s="16">
        <v>0.61365000000000003</v>
      </c>
      <c r="AA4902" s="16">
        <v>-0.77097720000000003</v>
      </c>
      <c r="AB4902" s="16">
        <v>0.215</v>
      </c>
      <c r="AC4902" s="16">
        <v>9.3249999999999993</v>
      </c>
      <c r="AD4902" s="16">
        <v>45.16</v>
      </c>
      <c r="AE4902" s="16">
        <v>47.089799999999997</v>
      </c>
      <c r="AF4902" s="16">
        <v>1.3638999999999999</v>
      </c>
      <c r="AG4902" s="16">
        <v>447959</v>
      </c>
      <c r="AH4902" s="16">
        <v>6.0350000000000001E-2</v>
      </c>
      <c r="AI4902" s="16">
        <v>88.8</v>
      </c>
      <c r="AJ4902" s="16">
        <v>99.6</v>
      </c>
      <c r="AK4902" s="16">
        <v>1.2800000000000001E-2</v>
      </c>
      <c r="AL4902" s="16">
        <v>-0.37119999999999997</v>
      </c>
      <c r="AM4902" s="16">
        <v>-4.1399999999999999E-2</v>
      </c>
      <c r="AN4902" s="16">
        <v>-0.21560000000000001</v>
      </c>
      <c r="AO4902" s="16">
        <v>1.04E-2</v>
      </c>
      <c r="AP4902" s="16">
        <v>-0.33560000000000001</v>
      </c>
      <c r="AR4902" s="16">
        <f t="shared" si="183"/>
        <v>1</v>
      </c>
      <c r="AS4902" s="5">
        <f t="shared" si="182"/>
        <v>0.27257299999999995</v>
      </c>
    </row>
    <row r="4903" spans="1:45" x14ac:dyDescent="0.25">
      <c r="A4903" s="16" t="s">
        <v>407</v>
      </c>
      <c r="B4903" s="16" t="s">
        <v>181</v>
      </c>
      <c r="C4903" s="16" t="s">
        <v>274</v>
      </c>
      <c r="D4903" s="16">
        <v>1994</v>
      </c>
      <c r="E4903" s="16" t="s">
        <v>5518</v>
      </c>
      <c r="F4903" s="16" t="s">
        <v>594</v>
      </c>
      <c r="G4903" s="10"/>
      <c r="H4903" s="73"/>
      <c r="I4903" s="16" t="s">
        <v>6700</v>
      </c>
      <c r="J4903" s="71">
        <v>0</v>
      </c>
      <c r="K4903" s="71">
        <v>1</v>
      </c>
      <c r="L4903" s="16">
        <v>1.1733169999999999</v>
      </c>
      <c r="M4903" s="16">
        <v>0.47156999999999999</v>
      </c>
      <c r="N4903" s="16">
        <v>0.20055799999999999</v>
      </c>
      <c r="O4903" s="16">
        <v>1.314954</v>
      </c>
      <c r="P4903" s="16">
        <v>0.57376819999999995</v>
      </c>
      <c r="Q4903" s="16">
        <v>9.2481999999999998E-3</v>
      </c>
      <c r="R4903" s="16">
        <v>0.97135000000000005</v>
      </c>
      <c r="S4903" s="16">
        <v>0.13655</v>
      </c>
      <c r="T4903" s="16">
        <v>1.2200000000000001E-2</v>
      </c>
      <c r="U4903" s="16">
        <v>3.0728499999999999</v>
      </c>
      <c r="V4903" s="16">
        <v>23.292000000000002</v>
      </c>
      <c r="W4903" s="16">
        <v>7.54</v>
      </c>
      <c r="X4903" s="16">
        <v>455.67599999999999</v>
      </c>
      <c r="Y4903" s="16">
        <v>66.854699999999994</v>
      </c>
      <c r="Z4903" s="16">
        <v>0.59275</v>
      </c>
      <c r="AA4903" s="16">
        <v>-0.76748179999999999</v>
      </c>
      <c r="AB4903" s="16">
        <v>0.215</v>
      </c>
      <c r="AC4903" s="16">
        <v>9.3249999999999993</v>
      </c>
      <c r="AD4903" s="16">
        <v>45.07</v>
      </c>
      <c r="AE4903" s="16">
        <v>44.524700000000003</v>
      </c>
      <c r="AF4903" s="16">
        <v>2.8696000000000002</v>
      </c>
      <c r="AG4903" s="16">
        <v>402732</v>
      </c>
      <c r="AH4903" s="16">
        <v>7.0150000000000004E-2</v>
      </c>
      <c r="AI4903" s="16">
        <v>88.8</v>
      </c>
      <c r="AJ4903" s="16">
        <v>99.6</v>
      </c>
      <c r="AK4903" s="16">
        <v>4.6800000000000001E-2</v>
      </c>
      <c r="AL4903" s="16">
        <v>-0.29949999999999999</v>
      </c>
      <c r="AM4903" s="16">
        <v>-3.0499999999999999E-2</v>
      </c>
      <c r="AN4903" s="16">
        <v>-0.16500000000000001</v>
      </c>
      <c r="AO4903" s="16">
        <v>3.7900000000000003E-2</v>
      </c>
      <c r="AP4903" s="16">
        <v>-0.25019999999999998</v>
      </c>
      <c r="AR4903" s="16">
        <f t="shared" si="183"/>
        <v>1</v>
      </c>
      <c r="AS4903" s="5">
        <f t="shared" si="182"/>
        <v>6.7706999999999962E-2</v>
      </c>
    </row>
    <row r="4904" spans="1:45" x14ac:dyDescent="0.25">
      <c r="A4904" s="16" t="s">
        <v>407</v>
      </c>
      <c r="B4904" s="16" t="s">
        <v>181</v>
      </c>
      <c r="C4904" s="16" t="s">
        <v>274</v>
      </c>
      <c r="D4904" s="16">
        <v>1995</v>
      </c>
      <c r="E4904" s="16" t="s">
        <v>5519</v>
      </c>
      <c r="F4904" s="16" t="s">
        <v>594</v>
      </c>
      <c r="G4904" s="10"/>
      <c r="H4904" s="73"/>
      <c r="I4904" s="16" t="s">
        <v>6700</v>
      </c>
      <c r="J4904" s="71">
        <v>0</v>
      </c>
      <c r="K4904" s="71">
        <v>1</v>
      </c>
      <c r="L4904" s="16">
        <v>1.2020310000000001</v>
      </c>
      <c r="M4904" s="16">
        <v>0.40903469999999997</v>
      </c>
      <c r="N4904" s="16">
        <v>0.2678895</v>
      </c>
      <c r="O4904" s="16">
        <v>1.2674110000000001</v>
      </c>
      <c r="P4904" s="16">
        <v>0.63178020000000001</v>
      </c>
      <c r="Q4904" s="16">
        <v>5.7807600000000001E-2</v>
      </c>
      <c r="R4904" s="16">
        <v>1.0442</v>
      </c>
      <c r="S4904" s="16">
        <v>0.10445</v>
      </c>
      <c r="T4904" s="16">
        <v>1.4250000000000001E-2</v>
      </c>
      <c r="U4904" s="16">
        <v>3.10155</v>
      </c>
      <c r="V4904" s="16">
        <v>23.945</v>
      </c>
      <c r="W4904" s="16">
        <v>8.1950000000000003</v>
      </c>
      <c r="X4904" s="16">
        <v>457.36799999999999</v>
      </c>
      <c r="Y4904" s="16">
        <v>67.668099999999995</v>
      </c>
      <c r="Z4904" s="16">
        <v>0.57045000000000001</v>
      </c>
      <c r="AA4904" s="16">
        <v>-0.69873909999999995</v>
      </c>
      <c r="AB4904" s="16">
        <v>0.215</v>
      </c>
      <c r="AC4904" s="16">
        <v>9.3249999999999993</v>
      </c>
      <c r="AD4904" s="16">
        <v>43.3</v>
      </c>
      <c r="AE4904" s="16">
        <v>47.543999999999997</v>
      </c>
      <c r="AF4904" s="16">
        <v>3.4108999999999998</v>
      </c>
      <c r="AG4904" s="16">
        <v>427585</v>
      </c>
      <c r="AH4904" s="16">
        <v>7.9899999999999999E-2</v>
      </c>
      <c r="AI4904" s="16">
        <v>88.9</v>
      </c>
      <c r="AJ4904" s="16">
        <v>99.6</v>
      </c>
      <c r="AK4904" s="16">
        <v>8.0799999999999997E-2</v>
      </c>
      <c r="AL4904" s="16">
        <v>-0.22770000000000001</v>
      </c>
      <c r="AM4904" s="16">
        <v>-1.9699999999999999E-2</v>
      </c>
      <c r="AN4904" s="16">
        <v>-0.1143</v>
      </c>
      <c r="AO4904" s="16">
        <v>6.54E-2</v>
      </c>
      <c r="AP4904" s="16">
        <v>-0.1648</v>
      </c>
      <c r="AR4904" s="16">
        <f t="shared" si="183"/>
        <v>1</v>
      </c>
      <c r="AS4904" s="5">
        <f t="shared" si="182"/>
        <v>2.8714000000000128E-2</v>
      </c>
    </row>
    <row r="4905" spans="1:45" x14ac:dyDescent="0.25">
      <c r="A4905" s="16" t="s">
        <v>407</v>
      </c>
      <c r="B4905" s="16" t="s">
        <v>181</v>
      </c>
      <c r="C4905" s="16" t="s">
        <v>274</v>
      </c>
      <c r="D4905" s="16">
        <v>1996</v>
      </c>
      <c r="E4905" s="16" t="s">
        <v>5520</v>
      </c>
      <c r="F4905" s="16" t="s">
        <v>594</v>
      </c>
      <c r="G4905" s="10"/>
      <c r="H4905" s="73"/>
      <c r="I4905" s="16" t="s">
        <v>6700</v>
      </c>
      <c r="J4905" s="71">
        <v>0</v>
      </c>
      <c r="K4905" s="71">
        <v>1</v>
      </c>
      <c r="L4905" s="16">
        <v>1.5009669999999999</v>
      </c>
      <c r="M4905" s="16">
        <v>0.85329940000000004</v>
      </c>
      <c r="N4905" s="16">
        <v>0.38300410000000001</v>
      </c>
      <c r="O4905" s="16">
        <v>1.318727</v>
      </c>
      <c r="P4905" s="16">
        <v>0.64131050000000001</v>
      </c>
      <c r="Q4905" s="16">
        <v>0.12168519999999999</v>
      </c>
      <c r="R4905" s="16">
        <v>0.8901</v>
      </c>
      <c r="S4905" s="16">
        <v>0.23960000000000001</v>
      </c>
      <c r="T4905" s="16">
        <v>1.61E-2</v>
      </c>
      <c r="U4905" s="16">
        <v>3.4004500000000002</v>
      </c>
      <c r="V4905" s="16">
        <v>24.492999999999999</v>
      </c>
      <c r="W4905" s="16">
        <v>9.1820000000000004</v>
      </c>
      <c r="X4905" s="16">
        <v>459.31400000000002</v>
      </c>
      <c r="Y4905" s="16">
        <v>68.481399999999994</v>
      </c>
      <c r="Z4905" s="16">
        <v>0.58499999999999996</v>
      </c>
      <c r="AA4905" s="16">
        <v>-0.71815790000000002</v>
      </c>
      <c r="AB4905" s="16">
        <v>0.215</v>
      </c>
      <c r="AC4905" s="16">
        <v>9.3249999999999993</v>
      </c>
      <c r="AD4905" s="16">
        <v>43.8</v>
      </c>
      <c r="AE4905" s="16">
        <v>47.2254</v>
      </c>
      <c r="AF4905" s="16">
        <v>3.9194</v>
      </c>
      <c r="AG4905" s="16">
        <v>443500</v>
      </c>
      <c r="AH4905" s="16">
        <v>8.9099999999999999E-2</v>
      </c>
      <c r="AI4905" s="16">
        <v>88.9</v>
      </c>
      <c r="AJ4905" s="16">
        <v>99.6</v>
      </c>
      <c r="AK4905" s="16">
        <v>0</v>
      </c>
      <c r="AL4905" s="16">
        <v>0</v>
      </c>
      <c r="AM4905" s="16">
        <v>0</v>
      </c>
      <c r="AN4905" s="16">
        <v>0</v>
      </c>
      <c r="AO4905" s="16">
        <v>0</v>
      </c>
      <c r="AP4905" s="16">
        <v>0</v>
      </c>
      <c r="AR4905" s="16">
        <f t="shared" si="183"/>
        <v>1</v>
      </c>
      <c r="AS4905" s="5">
        <f t="shared" si="182"/>
        <v>0.29893599999999987</v>
      </c>
    </row>
    <row r="4906" spans="1:45" x14ac:dyDescent="0.25">
      <c r="A4906" s="16" t="s">
        <v>407</v>
      </c>
      <c r="B4906" s="16" t="s">
        <v>181</v>
      </c>
      <c r="C4906" s="16" t="s">
        <v>274</v>
      </c>
      <c r="D4906" s="16">
        <v>1997</v>
      </c>
      <c r="E4906" s="16" t="s">
        <v>5521</v>
      </c>
      <c r="F4906" s="16" t="s">
        <v>594</v>
      </c>
      <c r="G4906" s="10"/>
      <c r="H4906" s="73"/>
      <c r="I4906" s="16" t="s">
        <v>6700</v>
      </c>
      <c r="J4906" s="71">
        <v>0</v>
      </c>
      <c r="K4906" s="71">
        <v>1</v>
      </c>
      <c r="L4906" s="16">
        <v>1.568541</v>
      </c>
      <c r="M4906" s="16">
        <v>0.76543059999999996</v>
      </c>
      <c r="N4906" s="16">
        <v>0.49109370000000002</v>
      </c>
      <c r="O4906" s="16">
        <v>1.3955709999999999</v>
      </c>
      <c r="P4906" s="16">
        <v>0.65783239999999998</v>
      </c>
      <c r="Q4906" s="16">
        <v>0.1549307</v>
      </c>
      <c r="R4906" s="16">
        <v>0.94904999999999995</v>
      </c>
      <c r="S4906" s="16">
        <v>0.20330000000000001</v>
      </c>
      <c r="T4906" s="16">
        <v>1.7950000000000001E-2</v>
      </c>
      <c r="U4906" s="16">
        <v>3.4935999999999998</v>
      </c>
      <c r="V4906" s="16">
        <v>25.866</v>
      </c>
      <c r="W4906" s="16">
        <v>10.169</v>
      </c>
      <c r="X4906" s="16">
        <v>460.77100000000002</v>
      </c>
      <c r="Y4906" s="16">
        <v>69.294799999999995</v>
      </c>
      <c r="Z4906" s="16">
        <v>0.60189999999999999</v>
      </c>
      <c r="AA4906" s="16">
        <v>-0.79971709999999996</v>
      </c>
      <c r="AB4906" s="16">
        <v>0.215</v>
      </c>
      <c r="AC4906" s="16">
        <v>9.3249999999999993</v>
      </c>
      <c r="AD4906" s="16">
        <v>45.9</v>
      </c>
      <c r="AE4906" s="16">
        <v>47.327500000000001</v>
      </c>
      <c r="AF4906" s="16">
        <v>3.7743000000000002</v>
      </c>
      <c r="AG4906" s="16">
        <v>464693</v>
      </c>
      <c r="AH4906" s="16">
        <v>9.8699999999999996E-2</v>
      </c>
      <c r="AI4906" s="16">
        <v>89</v>
      </c>
      <c r="AJ4906" s="16">
        <v>99.6</v>
      </c>
      <c r="AK4906" s="16">
        <v>0.14879999999999999</v>
      </c>
      <c r="AL4906" s="16">
        <v>-8.43E-2</v>
      </c>
      <c r="AM4906" s="16">
        <v>2.0999999999999999E-3</v>
      </c>
      <c r="AN4906" s="16">
        <v>-1.2999999999999999E-2</v>
      </c>
      <c r="AO4906" s="16">
        <v>0.12039999999999999</v>
      </c>
      <c r="AP4906" s="16">
        <v>6.1000000000000004E-3</v>
      </c>
      <c r="AR4906" s="16">
        <f t="shared" si="183"/>
        <v>1</v>
      </c>
      <c r="AS4906" s="5">
        <f t="shared" si="182"/>
        <v>6.7574000000000023E-2</v>
      </c>
    </row>
    <row r="4907" spans="1:45" x14ac:dyDescent="0.25">
      <c r="A4907" s="16" t="s">
        <v>407</v>
      </c>
      <c r="B4907" s="16" t="s">
        <v>181</v>
      </c>
      <c r="C4907" s="16" t="s">
        <v>274</v>
      </c>
      <c r="D4907" s="16">
        <v>1998</v>
      </c>
      <c r="E4907" s="16" t="s">
        <v>5522</v>
      </c>
      <c r="F4907" s="16" t="s">
        <v>594</v>
      </c>
      <c r="G4907" s="10"/>
      <c r="H4907" s="73"/>
      <c r="I4907" s="16" t="s">
        <v>6700</v>
      </c>
      <c r="J4907" s="71">
        <v>0</v>
      </c>
      <c r="K4907" s="71">
        <v>1</v>
      </c>
      <c r="L4907" s="16">
        <v>1.9174929999999999</v>
      </c>
      <c r="M4907" s="16">
        <v>1.3779650000000001</v>
      </c>
      <c r="N4907" s="16">
        <v>0.5877057</v>
      </c>
      <c r="O4907" s="16">
        <v>1.466081</v>
      </c>
      <c r="P4907" s="16">
        <v>0.70641600000000004</v>
      </c>
      <c r="Q4907" s="16">
        <v>0.12168519999999999</v>
      </c>
      <c r="R4907" s="16">
        <v>1.0829</v>
      </c>
      <c r="S4907" s="16">
        <v>0.34089999999999998</v>
      </c>
      <c r="T4907" s="16">
        <v>0.02</v>
      </c>
      <c r="U4907" s="16">
        <v>3.3532999999999999</v>
      </c>
      <c r="V4907" s="16">
        <v>27.858000000000001</v>
      </c>
      <c r="W4907" s="16">
        <v>11.156000000000001</v>
      </c>
      <c r="X4907" s="16">
        <v>462.19</v>
      </c>
      <c r="Y4907" s="16">
        <v>70.108199999999997</v>
      </c>
      <c r="Z4907" s="16">
        <v>0.63519999999999999</v>
      </c>
      <c r="AA4907" s="16">
        <v>-0.77253070000000001</v>
      </c>
      <c r="AB4907" s="16">
        <v>0.215</v>
      </c>
      <c r="AC4907" s="16">
        <v>9.3249999999999993</v>
      </c>
      <c r="AD4907" s="16">
        <v>45.2</v>
      </c>
      <c r="AE4907" s="16">
        <v>49.286499999999997</v>
      </c>
      <c r="AF4907" s="16">
        <v>8.4300999999999995</v>
      </c>
      <c r="AG4907" s="16">
        <v>473459</v>
      </c>
      <c r="AH4907" s="16">
        <v>0.1084</v>
      </c>
      <c r="AI4907" s="16">
        <v>89.1</v>
      </c>
      <c r="AJ4907" s="16">
        <v>99.6</v>
      </c>
      <c r="AK4907" s="16">
        <v>0</v>
      </c>
      <c r="AL4907" s="16">
        <v>0</v>
      </c>
      <c r="AM4907" s="16">
        <v>0</v>
      </c>
      <c r="AN4907" s="16">
        <v>0</v>
      </c>
      <c r="AO4907" s="16">
        <v>0</v>
      </c>
      <c r="AP4907" s="16">
        <v>0</v>
      </c>
      <c r="AR4907" s="16">
        <f t="shared" si="183"/>
        <v>1</v>
      </c>
      <c r="AS4907" s="5">
        <f t="shared" si="182"/>
        <v>0.34895199999999993</v>
      </c>
    </row>
    <row r="4908" spans="1:45" x14ac:dyDescent="0.25">
      <c r="A4908" s="16" t="s">
        <v>407</v>
      </c>
      <c r="B4908" s="16" t="s">
        <v>181</v>
      </c>
      <c r="C4908" s="16" t="s">
        <v>274</v>
      </c>
      <c r="D4908" s="16">
        <v>1999</v>
      </c>
      <c r="E4908" s="16" t="s">
        <v>5523</v>
      </c>
      <c r="F4908" s="16" t="s">
        <v>594</v>
      </c>
      <c r="G4908" s="10"/>
      <c r="H4908" s="73"/>
      <c r="I4908" s="16" t="s">
        <v>6700</v>
      </c>
      <c r="J4908" s="71">
        <v>0</v>
      </c>
      <c r="K4908" s="71">
        <v>1</v>
      </c>
      <c r="L4908" s="16">
        <v>2.0105430000000002</v>
      </c>
      <c r="M4908" s="16">
        <v>1.149068</v>
      </c>
      <c r="N4908" s="16">
        <v>0.71491559999999998</v>
      </c>
      <c r="O4908" s="16">
        <v>1.608555</v>
      </c>
      <c r="P4908" s="16">
        <v>0.73576319999999995</v>
      </c>
      <c r="Q4908" s="16">
        <v>0.25201709999999999</v>
      </c>
      <c r="R4908" s="16">
        <v>1.137</v>
      </c>
      <c r="S4908" s="16">
        <v>0.26690000000000003</v>
      </c>
      <c r="T4908" s="16">
        <v>2.23E-2</v>
      </c>
      <c r="U4908" s="16">
        <v>3.3847999999999998</v>
      </c>
      <c r="V4908" s="16">
        <v>30.369</v>
      </c>
      <c r="W4908" s="16">
        <v>12.143000000000001</v>
      </c>
      <c r="X4908" s="16">
        <v>463.82499999999999</v>
      </c>
      <c r="Y4908" s="16">
        <v>70.921499999999995</v>
      </c>
      <c r="Z4908" s="16">
        <v>0.70135000000000003</v>
      </c>
      <c r="AA4908" s="16">
        <v>-0.77641450000000001</v>
      </c>
      <c r="AB4908" s="16">
        <v>0.215</v>
      </c>
      <c r="AC4908" s="16">
        <v>9.3249999999999993</v>
      </c>
      <c r="AD4908" s="16">
        <v>45.3</v>
      </c>
      <c r="AE4908" s="16">
        <v>50.411499999999997</v>
      </c>
      <c r="AF4908" s="16">
        <v>12.991099999999999</v>
      </c>
      <c r="AG4908" s="16">
        <v>475945</v>
      </c>
      <c r="AH4908" s="16">
        <v>0.10804999999999999</v>
      </c>
      <c r="AI4908" s="16">
        <v>89.1</v>
      </c>
      <c r="AJ4908" s="16">
        <v>99.6</v>
      </c>
      <c r="AK4908" s="16">
        <v>0.2167</v>
      </c>
      <c r="AL4908" s="16">
        <v>5.9200000000000003E-2</v>
      </c>
      <c r="AM4908" s="16">
        <v>2.3800000000000002E-2</v>
      </c>
      <c r="AN4908" s="16">
        <v>8.8300000000000003E-2</v>
      </c>
      <c r="AO4908" s="16">
        <v>0.1754</v>
      </c>
      <c r="AP4908" s="16">
        <v>0.1769</v>
      </c>
      <c r="AR4908" s="16">
        <f t="shared" si="183"/>
        <v>1</v>
      </c>
      <c r="AS4908" s="5">
        <f t="shared" si="182"/>
        <v>9.3050000000000299E-2</v>
      </c>
    </row>
    <row r="4909" spans="1:45" x14ac:dyDescent="0.25">
      <c r="A4909" s="16" t="s">
        <v>407</v>
      </c>
      <c r="B4909" s="16" t="s">
        <v>181</v>
      </c>
      <c r="C4909" s="16" t="s">
        <v>274</v>
      </c>
      <c r="D4909" s="16">
        <v>2000</v>
      </c>
      <c r="E4909" s="16" t="s">
        <v>5524</v>
      </c>
      <c r="F4909" s="16" t="s">
        <v>594</v>
      </c>
      <c r="G4909" s="10"/>
      <c r="H4909" s="73"/>
      <c r="I4909" s="16">
        <v>155329</v>
      </c>
      <c r="J4909" s="71">
        <v>0</v>
      </c>
      <c r="K4909" s="71">
        <v>1</v>
      </c>
      <c r="L4909" s="16">
        <v>2.158487</v>
      </c>
      <c r="M4909" s="16">
        <v>1.4355329999999999</v>
      </c>
      <c r="N4909" s="16">
        <v>0.84882250000000004</v>
      </c>
      <c r="O4909" s="16">
        <v>1.636204</v>
      </c>
      <c r="P4909" s="16">
        <v>0.75198860000000001</v>
      </c>
      <c r="Q4909" s="16">
        <v>0.12168519999999999</v>
      </c>
      <c r="R4909" s="16">
        <v>1.1452500000000001</v>
      </c>
      <c r="S4909" s="16">
        <v>0.32285000000000003</v>
      </c>
      <c r="T4909" s="16">
        <v>2.9850000000000002E-2</v>
      </c>
      <c r="U4909" s="16">
        <v>3.6105499999999999</v>
      </c>
      <c r="V4909" s="16">
        <v>32.365000000000002</v>
      </c>
      <c r="W4909" s="16">
        <v>13.13</v>
      </c>
      <c r="X4909" s="16">
        <v>465.04300000000001</v>
      </c>
      <c r="Y4909" s="16">
        <v>71.734899999999996</v>
      </c>
      <c r="Z4909" s="16">
        <v>0.70465</v>
      </c>
      <c r="AA4909" s="16">
        <v>-0.78806569999999998</v>
      </c>
      <c r="AB4909" s="16">
        <v>0.215</v>
      </c>
      <c r="AC4909" s="16">
        <v>9.3249999999999993</v>
      </c>
      <c r="AD4909" s="16">
        <v>45.6</v>
      </c>
      <c r="AE4909" s="16">
        <v>47.877400000000002</v>
      </c>
      <c r="AF4909" s="16">
        <v>17.511299999999999</v>
      </c>
      <c r="AG4909" s="16">
        <v>541931</v>
      </c>
      <c r="AH4909" s="16">
        <v>0.10985</v>
      </c>
      <c r="AI4909" s="16">
        <v>89.2</v>
      </c>
      <c r="AJ4909" s="16">
        <v>99.6</v>
      </c>
      <c r="AK4909" s="16">
        <v>0</v>
      </c>
      <c r="AL4909" s="16">
        <v>0</v>
      </c>
      <c r="AM4909" s="16">
        <v>0</v>
      </c>
      <c r="AN4909" s="16">
        <v>0</v>
      </c>
      <c r="AO4909" s="16">
        <v>0</v>
      </c>
      <c r="AP4909" s="16">
        <v>0</v>
      </c>
      <c r="AR4909" s="16">
        <f t="shared" si="183"/>
        <v>1</v>
      </c>
      <c r="AS4909" s="5">
        <f t="shared" si="182"/>
        <v>0.14794399999999985</v>
      </c>
    </row>
    <row r="4910" spans="1:45" x14ac:dyDescent="0.25">
      <c r="A4910" s="16" t="s">
        <v>407</v>
      </c>
      <c r="B4910" s="16" t="s">
        <v>181</v>
      </c>
      <c r="C4910" s="16" t="s">
        <v>274</v>
      </c>
      <c r="D4910" s="16">
        <v>2001</v>
      </c>
      <c r="E4910" s="16" t="s">
        <v>5525</v>
      </c>
      <c r="F4910" s="16" t="s">
        <v>594</v>
      </c>
      <c r="G4910" s="10"/>
      <c r="H4910" s="73"/>
      <c r="I4910" s="16">
        <v>156401</v>
      </c>
      <c r="J4910" s="71">
        <v>0</v>
      </c>
      <c r="K4910" s="71">
        <v>1</v>
      </c>
      <c r="L4910" s="16">
        <v>2.4127000000000001</v>
      </c>
      <c r="M4910" s="16">
        <v>1.5818639999999999</v>
      </c>
      <c r="N4910" s="16">
        <v>0.91962270000000002</v>
      </c>
      <c r="O4910" s="16">
        <v>1.703451</v>
      </c>
      <c r="P4910" s="16">
        <v>0.81813029999999998</v>
      </c>
      <c r="Q4910" s="16">
        <v>0.34910409999999997</v>
      </c>
      <c r="R4910" s="16">
        <v>1.2786500000000001</v>
      </c>
      <c r="S4910" s="16">
        <v>0.33489999999999998</v>
      </c>
      <c r="T4910" s="16">
        <v>3.2849999999999997E-2</v>
      </c>
      <c r="U4910" s="16">
        <v>3.90055</v>
      </c>
      <c r="V4910" s="16">
        <v>31.986999999999998</v>
      </c>
      <c r="W4910" s="16">
        <v>13.840999999999999</v>
      </c>
      <c r="X4910" s="16">
        <v>465.91800000000001</v>
      </c>
      <c r="Y4910" s="16">
        <v>72.548299999999998</v>
      </c>
      <c r="Z4910" s="16">
        <v>0.73055000000000003</v>
      </c>
      <c r="AA4910" s="16">
        <v>-0.79194960000000003</v>
      </c>
      <c r="AB4910" s="16">
        <v>0.215</v>
      </c>
      <c r="AC4910" s="16">
        <v>9.3249999999999993</v>
      </c>
      <c r="AD4910" s="16">
        <v>45.7</v>
      </c>
      <c r="AE4910" s="16">
        <v>51.145299999999999</v>
      </c>
      <c r="AF4910" s="16">
        <v>20.841699999999999</v>
      </c>
      <c r="AG4910" s="16">
        <v>567902</v>
      </c>
      <c r="AH4910" s="16">
        <v>0.1118</v>
      </c>
      <c r="AI4910" s="16">
        <v>89.2</v>
      </c>
      <c r="AJ4910" s="16">
        <v>99.6</v>
      </c>
      <c r="AK4910" s="16">
        <v>0.28470000000000001</v>
      </c>
      <c r="AL4910" s="16">
        <v>0.2026</v>
      </c>
      <c r="AM4910" s="16">
        <v>4.5499999999999999E-2</v>
      </c>
      <c r="AN4910" s="16">
        <v>0.18959999999999999</v>
      </c>
      <c r="AO4910" s="16">
        <v>0.23039999999999999</v>
      </c>
      <c r="AP4910" s="16">
        <v>0.34770000000000001</v>
      </c>
      <c r="AR4910" s="16">
        <f t="shared" si="183"/>
        <v>1</v>
      </c>
      <c r="AS4910" s="5">
        <f t="shared" si="182"/>
        <v>0.25421300000000002</v>
      </c>
    </row>
    <row r="4911" spans="1:45" x14ac:dyDescent="0.25">
      <c r="A4911" s="16" t="s">
        <v>407</v>
      </c>
      <c r="B4911" s="16" t="s">
        <v>181</v>
      </c>
      <c r="C4911" s="16" t="s">
        <v>274</v>
      </c>
      <c r="D4911" s="16">
        <v>2002</v>
      </c>
      <c r="E4911" s="16" t="s">
        <v>5526</v>
      </c>
      <c r="F4911" s="16" t="s">
        <v>594</v>
      </c>
      <c r="G4911" s="10">
        <v>27723.599999999999</v>
      </c>
      <c r="H4911" s="73">
        <v>10.230040000000001</v>
      </c>
      <c r="I4911" s="16">
        <v>157175</v>
      </c>
      <c r="J4911" s="71">
        <v>0</v>
      </c>
      <c r="K4911" s="71">
        <v>1</v>
      </c>
      <c r="L4911" s="16">
        <v>2.3516319999999999</v>
      </c>
      <c r="M4911" s="16">
        <v>1.6056429999999999</v>
      </c>
      <c r="N4911" s="16">
        <v>0.95752020000000004</v>
      </c>
      <c r="O4911" s="16">
        <v>1.71743</v>
      </c>
      <c r="P4911" s="16">
        <v>0.82415570000000005</v>
      </c>
      <c r="Q4911" s="16">
        <v>0.12168519999999999</v>
      </c>
      <c r="R4911" s="16">
        <v>1.3603000000000001</v>
      </c>
      <c r="S4911" s="16">
        <v>0.3246</v>
      </c>
      <c r="T4911" s="16">
        <v>3.4799999999999998E-2</v>
      </c>
      <c r="U4911" s="16">
        <v>3.9581</v>
      </c>
      <c r="V4911" s="16">
        <v>31.094000000000001</v>
      </c>
      <c r="W4911" s="16">
        <v>14.552</v>
      </c>
      <c r="X4911" s="16">
        <v>467.20100000000002</v>
      </c>
      <c r="Y4911" s="16">
        <v>73.361699999999999</v>
      </c>
      <c r="Z4911" s="16">
        <v>0.72794999999999999</v>
      </c>
      <c r="AA4911" s="16">
        <v>-0.79583329999999997</v>
      </c>
      <c r="AB4911" s="16">
        <v>0.215</v>
      </c>
      <c r="AC4911" s="16">
        <v>9.3249999999999993</v>
      </c>
      <c r="AD4911" s="16">
        <v>45.8</v>
      </c>
      <c r="AE4911" s="16">
        <v>44.517699999999998</v>
      </c>
      <c r="AF4911" s="16">
        <v>44.835599999999999</v>
      </c>
      <c r="AG4911" s="16">
        <v>600672</v>
      </c>
      <c r="AH4911" s="16">
        <v>0.11484999999999999</v>
      </c>
      <c r="AI4911" s="16">
        <v>89.3</v>
      </c>
      <c r="AJ4911" s="16">
        <v>99.6</v>
      </c>
      <c r="AK4911" s="16">
        <v>0</v>
      </c>
      <c r="AL4911" s="16">
        <v>0</v>
      </c>
      <c r="AM4911" s="16">
        <v>0</v>
      </c>
      <c r="AN4911" s="16">
        <v>0</v>
      </c>
      <c r="AO4911" s="16">
        <v>0</v>
      </c>
      <c r="AP4911" s="16">
        <v>0</v>
      </c>
      <c r="AR4911" s="16">
        <f t="shared" si="183"/>
        <v>1</v>
      </c>
      <c r="AS4911" s="5">
        <f t="shared" si="182"/>
        <v>-6.1068000000000122E-2</v>
      </c>
    </row>
    <row r="4912" spans="1:45" x14ac:dyDescent="0.25">
      <c r="A4912" s="16" t="s">
        <v>407</v>
      </c>
      <c r="B4912" s="16" t="s">
        <v>181</v>
      </c>
      <c r="C4912" s="16" t="s">
        <v>274</v>
      </c>
      <c r="D4912" s="16">
        <v>2003</v>
      </c>
      <c r="E4912" s="16" t="s">
        <v>5527</v>
      </c>
      <c r="F4912" s="16" t="s">
        <v>594</v>
      </c>
      <c r="G4912" s="10">
        <v>27883.200000000001</v>
      </c>
      <c r="H4912" s="73">
        <v>10.23578</v>
      </c>
      <c r="I4912" s="16">
        <v>157714</v>
      </c>
      <c r="J4912" s="71">
        <v>0</v>
      </c>
      <c r="K4912" s="71">
        <v>1</v>
      </c>
      <c r="L4912" s="16">
        <v>2.3739140000000001</v>
      </c>
      <c r="M4912" s="16">
        <v>1.616967</v>
      </c>
      <c r="N4912" s="16">
        <v>1.002758</v>
      </c>
      <c r="O4912" s="16">
        <v>1.721061</v>
      </c>
      <c r="P4912" s="16">
        <v>0.81469170000000002</v>
      </c>
      <c r="Q4912" s="16">
        <v>0.12168519999999999</v>
      </c>
      <c r="R4912" s="16">
        <v>1.3533500000000001</v>
      </c>
      <c r="S4912" s="16">
        <v>0.318</v>
      </c>
      <c r="T4912" s="16">
        <v>3.9100000000000003E-2</v>
      </c>
      <c r="U4912" s="16">
        <v>4.20885</v>
      </c>
      <c r="V4912" s="16">
        <v>30.201000000000001</v>
      </c>
      <c r="W4912" s="16">
        <v>15.263</v>
      </c>
      <c r="X4912" s="16">
        <v>466.45</v>
      </c>
      <c r="Y4912" s="16">
        <v>74.174999999999997</v>
      </c>
      <c r="Z4912" s="16">
        <v>0.74455000000000005</v>
      </c>
      <c r="AA4912" s="16">
        <v>-0.66378530000000002</v>
      </c>
      <c r="AB4912" s="16">
        <v>0.215</v>
      </c>
      <c r="AC4912" s="16">
        <v>9.3249999999999993</v>
      </c>
      <c r="AD4912" s="16">
        <v>42.4</v>
      </c>
      <c r="AE4912" s="16">
        <v>41.521799999999999</v>
      </c>
      <c r="AF4912" s="16">
        <v>50.563000000000002</v>
      </c>
      <c r="AG4912" s="16">
        <v>622322</v>
      </c>
      <c r="AH4912" s="16">
        <v>0.11645</v>
      </c>
      <c r="AI4912" s="16">
        <v>89.3</v>
      </c>
      <c r="AJ4912" s="16">
        <v>99.6</v>
      </c>
      <c r="AK4912" s="16">
        <v>0</v>
      </c>
      <c r="AL4912" s="16">
        <v>0</v>
      </c>
      <c r="AM4912" s="16">
        <v>0</v>
      </c>
      <c r="AN4912" s="16">
        <v>0</v>
      </c>
      <c r="AO4912" s="16">
        <v>0</v>
      </c>
      <c r="AP4912" s="16">
        <v>0</v>
      </c>
      <c r="AR4912" s="16">
        <f t="shared" si="183"/>
        <v>1</v>
      </c>
      <c r="AS4912" s="5">
        <f t="shared" si="182"/>
        <v>2.2282000000000135E-2</v>
      </c>
    </row>
    <row r="4913" spans="1:45" x14ac:dyDescent="0.25">
      <c r="A4913" s="16" t="s">
        <v>407</v>
      </c>
      <c r="B4913" s="16" t="s">
        <v>181</v>
      </c>
      <c r="C4913" s="16" t="s">
        <v>274</v>
      </c>
      <c r="D4913" s="16">
        <v>2004</v>
      </c>
      <c r="E4913" s="16" t="s">
        <v>5528</v>
      </c>
      <c r="F4913" s="16" t="s">
        <v>594</v>
      </c>
      <c r="G4913" s="10">
        <v>29604.1</v>
      </c>
      <c r="H4913" s="73">
        <v>10.295669999999999</v>
      </c>
      <c r="I4913" s="16">
        <v>158099</v>
      </c>
      <c r="J4913" s="71">
        <v>0</v>
      </c>
      <c r="K4913" s="71">
        <v>1</v>
      </c>
      <c r="L4913" s="16">
        <v>2.7815949999999998</v>
      </c>
      <c r="M4913" s="16">
        <v>1.7956730000000001</v>
      </c>
      <c r="N4913" s="16">
        <v>1.0431170000000001</v>
      </c>
      <c r="O4913" s="16">
        <v>1.7708969999999999</v>
      </c>
      <c r="P4913" s="16">
        <v>0.86561809999999995</v>
      </c>
      <c r="Q4913" s="16">
        <v>0.74138300000000001</v>
      </c>
      <c r="R4913" s="16">
        <v>1.4132</v>
      </c>
      <c r="S4913" s="16">
        <v>0.3422</v>
      </c>
      <c r="T4913" s="16">
        <v>4.4949999999999997E-2</v>
      </c>
      <c r="U4913" s="16">
        <v>4.3371000000000004</v>
      </c>
      <c r="V4913" s="16">
        <v>29.308</v>
      </c>
      <c r="W4913" s="16">
        <v>15.974</v>
      </c>
      <c r="X4913" s="16">
        <v>466.95400000000001</v>
      </c>
      <c r="Y4913" s="16">
        <v>77.867999999999995</v>
      </c>
      <c r="Z4913" s="16">
        <v>0.72230000000000005</v>
      </c>
      <c r="AA4913" s="16">
        <v>-0.69873909999999995</v>
      </c>
      <c r="AB4913" s="16">
        <v>0.215</v>
      </c>
      <c r="AC4913" s="16">
        <v>9.3249999999999993</v>
      </c>
      <c r="AD4913" s="16">
        <v>43.3</v>
      </c>
      <c r="AE4913" s="16">
        <v>41.404899999999998</v>
      </c>
      <c r="AF4913" s="16">
        <v>61.949300000000001</v>
      </c>
      <c r="AG4913" s="16">
        <v>655268</v>
      </c>
      <c r="AH4913" s="16">
        <v>0.1177</v>
      </c>
      <c r="AI4913" s="16">
        <v>89.4</v>
      </c>
      <c r="AJ4913" s="16">
        <v>99.6</v>
      </c>
      <c r="AK4913" s="16">
        <v>0.56369999999999998</v>
      </c>
      <c r="AL4913" s="16">
        <v>0.37040000000000001</v>
      </c>
      <c r="AM4913" s="16">
        <v>0.26429999999999998</v>
      </c>
      <c r="AN4913" s="16">
        <v>0.66679999999999995</v>
      </c>
      <c r="AO4913" s="16">
        <v>0.68210000000000004</v>
      </c>
      <c r="AP4913" s="16">
        <v>1.004</v>
      </c>
      <c r="AR4913" s="16">
        <f t="shared" si="183"/>
        <v>1</v>
      </c>
      <c r="AS4913" s="5">
        <f t="shared" si="182"/>
        <v>0.40768099999999974</v>
      </c>
    </row>
    <row r="4914" spans="1:45" x14ac:dyDescent="0.25">
      <c r="A4914" s="16" t="s">
        <v>407</v>
      </c>
      <c r="B4914" s="16" t="s">
        <v>181</v>
      </c>
      <c r="C4914" s="16" t="s">
        <v>274</v>
      </c>
      <c r="D4914" s="16">
        <v>2005</v>
      </c>
      <c r="E4914" s="16" t="s">
        <v>5529</v>
      </c>
      <c r="F4914" s="16" t="s">
        <v>594</v>
      </c>
      <c r="G4914" s="10">
        <v>30592.2</v>
      </c>
      <c r="H4914" s="73">
        <v>10.3285</v>
      </c>
      <c r="I4914" s="16">
        <v>158402</v>
      </c>
      <c r="J4914" s="71">
        <v>0</v>
      </c>
      <c r="K4914" s="71">
        <v>1</v>
      </c>
      <c r="L4914" s="16">
        <v>2.8384499999999999</v>
      </c>
      <c r="M4914" s="16">
        <v>1.9287669999999999</v>
      </c>
      <c r="N4914" s="16">
        <v>1.0765229999999999</v>
      </c>
      <c r="O4914" s="16">
        <v>1.7178880000000001</v>
      </c>
      <c r="P4914" s="16">
        <v>0.79061309999999996</v>
      </c>
      <c r="Q4914" s="16">
        <v>0.84385160000000003</v>
      </c>
      <c r="R4914" s="16">
        <v>1.46705</v>
      </c>
      <c r="S4914" s="16">
        <v>0.35730000000000001</v>
      </c>
      <c r="T4914" s="16">
        <v>4.9950000000000001E-2</v>
      </c>
      <c r="U4914" s="16">
        <v>4.0179999999999998</v>
      </c>
      <c r="V4914" s="16">
        <v>29.824999999999999</v>
      </c>
      <c r="W4914" s="16">
        <v>16.684999999999999</v>
      </c>
      <c r="X4914" s="16">
        <v>468.99099999999999</v>
      </c>
      <c r="Y4914" s="16">
        <v>74.948300000000003</v>
      </c>
      <c r="Z4914" s="16">
        <v>0.71909999999999996</v>
      </c>
      <c r="AA4914" s="16">
        <v>-0.74534429999999996</v>
      </c>
      <c r="AB4914" s="16">
        <v>0.215</v>
      </c>
      <c r="AC4914" s="16">
        <v>9.3249999999999993</v>
      </c>
      <c r="AD4914" s="16">
        <v>44.5</v>
      </c>
      <c r="AE4914" s="16">
        <v>41.350700000000003</v>
      </c>
      <c r="AF4914" s="16">
        <v>32.046100000000003</v>
      </c>
      <c r="AG4914" s="16">
        <v>685057</v>
      </c>
      <c r="AH4914" s="16">
        <v>0.11955</v>
      </c>
      <c r="AI4914" s="16">
        <v>89.4</v>
      </c>
      <c r="AJ4914" s="16">
        <v>99.6</v>
      </c>
      <c r="AK4914" s="16">
        <v>0.63739999999999997</v>
      </c>
      <c r="AL4914" s="16">
        <v>0.79710000000000003</v>
      </c>
      <c r="AM4914" s="16">
        <v>0.19370000000000001</v>
      </c>
      <c r="AN4914" s="16">
        <v>0.77839999999999998</v>
      </c>
      <c r="AO4914" s="16">
        <v>0.60670000000000002</v>
      </c>
      <c r="AP4914" s="16">
        <v>1.145</v>
      </c>
      <c r="AR4914" s="16">
        <f t="shared" si="183"/>
        <v>1</v>
      </c>
      <c r="AS4914" s="5">
        <f t="shared" si="182"/>
        <v>5.68550000000001E-2</v>
      </c>
    </row>
    <row r="4915" spans="1:45" x14ac:dyDescent="0.25">
      <c r="A4915" s="16" t="s">
        <v>407</v>
      </c>
      <c r="B4915" s="16" t="s">
        <v>181</v>
      </c>
      <c r="C4915" s="16" t="s">
        <v>274</v>
      </c>
      <c r="D4915" s="16">
        <v>2006</v>
      </c>
      <c r="E4915" s="16" t="s">
        <v>5530</v>
      </c>
      <c r="F4915" s="16" t="s">
        <v>594</v>
      </c>
      <c r="G4915" s="10">
        <v>29375.3</v>
      </c>
      <c r="H4915" s="73">
        <v>10.28791</v>
      </c>
      <c r="I4915" s="16">
        <v>158648</v>
      </c>
      <c r="J4915" s="71">
        <v>0</v>
      </c>
      <c r="K4915" s="71">
        <v>1</v>
      </c>
      <c r="L4915" s="16">
        <v>2.9547430000000001</v>
      </c>
      <c r="M4915" s="16">
        <v>2.0880719999999999</v>
      </c>
      <c r="N4915" s="16">
        <v>1.1461330000000001</v>
      </c>
      <c r="O4915" s="16">
        <v>1.7560100000000001</v>
      </c>
      <c r="P4915" s="16">
        <v>0.80249610000000005</v>
      </c>
      <c r="Q4915" s="16">
        <v>0.82809619999999995</v>
      </c>
      <c r="R4915" s="16">
        <v>1.464</v>
      </c>
      <c r="S4915" s="16">
        <v>0.38519999999999999</v>
      </c>
      <c r="T4915" s="16">
        <v>5.5899999999999998E-2</v>
      </c>
      <c r="U4915" s="16">
        <v>3.9051</v>
      </c>
      <c r="V4915" s="16">
        <v>31.297000000000001</v>
      </c>
      <c r="W4915" s="16">
        <v>17.88</v>
      </c>
      <c r="X4915" s="16">
        <v>465.51299999999998</v>
      </c>
      <c r="Y4915" s="16">
        <v>75.134</v>
      </c>
      <c r="Z4915" s="16">
        <v>0.73665000000000003</v>
      </c>
      <c r="AA4915" s="16">
        <v>-0.74922809999999995</v>
      </c>
      <c r="AB4915" s="16">
        <v>0.215</v>
      </c>
      <c r="AC4915" s="16">
        <v>9.3249999999999993</v>
      </c>
      <c r="AD4915" s="16">
        <v>44.6</v>
      </c>
      <c r="AE4915" s="16">
        <v>41.343400000000003</v>
      </c>
      <c r="AF4915" s="16">
        <v>33.790900000000001</v>
      </c>
      <c r="AG4915" s="16">
        <v>697393</v>
      </c>
      <c r="AH4915" s="16">
        <v>0.11890000000000001</v>
      </c>
      <c r="AI4915" s="16">
        <v>89.5</v>
      </c>
      <c r="AJ4915" s="16">
        <v>99.6</v>
      </c>
      <c r="AK4915" s="16">
        <v>0.58299999999999996</v>
      </c>
      <c r="AL4915" s="16">
        <v>0.80179999999999996</v>
      </c>
      <c r="AM4915" s="16">
        <v>0.20469999999999999</v>
      </c>
      <c r="AN4915" s="16">
        <v>0.75319999999999998</v>
      </c>
      <c r="AO4915" s="16">
        <v>0.59719999999999995</v>
      </c>
      <c r="AP4915" s="16">
        <v>1.1271</v>
      </c>
      <c r="AR4915" s="16">
        <f t="shared" si="183"/>
        <v>1</v>
      </c>
      <c r="AS4915" s="5">
        <f t="shared" si="182"/>
        <v>0.1162930000000002</v>
      </c>
    </row>
    <row r="4916" spans="1:45" x14ac:dyDescent="0.25">
      <c r="A4916" s="16" t="s">
        <v>407</v>
      </c>
      <c r="B4916" s="16" t="s">
        <v>181</v>
      </c>
      <c r="C4916" s="16" t="s">
        <v>274</v>
      </c>
      <c r="D4916" s="16">
        <v>2007</v>
      </c>
      <c r="E4916" s="16" t="s">
        <v>5531</v>
      </c>
      <c r="F4916" s="16" t="s">
        <v>594</v>
      </c>
      <c r="G4916" s="10">
        <v>29576.9</v>
      </c>
      <c r="H4916" s="73">
        <v>10.294750000000001</v>
      </c>
      <c r="I4916" s="16">
        <v>158855</v>
      </c>
      <c r="J4916" s="71">
        <v>0</v>
      </c>
      <c r="K4916" s="71">
        <v>1</v>
      </c>
      <c r="L4916" s="16">
        <v>3.1237659999999998</v>
      </c>
      <c r="M4916" s="16">
        <v>2.2104270000000001</v>
      </c>
      <c r="N4916" s="16">
        <v>1.2610889999999999</v>
      </c>
      <c r="O4916" s="16">
        <v>1.841745</v>
      </c>
      <c r="P4916" s="16">
        <v>0.82021580000000005</v>
      </c>
      <c r="Q4916" s="16">
        <v>0.86783739999999998</v>
      </c>
      <c r="R4916" s="16">
        <v>1.5820000000000001</v>
      </c>
      <c r="S4916" s="16">
        <v>0.38845000000000002</v>
      </c>
      <c r="T4916" s="16">
        <v>6.08E-2</v>
      </c>
      <c r="U4916" s="16">
        <v>3.7034500000000001</v>
      </c>
      <c r="V4916" s="16">
        <v>32.768999999999998</v>
      </c>
      <c r="W4916" s="16">
        <v>19.074999999999999</v>
      </c>
      <c r="X4916" s="16">
        <v>470.60700000000003</v>
      </c>
      <c r="Y4916" s="16">
        <v>76.128100000000003</v>
      </c>
      <c r="Z4916" s="16">
        <v>0.77459999999999996</v>
      </c>
      <c r="AA4916" s="16">
        <v>-0.72980920000000005</v>
      </c>
      <c r="AB4916" s="16">
        <v>0.215</v>
      </c>
      <c r="AC4916" s="16">
        <v>9.3249999999999993</v>
      </c>
      <c r="AD4916" s="16">
        <v>44.1</v>
      </c>
      <c r="AE4916" s="16">
        <v>41.369</v>
      </c>
      <c r="AF4916" s="16">
        <v>35.535800000000002</v>
      </c>
      <c r="AG4916" s="16">
        <v>719791</v>
      </c>
      <c r="AH4916" s="16">
        <v>0.11890000000000001</v>
      </c>
      <c r="AI4916" s="16">
        <v>89.6</v>
      </c>
      <c r="AJ4916" s="16">
        <v>99.6</v>
      </c>
      <c r="AK4916" s="16">
        <v>1.0069999999999999</v>
      </c>
      <c r="AL4916" s="16">
        <v>0.82010000000000005</v>
      </c>
      <c r="AM4916" s="16">
        <v>0.20150000000000001</v>
      </c>
      <c r="AN4916" s="16">
        <v>0.46510000000000001</v>
      </c>
      <c r="AO4916" s="16">
        <v>0.60709999999999997</v>
      </c>
      <c r="AP4916" s="16">
        <v>1.1540999999999999</v>
      </c>
      <c r="AR4916" s="16">
        <f t="shared" si="183"/>
        <v>1</v>
      </c>
      <c r="AS4916" s="5">
        <f t="shared" si="182"/>
        <v>0.1690229999999997</v>
      </c>
    </row>
    <row r="4917" spans="1:45" x14ac:dyDescent="0.25">
      <c r="A4917" s="16" t="s">
        <v>407</v>
      </c>
      <c r="B4917" s="16" t="s">
        <v>181</v>
      </c>
      <c r="C4917" s="16" t="s">
        <v>274</v>
      </c>
      <c r="D4917" s="16">
        <v>2008</v>
      </c>
      <c r="E4917" s="16" t="s">
        <v>5532</v>
      </c>
      <c r="F4917" s="16" t="s">
        <v>594</v>
      </c>
      <c r="G4917" s="10">
        <v>30054.2</v>
      </c>
      <c r="H4917" s="73">
        <v>10.31076</v>
      </c>
      <c r="I4917" s="16">
        <v>159035</v>
      </c>
      <c r="J4917" s="71">
        <v>0</v>
      </c>
      <c r="K4917" s="71">
        <v>1</v>
      </c>
      <c r="L4917" s="16">
        <v>3.1950509999999999</v>
      </c>
      <c r="M4917" s="16">
        <v>2.233978</v>
      </c>
      <c r="N4917" s="16">
        <v>1.3599859999999999</v>
      </c>
      <c r="O4917" s="16">
        <v>1.8720300000000001</v>
      </c>
      <c r="P4917" s="16">
        <v>0.816048</v>
      </c>
      <c r="Q4917" s="16">
        <v>0.87961800000000001</v>
      </c>
      <c r="R4917" s="16">
        <v>1.70465</v>
      </c>
      <c r="S4917" s="16">
        <v>0.36859999999999998</v>
      </c>
      <c r="T4917" s="16">
        <v>6.4199999999999993E-2</v>
      </c>
      <c r="U4917" s="16">
        <v>3.60955</v>
      </c>
      <c r="V4917" s="16">
        <v>34.241</v>
      </c>
      <c r="W4917" s="16">
        <v>20.27</v>
      </c>
      <c r="X4917" s="16">
        <v>471.40699999999998</v>
      </c>
      <c r="Y4917" s="16">
        <v>76.497600000000006</v>
      </c>
      <c r="Z4917" s="16">
        <v>0.79220000000000002</v>
      </c>
      <c r="AA4917" s="16">
        <v>-0.69873909999999995</v>
      </c>
      <c r="AB4917" s="16">
        <v>0.215</v>
      </c>
      <c r="AC4917" s="16">
        <v>9.3249999999999993</v>
      </c>
      <c r="AD4917" s="16">
        <v>43.3</v>
      </c>
      <c r="AE4917" s="16">
        <v>41.374499999999998</v>
      </c>
      <c r="AF4917" s="16">
        <v>37.280700000000003</v>
      </c>
      <c r="AG4917" s="16">
        <v>704046</v>
      </c>
      <c r="AH4917" s="16">
        <v>0.11795</v>
      </c>
      <c r="AI4917" s="16">
        <v>89.6</v>
      </c>
      <c r="AJ4917" s="16">
        <v>99.5</v>
      </c>
      <c r="AK4917" s="16">
        <v>1.0042</v>
      </c>
      <c r="AL4917" s="16">
        <v>0.83840000000000003</v>
      </c>
      <c r="AM4917" s="16">
        <v>0.22</v>
      </c>
      <c r="AN4917" s="16">
        <v>0.47499999999999998</v>
      </c>
      <c r="AO4917" s="16">
        <v>0.62280000000000002</v>
      </c>
      <c r="AP4917" s="16">
        <v>1.1620999999999999</v>
      </c>
      <c r="AR4917" s="16">
        <f t="shared" si="183"/>
        <v>1</v>
      </c>
      <c r="AS4917" s="5">
        <f t="shared" si="182"/>
        <v>7.1285000000000043E-2</v>
      </c>
    </row>
    <row r="4918" spans="1:45" x14ac:dyDescent="0.25">
      <c r="A4918" s="16" t="s">
        <v>407</v>
      </c>
      <c r="B4918" s="16" t="s">
        <v>181</v>
      </c>
      <c r="C4918" s="16" t="s">
        <v>274</v>
      </c>
      <c r="D4918" s="16">
        <v>2009</v>
      </c>
      <c r="E4918" s="16" t="s">
        <v>5533</v>
      </c>
      <c r="F4918" s="16" t="s">
        <v>594</v>
      </c>
      <c r="G4918" s="10">
        <v>30111.7</v>
      </c>
      <c r="H4918" s="73">
        <v>10.312670000000001</v>
      </c>
      <c r="I4918" s="16">
        <v>159231</v>
      </c>
      <c r="J4918" s="71">
        <v>0</v>
      </c>
      <c r="K4918" s="71">
        <v>1</v>
      </c>
      <c r="L4918" s="16">
        <v>3.164355</v>
      </c>
      <c r="M4918" s="16">
        <v>2.004718</v>
      </c>
      <c r="N4918" s="16">
        <v>1.5258879999999999</v>
      </c>
      <c r="O4918" s="16">
        <v>1.902488</v>
      </c>
      <c r="P4918" s="16">
        <v>0.81746669999999999</v>
      </c>
      <c r="Q4918" s="16">
        <v>0.83285359999999997</v>
      </c>
      <c r="R4918" s="16">
        <v>1.5846499999999999</v>
      </c>
      <c r="S4918" s="16">
        <v>0.31974999999999998</v>
      </c>
      <c r="T4918" s="16">
        <v>6.6449999999999995E-2</v>
      </c>
      <c r="U4918" s="16">
        <v>4.5309499999999998</v>
      </c>
      <c r="V4918" s="16">
        <v>34.414000000000001</v>
      </c>
      <c r="W4918" s="16">
        <v>21.465</v>
      </c>
      <c r="X4918" s="16">
        <v>470.35</v>
      </c>
      <c r="Y4918" s="16">
        <v>77.756799999999998</v>
      </c>
      <c r="Z4918" s="16">
        <v>0.7954</v>
      </c>
      <c r="AA4918" s="16">
        <v>-0.69097160000000002</v>
      </c>
      <c r="AB4918" s="16">
        <v>0.215</v>
      </c>
      <c r="AC4918" s="16">
        <v>9.3249999999999993</v>
      </c>
      <c r="AD4918" s="16">
        <v>43.1</v>
      </c>
      <c r="AE4918" s="16">
        <v>41.293399999999998</v>
      </c>
      <c r="AF4918" s="16">
        <v>39.025599999999997</v>
      </c>
      <c r="AG4918" s="16">
        <v>696928</v>
      </c>
      <c r="AH4918" s="16">
        <v>0.11824999999999999</v>
      </c>
      <c r="AI4918" s="16">
        <v>89.7</v>
      </c>
      <c r="AJ4918" s="16">
        <v>99.5</v>
      </c>
      <c r="AK4918" s="16">
        <v>0.99560000000000004</v>
      </c>
      <c r="AL4918" s="16">
        <v>0.86360000000000003</v>
      </c>
      <c r="AM4918" s="16">
        <v>-3.1199999999999999E-2</v>
      </c>
      <c r="AN4918" s="16">
        <v>0.42420000000000002</v>
      </c>
      <c r="AO4918" s="16">
        <v>0.63429999999999997</v>
      </c>
      <c r="AP4918" s="16">
        <v>1.1705000000000001</v>
      </c>
      <c r="AR4918" s="16">
        <f t="shared" si="183"/>
        <v>1</v>
      </c>
      <c r="AS4918" s="5">
        <f t="shared" si="182"/>
        <v>-3.0695999999999835E-2</v>
      </c>
    </row>
    <row r="4919" spans="1:45" x14ac:dyDescent="0.25">
      <c r="A4919" s="16" t="s">
        <v>407</v>
      </c>
      <c r="B4919" s="16" t="s">
        <v>181</v>
      </c>
      <c r="C4919" s="16" t="s">
        <v>274</v>
      </c>
      <c r="D4919" s="16">
        <v>2010</v>
      </c>
      <c r="E4919" s="16" t="s">
        <v>5534</v>
      </c>
      <c r="F4919" s="16" t="s">
        <v>594</v>
      </c>
      <c r="G4919" s="10">
        <v>30700.400000000001</v>
      </c>
      <c r="H4919" s="73">
        <v>10.33203</v>
      </c>
      <c r="I4919" s="16">
        <v>159444</v>
      </c>
      <c r="J4919" s="71">
        <v>0</v>
      </c>
      <c r="K4919" s="71">
        <v>1</v>
      </c>
      <c r="L4919" s="16">
        <v>3.222515</v>
      </c>
      <c r="M4919" s="16">
        <v>2.0709339999999998</v>
      </c>
      <c r="N4919" s="16">
        <v>1.5542659999999999</v>
      </c>
      <c r="O4919" s="16">
        <v>1.9595389999999999</v>
      </c>
      <c r="P4919" s="16">
        <v>0.83186470000000001</v>
      </c>
      <c r="Q4919" s="16">
        <v>0.79500420000000005</v>
      </c>
      <c r="R4919" s="16">
        <v>1.5245500000000001</v>
      </c>
      <c r="S4919" s="16">
        <v>0.33250000000000002</v>
      </c>
      <c r="T4919" s="16">
        <v>7.1900000000000006E-2</v>
      </c>
      <c r="U4919" s="16">
        <v>3.8436499999999998</v>
      </c>
      <c r="V4919" s="16">
        <v>34.484999999999999</v>
      </c>
      <c r="W4919" s="16">
        <v>22.66</v>
      </c>
      <c r="X4919" s="16">
        <v>474.59899999999999</v>
      </c>
      <c r="Y4919" s="16">
        <v>81.639300000000006</v>
      </c>
      <c r="Z4919" s="16">
        <v>0.78259999999999996</v>
      </c>
      <c r="AA4919" s="16">
        <v>-0.68320409999999998</v>
      </c>
      <c r="AB4919" s="16">
        <v>0.215</v>
      </c>
      <c r="AC4919" s="16">
        <v>9.3249999999999993</v>
      </c>
      <c r="AD4919" s="16">
        <v>42.9</v>
      </c>
      <c r="AE4919" s="16">
        <v>41.081299999999999</v>
      </c>
      <c r="AF4919" s="16">
        <v>40.770499999999998</v>
      </c>
      <c r="AG4919" s="16">
        <v>719992</v>
      </c>
      <c r="AH4919" s="16">
        <v>0.11845</v>
      </c>
      <c r="AI4919" s="16">
        <v>89.7</v>
      </c>
      <c r="AJ4919" s="16">
        <v>99.5</v>
      </c>
      <c r="AK4919" s="16">
        <v>0.80659999999999998</v>
      </c>
      <c r="AL4919" s="16">
        <v>0.85240000000000005</v>
      </c>
      <c r="AM4919" s="16">
        <v>-2.63E-2</v>
      </c>
      <c r="AN4919" s="16">
        <v>0.42480000000000001</v>
      </c>
      <c r="AO4919" s="16">
        <v>0.62780000000000002</v>
      </c>
      <c r="AP4919" s="16">
        <v>1.1585000000000001</v>
      </c>
      <c r="AR4919" s="16">
        <f t="shared" si="183"/>
        <v>1</v>
      </c>
      <c r="AS4919" s="5">
        <f t="shared" si="182"/>
        <v>5.8159999999999989E-2</v>
      </c>
    </row>
    <row r="4920" spans="1:45" x14ac:dyDescent="0.25">
      <c r="A4920" s="16" t="s">
        <v>407</v>
      </c>
      <c r="B4920" s="16" t="s">
        <v>181</v>
      </c>
      <c r="C4920" s="16" t="s">
        <v>274</v>
      </c>
      <c r="D4920" s="16">
        <v>2011</v>
      </c>
      <c r="E4920" s="16" t="s">
        <v>5535</v>
      </c>
      <c r="F4920" s="16" t="s">
        <v>594</v>
      </c>
      <c r="G4920" s="10">
        <v>30693.1</v>
      </c>
      <c r="H4920" s="73">
        <v>10.33179</v>
      </c>
      <c r="I4920" s="16">
        <v>159678</v>
      </c>
      <c r="J4920" s="71">
        <v>0</v>
      </c>
      <c r="K4920" s="71">
        <v>1</v>
      </c>
      <c r="L4920" s="16">
        <v>3.4030629999999999</v>
      </c>
      <c r="M4920" s="16">
        <v>2.2555040000000002</v>
      </c>
      <c r="N4920" s="16">
        <v>1.6072090000000001</v>
      </c>
      <c r="O4920" s="16">
        <v>1.981522</v>
      </c>
      <c r="P4920" s="16">
        <v>0.92447330000000005</v>
      </c>
      <c r="Q4920" s="16">
        <v>0.85062579999999999</v>
      </c>
      <c r="R4920" s="16">
        <v>1.59195</v>
      </c>
      <c r="S4920" s="16">
        <v>0.35099999999999998</v>
      </c>
      <c r="T4920" s="16">
        <v>8.0250000000000002E-2</v>
      </c>
      <c r="U4920" s="16">
        <v>3.8139500000000002</v>
      </c>
      <c r="V4920" s="16">
        <v>35.198</v>
      </c>
      <c r="W4920" s="16">
        <v>23.173999999999999</v>
      </c>
      <c r="X4920" s="16">
        <v>476.12900000000002</v>
      </c>
      <c r="Y4920" s="16">
        <v>81.9422</v>
      </c>
      <c r="Z4920" s="16">
        <v>0.77815000000000001</v>
      </c>
      <c r="AA4920" s="16">
        <v>-0.75311189999999995</v>
      </c>
      <c r="AB4920" s="16">
        <v>0.215</v>
      </c>
      <c r="AC4920" s="16">
        <v>9.3249999999999993</v>
      </c>
      <c r="AD4920" s="16">
        <v>44.7</v>
      </c>
      <c r="AE4920" s="16">
        <v>47.819000000000003</v>
      </c>
      <c r="AF4920" s="16">
        <v>42.5154</v>
      </c>
      <c r="AG4920" s="16">
        <v>720166</v>
      </c>
      <c r="AH4920" s="16">
        <v>0.11840000000000001</v>
      </c>
      <c r="AI4920" s="16">
        <v>89.8</v>
      </c>
      <c r="AJ4920" s="16">
        <v>99.5</v>
      </c>
      <c r="AK4920" s="16">
        <v>0.82530000000000003</v>
      </c>
      <c r="AL4920" s="16">
        <v>0.83279999999999998</v>
      </c>
      <c r="AM4920" s="16">
        <v>-3.0700000000000002E-2</v>
      </c>
      <c r="AN4920" s="16">
        <v>0.82489999999999997</v>
      </c>
      <c r="AO4920" s="16">
        <v>0.62280000000000002</v>
      </c>
      <c r="AP4920" s="16">
        <v>1.1316999999999999</v>
      </c>
      <c r="AR4920" s="16">
        <f t="shared" si="183"/>
        <v>1</v>
      </c>
      <c r="AS4920" s="5">
        <f t="shared" si="182"/>
        <v>0.18054799999999993</v>
      </c>
    </row>
    <row r="4921" spans="1:45" x14ac:dyDescent="0.25">
      <c r="A4921" s="16" t="s">
        <v>407</v>
      </c>
      <c r="B4921" s="16" t="s">
        <v>181</v>
      </c>
      <c r="C4921" s="16" t="s">
        <v>274</v>
      </c>
      <c r="D4921" s="16">
        <v>2012</v>
      </c>
      <c r="E4921" s="16" t="s">
        <v>5536</v>
      </c>
      <c r="F4921" s="16" t="s">
        <v>594</v>
      </c>
      <c r="G4921" s="10">
        <v>31257.200000000001</v>
      </c>
      <c r="H4921" s="73">
        <v>10.35</v>
      </c>
      <c r="I4921" s="16">
        <v>159973</v>
      </c>
      <c r="J4921" s="71">
        <v>0</v>
      </c>
      <c r="K4921" s="71">
        <v>1</v>
      </c>
      <c r="L4921" s="16">
        <v>3.3565160000000001</v>
      </c>
      <c r="M4921" s="16">
        <v>2.203033</v>
      </c>
      <c r="N4921" s="16">
        <v>1.672604</v>
      </c>
      <c r="O4921" s="16">
        <v>1.9483820000000001</v>
      </c>
      <c r="P4921" s="16">
        <v>0.84324960000000004</v>
      </c>
      <c r="Q4921" s="16">
        <v>0.85125200000000001</v>
      </c>
      <c r="R4921" s="16">
        <v>1.5461</v>
      </c>
      <c r="S4921" s="16">
        <v>0.33450000000000002</v>
      </c>
      <c r="T4921" s="16">
        <v>8.4000000000000005E-2</v>
      </c>
      <c r="U4921" s="16">
        <v>4.0639000000000003</v>
      </c>
      <c r="V4921" s="16">
        <v>35.911000000000001</v>
      </c>
      <c r="W4921" s="16">
        <v>23.687999999999999</v>
      </c>
      <c r="X4921" s="16">
        <v>475.00099999999998</v>
      </c>
      <c r="Y4921" s="16">
        <v>82.770399999999995</v>
      </c>
      <c r="Z4921" s="16">
        <v>0.75865000000000005</v>
      </c>
      <c r="AA4921" s="16">
        <v>-0.71039039999999998</v>
      </c>
      <c r="AB4921" s="16">
        <v>0.215</v>
      </c>
      <c r="AC4921" s="16">
        <v>9.3249999999999993</v>
      </c>
      <c r="AD4921" s="16">
        <v>43.6</v>
      </c>
      <c r="AE4921" s="16">
        <v>41.152299999999997</v>
      </c>
      <c r="AF4921" s="16">
        <v>44.260300000000001</v>
      </c>
      <c r="AG4921" s="16">
        <v>713556</v>
      </c>
      <c r="AH4921" s="16">
        <v>0.12429999999999999</v>
      </c>
      <c r="AI4921" s="16">
        <v>89.8</v>
      </c>
      <c r="AJ4921" s="16">
        <v>99.5</v>
      </c>
      <c r="AK4921" s="16">
        <v>0.84640000000000004</v>
      </c>
      <c r="AL4921" s="16">
        <v>0.82920000000000005</v>
      </c>
      <c r="AM4921" s="16">
        <v>-3.3500000000000002E-2</v>
      </c>
      <c r="AN4921" s="16">
        <v>0.81520000000000004</v>
      </c>
      <c r="AO4921" s="16">
        <v>0.60399999999999998</v>
      </c>
      <c r="AP4921" s="16">
        <v>1.1476999999999999</v>
      </c>
      <c r="AR4921" s="16">
        <f t="shared" si="183"/>
        <v>1</v>
      </c>
      <c r="AS4921" s="5">
        <f t="shared" si="182"/>
        <v>-4.6546999999999894E-2</v>
      </c>
    </row>
    <row r="4922" spans="1:45" x14ac:dyDescent="0.25">
      <c r="A4922" s="16" t="s">
        <v>407</v>
      </c>
      <c r="B4922" s="16" t="s">
        <v>181</v>
      </c>
      <c r="C4922" s="16" t="s">
        <v>274</v>
      </c>
      <c r="D4922" s="16">
        <v>2013</v>
      </c>
      <c r="E4922" s="16" t="s">
        <v>5537</v>
      </c>
      <c r="F4922" s="16" t="s">
        <v>594</v>
      </c>
      <c r="G4922" s="10">
        <v>31760.400000000001</v>
      </c>
      <c r="H4922" s="73">
        <v>10.365970000000001</v>
      </c>
      <c r="I4922" s="16">
        <v>160375</v>
      </c>
      <c r="J4922" s="71">
        <v>0</v>
      </c>
      <c r="K4922" s="71">
        <v>1</v>
      </c>
      <c r="L4922" s="16">
        <v>3.4369390000000002</v>
      </c>
      <c r="M4922" s="16">
        <v>2.3015029999999999</v>
      </c>
      <c r="N4922" s="16">
        <v>1.7338</v>
      </c>
      <c r="O4922" s="16">
        <v>1.969044</v>
      </c>
      <c r="P4922" s="16">
        <v>0.84316000000000002</v>
      </c>
      <c r="Q4922" s="16">
        <v>0.85380670000000003</v>
      </c>
      <c r="R4922" s="16">
        <v>1.5753999999999999</v>
      </c>
      <c r="S4922" s="16">
        <v>0.34484999999999999</v>
      </c>
      <c r="T4922" s="16">
        <v>8.8650000000000007E-2</v>
      </c>
      <c r="U4922" s="16">
        <v>4.0174500000000002</v>
      </c>
      <c r="V4922" s="16">
        <v>36.624000000000002</v>
      </c>
      <c r="W4922" s="16">
        <v>24.202000000000002</v>
      </c>
      <c r="X4922" s="16">
        <v>478.101</v>
      </c>
      <c r="Y4922" s="16">
        <v>83.311300000000003</v>
      </c>
      <c r="Z4922" s="16">
        <v>0.76424999999999998</v>
      </c>
      <c r="AA4922" s="16">
        <v>-0.70611829999999998</v>
      </c>
      <c r="AB4922" s="16">
        <v>0.215</v>
      </c>
      <c r="AC4922" s="16">
        <v>9.3249999999999993</v>
      </c>
      <c r="AD4922" s="16">
        <v>43.49</v>
      </c>
      <c r="AE4922" s="16">
        <v>40.575600000000001</v>
      </c>
      <c r="AF4922" s="16">
        <v>46.005200000000002</v>
      </c>
      <c r="AG4922" s="16">
        <v>716563</v>
      </c>
      <c r="AH4922" s="16">
        <v>0.1255</v>
      </c>
      <c r="AI4922" s="16">
        <v>89.8</v>
      </c>
      <c r="AJ4922" s="16">
        <v>99.5</v>
      </c>
      <c r="AK4922" s="16">
        <v>0.83409999999999995</v>
      </c>
      <c r="AL4922" s="16">
        <v>0.8266</v>
      </c>
      <c r="AM4922" s="16">
        <v>-3.1300000000000001E-2</v>
      </c>
      <c r="AN4922" s="16">
        <v>0.83399999999999996</v>
      </c>
      <c r="AO4922" s="16">
        <v>0.60819999999999996</v>
      </c>
      <c r="AP4922" s="16">
        <v>1.1537999999999999</v>
      </c>
      <c r="AR4922" s="16">
        <f t="shared" si="183"/>
        <v>1</v>
      </c>
      <c r="AS4922" s="5">
        <f t="shared" si="182"/>
        <v>8.0423000000000133E-2</v>
      </c>
    </row>
    <row r="4923" spans="1:45" x14ac:dyDescent="0.25">
      <c r="A4923" s="16" t="s">
        <v>407</v>
      </c>
      <c r="B4923" s="16" t="s">
        <v>181</v>
      </c>
      <c r="C4923" s="16" t="s">
        <v>274</v>
      </c>
      <c r="D4923" s="16">
        <v>2014</v>
      </c>
      <c r="E4923" s="16" t="s">
        <v>5538</v>
      </c>
      <c r="F4923" s="16" t="s">
        <v>594</v>
      </c>
      <c r="G4923" s="10">
        <v>32042.3</v>
      </c>
      <c r="H4923" s="73">
        <v>10.37481</v>
      </c>
      <c r="I4923" s="16">
        <v>160967</v>
      </c>
      <c r="J4923" s="71">
        <v>0</v>
      </c>
      <c r="K4923" s="71">
        <v>1</v>
      </c>
      <c r="L4923" s="16">
        <v>3.433389</v>
      </c>
      <c r="M4923" s="16">
        <v>2.22634</v>
      </c>
      <c r="N4923" s="16">
        <v>1.769612</v>
      </c>
      <c r="O4923" s="16">
        <v>1.9716370000000001</v>
      </c>
      <c r="P4923" s="16">
        <v>0.90321370000000001</v>
      </c>
      <c r="Q4923" s="16">
        <v>0.81615599999999999</v>
      </c>
      <c r="R4923" s="16">
        <v>1.7242</v>
      </c>
      <c r="S4923" s="16">
        <v>0.3332</v>
      </c>
      <c r="T4923" s="16">
        <v>7.6600000000000001E-2</v>
      </c>
      <c r="U4923" s="16">
        <v>3.9394999999999998</v>
      </c>
      <c r="V4923" s="16">
        <v>37.337000000000003</v>
      </c>
      <c r="W4923" s="16">
        <v>24.716000000000001</v>
      </c>
      <c r="X4923" s="16">
        <v>477.74</v>
      </c>
      <c r="Y4923" s="16">
        <v>83.055499999999995</v>
      </c>
      <c r="Z4923" s="16">
        <v>0.76915</v>
      </c>
      <c r="AA4923" s="16">
        <v>-0.70301130000000001</v>
      </c>
      <c r="AB4923" s="16">
        <v>0.215</v>
      </c>
      <c r="AC4923" s="16">
        <v>9.3249999999999993</v>
      </c>
      <c r="AD4923" s="16">
        <v>43.41</v>
      </c>
      <c r="AE4923" s="16">
        <v>40.227800000000002</v>
      </c>
      <c r="AF4923" s="16">
        <v>47.750100000000003</v>
      </c>
      <c r="AG4923" s="16">
        <v>831681</v>
      </c>
      <c r="AH4923" s="16">
        <v>0.12670000000000001</v>
      </c>
      <c r="AI4923" s="16">
        <v>89.8</v>
      </c>
      <c r="AJ4923" s="16">
        <v>99.5</v>
      </c>
      <c r="AK4923" s="16">
        <v>0</v>
      </c>
      <c r="AL4923" s="16">
        <v>1.2517</v>
      </c>
      <c r="AM4923" s="16">
        <v>0.41710000000000003</v>
      </c>
      <c r="AN4923" s="16">
        <v>0.78190000000000004</v>
      </c>
      <c r="AO4923" s="16">
        <v>0.17530000000000001</v>
      </c>
      <c r="AP4923" s="16">
        <v>1.3935999999999999</v>
      </c>
      <c r="AR4923" s="16">
        <f t="shared" si="183"/>
        <v>1</v>
      </c>
      <c r="AS4923" s="5">
        <f t="shared" si="182"/>
        <v>-3.5500000000001641E-3</v>
      </c>
    </row>
    <row r="4924" spans="1:45" x14ac:dyDescent="0.25">
      <c r="A4924" s="16" t="s">
        <v>409</v>
      </c>
      <c r="B4924" s="16" t="s">
        <v>62</v>
      </c>
      <c r="C4924" s="16" t="s">
        <v>278</v>
      </c>
      <c r="D4924" s="16">
        <v>1985</v>
      </c>
      <c r="E4924" s="16" t="s">
        <v>5539</v>
      </c>
      <c r="F4924" s="16" t="s">
        <v>592</v>
      </c>
      <c r="G4924" s="10">
        <v>1599.42</v>
      </c>
      <c r="H4924" s="73">
        <v>7.3773960000000001</v>
      </c>
      <c r="I4924" s="16" t="s">
        <v>6700</v>
      </c>
      <c r="J4924" s="71">
        <v>0</v>
      </c>
      <c r="K4924" s="71">
        <v>1</v>
      </c>
      <c r="L4924" s="16">
        <v>-0.79764670000000004</v>
      </c>
      <c r="M4924" s="16">
        <v>-0.64916430000000003</v>
      </c>
      <c r="N4924" s="16">
        <v>-0.36905179999999999</v>
      </c>
      <c r="O4924" s="16">
        <v>-0.28729710000000003</v>
      </c>
      <c r="P4924" s="16">
        <v>-0.54086939999999994</v>
      </c>
      <c r="Q4924" s="16">
        <v>7.5293600000000002E-2</v>
      </c>
      <c r="R4924" s="16">
        <v>6.0299999999999999E-2</v>
      </c>
      <c r="S4924" s="16">
        <v>7.5000000000000002E-4</v>
      </c>
      <c r="T4924" s="16">
        <v>4.0000000000000002E-4</v>
      </c>
      <c r="U4924" s="16">
        <v>6.8478000000000003</v>
      </c>
      <c r="V4924" s="16">
        <v>11.51</v>
      </c>
      <c r="W4924" s="16">
        <v>1.0900000000000001</v>
      </c>
      <c r="X4924" s="16">
        <v>404.79500000000002</v>
      </c>
      <c r="Y4924" s="16">
        <v>38.285899999999998</v>
      </c>
      <c r="Z4924" s="16">
        <v>0.16170000000000001</v>
      </c>
      <c r="AA4924" s="16">
        <v>-0.23435320000000001</v>
      </c>
      <c r="AB4924" s="16">
        <v>0.34</v>
      </c>
      <c r="AC4924" s="16">
        <v>12.33</v>
      </c>
      <c r="AD4924" s="16">
        <v>37.869999999999997</v>
      </c>
      <c r="AE4924" s="16">
        <v>2.3944999999999999</v>
      </c>
      <c r="AF4924" s="16">
        <v>0</v>
      </c>
      <c r="AG4924" s="16">
        <v>30756.400000000001</v>
      </c>
      <c r="AH4924" s="16">
        <v>6.2399999999999997E-2</v>
      </c>
      <c r="AI4924" s="16">
        <v>73.794899999999998</v>
      </c>
      <c r="AJ4924" s="16">
        <v>74.493799999999993</v>
      </c>
      <c r="AK4924" s="16">
        <v>0.71799999999999997</v>
      </c>
      <c r="AL4924" s="16">
        <v>-0.11650000000000001</v>
      </c>
      <c r="AM4924" s="16">
        <v>-0.25419999999999998</v>
      </c>
      <c r="AN4924" s="16">
        <v>-0.43309999999999998</v>
      </c>
      <c r="AO4924" s="16">
        <v>0.20599999999999999</v>
      </c>
      <c r="AP4924" s="16">
        <v>-0.43099999999999999</v>
      </c>
      <c r="AR4924" s="16">
        <f t="shared" si="183"/>
        <v>1</v>
      </c>
      <c r="AS4924" s="5">
        <f t="shared" si="182"/>
        <v>0</v>
      </c>
    </row>
    <row r="4925" spans="1:45" x14ac:dyDescent="0.25">
      <c r="A4925" s="16" t="s">
        <v>409</v>
      </c>
      <c r="B4925" s="16" t="s">
        <v>62</v>
      </c>
      <c r="C4925" s="16" t="s">
        <v>278</v>
      </c>
      <c r="D4925" s="16">
        <v>1986</v>
      </c>
      <c r="E4925" s="16" t="s">
        <v>5540</v>
      </c>
      <c r="F4925" s="16" t="s">
        <v>592</v>
      </c>
      <c r="G4925" s="10">
        <v>1597.41</v>
      </c>
      <c r="H4925" s="73">
        <v>7.3761359999999998</v>
      </c>
      <c r="I4925" s="16" t="s">
        <v>6700</v>
      </c>
      <c r="J4925" s="71">
        <v>0</v>
      </c>
      <c r="K4925" s="71">
        <v>1</v>
      </c>
      <c r="L4925" s="16">
        <v>-0.78405760000000002</v>
      </c>
      <c r="M4925" s="16">
        <v>-0.64523370000000002</v>
      </c>
      <c r="N4925" s="16">
        <v>-0.36373699999999998</v>
      </c>
      <c r="O4925" s="16">
        <v>-0.27012649999999999</v>
      </c>
      <c r="P4925" s="16">
        <v>-0.52481169999999999</v>
      </c>
      <c r="Q4925" s="16">
        <v>6.1514399999999997E-2</v>
      </c>
      <c r="R4925" s="16">
        <v>6.0299999999999999E-2</v>
      </c>
      <c r="S4925" s="16">
        <v>1.0499999999999999E-3</v>
      </c>
      <c r="T4925" s="16">
        <v>6.9999999999999999E-4</v>
      </c>
      <c r="U4925" s="16">
        <v>6.7839999999999998</v>
      </c>
      <c r="V4925" s="16">
        <v>12.257999999999999</v>
      </c>
      <c r="W4925" s="16">
        <v>1.054</v>
      </c>
      <c r="X4925" s="16">
        <v>404.49900000000002</v>
      </c>
      <c r="Y4925" s="16">
        <v>38.765599999999999</v>
      </c>
      <c r="Z4925" s="16">
        <v>0.16489999999999999</v>
      </c>
      <c r="AA4925" s="16">
        <v>-0.23687749999999999</v>
      </c>
      <c r="AB4925" s="16">
        <v>0.34</v>
      </c>
      <c r="AC4925" s="16">
        <v>12.33</v>
      </c>
      <c r="AD4925" s="16">
        <v>37.935000000000002</v>
      </c>
      <c r="AE4925" s="16">
        <v>2.6840999999999999</v>
      </c>
      <c r="AF4925" s="16">
        <v>0</v>
      </c>
      <c r="AG4925" s="16">
        <v>32465.3</v>
      </c>
      <c r="AH4925" s="16">
        <v>6.3700000000000007E-2</v>
      </c>
      <c r="AI4925" s="16">
        <v>74.1554</v>
      </c>
      <c r="AJ4925" s="16">
        <v>75.282799999999995</v>
      </c>
      <c r="AK4925" s="16">
        <v>0.69389999999999996</v>
      </c>
      <c r="AL4925" s="16">
        <v>-0.1366</v>
      </c>
      <c r="AM4925" s="16">
        <v>-0.25140000000000001</v>
      </c>
      <c r="AN4925" s="16">
        <v>-0.43390000000000001</v>
      </c>
      <c r="AO4925" s="16">
        <v>0.1754</v>
      </c>
      <c r="AP4925" s="16">
        <v>-0.43609999999999999</v>
      </c>
      <c r="AR4925" s="16">
        <f t="shared" si="183"/>
        <v>1</v>
      </c>
      <c r="AS4925" s="5">
        <f t="shared" si="182"/>
        <v>1.3589100000000021E-2</v>
      </c>
    </row>
    <row r="4926" spans="1:45" x14ac:dyDescent="0.25">
      <c r="A4926" s="16" t="s">
        <v>409</v>
      </c>
      <c r="B4926" s="16" t="s">
        <v>62</v>
      </c>
      <c r="C4926" s="16" t="s">
        <v>278</v>
      </c>
      <c r="D4926" s="16">
        <v>1987</v>
      </c>
      <c r="E4926" s="16" t="s">
        <v>5541</v>
      </c>
      <c r="F4926" s="16" t="s">
        <v>592</v>
      </c>
      <c r="G4926" s="10">
        <v>1626.57</v>
      </c>
      <c r="H4926" s="73">
        <v>7.3942269999999999</v>
      </c>
      <c r="I4926" s="16" t="s">
        <v>6700</v>
      </c>
      <c r="J4926" s="71">
        <v>0</v>
      </c>
      <c r="K4926" s="71">
        <v>1</v>
      </c>
      <c r="L4926" s="16">
        <v>-0.79381259999999998</v>
      </c>
      <c r="M4926" s="16">
        <v>-0.64223509999999995</v>
      </c>
      <c r="N4926" s="16">
        <v>-0.36712620000000001</v>
      </c>
      <c r="O4926" s="16">
        <v>-0.2841688</v>
      </c>
      <c r="P4926" s="16">
        <v>-0.51861829999999998</v>
      </c>
      <c r="Q4926" s="16">
        <v>4.7682200000000001E-2</v>
      </c>
      <c r="R4926" s="16">
        <v>6.0299999999999999E-2</v>
      </c>
      <c r="S4926" s="16">
        <v>1.3500000000000001E-3</v>
      </c>
      <c r="T4926" s="16">
        <v>8.9999999999999998E-4</v>
      </c>
      <c r="U4926" s="16">
        <v>6.7201000000000004</v>
      </c>
      <c r="V4926" s="16">
        <v>13.006</v>
      </c>
      <c r="W4926" s="16">
        <v>1.018</v>
      </c>
      <c r="X4926" s="16">
        <v>402.84100000000001</v>
      </c>
      <c r="Y4926" s="16">
        <v>39.2453</v>
      </c>
      <c r="Z4926" s="16">
        <v>0.15140000000000001</v>
      </c>
      <c r="AA4926" s="16">
        <v>-0.239402</v>
      </c>
      <c r="AB4926" s="16">
        <v>0.34</v>
      </c>
      <c r="AC4926" s="16">
        <v>12.33</v>
      </c>
      <c r="AD4926" s="16">
        <v>38</v>
      </c>
      <c r="AE4926" s="16">
        <v>2.1657000000000002</v>
      </c>
      <c r="AF4926" s="16">
        <v>0</v>
      </c>
      <c r="AG4926" s="16">
        <v>35192.199999999997</v>
      </c>
      <c r="AH4926" s="16">
        <v>6.5000000000000002E-2</v>
      </c>
      <c r="AI4926" s="16">
        <v>74.515900000000002</v>
      </c>
      <c r="AJ4926" s="16">
        <v>76.071700000000007</v>
      </c>
      <c r="AK4926" s="16">
        <v>0.66969999999999996</v>
      </c>
      <c r="AL4926" s="16">
        <v>-0.15679999999999999</v>
      </c>
      <c r="AM4926" s="16">
        <v>-0.24859999999999999</v>
      </c>
      <c r="AN4926" s="16">
        <v>-0.43469999999999998</v>
      </c>
      <c r="AO4926" s="16">
        <v>0.1447</v>
      </c>
      <c r="AP4926" s="16">
        <v>-0.44119999999999998</v>
      </c>
      <c r="AR4926" s="16">
        <f t="shared" si="183"/>
        <v>1</v>
      </c>
      <c r="AS4926" s="5">
        <f t="shared" si="182"/>
        <v>-9.7549999999999581E-3</v>
      </c>
    </row>
    <row r="4927" spans="1:45" x14ac:dyDescent="0.25">
      <c r="A4927" s="16" t="s">
        <v>409</v>
      </c>
      <c r="B4927" s="16" t="s">
        <v>62</v>
      </c>
      <c r="C4927" s="16" t="s">
        <v>278</v>
      </c>
      <c r="D4927" s="16">
        <v>1988</v>
      </c>
      <c r="E4927" s="16" t="s">
        <v>5542</v>
      </c>
      <c r="F4927" s="16" t="s">
        <v>592</v>
      </c>
      <c r="G4927" s="10">
        <v>1580.63</v>
      </c>
      <c r="H4927" s="73">
        <v>7.3655759999999999</v>
      </c>
      <c r="I4927" s="16" t="s">
        <v>6700</v>
      </c>
      <c r="J4927" s="71">
        <v>0</v>
      </c>
      <c r="K4927" s="71">
        <v>1</v>
      </c>
      <c r="L4927" s="16">
        <v>-0.76567510000000005</v>
      </c>
      <c r="M4927" s="16">
        <v>-0.64482859999999997</v>
      </c>
      <c r="N4927" s="16">
        <v>-0.35812749999999999</v>
      </c>
      <c r="O4927" s="16">
        <v>-0.2287488</v>
      </c>
      <c r="P4927" s="16">
        <v>-0.50678979999999996</v>
      </c>
      <c r="Q4927" s="16">
        <v>3.3886300000000001E-2</v>
      </c>
      <c r="R4927" s="16">
        <v>6.0299999999999999E-2</v>
      </c>
      <c r="S4927" s="16">
        <v>1.65E-3</v>
      </c>
      <c r="T4927" s="16">
        <v>5.0000000000000001E-4</v>
      </c>
      <c r="U4927" s="16">
        <v>6.6562999999999999</v>
      </c>
      <c r="V4927" s="16">
        <v>13.754</v>
      </c>
      <c r="W4927" s="16">
        <v>0.98199999999999998</v>
      </c>
      <c r="X4927" s="16">
        <v>403.12200000000001</v>
      </c>
      <c r="Y4927" s="16">
        <v>39.725000000000001</v>
      </c>
      <c r="Z4927" s="16">
        <v>0.17510000000000001</v>
      </c>
      <c r="AA4927" s="16">
        <v>-0.24173230000000001</v>
      </c>
      <c r="AB4927" s="16">
        <v>0.34</v>
      </c>
      <c r="AC4927" s="16">
        <v>12.33</v>
      </c>
      <c r="AD4927" s="16">
        <v>38.06</v>
      </c>
      <c r="AE4927" s="16">
        <v>2.1825999999999999</v>
      </c>
      <c r="AF4927" s="16">
        <v>0</v>
      </c>
      <c r="AG4927" s="16">
        <v>35482.1</v>
      </c>
      <c r="AH4927" s="16">
        <v>6.6299999999999998E-2</v>
      </c>
      <c r="AI4927" s="16">
        <v>74.876400000000004</v>
      </c>
      <c r="AJ4927" s="16">
        <v>76.860600000000005</v>
      </c>
      <c r="AK4927" s="16">
        <v>0.64549999999999996</v>
      </c>
      <c r="AL4927" s="16">
        <v>-0.17699999999999999</v>
      </c>
      <c r="AM4927" s="16">
        <v>-0.24579999999999999</v>
      </c>
      <c r="AN4927" s="16">
        <v>-0.4355</v>
      </c>
      <c r="AO4927" s="16">
        <v>0.11409999999999999</v>
      </c>
      <c r="AP4927" s="16">
        <v>-0.44619999999999999</v>
      </c>
      <c r="AR4927" s="16">
        <f t="shared" si="183"/>
        <v>1</v>
      </c>
      <c r="AS4927" s="5">
        <f t="shared" si="182"/>
        <v>2.8137499999999926E-2</v>
      </c>
    </row>
    <row r="4928" spans="1:45" x14ac:dyDescent="0.25">
      <c r="A4928" s="16" t="s">
        <v>409</v>
      </c>
      <c r="B4928" s="16" t="s">
        <v>62</v>
      </c>
      <c r="C4928" s="16" t="s">
        <v>278</v>
      </c>
      <c r="D4928" s="16">
        <v>1989</v>
      </c>
      <c r="E4928" s="16" t="s">
        <v>5543</v>
      </c>
      <c r="F4928" s="16" t="s">
        <v>592</v>
      </c>
      <c r="G4928" s="10">
        <v>1512.68</v>
      </c>
      <c r="H4928" s="73">
        <v>7.3216390000000002</v>
      </c>
      <c r="I4928" s="16" t="s">
        <v>6700</v>
      </c>
      <c r="J4928" s="71">
        <v>0</v>
      </c>
      <c r="K4928" s="71">
        <v>1</v>
      </c>
      <c r="L4928" s="16">
        <v>-0.7644647</v>
      </c>
      <c r="M4928" s="16">
        <v>-0.64238379999999995</v>
      </c>
      <c r="N4928" s="16">
        <v>-0.35473490000000002</v>
      </c>
      <c r="O4928" s="16">
        <v>-0.23232449999999999</v>
      </c>
      <c r="P4928" s="16">
        <v>-0.49345339999999999</v>
      </c>
      <c r="Q4928" s="16">
        <v>2.009E-2</v>
      </c>
      <c r="R4928" s="16">
        <v>6.0299999999999999E-2</v>
      </c>
      <c r="S4928" s="16">
        <v>2.0500000000000002E-3</v>
      </c>
      <c r="T4928" s="16">
        <v>5.9999999999999995E-4</v>
      </c>
      <c r="U4928" s="16">
        <v>6.5925000000000002</v>
      </c>
      <c r="V4928" s="16">
        <v>14.502000000000001</v>
      </c>
      <c r="W4928" s="16">
        <v>0.94599999999999995</v>
      </c>
      <c r="X4928" s="16">
        <v>402.52499999999998</v>
      </c>
      <c r="Y4928" s="16">
        <v>40.204700000000003</v>
      </c>
      <c r="Z4928" s="16">
        <v>0.16719999999999999</v>
      </c>
      <c r="AA4928" s="16">
        <v>-0.24425669999999999</v>
      </c>
      <c r="AB4928" s="16">
        <v>0.34</v>
      </c>
      <c r="AC4928" s="16">
        <v>12.33</v>
      </c>
      <c r="AD4928" s="16">
        <v>38.125</v>
      </c>
      <c r="AE4928" s="16">
        <v>2.1966000000000001</v>
      </c>
      <c r="AF4928" s="16">
        <v>0</v>
      </c>
      <c r="AG4928" s="16">
        <v>38800.6</v>
      </c>
      <c r="AH4928" s="16">
        <v>6.7599999999999993E-2</v>
      </c>
      <c r="AI4928" s="16">
        <v>75.236900000000006</v>
      </c>
      <c r="AJ4928" s="16">
        <v>77.649500000000003</v>
      </c>
      <c r="AK4928" s="16">
        <v>0.62139999999999995</v>
      </c>
      <c r="AL4928" s="16">
        <v>-0.19719999999999999</v>
      </c>
      <c r="AM4928" s="16">
        <v>-0.24299999999999999</v>
      </c>
      <c r="AN4928" s="16">
        <v>-0.43630000000000002</v>
      </c>
      <c r="AO4928" s="16">
        <v>8.3500000000000005E-2</v>
      </c>
      <c r="AP4928" s="16">
        <v>-0.45129999999999998</v>
      </c>
      <c r="AR4928" s="16">
        <f t="shared" si="183"/>
        <v>1</v>
      </c>
      <c r="AS4928" s="5">
        <f t="shared" si="182"/>
        <v>1.2104000000000559E-3</v>
      </c>
    </row>
    <row r="4929" spans="1:45" x14ac:dyDescent="0.25">
      <c r="A4929" s="16" t="s">
        <v>409</v>
      </c>
      <c r="B4929" s="16" t="s">
        <v>62</v>
      </c>
      <c r="C4929" s="16" t="s">
        <v>278</v>
      </c>
      <c r="D4929" s="16">
        <v>1990</v>
      </c>
      <c r="E4929" s="16" t="s">
        <v>5544</v>
      </c>
      <c r="F4929" s="16" t="s">
        <v>592</v>
      </c>
      <c r="G4929" s="10">
        <v>1471.37</v>
      </c>
      <c r="H4929" s="73">
        <v>7.293952</v>
      </c>
      <c r="I4929" s="16" t="s">
        <v>6700</v>
      </c>
      <c r="J4929" s="71">
        <v>0</v>
      </c>
      <c r="K4929" s="71">
        <v>1</v>
      </c>
      <c r="L4929" s="16">
        <v>-0.76757989999999998</v>
      </c>
      <c r="M4929" s="16">
        <v>-0.64088449999999997</v>
      </c>
      <c r="N4929" s="16">
        <v>-0.3526435</v>
      </c>
      <c r="O4929" s="16">
        <v>-0.24848580000000001</v>
      </c>
      <c r="P4929" s="16">
        <v>-0.47477350000000001</v>
      </c>
      <c r="Q4929" s="16">
        <v>6.2928999999999997E-3</v>
      </c>
      <c r="R4929" s="16">
        <v>6.0299999999999999E-2</v>
      </c>
      <c r="S4929" s="16">
        <v>2.2000000000000001E-3</v>
      </c>
      <c r="T4929" s="16">
        <v>6.9999999999999999E-4</v>
      </c>
      <c r="U4929" s="16">
        <v>6.5286</v>
      </c>
      <c r="V4929" s="16">
        <v>15.25</v>
      </c>
      <c r="W4929" s="16">
        <v>0.91</v>
      </c>
      <c r="X4929" s="16">
        <v>401.726</v>
      </c>
      <c r="Y4929" s="16">
        <v>40.6845</v>
      </c>
      <c r="Z4929" s="16">
        <v>0.16200000000000001</v>
      </c>
      <c r="AA4929" s="16">
        <v>-0.19493289999999999</v>
      </c>
      <c r="AB4929" s="16">
        <v>0.34</v>
      </c>
      <c r="AC4929" s="16">
        <v>12.33</v>
      </c>
      <c r="AD4929" s="16">
        <v>36.854999999999997</v>
      </c>
      <c r="AE4929" s="16">
        <v>2.2067999999999999</v>
      </c>
      <c r="AF4929" s="16">
        <v>0</v>
      </c>
      <c r="AG4929" s="16">
        <v>38692.699999999997</v>
      </c>
      <c r="AH4929" s="16">
        <v>6.5000000000000002E-2</v>
      </c>
      <c r="AI4929" s="16">
        <v>75.7</v>
      </c>
      <c r="AJ4929" s="16">
        <v>79.2</v>
      </c>
      <c r="AK4929" s="16">
        <v>0.59719999999999995</v>
      </c>
      <c r="AL4929" s="16">
        <v>-0.21729999999999999</v>
      </c>
      <c r="AM4929" s="16">
        <v>-0.2402</v>
      </c>
      <c r="AN4929" s="16">
        <v>-0.43709999999999999</v>
      </c>
      <c r="AO4929" s="16">
        <v>5.2900000000000003E-2</v>
      </c>
      <c r="AP4929" s="16">
        <v>-0.45639999999999997</v>
      </c>
      <c r="AR4929" s="16">
        <f t="shared" si="183"/>
        <v>1</v>
      </c>
      <c r="AS4929" s="5">
        <f t="shared" si="182"/>
        <v>-3.1151999999999846E-3</v>
      </c>
    </row>
    <row r="4930" spans="1:45" x14ac:dyDescent="0.25">
      <c r="A4930" s="16" t="s">
        <v>409</v>
      </c>
      <c r="B4930" s="16" t="s">
        <v>62</v>
      </c>
      <c r="C4930" s="16" t="s">
        <v>278</v>
      </c>
      <c r="D4930" s="16">
        <v>1991</v>
      </c>
      <c r="E4930" s="16" t="s">
        <v>5545</v>
      </c>
      <c r="F4930" s="16" t="s">
        <v>592</v>
      </c>
      <c r="G4930" s="10">
        <v>1557.38</v>
      </c>
      <c r="H4930" s="73">
        <v>7.3507579999999999</v>
      </c>
      <c r="I4930" s="16" t="s">
        <v>6700</v>
      </c>
      <c r="J4930" s="71">
        <v>0</v>
      </c>
      <c r="K4930" s="71">
        <v>1</v>
      </c>
      <c r="L4930" s="16">
        <v>-0.7649842</v>
      </c>
      <c r="M4930" s="16">
        <v>-0.64070890000000003</v>
      </c>
      <c r="N4930" s="16">
        <v>-0.34764719999999999</v>
      </c>
      <c r="O4930" s="16">
        <v>-0.2370188</v>
      </c>
      <c r="P4930" s="16">
        <v>-0.4728504</v>
      </c>
      <c r="Q4930" s="16">
        <v>-7.4878000000000002E-3</v>
      </c>
      <c r="R4930" s="16">
        <v>6.0299999999999999E-2</v>
      </c>
      <c r="S4930" s="16">
        <v>2E-3</v>
      </c>
      <c r="T4930" s="16">
        <v>8.0000000000000004E-4</v>
      </c>
      <c r="U4930" s="16">
        <v>6.4648000000000003</v>
      </c>
      <c r="V4930" s="16">
        <v>16.094000000000001</v>
      </c>
      <c r="W4930" s="16">
        <v>0.86199999999999999</v>
      </c>
      <c r="X4930" s="16">
        <v>401.17</v>
      </c>
      <c r="Y4930" s="16">
        <v>41.164200000000001</v>
      </c>
      <c r="Z4930" s="16">
        <v>0.15129999999999999</v>
      </c>
      <c r="AA4930" s="16">
        <v>-0.2570732</v>
      </c>
      <c r="AB4930" s="16">
        <v>0.34</v>
      </c>
      <c r="AC4930" s="16">
        <v>12.33</v>
      </c>
      <c r="AD4930" s="16">
        <v>38.454999999999998</v>
      </c>
      <c r="AE4930" s="16">
        <v>2.2122000000000002</v>
      </c>
      <c r="AF4930" s="16">
        <v>0</v>
      </c>
      <c r="AG4930" s="16">
        <v>39366.6</v>
      </c>
      <c r="AH4930" s="16">
        <v>6.8500000000000005E-2</v>
      </c>
      <c r="AI4930" s="16">
        <v>75.7</v>
      </c>
      <c r="AJ4930" s="16">
        <v>79.2</v>
      </c>
      <c r="AK4930" s="16">
        <v>0.57310000000000005</v>
      </c>
      <c r="AL4930" s="16">
        <v>-0.23749999999999999</v>
      </c>
      <c r="AM4930" s="16">
        <v>-0.2374</v>
      </c>
      <c r="AN4930" s="16">
        <v>-0.43780000000000002</v>
      </c>
      <c r="AO4930" s="16">
        <v>2.23E-2</v>
      </c>
      <c r="AP4930" s="16">
        <v>-0.46150000000000002</v>
      </c>
      <c r="AR4930" s="16">
        <f t="shared" si="183"/>
        <v>1</v>
      </c>
      <c r="AS4930" s="5">
        <f t="shared" si="182"/>
        <v>2.5956999999999786E-3</v>
      </c>
    </row>
    <row r="4931" spans="1:45" x14ac:dyDescent="0.25">
      <c r="A4931" s="16" t="s">
        <v>409</v>
      </c>
      <c r="B4931" s="16" t="s">
        <v>62</v>
      </c>
      <c r="C4931" s="16" t="s">
        <v>278</v>
      </c>
      <c r="D4931" s="16">
        <v>1992</v>
      </c>
      <c r="E4931" s="16" t="s">
        <v>5546</v>
      </c>
      <c r="F4931" s="16" t="s">
        <v>592</v>
      </c>
      <c r="G4931" s="10">
        <v>1670.71</v>
      </c>
      <c r="H4931" s="73">
        <v>7.4210039999999999</v>
      </c>
      <c r="I4931" s="16" t="s">
        <v>6700</v>
      </c>
      <c r="J4931" s="71">
        <v>0</v>
      </c>
      <c r="K4931" s="71">
        <v>1</v>
      </c>
      <c r="L4931" s="16">
        <v>-0.76431680000000002</v>
      </c>
      <c r="M4931" s="16">
        <v>-0.63602190000000003</v>
      </c>
      <c r="N4931" s="16">
        <v>-0.3354046</v>
      </c>
      <c r="O4931" s="16">
        <v>-0.27464840000000001</v>
      </c>
      <c r="P4931" s="16">
        <v>-0.43733129999999998</v>
      </c>
      <c r="Q4931" s="16">
        <v>-2.1319899999999999E-2</v>
      </c>
      <c r="R4931" s="16">
        <v>6.0299999999999999E-2</v>
      </c>
      <c r="S4931" s="16">
        <v>2.5000000000000001E-3</v>
      </c>
      <c r="T4931" s="16">
        <v>1.1000000000000001E-3</v>
      </c>
      <c r="U4931" s="16">
        <v>6.4009999999999998</v>
      </c>
      <c r="V4931" s="16">
        <v>16.937999999999999</v>
      </c>
      <c r="W4931" s="16">
        <v>0.81399999999999995</v>
      </c>
      <c r="X4931" s="16">
        <v>401.75099999999998</v>
      </c>
      <c r="Y4931" s="16">
        <v>41.643900000000002</v>
      </c>
      <c r="Z4931" s="16">
        <v>0.13200000000000001</v>
      </c>
      <c r="AA4931" s="16">
        <v>-0.22211929999999999</v>
      </c>
      <c r="AB4931" s="16">
        <v>0.34</v>
      </c>
      <c r="AC4931" s="16">
        <v>12.33</v>
      </c>
      <c r="AD4931" s="16">
        <v>37.555</v>
      </c>
      <c r="AE4931" s="16">
        <v>3.9243000000000001</v>
      </c>
      <c r="AF4931" s="16">
        <v>0.1163</v>
      </c>
      <c r="AG4931" s="16">
        <v>41008.199999999997</v>
      </c>
      <c r="AH4931" s="16">
        <v>7.0900000000000005E-2</v>
      </c>
      <c r="AI4931" s="16">
        <v>76.099999999999994</v>
      </c>
      <c r="AJ4931" s="16">
        <v>80</v>
      </c>
      <c r="AK4931" s="16">
        <v>0.54890000000000005</v>
      </c>
      <c r="AL4931" s="16">
        <v>-0.25769999999999998</v>
      </c>
      <c r="AM4931" s="16">
        <v>-0.23469999999999999</v>
      </c>
      <c r="AN4931" s="16">
        <v>-0.43859999999999999</v>
      </c>
      <c r="AO4931" s="16">
        <v>-8.3000000000000001E-3</v>
      </c>
      <c r="AP4931" s="16">
        <v>-0.46660000000000001</v>
      </c>
      <c r="AR4931" s="16">
        <f t="shared" si="183"/>
        <v>1</v>
      </c>
      <c r="AS4931" s="5">
        <f t="shared" si="182"/>
        <v>6.6739999999998467E-4</v>
      </c>
    </row>
    <row r="4932" spans="1:45" x14ac:dyDescent="0.25">
      <c r="A4932" s="16" t="s">
        <v>409</v>
      </c>
      <c r="B4932" s="16" t="s">
        <v>62</v>
      </c>
      <c r="C4932" s="16" t="s">
        <v>278</v>
      </c>
      <c r="D4932" s="16">
        <v>1993</v>
      </c>
      <c r="E4932" s="16" t="s">
        <v>5547</v>
      </c>
      <c r="F4932" s="16" t="s">
        <v>592</v>
      </c>
      <c r="G4932" s="10">
        <v>1795.1</v>
      </c>
      <c r="H4932" s="73">
        <v>7.4928169999999996</v>
      </c>
      <c r="I4932" s="16" t="s">
        <v>6700</v>
      </c>
      <c r="J4932" s="71">
        <v>0</v>
      </c>
      <c r="K4932" s="71">
        <v>1</v>
      </c>
      <c r="L4932" s="16">
        <v>-0.7421392</v>
      </c>
      <c r="M4932" s="16">
        <v>-0.63916930000000005</v>
      </c>
      <c r="N4932" s="16">
        <v>-0.32438159999999999</v>
      </c>
      <c r="O4932" s="16">
        <v>-0.25728489999999998</v>
      </c>
      <c r="P4932" s="16">
        <v>-0.40185900000000002</v>
      </c>
      <c r="Q4932" s="16">
        <v>-3.5152000000000003E-2</v>
      </c>
      <c r="R4932" s="16">
        <v>6.0299999999999999E-2</v>
      </c>
      <c r="S4932" s="16">
        <v>2.8999999999999998E-3</v>
      </c>
      <c r="T4932" s="16">
        <v>5.9999999999999995E-4</v>
      </c>
      <c r="U4932" s="16">
        <v>6.3371000000000004</v>
      </c>
      <c r="V4932" s="16">
        <v>17.782</v>
      </c>
      <c r="W4932" s="16">
        <v>0.76600000000000001</v>
      </c>
      <c r="X4932" s="16">
        <v>402.142</v>
      </c>
      <c r="Y4932" s="16">
        <v>42.123600000000003</v>
      </c>
      <c r="Z4932" s="16">
        <v>0.1229</v>
      </c>
      <c r="AA4932" s="16">
        <v>-0.2928038</v>
      </c>
      <c r="AB4932" s="16">
        <v>0.34</v>
      </c>
      <c r="AC4932" s="16">
        <v>12.33</v>
      </c>
      <c r="AD4932" s="16">
        <v>39.375</v>
      </c>
      <c r="AE4932" s="16">
        <v>5.7024999999999997</v>
      </c>
      <c r="AF4932" s="16">
        <v>0.1421</v>
      </c>
      <c r="AG4932" s="16">
        <v>43685.3</v>
      </c>
      <c r="AH4932" s="16">
        <v>7.3099999999999998E-2</v>
      </c>
      <c r="AI4932" s="16">
        <v>76.5</v>
      </c>
      <c r="AJ4932" s="16">
        <v>80.7</v>
      </c>
      <c r="AK4932" s="16">
        <v>0.52470000000000006</v>
      </c>
      <c r="AL4932" s="16">
        <v>-0.27789999999999998</v>
      </c>
      <c r="AM4932" s="16">
        <v>-0.2319</v>
      </c>
      <c r="AN4932" s="16">
        <v>-0.43940000000000001</v>
      </c>
      <c r="AO4932" s="16">
        <v>-3.9E-2</v>
      </c>
      <c r="AP4932" s="16">
        <v>-0.47170000000000001</v>
      </c>
      <c r="AR4932" s="16">
        <f t="shared" si="183"/>
        <v>1</v>
      </c>
      <c r="AS4932" s="5">
        <f t="shared" ref="AS4932:AS4995" si="184">IF(D4932=1985, 0, L4932-L4931)</f>
        <v>2.217760000000002E-2</v>
      </c>
    </row>
    <row r="4933" spans="1:45" x14ac:dyDescent="0.25">
      <c r="A4933" s="16" t="s">
        <v>409</v>
      </c>
      <c r="B4933" s="16" t="s">
        <v>62</v>
      </c>
      <c r="C4933" s="16" t="s">
        <v>278</v>
      </c>
      <c r="D4933" s="16">
        <v>1994</v>
      </c>
      <c r="E4933" s="16" t="s">
        <v>5548</v>
      </c>
      <c r="F4933" s="16" t="s">
        <v>592</v>
      </c>
      <c r="G4933" s="10">
        <v>1935.63</v>
      </c>
      <c r="H4933" s="73">
        <v>7.5681859999999999</v>
      </c>
      <c r="I4933" s="16" t="s">
        <v>6700</v>
      </c>
      <c r="J4933" s="71">
        <v>0</v>
      </c>
      <c r="K4933" s="71">
        <v>1</v>
      </c>
      <c r="L4933" s="16">
        <v>-0.85598920000000001</v>
      </c>
      <c r="M4933" s="16">
        <v>-0.638602</v>
      </c>
      <c r="N4933" s="16">
        <v>-0.58296700000000001</v>
      </c>
      <c r="O4933" s="16">
        <v>-0.25878279999999998</v>
      </c>
      <c r="P4933" s="16">
        <v>-0.38583640000000002</v>
      </c>
      <c r="Q4933" s="16">
        <v>-4.8931299999999997E-2</v>
      </c>
      <c r="R4933" s="16">
        <v>6.0299999999999999E-2</v>
      </c>
      <c r="S4933" s="16">
        <v>3.0500000000000002E-3</v>
      </c>
      <c r="T4933" s="16">
        <v>5.9999999999999995E-4</v>
      </c>
      <c r="U4933" s="16">
        <v>3.7244999999999999</v>
      </c>
      <c r="V4933" s="16">
        <v>18.626000000000001</v>
      </c>
      <c r="W4933" s="16">
        <v>0.71799999999999997</v>
      </c>
      <c r="X4933" s="16">
        <v>402.28300000000002</v>
      </c>
      <c r="Y4933" s="16">
        <v>42.603299999999997</v>
      </c>
      <c r="Z4933" s="16">
        <v>0.12590000000000001</v>
      </c>
      <c r="AA4933" s="16">
        <v>-0.24153810000000001</v>
      </c>
      <c r="AB4933" s="16">
        <v>0.34</v>
      </c>
      <c r="AC4933" s="16">
        <v>12.33</v>
      </c>
      <c r="AD4933" s="16">
        <v>38.055</v>
      </c>
      <c r="AE4933" s="16">
        <v>6.0705999999999998</v>
      </c>
      <c r="AF4933" s="16">
        <v>0.1724</v>
      </c>
      <c r="AG4933" s="16">
        <v>40711.5</v>
      </c>
      <c r="AH4933" s="16">
        <v>7.6399999999999996E-2</v>
      </c>
      <c r="AI4933" s="16">
        <v>76.900000000000006</v>
      </c>
      <c r="AJ4933" s="16">
        <v>81.5</v>
      </c>
      <c r="AK4933" s="16">
        <v>0.50060000000000004</v>
      </c>
      <c r="AL4933" s="16">
        <v>-0.29799999999999999</v>
      </c>
      <c r="AM4933" s="16">
        <v>-0.2291</v>
      </c>
      <c r="AN4933" s="16">
        <v>-0.44019999999999998</v>
      </c>
      <c r="AO4933" s="16">
        <v>-6.9599999999999995E-2</v>
      </c>
      <c r="AP4933" s="16">
        <v>-0.4768</v>
      </c>
      <c r="AR4933" s="16">
        <f t="shared" ref="AR4933:AR4996" si="185">IF(OR(AND(I4933&lt;&gt;"", I4933&gt;=10000000, AQ4933&lt;=32.5), AND(A4933="Middle East &amp; North Africa", I4933&lt;&gt;"", I4933&gt;=9000000, AQ4933&lt;&gt;"", AQ4933&lt;=32.5)), 0, 1)</f>
        <v>1</v>
      </c>
      <c r="AS4933" s="5">
        <f t="shared" si="184"/>
        <v>-0.11385000000000001</v>
      </c>
    </row>
    <row r="4934" spans="1:45" x14ac:dyDescent="0.25">
      <c r="A4934" s="16" t="s">
        <v>409</v>
      </c>
      <c r="B4934" s="16" t="s">
        <v>62</v>
      </c>
      <c r="C4934" s="16" t="s">
        <v>278</v>
      </c>
      <c r="D4934" s="16">
        <v>1995</v>
      </c>
      <c r="E4934" s="16" t="s">
        <v>5549</v>
      </c>
      <c r="F4934" s="16" t="s">
        <v>592</v>
      </c>
      <c r="G4934" s="10">
        <v>2024.27</v>
      </c>
      <c r="H4934" s="73">
        <v>7.6129639999999998</v>
      </c>
      <c r="I4934" s="16" t="s">
        <v>6700</v>
      </c>
      <c r="J4934" s="71">
        <v>0</v>
      </c>
      <c r="K4934" s="71">
        <v>1</v>
      </c>
      <c r="L4934" s="16">
        <v>-0.8341615</v>
      </c>
      <c r="M4934" s="16">
        <v>-0.63714300000000001</v>
      </c>
      <c r="N4934" s="16">
        <v>-0.5796789</v>
      </c>
      <c r="O4934" s="16">
        <v>-0.21838689999999999</v>
      </c>
      <c r="P4934" s="16">
        <v>-0.37093340000000002</v>
      </c>
      <c r="Q4934" s="16">
        <v>-6.27273E-2</v>
      </c>
      <c r="R4934" s="16">
        <v>6.0299999999999999E-2</v>
      </c>
      <c r="S4934" s="16">
        <v>2.4499999999999999E-3</v>
      </c>
      <c r="T4934" s="16">
        <v>1E-3</v>
      </c>
      <c r="U4934" s="16">
        <v>3.6093000000000002</v>
      </c>
      <c r="V4934" s="16">
        <v>19.47</v>
      </c>
      <c r="W4934" s="16">
        <v>0.67</v>
      </c>
      <c r="X4934" s="16">
        <v>402.30700000000002</v>
      </c>
      <c r="Y4934" s="16">
        <v>43.082999999999998</v>
      </c>
      <c r="Z4934" s="16">
        <v>0.13930000000000001</v>
      </c>
      <c r="AA4934" s="16">
        <v>-0.25629649999999998</v>
      </c>
      <c r="AB4934" s="16">
        <v>0.34</v>
      </c>
      <c r="AC4934" s="16">
        <v>12.33</v>
      </c>
      <c r="AD4934" s="16">
        <v>38.435000000000002</v>
      </c>
      <c r="AE4934" s="16">
        <v>6.1273</v>
      </c>
      <c r="AF4934" s="16">
        <v>0.17069999999999999</v>
      </c>
      <c r="AG4934" s="16">
        <v>44505.3</v>
      </c>
      <c r="AH4934" s="16">
        <v>7.8600000000000003E-2</v>
      </c>
      <c r="AI4934" s="16">
        <v>77.3</v>
      </c>
      <c r="AJ4934" s="16">
        <v>82.3</v>
      </c>
      <c r="AK4934" s="16">
        <v>0.47639999999999999</v>
      </c>
      <c r="AL4934" s="16">
        <v>-0.31819999999999998</v>
      </c>
      <c r="AM4934" s="16">
        <v>-0.2263</v>
      </c>
      <c r="AN4934" s="16">
        <v>-0.441</v>
      </c>
      <c r="AO4934" s="16">
        <v>-0.1002</v>
      </c>
      <c r="AP4934" s="16">
        <v>-0.48180000000000001</v>
      </c>
      <c r="AR4934" s="16">
        <f t="shared" si="185"/>
        <v>1</v>
      </c>
      <c r="AS4934" s="5">
        <f t="shared" si="184"/>
        <v>2.1827700000000005E-2</v>
      </c>
    </row>
    <row r="4935" spans="1:45" x14ac:dyDescent="0.25">
      <c r="A4935" s="16" t="s">
        <v>409</v>
      </c>
      <c r="B4935" s="16" t="s">
        <v>62</v>
      </c>
      <c r="C4935" s="16" t="s">
        <v>278</v>
      </c>
      <c r="D4935" s="16">
        <v>1996</v>
      </c>
      <c r="E4935" s="16" t="s">
        <v>5550</v>
      </c>
      <c r="F4935" s="16" t="s">
        <v>592</v>
      </c>
      <c r="G4935" s="10">
        <v>2182.2199999999998</v>
      </c>
      <c r="H4935" s="73">
        <v>7.688097</v>
      </c>
      <c r="I4935" s="16" t="s">
        <v>6700</v>
      </c>
      <c r="J4935" s="71">
        <v>0</v>
      </c>
      <c r="K4935" s="71">
        <v>1</v>
      </c>
      <c r="L4935" s="16">
        <v>-0.71325280000000002</v>
      </c>
      <c r="M4935" s="16">
        <v>-0.63422599999999996</v>
      </c>
      <c r="N4935" s="16">
        <v>-0.29696499999999998</v>
      </c>
      <c r="O4935" s="16">
        <v>-0.18748020000000001</v>
      </c>
      <c r="P4935" s="16">
        <v>-0.3474254</v>
      </c>
      <c r="Q4935" s="16">
        <v>-0.13575950000000001</v>
      </c>
      <c r="R4935" s="16">
        <v>6.0299999999999999E-2</v>
      </c>
      <c r="S4935" s="16">
        <v>4.7000000000000002E-3</v>
      </c>
      <c r="T4935" s="16">
        <v>4.0000000000000002E-4</v>
      </c>
      <c r="U4935" s="16">
        <v>6.1456</v>
      </c>
      <c r="V4935" s="16">
        <v>20.45</v>
      </c>
      <c r="W4935" s="16">
        <v>0.56200000000000006</v>
      </c>
      <c r="X4935" s="16">
        <v>402.53300000000002</v>
      </c>
      <c r="Y4935" s="16">
        <v>43.5627</v>
      </c>
      <c r="Z4935" s="16">
        <v>0.1431</v>
      </c>
      <c r="AA4935" s="16">
        <v>-0.29591089999999998</v>
      </c>
      <c r="AB4935" s="16">
        <v>0.34</v>
      </c>
      <c r="AC4935" s="16">
        <v>12.33</v>
      </c>
      <c r="AD4935" s="16">
        <v>39.454999999999998</v>
      </c>
      <c r="AE4935" s="16">
        <v>6.8672000000000004</v>
      </c>
      <c r="AF4935" s="16">
        <v>0.16420000000000001</v>
      </c>
      <c r="AG4935" s="16">
        <v>47986.6</v>
      </c>
      <c r="AH4935" s="16">
        <v>8.0799999999999997E-2</v>
      </c>
      <c r="AI4935" s="16">
        <v>77.7</v>
      </c>
      <c r="AJ4935" s="16">
        <v>83.1</v>
      </c>
      <c r="AK4935" s="16">
        <v>0.2606</v>
      </c>
      <c r="AL4935" s="16">
        <v>-0.44190000000000002</v>
      </c>
      <c r="AM4935" s="16">
        <v>-0.39350000000000002</v>
      </c>
      <c r="AN4935" s="16">
        <v>-0.38100000000000001</v>
      </c>
      <c r="AO4935" s="16">
        <v>-0.18729999999999999</v>
      </c>
      <c r="AP4935" s="16">
        <v>-0.35539999999999999</v>
      </c>
      <c r="AR4935" s="16">
        <f t="shared" si="185"/>
        <v>1</v>
      </c>
      <c r="AS4935" s="5">
        <f t="shared" si="184"/>
        <v>0.12090869999999998</v>
      </c>
    </row>
    <row r="4936" spans="1:45" x14ac:dyDescent="0.25">
      <c r="A4936" s="16" t="s">
        <v>409</v>
      </c>
      <c r="B4936" s="16" t="s">
        <v>62</v>
      </c>
      <c r="C4936" s="16" t="s">
        <v>278</v>
      </c>
      <c r="D4936" s="16">
        <v>1997</v>
      </c>
      <c r="E4936" s="16" t="s">
        <v>5551</v>
      </c>
      <c r="F4936" s="16" t="s">
        <v>592</v>
      </c>
      <c r="G4936" s="10">
        <v>2322.2199999999998</v>
      </c>
      <c r="H4936" s="73">
        <v>7.7502789999999999</v>
      </c>
      <c r="I4936" s="16" t="s">
        <v>6700</v>
      </c>
      <c r="J4936" s="71">
        <v>0</v>
      </c>
      <c r="K4936" s="71">
        <v>1</v>
      </c>
      <c r="L4936" s="16">
        <v>-0.66201279999999996</v>
      </c>
      <c r="M4936" s="16">
        <v>-0.62731119999999996</v>
      </c>
      <c r="N4936" s="16">
        <v>-0.284555</v>
      </c>
      <c r="O4936" s="16">
        <v>-0.1985461</v>
      </c>
      <c r="P4936" s="16">
        <v>-0.32756639999999998</v>
      </c>
      <c r="Q4936" s="16">
        <v>-4.5703000000000001E-2</v>
      </c>
      <c r="R4936" s="16">
        <v>6.7549999999999999E-2</v>
      </c>
      <c r="S4936" s="16">
        <v>4.2500000000000003E-3</v>
      </c>
      <c r="T4936" s="16">
        <v>8.9999999999999998E-4</v>
      </c>
      <c r="U4936" s="16">
        <v>6.0818000000000003</v>
      </c>
      <c r="V4936" s="16">
        <v>21.43</v>
      </c>
      <c r="W4936" s="16">
        <v>0.45400000000000001</v>
      </c>
      <c r="X4936" s="16">
        <v>403.24799999999999</v>
      </c>
      <c r="Y4936" s="16">
        <v>44.042499999999997</v>
      </c>
      <c r="Z4936" s="16">
        <v>0.1384</v>
      </c>
      <c r="AA4936" s="16">
        <v>-0.25882090000000002</v>
      </c>
      <c r="AB4936" s="16">
        <v>0.34</v>
      </c>
      <c r="AC4936" s="16">
        <v>12.33</v>
      </c>
      <c r="AD4936" s="16">
        <v>38.5</v>
      </c>
      <c r="AE4936" s="16">
        <v>7.5072999999999999</v>
      </c>
      <c r="AF4936" s="16">
        <v>0.19070000000000001</v>
      </c>
      <c r="AG4936" s="16">
        <v>48832.2</v>
      </c>
      <c r="AH4936" s="16">
        <v>8.0399999999999999E-2</v>
      </c>
      <c r="AI4936" s="16">
        <v>78.099999999999994</v>
      </c>
      <c r="AJ4936" s="16">
        <v>83.9</v>
      </c>
      <c r="AK4936" s="16">
        <v>0.33050000000000002</v>
      </c>
      <c r="AL4936" s="16">
        <v>-0.39979999999999999</v>
      </c>
      <c r="AM4936" s="16">
        <v>-0.2215</v>
      </c>
      <c r="AN4936" s="16">
        <v>-0.1925</v>
      </c>
      <c r="AO4936" s="16">
        <v>-9.98E-2</v>
      </c>
      <c r="AP4936" s="16">
        <v>-0.38640000000000002</v>
      </c>
      <c r="AR4936" s="16">
        <f t="shared" si="185"/>
        <v>1</v>
      </c>
      <c r="AS4936" s="5">
        <f t="shared" si="184"/>
        <v>5.1240000000000063E-2</v>
      </c>
    </row>
    <row r="4937" spans="1:45" x14ac:dyDescent="0.25">
      <c r="A4937" s="16" t="s">
        <v>409</v>
      </c>
      <c r="B4937" s="16" t="s">
        <v>62</v>
      </c>
      <c r="C4937" s="16" t="s">
        <v>278</v>
      </c>
      <c r="D4937" s="16">
        <v>1998</v>
      </c>
      <c r="E4937" s="16" t="s">
        <v>5552</v>
      </c>
      <c r="F4937" s="16" t="s">
        <v>592</v>
      </c>
      <c r="G4937" s="10">
        <v>2290.25</v>
      </c>
      <c r="H4937" s="73">
        <v>7.736415</v>
      </c>
      <c r="I4937" s="16" t="s">
        <v>6700</v>
      </c>
      <c r="J4937" s="71">
        <v>0</v>
      </c>
      <c r="K4937" s="71">
        <v>1</v>
      </c>
      <c r="L4937" s="16">
        <v>-0.60334019999999999</v>
      </c>
      <c r="M4937" s="16">
        <v>-0.64078389999999996</v>
      </c>
      <c r="N4937" s="16">
        <v>-0.27239570000000002</v>
      </c>
      <c r="O4937" s="16">
        <v>-0.17498559999999999</v>
      </c>
      <c r="P4937" s="16">
        <v>-0.30700110000000003</v>
      </c>
      <c r="Q4937" s="16">
        <v>4.4355499999999999E-2</v>
      </c>
      <c r="R4937" s="16">
        <v>6.1449999999999998E-2</v>
      </c>
      <c r="S4937" s="16">
        <v>2.8E-3</v>
      </c>
      <c r="T4937" s="16">
        <v>4.0000000000000002E-4</v>
      </c>
      <c r="U4937" s="16">
        <v>6.0179999999999998</v>
      </c>
      <c r="V4937" s="16">
        <v>22.41</v>
      </c>
      <c r="W4937" s="16">
        <v>0.34599999999999997</v>
      </c>
      <c r="X4937" s="16">
        <v>403.92399999999998</v>
      </c>
      <c r="Y4937" s="16">
        <v>44.522199999999998</v>
      </c>
      <c r="Z4937" s="16">
        <v>0.14410000000000001</v>
      </c>
      <c r="AA4937" s="16">
        <v>-0.26639420000000003</v>
      </c>
      <c r="AB4937" s="16">
        <v>0.34</v>
      </c>
      <c r="AC4937" s="16">
        <v>12.33</v>
      </c>
      <c r="AD4937" s="16">
        <v>38.695</v>
      </c>
      <c r="AE4937" s="16">
        <v>8.1231000000000009</v>
      </c>
      <c r="AF4937" s="16">
        <v>0.1971</v>
      </c>
      <c r="AG4937" s="16">
        <v>51793.1</v>
      </c>
      <c r="AH4937" s="16">
        <v>0.08</v>
      </c>
      <c r="AI4937" s="16">
        <v>78.5</v>
      </c>
      <c r="AJ4937" s="16">
        <v>84.7</v>
      </c>
      <c r="AK4937" s="16">
        <v>0.40050000000000002</v>
      </c>
      <c r="AL4937" s="16">
        <v>-0.35770000000000002</v>
      </c>
      <c r="AM4937" s="16">
        <v>-4.9399999999999999E-2</v>
      </c>
      <c r="AN4937" s="16">
        <v>-4.1000000000000003E-3</v>
      </c>
      <c r="AO4937" s="16">
        <v>-1.23E-2</v>
      </c>
      <c r="AP4937" s="16">
        <v>-0.41749999999999998</v>
      </c>
      <c r="AR4937" s="16">
        <f t="shared" si="185"/>
        <v>1</v>
      </c>
      <c r="AS4937" s="5">
        <f t="shared" si="184"/>
        <v>5.8672599999999964E-2</v>
      </c>
    </row>
    <row r="4938" spans="1:45" x14ac:dyDescent="0.25">
      <c r="A4938" s="16" t="s">
        <v>409</v>
      </c>
      <c r="B4938" s="16" t="s">
        <v>62</v>
      </c>
      <c r="C4938" s="16" t="s">
        <v>278</v>
      </c>
      <c r="D4938" s="16">
        <v>1999</v>
      </c>
      <c r="E4938" s="16" t="s">
        <v>5553</v>
      </c>
      <c r="F4938" s="16" t="s">
        <v>592</v>
      </c>
      <c r="G4938" s="10">
        <v>2366.62</v>
      </c>
      <c r="H4938" s="73">
        <v>7.7692160000000001</v>
      </c>
      <c r="I4938" s="16" t="s">
        <v>6700</v>
      </c>
      <c r="J4938" s="71">
        <v>0</v>
      </c>
      <c r="K4938" s="71">
        <v>1</v>
      </c>
      <c r="L4938" s="16">
        <v>-0.48726619999999998</v>
      </c>
      <c r="M4938" s="16">
        <v>-0.62479819999999997</v>
      </c>
      <c r="N4938" s="16">
        <v>7.3175000000000002E-3</v>
      </c>
      <c r="O4938" s="16">
        <v>-0.15295539999999999</v>
      </c>
      <c r="P4938" s="16">
        <v>-0.28861510000000001</v>
      </c>
      <c r="Q4938" s="16">
        <v>-3.48756E-2</v>
      </c>
      <c r="R4938" s="16">
        <v>6.0299999999999999E-2</v>
      </c>
      <c r="S4938" s="16">
        <v>6.7000000000000002E-3</v>
      </c>
      <c r="T4938" s="16">
        <v>5.9999999999999995E-4</v>
      </c>
      <c r="U4938" s="16">
        <v>8.5610999999999997</v>
      </c>
      <c r="V4938" s="16">
        <v>23.39</v>
      </c>
      <c r="W4938" s="16">
        <v>0.23799999999999999</v>
      </c>
      <c r="X4938" s="16">
        <v>403.56700000000001</v>
      </c>
      <c r="Y4938" s="16">
        <v>45.001899999999999</v>
      </c>
      <c r="Z4938" s="16">
        <v>0.14990000000000001</v>
      </c>
      <c r="AA4938" s="16">
        <v>-0.26891870000000001</v>
      </c>
      <c r="AB4938" s="16">
        <v>0.34</v>
      </c>
      <c r="AC4938" s="16">
        <v>12.33</v>
      </c>
      <c r="AD4938" s="16">
        <v>38.76</v>
      </c>
      <c r="AE4938" s="16">
        <v>8.641</v>
      </c>
      <c r="AF4938" s="16">
        <v>0.37990000000000002</v>
      </c>
      <c r="AG4938" s="16">
        <v>51819.8</v>
      </c>
      <c r="AH4938" s="16">
        <v>7.9699999999999993E-2</v>
      </c>
      <c r="AI4938" s="16">
        <v>78.900000000000006</v>
      </c>
      <c r="AJ4938" s="16">
        <v>85.5</v>
      </c>
      <c r="AK4938" s="16">
        <v>0.45689999999999997</v>
      </c>
      <c r="AL4938" s="16">
        <v>-0.37090000000000001</v>
      </c>
      <c r="AM4938" s="16">
        <v>-0.1217</v>
      </c>
      <c r="AN4938" s="16">
        <v>-0.30869999999999997</v>
      </c>
      <c r="AO4938" s="16">
        <v>-9.4600000000000004E-2</v>
      </c>
      <c r="AP4938" s="16">
        <v>-0.4824</v>
      </c>
      <c r="AR4938" s="16">
        <f t="shared" si="185"/>
        <v>1</v>
      </c>
      <c r="AS4938" s="5">
        <f t="shared" si="184"/>
        <v>0.11607400000000001</v>
      </c>
    </row>
    <row r="4939" spans="1:45" x14ac:dyDescent="0.25">
      <c r="A4939" s="16" t="s">
        <v>409</v>
      </c>
      <c r="B4939" s="16" t="s">
        <v>62</v>
      </c>
      <c r="C4939" s="16" t="s">
        <v>278</v>
      </c>
      <c r="D4939" s="16">
        <v>2000</v>
      </c>
      <c r="E4939" s="16" t="s">
        <v>5554</v>
      </c>
      <c r="F4939" s="16" t="s">
        <v>592</v>
      </c>
      <c r="G4939" s="10">
        <v>2340.16</v>
      </c>
      <c r="H4939" s="73">
        <v>7.7579739999999999</v>
      </c>
      <c r="I4939" s="16">
        <v>753301</v>
      </c>
      <c r="J4939" s="71">
        <v>0</v>
      </c>
      <c r="K4939" s="71">
        <v>1</v>
      </c>
      <c r="L4939" s="16">
        <v>-0.491365</v>
      </c>
      <c r="M4939" s="16">
        <v>-0.61826060000000005</v>
      </c>
      <c r="N4939" s="16">
        <v>1.7195200000000001E-2</v>
      </c>
      <c r="O4939" s="16">
        <v>-0.1354631</v>
      </c>
      <c r="P4939" s="16">
        <v>-0.25740160000000001</v>
      </c>
      <c r="Q4939" s="16">
        <v>-0.1141042</v>
      </c>
      <c r="R4939" s="16">
        <v>6.0299999999999999E-2</v>
      </c>
      <c r="S4939" s="16">
        <v>6.9499999999999996E-3</v>
      </c>
      <c r="T4939" s="16">
        <v>1.1999999999999999E-3</v>
      </c>
      <c r="U4939" s="16">
        <v>8.4840999999999998</v>
      </c>
      <c r="V4939" s="16">
        <v>24.37</v>
      </c>
      <c r="W4939" s="16">
        <v>0.13</v>
      </c>
      <c r="X4939" s="16">
        <v>404.10300000000001</v>
      </c>
      <c r="Y4939" s="16">
        <v>45.4816</v>
      </c>
      <c r="Z4939" s="16">
        <v>0.152</v>
      </c>
      <c r="AA4939" s="16">
        <v>-0.27843380000000001</v>
      </c>
      <c r="AB4939" s="16">
        <v>0.34</v>
      </c>
      <c r="AC4939" s="16">
        <v>12.33</v>
      </c>
      <c r="AD4939" s="16">
        <v>39.005000000000003</v>
      </c>
      <c r="AE4939" s="16">
        <v>9.1876999999999995</v>
      </c>
      <c r="AF4939" s="16">
        <v>5.3501000000000003</v>
      </c>
      <c r="AG4939" s="16">
        <v>54924</v>
      </c>
      <c r="AH4939" s="16">
        <v>7.5200000000000003E-2</v>
      </c>
      <c r="AI4939" s="16">
        <v>79.2</v>
      </c>
      <c r="AJ4939" s="16">
        <v>86.2</v>
      </c>
      <c r="AK4939" s="16">
        <v>0.51329999999999998</v>
      </c>
      <c r="AL4939" s="16">
        <v>-0.3841</v>
      </c>
      <c r="AM4939" s="16">
        <v>-0.19400000000000001</v>
      </c>
      <c r="AN4939" s="16">
        <v>-0.61339999999999995</v>
      </c>
      <c r="AO4939" s="16">
        <v>-0.17680000000000001</v>
      </c>
      <c r="AP4939" s="16">
        <v>-0.54730000000000001</v>
      </c>
      <c r="AR4939" s="16">
        <f t="shared" si="185"/>
        <v>1</v>
      </c>
      <c r="AS4939" s="5">
        <f t="shared" si="184"/>
        <v>-4.0988000000000135E-3</v>
      </c>
    </row>
    <row r="4940" spans="1:45" x14ac:dyDescent="0.25">
      <c r="A4940" s="16" t="s">
        <v>409</v>
      </c>
      <c r="B4940" s="16" t="s">
        <v>62</v>
      </c>
      <c r="C4940" s="16" t="s">
        <v>278</v>
      </c>
      <c r="D4940" s="16">
        <v>2001</v>
      </c>
      <c r="E4940" s="16" t="s">
        <v>5555</v>
      </c>
      <c r="F4940" s="16" t="s">
        <v>592</v>
      </c>
      <c r="G4940" s="10">
        <v>2396.11</v>
      </c>
      <c r="H4940" s="73">
        <v>7.7816039999999997</v>
      </c>
      <c r="I4940" s="16">
        <v>752263</v>
      </c>
      <c r="J4940" s="71">
        <v>0</v>
      </c>
      <c r="K4940" s="71">
        <v>1</v>
      </c>
      <c r="L4940" s="16">
        <v>-0.46282960000000001</v>
      </c>
      <c r="M4940" s="16">
        <v>-0.62108359999999996</v>
      </c>
      <c r="N4940" s="16">
        <v>4.2732100000000002E-2</v>
      </c>
      <c r="O4940" s="16">
        <v>-0.12002400000000001</v>
      </c>
      <c r="P4940" s="16">
        <v>-0.20905899999999999</v>
      </c>
      <c r="Q4940" s="16">
        <v>-0.14039650000000001</v>
      </c>
      <c r="R4940" s="16">
        <v>6.0299999999999999E-2</v>
      </c>
      <c r="S4940" s="16">
        <v>6.45E-3</v>
      </c>
      <c r="T4940" s="16">
        <v>1.1000000000000001E-3</v>
      </c>
      <c r="U4940" s="16">
        <v>8.5889000000000006</v>
      </c>
      <c r="V4940" s="16">
        <v>24.984000000000002</v>
      </c>
      <c r="W4940" s="16">
        <v>0.13</v>
      </c>
      <c r="X4940" s="16">
        <v>404.31</v>
      </c>
      <c r="Y4940" s="16">
        <v>45.961300000000001</v>
      </c>
      <c r="Z4940" s="16">
        <v>0.15179999999999999</v>
      </c>
      <c r="AA4940" s="16">
        <v>-0.29455140000000002</v>
      </c>
      <c r="AB4940" s="16">
        <v>0.34</v>
      </c>
      <c r="AC4940" s="16">
        <v>12.33</v>
      </c>
      <c r="AD4940" s="16">
        <v>39.42</v>
      </c>
      <c r="AE4940" s="16">
        <v>10.688499999999999</v>
      </c>
      <c r="AF4940" s="16">
        <v>10.0741</v>
      </c>
      <c r="AG4940" s="16">
        <v>55182.7</v>
      </c>
      <c r="AH4940" s="16">
        <v>8.3000000000000004E-2</v>
      </c>
      <c r="AI4940" s="16">
        <v>79.599999999999994</v>
      </c>
      <c r="AJ4940" s="16">
        <v>87</v>
      </c>
      <c r="AK4940" s="16">
        <v>0.56669999999999998</v>
      </c>
      <c r="AL4940" s="16">
        <v>-0.39600000000000002</v>
      </c>
      <c r="AM4940" s="16">
        <v>-0.2344</v>
      </c>
      <c r="AN4940" s="16">
        <v>-0.64229999999999998</v>
      </c>
      <c r="AO4940" s="16">
        <v>-0.29480000000000001</v>
      </c>
      <c r="AP4940" s="16">
        <v>-0.55100000000000005</v>
      </c>
      <c r="AR4940" s="16">
        <f t="shared" si="185"/>
        <v>1</v>
      </c>
      <c r="AS4940" s="5">
        <f t="shared" si="184"/>
        <v>2.8535399999999989E-2</v>
      </c>
    </row>
    <row r="4941" spans="1:45" x14ac:dyDescent="0.25">
      <c r="A4941" s="16" t="s">
        <v>409</v>
      </c>
      <c r="B4941" s="16" t="s">
        <v>62</v>
      </c>
      <c r="C4941" s="16" t="s">
        <v>278</v>
      </c>
      <c r="D4941" s="16">
        <v>2002</v>
      </c>
      <c r="E4941" s="16" t="s">
        <v>5556</v>
      </c>
      <c r="F4941" s="16" t="s">
        <v>592</v>
      </c>
      <c r="G4941" s="10">
        <v>2422.52</v>
      </c>
      <c r="H4941" s="73">
        <v>7.7925630000000004</v>
      </c>
      <c r="I4941" s="16">
        <v>751884</v>
      </c>
      <c r="J4941" s="71">
        <v>0</v>
      </c>
      <c r="K4941" s="71">
        <v>1</v>
      </c>
      <c r="L4941" s="16">
        <v>-0.49105670000000001</v>
      </c>
      <c r="M4941" s="16">
        <v>-0.62071880000000001</v>
      </c>
      <c r="N4941" s="16">
        <v>4.07461E-2</v>
      </c>
      <c r="O4941" s="16">
        <v>-0.16979710000000001</v>
      </c>
      <c r="P4941" s="16">
        <v>-0.1944362</v>
      </c>
      <c r="Q4941" s="16">
        <v>-0.1666861</v>
      </c>
      <c r="R4941" s="16">
        <v>6.0299999999999999E-2</v>
      </c>
      <c r="S4941" s="16">
        <v>6.3E-3</v>
      </c>
      <c r="T4941" s="16">
        <v>1.1999999999999999E-3</v>
      </c>
      <c r="U4941" s="16">
        <v>8.4079999999999995</v>
      </c>
      <c r="V4941" s="16">
        <v>25.597999999999999</v>
      </c>
      <c r="W4941" s="16">
        <v>0.13</v>
      </c>
      <c r="X4941" s="16">
        <v>404.911</v>
      </c>
      <c r="Y4941" s="16">
        <v>46.441000000000003</v>
      </c>
      <c r="Z4941" s="16">
        <v>0.153</v>
      </c>
      <c r="AA4941" s="16">
        <v>-0.11123769999999999</v>
      </c>
      <c r="AB4941" s="16">
        <v>0.34</v>
      </c>
      <c r="AC4941" s="16">
        <v>12.33</v>
      </c>
      <c r="AD4941" s="16">
        <v>34.700000000000003</v>
      </c>
      <c r="AE4941" s="16">
        <v>10.7165</v>
      </c>
      <c r="AF4941" s="16">
        <v>10.5778</v>
      </c>
      <c r="AG4941" s="16">
        <v>56919.5</v>
      </c>
      <c r="AH4941" s="16">
        <v>8.43E-2</v>
      </c>
      <c r="AI4941" s="16">
        <v>80</v>
      </c>
      <c r="AJ4941" s="16">
        <v>87.8</v>
      </c>
      <c r="AK4941" s="16">
        <v>0.62009999999999998</v>
      </c>
      <c r="AL4941" s="16">
        <v>-0.40789999999999998</v>
      </c>
      <c r="AM4941" s="16">
        <v>-0.27479999999999999</v>
      </c>
      <c r="AN4941" s="16">
        <v>-0.67130000000000001</v>
      </c>
      <c r="AO4941" s="16">
        <v>-0.4128</v>
      </c>
      <c r="AP4941" s="16">
        <v>-0.55459999999999998</v>
      </c>
      <c r="AR4941" s="16">
        <f t="shared" si="185"/>
        <v>1</v>
      </c>
      <c r="AS4941" s="5">
        <f t="shared" si="184"/>
        <v>-2.8227100000000005E-2</v>
      </c>
    </row>
    <row r="4942" spans="1:45" x14ac:dyDescent="0.25">
      <c r="A4942" s="16" t="s">
        <v>409</v>
      </c>
      <c r="B4942" s="16" t="s">
        <v>62</v>
      </c>
      <c r="C4942" s="16" t="s">
        <v>278</v>
      </c>
      <c r="D4942" s="16">
        <v>2003</v>
      </c>
      <c r="E4942" s="16" t="s">
        <v>5557</v>
      </c>
      <c r="F4942" s="16" t="s">
        <v>592</v>
      </c>
      <c r="G4942" s="10">
        <v>2398.25</v>
      </c>
      <c r="H4942" s="73">
        <v>7.7824949999999999</v>
      </c>
      <c r="I4942" s="16">
        <v>751857</v>
      </c>
      <c r="J4942" s="71">
        <v>0</v>
      </c>
      <c r="K4942" s="71">
        <v>1</v>
      </c>
      <c r="L4942" s="16">
        <v>-0.48361850000000001</v>
      </c>
      <c r="M4942" s="16">
        <v>-0.62635130000000006</v>
      </c>
      <c r="N4942" s="16">
        <v>-8.7736800000000004E-2</v>
      </c>
      <c r="O4942" s="16">
        <v>-0.11258890000000001</v>
      </c>
      <c r="P4942" s="16">
        <v>-0.1367603</v>
      </c>
      <c r="Q4942" s="16">
        <v>-0.1348821</v>
      </c>
      <c r="R4942" s="16">
        <v>6.0299999999999999E-2</v>
      </c>
      <c r="S4942" s="16">
        <v>5.5500000000000002E-3</v>
      </c>
      <c r="T4942" s="16">
        <v>8.9999999999999998E-4</v>
      </c>
      <c r="U4942" s="16">
        <v>6.9664999999999999</v>
      </c>
      <c r="V4942" s="16">
        <v>26.212</v>
      </c>
      <c r="W4942" s="16">
        <v>0.13</v>
      </c>
      <c r="X4942" s="16">
        <v>406.46499999999997</v>
      </c>
      <c r="Y4942" s="16">
        <v>46.920699999999997</v>
      </c>
      <c r="Z4942" s="16">
        <v>0.1696</v>
      </c>
      <c r="AA4942" s="16">
        <v>-0.15784300000000001</v>
      </c>
      <c r="AB4942" s="16">
        <v>0.34</v>
      </c>
      <c r="AC4942" s="16">
        <v>12.33</v>
      </c>
      <c r="AD4942" s="16">
        <v>35.9</v>
      </c>
      <c r="AE4942" s="16">
        <v>12.251899999999999</v>
      </c>
      <c r="AF4942" s="16">
        <v>18.305800000000001</v>
      </c>
      <c r="AG4942" s="16">
        <v>62314.400000000001</v>
      </c>
      <c r="AH4942" s="16">
        <v>8.5599999999999996E-2</v>
      </c>
      <c r="AI4942" s="16">
        <v>80.400000000000006</v>
      </c>
      <c r="AJ4942" s="16">
        <v>88.6</v>
      </c>
      <c r="AK4942" s="16">
        <v>0.57350000000000001</v>
      </c>
      <c r="AL4942" s="16">
        <v>-0.4506</v>
      </c>
      <c r="AM4942" s="16">
        <v>-0.1764</v>
      </c>
      <c r="AN4942" s="16">
        <v>-0.47770000000000001</v>
      </c>
      <c r="AO4942" s="16">
        <v>-0.36220000000000002</v>
      </c>
      <c r="AP4942" s="16">
        <v>-0.60750000000000004</v>
      </c>
      <c r="AR4942" s="16">
        <f t="shared" si="185"/>
        <v>1</v>
      </c>
      <c r="AS4942" s="5">
        <f t="shared" si="184"/>
        <v>7.4382000000000059E-3</v>
      </c>
    </row>
    <row r="4943" spans="1:45" x14ac:dyDescent="0.25">
      <c r="A4943" s="16" t="s">
        <v>409</v>
      </c>
      <c r="B4943" s="16" t="s">
        <v>62</v>
      </c>
      <c r="C4943" s="16" t="s">
        <v>278</v>
      </c>
      <c r="D4943" s="16">
        <v>2004</v>
      </c>
      <c r="E4943" s="16" t="s">
        <v>5558</v>
      </c>
      <c r="F4943" s="16" t="s">
        <v>592</v>
      </c>
      <c r="G4943" s="10">
        <v>2477.92</v>
      </c>
      <c r="H4943" s="73">
        <v>7.8151760000000001</v>
      </c>
      <c r="I4943" s="16">
        <v>751652</v>
      </c>
      <c r="J4943" s="71">
        <v>0</v>
      </c>
      <c r="K4943" s="71">
        <v>1</v>
      </c>
      <c r="L4943" s="16">
        <v>-0.55115709999999996</v>
      </c>
      <c r="M4943" s="16">
        <v>-0.62170460000000005</v>
      </c>
      <c r="N4943" s="16">
        <v>-0.234068</v>
      </c>
      <c r="O4943" s="16">
        <v>-7.0145899999999997E-2</v>
      </c>
      <c r="P4943" s="16">
        <v>-9.3042799999999995E-2</v>
      </c>
      <c r="Q4943" s="16">
        <v>-0.23873249999999999</v>
      </c>
      <c r="R4943" s="16">
        <v>6.0299999999999999E-2</v>
      </c>
      <c r="S4943" s="16">
        <v>5.3E-3</v>
      </c>
      <c r="T4943" s="16">
        <v>1.5E-3</v>
      </c>
      <c r="U4943" s="16">
        <v>5.5262000000000002</v>
      </c>
      <c r="V4943" s="16">
        <v>26.826000000000001</v>
      </c>
      <c r="W4943" s="16">
        <v>0.13</v>
      </c>
      <c r="X4943" s="16">
        <v>405.2</v>
      </c>
      <c r="Y4943" s="16">
        <v>47.400500000000001</v>
      </c>
      <c r="Z4943" s="16">
        <v>0.18890000000000001</v>
      </c>
      <c r="AA4943" s="16">
        <v>-0.1461915</v>
      </c>
      <c r="AB4943" s="16">
        <v>0.34</v>
      </c>
      <c r="AC4943" s="16">
        <v>12.33</v>
      </c>
      <c r="AD4943" s="16">
        <v>35.6</v>
      </c>
      <c r="AE4943" s="16">
        <v>13.5662</v>
      </c>
      <c r="AF4943" s="16">
        <v>22.677700000000002</v>
      </c>
      <c r="AG4943" s="16">
        <v>65784.600000000006</v>
      </c>
      <c r="AH4943" s="16">
        <v>8.6900000000000005E-2</v>
      </c>
      <c r="AI4943" s="16">
        <v>80.8</v>
      </c>
      <c r="AJ4943" s="16">
        <v>89.4</v>
      </c>
      <c r="AK4943" s="16">
        <v>0.1447</v>
      </c>
      <c r="AL4943" s="16">
        <v>-0.45219999999999999</v>
      </c>
      <c r="AM4943" s="16">
        <v>-0.19400000000000001</v>
      </c>
      <c r="AN4943" s="16">
        <v>-0.55430000000000001</v>
      </c>
      <c r="AO4943" s="16">
        <v>-0.38250000000000001</v>
      </c>
      <c r="AP4943" s="16">
        <v>-0.65539999999999998</v>
      </c>
      <c r="AR4943" s="16">
        <f t="shared" si="185"/>
        <v>1</v>
      </c>
      <c r="AS4943" s="5">
        <f t="shared" si="184"/>
        <v>-6.7538599999999949E-2</v>
      </c>
    </row>
    <row r="4944" spans="1:45" x14ac:dyDescent="0.25">
      <c r="A4944" s="16" t="s">
        <v>409</v>
      </c>
      <c r="B4944" s="16" t="s">
        <v>62</v>
      </c>
      <c r="C4944" s="16" t="s">
        <v>278</v>
      </c>
      <c r="D4944" s="16">
        <v>2005</v>
      </c>
      <c r="E4944" s="16" t="s">
        <v>5559</v>
      </c>
      <c r="F4944" s="16" t="s">
        <v>592</v>
      </c>
      <c r="G4944" s="10">
        <v>2431.7199999999998</v>
      </c>
      <c r="H4944" s="73">
        <v>7.7963529999999999</v>
      </c>
      <c r="I4944" s="16">
        <v>750946</v>
      </c>
      <c r="J4944" s="71">
        <v>0</v>
      </c>
      <c r="K4944" s="71">
        <v>1</v>
      </c>
      <c r="L4944" s="16">
        <v>-0.4733231</v>
      </c>
      <c r="M4944" s="16">
        <v>-0.60576770000000002</v>
      </c>
      <c r="N4944" s="16">
        <v>5.5842999999999997E-2</v>
      </c>
      <c r="O4944" s="16">
        <v>-0.12626499999999999</v>
      </c>
      <c r="P4944" s="16">
        <v>-2.3604400000000001E-2</v>
      </c>
      <c r="Q4944" s="16">
        <v>-0.38877869999999998</v>
      </c>
      <c r="R4944" s="16">
        <v>0.06</v>
      </c>
      <c r="S4944" s="16">
        <v>6.6E-3</v>
      </c>
      <c r="T4944" s="16">
        <v>2.7000000000000001E-3</v>
      </c>
      <c r="U4944" s="16">
        <v>8.1396999999999995</v>
      </c>
      <c r="V4944" s="16">
        <v>27.44</v>
      </c>
      <c r="W4944" s="16">
        <v>0.13</v>
      </c>
      <c r="X4944" s="16">
        <v>405.49400000000003</v>
      </c>
      <c r="Y4944" s="16">
        <v>44.154299999999999</v>
      </c>
      <c r="Z4944" s="16">
        <v>0.19839999999999999</v>
      </c>
      <c r="AA4944" s="16">
        <v>-0.1345403</v>
      </c>
      <c r="AB4944" s="16">
        <v>0.34</v>
      </c>
      <c r="AC4944" s="16">
        <v>12.33</v>
      </c>
      <c r="AD4944" s="16">
        <v>35.299999999999997</v>
      </c>
      <c r="AE4944" s="16">
        <v>14.4757</v>
      </c>
      <c r="AF4944" s="16">
        <v>36.981499999999997</v>
      </c>
      <c r="AG4944" s="16">
        <v>71075.199999999997</v>
      </c>
      <c r="AH4944" s="16">
        <v>8.8200000000000001E-2</v>
      </c>
      <c r="AI4944" s="16">
        <v>81.2</v>
      </c>
      <c r="AJ4944" s="16">
        <v>90.2</v>
      </c>
      <c r="AK4944" s="16">
        <v>-0.1812</v>
      </c>
      <c r="AL4944" s="16">
        <v>-0.57399999999999995</v>
      </c>
      <c r="AM4944" s="16">
        <v>-0.48399999999999999</v>
      </c>
      <c r="AN4944" s="16">
        <v>-0.44540000000000002</v>
      </c>
      <c r="AO4944" s="16">
        <v>-0.51100000000000001</v>
      </c>
      <c r="AP4944" s="16">
        <v>-0.72650000000000003</v>
      </c>
      <c r="AR4944" s="16">
        <f t="shared" si="185"/>
        <v>1</v>
      </c>
      <c r="AS4944" s="5">
        <f t="shared" si="184"/>
        <v>7.7833999999999959E-2</v>
      </c>
    </row>
    <row r="4945" spans="1:45" x14ac:dyDescent="0.25">
      <c r="A4945" s="16" t="s">
        <v>409</v>
      </c>
      <c r="B4945" s="16" t="s">
        <v>62</v>
      </c>
      <c r="C4945" s="16" t="s">
        <v>278</v>
      </c>
      <c r="D4945" s="16">
        <v>2006</v>
      </c>
      <c r="E4945" s="16" t="s">
        <v>5560</v>
      </c>
      <c r="F4945" s="16" t="s">
        <v>592</v>
      </c>
      <c r="G4945" s="10">
        <v>2561.04</v>
      </c>
      <c r="H4945" s="73">
        <v>7.8481690000000004</v>
      </c>
      <c r="I4945" s="16">
        <v>749601</v>
      </c>
      <c r="J4945" s="71">
        <v>0</v>
      </c>
      <c r="K4945" s="71">
        <v>1</v>
      </c>
      <c r="L4945" s="16">
        <v>-0.51480369999999998</v>
      </c>
      <c r="M4945" s="16">
        <v>-0.61410209999999998</v>
      </c>
      <c r="N4945" s="16">
        <v>-0.27336549999999998</v>
      </c>
      <c r="O4945" s="16">
        <v>-7.2953999999999996E-3</v>
      </c>
      <c r="P4945" s="16">
        <v>4.7486399999999998E-2</v>
      </c>
      <c r="Q4945" s="16">
        <v>-0.34148390000000001</v>
      </c>
      <c r="R4945" s="16">
        <v>0.06</v>
      </c>
      <c r="S4945" s="16">
        <v>7.6E-3</v>
      </c>
      <c r="T4945" s="16">
        <v>1.4E-3</v>
      </c>
      <c r="U4945" s="16">
        <v>5.0892999999999997</v>
      </c>
      <c r="V4945" s="16">
        <v>28.184000000000001</v>
      </c>
      <c r="W4945" s="16">
        <v>0.14399999999999999</v>
      </c>
      <c r="X4945" s="16">
        <v>401.53300000000002</v>
      </c>
      <c r="Y4945" s="16">
        <v>49.962400000000002</v>
      </c>
      <c r="Z4945" s="16">
        <v>0.1923</v>
      </c>
      <c r="AA4945" s="16">
        <v>-0.1500754</v>
      </c>
      <c r="AB4945" s="16">
        <v>0.34</v>
      </c>
      <c r="AC4945" s="16">
        <v>12.33</v>
      </c>
      <c r="AD4945" s="16">
        <v>35.700000000000003</v>
      </c>
      <c r="AE4945" s="16">
        <v>15.417400000000001</v>
      </c>
      <c r="AF4945" s="16">
        <v>52.262500000000003</v>
      </c>
      <c r="AG4945" s="16">
        <v>73009.600000000006</v>
      </c>
      <c r="AH4945" s="16">
        <v>8.9499999999999996E-2</v>
      </c>
      <c r="AI4945" s="16">
        <v>81.599999999999994</v>
      </c>
      <c r="AJ4945" s="16">
        <v>91</v>
      </c>
      <c r="AK4945" s="16">
        <v>7.8399999999999997E-2</v>
      </c>
      <c r="AL4945" s="16">
        <v>-0.60209999999999997</v>
      </c>
      <c r="AM4945" s="16">
        <v>-0.21390000000000001</v>
      </c>
      <c r="AN4945" s="16">
        <v>-0.76239999999999997</v>
      </c>
      <c r="AO4945" s="16">
        <v>-0.60060000000000002</v>
      </c>
      <c r="AP4945" s="16">
        <v>-0.60070000000000001</v>
      </c>
      <c r="AR4945" s="16">
        <f t="shared" si="185"/>
        <v>1</v>
      </c>
      <c r="AS4945" s="5">
        <f t="shared" si="184"/>
        <v>-4.1480599999999979E-2</v>
      </c>
    </row>
    <row r="4946" spans="1:45" x14ac:dyDescent="0.25">
      <c r="A4946" s="16" t="s">
        <v>409</v>
      </c>
      <c r="B4946" s="16" t="s">
        <v>62</v>
      </c>
      <c r="C4946" s="16" t="s">
        <v>278</v>
      </c>
      <c r="D4946" s="16">
        <v>2007</v>
      </c>
      <c r="E4946" s="16" t="s">
        <v>5561</v>
      </c>
      <c r="F4946" s="16" t="s">
        <v>592</v>
      </c>
      <c r="G4946" s="10">
        <v>2747.18</v>
      </c>
      <c r="H4946" s="73">
        <v>7.9183310000000002</v>
      </c>
      <c r="I4946" s="16">
        <v>747869</v>
      </c>
      <c r="J4946" s="71">
        <v>0</v>
      </c>
      <c r="K4946" s="71">
        <v>1</v>
      </c>
      <c r="L4946" s="16">
        <v>-0.50267790000000001</v>
      </c>
      <c r="M4946" s="16">
        <v>-0.61201039999999995</v>
      </c>
      <c r="N4946" s="16">
        <v>-0.37013190000000001</v>
      </c>
      <c r="O4946" s="16">
        <v>-4.9313099999999999E-2</v>
      </c>
      <c r="P4946" s="16">
        <v>0.13034129999999999</v>
      </c>
      <c r="Q4946" s="16">
        <v>-0.25961919999999999</v>
      </c>
      <c r="R4946" s="16">
        <v>6.9500000000000006E-2</v>
      </c>
      <c r="S4946" s="16">
        <v>5.5500000000000002E-3</v>
      </c>
      <c r="T4946" s="16">
        <v>1.9E-3</v>
      </c>
      <c r="U4946" s="16">
        <v>3.7523</v>
      </c>
      <c r="V4946" s="16">
        <v>28.928000000000001</v>
      </c>
      <c r="W4946" s="16">
        <v>0.158</v>
      </c>
      <c r="X4946" s="16">
        <v>405.76499999999999</v>
      </c>
      <c r="Y4946" s="16">
        <v>49.229900000000001</v>
      </c>
      <c r="Z4946" s="16">
        <v>0.1825</v>
      </c>
      <c r="AA4946" s="16">
        <v>-0.12677269999999999</v>
      </c>
      <c r="AB4946" s="16">
        <v>0.34</v>
      </c>
      <c r="AC4946" s="16">
        <v>12.33</v>
      </c>
      <c r="AD4946" s="16">
        <v>35.1</v>
      </c>
      <c r="AE4946" s="16">
        <v>16.665700000000001</v>
      </c>
      <c r="AF4946" s="16">
        <v>69.933700000000002</v>
      </c>
      <c r="AG4946" s="16">
        <v>76131.8</v>
      </c>
      <c r="AH4946" s="16">
        <v>9.0800000000000006E-2</v>
      </c>
      <c r="AI4946" s="16">
        <v>82</v>
      </c>
      <c r="AJ4946" s="16">
        <v>91.8</v>
      </c>
      <c r="AK4946" s="16">
        <v>8.7599999999999997E-2</v>
      </c>
      <c r="AL4946" s="16">
        <v>-0.61599999999999999</v>
      </c>
      <c r="AM4946" s="16">
        <v>-2.4500000000000001E-2</v>
      </c>
      <c r="AN4946" s="16">
        <v>-0.55249999999999999</v>
      </c>
      <c r="AO4946" s="16">
        <v>-0.60699999999999998</v>
      </c>
      <c r="AP4946" s="16">
        <v>-0.50680000000000003</v>
      </c>
      <c r="AR4946" s="16">
        <f t="shared" si="185"/>
        <v>1</v>
      </c>
      <c r="AS4946" s="5">
        <f t="shared" si="184"/>
        <v>1.2125799999999964E-2</v>
      </c>
    </row>
    <row r="4947" spans="1:45" x14ac:dyDescent="0.25">
      <c r="A4947" s="16" t="s">
        <v>409</v>
      </c>
      <c r="B4947" s="16" t="s">
        <v>62</v>
      </c>
      <c r="C4947" s="16" t="s">
        <v>278</v>
      </c>
      <c r="D4947" s="16">
        <v>2008</v>
      </c>
      <c r="E4947" s="16" t="s">
        <v>5562</v>
      </c>
      <c r="F4947" s="16" t="s">
        <v>592</v>
      </c>
      <c r="G4947" s="10">
        <v>2807.32</v>
      </c>
      <c r="H4947" s="73">
        <v>7.9399860000000002</v>
      </c>
      <c r="I4947" s="16">
        <v>746314</v>
      </c>
      <c r="J4947" s="71">
        <v>0</v>
      </c>
      <c r="K4947" s="71">
        <v>1</v>
      </c>
      <c r="L4947" s="16">
        <v>-0.44587300000000002</v>
      </c>
      <c r="M4947" s="16">
        <v>-0.62202630000000003</v>
      </c>
      <c r="N4947" s="16">
        <v>-0.17945520000000001</v>
      </c>
      <c r="O4947" s="16">
        <v>-4.9420800000000001E-2</v>
      </c>
      <c r="P4947" s="16">
        <v>0.1210562</v>
      </c>
      <c r="Q4947" s="16">
        <v>-0.30454379999999998</v>
      </c>
      <c r="R4947" s="16">
        <v>5.8299999999999998E-2</v>
      </c>
      <c r="S4947" s="16">
        <v>5.7499999999999999E-3</v>
      </c>
      <c r="T4947" s="16">
        <v>1.4E-3</v>
      </c>
      <c r="U4947" s="16">
        <v>5.3795999999999999</v>
      </c>
      <c r="V4947" s="16">
        <v>29.672000000000001</v>
      </c>
      <c r="W4947" s="16">
        <v>0.17199999999999999</v>
      </c>
      <c r="X4947" s="16">
        <v>406.19</v>
      </c>
      <c r="Y4947" s="16">
        <v>49.780799999999999</v>
      </c>
      <c r="Z4947" s="16">
        <v>0.1709</v>
      </c>
      <c r="AA4947" s="16">
        <v>-0.1553184</v>
      </c>
      <c r="AB4947" s="16">
        <v>0.34</v>
      </c>
      <c r="AC4947" s="16">
        <v>12.33</v>
      </c>
      <c r="AD4947" s="16">
        <v>35.835000000000001</v>
      </c>
      <c r="AE4947" s="16">
        <v>17.895499999999998</v>
      </c>
      <c r="AF4947" s="16">
        <v>57.721600000000002</v>
      </c>
      <c r="AG4947" s="16">
        <v>76006.8</v>
      </c>
      <c r="AH4947" s="16">
        <v>9.2100000000000001E-2</v>
      </c>
      <c r="AI4947" s="16">
        <v>82.4</v>
      </c>
      <c r="AJ4947" s="16">
        <v>92.6</v>
      </c>
      <c r="AK4947" s="16">
        <v>9.1399999999999995E-2</v>
      </c>
      <c r="AL4947" s="16">
        <v>-0.55969999999999998</v>
      </c>
      <c r="AM4947" s="16">
        <v>-0.18110000000000001</v>
      </c>
      <c r="AN4947" s="16">
        <v>-0.64949999999999997</v>
      </c>
      <c r="AO4947" s="16">
        <v>-0.55649999999999999</v>
      </c>
      <c r="AP4947" s="16">
        <v>-0.62290000000000001</v>
      </c>
      <c r="AR4947" s="16">
        <f t="shared" si="185"/>
        <v>1</v>
      </c>
      <c r="AS4947" s="5">
        <f t="shared" si="184"/>
        <v>5.6804899999999992E-2</v>
      </c>
    </row>
    <row r="4948" spans="1:45" x14ac:dyDescent="0.25">
      <c r="A4948" s="16" t="s">
        <v>409</v>
      </c>
      <c r="B4948" s="16" t="s">
        <v>62</v>
      </c>
      <c r="C4948" s="16" t="s">
        <v>278</v>
      </c>
      <c r="D4948" s="16">
        <v>2009</v>
      </c>
      <c r="E4948" s="16" t="s">
        <v>5563</v>
      </c>
      <c r="F4948" s="16" t="s">
        <v>592</v>
      </c>
      <c r="G4948" s="10">
        <v>2902.9</v>
      </c>
      <c r="H4948" s="73">
        <v>7.9734660000000002</v>
      </c>
      <c r="I4948" s="16">
        <v>745693</v>
      </c>
      <c r="J4948" s="71">
        <v>0</v>
      </c>
      <c r="K4948" s="71">
        <v>1</v>
      </c>
      <c r="L4948" s="16">
        <v>-0.5304915</v>
      </c>
      <c r="M4948" s="16">
        <v>-0.61901130000000004</v>
      </c>
      <c r="N4948" s="16">
        <v>-0.38852059999999999</v>
      </c>
      <c r="O4948" s="16">
        <v>-8.1061999999999995E-2</v>
      </c>
      <c r="P4948" s="16">
        <v>0.1595636</v>
      </c>
      <c r="Q4948" s="16">
        <v>-0.2958385</v>
      </c>
      <c r="R4948" s="16">
        <v>6.3799999999999996E-2</v>
      </c>
      <c r="S4948" s="16">
        <v>6.0000000000000001E-3</v>
      </c>
      <c r="T4948" s="16">
        <v>1.2999999999999999E-3</v>
      </c>
      <c r="U4948" s="16">
        <v>3.3610000000000002</v>
      </c>
      <c r="V4948" s="16">
        <v>30.416</v>
      </c>
      <c r="W4948" s="16">
        <v>0.186</v>
      </c>
      <c r="X4948" s="16">
        <v>404.05399999999997</v>
      </c>
      <c r="Y4948" s="16">
        <v>50.028300000000002</v>
      </c>
      <c r="Z4948" s="16">
        <v>0.15490000000000001</v>
      </c>
      <c r="AA4948" s="16">
        <v>-0.1345403</v>
      </c>
      <c r="AB4948" s="16">
        <v>0.34</v>
      </c>
      <c r="AC4948" s="16">
        <v>12.33</v>
      </c>
      <c r="AD4948" s="16">
        <v>35.299999999999997</v>
      </c>
      <c r="AE4948" s="16">
        <v>18.8261</v>
      </c>
      <c r="AF4948" s="16">
        <v>62.547800000000002</v>
      </c>
      <c r="AG4948" s="16">
        <v>76239.899999999994</v>
      </c>
      <c r="AH4948" s="16">
        <v>9.3399999999999997E-2</v>
      </c>
      <c r="AI4948" s="16">
        <v>82.8</v>
      </c>
      <c r="AJ4948" s="16">
        <v>93.4</v>
      </c>
      <c r="AK4948" s="16">
        <v>8.7400000000000005E-2</v>
      </c>
      <c r="AL4948" s="16">
        <v>-0.54120000000000001</v>
      </c>
      <c r="AM4948" s="16">
        <v>-0.16969999999999999</v>
      </c>
      <c r="AN4948" s="16">
        <v>-0.61950000000000005</v>
      </c>
      <c r="AO4948" s="16">
        <v>-0.60319999999999996</v>
      </c>
      <c r="AP4948" s="16">
        <v>-0.57889999999999997</v>
      </c>
      <c r="AR4948" s="16">
        <f t="shared" si="185"/>
        <v>1</v>
      </c>
      <c r="AS4948" s="5">
        <f t="shared" si="184"/>
        <v>-8.4618499999999985E-2</v>
      </c>
    </row>
    <row r="4949" spans="1:45" x14ac:dyDescent="0.25">
      <c r="A4949" s="16" t="s">
        <v>409</v>
      </c>
      <c r="B4949" s="16" t="s">
        <v>62</v>
      </c>
      <c r="C4949" s="16" t="s">
        <v>278</v>
      </c>
      <c r="D4949" s="16">
        <v>2010</v>
      </c>
      <c r="E4949" s="16" t="s">
        <v>5564</v>
      </c>
      <c r="F4949" s="16" t="s">
        <v>592</v>
      </c>
      <c r="G4949" s="10">
        <v>3026.28</v>
      </c>
      <c r="H4949" s="73">
        <v>8.0150900000000007</v>
      </c>
      <c r="I4949" s="16">
        <v>746556</v>
      </c>
      <c r="J4949" s="71">
        <v>0</v>
      </c>
      <c r="K4949" s="71">
        <v>1</v>
      </c>
      <c r="L4949" s="16">
        <v>-0.44465450000000001</v>
      </c>
      <c r="M4949" s="16">
        <v>-0.60747709999999999</v>
      </c>
      <c r="N4949" s="16">
        <v>-0.318407</v>
      </c>
      <c r="O4949" s="16">
        <v>-6.4581799999999995E-2</v>
      </c>
      <c r="P4949" s="16">
        <v>0.20241990000000001</v>
      </c>
      <c r="Q4949" s="16">
        <v>-0.2443333</v>
      </c>
      <c r="R4949" s="16">
        <v>5.8599999999999999E-2</v>
      </c>
      <c r="S4949" s="16">
        <v>6.3499999999999997E-3</v>
      </c>
      <c r="T4949" s="16">
        <v>2.7000000000000001E-3</v>
      </c>
      <c r="U4949" s="16">
        <v>3.661</v>
      </c>
      <c r="V4949" s="16">
        <v>31.16</v>
      </c>
      <c r="W4949" s="16">
        <v>0.2</v>
      </c>
      <c r="X4949" s="16">
        <v>407.46</v>
      </c>
      <c r="Y4949" s="16">
        <v>51.616799999999998</v>
      </c>
      <c r="Z4949" s="16">
        <v>0.14399999999999999</v>
      </c>
      <c r="AA4949" s="16">
        <v>-0.14230780000000001</v>
      </c>
      <c r="AB4949" s="16">
        <v>0.34</v>
      </c>
      <c r="AC4949" s="16">
        <v>12.33</v>
      </c>
      <c r="AD4949" s="16">
        <v>35.5</v>
      </c>
      <c r="AE4949" s="16">
        <v>19.0627</v>
      </c>
      <c r="AF4949" s="16">
        <v>71.285899999999998</v>
      </c>
      <c r="AG4949" s="16">
        <v>79321</v>
      </c>
      <c r="AH4949" s="16">
        <v>9.4700000000000006E-2</v>
      </c>
      <c r="AI4949" s="16">
        <v>83.2</v>
      </c>
      <c r="AJ4949" s="16">
        <v>94.2</v>
      </c>
      <c r="AK4949" s="16">
        <v>5.28E-2</v>
      </c>
      <c r="AL4949" s="16">
        <v>-0.55389999999999995</v>
      </c>
      <c r="AM4949" s="16">
        <v>-0.1163</v>
      </c>
      <c r="AN4949" s="16">
        <v>-0.44080000000000003</v>
      </c>
      <c r="AO4949" s="16">
        <v>-0.57679999999999998</v>
      </c>
      <c r="AP4949" s="16">
        <v>-0.48149999999999998</v>
      </c>
      <c r="AR4949" s="16">
        <f t="shared" si="185"/>
        <v>1</v>
      </c>
      <c r="AS4949" s="5">
        <f t="shared" si="184"/>
        <v>8.5836999999999997E-2</v>
      </c>
    </row>
    <row r="4950" spans="1:45" x14ac:dyDescent="0.25">
      <c r="A4950" s="16" t="s">
        <v>409</v>
      </c>
      <c r="B4950" s="16" t="s">
        <v>62</v>
      </c>
      <c r="C4950" s="16" t="s">
        <v>278</v>
      </c>
      <c r="D4950" s="16">
        <v>2011</v>
      </c>
      <c r="E4950" s="16" t="s">
        <v>5565</v>
      </c>
      <c r="F4950" s="16" t="s">
        <v>592</v>
      </c>
      <c r="G4950" s="10">
        <v>3179.99</v>
      </c>
      <c r="H4950" s="73">
        <v>8.0646319999999996</v>
      </c>
      <c r="I4950" s="16">
        <v>749100</v>
      </c>
      <c r="J4950" s="71">
        <v>0</v>
      </c>
      <c r="K4950" s="71">
        <v>1</v>
      </c>
      <c r="L4950" s="16">
        <v>-0.451986</v>
      </c>
      <c r="M4950" s="16">
        <v>-0.61932129999999996</v>
      </c>
      <c r="N4950" s="16">
        <v>-0.29038589999999997</v>
      </c>
      <c r="O4950" s="16">
        <v>-7.4797299999999997E-2</v>
      </c>
      <c r="P4950" s="16">
        <v>0.20667160000000001</v>
      </c>
      <c r="Q4950" s="16">
        <v>-0.27213359999999998</v>
      </c>
      <c r="R4950" s="16">
        <v>4.9050000000000003E-2</v>
      </c>
      <c r="S4950" s="16">
        <v>7.7999999999999996E-3</v>
      </c>
      <c r="T4950" s="16">
        <v>1.4E-3</v>
      </c>
      <c r="U4950" s="16">
        <v>3.5912000000000002</v>
      </c>
      <c r="V4950" s="16">
        <v>32.448</v>
      </c>
      <c r="W4950" s="16">
        <v>0.22</v>
      </c>
      <c r="X4950" s="16">
        <v>408.47399999999999</v>
      </c>
      <c r="Y4950" s="16">
        <v>51.9514</v>
      </c>
      <c r="Z4950" s="16">
        <v>0.1474</v>
      </c>
      <c r="AA4950" s="16">
        <v>-7.2400000000000006E-2</v>
      </c>
      <c r="AB4950" s="16">
        <v>0.34</v>
      </c>
      <c r="AC4950" s="16">
        <v>12.33</v>
      </c>
      <c r="AD4950" s="16">
        <v>33.700000000000003</v>
      </c>
      <c r="AE4950" s="16">
        <v>19.256900000000002</v>
      </c>
      <c r="AF4950" s="16">
        <v>66.8566</v>
      </c>
      <c r="AG4950" s="16">
        <v>83740.5</v>
      </c>
      <c r="AH4950" s="16">
        <v>9.5899999999999999E-2</v>
      </c>
      <c r="AI4950" s="16">
        <v>83.6</v>
      </c>
      <c r="AJ4950" s="16">
        <v>95.1</v>
      </c>
      <c r="AK4950" s="16">
        <v>1.46E-2</v>
      </c>
      <c r="AL4950" s="16">
        <v>-0.59889999999999999</v>
      </c>
      <c r="AM4950" s="16">
        <v>-9.6199999999999994E-2</v>
      </c>
      <c r="AN4950" s="16">
        <v>-0.4269</v>
      </c>
      <c r="AO4950" s="16">
        <v>-0.66039999999999999</v>
      </c>
      <c r="AP4950" s="16">
        <v>-0.50370000000000004</v>
      </c>
      <c r="AR4950" s="16">
        <f t="shared" si="185"/>
        <v>1</v>
      </c>
      <c r="AS4950" s="5">
        <f t="shared" si="184"/>
        <v>-7.3314999999999908E-3</v>
      </c>
    </row>
    <row r="4951" spans="1:45" x14ac:dyDescent="0.25">
      <c r="A4951" s="16" t="s">
        <v>409</v>
      </c>
      <c r="B4951" s="16" t="s">
        <v>62</v>
      </c>
      <c r="C4951" s="16" t="s">
        <v>278</v>
      </c>
      <c r="D4951" s="16">
        <v>2012</v>
      </c>
      <c r="E4951" s="16" t="s">
        <v>5566</v>
      </c>
      <c r="F4951" s="16" t="s">
        <v>592</v>
      </c>
      <c r="G4951" s="10">
        <v>3315.49</v>
      </c>
      <c r="H4951" s="73">
        <v>8.1063589999999994</v>
      </c>
      <c r="I4951" s="16">
        <v>753091</v>
      </c>
      <c r="J4951" s="71">
        <v>0</v>
      </c>
      <c r="K4951" s="71">
        <v>1</v>
      </c>
      <c r="L4951" s="16">
        <v>-0.45367960000000002</v>
      </c>
      <c r="M4951" s="16">
        <v>-0.62937929999999997</v>
      </c>
      <c r="N4951" s="16">
        <v>-0.31276730000000003</v>
      </c>
      <c r="O4951" s="16">
        <v>-3.1538999999999998E-2</v>
      </c>
      <c r="P4951" s="16">
        <v>0.2242507</v>
      </c>
      <c r="Q4951" s="16">
        <v>-0.30855769999999999</v>
      </c>
      <c r="R4951" s="16">
        <v>4.7350000000000003E-2</v>
      </c>
      <c r="S4951" s="16">
        <v>4.4000000000000003E-3</v>
      </c>
      <c r="T4951" s="16">
        <v>1.8E-3</v>
      </c>
      <c r="U4951" s="16">
        <v>3.194</v>
      </c>
      <c r="V4951" s="16">
        <v>33.735999999999997</v>
      </c>
      <c r="W4951" s="16">
        <v>0.24</v>
      </c>
      <c r="X4951" s="16">
        <v>406.98399999999998</v>
      </c>
      <c r="Y4951" s="16">
        <v>51.725000000000001</v>
      </c>
      <c r="Z4951" s="16">
        <v>0.15809999999999999</v>
      </c>
      <c r="AA4951" s="16">
        <v>-0.15512429999999999</v>
      </c>
      <c r="AB4951" s="16">
        <v>0.34</v>
      </c>
      <c r="AC4951" s="16">
        <v>12.33</v>
      </c>
      <c r="AD4951" s="16">
        <v>35.83</v>
      </c>
      <c r="AE4951" s="16">
        <v>19.388100000000001</v>
      </c>
      <c r="AF4951" s="16">
        <v>68.778999999999996</v>
      </c>
      <c r="AG4951" s="16">
        <v>85713.600000000006</v>
      </c>
      <c r="AH4951" s="16">
        <v>9.7199999999999995E-2</v>
      </c>
      <c r="AI4951" s="16">
        <v>83.6</v>
      </c>
      <c r="AJ4951" s="16">
        <v>95.9</v>
      </c>
      <c r="AK4951" s="16">
        <v>-1.46E-2</v>
      </c>
      <c r="AL4951" s="16">
        <v>-0.75139999999999996</v>
      </c>
      <c r="AM4951" s="16">
        <v>-0.1158</v>
      </c>
      <c r="AN4951" s="16">
        <v>-0.48139999999999999</v>
      </c>
      <c r="AO4951" s="16">
        <v>-0.61439999999999995</v>
      </c>
      <c r="AP4951" s="16">
        <v>-0.5121</v>
      </c>
      <c r="AR4951" s="16">
        <f t="shared" si="185"/>
        <v>1</v>
      </c>
      <c r="AS4951" s="5">
        <f t="shared" si="184"/>
        <v>-1.6936000000000173E-3</v>
      </c>
    </row>
    <row r="4952" spans="1:45" x14ac:dyDescent="0.25">
      <c r="A4952" s="16" t="s">
        <v>409</v>
      </c>
      <c r="B4952" s="16" t="s">
        <v>62</v>
      </c>
      <c r="C4952" s="16" t="s">
        <v>278</v>
      </c>
      <c r="D4952" s="16">
        <v>2013</v>
      </c>
      <c r="E4952" s="16" t="s">
        <v>5567</v>
      </c>
      <c r="F4952" s="16" t="s">
        <v>592</v>
      </c>
      <c r="G4952" s="10">
        <v>3465.65</v>
      </c>
      <c r="H4952" s="73">
        <v>8.1506539999999994</v>
      </c>
      <c r="I4952" s="16">
        <v>758081</v>
      </c>
      <c r="J4952" s="71">
        <v>0</v>
      </c>
      <c r="K4952" s="71">
        <v>1</v>
      </c>
      <c r="L4952" s="16">
        <v>-0.31979459999999998</v>
      </c>
      <c r="M4952" s="16">
        <v>-0.6275056</v>
      </c>
      <c r="N4952" s="16">
        <v>-6.8267099999999997E-2</v>
      </c>
      <c r="O4952" s="16">
        <v>-1.98406E-2</v>
      </c>
      <c r="P4952" s="16">
        <v>0.23858879999999999</v>
      </c>
      <c r="Q4952" s="16">
        <v>-0.2799142</v>
      </c>
      <c r="R4952" s="16">
        <v>5.4149999999999997E-2</v>
      </c>
      <c r="S4952" s="16">
        <v>4.8999999999999998E-3</v>
      </c>
      <c r="T4952" s="16">
        <v>1.4E-3</v>
      </c>
      <c r="U4952" s="16">
        <v>5.0605000000000002</v>
      </c>
      <c r="V4952" s="16">
        <v>35.024000000000001</v>
      </c>
      <c r="W4952" s="16">
        <v>0.26</v>
      </c>
      <c r="X4952" s="16">
        <v>410.01400000000001</v>
      </c>
      <c r="Y4952" s="16">
        <v>51.909700000000001</v>
      </c>
      <c r="Z4952" s="16">
        <v>0.16109999999999999</v>
      </c>
      <c r="AA4952" s="16">
        <v>-0.16133839999999999</v>
      </c>
      <c r="AB4952" s="16">
        <v>0.34</v>
      </c>
      <c r="AC4952" s="16">
        <v>12.33</v>
      </c>
      <c r="AD4952" s="16">
        <v>35.99</v>
      </c>
      <c r="AE4952" s="16">
        <v>19.610099999999999</v>
      </c>
      <c r="AF4952" s="16">
        <v>69.412999999999997</v>
      </c>
      <c r="AG4952" s="16">
        <v>86673.9</v>
      </c>
      <c r="AH4952" s="16">
        <v>9.8500000000000004E-2</v>
      </c>
      <c r="AI4952" s="16">
        <v>83.6</v>
      </c>
      <c r="AJ4952" s="16">
        <v>96.7</v>
      </c>
      <c r="AK4952" s="16">
        <v>-1.9E-3</v>
      </c>
      <c r="AL4952" s="16">
        <v>-0.6431</v>
      </c>
      <c r="AM4952" s="16">
        <v>-0.11799999999999999</v>
      </c>
      <c r="AN4952" s="16">
        <v>-0.4385</v>
      </c>
      <c r="AO4952" s="16">
        <v>-0.59630000000000005</v>
      </c>
      <c r="AP4952" s="16">
        <v>-0.52110000000000001</v>
      </c>
      <c r="AR4952" s="16">
        <f t="shared" si="185"/>
        <v>1</v>
      </c>
      <c r="AS4952" s="5">
        <f t="shared" si="184"/>
        <v>0.13388500000000003</v>
      </c>
    </row>
    <row r="4953" spans="1:45" x14ac:dyDescent="0.25">
      <c r="A4953" s="16" t="s">
        <v>409</v>
      </c>
      <c r="B4953" s="16" t="s">
        <v>62</v>
      </c>
      <c r="C4953" s="16" t="s">
        <v>278</v>
      </c>
      <c r="D4953" s="16">
        <v>2014</v>
      </c>
      <c r="E4953" s="16" t="s">
        <v>5568</v>
      </c>
      <c r="F4953" s="16" t="s">
        <v>592</v>
      </c>
      <c r="G4953" s="10">
        <v>3573.72</v>
      </c>
      <c r="H4953" s="73">
        <v>8.1813610000000008</v>
      </c>
      <c r="I4953" s="16">
        <v>763393</v>
      </c>
      <c r="J4953" s="71">
        <v>0</v>
      </c>
      <c r="K4953" s="71">
        <v>1</v>
      </c>
      <c r="L4953" s="16">
        <v>-0.27598539999999999</v>
      </c>
      <c r="M4953" s="16">
        <v>-0.61432350000000002</v>
      </c>
      <c r="N4953" s="16">
        <v>-5.01401E-2</v>
      </c>
      <c r="O4953" s="16">
        <v>-1.7841999999999999E-3</v>
      </c>
      <c r="P4953" s="16">
        <v>0.25141419999999998</v>
      </c>
      <c r="Q4953" s="16">
        <v>-0.24326010000000001</v>
      </c>
      <c r="R4953" s="16">
        <v>6.1449999999999998E-2</v>
      </c>
      <c r="S4953" s="16">
        <v>6.1000000000000004E-3</v>
      </c>
      <c r="T4953" s="16">
        <v>1.9E-3</v>
      </c>
      <c r="U4953" s="16">
        <v>4.9965999999999999</v>
      </c>
      <c r="V4953" s="16">
        <v>36.311999999999998</v>
      </c>
      <c r="W4953" s="16">
        <v>0.28000000000000003</v>
      </c>
      <c r="X4953" s="16">
        <v>409.38</v>
      </c>
      <c r="Y4953" s="16">
        <v>52.221800000000002</v>
      </c>
      <c r="Z4953" s="16">
        <v>0.16250000000000001</v>
      </c>
      <c r="AA4953" s="16">
        <v>-0.1869712</v>
      </c>
      <c r="AB4953" s="16">
        <v>0.34</v>
      </c>
      <c r="AC4953" s="16">
        <v>12.33</v>
      </c>
      <c r="AD4953" s="16">
        <v>36.65</v>
      </c>
      <c r="AE4953" s="16">
        <v>19.8748</v>
      </c>
      <c r="AF4953" s="16">
        <v>70.538899999999998</v>
      </c>
      <c r="AG4953" s="16">
        <v>80682.399999999994</v>
      </c>
      <c r="AH4953" s="16">
        <v>9.98E-2</v>
      </c>
      <c r="AI4953" s="16">
        <v>83.6</v>
      </c>
      <c r="AJ4953" s="16">
        <v>97.5</v>
      </c>
      <c r="AK4953" s="16">
        <v>0.15670000000000001</v>
      </c>
      <c r="AL4953" s="16">
        <v>-0.73280000000000001</v>
      </c>
      <c r="AM4953" s="16">
        <v>-0.22450000000000001</v>
      </c>
      <c r="AN4953" s="16">
        <v>-0.14849999999999999</v>
      </c>
      <c r="AO4953" s="16">
        <v>-0.53220000000000001</v>
      </c>
      <c r="AP4953" s="16">
        <v>-0.59660000000000002</v>
      </c>
      <c r="AR4953" s="16">
        <f t="shared" si="185"/>
        <v>1</v>
      </c>
      <c r="AS4953" s="5">
        <f t="shared" si="184"/>
        <v>4.3809199999999993E-2</v>
      </c>
    </row>
    <row r="4954" spans="1:45" x14ac:dyDescent="0.25">
      <c r="A4954" s="16" t="s">
        <v>406</v>
      </c>
      <c r="B4954" s="16" t="s">
        <v>72</v>
      </c>
      <c r="C4954" s="16" t="s">
        <v>287</v>
      </c>
      <c r="D4954" s="16">
        <v>1985</v>
      </c>
      <c r="E4954" s="16" t="s">
        <v>5569</v>
      </c>
      <c r="F4954" s="16" t="s">
        <v>593</v>
      </c>
      <c r="G4954" s="10">
        <v>2616.42</v>
      </c>
      <c r="H4954" s="73">
        <v>7.8695620000000002</v>
      </c>
      <c r="I4954" s="16" t="s">
        <v>6700</v>
      </c>
      <c r="K4954" s="71">
        <v>0.61099999999999999</v>
      </c>
      <c r="L4954" s="16">
        <v>-2.0127169999999999</v>
      </c>
      <c r="M4954" s="16">
        <v>-0.65809819999999997</v>
      </c>
      <c r="N4954" s="16">
        <v>-0.64782779999999995</v>
      </c>
      <c r="O4954" s="16">
        <v>-0.64154920000000004</v>
      </c>
      <c r="P4954" s="16">
        <v>-0.50946720000000001</v>
      </c>
      <c r="Q4954" s="16">
        <v>-2.1126849999999999</v>
      </c>
      <c r="R4954" s="16">
        <v>3.9399999999999998E-2</v>
      </c>
      <c r="S4954" s="16">
        <v>1.65E-3</v>
      </c>
      <c r="T4954" s="16">
        <v>2.9999999999999997E-4</v>
      </c>
      <c r="U4954" s="16">
        <v>3.266</v>
      </c>
      <c r="V4954" s="16">
        <v>4.42</v>
      </c>
      <c r="W4954" s="16">
        <v>3.17</v>
      </c>
      <c r="X4954" s="16">
        <v>424.38</v>
      </c>
      <c r="Y4954" s="16">
        <v>27.371400000000001</v>
      </c>
      <c r="Z4954" s="16">
        <v>0.156</v>
      </c>
      <c r="AA4954" s="16">
        <v>8.4767400000000007E-2</v>
      </c>
      <c r="AB4954" s="16">
        <v>0.11</v>
      </c>
      <c r="AC4954" s="16">
        <v>0</v>
      </c>
      <c r="AD4954" s="16">
        <v>11.13</v>
      </c>
      <c r="AE4954" s="16">
        <v>3.0173999999999999</v>
      </c>
      <c r="AF4954" s="16">
        <v>0</v>
      </c>
      <c r="AG4954" s="16">
        <v>134646</v>
      </c>
      <c r="AH4954" s="16">
        <v>0.12055</v>
      </c>
      <c r="AI4954" s="16">
        <v>65.525199999999998</v>
      </c>
      <c r="AJ4954" s="16">
        <v>74.744799999999998</v>
      </c>
      <c r="AK4954" s="16">
        <v>-2.6978</v>
      </c>
      <c r="AL4954" s="16">
        <v>-1.4857</v>
      </c>
      <c r="AM4954" s="16">
        <v>-2.5853000000000002</v>
      </c>
      <c r="AN4954" s="16">
        <v>-1.5616000000000001</v>
      </c>
      <c r="AO4954" s="16">
        <v>-2.8788999999999998</v>
      </c>
      <c r="AP4954" s="16">
        <v>-1.5095000000000001</v>
      </c>
      <c r="AQ4954" s="16">
        <v>52.236699999999999</v>
      </c>
      <c r="AR4954" s="16">
        <f t="shared" si="185"/>
        <v>1</v>
      </c>
      <c r="AS4954" s="5">
        <f t="shared" si="184"/>
        <v>0</v>
      </c>
    </row>
    <row r="4955" spans="1:45" x14ac:dyDescent="0.25">
      <c r="A4955" s="16" t="s">
        <v>406</v>
      </c>
      <c r="B4955" s="16" t="s">
        <v>72</v>
      </c>
      <c r="C4955" s="16" t="s">
        <v>287</v>
      </c>
      <c r="D4955" s="16">
        <v>1986</v>
      </c>
      <c r="E4955" s="16" t="s">
        <v>5570</v>
      </c>
      <c r="F4955" s="16" t="s">
        <v>593</v>
      </c>
      <c r="G4955" s="10">
        <v>2676.17</v>
      </c>
      <c r="H4955" s="73">
        <v>7.8921419999999998</v>
      </c>
      <c r="I4955" s="16" t="s">
        <v>6700</v>
      </c>
      <c r="J4955" s="71">
        <v>5.6000000000000001E-2</v>
      </c>
      <c r="K4955" s="71">
        <v>0.64600000000000002</v>
      </c>
      <c r="L4955" s="16">
        <v>-1.963438</v>
      </c>
      <c r="M4955" s="16">
        <v>-0.64746780000000004</v>
      </c>
      <c r="N4955" s="16">
        <v>-0.62429109999999999</v>
      </c>
      <c r="O4955" s="16">
        <v>-0.61158900000000005</v>
      </c>
      <c r="P4955" s="16">
        <v>-0.4902473</v>
      </c>
      <c r="Q4955" s="16">
        <v>-2.0861160000000001</v>
      </c>
      <c r="R4955" s="16">
        <v>3.9399999999999998E-2</v>
      </c>
      <c r="S4955" s="16">
        <v>1.75E-3</v>
      </c>
      <c r="T4955" s="16">
        <v>1.4E-3</v>
      </c>
      <c r="U4955" s="16">
        <v>3.31745</v>
      </c>
      <c r="V4955" s="16">
        <v>5.1020000000000003</v>
      </c>
      <c r="W4955" s="16">
        <v>3.3780000000000001</v>
      </c>
      <c r="X4955" s="16">
        <v>422.95800000000003</v>
      </c>
      <c r="Y4955" s="16">
        <v>27.9818</v>
      </c>
      <c r="Z4955" s="16">
        <v>0.1633</v>
      </c>
      <c r="AA4955" s="16">
        <v>7.5446299999999994E-2</v>
      </c>
      <c r="AB4955" s="16">
        <v>0.11</v>
      </c>
      <c r="AC4955" s="16">
        <v>0</v>
      </c>
      <c r="AD4955" s="16">
        <v>11.37</v>
      </c>
      <c r="AE4955" s="16">
        <v>3.5129000000000001</v>
      </c>
      <c r="AF4955" s="16">
        <v>0</v>
      </c>
      <c r="AG4955" s="16">
        <v>139837</v>
      </c>
      <c r="AH4955" s="16">
        <v>0.1231</v>
      </c>
      <c r="AI4955" s="16">
        <v>66.217399999999998</v>
      </c>
      <c r="AJ4955" s="16">
        <v>75.148799999999994</v>
      </c>
      <c r="AK4955" s="16">
        <v>-2.6396999999999999</v>
      </c>
      <c r="AL4955" s="16">
        <v>-1.4809000000000001</v>
      </c>
      <c r="AM4955" s="16">
        <v>-2.5347</v>
      </c>
      <c r="AN4955" s="16">
        <v>-1.5911999999999999</v>
      </c>
      <c r="AO4955" s="16">
        <v>-2.8147000000000002</v>
      </c>
      <c r="AP4955" s="16">
        <v>-1.5132000000000001</v>
      </c>
      <c r="AQ4955" s="16">
        <v>52.236699999999999</v>
      </c>
      <c r="AR4955" s="16">
        <f t="shared" si="185"/>
        <v>1</v>
      </c>
      <c r="AS4955" s="5">
        <f t="shared" si="184"/>
        <v>4.9278999999999851E-2</v>
      </c>
    </row>
    <row r="4956" spans="1:45" x14ac:dyDescent="0.25">
      <c r="A4956" s="16" t="s">
        <v>406</v>
      </c>
      <c r="B4956" s="16" t="s">
        <v>72</v>
      </c>
      <c r="C4956" s="16" t="s">
        <v>287</v>
      </c>
      <c r="D4956" s="16">
        <v>1987</v>
      </c>
      <c r="E4956" s="16" t="s">
        <v>5571</v>
      </c>
      <c r="F4956" s="16" t="s">
        <v>593</v>
      </c>
      <c r="G4956" s="10">
        <v>2861.67</v>
      </c>
      <c r="H4956" s="73">
        <v>7.9591599999999998</v>
      </c>
      <c r="I4956" s="16" t="s">
        <v>6700</v>
      </c>
      <c r="J4956" s="71">
        <v>0.153</v>
      </c>
      <c r="K4956" s="71">
        <v>0.753</v>
      </c>
      <c r="L4956" s="16">
        <v>-1.902101</v>
      </c>
      <c r="M4956" s="16">
        <v>-0.64969659999999996</v>
      </c>
      <c r="N4956" s="16">
        <v>-0.54792770000000002</v>
      </c>
      <c r="O4956" s="16">
        <v>-0.59240099999999996</v>
      </c>
      <c r="P4956" s="16">
        <v>-0.47289609999999999</v>
      </c>
      <c r="Q4956" s="16">
        <v>-2.0595599999999998</v>
      </c>
      <c r="R4956" s="16">
        <v>3.9399999999999998E-2</v>
      </c>
      <c r="S4956" s="16">
        <v>1.9E-3</v>
      </c>
      <c r="T4956" s="16">
        <v>1.1000000000000001E-3</v>
      </c>
      <c r="U4956" s="16">
        <v>3.6122999999999998</v>
      </c>
      <c r="V4956" s="16">
        <v>5.7839999999999998</v>
      </c>
      <c r="W4956" s="16">
        <v>3.5859999999999999</v>
      </c>
      <c r="X4956" s="16">
        <v>425.80500000000001</v>
      </c>
      <c r="Y4956" s="16">
        <v>28.592300000000002</v>
      </c>
      <c r="Z4956" s="16">
        <v>0.1648</v>
      </c>
      <c r="AA4956" s="16">
        <v>6.5931100000000006E-2</v>
      </c>
      <c r="AB4956" s="16">
        <v>0.11</v>
      </c>
      <c r="AC4956" s="16">
        <v>0</v>
      </c>
      <c r="AD4956" s="16">
        <v>11.615</v>
      </c>
      <c r="AE4956" s="16">
        <v>4.1342999999999996</v>
      </c>
      <c r="AF4956" s="16">
        <v>0</v>
      </c>
      <c r="AG4956" s="16">
        <v>138151</v>
      </c>
      <c r="AH4956" s="16">
        <v>0.12570000000000001</v>
      </c>
      <c r="AI4956" s="16">
        <v>66.909499999999994</v>
      </c>
      <c r="AJ4956" s="16">
        <v>75.552899999999994</v>
      </c>
      <c r="AK4956" s="16">
        <v>-2.5815999999999999</v>
      </c>
      <c r="AL4956" s="16">
        <v>-1.4762</v>
      </c>
      <c r="AM4956" s="16">
        <v>-2.4841000000000002</v>
      </c>
      <c r="AN4956" s="16">
        <v>-1.6209</v>
      </c>
      <c r="AO4956" s="16">
        <v>-2.7504</v>
      </c>
      <c r="AP4956" s="16">
        <v>-1.5168999999999999</v>
      </c>
      <c r="AQ4956" s="16">
        <v>52.236699999999999</v>
      </c>
      <c r="AR4956" s="16">
        <f t="shared" si="185"/>
        <v>1</v>
      </c>
      <c r="AS4956" s="5">
        <f t="shared" si="184"/>
        <v>6.1336999999999975E-2</v>
      </c>
    </row>
    <row r="4957" spans="1:45" x14ac:dyDescent="0.25">
      <c r="A4957" s="16" t="s">
        <v>406</v>
      </c>
      <c r="B4957" s="16" t="s">
        <v>72</v>
      </c>
      <c r="C4957" s="16" t="s">
        <v>287</v>
      </c>
      <c r="D4957" s="16">
        <v>1988</v>
      </c>
      <c r="E4957" s="16" t="s">
        <v>5572</v>
      </c>
      <c r="F4957" s="16" t="s">
        <v>593</v>
      </c>
      <c r="G4957" s="10">
        <v>2798.98</v>
      </c>
      <c r="H4957" s="73">
        <v>7.9370120000000002</v>
      </c>
      <c r="I4957" s="16" t="s">
        <v>6700</v>
      </c>
      <c r="J4957" s="71">
        <v>4.0000000000000001E-3</v>
      </c>
      <c r="K4957" s="71">
        <v>0.75600000000000001</v>
      </c>
      <c r="L4957" s="16">
        <v>-1.8701859999999999</v>
      </c>
      <c r="M4957" s="16">
        <v>-0.64652229999999999</v>
      </c>
      <c r="N4957" s="16">
        <v>-0.53894869999999995</v>
      </c>
      <c r="O4957" s="16">
        <v>-0.57041169999999997</v>
      </c>
      <c r="P4957" s="16">
        <v>-0.4621963</v>
      </c>
      <c r="Q4957" s="16">
        <v>-2.0330050000000002</v>
      </c>
      <c r="R4957" s="16">
        <v>3.9399999999999998E-2</v>
      </c>
      <c r="S4957" s="16">
        <v>2E-3</v>
      </c>
      <c r="T4957" s="16">
        <v>1.4E-3</v>
      </c>
      <c r="U4957" s="16">
        <v>3.3649</v>
      </c>
      <c r="V4957" s="16">
        <v>6.4660000000000002</v>
      </c>
      <c r="W4957" s="16">
        <v>3.794</v>
      </c>
      <c r="X4957" s="16">
        <v>427.02800000000002</v>
      </c>
      <c r="Y4957" s="16">
        <v>29.2027</v>
      </c>
      <c r="Z4957" s="16">
        <v>0.1678</v>
      </c>
      <c r="AA4957" s="16">
        <v>5.6415899999999998E-2</v>
      </c>
      <c r="AB4957" s="16">
        <v>0.11</v>
      </c>
      <c r="AC4957" s="16">
        <v>0</v>
      </c>
      <c r="AD4957" s="16">
        <v>11.86</v>
      </c>
      <c r="AE4957" s="16">
        <v>4.0652999999999997</v>
      </c>
      <c r="AF4957" s="16">
        <v>0</v>
      </c>
      <c r="AG4957" s="16">
        <v>140776</v>
      </c>
      <c r="AH4957" s="16">
        <v>0.12834999999999999</v>
      </c>
      <c r="AI4957" s="16">
        <v>67.601699999999994</v>
      </c>
      <c r="AJ4957" s="16">
        <v>75.956900000000005</v>
      </c>
      <c r="AK4957" s="16">
        <v>-2.5234000000000001</v>
      </c>
      <c r="AL4957" s="16">
        <v>-1.4715</v>
      </c>
      <c r="AM4957" s="16">
        <v>-2.4335</v>
      </c>
      <c r="AN4957" s="16">
        <v>-1.6506000000000001</v>
      </c>
      <c r="AO4957" s="16">
        <v>-2.6861999999999999</v>
      </c>
      <c r="AP4957" s="16">
        <v>-1.5206</v>
      </c>
      <c r="AQ4957" s="16">
        <v>52.236699999999999</v>
      </c>
      <c r="AR4957" s="16">
        <f t="shared" si="185"/>
        <v>1</v>
      </c>
      <c r="AS4957" s="5">
        <f t="shared" si="184"/>
        <v>3.1915000000000138E-2</v>
      </c>
    </row>
    <row r="4958" spans="1:45" x14ac:dyDescent="0.25">
      <c r="A4958" s="16" t="s">
        <v>406</v>
      </c>
      <c r="B4958" s="16" t="s">
        <v>72</v>
      </c>
      <c r="C4958" s="16" t="s">
        <v>287</v>
      </c>
      <c r="D4958" s="16">
        <v>1989</v>
      </c>
      <c r="E4958" s="16" t="s">
        <v>5573</v>
      </c>
      <c r="F4958" s="16" t="s">
        <v>593</v>
      </c>
      <c r="G4958" s="10">
        <v>2649.89</v>
      </c>
      <c r="H4958" s="73">
        <v>7.8822739999999998</v>
      </c>
      <c r="I4958" s="16" t="s">
        <v>6700</v>
      </c>
      <c r="J4958" s="71">
        <v>-0.129</v>
      </c>
      <c r="K4958" s="71">
        <v>0.66400000000000003</v>
      </c>
      <c r="L4958" s="16">
        <v>-1.8361620000000001</v>
      </c>
      <c r="M4958" s="16">
        <v>-0.6459551</v>
      </c>
      <c r="N4958" s="16">
        <v>-0.50049449999999995</v>
      </c>
      <c r="O4958" s="16">
        <v>-0.56736569999999997</v>
      </c>
      <c r="P4958" s="16">
        <v>-0.45384730000000001</v>
      </c>
      <c r="Q4958" s="16">
        <v>-2.0064500000000001</v>
      </c>
      <c r="R4958" s="16">
        <v>3.9399999999999998E-2</v>
      </c>
      <c r="S4958" s="16">
        <v>2.15E-3</v>
      </c>
      <c r="T4958" s="16">
        <v>1.4E-3</v>
      </c>
      <c r="U4958" s="16">
        <v>3.5514999999999999</v>
      </c>
      <c r="V4958" s="16">
        <v>7.1479999999999997</v>
      </c>
      <c r="W4958" s="16">
        <v>4.0019999999999998</v>
      </c>
      <c r="X4958" s="16">
        <v>425.71600000000001</v>
      </c>
      <c r="Y4958" s="16">
        <v>29.813099999999999</v>
      </c>
      <c r="Z4958" s="16">
        <v>0.16070000000000001</v>
      </c>
      <c r="AA4958" s="16">
        <v>4.7094799999999999E-2</v>
      </c>
      <c r="AB4958" s="16">
        <v>0.11</v>
      </c>
      <c r="AC4958" s="16">
        <v>0</v>
      </c>
      <c r="AD4958" s="16">
        <v>12.1</v>
      </c>
      <c r="AE4958" s="16">
        <v>3.9535</v>
      </c>
      <c r="AF4958" s="16">
        <v>0</v>
      </c>
      <c r="AG4958" s="16">
        <v>139956</v>
      </c>
      <c r="AH4958" s="16">
        <v>0.13089999999999999</v>
      </c>
      <c r="AI4958" s="16">
        <v>68.293800000000005</v>
      </c>
      <c r="AJ4958" s="16">
        <v>76.360900000000001</v>
      </c>
      <c r="AK4958" s="16">
        <v>-2.4653</v>
      </c>
      <c r="AL4958" s="16">
        <v>-1.4666999999999999</v>
      </c>
      <c r="AM4958" s="16">
        <v>-2.383</v>
      </c>
      <c r="AN4958" s="16">
        <v>-1.6802999999999999</v>
      </c>
      <c r="AO4958" s="16">
        <v>-2.6219999999999999</v>
      </c>
      <c r="AP4958" s="16">
        <v>-1.5242</v>
      </c>
      <c r="AQ4958" s="16">
        <v>52.236699999999999</v>
      </c>
      <c r="AR4958" s="16">
        <f t="shared" si="185"/>
        <v>1</v>
      </c>
      <c r="AS4958" s="5">
        <f t="shared" si="184"/>
        <v>3.4023999999999832E-2</v>
      </c>
    </row>
    <row r="4959" spans="1:45" x14ac:dyDescent="0.25">
      <c r="A4959" s="16" t="s">
        <v>406</v>
      </c>
      <c r="B4959" s="16" t="s">
        <v>72</v>
      </c>
      <c r="C4959" s="16" t="s">
        <v>287</v>
      </c>
      <c r="D4959" s="16">
        <v>1990</v>
      </c>
      <c r="E4959" s="16" t="s">
        <v>5574</v>
      </c>
      <c r="F4959" s="16" t="s">
        <v>593</v>
      </c>
      <c r="G4959" s="10">
        <v>4079.34</v>
      </c>
      <c r="H4959" s="73">
        <v>8.3136910000000004</v>
      </c>
      <c r="I4959" s="16" t="s">
        <v>6700</v>
      </c>
      <c r="J4959" s="71">
        <v>-2.5999999999999999E-2</v>
      </c>
      <c r="K4959" s="71">
        <v>0.64700000000000002</v>
      </c>
      <c r="L4959" s="16">
        <v>-1.7962359999999999</v>
      </c>
      <c r="M4959" s="16">
        <v>-0.64097139999999997</v>
      </c>
      <c r="N4959" s="16">
        <v>-0.48723660000000002</v>
      </c>
      <c r="O4959" s="16">
        <v>-0.57341739999999997</v>
      </c>
      <c r="P4959" s="16">
        <v>-0.4038506</v>
      </c>
      <c r="Q4959" s="16">
        <v>-1.979895</v>
      </c>
      <c r="R4959" s="16">
        <v>3.9399999999999998E-2</v>
      </c>
      <c r="S4959" s="16">
        <v>4.7000000000000002E-3</v>
      </c>
      <c r="T4959" s="16">
        <v>8.9999999999999998E-4</v>
      </c>
      <c r="U4959" s="16">
        <v>3.43255</v>
      </c>
      <c r="V4959" s="16">
        <v>7.83</v>
      </c>
      <c r="W4959" s="16">
        <v>4.21</v>
      </c>
      <c r="X4959" s="16">
        <v>425.49200000000002</v>
      </c>
      <c r="Y4959" s="16">
        <v>30.423500000000001</v>
      </c>
      <c r="Z4959" s="16">
        <v>0.15110000000000001</v>
      </c>
      <c r="AA4959" s="16">
        <v>5.07844E-2</v>
      </c>
      <c r="AB4959" s="16">
        <v>0.11</v>
      </c>
      <c r="AC4959" s="16">
        <v>0</v>
      </c>
      <c r="AD4959" s="16">
        <v>12.005000000000001</v>
      </c>
      <c r="AE4959" s="16">
        <v>4.0651000000000002</v>
      </c>
      <c r="AF4959" s="16">
        <v>0</v>
      </c>
      <c r="AG4959" s="16">
        <v>137312</v>
      </c>
      <c r="AH4959" s="16">
        <v>0.18759999999999999</v>
      </c>
      <c r="AI4959" s="16">
        <v>68.986000000000004</v>
      </c>
      <c r="AJ4959" s="16">
        <v>78.3</v>
      </c>
      <c r="AK4959" s="16">
        <v>-2.4072</v>
      </c>
      <c r="AL4959" s="16">
        <v>-1.462</v>
      </c>
      <c r="AM4959" s="16">
        <v>-2.3323999999999998</v>
      </c>
      <c r="AN4959" s="16">
        <v>-1.71</v>
      </c>
      <c r="AO4959" s="16">
        <v>-2.5577000000000001</v>
      </c>
      <c r="AP4959" s="16">
        <v>-1.5279</v>
      </c>
      <c r="AQ4959" s="16">
        <v>52.236699999999999</v>
      </c>
      <c r="AR4959" s="16">
        <f t="shared" si="185"/>
        <v>1</v>
      </c>
      <c r="AS4959" s="5">
        <f t="shared" si="184"/>
        <v>3.9926000000000128E-2</v>
      </c>
    </row>
    <row r="4960" spans="1:45" x14ac:dyDescent="0.25">
      <c r="A4960" s="16" t="s">
        <v>406</v>
      </c>
      <c r="B4960" s="16" t="s">
        <v>72</v>
      </c>
      <c r="C4960" s="16" t="s">
        <v>287</v>
      </c>
      <c r="D4960" s="16">
        <v>1991</v>
      </c>
      <c r="E4960" s="16" t="s">
        <v>5575</v>
      </c>
      <c r="F4960" s="16" t="s">
        <v>593</v>
      </c>
      <c r="G4960" s="10">
        <v>1427.92</v>
      </c>
      <c r="H4960" s="73">
        <v>7.2639750000000003</v>
      </c>
      <c r="I4960" s="16" t="s">
        <v>6700</v>
      </c>
      <c r="J4960" s="71">
        <v>-1.071</v>
      </c>
      <c r="K4960" s="71">
        <v>0.222</v>
      </c>
      <c r="L4960" s="16">
        <v>-1.7862720000000001</v>
      </c>
      <c r="M4960" s="16">
        <v>-0.64583409999999997</v>
      </c>
      <c r="N4960" s="16">
        <v>-0.4744913</v>
      </c>
      <c r="O4960" s="16">
        <v>-0.58840139999999996</v>
      </c>
      <c r="P4960" s="16">
        <v>-0.39963599999999999</v>
      </c>
      <c r="Q4960" s="16">
        <v>-1.9533579999999999</v>
      </c>
      <c r="R4960" s="16">
        <v>3.9399999999999998E-2</v>
      </c>
      <c r="S4960" s="16">
        <v>4.4000000000000003E-3</v>
      </c>
      <c r="T4960" s="16">
        <v>5.0000000000000001E-4</v>
      </c>
      <c r="U4960" s="16">
        <v>3.45275</v>
      </c>
      <c r="V4960" s="16">
        <v>8.3659999999999997</v>
      </c>
      <c r="W4960" s="16">
        <v>4.45</v>
      </c>
      <c r="X4960" s="16">
        <v>423.08300000000003</v>
      </c>
      <c r="Y4960" s="16">
        <v>31.033899999999999</v>
      </c>
      <c r="Z4960" s="16">
        <v>0.13400000000000001</v>
      </c>
      <c r="AA4960" s="16">
        <v>3.9521500000000001E-2</v>
      </c>
      <c r="AB4960" s="16">
        <v>0.11</v>
      </c>
      <c r="AC4960" s="16">
        <v>0</v>
      </c>
      <c r="AD4960" s="16">
        <v>12.295</v>
      </c>
      <c r="AE4960" s="16">
        <v>3.7191999999999998</v>
      </c>
      <c r="AF4960" s="16">
        <v>0</v>
      </c>
      <c r="AG4960" s="16">
        <v>115914</v>
      </c>
      <c r="AH4960" s="16">
        <v>0.19020000000000001</v>
      </c>
      <c r="AI4960" s="16">
        <v>71.8</v>
      </c>
      <c r="AJ4960" s="16">
        <v>78.2</v>
      </c>
      <c r="AK4960" s="16">
        <v>-2.3491</v>
      </c>
      <c r="AL4960" s="16">
        <v>-1.4573</v>
      </c>
      <c r="AM4960" s="16">
        <v>-2.2818000000000001</v>
      </c>
      <c r="AN4960" s="16">
        <v>-1.7397</v>
      </c>
      <c r="AO4960" s="16">
        <v>-2.4935</v>
      </c>
      <c r="AP4960" s="16">
        <v>-1.5316000000000001</v>
      </c>
      <c r="AQ4960" s="16">
        <v>52.236699999999999</v>
      </c>
      <c r="AR4960" s="16">
        <f t="shared" si="185"/>
        <v>1</v>
      </c>
      <c r="AS4960" s="5">
        <f t="shared" si="184"/>
        <v>9.9639999999998619E-3</v>
      </c>
    </row>
    <row r="4961" spans="1:45" x14ac:dyDescent="0.25">
      <c r="A4961" s="16" t="s">
        <v>406</v>
      </c>
      <c r="B4961" s="16" t="s">
        <v>72</v>
      </c>
      <c r="C4961" s="16" t="s">
        <v>287</v>
      </c>
      <c r="D4961" s="16">
        <v>1992</v>
      </c>
      <c r="E4961" s="16" t="s">
        <v>5576</v>
      </c>
      <c r="F4961" s="16" t="s">
        <v>593</v>
      </c>
      <c r="G4961" s="10">
        <v>1840.44</v>
      </c>
      <c r="H4961" s="73">
        <v>7.5177589999999999</v>
      </c>
      <c r="I4961" s="16" t="s">
        <v>6700</v>
      </c>
      <c r="J4961" s="71">
        <v>0.23300000000000001</v>
      </c>
      <c r="K4961" s="71">
        <v>0.28000000000000003</v>
      </c>
      <c r="L4961" s="16">
        <v>-1.7590129999999999</v>
      </c>
      <c r="M4961" s="16">
        <v>-0.64752240000000005</v>
      </c>
      <c r="N4961" s="16">
        <v>-0.46019589999999999</v>
      </c>
      <c r="O4961" s="16">
        <v>-0.57786669999999996</v>
      </c>
      <c r="P4961" s="16">
        <v>-0.38811810000000002</v>
      </c>
      <c r="Q4961" s="16">
        <v>-1.926787</v>
      </c>
      <c r="R4961" s="16">
        <v>3.9399999999999998E-2</v>
      </c>
      <c r="S4961" s="16">
        <v>4.1999999999999997E-3</v>
      </c>
      <c r="T4961" s="16">
        <v>4.0000000000000002E-4</v>
      </c>
      <c r="U4961" s="16">
        <v>3.4077000000000002</v>
      </c>
      <c r="V4961" s="16">
        <v>8.9019999999999992</v>
      </c>
      <c r="W4961" s="16">
        <v>4.6900000000000004</v>
      </c>
      <c r="X4961" s="16">
        <v>421.99200000000002</v>
      </c>
      <c r="Y4961" s="16">
        <v>31.644300000000001</v>
      </c>
      <c r="Z4961" s="16">
        <v>0.13020000000000001</v>
      </c>
      <c r="AA4961" s="16">
        <v>2.6316699999999998E-2</v>
      </c>
      <c r="AB4961" s="16">
        <v>0.11</v>
      </c>
      <c r="AC4961" s="16">
        <v>0</v>
      </c>
      <c r="AD4961" s="16">
        <v>12.635</v>
      </c>
      <c r="AE4961" s="16">
        <v>3.8517999999999999</v>
      </c>
      <c r="AF4961" s="16">
        <v>0</v>
      </c>
      <c r="AG4961" s="16">
        <v>136990</v>
      </c>
      <c r="AH4961" s="16">
        <v>0.19209999999999999</v>
      </c>
      <c r="AI4961" s="16">
        <v>71.7</v>
      </c>
      <c r="AJ4961" s="16">
        <v>78.099999999999994</v>
      </c>
      <c r="AK4961" s="16">
        <v>-2.2909999999999999</v>
      </c>
      <c r="AL4961" s="16">
        <v>-1.4525999999999999</v>
      </c>
      <c r="AM4961" s="16">
        <v>-2.2311999999999999</v>
      </c>
      <c r="AN4961" s="16">
        <v>-1.7693000000000001</v>
      </c>
      <c r="AO4961" s="16">
        <v>-2.4291999999999998</v>
      </c>
      <c r="AP4961" s="16">
        <v>-1.5353000000000001</v>
      </c>
      <c r="AQ4961" s="16">
        <v>52.236699999999999</v>
      </c>
      <c r="AR4961" s="16">
        <f t="shared" si="185"/>
        <v>1</v>
      </c>
      <c r="AS4961" s="5">
        <f t="shared" si="184"/>
        <v>2.7259000000000144E-2</v>
      </c>
    </row>
    <row r="4962" spans="1:45" x14ac:dyDescent="0.25">
      <c r="A4962" s="16" t="s">
        <v>406</v>
      </c>
      <c r="B4962" s="16" t="s">
        <v>72</v>
      </c>
      <c r="C4962" s="16" t="s">
        <v>287</v>
      </c>
      <c r="D4962" s="16">
        <v>1993</v>
      </c>
      <c r="E4962" s="16" t="s">
        <v>5577</v>
      </c>
      <c r="F4962" s="16" t="s">
        <v>593</v>
      </c>
      <c r="G4962" s="10">
        <v>2328.06</v>
      </c>
      <c r="H4962" s="73">
        <v>7.7527920000000003</v>
      </c>
      <c r="I4962" s="16" t="s">
        <v>6700</v>
      </c>
      <c r="J4962" s="71">
        <v>0.39</v>
      </c>
      <c r="K4962" s="71">
        <v>0.41299999999999998</v>
      </c>
      <c r="L4962" s="16">
        <v>-1.723333</v>
      </c>
      <c r="M4962" s="16">
        <v>-0.64638790000000002</v>
      </c>
      <c r="N4962" s="16">
        <v>-0.4233151</v>
      </c>
      <c r="O4962" s="16">
        <v>-0.55779990000000002</v>
      </c>
      <c r="P4962" s="16">
        <v>-0.39215610000000001</v>
      </c>
      <c r="Q4962" s="16">
        <v>-1.9002319999999999</v>
      </c>
      <c r="R4962" s="16">
        <v>3.9399999999999998E-2</v>
      </c>
      <c r="S4962" s="16">
        <v>4.4999999999999997E-3</v>
      </c>
      <c r="T4962" s="16">
        <v>4.0000000000000002E-4</v>
      </c>
      <c r="U4962" s="16">
        <v>3.5418500000000002</v>
      </c>
      <c r="V4962" s="16">
        <v>9.4380000000000006</v>
      </c>
      <c r="W4962" s="16">
        <v>4.93</v>
      </c>
      <c r="X4962" s="16">
        <v>421.488</v>
      </c>
      <c r="Y4962" s="16">
        <v>32.2547</v>
      </c>
      <c r="Z4962" s="16">
        <v>0.13150000000000001</v>
      </c>
      <c r="AA4962" s="16">
        <v>1.3111899999999999E-2</v>
      </c>
      <c r="AB4962" s="16">
        <v>0.11</v>
      </c>
      <c r="AC4962" s="16">
        <v>0</v>
      </c>
      <c r="AD4962" s="16">
        <v>12.975</v>
      </c>
      <c r="AE4962" s="16">
        <v>3.5568</v>
      </c>
      <c r="AF4962" s="16">
        <v>0</v>
      </c>
      <c r="AG4962" s="16">
        <v>138261</v>
      </c>
      <c r="AH4962" s="16">
        <v>0.19409999999999999</v>
      </c>
      <c r="AI4962" s="16">
        <v>71.599999999999994</v>
      </c>
      <c r="AJ4962" s="16">
        <v>78</v>
      </c>
      <c r="AK4962" s="16">
        <v>-2.2328999999999999</v>
      </c>
      <c r="AL4962" s="16">
        <v>-1.4478</v>
      </c>
      <c r="AM4962" s="16">
        <v>-2.1806000000000001</v>
      </c>
      <c r="AN4962" s="16">
        <v>-1.7989999999999999</v>
      </c>
      <c r="AO4962" s="16">
        <v>-2.3650000000000002</v>
      </c>
      <c r="AP4962" s="16">
        <v>-1.5389999999999999</v>
      </c>
      <c r="AQ4962" s="16">
        <v>52.236699999999999</v>
      </c>
      <c r="AR4962" s="16">
        <f t="shared" si="185"/>
        <v>1</v>
      </c>
      <c r="AS4962" s="5">
        <f t="shared" si="184"/>
        <v>3.5679999999999934E-2</v>
      </c>
    </row>
    <row r="4963" spans="1:45" x14ac:dyDescent="0.25">
      <c r="A4963" s="16" t="s">
        <v>406</v>
      </c>
      <c r="B4963" s="16" t="s">
        <v>72</v>
      </c>
      <c r="C4963" s="16" t="s">
        <v>287</v>
      </c>
      <c r="D4963" s="16">
        <v>1994</v>
      </c>
      <c r="E4963" s="16" t="s">
        <v>5578</v>
      </c>
      <c r="F4963" s="16" t="s">
        <v>593</v>
      </c>
      <c r="G4963" s="10">
        <v>2345.59</v>
      </c>
      <c r="H4963" s="73">
        <v>7.7602909999999996</v>
      </c>
      <c r="I4963" s="16" t="s">
        <v>6700</v>
      </c>
      <c r="J4963" s="71">
        <v>-3.7999999999999999E-2</v>
      </c>
      <c r="K4963" s="71">
        <v>0.39800000000000002</v>
      </c>
      <c r="L4963" s="16">
        <v>-1.706143</v>
      </c>
      <c r="M4963" s="16">
        <v>-0.65261449999999999</v>
      </c>
      <c r="N4963" s="16">
        <v>-0.42876649999999999</v>
      </c>
      <c r="O4963" s="16">
        <v>-0.5328735</v>
      </c>
      <c r="P4963" s="16">
        <v>-0.3934648</v>
      </c>
      <c r="Q4963" s="16">
        <v>-1.8736950000000001</v>
      </c>
      <c r="R4963" s="16">
        <v>3.9399999999999998E-2</v>
      </c>
      <c r="S4963" s="16">
        <v>3.0999999999999999E-3</v>
      </c>
      <c r="T4963" s="16">
        <v>2.9999999999999997E-4</v>
      </c>
      <c r="U4963" s="16">
        <v>3.3321499999999999</v>
      </c>
      <c r="V4963" s="16">
        <v>9.9740000000000002</v>
      </c>
      <c r="W4963" s="16">
        <v>5.17</v>
      </c>
      <c r="X4963" s="16">
        <v>420.017</v>
      </c>
      <c r="Y4963" s="16">
        <v>32.865099999999998</v>
      </c>
      <c r="Z4963" s="16">
        <v>0.13539999999999999</v>
      </c>
      <c r="AA4963" s="16">
        <v>-9.2899999999999995E-5</v>
      </c>
      <c r="AB4963" s="16">
        <v>0.11</v>
      </c>
      <c r="AC4963" s="16">
        <v>0</v>
      </c>
      <c r="AD4963" s="16">
        <v>13.315</v>
      </c>
      <c r="AE4963" s="16">
        <v>3.2902</v>
      </c>
      <c r="AF4963" s="16">
        <v>0</v>
      </c>
      <c r="AG4963" s="16">
        <v>142807</v>
      </c>
      <c r="AH4963" s="16">
        <v>0.1961</v>
      </c>
      <c r="AI4963" s="16">
        <v>71.599999999999994</v>
      </c>
      <c r="AJ4963" s="16">
        <v>77.900000000000006</v>
      </c>
      <c r="AK4963" s="16">
        <v>-2.1747999999999998</v>
      </c>
      <c r="AL4963" s="16">
        <v>-1.4431</v>
      </c>
      <c r="AM4963" s="16">
        <v>-2.13</v>
      </c>
      <c r="AN4963" s="16">
        <v>-1.8287</v>
      </c>
      <c r="AO4963" s="16">
        <v>-2.3008000000000002</v>
      </c>
      <c r="AP4963" s="16">
        <v>-1.5427</v>
      </c>
      <c r="AQ4963" s="16">
        <v>52.236699999999999</v>
      </c>
      <c r="AR4963" s="16">
        <f t="shared" si="185"/>
        <v>1</v>
      </c>
      <c r="AS4963" s="5">
        <f t="shared" si="184"/>
        <v>1.7190000000000039E-2</v>
      </c>
    </row>
    <row r="4964" spans="1:45" x14ac:dyDescent="0.25">
      <c r="A4964" s="16" t="s">
        <v>406</v>
      </c>
      <c r="B4964" s="16" t="s">
        <v>72</v>
      </c>
      <c r="C4964" s="16" t="s">
        <v>287</v>
      </c>
      <c r="D4964" s="16">
        <v>1995</v>
      </c>
      <c r="E4964" s="16" t="s">
        <v>5579</v>
      </c>
      <c r="F4964" s="16" t="s">
        <v>593</v>
      </c>
      <c r="G4964" s="10">
        <v>2322.87</v>
      </c>
      <c r="H4964" s="73">
        <v>7.7505600000000001</v>
      </c>
      <c r="I4964" s="16" t="s">
        <v>6700</v>
      </c>
      <c r="J4964" s="71">
        <v>-0.19</v>
      </c>
      <c r="K4964" s="71">
        <v>0.32900000000000001</v>
      </c>
      <c r="L4964" s="16">
        <v>-1.6545609999999999</v>
      </c>
      <c r="M4964" s="16">
        <v>-0.6560182</v>
      </c>
      <c r="N4964" s="16">
        <v>-0.35725109999999999</v>
      </c>
      <c r="O4964" s="16">
        <v>-0.51499609999999996</v>
      </c>
      <c r="P4964" s="16">
        <v>-0.39001449999999999</v>
      </c>
      <c r="Q4964" s="16">
        <v>-1.8471580000000001</v>
      </c>
      <c r="R4964" s="16">
        <v>3.9399999999999998E-2</v>
      </c>
      <c r="S4964" s="16">
        <v>2.2000000000000001E-3</v>
      </c>
      <c r="T4964" s="16">
        <v>2.9999999999999997E-4</v>
      </c>
      <c r="U4964" s="16">
        <v>3.6273499999999999</v>
      </c>
      <c r="V4964" s="16">
        <v>10.51</v>
      </c>
      <c r="W4964" s="16">
        <v>5.41</v>
      </c>
      <c r="X4964" s="16">
        <v>422.28800000000001</v>
      </c>
      <c r="Y4964" s="16">
        <v>33.475499999999997</v>
      </c>
      <c r="Z4964" s="16">
        <v>0.13619999999999999</v>
      </c>
      <c r="AA4964" s="16">
        <v>-9.6080999999999996E-3</v>
      </c>
      <c r="AB4964" s="16">
        <v>0.11</v>
      </c>
      <c r="AC4964" s="16">
        <v>0</v>
      </c>
      <c r="AD4964" s="16">
        <v>13.56</v>
      </c>
      <c r="AE4964" s="16">
        <v>3.1360000000000001</v>
      </c>
      <c r="AF4964" s="16">
        <v>0</v>
      </c>
      <c r="AG4964" s="16">
        <v>147113</v>
      </c>
      <c r="AH4964" s="16">
        <v>0.1978</v>
      </c>
      <c r="AI4964" s="16">
        <v>71.5</v>
      </c>
      <c r="AJ4964" s="16">
        <v>78.2</v>
      </c>
      <c r="AK4964" s="16">
        <v>-2.1166999999999998</v>
      </c>
      <c r="AL4964" s="16">
        <v>-1.4383999999999999</v>
      </c>
      <c r="AM4964" s="16">
        <v>-2.0794999999999999</v>
      </c>
      <c r="AN4964" s="16">
        <v>-1.8584000000000001</v>
      </c>
      <c r="AO4964" s="16">
        <v>-2.2364999999999999</v>
      </c>
      <c r="AP4964" s="16">
        <v>-1.5464</v>
      </c>
      <c r="AQ4964" s="16">
        <v>52.236699999999999</v>
      </c>
      <c r="AR4964" s="16">
        <f t="shared" si="185"/>
        <v>1</v>
      </c>
      <c r="AS4964" s="5">
        <f t="shared" si="184"/>
        <v>5.1582000000000017E-2</v>
      </c>
    </row>
    <row r="4965" spans="1:45" x14ac:dyDescent="0.25">
      <c r="A4965" s="16" t="s">
        <v>406</v>
      </c>
      <c r="B4965" s="16" t="s">
        <v>72</v>
      </c>
      <c r="C4965" s="16" t="s">
        <v>287</v>
      </c>
      <c r="D4965" s="16">
        <v>1996</v>
      </c>
      <c r="E4965" s="16" t="s">
        <v>5580</v>
      </c>
      <c r="F4965" s="16" t="s">
        <v>593</v>
      </c>
      <c r="G4965" s="10">
        <v>2500.0100000000002</v>
      </c>
      <c r="H4965" s="73">
        <v>7.8240489999999996</v>
      </c>
      <c r="I4965" s="16" t="s">
        <v>6700</v>
      </c>
      <c r="J4965" s="71">
        <v>0.41899999999999998</v>
      </c>
      <c r="K4965" s="71">
        <v>0.5</v>
      </c>
      <c r="L4965" s="16">
        <v>-1.599618</v>
      </c>
      <c r="M4965" s="16">
        <v>-0.65846289999999996</v>
      </c>
      <c r="N4965" s="16">
        <v>-0.36184430000000001</v>
      </c>
      <c r="O4965" s="16">
        <v>-0.4705782</v>
      </c>
      <c r="P4965" s="16">
        <v>-0.3846427</v>
      </c>
      <c r="Q4965" s="16">
        <v>-1.765568</v>
      </c>
      <c r="R4965" s="16">
        <v>3.9399999999999998E-2</v>
      </c>
      <c r="S4965" s="16">
        <v>1.8E-3</v>
      </c>
      <c r="T4965" s="16">
        <v>2.0000000000000001E-4</v>
      </c>
      <c r="U4965" s="16">
        <v>3.25095</v>
      </c>
      <c r="V4965" s="16">
        <v>10.916</v>
      </c>
      <c r="W4965" s="16">
        <v>5.5439999999999996</v>
      </c>
      <c r="X4965" s="16">
        <v>425.13799999999998</v>
      </c>
      <c r="Y4965" s="16">
        <v>34.085900000000002</v>
      </c>
      <c r="Z4965" s="16">
        <v>0.1512</v>
      </c>
      <c r="AA4965" s="16">
        <v>-1.9123399999999999E-2</v>
      </c>
      <c r="AB4965" s="16">
        <v>0.11</v>
      </c>
      <c r="AC4965" s="16">
        <v>0</v>
      </c>
      <c r="AD4965" s="16">
        <v>13.805</v>
      </c>
      <c r="AE4965" s="16">
        <v>3.0436999999999999</v>
      </c>
      <c r="AF4965" s="16">
        <v>0</v>
      </c>
      <c r="AG4965" s="16">
        <v>144044</v>
      </c>
      <c r="AH4965" s="16">
        <v>0.19550000000000001</v>
      </c>
      <c r="AI4965" s="16">
        <v>72.2</v>
      </c>
      <c r="AJ4965" s="16">
        <v>78.599999999999994</v>
      </c>
      <c r="AK4965" s="16">
        <v>-1.9573</v>
      </c>
      <c r="AL4965" s="16">
        <v>-1.5348999999999999</v>
      </c>
      <c r="AM4965" s="16">
        <v>-1.9471000000000001</v>
      </c>
      <c r="AN4965" s="16">
        <v>-1.8504</v>
      </c>
      <c r="AO4965" s="16">
        <v>-2.0228000000000002</v>
      </c>
      <c r="AP4965" s="16">
        <v>-1.5128999999999999</v>
      </c>
      <c r="AQ4965" s="16">
        <v>52.236699999999999</v>
      </c>
      <c r="AR4965" s="16">
        <f t="shared" si="185"/>
        <v>1</v>
      </c>
      <c r="AS4965" s="5">
        <f t="shared" si="184"/>
        <v>5.4942999999999964E-2</v>
      </c>
    </row>
    <row r="4966" spans="1:45" x14ac:dyDescent="0.25">
      <c r="A4966" s="16" t="s">
        <v>406</v>
      </c>
      <c r="B4966" s="16" t="s">
        <v>72</v>
      </c>
      <c r="C4966" s="16" t="s">
        <v>287</v>
      </c>
      <c r="D4966" s="16">
        <v>1997</v>
      </c>
      <c r="E4966" s="16" t="s">
        <v>5581</v>
      </c>
      <c r="F4966" s="16" t="s">
        <v>593</v>
      </c>
      <c r="G4966" s="10">
        <v>2937.47</v>
      </c>
      <c r="H4966" s="73">
        <v>7.9853050000000003</v>
      </c>
      <c r="I4966" s="16" t="s">
        <v>6700</v>
      </c>
      <c r="J4966" s="71">
        <v>0.20499999999999999</v>
      </c>
      <c r="K4966" s="71">
        <v>0.61399999999999999</v>
      </c>
      <c r="L4966" s="16">
        <v>-1.5648260000000001</v>
      </c>
      <c r="M4966" s="16">
        <v>-0.65940849999999995</v>
      </c>
      <c r="N4966" s="16">
        <v>-0.31804080000000001</v>
      </c>
      <c r="O4966" s="16">
        <v>-0.48359960000000002</v>
      </c>
      <c r="P4966" s="16">
        <v>-0.37850669999999997</v>
      </c>
      <c r="Q4966" s="16">
        <v>-1.721484</v>
      </c>
      <c r="R4966" s="16">
        <v>3.9399999999999998E-2</v>
      </c>
      <c r="S4966" s="16">
        <v>1.5499999999999999E-3</v>
      </c>
      <c r="T4966" s="16">
        <v>2.0000000000000001E-4</v>
      </c>
      <c r="U4966" s="16">
        <v>3.4779</v>
      </c>
      <c r="V4966" s="16">
        <v>11.321999999999999</v>
      </c>
      <c r="W4966" s="16">
        <v>5.6779999999999999</v>
      </c>
      <c r="X4966" s="16">
        <v>425.63</v>
      </c>
      <c r="Y4966" s="16">
        <v>34.696300000000001</v>
      </c>
      <c r="Z4966" s="16">
        <v>0.1278</v>
      </c>
      <c r="AA4966" s="16">
        <v>-7.0777499999999993E-2</v>
      </c>
      <c r="AB4966" s="16">
        <v>0.11</v>
      </c>
      <c r="AC4966" s="16">
        <v>0</v>
      </c>
      <c r="AD4966" s="16">
        <v>15.135</v>
      </c>
      <c r="AE4966" s="16">
        <v>2.9990999999999999</v>
      </c>
      <c r="AF4966" s="16">
        <v>0</v>
      </c>
      <c r="AG4966" s="16">
        <v>140985</v>
      </c>
      <c r="AH4966" s="16">
        <v>0.19439999999999999</v>
      </c>
      <c r="AI4966" s="16">
        <v>73</v>
      </c>
      <c r="AJ4966" s="16">
        <v>78.900000000000006</v>
      </c>
      <c r="AK4966" s="16">
        <v>-1.9402999999999999</v>
      </c>
      <c r="AL4966" s="16">
        <v>-1.3929</v>
      </c>
      <c r="AM4966" s="16">
        <v>-1.9061999999999999</v>
      </c>
      <c r="AN4966" s="16">
        <v>-1.7223999999999999</v>
      </c>
      <c r="AO4966" s="16">
        <v>-2.0943999999999998</v>
      </c>
      <c r="AP4966" s="16">
        <v>-1.4991000000000001</v>
      </c>
      <c r="AQ4966" s="16">
        <v>52.236699999999999</v>
      </c>
      <c r="AR4966" s="16">
        <f t="shared" si="185"/>
        <v>1</v>
      </c>
      <c r="AS4966" s="5">
        <f t="shared" si="184"/>
        <v>3.4791999999999934E-2</v>
      </c>
    </row>
    <row r="4967" spans="1:45" x14ac:dyDescent="0.25">
      <c r="A4967" s="16" t="s">
        <v>406</v>
      </c>
      <c r="B4967" s="16" t="s">
        <v>72</v>
      </c>
      <c r="C4967" s="16" t="s">
        <v>287</v>
      </c>
      <c r="D4967" s="16">
        <v>1998</v>
      </c>
      <c r="E4967" s="16" t="s">
        <v>5582</v>
      </c>
      <c r="F4967" s="16" t="s">
        <v>593</v>
      </c>
      <c r="G4967" s="10">
        <v>3839.83</v>
      </c>
      <c r="H4967" s="73">
        <v>8.2531820000000007</v>
      </c>
      <c r="I4967" s="16" t="s">
        <v>6700</v>
      </c>
      <c r="J4967" s="71">
        <v>0.30299999999999999</v>
      </c>
      <c r="K4967" s="71">
        <v>0.83099999999999996</v>
      </c>
      <c r="L4967" s="16">
        <v>-1.520327</v>
      </c>
      <c r="M4967" s="16">
        <v>-0.65807130000000003</v>
      </c>
      <c r="N4967" s="16">
        <v>-0.30625520000000001</v>
      </c>
      <c r="O4967" s="16">
        <v>-0.43978329999999999</v>
      </c>
      <c r="P4967" s="16">
        <v>-0.37960349999999998</v>
      </c>
      <c r="Q4967" s="16">
        <v>-1.6773819999999999</v>
      </c>
      <c r="R4967" s="16">
        <v>3.9399999999999998E-2</v>
      </c>
      <c r="S4967" s="16">
        <v>2.15E-3</v>
      </c>
      <c r="T4967" s="16">
        <v>1E-4</v>
      </c>
      <c r="U4967" s="16">
        <v>3.4775999999999998</v>
      </c>
      <c r="V4967" s="16">
        <v>11.728</v>
      </c>
      <c r="W4967" s="16">
        <v>5.8120000000000003</v>
      </c>
      <c r="X4967" s="16">
        <v>424.84800000000001</v>
      </c>
      <c r="Y4967" s="16">
        <v>35.306699999999999</v>
      </c>
      <c r="Z4967" s="16">
        <v>0.1411</v>
      </c>
      <c r="AA4967" s="16">
        <v>-8.7866100000000003E-2</v>
      </c>
      <c r="AB4967" s="16">
        <v>0.11</v>
      </c>
      <c r="AC4967" s="16">
        <v>0</v>
      </c>
      <c r="AD4967" s="16">
        <v>15.574999999999999</v>
      </c>
      <c r="AE4967" s="16">
        <v>2.9033000000000002</v>
      </c>
      <c r="AF4967" s="16">
        <v>0</v>
      </c>
      <c r="AG4967" s="16">
        <v>139387</v>
      </c>
      <c r="AH4967" s="16">
        <v>0.17299999999999999</v>
      </c>
      <c r="AI4967" s="16">
        <v>73.7</v>
      </c>
      <c r="AJ4967" s="16">
        <v>79.400000000000006</v>
      </c>
      <c r="AK4967" s="16">
        <v>-1.9233</v>
      </c>
      <c r="AL4967" s="16">
        <v>-1.2508999999999999</v>
      </c>
      <c r="AM4967" s="16">
        <v>-1.8653999999999999</v>
      </c>
      <c r="AN4967" s="16">
        <v>-1.5944</v>
      </c>
      <c r="AO4967" s="16">
        <v>-2.1659000000000002</v>
      </c>
      <c r="AP4967" s="16">
        <v>-1.4852000000000001</v>
      </c>
      <c r="AQ4967" s="16">
        <v>52.236699999999999</v>
      </c>
      <c r="AR4967" s="16">
        <f t="shared" si="185"/>
        <v>1</v>
      </c>
      <c r="AS4967" s="5">
        <f t="shared" si="184"/>
        <v>4.4499000000000066E-2</v>
      </c>
    </row>
    <row r="4968" spans="1:45" x14ac:dyDescent="0.25">
      <c r="A4968" s="16" t="s">
        <v>406</v>
      </c>
      <c r="B4968" s="16" t="s">
        <v>72</v>
      </c>
      <c r="C4968" s="16" t="s">
        <v>287</v>
      </c>
      <c r="D4968" s="16">
        <v>1999</v>
      </c>
      <c r="E4968" s="16" t="s">
        <v>5583</v>
      </c>
      <c r="F4968" s="16" t="s">
        <v>593</v>
      </c>
      <c r="G4968" s="10">
        <v>4379.2</v>
      </c>
      <c r="H4968" s="73">
        <v>8.3846220000000002</v>
      </c>
      <c r="I4968" s="16" t="s">
        <v>6700</v>
      </c>
      <c r="J4968" s="71">
        <v>0.16300000000000001</v>
      </c>
      <c r="K4968" s="71">
        <v>0.97899999999999998</v>
      </c>
      <c r="L4968" s="16">
        <v>-1.502572</v>
      </c>
      <c r="M4968" s="16">
        <v>-0.65863859999999996</v>
      </c>
      <c r="N4968" s="16">
        <v>-0.28621469999999999</v>
      </c>
      <c r="O4968" s="16">
        <v>-0.40645989999999999</v>
      </c>
      <c r="P4968" s="16">
        <v>-0.37147570000000002</v>
      </c>
      <c r="Q4968" s="16">
        <v>-1.701006</v>
      </c>
      <c r="R4968" s="16">
        <v>3.9399999999999998E-2</v>
      </c>
      <c r="S4968" s="16">
        <v>2E-3</v>
      </c>
      <c r="T4968" s="16">
        <v>1E-4</v>
      </c>
      <c r="U4968" s="16">
        <v>3.55965</v>
      </c>
      <c r="V4968" s="16">
        <v>12.134</v>
      </c>
      <c r="W4968" s="16">
        <v>5.9459999999999997</v>
      </c>
      <c r="X4968" s="16">
        <v>424.00200000000001</v>
      </c>
      <c r="Y4968" s="16">
        <v>35.917099999999998</v>
      </c>
      <c r="Z4968" s="16">
        <v>0.1555</v>
      </c>
      <c r="AA4968" s="16">
        <v>-6.8058900000000006E-2</v>
      </c>
      <c r="AB4968" s="16">
        <v>0.11</v>
      </c>
      <c r="AC4968" s="16">
        <v>0</v>
      </c>
      <c r="AD4968" s="16">
        <v>15.065</v>
      </c>
      <c r="AE4968" s="16">
        <v>2.9232</v>
      </c>
      <c r="AF4968" s="16">
        <v>0</v>
      </c>
      <c r="AG4968" s="16">
        <v>137898</v>
      </c>
      <c r="AH4968" s="16">
        <v>0.1678</v>
      </c>
      <c r="AI4968" s="16">
        <v>74.5</v>
      </c>
      <c r="AJ4968" s="16">
        <v>79.900000000000006</v>
      </c>
      <c r="AK4968" s="16">
        <v>-1.9581999999999999</v>
      </c>
      <c r="AL4968" s="16">
        <v>-1.3608</v>
      </c>
      <c r="AM4968" s="16">
        <v>-1.8654999999999999</v>
      </c>
      <c r="AN4968" s="16">
        <v>-1.6832</v>
      </c>
      <c r="AO4968" s="16">
        <v>-2.1597</v>
      </c>
      <c r="AP4968" s="16">
        <v>-1.4077999999999999</v>
      </c>
      <c r="AQ4968" s="16">
        <v>52.236699999999999</v>
      </c>
      <c r="AR4968" s="16">
        <f t="shared" si="185"/>
        <v>1</v>
      </c>
      <c r="AS4968" s="5">
        <f t="shared" si="184"/>
        <v>1.7754999999999965E-2</v>
      </c>
    </row>
    <row r="4969" spans="1:45" x14ac:dyDescent="0.25">
      <c r="A4969" s="16" t="s">
        <v>406</v>
      </c>
      <c r="B4969" s="16" t="s">
        <v>72</v>
      </c>
      <c r="C4969" s="16" t="s">
        <v>287</v>
      </c>
      <c r="D4969" s="16">
        <v>2000</v>
      </c>
      <c r="E4969" s="16" t="s">
        <v>5584</v>
      </c>
      <c r="F4969" s="16" t="s">
        <v>593</v>
      </c>
      <c r="G4969" s="10">
        <v>4311.28</v>
      </c>
      <c r="H4969" s="73">
        <v>8.3689900000000002</v>
      </c>
      <c r="I4969" s="16">
        <v>23565413</v>
      </c>
      <c r="J4969" s="71">
        <v>1.6E-2</v>
      </c>
      <c r="K4969" s="71">
        <v>0.995</v>
      </c>
      <c r="L4969" s="16">
        <v>-1.4932080000000001</v>
      </c>
      <c r="M4969" s="16">
        <v>-0.65792260000000002</v>
      </c>
      <c r="N4969" s="16">
        <v>-0.27750049999999998</v>
      </c>
      <c r="O4969" s="16">
        <v>-0.37925170000000002</v>
      </c>
      <c r="P4969" s="16">
        <v>-0.36569289999999999</v>
      </c>
      <c r="Q4969" s="16">
        <v>-1.724596</v>
      </c>
      <c r="R4969" s="16">
        <v>3.9399999999999998E-2</v>
      </c>
      <c r="S4969" s="16">
        <v>1.4499999999999999E-3</v>
      </c>
      <c r="T4969" s="16">
        <v>4.0000000000000002E-4</v>
      </c>
      <c r="U4969" s="16">
        <v>3.4660500000000001</v>
      </c>
      <c r="V4969" s="16">
        <v>12.54</v>
      </c>
      <c r="W4969" s="16">
        <v>6.08</v>
      </c>
      <c r="X4969" s="16">
        <v>424.27699999999999</v>
      </c>
      <c r="Y4969" s="16">
        <v>36.5276</v>
      </c>
      <c r="Z4969" s="16">
        <v>0.1638</v>
      </c>
      <c r="AA4969" s="16">
        <v>-6.3786700000000002E-2</v>
      </c>
      <c r="AB4969" s="16">
        <v>0.11</v>
      </c>
      <c r="AC4969" s="16">
        <v>0</v>
      </c>
      <c r="AD4969" s="16">
        <v>14.955</v>
      </c>
      <c r="AE4969" s="16">
        <v>2.8359999999999999</v>
      </c>
      <c r="AF4969" s="16">
        <v>0</v>
      </c>
      <c r="AG4969" s="16">
        <v>135314</v>
      </c>
      <c r="AH4969" s="16">
        <v>0.16164999999999999</v>
      </c>
      <c r="AI4969" s="16">
        <v>75.3</v>
      </c>
      <c r="AJ4969" s="16">
        <v>80.400000000000006</v>
      </c>
      <c r="AK4969" s="16">
        <v>-1.9931000000000001</v>
      </c>
      <c r="AL4969" s="16">
        <v>-1.4706999999999999</v>
      </c>
      <c r="AM4969" s="16">
        <v>-1.8656999999999999</v>
      </c>
      <c r="AN4969" s="16">
        <v>-1.7719</v>
      </c>
      <c r="AO4969" s="16">
        <v>-2.1534</v>
      </c>
      <c r="AP4969" s="16">
        <v>-1.3303</v>
      </c>
      <c r="AQ4969" s="16">
        <v>52.236699999999999</v>
      </c>
      <c r="AR4969" s="16">
        <f t="shared" si="185"/>
        <v>1</v>
      </c>
      <c r="AS4969" s="5">
        <f t="shared" si="184"/>
        <v>9.3639999999999279E-3</v>
      </c>
    </row>
    <row r="4970" spans="1:45" x14ac:dyDescent="0.25">
      <c r="A4970" s="16" t="s">
        <v>406</v>
      </c>
      <c r="B4970" s="16" t="s">
        <v>72</v>
      </c>
      <c r="C4970" s="16" t="s">
        <v>287</v>
      </c>
      <c r="D4970" s="16">
        <v>2001</v>
      </c>
      <c r="E4970" s="16" t="s">
        <v>5585</v>
      </c>
      <c r="F4970" s="16" t="s">
        <v>593</v>
      </c>
      <c r="G4970" s="10">
        <v>4285.8599999999997</v>
      </c>
      <c r="H4970" s="73">
        <v>8.3630770000000005</v>
      </c>
      <c r="I4970" s="16">
        <v>24251649</v>
      </c>
      <c r="J4970" s="71">
        <v>6.0000000000000001E-3</v>
      </c>
      <c r="K4970" s="71">
        <v>1.0009999999999999</v>
      </c>
      <c r="L4970" s="16">
        <v>-1.4222520000000001</v>
      </c>
      <c r="M4970" s="16">
        <v>-0.65508619999999995</v>
      </c>
      <c r="N4970" s="16">
        <v>-0.21005270000000001</v>
      </c>
      <c r="O4970" s="16">
        <v>-0.3250789</v>
      </c>
      <c r="P4970" s="16">
        <v>-0.35355839999999999</v>
      </c>
      <c r="Q4970" s="16">
        <v>-1.703586</v>
      </c>
      <c r="R4970" s="16">
        <v>3.9399999999999998E-2</v>
      </c>
      <c r="S4970" s="16">
        <v>2.2000000000000001E-3</v>
      </c>
      <c r="T4970" s="16">
        <v>4.0000000000000002E-4</v>
      </c>
      <c r="U4970" s="16">
        <v>3.7874500000000002</v>
      </c>
      <c r="V4970" s="16">
        <v>12.864000000000001</v>
      </c>
      <c r="W4970" s="16">
        <v>6.3860000000000001</v>
      </c>
      <c r="X4970" s="16">
        <v>425.56900000000002</v>
      </c>
      <c r="Y4970" s="16">
        <v>37.137999999999998</v>
      </c>
      <c r="Z4970" s="16">
        <v>0.1925</v>
      </c>
      <c r="AA4970" s="16">
        <v>-2.66967E-2</v>
      </c>
      <c r="AB4970" s="16">
        <v>0.11</v>
      </c>
      <c r="AC4970" s="16">
        <v>0</v>
      </c>
      <c r="AD4970" s="16">
        <v>14</v>
      </c>
      <c r="AE4970" s="16">
        <v>2.7532000000000001</v>
      </c>
      <c r="AF4970" s="16">
        <v>0</v>
      </c>
      <c r="AG4970" s="16">
        <v>132946</v>
      </c>
      <c r="AH4970" s="16">
        <v>0.17069999999999999</v>
      </c>
      <c r="AI4970" s="16">
        <v>76.2</v>
      </c>
      <c r="AJ4970" s="16">
        <v>80.8</v>
      </c>
      <c r="AK4970" s="16">
        <v>-2.0165999999999999</v>
      </c>
      <c r="AL4970" s="16">
        <v>-1.383</v>
      </c>
      <c r="AM4970" s="16">
        <v>-1.8713</v>
      </c>
      <c r="AN4970" s="16">
        <v>-1.7103999999999999</v>
      </c>
      <c r="AO4970" s="16">
        <v>-2.0737000000000001</v>
      </c>
      <c r="AP4970" s="16">
        <v>-1.4005000000000001</v>
      </c>
      <c r="AQ4970" s="16">
        <v>52.236699999999999</v>
      </c>
      <c r="AR4970" s="16">
        <f t="shared" si="185"/>
        <v>1</v>
      </c>
      <c r="AS4970" s="5">
        <f t="shared" si="184"/>
        <v>7.0956000000000019E-2</v>
      </c>
    </row>
    <row r="4971" spans="1:45" x14ac:dyDescent="0.25">
      <c r="A4971" s="16" t="s">
        <v>406</v>
      </c>
      <c r="B4971" s="16" t="s">
        <v>72</v>
      </c>
      <c r="C4971" s="16" t="s">
        <v>287</v>
      </c>
      <c r="D4971" s="16">
        <v>2002</v>
      </c>
      <c r="E4971" s="16" t="s">
        <v>5586</v>
      </c>
      <c r="F4971" s="16" t="s">
        <v>593</v>
      </c>
      <c r="G4971" s="10">
        <v>3880.11</v>
      </c>
      <c r="H4971" s="73">
        <v>8.2636190000000003</v>
      </c>
      <c r="I4971" s="16">
        <v>24939299</v>
      </c>
      <c r="J4971" s="71">
        <v>-7.9000000000000001E-2</v>
      </c>
      <c r="K4971" s="71">
        <v>0.92500000000000004</v>
      </c>
      <c r="L4971" s="16">
        <v>-1.3489850000000001</v>
      </c>
      <c r="M4971" s="16">
        <v>-0.65016980000000002</v>
      </c>
      <c r="N4971" s="16">
        <v>-0.17896780000000001</v>
      </c>
      <c r="O4971" s="16">
        <v>-0.2560965</v>
      </c>
      <c r="P4971" s="16">
        <v>-0.31844919999999999</v>
      </c>
      <c r="Q4971" s="16">
        <v>-1.682542</v>
      </c>
      <c r="R4971" s="16">
        <v>3.9399999999999998E-2</v>
      </c>
      <c r="S4971" s="16">
        <v>3.5000000000000001E-3</v>
      </c>
      <c r="T4971" s="16">
        <v>4.0000000000000002E-4</v>
      </c>
      <c r="U4971" s="16">
        <v>3.84965</v>
      </c>
      <c r="V4971" s="16">
        <v>13.188000000000001</v>
      </c>
      <c r="W4971" s="16">
        <v>6.6920000000000002</v>
      </c>
      <c r="X4971" s="16">
        <v>425.43400000000003</v>
      </c>
      <c r="Y4971" s="16">
        <v>37.748399999999997</v>
      </c>
      <c r="Z4971" s="16">
        <v>0.21929999999999999</v>
      </c>
      <c r="AA4971" s="16">
        <v>-4.3591100000000001E-2</v>
      </c>
      <c r="AB4971" s="16">
        <v>0.11</v>
      </c>
      <c r="AC4971" s="16">
        <v>0</v>
      </c>
      <c r="AD4971" s="16">
        <v>14.435</v>
      </c>
      <c r="AE4971" s="16">
        <v>4.4706000000000001</v>
      </c>
      <c r="AF4971" s="16">
        <v>7.9200000000000007E-2</v>
      </c>
      <c r="AG4971" s="16">
        <v>135757</v>
      </c>
      <c r="AH4971" s="16">
        <v>0.17344999999999999</v>
      </c>
      <c r="AI4971" s="16">
        <v>76.900000000000006</v>
      </c>
      <c r="AJ4971" s="16">
        <v>81.3</v>
      </c>
      <c r="AK4971" s="16">
        <v>-2.0400999999999998</v>
      </c>
      <c r="AL4971" s="16">
        <v>-1.2951999999999999</v>
      </c>
      <c r="AM4971" s="16">
        <v>-1.8769</v>
      </c>
      <c r="AN4971" s="16">
        <v>-1.6489</v>
      </c>
      <c r="AO4971" s="16">
        <v>-1.994</v>
      </c>
      <c r="AP4971" s="16">
        <v>-1.4705999999999999</v>
      </c>
      <c r="AQ4971" s="16">
        <v>52.236699999999999</v>
      </c>
      <c r="AR4971" s="16">
        <f t="shared" si="185"/>
        <v>1</v>
      </c>
      <c r="AS4971" s="5">
        <f t="shared" si="184"/>
        <v>7.3266999999999971E-2</v>
      </c>
    </row>
    <row r="4972" spans="1:45" x14ac:dyDescent="0.25">
      <c r="A4972" s="16" t="s">
        <v>406</v>
      </c>
      <c r="B4972" s="16" t="s">
        <v>72</v>
      </c>
      <c r="C4972" s="16" t="s">
        <v>287</v>
      </c>
      <c r="D4972" s="16">
        <v>2003</v>
      </c>
      <c r="E4972" s="16" t="s">
        <v>5587</v>
      </c>
      <c r="F4972" s="16" t="s">
        <v>593</v>
      </c>
      <c r="G4972" s="10">
        <v>2526.04</v>
      </c>
      <c r="H4972" s="73">
        <v>7.834409</v>
      </c>
      <c r="I4972" s="16">
        <v>25627626</v>
      </c>
      <c r="J4972" s="71">
        <v>-0.39900000000000002</v>
      </c>
      <c r="K4972" s="71">
        <v>0.621</v>
      </c>
      <c r="L4972" s="16">
        <v>-1.2452270000000001</v>
      </c>
      <c r="M4972" s="16">
        <v>-0.64621229999999996</v>
      </c>
      <c r="N4972" s="16">
        <v>-0.16836999999999999</v>
      </c>
      <c r="O4972" s="16">
        <v>-0.1388085</v>
      </c>
      <c r="P4972" s="16">
        <v>-0.31821939999999999</v>
      </c>
      <c r="Q4972" s="16">
        <v>-1.582411</v>
      </c>
      <c r="R4972" s="16">
        <v>3.9399999999999998E-2</v>
      </c>
      <c r="S4972" s="16">
        <v>4.3E-3</v>
      </c>
      <c r="T4972" s="16">
        <v>5.0000000000000001E-4</v>
      </c>
      <c r="U4972" s="16">
        <v>3.6360999999999999</v>
      </c>
      <c r="V4972" s="16">
        <v>13.512</v>
      </c>
      <c r="W4972" s="16">
        <v>6.9980000000000002</v>
      </c>
      <c r="X4972" s="16">
        <v>426.63200000000001</v>
      </c>
      <c r="Y4972" s="16">
        <v>38.358800000000002</v>
      </c>
      <c r="Z4972" s="16">
        <v>0.27350000000000002</v>
      </c>
      <c r="AA4972" s="16">
        <v>-5.19412E-2</v>
      </c>
      <c r="AB4972" s="16">
        <v>0.11</v>
      </c>
      <c r="AC4972" s="16">
        <v>0</v>
      </c>
      <c r="AD4972" s="16">
        <v>14.65</v>
      </c>
      <c r="AE4972" s="16">
        <v>4.5582000000000003</v>
      </c>
      <c r="AF4972" s="16">
        <v>0.30819999999999997</v>
      </c>
      <c r="AG4972" s="16">
        <v>110572</v>
      </c>
      <c r="AH4972" s="16">
        <v>0.17435</v>
      </c>
      <c r="AI4972" s="16">
        <v>77.7</v>
      </c>
      <c r="AJ4972" s="16">
        <v>81.8</v>
      </c>
      <c r="AK4972" s="16">
        <v>-1.4641</v>
      </c>
      <c r="AL4972" s="16">
        <v>-1.2179</v>
      </c>
      <c r="AM4972" s="16">
        <v>-1.6601999999999999</v>
      </c>
      <c r="AN4972" s="16">
        <v>-2.4260999999999999</v>
      </c>
      <c r="AO4972" s="16">
        <v>-1.4300999999999999</v>
      </c>
      <c r="AP4972" s="16">
        <v>-1.6657999999999999</v>
      </c>
      <c r="AQ4972" s="16">
        <v>52.236699999999999</v>
      </c>
      <c r="AR4972" s="16">
        <f t="shared" si="185"/>
        <v>1</v>
      </c>
      <c r="AS4972" s="5">
        <f t="shared" si="184"/>
        <v>0.10375800000000002</v>
      </c>
    </row>
    <row r="4973" spans="1:45" x14ac:dyDescent="0.25">
      <c r="A4973" s="16" t="s">
        <v>406</v>
      </c>
      <c r="B4973" s="16" t="s">
        <v>72</v>
      </c>
      <c r="C4973" s="16" t="s">
        <v>287</v>
      </c>
      <c r="D4973" s="16">
        <v>2004</v>
      </c>
      <c r="E4973" s="16" t="s">
        <v>5588</v>
      </c>
      <c r="F4973" s="16" t="s">
        <v>593</v>
      </c>
      <c r="G4973" s="10">
        <v>3792.14</v>
      </c>
      <c r="H4973" s="73">
        <v>8.2406860000000002</v>
      </c>
      <c r="I4973" s="16">
        <v>26316609</v>
      </c>
      <c r="J4973" s="71">
        <v>0.41399999999999998</v>
      </c>
      <c r="K4973" s="71">
        <v>0.93799999999999994</v>
      </c>
      <c r="L4973" s="16">
        <v>-1.3119609999999999</v>
      </c>
      <c r="M4973" s="16">
        <v>-0.63843260000000002</v>
      </c>
      <c r="N4973" s="16">
        <v>-0.13139999999999999</v>
      </c>
      <c r="O4973" s="16">
        <v>-7.4935000000000002E-2</v>
      </c>
      <c r="P4973" s="16">
        <v>-0.30515720000000002</v>
      </c>
      <c r="Q4973" s="16">
        <v>-1.867486</v>
      </c>
      <c r="R4973" s="16">
        <v>3.9399999999999998E-2</v>
      </c>
      <c r="S4973" s="16">
        <v>6.8500000000000002E-3</v>
      </c>
      <c r="T4973" s="16">
        <v>2.9999999999999997E-4</v>
      </c>
      <c r="U4973" s="16">
        <v>3.8125</v>
      </c>
      <c r="V4973" s="16">
        <v>13.836</v>
      </c>
      <c r="W4973" s="16">
        <v>7.3040000000000003</v>
      </c>
      <c r="X4973" s="16">
        <v>425.53699999999998</v>
      </c>
      <c r="Y4973" s="16">
        <v>38.969200000000001</v>
      </c>
      <c r="Z4973" s="16">
        <v>0.29110000000000003</v>
      </c>
      <c r="AA4973" s="16">
        <v>-0.1043721</v>
      </c>
      <c r="AB4973" s="16">
        <v>0.11</v>
      </c>
      <c r="AC4973" s="16">
        <v>0</v>
      </c>
      <c r="AD4973" s="16">
        <v>16</v>
      </c>
      <c r="AE4973" s="16">
        <v>3.8774000000000002</v>
      </c>
      <c r="AF4973" s="16">
        <v>2.1518999999999999</v>
      </c>
      <c r="AG4973" s="16">
        <v>122699</v>
      </c>
      <c r="AH4973" s="16">
        <v>0.17244999999999999</v>
      </c>
      <c r="AI4973" s="16">
        <v>78.5</v>
      </c>
      <c r="AJ4973" s="16">
        <v>82.3</v>
      </c>
      <c r="AK4973" s="16">
        <v>-1.6755</v>
      </c>
      <c r="AL4973" s="16">
        <v>-1.5626</v>
      </c>
      <c r="AM4973" s="16">
        <v>-1.6119000000000001</v>
      </c>
      <c r="AN4973" s="16">
        <v>-3.1848000000000001</v>
      </c>
      <c r="AO4973" s="16">
        <v>-1.6472</v>
      </c>
      <c r="AP4973" s="16">
        <v>-1.8879999999999999</v>
      </c>
      <c r="AQ4973" s="16">
        <v>52.236699999999999</v>
      </c>
      <c r="AR4973" s="16">
        <f t="shared" si="185"/>
        <v>1</v>
      </c>
      <c r="AS4973" s="5">
        <f t="shared" si="184"/>
        <v>-6.6733999999999849E-2</v>
      </c>
    </row>
    <row r="4974" spans="1:45" x14ac:dyDescent="0.25">
      <c r="A4974" s="16" t="s">
        <v>406</v>
      </c>
      <c r="B4974" s="16" t="s">
        <v>72</v>
      </c>
      <c r="C4974" s="16" t="s">
        <v>287</v>
      </c>
      <c r="D4974" s="16">
        <v>2005</v>
      </c>
      <c r="E4974" s="16" t="s">
        <v>5589</v>
      </c>
      <c r="F4974" s="16" t="s">
        <v>593</v>
      </c>
      <c r="G4974" s="10">
        <v>3857.61</v>
      </c>
      <c r="H4974" s="73">
        <v>8.2578029999999991</v>
      </c>
      <c r="I4974" s="16">
        <v>27008426</v>
      </c>
      <c r="J4974" s="71">
        <v>-5.6000000000000001E-2</v>
      </c>
      <c r="K4974" s="71">
        <v>0.88800000000000001</v>
      </c>
      <c r="L4974" s="16">
        <v>-1.247466</v>
      </c>
      <c r="M4974" s="16">
        <v>-0.62238660000000001</v>
      </c>
      <c r="N4974" s="16">
        <v>-0.1035488</v>
      </c>
      <c r="O4974" s="16">
        <v>-0.16188350000000001</v>
      </c>
      <c r="P4974" s="16">
        <v>-0.28418149999999998</v>
      </c>
      <c r="Q4974" s="16">
        <v>-1.690984</v>
      </c>
      <c r="R4974" s="16">
        <v>3.9399999999999998E-2</v>
      </c>
      <c r="S4974" s="16">
        <v>1.06E-2</v>
      </c>
      <c r="T4974" s="16">
        <v>5.0000000000000001E-4</v>
      </c>
      <c r="U4974" s="16">
        <v>3.7652999999999999</v>
      </c>
      <c r="V4974" s="16">
        <v>14.16</v>
      </c>
      <c r="W4974" s="16">
        <v>7.61</v>
      </c>
      <c r="X4974" s="16">
        <v>426.69799999999998</v>
      </c>
      <c r="Y4974" s="16">
        <v>36.419400000000003</v>
      </c>
      <c r="Z4974" s="16">
        <v>0.2676</v>
      </c>
      <c r="AA4974" s="16">
        <v>-0.13932600000000001</v>
      </c>
      <c r="AB4974" s="16">
        <v>0.11</v>
      </c>
      <c r="AC4974" s="16">
        <v>0</v>
      </c>
      <c r="AD4974" s="16">
        <v>16.899999999999999</v>
      </c>
      <c r="AE4974" s="16">
        <v>4.0728</v>
      </c>
      <c r="AF4974" s="16">
        <v>5.5995999999999997</v>
      </c>
      <c r="AG4974" s="16">
        <v>112519</v>
      </c>
      <c r="AH4974" s="16">
        <v>0.17795</v>
      </c>
      <c r="AI4974" s="16">
        <v>79.3</v>
      </c>
      <c r="AJ4974" s="16">
        <v>82.8</v>
      </c>
      <c r="AK4974" s="16">
        <v>-1.4028</v>
      </c>
      <c r="AL4974" s="16">
        <v>-1.4583999999999999</v>
      </c>
      <c r="AM4974" s="16">
        <v>-1.6580999999999999</v>
      </c>
      <c r="AN4974" s="16">
        <v>-2.7179000000000002</v>
      </c>
      <c r="AO4974" s="16">
        <v>-1.5079</v>
      </c>
      <c r="AP4974" s="16">
        <v>-1.7727999999999999</v>
      </c>
      <c r="AQ4974" s="16">
        <v>52.236699999999999</v>
      </c>
      <c r="AR4974" s="16">
        <f t="shared" si="185"/>
        <v>1</v>
      </c>
      <c r="AS4974" s="5">
        <f t="shared" si="184"/>
        <v>6.4494999999999969E-2</v>
      </c>
    </row>
    <row r="4975" spans="1:45" x14ac:dyDescent="0.25">
      <c r="A4975" s="16" t="s">
        <v>406</v>
      </c>
      <c r="B4975" s="16" t="s">
        <v>72</v>
      </c>
      <c r="C4975" s="16" t="s">
        <v>287</v>
      </c>
      <c r="D4975" s="16">
        <v>2006</v>
      </c>
      <c r="E4975" s="16" t="s">
        <v>5590</v>
      </c>
      <c r="F4975" s="16" t="s">
        <v>593</v>
      </c>
      <c r="G4975" s="10">
        <v>4143.6899999999996</v>
      </c>
      <c r="H4975" s="73">
        <v>8.3293429999999997</v>
      </c>
      <c r="I4975" s="16">
        <v>27697912</v>
      </c>
      <c r="J4975" s="71">
        <v>2.5000000000000001E-2</v>
      </c>
      <c r="K4975" s="71">
        <v>0.91</v>
      </c>
      <c r="L4975" s="16">
        <v>-1.151162</v>
      </c>
      <c r="M4975" s="16">
        <v>-0.60069470000000003</v>
      </c>
      <c r="N4975" s="16">
        <v>-8.4589600000000001E-2</v>
      </c>
      <c r="O4975" s="16">
        <v>-5.9937400000000002E-2</v>
      </c>
      <c r="P4975" s="16">
        <v>-0.1808864</v>
      </c>
      <c r="Q4975" s="16">
        <v>-1.730272</v>
      </c>
      <c r="R4975" s="16">
        <v>3.9399999999999998E-2</v>
      </c>
      <c r="S4975" s="16">
        <v>1.5350000000000001E-2</v>
      </c>
      <c r="T4975" s="16">
        <v>8.9999999999999998E-4</v>
      </c>
      <c r="U4975" s="16">
        <v>3.9445999999999999</v>
      </c>
      <c r="V4975" s="16">
        <v>14.196</v>
      </c>
      <c r="W4975" s="16">
        <v>7.992</v>
      </c>
      <c r="X4975" s="16">
        <v>422.983</v>
      </c>
      <c r="Y4975" s="16">
        <v>42.229799999999997</v>
      </c>
      <c r="Z4975" s="16">
        <v>0.26650000000000001</v>
      </c>
      <c r="AA4975" s="16">
        <v>-7.7185699999999996E-2</v>
      </c>
      <c r="AB4975" s="16">
        <v>0.11</v>
      </c>
      <c r="AC4975" s="16">
        <v>0</v>
      </c>
      <c r="AD4975" s="16">
        <v>15.3</v>
      </c>
      <c r="AE4975" s="16">
        <v>4.4451999999999998</v>
      </c>
      <c r="AF4975" s="16">
        <v>33.3001</v>
      </c>
      <c r="AG4975" s="16">
        <v>122030</v>
      </c>
      <c r="AH4975" s="16">
        <v>0.1784</v>
      </c>
      <c r="AI4975" s="16">
        <v>80.099999999999994</v>
      </c>
      <c r="AJ4975" s="16">
        <v>83.2</v>
      </c>
      <c r="AK4975" s="16">
        <v>-1.4024000000000001</v>
      </c>
      <c r="AL4975" s="16">
        <v>-1.5664</v>
      </c>
      <c r="AM4975" s="16">
        <v>-1.7701</v>
      </c>
      <c r="AN4975" s="16">
        <v>-2.8197000000000001</v>
      </c>
      <c r="AO4975" s="16">
        <v>-1.4036999999999999</v>
      </c>
      <c r="AP4975" s="16">
        <v>-1.7935000000000001</v>
      </c>
      <c r="AQ4975" s="16">
        <v>52.236699999999999</v>
      </c>
      <c r="AR4975" s="16">
        <f t="shared" si="185"/>
        <v>1</v>
      </c>
      <c r="AS4975" s="5">
        <f t="shared" si="184"/>
        <v>9.6303999999999945E-2</v>
      </c>
    </row>
    <row r="4976" spans="1:45" x14ac:dyDescent="0.25">
      <c r="A4976" s="16" t="s">
        <v>406</v>
      </c>
      <c r="B4976" s="16" t="s">
        <v>72</v>
      </c>
      <c r="C4976" s="16" t="s">
        <v>287</v>
      </c>
      <c r="D4976" s="16">
        <v>2007</v>
      </c>
      <c r="E4976" s="16" t="s">
        <v>5591</v>
      </c>
      <c r="F4976" s="16" t="s">
        <v>593</v>
      </c>
      <c r="G4976" s="10">
        <v>4098.3100000000004</v>
      </c>
      <c r="H4976" s="73">
        <v>8.3183290000000003</v>
      </c>
      <c r="I4976" s="16">
        <v>28390433</v>
      </c>
      <c r="J4976" s="71">
        <v>6.0000000000000001E-3</v>
      </c>
      <c r="K4976" s="71">
        <v>0.91500000000000004</v>
      </c>
      <c r="L4976" s="16">
        <v>-1.016127</v>
      </c>
      <c r="M4976" s="16">
        <v>-0.55991190000000002</v>
      </c>
      <c r="N4976" s="16">
        <v>-1.7562299999999999E-2</v>
      </c>
      <c r="O4976" s="16">
        <v>1.85706E-2</v>
      </c>
      <c r="P4976" s="16">
        <v>-0.1215716</v>
      </c>
      <c r="Q4976" s="16">
        <v>-1.6752</v>
      </c>
      <c r="R4976" s="16">
        <v>4.5499999999999999E-2</v>
      </c>
      <c r="S4976" s="16">
        <v>2.5499999999999998E-2</v>
      </c>
      <c r="T4976" s="16">
        <v>8.0000000000000004E-4</v>
      </c>
      <c r="U4976" s="16">
        <v>4.0022000000000002</v>
      </c>
      <c r="V4976" s="16">
        <v>14.231999999999999</v>
      </c>
      <c r="W4976" s="16">
        <v>8.3740000000000006</v>
      </c>
      <c r="X4976" s="16">
        <v>428.81099999999998</v>
      </c>
      <c r="Y4976" s="16">
        <v>41.8172</v>
      </c>
      <c r="Z4976" s="16">
        <v>0.29870000000000002</v>
      </c>
      <c r="AA4976" s="16">
        <v>-0.15719130000000001</v>
      </c>
      <c r="AB4976" s="16">
        <v>0.11</v>
      </c>
      <c r="AC4976" s="16">
        <v>0</v>
      </c>
      <c r="AD4976" s="16">
        <v>17.36</v>
      </c>
      <c r="AE4976" s="16">
        <v>4.7477</v>
      </c>
      <c r="AF4976" s="16">
        <v>48.785400000000003</v>
      </c>
      <c r="AG4976" s="16">
        <v>116935</v>
      </c>
      <c r="AH4976" s="16">
        <v>0.17929999999999999</v>
      </c>
      <c r="AI4976" s="16">
        <v>80.900000000000006</v>
      </c>
      <c r="AJ4976" s="16">
        <v>83.7</v>
      </c>
      <c r="AK4976" s="16">
        <v>-1.2311000000000001</v>
      </c>
      <c r="AL4976" s="16">
        <v>-1.5802</v>
      </c>
      <c r="AM4976" s="16">
        <v>-1.5923</v>
      </c>
      <c r="AN4976" s="16">
        <v>-2.7883</v>
      </c>
      <c r="AO4976" s="16">
        <v>-1.3233999999999999</v>
      </c>
      <c r="AP4976" s="16">
        <v>-1.9280999999999999</v>
      </c>
      <c r="AQ4976" s="16">
        <v>52.236699999999999</v>
      </c>
      <c r="AR4976" s="16">
        <f t="shared" si="185"/>
        <v>1</v>
      </c>
      <c r="AS4976" s="5">
        <f t="shared" si="184"/>
        <v>0.13503500000000002</v>
      </c>
    </row>
    <row r="4977" spans="1:45" x14ac:dyDescent="0.25">
      <c r="A4977" s="16" t="s">
        <v>406</v>
      </c>
      <c r="B4977" s="16" t="s">
        <v>72</v>
      </c>
      <c r="C4977" s="16" t="s">
        <v>287</v>
      </c>
      <c r="D4977" s="16">
        <v>2008</v>
      </c>
      <c r="E4977" s="16" t="s">
        <v>5592</v>
      </c>
      <c r="F4977" s="16" t="s">
        <v>593</v>
      </c>
      <c r="G4977" s="10">
        <v>4325.67</v>
      </c>
      <c r="H4977" s="73">
        <v>8.3723220000000005</v>
      </c>
      <c r="I4977" s="16">
        <v>29111417</v>
      </c>
      <c r="J4977" s="71">
        <v>7.0000000000000001E-3</v>
      </c>
      <c r="K4977" s="71">
        <v>0.92200000000000004</v>
      </c>
      <c r="L4977" s="16">
        <v>-0.8899783</v>
      </c>
      <c r="M4977" s="16">
        <v>-0.52630030000000005</v>
      </c>
      <c r="N4977" s="16">
        <v>5.97969E-2</v>
      </c>
      <c r="O4977" s="16">
        <v>-2.3812E-3</v>
      </c>
      <c r="P4977" s="16">
        <v>-8.5067599999999993E-2</v>
      </c>
      <c r="Q4977" s="16">
        <v>-1.5121070000000001</v>
      </c>
      <c r="R4977" s="16">
        <v>3.44E-2</v>
      </c>
      <c r="S4977" s="16">
        <v>3.5249999999999997E-2</v>
      </c>
      <c r="T4977" s="16">
        <v>1.1000000000000001E-3</v>
      </c>
      <c r="U4977" s="16">
        <v>4.3885500000000004</v>
      </c>
      <c r="V4977" s="16">
        <v>14.268000000000001</v>
      </c>
      <c r="W4977" s="16">
        <v>8.7560000000000002</v>
      </c>
      <c r="X4977" s="16">
        <v>430.83800000000002</v>
      </c>
      <c r="Y4977" s="16">
        <v>41.6145</v>
      </c>
      <c r="Z4977" s="16">
        <v>0.32700000000000001</v>
      </c>
      <c r="AA4977" s="16">
        <v>4.7094799999999999E-2</v>
      </c>
      <c r="AB4977" s="16">
        <v>0.11</v>
      </c>
      <c r="AC4977" s="16">
        <v>0</v>
      </c>
      <c r="AD4977" s="16">
        <v>12.1</v>
      </c>
      <c r="AE4977" s="16">
        <v>3.6776</v>
      </c>
      <c r="AF4977" s="16">
        <v>59.561999999999998</v>
      </c>
      <c r="AG4977" s="16">
        <v>126316</v>
      </c>
      <c r="AH4977" s="16">
        <v>0.18404999999999999</v>
      </c>
      <c r="AI4977" s="16">
        <v>81.7</v>
      </c>
      <c r="AJ4977" s="16">
        <v>84.2</v>
      </c>
      <c r="AK4977" s="16">
        <v>-1.198</v>
      </c>
      <c r="AL4977" s="16">
        <v>-1.5708</v>
      </c>
      <c r="AM4977" s="16">
        <v>-1.2577</v>
      </c>
      <c r="AN4977" s="16">
        <v>-2.4788000000000001</v>
      </c>
      <c r="AO4977" s="16">
        <v>-1.1469</v>
      </c>
      <c r="AP4977" s="16">
        <v>-1.8432999999999999</v>
      </c>
      <c r="AQ4977" s="16">
        <v>52.236699999999999</v>
      </c>
      <c r="AR4977" s="16">
        <f t="shared" si="185"/>
        <v>1</v>
      </c>
      <c r="AS4977" s="5">
        <f t="shared" si="184"/>
        <v>0.1261487</v>
      </c>
    </row>
    <row r="4978" spans="1:45" x14ac:dyDescent="0.25">
      <c r="A4978" s="16" t="s">
        <v>406</v>
      </c>
      <c r="B4978" s="16" t="s">
        <v>72</v>
      </c>
      <c r="C4978" s="16" t="s">
        <v>287</v>
      </c>
      <c r="D4978" s="16">
        <v>2009</v>
      </c>
      <c r="E4978" s="16" t="s">
        <v>5593</v>
      </c>
      <c r="F4978" s="16" t="s">
        <v>593</v>
      </c>
      <c r="G4978" s="10">
        <v>4354.68</v>
      </c>
      <c r="H4978" s="73">
        <v>8.3790069999999996</v>
      </c>
      <c r="I4978" s="16">
        <v>29894652</v>
      </c>
      <c r="J4978" s="71">
        <v>3.5000000000000003E-2</v>
      </c>
      <c r="K4978" s="71">
        <v>0.95499999999999996</v>
      </c>
      <c r="L4978" s="16">
        <v>-0.86202460000000003</v>
      </c>
      <c r="M4978" s="16">
        <v>-0.54518880000000003</v>
      </c>
      <c r="N4978" s="16">
        <v>-5.1865399999999999E-2</v>
      </c>
      <c r="O4978" s="16">
        <v>-2.0413400000000002E-2</v>
      </c>
      <c r="P4978" s="16">
        <v>-1.3425299999999999E-2</v>
      </c>
      <c r="Q4978" s="16">
        <v>-1.370417</v>
      </c>
      <c r="R4978" s="16">
        <v>4.5600000000000002E-2</v>
      </c>
      <c r="S4978" s="16">
        <v>2.7900000000000001E-2</v>
      </c>
      <c r="T4978" s="16">
        <v>1.4E-3</v>
      </c>
      <c r="U4978" s="16">
        <v>3.21475</v>
      </c>
      <c r="V4978" s="16">
        <v>14.304</v>
      </c>
      <c r="W4978" s="16">
        <v>9.1379999999999999</v>
      </c>
      <c r="X4978" s="16">
        <v>428.95299999999997</v>
      </c>
      <c r="Y4978" s="16">
        <v>40.793799999999997</v>
      </c>
      <c r="Z4978" s="16">
        <v>0.32429999999999998</v>
      </c>
      <c r="AA4978" s="16">
        <v>3.3307499999999997E-2</v>
      </c>
      <c r="AB4978" s="16">
        <v>0.11</v>
      </c>
      <c r="AC4978" s="16">
        <v>0</v>
      </c>
      <c r="AD4978" s="16">
        <v>12.455</v>
      </c>
      <c r="AE4978" s="16">
        <v>5.4706999999999999</v>
      </c>
      <c r="AF4978" s="16">
        <v>66.693399999999997</v>
      </c>
      <c r="AG4978" s="16">
        <v>152172</v>
      </c>
      <c r="AH4978" s="16">
        <v>0.191</v>
      </c>
      <c r="AI4978" s="16">
        <v>82.5</v>
      </c>
      <c r="AJ4978" s="16">
        <v>84.7</v>
      </c>
      <c r="AK4978" s="16">
        <v>-1.1002000000000001</v>
      </c>
      <c r="AL4978" s="16">
        <v>-1.3937999999999999</v>
      </c>
      <c r="AM4978" s="16">
        <v>-1.2015</v>
      </c>
      <c r="AN4978" s="16">
        <v>-2.1857000000000002</v>
      </c>
      <c r="AO4978" s="16">
        <v>-1.0061</v>
      </c>
      <c r="AP4978" s="16">
        <v>-1.7715000000000001</v>
      </c>
      <c r="AQ4978" s="16">
        <v>52.236699999999999</v>
      </c>
      <c r="AR4978" s="16">
        <f t="shared" si="185"/>
        <v>1</v>
      </c>
      <c r="AS4978" s="5">
        <f t="shared" si="184"/>
        <v>2.795369999999997E-2</v>
      </c>
    </row>
    <row r="4979" spans="1:45" x14ac:dyDescent="0.25">
      <c r="A4979" s="16" t="s">
        <v>406</v>
      </c>
      <c r="B4979" s="16" t="s">
        <v>72</v>
      </c>
      <c r="C4979" s="16" t="s">
        <v>287</v>
      </c>
      <c r="D4979" s="16">
        <v>2010</v>
      </c>
      <c r="E4979" s="16" t="s">
        <v>5594</v>
      </c>
      <c r="F4979" s="16" t="s">
        <v>593</v>
      </c>
      <c r="G4979" s="10">
        <v>4502.75</v>
      </c>
      <c r="H4979" s="73">
        <v>8.4124429999999997</v>
      </c>
      <c r="I4979" s="16">
        <v>30762701</v>
      </c>
      <c r="J4979" s="71">
        <v>-6.0000000000000001E-3</v>
      </c>
      <c r="K4979" s="71">
        <v>0.95</v>
      </c>
      <c r="L4979" s="16">
        <v>-0.77449670000000004</v>
      </c>
      <c r="M4979" s="16">
        <v>-0.55290819999999996</v>
      </c>
      <c r="N4979" s="16">
        <v>-1.89041E-2</v>
      </c>
      <c r="O4979" s="16">
        <v>7.1507600000000004E-2</v>
      </c>
      <c r="P4979" s="16">
        <v>3.2609300000000001E-2</v>
      </c>
      <c r="Q4979" s="16">
        <v>-1.3419509999999999</v>
      </c>
      <c r="R4979" s="16">
        <v>3.6799999999999999E-2</v>
      </c>
      <c r="S4979" s="16">
        <v>2.5649999999999999E-2</v>
      </c>
      <c r="T4979" s="16">
        <v>2E-3</v>
      </c>
      <c r="U4979" s="16">
        <v>3.0822500000000002</v>
      </c>
      <c r="V4979" s="16">
        <v>14.34</v>
      </c>
      <c r="W4979" s="16">
        <v>9.52</v>
      </c>
      <c r="X4979" s="16">
        <v>432.57400000000001</v>
      </c>
      <c r="Y4979" s="16">
        <v>44.177300000000002</v>
      </c>
      <c r="Z4979" s="16">
        <v>0.3352</v>
      </c>
      <c r="AA4979" s="16">
        <v>3.7191200000000001E-2</v>
      </c>
      <c r="AB4979" s="16">
        <v>0.11</v>
      </c>
      <c r="AC4979" s="16">
        <v>0</v>
      </c>
      <c r="AD4979" s="16">
        <v>12.355</v>
      </c>
      <c r="AE4979" s="16">
        <v>5.5570000000000004</v>
      </c>
      <c r="AF4979" s="16">
        <v>75.137699999999995</v>
      </c>
      <c r="AG4979" s="16">
        <v>162520</v>
      </c>
      <c r="AH4979" s="16">
        <v>0.20105000000000001</v>
      </c>
      <c r="AI4979" s="16">
        <v>83.3</v>
      </c>
      <c r="AJ4979" s="16">
        <v>85.1</v>
      </c>
      <c r="AK4979" s="16">
        <v>-1.0563</v>
      </c>
      <c r="AL4979" s="16">
        <v>-1.3104</v>
      </c>
      <c r="AM4979" s="16">
        <v>-1.2216</v>
      </c>
      <c r="AN4979" s="16">
        <v>-2.2513000000000001</v>
      </c>
      <c r="AO4979" s="16">
        <v>-1.0506</v>
      </c>
      <c r="AP4979" s="16">
        <v>-1.6153999999999999</v>
      </c>
      <c r="AQ4979" s="16">
        <v>52.236699999999999</v>
      </c>
      <c r="AR4979" s="16">
        <f t="shared" si="185"/>
        <v>1</v>
      </c>
      <c r="AS4979" s="5">
        <f t="shared" si="184"/>
        <v>8.7527899999999992E-2</v>
      </c>
    </row>
    <row r="4980" spans="1:45" x14ac:dyDescent="0.25">
      <c r="A4980" s="16" t="s">
        <v>406</v>
      </c>
      <c r="B4980" s="16" t="s">
        <v>72</v>
      </c>
      <c r="C4980" s="16" t="s">
        <v>287</v>
      </c>
      <c r="D4980" s="16">
        <v>2011</v>
      </c>
      <c r="E4980" s="16" t="s">
        <v>5595</v>
      </c>
      <c r="F4980" s="16" t="s">
        <v>593</v>
      </c>
      <c r="G4980" s="10">
        <v>4695.3599999999997</v>
      </c>
      <c r="H4980" s="73">
        <v>8.4543289999999995</v>
      </c>
      <c r="I4980" s="16">
        <v>31727053</v>
      </c>
      <c r="J4980" s="71">
        <v>5.1999999999999998E-2</v>
      </c>
      <c r="K4980" s="71">
        <v>1</v>
      </c>
      <c r="L4980" s="16">
        <v>-0.71665860000000003</v>
      </c>
      <c r="M4980" s="16">
        <v>-0.54707039999999996</v>
      </c>
      <c r="N4980" s="16">
        <v>2.08588E-2</v>
      </c>
      <c r="O4980" s="16">
        <v>3.8293500000000001E-2</v>
      </c>
      <c r="P4980" s="16">
        <v>6.3727500000000006E-2</v>
      </c>
      <c r="Q4980" s="16">
        <v>-1.2520979999999999</v>
      </c>
      <c r="R4980" s="16">
        <v>3.4799999999999998E-2</v>
      </c>
      <c r="S4980" s="16">
        <v>2.6249999999999999E-2</v>
      </c>
      <c r="T4980" s="16">
        <v>2.5000000000000001E-3</v>
      </c>
      <c r="U4980" s="16">
        <v>2.9832999999999998</v>
      </c>
      <c r="V4980" s="16">
        <v>14.852</v>
      </c>
      <c r="W4980" s="16">
        <v>10.036</v>
      </c>
      <c r="X4980" s="16">
        <v>433.83800000000002</v>
      </c>
      <c r="Y4980" s="16">
        <v>43.459499999999998</v>
      </c>
      <c r="Z4980" s="16">
        <v>0.32040000000000002</v>
      </c>
      <c r="AA4980" s="16">
        <v>8.0630000000000007E-3</v>
      </c>
      <c r="AB4980" s="16">
        <v>0.11</v>
      </c>
      <c r="AC4980" s="16">
        <v>0</v>
      </c>
      <c r="AD4980" s="16">
        <v>13.105</v>
      </c>
      <c r="AE4980" s="16">
        <v>5.6349999999999998</v>
      </c>
      <c r="AF4980" s="16">
        <v>80.155100000000004</v>
      </c>
      <c r="AG4980" s="16">
        <v>170203</v>
      </c>
      <c r="AH4980" s="16">
        <v>0.20305000000000001</v>
      </c>
      <c r="AI4980" s="16">
        <v>84</v>
      </c>
      <c r="AJ4980" s="16">
        <v>85.6</v>
      </c>
      <c r="AK4980" s="16">
        <v>-1.1365000000000001</v>
      </c>
      <c r="AL4980" s="16">
        <v>-1.2055</v>
      </c>
      <c r="AM4980" s="16">
        <v>-1.1535</v>
      </c>
      <c r="AN4980" s="16">
        <v>-1.8391999999999999</v>
      </c>
      <c r="AO4980" s="16">
        <v>-1.0924</v>
      </c>
      <c r="AP4980" s="16">
        <v>-1.5193000000000001</v>
      </c>
      <c r="AQ4980" s="16">
        <v>52.236699999999999</v>
      </c>
      <c r="AR4980" s="16">
        <f t="shared" si="185"/>
        <v>1</v>
      </c>
      <c r="AS4980" s="5">
        <f t="shared" si="184"/>
        <v>5.7838100000000003E-2</v>
      </c>
    </row>
    <row r="4981" spans="1:45" x14ac:dyDescent="0.25">
      <c r="A4981" s="16" t="s">
        <v>406</v>
      </c>
      <c r="B4981" s="16" t="s">
        <v>72</v>
      </c>
      <c r="C4981" s="16" t="s">
        <v>287</v>
      </c>
      <c r="D4981" s="16">
        <v>2012</v>
      </c>
      <c r="E4981" s="16" t="s">
        <v>5596</v>
      </c>
      <c r="F4981" s="16" t="s">
        <v>593</v>
      </c>
      <c r="G4981" s="10">
        <v>5178.42</v>
      </c>
      <c r="H4981" s="73">
        <v>8.5522559999999999</v>
      </c>
      <c r="I4981" s="16">
        <v>32776571</v>
      </c>
      <c r="J4981" s="71">
        <v>5.8999999999999997E-2</v>
      </c>
      <c r="K4981" s="71">
        <v>1.06</v>
      </c>
      <c r="L4981" s="16">
        <v>-0.70324240000000005</v>
      </c>
      <c r="M4981" s="16">
        <v>-0.54990850000000002</v>
      </c>
      <c r="N4981" s="16">
        <v>6.6063899999999995E-2</v>
      </c>
      <c r="O4981" s="16">
        <v>3.8637900000000003E-2</v>
      </c>
      <c r="P4981" s="16">
        <v>8.6731100000000005E-2</v>
      </c>
      <c r="Q4981" s="16">
        <v>-1.290197</v>
      </c>
      <c r="R4981" s="16">
        <v>3.9399999999999998E-2</v>
      </c>
      <c r="S4981" s="16">
        <v>2.385E-2</v>
      </c>
      <c r="T4981" s="16">
        <v>2.8999999999999998E-3</v>
      </c>
      <c r="U4981" s="16">
        <v>3.0378500000000002</v>
      </c>
      <c r="V4981" s="16">
        <v>15.364000000000001</v>
      </c>
      <c r="W4981" s="16">
        <v>10.552</v>
      </c>
      <c r="X4981" s="16">
        <v>433.42399999999998</v>
      </c>
      <c r="Y4981" s="16">
        <v>43.776499999999999</v>
      </c>
      <c r="Z4981" s="16">
        <v>0.31519999999999998</v>
      </c>
      <c r="AA4981" s="16">
        <v>-1.4522000000000001E-3</v>
      </c>
      <c r="AB4981" s="16">
        <v>0.11</v>
      </c>
      <c r="AC4981" s="16">
        <v>0</v>
      </c>
      <c r="AD4981" s="16">
        <v>13.35</v>
      </c>
      <c r="AE4981" s="16">
        <v>5.7081</v>
      </c>
      <c r="AF4981" s="16">
        <v>81.627799999999993</v>
      </c>
      <c r="AG4981" s="16">
        <v>187222</v>
      </c>
      <c r="AH4981" s="16">
        <v>0.19855</v>
      </c>
      <c r="AI4981" s="16">
        <v>84.8</v>
      </c>
      <c r="AJ4981" s="16">
        <v>86.1</v>
      </c>
      <c r="AK4981" s="16">
        <v>-1.1220000000000001</v>
      </c>
      <c r="AL4981" s="16">
        <v>-1.2475000000000001</v>
      </c>
      <c r="AM4981" s="16">
        <v>-1.1246</v>
      </c>
      <c r="AN4981" s="16">
        <v>-1.9335</v>
      </c>
      <c r="AO4981" s="16">
        <v>-1.2492000000000001</v>
      </c>
      <c r="AP4981" s="16">
        <v>-1.4958</v>
      </c>
      <c r="AQ4981" s="16">
        <v>52.236699999999999</v>
      </c>
      <c r="AR4981" s="16">
        <f t="shared" si="185"/>
        <v>1</v>
      </c>
      <c r="AS4981" s="5">
        <f t="shared" si="184"/>
        <v>1.3416199999999989E-2</v>
      </c>
    </row>
    <row r="4982" spans="1:45" x14ac:dyDescent="0.25">
      <c r="A4982" s="16" t="s">
        <v>406</v>
      </c>
      <c r="B4982" s="16" t="s">
        <v>72</v>
      </c>
      <c r="C4982" s="16" t="s">
        <v>287</v>
      </c>
      <c r="D4982" s="16">
        <v>2013</v>
      </c>
      <c r="E4982" s="16" t="s">
        <v>5597</v>
      </c>
      <c r="F4982" s="16" t="s">
        <v>593</v>
      </c>
      <c r="G4982" s="10">
        <v>5338.52</v>
      </c>
      <c r="H4982" s="73">
        <v>8.5827050000000007</v>
      </c>
      <c r="I4982" s="16">
        <v>33883145</v>
      </c>
      <c r="J4982" s="71">
        <v>-4.3999999999999997E-2</v>
      </c>
      <c r="K4982" s="71">
        <v>1.0149999999999999</v>
      </c>
      <c r="L4982" s="16">
        <v>-0.62501960000000001</v>
      </c>
      <c r="M4982" s="16">
        <v>-0.54951689999999997</v>
      </c>
      <c r="N4982" s="16">
        <v>0.1405931</v>
      </c>
      <c r="O4982" s="16">
        <v>7.1949600000000002E-2</v>
      </c>
      <c r="P4982" s="16">
        <v>0.1548504</v>
      </c>
      <c r="Q4982" s="16">
        <v>-1.2954330000000001</v>
      </c>
      <c r="R4982" s="16">
        <v>3.9399999999999998E-2</v>
      </c>
      <c r="S4982" s="16">
        <v>2.4199999999999999E-2</v>
      </c>
      <c r="T4982" s="16">
        <v>2.8E-3</v>
      </c>
      <c r="U4982" s="16">
        <v>3.19245</v>
      </c>
      <c r="V4982" s="16">
        <v>15.875999999999999</v>
      </c>
      <c r="W4982" s="16">
        <v>11.068</v>
      </c>
      <c r="X4982" s="16">
        <v>435.95800000000003</v>
      </c>
      <c r="Y4982" s="16">
        <v>44.991</v>
      </c>
      <c r="Z4982" s="16">
        <v>0.315</v>
      </c>
      <c r="AA4982" s="16">
        <v>-2.3589700000000002E-2</v>
      </c>
      <c r="AB4982" s="16">
        <v>0.11</v>
      </c>
      <c r="AC4982" s="16">
        <v>0</v>
      </c>
      <c r="AD4982" s="16">
        <v>13.92</v>
      </c>
      <c r="AE4982" s="16">
        <v>5.6271000000000004</v>
      </c>
      <c r="AF4982" s="16">
        <v>96.104799999999997</v>
      </c>
      <c r="AG4982" s="16">
        <v>215660</v>
      </c>
      <c r="AH4982" s="16">
        <v>0.20115</v>
      </c>
      <c r="AI4982" s="16">
        <v>85.6</v>
      </c>
      <c r="AJ4982" s="16">
        <v>86.5</v>
      </c>
      <c r="AK4982" s="16">
        <v>-1.0961000000000001</v>
      </c>
      <c r="AL4982" s="16">
        <v>-1.2632000000000001</v>
      </c>
      <c r="AM4982" s="16">
        <v>-1.1160000000000001</v>
      </c>
      <c r="AN4982" s="16">
        <v>-2.0192999999999999</v>
      </c>
      <c r="AO4982" s="16">
        <v>-1.2384999999999999</v>
      </c>
      <c r="AP4982" s="16">
        <v>-1.4809000000000001</v>
      </c>
      <c r="AQ4982" s="16">
        <v>52.236699999999999</v>
      </c>
      <c r="AR4982" s="16">
        <f t="shared" si="185"/>
        <v>1</v>
      </c>
      <c r="AS4982" s="5">
        <f t="shared" si="184"/>
        <v>7.8222800000000037E-2</v>
      </c>
    </row>
    <row r="4983" spans="1:45" x14ac:dyDescent="0.25">
      <c r="A4983" s="16" t="s">
        <v>406</v>
      </c>
      <c r="B4983" s="16" t="s">
        <v>72</v>
      </c>
      <c r="C4983" s="16" t="s">
        <v>287</v>
      </c>
      <c r="D4983" s="16">
        <v>2014</v>
      </c>
      <c r="E4983" s="16" t="s">
        <v>5598</v>
      </c>
      <c r="F4983" s="16" t="s">
        <v>593</v>
      </c>
      <c r="G4983" s="10">
        <v>5203.4399999999996</v>
      </c>
      <c r="H4983" s="73">
        <v>8.5570760000000003</v>
      </c>
      <c r="I4983" s="16">
        <v>35006080</v>
      </c>
      <c r="J4983" s="71">
        <v>-0.109</v>
      </c>
      <c r="K4983" s="71">
        <v>0.91</v>
      </c>
      <c r="L4983" s="16">
        <v>-0.65563110000000002</v>
      </c>
      <c r="M4983" s="16">
        <v>-0.54869480000000004</v>
      </c>
      <c r="N4983" s="16">
        <v>0.15885060000000001</v>
      </c>
      <c r="O4983" s="16">
        <v>9.2678399999999994E-2</v>
      </c>
      <c r="P4983" s="16">
        <v>0.1346292</v>
      </c>
      <c r="Q4983" s="16">
        <v>-1.3870229999999999</v>
      </c>
      <c r="R4983" s="16">
        <v>3.9199999999999999E-2</v>
      </c>
      <c r="S4983" s="16">
        <v>2.7650000000000001E-2</v>
      </c>
      <c r="T4983" s="16">
        <v>1.5E-3</v>
      </c>
      <c r="U4983" s="16">
        <v>2.9458500000000001</v>
      </c>
      <c r="V4983" s="16">
        <v>16.388000000000002</v>
      </c>
      <c r="W4983" s="16">
        <v>11.584</v>
      </c>
      <c r="X4983" s="16">
        <v>436.28500000000003</v>
      </c>
      <c r="Y4983" s="16">
        <v>45.5717</v>
      </c>
      <c r="Z4983" s="16">
        <v>0.32</v>
      </c>
      <c r="AA4983" s="16">
        <v>-2.0288500000000001E-2</v>
      </c>
      <c r="AB4983" s="16">
        <v>0.11</v>
      </c>
      <c r="AC4983" s="16">
        <v>0</v>
      </c>
      <c r="AD4983" s="16">
        <v>13.835000000000001</v>
      </c>
      <c r="AE4983" s="16">
        <v>5.6018999999999997</v>
      </c>
      <c r="AF4983" s="16">
        <v>94.912800000000004</v>
      </c>
      <c r="AG4983" s="16">
        <v>179432</v>
      </c>
      <c r="AH4983" s="16">
        <v>0.20374999999999999</v>
      </c>
      <c r="AI4983" s="16">
        <v>85.6</v>
      </c>
      <c r="AJ4983" s="16">
        <v>86.6</v>
      </c>
      <c r="AK4983" s="16">
        <v>-1.2228000000000001</v>
      </c>
      <c r="AL4983" s="16">
        <v>-1.3378000000000001</v>
      </c>
      <c r="AM4983" s="16">
        <v>-1.1326000000000001</v>
      </c>
      <c r="AN4983" s="16">
        <v>-2.488</v>
      </c>
      <c r="AO4983" s="16">
        <v>-1.2475000000000001</v>
      </c>
      <c r="AP4983" s="16">
        <v>-1.3644000000000001</v>
      </c>
      <c r="AQ4983" s="16">
        <v>52.236699999999999</v>
      </c>
      <c r="AR4983" s="16">
        <f t="shared" si="185"/>
        <v>1</v>
      </c>
      <c r="AS4983" s="5">
        <f t="shared" si="184"/>
        <v>-3.0611500000000014E-2</v>
      </c>
    </row>
    <row r="4984" spans="1:45" x14ac:dyDescent="0.25">
      <c r="A4984" s="16" t="s">
        <v>405</v>
      </c>
      <c r="B4984" s="16" t="s">
        <v>73</v>
      </c>
      <c r="C4984" s="16" t="s">
        <v>283</v>
      </c>
      <c r="D4984" s="16">
        <v>1985</v>
      </c>
      <c r="E4984" s="16" t="s">
        <v>5599</v>
      </c>
      <c r="F4984" s="16" t="s">
        <v>594</v>
      </c>
      <c r="G4984" s="10">
        <v>28230.400000000001</v>
      </c>
      <c r="H4984" s="73">
        <v>10.24816</v>
      </c>
      <c r="I4984" s="16" t="s">
        <v>6700</v>
      </c>
      <c r="K4984" s="71">
        <v>0.79900000000000004</v>
      </c>
      <c r="L4984" s="16">
        <v>3.078732</v>
      </c>
      <c r="M4984" s="16">
        <v>1.713765</v>
      </c>
      <c r="N4984" s="16">
        <v>0.29372720000000002</v>
      </c>
      <c r="O4984" s="16">
        <v>1.2985519999999999</v>
      </c>
      <c r="P4984" s="16">
        <v>1.5293540000000001</v>
      </c>
      <c r="Q4984" s="16">
        <v>2.0832250000000001</v>
      </c>
      <c r="R4984" s="16">
        <v>2.5425</v>
      </c>
      <c r="S4984" s="16">
        <v>0.2102</v>
      </c>
      <c r="T4984" s="16">
        <v>2.3599999999999999E-2</v>
      </c>
      <c r="U4984" s="16">
        <v>3.9140000000000001</v>
      </c>
      <c r="V4984" s="16">
        <v>15.98</v>
      </c>
      <c r="W4984" s="16">
        <v>6.55</v>
      </c>
      <c r="X4984" s="16">
        <v>490.41300000000001</v>
      </c>
      <c r="Y4984" s="16">
        <v>68.265299999999996</v>
      </c>
      <c r="Z4984" s="16">
        <v>0.47339999999999999</v>
      </c>
      <c r="AA4984" s="16">
        <v>-1.2858080000000001</v>
      </c>
      <c r="AB4984" s="16">
        <v>0.37</v>
      </c>
      <c r="AC4984" s="16">
        <v>0</v>
      </c>
      <c r="AD4984" s="16">
        <v>54.01</v>
      </c>
      <c r="AE4984" s="16">
        <v>42.523699999999998</v>
      </c>
      <c r="AF4984" s="16">
        <v>0</v>
      </c>
      <c r="AG4984" s="43">
        <v>1600000</v>
      </c>
      <c r="AH4984" s="16">
        <v>0.75990000000000002</v>
      </c>
      <c r="AI4984" s="16">
        <v>98.8</v>
      </c>
      <c r="AJ4984" s="16">
        <v>100</v>
      </c>
      <c r="AK4984" s="16">
        <v>1.6085</v>
      </c>
      <c r="AL4984" s="16">
        <v>2.2443</v>
      </c>
      <c r="AM4984" s="16">
        <v>2.3969</v>
      </c>
      <c r="AN4984" s="16">
        <v>1.5570999999999999</v>
      </c>
      <c r="AO4984" s="16">
        <v>1.6096999999999999</v>
      </c>
      <c r="AP4984" s="16">
        <v>1.8129</v>
      </c>
      <c r="AR4984" s="16">
        <f t="shared" si="185"/>
        <v>1</v>
      </c>
      <c r="AS4984" s="5">
        <f t="shared" si="184"/>
        <v>0</v>
      </c>
    </row>
    <row r="4985" spans="1:45" x14ac:dyDescent="0.25">
      <c r="A4985" s="16" t="s">
        <v>405</v>
      </c>
      <c r="B4985" s="16" t="s">
        <v>73</v>
      </c>
      <c r="C4985" s="16" t="s">
        <v>283</v>
      </c>
      <c r="D4985" s="16">
        <v>1986</v>
      </c>
      <c r="E4985" s="16" t="s">
        <v>5600</v>
      </c>
      <c r="F4985" s="16" t="s">
        <v>594</v>
      </c>
      <c r="G4985" s="10">
        <v>29781.7</v>
      </c>
      <c r="H4985" s="73">
        <v>10.30165</v>
      </c>
      <c r="I4985" s="16" t="s">
        <v>6700</v>
      </c>
      <c r="J4985" s="71">
        <v>2.5000000000000001E-2</v>
      </c>
      <c r="K4985" s="71">
        <v>0.82</v>
      </c>
      <c r="L4985" s="16">
        <v>3.1445599999999998</v>
      </c>
      <c r="M4985" s="16">
        <v>1.7067570000000001</v>
      </c>
      <c r="N4985" s="16">
        <v>0.3448116</v>
      </c>
      <c r="O4985" s="16">
        <v>1.302405</v>
      </c>
      <c r="P4985" s="16">
        <v>1.635586</v>
      </c>
      <c r="Q4985" s="16">
        <v>2.0712489999999999</v>
      </c>
      <c r="R4985" s="16">
        <v>2.5377999999999998</v>
      </c>
      <c r="S4985" s="16">
        <v>0.20730000000000001</v>
      </c>
      <c r="T4985" s="16">
        <v>2.4299999999999999E-2</v>
      </c>
      <c r="U4985" s="16">
        <v>4.0682999999999998</v>
      </c>
      <c r="V4985" s="16">
        <v>16.646000000000001</v>
      </c>
      <c r="W4985" s="16">
        <v>6.8159999999999998</v>
      </c>
      <c r="X4985" s="16">
        <v>491.11900000000003</v>
      </c>
      <c r="Y4985" s="16">
        <v>68.610699999999994</v>
      </c>
      <c r="Z4985" s="16">
        <v>0.47239999999999999</v>
      </c>
      <c r="AA4985" s="16">
        <v>-1.280759</v>
      </c>
      <c r="AB4985" s="16">
        <v>0.37</v>
      </c>
      <c r="AC4985" s="16">
        <v>0</v>
      </c>
      <c r="AD4985" s="16">
        <v>53.88</v>
      </c>
      <c r="AE4985" s="16">
        <v>46.295400000000001</v>
      </c>
      <c r="AF4985" s="16">
        <v>1.0821000000000001</v>
      </c>
      <c r="AG4985" s="43">
        <v>1700000</v>
      </c>
      <c r="AH4985" s="16">
        <v>0.79610000000000003</v>
      </c>
      <c r="AI4985" s="16">
        <v>98.8</v>
      </c>
      <c r="AJ4985" s="16">
        <v>100</v>
      </c>
      <c r="AK4985" s="16">
        <v>1.6029</v>
      </c>
      <c r="AL4985" s="16">
        <v>2.2372999999999998</v>
      </c>
      <c r="AM4985" s="16">
        <v>2.3681000000000001</v>
      </c>
      <c r="AN4985" s="16">
        <v>1.5461</v>
      </c>
      <c r="AO4985" s="16">
        <v>1.5955999999999999</v>
      </c>
      <c r="AP4985" s="16">
        <v>1.8109999999999999</v>
      </c>
      <c r="AR4985" s="16">
        <f t="shared" si="185"/>
        <v>1</v>
      </c>
      <c r="AS4985" s="5">
        <f t="shared" si="184"/>
        <v>6.5827999999999776E-2</v>
      </c>
    </row>
    <row r="4986" spans="1:45" x14ac:dyDescent="0.25">
      <c r="A4986" s="16" t="s">
        <v>405</v>
      </c>
      <c r="B4986" s="16" t="s">
        <v>73</v>
      </c>
      <c r="C4986" s="16" t="s">
        <v>283</v>
      </c>
      <c r="D4986" s="16">
        <v>1987</v>
      </c>
      <c r="E4986" s="16" t="s">
        <v>5601</v>
      </c>
      <c r="F4986" s="16" t="s">
        <v>594</v>
      </c>
      <c r="G4986" s="10">
        <v>31974.5</v>
      </c>
      <c r="H4986" s="73">
        <v>10.37269</v>
      </c>
      <c r="I4986" s="16" t="s">
        <v>6700</v>
      </c>
      <c r="J4986" s="71">
        <v>2.7E-2</v>
      </c>
      <c r="K4986" s="71">
        <v>0.84199999999999997</v>
      </c>
      <c r="L4986" s="16">
        <v>3.1497830000000002</v>
      </c>
      <c r="M4986" s="16">
        <v>1.6796219999999999</v>
      </c>
      <c r="N4986" s="16">
        <v>0.39362219999999998</v>
      </c>
      <c r="O4986" s="16">
        <v>1.257979</v>
      </c>
      <c r="P4986" s="16">
        <v>1.6805810000000001</v>
      </c>
      <c r="Q4986" s="16">
        <v>2.0592709999999999</v>
      </c>
      <c r="R4986" s="16">
        <v>2.5331000000000001</v>
      </c>
      <c r="S4986" s="16">
        <v>0.20449999999999999</v>
      </c>
      <c r="T4986" s="16">
        <v>2.2800000000000001E-2</v>
      </c>
      <c r="U4986" s="16">
        <v>4.2225999999999999</v>
      </c>
      <c r="V4986" s="16">
        <v>17.312000000000001</v>
      </c>
      <c r="W4986" s="16">
        <v>7.0819999999999999</v>
      </c>
      <c r="X4986" s="16">
        <v>491.47</v>
      </c>
      <c r="Y4986" s="16">
        <v>68.956000000000003</v>
      </c>
      <c r="Z4986" s="16">
        <v>0.44550000000000001</v>
      </c>
      <c r="AA4986" s="16">
        <v>-1.2760990000000001</v>
      </c>
      <c r="AB4986" s="16">
        <v>0.37</v>
      </c>
      <c r="AC4986" s="16">
        <v>0</v>
      </c>
      <c r="AD4986" s="16">
        <v>53.76</v>
      </c>
      <c r="AE4986" s="16">
        <v>47.544199999999996</v>
      </c>
      <c r="AF4986" s="16">
        <v>2.0286</v>
      </c>
      <c r="AG4986" s="43">
        <v>1700000</v>
      </c>
      <c r="AH4986" s="16">
        <v>0.83220000000000005</v>
      </c>
      <c r="AI4986" s="16">
        <v>98.8</v>
      </c>
      <c r="AJ4986" s="16">
        <v>100</v>
      </c>
      <c r="AK4986" s="16">
        <v>1.5972999999999999</v>
      </c>
      <c r="AL4986" s="16">
        <v>2.2303000000000002</v>
      </c>
      <c r="AM4986" s="16">
        <v>2.3391999999999999</v>
      </c>
      <c r="AN4986" s="16">
        <v>1.5351999999999999</v>
      </c>
      <c r="AO4986" s="16">
        <v>1.5814999999999999</v>
      </c>
      <c r="AP4986" s="16">
        <v>1.8090999999999999</v>
      </c>
      <c r="AR4986" s="16">
        <f t="shared" si="185"/>
        <v>1</v>
      </c>
      <c r="AS4986" s="5">
        <f t="shared" si="184"/>
        <v>5.2230000000004217E-3</v>
      </c>
    </row>
    <row r="4987" spans="1:45" x14ac:dyDescent="0.25">
      <c r="A4987" s="16" t="s">
        <v>405</v>
      </c>
      <c r="B4987" s="16" t="s">
        <v>73</v>
      </c>
      <c r="C4987" s="16" t="s">
        <v>283</v>
      </c>
      <c r="D4987" s="16">
        <v>1988</v>
      </c>
      <c r="E4987" s="16" t="s">
        <v>5602</v>
      </c>
      <c r="F4987" s="16" t="s">
        <v>594</v>
      </c>
      <c r="G4987" s="10">
        <v>31449.4</v>
      </c>
      <c r="H4987" s="73">
        <v>10.35614</v>
      </c>
      <c r="I4987" s="16" t="s">
        <v>6700</v>
      </c>
      <c r="J4987" s="71">
        <v>6.0000000000000001E-3</v>
      </c>
      <c r="K4987" s="71">
        <v>0.84699999999999998</v>
      </c>
      <c r="L4987" s="16">
        <v>3.2349329999999998</v>
      </c>
      <c r="M4987" s="16">
        <v>1.7108270000000001</v>
      </c>
      <c r="N4987" s="16">
        <v>0.44495089999999998</v>
      </c>
      <c r="O4987" s="16">
        <v>1.300092</v>
      </c>
      <c r="P4987" s="16">
        <v>1.754524</v>
      </c>
      <c r="Q4987" s="16">
        <v>2.0473279999999998</v>
      </c>
      <c r="R4987" s="16">
        <v>2.5284</v>
      </c>
      <c r="S4987" s="16">
        <v>0.2016</v>
      </c>
      <c r="T4987" s="16">
        <v>2.76E-2</v>
      </c>
      <c r="U4987" s="16">
        <v>4.3769</v>
      </c>
      <c r="V4987" s="16">
        <v>17.978000000000002</v>
      </c>
      <c r="W4987" s="16">
        <v>7.3479999999999999</v>
      </c>
      <c r="X4987" s="16">
        <v>492.21499999999997</v>
      </c>
      <c r="Y4987" s="16">
        <v>69.301400000000001</v>
      </c>
      <c r="Z4987" s="16">
        <v>0.46489999999999998</v>
      </c>
      <c r="AA4987" s="16">
        <v>-1.2714380000000001</v>
      </c>
      <c r="AB4987" s="16">
        <v>0.37</v>
      </c>
      <c r="AC4987" s="16">
        <v>0</v>
      </c>
      <c r="AD4987" s="16">
        <v>53.64</v>
      </c>
      <c r="AE4987" s="16">
        <v>48.745199999999997</v>
      </c>
      <c r="AF4987" s="16">
        <v>2.6122000000000001</v>
      </c>
      <c r="AG4987" s="43">
        <v>1800000</v>
      </c>
      <c r="AH4987" s="16">
        <v>0.86829999999999996</v>
      </c>
      <c r="AI4987" s="16">
        <v>98.8</v>
      </c>
      <c r="AJ4987" s="16">
        <v>100</v>
      </c>
      <c r="AK4987" s="16">
        <v>1.5916999999999999</v>
      </c>
      <c r="AL4987" s="16">
        <v>2.2233999999999998</v>
      </c>
      <c r="AM4987" s="16">
        <v>2.3104</v>
      </c>
      <c r="AN4987" s="16">
        <v>1.5243</v>
      </c>
      <c r="AO4987" s="16">
        <v>1.5673999999999999</v>
      </c>
      <c r="AP4987" s="16">
        <v>1.8071999999999999</v>
      </c>
      <c r="AR4987" s="16">
        <f t="shared" si="185"/>
        <v>1</v>
      </c>
      <c r="AS4987" s="5">
        <f t="shared" si="184"/>
        <v>8.5149999999999615E-2</v>
      </c>
    </row>
    <row r="4988" spans="1:45" x14ac:dyDescent="0.25">
      <c r="A4988" s="16" t="s">
        <v>405</v>
      </c>
      <c r="B4988" s="16" t="s">
        <v>73</v>
      </c>
      <c r="C4988" s="16" t="s">
        <v>283</v>
      </c>
      <c r="D4988" s="16">
        <v>1989</v>
      </c>
      <c r="E4988" s="16" t="s">
        <v>5603</v>
      </c>
      <c r="F4988" s="16" t="s">
        <v>594</v>
      </c>
      <c r="G4988" s="10">
        <v>31142.6</v>
      </c>
      <c r="H4988" s="73">
        <v>10.34633</v>
      </c>
      <c r="I4988" s="16" t="s">
        <v>6700</v>
      </c>
      <c r="J4988" s="71">
        <v>0</v>
      </c>
      <c r="K4988" s="71">
        <v>0.84699999999999998</v>
      </c>
      <c r="L4988" s="16">
        <v>3.2798750000000001</v>
      </c>
      <c r="M4988" s="16">
        <v>1.691149</v>
      </c>
      <c r="N4988" s="16">
        <v>0.49940560000000001</v>
      </c>
      <c r="O4988" s="16">
        <v>1.3451949999999999</v>
      </c>
      <c r="P4988" s="16">
        <v>1.7834669999999999</v>
      </c>
      <c r="Q4988" s="16">
        <v>2.0353699999999999</v>
      </c>
      <c r="R4988" s="16">
        <v>2.5236999999999998</v>
      </c>
      <c r="S4988" s="16">
        <v>0.1988</v>
      </c>
      <c r="T4988" s="16">
        <v>2.69E-2</v>
      </c>
      <c r="U4988" s="16">
        <v>4.5312000000000001</v>
      </c>
      <c r="V4988" s="16">
        <v>18.643999999999998</v>
      </c>
      <c r="W4988" s="16">
        <v>7.6139999999999999</v>
      </c>
      <c r="X4988" s="16">
        <v>493.45</v>
      </c>
      <c r="Y4988" s="16">
        <v>69.646799999999999</v>
      </c>
      <c r="Z4988" s="16">
        <v>0.4859</v>
      </c>
      <c r="AA4988" s="16">
        <v>-1.266778</v>
      </c>
      <c r="AB4988" s="16">
        <v>0.37</v>
      </c>
      <c r="AC4988" s="16">
        <v>0</v>
      </c>
      <c r="AD4988" s="16">
        <v>53.52</v>
      </c>
      <c r="AE4988" s="16">
        <v>49.613999999999997</v>
      </c>
      <c r="AF4988" s="16">
        <v>3.1294</v>
      </c>
      <c r="AG4988" s="43">
        <v>1800000</v>
      </c>
      <c r="AH4988" s="16">
        <v>0.90439999999999998</v>
      </c>
      <c r="AI4988" s="16">
        <v>98.8</v>
      </c>
      <c r="AJ4988" s="16">
        <v>100</v>
      </c>
      <c r="AK4988" s="16">
        <v>1.5861000000000001</v>
      </c>
      <c r="AL4988" s="16">
        <v>2.2164000000000001</v>
      </c>
      <c r="AM4988" s="16">
        <v>2.2816000000000001</v>
      </c>
      <c r="AN4988" s="16">
        <v>1.5133000000000001</v>
      </c>
      <c r="AO4988" s="16">
        <v>1.5532999999999999</v>
      </c>
      <c r="AP4988" s="16">
        <v>1.8053999999999999</v>
      </c>
      <c r="AR4988" s="16">
        <f t="shared" si="185"/>
        <v>1</v>
      </c>
      <c r="AS4988" s="5">
        <f t="shared" si="184"/>
        <v>4.494200000000026E-2</v>
      </c>
    </row>
    <row r="4989" spans="1:45" x14ac:dyDescent="0.25">
      <c r="A4989" s="16" t="s">
        <v>405</v>
      </c>
      <c r="B4989" s="16" t="s">
        <v>73</v>
      </c>
      <c r="C4989" s="16" t="s">
        <v>283</v>
      </c>
      <c r="D4989" s="16">
        <v>1990</v>
      </c>
      <c r="E4989" s="16" t="s">
        <v>5604</v>
      </c>
      <c r="F4989" s="16" t="s">
        <v>594</v>
      </c>
      <c r="G4989" s="10">
        <v>31262.7</v>
      </c>
      <c r="H4989" s="73">
        <v>10.35018</v>
      </c>
      <c r="I4989" s="16" t="s">
        <v>6700</v>
      </c>
      <c r="J4989" s="71">
        <v>5.0000000000000001E-3</v>
      </c>
      <c r="K4989" s="71">
        <v>0.85199999999999998</v>
      </c>
      <c r="L4989" s="16">
        <v>3.1348069999999999</v>
      </c>
      <c r="M4989" s="16">
        <v>1.355083</v>
      </c>
      <c r="N4989" s="16">
        <v>0.49979020000000002</v>
      </c>
      <c r="O4989" s="16">
        <v>1.353105</v>
      </c>
      <c r="P4989" s="16">
        <v>1.786897</v>
      </c>
      <c r="Q4989" s="16">
        <v>2.0234100000000002</v>
      </c>
      <c r="R4989" s="16">
        <v>2.5190000000000001</v>
      </c>
      <c r="S4989" s="16">
        <v>9.0899999999999995E-2</v>
      </c>
      <c r="T4989" s="16">
        <v>3.49E-2</v>
      </c>
      <c r="U4989" s="16">
        <v>4.2104999999999997</v>
      </c>
      <c r="V4989" s="16">
        <v>19.309999999999999</v>
      </c>
      <c r="W4989" s="16">
        <v>7.88</v>
      </c>
      <c r="X4989" s="16">
        <v>494.04</v>
      </c>
      <c r="Y4989" s="16">
        <v>69.992199999999997</v>
      </c>
      <c r="Z4989" s="16">
        <v>0.48699999999999999</v>
      </c>
      <c r="AA4989" s="16">
        <v>-1.2621169999999999</v>
      </c>
      <c r="AB4989" s="16">
        <v>0.37</v>
      </c>
      <c r="AC4989" s="16">
        <v>0</v>
      </c>
      <c r="AD4989" s="16">
        <v>53.4</v>
      </c>
      <c r="AE4989" s="16">
        <v>51.199599999999997</v>
      </c>
      <c r="AF4989" s="16">
        <v>3.9281000000000001</v>
      </c>
      <c r="AG4989" s="43">
        <v>1800000</v>
      </c>
      <c r="AH4989" s="16">
        <v>0.88849999999999996</v>
      </c>
      <c r="AI4989" s="16">
        <v>98.8</v>
      </c>
      <c r="AJ4989" s="16">
        <v>100</v>
      </c>
      <c r="AK4989" s="16">
        <v>1.5805</v>
      </c>
      <c r="AL4989" s="16">
        <v>2.2094</v>
      </c>
      <c r="AM4989" s="16">
        <v>2.2528000000000001</v>
      </c>
      <c r="AN4989" s="16">
        <v>1.5024</v>
      </c>
      <c r="AO4989" s="16">
        <v>1.5391999999999999</v>
      </c>
      <c r="AP4989" s="16">
        <v>1.8035000000000001</v>
      </c>
      <c r="AR4989" s="16">
        <f t="shared" si="185"/>
        <v>1</v>
      </c>
      <c r="AS4989" s="5">
        <f t="shared" si="184"/>
        <v>-0.1450680000000002</v>
      </c>
    </row>
    <row r="4990" spans="1:45" x14ac:dyDescent="0.25">
      <c r="A4990" s="16" t="s">
        <v>405</v>
      </c>
      <c r="B4990" s="16" t="s">
        <v>73</v>
      </c>
      <c r="C4990" s="16" t="s">
        <v>283</v>
      </c>
      <c r="D4990" s="16">
        <v>1991</v>
      </c>
      <c r="E4990" s="16" t="s">
        <v>5605</v>
      </c>
      <c r="F4990" s="16" t="s">
        <v>594</v>
      </c>
      <c r="G4990" s="10">
        <v>30833.3</v>
      </c>
      <c r="H4990" s="73">
        <v>10.336349999999999</v>
      </c>
      <c r="I4990" s="16" t="s">
        <v>6700</v>
      </c>
      <c r="J4990" s="71">
        <v>-1.7000000000000001E-2</v>
      </c>
      <c r="K4990" s="71">
        <v>0.83699999999999997</v>
      </c>
      <c r="L4990" s="16">
        <v>3.1948349999999999</v>
      </c>
      <c r="M4990" s="16">
        <v>1.405116</v>
      </c>
      <c r="N4990" s="16">
        <v>0.60089780000000004</v>
      </c>
      <c r="O4990" s="16">
        <v>1.331645</v>
      </c>
      <c r="P4990" s="16">
        <v>1.805151</v>
      </c>
      <c r="Q4990" s="16">
        <v>2.0114339999999999</v>
      </c>
      <c r="R4990" s="16">
        <v>2.5143</v>
      </c>
      <c r="S4990" s="16">
        <v>9.1499999999999998E-2</v>
      </c>
      <c r="T4990" s="16">
        <v>4.0300000000000002E-2</v>
      </c>
      <c r="U4990" s="16">
        <v>4.8398000000000003</v>
      </c>
      <c r="V4990" s="16">
        <v>19.8</v>
      </c>
      <c r="W4990" s="16">
        <v>8.14</v>
      </c>
      <c r="X4990" s="16">
        <v>495.40800000000002</v>
      </c>
      <c r="Y4990" s="16">
        <v>70.337500000000006</v>
      </c>
      <c r="Z4990" s="16">
        <v>0.47789999999999999</v>
      </c>
      <c r="AA4990" s="16">
        <v>-1.227163</v>
      </c>
      <c r="AB4990" s="16">
        <v>0.37</v>
      </c>
      <c r="AC4990" s="16">
        <v>0</v>
      </c>
      <c r="AD4990" s="16">
        <v>52.5</v>
      </c>
      <c r="AE4990" s="16">
        <v>52.667400000000001</v>
      </c>
      <c r="AF4990" s="16">
        <v>5.0076000000000001</v>
      </c>
      <c r="AG4990" s="43">
        <v>1700000</v>
      </c>
      <c r="AH4990" s="16">
        <v>0.91100000000000003</v>
      </c>
      <c r="AI4990" s="16">
        <v>98.8</v>
      </c>
      <c r="AJ4990" s="16">
        <v>100</v>
      </c>
      <c r="AK4990" s="16">
        <v>1.5749</v>
      </c>
      <c r="AL4990" s="16">
        <v>2.2023999999999999</v>
      </c>
      <c r="AM4990" s="16">
        <v>2.2240000000000002</v>
      </c>
      <c r="AN4990" s="16">
        <v>1.4914000000000001</v>
      </c>
      <c r="AO4990" s="16">
        <v>1.5250999999999999</v>
      </c>
      <c r="AP4990" s="16">
        <v>1.8016000000000001</v>
      </c>
      <c r="AR4990" s="16">
        <f t="shared" si="185"/>
        <v>1</v>
      </c>
      <c r="AS4990" s="5">
        <f t="shared" si="184"/>
        <v>6.002799999999997E-2</v>
      </c>
    </row>
    <row r="4991" spans="1:45" x14ac:dyDescent="0.25">
      <c r="A4991" s="16" t="s">
        <v>405</v>
      </c>
      <c r="B4991" s="16" t="s">
        <v>73</v>
      </c>
      <c r="C4991" s="16" t="s">
        <v>283</v>
      </c>
      <c r="D4991" s="16">
        <v>1992</v>
      </c>
      <c r="E4991" s="16" t="s">
        <v>5606</v>
      </c>
      <c r="F4991" s="16" t="s">
        <v>594</v>
      </c>
      <c r="G4991" s="10">
        <v>29421</v>
      </c>
      <c r="H4991" s="73">
        <v>10.28946</v>
      </c>
      <c r="I4991" s="16" t="s">
        <v>6700</v>
      </c>
      <c r="J4991" s="71">
        <v>-4.5999999999999999E-2</v>
      </c>
      <c r="K4991" s="71">
        <v>0.79900000000000004</v>
      </c>
      <c r="L4991" s="16">
        <v>3.2253769999999999</v>
      </c>
      <c r="M4991" s="16">
        <v>1.433765</v>
      </c>
      <c r="N4991" s="16">
        <v>0.65638390000000002</v>
      </c>
      <c r="O4991" s="16">
        <v>1.288794</v>
      </c>
      <c r="P4991" s="16">
        <v>1.8447290000000001</v>
      </c>
      <c r="Q4991" s="16">
        <v>1.999492</v>
      </c>
      <c r="R4991" s="16">
        <v>2.5095999999999998</v>
      </c>
      <c r="S4991" s="16">
        <v>0.1</v>
      </c>
      <c r="T4991" s="16">
        <v>4.02E-2</v>
      </c>
      <c r="U4991" s="16">
        <v>4.9941000000000004</v>
      </c>
      <c r="V4991" s="16">
        <v>20.29</v>
      </c>
      <c r="W4991" s="16">
        <v>8.4</v>
      </c>
      <c r="X4991" s="16">
        <v>497.45400000000001</v>
      </c>
      <c r="Y4991" s="16">
        <v>70.682900000000004</v>
      </c>
      <c r="Z4991" s="16">
        <v>0.45169999999999999</v>
      </c>
      <c r="AA4991" s="16">
        <v>-1.2232799999999999</v>
      </c>
      <c r="AB4991" s="16">
        <v>0.37</v>
      </c>
      <c r="AC4991" s="16">
        <v>0</v>
      </c>
      <c r="AD4991" s="16">
        <v>52.4</v>
      </c>
      <c r="AE4991" s="16">
        <v>53.879800000000003</v>
      </c>
      <c r="AF4991" s="16">
        <v>5.8681000000000001</v>
      </c>
      <c r="AG4991" s="43">
        <v>1700000</v>
      </c>
      <c r="AH4991" s="16">
        <v>0.96279999999999999</v>
      </c>
      <c r="AI4991" s="16">
        <v>98.8</v>
      </c>
      <c r="AJ4991" s="16">
        <v>100</v>
      </c>
      <c r="AK4991" s="16">
        <v>1.5692999999999999</v>
      </c>
      <c r="AL4991" s="16">
        <v>2.1953999999999998</v>
      </c>
      <c r="AM4991" s="16">
        <v>2.1951999999999998</v>
      </c>
      <c r="AN4991" s="16">
        <v>1.4804999999999999</v>
      </c>
      <c r="AO4991" s="16">
        <v>1.5111000000000001</v>
      </c>
      <c r="AP4991" s="16">
        <v>1.7997000000000001</v>
      </c>
      <c r="AR4991" s="16">
        <f t="shared" si="185"/>
        <v>1</v>
      </c>
      <c r="AS4991" s="5">
        <f t="shared" si="184"/>
        <v>3.0542000000000069E-2</v>
      </c>
    </row>
    <row r="4992" spans="1:45" x14ac:dyDescent="0.25">
      <c r="A4992" s="16" t="s">
        <v>405</v>
      </c>
      <c r="B4992" s="16" t="s">
        <v>73</v>
      </c>
      <c r="C4992" s="16" t="s">
        <v>283</v>
      </c>
      <c r="D4992" s="16">
        <v>1993</v>
      </c>
      <c r="E4992" s="16" t="s">
        <v>5607</v>
      </c>
      <c r="F4992" s="16" t="s">
        <v>594</v>
      </c>
      <c r="G4992" s="10">
        <v>29505.9</v>
      </c>
      <c r="H4992" s="73">
        <v>10.292350000000001</v>
      </c>
      <c r="I4992" s="16" t="s">
        <v>6700</v>
      </c>
      <c r="J4992" s="71">
        <v>-1E-3</v>
      </c>
      <c r="K4992" s="71">
        <v>0.79800000000000004</v>
      </c>
      <c r="L4992" s="16">
        <v>3.2859219999999998</v>
      </c>
      <c r="M4992" s="16">
        <v>1.4812460000000001</v>
      </c>
      <c r="N4992" s="16">
        <v>0.69280640000000004</v>
      </c>
      <c r="O4992" s="16">
        <v>1.2897540000000001</v>
      </c>
      <c r="P4992" s="16">
        <v>1.9058870000000001</v>
      </c>
      <c r="Q4992" s="16">
        <v>1.9875320000000001</v>
      </c>
      <c r="R4992" s="16">
        <v>2.5049000000000001</v>
      </c>
      <c r="S4992" s="16">
        <v>9.8199999999999996E-2</v>
      </c>
      <c r="T4992" s="16">
        <v>4.6300000000000001E-2</v>
      </c>
      <c r="U4992" s="16">
        <v>5.0834999999999999</v>
      </c>
      <c r="V4992" s="16">
        <v>20.78</v>
      </c>
      <c r="W4992" s="16">
        <v>8.66</v>
      </c>
      <c r="X4992" s="16">
        <v>497.58300000000003</v>
      </c>
      <c r="Y4992" s="16">
        <v>71.028300000000002</v>
      </c>
      <c r="Z4992" s="16">
        <v>0.44469999999999998</v>
      </c>
      <c r="AA4992" s="16">
        <v>-1.242699</v>
      </c>
      <c r="AB4992" s="16">
        <v>0.37</v>
      </c>
      <c r="AC4992" s="16">
        <v>0</v>
      </c>
      <c r="AD4992" s="16">
        <v>52.9</v>
      </c>
      <c r="AE4992" s="16">
        <v>54.728000000000002</v>
      </c>
      <c r="AF4992" s="16">
        <v>6.6349999999999998</v>
      </c>
      <c r="AG4992" s="43">
        <v>1800000</v>
      </c>
      <c r="AH4992" s="16">
        <v>1.0136000000000001</v>
      </c>
      <c r="AI4992" s="16">
        <v>98.8</v>
      </c>
      <c r="AJ4992" s="16">
        <v>100</v>
      </c>
      <c r="AK4992" s="16">
        <v>1.5637000000000001</v>
      </c>
      <c r="AL4992" s="16">
        <v>2.1884000000000001</v>
      </c>
      <c r="AM4992" s="16">
        <v>2.1663999999999999</v>
      </c>
      <c r="AN4992" s="16">
        <v>1.4696</v>
      </c>
      <c r="AO4992" s="16">
        <v>1.4970000000000001</v>
      </c>
      <c r="AP4992" s="16">
        <v>1.7978000000000001</v>
      </c>
      <c r="AR4992" s="16">
        <f t="shared" si="185"/>
        <v>1</v>
      </c>
      <c r="AS4992" s="5">
        <f t="shared" si="184"/>
        <v>6.0544999999999849E-2</v>
      </c>
    </row>
    <row r="4993" spans="1:45" x14ac:dyDescent="0.25">
      <c r="A4993" s="16" t="s">
        <v>405</v>
      </c>
      <c r="B4993" s="16" t="s">
        <v>73</v>
      </c>
      <c r="C4993" s="16" t="s">
        <v>283</v>
      </c>
      <c r="D4993" s="16">
        <v>1994</v>
      </c>
      <c r="E4993" s="16" t="s">
        <v>5608</v>
      </c>
      <c r="F4993" s="16" t="s">
        <v>594</v>
      </c>
      <c r="G4993" s="10">
        <v>30306.9</v>
      </c>
      <c r="H4993" s="73">
        <v>10.319129999999999</v>
      </c>
      <c r="I4993" s="16" t="s">
        <v>6700</v>
      </c>
      <c r="J4993" s="71">
        <v>3.7999999999999999E-2</v>
      </c>
      <c r="K4993" s="71">
        <v>0.82899999999999996</v>
      </c>
      <c r="L4993" s="16">
        <v>3.3316479999999999</v>
      </c>
      <c r="M4993" s="16">
        <v>1.4836549999999999</v>
      </c>
      <c r="N4993" s="16">
        <v>0.71702310000000002</v>
      </c>
      <c r="O4993" s="16">
        <v>1.326999</v>
      </c>
      <c r="P4993" s="16">
        <v>1.9527030000000001</v>
      </c>
      <c r="Q4993" s="16">
        <v>1.975538</v>
      </c>
      <c r="R4993" s="16">
        <v>2.5002</v>
      </c>
      <c r="S4993" s="16">
        <v>8.6699999999999999E-2</v>
      </c>
      <c r="T4993" s="16">
        <v>5.1499999999999997E-2</v>
      </c>
      <c r="U4993" s="16">
        <v>4.7018000000000004</v>
      </c>
      <c r="V4993" s="16">
        <v>21.27</v>
      </c>
      <c r="W4993" s="16">
        <v>8.92</v>
      </c>
      <c r="X4993" s="16">
        <v>503.56400000000002</v>
      </c>
      <c r="Y4993" s="16">
        <v>71.373699999999999</v>
      </c>
      <c r="Z4993" s="16">
        <v>0.45569999999999999</v>
      </c>
      <c r="AA4993" s="16">
        <v>-1.2698849999999999</v>
      </c>
      <c r="AB4993" s="16">
        <v>0.37</v>
      </c>
      <c r="AC4993" s="16">
        <v>0</v>
      </c>
      <c r="AD4993" s="16">
        <v>53.6</v>
      </c>
      <c r="AE4993" s="16">
        <v>55.996200000000002</v>
      </c>
      <c r="AF4993" s="16">
        <v>8.2467000000000006</v>
      </c>
      <c r="AG4993" s="43">
        <v>1800000</v>
      </c>
      <c r="AH4993" s="16">
        <v>1.0678000000000001</v>
      </c>
      <c r="AI4993" s="16">
        <v>98.8</v>
      </c>
      <c r="AJ4993" s="16">
        <v>100</v>
      </c>
      <c r="AK4993" s="16">
        <v>1.5581</v>
      </c>
      <c r="AL4993" s="16">
        <v>2.1814</v>
      </c>
      <c r="AM4993" s="16">
        <v>2.1375000000000002</v>
      </c>
      <c r="AN4993" s="16">
        <v>1.4585999999999999</v>
      </c>
      <c r="AO4993" s="16">
        <v>1.4829000000000001</v>
      </c>
      <c r="AP4993" s="16">
        <v>1.7959000000000001</v>
      </c>
      <c r="AR4993" s="16">
        <f t="shared" si="185"/>
        <v>1</v>
      </c>
      <c r="AS4993" s="5">
        <f t="shared" si="184"/>
        <v>4.5726000000000155E-2</v>
      </c>
    </row>
    <row r="4994" spans="1:45" x14ac:dyDescent="0.25">
      <c r="A4994" s="16" t="s">
        <v>405</v>
      </c>
      <c r="B4994" s="16" t="s">
        <v>73</v>
      </c>
      <c r="C4994" s="16" t="s">
        <v>283</v>
      </c>
      <c r="D4994" s="16">
        <v>1995</v>
      </c>
      <c r="E4994" s="16" t="s">
        <v>5609</v>
      </c>
      <c r="F4994" s="16" t="s">
        <v>594</v>
      </c>
      <c r="G4994" s="10">
        <v>30178</v>
      </c>
      <c r="H4994" s="73">
        <v>10.314870000000001</v>
      </c>
      <c r="I4994" s="16" t="s">
        <v>6700</v>
      </c>
      <c r="J4994" s="71">
        <v>-2.5000000000000001E-2</v>
      </c>
      <c r="K4994" s="71">
        <v>0.80900000000000005</v>
      </c>
      <c r="L4994" s="16">
        <v>3.3445279999999999</v>
      </c>
      <c r="M4994" s="16">
        <v>1.3837390000000001</v>
      </c>
      <c r="N4994" s="16">
        <v>0.74921009999999999</v>
      </c>
      <c r="O4994" s="16">
        <v>1.355272</v>
      </c>
      <c r="P4994" s="16">
        <v>2.0252859999999999</v>
      </c>
      <c r="Q4994" s="16">
        <v>1.9635959999999999</v>
      </c>
      <c r="R4994" s="16">
        <v>2.4954999999999998</v>
      </c>
      <c r="S4994" s="16">
        <v>4.4200000000000003E-2</v>
      </c>
      <c r="T4994" s="16">
        <v>5.8299999999999998E-2</v>
      </c>
      <c r="U4994" s="16">
        <v>4.7266000000000004</v>
      </c>
      <c r="V4994" s="16">
        <v>21.76</v>
      </c>
      <c r="W4994" s="16">
        <v>9.18</v>
      </c>
      <c r="X4994" s="16">
        <v>504.09300000000002</v>
      </c>
      <c r="Y4994" s="16">
        <v>71.719099999999997</v>
      </c>
      <c r="Z4994" s="16">
        <v>0.46189999999999998</v>
      </c>
      <c r="AA4994" s="16">
        <v>-1.2970710000000001</v>
      </c>
      <c r="AB4994" s="16">
        <v>0.37</v>
      </c>
      <c r="AC4994" s="16">
        <v>0</v>
      </c>
      <c r="AD4994" s="16">
        <v>54.3</v>
      </c>
      <c r="AE4994" s="16">
        <v>55.588999999999999</v>
      </c>
      <c r="AF4994" s="16">
        <v>11.547000000000001</v>
      </c>
      <c r="AG4994" s="43">
        <v>1900000</v>
      </c>
      <c r="AH4994" s="16">
        <v>1.1476999999999999</v>
      </c>
      <c r="AI4994" s="16">
        <v>98.8</v>
      </c>
      <c r="AJ4994" s="16">
        <v>100</v>
      </c>
      <c r="AK4994" s="16">
        <v>1.5525</v>
      </c>
      <c r="AL4994" s="16">
        <v>2.1743999999999999</v>
      </c>
      <c r="AM4994" s="16">
        <v>2.1086999999999998</v>
      </c>
      <c r="AN4994" s="16">
        <v>1.4477</v>
      </c>
      <c r="AO4994" s="16">
        <v>1.4688000000000001</v>
      </c>
      <c r="AP4994" s="16">
        <v>1.7941</v>
      </c>
      <c r="AR4994" s="16">
        <f t="shared" si="185"/>
        <v>1</v>
      </c>
      <c r="AS4994" s="5">
        <f t="shared" si="184"/>
        <v>1.2880000000000003E-2</v>
      </c>
    </row>
    <row r="4995" spans="1:45" x14ac:dyDescent="0.25">
      <c r="A4995" s="16" t="s">
        <v>405</v>
      </c>
      <c r="B4995" s="16" t="s">
        <v>73</v>
      </c>
      <c r="C4995" s="16" t="s">
        <v>283</v>
      </c>
      <c r="D4995" s="16">
        <v>1996</v>
      </c>
      <c r="E4995" s="16" t="s">
        <v>5610</v>
      </c>
      <c r="F4995" s="16" t="s">
        <v>594</v>
      </c>
      <c r="G4995" s="10">
        <v>31451.8</v>
      </c>
      <c r="H4995" s="73">
        <v>10.356210000000001</v>
      </c>
      <c r="I4995" s="16" t="s">
        <v>6700</v>
      </c>
      <c r="J4995" s="71">
        <v>2.4E-2</v>
      </c>
      <c r="K4995" s="71">
        <v>0.82799999999999996</v>
      </c>
      <c r="L4995" s="16">
        <v>3.3185600000000002</v>
      </c>
      <c r="M4995" s="16">
        <v>1.399716</v>
      </c>
      <c r="N4995" s="16">
        <v>0.84530400000000006</v>
      </c>
      <c r="O4995" s="16">
        <v>1.3737969999999999</v>
      </c>
      <c r="P4995" s="16">
        <v>2.113937</v>
      </c>
      <c r="Q4995" s="16">
        <v>1.6708529999999999</v>
      </c>
      <c r="R4995" s="16">
        <v>2.4908000000000001</v>
      </c>
      <c r="S4995" s="16">
        <v>5.9700000000000003E-2</v>
      </c>
      <c r="T4995" s="16">
        <v>5.3999999999999999E-2</v>
      </c>
      <c r="U4995" s="16">
        <v>5.1489000000000003</v>
      </c>
      <c r="V4995" s="16">
        <v>22.173999999999999</v>
      </c>
      <c r="W4995" s="16">
        <v>9.61</v>
      </c>
      <c r="X4995" s="16">
        <v>506.73700000000002</v>
      </c>
      <c r="Y4995" s="16">
        <v>72.064400000000006</v>
      </c>
      <c r="Z4995" s="16">
        <v>0.47489999999999999</v>
      </c>
      <c r="AA4995" s="16">
        <v>-1.2582340000000001</v>
      </c>
      <c r="AB4995" s="16">
        <v>0.37</v>
      </c>
      <c r="AC4995" s="16">
        <v>0</v>
      </c>
      <c r="AD4995" s="16">
        <v>53.3</v>
      </c>
      <c r="AE4995" s="16">
        <v>58.057499999999997</v>
      </c>
      <c r="AF4995" s="16">
        <v>17.329499999999999</v>
      </c>
      <c r="AG4995" s="43">
        <v>1900000</v>
      </c>
      <c r="AH4995" s="16">
        <v>1.1886000000000001</v>
      </c>
      <c r="AI4995" s="16">
        <v>98.8</v>
      </c>
      <c r="AJ4995" s="16">
        <v>100</v>
      </c>
      <c r="AK4995" s="16">
        <v>1.5001</v>
      </c>
      <c r="AL4995" s="16">
        <v>1.6805000000000001</v>
      </c>
      <c r="AM4995" s="16">
        <v>1.8043</v>
      </c>
      <c r="AN4995" s="16">
        <v>1.2451000000000001</v>
      </c>
      <c r="AO4995" s="16">
        <v>1.0569</v>
      </c>
      <c r="AP4995" s="16">
        <v>1.5818000000000001</v>
      </c>
      <c r="AR4995" s="16">
        <f t="shared" si="185"/>
        <v>1</v>
      </c>
      <c r="AS4995" s="5">
        <f t="shared" si="184"/>
        <v>-2.5967999999999769E-2</v>
      </c>
    </row>
    <row r="4996" spans="1:45" x14ac:dyDescent="0.25">
      <c r="A4996" s="16" t="s">
        <v>405</v>
      </c>
      <c r="B4996" s="16" t="s">
        <v>73</v>
      </c>
      <c r="C4996" s="16" t="s">
        <v>283</v>
      </c>
      <c r="D4996" s="16">
        <v>1997</v>
      </c>
      <c r="E4996" s="16" t="s">
        <v>5611</v>
      </c>
      <c r="F4996" s="16" t="s">
        <v>594</v>
      </c>
      <c r="G4996" s="10">
        <v>32727.9</v>
      </c>
      <c r="H4996" s="73">
        <v>10.39598</v>
      </c>
      <c r="I4996" s="16" t="s">
        <v>6700</v>
      </c>
      <c r="J4996" s="71">
        <v>2.1999999999999999E-2</v>
      </c>
      <c r="K4996" s="71">
        <v>0.84699999999999998</v>
      </c>
      <c r="L4996" s="16">
        <v>3.4597310000000001</v>
      </c>
      <c r="M4996" s="16">
        <v>1.3663749999999999</v>
      </c>
      <c r="N4996" s="16">
        <v>0.92020089999999999</v>
      </c>
      <c r="O4996" s="16">
        <v>1.434701</v>
      </c>
      <c r="P4996" s="16">
        <v>2.252399</v>
      </c>
      <c r="Q4996" s="16">
        <v>1.73986</v>
      </c>
      <c r="R4996" s="16">
        <v>1.7918000000000001</v>
      </c>
      <c r="S4996" s="16">
        <v>0.1552</v>
      </c>
      <c r="T4996" s="16">
        <v>5.2600000000000001E-2</v>
      </c>
      <c r="U4996" s="16">
        <v>5.7656999999999998</v>
      </c>
      <c r="V4996" s="16">
        <v>22.588000000000001</v>
      </c>
      <c r="W4996" s="16">
        <v>10.039999999999999</v>
      </c>
      <c r="X4996" s="16">
        <v>502.85199999999998</v>
      </c>
      <c r="Y4996" s="16">
        <v>72.409800000000004</v>
      </c>
      <c r="Z4996" s="16">
        <v>0.51339999999999997</v>
      </c>
      <c r="AA4996" s="16">
        <v>-1.2038610000000001</v>
      </c>
      <c r="AB4996" s="16">
        <v>0.37</v>
      </c>
      <c r="AC4996" s="16">
        <v>0</v>
      </c>
      <c r="AD4996" s="16">
        <v>51.9</v>
      </c>
      <c r="AE4996" s="16">
        <v>60.627299999999998</v>
      </c>
      <c r="AF4996" s="16">
        <v>23.9621</v>
      </c>
      <c r="AG4996" s="43">
        <v>2100000</v>
      </c>
      <c r="AH4996" s="16">
        <v>1.2030000000000001</v>
      </c>
      <c r="AI4996" s="16">
        <v>98.8</v>
      </c>
      <c r="AJ4996" s="16">
        <v>100</v>
      </c>
      <c r="AK4996" s="16">
        <v>1.4898</v>
      </c>
      <c r="AL4996" s="16">
        <v>1.8468</v>
      </c>
      <c r="AM4996" s="16">
        <v>1.8587</v>
      </c>
      <c r="AN4996" s="16">
        <v>1.2687999999999999</v>
      </c>
      <c r="AO4996" s="16">
        <v>1.163</v>
      </c>
      <c r="AP4996" s="16">
        <v>1.6359999999999999</v>
      </c>
      <c r="AR4996" s="16">
        <f t="shared" si="185"/>
        <v>1</v>
      </c>
      <c r="AS4996" s="5">
        <f t="shared" ref="AS4996:AS5059" si="186">IF(D4996=1985, 0, L4996-L4995)</f>
        <v>0.14117099999999994</v>
      </c>
    </row>
    <row r="4997" spans="1:45" x14ac:dyDescent="0.25">
      <c r="A4997" s="16" t="s">
        <v>405</v>
      </c>
      <c r="B4997" s="16" t="s">
        <v>73</v>
      </c>
      <c r="C4997" s="16" t="s">
        <v>283</v>
      </c>
      <c r="D4997" s="16">
        <v>1998</v>
      </c>
      <c r="E4997" s="16" t="s">
        <v>5612</v>
      </c>
      <c r="F4997" s="16" t="s">
        <v>594</v>
      </c>
      <c r="G4997" s="10">
        <v>34505.699999999997</v>
      </c>
      <c r="H4997" s="73">
        <v>10.448880000000001</v>
      </c>
      <c r="I4997" s="16" t="s">
        <v>6700</v>
      </c>
      <c r="J4997" s="71">
        <v>2.5000000000000001E-2</v>
      </c>
      <c r="K4997" s="71">
        <v>0.86799999999999999</v>
      </c>
      <c r="L4997" s="16">
        <v>3.8107570000000002</v>
      </c>
      <c r="M4997" s="16">
        <v>1.678947</v>
      </c>
      <c r="N4997" s="16">
        <v>1.0619000000000001</v>
      </c>
      <c r="O4997" s="16">
        <v>1.4862869999999999</v>
      </c>
      <c r="P4997" s="16">
        <v>2.4656500000000001</v>
      </c>
      <c r="Q4997" s="16">
        <v>1.8088500000000001</v>
      </c>
      <c r="R4997" s="16">
        <v>1.9591000000000001</v>
      </c>
      <c r="S4997" s="16">
        <v>0.18659999999999999</v>
      </c>
      <c r="T4997" s="16">
        <v>6.3600000000000004E-2</v>
      </c>
      <c r="U4997" s="16">
        <v>6.8121999999999998</v>
      </c>
      <c r="V4997" s="16">
        <v>23.001999999999999</v>
      </c>
      <c r="W4997" s="16">
        <v>10.47</v>
      </c>
      <c r="X4997" s="16">
        <v>502.35500000000002</v>
      </c>
      <c r="Y4997" s="16">
        <v>72.755200000000002</v>
      </c>
      <c r="Z4997" s="16">
        <v>0.53490000000000004</v>
      </c>
      <c r="AA4997" s="16">
        <v>-1.2155119999999999</v>
      </c>
      <c r="AB4997" s="16">
        <v>0.37</v>
      </c>
      <c r="AC4997" s="16">
        <v>0</v>
      </c>
      <c r="AD4997" s="16">
        <v>52.2</v>
      </c>
      <c r="AE4997" s="16">
        <v>63.023600000000002</v>
      </c>
      <c r="AF4997" s="16">
        <v>37.841799999999999</v>
      </c>
      <c r="AG4997" s="43">
        <v>2300000</v>
      </c>
      <c r="AH4997" s="16">
        <v>1.2547999999999999</v>
      </c>
      <c r="AI4997" s="16">
        <v>98.8</v>
      </c>
      <c r="AJ4997" s="16">
        <v>100</v>
      </c>
      <c r="AK4997" s="16">
        <v>1.4794</v>
      </c>
      <c r="AL4997" s="16">
        <v>2.0131000000000001</v>
      </c>
      <c r="AM4997" s="16">
        <v>1.9131</v>
      </c>
      <c r="AN4997" s="16">
        <v>1.2925</v>
      </c>
      <c r="AO4997" s="16">
        <v>1.2692000000000001</v>
      </c>
      <c r="AP4997" s="16">
        <v>1.6900999999999999</v>
      </c>
      <c r="AR4997" s="16">
        <f t="shared" ref="AR4997:AR5060" si="187">IF(OR(AND(I4997&lt;&gt;"", I4997&gt;=10000000, AQ4997&lt;=32.5), AND(A4997="Middle East &amp; North Africa", I4997&lt;&gt;"", I4997&gt;=9000000, AQ4997&lt;&gt;"", AQ4997&lt;=32.5)), 0, 1)</f>
        <v>1</v>
      </c>
      <c r="AS4997" s="5">
        <f t="shared" si="186"/>
        <v>0.35102600000000006</v>
      </c>
    </row>
    <row r="4998" spans="1:45" x14ac:dyDescent="0.25">
      <c r="A4998" s="16" t="s">
        <v>405</v>
      </c>
      <c r="B4998" s="16" t="s">
        <v>73</v>
      </c>
      <c r="C4998" s="16" t="s">
        <v>283</v>
      </c>
      <c r="D4998" s="16">
        <v>1999</v>
      </c>
      <c r="E4998" s="16" t="s">
        <v>5613</v>
      </c>
      <c r="F4998" s="16" t="s">
        <v>594</v>
      </c>
      <c r="G4998" s="10">
        <v>35455.9</v>
      </c>
      <c r="H4998" s="73">
        <v>10.476039999999999</v>
      </c>
      <c r="I4998" s="16" t="s">
        <v>6700</v>
      </c>
      <c r="J4998" s="71">
        <v>0.01</v>
      </c>
      <c r="K4998" s="71">
        <v>0.876</v>
      </c>
      <c r="L4998" s="16">
        <v>4.1505239999999999</v>
      </c>
      <c r="M4998" s="16">
        <v>1.93266</v>
      </c>
      <c r="N4998" s="16">
        <v>1.0603419999999999</v>
      </c>
      <c r="O4998" s="16">
        <v>1.610778</v>
      </c>
      <c r="P4998" s="16">
        <v>2.748256</v>
      </c>
      <c r="Q4998" s="16">
        <v>1.905411</v>
      </c>
      <c r="R4998" s="16">
        <v>2.2484999999999999</v>
      </c>
      <c r="S4998" s="16">
        <v>0.24149999999999999</v>
      </c>
      <c r="T4998" s="16">
        <v>5.16E-2</v>
      </c>
      <c r="U4998" s="16">
        <v>6.4728000000000003</v>
      </c>
      <c r="V4998" s="16">
        <v>23.416</v>
      </c>
      <c r="W4998" s="16">
        <v>10.9</v>
      </c>
      <c r="X4998" s="16">
        <v>502.24799999999999</v>
      </c>
      <c r="Y4998" s="16">
        <v>73.1006</v>
      </c>
      <c r="Z4998" s="16">
        <v>0.59470000000000001</v>
      </c>
      <c r="AA4998" s="16">
        <v>-1.231047</v>
      </c>
      <c r="AB4998" s="16">
        <v>0.37</v>
      </c>
      <c r="AC4998" s="16">
        <v>0</v>
      </c>
      <c r="AD4998" s="16">
        <v>52.6</v>
      </c>
      <c r="AE4998" s="16">
        <v>66.447199999999995</v>
      </c>
      <c r="AF4998" s="16">
        <v>62.0075</v>
      </c>
      <c r="AG4998" s="43">
        <v>2600000</v>
      </c>
      <c r="AH4998" s="16">
        <v>1.2846</v>
      </c>
      <c r="AI4998" s="16">
        <v>98.8</v>
      </c>
      <c r="AJ4998" s="16">
        <v>100</v>
      </c>
      <c r="AK4998" s="16">
        <v>1.5165</v>
      </c>
      <c r="AL4998" s="16">
        <v>2.1768000000000001</v>
      </c>
      <c r="AM4998" s="16">
        <v>1.9704999999999999</v>
      </c>
      <c r="AN4998" s="16">
        <v>1.3935999999999999</v>
      </c>
      <c r="AO4998" s="16">
        <v>1.4127000000000001</v>
      </c>
      <c r="AP4998" s="16">
        <v>1.7457</v>
      </c>
      <c r="AR4998" s="16">
        <f t="shared" si="187"/>
        <v>1</v>
      </c>
      <c r="AS4998" s="5">
        <f t="shared" si="186"/>
        <v>0.33976699999999971</v>
      </c>
    </row>
    <row r="4999" spans="1:45" x14ac:dyDescent="0.25">
      <c r="A4999" s="16" t="s">
        <v>405</v>
      </c>
      <c r="B4999" s="16" t="s">
        <v>73</v>
      </c>
      <c r="C4999" s="16" t="s">
        <v>283</v>
      </c>
      <c r="D4999" s="16">
        <v>2000</v>
      </c>
      <c r="E4999" s="16" t="s">
        <v>5614</v>
      </c>
      <c r="F4999" s="16" t="s">
        <v>594</v>
      </c>
      <c r="G4999" s="10">
        <v>36610.699999999997</v>
      </c>
      <c r="H4999" s="73">
        <v>10.508100000000001</v>
      </c>
      <c r="I4999" s="16">
        <v>281205</v>
      </c>
      <c r="J4999" s="71">
        <v>-4.0000000000000001E-3</v>
      </c>
      <c r="K4999" s="71">
        <v>0.873</v>
      </c>
      <c r="L4999" s="16">
        <v>5.0224599999999997</v>
      </c>
      <c r="M4999" s="16">
        <v>3.4033760000000002</v>
      </c>
      <c r="N4999" s="16">
        <v>1.119937</v>
      </c>
      <c r="O4999" s="16">
        <v>1.7708900000000001</v>
      </c>
      <c r="P4999" s="16">
        <v>2.9494530000000001</v>
      </c>
      <c r="Q4999" s="16">
        <v>2.0019209999999998</v>
      </c>
      <c r="R4999" s="16">
        <v>2.6011000000000002</v>
      </c>
      <c r="S4999" s="16">
        <v>0.52800000000000002</v>
      </c>
      <c r="T4999" s="16">
        <v>7.2499999999999995E-2</v>
      </c>
      <c r="U4999" s="16">
        <v>6.5042</v>
      </c>
      <c r="V4999" s="16">
        <v>23.83</v>
      </c>
      <c r="W4999" s="16">
        <v>11.33</v>
      </c>
      <c r="X4999" s="16">
        <v>505.61500000000001</v>
      </c>
      <c r="Y4999" s="16">
        <v>73.445899999999995</v>
      </c>
      <c r="Z4999" s="16">
        <v>0.67779999999999996</v>
      </c>
      <c r="AA4999" s="16">
        <v>-1.2232799999999999</v>
      </c>
      <c r="AB4999" s="16">
        <v>0.37</v>
      </c>
      <c r="AC4999" s="16">
        <v>0</v>
      </c>
      <c r="AD4999" s="16">
        <v>52.4</v>
      </c>
      <c r="AE4999" s="16">
        <v>69.817300000000003</v>
      </c>
      <c r="AF4999" s="16">
        <v>76.417199999999994</v>
      </c>
      <c r="AG4999" s="43">
        <v>2700000</v>
      </c>
      <c r="AH4999" s="16">
        <v>1.3828</v>
      </c>
      <c r="AI4999" s="16">
        <v>98.8</v>
      </c>
      <c r="AJ4999" s="16">
        <v>100</v>
      </c>
      <c r="AK4999" s="16">
        <v>1.5535000000000001</v>
      </c>
      <c r="AL4999" s="16">
        <v>2.3405</v>
      </c>
      <c r="AM4999" s="16">
        <v>2.0278999999999998</v>
      </c>
      <c r="AN4999" s="16">
        <v>1.4945999999999999</v>
      </c>
      <c r="AO4999" s="16">
        <v>1.5561</v>
      </c>
      <c r="AP4999" s="16">
        <v>1.8012999999999999</v>
      </c>
      <c r="AR4999" s="16">
        <f t="shared" si="187"/>
        <v>1</v>
      </c>
      <c r="AS4999" s="5">
        <f t="shared" si="186"/>
        <v>0.87193599999999982</v>
      </c>
    </row>
    <row r="5000" spans="1:45" x14ac:dyDescent="0.25">
      <c r="A5000" s="16" t="s">
        <v>405</v>
      </c>
      <c r="B5000" s="16" t="s">
        <v>73</v>
      </c>
      <c r="C5000" s="16" t="s">
        <v>283</v>
      </c>
      <c r="D5000" s="16">
        <v>2001</v>
      </c>
      <c r="E5000" s="16" t="s">
        <v>5615</v>
      </c>
      <c r="F5000" s="16" t="s">
        <v>594</v>
      </c>
      <c r="G5000" s="10">
        <v>37512.300000000003</v>
      </c>
      <c r="H5000" s="73">
        <v>10.53242</v>
      </c>
      <c r="I5000" s="16">
        <v>284968</v>
      </c>
      <c r="J5000" s="71">
        <v>8.0000000000000002E-3</v>
      </c>
      <c r="K5000" s="71">
        <v>0.879</v>
      </c>
      <c r="L5000" s="16">
        <v>5.0654300000000001</v>
      </c>
      <c r="M5000" s="16">
        <v>3.3518249999999998</v>
      </c>
      <c r="N5000" s="16">
        <v>1.1821889999999999</v>
      </c>
      <c r="O5000" s="16">
        <v>1.7745789999999999</v>
      </c>
      <c r="P5000" s="16">
        <v>3.0319050000000001</v>
      </c>
      <c r="Q5000" s="16">
        <v>1.9960150000000001</v>
      </c>
      <c r="R5000" s="16">
        <v>2.8778999999999999</v>
      </c>
      <c r="S5000" s="16">
        <v>0.45200000000000001</v>
      </c>
      <c r="T5000" s="16">
        <v>8.1600000000000006E-2</v>
      </c>
      <c r="U5000" s="16">
        <v>6.7956000000000003</v>
      </c>
      <c r="V5000" s="16">
        <v>24.216000000000001</v>
      </c>
      <c r="W5000" s="16">
        <v>11.896000000000001</v>
      </c>
      <c r="X5000" s="16">
        <v>503.92099999999999</v>
      </c>
      <c r="Y5000" s="16">
        <v>73.791300000000007</v>
      </c>
      <c r="Z5000" s="16">
        <v>0.67649999999999999</v>
      </c>
      <c r="AA5000" s="16">
        <v>-1.2193959999999999</v>
      </c>
      <c r="AB5000" s="16">
        <v>0.37</v>
      </c>
      <c r="AC5000" s="16">
        <v>0</v>
      </c>
      <c r="AD5000" s="16">
        <v>52.3</v>
      </c>
      <c r="AE5000" s="16">
        <v>69.186400000000006</v>
      </c>
      <c r="AF5000" s="16">
        <v>87.352800000000002</v>
      </c>
      <c r="AG5000" s="43">
        <v>2800000</v>
      </c>
      <c r="AH5000" s="16">
        <v>1.4139999999999999</v>
      </c>
      <c r="AI5000" s="16">
        <v>98.8</v>
      </c>
      <c r="AJ5000" s="16">
        <v>100</v>
      </c>
      <c r="AK5000" s="16">
        <v>1.5266999999999999</v>
      </c>
      <c r="AL5000" s="16">
        <v>2.3100999999999998</v>
      </c>
      <c r="AM5000" s="16">
        <v>2.0190999999999999</v>
      </c>
      <c r="AN5000" s="16">
        <v>1.5174000000000001</v>
      </c>
      <c r="AO5000" s="16">
        <v>1.5353000000000001</v>
      </c>
      <c r="AP5000" s="16">
        <v>1.8334999999999999</v>
      </c>
      <c r="AR5000" s="16">
        <f t="shared" si="187"/>
        <v>1</v>
      </c>
      <c r="AS5000" s="5">
        <f t="shared" si="186"/>
        <v>4.2970000000000397E-2</v>
      </c>
    </row>
    <row r="5001" spans="1:45" x14ac:dyDescent="0.25">
      <c r="A5001" s="16" t="s">
        <v>405</v>
      </c>
      <c r="B5001" s="16" t="s">
        <v>73</v>
      </c>
      <c r="C5001" s="16" t="s">
        <v>283</v>
      </c>
      <c r="D5001" s="16">
        <v>2002</v>
      </c>
      <c r="E5001" s="16" t="s">
        <v>5616</v>
      </c>
      <c r="F5001" s="16" t="s">
        <v>594</v>
      </c>
      <c r="G5001" s="10">
        <v>37295.9</v>
      </c>
      <c r="H5001" s="73">
        <v>10.52664</v>
      </c>
      <c r="I5001" s="16">
        <v>287523</v>
      </c>
      <c r="J5001" s="71">
        <v>1.9E-2</v>
      </c>
      <c r="K5001" s="71">
        <v>0.89600000000000002</v>
      </c>
      <c r="L5001" s="16">
        <v>4.9805700000000002</v>
      </c>
      <c r="M5001" s="16">
        <v>2.8419560000000001</v>
      </c>
      <c r="N5001" s="16">
        <v>1.279849</v>
      </c>
      <c r="O5001" s="16">
        <v>1.957422</v>
      </c>
      <c r="P5001" s="16">
        <v>3.053668</v>
      </c>
      <c r="Q5001" s="16">
        <v>1.990127</v>
      </c>
      <c r="R5001" s="16">
        <v>2.8694000000000002</v>
      </c>
      <c r="S5001" s="16">
        <v>0.26690000000000003</v>
      </c>
      <c r="T5001" s="16">
        <v>0.10249999999999999</v>
      </c>
      <c r="U5001" s="16">
        <v>7.4237000000000002</v>
      </c>
      <c r="V5001" s="16">
        <v>24.602</v>
      </c>
      <c r="W5001" s="16">
        <v>12.462</v>
      </c>
      <c r="X5001" s="16">
        <v>502.22699999999998</v>
      </c>
      <c r="Y5001" s="16">
        <v>74.136700000000005</v>
      </c>
      <c r="Z5001" s="16">
        <v>0.76539999999999997</v>
      </c>
      <c r="AA5001" s="16">
        <v>-1.2465820000000001</v>
      </c>
      <c r="AB5001" s="16">
        <v>0.37</v>
      </c>
      <c r="AC5001" s="16">
        <v>0</v>
      </c>
      <c r="AD5001" s="16">
        <v>53</v>
      </c>
      <c r="AE5001" s="16">
        <v>65.521100000000004</v>
      </c>
      <c r="AF5001" s="16">
        <v>90.767399999999995</v>
      </c>
      <c r="AG5001" s="43">
        <v>2900000</v>
      </c>
      <c r="AH5001" s="16">
        <v>1.4218</v>
      </c>
      <c r="AI5001" s="16">
        <v>98.8</v>
      </c>
      <c r="AJ5001" s="16">
        <v>100</v>
      </c>
      <c r="AK5001" s="16">
        <v>1.4999</v>
      </c>
      <c r="AL5001" s="16">
        <v>2.2797000000000001</v>
      </c>
      <c r="AM5001" s="16">
        <v>2.0104000000000002</v>
      </c>
      <c r="AN5001" s="16">
        <v>1.5402</v>
      </c>
      <c r="AO5001" s="16">
        <v>1.5144</v>
      </c>
      <c r="AP5001" s="16">
        <v>1.8657999999999999</v>
      </c>
      <c r="AR5001" s="16">
        <f t="shared" si="187"/>
        <v>1</v>
      </c>
      <c r="AS5001" s="5">
        <f t="shared" si="186"/>
        <v>-8.4859999999999935E-2</v>
      </c>
    </row>
    <row r="5002" spans="1:45" x14ac:dyDescent="0.25">
      <c r="A5002" s="16" t="s">
        <v>405</v>
      </c>
      <c r="B5002" s="16" t="s">
        <v>73</v>
      </c>
      <c r="C5002" s="16" t="s">
        <v>283</v>
      </c>
      <c r="D5002" s="16">
        <v>2003</v>
      </c>
      <c r="E5002" s="16" t="s">
        <v>5617</v>
      </c>
      <c r="F5002" s="16" t="s">
        <v>594</v>
      </c>
      <c r="G5002" s="10">
        <v>37942.300000000003</v>
      </c>
      <c r="H5002" s="73">
        <v>10.54382</v>
      </c>
      <c r="I5002" s="16">
        <v>289521</v>
      </c>
      <c r="J5002" s="71">
        <v>2.7E-2</v>
      </c>
      <c r="K5002" s="71">
        <v>0.92100000000000004</v>
      </c>
      <c r="L5002" s="16">
        <v>5.342511</v>
      </c>
      <c r="M5002" s="16">
        <v>3.4066809999999998</v>
      </c>
      <c r="N5002" s="16">
        <v>1.3015939999999999</v>
      </c>
      <c r="O5002" s="16">
        <v>2.1009500000000001</v>
      </c>
      <c r="P5002" s="16">
        <v>3.081753</v>
      </c>
      <c r="Q5002" s="16">
        <v>2.0564900000000002</v>
      </c>
      <c r="R5002" s="16">
        <v>2.7372000000000001</v>
      </c>
      <c r="S5002" s="16">
        <v>0.47349999999999998</v>
      </c>
      <c r="T5002" s="16">
        <v>8.6999999999999994E-2</v>
      </c>
      <c r="U5002" s="16">
        <v>7.3299000000000003</v>
      </c>
      <c r="V5002" s="16">
        <v>24.988</v>
      </c>
      <c r="W5002" s="16">
        <v>13.028</v>
      </c>
      <c r="X5002" s="16">
        <v>500.53399999999999</v>
      </c>
      <c r="Y5002" s="16">
        <v>74.482100000000003</v>
      </c>
      <c r="Z5002" s="16">
        <v>0.84740000000000004</v>
      </c>
      <c r="AA5002" s="16">
        <v>-1.1960930000000001</v>
      </c>
      <c r="AB5002" s="16">
        <v>0.37</v>
      </c>
      <c r="AC5002" s="16">
        <v>0</v>
      </c>
      <c r="AD5002" s="16">
        <v>51.7</v>
      </c>
      <c r="AE5002" s="16">
        <v>66.414400000000001</v>
      </c>
      <c r="AF5002" s="16">
        <v>96.462900000000005</v>
      </c>
      <c r="AG5002" s="43">
        <v>2900000</v>
      </c>
      <c r="AH5002" s="16">
        <v>1.41</v>
      </c>
      <c r="AI5002" s="16">
        <v>98.8</v>
      </c>
      <c r="AJ5002" s="16">
        <v>100</v>
      </c>
      <c r="AK5002" s="16">
        <v>1.5497000000000001</v>
      </c>
      <c r="AL5002" s="16">
        <v>2.3157000000000001</v>
      </c>
      <c r="AM5002" s="16">
        <v>2.1200999999999999</v>
      </c>
      <c r="AN5002" s="16">
        <v>1.5033000000000001</v>
      </c>
      <c r="AO5002" s="16">
        <v>1.6442000000000001</v>
      </c>
      <c r="AP5002" s="16">
        <v>1.9426000000000001</v>
      </c>
      <c r="AR5002" s="16">
        <f t="shared" si="187"/>
        <v>1</v>
      </c>
      <c r="AS5002" s="5">
        <f t="shared" si="186"/>
        <v>0.36194099999999985</v>
      </c>
    </row>
    <row r="5003" spans="1:45" x14ac:dyDescent="0.25">
      <c r="A5003" s="16" t="s">
        <v>405</v>
      </c>
      <c r="B5003" s="16" t="s">
        <v>73</v>
      </c>
      <c r="C5003" s="16" t="s">
        <v>283</v>
      </c>
      <c r="D5003" s="16">
        <v>2004</v>
      </c>
      <c r="E5003" s="16" t="s">
        <v>5618</v>
      </c>
      <c r="F5003" s="16" t="s">
        <v>594</v>
      </c>
      <c r="G5003" s="10">
        <v>40657.1</v>
      </c>
      <c r="H5003" s="73">
        <v>10.61293</v>
      </c>
      <c r="I5003" s="16">
        <v>292074</v>
      </c>
      <c r="J5003" s="71">
        <v>6.3E-2</v>
      </c>
      <c r="K5003" s="71">
        <v>0.98</v>
      </c>
      <c r="L5003" s="16">
        <v>5.0999049999999997</v>
      </c>
      <c r="M5003" s="16">
        <v>2.7921689999999999</v>
      </c>
      <c r="N5003" s="16">
        <v>1.3181480000000001</v>
      </c>
      <c r="O5003" s="16">
        <v>2.0870440000000001</v>
      </c>
      <c r="P5003" s="16">
        <v>3.1298689999999998</v>
      </c>
      <c r="Q5003" s="16">
        <v>2.0561980000000002</v>
      </c>
      <c r="R5003" s="16">
        <v>2.4531999999999998</v>
      </c>
      <c r="S5003" s="16">
        <v>0.31330000000000002</v>
      </c>
      <c r="T5003" s="16">
        <v>0.1027</v>
      </c>
      <c r="U5003" s="16">
        <v>7.2243000000000004</v>
      </c>
      <c r="V5003" s="16">
        <v>25.373999999999999</v>
      </c>
      <c r="W5003" s="16">
        <v>13.593999999999999</v>
      </c>
      <c r="X5003" s="16">
        <v>498.221</v>
      </c>
      <c r="Y5003" s="16">
        <v>74.827500000000001</v>
      </c>
      <c r="Z5003" s="16">
        <v>0.83809999999999996</v>
      </c>
      <c r="AA5003" s="16">
        <v>-1.184442</v>
      </c>
      <c r="AB5003" s="16">
        <v>0.37</v>
      </c>
      <c r="AC5003" s="16">
        <v>0</v>
      </c>
      <c r="AD5003" s="16">
        <v>51.4</v>
      </c>
      <c r="AE5003" s="16">
        <v>64.971900000000005</v>
      </c>
      <c r="AF5003" s="16">
        <v>98.941900000000004</v>
      </c>
      <c r="AG5003" s="43">
        <v>3000000</v>
      </c>
      <c r="AH5003" s="16">
        <v>1.5277000000000001</v>
      </c>
      <c r="AI5003" s="16">
        <v>98.8</v>
      </c>
      <c r="AJ5003" s="16">
        <v>100</v>
      </c>
      <c r="AK5003" s="16">
        <v>1.6411</v>
      </c>
      <c r="AL5003" s="16">
        <v>2.2566000000000002</v>
      </c>
      <c r="AM5003" s="16">
        <v>2.1246999999999998</v>
      </c>
      <c r="AN5003" s="16">
        <v>1.4373</v>
      </c>
      <c r="AO5003" s="16">
        <v>1.6429</v>
      </c>
      <c r="AP5003" s="16">
        <v>1.9603999999999999</v>
      </c>
      <c r="AR5003" s="16">
        <f t="shared" si="187"/>
        <v>1</v>
      </c>
      <c r="AS5003" s="5">
        <f t="shared" si="186"/>
        <v>-0.24260600000000032</v>
      </c>
    </row>
    <row r="5004" spans="1:45" x14ac:dyDescent="0.25">
      <c r="A5004" s="16" t="s">
        <v>405</v>
      </c>
      <c r="B5004" s="16" t="s">
        <v>73</v>
      </c>
      <c r="C5004" s="16" t="s">
        <v>283</v>
      </c>
      <c r="D5004" s="16">
        <v>2005</v>
      </c>
      <c r="E5004" s="16" t="s">
        <v>5619</v>
      </c>
      <c r="F5004" s="16" t="s">
        <v>594</v>
      </c>
      <c r="G5004" s="10">
        <v>42701.599999999999</v>
      </c>
      <c r="H5004" s="73">
        <v>10.661989999999999</v>
      </c>
      <c r="I5004" s="16">
        <v>296734</v>
      </c>
      <c r="J5004" s="71">
        <v>1.4E-2</v>
      </c>
      <c r="K5004" s="71">
        <v>0.99299999999999999</v>
      </c>
      <c r="L5004" s="16">
        <v>5.297523</v>
      </c>
      <c r="M5004" s="16">
        <v>3.1487820000000002</v>
      </c>
      <c r="N5004" s="16">
        <v>1.36259</v>
      </c>
      <c r="O5004" s="16">
        <v>2.1656759999999999</v>
      </c>
      <c r="P5004" s="16">
        <v>3.1222159999999999</v>
      </c>
      <c r="Q5004" s="16">
        <v>2.0346320000000002</v>
      </c>
      <c r="R5004" s="16">
        <v>2.6962999999999999</v>
      </c>
      <c r="S5004" s="16">
        <v>0.33900000000000002</v>
      </c>
      <c r="T5004" s="16">
        <v>0.1163</v>
      </c>
      <c r="U5004" s="16">
        <v>7.3838999999999997</v>
      </c>
      <c r="V5004" s="16">
        <v>25.76</v>
      </c>
      <c r="W5004" s="16">
        <v>14.16</v>
      </c>
      <c r="X5004" s="16">
        <v>495.90800000000002</v>
      </c>
      <c r="Y5004" s="16">
        <v>77.893600000000006</v>
      </c>
      <c r="Z5004" s="16">
        <v>0.84060000000000001</v>
      </c>
      <c r="AA5004" s="16">
        <v>-1.2077450000000001</v>
      </c>
      <c r="AB5004" s="16">
        <v>0.37</v>
      </c>
      <c r="AC5004" s="16">
        <v>0</v>
      </c>
      <c r="AD5004" s="16">
        <v>52</v>
      </c>
      <c r="AE5004" s="16">
        <v>65.326099999999997</v>
      </c>
      <c r="AF5004" s="16">
        <v>95.404499999999999</v>
      </c>
      <c r="AG5004" s="43">
        <v>2900000</v>
      </c>
      <c r="AH5004" s="16">
        <v>1.5539000000000001</v>
      </c>
      <c r="AI5004" s="16">
        <v>98.8</v>
      </c>
      <c r="AJ5004" s="16">
        <v>100</v>
      </c>
      <c r="AK5004" s="16">
        <v>1.5920000000000001</v>
      </c>
      <c r="AL5004" s="16">
        <v>2.3271999999999999</v>
      </c>
      <c r="AM5004" s="16">
        <v>1.9951000000000001</v>
      </c>
      <c r="AN5004" s="16">
        <v>1.4499</v>
      </c>
      <c r="AO5004" s="16">
        <v>1.6093</v>
      </c>
      <c r="AP5004" s="16">
        <v>1.9744999999999999</v>
      </c>
      <c r="AR5004" s="16">
        <f t="shared" si="187"/>
        <v>1</v>
      </c>
      <c r="AS5004" s="5">
        <f t="shared" si="186"/>
        <v>0.19761800000000029</v>
      </c>
    </row>
    <row r="5005" spans="1:45" x14ac:dyDescent="0.25">
      <c r="A5005" s="16" t="s">
        <v>405</v>
      </c>
      <c r="B5005" s="16" t="s">
        <v>73</v>
      </c>
      <c r="C5005" s="16" t="s">
        <v>283</v>
      </c>
      <c r="D5005" s="16">
        <v>2006</v>
      </c>
      <c r="E5005" s="16" t="s">
        <v>5620</v>
      </c>
      <c r="F5005" s="16" t="s">
        <v>594</v>
      </c>
      <c r="G5005" s="10">
        <v>43796.7</v>
      </c>
      <c r="H5005" s="73">
        <v>10.68731</v>
      </c>
      <c r="I5005" s="16">
        <v>303782</v>
      </c>
      <c r="J5005" s="71">
        <v>-1.9E-2</v>
      </c>
      <c r="K5005" s="71">
        <v>0.97499999999999998</v>
      </c>
      <c r="L5005" s="16">
        <v>5.1567910000000001</v>
      </c>
      <c r="M5005" s="16">
        <v>2.7453219999999998</v>
      </c>
      <c r="N5005" s="16">
        <v>1.39202</v>
      </c>
      <c r="O5005" s="16">
        <v>2.1331869999999999</v>
      </c>
      <c r="P5005" s="16">
        <v>3.2715730000000001</v>
      </c>
      <c r="Q5005" s="16">
        <v>1.9556899999999999</v>
      </c>
      <c r="R5005" s="16">
        <v>2.9236</v>
      </c>
      <c r="S5005" s="16">
        <v>0.20419999999999999</v>
      </c>
      <c r="T5005" s="16">
        <v>0.1144</v>
      </c>
      <c r="U5005" s="16">
        <v>7.3742000000000001</v>
      </c>
      <c r="V5005" s="16">
        <v>25.53</v>
      </c>
      <c r="W5005" s="16">
        <v>14.992000000000001</v>
      </c>
      <c r="X5005" s="16">
        <v>493.59500000000003</v>
      </c>
      <c r="Y5005" s="16">
        <v>74.221900000000005</v>
      </c>
      <c r="Z5005" s="16">
        <v>0.87329999999999997</v>
      </c>
      <c r="AA5005" s="16">
        <v>-1.1650229999999999</v>
      </c>
      <c r="AB5005" s="16">
        <v>0.37</v>
      </c>
      <c r="AC5005" s="16">
        <v>0</v>
      </c>
      <c r="AD5005" s="16">
        <v>50.9</v>
      </c>
      <c r="AE5005" s="16">
        <v>62.713500000000003</v>
      </c>
      <c r="AF5005" s="16">
        <v>100.40900000000001</v>
      </c>
      <c r="AG5005" s="43">
        <v>3300000</v>
      </c>
      <c r="AH5005" s="16">
        <v>1.5388999999999999</v>
      </c>
      <c r="AI5005" s="16">
        <v>98.8</v>
      </c>
      <c r="AJ5005" s="16">
        <v>100</v>
      </c>
      <c r="AK5005" s="16">
        <v>1.4928999999999999</v>
      </c>
      <c r="AL5005" s="16">
        <v>2.2515000000000001</v>
      </c>
      <c r="AM5005" s="16">
        <v>1.8678999999999999</v>
      </c>
      <c r="AN5005" s="16">
        <v>1.4380999999999999</v>
      </c>
      <c r="AO5005" s="16">
        <v>1.5496000000000001</v>
      </c>
      <c r="AP5005" s="16">
        <v>1.9033</v>
      </c>
      <c r="AR5005" s="16">
        <f t="shared" si="187"/>
        <v>1</v>
      </c>
      <c r="AS5005" s="5">
        <f t="shared" si="186"/>
        <v>-0.14073199999999986</v>
      </c>
    </row>
    <row r="5006" spans="1:45" x14ac:dyDescent="0.25">
      <c r="A5006" s="16" t="s">
        <v>405</v>
      </c>
      <c r="B5006" s="16" t="s">
        <v>73</v>
      </c>
      <c r="C5006" s="16" t="s">
        <v>283</v>
      </c>
      <c r="D5006" s="16">
        <v>2007</v>
      </c>
      <c r="E5006" s="16" t="s">
        <v>5621</v>
      </c>
      <c r="F5006" s="16" t="s">
        <v>594</v>
      </c>
      <c r="G5006" s="10">
        <v>46695.199999999997</v>
      </c>
      <c r="H5006" s="73">
        <v>10.7514</v>
      </c>
      <c r="I5006" s="16">
        <v>311566</v>
      </c>
      <c r="J5006" s="71">
        <v>4.4999999999999998E-2</v>
      </c>
      <c r="K5006" s="71">
        <v>1.02</v>
      </c>
      <c r="L5006" s="16">
        <v>5.0168400000000002</v>
      </c>
      <c r="M5006" s="16">
        <v>2.0241009999999999</v>
      </c>
      <c r="N5006" s="16">
        <v>1.419746</v>
      </c>
      <c r="O5006" s="16">
        <v>2.205918</v>
      </c>
      <c r="P5006" s="16">
        <v>3.5636220000000001</v>
      </c>
      <c r="Q5006" s="16">
        <v>1.9322429999999999</v>
      </c>
      <c r="R5006" s="16">
        <v>2.5756000000000001</v>
      </c>
      <c r="S5006" s="16">
        <v>6.0999999999999999E-2</v>
      </c>
      <c r="T5006" s="16">
        <v>0.11550000000000001</v>
      </c>
      <c r="U5006" s="16">
        <v>7.0613000000000001</v>
      </c>
      <c r="V5006" s="16">
        <v>25.3</v>
      </c>
      <c r="W5006" s="16">
        <v>15.824</v>
      </c>
      <c r="X5006" s="16">
        <v>496.01299999999998</v>
      </c>
      <c r="Y5006" s="16">
        <v>75.278999999999996</v>
      </c>
      <c r="Z5006" s="16">
        <v>0.90710000000000002</v>
      </c>
      <c r="AA5006" s="16">
        <v>-1.1261859999999999</v>
      </c>
      <c r="AB5006" s="16">
        <v>0.37</v>
      </c>
      <c r="AC5006" s="16">
        <v>0</v>
      </c>
      <c r="AD5006" s="16">
        <v>49.9</v>
      </c>
      <c r="AE5006" s="16">
        <v>61.211300000000001</v>
      </c>
      <c r="AF5006" s="16">
        <v>106.93300000000001</v>
      </c>
      <c r="AG5006" s="43">
        <v>3800000</v>
      </c>
      <c r="AH5006" s="16">
        <v>1.5345</v>
      </c>
      <c r="AI5006" s="16">
        <v>98.8</v>
      </c>
      <c r="AJ5006" s="16">
        <v>100</v>
      </c>
      <c r="AK5006" s="16">
        <v>1.4693000000000001</v>
      </c>
      <c r="AL5006" s="16">
        <v>2.2761999999999998</v>
      </c>
      <c r="AM5006" s="16">
        <v>1.7856000000000001</v>
      </c>
      <c r="AN5006" s="16">
        <v>1.4862</v>
      </c>
      <c r="AO5006" s="16">
        <v>1.5148999999999999</v>
      </c>
      <c r="AP5006" s="16">
        <v>1.8489</v>
      </c>
      <c r="AR5006" s="16">
        <f t="shared" si="187"/>
        <v>1</v>
      </c>
      <c r="AS5006" s="5">
        <f t="shared" si="186"/>
        <v>-0.13995099999999994</v>
      </c>
    </row>
    <row r="5007" spans="1:45" x14ac:dyDescent="0.25">
      <c r="A5007" s="16" t="s">
        <v>405</v>
      </c>
      <c r="B5007" s="16" t="s">
        <v>73</v>
      </c>
      <c r="C5007" s="16" t="s">
        <v>283</v>
      </c>
      <c r="D5007" s="16">
        <v>2008</v>
      </c>
      <c r="E5007" s="16" t="s">
        <v>5622</v>
      </c>
      <c r="F5007" s="16" t="s">
        <v>594</v>
      </c>
      <c r="G5007" s="10">
        <v>46531.3</v>
      </c>
      <c r="H5007" s="73">
        <v>10.74788</v>
      </c>
      <c r="I5007" s="16">
        <v>317414</v>
      </c>
      <c r="J5007" s="71">
        <v>-8.9999999999999993E-3</v>
      </c>
      <c r="K5007" s="71">
        <v>1.0109999999999999</v>
      </c>
      <c r="L5007" s="16">
        <v>5.2449050000000002</v>
      </c>
      <c r="M5007" s="16">
        <v>2.1057990000000002</v>
      </c>
      <c r="N5007" s="16">
        <v>1.5006820000000001</v>
      </c>
      <c r="O5007" s="16">
        <v>1.8493280000000001</v>
      </c>
      <c r="P5007" s="16">
        <v>4.2883829999999996</v>
      </c>
      <c r="Q5007" s="16">
        <v>1.895284</v>
      </c>
      <c r="R5007" s="16">
        <v>2.5406</v>
      </c>
      <c r="S5007" s="16">
        <v>4.2799999999999998E-2</v>
      </c>
      <c r="T5007" s="16">
        <v>0.13370000000000001</v>
      </c>
      <c r="U5007" s="16">
        <v>7.2544000000000004</v>
      </c>
      <c r="V5007" s="16">
        <v>25.07</v>
      </c>
      <c r="W5007" s="16">
        <v>16.655999999999999</v>
      </c>
      <c r="X5007" s="16">
        <v>498.43200000000002</v>
      </c>
      <c r="Y5007" s="16">
        <v>75.518500000000003</v>
      </c>
      <c r="Z5007" s="16">
        <v>0.71850000000000003</v>
      </c>
      <c r="AA5007" s="16">
        <v>-1.0989990000000001</v>
      </c>
      <c r="AB5007" s="16">
        <v>0.37</v>
      </c>
      <c r="AC5007" s="16">
        <v>0</v>
      </c>
      <c r="AD5007" s="16">
        <v>49.2</v>
      </c>
      <c r="AE5007" s="16">
        <v>64.481899999999996</v>
      </c>
      <c r="AF5007" s="16">
        <v>108.89700000000001</v>
      </c>
      <c r="AG5007" s="43">
        <v>5200000</v>
      </c>
      <c r="AH5007" s="16">
        <v>1.5141</v>
      </c>
      <c r="AI5007" s="16">
        <v>98.8</v>
      </c>
      <c r="AJ5007" s="16">
        <v>100</v>
      </c>
      <c r="AK5007" s="16">
        <v>1.4676</v>
      </c>
      <c r="AL5007" s="16">
        <v>2.4420999999999999</v>
      </c>
      <c r="AM5007" s="16">
        <v>1.8122</v>
      </c>
      <c r="AN5007" s="16">
        <v>1.2125999999999999</v>
      </c>
      <c r="AO5007" s="16">
        <v>1.3263</v>
      </c>
      <c r="AP5007" s="16">
        <v>1.8866000000000001</v>
      </c>
      <c r="AR5007" s="16">
        <f t="shared" si="187"/>
        <v>1</v>
      </c>
      <c r="AS5007" s="5">
        <f t="shared" si="186"/>
        <v>0.22806499999999996</v>
      </c>
    </row>
    <row r="5008" spans="1:45" x14ac:dyDescent="0.25">
      <c r="A5008" s="16" t="s">
        <v>405</v>
      </c>
      <c r="B5008" s="16" t="s">
        <v>73</v>
      </c>
      <c r="C5008" s="16" t="s">
        <v>283</v>
      </c>
      <c r="D5008" s="16">
        <v>2009</v>
      </c>
      <c r="E5008" s="16" t="s">
        <v>5623</v>
      </c>
      <c r="F5008" s="16" t="s">
        <v>594</v>
      </c>
      <c r="G5008" s="10">
        <v>43152.7</v>
      </c>
      <c r="H5008" s="73">
        <v>10.672499999999999</v>
      </c>
      <c r="I5008" s="16">
        <v>318499</v>
      </c>
      <c r="J5008" s="71">
        <v>2.5999999999999999E-2</v>
      </c>
      <c r="K5008" s="71">
        <v>1.038</v>
      </c>
      <c r="L5008" s="16">
        <v>5.2133690000000001</v>
      </c>
      <c r="M5008" s="16">
        <v>2.3666689999999999</v>
      </c>
      <c r="N5008" s="16">
        <v>1.572112</v>
      </c>
      <c r="O5008" s="16">
        <v>1.6337429999999999</v>
      </c>
      <c r="P5008" s="16">
        <v>4.3037669999999997</v>
      </c>
      <c r="Q5008" s="16">
        <v>1.700526</v>
      </c>
      <c r="R5008" s="16">
        <v>2.6576</v>
      </c>
      <c r="S5008" s="16">
        <v>4.6100000000000002E-2</v>
      </c>
      <c r="T5008" s="16">
        <v>0.1535</v>
      </c>
      <c r="U5008" s="16">
        <v>7.3571</v>
      </c>
      <c r="V5008" s="16">
        <v>24.84</v>
      </c>
      <c r="W5008" s="16">
        <v>17.488</v>
      </c>
      <c r="X5008" s="16">
        <v>500.85</v>
      </c>
      <c r="Y5008" s="16">
        <v>75.529499999999999</v>
      </c>
      <c r="Z5008" s="16">
        <v>0.58960000000000001</v>
      </c>
      <c r="AA5008" s="16">
        <v>-1.1727909999999999</v>
      </c>
      <c r="AB5008" s="16">
        <v>0.37</v>
      </c>
      <c r="AC5008" s="16">
        <v>0</v>
      </c>
      <c r="AD5008" s="16">
        <v>51.1</v>
      </c>
      <c r="AE5008" s="16">
        <v>60.599899999999998</v>
      </c>
      <c r="AF5008" s="16">
        <v>108.25700000000001</v>
      </c>
      <c r="AG5008" s="43">
        <v>5300000</v>
      </c>
      <c r="AH5008" s="16">
        <v>1.5545</v>
      </c>
      <c r="AI5008" s="16">
        <v>98.8</v>
      </c>
      <c r="AJ5008" s="16">
        <v>100</v>
      </c>
      <c r="AK5008" s="16">
        <v>1.4446000000000001</v>
      </c>
      <c r="AL5008" s="16">
        <v>2.0569999999999999</v>
      </c>
      <c r="AM5008" s="16">
        <v>1.6546000000000001</v>
      </c>
      <c r="AN5008" s="16">
        <v>1.1760999999999999</v>
      </c>
      <c r="AO5008" s="16">
        <v>1.0047999999999999</v>
      </c>
      <c r="AP5008" s="16">
        <v>1.7053</v>
      </c>
      <c r="AR5008" s="16">
        <f t="shared" si="187"/>
        <v>1</v>
      </c>
      <c r="AS5008" s="5">
        <f t="shared" si="186"/>
        <v>-3.1536000000000008E-2</v>
      </c>
    </row>
    <row r="5009" spans="1:45" x14ac:dyDescent="0.25">
      <c r="A5009" s="16" t="s">
        <v>405</v>
      </c>
      <c r="B5009" s="16" t="s">
        <v>73</v>
      </c>
      <c r="C5009" s="16" t="s">
        <v>283</v>
      </c>
      <c r="D5009" s="16">
        <v>2010</v>
      </c>
      <c r="E5009" s="16" t="s">
        <v>5624</v>
      </c>
      <c r="F5009" s="16" t="s">
        <v>594</v>
      </c>
      <c r="G5009" s="10">
        <v>41676.400000000001</v>
      </c>
      <c r="H5009" s="73">
        <v>10.637689999999999</v>
      </c>
      <c r="I5009" s="16">
        <v>318041</v>
      </c>
      <c r="J5009" s="71">
        <v>-3.3000000000000002E-2</v>
      </c>
      <c r="K5009" s="71">
        <v>1.004</v>
      </c>
      <c r="L5009" s="16">
        <v>5.2312469999999998</v>
      </c>
      <c r="M5009" s="16">
        <v>2.4016090000000001</v>
      </c>
      <c r="N5009" s="16">
        <v>1.5674840000000001</v>
      </c>
      <c r="O5009" s="16">
        <v>1.6444129999999999</v>
      </c>
      <c r="P5009" s="16">
        <v>4.3692190000000002</v>
      </c>
      <c r="Q5009" s="16">
        <v>1.6291</v>
      </c>
      <c r="R5009" s="16">
        <v>2.4249999999999998</v>
      </c>
      <c r="S5009" s="16">
        <v>4.0599999999999997E-2</v>
      </c>
      <c r="T5009" s="16">
        <v>0.1731</v>
      </c>
      <c r="U5009" s="16">
        <v>7.2140000000000004</v>
      </c>
      <c r="V5009" s="16">
        <v>24.61</v>
      </c>
      <c r="W5009" s="16">
        <v>18.32</v>
      </c>
      <c r="X5009" s="16">
        <v>495.39699999999999</v>
      </c>
      <c r="Y5009" s="16">
        <v>76.724999999999994</v>
      </c>
      <c r="Z5009" s="16">
        <v>0.57799999999999996</v>
      </c>
      <c r="AA5009" s="16">
        <v>-1.1922090000000001</v>
      </c>
      <c r="AB5009" s="16">
        <v>0.37</v>
      </c>
      <c r="AC5009" s="16">
        <v>0</v>
      </c>
      <c r="AD5009" s="16">
        <v>51.6</v>
      </c>
      <c r="AE5009" s="16">
        <v>60.876899999999999</v>
      </c>
      <c r="AF5009" s="16">
        <v>107.24299999999999</v>
      </c>
      <c r="AG5009" s="43">
        <v>5400000</v>
      </c>
      <c r="AH5009" s="16">
        <v>1.6124000000000001</v>
      </c>
      <c r="AI5009" s="16">
        <v>98.8</v>
      </c>
      <c r="AJ5009" s="16">
        <v>100</v>
      </c>
      <c r="AK5009" s="16">
        <v>1.4816</v>
      </c>
      <c r="AL5009" s="16">
        <v>1.9373</v>
      </c>
      <c r="AM5009" s="16">
        <v>1.5922000000000001</v>
      </c>
      <c r="AN5009" s="16">
        <v>1.0063</v>
      </c>
      <c r="AO5009" s="16">
        <v>0.90210000000000001</v>
      </c>
      <c r="AP5009" s="16">
        <v>1.6976</v>
      </c>
      <c r="AR5009" s="16">
        <f t="shared" si="187"/>
        <v>1</v>
      </c>
      <c r="AS5009" s="5">
        <f t="shared" si="186"/>
        <v>1.7877999999999616E-2</v>
      </c>
    </row>
    <row r="5010" spans="1:45" x14ac:dyDescent="0.25">
      <c r="A5010" s="16" t="s">
        <v>405</v>
      </c>
      <c r="B5010" s="16" t="s">
        <v>73</v>
      </c>
      <c r="C5010" s="16" t="s">
        <v>283</v>
      </c>
      <c r="D5010" s="16">
        <v>2011</v>
      </c>
      <c r="E5010" s="16" t="s">
        <v>5625</v>
      </c>
      <c r="F5010" s="16" t="s">
        <v>594</v>
      </c>
      <c r="G5010" s="10">
        <v>42375</v>
      </c>
      <c r="H5010" s="73">
        <v>10.654310000000001</v>
      </c>
      <c r="I5010" s="16">
        <v>319014</v>
      </c>
      <c r="J5010" s="71">
        <v>-4.0000000000000001E-3</v>
      </c>
      <c r="K5010" s="71">
        <v>1</v>
      </c>
      <c r="L5010" s="16">
        <v>5.3278780000000001</v>
      </c>
      <c r="M5010" s="16">
        <v>2.3938980000000001</v>
      </c>
      <c r="N5010" s="16">
        <v>1.5661529999999999</v>
      </c>
      <c r="O5010" s="16">
        <v>1.8089219999999999</v>
      </c>
      <c r="P5010" s="16">
        <v>4.3788929999999997</v>
      </c>
      <c r="Q5010" s="16">
        <v>1.675476</v>
      </c>
      <c r="R5010" s="16">
        <v>2.4948000000000001</v>
      </c>
      <c r="S5010" s="16">
        <v>3.8100000000000002E-2</v>
      </c>
      <c r="T5010" s="16">
        <v>0.16919999999999999</v>
      </c>
      <c r="U5010" s="16">
        <v>7.0475000000000003</v>
      </c>
      <c r="V5010" s="16">
        <v>24.187999999999999</v>
      </c>
      <c r="W5010" s="16">
        <v>19.315999999999999</v>
      </c>
      <c r="X5010" s="16">
        <v>489.94400000000002</v>
      </c>
      <c r="Y5010" s="16">
        <v>77.013499999999993</v>
      </c>
      <c r="Z5010" s="16">
        <v>0.66339999999999999</v>
      </c>
      <c r="AA5010" s="16">
        <v>-1.188326</v>
      </c>
      <c r="AB5010" s="16">
        <v>0.37</v>
      </c>
      <c r="AC5010" s="16">
        <v>0</v>
      </c>
      <c r="AD5010" s="16">
        <v>51.5</v>
      </c>
      <c r="AE5010" s="16">
        <v>59.343800000000002</v>
      </c>
      <c r="AF5010" s="16">
        <v>106.84099999999999</v>
      </c>
      <c r="AG5010" s="43">
        <v>5400000</v>
      </c>
      <c r="AH5010" s="16">
        <v>1.6463000000000001</v>
      </c>
      <c r="AI5010" s="16">
        <v>98.8</v>
      </c>
      <c r="AJ5010" s="16">
        <v>100</v>
      </c>
      <c r="AK5010" s="16">
        <v>1.4466000000000001</v>
      </c>
      <c r="AL5010" s="16">
        <v>1.9461999999999999</v>
      </c>
      <c r="AM5010" s="16">
        <v>1.5771999999999999</v>
      </c>
      <c r="AN5010" s="16">
        <v>1.2271000000000001</v>
      </c>
      <c r="AO5010" s="16">
        <v>1.0305</v>
      </c>
      <c r="AP5010" s="16">
        <v>1.677</v>
      </c>
      <c r="AR5010" s="16">
        <f t="shared" si="187"/>
        <v>1</v>
      </c>
      <c r="AS5010" s="5">
        <f t="shared" si="186"/>
        <v>9.6631000000000355E-2</v>
      </c>
    </row>
    <row r="5011" spans="1:45" x14ac:dyDescent="0.25">
      <c r="A5011" s="16" t="s">
        <v>405</v>
      </c>
      <c r="B5011" s="16" t="s">
        <v>73</v>
      </c>
      <c r="C5011" s="16" t="s">
        <v>283</v>
      </c>
      <c r="D5011" s="16">
        <v>2012</v>
      </c>
      <c r="E5011" s="16" t="s">
        <v>5626</v>
      </c>
      <c r="F5011" s="16" t="s">
        <v>594</v>
      </c>
      <c r="G5011" s="10">
        <v>42663.3</v>
      </c>
      <c r="H5011" s="73">
        <v>10.66109</v>
      </c>
      <c r="I5011" s="16">
        <v>320716</v>
      </c>
      <c r="J5011" s="71">
        <v>8.0000000000000002E-3</v>
      </c>
      <c r="K5011" s="71">
        <v>1.008</v>
      </c>
      <c r="L5011" s="16">
        <v>5.4623739999999996</v>
      </c>
      <c r="M5011" s="16">
        <v>2.5421230000000001</v>
      </c>
      <c r="N5011" s="16">
        <v>1.6909400000000001</v>
      </c>
      <c r="O5011" s="16">
        <v>1.8241050000000001</v>
      </c>
      <c r="P5011" s="16">
        <v>4.4072300000000002</v>
      </c>
      <c r="Q5011" s="16">
        <v>1.663035</v>
      </c>
      <c r="R5011" s="16">
        <v>2.4157000000000002</v>
      </c>
      <c r="S5011" s="16">
        <v>2.3400000000000001E-2</v>
      </c>
      <c r="T5011" s="16">
        <v>0.19570000000000001</v>
      </c>
      <c r="U5011" s="16">
        <v>8.0802999999999994</v>
      </c>
      <c r="V5011" s="16">
        <v>23.765999999999998</v>
      </c>
      <c r="W5011" s="16">
        <v>20.312000000000001</v>
      </c>
      <c r="X5011" s="16">
        <v>484.49099999999999</v>
      </c>
      <c r="Y5011" s="16">
        <v>77.892600000000002</v>
      </c>
      <c r="Z5011" s="16">
        <v>0.66210000000000002</v>
      </c>
      <c r="AA5011" s="16">
        <v>-1.184442</v>
      </c>
      <c r="AB5011" s="16">
        <v>0.37</v>
      </c>
      <c r="AC5011" s="16">
        <v>0</v>
      </c>
      <c r="AD5011" s="16">
        <v>51.4</v>
      </c>
      <c r="AE5011" s="16">
        <v>55.238500000000002</v>
      </c>
      <c r="AF5011" s="16">
        <v>108.054</v>
      </c>
      <c r="AG5011" s="43">
        <v>5500000</v>
      </c>
      <c r="AH5011" s="16">
        <v>1.7350000000000001</v>
      </c>
      <c r="AI5011" s="16">
        <v>98.8</v>
      </c>
      <c r="AJ5011" s="16">
        <v>100</v>
      </c>
      <c r="AK5011" s="16">
        <v>1.468</v>
      </c>
      <c r="AL5011" s="16">
        <v>1.8774999999999999</v>
      </c>
      <c r="AM5011" s="16">
        <v>1.4975000000000001</v>
      </c>
      <c r="AN5011" s="16">
        <v>1.2175</v>
      </c>
      <c r="AO5011" s="16">
        <v>1.0872999999999999</v>
      </c>
      <c r="AP5011" s="16">
        <v>1.6829000000000001</v>
      </c>
      <c r="AR5011" s="16">
        <f t="shared" si="187"/>
        <v>1</v>
      </c>
      <c r="AS5011" s="5">
        <f t="shared" si="186"/>
        <v>0.1344959999999995</v>
      </c>
    </row>
    <row r="5012" spans="1:45" x14ac:dyDescent="0.25">
      <c r="A5012" s="16" t="s">
        <v>405</v>
      </c>
      <c r="B5012" s="16" t="s">
        <v>73</v>
      </c>
      <c r="C5012" s="16" t="s">
        <v>283</v>
      </c>
      <c r="D5012" s="16">
        <v>2013</v>
      </c>
      <c r="E5012" s="16" t="s">
        <v>5627</v>
      </c>
      <c r="F5012" s="16" t="s">
        <v>594</v>
      </c>
      <c r="G5012" s="10">
        <v>44126</v>
      </c>
      <c r="H5012" s="73">
        <v>10.69481</v>
      </c>
      <c r="I5012" s="16">
        <v>323764</v>
      </c>
      <c r="J5012" s="71">
        <v>1.2E-2</v>
      </c>
      <c r="K5012" s="71">
        <v>1.02</v>
      </c>
      <c r="L5012" s="16">
        <v>5.2799769999999997</v>
      </c>
      <c r="M5012" s="16">
        <v>2.0830860000000002</v>
      </c>
      <c r="N5012" s="16">
        <v>1.7505550000000001</v>
      </c>
      <c r="O5012" s="16">
        <v>1.7654110000000001</v>
      </c>
      <c r="P5012" s="16">
        <v>4.4314249999999999</v>
      </c>
      <c r="Q5012" s="16">
        <v>1.6760299999999999</v>
      </c>
      <c r="R5012" s="16">
        <v>1.873</v>
      </c>
      <c r="S5012" s="16">
        <v>2.4199999999999999E-2</v>
      </c>
      <c r="T5012" s="16">
        <v>0.1779</v>
      </c>
      <c r="U5012" s="16">
        <v>8.2346000000000004</v>
      </c>
      <c r="V5012" s="16">
        <v>23.344000000000001</v>
      </c>
      <c r="W5012" s="16">
        <v>21.308</v>
      </c>
      <c r="X5012" s="16">
        <v>483.30399999999997</v>
      </c>
      <c r="Y5012" s="16">
        <v>77.998800000000003</v>
      </c>
      <c r="Z5012" s="16">
        <v>0.63229999999999997</v>
      </c>
      <c r="AA5012" s="16">
        <v>-1.1689069999999999</v>
      </c>
      <c r="AB5012" s="16">
        <v>0.37</v>
      </c>
      <c r="AC5012" s="16">
        <v>0</v>
      </c>
      <c r="AD5012" s="16">
        <v>51</v>
      </c>
      <c r="AE5012" s="16">
        <v>50.987900000000003</v>
      </c>
      <c r="AF5012" s="16">
        <v>108.111</v>
      </c>
      <c r="AG5012" s="43">
        <v>5600000</v>
      </c>
      <c r="AH5012" s="16">
        <v>1.7710999999999999</v>
      </c>
      <c r="AI5012" s="16">
        <v>98.8</v>
      </c>
      <c r="AJ5012" s="16">
        <v>100</v>
      </c>
      <c r="AK5012" s="16">
        <v>1.4683999999999999</v>
      </c>
      <c r="AL5012" s="16">
        <v>1.9140999999999999</v>
      </c>
      <c r="AM5012" s="16">
        <v>1.4951000000000001</v>
      </c>
      <c r="AN5012" s="16">
        <v>1.2585999999999999</v>
      </c>
      <c r="AO5012" s="16">
        <v>1.1181000000000001</v>
      </c>
      <c r="AP5012" s="16">
        <v>1.6561999999999999</v>
      </c>
      <c r="AR5012" s="16">
        <f t="shared" si="187"/>
        <v>1</v>
      </c>
      <c r="AS5012" s="5">
        <f t="shared" si="186"/>
        <v>-0.18239699999999992</v>
      </c>
    </row>
    <row r="5013" spans="1:45" x14ac:dyDescent="0.25">
      <c r="A5013" s="16" t="s">
        <v>405</v>
      </c>
      <c r="B5013" s="16" t="s">
        <v>73</v>
      </c>
      <c r="C5013" s="16" t="s">
        <v>283</v>
      </c>
      <c r="D5013" s="16">
        <v>2014</v>
      </c>
      <c r="E5013" s="16" t="s">
        <v>5628</v>
      </c>
      <c r="F5013" s="16" t="s">
        <v>594</v>
      </c>
      <c r="G5013" s="10">
        <v>44477.9</v>
      </c>
      <c r="H5013" s="73">
        <v>10.70275</v>
      </c>
      <c r="I5013" s="16">
        <v>327386</v>
      </c>
      <c r="J5013" s="71">
        <v>-7.0000000000000001E-3</v>
      </c>
      <c r="K5013" s="71">
        <v>1.0129999999999999</v>
      </c>
      <c r="L5013" s="16">
        <v>5.2661509999999998</v>
      </c>
      <c r="M5013" s="16">
        <v>2.0438860000000001</v>
      </c>
      <c r="N5013" s="16">
        <v>1.8101700000000001</v>
      </c>
      <c r="O5013" s="16">
        <v>1.721152</v>
      </c>
      <c r="P5013" s="16">
        <v>4.4317799999999998</v>
      </c>
      <c r="Q5013" s="16">
        <v>1.668927</v>
      </c>
      <c r="R5013" s="16">
        <v>1.8908</v>
      </c>
      <c r="S5013" s="16">
        <v>3.32E-2</v>
      </c>
      <c r="T5013" s="16">
        <v>0.16900000000000001</v>
      </c>
      <c r="U5013" s="16">
        <v>8.3888999999999996</v>
      </c>
      <c r="V5013" s="16">
        <v>22.922000000000001</v>
      </c>
      <c r="W5013" s="16">
        <v>22.303999999999998</v>
      </c>
      <c r="X5013" s="16">
        <v>482.11700000000002</v>
      </c>
      <c r="Y5013" s="16">
        <v>79.075999999999993</v>
      </c>
      <c r="Z5013" s="16">
        <v>0.59960000000000002</v>
      </c>
      <c r="AA5013" s="16">
        <v>-1.1502650000000001</v>
      </c>
      <c r="AB5013" s="16">
        <v>0.37</v>
      </c>
      <c r="AC5013" s="16">
        <v>0</v>
      </c>
      <c r="AD5013" s="16">
        <v>50.52</v>
      </c>
      <c r="AE5013" s="16">
        <v>51.491100000000003</v>
      </c>
      <c r="AF5013" s="16">
        <v>111.08</v>
      </c>
      <c r="AG5013" s="43">
        <v>5500000</v>
      </c>
      <c r="AH5013" s="16">
        <v>1.8071999999999999</v>
      </c>
      <c r="AI5013" s="16">
        <v>98.8</v>
      </c>
      <c r="AJ5013" s="16">
        <v>100</v>
      </c>
      <c r="AK5013" s="16">
        <v>1.3869</v>
      </c>
      <c r="AL5013" s="16">
        <v>1.8203</v>
      </c>
      <c r="AM5013" s="16">
        <v>1.4959</v>
      </c>
      <c r="AN5013" s="16">
        <v>1.224</v>
      </c>
      <c r="AO5013" s="16">
        <v>1.2110000000000001</v>
      </c>
      <c r="AP5013" s="16">
        <v>1.7215</v>
      </c>
      <c r="AR5013" s="16">
        <f t="shared" si="187"/>
        <v>1</v>
      </c>
      <c r="AS5013" s="5">
        <f t="shared" si="186"/>
        <v>-1.3825999999999894E-2</v>
      </c>
    </row>
    <row r="5014" spans="1:45" x14ac:dyDescent="0.25">
      <c r="A5014" s="16" t="s">
        <v>407</v>
      </c>
      <c r="B5014" s="16" t="s">
        <v>182</v>
      </c>
      <c r="C5014" s="16" t="s">
        <v>296</v>
      </c>
      <c r="D5014" s="16">
        <v>1985</v>
      </c>
      <c r="E5014" s="16" t="s">
        <v>5629</v>
      </c>
      <c r="F5014" s="16" t="s">
        <v>592</v>
      </c>
      <c r="G5014" s="10">
        <v>2030.81</v>
      </c>
      <c r="H5014" s="73">
        <v>7.6161899999999996</v>
      </c>
      <c r="I5014" s="16" t="s">
        <v>6700</v>
      </c>
      <c r="J5014" s="71">
        <v>0</v>
      </c>
      <c r="K5014" s="71">
        <v>1</v>
      </c>
      <c r="L5014" s="16">
        <v>-0.77639219999999998</v>
      </c>
      <c r="M5014" s="16">
        <v>-0.61320019999999997</v>
      </c>
      <c r="N5014" s="16">
        <v>0.14397090000000001</v>
      </c>
      <c r="O5014" s="16">
        <v>-0.288053</v>
      </c>
      <c r="P5014" s="16">
        <v>-1.179524</v>
      </c>
      <c r="Q5014" s="16">
        <v>0.25153219999999998</v>
      </c>
      <c r="R5014" s="16">
        <v>9.6699999999999994E-2</v>
      </c>
      <c r="S5014" s="16">
        <v>5.4999999999999997E-3</v>
      </c>
      <c r="T5014" s="16">
        <v>2.0000000000000001E-4</v>
      </c>
      <c r="U5014" s="16">
        <v>10.2399</v>
      </c>
      <c r="V5014" s="16">
        <v>10.734999999999999</v>
      </c>
      <c r="W5014" s="16">
        <v>5.41</v>
      </c>
      <c r="X5014" s="16">
        <v>391.09100000000001</v>
      </c>
      <c r="Y5014" s="16">
        <v>40.992699999999999</v>
      </c>
      <c r="Z5014" s="16">
        <v>0</v>
      </c>
      <c r="AA5014" s="16">
        <v>-0.94933279999999998</v>
      </c>
      <c r="AB5014" s="16">
        <v>0</v>
      </c>
      <c r="AC5014" s="16">
        <v>0</v>
      </c>
      <c r="AD5014" s="16">
        <v>34.545000000000002</v>
      </c>
      <c r="AE5014" s="16">
        <v>1.0765</v>
      </c>
      <c r="AF5014" s="16">
        <v>0</v>
      </c>
      <c r="AG5014" s="16">
        <v>40491.4</v>
      </c>
      <c r="AH5014" s="16">
        <v>7.1099999999999997E-2</v>
      </c>
      <c r="AI5014" s="16">
        <v>25.889099999999999</v>
      </c>
      <c r="AJ5014" s="16">
        <v>46.501399999999997</v>
      </c>
      <c r="AK5014" s="16">
        <v>1.2548999999999999</v>
      </c>
      <c r="AL5014" s="16">
        <v>-0.68240000000000001</v>
      </c>
      <c r="AM5014" s="16">
        <v>-4.7300000000000002E-2</v>
      </c>
      <c r="AN5014" s="16">
        <v>-0.51290000000000002</v>
      </c>
      <c r="AO5014" s="16">
        <v>-0.4244</v>
      </c>
      <c r="AP5014" s="16">
        <v>1.0388999999999999</v>
      </c>
      <c r="AR5014" s="16">
        <f t="shared" si="187"/>
        <v>1</v>
      </c>
      <c r="AS5014" s="5">
        <f t="shared" si="186"/>
        <v>0</v>
      </c>
    </row>
    <row r="5015" spans="1:45" x14ac:dyDescent="0.25">
      <c r="A5015" s="16" t="s">
        <v>407</v>
      </c>
      <c r="B5015" s="16" t="s">
        <v>182</v>
      </c>
      <c r="C5015" s="16" t="s">
        <v>296</v>
      </c>
      <c r="D5015" s="16">
        <v>1986</v>
      </c>
      <c r="E5015" s="16" t="s">
        <v>5630</v>
      </c>
      <c r="F5015" s="16" t="s">
        <v>592</v>
      </c>
      <c r="G5015" s="10">
        <v>1967.46</v>
      </c>
      <c r="H5015" s="73">
        <v>7.5844959999999997</v>
      </c>
      <c r="I5015" s="16" t="s">
        <v>6700</v>
      </c>
      <c r="J5015" s="71">
        <v>0</v>
      </c>
      <c r="K5015" s="71">
        <v>1</v>
      </c>
      <c r="L5015" s="16">
        <v>-0.76729049999999999</v>
      </c>
      <c r="M5015" s="16">
        <v>-0.61487519999999996</v>
      </c>
      <c r="N5015" s="16">
        <v>0.14511660000000001</v>
      </c>
      <c r="O5015" s="16">
        <v>-0.27965079999999998</v>
      </c>
      <c r="P5015" s="16">
        <v>-1.165395</v>
      </c>
      <c r="Q5015" s="16">
        <v>0.2488331</v>
      </c>
      <c r="R5015" s="16">
        <v>9.6699999999999994E-2</v>
      </c>
      <c r="S5015" s="16">
        <v>5.5500000000000002E-3</v>
      </c>
      <c r="T5015" s="16">
        <v>0</v>
      </c>
      <c r="U5015" s="16">
        <v>10.003299999999999</v>
      </c>
      <c r="V5015" s="16">
        <v>11.273</v>
      </c>
      <c r="W5015" s="16">
        <v>5.3310000000000004</v>
      </c>
      <c r="X5015" s="16">
        <v>394.10399999999998</v>
      </c>
      <c r="Y5015" s="16">
        <v>41.293900000000001</v>
      </c>
      <c r="Z5015" s="16">
        <v>0</v>
      </c>
      <c r="AA5015" s="16">
        <v>-0.95496420000000004</v>
      </c>
      <c r="AB5015" s="16">
        <v>0</v>
      </c>
      <c r="AC5015" s="16">
        <v>0</v>
      </c>
      <c r="AD5015" s="16">
        <v>34.69</v>
      </c>
      <c r="AE5015" s="16">
        <v>1.2509999999999999</v>
      </c>
      <c r="AF5015" s="16">
        <v>0</v>
      </c>
      <c r="AG5015" s="16">
        <v>39861.9</v>
      </c>
      <c r="AH5015" s="16">
        <v>7.2700000000000001E-2</v>
      </c>
      <c r="AI5015" s="16">
        <v>26.398299999999999</v>
      </c>
      <c r="AJ5015" s="16">
        <v>47.251199999999997</v>
      </c>
      <c r="AK5015" s="16">
        <v>1.2370000000000001</v>
      </c>
      <c r="AL5015" s="16">
        <v>-0.6512</v>
      </c>
      <c r="AM5015" s="16">
        <v>-7.2099999999999997E-2</v>
      </c>
      <c r="AN5015" s="16">
        <v>-0.44409999999999999</v>
      </c>
      <c r="AO5015" s="16">
        <v>-0.45329999999999998</v>
      </c>
      <c r="AP5015" s="16">
        <v>1.0065999999999999</v>
      </c>
      <c r="AR5015" s="16">
        <f t="shared" si="187"/>
        <v>1</v>
      </c>
      <c r="AS5015" s="5">
        <f t="shared" si="186"/>
        <v>9.1016999999999904E-3</v>
      </c>
    </row>
    <row r="5016" spans="1:45" x14ac:dyDescent="0.25">
      <c r="A5016" s="16" t="s">
        <v>407</v>
      </c>
      <c r="B5016" s="16" t="s">
        <v>182</v>
      </c>
      <c r="C5016" s="16" t="s">
        <v>296</v>
      </c>
      <c r="D5016" s="16">
        <v>1987</v>
      </c>
      <c r="E5016" s="16" t="s">
        <v>5631</v>
      </c>
      <c r="F5016" s="16" t="s">
        <v>592</v>
      </c>
      <c r="G5016" s="10">
        <v>1740.79</v>
      </c>
      <c r="H5016" s="73">
        <v>7.462097</v>
      </c>
      <c r="I5016" s="16" t="s">
        <v>6700</v>
      </c>
      <c r="J5016" s="71">
        <v>0</v>
      </c>
      <c r="K5016" s="71">
        <v>1</v>
      </c>
      <c r="L5016" s="16">
        <v>-0.7378538</v>
      </c>
      <c r="M5016" s="16">
        <v>-0.60089490000000001</v>
      </c>
      <c r="N5016" s="16">
        <v>0.17553350000000001</v>
      </c>
      <c r="O5016" s="16">
        <v>-0.27124860000000001</v>
      </c>
      <c r="P5016" s="16">
        <v>-1.1501030000000001</v>
      </c>
      <c r="Q5016" s="16">
        <v>0.2461528</v>
      </c>
      <c r="R5016" s="16">
        <v>9.6699999999999994E-2</v>
      </c>
      <c r="S5016" s="16">
        <v>5.5500000000000002E-3</v>
      </c>
      <c r="T5016" s="16">
        <v>1.5E-3</v>
      </c>
      <c r="U5016" s="16">
        <v>10.1729</v>
      </c>
      <c r="V5016" s="16">
        <v>11.811</v>
      </c>
      <c r="W5016" s="16">
        <v>5.266</v>
      </c>
      <c r="X5016" s="16">
        <v>394.87900000000002</v>
      </c>
      <c r="Y5016" s="16">
        <v>41.595100000000002</v>
      </c>
      <c r="Z5016" s="16">
        <v>0</v>
      </c>
      <c r="AA5016" s="16">
        <v>-0.96059570000000005</v>
      </c>
      <c r="AB5016" s="16">
        <v>0</v>
      </c>
      <c r="AC5016" s="16">
        <v>0</v>
      </c>
      <c r="AD5016" s="16">
        <v>34.835000000000001</v>
      </c>
      <c r="AE5016" s="16">
        <v>1.3821000000000001</v>
      </c>
      <c r="AF5016" s="16">
        <v>0</v>
      </c>
      <c r="AG5016" s="16">
        <v>42689.1</v>
      </c>
      <c r="AH5016" s="16">
        <v>7.4200000000000002E-2</v>
      </c>
      <c r="AI5016" s="16">
        <v>26.907499999999999</v>
      </c>
      <c r="AJ5016" s="16">
        <v>48.000999999999998</v>
      </c>
      <c r="AK5016" s="16">
        <v>1.2192000000000001</v>
      </c>
      <c r="AL5016" s="16">
        <v>-0.62009999999999998</v>
      </c>
      <c r="AM5016" s="16">
        <v>-9.69E-2</v>
      </c>
      <c r="AN5016" s="16">
        <v>-0.37530000000000002</v>
      </c>
      <c r="AO5016" s="16">
        <v>-0.48209999999999997</v>
      </c>
      <c r="AP5016" s="16">
        <v>0.97430000000000005</v>
      </c>
      <c r="AR5016" s="16">
        <f t="shared" si="187"/>
        <v>1</v>
      </c>
      <c r="AS5016" s="5">
        <f t="shared" si="186"/>
        <v>2.9436699999999982E-2</v>
      </c>
    </row>
    <row r="5017" spans="1:45" x14ac:dyDescent="0.25">
      <c r="A5017" s="16" t="s">
        <v>407</v>
      </c>
      <c r="B5017" s="16" t="s">
        <v>182</v>
      </c>
      <c r="C5017" s="16" t="s">
        <v>296</v>
      </c>
      <c r="D5017" s="16">
        <v>1988</v>
      </c>
      <c r="E5017" s="16" t="s">
        <v>5632</v>
      </c>
      <c r="F5017" s="16" t="s">
        <v>592</v>
      </c>
      <c r="G5017" s="10">
        <v>1849.97</v>
      </c>
      <c r="H5017" s="73">
        <v>7.5229270000000001</v>
      </c>
      <c r="I5017" s="16" t="s">
        <v>6700</v>
      </c>
      <c r="J5017" s="71">
        <v>0</v>
      </c>
      <c r="K5017" s="71">
        <v>1</v>
      </c>
      <c r="L5017" s="16">
        <v>-0.72850389999999998</v>
      </c>
      <c r="M5017" s="16">
        <v>-0.61468610000000001</v>
      </c>
      <c r="N5017" s="16">
        <v>0.1882442</v>
      </c>
      <c r="O5017" s="16">
        <v>-0.26284429999999998</v>
      </c>
      <c r="P5017" s="16">
        <v>-1.1352</v>
      </c>
      <c r="Q5017" s="16">
        <v>0.2434211</v>
      </c>
      <c r="R5017" s="16">
        <v>9.6699999999999994E-2</v>
      </c>
      <c r="S5017" s="16">
        <v>5.5999999999999999E-3</v>
      </c>
      <c r="T5017" s="16">
        <v>0</v>
      </c>
      <c r="U5017" s="16">
        <v>10.170199999999999</v>
      </c>
      <c r="V5017" s="16">
        <v>12.349</v>
      </c>
      <c r="W5017" s="16">
        <v>5.2140000000000004</v>
      </c>
      <c r="X5017" s="16">
        <v>395.59300000000002</v>
      </c>
      <c r="Y5017" s="16">
        <v>41.8964</v>
      </c>
      <c r="Z5017" s="16">
        <v>0</v>
      </c>
      <c r="AA5017" s="16">
        <v>-0.96622719999999995</v>
      </c>
      <c r="AB5017" s="16">
        <v>0</v>
      </c>
      <c r="AC5017" s="16">
        <v>0</v>
      </c>
      <c r="AD5017" s="16">
        <v>34.979999999999997</v>
      </c>
      <c r="AE5017" s="16">
        <v>1.4764999999999999</v>
      </c>
      <c r="AF5017" s="16">
        <v>0</v>
      </c>
      <c r="AG5017" s="16">
        <v>45596.4</v>
      </c>
      <c r="AH5017" s="16">
        <v>7.5800000000000006E-2</v>
      </c>
      <c r="AI5017" s="16">
        <v>27.416599999999999</v>
      </c>
      <c r="AJ5017" s="16">
        <v>48.750799999999998</v>
      </c>
      <c r="AK5017" s="16">
        <v>1.2013</v>
      </c>
      <c r="AL5017" s="16">
        <v>-0.58899999999999997</v>
      </c>
      <c r="AM5017" s="16">
        <v>-0.1217</v>
      </c>
      <c r="AN5017" s="16">
        <v>-0.30659999999999998</v>
      </c>
      <c r="AO5017" s="16">
        <v>-0.51100000000000001</v>
      </c>
      <c r="AP5017" s="16">
        <v>0.94199999999999995</v>
      </c>
      <c r="AR5017" s="16">
        <f t="shared" si="187"/>
        <v>1</v>
      </c>
      <c r="AS5017" s="5">
        <f t="shared" si="186"/>
        <v>9.3499000000000221E-3</v>
      </c>
    </row>
    <row r="5018" spans="1:45" x14ac:dyDescent="0.25">
      <c r="A5018" s="16" t="s">
        <v>407</v>
      </c>
      <c r="B5018" s="16" t="s">
        <v>182</v>
      </c>
      <c r="C5018" s="16" t="s">
        <v>296</v>
      </c>
      <c r="D5018" s="16">
        <v>1989</v>
      </c>
      <c r="E5018" s="16" t="s">
        <v>5633</v>
      </c>
      <c r="F5018" s="16" t="s">
        <v>592</v>
      </c>
      <c r="G5018" s="10">
        <v>1743.34</v>
      </c>
      <c r="H5018" s="73">
        <v>7.4635559999999996</v>
      </c>
      <c r="I5018" s="16" t="s">
        <v>6700</v>
      </c>
      <c r="J5018" s="71">
        <v>0</v>
      </c>
      <c r="K5018" s="71">
        <v>1</v>
      </c>
      <c r="L5018" s="16">
        <v>-0.71093099999999998</v>
      </c>
      <c r="M5018" s="16">
        <v>-0.61430790000000002</v>
      </c>
      <c r="N5018" s="16">
        <v>0.20613690000000001</v>
      </c>
      <c r="O5018" s="16">
        <v>-0.2544421</v>
      </c>
      <c r="P5018" s="16">
        <v>-1.1207910000000001</v>
      </c>
      <c r="Q5018" s="16">
        <v>0.2407398</v>
      </c>
      <c r="R5018" s="16">
        <v>9.6699999999999994E-2</v>
      </c>
      <c r="S5018" s="16">
        <v>5.7000000000000002E-3</v>
      </c>
      <c r="T5018" s="16">
        <v>0</v>
      </c>
      <c r="U5018" s="16">
        <v>10.2432</v>
      </c>
      <c r="V5018" s="16">
        <v>12.887</v>
      </c>
      <c r="W5018" s="16">
        <v>5.1619999999999999</v>
      </c>
      <c r="X5018" s="16">
        <v>395.87299999999999</v>
      </c>
      <c r="Y5018" s="16">
        <v>42.197600000000001</v>
      </c>
      <c r="Z5018" s="16">
        <v>0</v>
      </c>
      <c r="AA5018" s="16">
        <v>-0.97185869999999996</v>
      </c>
      <c r="AB5018" s="16">
        <v>0</v>
      </c>
      <c r="AC5018" s="16">
        <v>0</v>
      </c>
      <c r="AD5018" s="16">
        <v>35.125</v>
      </c>
      <c r="AE5018" s="16">
        <v>1.583</v>
      </c>
      <c r="AF5018" s="16">
        <v>0</v>
      </c>
      <c r="AG5018" s="16">
        <v>47311.9</v>
      </c>
      <c r="AH5018" s="16">
        <v>7.7299999999999994E-2</v>
      </c>
      <c r="AI5018" s="16">
        <v>27.925799999999999</v>
      </c>
      <c r="AJ5018" s="16">
        <v>49.500599999999999</v>
      </c>
      <c r="AK5018" s="16">
        <v>1.1835</v>
      </c>
      <c r="AL5018" s="16">
        <v>-0.55779999999999996</v>
      </c>
      <c r="AM5018" s="16">
        <v>-0.14649999999999999</v>
      </c>
      <c r="AN5018" s="16">
        <v>-0.23780000000000001</v>
      </c>
      <c r="AO5018" s="16">
        <v>-0.53990000000000005</v>
      </c>
      <c r="AP5018" s="16">
        <v>0.90969999999999995</v>
      </c>
      <c r="AR5018" s="16">
        <f t="shared" si="187"/>
        <v>1</v>
      </c>
      <c r="AS5018" s="5">
        <f t="shared" si="186"/>
        <v>1.7572900000000002E-2</v>
      </c>
    </row>
    <row r="5019" spans="1:45" x14ac:dyDescent="0.25">
      <c r="A5019" s="16" t="s">
        <v>407</v>
      </c>
      <c r="B5019" s="16" t="s">
        <v>182</v>
      </c>
      <c r="C5019" s="16" t="s">
        <v>296</v>
      </c>
      <c r="D5019" s="16">
        <v>1990</v>
      </c>
      <c r="E5019" s="16" t="s">
        <v>5634</v>
      </c>
      <c r="F5019" s="16" t="s">
        <v>592</v>
      </c>
      <c r="G5019" s="10">
        <v>1691.14</v>
      </c>
      <c r="H5019" s="73">
        <v>7.4331560000000003</v>
      </c>
      <c r="I5019" s="16" t="s">
        <v>6700</v>
      </c>
      <c r="J5019" s="71">
        <v>0</v>
      </c>
      <c r="K5019" s="71">
        <v>1</v>
      </c>
      <c r="L5019" s="16">
        <v>-0.70548750000000005</v>
      </c>
      <c r="M5019" s="16">
        <v>-0.6154425</v>
      </c>
      <c r="N5019" s="16">
        <v>0.2075931</v>
      </c>
      <c r="O5019" s="16">
        <v>-0.24174699999999999</v>
      </c>
      <c r="P5019" s="16">
        <v>-1.1195619999999999</v>
      </c>
      <c r="Q5019" s="16">
        <v>0.2380237</v>
      </c>
      <c r="R5019" s="16">
        <v>9.6699999999999994E-2</v>
      </c>
      <c r="S5019" s="16">
        <v>5.4000000000000003E-3</v>
      </c>
      <c r="T5019" s="16">
        <v>0</v>
      </c>
      <c r="U5019" s="16">
        <v>10.2636</v>
      </c>
      <c r="V5019" s="16">
        <v>13.425000000000001</v>
      </c>
      <c r="W5019" s="16">
        <v>5.1100000000000003</v>
      </c>
      <c r="X5019" s="16">
        <v>394.44299999999998</v>
      </c>
      <c r="Y5019" s="16">
        <v>42.498800000000003</v>
      </c>
      <c r="Z5019" s="16">
        <v>0</v>
      </c>
      <c r="AA5019" s="16">
        <v>-0.9901124</v>
      </c>
      <c r="AB5019" s="16">
        <v>0</v>
      </c>
      <c r="AC5019" s="16">
        <v>0</v>
      </c>
      <c r="AD5019" s="16">
        <v>35.594999999999999</v>
      </c>
      <c r="AE5019" s="16">
        <v>1.6892</v>
      </c>
      <c r="AF5019" s="16">
        <v>0</v>
      </c>
      <c r="AG5019" s="16">
        <v>48613.7</v>
      </c>
      <c r="AH5019" s="16">
        <v>7.1800000000000003E-2</v>
      </c>
      <c r="AI5019" s="16">
        <v>28</v>
      </c>
      <c r="AJ5019" s="16">
        <v>49.6</v>
      </c>
      <c r="AK5019" s="16">
        <v>1.1656</v>
      </c>
      <c r="AL5019" s="16">
        <v>-0.52669999999999995</v>
      </c>
      <c r="AM5019" s="16">
        <v>-0.17130000000000001</v>
      </c>
      <c r="AN5019" s="16">
        <v>-0.16900000000000001</v>
      </c>
      <c r="AO5019" s="16">
        <v>-0.56879999999999997</v>
      </c>
      <c r="AP5019" s="16">
        <v>0.87739999999999996</v>
      </c>
      <c r="AR5019" s="16">
        <f t="shared" si="187"/>
        <v>1</v>
      </c>
      <c r="AS5019" s="5">
        <f t="shared" si="186"/>
        <v>5.4434999999999345E-3</v>
      </c>
    </row>
    <row r="5020" spans="1:45" x14ac:dyDescent="0.25">
      <c r="A5020" s="16" t="s">
        <v>407</v>
      </c>
      <c r="B5020" s="16" t="s">
        <v>182</v>
      </c>
      <c r="C5020" s="16" t="s">
        <v>296</v>
      </c>
      <c r="D5020" s="16">
        <v>1991</v>
      </c>
      <c r="E5020" s="16" t="s">
        <v>5635</v>
      </c>
      <c r="F5020" s="16" t="s">
        <v>592</v>
      </c>
      <c r="G5020" s="10">
        <v>1661.58</v>
      </c>
      <c r="H5020" s="73">
        <v>7.4155249999999997</v>
      </c>
      <c r="I5020" s="16" t="s">
        <v>6700</v>
      </c>
      <c r="J5020" s="71">
        <v>0</v>
      </c>
      <c r="K5020" s="71">
        <v>1</v>
      </c>
      <c r="L5020" s="16">
        <v>-0.68025150000000001</v>
      </c>
      <c r="M5020" s="16">
        <v>-0.60305889999999995</v>
      </c>
      <c r="N5020" s="16">
        <v>0.22771849999999999</v>
      </c>
      <c r="O5020" s="16">
        <v>-0.2303067</v>
      </c>
      <c r="P5020" s="16">
        <v>-1.104986</v>
      </c>
      <c r="Q5020" s="16">
        <v>0.23532549999999999</v>
      </c>
      <c r="R5020" s="16">
        <v>0.1135</v>
      </c>
      <c r="S5020" s="16">
        <v>2.8E-3</v>
      </c>
      <c r="T5020" s="16">
        <v>1.4E-3</v>
      </c>
      <c r="U5020" s="16">
        <v>10.2841</v>
      </c>
      <c r="V5020" s="16">
        <v>14.124000000000001</v>
      </c>
      <c r="W5020" s="16">
        <v>5.093</v>
      </c>
      <c r="X5020" s="16">
        <v>395.06599999999997</v>
      </c>
      <c r="Y5020" s="16">
        <v>42.8</v>
      </c>
      <c r="Z5020" s="16">
        <v>0</v>
      </c>
      <c r="AA5020" s="16">
        <v>-1.004677</v>
      </c>
      <c r="AB5020" s="16">
        <v>0</v>
      </c>
      <c r="AC5020" s="16">
        <v>0</v>
      </c>
      <c r="AD5020" s="16">
        <v>35.97</v>
      </c>
      <c r="AE5020" s="16">
        <v>1.7583</v>
      </c>
      <c r="AF5020" s="16">
        <v>0</v>
      </c>
      <c r="AG5020" s="16">
        <v>49634.9</v>
      </c>
      <c r="AH5020" s="16">
        <v>7.6999999999999999E-2</v>
      </c>
      <c r="AI5020" s="16">
        <v>28.5</v>
      </c>
      <c r="AJ5020" s="16">
        <v>50.3</v>
      </c>
      <c r="AK5020" s="16">
        <v>1.1476999999999999</v>
      </c>
      <c r="AL5020" s="16">
        <v>-0.49559999999999998</v>
      </c>
      <c r="AM5020" s="16">
        <v>-0.19600000000000001</v>
      </c>
      <c r="AN5020" s="16">
        <v>-0.1002</v>
      </c>
      <c r="AO5020" s="16">
        <v>-0.59770000000000001</v>
      </c>
      <c r="AP5020" s="16">
        <v>0.84509999999999996</v>
      </c>
      <c r="AR5020" s="16">
        <f t="shared" si="187"/>
        <v>1</v>
      </c>
      <c r="AS5020" s="5">
        <f t="shared" si="186"/>
        <v>2.5236000000000036E-2</v>
      </c>
    </row>
    <row r="5021" spans="1:45" x14ac:dyDescent="0.25">
      <c r="A5021" s="16" t="s">
        <v>407</v>
      </c>
      <c r="B5021" s="16" t="s">
        <v>182</v>
      </c>
      <c r="C5021" s="16" t="s">
        <v>296</v>
      </c>
      <c r="D5021" s="16">
        <v>1992</v>
      </c>
      <c r="E5021" s="16" t="s">
        <v>5636</v>
      </c>
      <c r="F5021" s="16" t="s">
        <v>592</v>
      </c>
      <c r="G5021" s="10">
        <v>1652.19</v>
      </c>
      <c r="H5021" s="73">
        <v>7.4098579999999998</v>
      </c>
      <c r="I5021" s="16" t="s">
        <v>6700</v>
      </c>
      <c r="J5021" s="71">
        <v>0</v>
      </c>
      <c r="K5021" s="71">
        <v>1</v>
      </c>
      <c r="L5021" s="16">
        <v>-0.66130719999999998</v>
      </c>
      <c r="M5021" s="16">
        <v>-0.59111389999999997</v>
      </c>
      <c r="N5021" s="16">
        <v>0.2488426</v>
      </c>
      <c r="O5021" s="16">
        <v>-0.2383478</v>
      </c>
      <c r="P5021" s="16">
        <v>-1.0851150000000001</v>
      </c>
      <c r="Q5021" s="16">
        <v>0.2326442</v>
      </c>
      <c r="R5021" s="16">
        <v>0.14924999999999999</v>
      </c>
      <c r="S5021" s="16">
        <v>4.2500000000000003E-3</v>
      </c>
      <c r="T5021" s="16">
        <v>0</v>
      </c>
      <c r="U5021" s="16">
        <v>10.303800000000001</v>
      </c>
      <c r="V5021" s="16">
        <v>14.823</v>
      </c>
      <c r="W5021" s="16">
        <v>5.093</v>
      </c>
      <c r="X5021" s="16">
        <v>395.69799999999998</v>
      </c>
      <c r="Y5021" s="16">
        <v>43.101300000000002</v>
      </c>
      <c r="Z5021" s="16">
        <v>0</v>
      </c>
      <c r="AA5021" s="16">
        <v>-0.961955</v>
      </c>
      <c r="AB5021" s="16">
        <v>0</v>
      </c>
      <c r="AC5021" s="16">
        <v>0</v>
      </c>
      <c r="AD5021" s="16">
        <v>34.869999999999997</v>
      </c>
      <c r="AE5021" s="16">
        <v>1.8711</v>
      </c>
      <c r="AF5021" s="16">
        <v>0</v>
      </c>
      <c r="AG5021" s="16">
        <v>52240.2</v>
      </c>
      <c r="AH5021" s="16">
        <v>9.1300000000000006E-2</v>
      </c>
      <c r="AI5021" s="16">
        <v>29</v>
      </c>
      <c r="AJ5021" s="16">
        <v>51</v>
      </c>
      <c r="AK5021" s="16">
        <v>1.1298999999999999</v>
      </c>
      <c r="AL5021" s="16">
        <v>-0.46439999999999998</v>
      </c>
      <c r="AM5021" s="16">
        <v>-0.2208</v>
      </c>
      <c r="AN5021" s="16">
        <v>-3.1399999999999997E-2</v>
      </c>
      <c r="AO5021" s="16">
        <v>-0.62660000000000005</v>
      </c>
      <c r="AP5021" s="16">
        <v>0.81279999999999997</v>
      </c>
      <c r="AR5021" s="16">
        <f t="shared" si="187"/>
        <v>1</v>
      </c>
      <c r="AS5021" s="5">
        <f t="shared" si="186"/>
        <v>1.8944300000000025E-2</v>
      </c>
    </row>
    <row r="5022" spans="1:45" x14ac:dyDescent="0.25">
      <c r="A5022" s="16" t="s">
        <v>407</v>
      </c>
      <c r="B5022" s="16" t="s">
        <v>182</v>
      </c>
      <c r="C5022" s="16" t="s">
        <v>296</v>
      </c>
      <c r="D5022" s="16">
        <v>1993</v>
      </c>
      <c r="E5022" s="16" t="s">
        <v>5637</v>
      </c>
      <c r="F5022" s="16" t="s">
        <v>592</v>
      </c>
      <c r="G5022" s="10">
        <v>1645.65</v>
      </c>
      <c r="H5022" s="73">
        <v>7.4058900000000003</v>
      </c>
      <c r="I5022" s="16" t="s">
        <v>6700</v>
      </c>
      <c r="J5022" s="71">
        <v>0</v>
      </c>
      <c r="K5022" s="71">
        <v>1</v>
      </c>
      <c r="L5022" s="16">
        <v>-0.62936230000000004</v>
      </c>
      <c r="M5022" s="16">
        <v>-0.58637519999999999</v>
      </c>
      <c r="N5022" s="16">
        <v>0.27809889999999998</v>
      </c>
      <c r="O5022" s="16">
        <v>-0.22195409999999999</v>
      </c>
      <c r="P5022" s="16">
        <v>-1.062678</v>
      </c>
      <c r="Q5022" s="16">
        <v>0.22994619999999999</v>
      </c>
      <c r="R5022" s="16">
        <v>0.15135000000000001</v>
      </c>
      <c r="S5022" s="16">
        <v>5.1999999999999998E-3</v>
      </c>
      <c r="T5022" s="16">
        <v>0</v>
      </c>
      <c r="U5022" s="16">
        <v>10.3504</v>
      </c>
      <c r="V5022" s="16">
        <v>15.522</v>
      </c>
      <c r="W5022" s="16">
        <v>5.1319999999999997</v>
      </c>
      <c r="X5022" s="16">
        <v>396.791</v>
      </c>
      <c r="Y5022" s="16">
        <v>43.402500000000003</v>
      </c>
      <c r="Z5022" s="16">
        <v>0</v>
      </c>
      <c r="AA5022" s="16">
        <v>-0.9910833</v>
      </c>
      <c r="AB5022" s="16">
        <v>0</v>
      </c>
      <c r="AC5022" s="16">
        <v>0</v>
      </c>
      <c r="AD5022" s="16">
        <v>35.619999999999997</v>
      </c>
      <c r="AE5022" s="16">
        <v>2.3563000000000001</v>
      </c>
      <c r="AF5022" s="16">
        <v>0</v>
      </c>
      <c r="AG5022" s="16">
        <v>55510.2</v>
      </c>
      <c r="AH5022" s="16">
        <v>9.7199999999999995E-2</v>
      </c>
      <c r="AI5022" s="16">
        <v>29.5</v>
      </c>
      <c r="AJ5022" s="16">
        <v>51.8</v>
      </c>
      <c r="AK5022" s="16">
        <v>1.1120000000000001</v>
      </c>
      <c r="AL5022" s="16">
        <v>-0.43330000000000002</v>
      </c>
      <c r="AM5022" s="16">
        <v>-0.24560000000000001</v>
      </c>
      <c r="AN5022" s="16">
        <v>3.7400000000000003E-2</v>
      </c>
      <c r="AO5022" s="16">
        <v>-0.65539999999999998</v>
      </c>
      <c r="AP5022" s="16">
        <v>0.78049999999999997</v>
      </c>
      <c r="AR5022" s="16">
        <f t="shared" si="187"/>
        <v>1</v>
      </c>
      <c r="AS5022" s="5">
        <f t="shared" si="186"/>
        <v>3.1944899999999943E-2</v>
      </c>
    </row>
    <row r="5023" spans="1:45" x14ac:dyDescent="0.25">
      <c r="A5023" s="16" t="s">
        <v>407</v>
      </c>
      <c r="B5023" s="16" t="s">
        <v>182</v>
      </c>
      <c r="C5023" s="16" t="s">
        <v>296</v>
      </c>
      <c r="D5023" s="16">
        <v>1994</v>
      </c>
      <c r="E5023" s="16" t="s">
        <v>5638</v>
      </c>
      <c r="F5023" s="16" t="s">
        <v>592</v>
      </c>
      <c r="G5023" s="10">
        <v>1653.24</v>
      </c>
      <c r="H5023" s="73">
        <v>7.4104910000000004</v>
      </c>
      <c r="I5023" s="16" t="s">
        <v>6700</v>
      </c>
      <c r="J5023" s="71">
        <v>0</v>
      </c>
      <c r="K5023" s="71">
        <v>1</v>
      </c>
      <c r="L5023" s="16">
        <v>-0.61239600000000005</v>
      </c>
      <c r="M5023" s="16">
        <v>-0.58447280000000001</v>
      </c>
      <c r="N5023" s="16">
        <v>0.30749929999999998</v>
      </c>
      <c r="O5023" s="16">
        <v>-0.21150450000000001</v>
      </c>
      <c r="P5023" s="16">
        <v>-1.0639860000000001</v>
      </c>
      <c r="Q5023" s="16">
        <v>0.2272478</v>
      </c>
      <c r="R5023" s="16">
        <v>0.15345</v>
      </c>
      <c r="S5023" s="16">
        <v>5.4000000000000003E-3</v>
      </c>
      <c r="T5023" s="16">
        <v>0</v>
      </c>
      <c r="U5023" s="16">
        <v>10.388400000000001</v>
      </c>
      <c r="V5023" s="16">
        <v>16.221</v>
      </c>
      <c r="W5023" s="16">
        <v>5.1710000000000003</v>
      </c>
      <c r="X5023" s="16">
        <v>398.05</v>
      </c>
      <c r="Y5023" s="16">
        <v>43.703699999999998</v>
      </c>
      <c r="Z5023" s="16">
        <v>0</v>
      </c>
      <c r="AA5023" s="16">
        <v>-1.0027349999999999</v>
      </c>
      <c r="AB5023" s="16">
        <v>0</v>
      </c>
      <c r="AC5023" s="16">
        <v>0</v>
      </c>
      <c r="AD5023" s="16">
        <v>35.92</v>
      </c>
      <c r="AE5023" s="16">
        <v>2.5522</v>
      </c>
      <c r="AF5023" s="16">
        <v>0</v>
      </c>
      <c r="AG5023" s="16">
        <v>61268.1</v>
      </c>
      <c r="AH5023" s="16">
        <v>5.62E-2</v>
      </c>
      <c r="AI5023" s="16">
        <v>30</v>
      </c>
      <c r="AJ5023" s="16">
        <v>52.5</v>
      </c>
      <c r="AK5023" s="16">
        <v>1.0942000000000001</v>
      </c>
      <c r="AL5023" s="16">
        <v>-0.4022</v>
      </c>
      <c r="AM5023" s="16">
        <v>-0.27039999999999997</v>
      </c>
      <c r="AN5023" s="16">
        <v>0.1062</v>
      </c>
      <c r="AO5023" s="16">
        <v>-0.68430000000000002</v>
      </c>
      <c r="AP5023" s="16">
        <v>0.74819999999999998</v>
      </c>
      <c r="AR5023" s="16">
        <f t="shared" si="187"/>
        <v>1</v>
      </c>
      <c r="AS5023" s="5">
        <f t="shared" si="186"/>
        <v>1.696629999999999E-2</v>
      </c>
    </row>
    <row r="5024" spans="1:45" x14ac:dyDescent="0.25">
      <c r="A5024" s="16" t="s">
        <v>407</v>
      </c>
      <c r="B5024" s="16" t="s">
        <v>182</v>
      </c>
      <c r="C5024" s="16" t="s">
        <v>296</v>
      </c>
      <c r="D5024" s="16">
        <v>1995</v>
      </c>
      <c r="E5024" s="16" t="s">
        <v>5639</v>
      </c>
      <c r="F5024" s="16" t="s">
        <v>592</v>
      </c>
      <c r="G5024" s="10">
        <v>1630.71</v>
      </c>
      <c r="H5024" s="73">
        <v>7.3967729999999996</v>
      </c>
      <c r="I5024" s="16" t="s">
        <v>6700</v>
      </c>
      <c r="J5024" s="71">
        <v>0</v>
      </c>
      <c r="K5024" s="71">
        <v>1</v>
      </c>
      <c r="L5024" s="16">
        <v>-0.58003249999999995</v>
      </c>
      <c r="M5024" s="16">
        <v>-0.58143579999999995</v>
      </c>
      <c r="N5024" s="16">
        <v>0.34683779999999997</v>
      </c>
      <c r="O5024" s="16">
        <v>-0.20171529999999999</v>
      </c>
      <c r="P5024" s="16">
        <v>-1.042127</v>
      </c>
      <c r="Q5024" s="16">
        <v>0.22454869999999999</v>
      </c>
      <c r="R5024" s="16">
        <v>0.15554999999999999</v>
      </c>
      <c r="S5024" s="16">
        <v>5.8999999999999999E-3</v>
      </c>
      <c r="T5024" s="16">
        <v>0</v>
      </c>
      <c r="U5024" s="16">
        <v>10.548</v>
      </c>
      <c r="V5024" s="16">
        <v>16.920000000000002</v>
      </c>
      <c r="W5024" s="16">
        <v>5.21</v>
      </c>
      <c r="X5024" s="16">
        <v>398.86099999999999</v>
      </c>
      <c r="Y5024" s="16">
        <v>44.004899999999999</v>
      </c>
      <c r="Z5024" s="16">
        <v>0</v>
      </c>
      <c r="AA5024" s="16">
        <v>-1.0124439999999999</v>
      </c>
      <c r="AB5024" s="16">
        <v>0</v>
      </c>
      <c r="AC5024" s="16">
        <v>0</v>
      </c>
      <c r="AD5024" s="16">
        <v>36.17</v>
      </c>
      <c r="AE5024" s="16">
        <v>2.6513</v>
      </c>
      <c r="AF5024" s="16">
        <v>0</v>
      </c>
      <c r="AG5024" s="16">
        <v>65859.3</v>
      </c>
      <c r="AH5024" s="16">
        <v>7.0699999999999999E-2</v>
      </c>
      <c r="AI5024" s="16">
        <v>30.5</v>
      </c>
      <c r="AJ5024" s="16">
        <v>53.3</v>
      </c>
      <c r="AK5024" s="16">
        <v>1.0763</v>
      </c>
      <c r="AL5024" s="16">
        <v>-0.371</v>
      </c>
      <c r="AM5024" s="16">
        <v>-0.29520000000000002</v>
      </c>
      <c r="AN5024" s="16">
        <v>0.17499999999999999</v>
      </c>
      <c r="AO5024" s="16">
        <v>-0.71319999999999995</v>
      </c>
      <c r="AP5024" s="16">
        <v>0.71589999999999998</v>
      </c>
      <c r="AR5024" s="16">
        <f t="shared" si="187"/>
        <v>1</v>
      </c>
      <c r="AS5024" s="5">
        <f t="shared" si="186"/>
        <v>3.2363500000000101E-2</v>
      </c>
    </row>
    <row r="5025" spans="1:45" x14ac:dyDescent="0.25">
      <c r="A5025" s="16" t="s">
        <v>407</v>
      </c>
      <c r="B5025" s="16" t="s">
        <v>182</v>
      </c>
      <c r="C5025" s="16" t="s">
        <v>296</v>
      </c>
      <c r="D5025" s="16">
        <v>1996</v>
      </c>
      <c r="E5025" s="16" t="s">
        <v>5640</v>
      </c>
      <c r="F5025" s="16" t="s">
        <v>592</v>
      </c>
      <c r="G5025" s="10">
        <v>1633.62</v>
      </c>
      <c r="H5025" s="73">
        <v>7.3985510000000003</v>
      </c>
      <c r="I5025" s="16" t="s">
        <v>6700</v>
      </c>
      <c r="J5025" s="71">
        <v>0</v>
      </c>
      <c r="K5025" s="71">
        <v>1</v>
      </c>
      <c r="L5025" s="16">
        <v>-0.45674340000000002</v>
      </c>
      <c r="M5025" s="16">
        <v>-0.57591340000000002</v>
      </c>
      <c r="N5025" s="16">
        <v>0.36866520000000003</v>
      </c>
      <c r="O5025" s="16">
        <v>-0.2031519</v>
      </c>
      <c r="P5025" s="16">
        <v>-1.0237449999999999</v>
      </c>
      <c r="Q5025" s="16">
        <v>0.46553159999999999</v>
      </c>
      <c r="R5025" s="16">
        <v>0.15770000000000001</v>
      </c>
      <c r="S5025" s="16">
        <v>7.0499999999999998E-3</v>
      </c>
      <c r="T5025" s="16">
        <v>0</v>
      </c>
      <c r="U5025" s="16">
        <v>10.714</v>
      </c>
      <c r="V5025" s="16">
        <v>17.440000000000001</v>
      </c>
      <c r="W5025" s="16">
        <v>5.258</v>
      </c>
      <c r="X5025" s="16">
        <v>397.34100000000001</v>
      </c>
      <c r="Y5025" s="16">
        <v>44.306199999999997</v>
      </c>
      <c r="Z5025" s="16">
        <v>0</v>
      </c>
      <c r="AA5025" s="16">
        <v>-0.98914139999999995</v>
      </c>
      <c r="AB5025" s="16">
        <v>0</v>
      </c>
      <c r="AC5025" s="16">
        <v>0</v>
      </c>
      <c r="AD5025" s="16">
        <v>35.57</v>
      </c>
      <c r="AE5025" s="16">
        <v>2.7248000000000001</v>
      </c>
      <c r="AF5025" s="16">
        <v>0</v>
      </c>
      <c r="AG5025" s="16">
        <v>70067</v>
      </c>
      <c r="AH5025" s="16">
        <v>7.0199999999999999E-2</v>
      </c>
      <c r="AI5025" s="16">
        <v>31.2</v>
      </c>
      <c r="AJ5025" s="16">
        <v>54.3</v>
      </c>
      <c r="AK5025" s="16">
        <v>1.1456999999999999</v>
      </c>
      <c r="AL5025" s="16">
        <v>0</v>
      </c>
      <c r="AM5025" s="16">
        <v>0</v>
      </c>
      <c r="AN5025" s="16">
        <v>0</v>
      </c>
      <c r="AO5025" s="16">
        <v>0</v>
      </c>
      <c r="AP5025" s="16">
        <v>0.77449999999999997</v>
      </c>
      <c r="AR5025" s="16">
        <f t="shared" si="187"/>
        <v>1</v>
      </c>
      <c r="AS5025" s="5">
        <f t="shared" si="186"/>
        <v>0.12328909999999993</v>
      </c>
    </row>
    <row r="5026" spans="1:45" x14ac:dyDescent="0.25">
      <c r="A5026" s="16" t="s">
        <v>407</v>
      </c>
      <c r="B5026" s="16" t="s">
        <v>182</v>
      </c>
      <c r="C5026" s="16" t="s">
        <v>296</v>
      </c>
      <c r="D5026" s="16">
        <v>1997</v>
      </c>
      <c r="E5026" s="16" t="s">
        <v>5641</v>
      </c>
      <c r="F5026" s="16" t="s">
        <v>592</v>
      </c>
      <c r="G5026" s="10">
        <v>1634.39</v>
      </c>
      <c r="H5026" s="73">
        <v>7.3990270000000002</v>
      </c>
      <c r="I5026" s="16" t="s">
        <v>6700</v>
      </c>
      <c r="J5026" s="71">
        <v>0</v>
      </c>
      <c r="K5026" s="71">
        <v>1</v>
      </c>
      <c r="L5026" s="16">
        <v>-0.51129869999999999</v>
      </c>
      <c r="M5026" s="16">
        <v>-0.5744686</v>
      </c>
      <c r="N5026" s="16">
        <v>0.3846387</v>
      </c>
      <c r="O5026" s="16">
        <v>7.6889999999999999E-4</v>
      </c>
      <c r="P5026" s="16">
        <v>-0.99854489999999996</v>
      </c>
      <c r="Q5026" s="16">
        <v>7.2564699999999996E-2</v>
      </c>
      <c r="R5026" s="16">
        <v>0.1452</v>
      </c>
      <c r="S5026" s="16">
        <v>8.2500000000000004E-3</v>
      </c>
      <c r="T5026" s="16">
        <v>4.0000000000000002E-4</v>
      </c>
      <c r="U5026" s="16">
        <v>10.8447</v>
      </c>
      <c r="V5026" s="16">
        <v>17.96</v>
      </c>
      <c r="W5026" s="16">
        <v>5.306</v>
      </c>
      <c r="X5026" s="16">
        <v>395.48399999999998</v>
      </c>
      <c r="Y5026" s="16">
        <v>44.607399999999998</v>
      </c>
      <c r="Z5026" s="16">
        <v>0.1021</v>
      </c>
      <c r="AA5026" s="16">
        <v>-1.0085599999999999</v>
      </c>
      <c r="AB5026" s="16">
        <v>0</v>
      </c>
      <c r="AC5026" s="16">
        <v>0</v>
      </c>
      <c r="AD5026" s="16">
        <v>36.07</v>
      </c>
      <c r="AE5026" s="16">
        <v>3.1591</v>
      </c>
      <c r="AF5026" s="16">
        <v>0</v>
      </c>
      <c r="AG5026" s="16">
        <v>73413.8</v>
      </c>
      <c r="AH5026" s="16">
        <v>7.17E-2</v>
      </c>
      <c r="AI5026" s="16">
        <v>32</v>
      </c>
      <c r="AJ5026" s="16">
        <v>55.4</v>
      </c>
      <c r="AK5026" s="16">
        <v>1.1548</v>
      </c>
      <c r="AL5026" s="16">
        <v>-0.58179999999999998</v>
      </c>
      <c r="AM5026" s="16">
        <v>-0.5776</v>
      </c>
      <c r="AN5026" s="16">
        <v>0.3125</v>
      </c>
      <c r="AO5026" s="16">
        <v>-1.016</v>
      </c>
      <c r="AP5026" s="16">
        <v>0.4632</v>
      </c>
      <c r="AR5026" s="16">
        <f t="shared" si="187"/>
        <v>1</v>
      </c>
      <c r="AS5026" s="5">
        <f t="shared" si="186"/>
        <v>-5.4555299999999973E-2</v>
      </c>
    </row>
    <row r="5027" spans="1:45" x14ac:dyDescent="0.25">
      <c r="A5027" s="16" t="s">
        <v>407</v>
      </c>
      <c r="B5027" s="16" t="s">
        <v>182</v>
      </c>
      <c r="C5027" s="16" t="s">
        <v>296</v>
      </c>
      <c r="D5027" s="16">
        <v>1998</v>
      </c>
      <c r="E5027" s="16" t="s">
        <v>5642</v>
      </c>
      <c r="F5027" s="16" t="s">
        <v>592</v>
      </c>
      <c r="G5027" s="10">
        <v>1712.39</v>
      </c>
      <c r="H5027" s="73">
        <v>7.4456480000000003</v>
      </c>
      <c r="I5027" s="16" t="s">
        <v>6700</v>
      </c>
      <c r="J5027" s="71">
        <v>0</v>
      </c>
      <c r="K5027" s="71">
        <v>1</v>
      </c>
      <c r="L5027" s="16">
        <v>-0.53157209999999999</v>
      </c>
      <c r="M5027" s="16">
        <v>-0.57576950000000005</v>
      </c>
      <c r="N5027" s="16">
        <v>0.42464030000000003</v>
      </c>
      <c r="O5027" s="16">
        <v>-7.2357000000000003E-3</v>
      </c>
      <c r="P5027" s="16">
        <v>-0.97594990000000004</v>
      </c>
      <c r="Q5027" s="16">
        <v>-3.08212E-2</v>
      </c>
      <c r="R5027" s="16">
        <v>0.14445</v>
      </c>
      <c r="S5027" s="16">
        <v>8.9999999999999993E-3</v>
      </c>
      <c r="T5027" s="16">
        <v>0</v>
      </c>
      <c r="U5027" s="16">
        <v>11.1295</v>
      </c>
      <c r="V5027" s="16">
        <v>18.48</v>
      </c>
      <c r="W5027" s="16">
        <v>5.3540000000000001</v>
      </c>
      <c r="X5027" s="16">
        <v>394.85500000000002</v>
      </c>
      <c r="Y5027" s="16">
        <v>44.9086</v>
      </c>
      <c r="Z5027" s="16">
        <v>9.4700000000000006E-2</v>
      </c>
      <c r="AA5027" s="16">
        <v>-1.006618</v>
      </c>
      <c r="AB5027" s="16">
        <v>0</v>
      </c>
      <c r="AC5027" s="16">
        <v>0</v>
      </c>
      <c r="AD5027" s="16">
        <v>36.020000000000003</v>
      </c>
      <c r="AE5027" s="16">
        <v>3.5017</v>
      </c>
      <c r="AF5027" s="16">
        <v>2.75E-2</v>
      </c>
      <c r="AG5027" s="16">
        <v>74849.600000000006</v>
      </c>
      <c r="AH5027" s="16">
        <v>7.1099999999999997E-2</v>
      </c>
      <c r="AI5027" s="16">
        <v>32.700000000000003</v>
      </c>
      <c r="AJ5027" s="16">
        <v>56.6</v>
      </c>
      <c r="AK5027" s="16">
        <v>1.1639999999999999</v>
      </c>
      <c r="AL5027" s="16">
        <v>-0.58179999999999998</v>
      </c>
      <c r="AM5027" s="16">
        <v>-0.5776</v>
      </c>
      <c r="AN5027" s="16">
        <v>0</v>
      </c>
      <c r="AO5027" s="16">
        <v>-1.016</v>
      </c>
      <c r="AP5027" s="16">
        <v>0.15179999999999999</v>
      </c>
      <c r="AR5027" s="16">
        <f t="shared" si="187"/>
        <v>1</v>
      </c>
      <c r="AS5027" s="5">
        <f t="shared" si="186"/>
        <v>-2.0273399999999997E-2</v>
      </c>
    </row>
    <row r="5028" spans="1:45" x14ac:dyDescent="0.25">
      <c r="A5028" s="16" t="s">
        <v>407</v>
      </c>
      <c r="B5028" s="16" t="s">
        <v>182</v>
      </c>
      <c r="C5028" s="16" t="s">
        <v>296</v>
      </c>
      <c r="D5028" s="16">
        <v>1999</v>
      </c>
      <c r="E5028" s="16" t="s">
        <v>5643</v>
      </c>
      <c r="F5028" s="16" t="s">
        <v>592</v>
      </c>
      <c r="G5028" s="10">
        <v>1657.27</v>
      </c>
      <c r="H5028" s="73">
        <v>7.4129290000000001</v>
      </c>
      <c r="I5028" s="16" t="s">
        <v>6700</v>
      </c>
      <c r="J5028" s="71">
        <v>0</v>
      </c>
      <c r="K5028" s="71">
        <v>1</v>
      </c>
      <c r="L5028" s="16">
        <v>-0.46286739999999998</v>
      </c>
      <c r="M5028" s="16">
        <v>-0.58056810000000003</v>
      </c>
      <c r="N5028" s="16">
        <v>0.38922079999999998</v>
      </c>
      <c r="O5028" s="16">
        <v>6.8900000000000003E-3</v>
      </c>
      <c r="P5028" s="16">
        <v>-0.95283620000000002</v>
      </c>
      <c r="Q5028" s="16">
        <v>0.1306562</v>
      </c>
      <c r="R5028" s="16">
        <v>0.13635</v>
      </c>
      <c r="S5028" s="16">
        <v>8.8999999999999999E-3</v>
      </c>
      <c r="T5028" s="16">
        <v>0</v>
      </c>
      <c r="U5028" s="16">
        <v>10.6302</v>
      </c>
      <c r="V5028" s="16">
        <v>19</v>
      </c>
      <c r="W5028" s="16">
        <v>5.4020000000000001</v>
      </c>
      <c r="X5028" s="16">
        <v>395.32600000000002</v>
      </c>
      <c r="Y5028" s="16">
        <v>45.209800000000001</v>
      </c>
      <c r="Z5028" s="16">
        <v>9.4899999999999998E-2</v>
      </c>
      <c r="AA5028" s="16">
        <v>-1.027979</v>
      </c>
      <c r="AB5028" s="16">
        <v>0</v>
      </c>
      <c r="AC5028" s="16">
        <v>0</v>
      </c>
      <c r="AD5028" s="16">
        <v>36.57</v>
      </c>
      <c r="AE5028" s="16">
        <v>3.7873000000000001</v>
      </c>
      <c r="AF5028" s="16">
        <v>0.24579999999999999</v>
      </c>
      <c r="AG5028" s="16">
        <v>76644.800000000003</v>
      </c>
      <c r="AH5028" s="16">
        <v>7.2499999999999995E-2</v>
      </c>
      <c r="AI5028" s="16">
        <v>33.5</v>
      </c>
      <c r="AJ5028" s="16">
        <v>57.7</v>
      </c>
      <c r="AK5028" s="16">
        <v>1.1453</v>
      </c>
      <c r="AL5028" s="16">
        <v>-0.47860000000000003</v>
      </c>
      <c r="AM5028" s="16">
        <v>-0.3876</v>
      </c>
      <c r="AN5028" s="16">
        <v>0.4501</v>
      </c>
      <c r="AO5028" s="16">
        <v>-1.0059</v>
      </c>
      <c r="AP5028" s="16">
        <v>0.379</v>
      </c>
      <c r="AR5028" s="16">
        <f t="shared" si="187"/>
        <v>1</v>
      </c>
      <c r="AS5028" s="5">
        <f t="shared" si="186"/>
        <v>6.8704700000000007E-2</v>
      </c>
    </row>
    <row r="5029" spans="1:45" x14ac:dyDescent="0.25">
      <c r="A5029" s="16" t="s">
        <v>407</v>
      </c>
      <c r="B5029" s="16" t="s">
        <v>182</v>
      </c>
      <c r="C5029" s="16" t="s">
        <v>296</v>
      </c>
      <c r="D5029" s="16">
        <v>2000</v>
      </c>
      <c r="E5029" s="16" t="s">
        <v>5644</v>
      </c>
      <c r="F5029" s="16" t="s">
        <v>592</v>
      </c>
      <c r="G5029" s="10">
        <v>1730.81</v>
      </c>
      <c r="H5029" s="73">
        <v>7.4563459999999999</v>
      </c>
      <c r="I5029" s="16">
        <v>84406</v>
      </c>
      <c r="J5029" s="71">
        <v>0</v>
      </c>
      <c r="K5029" s="71">
        <v>1</v>
      </c>
      <c r="L5029" s="16">
        <v>-0.39597710000000003</v>
      </c>
      <c r="M5029" s="16">
        <v>-0.56866130000000004</v>
      </c>
      <c r="N5029" s="16">
        <v>0.46422989999999997</v>
      </c>
      <c r="O5029" s="16">
        <v>1.6601899999999999E-2</v>
      </c>
      <c r="P5029" s="16">
        <v>-0.92131569999999996</v>
      </c>
      <c r="Q5029" s="16">
        <v>0.1521401</v>
      </c>
      <c r="R5029" s="16">
        <v>0.15504999999999999</v>
      </c>
      <c r="S5029" s="16">
        <v>9.3500000000000007E-3</v>
      </c>
      <c r="T5029" s="16">
        <v>0</v>
      </c>
      <c r="U5029" s="16">
        <v>11.143000000000001</v>
      </c>
      <c r="V5029" s="16">
        <v>19.52</v>
      </c>
      <c r="W5029" s="16">
        <v>5.45</v>
      </c>
      <c r="X5029" s="16">
        <v>396.42599999999999</v>
      </c>
      <c r="Y5029" s="16">
        <v>45.511000000000003</v>
      </c>
      <c r="Z5029" s="16">
        <v>9.5000000000000001E-2</v>
      </c>
      <c r="AA5029" s="16">
        <v>-1.0369120000000001</v>
      </c>
      <c r="AB5029" s="16">
        <v>0</v>
      </c>
      <c r="AC5029" s="16">
        <v>0</v>
      </c>
      <c r="AD5029" s="16">
        <v>36.799999999999997</v>
      </c>
      <c r="AE5029" s="16">
        <v>4.0500999999999996</v>
      </c>
      <c r="AF5029" s="16">
        <v>0.3624</v>
      </c>
      <c r="AG5029" s="16">
        <v>82768.100000000006</v>
      </c>
      <c r="AH5029" s="16">
        <v>8.8800000000000004E-2</v>
      </c>
      <c r="AI5029" s="16">
        <v>34.200000000000003</v>
      </c>
      <c r="AJ5029" s="16">
        <v>58.9</v>
      </c>
      <c r="AK5029" s="16">
        <v>1.1266</v>
      </c>
      <c r="AL5029" s="16">
        <v>-0.3755</v>
      </c>
      <c r="AM5029" s="16">
        <v>-0.19769999999999999</v>
      </c>
      <c r="AN5029" s="16">
        <v>0</v>
      </c>
      <c r="AO5029" s="16">
        <v>-0.99590000000000001</v>
      </c>
      <c r="AP5029" s="16">
        <v>0.60619999999999996</v>
      </c>
      <c r="AR5029" s="16">
        <f t="shared" si="187"/>
        <v>1</v>
      </c>
      <c r="AS5029" s="5">
        <f t="shared" si="186"/>
        <v>6.6890299999999958E-2</v>
      </c>
    </row>
    <row r="5030" spans="1:45" x14ac:dyDescent="0.25">
      <c r="A5030" s="16" t="s">
        <v>407</v>
      </c>
      <c r="B5030" s="16" t="s">
        <v>182</v>
      </c>
      <c r="C5030" s="16" t="s">
        <v>296</v>
      </c>
      <c r="D5030" s="16">
        <v>2001</v>
      </c>
      <c r="E5030" s="16" t="s">
        <v>5645</v>
      </c>
      <c r="F5030" s="16" t="s">
        <v>592</v>
      </c>
      <c r="G5030" s="10">
        <v>1676.52</v>
      </c>
      <c r="H5030" s="73">
        <v>7.4244750000000002</v>
      </c>
      <c r="I5030" s="16">
        <v>85858</v>
      </c>
      <c r="J5030" s="71">
        <v>0</v>
      </c>
      <c r="K5030" s="71">
        <v>1</v>
      </c>
      <c r="L5030" s="16">
        <v>-0.28300789999999998</v>
      </c>
      <c r="M5030" s="16">
        <v>-0.54561669999999995</v>
      </c>
      <c r="N5030" s="16">
        <v>0.56153759999999997</v>
      </c>
      <c r="O5030" s="16">
        <v>2.67009E-2</v>
      </c>
      <c r="P5030" s="16">
        <v>-0.9019201</v>
      </c>
      <c r="Q5030" s="16">
        <v>0.25951649999999998</v>
      </c>
      <c r="R5030" s="16">
        <v>0.19500000000000001</v>
      </c>
      <c r="S5030" s="16">
        <v>8.2000000000000007E-3</v>
      </c>
      <c r="T5030" s="16">
        <v>5.9999999999999995E-4</v>
      </c>
      <c r="U5030" s="16">
        <v>11.988099999999999</v>
      </c>
      <c r="V5030" s="16">
        <v>19.864999999999998</v>
      </c>
      <c r="W5030" s="16">
        <v>5.3940000000000001</v>
      </c>
      <c r="X5030" s="16">
        <v>397.11500000000001</v>
      </c>
      <c r="Y5030" s="16">
        <v>45.8123</v>
      </c>
      <c r="Z5030" s="16">
        <v>9.5200000000000007E-2</v>
      </c>
      <c r="AA5030" s="16">
        <v>-1.046427</v>
      </c>
      <c r="AB5030" s="16">
        <v>0</v>
      </c>
      <c r="AC5030" s="16">
        <v>0</v>
      </c>
      <c r="AD5030" s="16">
        <v>37.045000000000002</v>
      </c>
      <c r="AE5030" s="16">
        <v>4.3056999999999999</v>
      </c>
      <c r="AF5030" s="16">
        <v>0.46879999999999999</v>
      </c>
      <c r="AG5030" s="16">
        <v>87802</v>
      </c>
      <c r="AH5030" s="16">
        <v>9.0050000000000005E-2</v>
      </c>
      <c r="AI5030" s="16">
        <v>34.799999999999997</v>
      </c>
      <c r="AJ5030" s="16">
        <v>59.7</v>
      </c>
      <c r="AK5030" s="16">
        <v>1.1013999999999999</v>
      </c>
      <c r="AL5030" s="16">
        <v>-0.23599999999999999</v>
      </c>
      <c r="AM5030" s="16">
        <v>-0.2258</v>
      </c>
      <c r="AN5030" s="16">
        <v>0.5877</v>
      </c>
      <c r="AO5030" s="16">
        <v>-1.0105</v>
      </c>
      <c r="AP5030" s="16">
        <v>0.63039999999999996</v>
      </c>
      <c r="AR5030" s="16">
        <f t="shared" si="187"/>
        <v>1</v>
      </c>
      <c r="AS5030" s="5">
        <f t="shared" si="186"/>
        <v>0.11296920000000005</v>
      </c>
    </row>
    <row r="5031" spans="1:45" x14ac:dyDescent="0.25">
      <c r="A5031" s="16" t="s">
        <v>407</v>
      </c>
      <c r="B5031" s="16" t="s">
        <v>182</v>
      </c>
      <c r="C5031" s="16" t="s">
        <v>296</v>
      </c>
      <c r="D5031" s="16">
        <v>2002</v>
      </c>
      <c r="E5031" s="16" t="s">
        <v>5646</v>
      </c>
      <c r="F5031" s="16" t="s">
        <v>592</v>
      </c>
      <c r="G5031" s="10">
        <v>1710.43</v>
      </c>
      <c r="H5031" s="73">
        <v>7.4445009999999998</v>
      </c>
      <c r="I5031" s="16">
        <v>87343</v>
      </c>
      <c r="J5031" s="71">
        <v>0</v>
      </c>
      <c r="K5031" s="71">
        <v>1</v>
      </c>
      <c r="L5031" s="16">
        <v>-0.295547</v>
      </c>
      <c r="M5031" s="16">
        <v>-0.55485810000000002</v>
      </c>
      <c r="N5031" s="16">
        <v>0.57910759999999994</v>
      </c>
      <c r="O5031" s="16">
        <v>3.9439599999999998E-2</v>
      </c>
      <c r="P5031" s="16">
        <v>-0.88039449999999997</v>
      </c>
      <c r="Q5031" s="16">
        <v>0.18420839999999999</v>
      </c>
      <c r="R5031" s="16">
        <v>0.19455</v>
      </c>
      <c r="S5031" s="16">
        <v>7.3000000000000001E-3</v>
      </c>
      <c r="T5031" s="16">
        <v>0</v>
      </c>
      <c r="U5031" s="16">
        <v>12.0662</v>
      </c>
      <c r="V5031" s="16">
        <v>20.21</v>
      </c>
      <c r="W5031" s="16">
        <v>5.3380000000000001</v>
      </c>
      <c r="X5031" s="16">
        <v>397.94799999999998</v>
      </c>
      <c r="Y5031" s="16">
        <v>46.113500000000002</v>
      </c>
      <c r="Z5031" s="16">
        <v>9.5399999999999999E-2</v>
      </c>
      <c r="AA5031" s="16">
        <v>-1.0637099999999999</v>
      </c>
      <c r="AB5031" s="16">
        <v>0</v>
      </c>
      <c r="AC5031" s="16">
        <v>0</v>
      </c>
      <c r="AD5031" s="16">
        <v>37.49</v>
      </c>
      <c r="AE5031" s="16">
        <v>5.2145000000000001</v>
      </c>
      <c r="AF5031" s="16">
        <v>0.57689999999999997</v>
      </c>
      <c r="AG5031" s="16">
        <v>93488.6</v>
      </c>
      <c r="AH5031" s="16">
        <v>8.4150000000000003E-2</v>
      </c>
      <c r="AI5031" s="16">
        <v>35.200000000000003</v>
      </c>
      <c r="AJ5031" s="16">
        <v>60.3</v>
      </c>
      <c r="AK5031" s="16">
        <v>1.0763</v>
      </c>
      <c r="AL5031" s="16">
        <v>-9.6600000000000005E-2</v>
      </c>
      <c r="AM5031" s="16">
        <v>-0.25390000000000001</v>
      </c>
      <c r="AN5031" s="16">
        <v>0</v>
      </c>
      <c r="AO5031" s="16">
        <v>-1.0249999999999999</v>
      </c>
      <c r="AP5031" s="16">
        <v>0.65469999999999995</v>
      </c>
      <c r="AR5031" s="16">
        <f t="shared" si="187"/>
        <v>1</v>
      </c>
      <c r="AS5031" s="5">
        <f t="shared" si="186"/>
        <v>-1.2539100000000025E-2</v>
      </c>
    </row>
    <row r="5032" spans="1:45" x14ac:dyDescent="0.25">
      <c r="A5032" s="16" t="s">
        <v>407</v>
      </c>
      <c r="B5032" s="16" t="s">
        <v>182</v>
      </c>
      <c r="C5032" s="16" t="s">
        <v>296</v>
      </c>
      <c r="D5032" s="16">
        <v>2003</v>
      </c>
      <c r="E5032" s="16" t="s">
        <v>5647</v>
      </c>
      <c r="F5032" s="16" t="s">
        <v>592</v>
      </c>
      <c r="G5032" s="10">
        <v>1714.29</v>
      </c>
      <c r="H5032" s="73">
        <v>7.4467530000000002</v>
      </c>
      <c r="I5032" s="16">
        <v>88895</v>
      </c>
      <c r="J5032" s="71">
        <v>0</v>
      </c>
      <c r="K5032" s="71">
        <v>1</v>
      </c>
      <c r="L5032" s="16">
        <v>-0.23297090000000001</v>
      </c>
      <c r="M5032" s="16">
        <v>-0.54686869999999999</v>
      </c>
      <c r="N5032" s="16">
        <v>0.62274560000000001</v>
      </c>
      <c r="O5032" s="16">
        <v>4.34055E-2</v>
      </c>
      <c r="P5032" s="16">
        <v>-0.87280219999999997</v>
      </c>
      <c r="Q5032" s="16">
        <v>0.26433449999999997</v>
      </c>
      <c r="R5032" s="16">
        <v>0.19084999999999999</v>
      </c>
      <c r="S5032" s="16">
        <v>9.7000000000000003E-3</v>
      </c>
      <c r="T5032" s="16">
        <v>1E-4</v>
      </c>
      <c r="U5032" s="16">
        <v>12.376200000000001</v>
      </c>
      <c r="V5032" s="16">
        <v>20.555</v>
      </c>
      <c r="W5032" s="16">
        <v>5.282</v>
      </c>
      <c r="X5032" s="16">
        <v>399.04599999999999</v>
      </c>
      <c r="Y5032" s="16">
        <v>46.414700000000003</v>
      </c>
      <c r="Z5032" s="16">
        <v>9.5500000000000002E-2</v>
      </c>
      <c r="AA5032" s="16">
        <v>-1.0557479999999999</v>
      </c>
      <c r="AB5032" s="16">
        <v>0</v>
      </c>
      <c r="AC5032" s="16">
        <v>0</v>
      </c>
      <c r="AD5032" s="16">
        <v>37.284999999999997</v>
      </c>
      <c r="AE5032" s="16">
        <v>5.0359999999999996</v>
      </c>
      <c r="AF5032" s="16">
        <v>0.60199999999999998</v>
      </c>
      <c r="AG5032" s="16">
        <v>95449.3</v>
      </c>
      <c r="AH5032" s="16">
        <v>7.9250000000000001E-2</v>
      </c>
      <c r="AI5032" s="16">
        <v>35.700000000000003</v>
      </c>
      <c r="AJ5032" s="16">
        <v>61</v>
      </c>
      <c r="AK5032" s="16">
        <v>0.97160000000000002</v>
      </c>
      <c r="AL5032" s="16">
        <v>9.9400000000000002E-2</v>
      </c>
      <c r="AM5032" s="16">
        <v>-0.77780000000000005</v>
      </c>
      <c r="AN5032" s="16">
        <v>1.2012</v>
      </c>
      <c r="AO5032" s="16">
        <v>-0.85399999999999998</v>
      </c>
      <c r="AP5032" s="16">
        <v>0.33479999999999999</v>
      </c>
      <c r="AR5032" s="16">
        <f t="shared" si="187"/>
        <v>1</v>
      </c>
      <c r="AS5032" s="5">
        <f t="shared" si="186"/>
        <v>6.2576099999999996E-2</v>
      </c>
    </row>
    <row r="5033" spans="1:45" x14ac:dyDescent="0.25">
      <c r="A5033" s="16" t="s">
        <v>407</v>
      </c>
      <c r="B5033" s="16" t="s">
        <v>182</v>
      </c>
      <c r="C5033" s="16" t="s">
        <v>296</v>
      </c>
      <c r="D5033" s="16">
        <v>2004</v>
      </c>
      <c r="E5033" s="16" t="s">
        <v>5648</v>
      </c>
      <c r="F5033" s="16" t="s">
        <v>592</v>
      </c>
      <c r="G5033" s="10">
        <v>1655.68</v>
      </c>
      <c r="H5033" s="73">
        <v>7.4119669999999998</v>
      </c>
      <c r="I5033" s="16">
        <v>90542</v>
      </c>
      <c r="J5033" s="71">
        <v>0</v>
      </c>
      <c r="K5033" s="71">
        <v>1</v>
      </c>
      <c r="L5033" s="16">
        <v>-0.23482900000000001</v>
      </c>
      <c r="M5033" s="16">
        <v>-0.53524320000000003</v>
      </c>
      <c r="N5033" s="16">
        <v>0.57663699999999996</v>
      </c>
      <c r="O5033" s="16">
        <v>2.05621E-2</v>
      </c>
      <c r="P5033" s="16">
        <v>-0.86337909999999995</v>
      </c>
      <c r="Q5033" s="16">
        <v>0.31052229999999997</v>
      </c>
      <c r="R5033" s="16">
        <v>0.19514999999999999</v>
      </c>
      <c r="S5033" s="16">
        <v>1.24E-2</v>
      </c>
      <c r="T5033" s="16">
        <v>0</v>
      </c>
      <c r="U5033" s="16">
        <v>11.9031</v>
      </c>
      <c r="V5033" s="16">
        <v>20.9</v>
      </c>
      <c r="W5033" s="16">
        <v>5.226</v>
      </c>
      <c r="X5033" s="16">
        <v>398.98399999999998</v>
      </c>
      <c r="Y5033" s="16">
        <v>45.462400000000002</v>
      </c>
      <c r="Z5033" s="16">
        <v>9.5699999999999993E-2</v>
      </c>
      <c r="AA5033" s="16">
        <v>-1.0477860000000001</v>
      </c>
      <c r="AB5033" s="16">
        <v>0</v>
      </c>
      <c r="AC5033" s="16">
        <v>0</v>
      </c>
      <c r="AD5033" s="16">
        <v>37.08</v>
      </c>
      <c r="AE5033" s="16">
        <v>4.8349000000000002</v>
      </c>
      <c r="AF5033" s="16">
        <v>0.6915</v>
      </c>
      <c r="AG5033" s="16">
        <v>99222.399999999994</v>
      </c>
      <c r="AH5033" s="16">
        <v>8.0750000000000002E-2</v>
      </c>
      <c r="AI5033" s="16">
        <v>36.1</v>
      </c>
      <c r="AJ5033" s="16">
        <v>61.6</v>
      </c>
      <c r="AK5033" s="16">
        <v>0.53220000000000001</v>
      </c>
      <c r="AL5033" s="16">
        <v>0.33600000000000002</v>
      </c>
      <c r="AM5033" s="16">
        <v>-0.625</v>
      </c>
      <c r="AN5033" s="16">
        <v>1.1890000000000001</v>
      </c>
      <c r="AO5033" s="16">
        <v>-0.55959999999999999</v>
      </c>
      <c r="AP5033" s="16">
        <v>0.36280000000000001</v>
      </c>
      <c r="AR5033" s="16">
        <f t="shared" si="187"/>
        <v>1</v>
      </c>
      <c r="AS5033" s="5">
        <f t="shared" si="186"/>
        <v>-1.8581000000000014E-3</v>
      </c>
    </row>
    <row r="5034" spans="1:45" x14ac:dyDescent="0.25">
      <c r="A5034" s="16" t="s">
        <v>407</v>
      </c>
      <c r="B5034" s="16" t="s">
        <v>182</v>
      </c>
      <c r="C5034" s="16" t="s">
        <v>296</v>
      </c>
      <c r="D5034" s="16">
        <v>2005</v>
      </c>
      <c r="E5034" s="16" t="s">
        <v>5649</v>
      </c>
      <c r="F5034" s="16" t="s">
        <v>592</v>
      </c>
      <c r="G5034" s="10">
        <v>1704.11</v>
      </c>
      <c r="H5034" s="73">
        <v>7.4407959999999997</v>
      </c>
      <c r="I5034" s="16">
        <v>92325</v>
      </c>
      <c r="J5034" s="71">
        <v>0</v>
      </c>
      <c r="K5034" s="71">
        <v>1</v>
      </c>
      <c r="L5034" s="16">
        <v>-0.26825529999999997</v>
      </c>
      <c r="M5034" s="16">
        <v>-0.54459409999999997</v>
      </c>
      <c r="N5034" s="16">
        <v>0.59493859999999998</v>
      </c>
      <c r="O5034" s="16">
        <v>-6.1447500000000002E-2</v>
      </c>
      <c r="P5034" s="16">
        <v>-0.84756399999999998</v>
      </c>
      <c r="Q5034" s="16">
        <v>0.29439270000000001</v>
      </c>
      <c r="R5034" s="16">
        <v>0.17455000000000001</v>
      </c>
      <c r="S5034" s="16">
        <v>1.29E-2</v>
      </c>
      <c r="T5034" s="16">
        <v>0</v>
      </c>
      <c r="U5034" s="16">
        <v>11.894399999999999</v>
      </c>
      <c r="V5034" s="16">
        <v>21.245000000000001</v>
      </c>
      <c r="W5034" s="16">
        <v>5.3</v>
      </c>
      <c r="X5034" s="16">
        <v>400.13400000000001</v>
      </c>
      <c r="Y5034" s="16">
        <v>40.766199999999998</v>
      </c>
      <c r="Z5034" s="16">
        <v>9.5899999999999999E-2</v>
      </c>
      <c r="AA5034" s="16">
        <v>-1.1029359999999999</v>
      </c>
      <c r="AB5034" s="16">
        <v>0</v>
      </c>
      <c r="AC5034" s="16">
        <v>0</v>
      </c>
      <c r="AD5034" s="16">
        <v>38.5</v>
      </c>
      <c r="AE5034" s="16">
        <v>4.6425000000000001</v>
      </c>
      <c r="AF5034" s="16">
        <v>0.71850000000000003</v>
      </c>
      <c r="AG5034" s="16">
        <v>100498</v>
      </c>
      <c r="AH5034" s="16">
        <v>0.1002</v>
      </c>
      <c r="AI5034" s="16">
        <v>36.5</v>
      </c>
      <c r="AJ5034" s="16">
        <v>62.2</v>
      </c>
      <c r="AK5034" s="16">
        <v>0.24970000000000001</v>
      </c>
      <c r="AL5034" s="16">
        <v>0.24049999999999999</v>
      </c>
      <c r="AM5034" s="16">
        <v>-0.52180000000000004</v>
      </c>
      <c r="AN5034" s="16">
        <v>1.4134</v>
      </c>
      <c r="AO5034" s="16">
        <v>-0.96</v>
      </c>
      <c r="AP5034" s="16">
        <v>0.74439999999999995</v>
      </c>
      <c r="AR5034" s="16">
        <f t="shared" si="187"/>
        <v>1</v>
      </c>
      <c r="AS5034" s="5">
        <f t="shared" si="186"/>
        <v>-3.3426299999999964E-2</v>
      </c>
    </row>
    <row r="5035" spans="1:45" x14ac:dyDescent="0.25">
      <c r="A5035" s="16" t="s">
        <v>407</v>
      </c>
      <c r="B5035" s="16" t="s">
        <v>182</v>
      </c>
      <c r="C5035" s="16" t="s">
        <v>296</v>
      </c>
      <c r="D5035" s="16">
        <v>2006</v>
      </c>
      <c r="E5035" s="16" t="s">
        <v>5650</v>
      </c>
      <c r="F5035" s="16" t="s">
        <v>592</v>
      </c>
      <c r="G5035" s="10">
        <v>1642.73</v>
      </c>
      <c r="H5035" s="73">
        <v>7.4041180000000004</v>
      </c>
      <c r="I5035" s="16">
        <v>94260</v>
      </c>
      <c r="J5035" s="71">
        <v>0</v>
      </c>
      <c r="K5035" s="71">
        <v>1</v>
      </c>
      <c r="L5035" s="16">
        <v>-0.14408699999999999</v>
      </c>
      <c r="M5035" s="16">
        <v>-0.54560889999999995</v>
      </c>
      <c r="N5035" s="16">
        <v>0.58187359999999999</v>
      </c>
      <c r="O5035" s="16">
        <v>0.1418461</v>
      </c>
      <c r="P5035" s="16">
        <v>-0.83680180000000004</v>
      </c>
      <c r="Q5035" s="16">
        <v>0.36734410000000001</v>
      </c>
      <c r="R5035" s="16">
        <v>0.15684999999999999</v>
      </c>
      <c r="S5035" s="16">
        <v>1.4200000000000001E-2</v>
      </c>
      <c r="T5035" s="16">
        <v>4.0000000000000002E-4</v>
      </c>
      <c r="U5035" s="16">
        <v>11.8597</v>
      </c>
      <c r="V5035" s="16">
        <v>21.158999999999999</v>
      </c>
      <c r="W5035" s="16">
        <v>5.4610000000000003</v>
      </c>
      <c r="X5035" s="16">
        <v>397.42500000000001</v>
      </c>
      <c r="Y5035" s="16">
        <v>49.973599999999998</v>
      </c>
      <c r="Z5035" s="16">
        <v>9.6100000000000005E-2</v>
      </c>
      <c r="AA5035" s="16">
        <v>-1.1165290000000001</v>
      </c>
      <c r="AB5035" s="16">
        <v>0</v>
      </c>
      <c r="AC5035" s="16">
        <v>0</v>
      </c>
      <c r="AD5035" s="16">
        <v>38.85</v>
      </c>
      <c r="AE5035" s="16">
        <v>4.3499999999999996</v>
      </c>
      <c r="AF5035" s="16">
        <v>0.76129999999999998</v>
      </c>
      <c r="AG5035" s="16">
        <v>101673</v>
      </c>
      <c r="AH5035" s="16">
        <v>0.10685</v>
      </c>
      <c r="AI5035" s="16">
        <v>37</v>
      </c>
      <c r="AJ5035" s="16">
        <v>62.9</v>
      </c>
      <c r="AK5035" s="16">
        <v>0.74380000000000002</v>
      </c>
      <c r="AL5035" s="16">
        <v>7.8299999999999995E-2</v>
      </c>
      <c r="AM5035" s="16">
        <v>-0.51470000000000005</v>
      </c>
      <c r="AN5035" s="16">
        <v>1.3985000000000001</v>
      </c>
      <c r="AO5035" s="16">
        <v>-1.0048999999999999</v>
      </c>
      <c r="AP5035" s="16">
        <v>0.8659</v>
      </c>
      <c r="AR5035" s="16">
        <f t="shared" si="187"/>
        <v>1</v>
      </c>
      <c r="AS5035" s="5">
        <f t="shared" si="186"/>
        <v>0.12416829999999998</v>
      </c>
    </row>
    <row r="5036" spans="1:45" x14ac:dyDescent="0.25">
      <c r="A5036" s="16" t="s">
        <v>407</v>
      </c>
      <c r="B5036" s="16" t="s">
        <v>182</v>
      </c>
      <c r="C5036" s="16" t="s">
        <v>296</v>
      </c>
      <c r="D5036" s="16">
        <v>2007</v>
      </c>
      <c r="E5036" s="16" t="s">
        <v>5651</v>
      </c>
      <c r="F5036" s="16" t="s">
        <v>592</v>
      </c>
      <c r="G5036" s="10">
        <v>1643.16</v>
      </c>
      <c r="H5036" s="73">
        <v>7.4043749999999999</v>
      </c>
      <c r="I5036" s="16">
        <v>96311</v>
      </c>
      <c r="J5036" s="71">
        <v>0</v>
      </c>
      <c r="K5036" s="71">
        <v>1</v>
      </c>
      <c r="L5036" s="16">
        <v>-0.1254661</v>
      </c>
      <c r="M5036" s="16">
        <v>-0.52191849999999995</v>
      </c>
      <c r="N5036" s="16">
        <v>0.64734409999999998</v>
      </c>
      <c r="O5036" s="16">
        <v>0.14110619999999999</v>
      </c>
      <c r="P5036" s="16">
        <v>-0.82053229999999999</v>
      </c>
      <c r="Q5036" s="16">
        <v>0.30208889999999999</v>
      </c>
      <c r="R5036" s="16">
        <v>0.17394999999999999</v>
      </c>
      <c r="S5036" s="16">
        <v>1.43E-2</v>
      </c>
      <c r="T5036" s="16">
        <v>1.9E-3</v>
      </c>
      <c r="U5036" s="16">
        <v>12.0646</v>
      </c>
      <c r="V5036" s="16">
        <v>21.073</v>
      </c>
      <c r="W5036" s="16">
        <v>5.6219999999999999</v>
      </c>
      <c r="X5036" s="16">
        <v>403.08100000000002</v>
      </c>
      <c r="Y5036" s="16">
        <v>49.872300000000003</v>
      </c>
      <c r="Z5036" s="16">
        <v>9.6199999999999994E-2</v>
      </c>
      <c r="AA5036" s="16">
        <v>-1.1202190000000001</v>
      </c>
      <c r="AB5036" s="16">
        <v>0</v>
      </c>
      <c r="AC5036" s="16">
        <v>0</v>
      </c>
      <c r="AD5036" s="16">
        <v>38.945</v>
      </c>
      <c r="AE5036" s="16">
        <v>4.2826000000000004</v>
      </c>
      <c r="AF5036" s="16">
        <v>0.80300000000000005</v>
      </c>
      <c r="AG5036" s="16">
        <v>104874</v>
      </c>
      <c r="AH5036" s="16">
        <v>0.12125</v>
      </c>
      <c r="AI5036" s="16">
        <v>37.4</v>
      </c>
      <c r="AJ5036" s="16">
        <v>63.5</v>
      </c>
      <c r="AK5036" s="16">
        <v>0.6804</v>
      </c>
      <c r="AL5036" s="16">
        <v>0.13900000000000001</v>
      </c>
      <c r="AM5036" s="16">
        <v>-0.68440000000000001</v>
      </c>
      <c r="AN5036" s="16">
        <v>1.381</v>
      </c>
      <c r="AO5036" s="16">
        <v>-1.1036999999999999</v>
      </c>
      <c r="AP5036" s="16">
        <v>0.79290000000000005</v>
      </c>
      <c r="AR5036" s="16">
        <f t="shared" si="187"/>
        <v>1</v>
      </c>
      <c r="AS5036" s="5">
        <f t="shared" si="186"/>
        <v>1.8620899999999996E-2</v>
      </c>
    </row>
    <row r="5037" spans="1:45" x14ac:dyDescent="0.25">
      <c r="A5037" s="16" t="s">
        <v>407</v>
      </c>
      <c r="B5037" s="16" t="s">
        <v>182</v>
      </c>
      <c r="C5037" s="16" t="s">
        <v>296</v>
      </c>
      <c r="D5037" s="16">
        <v>2008</v>
      </c>
      <c r="E5037" s="16" t="s">
        <v>5652</v>
      </c>
      <c r="F5037" s="16" t="s">
        <v>592</v>
      </c>
      <c r="G5037" s="10">
        <v>1577.92</v>
      </c>
      <c r="H5037" s="73">
        <v>7.3638630000000003</v>
      </c>
      <c r="I5037" s="16">
        <v>98440</v>
      </c>
      <c r="J5037" s="71">
        <v>0</v>
      </c>
      <c r="K5037" s="71">
        <v>1</v>
      </c>
      <c r="L5037" s="16">
        <v>-0.1459163</v>
      </c>
      <c r="M5037" s="16">
        <v>-0.50982479999999997</v>
      </c>
      <c r="N5037" s="16">
        <v>0.66625679999999998</v>
      </c>
      <c r="O5037" s="16">
        <v>0.14466599999999999</v>
      </c>
      <c r="P5037" s="16">
        <v>-0.80435120000000004</v>
      </c>
      <c r="Q5037" s="16">
        <v>0.2011262</v>
      </c>
      <c r="R5037" s="16">
        <v>0.2296</v>
      </c>
      <c r="S5037" s="16">
        <v>1.4149999999999999E-2</v>
      </c>
      <c r="T5037" s="16">
        <v>0</v>
      </c>
      <c r="U5037" s="16">
        <v>12.042199999999999</v>
      </c>
      <c r="V5037" s="16">
        <v>20.986999999999998</v>
      </c>
      <c r="W5037" s="16">
        <v>5.7830000000000004</v>
      </c>
      <c r="X5037" s="16">
        <v>405.18299999999999</v>
      </c>
      <c r="Y5037" s="16">
        <v>50.023299999999999</v>
      </c>
      <c r="Z5037" s="16">
        <v>9.64E-2</v>
      </c>
      <c r="AA5037" s="16">
        <v>-1.1200239999999999</v>
      </c>
      <c r="AB5037" s="16">
        <v>0</v>
      </c>
      <c r="AC5037" s="16">
        <v>0</v>
      </c>
      <c r="AD5037" s="16">
        <v>38.94</v>
      </c>
      <c r="AE5037" s="16">
        <v>4.218</v>
      </c>
      <c r="AF5037" s="16">
        <v>1.0545</v>
      </c>
      <c r="AG5037" s="16">
        <v>109753</v>
      </c>
      <c r="AH5037" s="16">
        <v>0.1303</v>
      </c>
      <c r="AI5037" s="16">
        <v>37.9</v>
      </c>
      <c r="AJ5037" s="16">
        <v>64.099999999999994</v>
      </c>
      <c r="AK5037" s="16">
        <v>0.78459999999999996</v>
      </c>
      <c r="AL5037" s="16">
        <v>-1.1999999999999999E-3</v>
      </c>
      <c r="AM5037" s="16">
        <v>-0.72789999999999999</v>
      </c>
      <c r="AN5037" s="16">
        <v>1.3741000000000001</v>
      </c>
      <c r="AO5037" s="16">
        <v>-1.2033</v>
      </c>
      <c r="AP5037" s="16">
        <v>0.41410000000000002</v>
      </c>
      <c r="AR5037" s="16">
        <f t="shared" si="187"/>
        <v>1</v>
      </c>
      <c r="AS5037" s="5">
        <f t="shared" si="186"/>
        <v>-2.0450200000000002E-2</v>
      </c>
    </row>
    <row r="5038" spans="1:45" x14ac:dyDescent="0.25">
      <c r="A5038" s="16" t="s">
        <v>407</v>
      </c>
      <c r="B5038" s="16" t="s">
        <v>182</v>
      </c>
      <c r="C5038" s="16" t="s">
        <v>296</v>
      </c>
      <c r="D5038" s="16">
        <v>2009</v>
      </c>
      <c r="E5038" s="16" t="s">
        <v>5653</v>
      </c>
      <c r="F5038" s="16" t="s">
        <v>592</v>
      </c>
      <c r="G5038" s="10">
        <v>1549</v>
      </c>
      <c r="H5038" s="73">
        <v>7.3453679999999997</v>
      </c>
      <c r="I5038" s="16">
        <v>100568</v>
      </c>
      <c r="J5038" s="71">
        <v>0</v>
      </c>
      <c r="K5038" s="71">
        <v>1</v>
      </c>
      <c r="L5038" s="16">
        <v>-0.12997020000000001</v>
      </c>
      <c r="M5038" s="16">
        <v>-0.53412519999999997</v>
      </c>
      <c r="N5038" s="16">
        <v>0.70150979999999996</v>
      </c>
      <c r="O5038" s="16">
        <v>0.15180660000000001</v>
      </c>
      <c r="P5038" s="16">
        <v>-0.70503910000000003</v>
      </c>
      <c r="Q5038" s="16">
        <v>0.11062130000000001</v>
      </c>
      <c r="R5038" s="16">
        <v>0.2094</v>
      </c>
      <c r="S5038" s="16">
        <v>9.9000000000000008E-3</v>
      </c>
      <c r="T5038" s="16">
        <v>2.9999999999999997E-4</v>
      </c>
      <c r="U5038" s="16">
        <v>12.3338</v>
      </c>
      <c r="V5038" s="16">
        <v>20.901</v>
      </c>
      <c r="W5038" s="16">
        <v>5.944</v>
      </c>
      <c r="X5038" s="16">
        <v>404.67</v>
      </c>
      <c r="Y5038" s="16">
        <v>50.2179</v>
      </c>
      <c r="Z5038" s="16">
        <v>9.6600000000000005E-2</v>
      </c>
      <c r="AA5038" s="16">
        <v>-1.1275980000000001</v>
      </c>
      <c r="AB5038" s="16">
        <v>0</v>
      </c>
      <c r="AC5038" s="16">
        <v>0</v>
      </c>
      <c r="AD5038" s="16">
        <v>39.134999999999998</v>
      </c>
      <c r="AE5038" s="16">
        <v>8.6182999999999996</v>
      </c>
      <c r="AF5038" s="16">
        <v>10.2906</v>
      </c>
      <c r="AG5038" s="16">
        <v>109433</v>
      </c>
      <c r="AH5038" s="16">
        <v>0.14144999999999999</v>
      </c>
      <c r="AI5038" s="16">
        <v>38.299999999999997</v>
      </c>
      <c r="AJ5038" s="16">
        <v>64.8</v>
      </c>
      <c r="AK5038" s="16">
        <v>0.68759999999999999</v>
      </c>
      <c r="AL5038" s="16">
        <v>-0.12989999999999999</v>
      </c>
      <c r="AM5038" s="16">
        <v>-0.79779999999999995</v>
      </c>
      <c r="AN5038" s="16">
        <v>1.4359999999999999</v>
      </c>
      <c r="AO5038" s="16">
        <v>-1.2343</v>
      </c>
      <c r="AP5038" s="16">
        <v>0.1782</v>
      </c>
      <c r="AR5038" s="16">
        <f t="shared" si="187"/>
        <v>1</v>
      </c>
      <c r="AS5038" s="5">
        <f t="shared" si="186"/>
        <v>1.5946099999999991E-2</v>
      </c>
    </row>
    <row r="5039" spans="1:45" x14ac:dyDescent="0.25">
      <c r="A5039" s="16" t="s">
        <v>407</v>
      </c>
      <c r="B5039" s="16" t="s">
        <v>182</v>
      </c>
      <c r="C5039" s="16" t="s">
        <v>296</v>
      </c>
      <c r="D5039" s="16">
        <v>2010</v>
      </c>
      <c r="E5039" s="16" t="s">
        <v>5654</v>
      </c>
      <c r="F5039" s="16" t="s">
        <v>592</v>
      </c>
      <c r="G5039" s="10">
        <v>1493.16</v>
      </c>
      <c r="H5039" s="73">
        <v>7.3086500000000001</v>
      </c>
      <c r="I5039" s="16">
        <v>102652</v>
      </c>
      <c r="J5039" s="71">
        <v>0</v>
      </c>
      <c r="K5039" s="71">
        <v>1</v>
      </c>
      <c r="L5039" s="16">
        <v>-9.9314899999999998E-2</v>
      </c>
      <c r="M5039" s="16">
        <v>-0.54185749999999999</v>
      </c>
      <c r="N5039" s="16">
        <v>0.74233930000000004</v>
      </c>
      <c r="O5039" s="16">
        <v>0.19703390000000001</v>
      </c>
      <c r="P5039" s="16">
        <v>-0.68740290000000004</v>
      </c>
      <c r="Q5039" s="16">
        <v>7.9568700000000006E-2</v>
      </c>
      <c r="R5039" s="16">
        <v>0.18345</v>
      </c>
      <c r="S5039" s="16">
        <v>1.1599999999999999E-2</v>
      </c>
      <c r="T5039" s="16">
        <v>2.9999999999999997E-4</v>
      </c>
      <c r="U5039" s="16">
        <v>12.229100000000001</v>
      </c>
      <c r="V5039" s="16">
        <v>21.614999999999998</v>
      </c>
      <c r="W5039" s="16">
        <v>6.1050000000000004</v>
      </c>
      <c r="X5039" s="16">
        <v>408.87</v>
      </c>
      <c r="Y5039" s="16">
        <v>49.386699999999998</v>
      </c>
      <c r="Z5039" s="16">
        <v>9.6699999999999994E-2</v>
      </c>
      <c r="AA5039" s="16">
        <v>-1.3126599999999999</v>
      </c>
      <c r="AB5039" s="16">
        <v>0</v>
      </c>
      <c r="AC5039" s="16">
        <v>0</v>
      </c>
      <c r="AD5039" s="16">
        <v>43.9</v>
      </c>
      <c r="AE5039" s="16">
        <v>8.5908999999999995</v>
      </c>
      <c r="AF5039" s="16">
        <v>10.839700000000001</v>
      </c>
      <c r="AG5039" s="16">
        <v>115903</v>
      </c>
      <c r="AH5039" s="16">
        <v>0.14879999999999999</v>
      </c>
      <c r="AI5039" s="16">
        <v>38.799999999999997</v>
      </c>
      <c r="AJ5039" s="16">
        <v>65.400000000000006</v>
      </c>
      <c r="AK5039" s="16">
        <v>0.68459999999999999</v>
      </c>
      <c r="AL5039" s="16">
        <v>-4.3400000000000001E-2</v>
      </c>
      <c r="AM5039" s="16">
        <v>-0.85070000000000001</v>
      </c>
      <c r="AN5039" s="16">
        <v>1.4761</v>
      </c>
      <c r="AO5039" s="16">
        <v>-1.3542000000000001</v>
      </c>
      <c r="AP5039" s="16">
        <v>6.6000000000000003E-2</v>
      </c>
      <c r="AR5039" s="16">
        <f t="shared" si="187"/>
        <v>1</v>
      </c>
      <c r="AS5039" s="5">
        <f t="shared" si="186"/>
        <v>3.065530000000001E-2</v>
      </c>
    </row>
    <row r="5040" spans="1:45" x14ac:dyDescent="0.25">
      <c r="A5040" s="16" t="s">
        <v>407</v>
      </c>
      <c r="B5040" s="16" t="s">
        <v>182</v>
      </c>
      <c r="C5040" s="16" t="s">
        <v>296</v>
      </c>
      <c r="D5040" s="16">
        <v>2011</v>
      </c>
      <c r="E5040" s="16" t="s">
        <v>5655</v>
      </c>
      <c r="F5040" s="16" t="s">
        <v>592</v>
      </c>
      <c r="G5040" s="10">
        <v>1471.55</v>
      </c>
      <c r="H5040" s="73">
        <v>7.294073</v>
      </c>
      <c r="I5040" s="16">
        <v>104656</v>
      </c>
      <c r="J5040" s="71">
        <v>0</v>
      </c>
      <c r="K5040" s="71">
        <v>1</v>
      </c>
      <c r="L5040" s="16">
        <v>-4.7093999999999997E-2</v>
      </c>
      <c r="M5040" s="16">
        <v>-0.54022150000000002</v>
      </c>
      <c r="N5040" s="16">
        <v>0.79205720000000002</v>
      </c>
      <c r="O5040" s="16">
        <v>0.19502430000000001</v>
      </c>
      <c r="P5040" s="16">
        <v>-0.6641783</v>
      </c>
      <c r="Q5040" s="16">
        <v>0.12510499999999999</v>
      </c>
      <c r="R5040" s="16">
        <v>0.1739</v>
      </c>
      <c r="S5040" s="16">
        <v>1.4149999999999999E-2</v>
      </c>
      <c r="T5040" s="16">
        <v>0</v>
      </c>
      <c r="U5040" s="16">
        <v>12.4358</v>
      </c>
      <c r="V5040" s="16">
        <v>22.341999999999999</v>
      </c>
      <c r="W5040" s="16">
        <v>6.1440000000000001</v>
      </c>
      <c r="X5040" s="16">
        <v>410.44</v>
      </c>
      <c r="Y5040" s="16">
        <v>49.2791</v>
      </c>
      <c r="Z5040" s="16">
        <v>9.69E-2</v>
      </c>
      <c r="AA5040" s="16">
        <v>-1.312465</v>
      </c>
      <c r="AB5040" s="16">
        <v>0</v>
      </c>
      <c r="AC5040" s="16">
        <v>0</v>
      </c>
      <c r="AD5040" s="16">
        <v>43.895000000000003</v>
      </c>
      <c r="AE5040" s="16">
        <v>8.5249000000000006</v>
      </c>
      <c r="AF5040" s="16">
        <v>13.892200000000001</v>
      </c>
      <c r="AG5040" s="16">
        <v>119640</v>
      </c>
      <c r="AH5040" s="16">
        <v>0.15509999999999999</v>
      </c>
      <c r="AI5040" s="16">
        <v>39.200000000000003</v>
      </c>
      <c r="AJ5040" s="16">
        <v>66.099999999999994</v>
      </c>
      <c r="AK5040" s="16">
        <v>0.86409999999999998</v>
      </c>
      <c r="AL5040" s="16">
        <v>0.13300000000000001</v>
      </c>
      <c r="AM5040" s="16">
        <v>-0.77829999999999999</v>
      </c>
      <c r="AN5040" s="16">
        <v>1.3349</v>
      </c>
      <c r="AO5040" s="16">
        <v>-1.4245000000000001</v>
      </c>
      <c r="AP5040" s="16">
        <v>9.4500000000000001E-2</v>
      </c>
      <c r="AR5040" s="16">
        <f t="shared" si="187"/>
        <v>1</v>
      </c>
      <c r="AS5040" s="5">
        <f t="shared" si="186"/>
        <v>5.2220900000000001E-2</v>
      </c>
    </row>
    <row r="5041" spans="1:45" x14ac:dyDescent="0.25">
      <c r="A5041" s="16" t="s">
        <v>407</v>
      </c>
      <c r="B5041" s="16" t="s">
        <v>182</v>
      </c>
      <c r="C5041" s="16" t="s">
        <v>296</v>
      </c>
      <c r="D5041" s="16">
        <v>2012</v>
      </c>
      <c r="E5041" s="16" t="s">
        <v>5656</v>
      </c>
      <c r="F5041" s="16" t="s">
        <v>592</v>
      </c>
      <c r="G5041" s="10">
        <v>1519.48</v>
      </c>
      <c r="H5041" s="73">
        <v>7.3261240000000001</v>
      </c>
      <c r="I5041" s="16">
        <v>106613</v>
      </c>
      <c r="J5041" s="71">
        <v>0</v>
      </c>
      <c r="K5041" s="71">
        <v>1</v>
      </c>
      <c r="L5041" s="16">
        <v>-3.5055000000000003E-2</v>
      </c>
      <c r="M5041" s="16">
        <v>-0.53702329999999998</v>
      </c>
      <c r="N5041" s="16">
        <v>0.81897089999999995</v>
      </c>
      <c r="O5041" s="16">
        <v>0.19357079999999999</v>
      </c>
      <c r="P5041" s="16">
        <v>-0.66556389999999999</v>
      </c>
      <c r="Q5041" s="16">
        <v>0.12512599999999999</v>
      </c>
      <c r="R5041" s="16">
        <v>0.18079999999999999</v>
      </c>
      <c r="S5041" s="16">
        <v>1.4E-2</v>
      </c>
      <c r="T5041" s="16">
        <v>0</v>
      </c>
      <c r="U5041" s="16">
        <v>12.562900000000001</v>
      </c>
      <c r="V5041" s="16">
        <v>23.068999999999999</v>
      </c>
      <c r="W5041" s="16">
        <v>6.1829999999999998</v>
      </c>
      <c r="X5041" s="16">
        <v>409.74400000000003</v>
      </c>
      <c r="Y5041" s="16">
        <v>49.319400000000002</v>
      </c>
      <c r="Z5041" s="16">
        <v>9.64E-2</v>
      </c>
      <c r="AA5041" s="16">
        <v>-1.308387</v>
      </c>
      <c r="AB5041" s="16">
        <v>0</v>
      </c>
      <c r="AC5041" s="16">
        <v>0</v>
      </c>
      <c r="AD5041" s="16">
        <v>43.79</v>
      </c>
      <c r="AE5041" s="16">
        <v>7.9375999999999998</v>
      </c>
      <c r="AF5041" s="16">
        <v>17.8596</v>
      </c>
      <c r="AG5041" s="16">
        <v>124674</v>
      </c>
      <c r="AH5041" s="16">
        <v>0.1128</v>
      </c>
      <c r="AI5041" s="16">
        <v>39.700000000000003</v>
      </c>
      <c r="AJ5041" s="16">
        <v>66.7</v>
      </c>
      <c r="AK5041" s="16">
        <v>0.8155</v>
      </c>
      <c r="AL5041" s="16">
        <v>5.7299999999999997E-2</v>
      </c>
      <c r="AM5041" s="16">
        <v>-0.78049999999999997</v>
      </c>
      <c r="AN5041" s="16">
        <v>1.3236000000000001</v>
      </c>
      <c r="AO5041" s="16">
        <v>-1.3388</v>
      </c>
      <c r="AP5041" s="16">
        <v>0.14000000000000001</v>
      </c>
      <c r="AR5041" s="16">
        <f t="shared" si="187"/>
        <v>1</v>
      </c>
      <c r="AS5041" s="5">
        <f t="shared" si="186"/>
        <v>1.2038999999999994E-2</v>
      </c>
    </row>
    <row r="5042" spans="1:45" x14ac:dyDescent="0.25">
      <c r="A5042" s="16" t="s">
        <v>407</v>
      </c>
      <c r="B5042" s="16" t="s">
        <v>182</v>
      </c>
      <c r="C5042" s="16" t="s">
        <v>296</v>
      </c>
      <c r="D5042" s="16">
        <v>2013</v>
      </c>
      <c r="E5042" s="16" t="s">
        <v>5657</v>
      </c>
      <c r="F5042" s="16" t="s">
        <v>592</v>
      </c>
      <c r="G5042" s="10">
        <v>1578.88</v>
      </c>
      <c r="H5042" s="73">
        <v>7.3644679999999996</v>
      </c>
      <c r="I5042" s="16">
        <v>108535</v>
      </c>
      <c r="J5042" s="71">
        <v>0</v>
      </c>
      <c r="K5042" s="71">
        <v>1</v>
      </c>
      <c r="L5042" s="16">
        <v>-6.9452000000000003E-3</v>
      </c>
      <c r="M5042" s="16">
        <v>-0.5251382</v>
      </c>
      <c r="N5042" s="16">
        <v>0.87148990000000004</v>
      </c>
      <c r="O5042" s="16">
        <v>0.20270560000000001</v>
      </c>
      <c r="P5042" s="16">
        <v>-0.68237530000000002</v>
      </c>
      <c r="Q5042" s="16">
        <v>0.13264570000000001</v>
      </c>
      <c r="R5042" s="16">
        <v>0.1855</v>
      </c>
      <c r="S5042" s="16">
        <v>1.4E-2</v>
      </c>
      <c r="T5042" s="16">
        <v>1E-3</v>
      </c>
      <c r="U5042" s="16">
        <v>12.633100000000001</v>
      </c>
      <c r="V5042" s="16">
        <v>23.795999999999999</v>
      </c>
      <c r="W5042" s="16">
        <v>6.2220000000000004</v>
      </c>
      <c r="X5042" s="16">
        <v>414.00200000000001</v>
      </c>
      <c r="Y5042" s="16">
        <v>49.2988</v>
      </c>
      <c r="Z5042" s="16">
        <v>0.10050000000000001</v>
      </c>
      <c r="AA5042" s="16">
        <v>-1.314019</v>
      </c>
      <c r="AB5042" s="16">
        <v>0</v>
      </c>
      <c r="AC5042" s="16">
        <v>0</v>
      </c>
      <c r="AD5042" s="16">
        <v>43.935000000000002</v>
      </c>
      <c r="AE5042" s="16">
        <v>5.8621999999999996</v>
      </c>
      <c r="AF5042" s="16">
        <v>19.540600000000001</v>
      </c>
      <c r="AG5042" s="16">
        <v>130688</v>
      </c>
      <c r="AH5042" s="16">
        <v>0.1143</v>
      </c>
      <c r="AI5042" s="16">
        <v>39.700000000000003</v>
      </c>
      <c r="AJ5042" s="16">
        <v>66.8</v>
      </c>
      <c r="AK5042" s="16">
        <v>0.84279999999999999</v>
      </c>
      <c r="AL5042" s="16">
        <v>3.7000000000000002E-3</v>
      </c>
      <c r="AM5042" s="16">
        <v>-0.75219999999999998</v>
      </c>
      <c r="AN5042" s="16">
        <v>1.3221000000000001</v>
      </c>
      <c r="AO5042" s="16">
        <v>-1.3556999999999999</v>
      </c>
      <c r="AP5042" s="16">
        <v>0.19520000000000001</v>
      </c>
      <c r="AR5042" s="16">
        <f t="shared" si="187"/>
        <v>1</v>
      </c>
      <c r="AS5042" s="5">
        <f t="shared" si="186"/>
        <v>2.8109800000000004E-2</v>
      </c>
    </row>
    <row r="5043" spans="1:45" x14ac:dyDescent="0.25">
      <c r="A5043" s="16" t="s">
        <v>407</v>
      </c>
      <c r="B5043" s="16" t="s">
        <v>182</v>
      </c>
      <c r="C5043" s="16" t="s">
        <v>296</v>
      </c>
      <c r="D5043" s="16">
        <v>2014</v>
      </c>
      <c r="E5043" s="16" t="s">
        <v>5658</v>
      </c>
      <c r="F5043" s="16" t="s">
        <v>592</v>
      </c>
      <c r="G5043" s="10">
        <v>1588.76</v>
      </c>
      <c r="H5043" s="73">
        <v>7.3707070000000003</v>
      </c>
      <c r="I5043" s="16">
        <v>110458</v>
      </c>
      <c r="J5043" s="71">
        <v>0</v>
      </c>
      <c r="K5043" s="71">
        <v>1</v>
      </c>
      <c r="L5043" s="16">
        <v>-1.5235E-2</v>
      </c>
      <c r="M5043" s="16">
        <v>-0.53706880000000001</v>
      </c>
      <c r="N5043" s="16">
        <v>0.88040110000000005</v>
      </c>
      <c r="O5043" s="16">
        <v>0.18073259999999999</v>
      </c>
      <c r="P5043" s="16">
        <v>-0.71512989999999999</v>
      </c>
      <c r="Q5043" s="16">
        <v>0.17544319999999999</v>
      </c>
      <c r="R5043" s="16">
        <v>0.1749</v>
      </c>
      <c r="S5043" s="16">
        <v>1.41E-2</v>
      </c>
      <c r="T5043" s="16">
        <v>2.9999999999999997E-4</v>
      </c>
      <c r="U5043" s="16">
        <v>12.5435</v>
      </c>
      <c r="V5043" s="16">
        <v>24.523</v>
      </c>
      <c r="W5043" s="16">
        <v>6.2610000000000001</v>
      </c>
      <c r="X5043" s="16">
        <v>414.05799999999999</v>
      </c>
      <c r="Y5043" s="16">
        <v>49.215499999999999</v>
      </c>
      <c r="Z5043" s="16">
        <v>8.6699999999999999E-2</v>
      </c>
      <c r="AA5043" s="16">
        <v>-1.330525</v>
      </c>
      <c r="AB5043" s="16">
        <v>0</v>
      </c>
      <c r="AC5043" s="16">
        <v>0</v>
      </c>
      <c r="AD5043" s="16">
        <v>44.36</v>
      </c>
      <c r="AE5043" s="16">
        <v>1.9241999999999999</v>
      </c>
      <c r="AF5043" s="16">
        <v>28.862300000000001</v>
      </c>
      <c r="AG5043" s="16">
        <v>109142</v>
      </c>
      <c r="AH5043" s="16">
        <v>0.1159</v>
      </c>
      <c r="AI5043" s="16">
        <v>39.700000000000003</v>
      </c>
      <c r="AJ5043" s="16">
        <v>66.8</v>
      </c>
      <c r="AK5043" s="16">
        <v>0.98829999999999996</v>
      </c>
      <c r="AL5043" s="16">
        <v>0.30709999999999998</v>
      </c>
      <c r="AM5043" s="16">
        <v>-0.57509999999999994</v>
      </c>
      <c r="AN5043" s="16">
        <v>0.84030000000000005</v>
      </c>
      <c r="AO5043" s="16">
        <v>-0.96140000000000003</v>
      </c>
      <c r="AP5043" s="16">
        <v>-0.15240000000000001</v>
      </c>
      <c r="AR5043" s="16">
        <f t="shared" si="187"/>
        <v>1</v>
      </c>
      <c r="AS5043" s="5">
        <f t="shared" si="186"/>
        <v>-8.2897999999999999E-3</v>
      </c>
    </row>
    <row r="5044" spans="1:45" x14ac:dyDescent="0.25">
      <c r="A5044" s="16" t="s">
        <v>409</v>
      </c>
      <c r="B5044" s="16" t="s">
        <v>196</v>
      </c>
      <c r="C5044" s="16" t="s">
        <v>369</v>
      </c>
      <c r="D5044" s="16">
        <v>1985</v>
      </c>
      <c r="E5044" s="16" t="s">
        <v>5659</v>
      </c>
      <c r="F5044" s="16" t="s">
        <v>594</v>
      </c>
      <c r="G5044" s="10">
        <v>6244.51</v>
      </c>
      <c r="H5044" s="73">
        <v>8.7394580000000008</v>
      </c>
      <c r="I5044" s="16" t="s">
        <v>6700</v>
      </c>
      <c r="J5044" s="71">
        <v>0</v>
      </c>
      <c r="K5044" s="71">
        <v>1</v>
      </c>
      <c r="L5044" s="16">
        <v>5.6010600000000001E-2</v>
      </c>
      <c r="M5044" s="16">
        <v>-0.44964890000000002</v>
      </c>
      <c r="N5044" s="16">
        <v>-6.4684599999999995E-2</v>
      </c>
      <c r="O5044" s="16">
        <v>0.40794550000000002</v>
      </c>
      <c r="P5044" s="16">
        <v>2.64093E-2</v>
      </c>
      <c r="Q5044" s="16">
        <v>0.1821499</v>
      </c>
      <c r="R5044" s="16">
        <v>0.30209999999999998</v>
      </c>
      <c r="S5044" s="16">
        <v>1.9599999999999999E-2</v>
      </c>
      <c r="T5044" s="16">
        <v>0</v>
      </c>
      <c r="U5044" s="16">
        <v>5.6429</v>
      </c>
      <c r="V5044" s="16">
        <v>10.220000000000001</v>
      </c>
      <c r="W5044" s="16">
        <v>4.4550000000000001</v>
      </c>
      <c r="X5044" s="16">
        <v>444.92700000000002</v>
      </c>
      <c r="Y5044" s="16">
        <v>51.918799999999997</v>
      </c>
      <c r="Z5044" s="16">
        <v>0.28960000000000002</v>
      </c>
      <c r="AA5044" s="16">
        <v>-0.71238679999999999</v>
      </c>
      <c r="AB5044" s="16">
        <v>0.28999999999999998</v>
      </c>
      <c r="AC5044" s="16">
        <v>0</v>
      </c>
      <c r="AD5044" s="16">
        <v>36.909999999999997</v>
      </c>
      <c r="AE5044" s="16">
        <v>7.0209999999999999</v>
      </c>
      <c r="AF5044" s="16">
        <v>0</v>
      </c>
      <c r="AG5044" s="16">
        <v>145248</v>
      </c>
      <c r="AH5044" s="16">
        <v>0.29930000000000001</v>
      </c>
      <c r="AI5044" s="16">
        <v>87.3</v>
      </c>
      <c r="AJ5044" s="16">
        <v>98.3</v>
      </c>
      <c r="AK5044" s="16">
        <v>0.86180000000000001</v>
      </c>
      <c r="AL5044" s="16">
        <v>-0.41399999999999998</v>
      </c>
      <c r="AM5044" s="16">
        <v>-0.92200000000000004</v>
      </c>
      <c r="AN5044" s="16">
        <v>-0.1759</v>
      </c>
      <c r="AO5044" s="16">
        <v>0.1371</v>
      </c>
      <c r="AP5044" s="16">
        <v>0.80930000000000002</v>
      </c>
      <c r="AR5044" s="16">
        <f t="shared" si="187"/>
        <v>1</v>
      </c>
      <c r="AS5044" s="5">
        <f t="shared" si="186"/>
        <v>0</v>
      </c>
    </row>
    <row r="5045" spans="1:45" x14ac:dyDescent="0.25">
      <c r="A5045" s="16" t="s">
        <v>409</v>
      </c>
      <c r="B5045" s="16" t="s">
        <v>196</v>
      </c>
      <c r="C5045" s="16" t="s">
        <v>369</v>
      </c>
      <c r="D5045" s="16">
        <v>1986</v>
      </c>
      <c r="E5045" s="16" t="s">
        <v>5660</v>
      </c>
      <c r="F5045" s="16" t="s">
        <v>594</v>
      </c>
      <c r="G5045" s="10">
        <v>6957.74</v>
      </c>
      <c r="H5045" s="73">
        <v>8.8476099999999995</v>
      </c>
      <c r="I5045" s="16" t="s">
        <v>6700</v>
      </c>
      <c r="J5045" s="71">
        <v>0</v>
      </c>
      <c r="K5045" s="71">
        <v>1</v>
      </c>
      <c r="L5045" s="16">
        <v>-9.6623999999999998E-3</v>
      </c>
      <c r="M5045" s="16">
        <v>-0.44486560000000003</v>
      </c>
      <c r="N5045" s="16">
        <v>-0.26004440000000001</v>
      </c>
      <c r="O5045" s="16">
        <v>0.37697649999999999</v>
      </c>
      <c r="P5045" s="16">
        <v>7.2883600000000007E-2</v>
      </c>
      <c r="Q5045" s="16">
        <v>0.20966799999999999</v>
      </c>
      <c r="R5045" s="16">
        <v>0.30740000000000001</v>
      </c>
      <c r="S5045" s="16">
        <v>2.01E-2</v>
      </c>
      <c r="T5045" s="16">
        <v>0</v>
      </c>
      <c r="U5045" s="16">
        <v>3.7128999999999999</v>
      </c>
      <c r="V5045" s="16">
        <v>10.305</v>
      </c>
      <c r="W5045" s="16">
        <v>4.6520000000000001</v>
      </c>
      <c r="X5045" s="16">
        <v>443.97</v>
      </c>
      <c r="Y5045" s="16">
        <v>52.041200000000003</v>
      </c>
      <c r="Z5045" s="16">
        <v>0.26950000000000002</v>
      </c>
      <c r="AA5045" s="16">
        <v>-0.72403810000000002</v>
      </c>
      <c r="AB5045" s="16">
        <v>0.28999999999999998</v>
      </c>
      <c r="AC5045" s="16">
        <v>0</v>
      </c>
      <c r="AD5045" s="16">
        <v>37.21</v>
      </c>
      <c r="AE5045" s="16">
        <v>10.3605</v>
      </c>
      <c r="AF5045" s="16">
        <v>0</v>
      </c>
      <c r="AG5045" s="16">
        <v>151765</v>
      </c>
      <c r="AH5045" s="16">
        <v>0.29985000000000001</v>
      </c>
      <c r="AI5045" s="16">
        <v>87.3</v>
      </c>
      <c r="AJ5045" s="16">
        <v>98.3</v>
      </c>
      <c r="AK5045" s="16">
        <v>0.87090000000000001</v>
      </c>
      <c r="AL5045" s="16">
        <v>-0.36730000000000002</v>
      </c>
      <c r="AM5045" s="16">
        <v>-0.86550000000000005</v>
      </c>
      <c r="AN5045" s="16">
        <v>-0.1313</v>
      </c>
      <c r="AO5045" s="16">
        <v>0.14899999999999999</v>
      </c>
      <c r="AP5045" s="16">
        <v>0.80200000000000005</v>
      </c>
      <c r="AR5045" s="16">
        <f t="shared" si="187"/>
        <v>1</v>
      </c>
      <c r="AS5045" s="5">
        <f t="shared" si="186"/>
        <v>-6.5672999999999995E-2</v>
      </c>
    </row>
    <row r="5046" spans="1:45" x14ac:dyDescent="0.25">
      <c r="A5046" s="16" t="s">
        <v>409</v>
      </c>
      <c r="B5046" s="16" t="s">
        <v>196</v>
      </c>
      <c r="C5046" s="16" t="s">
        <v>369</v>
      </c>
      <c r="D5046" s="16">
        <v>1987</v>
      </c>
      <c r="E5046" s="16" t="s">
        <v>5661</v>
      </c>
      <c r="F5046" s="16" t="s">
        <v>594</v>
      </c>
      <c r="G5046" s="10">
        <v>7461.42</v>
      </c>
      <c r="H5046" s="73">
        <v>8.9175009999999997</v>
      </c>
      <c r="I5046" s="16" t="s">
        <v>6700</v>
      </c>
      <c r="J5046" s="71">
        <v>0</v>
      </c>
      <c r="K5046" s="71">
        <v>1</v>
      </c>
      <c r="L5046" s="16">
        <v>2.86146E-2</v>
      </c>
      <c r="M5046" s="16">
        <v>-0.44005509999999998</v>
      </c>
      <c r="N5046" s="16">
        <v>-0.25819890000000001</v>
      </c>
      <c r="O5046" s="16">
        <v>0.39553729999999998</v>
      </c>
      <c r="P5046" s="16">
        <v>0.10510949999999999</v>
      </c>
      <c r="Q5046" s="16">
        <v>0.23711750000000001</v>
      </c>
      <c r="R5046" s="16">
        <v>0.31274999999999997</v>
      </c>
      <c r="S5046" s="16">
        <v>2.06E-2</v>
      </c>
      <c r="T5046" s="16">
        <v>0</v>
      </c>
      <c r="U5046" s="16">
        <v>3.6070000000000002</v>
      </c>
      <c r="V5046" s="16">
        <v>10.505000000000001</v>
      </c>
      <c r="W5046" s="16">
        <v>4.8490000000000002</v>
      </c>
      <c r="X5046" s="16">
        <v>443.47</v>
      </c>
      <c r="Y5046" s="16">
        <v>52.163600000000002</v>
      </c>
      <c r="Z5046" s="16">
        <v>0.27589999999999998</v>
      </c>
      <c r="AA5046" s="16">
        <v>-0.73568929999999999</v>
      </c>
      <c r="AB5046" s="16">
        <v>0.28999999999999998</v>
      </c>
      <c r="AC5046" s="16">
        <v>0</v>
      </c>
      <c r="AD5046" s="16">
        <v>37.51</v>
      </c>
      <c r="AE5046" s="16">
        <v>12.7439</v>
      </c>
      <c r="AF5046" s="16">
        <v>0</v>
      </c>
      <c r="AG5046" s="16">
        <v>154435</v>
      </c>
      <c r="AH5046" s="16">
        <v>0.3004</v>
      </c>
      <c r="AI5046" s="16">
        <v>87.3</v>
      </c>
      <c r="AJ5046" s="16">
        <v>98.3</v>
      </c>
      <c r="AK5046" s="16">
        <v>0.88</v>
      </c>
      <c r="AL5046" s="16">
        <v>-0.32069999999999999</v>
      </c>
      <c r="AM5046" s="16">
        <v>-0.80910000000000004</v>
      </c>
      <c r="AN5046" s="16">
        <v>-8.6800000000000002E-2</v>
      </c>
      <c r="AO5046" s="16">
        <v>0.1608</v>
      </c>
      <c r="AP5046" s="16">
        <v>0.79469999999999996</v>
      </c>
      <c r="AR5046" s="16">
        <f t="shared" si="187"/>
        <v>1</v>
      </c>
      <c r="AS5046" s="5">
        <f t="shared" si="186"/>
        <v>3.8276999999999999E-2</v>
      </c>
    </row>
    <row r="5047" spans="1:45" x14ac:dyDescent="0.25">
      <c r="A5047" s="16" t="s">
        <v>409</v>
      </c>
      <c r="B5047" s="16" t="s">
        <v>196</v>
      </c>
      <c r="C5047" s="16" t="s">
        <v>369</v>
      </c>
      <c r="D5047" s="16">
        <v>1988</v>
      </c>
      <c r="E5047" s="16" t="s">
        <v>5662</v>
      </c>
      <c r="F5047" s="16" t="s">
        <v>594</v>
      </c>
      <c r="G5047" s="10">
        <v>8231.4500000000007</v>
      </c>
      <c r="H5047" s="73">
        <v>9.0157179999999997</v>
      </c>
      <c r="I5047" s="16" t="s">
        <v>6700</v>
      </c>
      <c r="J5047" s="71">
        <v>0</v>
      </c>
      <c r="K5047" s="71">
        <v>1</v>
      </c>
      <c r="L5047" s="16">
        <v>0.1260539</v>
      </c>
      <c r="M5047" s="16">
        <v>-0.43564999999999998</v>
      </c>
      <c r="N5047" s="16">
        <v>-0.23819270000000001</v>
      </c>
      <c r="O5047" s="16">
        <v>0.49852390000000002</v>
      </c>
      <c r="P5047" s="16">
        <v>0.16344420000000001</v>
      </c>
      <c r="Q5047" s="16">
        <v>0.26458389999999998</v>
      </c>
      <c r="R5047" s="16">
        <v>0.31805</v>
      </c>
      <c r="S5047" s="16">
        <v>2.1000000000000001E-2</v>
      </c>
      <c r="T5047" s="16">
        <v>0</v>
      </c>
      <c r="U5047" s="16">
        <v>3.7435</v>
      </c>
      <c r="V5047" s="16">
        <v>10.705</v>
      </c>
      <c r="W5047" s="16">
        <v>5.0460000000000003</v>
      </c>
      <c r="X5047" s="16">
        <v>441.82100000000003</v>
      </c>
      <c r="Y5047" s="16">
        <v>52.286000000000001</v>
      </c>
      <c r="Z5047" s="16">
        <v>0.32740000000000002</v>
      </c>
      <c r="AA5047" s="16">
        <v>-0.74772910000000004</v>
      </c>
      <c r="AB5047" s="16">
        <v>0.28999999999999998</v>
      </c>
      <c r="AC5047" s="16">
        <v>0</v>
      </c>
      <c r="AD5047" s="16">
        <v>37.82</v>
      </c>
      <c r="AE5047" s="16">
        <v>17.193300000000001</v>
      </c>
      <c r="AF5047" s="16">
        <v>0</v>
      </c>
      <c r="AG5047" s="16">
        <v>156202</v>
      </c>
      <c r="AH5047" s="16">
        <v>0.30099999999999999</v>
      </c>
      <c r="AI5047" s="16">
        <v>87.3</v>
      </c>
      <c r="AJ5047" s="16">
        <v>98.3</v>
      </c>
      <c r="AK5047" s="16">
        <v>0.8891</v>
      </c>
      <c r="AL5047" s="16">
        <v>-0.27400000000000002</v>
      </c>
      <c r="AM5047" s="16">
        <v>-0.75270000000000004</v>
      </c>
      <c r="AN5047" s="16">
        <v>-4.2299999999999997E-2</v>
      </c>
      <c r="AO5047" s="16">
        <v>0.17269999999999999</v>
      </c>
      <c r="AP5047" s="16">
        <v>0.7873</v>
      </c>
      <c r="AR5047" s="16">
        <f t="shared" si="187"/>
        <v>1</v>
      </c>
      <c r="AS5047" s="5">
        <f t="shared" si="186"/>
        <v>9.7439299999999993E-2</v>
      </c>
    </row>
    <row r="5048" spans="1:45" x14ac:dyDescent="0.25">
      <c r="A5048" s="16" t="s">
        <v>409</v>
      </c>
      <c r="B5048" s="16" t="s">
        <v>196</v>
      </c>
      <c r="C5048" s="16" t="s">
        <v>369</v>
      </c>
      <c r="D5048" s="16">
        <v>1989</v>
      </c>
      <c r="E5048" s="16" t="s">
        <v>5663</v>
      </c>
      <c r="F5048" s="16" t="s">
        <v>594</v>
      </c>
      <c r="G5048" s="10">
        <v>8737.7000000000007</v>
      </c>
      <c r="H5048" s="73">
        <v>9.0754020000000004</v>
      </c>
      <c r="I5048" s="16" t="s">
        <v>6700</v>
      </c>
      <c r="J5048" s="71">
        <v>0</v>
      </c>
      <c r="K5048" s="71">
        <v>1</v>
      </c>
      <c r="L5048" s="16">
        <v>0.12497170000000001</v>
      </c>
      <c r="M5048" s="16">
        <v>-0.43083939999999998</v>
      </c>
      <c r="N5048" s="16">
        <v>-0.30236689999999999</v>
      </c>
      <c r="O5048" s="16">
        <v>0.4942801</v>
      </c>
      <c r="P5048" s="16">
        <v>0.19680549999999999</v>
      </c>
      <c r="Q5048" s="16">
        <v>0.29208400000000001</v>
      </c>
      <c r="R5048" s="16">
        <v>0.32340000000000002</v>
      </c>
      <c r="S5048" s="16">
        <v>2.1499999999999998E-2</v>
      </c>
      <c r="T5048" s="16">
        <v>0</v>
      </c>
      <c r="U5048" s="16">
        <v>2.9537</v>
      </c>
      <c r="V5048" s="16">
        <v>10.904999999999999</v>
      </c>
      <c r="W5048" s="16">
        <v>5.2430000000000003</v>
      </c>
      <c r="X5048" s="16">
        <v>442.245</v>
      </c>
      <c r="Y5048" s="16">
        <v>52.408299999999997</v>
      </c>
      <c r="Z5048" s="16">
        <v>0.3216</v>
      </c>
      <c r="AA5048" s="16">
        <v>-0.75938030000000001</v>
      </c>
      <c r="AB5048" s="16">
        <v>0.28999999999999998</v>
      </c>
      <c r="AC5048" s="16">
        <v>0</v>
      </c>
      <c r="AD5048" s="16">
        <v>38.119999999999997</v>
      </c>
      <c r="AE5048" s="16">
        <v>19.887899999999998</v>
      </c>
      <c r="AF5048" s="16">
        <v>0</v>
      </c>
      <c r="AG5048" s="16">
        <v>153218</v>
      </c>
      <c r="AH5048" s="16">
        <v>0.30159999999999998</v>
      </c>
      <c r="AI5048" s="16">
        <v>87.3</v>
      </c>
      <c r="AJ5048" s="16">
        <v>98.3</v>
      </c>
      <c r="AK5048" s="16">
        <v>0.8982</v>
      </c>
      <c r="AL5048" s="16">
        <v>-0.2273</v>
      </c>
      <c r="AM5048" s="16">
        <v>-0.69620000000000004</v>
      </c>
      <c r="AN5048" s="16">
        <v>2.3E-3</v>
      </c>
      <c r="AO5048" s="16">
        <v>0.1845</v>
      </c>
      <c r="AP5048" s="16">
        <v>0.78</v>
      </c>
      <c r="AR5048" s="16">
        <f t="shared" si="187"/>
        <v>1</v>
      </c>
      <c r="AS5048" s="5">
        <f t="shared" si="186"/>
        <v>-1.0821999999999915E-3</v>
      </c>
    </row>
    <row r="5049" spans="1:45" x14ac:dyDescent="0.25">
      <c r="A5049" s="16" t="s">
        <v>409</v>
      </c>
      <c r="B5049" s="16" t="s">
        <v>196</v>
      </c>
      <c r="C5049" s="16" t="s">
        <v>369</v>
      </c>
      <c r="D5049" s="16">
        <v>1990</v>
      </c>
      <c r="E5049" s="16" t="s">
        <v>5664</v>
      </c>
      <c r="F5049" s="16" t="s">
        <v>594</v>
      </c>
      <c r="G5049" s="10">
        <v>9169.08</v>
      </c>
      <c r="H5049" s="73">
        <v>9.1235920000000004</v>
      </c>
      <c r="I5049" s="16" t="s">
        <v>6700</v>
      </c>
      <c r="J5049" s="71">
        <v>0</v>
      </c>
      <c r="K5049" s="71">
        <v>1</v>
      </c>
      <c r="L5049" s="16">
        <v>0.19502</v>
      </c>
      <c r="M5049" s="16">
        <v>-0.44761279999999998</v>
      </c>
      <c r="N5049" s="16">
        <v>-0.19901250000000001</v>
      </c>
      <c r="O5049" s="16">
        <v>0.48384189999999999</v>
      </c>
      <c r="P5049" s="16">
        <v>0.24922030000000001</v>
      </c>
      <c r="Q5049" s="16">
        <v>0.31953340000000002</v>
      </c>
      <c r="R5049" s="16">
        <v>0.32869999999999999</v>
      </c>
      <c r="S5049" s="16">
        <v>1.6299999999999999E-2</v>
      </c>
      <c r="T5049" s="16">
        <v>0</v>
      </c>
      <c r="U5049" s="16">
        <v>3.7740999999999998</v>
      </c>
      <c r="V5049" s="16">
        <v>11.105</v>
      </c>
      <c r="W5049" s="16">
        <v>5.44</v>
      </c>
      <c r="X5049" s="16">
        <v>442.387</v>
      </c>
      <c r="Y5049" s="16">
        <v>52.530700000000003</v>
      </c>
      <c r="Z5049" s="16">
        <v>0.32040000000000002</v>
      </c>
      <c r="AA5049" s="16">
        <v>-0.72753350000000006</v>
      </c>
      <c r="AB5049" s="16">
        <v>0.28999999999999998</v>
      </c>
      <c r="AC5049" s="16">
        <v>0</v>
      </c>
      <c r="AD5049" s="16">
        <v>37.299999999999997</v>
      </c>
      <c r="AE5049" s="16">
        <v>23.784700000000001</v>
      </c>
      <c r="AF5049" s="16">
        <v>0</v>
      </c>
      <c r="AG5049" s="16">
        <v>151593</v>
      </c>
      <c r="AH5049" s="16">
        <v>0.30895</v>
      </c>
      <c r="AI5049" s="16">
        <v>87.3</v>
      </c>
      <c r="AJ5049" s="16">
        <v>98.3</v>
      </c>
      <c r="AK5049" s="16">
        <v>0.9073</v>
      </c>
      <c r="AL5049" s="16">
        <v>-0.1807</v>
      </c>
      <c r="AM5049" s="16">
        <v>-0.63980000000000004</v>
      </c>
      <c r="AN5049" s="16">
        <v>4.6800000000000001E-2</v>
      </c>
      <c r="AO5049" s="16">
        <v>0.1963</v>
      </c>
      <c r="AP5049" s="16">
        <v>0.77270000000000005</v>
      </c>
      <c r="AR5049" s="16">
        <f t="shared" si="187"/>
        <v>1</v>
      </c>
      <c r="AS5049" s="5">
        <f t="shared" si="186"/>
        <v>7.0048299999999994E-2</v>
      </c>
    </row>
    <row r="5050" spans="1:45" x14ac:dyDescent="0.25">
      <c r="A5050" s="16" t="s">
        <v>409</v>
      </c>
      <c r="B5050" s="16" t="s">
        <v>196</v>
      </c>
      <c r="C5050" s="16" t="s">
        <v>369</v>
      </c>
      <c r="D5050" s="16">
        <v>1991</v>
      </c>
      <c r="E5050" s="16" t="s">
        <v>5665</v>
      </c>
      <c r="F5050" s="16" t="s">
        <v>594</v>
      </c>
      <c r="G5050" s="10">
        <v>8932.94</v>
      </c>
      <c r="H5050" s="73">
        <v>9.0975009999999994</v>
      </c>
      <c r="I5050" s="16" t="s">
        <v>6700</v>
      </c>
      <c r="J5050" s="71">
        <v>0</v>
      </c>
      <c r="K5050" s="71">
        <v>1</v>
      </c>
      <c r="L5050" s="16">
        <v>0.16071769999999999</v>
      </c>
      <c r="M5050" s="16">
        <v>-0.4411004</v>
      </c>
      <c r="N5050" s="16">
        <v>-0.30143229999999999</v>
      </c>
      <c r="O5050" s="16">
        <v>0.413684</v>
      </c>
      <c r="P5050" s="16">
        <v>0.31171339999999997</v>
      </c>
      <c r="Q5050" s="16">
        <v>0.34701759999999998</v>
      </c>
      <c r="R5050" s="16">
        <v>0.33405000000000001</v>
      </c>
      <c r="S5050" s="16">
        <v>1.7250000000000001E-2</v>
      </c>
      <c r="T5050" s="16">
        <v>0</v>
      </c>
      <c r="U5050" s="16">
        <v>2.6781000000000001</v>
      </c>
      <c r="V5050" s="16">
        <v>11.279</v>
      </c>
      <c r="W5050" s="16">
        <v>5.7649999999999997</v>
      </c>
      <c r="X5050" s="16">
        <v>440.74200000000002</v>
      </c>
      <c r="Y5050" s="16">
        <v>52.653100000000002</v>
      </c>
      <c r="Z5050" s="16">
        <v>0.28639999999999999</v>
      </c>
      <c r="AA5050" s="16">
        <v>-0.7003471</v>
      </c>
      <c r="AB5050" s="16">
        <v>0.28999999999999998</v>
      </c>
      <c r="AC5050" s="16">
        <v>0</v>
      </c>
      <c r="AD5050" s="16">
        <v>36.6</v>
      </c>
      <c r="AE5050" s="16">
        <v>24.794599999999999</v>
      </c>
      <c r="AF5050" s="16">
        <v>16.478200000000001</v>
      </c>
      <c r="AG5050" s="16">
        <v>157408</v>
      </c>
      <c r="AH5050" s="16">
        <v>0.30149999999999999</v>
      </c>
      <c r="AI5050" s="16">
        <v>87.3</v>
      </c>
      <c r="AJ5050" s="16">
        <v>98.3</v>
      </c>
      <c r="AK5050" s="16">
        <v>0.91649999999999998</v>
      </c>
      <c r="AL5050" s="16">
        <v>-0.13400000000000001</v>
      </c>
      <c r="AM5050" s="16">
        <v>-0.58340000000000003</v>
      </c>
      <c r="AN5050" s="16">
        <v>9.1300000000000006E-2</v>
      </c>
      <c r="AO5050" s="16">
        <v>0.2082</v>
      </c>
      <c r="AP5050" s="16">
        <v>0.76529999999999998</v>
      </c>
      <c r="AR5050" s="16">
        <f t="shared" si="187"/>
        <v>1</v>
      </c>
      <c r="AS5050" s="5">
        <f t="shared" si="186"/>
        <v>-3.4302300000000008E-2</v>
      </c>
    </row>
    <row r="5051" spans="1:45" x14ac:dyDescent="0.25">
      <c r="A5051" s="16" t="s">
        <v>409</v>
      </c>
      <c r="B5051" s="16" t="s">
        <v>196</v>
      </c>
      <c r="C5051" s="16" t="s">
        <v>369</v>
      </c>
      <c r="D5051" s="16">
        <v>1992</v>
      </c>
      <c r="E5051" s="16" t="s">
        <v>5666</v>
      </c>
      <c r="F5051" s="16" t="s">
        <v>594</v>
      </c>
      <c r="G5051" s="10">
        <v>9236.65</v>
      </c>
      <c r="H5051" s="73">
        <v>9.1309349999999991</v>
      </c>
      <c r="I5051" s="16" t="s">
        <v>6700</v>
      </c>
      <c r="J5051" s="71">
        <v>0</v>
      </c>
      <c r="K5051" s="71">
        <v>1</v>
      </c>
      <c r="L5051" s="16">
        <v>0.25473010000000001</v>
      </c>
      <c r="M5051" s="16">
        <v>-0.43234620000000001</v>
      </c>
      <c r="N5051" s="16">
        <v>-0.2345951</v>
      </c>
      <c r="O5051" s="16">
        <v>0.4607675</v>
      </c>
      <c r="P5051" s="16">
        <v>0.36949470000000001</v>
      </c>
      <c r="Q5051" s="16">
        <v>0.37451770000000001</v>
      </c>
      <c r="R5051" s="16">
        <v>0.33934999999999998</v>
      </c>
      <c r="S5051" s="16">
        <v>1.8800000000000001E-2</v>
      </c>
      <c r="T5051" s="16">
        <v>0</v>
      </c>
      <c r="U5051" s="16">
        <v>3.0682</v>
      </c>
      <c r="V5051" s="16">
        <v>11.452999999999999</v>
      </c>
      <c r="W5051" s="16">
        <v>6.09</v>
      </c>
      <c r="X5051" s="16">
        <v>441.13200000000001</v>
      </c>
      <c r="Y5051" s="16">
        <v>52.775500000000001</v>
      </c>
      <c r="Z5051" s="16">
        <v>0.30170000000000002</v>
      </c>
      <c r="AA5051" s="16">
        <v>-0.74695230000000001</v>
      </c>
      <c r="AB5051" s="16">
        <v>0.28999999999999998</v>
      </c>
      <c r="AC5051" s="16">
        <v>0</v>
      </c>
      <c r="AD5051" s="16">
        <v>37.799999999999997</v>
      </c>
      <c r="AE5051" s="16">
        <v>27.8748</v>
      </c>
      <c r="AF5051" s="16">
        <v>21.277200000000001</v>
      </c>
      <c r="AG5051" s="16">
        <v>165437</v>
      </c>
      <c r="AH5051" s="16">
        <v>0.30059999999999998</v>
      </c>
      <c r="AI5051" s="16">
        <v>87.3</v>
      </c>
      <c r="AJ5051" s="16">
        <v>98.3</v>
      </c>
      <c r="AK5051" s="16">
        <v>0.92559999999999998</v>
      </c>
      <c r="AL5051" s="16">
        <v>-8.7300000000000003E-2</v>
      </c>
      <c r="AM5051" s="16">
        <v>-0.52690000000000003</v>
      </c>
      <c r="AN5051" s="16">
        <v>0.13589999999999999</v>
      </c>
      <c r="AO5051" s="16">
        <v>0.22</v>
      </c>
      <c r="AP5051" s="16">
        <v>0.75800000000000001</v>
      </c>
      <c r="AR5051" s="16">
        <f t="shared" si="187"/>
        <v>1</v>
      </c>
      <c r="AS5051" s="5">
        <f t="shared" si="186"/>
        <v>9.4012400000000024E-2</v>
      </c>
    </row>
    <row r="5052" spans="1:45" x14ac:dyDescent="0.25">
      <c r="A5052" s="16" t="s">
        <v>409</v>
      </c>
      <c r="B5052" s="16" t="s">
        <v>196</v>
      </c>
      <c r="C5052" s="16" t="s">
        <v>369</v>
      </c>
      <c r="D5052" s="16">
        <v>1993</v>
      </c>
      <c r="E5052" s="16" t="s">
        <v>5667</v>
      </c>
      <c r="F5052" s="16" t="s">
        <v>594</v>
      </c>
      <c r="G5052" s="10">
        <v>9769.16</v>
      </c>
      <c r="H5052" s="73">
        <v>9.1869859999999992</v>
      </c>
      <c r="I5052" s="16" t="s">
        <v>6700</v>
      </c>
      <c r="J5052" s="71">
        <v>0</v>
      </c>
      <c r="K5052" s="71">
        <v>1</v>
      </c>
      <c r="L5052" s="16">
        <v>0.35129339999999998</v>
      </c>
      <c r="M5052" s="16">
        <v>-0.41789189999999998</v>
      </c>
      <c r="N5052" s="16">
        <v>-0.14967369999999999</v>
      </c>
      <c r="O5052" s="16">
        <v>0.4999884</v>
      </c>
      <c r="P5052" s="16">
        <v>0.41804809999999998</v>
      </c>
      <c r="Q5052" s="16">
        <v>0.40198430000000002</v>
      </c>
      <c r="R5052" s="16">
        <v>0.34470000000000001</v>
      </c>
      <c r="S5052" s="16">
        <v>2.1850000000000001E-2</v>
      </c>
      <c r="T5052" s="16">
        <v>0</v>
      </c>
      <c r="U5052" s="16">
        <v>3.8199000000000001</v>
      </c>
      <c r="V5052" s="16">
        <v>11.627000000000001</v>
      </c>
      <c r="W5052" s="16">
        <v>6.1950000000000003</v>
      </c>
      <c r="X5052" s="16">
        <v>440.47399999999999</v>
      </c>
      <c r="Y5052" s="16">
        <v>52.8979</v>
      </c>
      <c r="Z5052" s="16">
        <v>0.3135</v>
      </c>
      <c r="AA5052" s="16">
        <v>-0.78967390000000004</v>
      </c>
      <c r="AB5052" s="16">
        <v>0.28999999999999998</v>
      </c>
      <c r="AC5052" s="16">
        <v>0</v>
      </c>
      <c r="AD5052" s="16">
        <v>38.9</v>
      </c>
      <c r="AE5052" s="16">
        <v>29.238</v>
      </c>
      <c r="AF5052" s="16">
        <v>26.0761</v>
      </c>
      <c r="AG5052" s="16">
        <v>177361</v>
      </c>
      <c r="AH5052" s="16">
        <v>0.32485000000000003</v>
      </c>
      <c r="AI5052" s="16">
        <v>87.3</v>
      </c>
      <c r="AJ5052" s="16">
        <v>98.3</v>
      </c>
      <c r="AK5052" s="16">
        <v>0.93469999999999998</v>
      </c>
      <c r="AL5052" s="16">
        <v>-4.0599999999999997E-2</v>
      </c>
      <c r="AM5052" s="16">
        <v>-0.47049999999999997</v>
      </c>
      <c r="AN5052" s="16">
        <v>0.1804</v>
      </c>
      <c r="AO5052" s="16">
        <v>0.23180000000000001</v>
      </c>
      <c r="AP5052" s="16">
        <v>0.75070000000000003</v>
      </c>
      <c r="AR5052" s="16">
        <f t="shared" si="187"/>
        <v>1</v>
      </c>
      <c r="AS5052" s="5">
        <f t="shared" si="186"/>
        <v>9.6563299999999963E-2</v>
      </c>
    </row>
    <row r="5053" spans="1:45" x14ac:dyDescent="0.25">
      <c r="A5053" s="16" t="s">
        <v>409</v>
      </c>
      <c r="B5053" s="16" t="s">
        <v>196</v>
      </c>
      <c r="C5053" s="16" t="s">
        <v>369</v>
      </c>
      <c r="D5053" s="16">
        <v>1994</v>
      </c>
      <c r="E5053" s="16" t="s">
        <v>5668</v>
      </c>
      <c r="F5053" s="16" t="s">
        <v>594</v>
      </c>
      <c r="G5053" s="10">
        <v>10160.299999999999</v>
      </c>
      <c r="H5053" s="73">
        <v>9.2262380000000004</v>
      </c>
      <c r="I5053" s="16" t="s">
        <v>6700</v>
      </c>
      <c r="J5053" s="71">
        <v>0</v>
      </c>
      <c r="K5053" s="71">
        <v>1</v>
      </c>
      <c r="L5053" s="16">
        <v>0.3747105</v>
      </c>
      <c r="M5053" s="16">
        <v>-0.41027229999999998</v>
      </c>
      <c r="N5053" s="16">
        <v>-0.13524240000000001</v>
      </c>
      <c r="O5053" s="16">
        <v>0.45916200000000001</v>
      </c>
      <c r="P5053" s="16">
        <v>0.46276420000000001</v>
      </c>
      <c r="Q5053" s="16">
        <v>0.42945179999999999</v>
      </c>
      <c r="R5053" s="16">
        <v>0.35</v>
      </c>
      <c r="S5053" s="16">
        <v>2.3099999999999999E-2</v>
      </c>
      <c r="T5053" s="16">
        <v>0</v>
      </c>
      <c r="U5053" s="16">
        <v>3.8351999999999999</v>
      </c>
      <c r="V5053" s="16">
        <v>11.801</v>
      </c>
      <c r="W5053" s="16">
        <v>6.28</v>
      </c>
      <c r="X5053" s="16">
        <v>441.09500000000003</v>
      </c>
      <c r="Y5053" s="16">
        <v>53.020299999999999</v>
      </c>
      <c r="Z5053" s="16">
        <v>0.2959</v>
      </c>
      <c r="AA5053" s="16">
        <v>-0.75860360000000004</v>
      </c>
      <c r="AB5053" s="16">
        <v>0.28999999999999998</v>
      </c>
      <c r="AC5053" s="16">
        <v>0</v>
      </c>
      <c r="AD5053" s="16">
        <v>38.1</v>
      </c>
      <c r="AE5053" s="16">
        <v>32.094000000000001</v>
      </c>
      <c r="AF5053" s="16">
        <v>30.8751</v>
      </c>
      <c r="AG5053" s="16">
        <v>183226</v>
      </c>
      <c r="AH5053" s="16">
        <v>0.3029</v>
      </c>
      <c r="AI5053" s="16">
        <v>87.3</v>
      </c>
      <c r="AJ5053" s="16">
        <v>98.3</v>
      </c>
      <c r="AK5053" s="16">
        <v>0.94379999999999997</v>
      </c>
      <c r="AL5053" s="16">
        <v>6.0000000000000001E-3</v>
      </c>
      <c r="AM5053" s="16">
        <v>-0.41410000000000002</v>
      </c>
      <c r="AN5053" s="16">
        <v>0.22489999999999999</v>
      </c>
      <c r="AO5053" s="16">
        <v>0.2437</v>
      </c>
      <c r="AP5053" s="16">
        <v>0.74339999999999995</v>
      </c>
      <c r="AR5053" s="16">
        <f t="shared" si="187"/>
        <v>1</v>
      </c>
      <c r="AS5053" s="5">
        <f t="shared" si="186"/>
        <v>2.3417100000000024E-2</v>
      </c>
    </row>
    <row r="5054" spans="1:45" x14ac:dyDescent="0.25">
      <c r="A5054" s="16" t="s">
        <v>409</v>
      </c>
      <c r="B5054" s="16" t="s">
        <v>196</v>
      </c>
      <c r="C5054" s="16" t="s">
        <v>369</v>
      </c>
      <c r="D5054" s="16">
        <v>1995</v>
      </c>
      <c r="E5054" s="16" t="s">
        <v>5669</v>
      </c>
      <c r="F5054" s="16" t="s">
        <v>594</v>
      </c>
      <c r="G5054" s="10">
        <v>10615</v>
      </c>
      <c r="H5054" s="73">
        <v>9.2700220000000009</v>
      </c>
      <c r="I5054" s="16" t="s">
        <v>6700</v>
      </c>
      <c r="J5054" s="71">
        <v>0</v>
      </c>
      <c r="K5054" s="71">
        <v>1</v>
      </c>
      <c r="L5054" s="16">
        <v>0.406808</v>
      </c>
      <c r="M5054" s="16">
        <v>-0.43117840000000002</v>
      </c>
      <c r="N5054" s="16">
        <v>-0.15614829999999999</v>
      </c>
      <c r="O5054" s="16">
        <v>0.5035174</v>
      </c>
      <c r="P5054" s="16">
        <v>0.5016642</v>
      </c>
      <c r="Q5054" s="16">
        <v>0.45691569999999998</v>
      </c>
      <c r="R5054" s="16">
        <v>0.35535</v>
      </c>
      <c r="S5054" s="16">
        <v>1.6799999999999999E-2</v>
      </c>
      <c r="T5054" s="16">
        <v>0</v>
      </c>
      <c r="U5054" s="16">
        <v>3.5003000000000002</v>
      </c>
      <c r="V5054" s="16">
        <v>11.975</v>
      </c>
      <c r="W5054" s="16">
        <v>6.3650000000000002</v>
      </c>
      <c r="X5054" s="16">
        <v>441.94900000000001</v>
      </c>
      <c r="Y5054" s="16">
        <v>53.142699999999998</v>
      </c>
      <c r="Z5054" s="16">
        <v>0.30549999999999999</v>
      </c>
      <c r="AA5054" s="16">
        <v>-0.82851149999999996</v>
      </c>
      <c r="AB5054" s="16">
        <v>0.28999999999999998</v>
      </c>
      <c r="AC5054" s="16">
        <v>0</v>
      </c>
      <c r="AD5054" s="16">
        <v>39.9</v>
      </c>
      <c r="AE5054" s="16">
        <v>33.5991</v>
      </c>
      <c r="AF5054" s="16">
        <v>35.673999999999999</v>
      </c>
      <c r="AG5054" s="16">
        <v>193539</v>
      </c>
      <c r="AH5054" s="16">
        <v>0.30245</v>
      </c>
      <c r="AI5054" s="16">
        <v>87.3</v>
      </c>
      <c r="AJ5054" s="16">
        <v>98.3</v>
      </c>
      <c r="AK5054" s="16">
        <v>0.95289999999999997</v>
      </c>
      <c r="AL5054" s="16">
        <v>5.2699999999999997E-2</v>
      </c>
      <c r="AM5054" s="16">
        <v>-0.35770000000000002</v>
      </c>
      <c r="AN5054" s="16">
        <v>0.26950000000000002</v>
      </c>
      <c r="AO5054" s="16">
        <v>0.2555</v>
      </c>
      <c r="AP5054" s="16">
        <v>0.73599999999999999</v>
      </c>
      <c r="AR5054" s="16">
        <f t="shared" si="187"/>
        <v>1</v>
      </c>
      <c r="AS5054" s="5">
        <f t="shared" si="186"/>
        <v>3.2097500000000001E-2</v>
      </c>
    </row>
    <row r="5055" spans="1:45" x14ac:dyDescent="0.25">
      <c r="A5055" s="16" t="s">
        <v>409</v>
      </c>
      <c r="B5055" s="16" t="s">
        <v>196</v>
      </c>
      <c r="C5055" s="16" t="s">
        <v>369</v>
      </c>
      <c r="D5055" s="16">
        <v>1996</v>
      </c>
      <c r="E5055" s="16" t="s">
        <v>5670</v>
      </c>
      <c r="F5055" s="16" t="s">
        <v>594</v>
      </c>
      <c r="G5055" s="10">
        <v>11114.9</v>
      </c>
      <c r="H5055" s="73">
        <v>9.3160419999999995</v>
      </c>
      <c r="I5055" s="16" t="s">
        <v>6700</v>
      </c>
      <c r="J5055" s="71">
        <v>0</v>
      </c>
      <c r="K5055" s="71">
        <v>1</v>
      </c>
      <c r="L5055" s="16">
        <v>0.39603389999999999</v>
      </c>
      <c r="M5055" s="16">
        <v>-0.39471099999999998</v>
      </c>
      <c r="N5055" s="16">
        <v>-0.1216193</v>
      </c>
      <c r="O5055" s="16">
        <v>0.49190879999999998</v>
      </c>
      <c r="P5055" s="16">
        <v>0.43611470000000002</v>
      </c>
      <c r="Q5055" s="16">
        <v>0.4429592</v>
      </c>
      <c r="R5055" s="16">
        <v>0.38735000000000003</v>
      </c>
      <c r="S5055" s="16">
        <v>2.01E-2</v>
      </c>
      <c r="T5055" s="16">
        <v>6.9999999999999999E-4</v>
      </c>
      <c r="U5055" s="16">
        <v>3.8658000000000001</v>
      </c>
      <c r="V5055" s="16">
        <v>12.348000000000001</v>
      </c>
      <c r="W5055" s="16">
        <v>6.1020000000000003</v>
      </c>
      <c r="X5055" s="16">
        <v>442.56400000000002</v>
      </c>
      <c r="Y5055" s="16">
        <v>53.265000000000001</v>
      </c>
      <c r="Z5055" s="16">
        <v>0.3</v>
      </c>
      <c r="AA5055" s="16">
        <v>-0.81686009999999998</v>
      </c>
      <c r="AB5055" s="16">
        <v>0.28999999999999998</v>
      </c>
      <c r="AC5055" s="16">
        <v>0</v>
      </c>
      <c r="AD5055" s="16">
        <v>39.6</v>
      </c>
      <c r="AE5055" s="16">
        <v>36.053600000000003</v>
      </c>
      <c r="AF5055" s="16">
        <v>0.69140000000000001</v>
      </c>
      <c r="AG5055" s="16">
        <v>201049</v>
      </c>
      <c r="AH5055" s="16">
        <v>0.31340000000000001</v>
      </c>
      <c r="AI5055" s="16">
        <v>87.3</v>
      </c>
      <c r="AJ5055" s="16">
        <v>98.3</v>
      </c>
      <c r="AK5055" s="16">
        <v>1.0185999999999999</v>
      </c>
      <c r="AL5055" s="16">
        <v>0</v>
      </c>
      <c r="AM5055" s="16">
        <v>0</v>
      </c>
      <c r="AN5055" s="16">
        <v>0</v>
      </c>
      <c r="AO5055" s="16">
        <v>0</v>
      </c>
      <c r="AP5055" s="16">
        <v>0.77449999999999997</v>
      </c>
      <c r="AR5055" s="16">
        <f t="shared" si="187"/>
        <v>1</v>
      </c>
      <c r="AS5055" s="5">
        <f t="shared" si="186"/>
        <v>-1.0774100000000009E-2</v>
      </c>
    </row>
    <row r="5056" spans="1:45" x14ac:dyDescent="0.25">
      <c r="A5056" s="16" t="s">
        <v>409</v>
      </c>
      <c r="B5056" s="16" t="s">
        <v>196</v>
      </c>
      <c r="C5056" s="16" t="s">
        <v>369</v>
      </c>
      <c r="D5056" s="16">
        <v>1997</v>
      </c>
      <c r="E5056" s="16" t="s">
        <v>5671</v>
      </c>
      <c r="F5056" s="16" t="s">
        <v>594</v>
      </c>
      <c r="G5056" s="10">
        <v>11753.2</v>
      </c>
      <c r="H5056" s="73">
        <v>9.3718839999999997</v>
      </c>
      <c r="I5056" s="16" t="s">
        <v>6700</v>
      </c>
      <c r="J5056" s="71">
        <v>0</v>
      </c>
      <c r="K5056" s="71">
        <v>1</v>
      </c>
      <c r="L5056" s="16">
        <v>0.42695100000000002</v>
      </c>
      <c r="M5056" s="16">
        <v>-0.37532369999999998</v>
      </c>
      <c r="N5056" s="16">
        <v>-0.1239363</v>
      </c>
      <c r="O5056" s="16">
        <v>0.48688179999999998</v>
      </c>
      <c r="P5056" s="16">
        <v>0.47835630000000001</v>
      </c>
      <c r="Q5056" s="16">
        <v>0.45743810000000001</v>
      </c>
      <c r="R5056" s="16">
        <v>0.38840000000000002</v>
      </c>
      <c r="S5056" s="16">
        <v>2.6800000000000001E-2</v>
      </c>
      <c r="T5056" s="16">
        <v>0</v>
      </c>
      <c r="U5056" s="16">
        <v>3.8809999999999998</v>
      </c>
      <c r="V5056" s="16">
        <v>12.721</v>
      </c>
      <c r="W5056" s="16">
        <v>5.8390000000000004</v>
      </c>
      <c r="X5056" s="16">
        <v>443.17899999999997</v>
      </c>
      <c r="Y5056" s="16">
        <v>53.3874</v>
      </c>
      <c r="Z5056" s="16">
        <v>0.2959</v>
      </c>
      <c r="AA5056" s="16">
        <v>-0.81686009999999998</v>
      </c>
      <c r="AB5056" s="16">
        <v>0.28999999999999998</v>
      </c>
      <c r="AC5056" s="16">
        <v>0</v>
      </c>
      <c r="AD5056" s="16">
        <v>39.6</v>
      </c>
      <c r="AE5056" s="16">
        <v>39.150100000000002</v>
      </c>
      <c r="AF5056" s="16">
        <v>0.46710000000000002</v>
      </c>
      <c r="AG5056" s="16">
        <v>210142</v>
      </c>
      <c r="AH5056" s="16">
        <v>0.30990000000000001</v>
      </c>
      <c r="AI5056" s="16">
        <v>87.3</v>
      </c>
      <c r="AJ5056" s="16">
        <v>98.3</v>
      </c>
      <c r="AK5056" s="16">
        <v>1.0229999999999999</v>
      </c>
      <c r="AL5056" s="16">
        <v>0.12570000000000001</v>
      </c>
      <c r="AM5056" s="16">
        <v>-0.441</v>
      </c>
      <c r="AN5056" s="16">
        <v>0.35849999999999999</v>
      </c>
      <c r="AO5056" s="16">
        <v>0.28010000000000002</v>
      </c>
      <c r="AP5056" s="16">
        <v>0.58340000000000003</v>
      </c>
      <c r="AR5056" s="16">
        <f t="shared" si="187"/>
        <v>1</v>
      </c>
      <c r="AS5056" s="5">
        <f t="shared" si="186"/>
        <v>3.0917100000000031E-2</v>
      </c>
    </row>
    <row r="5057" spans="1:45" x14ac:dyDescent="0.25">
      <c r="A5057" s="16" t="s">
        <v>409</v>
      </c>
      <c r="B5057" s="16" t="s">
        <v>196</v>
      </c>
      <c r="C5057" s="16" t="s">
        <v>369</v>
      </c>
      <c r="D5057" s="16">
        <v>1998</v>
      </c>
      <c r="E5057" s="16" t="s">
        <v>5672</v>
      </c>
      <c r="F5057" s="16" t="s">
        <v>594</v>
      </c>
      <c r="G5057" s="10">
        <v>11550.7</v>
      </c>
      <c r="H5057" s="73">
        <v>9.3545049999999996</v>
      </c>
      <c r="I5057" s="16" t="s">
        <v>6700</v>
      </c>
      <c r="J5057" s="71">
        <v>0</v>
      </c>
      <c r="K5057" s="71">
        <v>1</v>
      </c>
      <c r="L5057" s="16">
        <v>0.43135879999999999</v>
      </c>
      <c r="M5057" s="16">
        <v>-0.35905730000000002</v>
      </c>
      <c r="N5057" s="16">
        <v>-8.9085399999999995E-2</v>
      </c>
      <c r="O5057" s="16">
        <v>0.49562469999999997</v>
      </c>
      <c r="P5057" s="16">
        <v>0.51318900000000001</v>
      </c>
      <c r="Q5057" s="16">
        <v>0.36785279999999998</v>
      </c>
      <c r="R5057" s="16">
        <v>0.38424999999999998</v>
      </c>
      <c r="S5057" s="16">
        <v>3.1699999999999999E-2</v>
      </c>
      <c r="T5057" s="16">
        <v>0</v>
      </c>
      <c r="U5057" s="16">
        <v>4.2220000000000004</v>
      </c>
      <c r="V5057" s="16">
        <v>13.093999999999999</v>
      </c>
      <c r="W5057" s="16">
        <v>5.6319999999999997</v>
      </c>
      <c r="X5057" s="16">
        <v>443.72</v>
      </c>
      <c r="Y5057" s="16">
        <v>53.509799999999998</v>
      </c>
      <c r="Z5057" s="16">
        <v>0.29210000000000003</v>
      </c>
      <c r="AA5057" s="16">
        <v>-0.85569779999999995</v>
      </c>
      <c r="AB5057" s="16">
        <v>0.28999999999999998</v>
      </c>
      <c r="AC5057" s="16">
        <v>0</v>
      </c>
      <c r="AD5057" s="16">
        <v>40.6</v>
      </c>
      <c r="AE5057" s="16">
        <v>41.377800000000001</v>
      </c>
      <c r="AF5057" s="16">
        <v>0.99119999999999997</v>
      </c>
      <c r="AG5057" s="16">
        <v>222164</v>
      </c>
      <c r="AH5057" s="16">
        <v>0.30640000000000001</v>
      </c>
      <c r="AI5057" s="16">
        <v>87.3</v>
      </c>
      <c r="AJ5057" s="16">
        <v>98.3</v>
      </c>
      <c r="AK5057" s="16">
        <v>1.0274000000000001</v>
      </c>
      <c r="AL5057" s="16">
        <v>0.12570000000000001</v>
      </c>
      <c r="AM5057" s="16">
        <v>-0.441</v>
      </c>
      <c r="AN5057" s="16">
        <v>0</v>
      </c>
      <c r="AO5057" s="16">
        <v>0.28010000000000002</v>
      </c>
      <c r="AP5057" s="16">
        <v>0.39229999999999998</v>
      </c>
      <c r="AR5057" s="16">
        <f t="shared" si="187"/>
        <v>1</v>
      </c>
      <c r="AS5057" s="5">
        <f t="shared" si="186"/>
        <v>4.4077999999999617E-3</v>
      </c>
    </row>
    <row r="5058" spans="1:45" x14ac:dyDescent="0.25">
      <c r="A5058" s="16" t="s">
        <v>409</v>
      </c>
      <c r="B5058" s="16" t="s">
        <v>196</v>
      </c>
      <c r="C5058" s="16" t="s">
        <v>369</v>
      </c>
      <c r="D5058" s="16">
        <v>1999</v>
      </c>
      <c r="E5058" s="16" t="s">
        <v>5673</v>
      </c>
      <c r="F5058" s="16" t="s">
        <v>594</v>
      </c>
      <c r="G5058" s="10">
        <v>11807.1</v>
      </c>
      <c r="H5058" s="73">
        <v>9.3764520000000005</v>
      </c>
      <c r="I5058" s="16" t="s">
        <v>6700</v>
      </c>
      <c r="J5058" s="71">
        <v>0</v>
      </c>
      <c r="K5058" s="71">
        <v>1</v>
      </c>
      <c r="L5058" s="16">
        <v>0.50601050000000003</v>
      </c>
      <c r="M5058" s="16">
        <v>-0.30703439999999999</v>
      </c>
      <c r="N5058" s="16">
        <v>-0.1461297</v>
      </c>
      <c r="O5058" s="16">
        <v>0.50304479999999996</v>
      </c>
      <c r="P5058" s="16">
        <v>0.55326039999999999</v>
      </c>
      <c r="Q5058" s="16">
        <v>0.49710100000000002</v>
      </c>
      <c r="R5058" s="16">
        <v>0.40034999999999998</v>
      </c>
      <c r="S5058" s="16">
        <v>3.5000000000000003E-2</v>
      </c>
      <c r="T5058" s="16">
        <v>3.3E-3</v>
      </c>
      <c r="U5058" s="16">
        <v>3.4641999999999999</v>
      </c>
      <c r="V5058" s="16">
        <v>13.587</v>
      </c>
      <c r="W5058" s="16">
        <v>5.641</v>
      </c>
      <c r="X5058" s="16">
        <v>445.52300000000002</v>
      </c>
      <c r="Y5058" s="16">
        <v>53.632199999999997</v>
      </c>
      <c r="Z5058" s="16">
        <v>0.2989</v>
      </c>
      <c r="AA5058" s="16">
        <v>-0.83239529999999995</v>
      </c>
      <c r="AB5058" s="16">
        <v>0.28999999999999998</v>
      </c>
      <c r="AC5058" s="16">
        <v>0</v>
      </c>
      <c r="AD5058" s="16">
        <v>40</v>
      </c>
      <c r="AE5058" s="16">
        <v>44.637099999999997</v>
      </c>
      <c r="AF5058" s="16">
        <v>1.5577000000000001</v>
      </c>
      <c r="AG5058" s="16">
        <v>218477</v>
      </c>
      <c r="AH5058" s="16">
        <v>0.30259999999999998</v>
      </c>
      <c r="AI5058" s="16">
        <v>87.3</v>
      </c>
      <c r="AJ5058" s="16">
        <v>98.3</v>
      </c>
      <c r="AK5058" s="16">
        <v>1.0249999999999999</v>
      </c>
      <c r="AL5058" s="16">
        <v>8.3799999999999999E-2</v>
      </c>
      <c r="AM5058" s="16">
        <v>-0.26440000000000002</v>
      </c>
      <c r="AN5058" s="16">
        <v>0.4476</v>
      </c>
      <c r="AO5058" s="16">
        <v>0.2472</v>
      </c>
      <c r="AP5058" s="16">
        <v>0.62060000000000004</v>
      </c>
      <c r="AR5058" s="16">
        <f t="shared" si="187"/>
        <v>1</v>
      </c>
      <c r="AS5058" s="5">
        <f t="shared" si="186"/>
        <v>7.4651700000000043E-2</v>
      </c>
    </row>
    <row r="5059" spans="1:45" x14ac:dyDescent="0.25">
      <c r="A5059" s="16" t="s">
        <v>409</v>
      </c>
      <c r="B5059" s="16" t="s">
        <v>196</v>
      </c>
      <c r="C5059" s="16" t="s">
        <v>369</v>
      </c>
      <c r="D5059" s="16">
        <v>2000</v>
      </c>
      <c r="E5059" s="16" t="s">
        <v>5674</v>
      </c>
      <c r="F5059" s="16" t="s">
        <v>594</v>
      </c>
      <c r="G5059" s="10">
        <v>12911.3</v>
      </c>
      <c r="H5059" s="73">
        <v>9.465859</v>
      </c>
      <c r="I5059" s="16">
        <v>45374</v>
      </c>
      <c r="J5059" s="71">
        <v>0</v>
      </c>
      <c r="K5059" s="71">
        <v>1</v>
      </c>
      <c r="L5059" s="16">
        <v>0.61152669999999998</v>
      </c>
      <c r="M5059" s="16">
        <v>-0.30604779999999998</v>
      </c>
      <c r="N5059" s="16">
        <v>1.1686999999999999E-3</v>
      </c>
      <c r="O5059" s="16">
        <v>0.53425210000000001</v>
      </c>
      <c r="P5059" s="16">
        <v>0.61635079999999998</v>
      </c>
      <c r="Q5059" s="16">
        <v>0.48720429999999998</v>
      </c>
      <c r="R5059" s="16">
        <v>0.39800000000000002</v>
      </c>
      <c r="S5059" s="16">
        <v>3.56E-2</v>
      </c>
      <c r="T5059" s="16">
        <v>3.3E-3</v>
      </c>
      <c r="U5059" s="16">
        <v>4.7586000000000004</v>
      </c>
      <c r="V5059" s="16">
        <v>14.26</v>
      </c>
      <c r="W5059" s="16">
        <v>5.65</v>
      </c>
      <c r="X5059" s="16">
        <v>444.923</v>
      </c>
      <c r="Y5059" s="16">
        <v>53.754600000000003</v>
      </c>
      <c r="Z5059" s="16">
        <v>0.31559999999999999</v>
      </c>
      <c r="AA5059" s="16">
        <v>-0.82462769999999996</v>
      </c>
      <c r="AB5059" s="16">
        <v>0.28999999999999998</v>
      </c>
      <c r="AC5059" s="16">
        <v>0</v>
      </c>
      <c r="AD5059" s="16">
        <v>39.799999999999997</v>
      </c>
      <c r="AE5059" s="16">
        <v>48.107300000000002</v>
      </c>
      <c r="AF5059" s="16">
        <v>2.6347999999999998</v>
      </c>
      <c r="AG5059" s="16">
        <v>234197</v>
      </c>
      <c r="AH5059" s="16">
        <v>0.31935000000000002</v>
      </c>
      <c r="AI5059" s="16">
        <v>87.3</v>
      </c>
      <c r="AJ5059" s="16">
        <v>98.3</v>
      </c>
      <c r="AK5059" s="16">
        <v>1.0226</v>
      </c>
      <c r="AL5059" s="16">
        <v>4.19E-2</v>
      </c>
      <c r="AM5059" s="16">
        <v>-8.7800000000000003E-2</v>
      </c>
      <c r="AN5059" s="16">
        <v>0</v>
      </c>
      <c r="AO5059" s="16">
        <v>0.21440000000000001</v>
      </c>
      <c r="AP5059" s="16">
        <v>0.84889999999999999</v>
      </c>
      <c r="AR5059" s="16">
        <f t="shared" si="187"/>
        <v>1</v>
      </c>
      <c r="AS5059" s="5">
        <f t="shared" si="186"/>
        <v>0.10551619999999995</v>
      </c>
    </row>
    <row r="5060" spans="1:45" x14ac:dyDescent="0.25">
      <c r="A5060" s="16" t="s">
        <v>409</v>
      </c>
      <c r="B5060" s="16" t="s">
        <v>196</v>
      </c>
      <c r="C5060" s="16" t="s">
        <v>369</v>
      </c>
      <c r="D5060" s="16">
        <v>2001</v>
      </c>
      <c r="E5060" s="16" t="s">
        <v>5675</v>
      </c>
      <c r="F5060" s="16" t="s">
        <v>594</v>
      </c>
      <c r="G5060" s="10">
        <v>13434.4</v>
      </c>
      <c r="H5060" s="73">
        <v>9.5055720000000008</v>
      </c>
      <c r="I5060" s="16">
        <v>45990</v>
      </c>
      <c r="J5060" s="71">
        <v>0</v>
      </c>
      <c r="K5060" s="71">
        <v>1</v>
      </c>
      <c r="L5060" s="16">
        <v>0.63237469999999996</v>
      </c>
      <c r="M5060" s="16">
        <v>-0.31639270000000003</v>
      </c>
      <c r="N5060" s="16">
        <v>-1.1654599999999999E-2</v>
      </c>
      <c r="O5060" s="16">
        <v>0.52550149999999995</v>
      </c>
      <c r="P5060" s="16">
        <v>0.63665099999999997</v>
      </c>
      <c r="Q5060" s="16">
        <v>0.54696690000000003</v>
      </c>
      <c r="R5060" s="16">
        <v>0.39090000000000003</v>
      </c>
      <c r="S5060" s="16">
        <v>3.6600000000000001E-2</v>
      </c>
      <c r="T5060" s="16">
        <v>2.2000000000000001E-3</v>
      </c>
      <c r="U5060" s="16">
        <v>4.4039999999999999</v>
      </c>
      <c r="V5060" s="16">
        <v>15.047000000000001</v>
      </c>
      <c r="W5060" s="16">
        <v>5.6180000000000003</v>
      </c>
      <c r="X5060" s="16">
        <v>446.40899999999999</v>
      </c>
      <c r="Y5060" s="16">
        <v>53.877000000000002</v>
      </c>
      <c r="Z5060" s="16">
        <v>0.29820000000000002</v>
      </c>
      <c r="AA5060" s="16">
        <v>-0.886768</v>
      </c>
      <c r="AB5060" s="16">
        <v>0.28999999999999998</v>
      </c>
      <c r="AC5060" s="16">
        <v>0</v>
      </c>
      <c r="AD5060" s="16">
        <v>41.4</v>
      </c>
      <c r="AE5060" s="16">
        <v>48.686500000000002</v>
      </c>
      <c r="AF5060" s="16">
        <v>4.5441000000000003</v>
      </c>
      <c r="AG5060" s="16">
        <v>258706</v>
      </c>
      <c r="AH5060" s="16">
        <v>0.30680000000000002</v>
      </c>
      <c r="AI5060" s="16">
        <v>87.3</v>
      </c>
      <c r="AJ5060" s="16">
        <v>98.3</v>
      </c>
      <c r="AK5060" s="16">
        <v>1.0111000000000001</v>
      </c>
      <c r="AL5060" s="16">
        <v>0.1673</v>
      </c>
      <c r="AM5060" s="16">
        <v>-0.20300000000000001</v>
      </c>
      <c r="AN5060" s="16">
        <v>0.53669999999999995</v>
      </c>
      <c r="AO5060" s="16">
        <v>0.19070000000000001</v>
      </c>
      <c r="AP5060" s="16">
        <v>0.74960000000000004</v>
      </c>
      <c r="AR5060" s="16">
        <f t="shared" si="187"/>
        <v>1</v>
      </c>
      <c r="AS5060" s="5">
        <f t="shared" ref="AS5060:AS5123" si="188">IF(D5060=1985, 0, L5060-L5059)</f>
        <v>2.0847999999999978E-2</v>
      </c>
    </row>
    <row r="5061" spans="1:45" x14ac:dyDescent="0.25">
      <c r="A5061" s="16" t="s">
        <v>409</v>
      </c>
      <c r="B5061" s="16" t="s">
        <v>196</v>
      </c>
      <c r="C5061" s="16" t="s">
        <v>369</v>
      </c>
      <c r="D5061" s="16">
        <v>2002</v>
      </c>
      <c r="E5061" s="16" t="s">
        <v>5676</v>
      </c>
      <c r="F5061" s="16" t="s">
        <v>594</v>
      </c>
      <c r="G5061" s="10">
        <v>13588.9</v>
      </c>
      <c r="H5061" s="73">
        <v>9.5170100000000009</v>
      </c>
      <c r="I5061" s="16">
        <v>46641</v>
      </c>
      <c r="J5061" s="71">
        <v>0</v>
      </c>
      <c r="K5061" s="71">
        <v>1</v>
      </c>
      <c r="L5061" s="16">
        <v>0.58360559999999995</v>
      </c>
      <c r="M5061" s="16">
        <v>-0.3555122</v>
      </c>
      <c r="N5061" s="16">
        <v>-3.66579E-2</v>
      </c>
      <c r="O5061" s="16">
        <v>0.54725210000000002</v>
      </c>
      <c r="P5061" s="16">
        <v>0.66907289999999997</v>
      </c>
      <c r="Q5061" s="16">
        <v>0.4398648</v>
      </c>
      <c r="R5061" s="16">
        <v>0.38535000000000003</v>
      </c>
      <c r="S5061" s="16">
        <v>3.1E-2</v>
      </c>
      <c r="T5061" s="16">
        <v>5.9999999999999995E-4</v>
      </c>
      <c r="U5061" s="16">
        <v>3.9226000000000001</v>
      </c>
      <c r="V5061" s="16">
        <v>15.834</v>
      </c>
      <c r="W5061" s="16">
        <v>5.5860000000000003</v>
      </c>
      <c r="X5061" s="16">
        <v>448.07499999999999</v>
      </c>
      <c r="Y5061" s="16">
        <v>53.999400000000001</v>
      </c>
      <c r="Z5061" s="16">
        <v>0.30559999999999998</v>
      </c>
      <c r="AA5061" s="16">
        <v>-0.90230299999999997</v>
      </c>
      <c r="AB5061" s="16">
        <v>0.28999999999999998</v>
      </c>
      <c r="AC5061" s="16">
        <v>0</v>
      </c>
      <c r="AD5061" s="16">
        <v>41.8</v>
      </c>
      <c r="AE5061" s="16">
        <v>50.070300000000003</v>
      </c>
      <c r="AF5061" s="16">
        <v>10.6533</v>
      </c>
      <c r="AG5061" s="16">
        <v>251917</v>
      </c>
      <c r="AH5061" s="16">
        <v>0.30599999999999999</v>
      </c>
      <c r="AI5061" s="16">
        <v>87.3</v>
      </c>
      <c r="AJ5061" s="16">
        <v>98.3</v>
      </c>
      <c r="AK5061" s="16">
        <v>0.99950000000000006</v>
      </c>
      <c r="AL5061" s="16">
        <v>0.29270000000000002</v>
      </c>
      <c r="AM5061" s="16">
        <v>-0.31830000000000003</v>
      </c>
      <c r="AN5061" s="16">
        <v>0</v>
      </c>
      <c r="AO5061" s="16">
        <v>0.1671</v>
      </c>
      <c r="AP5061" s="16">
        <v>0.65039999999999998</v>
      </c>
      <c r="AR5061" s="16">
        <f t="shared" ref="AR5061:AR5124" si="189">IF(OR(AND(I5061&lt;&gt;"", I5061&gt;=10000000, AQ5061&lt;=32.5), AND(A5061="Middle East &amp; North Africa", I5061&lt;&gt;"", I5061&gt;=9000000, AQ5061&lt;&gt;"", AQ5061&lt;=32.5)), 0, 1)</f>
        <v>1</v>
      </c>
      <c r="AS5061" s="5">
        <f t="shared" si="188"/>
        <v>-4.876910000000001E-2</v>
      </c>
    </row>
    <row r="5062" spans="1:45" x14ac:dyDescent="0.25">
      <c r="A5062" s="16" t="s">
        <v>409</v>
      </c>
      <c r="B5062" s="16" t="s">
        <v>196</v>
      </c>
      <c r="C5062" s="16" t="s">
        <v>369</v>
      </c>
      <c r="D5062" s="16">
        <v>2003</v>
      </c>
      <c r="E5062" s="16" t="s">
        <v>5677</v>
      </c>
      <c r="F5062" s="16" t="s">
        <v>594</v>
      </c>
      <c r="G5062" s="10">
        <v>12913.5</v>
      </c>
      <c r="H5062" s="73">
        <v>9.4660309999999992</v>
      </c>
      <c r="I5062" s="16">
        <v>47306</v>
      </c>
      <c r="J5062" s="71">
        <v>0</v>
      </c>
      <c r="K5062" s="71">
        <v>1</v>
      </c>
      <c r="L5062" s="16">
        <v>0.70257740000000002</v>
      </c>
      <c r="M5062" s="16">
        <v>-0.35646159999999999</v>
      </c>
      <c r="N5062" s="16">
        <v>-1.72807E-2</v>
      </c>
      <c r="O5062" s="16">
        <v>0.55124689999999998</v>
      </c>
      <c r="P5062" s="16">
        <v>0.76591790000000004</v>
      </c>
      <c r="Q5062" s="16">
        <v>0.58869170000000004</v>
      </c>
      <c r="R5062" s="16">
        <v>0.39950000000000002</v>
      </c>
      <c r="S5062" s="16">
        <v>2.92E-2</v>
      </c>
      <c r="T5062" s="16">
        <v>4.0000000000000002E-4</v>
      </c>
      <c r="U5062" s="16">
        <v>3.8437999999999999</v>
      </c>
      <c r="V5062" s="16">
        <v>16.620999999999999</v>
      </c>
      <c r="W5062" s="16">
        <v>5.5540000000000003</v>
      </c>
      <c r="X5062" s="16">
        <v>450.06299999999999</v>
      </c>
      <c r="Y5062" s="16">
        <v>54.1218</v>
      </c>
      <c r="Z5062" s="16">
        <v>0.30349999999999999</v>
      </c>
      <c r="AA5062" s="16">
        <v>-0.91783820000000005</v>
      </c>
      <c r="AB5062" s="16">
        <v>0.28999999999999998</v>
      </c>
      <c r="AC5062" s="16">
        <v>0</v>
      </c>
      <c r="AD5062" s="16">
        <v>42.2</v>
      </c>
      <c r="AE5062" s="16">
        <v>49.2879</v>
      </c>
      <c r="AF5062" s="16">
        <v>46.1419</v>
      </c>
      <c r="AG5062" s="16">
        <v>249097</v>
      </c>
      <c r="AH5062" s="16">
        <v>0.30869999999999997</v>
      </c>
      <c r="AI5062" s="16">
        <v>87.3</v>
      </c>
      <c r="AJ5062" s="16">
        <v>98.3</v>
      </c>
      <c r="AK5062" s="16">
        <v>0.8831</v>
      </c>
      <c r="AL5062" s="16">
        <v>0.26929999999999998</v>
      </c>
      <c r="AM5062" s="16">
        <v>-0.35020000000000001</v>
      </c>
      <c r="AN5062" s="16">
        <v>1.2012</v>
      </c>
      <c r="AO5062" s="16">
        <v>0.20880000000000001</v>
      </c>
      <c r="AP5062" s="16">
        <v>0.5675</v>
      </c>
      <c r="AR5062" s="16">
        <f t="shared" si="189"/>
        <v>1</v>
      </c>
      <c r="AS5062" s="5">
        <f t="shared" si="188"/>
        <v>0.11897180000000007</v>
      </c>
    </row>
    <row r="5063" spans="1:45" x14ac:dyDescent="0.25">
      <c r="A5063" s="16" t="s">
        <v>409</v>
      </c>
      <c r="B5063" s="16" t="s">
        <v>196</v>
      </c>
      <c r="C5063" s="16" t="s">
        <v>369</v>
      </c>
      <c r="D5063" s="16">
        <v>2004</v>
      </c>
      <c r="E5063" s="16" t="s">
        <v>5678</v>
      </c>
      <c r="F5063" s="16" t="s">
        <v>594</v>
      </c>
      <c r="G5063" s="10">
        <v>13193.8</v>
      </c>
      <c r="H5063" s="73">
        <v>9.4875030000000002</v>
      </c>
      <c r="I5063" s="16">
        <v>47971</v>
      </c>
      <c r="J5063" s="71">
        <v>0</v>
      </c>
      <c r="K5063" s="71">
        <v>1</v>
      </c>
      <c r="L5063" s="16">
        <v>0.69765069999999996</v>
      </c>
      <c r="M5063" s="16">
        <v>-0.35367749999999998</v>
      </c>
      <c r="N5063" s="16">
        <v>6.0232999999999997E-3</v>
      </c>
      <c r="O5063" s="16">
        <v>0.56022289999999997</v>
      </c>
      <c r="P5063" s="16">
        <v>0.71386729999999998</v>
      </c>
      <c r="Q5063" s="16">
        <v>0.59710149999999995</v>
      </c>
      <c r="R5063" s="16">
        <v>0.37990000000000002</v>
      </c>
      <c r="S5063" s="16">
        <v>3.0300000000000001E-2</v>
      </c>
      <c r="T5063" s="16">
        <v>1.4E-3</v>
      </c>
      <c r="U5063" s="16">
        <v>4.0168999999999997</v>
      </c>
      <c r="V5063" s="16">
        <v>17.431000000000001</v>
      </c>
      <c r="W5063" s="16">
        <v>5.5220000000000002</v>
      </c>
      <c r="X5063" s="16">
        <v>448.435</v>
      </c>
      <c r="Y5063" s="16">
        <v>54.244100000000003</v>
      </c>
      <c r="Z5063" s="16">
        <v>0.30759999999999998</v>
      </c>
      <c r="AA5063" s="16">
        <v>-0.9139543</v>
      </c>
      <c r="AB5063" s="16">
        <v>0.28999999999999998</v>
      </c>
      <c r="AC5063" s="16">
        <v>0</v>
      </c>
      <c r="AD5063" s="16">
        <v>42.1</v>
      </c>
      <c r="AE5063" s="16">
        <v>42.027200000000001</v>
      </c>
      <c r="AF5063" s="16">
        <v>59.891399999999997</v>
      </c>
      <c r="AG5063" s="16">
        <v>236765</v>
      </c>
      <c r="AH5063" s="16">
        <v>0.32264999999999999</v>
      </c>
      <c r="AI5063" s="16">
        <v>87.3</v>
      </c>
      <c r="AJ5063" s="16">
        <v>98.3</v>
      </c>
      <c r="AK5063" s="16">
        <v>0.45179999999999998</v>
      </c>
      <c r="AL5063" s="16">
        <v>0.2475</v>
      </c>
      <c r="AM5063" s="16">
        <v>-3.2800000000000003E-2</v>
      </c>
      <c r="AN5063" s="16">
        <v>1.4137</v>
      </c>
      <c r="AO5063" s="16">
        <v>5.0200000000000002E-2</v>
      </c>
      <c r="AP5063" s="16">
        <v>0.71740000000000004</v>
      </c>
      <c r="AR5063" s="16">
        <f t="shared" si="189"/>
        <v>1</v>
      </c>
      <c r="AS5063" s="5">
        <f t="shared" si="188"/>
        <v>-4.9267000000000616E-3</v>
      </c>
    </row>
    <row r="5064" spans="1:45" x14ac:dyDescent="0.25">
      <c r="A5064" s="16" t="s">
        <v>409</v>
      </c>
      <c r="B5064" s="16" t="s">
        <v>196</v>
      </c>
      <c r="C5064" s="16" t="s">
        <v>369</v>
      </c>
      <c r="D5064" s="16">
        <v>2005</v>
      </c>
      <c r="E5064" s="16" t="s">
        <v>5679</v>
      </c>
      <c r="F5064" s="16" t="s">
        <v>594</v>
      </c>
      <c r="G5064" s="10">
        <v>14162.2</v>
      </c>
      <c r="H5064" s="73">
        <v>9.5583290000000005</v>
      </c>
      <c r="I5064" s="16">
        <v>48611</v>
      </c>
      <c r="J5064" s="71">
        <v>0</v>
      </c>
      <c r="K5064" s="71">
        <v>1</v>
      </c>
      <c r="L5064" s="16">
        <v>1.04104</v>
      </c>
      <c r="M5064" s="16">
        <v>-0.31405359999999999</v>
      </c>
      <c r="N5064" s="16">
        <v>1.33134E-2</v>
      </c>
      <c r="O5064" s="16">
        <v>0.55644139999999997</v>
      </c>
      <c r="P5064" s="16">
        <v>0.83770100000000003</v>
      </c>
      <c r="Q5064" s="16">
        <v>1.220132</v>
      </c>
      <c r="R5064" s="16">
        <v>0.39115</v>
      </c>
      <c r="S5064" s="16">
        <v>3.2500000000000001E-2</v>
      </c>
      <c r="T5064" s="16">
        <v>4.1000000000000003E-3</v>
      </c>
      <c r="U5064" s="16">
        <v>3.8599000000000001</v>
      </c>
      <c r="V5064" s="16">
        <v>18.725000000000001</v>
      </c>
      <c r="W5064" s="16">
        <v>5.49</v>
      </c>
      <c r="X5064" s="16">
        <v>448.10700000000003</v>
      </c>
      <c r="Y5064" s="16">
        <v>54.366500000000002</v>
      </c>
      <c r="Z5064" s="16">
        <v>0.30769999999999997</v>
      </c>
      <c r="AA5064" s="16">
        <v>-0.89453550000000004</v>
      </c>
      <c r="AB5064" s="16">
        <v>0.28999999999999998</v>
      </c>
      <c r="AC5064" s="16">
        <v>0</v>
      </c>
      <c r="AD5064" s="16">
        <v>41.6</v>
      </c>
      <c r="AE5064" s="16">
        <v>41.311399999999999</v>
      </c>
      <c r="AF5064" s="16">
        <v>103.78700000000001</v>
      </c>
      <c r="AG5064" s="16">
        <v>250240</v>
      </c>
      <c r="AH5064" s="16">
        <v>0.30780000000000002</v>
      </c>
      <c r="AI5064" s="16">
        <v>87.3</v>
      </c>
      <c r="AJ5064" s="16">
        <v>98.3</v>
      </c>
      <c r="AK5064" s="16">
        <v>1.1736</v>
      </c>
      <c r="AL5064" s="16">
        <v>1.0388999999999999</v>
      </c>
      <c r="AM5064" s="16">
        <v>0.86699999999999999</v>
      </c>
      <c r="AN5064" s="16">
        <v>1.32</v>
      </c>
      <c r="AO5064" s="16">
        <v>1.1613</v>
      </c>
      <c r="AP5064" s="16">
        <v>0.78200000000000003</v>
      </c>
      <c r="AR5064" s="16">
        <f t="shared" si="189"/>
        <v>1</v>
      </c>
      <c r="AS5064" s="5">
        <f t="shared" si="188"/>
        <v>0.34338930000000001</v>
      </c>
    </row>
    <row r="5065" spans="1:45" x14ac:dyDescent="0.25">
      <c r="A5065" s="16" t="s">
        <v>409</v>
      </c>
      <c r="B5065" s="16" t="s">
        <v>196</v>
      </c>
      <c r="C5065" s="16" t="s">
        <v>369</v>
      </c>
      <c r="D5065" s="16">
        <v>2006</v>
      </c>
      <c r="E5065" s="16" t="s">
        <v>5680</v>
      </c>
      <c r="F5065" s="16" t="s">
        <v>594</v>
      </c>
      <c r="G5065" s="10">
        <v>14243.3</v>
      </c>
      <c r="H5065" s="73">
        <v>9.5640389999999993</v>
      </c>
      <c r="I5065" s="16">
        <v>49210</v>
      </c>
      <c r="J5065" s="71">
        <v>0</v>
      </c>
      <c r="K5065" s="71">
        <v>1</v>
      </c>
      <c r="L5065" s="16">
        <v>1.0061059999999999</v>
      </c>
      <c r="M5065" s="16">
        <v>-0.31473980000000001</v>
      </c>
      <c r="N5065" s="16">
        <v>5.29928E-2</v>
      </c>
      <c r="O5065" s="16">
        <v>0.53343960000000001</v>
      </c>
      <c r="P5065" s="16">
        <v>0.83335159999999997</v>
      </c>
      <c r="Q5065" s="16">
        <v>1.127745</v>
      </c>
      <c r="R5065" s="16">
        <v>0.38669999999999999</v>
      </c>
      <c r="S5065" s="16">
        <v>3.3700000000000001E-2</v>
      </c>
      <c r="T5065" s="16">
        <v>3.8E-3</v>
      </c>
      <c r="U5065" s="16">
        <v>4.1124999999999998</v>
      </c>
      <c r="V5065" s="16">
        <v>20.149000000000001</v>
      </c>
      <c r="W5065" s="16">
        <v>5.6959999999999997</v>
      </c>
      <c r="X5065" s="16">
        <v>443.41800000000001</v>
      </c>
      <c r="Y5065" s="16">
        <v>53.735900000000001</v>
      </c>
      <c r="Z5065" s="16">
        <v>0.30690000000000001</v>
      </c>
      <c r="AA5065" s="16">
        <v>-0.87123289999999998</v>
      </c>
      <c r="AB5065" s="16">
        <v>0.28999999999999998</v>
      </c>
      <c r="AC5065" s="16">
        <v>0</v>
      </c>
      <c r="AD5065" s="16">
        <v>41</v>
      </c>
      <c r="AE5065" s="16">
        <v>41.4467</v>
      </c>
      <c r="AF5065" s="16">
        <v>102.36199999999999</v>
      </c>
      <c r="AG5065" s="16">
        <v>247079</v>
      </c>
      <c r="AH5065" s="16">
        <v>0.30740000000000001</v>
      </c>
      <c r="AI5065" s="16">
        <v>87.3</v>
      </c>
      <c r="AJ5065" s="16">
        <v>98.3</v>
      </c>
      <c r="AK5065" s="16">
        <v>1.1783999999999999</v>
      </c>
      <c r="AL5065" s="16">
        <v>0.88859999999999995</v>
      </c>
      <c r="AM5065" s="16">
        <v>0.64600000000000002</v>
      </c>
      <c r="AN5065" s="16">
        <v>1.2568999999999999</v>
      </c>
      <c r="AO5065" s="16">
        <v>1.0101</v>
      </c>
      <c r="AP5065" s="16">
        <v>0.83340000000000003</v>
      </c>
      <c r="AR5065" s="16">
        <f t="shared" si="189"/>
        <v>1</v>
      </c>
      <c r="AS5065" s="5">
        <f t="shared" si="188"/>
        <v>-3.4934000000000021E-2</v>
      </c>
    </row>
    <row r="5066" spans="1:45" x14ac:dyDescent="0.25">
      <c r="A5066" s="16" t="s">
        <v>409</v>
      </c>
      <c r="B5066" s="16" t="s">
        <v>196</v>
      </c>
      <c r="C5066" s="16" t="s">
        <v>369</v>
      </c>
      <c r="D5066" s="16">
        <v>2007</v>
      </c>
      <c r="E5066" s="16" t="s">
        <v>5681</v>
      </c>
      <c r="F5066" s="16" t="s">
        <v>594</v>
      </c>
      <c r="G5066" s="10">
        <v>14054.5</v>
      </c>
      <c r="H5066" s="73">
        <v>9.5506960000000003</v>
      </c>
      <c r="I5066" s="16">
        <v>49783</v>
      </c>
      <c r="J5066" s="71">
        <v>0</v>
      </c>
      <c r="K5066" s="71">
        <v>1</v>
      </c>
      <c r="L5066" s="16">
        <v>1.04661</v>
      </c>
      <c r="M5066" s="16">
        <v>-0.29311959999999998</v>
      </c>
      <c r="N5066" s="16">
        <v>0.1362979</v>
      </c>
      <c r="O5066" s="16">
        <v>0.56707649999999998</v>
      </c>
      <c r="P5066" s="16">
        <v>0.9127691</v>
      </c>
      <c r="Q5066" s="16">
        <v>0.99135779999999996</v>
      </c>
      <c r="R5066" s="16">
        <v>0.41320000000000001</v>
      </c>
      <c r="S5066" s="16">
        <v>3.5099999999999999E-2</v>
      </c>
      <c r="T5066" s="16">
        <v>4.0000000000000001E-3</v>
      </c>
      <c r="U5066" s="16">
        <v>4.2252999999999998</v>
      </c>
      <c r="V5066" s="16">
        <v>21.573</v>
      </c>
      <c r="W5066" s="16">
        <v>5.9020000000000001</v>
      </c>
      <c r="X5066" s="16">
        <v>447.87299999999999</v>
      </c>
      <c r="Y5066" s="16">
        <v>54.097200000000001</v>
      </c>
      <c r="Z5066" s="16">
        <v>0.31719999999999998</v>
      </c>
      <c r="AA5066" s="16">
        <v>-0.89065179999999999</v>
      </c>
      <c r="AB5066" s="16">
        <v>0.28999999999999998</v>
      </c>
      <c r="AC5066" s="16">
        <v>0</v>
      </c>
      <c r="AD5066" s="16">
        <v>41.5</v>
      </c>
      <c r="AE5066" s="16">
        <v>40.512700000000002</v>
      </c>
      <c r="AF5066" s="16">
        <v>127.77800000000001</v>
      </c>
      <c r="AG5066" s="16">
        <v>275483</v>
      </c>
      <c r="AH5066" s="16">
        <v>0.30780000000000002</v>
      </c>
      <c r="AI5066" s="16">
        <v>87.3</v>
      </c>
      <c r="AJ5066" s="16">
        <v>98.3</v>
      </c>
      <c r="AK5066" s="16">
        <v>1.1760999999999999</v>
      </c>
      <c r="AL5066" s="16">
        <v>0.9093</v>
      </c>
      <c r="AM5066" s="16">
        <v>0.59719999999999995</v>
      </c>
      <c r="AN5066" s="16">
        <v>0.82969999999999999</v>
      </c>
      <c r="AO5066" s="16">
        <v>0.67390000000000005</v>
      </c>
      <c r="AP5066" s="16">
        <v>0.8135</v>
      </c>
      <c r="AR5066" s="16">
        <f t="shared" si="189"/>
        <v>1</v>
      </c>
      <c r="AS5066" s="5">
        <f t="shared" si="188"/>
        <v>4.0504000000000095E-2</v>
      </c>
    </row>
    <row r="5067" spans="1:45" x14ac:dyDescent="0.25">
      <c r="A5067" s="16" t="s">
        <v>409</v>
      </c>
      <c r="B5067" s="16" t="s">
        <v>196</v>
      </c>
      <c r="C5067" s="16" t="s">
        <v>369</v>
      </c>
      <c r="D5067" s="16">
        <v>2008</v>
      </c>
      <c r="E5067" s="16" t="s">
        <v>5682</v>
      </c>
      <c r="F5067" s="16" t="s">
        <v>594</v>
      </c>
      <c r="G5067" s="10">
        <v>14775.8</v>
      </c>
      <c r="H5067" s="73">
        <v>9.6007470000000001</v>
      </c>
      <c r="I5067" s="16">
        <v>50332</v>
      </c>
      <c r="J5067" s="71">
        <v>0</v>
      </c>
      <c r="K5067" s="71">
        <v>1</v>
      </c>
      <c r="L5067" s="16">
        <v>1.1174949999999999</v>
      </c>
      <c r="M5067" s="16">
        <v>-0.26181209999999999</v>
      </c>
      <c r="N5067" s="16">
        <v>0.16051989999999999</v>
      </c>
      <c r="O5067" s="16">
        <v>0.60397109999999998</v>
      </c>
      <c r="P5067" s="16">
        <v>0.96295600000000003</v>
      </c>
      <c r="Q5067" s="16">
        <v>1.005603</v>
      </c>
      <c r="R5067" s="16">
        <v>0.41260000000000002</v>
      </c>
      <c r="S5067" s="16">
        <v>3.4099999999999998E-2</v>
      </c>
      <c r="T5067" s="16">
        <v>7.7999999999999996E-3</v>
      </c>
      <c r="U5067" s="16">
        <v>4.0491000000000001</v>
      </c>
      <c r="V5067" s="16">
        <v>22.997</v>
      </c>
      <c r="W5067" s="16">
        <v>6.1079999999999997</v>
      </c>
      <c r="X5067" s="16">
        <v>447.83</v>
      </c>
      <c r="Y5067" s="16">
        <v>54.333799999999997</v>
      </c>
      <c r="Z5067" s="16">
        <v>0.33279999999999998</v>
      </c>
      <c r="AA5067" s="16">
        <v>-0.89841930000000003</v>
      </c>
      <c r="AB5067" s="16">
        <v>0.28999999999999998</v>
      </c>
      <c r="AC5067" s="16">
        <v>0</v>
      </c>
      <c r="AD5067" s="16">
        <v>41.7</v>
      </c>
      <c r="AE5067" s="16">
        <v>39.913899999999998</v>
      </c>
      <c r="AF5067" s="16">
        <v>145.76400000000001</v>
      </c>
      <c r="AG5067" s="16">
        <v>281416</v>
      </c>
      <c r="AH5067" s="16">
        <v>0.30904999999999999</v>
      </c>
      <c r="AI5067" s="16">
        <v>87.3</v>
      </c>
      <c r="AJ5067" s="16">
        <v>98.3</v>
      </c>
      <c r="AK5067" s="16">
        <v>1.0949</v>
      </c>
      <c r="AL5067" s="16">
        <v>1.0007999999999999</v>
      </c>
      <c r="AM5067" s="16">
        <v>0.68369999999999997</v>
      </c>
      <c r="AN5067" s="16">
        <v>0.94840000000000002</v>
      </c>
      <c r="AO5067" s="16">
        <v>0.60289999999999999</v>
      </c>
      <c r="AP5067" s="16">
        <v>0.76849999999999996</v>
      </c>
      <c r="AR5067" s="16">
        <f t="shared" si="189"/>
        <v>1</v>
      </c>
      <c r="AS5067" s="5">
        <f t="shared" si="188"/>
        <v>7.0884999999999865E-2</v>
      </c>
    </row>
    <row r="5068" spans="1:45" x14ac:dyDescent="0.25">
      <c r="A5068" s="16" t="s">
        <v>409</v>
      </c>
      <c r="B5068" s="16" t="s">
        <v>196</v>
      </c>
      <c r="C5068" s="16" t="s">
        <v>369</v>
      </c>
      <c r="D5068" s="16">
        <v>2009</v>
      </c>
      <c r="E5068" s="16" t="s">
        <v>5683</v>
      </c>
      <c r="F5068" s="16" t="s">
        <v>594</v>
      </c>
      <c r="G5068" s="10">
        <v>14173.6</v>
      </c>
      <c r="H5068" s="73">
        <v>9.5591340000000002</v>
      </c>
      <c r="I5068" s="16">
        <v>50886</v>
      </c>
      <c r="J5068" s="71">
        <v>0</v>
      </c>
      <c r="K5068" s="71">
        <v>1</v>
      </c>
      <c r="L5068" s="16">
        <v>1.1675549999999999</v>
      </c>
      <c r="M5068" s="16">
        <v>-0.29012840000000001</v>
      </c>
      <c r="N5068" s="16">
        <v>0.19548750000000001</v>
      </c>
      <c r="O5068" s="16">
        <v>0.66755629999999999</v>
      </c>
      <c r="P5068" s="16">
        <v>0.96266759999999996</v>
      </c>
      <c r="Q5068" s="16">
        <v>1.0463260000000001</v>
      </c>
      <c r="R5068" s="16">
        <v>0.44135000000000002</v>
      </c>
      <c r="S5068" s="16">
        <v>2.69E-2</v>
      </c>
      <c r="T5068" s="16">
        <v>6.0000000000000001E-3</v>
      </c>
      <c r="U5068" s="16">
        <v>4.0644</v>
      </c>
      <c r="V5068" s="16">
        <v>24.420999999999999</v>
      </c>
      <c r="W5068" s="16">
        <v>6.3140000000000001</v>
      </c>
      <c r="X5068" s="16">
        <v>446.31400000000002</v>
      </c>
      <c r="Y5068" s="16">
        <v>54.800600000000003</v>
      </c>
      <c r="Z5068" s="16">
        <v>0.34660000000000002</v>
      </c>
      <c r="AA5068" s="16">
        <v>-0.97997840000000003</v>
      </c>
      <c r="AB5068" s="16">
        <v>0.28999999999999998</v>
      </c>
      <c r="AC5068" s="16">
        <v>0</v>
      </c>
      <c r="AD5068" s="16">
        <v>43.8</v>
      </c>
      <c r="AE5068" s="16">
        <v>39.628100000000003</v>
      </c>
      <c r="AF5068" s="16">
        <v>145.947</v>
      </c>
      <c r="AG5068" s="16">
        <v>281257</v>
      </c>
      <c r="AH5068" s="16">
        <v>0.31580000000000003</v>
      </c>
      <c r="AI5068" s="16">
        <v>87.3</v>
      </c>
      <c r="AJ5068" s="16">
        <v>98.3</v>
      </c>
      <c r="AK5068" s="16">
        <v>1.1142000000000001</v>
      </c>
      <c r="AL5068" s="16">
        <v>1.0583</v>
      </c>
      <c r="AM5068" s="16">
        <v>0.77259999999999995</v>
      </c>
      <c r="AN5068" s="16">
        <v>1.131</v>
      </c>
      <c r="AO5068" s="16">
        <v>0.52529999999999999</v>
      </c>
      <c r="AP5068" s="16">
        <v>0.75249999999999995</v>
      </c>
      <c r="AR5068" s="16">
        <f t="shared" si="189"/>
        <v>1</v>
      </c>
      <c r="AS5068" s="5">
        <f t="shared" si="188"/>
        <v>5.0059999999999993E-2</v>
      </c>
    </row>
    <row r="5069" spans="1:45" x14ac:dyDescent="0.25">
      <c r="A5069" s="16" t="s">
        <v>409</v>
      </c>
      <c r="B5069" s="16" t="s">
        <v>196</v>
      </c>
      <c r="C5069" s="16" t="s">
        <v>369</v>
      </c>
      <c r="D5069" s="16">
        <v>2010</v>
      </c>
      <c r="E5069" s="16" t="s">
        <v>5684</v>
      </c>
      <c r="F5069" s="16" t="s">
        <v>594</v>
      </c>
      <c r="G5069" s="10">
        <v>13704.3</v>
      </c>
      <c r="H5069" s="73">
        <v>9.525461</v>
      </c>
      <c r="I5069" s="16">
        <v>51445</v>
      </c>
      <c r="J5069" s="71">
        <v>0</v>
      </c>
      <c r="K5069" s="71">
        <v>1</v>
      </c>
      <c r="L5069" s="16">
        <v>1.205633</v>
      </c>
      <c r="M5069" s="16">
        <v>-0.28096870000000002</v>
      </c>
      <c r="N5069" s="16">
        <v>0.26140340000000001</v>
      </c>
      <c r="O5069" s="16">
        <v>0.70034280000000004</v>
      </c>
      <c r="P5069" s="16">
        <v>0.9752885</v>
      </c>
      <c r="Q5069" s="16">
        <v>1.0084150000000001</v>
      </c>
      <c r="R5069" s="16">
        <v>0.44905</v>
      </c>
      <c r="S5069" s="16">
        <v>2.5499999999999998E-2</v>
      </c>
      <c r="T5069" s="16">
        <v>7.1000000000000004E-3</v>
      </c>
      <c r="U5069" s="16">
        <v>4.0796999999999999</v>
      </c>
      <c r="V5069" s="16">
        <v>25.844999999999999</v>
      </c>
      <c r="W5069" s="16">
        <v>6.52</v>
      </c>
      <c r="X5069" s="16">
        <v>449.65</v>
      </c>
      <c r="Y5069" s="16">
        <v>56.442700000000002</v>
      </c>
      <c r="Z5069" s="16">
        <v>0.34310000000000002</v>
      </c>
      <c r="AA5069" s="16">
        <v>-0.99162969999999995</v>
      </c>
      <c r="AB5069" s="16">
        <v>0.28999999999999998</v>
      </c>
      <c r="AC5069" s="16">
        <v>0</v>
      </c>
      <c r="AD5069" s="16">
        <v>44.1</v>
      </c>
      <c r="AE5069" s="16">
        <v>37.820900000000002</v>
      </c>
      <c r="AF5069" s="16">
        <v>152.81200000000001</v>
      </c>
      <c r="AG5069" s="16">
        <v>314851</v>
      </c>
      <c r="AH5069" s="16">
        <v>0.31109999999999999</v>
      </c>
      <c r="AI5069" s="16">
        <v>87.3</v>
      </c>
      <c r="AJ5069" s="16">
        <v>98.3</v>
      </c>
      <c r="AK5069" s="16">
        <v>1.1826000000000001</v>
      </c>
      <c r="AL5069" s="16">
        <v>1.0387</v>
      </c>
      <c r="AM5069" s="16">
        <v>0.71489999999999998</v>
      </c>
      <c r="AN5069" s="16">
        <v>1.0589999999999999</v>
      </c>
      <c r="AO5069" s="16">
        <v>0.43340000000000001</v>
      </c>
      <c r="AP5069" s="16">
        <v>0.70540000000000003</v>
      </c>
      <c r="AR5069" s="16">
        <f t="shared" si="189"/>
        <v>1</v>
      </c>
      <c r="AS5069" s="5">
        <f t="shared" si="188"/>
        <v>3.8078000000000056E-2</v>
      </c>
    </row>
    <row r="5070" spans="1:45" x14ac:dyDescent="0.25">
      <c r="A5070" s="16" t="s">
        <v>409</v>
      </c>
      <c r="B5070" s="16" t="s">
        <v>196</v>
      </c>
      <c r="C5070" s="16" t="s">
        <v>369</v>
      </c>
      <c r="D5070" s="16">
        <v>2011</v>
      </c>
      <c r="E5070" s="16" t="s">
        <v>5685</v>
      </c>
      <c r="F5070" s="16" t="s">
        <v>594</v>
      </c>
      <c r="G5070" s="10">
        <v>13881.6</v>
      </c>
      <c r="H5070" s="73">
        <v>9.5383200000000006</v>
      </c>
      <c r="I5070" s="16">
        <v>52006</v>
      </c>
      <c r="J5070" s="71">
        <v>0</v>
      </c>
      <c r="K5070" s="71">
        <v>1</v>
      </c>
      <c r="L5070" s="16">
        <v>1.196515</v>
      </c>
      <c r="M5070" s="16">
        <v>-0.27629310000000001</v>
      </c>
      <c r="N5070" s="16">
        <v>0.29429529999999998</v>
      </c>
      <c r="O5070" s="16">
        <v>0.68304520000000002</v>
      </c>
      <c r="P5070" s="16">
        <v>0.94612850000000004</v>
      </c>
      <c r="Q5070" s="16">
        <v>0.99869359999999996</v>
      </c>
      <c r="R5070" s="16">
        <v>0.43454999999999999</v>
      </c>
      <c r="S5070" s="16">
        <v>2.7349999999999999E-2</v>
      </c>
      <c r="T5070" s="16">
        <v>7.7000000000000002E-3</v>
      </c>
      <c r="U5070" s="16">
        <v>4.0949999999999998</v>
      </c>
      <c r="V5070" s="16">
        <v>27.216000000000001</v>
      </c>
      <c r="W5070" s="16">
        <v>6.4660000000000002</v>
      </c>
      <c r="X5070" s="16">
        <v>450.44400000000002</v>
      </c>
      <c r="Y5070" s="16">
        <v>56.427599999999998</v>
      </c>
      <c r="Z5070" s="16">
        <v>0.34250000000000003</v>
      </c>
      <c r="AA5070" s="16">
        <v>-0.94502450000000005</v>
      </c>
      <c r="AB5070" s="16">
        <v>0.28999999999999998</v>
      </c>
      <c r="AC5070" s="16">
        <v>0</v>
      </c>
      <c r="AD5070" s="16">
        <v>42.9</v>
      </c>
      <c r="AE5070" s="16">
        <v>37.378900000000002</v>
      </c>
      <c r="AF5070" s="16">
        <v>145.363</v>
      </c>
      <c r="AG5070" s="16">
        <v>308271</v>
      </c>
      <c r="AH5070" s="16">
        <v>0.31659999999999999</v>
      </c>
      <c r="AI5070" s="16">
        <v>87.3</v>
      </c>
      <c r="AJ5070" s="16">
        <v>98.3</v>
      </c>
      <c r="AK5070" s="16">
        <v>1.1388</v>
      </c>
      <c r="AL5070" s="16">
        <v>1.0496000000000001</v>
      </c>
      <c r="AM5070" s="16">
        <v>0.76959999999999995</v>
      </c>
      <c r="AN5070" s="16">
        <v>0.97650000000000003</v>
      </c>
      <c r="AO5070" s="16">
        <v>0.39850000000000002</v>
      </c>
      <c r="AP5070" s="16">
        <v>0.73560000000000003</v>
      </c>
      <c r="AR5070" s="16">
        <f t="shared" si="189"/>
        <v>1</v>
      </c>
      <c r="AS5070" s="5">
        <f t="shared" si="188"/>
        <v>-9.1179999999999595E-3</v>
      </c>
    </row>
    <row r="5071" spans="1:45" x14ac:dyDescent="0.25">
      <c r="A5071" s="16" t="s">
        <v>409</v>
      </c>
      <c r="B5071" s="16" t="s">
        <v>196</v>
      </c>
      <c r="C5071" s="16" t="s">
        <v>369</v>
      </c>
      <c r="D5071" s="16">
        <v>2012</v>
      </c>
      <c r="E5071" s="16" t="s">
        <v>5686</v>
      </c>
      <c r="F5071" s="16" t="s">
        <v>594</v>
      </c>
      <c r="G5071" s="10">
        <v>13644.8</v>
      </c>
      <c r="H5071" s="73">
        <v>9.5211109999999994</v>
      </c>
      <c r="I5071" s="16">
        <v>52591</v>
      </c>
      <c r="J5071" s="71">
        <v>0</v>
      </c>
      <c r="K5071" s="71">
        <v>1</v>
      </c>
      <c r="L5071" s="16">
        <v>1.21282</v>
      </c>
      <c r="M5071" s="16">
        <v>-0.1799673</v>
      </c>
      <c r="N5071" s="16">
        <v>0.31441809999999998</v>
      </c>
      <c r="O5071" s="16">
        <v>0.61268630000000002</v>
      </c>
      <c r="P5071" s="16">
        <v>0.93810579999999999</v>
      </c>
      <c r="Q5071" s="16">
        <v>1.0033749999999999</v>
      </c>
      <c r="R5071" s="16">
        <v>0.43774999999999997</v>
      </c>
      <c r="S5071" s="16">
        <v>2.87E-2</v>
      </c>
      <c r="T5071" s="16">
        <v>1.7299999999999999E-2</v>
      </c>
      <c r="U5071" s="16">
        <v>4.1102999999999996</v>
      </c>
      <c r="V5071" s="16">
        <v>28.587</v>
      </c>
      <c r="W5071" s="16">
        <v>6.4119999999999999</v>
      </c>
      <c r="X5071" s="16">
        <v>449.23599999999999</v>
      </c>
      <c r="Y5071" s="16">
        <v>55.6175</v>
      </c>
      <c r="Z5071" s="16">
        <v>0.33200000000000002</v>
      </c>
      <c r="AA5071" s="16">
        <v>-0.84715359999999995</v>
      </c>
      <c r="AB5071" s="16">
        <v>0.28999999999999998</v>
      </c>
      <c r="AC5071" s="16">
        <v>0</v>
      </c>
      <c r="AD5071" s="16">
        <v>40.380000000000003</v>
      </c>
      <c r="AE5071" s="16">
        <v>37.324599999999997</v>
      </c>
      <c r="AF5071" s="16">
        <v>141.833</v>
      </c>
      <c r="AG5071" s="16">
        <v>316072</v>
      </c>
      <c r="AH5071" s="16">
        <v>0.31509999999999999</v>
      </c>
      <c r="AI5071" s="16">
        <v>87.3</v>
      </c>
      <c r="AJ5071" s="16">
        <v>98.3</v>
      </c>
      <c r="AK5071" s="16">
        <v>1.1472</v>
      </c>
      <c r="AL5071" s="16">
        <v>0.99039999999999995</v>
      </c>
      <c r="AM5071" s="16">
        <v>0.84809999999999997</v>
      </c>
      <c r="AN5071" s="16">
        <v>0.99380000000000002</v>
      </c>
      <c r="AO5071" s="16">
        <v>0.40050000000000002</v>
      </c>
      <c r="AP5071" s="16">
        <v>0.71409999999999996</v>
      </c>
      <c r="AR5071" s="16">
        <f t="shared" si="189"/>
        <v>1</v>
      </c>
      <c r="AS5071" s="5">
        <f t="shared" si="188"/>
        <v>1.6305000000000014E-2</v>
      </c>
    </row>
    <row r="5072" spans="1:45" x14ac:dyDescent="0.25">
      <c r="A5072" s="16" t="s">
        <v>409</v>
      </c>
      <c r="B5072" s="16" t="s">
        <v>196</v>
      </c>
      <c r="C5072" s="16" t="s">
        <v>369</v>
      </c>
      <c r="D5072" s="16">
        <v>2013</v>
      </c>
      <c r="E5072" s="16" t="s">
        <v>5687</v>
      </c>
      <c r="F5072" s="16" t="s">
        <v>594</v>
      </c>
      <c r="G5072" s="10">
        <v>14335.9</v>
      </c>
      <c r="H5072" s="73">
        <v>9.5705209999999994</v>
      </c>
      <c r="I5072" s="16">
        <v>53169</v>
      </c>
      <c r="J5072" s="71">
        <v>0</v>
      </c>
      <c r="K5072" s="71">
        <v>1</v>
      </c>
      <c r="L5072" s="16">
        <v>1.3062510000000001</v>
      </c>
      <c r="M5072" s="16">
        <v>-9.87286E-2</v>
      </c>
      <c r="N5072" s="16">
        <v>0.36667929999999999</v>
      </c>
      <c r="O5072" s="16">
        <v>0.68865589999999999</v>
      </c>
      <c r="P5072" s="16">
        <v>0.92455100000000001</v>
      </c>
      <c r="Q5072" s="16">
        <v>1.017828</v>
      </c>
      <c r="R5072" s="16">
        <v>0.46844999999999998</v>
      </c>
      <c r="S5072" s="16">
        <v>2.8500000000000001E-2</v>
      </c>
      <c r="T5072" s="16">
        <v>2.4299999999999999E-2</v>
      </c>
      <c r="U5072" s="16">
        <v>4.1254999999999997</v>
      </c>
      <c r="V5072" s="16">
        <v>29.957999999999998</v>
      </c>
      <c r="W5072" s="16">
        <v>6.3579999999999997</v>
      </c>
      <c r="X5072" s="16">
        <v>453.06900000000002</v>
      </c>
      <c r="Y5072" s="16">
        <v>55.380600000000001</v>
      </c>
      <c r="Z5072" s="16">
        <v>0.36109999999999998</v>
      </c>
      <c r="AA5072" s="16">
        <v>-0.92560569999999998</v>
      </c>
      <c r="AB5072" s="16">
        <v>0.28999999999999998</v>
      </c>
      <c r="AC5072" s="16">
        <v>0</v>
      </c>
      <c r="AD5072" s="16">
        <v>42.4</v>
      </c>
      <c r="AE5072" s="16">
        <v>35.430199999999999</v>
      </c>
      <c r="AF5072" s="16">
        <v>142.09</v>
      </c>
      <c r="AG5072" s="16">
        <v>334682</v>
      </c>
      <c r="AH5072" s="16">
        <v>0.31630000000000003</v>
      </c>
      <c r="AI5072" s="16">
        <v>87.3</v>
      </c>
      <c r="AJ5072" s="16">
        <v>98.3</v>
      </c>
      <c r="AK5072" s="16">
        <v>1.1493</v>
      </c>
      <c r="AL5072" s="16">
        <v>0.98480000000000001</v>
      </c>
      <c r="AM5072" s="16">
        <v>0.91159999999999997</v>
      </c>
      <c r="AN5072" s="16">
        <v>0.97619999999999996</v>
      </c>
      <c r="AO5072" s="16">
        <v>0.41270000000000001</v>
      </c>
      <c r="AP5072" s="16">
        <v>0.7369</v>
      </c>
      <c r="AR5072" s="16">
        <f t="shared" si="189"/>
        <v>1</v>
      </c>
      <c r="AS5072" s="5">
        <f t="shared" si="188"/>
        <v>9.3431000000000042E-2</v>
      </c>
    </row>
    <row r="5073" spans="1:45" x14ac:dyDescent="0.25">
      <c r="A5073" s="16" t="s">
        <v>409</v>
      </c>
      <c r="B5073" s="16" t="s">
        <v>196</v>
      </c>
      <c r="C5073" s="16" t="s">
        <v>369</v>
      </c>
      <c r="D5073" s="16">
        <v>2014</v>
      </c>
      <c r="E5073" s="16" t="s">
        <v>5688</v>
      </c>
      <c r="F5073" s="16" t="s">
        <v>594</v>
      </c>
      <c r="G5073" s="10">
        <v>15029.6</v>
      </c>
      <c r="H5073" s="73">
        <v>9.6177779999999995</v>
      </c>
      <c r="I5073" s="16">
        <v>53739</v>
      </c>
      <c r="J5073" s="71">
        <v>0</v>
      </c>
      <c r="K5073" s="71">
        <v>1</v>
      </c>
      <c r="L5073" s="16">
        <v>1.0150399999999999</v>
      </c>
      <c r="M5073" s="16">
        <v>-0.21139549999999999</v>
      </c>
      <c r="N5073" s="16">
        <v>0.40145340000000002</v>
      </c>
      <c r="O5073" s="16">
        <v>0.69156810000000002</v>
      </c>
      <c r="P5073" s="16">
        <v>0.84243979999999996</v>
      </c>
      <c r="Q5073" s="16">
        <v>0.50219670000000005</v>
      </c>
      <c r="R5073" s="16">
        <v>0.49080000000000001</v>
      </c>
      <c r="S5073" s="16">
        <v>2.9000000000000001E-2</v>
      </c>
      <c r="T5073" s="16">
        <v>1.0699999999999999E-2</v>
      </c>
      <c r="U5073" s="16">
        <v>4.1407999999999996</v>
      </c>
      <c r="V5073" s="16">
        <v>31.329000000000001</v>
      </c>
      <c r="W5073" s="16">
        <v>6.3040000000000003</v>
      </c>
      <c r="X5073" s="16">
        <v>454.15800000000002</v>
      </c>
      <c r="Y5073" s="16">
        <v>55.031199999999998</v>
      </c>
      <c r="Z5073" s="16">
        <v>0.35049999999999998</v>
      </c>
      <c r="AA5073" s="16">
        <v>-1.0145439999999999</v>
      </c>
      <c r="AB5073" s="16">
        <v>0.28999999999999998</v>
      </c>
      <c r="AC5073" s="16">
        <v>0</v>
      </c>
      <c r="AD5073" s="16">
        <v>44.69</v>
      </c>
      <c r="AE5073" s="16">
        <v>35.4086</v>
      </c>
      <c r="AF5073" s="16">
        <v>118.637</v>
      </c>
      <c r="AG5073" s="16">
        <v>312052</v>
      </c>
      <c r="AH5073" s="16">
        <v>0.31755</v>
      </c>
      <c r="AI5073" s="16">
        <v>87.3</v>
      </c>
      <c r="AJ5073" s="16">
        <v>98.3</v>
      </c>
      <c r="AK5073" s="16">
        <v>1.1611</v>
      </c>
      <c r="AL5073" s="16">
        <v>0.27429999999999999</v>
      </c>
      <c r="AM5073" s="16">
        <v>-8.1500000000000003E-2</v>
      </c>
      <c r="AN5073" s="16">
        <v>0.62270000000000003</v>
      </c>
      <c r="AO5073" s="16">
        <v>0.16550000000000001</v>
      </c>
      <c r="AP5073" s="16">
        <v>8.5500000000000007E-2</v>
      </c>
      <c r="AR5073" s="16">
        <f t="shared" si="189"/>
        <v>1</v>
      </c>
      <c r="AS5073" s="5">
        <f t="shared" si="188"/>
        <v>-0.29121100000000011</v>
      </c>
    </row>
    <row r="5074" spans="1:45" x14ac:dyDescent="0.25">
      <c r="A5074" s="16" t="s">
        <v>405</v>
      </c>
      <c r="B5074" s="16" t="s">
        <v>84</v>
      </c>
      <c r="C5074" s="16" t="s">
        <v>298</v>
      </c>
      <c r="D5074" s="16">
        <v>1985</v>
      </c>
      <c r="E5074" s="16" t="s">
        <v>5689</v>
      </c>
      <c r="F5074" s="16" t="s">
        <v>592</v>
      </c>
      <c r="G5074" s="10"/>
      <c r="H5074" s="73"/>
      <c r="I5074" s="16" t="s">
        <v>6700</v>
      </c>
      <c r="J5074" s="71">
        <v>0</v>
      </c>
      <c r="K5074" s="71">
        <v>1</v>
      </c>
      <c r="M5074" s="16">
        <v>-0.33600229999999998</v>
      </c>
      <c r="N5074" s="16">
        <v>0.3126678</v>
      </c>
      <c r="O5074" s="16">
        <v>0.2232336</v>
      </c>
      <c r="Q5074" s="16">
        <v>3.8407700000000003E-2</v>
      </c>
      <c r="R5074" s="16">
        <v>0.47570000000000001</v>
      </c>
      <c r="S5074" s="16">
        <v>2.46E-2</v>
      </c>
      <c r="T5074" s="16">
        <v>0</v>
      </c>
      <c r="U5074" s="16">
        <v>4.1086999999999998</v>
      </c>
      <c r="V5074" s="16">
        <v>32.53</v>
      </c>
      <c r="W5074" s="16">
        <v>8.6050000000000004</v>
      </c>
      <c r="X5074" s="16">
        <v>414.97699999999998</v>
      </c>
      <c r="Y5074" s="16">
        <v>61.009300000000003</v>
      </c>
      <c r="Z5074" s="16">
        <v>0</v>
      </c>
      <c r="AA5074" s="16">
        <v>-1.185125</v>
      </c>
      <c r="AB5074" s="16">
        <v>0.15</v>
      </c>
      <c r="AC5074" s="16">
        <v>7.22</v>
      </c>
      <c r="AD5074" s="16">
        <v>51.91</v>
      </c>
      <c r="AG5074" s="16">
        <v>10237.4</v>
      </c>
      <c r="AH5074" s="16">
        <v>0.15645000000000001</v>
      </c>
      <c r="AI5074" s="16">
        <v>81.297300000000007</v>
      </c>
      <c r="AJ5074" s="16">
        <v>83.956299999999999</v>
      </c>
      <c r="AK5074" s="16">
        <v>-2.0173999999999999</v>
      </c>
      <c r="AL5074" s="16">
        <v>0.24929999999999999</v>
      </c>
      <c r="AM5074" s="16">
        <v>0.44669999999999999</v>
      </c>
      <c r="AN5074" s="16">
        <v>0.80220000000000002</v>
      </c>
      <c r="AO5074" s="16">
        <v>0.1575</v>
      </c>
      <c r="AP5074" s="16">
        <v>-6.1999999999999998E-3</v>
      </c>
      <c r="AR5074" s="16">
        <f t="shared" si="189"/>
        <v>1</v>
      </c>
      <c r="AS5074" s="5">
        <f t="shared" si="188"/>
        <v>0</v>
      </c>
    </row>
    <row r="5075" spans="1:45" x14ac:dyDescent="0.25">
      <c r="A5075" s="16" t="s">
        <v>405</v>
      </c>
      <c r="B5075" s="16" t="s">
        <v>84</v>
      </c>
      <c r="C5075" s="16" t="s">
        <v>298</v>
      </c>
      <c r="D5075" s="16">
        <v>1986</v>
      </c>
      <c r="E5075" s="16" t="s">
        <v>5690</v>
      </c>
      <c r="F5075" s="16" t="s">
        <v>592</v>
      </c>
      <c r="G5075" s="10"/>
      <c r="H5075" s="73"/>
      <c r="I5075" s="16" t="s">
        <v>6700</v>
      </c>
      <c r="J5075" s="71">
        <v>0</v>
      </c>
      <c r="K5075" s="71">
        <v>1</v>
      </c>
      <c r="M5075" s="16">
        <v>-0.34266010000000002</v>
      </c>
      <c r="N5075" s="16">
        <v>0.37037550000000002</v>
      </c>
      <c r="O5075" s="16">
        <v>0.22006339999999999</v>
      </c>
      <c r="Q5075" s="16">
        <v>2.6186399999999999E-2</v>
      </c>
      <c r="R5075" s="16">
        <v>0.46350000000000002</v>
      </c>
      <c r="S5075" s="16">
        <v>2.46E-2</v>
      </c>
      <c r="T5075" s="16">
        <v>0</v>
      </c>
      <c r="U5075" s="16">
        <v>4.1748000000000003</v>
      </c>
      <c r="V5075" s="16">
        <v>33.287999999999997</v>
      </c>
      <c r="W5075" s="16">
        <v>9.0570000000000004</v>
      </c>
      <c r="X5075" s="16">
        <v>416.10899999999998</v>
      </c>
      <c r="Y5075" s="16">
        <v>61.009300000000003</v>
      </c>
      <c r="Z5075" s="16">
        <v>0</v>
      </c>
      <c r="AA5075" s="16">
        <v>-1.1758040000000001</v>
      </c>
      <c r="AB5075" s="16">
        <v>0.15</v>
      </c>
      <c r="AC5075" s="16">
        <v>7.22</v>
      </c>
      <c r="AD5075" s="16">
        <v>51.67</v>
      </c>
      <c r="AG5075" s="16">
        <v>22198.7</v>
      </c>
      <c r="AH5075" s="16">
        <v>0.15790000000000001</v>
      </c>
      <c r="AI5075" s="16">
        <v>81.646100000000004</v>
      </c>
      <c r="AJ5075" s="16">
        <v>84.305899999999994</v>
      </c>
      <c r="AK5075" s="16">
        <v>-1.9475</v>
      </c>
      <c r="AL5075" s="16">
        <v>0.2167</v>
      </c>
      <c r="AM5075" s="16">
        <v>0.4148</v>
      </c>
      <c r="AN5075" s="16">
        <v>0.75560000000000005</v>
      </c>
      <c r="AO5075" s="16">
        <v>0.1487</v>
      </c>
      <c r="AP5075" s="16">
        <v>-3.1E-2</v>
      </c>
      <c r="AR5075" s="16">
        <f t="shared" si="189"/>
        <v>1</v>
      </c>
      <c r="AS5075" s="5">
        <f t="shared" si="188"/>
        <v>0</v>
      </c>
    </row>
    <row r="5076" spans="1:45" x14ac:dyDescent="0.25">
      <c r="A5076" s="16" t="s">
        <v>405</v>
      </c>
      <c r="B5076" s="16" t="s">
        <v>84</v>
      </c>
      <c r="C5076" s="16" t="s">
        <v>298</v>
      </c>
      <c r="D5076" s="16">
        <v>1987</v>
      </c>
      <c r="E5076" s="16" t="s">
        <v>5691</v>
      </c>
      <c r="F5076" s="16" t="s">
        <v>592</v>
      </c>
      <c r="G5076" s="10"/>
      <c r="H5076" s="73"/>
      <c r="I5076" s="16" t="s">
        <v>6700</v>
      </c>
      <c r="J5076" s="71">
        <v>0</v>
      </c>
      <c r="K5076" s="71">
        <v>1</v>
      </c>
      <c r="M5076" s="16">
        <v>-0.3496688</v>
      </c>
      <c r="N5076" s="16">
        <v>0.41982419999999998</v>
      </c>
      <c r="O5076" s="16">
        <v>0.2171574</v>
      </c>
      <c r="Q5076" s="16">
        <v>1.39483E-2</v>
      </c>
      <c r="R5076" s="16">
        <v>0.45134999999999997</v>
      </c>
      <c r="S5076" s="16">
        <v>2.4500000000000001E-2</v>
      </c>
      <c r="T5076" s="16">
        <v>0</v>
      </c>
      <c r="U5076" s="16">
        <v>4.2142499999999998</v>
      </c>
      <c r="V5076" s="16">
        <v>34.045999999999999</v>
      </c>
      <c r="W5076" s="16">
        <v>9.5090000000000003</v>
      </c>
      <c r="X5076" s="16">
        <v>416.38499999999999</v>
      </c>
      <c r="Y5076" s="16">
        <v>61.009300000000003</v>
      </c>
      <c r="Z5076" s="16">
        <v>0</v>
      </c>
      <c r="AA5076" s="16">
        <v>-1.16726</v>
      </c>
      <c r="AB5076" s="16">
        <v>0.15</v>
      </c>
      <c r="AC5076" s="16">
        <v>7.22</v>
      </c>
      <c r="AD5076" s="16">
        <v>51.45</v>
      </c>
      <c r="AG5076" s="16">
        <v>34160.1</v>
      </c>
      <c r="AH5076" s="16">
        <v>0.15934999999999999</v>
      </c>
      <c r="AI5076" s="16">
        <v>81.995000000000005</v>
      </c>
      <c r="AJ5076" s="16">
        <v>84.6554</v>
      </c>
      <c r="AK5076" s="16">
        <v>-1.8776999999999999</v>
      </c>
      <c r="AL5076" s="16">
        <v>0.184</v>
      </c>
      <c r="AM5076" s="16">
        <v>0.38300000000000001</v>
      </c>
      <c r="AN5076" s="16">
        <v>0.70899999999999996</v>
      </c>
      <c r="AO5076" s="16">
        <v>0.1399</v>
      </c>
      <c r="AP5076" s="16">
        <v>-5.5800000000000002E-2</v>
      </c>
      <c r="AR5076" s="16">
        <f t="shared" si="189"/>
        <v>1</v>
      </c>
      <c r="AS5076" s="5">
        <f t="shared" si="188"/>
        <v>0</v>
      </c>
    </row>
    <row r="5077" spans="1:45" x14ac:dyDescent="0.25">
      <c r="A5077" s="16" t="s">
        <v>405</v>
      </c>
      <c r="B5077" s="16" t="s">
        <v>84</v>
      </c>
      <c r="C5077" s="16" t="s">
        <v>298</v>
      </c>
      <c r="D5077" s="16">
        <v>1988</v>
      </c>
      <c r="E5077" s="16" t="s">
        <v>5692</v>
      </c>
      <c r="F5077" s="16" t="s">
        <v>592</v>
      </c>
      <c r="G5077" s="10"/>
      <c r="H5077" s="73"/>
      <c r="I5077" s="16" t="s">
        <v>6700</v>
      </c>
      <c r="J5077" s="71">
        <v>0</v>
      </c>
      <c r="K5077" s="71">
        <v>1</v>
      </c>
      <c r="M5077" s="16">
        <v>-0.35781200000000002</v>
      </c>
      <c r="N5077" s="16">
        <v>0.463536</v>
      </c>
      <c r="O5077" s="16">
        <v>0.2190067</v>
      </c>
      <c r="Q5077" s="16">
        <v>1.7279999999999999E-3</v>
      </c>
      <c r="R5077" s="16">
        <v>0.43919999999999998</v>
      </c>
      <c r="S5077" s="16">
        <v>2.41E-2</v>
      </c>
      <c r="T5077" s="16">
        <v>0</v>
      </c>
      <c r="U5077" s="16">
        <v>4.2537000000000003</v>
      </c>
      <c r="V5077" s="16">
        <v>34.804000000000002</v>
      </c>
      <c r="W5077" s="16">
        <v>9.86</v>
      </c>
      <c r="X5077" s="16">
        <v>416.71600000000001</v>
      </c>
      <c r="Y5077" s="16">
        <v>61.009300000000003</v>
      </c>
      <c r="Z5077" s="16">
        <v>0</v>
      </c>
      <c r="AA5077" s="16">
        <v>-1.1726970000000001</v>
      </c>
      <c r="AB5077" s="16">
        <v>0.15</v>
      </c>
      <c r="AC5077" s="16">
        <v>7.22</v>
      </c>
      <c r="AD5077" s="16">
        <v>51.59</v>
      </c>
      <c r="AG5077" s="16">
        <v>46121.4</v>
      </c>
      <c r="AH5077" s="16">
        <v>0.16075</v>
      </c>
      <c r="AI5077" s="16">
        <v>82.343800000000002</v>
      </c>
      <c r="AJ5077" s="16">
        <v>85.004999999999995</v>
      </c>
      <c r="AK5077" s="16">
        <v>-1.8078000000000001</v>
      </c>
      <c r="AL5077" s="16">
        <v>0.15129999999999999</v>
      </c>
      <c r="AM5077" s="16">
        <v>0.35110000000000002</v>
      </c>
      <c r="AN5077" s="16">
        <v>0.66239999999999999</v>
      </c>
      <c r="AO5077" s="16">
        <v>0.13120000000000001</v>
      </c>
      <c r="AP5077" s="16">
        <v>-8.0600000000000005E-2</v>
      </c>
      <c r="AR5077" s="16">
        <f t="shared" si="189"/>
        <v>1</v>
      </c>
      <c r="AS5077" s="5">
        <f t="shared" si="188"/>
        <v>0</v>
      </c>
    </row>
    <row r="5078" spans="1:45" x14ac:dyDescent="0.25">
      <c r="A5078" s="16" t="s">
        <v>405</v>
      </c>
      <c r="B5078" s="16" t="s">
        <v>84</v>
      </c>
      <c r="C5078" s="16" t="s">
        <v>298</v>
      </c>
      <c r="D5078" s="16">
        <v>1989</v>
      </c>
      <c r="E5078" s="16" t="s">
        <v>5693</v>
      </c>
      <c r="F5078" s="16" t="s">
        <v>592</v>
      </c>
      <c r="G5078" s="10"/>
      <c r="H5078" s="73"/>
      <c r="I5078" s="16" t="s">
        <v>6700</v>
      </c>
      <c r="J5078" s="71">
        <v>0</v>
      </c>
      <c r="K5078" s="71">
        <v>1</v>
      </c>
      <c r="M5078" s="16">
        <v>-0.36595529999999998</v>
      </c>
      <c r="N5078" s="16">
        <v>0.49218210000000001</v>
      </c>
      <c r="O5078" s="16">
        <v>0.21861040000000001</v>
      </c>
      <c r="Q5078" s="16">
        <v>-1.04774E-2</v>
      </c>
      <c r="R5078" s="16">
        <v>0.42704999999999999</v>
      </c>
      <c r="S5078" s="16">
        <v>2.3699999999999999E-2</v>
      </c>
      <c r="T5078" s="16">
        <v>0</v>
      </c>
      <c r="U5078" s="16">
        <v>4.2930999999999999</v>
      </c>
      <c r="V5078" s="16">
        <v>35.561999999999998</v>
      </c>
      <c r="W5078" s="16">
        <v>9.98</v>
      </c>
      <c r="X5078" s="16">
        <v>416.86900000000003</v>
      </c>
      <c r="Y5078" s="16">
        <v>61.009300000000003</v>
      </c>
      <c r="Z5078" s="16">
        <v>0</v>
      </c>
      <c r="AA5078" s="16">
        <v>-1.171532</v>
      </c>
      <c r="AB5078" s="16">
        <v>0.15</v>
      </c>
      <c r="AC5078" s="16">
        <v>7.22</v>
      </c>
      <c r="AD5078" s="16">
        <v>51.56</v>
      </c>
      <c r="AG5078" s="16">
        <v>58082.7</v>
      </c>
      <c r="AH5078" s="16">
        <v>0.16220000000000001</v>
      </c>
      <c r="AI5078" s="16">
        <v>82.692700000000002</v>
      </c>
      <c r="AJ5078" s="16">
        <v>85.354600000000005</v>
      </c>
      <c r="AK5078" s="16">
        <v>-1.738</v>
      </c>
      <c r="AL5078" s="16">
        <v>0.1187</v>
      </c>
      <c r="AM5078" s="16">
        <v>0.31919999999999998</v>
      </c>
      <c r="AN5078" s="16">
        <v>0.6159</v>
      </c>
      <c r="AO5078" s="16">
        <v>0.12239999999999999</v>
      </c>
      <c r="AP5078" s="16">
        <v>-0.1053</v>
      </c>
      <c r="AR5078" s="16">
        <f t="shared" si="189"/>
        <v>1</v>
      </c>
      <c r="AS5078" s="5">
        <f t="shared" si="188"/>
        <v>0</v>
      </c>
    </row>
    <row r="5079" spans="1:45" x14ac:dyDescent="0.25">
      <c r="A5079" s="16" t="s">
        <v>405</v>
      </c>
      <c r="B5079" s="16" t="s">
        <v>84</v>
      </c>
      <c r="C5079" s="16" t="s">
        <v>298</v>
      </c>
      <c r="D5079" s="16">
        <v>1990</v>
      </c>
      <c r="E5079" s="16" t="s">
        <v>5694</v>
      </c>
      <c r="F5079" s="16" t="s">
        <v>592</v>
      </c>
      <c r="G5079" s="10"/>
      <c r="H5079" s="73"/>
      <c r="I5079" s="16" t="s">
        <v>6700</v>
      </c>
      <c r="J5079" s="71">
        <v>0</v>
      </c>
      <c r="K5079" s="71">
        <v>1</v>
      </c>
      <c r="M5079" s="16">
        <v>-0.3740986</v>
      </c>
      <c r="N5079" s="16">
        <v>0.52319990000000005</v>
      </c>
      <c r="O5079" s="16">
        <v>0.21742159999999999</v>
      </c>
      <c r="Q5079" s="16">
        <v>-2.2715699999999998E-2</v>
      </c>
      <c r="R5079" s="16">
        <v>0.41489999999999999</v>
      </c>
      <c r="S5079" s="16">
        <v>2.3300000000000001E-2</v>
      </c>
      <c r="T5079" s="16">
        <v>0</v>
      </c>
      <c r="U5079" s="16">
        <v>4.3325500000000003</v>
      </c>
      <c r="V5079" s="16">
        <v>36.32</v>
      </c>
      <c r="W5079" s="16">
        <v>10.1</v>
      </c>
      <c r="X5079" s="16">
        <v>417.39299999999997</v>
      </c>
      <c r="Y5079" s="16">
        <v>61.009300000000003</v>
      </c>
      <c r="Z5079" s="16">
        <v>0</v>
      </c>
      <c r="AA5079" s="16">
        <v>-1.168037</v>
      </c>
      <c r="AB5079" s="16">
        <v>0.15</v>
      </c>
      <c r="AC5079" s="16">
        <v>7.22</v>
      </c>
      <c r="AD5079" s="16">
        <v>51.47</v>
      </c>
      <c r="AG5079" s="16">
        <v>70044</v>
      </c>
      <c r="AH5079" s="16">
        <v>0.16170000000000001</v>
      </c>
      <c r="AI5079" s="16">
        <v>83.752600000000001</v>
      </c>
      <c r="AJ5079" s="16">
        <v>86.806399999999996</v>
      </c>
      <c r="AK5079" s="16">
        <v>-1.6680999999999999</v>
      </c>
      <c r="AL5079" s="16">
        <v>8.5999999999999993E-2</v>
      </c>
      <c r="AM5079" s="16">
        <v>0.2873</v>
      </c>
      <c r="AN5079" s="16">
        <v>0.56930000000000003</v>
      </c>
      <c r="AO5079" s="16">
        <v>0.11360000000000001</v>
      </c>
      <c r="AP5079" s="16">
        <v>-0.13009999999999999</v>
      </c>
      <c r="AR5079" s="16">
        <f t="shared" si="189"/>
        <v>1</v>
      </c>
      <c r="AS5079" s="5">
        <f t="shared" si="188"/>
        <v>0</v>
      </c>
    </row>
    <row r="5080" spans="1:45" x14ac:dyDescent="0.25">
      <c r="A5080" s="16" t="s">
        <v>405</v>
      </c>
      <c r="B5080" s="16" t="s">
        <v>84</v>
      </c>
      <c r="C5080" s="16" t="s">
        <v>298</v>
      </c>
      <c r="D5080" s="16">
        <v>1991</v>
      </c>
      <c r="E5080" s="16" t="s">
        <v>5695</v>
      </c>
      <c r="F5080" s="16" t="s">
        <v>592</v>
      </c>
      <c r="G5080" s="10"/>
      <c r="H5080" s="73"/>
      <c r="I5080" s="16" t="s">
        <v>6700</v>
      </c>
      <c r="J5080" s="71">
        <v>0</v>
      </c>
      <c r="K5080" s="71">
        <v>1</v>
      </c>
      <c r="M5080" s="16">
        <v>-0.38226909999999997</v>
      </c>
      <c r="N5080" s="16">
        <v>0.53168859999999996</v>
      </c>
      <c r="O5080" s="16">
        <v>0.2163648</v>
      </c>
      <c r="Q5080" s="16">
        <v>-3.49538E-2</v>
      </c>
      <c r="R5080" s="16">
        <v>0.4027</v>
      </c>
      <c r="S5080" s="16">
        <v>2.29E-2</v>
      </c>
      <c r="T5080" s="16">
        <v>0</v>
      </c>
      <c r="U5080" s="16">
        <v>4.3276500000000002</v>
      </c>
      <c r="V5080" s="16">
        <v>36.764000000000003</v>
      </c>
      <c r="W5080" s="16">
        <v>10.18</v>
      </c>
      <c r="X5080" s="16">
        <v>416.55200000000002</v>
      </c>
      <c r="Y5080" s="16">
        <v>61.009300000000003</v>
      </c>
      <c r="Z5080" s="16">
        <v>0</v>
      </c>
      <c r="AA5080" s="16">
        <v>-1.16493</v>
      </c>
      <c r="AB5080" s="16">
        <v>0.15</v>
      </c>
      <c r="AC5080" s="16">
        <v>7.22</v>
      </c>
      <c r="AD5080" s="16">
        <v>51.39</v>
      </c>
      <c r="AG5080" s="16">
        <v>82005.3</v>
      </c>
      <c r="AH5080" s="16">
        <v>0.1648</v>
      </c>
      <c r="AI5080" s="16">
        <v>83.804199999999994</v>
      </c>
      <c r="AJ5080" s="16">
        <v>87.002700000000004</v>
      </c>
      <c r="AK5080" s="16">
        <v>-1.5983000000000001</v>
      </c>
      <c r="AL5080" s="16">
        <v>5.33E-2</v>
      </c>
      <c r="AM5080" s="16">
        <v>0.25540000000000002</v>
      </c>
      <c r="AN5080" s="16">
        <v>0.52270000000000005</v>
      </c>
      <c r="AO5080" s="16">
        <v>0.10489999999999999</v>
      </c>
      <c r="AP5080" s="16">
        <v>-0.15490000000000001</v>
      </c>
      <c r="AR5080" s="16">
        <f t="shared" si="189"/>
        <v>1</v>
      </c>
      <c r="AS5080" s="5">
        <f t="shared" si="188"/>
        <v>0</v>
      </c>
    </row>
    <row r="5081" spans="1:45" x14ac:dyDescent="0.25">
      <c r="A5081" s="16" t="s">
        <v>405</v>
      </c>
      <c r="B5081" s="16" t="s">
        <v>84</v>
      </c>
      <c r="C5081" s="16" t="s">
        <v>298</v>
      </c>
      <c r="D5081" s="16">
        <v>1992</v>
      </c>
      <c r="E5081" s="16" t="s">
        <v>5696</v>
      </c>
      <c r="F5081" s="16" t="s">
        <v>592</v>
      </c>
      <c r="G5081" s="10"/>
      <c r="H5081" s="73"/>
      <c r="I5081" s="16" t="s">
        <v>6700</v>
      </c>
      <c r="J5081" s="71">
        <v>0</v>
      </c>
      <c r="K5081" s="71">
        <v>1</v>
      </c>
      <c r="M5081" s="16">
        <v>-0.42066720000000002</v>
      </c>
      <c r="N5081" s="16">
        <v>0.6049966</v>
      </c>
      <c r="O5081" s="16">
        <v>0.41749989999999998</v>
      </c>
      <c r="Q5081" s="16">
        <v>-4.7156999999999998E-2</v>
      </c>
      <c r="R5081" s="16">
        <v>0.39055000000000001</v>
      </c>
      <c r="S5081" s="16">
        <v>1.4500000000000001E-2</v>
      </c>
      <c r="T5081" s="16">
        <v>0</v>
      </c>
      <c r="U5081" s="16">
        <v>4.3746</v>
      </c>
      <c r="V5081" s="16">
        <v>37.207999999999998</v>
      </c>
      <c r="W5081" s="16">
        <v>10.26</v>
      </c>
      <c r="X5081" s="16">
        <v>425.01900000000001</v>
      </c>
      <c r="Y5081" s="16">
        <v>61.009300000000003</v>
      </c>
      <c r="Z5081" s="16">
        <v>0.10825</v>
      </c>
      <c r="AA5081" s="16">
        <v>-1.1614340000000001</v>
      </c>
      <c r="AB5081" s="16">
        <v>0.15</v>
      </c>
      <c r="AC5081" s="16">
        <v>7.22</v>
      </c>
      <c r="AD5081" s="16">
        <v>51.3</v>
      </c>
      <c r="AG5081" s="16">
        <v>93966.6</v>
      </c>
      <c r="AH5081" s="16">
        <v>0.16700000000000001</v>
      </c>
      <c r="AI5081" s="16">
        <v>83.95</v>
      </c>
      <c r="AJ5081" s="16">
        <v>88</v>
      </c>
      <c r="AK5081" s="16">
        <v>-1.5284</v>
      </c>
      <c r="AL5081" s="16">
        <v>2.07E-2</v>
      </c>
      <c r="AM5081" s="16">
        <v>0.2235</v>
      </c>
      <c r="AN5081" s="16">
        <v>0.47610000000000002</v>
      </c>
      <c r="AO5081" s="16">
        <v>9.6100000000000005E-2</v>
      </c>
      <c r="AP5081" s="16">
        <v>-0.17960000000000001</v>
      </c>
      <c r="AR5081" s="16">
        <f t="shared" si="189"/>
        <v>1</v>
      </c>
      <c r="AS5081" s="5">
        <f t="shared" si="188"/>
        <v>0</v>
      </c>
    </row>
    <row r="5082" spans="1:45" x14ac:dyDescent="0.25">
      <c r="A5082" s="16" t="s">
        <v>405</v>
      </c>
      <c r="B5082" s="16" t="s">
        <v>84</v>
      </c>
      <c r="C5082" s="16" t="s">
        <v>298</v>
      </c>
      <c r="D5082" s="16">
        <v>1993</v>
      </c>
      <c r="E5082" s="16" t="s">
        <v>5697</v>
      </c>
      <c r="F5082" s="16" t="s">
        <v>592</v>
      </c>
      <c r="G5082" s="10"/>
      <c r="H5082" s="73"/>
      <c r="I5082" s="16" t="s">
        <v>6700</v>
      </c>
      <c r="J5082" s="71">
        <v>0</v>
      </c>
      <c r="K5082" s="71">
        <v>1</v>
      </c>
      <c r="M5082" s="16">
        <v>-0.43072870000000002</v>
      </c>
      <c r="N5082" s="16">
        <v>0.59651129999999997</v>
      </c>
      <c r="O5082" s="16">
        <v>0.4019392</v>
      </c>
      <c r="Q5082" s="16">
        <v>-5.9395099999999999E-2</v>
      </c>
      <c r="R5082" s="16">
        <v>0.37835000000000002</v>
      </c>
      <c r="S5082" s="16">
        <v>1.3599999999999999E-2</v>
      </c>
      <c r="T5082" s="16">
        <v>0</v>
      </c>
      <c r="U5082" s="16">
        <v>4.1209499999999997</v>
      </c>
      <c r="V5082" s="16">
        <v>37.652000000000001</v>
      </c>
      <c r="W5082" s="16">
        <v>10.34</v>
      </c>
      <c r="X5082" s="16">
        <v>425.61799999999999</v>
      </c>
      <c r="Y5082" s="16">
        <v>61.009300000000003</v>
      </c>
      <c r="Z5082" s="16">
        <v>0.10155</v>
      </c>
      <c r="AA5082" s="16">
        <v>-1.1525019999999999</v>
      </c>
      <c r="AB5082" s="16">
        <v>0.15</v>
      </c>
      <c r="AC5082" s="16">
        <v>7.22</v>
      </c>
      <c r="AD5082" s="16">
        <v>51.07</v>
      </c>
      <c r="AG5082" s="16">
        <v>105928</v>
      </c>
      <c r="AH5082" s="16">
        <v>0.14599999999999999</v>
      </c>
      <c r="AI5082" s="16">
        <v>83.95</v>
      </c>
      <c r="AJ5082" s="16">
        <v>87.95</v>
      </c>
      <c r="AK5082" s="16">
        <v>-1.4585999999999999</v>
      </c>
      <c r="AL5082" s="16">
        <v>-1.2E-2</v>
      </c>
      <c r="AM5082" s="16">
        <v>0.19159999999999999</v>
      </c>
      <c r="AN5082" s="16">
        <v>0.42949999999999999</v>
      </c>
      <c r="AO5082" s="16">
        <v>8.7400000000000005E-2</v>
      </c>
      <c r="AP5082" s="16">
        <v>-0.2044</v>
      </c>
      <c r="AR5082" s="16">
        <f t="shared" si="189"/>
        <v>1</v>
      </c>
      <c r="AS5082" s="5">
        <f t="shared" si="188"/>
        <v>0</v>
      </c>
    </row>
    <row r="5083" spans="1:45" x14ac:dyDescent="0.25">
      <c r="A5083" s="16" t="s">
        <v>405</v>
      </c>
      <c r="B5083" s="16" t="s">
        <v>84</v>
      </c>
      <c r="C5083" s="16" t="s">
        <v>298</v>
      </c>
      <c r="D5083" s="16">
        <v>1994</v>
      </c>
      <c r="E5083" s="16" t="s">
        <v>5698</v>
      </c>
      <c r="F5083" s="16" t="s">
        <v>592</v>
      </c>
      <c r="G5083" s="10"/>
      <c r="H5083" s="73"/>
      <c r="I5083" s="16" t="s">
        <v>6700</v>
      </c>
      <c r="J5083" s="71">
        <v>0</v>
      </c>
      <c r="K5083" s="71">
        <v>1</v>
      </c>
      <c r="M5083" s="16">
        <v>-0.40445710000000001</v>
      </c>
      <c r="N5083" s="16">
        <v>0.67208559999999995</v>
      </c>
      <c r="O5083" s="16">
        <v>0.38912730000000001</v>
      </c>
      <c r="Q5083" s="16">
        <v>-7.1582800000000002E-2</v>
      </c>
      <c r="R5083" s="16">
        <v>0.36620000000000003</v>
      </c>
      <c r="S5083" s="16">
        <v>2.23E-2</v>
      </c>
      <c r="T5083" s="16">
        <v>0</v>
      </c>
      <c r="U5083" s="16">
        <v>4.6904000000000003</v>
      </c>
      <c r="V5083" s="16">
        <v>38.095999999999997</v>
      </c>
      <c r="W5083" s="16">
        <v>10.42</v>
      </c>
      <c r="X5083" s="16">
        <v>425.82600000000002</v>
      </c>
      <c r="Y5083" s="16">
        <v>61.009300000000003</v>
      </c>
      <c r="Z5083" s="16">
        <v>9.6250000000000002E-2</v>
      </c>
      <c r="AA5083" s="16">
        <v>-1.1439569999999999</v>
      </c>
      <c r="AB5083" s="16">
        <v>0.15</v>
      </c>
      <c r="AC5083" s="16">
        <v>7.22</v>
      </c>
      <c r="AD5083" s="16">
        <v>50.85</v>
      </c>
      <c r="AG5083" s="16">
        <v>117889</v>
      </c>
      <c r="AH5083" s="16">
        <v>0.15975</v>
      </c>
      <c r="AI5083" s="16">
        <v>84.05</v>
      </c>
      <c r="AJ5083" s="16">
        <v>87.85</v>
      </c>
      <c r="AK5083" s="16">
        <v>-1.3887</v>
      </c>
      <c r="AL5083" s="16">
        <v>-4.4600000000000001E-2</v>
      </c>
      <c r="AM5083" s="16">
        <v>0.1598</v>
      </c>
      <c r="AN5083" s="16">
        <v>0.38300000000000001</v>
      </c>
      <c r="AO5083" s="16">
        <v>7.8600000000000003E-2</v>
      </c>
      <c r="AP5083" s="16">
        <v>-0.22919999999999999</v>
      </c>
      <c r="AR5083" s="16">
        <f t="shared" si="189"/>
        <v>1</v>
      </c>
      <c r="AS5083" s="5">
        <f t="shared" si="188"/>
        <v>0</v>
      </c>
    </row>
    <row r="5084" spans="1:45" x14ac:dyDescent="0.25">
      <c r="A5084" s="16" t="s">
        <v>405</v>
      </c>
      <c r="B5084" s="16" t="s">
        <v>84</v>
      </c>
      <c r="C5084" s="16" t="s">
        <v>298</v>
      </c>
      <c r="D5084" s="16">
        <v>1995</v>
      </c>
      <c r="E5084" s="16" t="s">
        <v>5699</v>
      </c>
      <c r="F5084" s="16" t="s">
        <v>592</v>
      </c>
      <c r="G5084" s="10"/>
      <c r="H5084" s="73"/>
      <c r="I5084" s="16" t="s">
        <v>6700</v>
      </c>
      <c r="J5084" s="71">
        <v>0</v>
      </c>
      <c r="K5084" s="71">
        <v>1</v>
      </c>
      <c r="M5084" s="16">
        <v>-0.42356769999999999</v>
      </c>
      <c r="N5084" s="16">
        <v>0.52815730000000005</v>
      </c>
      <c r="O5084" s="16">
        <v>0.40164090000000002</v>
      </c>
      <c r="Q5084" s="16">
        <v>-8.3820800000000001E-2</v>
      </c>
      <c r="R5084" s="16">
        <v>0.35404999999999998</v>
      </c>
      <c r="S5084" s="16">
        <v>1.9E-2</v>
      </c>
      <c r="T5084" s="16">
        <v>0</v>
      </c>
      <c r="U5084" s="16">
        <v>3.6757499999999999</v>
      </c>
      <c r="V5084" s="16">
        <v>38.54</v>
      </c>
      <c r="W5084" s="16">
        <v>10.5</v>
      </c>
      <c r="X5084" s="16">
        <v>417.73700000000002</v>
      </c>
      <c r="Y5084" s="16">
        <v>61.009300000000003</v>
      </c>
      <c r="Z5084" s="16">
        <v>0.1045</v>
      </c>
      <c r="AA5084" s="16">
        <v>-1.135413</v>
      </c>
      <c r="AB5084" s="16">
        <v>0.15</v>
      </c>
      <c r="AC5084" s="16">
        <v>7.22</v>
      </c>
      <c r="AD5084" s="16">
        <v>50.63</v>
      </c>
      <c r="AG5084" s="16">
        <v>129851</v>
      </c>
      <c r="AH5084" s="16">
        <v>0.15490000000000001</v>
      </c>
      <c r="AI5084" s="16">
        <v>84.4</v>
      </c>
      <c r="AJ5084" s="16">
        <v>88.15</v>
      </c>
      <c r="AK5084" s="16">
        <v>-1.3189</v>
      </c>
      <c r="AL5084" s="16">
        <v>-7.7299999999999994E-2</v>
      </c>
      <c r="AM5084" s="16">
        <v>0.12790000000000001</v>
      </c>
      <c r="AN5084" s="16">
        <v>0.33639999999999998</v>
      </c>
      <c r="AO5084" s="16">
        <v>6.9800000000000001E-2</v>
      </c>
      <c r="AP5084" s="16">
        <v>-0.25390000000000001</v>
      </c>
      <c r="AR5084" s="16">
        <f t="shared" si="189"/>
        <v>1</v>
      </c>
      <c r="AS5084" s="5">
        <f t="shared" si="188"/>
        <v>0</v>
      </c>
    </row>
    <row r="5085" spans="1:45" x14ac:dyDescent="0.25">
      <c r="A5085" s="16" t="s">
        <v>405</v>
      </c>
      <c r="B5085" s="16" t="s">
        <v>84</v>
      </c>
      <c r="C5085" s="16" t="s">
        <v>298</v>
      </c>
      <c r="D5085" s="16">
        <v>1996</v>
      </c>
      <c r="E5085" s="16" t="s">
        <v>5700</v>
      </c>
      <c r="F5085" s="16" t="s">
        <v>592</v>
      </c>
      <c r="G5085" s="10"/>
      <c r="H5085" s="73"/>
      <c r="I5085" s="16" t="s">
        <v>6700</v>
      </c>
      <c r="J5085" s="71">
        <v>0</v>
      </c>
      <c r="K5085" s="71">
        <v>1</v>
      </c>
      <c r="M5085" s="16">
        <v>-0.45926119999999998</v>
      </c>
      <c r="N5085" s="16">
        <v>0.49276940000000002</v>
      </c>
      <c r="O5085" s="16">
        <v>0.38915149999999998</v>
      </c>
      <c r="Q5085" s="16">
        <v>-0.1923386</v>
      </c>
      <c r="R5085" s="16">
        <v>0.28310000000000002</v>
      </c>
      <c r="S5085" s="16">
        <v>1.9800000000000002E-2</v>
      </c>
      <c r="T5085" s="16">
        <v>0</v>
      </c>
      <c r="U5085" s="16">
        <v>3.5045500000000001</v>
      </c>
      <c r="V5085" s="16">
        <v>38.454000000000001</v>
      </c>
      <c r="W5085" s="16">
        <v>10.611000000000001</v>
      </c>
      <c r="X5085" s="16">
        <v>414.25200000000001</v>
      </c>
      <c r="Y5085" s="16">
        <v>61.009300000000003</v>
      </c>
      <c r="Z5085" s="16">
        <v>0.10015</v>
      </c>
      <c r="AA5085" s="16">
        <v>-1.1225970000000001</v>
      </c>
      <c r="AB5085" s="16">
        <v>0.15</v>
      </c>
      <c r="AC5085" s="16">
        <v>7.22</v>
      </c>
      <c r="AD5085" s="16">
        <v>50.3</v>
      </c>
      <c r="AG5085" s="16">
        <v>141812</v>
      </c>
      <c r="AH5085" s="16">
        <v>0.15659999999999999</v>
      </c>
      <c r="AI5085" s="16">
        <v>84.8</v>
      </c>
      <c r="AJ5085" s="16">
        <v>88.5</v>
      </c>
      <c r="AK5085" s="16">
        <v>-1.7682</v>
      </c>
      <c r="AL5085" s="16">
        <v>0</v>
      </c>
      <c r="AM5085" s="16">
        <v>0</v>
      </c>
      <c r="AN5085" s="16">
        <v>0</v>
      </c>
      <c r="AO5085" s="16">
        <v>0</v>
      </c>
      <c r="AP5085" s="16">
        <v>0</v>
      </c>
      <c r="AR5085" s="16">
        <f t="shared" si="189"/>
        <v>1</v>
      </c>
      <c r="AS5085" s="5">
        <f t="shared" si="188"/>
        <v>0</v>
      </c>
    </row>
    <row r="5086" spans="1:45" x14ac:dyDescent="0.25">
      <c r="A5086" s="16" t="s">
        <v>405</v>
      </c>
      <c r="B5086" s="16" t="s">
        <v>84</v>
      </c>
      <c r="C5086" s="16" t="s">
        <v>298</v>
      </c>
      <c r="D5086" s="16">
        <v>1997</v>
      </c>
      <c r="E5086" s="16" t="s">
        <v>5701</v>
      </c>
      <c r="F5086" s="16" t="s">
        <v>592</v>
      </c>
      <c r="G5086" s="10"/>
      <c r="H5086" s="73"/>
      <c r="I5086" s="16" t="s">
        <v>6700</v>
      </c>
      <c r="J5086" s="71">
        <v>0</v>
      </c>
      <c r="K5086" s="71">
        <v>1</v>
      </c>
      <c r="M5086" s="16">
        <v>-0.43236370000000002</v>
      </c>
      <c r="N5086" s="16">
        <v>0.4122152</v>
      </c>
      <c r="O5086" s="16">
        <v>0.36700700000000003</v>
      </c>
      <c r="Q5086" s="16">
        <v>-0.1739194</v>
      </c>
      <c r="R5086" s="16">
        <v>0.35594999999999999</v>
      </c>
      <c r="S5086" s="16">
        <v>1.6400000000000001E-2</v>
      </c>
      <c r="T5086" s="16">
        <v>0</v>
      </c>
      <c r="U5086" s="16">
        <v>3.7421500000000001</v>
      </c>
      <c r="V5086" s="16">
        <v>38.368000000000002</v>
      </c>
      <c r="W5086" s="16">
        <v>10.722</v>
      </c>
      <c r="X5086" s="16">
        <v>396.947</v>
      </c>
      <c r="Y5086" s="16">
        <v>61.009300000000003</v>
      </c>
      <c r="Z5086" s="16">
        <v>8.9149999999999993E-2</v>
      </c>
      <c r="AA5086" s="16">
        <v>-1.117936</v>
      </c>
      <c r="AB5086" s="16">
        <v>0.15</v>
      </c>
      <c r="AC5086" s="16">
        <v>7.22</v>
      </c>
      <c r="AD5086" s="16">
        <v>50.18</v>
      </c>
      <c r="AG5086" s="16">
        <v>153773</v>
      </c>
      <c r="AH5086" s="16">
        <v>0.1595</v>
      </c>
      <c r="AI5086" s="16">
        <v>85.2</v>
      </c>
      <c r="AJ5086" s="16">
        <v>89.1</v>
      </c>
      <c r="AK5086" s="16">
        <v>-1.5488</v>
      </c>
      <c r="AL5086" s="16">
        <v>-0.1426</v>
      </c>
      <c r="AM5086" s="16">
        <v>6.4100000000000004E-2</v>
      </c>
      <c r="AN5086" s="16">
        <v>0.2432</v>
      </c>
      <c r="AO5086" s="16">
        <v>5.2299999999999999E-2</v>
      </c>
      <c r="AP5086" s="16">
        <v>-0.30349999999999999</v>
      </c>
      <c r="AR5086" s="16">
        <f t="shared" si="189"/>
        <v>1</v>
      </c>
      <c r="AS5086" s="5">
        <f t="shared" si="188"/>
        <v>0</v>
      </c>
    </row>
    <row r="5087" spans="1:45" x14ac:dyDescent="0.25">
      <c r="A5087" s="16" t="s">
        <v>405</v>
      </c>
      <c r="B5087" s="16" t="s">
        <v>84</v>
      </c>
      <c r="C5087" s="16" t="s">
        <v>298</v>
      </c>
      <c r="D5087" s="16">
        <v>1998</v>
      </c>
      <c r="E5087" s="16" t="s">
        <v>5702</v>
      </c>
      <c r="F5087" s="16" t="s">
        <v>592</v>
      </c>
      <c r="G5087" s="10"/>
      <c r="H5087" s="73"/>
      <c r="I5087" s="16" t="s">
        <v>6700</v>
      </c>
      <c r="J5087" s="71">
        <v>0</v>
      </c>
      <c r="K5087" s="71">
        <v>1</v>
      </c>
      <c r="M5087" s="16">
        <v>-0.41476800000000003</v>
      </c>
      <c r="N5087" s="16">
        <v>0.35848999999999998</v>
      </c>
      <c r="O5087" s="16">
        <v>0.34922769999999997</v>
      </c>
      <c r="Q5087" s="16">
        <v>-0.11440980000000001</v>
      </c>
      <c r="R5087" s="16">
        <v>0.38750000000000001</v>
      </c>
      <c r="S5087" s="16">
        <v>1.6500000000000001E-2</v>
      </c>
      <c r="T5087" s="16">
        <v>0</v>
      </c>
      <c r="U5087" s="16">
        <v>3.3532000000000002</v>
      </c>
      <c r="V5087" s="16">
        <v>38.281999999999996</v>
      </c>
      <c r="W5087" s="16">
        <v>10.833</v>
      </c>
      <c r="X5087" s="16">
        <v>394.178</v>
      </c>
      <c r="Y5087" s="16">
        <v>61.009300000000003</v>
      </c>
      <c r="Z5087" s="16">
        <v>8.5150000000000003E-2</v>
      </c>
      <c r="AA5087" s="16">
        <v>-1.0876429999999999</v>
      </c>
      <c r="AB5087" s="16">
        <v>0.15</v>
      </c>
      <c r="AC5087" s="16">
        <v>7.22</v>
      </c>
      <c r="AD5087" s="16">
        <v>49.4</v>
      </c>
      <c r="AG5087" s="16">
        <v>165735</v>
      </c>
      <c r="AH5087" s="16">
        <v>0.14044999999999999</v>
      </c>
      <c r="AI5087" s="16">
        <v>85.6</v>
      </c>
      <c r="AJ5087" s="16">
        <v>89.7</v>
      </c>
      <c r="AK5087" s="16">
        <v>-1.3293999999999999</v>
      </c>
      <c r="AL5087" s="16">
        <v>0</v>
      </c>
      <c r="AM5087" s="16">
        <v>0</v>
      </c>
      <c r="AN5087" s="16">
        <v>0</v>
      </c>
      <c r="AO5087" s="16">
        <v>0</v>
      </c>
      <c r="AP5087" s="16">
        <v>0</v>
      </c>
      <c r="AR5087" s="16">
        <f t="shared" si="189"/>
        <v>1</v>
      </c>
      <c r="AS5087" s="5">
        <f t="shared" si="188"/>
        <v>0</v>
      </c>
    </row>
    <row r="5088" spans="1:45" x14ac:dyDescent="0.25">
      <c r="A5088" s="16" t="s">
        <v>405</v>
      </c>
      <c r="B5088" s="16" t="s">
        <v>84</v>
      </c>
      <c r="C5088" s="16" t="s">
        <v>298</v>
      </c>
      <c r="D5088" s="16">
        <v>1999</v>
      </c>
      <c r="E5088" s="16" t="s">
        <v>5703</v>
      </c>
      <c r="F5088" s="16" t="s">
        <v>592</v>
      </c>
      <c r="G5088" s="10"/>
      <c r="H5088" s="73"/>
      <c r="I5088" s="16" t="s">
        <v>6700</v>
      </c>
      <c r="J5088" s="71">
        <v>0</v>
      </c>
      <c r="K5088" s="71">
        <v>1</v>
      </c>
      <c r="M5088" s="16">
        <v>-0.44203880000000001</v>
      </c>
      <c r="N5088" s="16">
        <v>0.38181749999999998</v>
      </c>
      <c r="O5088" s="16">
        <v>0.35666510000000001</v>
      </c>
      <c r="Q5088" s="16">
        <v>-0.13494139999999999</v>
      </c>
      <c r="R5088" s="16">
        <v>0.34029999999999999</v>
      </c>
      <c r="S5088" s="16">
        <v>1.61E-2</v>
      </c>
      <c r="T5088" s="16">
        <v>0</v>
      </c>
      <c r="U5088" s="16">
        <v>3.4988999999999999</v>
      </c>
      <c r="V5088" s="16">
        <v>38.195999999999998</v>
      </c>
      <c r="W5088" s="16">
        <v>10.944000000000001</v>
      </c>
      <c r="X5088" s="16">
        <v>394.67399999999998</v>
      </c>
      <c r="Y5088" s="16">
        <v>61.009300000000003</v>
      </c>
      <c r="Z5088" s="16">
        <v>9.6549999999999997E-2</v>
      </c>
      <c r="AA5088" s="16">
        <v>-1.0468630000000001</v>
      </c>
      <c r="AB5088" s="16">
        <v>0.15</v>
      </c>
      <c r="AC5088" s="16">
        <v>7.22</v>
      </c>
      <c r="AD5088" s="16">
        <v>48.35</v>
      </c>
      <c r="AG5088" s="16">
        <v>177696</v>
      </c>
      <c r="AH5088" s="16">
        <v>0.16059999999999999</v>
      </c>
      <c r="AI5088" s="16">
        <v>86</v>
      </c>
      <c r="AJ5088" s="16">
        <v>90.35</v>
      </c>
      <c r="AK5088" s="16">
        <v>-1.052</v>
      </c>
      <c r="AL5088" s="16">
        <v>-0.2079</v>
      </c>
      <c r="AM5088" s="16">
        <v>2.9999999999999997E-4</v>
      </c>
      <c r="AN5088" s="16">
        <v>0.15</v>
      </c>
      <c r="AO5088" s="16">
        <v>3.4799999999999998E-2</v>
      </c>
      <c r="AP5088" s="16">
        <v>-0.35299999999999998</v>
      </c>
      <c r="AR5088" s="16">
        <f t="shared" si="189"/>
        <v>1</v>
      </c>
      <c r="AS5088" s="5">
        <f t="shared" si="188"/>
        <v>0</v>
      </c>
    </row>
    <row r="5089" spans="1:45" x14ac:dyDescent="0.25">
      <c r="A5089" s="16" t="s">
        <v>405</v>
      </c>
      <c r="B5089" s="16" t="s">
        <v>84</v>
      </c>
      <c r="C5089" s="16" t="s">
        <v>298</v>
      </c>
      <c r="D5089" s="16">
        <v>2000</v>
      </c>
      <c r="E5089" s="16" t="s">
        <v>5704</v>
      </c>
      <c r="F5089" s="16" t="s">
        <v>592</v>
      </c>
      <c r="G5089" s="10">
        <v>1919.84</v>
      </c>
      <c r="H5089" s="73">
        <v>7.5599959999999999</v>
      </c>
      <c r="J5089" s="71">
        <v>0</v>
      </c>
      <c r="K5089" s="71">
        <v>1</v>
      </c>
      <c r="M5089" s="16">
        <v>-0.47868369999999999</v>
      </c>
      <c r="N5089" s="16">
        <v>0.3588596</v>
      </c>
      <c r="O5089" s="16">
        <v>0.37142829999999999</v>
      </c>
      <c r="Q5089" s="16">
        <v>-1.58978E-2</v>
      </c>
      <c r="R5089" s="16">
        <v>0.27565000000000001</v>
      </c>
      <c r="S5089" s="16">
        <v>1.4999999999999999E-2</v>
      </c>
      <c r="T5089" s="16">
        <v>2.9999999999999997E-4</v>
      </c>
      <c r="U5089" s="16">
        <v>3.5704500000000001</v>
      </c>
      <c r="V5089" s="16">
        <v>38.11</v>
      </c>
      <c r="W5089" s="16">
        <v>11.055</v>
      </c>
      <c r="X5089" s="16">
        <v>389.13600000000002</v>
      </c>
      <c r="Y5089" s="16">
        <v>61.009300000000003</v>
      </c>
      <c r="Z5089" s="16">
        <v>0.10299999999999999</v>
      </c>
      <c r="AA5089" s="16">
        <v>-1.0548249999999999</v>
      </c>
      <c r="AB5089" s="16">
        <v>0.15</v>
      </c>
      <c r="AC5089" s="16">
        <v>7.22</v>
      </c>
      <c r="AD5089" s="16">
        <v>48.555</v>
      </c>
      <c r="AG5089" s="16">
        <v>173941</v>
      </c>
      <c r="AH5089" s="16">
        <v>0.1573</v>
      </c>
      <c r="AI5089" s="16">
        <v>86.35</v>
      </c>
      <c r="AJ5089" s="16">
        <v>90.95</v>
      </c>
      <c r="AK5089" s="16">
        <v>-0.77470000000000006</v>
      </c>
      <c r="AL5089" s="16">
        <v>0</v>
      </c>
      <c r="AM5089" s="16">
        <v>0</v>
      </c>
      <c r="AN5089" s="16">
        <v>0</v>
      </c>
      <c r="AO5089" s="16">
        <v>0</v>
      </c>
      <c r="AP5089" s="16">
        <v>0</v>
      </c>
      <c r="AR5089" s="16">
        <f t="shared" si="189"/>
        <v>1</v>
      </c>
      <c r="AS5089" s="5">
        <f t="shared" si="188"/>
        <v>0</v>
      </c>
    </row>
    <row r="5090" spans="1:45" x14ac:dyDescent="0.25">
      <c r="A5090" s="16" t="s">
        <v>405</v>
      </c>
      <c r="B5090" s="16" t="s">
        <v>84</v>
      </c>
      <c r="C5090" s="16" t="s">
        <v>298</v>
      </c>
      <c r="D5090" s="16">
        <v>2001</v>
      </c>
      <c r="E5090" s="16" t="s">
        <v>5705</v>
      </c>
      <c r="F5090" s="16" t="s">
        <v>592</v>
      </c>
      <c r="G5090" s="10">
        <v>2436.04</v>
      </c>
      <c r="H5090" s="73">
        <v>7.7981290000000003</v>
      </c>
      <c r="J5090" s="71">
        <v>0</v>
      </c>
      <c r="K5090" s="71">
        <v>1</v>
      </c>
      <c r="M5090" s="16">
        <v>-0.4575072</v>
      </c>
      <c r="N5090" s="16">
        <v>0.36869730000000001</v>
      </c>
      <c r="O5090" s="16">
        <v>0.37554470000000001</v>
      </c>
      <c r="Q5090" s="16">
        <v>-0.112481</v>
      </c>
      <c r="R5090" s="16">
        <v>0.30995</v>
      </c>
      <c r="S5090" s="16">
        <v>1.5650000000000001E-2</v>
      </c>
      <c r="T5090" s="16">
        <v>2.9999999999999997E-4</v>
      </c>
      <c r="U5090" s="16">
        <v>3.4220000000000002</v>
      </c>
      <c r="V5090" s="16">
        <v>38.953000000000003</v>
      </c>
      <c r="W5090" s="16">
        <v>11.084</v>
      </c>
      <c r="X5090" s="16">
        <v>390.01100000000002</v>
      </c>
      <c r="Y5090" s="16">
        <v>61.009300000000003</v>
      </c>
      <c r="Z5090" s="16">
        <v>0.1081</v>
      </c>
      <c r="AA5090" s="16">
        <v>-1.038902</v>
      </c>
      <c r="AB5090" s="16">
        <v>0.15</v>
      </c>
      <c r="AC5090" s="16">
        <v>7.22</v>
      </c>
      <c r="AD5090" s="16">
        <v>48.145000000000003</v>
      </c>
      <c r="AG5090" s="16">
        <v>219851</v>
      </c>
      <c r="AH5090" s="16">
        <v>0.15920000000000001</v>
      </c>
      <c r="AI5090" s="16">
        <v>86.75</v>
      </c>
      <c r="AJ5090" s="16">
        <v>91.55</v>
      </c>
      <c r="AK5090" s="16">
        <v>-0.64829999999999999</v>
      </c>
      <c r="AL5090" s="16">
        <v>-0.27329999999999999</v>
      </c>
      <c r="AM5090" s="16">
        <v>-6.3399999999999998E-2</v>
      </c>
      <c r="AN5090" s="16">
        <v>5.6899999999999999E-2</v>
      </c>
      <c r="AO5090" s="16">
        <v>1.7299999999999999E-2</v>
      </c>
      <c r="AP5090" s="16">
        <v>-0.40250000000000002</v>
      </c>
      <c r="AR5090" s="16">
        <f t="shared" si="189"/>
        <v>1</v>
      </c>
      <c r="AS5090" s="5">
        <f t="shared" si="188"/>
        <v>0</v>
      </c>
    </row>
    <row r="5091" spans="1:45" x14ac:dyDescent="0.25">
      <c r="A5091" s="16" t="s">
        <v>405</v>
      </c>
      <c r="B5091" s="16" t="s">
        <v>84</v>
      </c>
      <c r="C5091" s="16" t="s">
        <v>298</v>
      </c>
      <c r="D5091" s="16">
        <v>2002</v>
      </c>
      <c r="E5091" s="16" t="s">
        <v>5706</v>
      </c>
      <c r="F5091" s="16" t="s">
        <v>592</v>
      </c>
      <c r="G5091" s="10">
        <v>2417.3200000000002</v>
      </c>
      <c r="H5091" s="73">
        <v>7.7904150000000003</v>
      </c>
      <c r="J5091" s="71">
        <v>0</v>
      </c>
      <c r="K5091" s="71">
        <v>1</v>
      </c>
      <c r="M5091" s="16">
        <v>-0.47656870000000001</v>
      </c>
      <c r="N5091" s="16">
        <v>0.37039260000000002</v>
      </c>
      <c r="O5091" s="16">
        <v>0.40242519999999998</v>
      </c>
      <c r="Q5091" s="16">
        <v>2.8998300000000001E-2</v>
      </c>
      <c r="R5091" s="16">
        <v>0.27710000000000001</v>
      </c>
      <c r="S5091" s="16">
        <v>1.5350000000000001E-2</v>
      </c>
      <c r="T5091" s="16">
        <v>2.9999999999999997E-4</v>
      </c>
      <c r="U5091" s="16">
        <v>3.10555</v>
      </c>
      <c r="V5091" s="16">
        <v>39.795999999999999</v>
      </c>
      <c r="W5091" s="16">
        <v>11.113</v>
      </c>
      <c r="X5091" s="16">
        <v>392.37799999999999</v>
      </c>
      <c r="Y5091" s="16">
        <v>61.009300000000003</v>
      </c>
      <c r="Z5091" s="16">
        <v>0.12280000000000001</v>
      </c>
      <c r="AA5091" s="16">
        <v>-1.0371539999999999</v>
      </c>
      <c r="AB5091" s="16">
        <v>0.15</v>
      </c>
      <c r="AC5091" s="16">
        <v>7.22</v>
      </c>
      <c r="AD5091" s="16">
        <v>48.1</v>
      </c>
      <c r="AG5091" s="16">
        <v>218233</v>
      </c>
      <c r="AH5091" s="16">
        <v>0.16159999999999999</v>
      </c>
      <c r="AI5091" s="16">
        <v>87.15</v>
      </c>
      <c r="AJ5091" s="16">
        <v>92.25</v>
      </c>
      <c r="AK5091" s="16">
        <v>-0.52190000000000003</v>
      </c>
      <c r="AL5091" s="16">
        <v>0</v>
      </c>
      <c r="AM5091" s="16">
        <v>0</v>
      </c>
      <c r="AN5091" s="16">
        <v>0</v>
      </c>
      <c r="AO5091" s="16">
        <v>0</v>
      </c>
      <c r="AP5091" s="16">
        <v>0</v>
      </c>
      <c r="AR5091" s="16">
        <f t="shared" si="189"/>
        <v>1</v>
      </c>
      <c r="AS5091" s="5">
        <f t="shared" si="188"/>
        <v>0</v>
      </c>
    </row>
    <row r="5092" spans="1:45" x14ac:dyDescent="0.25">
      <c r="A5092" s="16" t="s">
        <v>405</v>
      </c>
      <c r="B5092" s="16" t="s">
        <v>84</v>
      </c>
      <c r="C5092" s="16" t="s">
        <v>298</v>
      </c>
      <c r="D5092" s="16">
        <v>2003</v>
      </c>
      <c r="E5092" s="16" t="s">
        <v>5707</v>
      </c>
      <c r="F5092" s="16" t="s">
        <v>592</v>
      </c>
      <c r="G5092" s="10">
        <v>2560.14</v>
      </c>
      <c r="H5092" s="73">
        <v>7.8478180000000002</v>
      </c>
      <c r="J5092" s="71">
        <v>0</v>
      </c>
      <c r="K5092" s="71">
        <v>1</v>
      </c>
      <c r="M5092" s="16">
        <v>-0.47416530000000001</v>
      </c>
      <c r="N5092" s="16">
        <v>0.41644360000000002</v>
      </c>
      <c r="O5092" s="16">
        <v>0.38329180000000002</v>
      </c>
      <c r="Q5092" s="16">
        <v>-0.29316950000000003</v>
      </c>
      <c r="R5092" s="16">
        <v>0.28189999999999998</v>
      </c>
      <c r="S5092" s="16">
        <v>1.4800000000000001E-2</v>
      </c>
      <c r="T5092" s="16">
        <v>5.0000000000000001E-4</v>
      </c>
      <c r="U5092" s="16">
        <v>3.1751999999999998</v>
      </c>
      <c r="V5092" s="16">
        <v>40.639000000000003</v>
      </c>
      <c r="W5092" s="16">
        <v>11.141999999999999</v>
      </c>
      <c r="X5092" s="16">
        <v>395.33499999999998</v>
      </c>
      <c r="Y5092" s="16">
        <v>61.009300000000003</v>
      </c>
      <c r="Z5092" s="16">
        <v>0.11645</v>
      </c>
      <c r="AA5092" s="16">
        <v>-1.0157929999999999</v>
      </c>
      <c r="AB5092" s="16">
        <v>0.15</v>
      </c>
      <c r="AC5092" s="16">
        <v>7.22</v>
      </c>
      <c r="AD5092" s="16">
        <v>47.55</v>
      </c>
      <c r="AG5092" s="16">
        <v>213095</v>
      </c>
      <c r="AH5092" s="16">
        <v>0.1817</v>
      </c>
      <c r="AI5092" s="16">
        <v>87.6</v>
      </c>
      <c r="AJ5092" s="16">
        <v>92.9</v>
      </c>
      <c r="AK5092" s="16">
        <v>-0.46789999999999998</v>
      </c>
      <c r="AL5092" s="16">
        <v>-0.81330000000000002</v>
      </c>
      <c r="AM5092" s="16">
        <v>0</v>
      </c>
      <c r="AN5092" s="16">
        <v>0</v>
      </c>
      <c r="AO5092" s="16">
        <v>0</v>
      </c>
      <c r="AP5092" s="16">
        <v>-1.0648</v>
      </c>
      <c r="AR5092" s="16">
        <f t="shared" si="189"/>
        <v>1</v>
      </c>
      <c r="AS5092" s="5">
        <f t="shared" si="188"/>
        <v>0</v>
      </c>
    </row>
    <row r="5093" spans="1:45" x14ac:dyDescent="0.25">
      <c r="A5093" s="16" t="s">
        <v>405</v>
      </c>
      <c r="B5093" s="16" t="s">
        <v>84</v>
      </c>
      <c r="C5093" s="16" t="s">
        <v>298</v>
      </c>
      <c r="D5093" s="16">
        <v>2004</v>
      </c>
      <c r="E5093" s="16" t="s">
        <v>5708</v>
      </c>
      <c r="F5093" s="16" t="s">
        <v>592</v>
      </c>
      <c r="G5093" s="10">
        <v>2625.24</v>
      </c>
      <c r="H5093" s="73">
        <v>7.8729259999999996</v>
      </c>
      <c r="J5093" s="71">
        <v>0</v>
      </c>
      <c r="K5093" s="71">
        <v>1</v>
      </c>
      <c r="M5093" s="16">
        <v>-0.45783990000000002</v>
      </c>
      <c r="N5093" s="16">
        <v>0.452075</v>
      </c>
      <c r="O5093" s="16">
        <v>0.44540970000000002</v>
      </c>
      <c r="Q5093" s="16">
        <v>-0.22946730000000001</v>
      </c>
      <c r="R5093" s="16">
        <v>0.27124999999999999</v>
      </c>
      <c r="S5093" s="16">
        <v>2.0899999999999998E-2</v>
      </c>
      <c r="T5093" s="16">
        <v>4.0000000000000002E-4</v>
      </c>
      <c r="U5093" s="16">
        <v>3.3089</v>
      </c>
      <c r="V5093" s="16">
        <v>41.481999999999999</v>
      </c>
      <c r="W5093" s="16">
        <v>11.170999999999999</v>
      </c>
      <c r="X5093" s="16">
        <v>395.60199999999998</v>
      </c>
      <c r="Y5093" s="16">
        <v>61.009300000000003</v>
      </c>
      <c r="Z5093" s="16">
        <v>0.13025</v>
      </c>
      <c r="AA5093" s="16">
        <v>-1.1225970000000001</v>
      </c>
      <c r="AB5093" s="16">
        <v>0.15</v>
      </c>
      <c r="AC5093" s="16">
        <v>7.22</v>
      </c>
      <c r="AD5093" s="16">
        <v>50.3</v>
      </c>
      <c r="AG5093" s="16">
        <v>239467</v>
      </c>
      <c r="AH5093" s="16">
        <v>0.18210000000000001</v>
      </c>
      <c r="AI5093" s="16">
        <v>88</v>
      </c>
      <c r="AJ5093" s="16">
        <v>93.6</v>
      </c>
      <c r="AK5093" s="16">
        <v>-0.4516</v>
      </c>
      <c r="AL5093" s="16">
        <v>-0.57269999999999999</v>
      </c>
      <c r="AM5093" s="16">
        <v>0</v>
      </c>
      <c r="AN5093" s="16">
        <v>0</v>
      </c>
      <c r="AO5093" s="16">
        <v>0</v>
      </c>
      <c r="AP5093" s="16">
        <v>-0.95579999999999998</v>
      </c>
      <c r="AR5093" s="16">
        <f t="shared" si="189"/>
        <v>1</v>
      </c>
      <c r="AS5093" s="5">
        <f t="shared" si="188"/>
        <v>0</v>
      </c>
    </row>
    <row r="5094" spans="1:45" x14ac:dyDescent="0.25">
      <c r="A5094" s="16" t="s">
        <v>405</v>
      </c>
      <c r="B5094" s="16" t="s">
        <v>84</v>
      </c>
      <c r="C5094" s="16" t="s">
        <v>298</v>
      </c>
      <c r="D5094" s="16">
        <v>2005</v>
      </c>
      <c r="E5094" s="16" t="s">
        <v>5709</v>
      </c>
      <c r="F5094" s="16" t="s">
        <v>592</v>
      </c>
      <c r="G5094" s="10">
        <v>2781.73</v>
      </c>
      <c r="H5094" s="73">
        <v>7.9308290000000001</v>
      </c>
      <c r="J5094" s="71">
        <v>0</v>
      </c>
      <c r="K5094" s="71">
        <v>1</v>
      </c>
      <c r="L5094" s="16">
        <v>0.14085230000000001</v>
      </c>
      <c r="M5094" s="16">
        <v>-0.46428399999999997</v>
      </c>
      <c r="N5094" s="16">
        <v>0.46191710000000002</v>
      </c>
      <c r="O5094" s="16">
        <v>0.43051119999999998</v>
      </c>
      <c r="P5094" s="16">
        <v>8.4673799999999994E-2</v>
      </c>
      <c r="Q5094" s="16">
        <v>-0.23903189999999999</v>
      </c>
      <c r="R5094" s="16">
        <v>0.23874999999999999</v>
      </c>
      <c r="S5094" s="16">
        <v>2.29E-2</v>
      </c>
      <c r="T5094" s="16">
        <v>8.0000000000000004E-4</v>
      </c>
      <c r="U5094" s="16">
        <v>3.1066500000000001</v>
      </c>
      <c r="V5094" s="16">
        <v>42.325000000000003</v>
      </c>
      <c r="W5094" s="16">
        <v>11.2</v>
      </c>
      <c r="X5094" s="16">
        <v>397.36399999999998</v>
      </c>
      <c r="Y5094" s="16">
        <v>61.009300000000003</v>
      </c>
      <c r="Z5094" s="16">
        <v>0.13500000000000001</v>
      </c>
      <c r="AA5094" s="16">
        <v>-1.052689</v>
      </c>
      <c r="AB5094" s="16">
        <v>0.15</v>
      </c>
      <c r="AC5094" s="16">
        <v>7.22</v>
      </c>
      <c r="AD5094" s="16">
        <v>48.5</v>
      </c>
      <c r="AE5094" s="16">
        <v>6.1307999999999998</v>
      </c>
      <c r="AF5094" s="16">
        <v>32.412999999999997</v>
      </c>
      <c r="AG5094" s="16">
        <v>261347</v>
      </c>
      <c r="AH5094" s="16">
        <v>0.17895</v>
      </c>
      <c r="AI5094" s="16">
        <v>88.4</v>
      </c>
      <c r="AJ5094" s="16">
        <v>94.25</v>
      </c>
      <c r="AK5094" s="16">
        <v>-0.46970000000000001</v>
      </c>
      <c r="AL5094" s="16">
        <v>-0.57550000000000001</v>
      </c>
      <c r="AM5094" s="16">
        <v>0</v>
      </c>
      <c r="AN5094" s="16">
        <v>0</v>
      </c>
      <c r="AO5094" s="16">
        <v>0</v>
      </c>
      <c r="AP5094" s="16">
        <v>-0.98819999999999997</v>
      </c>
      <c r="AR5094" s="16">
        <f t="shared" si="189"/>
        <v>1</v>
      </c>
      <c r="AS5094" s="5">
        <f t="shared" si="188"/>
        <v>0.14085230000000001</v>
      </c>
    </row>
    <row r="5095" spans="1:45" x14ac:dyDescent="0.25">
      <c r="A5095" s="16" t="s">
        <v>405</v>
      </c>
      <c r="B5095" s="16" t="s">
        <v>84</v>
      </c>
      <c r="C5095" s="16" t="s">
        <v>298</v>
      </c>
      <c r="D5095" s="16">
        <v>2006</v>
      </c>
      <c r="E5095" s="16" t="s">
        <v>5710</v>
      </c>
      <c r="F5095" s="16" t="s">
        <v>592</v>
      </c>
      <c r="G5095" s="10">
        <v>2883.74</v>
      </c>
      <c r="H5095" s="73">
        <v>7.9668429999999999</v>
      </c>
      <c r="J5095" s="71">
        <v>0</v>
      </c>
      <c r="K5095" s="71">
        <v>1</v>
      </c>
      <c r="L5095" s="16">
        <v>0.15709029999999999</v>
      </c>
      <c r="M5095" s="16">
        <v>-0.47103240000000002</v>
      </c>
      <c r="N5095" s="16">
        <v>0.49948199999999998</v>
      </c>
      <c r="O5095" s="16">
        <v>0.46424739999999998</v>
      </c>
      <c r="P5095" s="16">
        <v>9.6625600000000006E-2</v>
      </c>
      <c r="Q5095" s="16">
        <v>-0.2827345</v>
      </c>
      <c r="R5095" s="16">
        <v>0.21235000000000001</v>
      </c>
      <c r="S5095" s="16">
        <v>2.3199999999999998E-2</v>
      </c>
      <c r="T5095" s="16">
        <v>1.5E-3</v>
      </c>
      <c r="U5095" s="16">
        <v>3.0804</v>
      </c>
      <c r="V5095" s="16">
        <v>43.689</v>
      </c>
      <c r="W5095" s="16">
        <v>11.558999999999999</v>
      </c>
      <c r="X5095" s="16">
        <v>395.697</v>
      </c>
      <c r="Y5095" s="16">
        <v>61.009300000000003</v>
      </c>
      <c r="Z5095" s="16">
        <v>0.15304999999999999</v>
      </c>
      <c r="AA5095" s="16">
        <v>-1.052689</v>
      </c>
      <c r="AB5095" s="16">
        <v>0.15</v>
      </c>
      <c r="AC5095" s="16">
        <v>7.22</v>
      </c>
      <c r="AD5095" s="16">
        <v>48.5</v>
      </c>
      <c r="AE5095" s="16">
        <v>6.1307999999999998</v>
      </c>
      <c r="AF5095" s="16">
        <v>32.412999999999997</v>
      </c>
      <c r="AG5095" s="16">
        <v>257860</v>
      </c>
      <c r="AH5095" s="16">
        <v>0.1883</v>
      </c>
      <c r="AI5095" s="16">
        <v>88.8</v>
      </c>
      <c r="AJ5095" s="16">
        <v>94.9</v>
      </c>
      <c r="AK5095" s="16">
        <v>-0.56769999999999998</v>
      </c>
      <c r="AL5095" s="16">
        <v>-0.42130000000000001</v>
      </c>
      <c r="AM5095" s="16">
        <v>-0.36720000000000003</v>
      </c>
      <c r="AN5095" s="16">
        <v>0</v>
      </c>
      <c r="AO5095" s="16">
        <v>0</v>
      </c>
      <c r="AP5095" s="16">
        <v>-0.91359999999999997</v>
      </c>
      <c r="AR5095" s="16">
        <f t="shared" si="189"/>
        <v>1</v>
      </c>
      <c r="AS5095" s="5">
        <f t="shared" si="188"/>
        <v>1.6237999999999975E-2</v>
      </c>
    </row>
    <row r="5096" spans="1:45" x14ac:dyDescent="0.25">
      <c r="A5096" s="16" t="s">
        <v>405</v>
      </c>
      <c r="B5096" s="16" t="s">
        <v>84</v>
      </c>
      <c r="C5096" s="16" t="s">
        <v>298</v>
      </c>
      <c r="D5096" s="16">
        <v>2007</v>
      </c>
      <c r="E5096" s="16" t="s">
        <v>5711</v>
      </c>
      <c r="F5096" s="16" t="s">
        <v>592</v>
      </c>
      <c r="G5096" s="10">
        <v>3069.1</v>
      </c>
      <c r="H5096" s="73">
        <v>8.0291390000000007</v>
      </c>
      <c r="J5096" s="71">
        <v>0</v>
      </c>
      <c r="K5096" s="71">
        <v>1</v>
      </c>
      <c r="L5096" s="16">
        <v>0.23679239999999999</v>
      </c>
      <c r="M5096" s="16">
        <v>-0.46707179999999998</v>
      </c>
      <c r="N5096" s="16">
        <v>0.60283180000000003</v>
      </c>
      <c r="O5096" s="16">
        <v>0.48228900000000002</v>
      </c>
      <c r="P5096" s="16">
        <v>0.10669629999999999</v>
      </c>
      <c r="Q5096" s="16">
        <v>-0.23841850000000001</v>
      </c>
      <c r="R5096" s="16">
        <v>0.19059999999999999</v>
      </c>
      <c r="S5096" s="16">
        <v>2.64E-2</v>
      </c>
      <c r="T5096" s="16">
        <v>1.9E-3</v>
      </c>
      <c r="U5096" s="16">
        <v>3.1438000000000001</v>
      </c>
      <c r="V5096" s="16">
        <v>45.052999999999997</v>
      </c>
      <c r="W5096" s="16">
        <v>11.917999999999999</v>
      </c>
      <c r="X5096" s="16">
        <v>402.86500000000001</v>
      </c>
      <c r="Y5096" s="16">
        <v>61.009300000000003</v>
      </c>
      <c r="Z5096" s="16">
        <v>0.16764999999999999</v>
      </c>
      <c r="AA5096" s="16">
        <v>-1.0255019999999999</v>
      </c>
      <c r="AB5096" s="16">
        <v>0.15</v>
      </c>
      <c r="AC5096" s="16">
        <v>7.22</v>
      </c>
      <c r="AD5096" s="16">
        <v>47.8</v>
      </c>
      <c r="AE5096" s="16">
        <v>6.1307999999999998</v>
      </c>
      <c r="AF5096" s="16">
        <v>32.412999999999997</v>
      </c>
      <c r="AG5096" s="16">
        <v>278931</v>
      </c>
      <c r="AH5096" s="16">
        <v>0.17165</v>
      </c>
      <c r="AI5096" s="16">
        <v>89.2</v>
      </c>
      <c r="AJ5096" s="16">
        <v>95.25</v>
      </c>
      <c r="AK5096" s="16">
        <v>-0.32040000000000002</v>
      </c>
      <c r="AL5096" s="16">
        <v>-0.76119999999999999</v>
      </c>
      <c r="AM5096" s="16">
        <v>-0.21529999999999999</v>
      </c>
      <c r="AN5096" s="16">
        <v>0</v>
      </c>
      <c r="AO5096" s="16">
        <v>4.4499999999999998E-2</v>
      </c>
      <c r="AP5096" s="16">
        <v>-0.78669999999999995</v>
      </c>
      <c r="AR5096" s="16">
        <f t="shared" si="189"/>
        <v>1</v>
      </c>
      <c r="AS5096" s="5">
        <f t="shared" si="188"/>
        <v>7.9702099999999998E-2</v>
      </c>
    </row>
    <row r="5097" spans="1:45" x14ac:dyDescent="0.25">
      <c r="A5097" s="16" t="s">
        <v>405</v>
      </c>
      <c r="B5097" s="16" t="s">
        <v>84</v>
      </c>
      <c r="C5097" s="16" t="s">
        <v>298</v>
      </c>
      <c r="D5097" s="16">
        <v>2008</v>
      </c>
      <c r="E5097" s="16" t="s">
        <v>5712</v>
      </c>
      <c r="F5097" s="16" t="s">
        <v>592</v>
      </c>
      <c r="G5097" s="10">
        <v>3125.07</v>
      </c>
      <c r="H5097" s="73">
        <v>8.047212</v>
      </c>
      <c r="J5097" s="71">
        <v>0</v>
      </c>
      <c r="K5097" s="71">
        <v>1</v>
      </c>
      <c r="L5097" s="16">
        <v>0.35138819999999998</v>
      </c>
      <c r="M5097" s="16">
        <v>-0.4714641</v>
      </c>
      <c r="N5097" s="16">
        <v>0.68280229999999997</v>
      </c>
      <c r="O5097" s="16">
        <v>0.49348880000000001</v>
      </c>
      <c r="P5097" s="16">
        <v>0.1194779</v>
      </c>
      <c r="Q5097" s="16">
        <v>-7.5577500000000006E-2</v>
      </c>
      <c r="R5097" s="16">
        <v>0.19495000000000001</v>
      </c>
      <c r="S5097" s="16">
        <v>2.1899999999999999E-2</v>
      </c>
      <c r="T5097" s="16">
        <v>3.0000000000000001E-3</v>
      </c>
      <c r="U5097" s="16">
        <v>3.21515</v>
      </c>
      <c r="V5097" s="16">
        <v>46.417000000000002</v>
      </c>
      <c r="W5097" s="16">
        <v>12.276999999999999</v>
      </c>
      <c r="X5097" s="16">
        <v>406.23700000000002</v>
      </c>
      <c r="Y5097" s="16">
        <v>61.009300000000003</v>
      </c>
      <c r="Z5097" s="16">
        <v>0.18495</v>
      </c>
      <c r="AA5097" s="16">
        <v>-0.9633623</v>
      </c>
      <c r="AB5097" s="16">
        <v>0.15</v>
      </c>
      <c r="AC5097" s="16">
        <v>7.22</v>
      </c>
      <c r="AD5097" s="16">
        <v>46.2</v>
      </c>
      <c r="AE5097" s="16">
        <v>6.1307999999999998</v>
      </c>
      <c r="AF5097" s="16">
        <v>32.412999999999997</v>
      </c>
      <c r="AG5097" s="16">
        <v>295413</v>
      </c>
      <c r="AH5097" s="16">
        <v>0.16875000000000001</v>
      </c>
      <c r="AI5097" s="16">
        <v>89.55</v>
      </c>
      <c r="AJ5097" s="16">
        <v>95.55</v>
      </c>
      <c r="AK5097" s="16">
        <v>-0.316</v>
      </c>
      <c r="AL5097" s="16">
        <v>-0.59040000000000004</v>
      </c>
      <c r="AM5097" s="16">
        <v>-0.50039999999999996</v>
      </c>
      <c r="AN5097" s="16">
        <v>1.0364</v>
      </c>
      <c r="AO5097" s="16">
        <v>-1.26E-2</v>
      </c>
      <c r="AP5097" s="16">
        <v>-0.60209999999999997</v>
      </c>
      <c r="AR5097" s="16">
        <f t="shared" si="189"/>
        <v>1</v>
      </c>
      <c r="AS5097" s="5">
        <f t="shared" si="188"/>
        <v>0.1145958</v>
      </c>
    </row>
    <row r="5098" spans="1:45" x14ac:dyDescent="0.25">
      <c r="A5098" s="16" t="s">
        <v>405</v>
      </c>
      <c r="B5098" s="16" t="s">
        <v>84</v>
      </c>
      <c r="C5098" s="16" t="s">
        <v>298</v>
      </c>
      <c r="D5098" s="16">
        <v>2009</v>
      </c>
      <c r="E5098" s="16" t="s">
        <v>5713</v>
      </c>
      <c r="F5098" s="16" t="s">
        <v>592</v>
      </c>
      <c r="G5098" s="10">
        <v>3203.66</v>
      </c>
      <c r="H5098" s="73">
        <v>8.0720500000000008</v>
      </c>
      <c r="J5098" s="71">
        <v>0</v>
      </c>
      <c r="K5098" s="71">
        <v>1</v>
      </c>
      <c r="L5098" s="16">
        <v>0.38121290000000002</v>
      </c>
      <c r="M5098" s="16">
        <v>-0.43045020000000001</v>
      </c>
      <c r="N5098" s="16">
        <v>0.76853640000000001</v>
      </c>
      <c r="O5098" s="16">
        <v>0.4836628</v>
      </c>
      <c r="P5098" s="16">
        <v>8.6960800000000005E-2</v>
      </c>
      <c r="Q5098" s="16">
        <v>-9.0348100000000001E-2</v>
      </c>
      <c r="R5098" s="16">
        <v>0.27034999999999998</v>
      </c>
      <c r="S5098" s="16">
        <v>1.5949999999999999E-2</v>
      </c>
      <c r="T5098" s="16">
        <v>5.4000000000000003E-3</v>
      </c>
      <c r="U5098" s="16">
        <v>3.5454500000000002</v>
      </c>
      <c r="V5098" s="16">
        <v>47.780999999999999</v>
      </c>
      <c r="W5098" s="16">
        <v>12.635999999999999</v>
      </c>
      <c r="X5098" s="16">
        <v>406.24299999999999</v>
      </c>
      <c r="Y5098" s="16">
        <v>61.009300000000003</v>
      </c>
      <c r="Z5098" s="16">
        <v>0.1857</v>
      </c>
      <c r="AA5098" s="16">
        <v>-0.93035020000000002</v>
      </c>
      <c r="AB5098" s="16">
        <v>0.15</v>
      </c>
      <c r="AC5098" s="16">
        <v>7.22</v>
      </c>
      <c r="AD5098" s="16">
        <v>45.35</v>
      </c>
      <c r="AE5098" s="16">
        <v>6.1307999999999998</v>
      </c>
      <c r="AF5098" s="16">
        <v>32.412999999999997</v>
      </c>
      <c r="AG5098" s="16">
        <v>282491</v>
      </c>
      <c r="AH5098" s="16">
        <v>9.7600000000000006E-2</v>
      </c>
      <c r="AI5098" s="16">
        <v>89.7</v>
      </c>
      <c r="AJ5098" s="16">
        <v>95.9</v>
      </c>
      <c r="AK5098" s="16">
        <v>-0.1094</v>
      </c>
      <c r="AL5098" s="16">
        <v>-0.56130000000000002</v>
      </c>
      <c r="AM5098" s="16">
        <v>-0.42209999999999998</v>
      </c>
      <c r="AN5098" s="16">
        <v>0.46750000000000003</v>
      </c>
      <c r="AO5098" s="16">
        <v>0.11559999999999999</v>
      </c>
      <c r="AP5098" s="16">
        <v>-0.63100000000000001</v>
      </c>
      <c r="AR5098" s="16">
        <f t="shared" si="189"/>
        <v>1</v>
      </c>
      <c r="AS5098" s="5">
        <f t="shared" si="188"/>
        <v>2.9824700000000037E-2</v>
      </c>
    </row>
    <row r="5099" spans="1:45" x14ac:dyDescent="0.25">
      <c r="A5099" s="16" t="s">
        <v>405</v>
      </c>
      <c r="B5099" s="16" t="s">
        <v>84</v>
      </c>
      <c r="C5099" s="16" t="s">
        <v>298</v>
      </c>
      <c r="D5099" s="16">
        <v>2010</v>
      </c>
      <c r="E5099" s="16" t="s">
        <v>5714</v>
      </c>
      <c r="F5099" s="16" t="s">
        <v>592</v>
      </c>
      <c r="G5099" s="10">
        <v>3283.21</v>
      </c>
      <c r="H5099" s="73">
        <v>8.0965779999999992</v>
      </c>
      <c r="J5099" s="71">
        <v>0</v>
      </c>
      <c r="K5099" s="71">
        <v>1</v>
      </c>
      <c r="L5099" s="16">
        <v>0.2384677</v>
      </c>
      <c r="M5099" s="16">
        <v>-0.45045679999999999</v>
      </c>
      <c r="N5099" s="16">
        <v>0.84474499999999997</v>
      </c>
      <c r="O5099" s="16">
        <v>0.43064789999999997</v>
      </c>
      <c r="P5099" s="16">
        <v>9.3760999999999997E-2</v>
      </c>
      <c r="Q5099" s="16">
        <v>-0.43233670000000002</v>
      </c>
      <c r="R5099" s="16">
        <v>0.22994999999999999</v>
      </c>
      <c r="S5099" s="16">
        <v>1.23E-2</v>
      </c>
      <c r="T5099" s="16">
        <v>7.1000000000000004E-3</v>
      </c>
      <c r="U5099" s="16">
        <v>3.2458499999999999</v>
      </c>
      <c r="V5099" s="16">
        <v>49.734999999999999</v>
      </c>
      <c r="W5099" s="16">
        <v>12.994999999999999</v>
      </c>
      <c r="X5099" s="16">
        <v>413.15300000000002</v>
      </c>
      <c r="Y5099" s="16">
        <v>55.665399999999998</v>
      </c>
      <c r="Z5099" s="16">
        <v>0.19664999999999999</v>
      </c>
      <c r="AA5099" s="16">
        <v>-1.052689</v>
      </c>
      <c r="AB5099" s="16">
        <v>0.15</v>
      </c>
      <c r="AC5099" s="16">
        <v>7.22</v>
      </c>
      <c r="AD5099" s="16">
        <v>48.5</v>
      </c>
      <c r="AE5099" s="16">
        <v>6.1307999999999998</v>
      </c>
      <c r="AF5099" s="16">
        <v>32.412999999999997</v>
      </c>
      <c r="AG5099" s="16">
        <v>291043</v>
      </c>
      <c r="AH5099" s="16">
        <v>0.1019</v>
      </c>
      <c r="AI5099" s="16">
        <v>89.4</v>
      </c>
      <c r="AJ5099" s="16">
        <v>96.15</v>
      </c>
      <c r="AK5099" s="16">
        <v>-0.1963</v>
      </c>
      <c r="AL5099" s="16">
        <v>-0.62419999999999998</v>
      </c>
      <c r="AM5099" s="16">
        <v>-0.61140000000000005</v>
      </c>
      <c r="AN5099" s="16">
        <v>-1.1272</v>
      </c>
      <c r="AO5099" s="16">
        <v>-5.8099999999999999E-2</v>
      </c>
      <c r="AP5099" s="16">
        <v>-0.64459999999999995</v>
      </c>
      <c r="AR5099" s="16">
        <f t="shared" si="189"/>
        <v>1</v>
      </c>
      <c r="AS5099" s="5">
        <f t="shared" si="188"/>
        <v>-0.14274520000000002</v>
      </c>
    </row>
    <row r="5100" spans="1:45" x14ac:dyDescent="0.25">
      <c r="A5100" s="16" t="s">
        <v>405</v>
      </c>
      <c r="B5100" s="16" t="s">
        <v>84</v>
      </c>
      <c r="C5100" s="16" t="s">
        <v>298</v>
      </c>
      <c r="D5100" s="16">
        <v>2011</v>
      </c>
      <c r="E5100" s="16" t="s">
        <v>5715</v>
      </c>
      <c r="F5100" s="16" t="s">
        <v>592</v>
      </c>
      <c r="G5100" s="10">
        <v>3405.5</v>
      </c>
      <c r="H5100" s="73">
        <v>8.1331469999999992</v>
      </c>
      <c r="J5100" s="71">
        <v>0</v>
      </c>
      <c r="K5100" s="71">
        <v>1</v>
      </c>
      <c r="M5100" s="16">
        <v>-0.46652709999999997</v>
      </c>
      <c r="N5100" s="16">
        <v>0.89576069999999997</v>
      </c>
      <c r="O5100" s="16">
        <v>0.40218090000000001</v>
      </c>
      <c r="Q5100" s="16">
        <v>-0.41238829999999999</v>
      </c>
      <c r="R5100" s="16">
        <v>0.24045</v>
      </c>
      <c r="S5100" s="16">
        <v>8.9999999999999993E-3</v>
      </c>
      <c r="T5100" s="16">
        <v>6.1000000000000004E-3</v>
      </c>
      <c r="U5100" s="16">
        <v>3.1895500000000001</v>
      </c>
      <c r="V5100" s="16">
        <v>50.988</v>
      </c>
      <c r="W5100" s="16">
        <v>13.176</v>
      </c>
      <c r="X5100" s="16">
        <v>416.14600000000002</v>
      </c>
      <c r="Y5100" s="16">
        <v>55.422199999999997</v>
      </c>
      <c r="Z5100" s="16">
        <v>0.20294999999999999</v>
      </c>
      <c r="AA5100" s="16">
        <v>-0.94976899999999997</v>
      </c>
      <c r="AB5100" s="16">
        <v>0.15</v>
      </c>
      <c r="AC5100" s="16">
        <v>7.22</v>
      </c>
      <c r="AD5100" s="16">
        <v>45.85</v>
      </c>
      <c r="AG5100" s="16">
        <v>323905</v>
      </c>
      <c r="AH5100" s="16">
        <v>9.8549999999999999E-2</v>
      </c>
      <c r="AI5100" s="16">
        <v>89.1</v>
      </c>
      <c r="AJ5100" s="16">
        <v>96.05</v>
      </c>
      <c r="AK5100" s="16">
        <v>-0.254</v>
      </c>
      <c r="AL5100" s="16">
        <v>-0.60670000000000002</v>
      </c>
      <c r="AM5100" s="16">
        <v>-0.49840000000000001</v>
      </c>
      <c r="AN5100" s="16">
        <v>-1.1005</v>
      </c>
      <c r="AO5100" s="16">
        <v>-0.1234</v>
      </c>
      <c r="AP5100" s="16">
        <v>-0.56459999999999999</v>
      </c>
      <c r="AR5100" s="16">
        <f t="shared" si="189"/>
        <v>1</v>
      </c>
      <c r="AS5100" s="5">
        <f t="shared" si="188"/>
        <v>-0.2384677</v>
      </c>
    </row>
    <row r="5101" spans="1:45" x14ac:dyDescent="0.25">
      <c r="A5101" s="16" t="s">
        <v>405</v>
      </c>
      <c r="B5101" s="16" t="s">
        <v>84</v>
      </c>
      <c r="C5101" s="16" t="s">
        <v>298</v>
      </c>
      <c r="D5101" s="16">
        <v>2012</v>
      </c>
      <c r="E5101" s="16" t="s">
        <v>5716</v>
      </c>
      <c r="F5101" s="16" t="s">
        <v>592</v>
      </c>
      <c r="G5101" s="10">
        <v>3473.6</v>
      </c>
      <c r="H5101" s="73">
        <v>8.1529469999999993</v>
      </c>
      <c r="J5101" s="71">
        <v>0</v>
      </c>
      <c r="K5101" s="71">
        <v>1</v>
      </c>
      <c r="M5101" s="16">
        <v>-0.4664739</v>
      </c>
      <c r="N5101" s="16">
        <v>0.93292200000000003</v>
      </c>
      <c r="O5101" s="16">
        <v>0.4379247</v>
      </c>
      <c r="Q5101" s="16">
        <v>-0.37147229999999998</v>
      </c>
      <c r="R5101" s="16">
        <v>0.22785</v>
      </c>
      <c r="S5101" s="16">
        <v>9.5999999999999992E-3</v>
      </c>
      <c r="T5101" s="16">
        <v>6.6E-3</v>
      </c>
      <c r="U5101" s="16">
        <v>3.1495500000000001</v>
      </c>
      <c r="V5101" s="16">
        <v>52.241</v>
      </c>
      <c r="W5101" s="16">
        <v>13.356999999999999</v>
      </c>
      <c r="X5101" s="16">
        <v>416.69799999999998</v>
      </c>
      <c r="Y5101" s="16">
        <v>55.529600000000002</v>
      </c>
      <c r="Z5101" s="16">
        <v>0.22225</v>
      </c>
      <c r="AA5101" s="16">
        <v>-0.94200159999999999</v>
      </c>
      <c r="AB5101" s="16">
        <v>0.15</v>
      </c>
      <c r="AC5101" s="16">
        <v>7.22</v>
      </c>
      <c r="AD5101" s="16">
        <v>45.65</v>
      </c>
      <c r="AG5101" s="16">
        <v>329216</v>
      </c>
      <c r="AH5101" s="16">
        <v>9.1050000000000006E-2</v>
      </c>
      <c r="AI5101" s="16">
        <v>88.8</v>
      </c>
      <c r="AJ5101" s="16">
        <v>95.95</v>
      </c>
      <c r="AK5101" s="16">
        <v>-0.23730000000000001</v>
      </c>
      <c r="AL5101" s="16">
        <v>-0.63370000000000004</v>
      </c>
      <c r="AM5101" s="16">
        <v>-0.3795</v>
      </c>
      <c r="AN5101" s="16">
        <v>-1.0866</v>
      </c>
      <c r="AO5101" s="16">
        <v>-2.7300000000000001E-2</v>
      </c>
      <c r="AP5101" s="16">
        <v>-0.55559999999999998</v>
      </c>
      <c r="AR5101" s="16">
        <f t="shared" si="189"/>
        <v>1</v>
      </c>
      <c r="AS5101" s="5">
        <f t="shared" si="188"/>
        <v>0</v>
      </c>
    </row>
    <row r="5102" spans="1:45" x14ac:dyDescent="0.25">
      <c r="A5102" s="16" t="s">
        <v>405</v>
      </c>
      <c r="B5102" s="16" t="s">
        <v>84</v>
      </c>
      <c r="C5102" s="16" t="s">
        <v>298</v>
      </c>
      <c r="D5102" s="16">
        <v>2013</v>
      </c>
      <c r="E5102" s="16" t="s">
        <v>5717</v>
      </c>
      <c r="F5102" s="16" t="s">
        <v>592</v>
      </c>
      <c r="G5102" s="10">
        <v>3555.88</v>
      </c>
      <c r="H5102" s="73">
        <v>8.1763580000000005</v>
      </c>
      <c r="J5102" s="71">
        <v>0</v>
      </c>
      <c r="K5102" s="71">
        <v>1</v>
      </c>
      <c r="M5102" s="16">
        <v>-0.47593469999999999</v>
      </c>
      <c r="N5102" s="16">
        <v>0.99092449999999999</v>
      </c>
      <c r="O5102" s="16">
        <v>0.5823777</v>
      </c>
      <c r="Q5102" s="16">
        <v>-0.37548670000000001</v>
      </c>
      <c r="R5102" s="16">
        <v>0.21679999999999999</v>
      </c>
      <c r="S5102" s="16">
        <v>8.2000000000000007E-3</v>
      </c>
      <c r="T5102" s="16">
        <v>6.7999999999999996E-3</v>
      </c>
      <c r="U5102" s="16">
        <v>3.0941000000000001</v>
      </c>
      <c r="V5102" s="16">
        <v>53.494</v>
      </c>
      <c r="W5102" s="16">
        <v>13.538</v>
      </c>
      <c r="X5102" s="16">
        <v>420.77199999999999</v>
      </c>
      <c r="Y5102" s="16">
        <v>61.622199999999999</v>
      </c>
      <c r="Z5102" s="16">
        <v>0.2311</v>
      </c>
      <c r="AA5102" s="16">
        <v>-0.93229220000000002</v>
      </c>
      <c r="AB5102" s="16">
        <v>0.15</v>
      </c>
      <c r="AC5102" s="16">
        <v>7.22</v>
      </c>
      <c r="AD5102" s="16">
        <v>45.4</v>
      </c>
      <c r="AG5102" s="16">
        <v>358888</v>
      </c>
      <c r="AH5102" s="16">
        <v>8.7300000000000003E-2</v>
      </c>
      <c r="AI5102" s="16">
        <v>88.5</v>
      </c>
      <c r="AJ5102" s="16">
        <v>95.8</v>
      </c>
      <c r="AK5102" s="16">
        <v>-0.26719999999999999</v>
      </c>
      <c r="AL5102" s="16">
        <v>-0.65490000000000004</v>
      </c>
      <c r="AM5102" s="16">
        <v>-0.40389999999999998</v>
      </c>
      <c r="AN5102" s="16">
        <v>-1.0116000000000001</v>
      </c>
      <c r="AO5102" s="16">
        <v>-3.3500000000000002E-2</v>
      </c>
      <c r="AP5102" s="16">
        <v>-0.56240000000000001</v>
      </c>
      <c r="AR5102" s="16">
        <f t="shared" si="189"/>
        <v>1</v>
      </c>
      <c r="AS5102" s="5">
        <f t="shared" si="188"/>
        <v>0</v>
      </c>
    </row>
    <row r="5103" spans="1:45" x14ac:dyDescent="0.25">
      <c r="A5103" s="16" t="s">
        <v>405</v>
      </c>
      <c r="B5103" s="16" t="s">
        <v>84</v>
      </c>
      <c r="C5103" s="16" t="s">
        <v>298</v>
      </c>
      <c r="D5103" s="16">
        <v>2014</v>
      </c>
      <c r="E5103" s="16" t="s">
        <v>5718</v>
      </c>
      <c r="F5103" s="16" t="s">
        <v>592</v>
      </c>
      <c r="G5103" s="10">
        <v>3603.75</v>
      </c>
      <c r="H5103" s="73">
        <v>8.1897319999999993</v>
      </c>
      <c r="J5103" s="71">
        <v>0</v>
      </c>
      <c r="K5103" s="71">
        <v>1</v>
      </c>
      <c r="M5103" s="16">
        <v>-0.46523130000000001</v>
      </c>
      <c r="N5103" s="16">
        <v>0.9614587</v>
      </c>
      <c r="O5103" s="16">
        <v>0.69045639999999997</v>
      </c>
      <c r="Q5103" s="16">
        <v>-0.2237217</v>
      </c>
      <c r="R5103" s="16">
        <v>0.22534999999999999</v>
      </c>
      <c r="S5103" s="16">
        <v>9.5499999999999995E-3</v>
      </c>
      <c r="T5103" s="16">
        <v>6.8999999999999999E-3</v>
      </c>
      <c r="U5103" s="16">
        <v>2.72675</v>
      </c>
      <c r="V5103" s="16">
        <v>54.695</v>
      </c>
      <c r="W5103" s="16">
        <v>13.718999999999999</v>
      </c>
      <c r="X5103" s="16">
        <v>416.45100000000002</v>
      </c>
      <c r="Y5103" s="16">
        <v>64.911299999999997</v>
      </c>
      <c r="Z5103" s="16">
        <v>0.24410000000000001</v>
      </c>
      <c r="AA5103" s="16">
        <v>-0.97035309999999997</v>
      </c>
      <c r="AB5103" s="16">
        <v>0.15</v>
      </c>
      <c r="AC5103" s="16">
        <v>7.22</v>
      </c>
      <c r="AD5103" s="16">
        <v>46.38</v>
      </c>
      <c r="AG5103" s="16">
        <v>357116</v>
      </c>
      <c r="AH5103" s="16">
        <v>8.3549999999999999E-2</v>
      </c>
      <c r="AI5103" s="16">
        <v>88.7</v>
      </c>
      <c r="AJ5103" s="16">
        <v>95.7</v>
      </c>
      <c r="AK5103" s="16">
        <v>-0.22919999999999999</v>
      </c>
      <c r="AL5103" s="16">
        <v>-0.45</v>
      </c>
      <c r="AM5103" s="16">
        <v>-0.32140000000000002</v>
      </c>
      <c r="AN5103" s="16">
        <v>-0.35589999999999999</v>
      </c>
      <c r="AO5103" s="16">
        <v>-0.1532</v>
      </c>
      <c r="AP5103" s="16">
        <v>-0.4803</v>
      </c>
      <c r="AR5103" s="16">
        <f t="shared" si="189"/>
        <v>1</v>
      </c>
      <c r="AS5103" s="5">
        <f t="shared" si="188"/>
        <v>0</v>
      </c>
    </row>
    <row r="5104" spans="1:45" x14ac:dyDescent="0.25">
      <c r="A5104" s="16" t="s">
        <v>406</v>
      </c>
      <c r="B5104" s="16" t="s">
        <v>85</v>
      </c>
      <c r="C5104" s="16" t="s">
        <v>299</v>
      </c>
      <c r="D5104" s="16">
        <v>1985</v>
      </c>
      <c r="E5104" s="16" t="s">
        <v>5719</v>
      </c>
      <c r="F5104" s="16" t="s">
        <v>594</v>
      </c>
      <c r="G5104" s="10"/>
      <c r="H5104" s="73"/>
      <c r="I5104" s="16" t="s">
        <v>6700</v>
      </c>
      <c r="K5104" s="71">
        <v>0.85599999999999998</v>
      </c>
      <c r="L5104" s="16">
        <v>0.91417300000000001</v>
      </c>
      <c r="M5104" s="16">
        <v>0.35287210000000002</v>
      </c>
      <c r="N5104" s="16">
        <v>0.60168500000000003</v>
      </c>
      <c r="O5104" s="16">
        <v>-0.10511230000000001</v>
      </c>
      <c r="P5104" s="16">
        <v>0.51963579999999998</v>
      </c>
      <c r="Q5104" s="16">
        <v>0.70124390000000003</v>
      </c>
      <c r="R5104" s="16">
        <v>0.23350000000000001</v>
      </c>
      <c r="S5104" s="16">
        <v>0.21410000000000001</v>
      </c>
      <c r="T5104" s="16">
        <v>1.12E-2</v>
      </c>
      <c r="U5104" s="16">
        <v>5.0076000000000001</v>
      </c>
      <c r="V5104" s="16">
        <v>19</v>
      </c>
      <c r="W5104" s="16">
        <v>8.32</v>
      </c>
      <c r="X5104" s="16">
        <v>493.76</v>
      </c>
      <c r="Y5104" s="16">
        <v>46.566899999999997</v>
      </c>
      <c r="Z5104" s="16">
        <v>0.2258</v>
      </c>
      <c r="AA5104" s="16">
        <v>0.1066111</v>
      </c>
      <c r="AB5104" s="16">
        <v>0.04</v>
      </c>
      <c r="AC5104" s="16">
        <v>15.12</v>
      </c>
      <c r="AD5104" s="16">
        <v>23.004999999999999</v>
      </c>
      <c r="AE5104" s="16">
        <v>12.8223</v>
      </c>
      <c r="AF5104" s="16">
        <v>0</v>
      </c>
      <c r="AG5104" s="16">
        <v>888424</v>
      </c>
      <c r="AH5104" s="16">
        <v>0.16935</v>
      </c>
      <c r="AI5104" s="16">
        <v>100</v>
      </c>
      <c r="AJ5104" s="16">
        <v>99</v>
      </c>
      <c r="AK5104" s="16">
        <v>8.0100000000000005E-2</v>
      </c>
      <c r="AL5104" s="16">
        <v>1.8107</v>
      </c>
      <c r="AM5104" s="16">
        <v>4.1200000000000001E-2</v>
      </c>
      <c r="AN5104" s="16">
        <v>0.40039999999999998</v>
      </c>
      <c r="AO5104" s="16">
        <v>0.1258</v>
      </c>
      <c r="AP5104" s="16">
        <v>0.90490000000000004</v>
      </c>
      <c r="AQ5104" s="16">
        <v>46.916200000000003</v>
      </c>
      <c r="AR5104" s="16">
        <f t="shared" si="189"/>
        <v>1</v>
      </c>
      <c r="AS5104" s="5">
        <f t="shared" si="188"/>
        <v>0</v>
      </c>
    </row>
    <row r="5105" spans="1:45" x14ac:dyDescent="0.25">
      <c r="A5105" s="16" t="s">
        <v>406</v>
      </c>
      <c r="B5105" s="16" t="s">
        <v>85</v>
      </c>
      <c r="C5105" s="16" t="s">
        <v>299</v>
      </c>
      <c r="D5105" s="16">
        <v>1986</v>
      </c>
      <c r="E5105" s="16" t="s">
        <v>5720</v>
      </c>
      <c r="F5105" s="16" t="s">
        <v>594</v>
      </c>
      <c r="G5105" s="10"/>
      <c r="H5105" s="73"/>
      <c r="I5105" s="16" t="s">
        <v>6700</v>
      </c>
      <c r="J5105" s="71">
        <v>5.2999999999999999E-2</v>
      </c>
      <c r="K5105" s="71">
        <v>0.90300000000000002</v>
      </c>
      <c r="L5105" s="16">
        <v>0.93263339999999995</v>
      </c>
      <c r="M5105" s="16">
        <v>0.36278969999999999</v>
      </c>
      <c r="N5105" s="16">
        <v>0.64799649999999998</v>
      </c>
      <c r="O5105" s="16">
        <v>-0.12327970000000001</v>
      </c>
      <c r="P5105" s="16">
        <v>0.54226419999999997</v>
      </c>
      <c r="Q5105" s="16">
        <v>0.68129700000000004</v>
      </c>
      <c r="R5105" s="16">
        <v>0.2291</v>
      </c>
      <c r="S5105" s="16">
        <v>0.21440000000000001</v>
      </c>
      <c r="T5105" s="16">
        <v>1.24E-2</v>
      </c>
      <c r="U5105" s="16">
        <v>5.4008000000000003</v>
      </c>
      <c r="V5105" s="16">
        <v>19.178000000000001</v>
      </c>
      <c r="W5105" s="16">
        <v>8.3339999999999996</v>
      </c>
      <c r="X5105" s="16">
        <v>493.80599999999998</v>
      </c>
      <c r="Y5105" s="16">
        <v>47.031700000000001</v>
      </c>
      <c r="Z5105" s="16">
        <v>0.21029999999999999</v>
      </c>
      <c r="AA5105" s="16">
        <v>0.10428080000000001</v>
      </c>
      <c r="AB5105" s="16">
        <v>0.04</v>
      </c>
      <c r="AC5105" s="16">
        <v>15.12</v>
      </c>
      <c r="AD5105" s="16">
        <v>23.065000000000001</v>
      </c>
      <c r="AE5105" s="16">
        <v>12.925599999999999</v>
      </c>
      <c r="AF5105" s="16">
        <v>0.45019999999999999</v>
      </c>
      <c r="AG5105" s="16">
        <v>928861</v>
      </c>
      <c r="AH5105" s="16">
        <v>0.16775000000000001</v>
      </c>
      <c r="AI5105" s="16">
        <v>100</v>
      </c>
      <c r="AJ5105" s="16">
        <v>99</v>
      </c>
      <c r="AK5105" s="16">
        <v>5.4899999999999997E-2</v>
      </c>
      <c r="AL5105" s="16">
        <v>1.7477</v>
      </c>
      <c r="AM5105" s="16">
        <v>4.0899999999999999E-2</v>
      </c>
      <c r="AN5105" s="16">
        <v>0.39379999999999998</v>
      </c>
      <c r="AO5105" s="16">
        <v>0.1246</v>
      </c>
      <c r="AP5105" s="16">
        <v>0.88600000000000001</v>
      </c>
      <c r="AQ5105" s="16">
        <v>46.916200000000003</v>
      </c>
      <c r="AR5105" s="16">
        <f t="shared" si="189"/>
        <v>1</v>
      </c>
      <c r="AS5105" s="5">
        <f t="shared" si="188"/>
        <v>1.8460399999999932E-2</v>
      </c>
    </row>
    <row r="5106" spans="1:45" x14ac:dyDescent="0.25">
      <c r="A5106" s="16" t="s">
        <v>406</v>
      </c>
      <c r="B5106" s="16" t="s">
        <v>85</v>
      </c>
      <c r="C5106" s="16" t="s">
        <v>299</v>
      </c>
      <c r="D5106" s="16">
        <v>1987</v>
      </c>
      <c r="E5106" s="16" t="s">
        <v>5721</v>
      </c>
      <c r="F5106" s="16" t="s">
        <v>594</v>
      </c>
      <c r="G5106" s="10"/>
      <c r="H5106" s="73"/>
      <c r="I5106" s="16" t="s">
        <v>6700</v>
      </c>
      <c r="J5106" s="71">
        <v>5.1999999999999998E-2</v>
      </c>
      <c r="K5106" s="71">
        <v>0.95099999999999996</v>
      </c>
      <c r="L5106" s="16">
        <v>0.90632369999999995</v>
      </c>
      <c r="M5106" s="16">
        <v>0.37182989999999999</v>
      </c>
      <c r="N5106" s="16">
        <v>0.57226440000000001</v>
      </c>
      <c r="O5106" s="16">
        <v>-0.10948860000000001</v>
      </c>
      <c r="P5106" s="16">
        <v>0.55432840000000005</v>
      </c>
      <c r="Q5106" s="16">
        <v>0.66133109999999995</v>
      </c>
      <c r="R5106" s="16">
        <v>0.2248</v>
      </c>
      <c r="S5106" s="16">
        <v>0.2147</v>
      </c>
      <c r="T5106" s="16">
        <v>1.35E-2</v>
      </c>
      <c r="U5106" s="16">
        <v>4.7491000000000003</v>
      </c>
      <c r="V5106" s="16">
        <v>19.356000000000002</v>
      </c>
      <c r="W5106" s="16">
        <v>8.3480000000000008</v>
      </c>
      <c r="X5106" s="16">
        <v>491.94499999999999</v>
      </c>
      <c r="Y5106" s="16">
        <v>47.496400000000001</v>
      </c>
      <c r="Z5106" s="16">
        <v>0.21190000000000001</v>
      </c>
      <c r="AA5106" s="16">
        <v>0.1019506</v>
      </c>
      <c r="AB5106" s="16">
        <v>0.04</v>
      </c>
      <c r="AC5106" s="16">
        <v>15.12</v>
      </c>
      <c r="AD5106" s="16">
        <v>23.125</v>
      </c>
      <c r="AE5106" s="16">
        <v>13.2723</v>
      </c>
      <c r="AF5106" s="16">
        <v>0.74480000000000002</v>
      </c>
      <c r="AG5106" s="16">
        <v>943299</v>
      </c>
      <c r="AH5106" s="16">
        <v>0.16625000000000001</v>
      </c>
      <c r="AI5106" s="16">
        <v>100</v>
      </c>
      <c r="AJ5106" s="16">
        <v>99</v>
      </c>
      <c r="AK5106" s="16">
        <v>2.9700000000000001E-2</v>
      </c>
      <c r="AL5106" s="16">
        <v>1.6848000000000001</v>
      </c>
      <c r="AM5106" s="16">
        <v>4.0500000000000001E-2</v>
      </c>
      <c r="AN5106" s="16">
        <v>0.38719999999999999</v>
      </c>
      <c r="AO5106" s="16">
        <v>0.1234</v>
      </c>
      <c r="AP5106" s="16">
        <v>0.86699999999999999</v>
      </c>
      <c r="AQ5106" s="16">
        <v>46.916200000000003</v>
      </c>
      <c r="AR5106" s="16">
        <f t="shared" si="189"/>
        <v>1</v>
      </c>
      <c r="AS5106" s="5">
        <f t="shared" si="188"/>
        <v>-2.6309699999999991E-2</v>
      </c>
    </row>
    <row r="5107" spans="1:45" x14ac:dyDescent="0.25">
      <c r="A5107" s="16" t="s">
        <v>406</v>
      </c>
      <c r="B5107" s="16" t="s">
        <v>85</v>
      </c>
      <c r="C5107" s="16" t="s">
        <v>299</v>
      </c>
      <c r="D5107" s="16">
        <v>1988</v>
      </c>
      <c r="E5107" s="16" t="s">
        <v>5722</v>
      </c>
      <c r="F5107" s="16" t="s">
        <v>594</v>
      </c>
      <c r="G5107" s="10"/>
      <c r="H5107" s="73"/>
      <c r="I5107" s="16" t="s">
        <v>6700</v>
      </c>
      <c r="J5107" s="71">
        <v>-0.11700000000000001</v>
      </c>
      <c r="K5107" s="71">
        <v>0.84599999999999997</v>
      </c>
      <c r="L5107" s="16">
        <v>0.97390149999999998</v>
      </c>
      <c r="M5107" s="16">
        <v>0.38640760000000002</v>
      </c>
      <c r="N5107" s="16">
        <v>0.5798162</v>
      </c>
      <c r="O5107" s="16">
        <v>6.2861999999999996E-3</v>
      </c>
      <c r="P5107" s="16">
        <v>0.58192460000000001</v>
      </c>
      <c r="Q5107" s="16">
        <v>0.64138320000000004</v>
      </c>
      <c r="R5107" s="16">
        <v>0.22040000000000001</v>
      </c>
      <c r="S5107" s="16">
        <v>0.215</v>
      </c>
      <c r="T5107" s="16">
        <v>1.52E-2</v>
      </c>
      <c r="U5107" s="16">
        <v>4.8498000000000001</v>
      </c>
      <c r="V5107" s="16">
        <v>19.533999999999999</v>
      </c>
      <c r="W5107" s="16">
        <v>8.3620000000000001</v>
      </c>
      <c r="X5107" s="16">
        <v>490.73599999999999</v>
      </c>
      <c r="Y5107" s="16">
        <v>47.961100000000002</v>
      </c>
      <c r="Z5107" s="16">
        <v>0.2681</v>
      </c>
      <c r="AA5107" s="16">
        <v>9.9814600000000003E-2</v>
      </c>
      <c r="AB5107" s="16">
        <v>0.04</v>
      </c>
      <c r="AC5107" s="16">
        <v>15.12</v>
      </c>
      <c r="AD5107" s="16">
        <v>23.18</v>
      </c>
      <c r="AE5107" s="16">
        <v>14.0365</v>
      </c>
      <c r="AF5107" s="16">
        <v>0.87180000000000002</v>
      </c>
      <c r="AG5107" s="16">
        <v>978656</v>
      </c>
      <c r="AH5107" s="16">
        <v>0.16475000000000001</v>
      </c>
      <c r="AI5107" s="16">
        <v>100</v>
      </c>
      <c r="AJ5107" s="16">
        <v>99</v>
      </c>
      <c r="AK5107" s="16">
        <v>4.4999999999999997E-3</v>
      </c>
      <c r="AL5107" s="16">
        <v>1.6218999999999999</v>
      </c>
      <c r="AM5107" s="16">
        <v>4.02E-2</v>
      </c>
      <c r="AN5107" s="16">
        <v>0.38059999999999999</v>
      </c>
      <c r="AO5107" s="16">
        <v>0.1222</v>
      </c>
      <c r="AP5107" s="16">
        <v>0.84799999999999998</v>
      </c>
      <c r="AQ5107" s="16">
        <v>46.916200000000003</v>
      </c>
      <c r="AR5107" s="16">
        <f t="shared" si="189"/>
        <v>1</v>
      </c>
      <c r="AS5107" s="5">
        <f t="shared" si="188"/>
        <v>6.7577800000000021E-2</v>
      </c>
    </row>
    <row r="5108" spans="1:45" x14ac:dyDescent="0.25">
      <c r="A5108" s="16" t="s">
        <v>406</v>
      </c>
      <c r="B5108" s="16" t="s">
        <v>85</v>
      </c>
      <c r="C5108" s="16" t="s">
        <v>299</v>
      </c>
      <c r="D5108" s="16">
        <v>1989</v>
      </c>
      <c r="E5108" s="16" t="s">
        <v>5723</v>
      </c>
      <c r="F5108" s="16" t="s">
        <v>594</v>
      </c>
      <c r="G5108" s="10"/>
      <c r="H5108" s="73"/>
      <c r="I5108" s="16" t="s">
        <v>6700</v>
      </c>
      <c r="J5108" s="71">
        <v>0.22800000000000001</v>
      </c>
      <c r="K5108" s="71">
        <v>1.0629999999999999</v>
      </c>
      <c r="L5108" s="16">
        <v>0.98647019999999996</v>
      </c>
      <c r="M5108" s="16">
        <v>0.3917197</v>
      </c>
      <c r="N5108" s="16">
        <v>0.59364139999999999</v>
      </c>
      <c r="O5108" s="16">
        <v>-4.4710000000000001E-3</v>
      </c>
      <c r="P5108" s="16">
        <v>0.61981679999999995</v>
      </c>
      <c r="Q5108" s="16">
        <v>0.6214364</v>
      </c>
      <c r="R5108" s="16">
        <v>0.21609999999999999</v>
      </c>
      <c r="S5108" s="16">
        <v>0.21529999999999999</v>
      </c>
      <c r="T5108" s="16">
        <v>1.5900000000000001E-2</v>
      </c>
      <c r="U5108" s="16">
        <v>4.9504000000000001</v>
      </c>
      <c r="V5108" s="16">
        <v>19.712</v>
      </c>
      <c r="W5108" s="16">
        <v>8.3759999999999994</v>
      </c>
      <c r="X5108" s="16">
        <v>490.51299999999998</v>
      </c>
      <c r="Y5108" s="16">
        <v>48.425899999999999</v>
      </c>
      <c r="Z5108" s="16">
        <v>0.25659999999999999</v>
      </c>
      <c r="AA5108" s="16">
        <v>9.7678399999999999E-2</v>
      </c>
      <c r="AB5108" s="16">
        <v>0.04</v>
      </c>
      <c r="AC5108" s="16">
        <v>15.12</v>
      </c>
      <c r="AD5108" s="16">
        <v>23.234999999999999</v>
      </c>
      <c r="AE5108" s="16">
        <v>15.094900000000001</v>
      </c>
      <c r="AF5108" s="16">
        <v>1.0926</v>
      </c>
      <c r="AG5108" s="43">
        <v>1000000</v>
      </c>
      <c r="AH5108" s="16">
        <v>0.16314999999999999</v>
      </c>
      <c r="AI5108" s="16">
        <v>100</v>
      </c>
      <c r="AJ5108" s="16">
        <v>99</v>
      </c>
      <c r="AK5108" s="16">
        <v>-2.07E-2</v>
      </c>
      <c r="AL5108" s="16">
        <v>1.5589</v>
      </c>
      <c r="AM5108" s="16">
        <v>3.9899999999999998E-2</v>
      </c>
      <c r="AN5108" s="16">
        <v>0.374</v>
      </c>
      <c r="AO5108" s="16">
        <v>0.121</v>
      </c>
      <c r="AP5108" s="16">
        <v>0.82909999999999995</v>
      </c>
      <c r="AQ5108" s="16">
        <v>46.916200000000003</v>
      </c>
      <c r="AR5108" s="16">
        <f t="shared" si="189"/>
        <v>1</v>
      </c>
      <c r="AS5108" s="5">
        <f t="shared" si="188"/>
        <v>1.2568699999999988E-2</v>
      </c>
    </row>
    <row r="5109" spans="1:45" x14ac:dyDescent="0.25">
      <c r="A5109" s="16" t="s">
        <v>406</v>
      </c>
      <c r="B5109" s="16" t="s">
        <v>85</v>
      </c>
      <c r="C5109" s="16" t="s">
        <v>299</v>
      </c>
      <c r="D5109" s="16">
        <v>1990</v>
      </c>
      <c r="E5109" s="16" t="s">
        <v>5724</v>
      </c>
      <c r="F5109" s="16" t="s">
        <v>594</v>
      </c>
      <c r="G5109" s="10"/>
      <c r="H5109" s="73"/>
      <c r="I5109" s="16" t="s">
        <v>6700</v>
      </c>
      <c r="J5109" s="71">
        <v>-0.30599999999999999</v>
      </c>
      <c r="K5109" s="71">
        <v>0.78300000000000003</v>
      </c>
      <c r="L5109" s="16">
        <v>0.98843270000000005</v>
      </c>
      <c r="M5109" s="16">
        <v>0.48435240000000002</v>
      </c>
      <c r="N5109" s="16">
        <v>0.60214330000000005</v>
      </c>
      <c r="O5109" s="16">
        <v>-1.28299E-2</v>
      </c>
      <c r="P5109" s="16">
        <v>0.55655940000000004</v>
      </c>
      <c r="Q5109" s="16">
        <v>0.60150630000000005</v>
      </c>
      <c r="R5109" s="16">
        <v>0.2117</v>
      </c>
      <c r="S5109" s="16">
        <v>0.23549999999999999</v>
      </c>
      <c r="T5109" s="16">
        <v>1.7899999999999999E-2</v>
      </c>
      <c r="U5109" s="16">
        <v>5.0510999999999999</v>
      </c>
      <c r="V5109" s="16">
        <v>19.89</v>
      </c>
      <c r="W5109" s="16">
        <v>8.39</v>
      </c>
      <c r="X5109" s="16">
        <v>489.45400000000001</v>
      </c>
      <c r="Y5109" s="16">
        <v>48.890599999999999</v>
      </c>
      <c r="Z5109" s="16">
        <v>0.24959999999999999</v>
      </c>
      <c r="AA5109" s="16">
        <v>0.11321349999999999</v>
      </c>
      <c r="AB5109" s="16">
        <v>0.04</v>
      </c>
      <c r="AC5109" s="16">
        <v>15.12</v>
      </c>
      <c r="AD5109" s="16">
        <v>22.835000000000001</v>
      </c>
      <c r="AE5109" s="16">
        <v>16.089400000000001</v>
      </c>
      <c r="AF5109" s="16">
        <v>1.0066999999999999</v>
      </c>
      <c r="AG5109" s="16">
        <v>897451</v>
      </c>
      <c r="AH5109" s="16">
        <v>0.1399</v>
      </c>
      <c r="AI5109" s="16">
        <v>100</v>
      </c>
      <c r="AJ5109" s="16">
        <v>99</v>
      </c>
      <c r="AK5109" s="16">
        <v>-4.58E-2</v>
      </c>
      <c r="AL5109" s="16">
        <v>1.496</v>
      </c>
      <c r="AM5109" s="16">
        <v>3.9600000000000003E-2</v>
      </c>
      <c r="AN5109" s="16">
        <v>0.3674</v>
      </c>
      <c r="AO5109" s="16">
        <v>0.1198</v>
      </c>
      <c r="AP5109" s="16">
        <v>0.81010000000000004</v>
      </c>
      <c r="AQ5109" s="16">
        <v>46.916200000000003</v>
      </c>
      <c r="AR5109" s="16">
        <f t="shared" si="189"/>
        <v>1</v>
      </c>
      <c r="AS5109" s="5">
        <f t="shared" si="188"/>
        <v>1.9625000000000892E-3</v>
      </c>
    </row>
    <row r="5110" spans="1:45" x14ac:dyDescent="0.25">
      <c r="A5110" s="16" t="s">
        <v>406</v>
      </c>
      <c r="B5110" s="16" t="s">
        <v>85</v>
      </c>
      <c r="C5110" s="16" t="s">
        <v>299</v>
      </c>
      <c r="D5110" s="16">
        <v>1991</v>
      </c>
      <c r="E5110" s="16" t="s">
        <v>5725</v>
      </c>
      <c r="F5110" s="16" t="s">
        <v>594</v>
      </c>
      <c r="G5110" s="10"/>
      <c r="H5110" s="73"/>
      <c r="I5110" s="16" t="s">
        <v>6700</v>
      </c>
      <c r="J5110" s="71">
        <v>-0.54600000000000004</v>
      </c>
      <c r="K5110" s="71">
        <v>0.45300000000000001</v>
      </c>
      <c r="L5110" s="16">
        <v>0.82965699999999998</v>
      </c>
      <c r="M5110" s="16">
        <v>0.3129651</v>
      </c>
      <c r="N5110" s="16">
        <v>0.59910490000000005</v>
      </c>
      <c r="O5110" s="16">
        <v>3.0490000000000001E-3</v>
      </c>
      <c r="P5110" s="16">
        <v>0.3803627</v>
      </c>
      <c r="Q5110" s="16">
        <v>0.58157650000000005</v>
      </c>
      <c r="R5110" s="16">
        <v>0.20730000000000001</v>
      </c>
      <c r="S5110" s="16">
        <v>0.20930000000000001</v>
      </c>
      <c r="T5110" s="16">
        <v>1.04E-2</v>
      </c>
      <c r="U5110" s="16">
        <v>5.1516999999999999</v>
      </c>
      <c r="V5110" s="16">
        <v>19.873999999999999</v>
      </c>
      <c r="W5110" s="16">
        <v>8.4540000000000006</v>
      </c>
      <c r="X5110" s="16">
        <v>486.76799999999997</v>
      </c>
      <c r="Y5110" s="16">
        <v>49.355400000000003</v>
      </c>
      <c r="Z5110" s="16">
        <v>0.25380000000000003</v>
      </c>
      <c r="AA5110" s="16">
        <v>0.11903909999999999</v>
      </c>
      <c r="AB5110" s="16">
        <v>0.04</v>
      </c>
      <c r="AC5110" s="16">
        <v>15.12</v>
      </c>
      <c r="AD5110" s="16">
        <v>22.684999999999999</v>
      </c>
      <c r="AE5110" s="16">
        <v>16.098299999999998</v>
      </c>
      <c r="AF5110" s="16">
        <v>2.1503999999999999</v>
      </c>
      <c r="AG5110" s="16">
        <v>537091</v>
      </c>
      <c r="AH5110" s="16">
        <v>0.14940000000000001</v>
      </c>
      <c r="AI5110" s="16">
        <v>100</v>
      </c>
      <c r="AJ5110" s="16">
        <v>99</v>
      </c>
      <c r="AK5110" s="16">
        <v>-7.0999999999999994E-2</v>
      </c>
      <c r="AL5110" s="16">
        <v>1.4331</v>
      </c>
      <c r="AM5110" s="16">
        <v>3.9300000000000002E-2</v>
      </c>
      <c r="AN5110" s="16">
        <v>0.36080000000000001</v>
      </c>
      <c r="AO5110" s="16">
        <v>0.1186</v>
      </c>
      <c r="AP5110" s="16">
        <v>0.79120000000000001</v>
      </c>
      <c r="AQ5110" s="16">
        <v>46.916200000000003</v>
      </c>
      <c r="AR5110" s="16">
        <f t="shared" si="189"/>
        <v>1</v>
      </c>
      <c r="AS5110" s="5">
        <f t="shared" si="188"/>
        <v>-0.15877570000000008</v>
      </c>
    </row>
    <row r="5111" spans="1:45" x14ac:dyDescent="0.25">
      <c r="A5111" s="16" t="s">
        <v>406</v>
      </c>
      <c r="B5111" s="16" t="s">
        <v>85</v>
      </c>
      <c r="C5111" s="16" t="s">
        <v>299</v>
      </c>
      <c r="D5111" s="16">
        <v>1992</v>
      </c>
      <c r="E5111" s="16" t="s">
        <v>5726</v>
      </c>
      <c r="F5111" s="16" t="s">
        <v>594</v>
      </c>
      <c r="G5111" s="10"/>
      <c r="H5111" s="73"/>
      <c r="I5111" s="16" t="s">
        <v>6700</v>
      </c>
      <c r="J5111" s="71">
        <v>0.59499999999999997</v>
      </c>
      <c r="K5111" s="71">
        <v>0.82199999999999995</v>
      </c>
      <c r="L5111" s="16">
        <v>1.4464699999999999</v>
      </c>
      <c r="M5111" s="16">
        <v>0.32338529999999999</v>
      </c>
      <c r="N5111" s="16">
        <v>1.556583</v>
      </c>
      <c r="O5111" s="16">
        <v>5.6730700000000002E-2</v>
      </c>
      <c r="P5111" s="16">
        <v>0.74593500000000001</v>
      </c>
      <c r="Q5111" s="16">
        <v>0.56161159999999999</v>
      </c>
      <c r="R5111" s="16">
        <v>0.20300000000000001</v>
      </c>
      <c r="S5111" s="16">
        <v>0.2006</v>
      </c>
      <c r="T5111" s="16">
        <v>1.5299999999999999E-2</v>
      </c>
      <c r="U5111" s="16">
        <v>14.1988</v>
      </c>
      <c r="V5111" s="16">
        <v>19.858000000000001</v>
      </c>
      <c r="W5111" s="16">
        <v>8.5180000000000007</v>
      </c>
      <c r="X5111" s="16">
        <v>487.17099999999999</v>
      </c>
      <c r="Y5111" s="16">
        <v>49.820099999999996</v>
      </c>
      <c r="Z5111" s="16">
        <v>0.27539999999999998</v>
      </c>
      <c r="AA5111" s="16">
        <v>0.1093298</v>
      </c>
      <c r="AB5111" s="16">
        <v>0.04</v>
      </c>
      <c r="AC5111" s="16">
        <v>15.12</v>
      </c>
      <c r="AD5111" s="16">
        <v>22.934999999999999</v>
      </c>
      <c r="AE5111" s="16">
        <v>18.289300000000001</v>
      </c>
      <c r="AF5111" s="16">
        <v>2.6991000000000001</v>
      </c>
      <c r="AG5111" s="43">
        <v>1200000</v>
      </c>
      <c r="AH5111" s="16">
        <v>0.14515</v>
      </c>
      <c r="AI5111" s="16">
        <v>100</v>
      </c>
      <c r="AJ5111" s="16">
        <v>99</v>
      </c>
      <c r="AK5111" s="16">
        <v>-9.6199999999999994E-2</v>
      </c>
      <c r="AL5111" s="16">
        <v>1.3701000000000001</v>
      </c>
      <c r="AM5111" s="16">
        <v>3.9E-2</v>
      </c>
      <c r="AN5111" s="16">
        <v>0.35420000000000001</v>
      </c>
      <c r="AO5111" s="16">
        <v>0.1174</v>
      </c>
      <c r="AP5111" s="16">
        <v>0.7722</v>
      </c>
      <c r="AQ5111" s="16">
        <v>46.916200000000003</v>
      </c>
      <c r="AR5111" s="16">
        <f t="shared" si="189"/>
        <v>1</v>
      </c>
      <c r="AS5111" s="5">
        <f t="shared" si="188"/>
        <v>0.61681299999999994</v>
      </c>
    </row>
    <row r="5112" spans="1:45" x14ac:dyDescent="0.25">
      <c r="A5112" s="16" t="s">
        <v>406</v>
      </c>
      <c r="B5112" s="16" t="s">
        <v>85</v>
      </c>
      <c r="C5112" s="16" t="s">
        <v>299</v>
      </c>
      <c r="D5112" s="16">
        <v>1993</v>
      </c>
      <c r="E5112" s="16" t="s">
        <v>5727</v>
      </c>
      <c r="F5112" s="16" t="s">
        <v>594</v>
      </c>
      <c r="G5112" s="10"/>
      <c r="H5112" s="73"/>
      <c r="I5112" s="16" t="s">
        <v>6700</v>
      </c>
      <c r="J5112" s="71">
        <v>0.27300000000000002</v>
      </c>
      <c r="K5112" s="71">
        <v>1.079</v>
      </c>
      <c r="L5112" s="16">
        <v>1.043723</v>
      </c>
      <c r="M5112" s="16">
        <v>0.33262720000000001</v>
      </c>
      <c r="N5112" s="16">
        <v>0.62235589999999996</v>
      </c>
      <c r="O5112" s="16">
        <v>4.2676600000000002E-2</v>
      </c>
      <c r="P5112" s="16">
        <v>0.79667299999999996</v>
      </c>
      <c r="Q5112" s="16">
        <v>0.54168179999999999</v>
      </c>
      <c r="R5112" s="16">
        <v>0.1986</v>
      </c>
      <c r="S5112" s="16">
        <v>0.20219999999999999</v>
      </c>
      <c r="T5112" s="16">
        <v>1.5900000000000001E-2</v>
      </c>
      <c r="U5112" s="16">
        <v>5.3529999999999998</v>
      </c>
      <c r="V5112" s="16">
        <v>19.841999999999999</v>
      </c>
      <c r="W5112" s="16">
        <v>8.5820000000000007</v>
      </c>
      <c r="X5112" s="16">
        <v>485.99299999999999</v>
      </c>
      <c r="Y5112" s="16">
        <v>50.2849</v>
      </c>
      <c r="Z5112" s="16">
        <v>0.26150000000000001</v>
      </c>
      <c r="AA5112" s="16">
        <v>0.10369829999999999</v>
      </c>
      <c r="AB5112" s="16">
        <v>0.04</v>
      </c>
      <c r="AC5112" s="16">
        <v>15.12</v>
      </c>
      <c r="AD5112" s="16">
        <v>23.08</v>
      </c>
      <c r="AE5112" s="16">
        <v>20.357099999999999</v>
      </c>
      <c r="AF5112" s="16">
        <v>3.657</v>
      </c>
      <c r="AG5112" s="43">
        <v>1200000</v>
      </c>
      <c r="AH5112" s="16">
        <v>0.14315</v>
      </c>
      <c r="AI5112" s="16">
        <v>100</v>
      </c>
      <c r="AJ5112" s="16">
        <v>99</v>
      </c>
      <c r="AK5112" s="16">
        <v>-0.12139999999999999</v>
      </c>
      <c r="AL5112" s="16">
        <v>1.3071999999999999</v>
      </c>
      <c r="AM5112" s="16">
        <v>3.8699999999999998E-2</v>
      </c>
      <c r="AN5112" s="16">
        <v>0.34760000000000002</v>
      </c>
      <c r="AO5112" s="16">
        <v>0.1162</v>
      </c>
      <c r="AP5112" s="16">
        <v>0.75329999999999997</v>
      </c>
      <c r="AQ5112" s="16">
        <v>46.916200000000003</v>
      </c>
      <c r="AR5112" s="16">
        <f t="shared" si="189"/>
        <v>1</v>
      </c>
      <c r="AS5112" s="5">
        <f t="shared" si="188"/>
        <v>-0.40274699999999997</v>
      </c>
    </row>
    <row r="5113" spans="1:45" x14ac:dyDescent="0.25">
      <c r="A5113" s="16" t="s">
        <v>406</v>
      </c>
      <c r="B5113" s="16" t="s">
        <v>85</v>
      </c>
      <c r="C5113" s="16" t="s">
        <v>299</v>
      </c>
      <c r="D5113" s="16">
        <v>1994</v>
      </c>
      <c r="E5113" s="16" t="s">
        <v>5728</v>
      </c>
      <c r="F5113" s="16" t="s">
        <v>594</v>
      </c>
      <c r="G5113" s="10"/>
      <c r="H5113" s="73"/>
      <c r="I5113" s="16" t="s">
        <v>6700</v>
      </c>
      <c r="J5113" s="71">
        <v>6.7000000000000004E-2</v>
      </c>
      <c r="K5113" s="71">
        <v>1.1539999999999999</v>
      </c>
      <c r="L5113" s="16">
        <v>1.065491</v>
      </c>
      <c r="M5113" s="16">
        <v>0.30486160000000001</v>
      </c>
      <c r="N5113" s="16">
        <v>0.64096390000000003</v>
      </c>
      <c r="O5113" s="16">
        <v>6.0659499999999998E-2</v>
      </c>
      <c r="P5113" s="16">
        <v>0.85192710000000005</v>
      </c>
      <c r="Q5113" s="16">
        <v>0.52169880000000002</v>
      </c>
      <c r="R5113" s="16">
        <v>0.1943</v>
      </c>
      <c r="S5113" s="16">
        <v>0.19400000000000001</v>
      </c>
      <c r="T5113" s="16">
        <v>1.6500000000000001E-2</v>
      </c>
      <c r="U5113" s="16">
        <v>5.4537000000000004</v>
      </c>
      <c r="V5113" s="16">
        <v>19.826000000000001</v>
      </c>
      <c r="W5113" s="16">
        <v>8.6460000000000008</v>
      </c>
      <c r="X5113" s="16">
        <v>486.69900000000001</v>
      </c>
      <c r="Y5113" s="16">
        <v>50.749600000000001</v>
      </c>
      <c r="Z5113" s="16">
        <v>0.26400000000000001</v>
      </c>
      <c r="AA5113" s="16">
        <v>9.39889E-2</v>
      </c>
      <c r="AB5113" s="16">
        <v>0.04</v>
      </c>
      <c r="AC5113" s="16">
        <v>15.12</v>
      </c>
      <c r="AD5113" s="16">
        <v>23.33</v>
      </c>
      <c r="AE5113" s="16">
        <v>22.6206</v>
      </c>
      <c r="AF5113" s="16">
        <v>5.1704999999999997</v>
      </c>
      <c r="AG5113" s="43">
        <v>1300000</v>
      </c>
      <c r="AH5113" s="16">
        <v>0.1419</v>
      </c>
      <c r="AI5113" s="16">
        <v>100</v>
      </c>
      <c r="AJ5113" s="16">
        <v>99</v>
      </c>
      <c r="AK5113" s="16">
        <v>-0.14660000000000001</v>
      </c>
      <c r="AL5113" s="16">
        <v>1.2442</v>
      </c>
      <c r="AM5113" s="16">
        <v>3.8300000000000001E-2</v>
      </c>
      <c r="AN5113" s="16">
        <v>0.34100000000000003</v>
      </c>
      <c r="AO5113" s="16">
        <v>0.115</v>
      </c>
      <c r="AP5113" s="16">
        <v>0.73429999999999995</v>
      </c>
      <c r="AQ5113" s="16">
        <v>46.916200000000003</v>
      </c>
      <c r="AR5113" s="16">
        <f t="shared" si="189"/>
        <v>1</v>
      </c>
      <c r="AS5113" s="5">
        <f t="shared" si="188"/>
        <v>2.176800000000001E-2</v>
      </c>
    </row>
    <row r="5114" spans="1:45" x14ac:dyDescent="0.25">
      <c r="A5114" s="16" t="s">
        <v>406</v>
      </c>
      <c r="B5114" s="16" t="s">
        <v>85</v>
      </c>
      <c r="C5114" s="16" t="s">
        <v>299</v>
      </c>
      <c r="D5114" s="16">
        <v>1995</v>
      </c>
      <c r="E5114" s="16" t="s">
        <v>5729</v>
      </c>
      <c r="F5114" s="16" t="s">
        <v>594</v>
      </c>
      <c r="G5114" s="10">
        <v>41473.300000000003</v>
      </c>
      <c r="H5114" s="73">
        <v>10.632809999999999</v>
      </c>
      <c r="I5114" s="16" t="s">
        <v>6700</v>
      </c>
      <c r="J5114" s="71">
        <v>-8.0000000000000002E-3</v>
      </c>
      <c r="K5114" s="71">
        <v>1.145</v>
      </c>
      <c r="L5114" s="16">
        <v>1.2067650000000001</v>
      </c>
      <c r="M5114" s="16">
        <v>0.31049369999999998</v>
      </c>
      <c r="N5114" s="16">
        <v>0.66838960000000003</v>
      </c>
      <c r="O5114" s="16">
        <v>0.2111576</v>
      </c>
      <c r="P5114" s="16">
        <v>0.99252750000000001</v>
      </c>
      <c r="Q5114" s="16">
        <v>0.50175110000000001</v>
      </c>
      <c r="R5114" s="16">
        <v>0.18990000000000001</v>
      </c>
      <c r="S5114" s="16">
        <v>0.2082</v>
      </c>
      <c r="T5114" s="16">
        <v>1.1599999999999999E-2</v>
      </c>
      <c r="U5114" s="16">
        <v>5.5542999999999996</v>
      </c>
      <c r="V5114" s="16">
        <v>19.809999999999999</v>
      </c>
      <c r="W5114" s="16">
        <v>8.7100000000000009</v>
      </c>
      <c r="X5114" s="16">
        <v>488.78899999999999</v>
      </c>
      <c r="Y5114" s="16">
        <v>51.214300000000001</v>
      </c>
      <c r="Z5114" s="16">
        <v>0.33739999999999998</v>
      </c>
      <c r="AA5114" s="16">
        <v>8.4279400000000004E-2</v>
      </c>
      <c r="AB5114" s="16">
        <v>0.04</v>
      </c>
      <c r="AC5114" s="16">
        <v>15.12</v>
      </c>
      <c r="AD5114" s="16">
        <v>23.58</v>
      </c>
      <c r="AE5114" s="16">
        <v>24.102</v>
      </c>
      <c r="AF5114" s="16">
        <v>7.4149000000000003</v>
      </c>
      <c r="AG5114" s="43">
        <v>1400000</v>
      </c>
      <c r="AH5114" s="16">
        <v>0.21440000000000001</v>
      </c>
      <c r="AI5114" s="16">
        <v>100</v>
      </c>
      <c r="AJ5114" s="16">
        <v>99</v>
      </c>
      <c r="AK5114" s="16">
        <v>-0.17180000000000001</v>
      </c>
      <c r="AL5114" s="16">
        <v>1.1813</v>
      </c>
      <c r="AM5114" s="16">
        <v>3.7999999999999999E-2</v>
      </c>
      <c r="AN5114" s="16">
        <v>0.33439999999999998</v>
      </c>
      <c r="AO5114" s="16">
        <v>0.1137</v>
      </c>
      <c r="AP5114" s="16">
        <v>0.71540000000000004</v>
      </c>
      <c r="AQ5114" s="16">
        <v>46.916200000000003</v>
      </c>
      <c r="AR5114" s="16">
        <f t="shared" si="189"/>
        <v>1</v>
      </c>
      <c r="AS5114" s="5">
        <f t="shared" si="188"/>
        <v>0.14127400000000012</v>
      </c>
    </row>
    <row r="5115" spans="1:45" x14ac:dyDescent="0.25">
      <c r="A5115" s="16" t="s">
        <v>406</v>
      </c>
      <c r="B5115" s="16" t="s">
        <v>85</v>
      </c>
      <c r="C5115" s="16" t="s">
        <v>299</v>
      </c>
      <c r="D5115" s="16">
        <v>1996</v>
      </c>
      <c r="E5115" s="16" t="s">
        <v>5730</v>
      </c>
      <c r="F5115" s="16" t="s">
        <v>594</v>
      </c>
      <c r="G5115" s="10">
        <v>41185</v>
      </c>
      <c r="H5115" s="73">
        <v>10.625830000000001</v>
      </c>
      <c r="I5115" s="16" t="s">
        <v>6700</v>
      </c>
      <c r="J5115" s="71">
        <v>6.0000000000000001E-3</v>
      </c>
      <c r="K5115" s="71">
        <v>1.1519999999999999</v>
      </c>
      <c r="L5115" s="16">
        <v>1.206663</v>
      </c>
      <c r="M5115" s="16">
        <v>0.1105183</v>
      </c>
      <c r="N5115" s="16">
        <v>0.67935290000000004</v>
      </c>
      <c r="O5115" s="16">
        <v>0.4356931</v>
      </c>
      <c r="P5115" s="16">
        <v>1.0629630000000001</v>
      </c>
      <c r="Q5115" s="16">
        <v>0.3728417</v>
      </c>
      <c r="R5115" s="16">
        <v>0.1855</v>
      </c>
      <c r="S5115" s="16">
        <v>0.153</v>
      </c>
      <c r="T5115" s="16">
        <v>1.2800000000000001E-2</v>
      </c>
      <c r="U5115" s="16">
        <v>5.8594999999999997</v>
      </c>
      <c r="V5115" s="16">
        <v>19.989999999999998</v>
      </c>
      <c r="W5115" s="16">
        <v>8.3480000000000008</v>
      </c>
      <c r="X5115" s="16">
        <v>488.29</v>
      </c>
      <c r="Y5115" s="16">
        <v>51.679099999999998</v>
      </c>
      <c r="Z5115" s="16">
        <v>0.45079999999999998</v>
      </c>
      <c r="AA5115" s="16">
        <v>7.6706099999999999E-2</v>
      </c>
      <c r="AB5115" s="16">
        <v>0.04</v>
      </c>
      <c r="AC5115" s="16">
        <v>15.12</v>
      </c>
      <c r="AD5115" s="16">
        <v>23.774999999999999</v>
      </c>
      <c r="AE5115" s="16">
        <v>24.718</v>
      </c>
      <c r="AF5115" s="16">
        <v>9.5292999999999992</v>
      </c>
      <c r="AG5115" s="43">
        <v>1600000</v>
      </c>
      <c r="AH5115" s="16">
        <v>0.219</v>
      </c>
      <c r="AI5115" s="16">
        <v>100</v>
      </c>
      <c r="AJ5115" s="16">
        <v>99</v>
      </c>
      <c r="AK5115" s="16">
        <v>-0.19639999999999999</v>
      </c>
      <c r="AL5115" s="16">
        <v>0.71530000000000005</v>
      </c>
      <c r="AM5115" s="16">
        <v>0.13289999999999999</v>
      </c>
      <c r="AN5115" s="16">
        <v>0.12939999999999999</v>
      </c>
      <c r="AO5115" s="16">
        <v>6.5199999999999994E-2</v>
      </c>
      <c r="AP5115" s="16">
        <v>0.5968</v>
      </c>
      <c r="AQ5115" s="16">
        <v>46.916200000000003</v>
      </c>
      <c r="AR5115" s="16">
        <f t="shared" si="189"/>
        <v>1</v>
      </c>
      <c r="AS5115" s="5">
        <f t="shared" si="188"/>
        <v>-1.020000000000465E-4</v>
      </c>
    </row>
    <row r="5116" spans="1:45" x14ac:dyDescent="0.25">
      <c r="A5116" s="16" t="s">
        <v>406</v>
      </c>
      <c r="B5116" s="16" t="s">
        <v>85</v>
      </c>
      <c r="C5116" s="16" t="s">
        <v>299</v>
      </c>
      <c r="D5116" s="16">
        <v>1997</v>
      </c>
      <c r="E5116" s="16" t="s">
        <v>5731</v>
      </c>
      <c r="F5116" s="16" t="s">
        <v>594</v>
      </c>
      <c r="G5116" s="10">
        <v>40147.4</v>
      </c>
      <c r="H5116" s="73">
        <v>10.60031</v>
      </c>
      <c r="I5116" s="16" t="s">
        <v>6700</v>
      </c>
      <c r="J5116" s="71">
        <v>-2E-3</v>
      </c>
      <c r="K5116" s="71">
        <v>1.1499999999999999</v>
      </c>
      <c r="L5116" s="16">
        <v>1.1692689999999999</v>
      </c>
      <c r="M5116" s="16">
        <v>3.9433700000000002E-2</v>
      </c>
      <c r="N5116" s="16">
        <v>0.63187099999999996</v>
      </c>
      <c r="O5116" s="16">
        <v>0.46748770000000001</v>
      </c>
      <c r="P5116" s="16">
        <v>1.0909580000000001</v>
      </c>
      <c r="Q5116" s="16">
        <v>0.34180949999999999</v>
      </c>
      <c r="R5116" s="16">
        <v>0.2054</v>
      </c>
      <c r="S5116" s="16">
        <v>0.13009999999999999</v>
      </c>
      <c r="T5116" s="16">
        <v>1.3299999999999999E-2</v>
      </c>
      <c r="U5116" s="16">
        <v>5.5824999999999996</v>
      </c>
      <c r="V5116" s="16">
        <v>20.170000000000002</v>
      </c>
      <c r="W5116" s="16">
        <v>7.9859999999999998</v>
      </c>
      <c r="X5116" s="16">
        <v>488.22699999999998</v>
      </c>
      <c r="Y5116" s="16">
        <v>52.143799999999999</v>
      </c>
      <c r="Z5116" s="16">
        <v>0.46439999999999998</v>
      </c>
      <c r="AA5116" s="16">
        <v>8.7386500000000006E-2</v>
      </c>
      <c r="AB5116" s="16">
        <v>0.04</v>
      </c>
      <c r="AC5116" s="16">
        <v>15.12</v>
      </c>
      <c r="AD5116" s="16">
        <v>23.5</v>
      </c>
      <c r="AE5116" s="16">
        <v>25.160699999999999</v>
      </c>
      <c r="AF5116" s="16">
        <v>12.8362</v>
      </c>
      <c r="AG5116" s="43">
        <v>1600000</v>
      </c>
      <c r="AH5116" s="16">
        <v>0.2127</v>
      </c>
      <c r="AI5116" s="16">
        <v>100</v>
      </c>
      <c r="AJ5116" s="16">
        <v>99</v>
      </c>
      <c r="AK5116" s="16">
        <v>-0.23219999999999999</v>
      </c>
      <c r="AL5116" s="16">
        <v>0.73839999999999995</v>
      </c>
      <c r="AM5116" s="16">
        <v>1.2699999999999999E-2</v>
      </c>
      <c r="AN5116" s="16">
        <v>0.22939999999999999</v>
      </c>
      <c r="AO5116" s="16">
        <v>-6.2399999999999997E-2</v>
      </c>
      <c r="AP5116" s="16">
        <v>0.59970000000000001</v>
      </c>
      <c r="AQ5116" s="16">
        <v>46.916200000000003</v>
      </c>
      <c r="AR5116" s="16">
        <f t="shared" si="189"/>
        <v>1</v>
      </c>
      <c r="AS5116" s="5">
        <f t="shared" si="188"/>
        <v>-3.7394000000000149E-2</v>
      </c>
    </row>
    <row r="5117" spans="1:45" x14ac:dyDescent="0.25">
      <c r="A5117" s="16" t="s">
        <v>406</v>
      </c>
      <c r="B5117" s="16" t="s">
        <v>85</v>
      </c>
      <c r="C5117" s="16" t="s">
        <v>299</v>
      </c>
      <c r="D5117" s="16">
        <v>1998</v>
      </c>
      <c r="E5117" s="16" t="s">
        <v>5732</v>
      </c>
      <c r="F5117" s="16" t="s">
        <v>594</v>
      </c>
      <c r="G5117" s="10">
        <v>38874.5</v>
      </c>
      <c r="H5117" s="73">
        <v>10.56809</v>
      </c>
      <c r="I5117" s="16" t="s">
        <v>6700</v>
      </c>
      <c r="J5117" s="71">
        <v>-1.0999999999999999E-2</v>
      </c>
      <c r="K5117" s="71">
        <v>1.137</v>
      </c>
      <c r="L5117" s="16">
        <v>1.26545</v>
      </c>
      <c r="M5117" s="16">
        <v>0.414935</v>
      </c>
      <c r="N5117" s="16">
        <v>0.64123030000000003</v>
      </c>
      <c r="O5117" s="16">
        <v>0.28980830000000002</v>
      </c>
      <c r="P5117" s="16">
        <v>1.1449419999999999</v>
      </c>
      <c r="Q5117" s="16">
        <v>0.31079440000000003</v>
      </c>
      <c r="R5117" s="16">
        <v>0.25800000000000001</v>
      </c>
      <c r="S5117" s="16">
        <v>0.2218</v>
      </c>
      <c r="T5117" s="16">
        <v>1.3299999999999999E-2</v>
      </c>
      <c r="U5117" s="16">
        <v>5.8563000000000001</v>
      </c>
      <c r="V5117" s="16">
        <v>20.350000000000001</v>
      </c>
      <c r="W5117" s="16">
        <v>7.6239999999999997</v>
      </c>
      <c r="X5117" s="16">
        <v>487.995</v>
      </c>
      <c r="Y5117" s="16">
        <v>52.608600000000003</v>
      </c>
      <c r="Z5117" s="16">
        <v>0.36609999999999998</v>
      </c>
      <c r="AA5117" s="16">
        <v>9.9037700000000006E-2</v>
      </c>
      <c r="AB5117" s="16">
        <v>0.04</v>
      </c>
      <c r="AC5117" s="16">
        <v>15.12</v>
      </c>
      <c r="AD5117" s="16">
        <v>23.2</v>
      </c>
      <c r="AE5117" s="16">
        <v>24.810500000000001</v>
      </c>
      <c r="AF5117" s="16">
        <v>14.5162</v>
      </c>
      <c r="AG5117" s="43">
        <v>1700000</v>
      </c>
      <c r="AH5117" s="16">
        <v>0.2031</v>
      </c>
      <c r="AI5117" s="16">
        <v>100</v>
      </c>
      <c r="AJ5117" s="16">
        <v>99</v>
      </c>
      <c r="AK5117" s="16">
        <v>-0.26800000000000002</v>
      </c>
      <c r="AL5117" s="16">
        <v>0.76160000000000005</v>
      </c>
      <c r="AM5117" s="16">
        <v>-0.1075</v>
      </c>
      <c r="AN5117" s="16">
        <v>0.32940000000000003</v>
      </c>
      <c r="AO5117" s="16">
        <v>-0.19009999999999999</v>
      </c>
      <c r="AP5117" s="16">
        <v>0.60270000000000001</v>
      </c>
      <c r="AQ5117" s="16">
        <v>46.916200000000003</v>
      </c>
      <c r="AR5117" s="16">
        <f t="shared" si="189"/>
        <v>1</v>
      </c>
      <c r="AS5117" s="5">
        <f t="shared" si="188"/>
        <v>9.6181000000000072E-2</v>
      </c>
    </row>
    <row r="5118" spans="1:45" x14ac:dyDescent="0.25">
      <c r="A5118" s="16" t="s">
        <v>406</v>
      </c>
      <c r="B5118" s="16" t="s">
        <v>85</v>
      </c>
      <c r="C5118" s="16" t="s">
        <v>299</v>
      </c>
      <c r="D5118" s="16">
        <v>1999</v>
      </c>
      <c r="E5118" s="16" t="s">
        <v>5733</v>
      </c>
      <c r="F5118" s="16" t="s">
        <v>594</v>
      </c>
      <c r="G5118" s="10">
        <v>35824.1</v>
      </c>
      <c r="H5118" s="73">
        <v>10.48638</v>
      </c>
      <c r="I5118" s="16" t="s">
        <v>6700</v>
      </c>
      <c r="J5118" s="71">
        <v>-4.2999999999999997E-2</v>
      </c>
      <c r="K5118" s="71">
        <v>1.089</v>
      </c>
      <c r="L5118" s="16">
        <v>1.310233</v>
      </c>
      <c r="M5118" s="16">
        <v>0.52097179999999998</v>
      </c>
      <c r="N5118" s="16">
        <v>0.63882629999999996</v>
      </c>
      <c r="O5118" s="16">
        <v>0.24871689999999999</v>
      </c>
      <c r="P5118" s="16">
        <v>1.15317</v>
      </c>
      <c r="Q5118" s="16">
        <v>0.34620000000000001</v>
      </c>
      <c r="R5118" s="16">
        <v>0.1976</v>
      </c>
      <c r="S5118" s="16">
        <v>0.25190000000000001</v>
      </c>
      <c r="T5118" s="16">
        <v>1.6E-2</v>
      </c>
      <c r="U5118" s="16">
        <v>5.9569000000000001</v>
      </c>
      <c r="V5118" s="16">
        <v>20.53</v>
      </c>
      <c r="W5118" s="16">
        <v>7.2619999999999996</v>
      </c>
      <c r="X5118" s="16">
        <v>488.77300000000002</v>
      </c>
      <c r="Y5118" s="16">
        <v>53.073300000000003</v>
      </c>
      <c r="Z5118" s="16">
        <v>0.3377</v>
      </c>
      <c r="AA5118" s="16">
        <v>9.3212100000000006E-2</v>
      </c>
      <c r="AB5118" s="16">
        <v>0.04</v>
      </c>
      <c r="AC5118" s="16">
        <v>15.12</v>
      </c>
      <c r="AD5118" s="16">
        <v>23.35</v>
      </c>
      <c r="AE5118" s="16">
        <v>25.057300000000001</v>
      </c>
      <c r="AF5118" s="16">
        <v>16.498000000000001</v>
      </c>
      <c r="AG5118" s="43">
        <v>1700000</v>
      </c>
      <c r="AH5118" s="16">
        <v>0.19350000000000001</v>
      </c>
      <c r="AI5118" s="16">
        <v>100</v>
      </c>
      <c r="AJ5118" s="16">
        <v>99</v>
      </c>
      <c r="AK5118" s="16">
        <v>-0.25590000000000002</v>
      </c>
      <c r="AL5118" s="16">
        <v>0.79859999999999998</v>
      </c>
      <c r="AM5118" s="16">
        <v>-0.11210000000000001</v>
      </c>
      <c r="AN5118" s="16">
        <v>0.4894</v>
      </c>
      <c r="AO5118" s="16">
        <v>-0.1628</v>
      </c>
      <c r="AP5118" s="16">
        <v>0.59150000000000003</v>
      </c>
      <c r="AQ5118" s="16">
        <v>46.916200000000003</v>
      </c>
      <c r="AR5118" s="16">
        <f t="shared" si="189"/>
        <v>1</v>
      </c>
      <c r="AS5118" s="5">
        <f t="shared" si="188"/>
        <v>4.4783000000000017E-2</v>
      </c>
    </row>
    <row r="5119" spans="1:45" x14ac:dyDescent="0.25">
      <c r="A5119" s="16" t="s">
        <v>406</v>
      </c>
      <c r="B5119" s="16" t="s">
        <v>85</v>
      </c>
      <c r="C5119" s="16" t="s">
        <v>299</v>
      </c>
      <c r="D5119" s="16">
        <v>2000</v>
      </c>
      <c r="E5119" s="16" t="s">
        <v>5734</v>
      </c>
      <c r="F5119" s="16" t="s">
        <v>594</v>
      </c>
      <c r="G5119" s="10">
        <v>35792.699999999997</v>
      </c>
      <c r="H5119" s="73">
        <v>10.4855</v>
      </c>
      <c r="I5119" s="16">
        <v>2050741</v>
      </c>
      <c r="J5119" s="71">
        <v>3.5000000000000003E-2</v>
      </c>
      <c r="K5119" s="71">
        <v>1.1279999999999999</v>
      </c>
      <c r="L5119" s="16">
        <v>1.338303</v>
      </c>
      <c r="M5119" s="16">
        <v>0.65201589999999998</v>
      </c>
      <c r="N5119" s="16">
        <v>0.63618889999999995</v>
      </c>
      <c r="O5119" s="16">
        <v>0.20256869999999999</v>
      </c>
      <c r="P5119" s="16">
        <v>1.1075759999999999</v>
      </c>
      <c r="Q5119" s="16">
        <v>0.38158540000000002</v>
      </c>
      <c r="R5119" s="16">
        <v>0.12540000000000001</v>
      </c>
      <c r="S5119" s="16">
        <v>0.27750000000000002</v>
      </c>
      <c r="T5119" s="16">
        <v>2.3900000000000001E-2</v>
      </c>
      <c r="U5119" s="16">
        <v>6.0575999999999999</v>
      </c>
      <c r="V5119" s="16">
        <v>20.71</v>
      </c>
      <c r="W5119" s="16">
        <v>6.9</v>
      </c>
      <c r="X5119" s="16">
        <v>489.51400000000001</v>
      </c>
      <c r="Y5119" s="16">
        <v>53.5381</v>
      </c>
      <c r="Z5119" s="16">
        <v>0.30730000000000002</v>
      </c>
      <c r="AA5119" s="16">
        <v>9.1270199999999996E-2</v>
      </c>
      <c r="AB5119" s="16">
        <v>0.04</v>
      </c>
      <c r="AC5119" s="16">
        <v>15.12</v>
      </c>
      <c r="AD5119" s="16">
        <v>23.4</v>
      </c>
      <c r="AE5119" s="16">
        <v>24.502099999999999</v>
      </c>
      <c r="AF5119" s="16">
        <v>24.970700000000001</v>
      </c>
      <c r="AG5119" s="43">
        <v>1700000</v>
      </c>
      <c r="AH5119" s="16">
        <v>7.8950000000000006E-2</v>
      </c>
      <c r="AI5119" s="16">
        <v>100</v>
      </c>
      <c r="AJ5119" s="16">
        <v>99</v>
      </c>
      <c r="AK5119" s="16">
        <v>-0.24390000000000001</v>
      </c>
      <c r="AL5119" s="16">
        <v>0.83560000000000001</v>
      </c>
      <c r="AM5119" s="16">
        <v>-0.1168</v>
      </c>
      <c r="AN5119" s="16">
        <v>0.64949999999999997</v>
      </c>
      <c r="AO5119" s="16">
        <v>-0.13550000000000001</v>
      </c>
      <c r="AP5119" s="16">
        <v>0.58030000000000004</v>
      </c>
      <c r="AQ5119" s="16">
        <v>46.916200000000003</v>
      </c>
      <c r="AR5119" s="16">
        <f t="shared" si="189"/>
        <v>1</v>
      </c>
      <c r="AS5119" s="5">
        <f t="shared" si="188"/>
        <v>2.8070000000000039E-2</v>
      </c>
    </row>
    <row r="5120" spans="1:45" x14ac:dyDescent="0.25">
      <c r="A5120" s="16" t="s">
        <v>406</v>
      </c>
      <c r="B5120" s="16" t="s">
        <v>85</v>
      </c>
      <c r="C5120" s="16" t="s">
        <v>299</v>
      </c>
      <c r="D5120" s="16">
        <v>2001</v>
      </c>
      <c r="E5120" s="16" t="s">
        <v>5735</v>
      </c>
      <c r="F5120" s="16" t="s">
        <v>594</v>
      </c>
      <c r="G5120" s="10">
        <v>35051.800000000003</v>
      </c>
      <c r="H5120" s="73">
        <v>10.46458</v>
      </c>
      <c r="I5120" s="16">
        <v>2109355</v>
      </c>
      <c r="J5120" s="71">
        <v>-8.9999999999999993E-3</v>
      </c>
      <c r="K5120" s="71">
        <v>1.1180000000000001</v>
      </c>
      <c r="L5120" s="16">
        <v>1.4907140000000001</v>
      </c>
      <c r="M5120" s="16">
        <v>0.65777799999999997</v>
      </c>
      <c r="N5120" s="16">
        <v>0.66417919999999997</v>
      </c>
      <c r="O5120" s="16">
        <v>0.36390460000000002</v>
      </c>
      <c r="P5120" s="16">
        <v>1.22993</v>
      </c>
      <c r="Q5120" s="16">
        <v>0.39502939999999998</v>
      </c>
      <c r="R5120" s="16">
        <v>0.17879999999999999</v>
      </c>
      <c r="S5120" s="16">
        <v>0.26910000000000001</v>
      </c>
      <c r="T5120" s="16">
        <v>2.4799999999999999E-2</v>
      </c>
      <c r="U5120" s="16">
        <v>6.5860000000000003</v>
      </c>
      <c r="V5120" s="16">
        <v>20.02</v>
      </c>
      <c r="W5120" s="16">
        <v>6.6260000000000003</v>
      </c>
      <c r="X5120" s="16">
        <v>490.10500000000002</v>
      </c>
      <c r="Y5120" s="16">
        <v>54.002800000000001</v>
      </c>
      <c r="Z5120" s="16">
        <v>0.38769999999999999</v>
      </c>
      <c r="AA5120" s="16">
        <v>8.8163199999999997E-2</v>
      </c>
      <c r="AB5120" s="16">
        <v>0.04</v>
      </c>
      <c r="AC5120" s="16">
        <v>15.12</v>
      </c>
      <c r="AD5120" s="16">
        <v>23.48</v>
      </c>
      <c r="AE5120" s="16">
        <v>23.852</v>
      </c>
      <c r="AF5120" s="16">
        <v>44.325899999999997</v>
      </c>
      <c r="AG5120" s="43">
        <v>1700000</v>
      </c>
      <c r="AH5120" s="16">
        <v>0.1893</v>
      </c>
      <c r="AI5120" s="16">
        <v>100</v>
      </c>
      <c r="AJ5120" s="16">
        <v>99</v>
      </c>
      <c r="AK5120" s="16">
        <v>-0.2974</v>
      </c>
      <c r="AL5120" s="16">
        <v>1.0301</v>
      </c>
      <c r="AM5120" s="16">
        <v>-1.7000000000000001E-2</v>
      </c>
      <c r="AN5120" s="16">
        <v>0.19639999999999999</v>
      </c>
      <c r="AO5120" s="16">
        <v>8.7900000000000006E-2</v>
      </c>
      <c r="AP5120" s="16">
        <v>0.5907</v>
      </c>
      <c r="AQ5120" s="16">
        <v>46.916200000000003</v>
      </c>
      <c r="AR5120" s="16">
        <f t="shared" si="189"/>
        <v>1</v>
      </c>
      <c r="AS5120" s="5">
        <f t="shared" si="188"/>
        <v>0.15241100000000007</v>
      </c>
    </row>
    <row r="5121" spans="1:45" x14ac:dyDescent="0.25">
      <c r="A5121" s="16" t="s">
        <v>406</v>
      </c>
      <c r="B5121" s="16" t="s">
        <v>85</v>
      </c>
      <c r="C5121" s="16" t="s">
        <v>299</v>
      </c>
      <c r="D5121" s="16">
        <v>2002</v>
      </c>
      <c r="E5121" s="16" t="s">
        <v>5736</v>
      </c>
      <c r="F5121" s="16" t="s">
        <v>594</v>
      </c>
      <c r="G5121" s="10">
        <v>35522.699999999997</v>
      </c>
      <c r="H5121" s="73">
        <v>10.477930000000001</v>
      </c>
      <c r="I5121" s="16">
        <v>2143833</v>
      </c>
      <c r="J5121" s="71">
        <v>8.0000000000000002E-3</v>
      </c>
      <c r="K5121" s="71">
        <v>1.127</v>
      </c>
      <c r="L5121" s="16">
        <v>1.525852</v>
      </c>
      <c r="M5121" s="16">
        <v>0.55618659999999998</v>
      </c>
      <c r="N5121" s="16">
        <v>0.63319340000000002</v>
      </c>
      <c r="O5121" s="16">
        <v>0.47988599999999998</v>
      </c>
      <c r="P5121" s="16">
        <v>1.3015699999999999</v>
      </c>
      <c r="Q5121" s="16">
        <v>0.40850599999999998</v>
      </c>
      <c r="R5121" s="16">
        <v>0.18</v>
      </c>
      <c r="S5121" s="16">
        <v>0.2465</v>
      </c>
      <c r="T5121" s="16">
        <v>2.3E-2</v>
      </c>
      <c r="U5121" s="16">
        <v>6.5505000000000004</v>
      </c>
      <c r="V5121" s="16">
        <v>19.329999999999998</v>
      </c>
      <c r="W5121" s="16">
        <v>6.3520000000000003</v>
      </c>
      <c r="X5121" s="16">
        <v>490.74700000000001</v>
      </c>
      <c r="Y5121" s="16">
        <v>54.467500000000001</v>
      </c>
      <c r="Z5121" s="16">
        <v>0.44500000000000001</v>
      </c>
      <c r="AA5121" s="16">
        <v>9.1464400000000001E-2</v>
      </c>
      <c r="AB5121" s="16">
        <v>0.04</v>
      </c>
      <c r="AC5121" s="16">
        <v>15.12</v>
      </c>
      <c r="AD5121" s="16">
        <v>23.395</v>
      </c>
      <c r="AE5121" s="16">
        <v>23.527200000000001</v>
      </c>
      <c r="AF5121" s="16">
        <v>59.905299999999997</v>
      </c>
      <c r="AG5121" s="43">
        <v>1800000</v>
      </c>
      <c r="AH5121" s="16">
        <v>0.18859999999999999</v>
      </c>
      <c r="AI5121" s="16">
        <v>100</v>
      </c>
      <c r="AJ5121" s="16">
        <v>99</v>
      </c>
      <c r="AK5121" s="16">
        <v>-0.35089999999999999</v>
      </c>
      <c r="AL5121" s="16">
        <v>1.2246999999999999</v>
      </c>
      <c r="AM5121" s="16">
        <v>8.2699999999999996E-2</v>
      </c>
      <c r="AN5121" s="16">
        <v>-0.25659999999999999</v>
      </c>
      <c r="AO5121" s="16">
        <v>0.31140000000000001</v>
      </c>
      <c r="AP5121" s="16">
        <v>0.60109999999999997</v>
      </c>
      <c r="AQ5121" s="16">
        <v>46.916200000000003</v>
      </c>
      <c r="AR5121" s="16">
        <f t="shared" si="189"/>
        <v>1</v>
      </c>
      <c r="AS5121" s="5">
        <f t="shared" si="188"/>
        <v>3.5137999999999892E-2</v>
      </c>
    </row>
    <row r="5122" spans="1:45" x14ac:dyDescent="0.25">
      <c r="A5122" s="16" t="s">
        <v>406</v>
      </c>
      <c r="B5122" s="16" t="s">
        <v>85</v>
      </c>
      <c r="C5122" s="16" t="s">
        <v>299</v>
      </c>
      <c r="D5122" s="16">
        <v>2003</v>
      </c>
      <c r="E5122" s="16" t="s">
        <v>5737</v>
      </c>
      <c r="F5122" s="16" t="s">
        <v>594</v>
      </c>
      <c r="G5122" s="10">
        <v>41189.5</v>
      </c>
      <c r="H5122" s="73">
        <v>10.62594</v>
      </c>
      <c r="I5122" s="16">
        <v>2169118</v>
      </c>
      <c r="J5122" s="71">
        <v>0.126</v>
      </c>
      <c r="K5122" s="71">
        <v>1.278</v>
      </c>
      <c r="L5122" s="16">
        <v>1.5385089999999999</v>
      </c>
      <c r="M5122" s="16">
        <v>0.45513340000000002</v>
      </c>
      <c r="N5122" s="16">
        <v>0.58650049999999998</v>
      </c>
      <c r="O5122" s="16">
        <v>0.53961289999999995</v>
      </c>
      <c r="P5122" s="16">
        <v>1.3918250000000001</v>
      </c>
      <c r="Q5122" s="16">
        <v>0.4258151</v>
      </c>
      <c r="R5122" s="16">
        <v>0.14349999999999999</v>
      </c>
      <c r="S5122" s="16">
        <v>0.2248</v>
      </c>
      <c r="T5122" s="16">
        <v>2.3099999999999999E-2</v>
      </c>
      <c r="U5122" s="16">
        <v>6.3594999999999997</v>
      </c>
      <c r="V5122" s="16">
        <v>18.64</v>
      </c>
      <c r="W5122" s="16">
        <v>6.0780000000000003</v>
      </c>
      <c r="X5122" s="16">
        <v>491.49</v>
      </c>
      <c r="Y5122" s="16">
        <v>54.932299999999998</v>
      </c>
      <c r="Z5122" s="16">
        <v>0.47160000000000002</v>
      </c>
      <c r="AA5122" s="16">
        <v>9.1464299999999998E-2</v>
      </c>
      <c r="AB5122" s="16">
        <v>0.04</v>
      </c>
      <c r="AC5122" s="16">
        <v>15.12</v>
      </c>
      <c r="AD5122" s="16">
        <v>23.395</v>
      </c>
      <c r="AE5122" s="16">
        <v>23.006699999999999</v>
      </c>
      <c r="AF5122" s="16">
        <v>67.096599999999995</v>
      </c>
      <c r="AG5122" s="43">
        <v>1900000</v>
      </c>
      <c r="AH5122" s="16">
        <v>0.22289999999999999</v>
      </c>
      <c r="AI5122" s="16">
        <v>100</v>
      </c>
      <c r="AJ5122" s="16">
        <v>99</v>
      </c>
      <c r="AK5122" s="16">
        <v>-0.41789999999999999</v>
      </c>
      <c r="AL5122" s="16">
        <v>0.98599999999999999</v>
      </c>
      <c r="AM5122" s="16">
        <v>5.6099999999999997E-2</v>
      </c>
      <c r="AN5122" s="16">
        <v>0.2432</v>
      </c>
      <c r="AO5122" s="16">
        <v>0.33500000000000002</v>
      </c>
      <c r="AP5122" s="16">
        <v>0.56120000000000003</v>
      </c>
      <c r="AQ5122" s="16">
        <v>46.916200000000003</v>
      </c>
      <c r="AR5122" s="16">
        <f t="shared" si="189"/>
        <v>1</v>
      </c>
      <c r="AS5122" s="5">
        <f t="shared" si="188"/>
        <v>1.2656999999999918E-2</v>
      </c>
    </row>
    <row r="5123" spans="1:45" x14ac:dyDescent="0.25">
      <c r="A5123" s="16" t="s">
        <v>406</v>
      </c>
      <c r="B5123" s="16" t="s">
        <v>85</v>
      </c>
      <c r="C5123" s="16" t="s">
        <v>299</v>
      </c>
      <c r="D5123" s="16">
        <v>2004</v>
      </c>
      <c r="E5123" s="16" t="s">
        <v>5738</v>
      </c>
      <c r="F5123" s="16" t="s">
        <v>594</v>
      </c>
      <c r="G5123" s="10">
        <v>44820.2</v>
      </c>
      <c r="H5123" s="73">
        <v>10.71041</v>
      </c>
      <c r="I5123" s="16">
        <v>2207939</v>
      </c>
      <c r="J5123" s="71">
        <v>5.8999999999999997E-2</v>
      </c>
      <c r="K5123" s="71">
        <v>1.3560000000000001</v>
      </c>
      <c r="L5123" s="16">
        <v>1.523703</v>
      </c>
      <c r="M5123" s="16">
        <v>0.5122485</v>
      </c>
      <c r="N5123" s="16">
        <v>0.46008349999999998</v>
      </c>
      <c r="O5123" s="16">
        <v>0.47737679999999999</v>
      </c>
      <c r="P5123" s="16">
        <v>1.432237</v>
      </c>
      <c r="Q5123" s="16">
        <v>0.48804959999999997</v>
      </c>
      <c r="R5123" s="16">
        <v>0.13009999999999999</v>
      </c>
      <c r="S5123" s="16">
        <v>0.2374</v>
      </c>
      <c r="T5123" s="16">
        <v>2.4899999999999999E-2</v>
      </c>
      <c r="U5123" s="16">
        <v>5.5351999999999997</v>
      </c>
      <c r="V5123" s="16">
        <v>17.95</v>
      </c>
      <c r="W5123" s="16">
        <v>5.8040000000000003</v>
      </c>
      <c r="X5123" s="16">
        <v>490.17500000000001</v>
      </c>
      <c r="Y5123" s="16">
        <v>55.063099999999999</v>
      </c>
      <c r="Z5123" s="16">
        <v>0.43159999999999998</v>
      </c>
      <c r="AA5123" s="16">
        <v>6.2918799999999997E-2</v>
      </c>
      <c r="AB5123" s="16">
        <v>0.04</v>
      </c>
      <c r="AC5123" s="16">
        <v>15.12</v>
      </c>
      <c r="AD5123" s="16">
        <v>24.13</v>
      </c>
      <c r="AE5123" s="16">
        <v>22.626000000000001</v>
      </c>
      <c r="AF5123" s="16">
        <v>80.791899999999998</v>
      </c>
      <c r="AG5123" s="43">
        <v>1900000</v>
      </c>
      <c r="AH5123" s="16">
        <v>0.22559999999999999</v>
      </c>
      <c r="AI5123" s="16">
        <v>100</v>
      </c>
      <c r="AJ5123" s="16">
        <v>99</v>
      </c>
      <c r="AK5123" s="16">
        <v>-0.29420000000000002</v>
      </c>
      <c r="AL5123" s="16">
        <v>0.95679999999999998</v>
      </c>
      <c r="AM5123" s="16">
        <v>7.3099999999999998E-2</v>
      </c>
      <c r="AN5123" s="16">
        <v>0.31230000000000002</v>
      </c>
      <c r="AO5123" s="16">
        <v>0.54969999999999997</v>
      </c>
      <c r="AP5123" s="16">
        <v>0.52080000000000004</v>
      </c>
      <c r="AQ5123" s="16">
        <v>46.916200000000003</v>
      </c>
      <c r="AR5123" s="16">
        <f t="shared" si="189"/>
        <v>1</v>
      </c>
      <c r="AS5123" s="5">
        <f t="shared" si="188"/>
        <v>-1.4805999999999875E-2</v>
      </c>
    </row>
    <row r="5124" spans="1:45" x14ac:dyDescent="0.25">
      <c r="A5124" s="16" t="s">
        <v>406</v>
      </c>
      <c r="B5124" s="16" t="s">
        <v>85</v>
      </c>
      <c r="C5124" s="16" t="s">
        <v>299</v>
      </c>
      <c r="D5124" s="16">
        <v>2005</v>
      </c>
      <c r="E5124" s="16" t="s">
        <v>5739</v>
      </c>
      <c r="F5124" s="16" t="s">
        <v>594</v>
      </c>
      <c r="G5124" s="10">
        <v>47847.8</v>
      </c>
      <c r="H5124" s="73">
        <v>10.775779999999999</v>
      </c>
      <c r="I5124" s="16">
        <v>2276623</v>
      </c>
      <c r="J5124" s="71">
        <v>4.4999999999999998E-2</v>
      </c>
      <c r="K5124" s="71">
        <v>1.4179999999999999</v>
      </c>
      <c r="L5124" s="16">
        <v>1.4793400000000001</v>
      </c>
      <c r="M5124" s="16">
        <v>0.55175890000000005</v>
      </c>
      <c r="N5124" s="16">
        <v>0.42607299999999998</v>
      </c>
      <c r="O5124" s="16">
        <v>0.51195020000000002</v>
      </c>
      <c r="P5124" s="16">
        <v>1.3748229999999999</v>
      </c>
      <c r="Q5124" s="16">
        <v>0.40501969999999998</v>
      </c>
      <c r="R5124" s="16">
        <v>0.1008</v>
      </c>
      <c r="S5124" s="16">
        <v>0.24690000000000001</v>
      </c>
      <c r="T5124" s="16">
        <v>2.7E-2</v>
      </c>
      <c r="U5124" s="16">
        <v>4.7382</v>
      </c>
      <c r="V5124" s="16">
        <v>17.260000000000002</v>
      </c>
      <c r="W5124" s="16">
        <v>5.53</v>
      </c>
      <c r="X5124" s="16">
        <v>502.89800000000002</v>
      </c>
      <c r="Y5124" s="16">
        <v>53.014600000000002</v>
      </c>
      <c r="Z5124" s="16">
        <v>0.46189999999999998</v>
      </c>
      <c r="AA5124" s="16">
        <v>-1.9402E-3</v>
      </c>
      <c r="AB5124" s="16">
        <v>0.04</v>
      </c>
      <c r="AC5124" s="16">
        <v>15.12</v>
      </c>
      <c r="AD5124" s="16">
        <v>25.8</v>
      </c>
      <c r="AE5124" s="16">
        <v>21.9833</v>
      </c>
      <c r="AF5124" s="16">
        <v>60.187100000000001</v>
      </c>
      <c r="AG5124" s="43">
        <v>1900000</v>
      </c>
      <c r="AH5124" s="16">
        <v>0.22320000000000001</v>
      </c>
      <c r="AI5124" s="16">
        <v>100</v>
      </c>
      <c r="AJ5124" s="16">
        <v>99</v>
      </c>
      <c r="AK5124" s="16">
        <v>-0.48530000000000001</v>
      </c>
      <c r="AL5124" s="16">
        <v>0.63380000000000003</v>
      </c>
      <c r="AM5124" s="16">
        <v>0.22650000000000001</v>
      </c>
      <c r="AN5124" s="16">
        <v>0.19980000000000001</v>
      </c>
      <c r="AO5124" s="16">
        <v>0.44879999999999998</v>
      </c>
      <c r="AP5124" s="16">
        <v>0.59860000000000002</v>
      </c>
      <c r="AQ5124" s="16">
        <v>46.916200000000003</v>
      </c>
      <c r="AR5124" s="16">
        <f t="shared" si="189"/>
        <v>1</v>
      </c>
      <c r="AS5124" s="5">
        <f t="shared" ref="AS5124:AS5187" si="190">IF(D5124=1985, 0, L5124-L5123)</f>
        <v>-4.436299999999993E-2</v>
      </c>
    </row>
    <row r="5125" spans="1:45" x14ac:dyDescent="0.25">
      <c r="A5125" s="16" t="s">
        <v>406</v>
      </c>
      <c r="B5125" s="16" t="s">
        <v>85</v>
      </c>
      <c r="C5125" s="16" t="s">
        <v>299</v>
      </c>
      <c r="D5125" s="16">
        <v>2006</v>
      </c>
      <c r="E5125" s="16" t="s">
        <v>5740</v>
      </c>
      <c r="F5125" s="16" t="s">
        <v>594</v>
      </c>
      <c r="G5125" s="10">
        <v>49268.3</v>
      </c>
      <c r="H5125" s="73">
        <v>10.80504</v>
      </c>
      <c r="I5125" s="16">
        <v>2377258</v>
      </c>
      <c r="J5125" s="71">
        <v>-1.4999999999999999E-2</v>
      </c>
      <c r="K5125" s="71">
        <v>1.3959999999999999</v>
      </c>
      <c r="L5125" s="16">
        <v>1.4335150000000001</v>
      </c>
      <c r="M5125" s="16">
        <v>0.61253290000000005</v>
      </c>
      <c r="N5125" s="16">
        <v>0.30093639999999999</v>
      </c>
      <c r="O5125" s="16">
        <v>0.51715480000000003</v>
      </c>
      <c r="P5125" s="16">
        <v>1.362376</v>
      </c>
      <c r="Q5125" s="16">
        <v>0.37447920000000001</v>
      </c>
      <c r="R5125" s="16">
        <v>8.48E-2</v>
      </c>
      <c r="S5125" s="16">
        <v>0.26379999999999998</v>
      </c>
      <c r="T5125" s="16">
        <v>2.76E-2</v>
      </c>
      <c r="U5125" s="16">
        <v>3.76</v>
      </c>
      <c r="V5125" s="16">
        <v>17.457999999999998</v>
      </c>
      <c r="W5125" s="16">
        <v>5.532</v>
      </c>
      <c r="X5125" s="16">
        <v>498.72</v>
      </c>
      <c r="Y5125" s="16">
        <v>57.247500000000002</v>
      </c>
      <c r="Z5125" s="16">
        <v>0.4128</v>
      </c>
      <c r="AA5125" s="16">
        <v>-1.9028699999999999E-2</v>
      </c>
      <c r="AB5125" s="16">
        <v>0.04</v>
      </c>
      <c r="AC5125" s="16">
        <v>15.12</v>
      </c>
      <c r="AD5125" s="16">
        <v>26.24</v>
      </c>
      <c r="AE5125" s="16">
        <v>21.3855</v>
      </c>
      <c r="AF5125" s="16">
        <v>48.794199999999996</v>
      </c>
      <c r="AG5125" s="43">
        <v>2000000</v>
      </c>
      <c r="AH5125" s="16">
        <v>0.22059999999999999</v>
      </c>
      <c r="AI5125" s="16">
        <v>100</v>
      </c>
      <c r="AJ5125" s="16">
        <v>99</v>
      </c>
      <c r="AK5125" s="16">
        <v>-0.55330000000000001</v>
      </c>
      <c r="AL5125" s="16">
        <v>0.54420000000000002</v>
      </c>
      <c r="AM5125" s="16">
        <v>0.2414</v>
      </c>
      <c r="AN5125" s="16">
        <v>0.36209999999999998</v>
      </c>
      <c r="AO5125" s="16">
        <v>0.29870000000000002</v>
      </c>
      <c r="AP5125" s="16">
        <v>0.5766</v>
      </c>
      <c r="AQ5125" s="16">
        <v>46.916200000000003</v>
      </c>
      <c r="AR5125" s="16">
        <f t="shared" ref="AR5125:AR5188" si="191">IF(OR(AND(I5125&lt;&gt;"", I5125&gt;=10000000, AQ5125&lt;=32.5), AND(A5125="Middle East &amp; North Africa", I5125&lt;&gt;"", I5125&gt;=9000000, AQ5125&lt;&gt;"", AQ5125&lt;=32.5)), 0, 1)</f>
        <v>1</v>
      </c>
      <c r="AS5125" s="5">
        <f t="shared" si="190"/>
        <v>-4.5825000000000005E-2</v>
      </c>
    </row>
    <row r="5126" spans="1:45" x14ac:dyDescent="0.25">
      <c r="A5126" s="16" t="s">
        <v>406</v>
      </c>
      <c r="B5126" s="16" t="s">
        <v>85</v>
      </c>
      <c r="C5126" s="16" t="s">
        <v>299</v>
      </c>
      <c r="D5126" s="16">
        <v>2007</v>
      </c>
      <c r="E5126" s="16" t="s">
        <v>5741</v>
      </c>
      <c r="F5126" s="16" t="s">
        <v>594</v>
      </c>
      <c r="G5126" s="10">
        <v>49588.800000000003</v>
      </c>
      <c r="H5126" s="73">
        <v>10.81152</v>
      </c>
      <c r="I5126" s="16">
        <v>2503410</v>
      </c>
      <c r="J5126" s="71">
        <v>-3.5999999999999997E-2</v>
      </c>
      <c r="K5126" s="71">
        <v>1.347</v>
      </c>
      <c r="L5126" s="16">
        <v>1.652522</v>
      </c>
      <c r="M5126" s="16">
        <v>0.65165439999999997</v>
      </c>
      <c r="N5126" s="16">
        <v>0.64108030000000005</v>
      </c>
      <c r="O5126" s="16">
        <v>0.636853</v>
      </c>
      <c r="P5126" s="16">
        <v>1.341855</v>
      </c>
      <c r="Q5126" s="16">
        <v>0.3861482</v>
      </c>
      <c r="R5126" s="16">
        <v>8.5900000000000004E-2</v>
      </c>
      <c r="S5126" s="16">
        <v>0.27300000000000002</v>
      </c>
      <c r="T5126" s="16">
        <v>2.8000000000000001E-2</v>
      </c>
      <c r="U5126" s="16">
        <v>6.7621000000000002</v>
      </c>
      <c r="V5126" s="16">
        <v>17.655999999999999</v>
      </c>
      <c r="W5126" s="16">
        <v>5.5339999999999998</v>
      </c>
      <c r="X5126" s="16">
        <v>501.86599999999999</v>
      </c>
      <c r="Y5126" s="16">
        <v>57.644100000000002</v>
      </c>
      <c r="Z5126" s="16">
        <v>0.48039999999999999</v>
      </c>
      <c r="AA5126" s="16">
        <v>2.56346E-2</v>
      </c>
      <c r="AB5126" s="16">
        <v>0.04</v>
      </c>
      <c r="AC5126" s="16">
        <v>15.12</v>
      </c>
      <c r="AD5126" s="16">
        <v>25.09</v>
      </c>
      <c r="AE5126" s="16">
        <v>21.065999999999999</v>
      </c>
      <c r="AF5126" s="16">
        <v>55.829300000000003</v>
      </c>
      <c r="AG5126" s="43">
        <v>1900000</v>
      </c>
      <c r="AH5126" s="16">
        <v>0.21829999999999999</v>
      </c>
      <c r="AI5126" s="16">
        <v>100</v>
      </c>
      <c r="AJ5126" s="16">
        <v>99</v>
      </c>
      <c r="AK5126" s="16">
        <v>-0.51939999999999997</v>
      </c>
      <c r="AL5126" s="16">
        <v>0.49099999999999999</v>
      </c>
      <c r="AM5126" s="16">
        <v>0.10580000000000001</v>
      </c>
      <c r="AN5126" s="16">
        <v>0.55889999999999995</v>
      </c>
      <c r="AO5126" s="16">
        <v>0.2757</v>
      </c>
      <c r="AP5126" s="16">
        <v>0.64670000000000005</v>
      </c>
      <c r="AQ5126" s="16">
        <v>46.916200000000003</v>
      </c>
      <c r="AR5126" s="16">
        <f t="shared" si="191"/>
        <v>1</v>
      </c>
      <c r="AS5126" s="5">
        <f t="shared" si="190"/>
        <v>0.21900699999999995</v>
      </c>
    </row>
    <row r="5127" spans="1:45" x14ac:dyDescent="0.25">
      <c r="A5127" s="16" t="s">
        <v>406</v>
      </c>
      <c r="B5127" s="16" t="s">
        <v>85</v>
      </c>
      <c r="C5127" s="16" t="s">
        <v>299</v>
      </c>
      <c r="D5127" s="16">
        <v>2008</v>
      </c>
      <c r="E5127" s="16" t="s">
        <v>5742</v>
      </c>
      <c r="F5127" s="16" t="s">
        <v>594</v>
      </c>
      <c r="G5127" s="10">
        <v>47965</v>
      </c>
      <c r="H5127" s="73">
        <v>10.778230000000001</v>
      </c>
      <c r="I5127" s="16">
        <v>2652340</v>
      </c>
      <c r="J5127" s="71">
        <v>-8.1000000000000003E-2</v>
      </c>
      <c r="K5127" s="71">
        <v>1.2430000000000001</v>
      </c>
      <c r="L5127" s="16">
        <v>1.514411</v>
      </c>
      <c r="M5127" s="16">
        <v>0.591534</v>
      </c>
      <c r="N5127" s="16">
        <v>0.65962480000000001</v>
      </c>
      <c r="O5127" s="16">
        <v>0.44959179999999999</v>
      </c>
      <c r="P5127" s="16">
        <v>1.313053</v>
      </c>
      <c r="Q5127" s="16">
        <v>0.33897040000000001</v>
      </c>
      <c r="R5127" s="16">
        <v>8.5500000000000007E-2</v>
      </c>
      <c r="S5127" s="16">
        <v>0.25790000000000002</v>
      </c>
      <c r="T5127" s="16">
        <v>2.7699999999999999E-2</v>
      </c>
      <c r="U5127" s="16">
        <v>6.8628</v>
      </c>
      <c r="V5127" s="16">
        <v>17.853999999999999</v>
      </c>
      <c r="W5127" s="16">
        <v>5.5359999999999996</v>
      </c>
      <c r="X5127" s="16">
        <v>502.42700000000002</v>
      </c>
      <c r="Y5127" s="16">
        <v>58.222900000000003</v>
      </c>
      <c r="Z5127" s="16">
        <v>0.4481</v>
      </c>
      <c r="AA5127" s="16">
        <v>0.43537209999999998</v>
      </c>
      <c r="AB5127" s="16">
        <v>0.04</v>
      </c>
      <c r="AC5127" s="16">
        <v>15.12</v>
      </c>
      <c r="AD5127" s="16">
        <v>14.54</v>
      </c>
      <c r="AE5127" s="16">
        <v>19.2422</v>
      </c>
      <c r="AF5127" s="16">
        <v>55.506599999999999</v>
      </c>
      <c r="AG5127" s="43">
        <v>1900000</v>
      </c>
      <c r="AH5127" s="16">
        <v>0.21709999999999999</v>
      </c>
      <c r="AI5127" s="16">
        <v>100</v>
      </c>
      <c r="AJ5127" s="16">
        <v>99</v>
      </c>
      <c r="AK5127" s="16">
        <v>-0.5232</v>
      </c>
      <c r="AL5127" s="16">
        <v>0.53910000000000002</v>
      </c>
      <c r="AM5127" s="16">
        <v>6.6E-3</v>
      </c>
      <c r="AN5127" s="16">
        <v>0.45800000000000002</v>
      </c>
      <c r="AO5127" s="16">
        <v>0.18140000000000001</v>
      </c>
      <c r="AP5127" s="16">
        <v>0.62390000000000001</v>
      </c>
      <c r="AQ5127" s="16">
        <v>46.916200000000003</v>
      </c>
      <c r="AR5127" s="16">
        <f t="shared" si="191"/>
        <v>1</v>
      </c>
      <c r="AS5127" s="5">
        <f t="shared" si="190"/>
        <v>-0.13811100000000009</v>
      </c>
    </row>
    <row r="5128" spans="1:45" x14ac:dyDescent="0.25">
      <c r="A5128" s="16" t="s">
        <v>406</v>
      </c>
      <c r="B5128" s="16" t="s">
        <v>85</v>
      </c>
      <c r="C5128" s="16" t="s">
        <v>299</v>
      </c>
      <c r="D5128" s="16">
        <v>2009</v>
      </c>
      <c r="E5128" s="16" t="s">
        <v>5743</v>
      </c>
      <c r="F5128" s="16" t="s">
        <v>594</v>
      </c>
      <c r="G5128" s="10">
        <v>41936.800000000003</v>
      </c>
      <c r="H5128" s="73">
        <v>10.64392</v>
      </c>
      <c r="I5128" s="16">
        <v>2818939</v>
      </c>
      <c r="J5128" s="71">
        <v>-0.13900000000000001</v>
      </c>
      <c r="K5128" s="71">
        <v>1.0820000000000001</v>
      </c>
      <c r="L5128" s="16">
        <v>1.5519210000000001</v>
      </c>
      <c r="M5128" s="16">
        <v>0.45395219999999997</v>
      </c>
      <c r="N5128" s="16">
        <v>0.65745469999999995</v>
      </c>
      <c r="O5128" s="16">
        <v>0.59261799999999998</v>
      </c>
      <c r="P5128" s="16">
        <v>1.3789689999999999</v>
      </c>
      <c r="Q5128" s="16">
        <v>0.34142329999999999</v>
      </c>
      <c r="R5128" s="16">
        <v>0.11219999999999999</v>
      </c>
      <c r="S5128" s="16">
        <v>0.21890000000000001</v>
      </c>
      <c r="T5128" s="16">
        <v>2.7199999999999998E-2</v>
      </c>
      <c r="U5128" s="16">
        <v>6.9634</v>
      </c>
      <c r="V5128" s="16">
        <v>18.052</v>
      </c>
      <c r="W5128" s="16">
        <v>5.5380000000000003</v>
      </c>
      <c r="X5128" s="16">
        <v>499.74200000000002</v>
      </c>
      <c r="Y5128" s="16">
        <v>58.4026</v>
      </c>
      <c r="Z5128" s="16">
        <v>0.45400000000000001</v>
      </c>
      <c r="AA5128" s="16">
        <v>5.8646700000000003E-2</v>
      </c>
      <c r="AB5128" s="16">
        <v>0.04</v>
      </c>
      <c r="AC5128" s="16">
        <v>15.12</v>
      </c>
      <c r="AD5128" s="16">
        <v>24.24</v>
      </c>
      <c r="AE5128" s="16">
        <v>18.543099999999999</v>
      </c>
      <c r="AF5128" s="16">
        <v>91.870900000000006</v>
      </c>
      <c r="AG5128" s="43">
        <v>1800000</v>
      </c>
      <c r="AH5128" s="16">
        <v>0.21410000000000001</v>
      </c>
      <c r="AI5128" s="16">
        <v>100</v>
      </c>
      <c r="AJ5128" s="16">
        <v>99</v>
      </c>
      <c r="AK5128" s="16">
        <v>-0.4602</v>
      </c>
      <c r="AL5128" s="16">
        <v>0.41499999999999998</v>
      </c>
      <c r="AM5128" s="16">
        <v>0.21379999999999999</v>
      </c>
      <c r="AN5128" s="16">
        <v>0.33739999999999998</v>
      </c>
      <c r="AO5128" s="16">
        <v>0.158</v>
      </c>
      <c r="AP5128" s="16">
        <v>0.61339999999999995</v>
      </c>
      <c r="AQ5128" s="16">
        <v>46.916200000000003</v>
      </c>
      <c r="AR5128" s="16">
        <f t="shared" si="191"/>
        <v>1</v>
      </c>
      <c r="AS5128" s="5">
        <f t="shared" si="190"/>
        <v>3.7510000000000154E-2</v>
      </c>
    </row>
    <row r="5129" spans="1:45" x14ac:dyDescent="0.25">
      <c r="A5129" s="16" t="s">
        <v>406</v>
      </c>
      <c r="B5129" s="16" t="s">
        <v>85</v>
      </c>
      <c r="C5129" s="16" t="s">
        <v>299</v>
      </c>
      <c r="D5129" s="16">
        <v>2010</v>
      </c>
      <c r="E5129" s="16" t="s">
        <v>5744</v>
      </c>
      <c r="F5129" s="16" t="s">
        <v>594</v>
      </c>
      <c r="G5129" s="10">
        <v>38497.599999999999</v>
      </c>
      <c r="H5129" s="73">
        <v>10.558350000000001</v>
      </c>
      <c r="I5129" s="16">
        <v>2998083</v>
      </c>
      <c r="J5129" s="71">
        <v>-9.5000000000000001E-2</v>
      </c>
      <c r="K5129" s="71">
        <v>0.98399999999999999</v>
      </c>
      <c r="L5129" s="16">
        <v>1.5920369999999999</v>
      </c>
      <c r="M5129" s="16">
        <v>0.4616982</v>
      </c>
      <c r="N5129" s="16">
        <v>0.67798729999999996</v>
      </c>
      <c r="O5129" s="16">
        <v>0.53633889999999995</v>
      </c>
      <c r="P5129" s="16">
        <v>1.4957419999999999</v>
      </c>
      <c r="Q5129" s="16">
        <v>0.33976020000000001</v>
      </c>
      <c r="R5129" s="16">
        <v>0.1014</v>
      </c>
      <c r="S5129" s="16">
        <v>0.22989999999999999</v>
      </c>
      <c r="T5129" s="16">
        <v>2.4199999999999999E-2</v>
      </c>
      <c r="U5129" s="16">
        <v>7.0640999999999998</v>
      </c>
      <c r="V5129" s="16">
        <v>18.25</v>
      </c>
      <c r="W5129" s="16">
        <v>5.54</v>
      </c>
      <c r="X5129" s="16">
        <v>500.61500000000001</v>
      </c>
      <c r="Y5129" s="16">
        <v>58.745800000000003</v>
      </c>
      <c r="Z5129" s="16">
        <v>0.41110000000000002</v>
      </c>
      <c r="AA5129" s="16">
        <v>1.00996E-2</v>
      </c>
      <c r="AB5129" s="16">
        <v>0.04</v>
      </c>
      <c r="AC5129" s="16">
        <v>15.12</v>
      </c>
      <c r="AD5129" s="16">
        <v>25.49</v>
      </c>
      <c r="AE5129" s="16">
        <v>17.3627</v>
      </c>
      <c r="AF5129" s="16">
        <v>133.012</v>
      </c>
      <c r="AG5129" s="43">
        <v>1900000</v>
      </c>
      <c r="AH5129" s="16">
        <v>0.21179999999999999</v>
      </c>
      <c r="AI5129" s="16">
        <v>100</v>
      </c>
      <c r="AJ5129" s="16">
        <v>99</v>
      </c>
      <c r="AK5129" s="16">
        <v>-0.50649999999999995</v>
      </c>
      <c r="AL5129" s="16">
        <v>0.3997</v>
      </c>
      <c r="AM5129" s="16">
        <v>0.1784</v>
      </c>
      <c r="AN5129" s="16">
        <v>0.43569999999999998</v>
      </c>
      <c r="AO5129" s="16">
        <v>0.16950000000000001</v>
      </c>
      <c r="AP5129" s="16">
        <v>0.60340000000000005</v>
      </c>
      <c r="AQ5129" s="16">
        <v>46.916200000000003</v>
      </c>
      <c r="AR5129" s="16">
        <f t="shared" si="191"/>
        <v>1</v>
      </c>
      <c r="AS5129" s="5">
        <f t="shared" si="190"/>
        <v>4.0115999999999818E-2</v>
      </c>
    </row>
    <row r="5130" spans="1:45" x14ac:dyDescent="0.25">
      <c r="A5130" s="16" t="s">
        <v>406</v>
      </c>
      <c r="B5130" s="16" t="s">
        <v>85</v>
      </c>
      <c r="C5130" s="16" t="s">
        <v>299</v>
      </c>
      <c r="D5130" s="16">
        <v>2011</v>
      </c>
      <c r="E5130" s="16" t="s">
        <v>5745</v>
      </c>
      <c r="F5130" s="16" t="s">
        <v>594</v>
      </c>
      <c r="G5130" s="10">
        <v>39652.199999999997</v>
      </c>
      <c r="H5130" s="73">
        <v>10.587899999999999</v>
      </c>
      <c r="I5130" s="16">
        <v>3191051</v>
      </c>
      <c r="J5130" s="71">
        <v>1.7000000000000001E-2</v>
      </c>
      <c r="K5130" s="71">
        <v>1</v>
      </c>
      <c r="L5130" s="16">
        <v>1.2820720000000001</v>
      </c>
      <c r="M5130" s="16">
        <v>4.0724200000000002E-2</v>
      </c>
      <c r="N5130" s="16">
        <v>0.67531589999999997</v>
      </c>
      <c r="O5130" s="16">
        <v>0.36399179999999998</v>
      </c>
      <c r="P5130" s="16">
        <v>1.512033</v>
      </c>
      <c r="Q5130" s="16">
        <v>0.21269660000000001</v>
      </c>
      <c r="R5130" s="16">
        <v>9.9000000000000005E-2</v>
      </c>
      <c r="S5130" s="16">
        <v>0.1177</v>
      </c>
      <c r="T5130" s="16">
        <v>2.47E-2</v>
      </c>
      <c r="U5130" s="16">
        <v>7.1646999999999998</v>
      </c>
      <c r="V5130" s="16">
        <v>18.68</v>
      </c>
      <c r="W5130" s="16">
        <v>5.2919999999999998</v>
      </c>
      <c r="X5130" s="16">
        <v>499.43200000000002</v>
      </c>
      <c r="Y5130" s="16">
        <v>58.772599999999997</v>
      </c>
      <c r="Z5130" s="16">
        <v>0.32069999999999999</v>
      </c>
      <c r="AA5130" s="16">
        <v>2.1750800000000001E-2</v>
      </c>
      <c r="AB5130" s="16">
        <v>0.04</v>
      </c>
      <c r="AC5130" s="16">
        <v>15.12</v>
      </c>
      <c r="AD5130" s="16">
        <v>25.19</v>
      </c>
      <c r="AE5130" s="16">
        <v>16.471800000000002</v>
      </c>
      <c r="AF5130" s="16">
        <v>157.90799999999999</v>
      </c>
      <c r="AG5130" s="43">
        <v>1800000</v>
      </c>
      <c r="AH5130" s="16">
        <v>0.20849999999999999</v>
      </c>
      <c r="AI5130" s="16">
        <v>100</v>
      </c>
      <c r="AJ5130" s="16">
        <v>99</v>
      </c>
      <c r="AK5130" s="16">
        <v>-0.53949999999999998</v>
      </c>
      <c r="AL5130" s="16">
        <v>0.13039999999999999</v>
      </c>
      <c r="AM5130" s="16">
        <v>2.0400000000000001E-2</v>
      </c>
      <c r="AN5130" s="16">
        <v>0.29310000000000003</v>
      </c>
      <c r="AO5130" s="16">
        <v>9.1399999999999995E-2</v>
      </c>
      <c r="AP5130" s="16">
        <v>0.54530000000000001</v>
      </c>
      <c r="AQ5130" s="16">
        <v>46.916200000000003</v>
      </c>
      <c r="AR5130" s="16">
        <f t="shared" si="191"/>
        <v>1</v>
      </c>
      <c r="AS5130" s="5">
        <f t="shared" si="190"/>
        <v>-0.30996499999999982</v>
      </c>
    </row>
    <row r="5131" spans="1:45" x14ac:dyDescent="0.25">
      <c r="A5131" s="16" t="s">
        <v>406</v>
      </c>
      <c r="B5131" s="16" t="s">
        <v>85</v>
      </c>
      <c r="C5131" s="16" t="s">
        <v>299</v>
      </c>
      <c r="D5131" s="16">
        <v>2012</v>
      </c>
      <c r="E5131" s="16" t="s">
        <v>5746</v>
      </c>
      <c r="F5131" s="16" t="s">
        <v>594</v>
      </c>
      <c r="G5131" s="10">
        <v>39733.300000000003</v>
      </c>
      <c r="H5131" s="73">
        <v>10.58994</v>
      </c>
      <c r="I5131" s="16">
        <v>3395556</v>
      </c>
      <c r="J5131" s="71">
        <v>3.0000000000000001E-3</v>
      </c>
      <c r="K5131" s="71">
        <v>1.0029999999999999</v>
      </c>
      <c r="L5131" s="16">
        <v>1.0612729999999999</v>
      </c>
      <c r="M5131" s="16">
        <v>-0.328706</v>
      </c>
      <c r="N5131" s="16">
        <v>0.64336570000000004</v>
      </c>
      <c r="O5131" s="16">
        <v>0.38392110000000002</v>
      </c>
      <c r="P5131" s="16">
        <v>1.5297860000000001</v>
      </c>
      <c r="Q5131" s="16">
        <v>6.2713900000000003E-2</v>
      </c>
      <c r="R5131" s="16">
        <v>9.7199999999999995E-2</v>
      </c>
      <c r="S5131" s="16">
        <v>2.1999999999999999E-2</v>
      </c>
      <c r="T5131" s="16">
        <v>2.4E-2</v>
      </c>
      <c r="U5131" s="16">
        <v>7.2653999999999996</v>
      </c>
      <c r="V5131" s="16">
        <v>19.11</v>
      </c>
      <c r="W5131" s="16">
        <v>5.0439999999999996</v>
      </c>
      <c r="X5131" s="16">
        <v>493.65699999999998</v>
      </c>
      <c r="Y5131" s="16">
        <v>59.866900000000001</v>
      </c>
      <c r="Z5131" s="16">
        <v>0.31840000000000002</v>
      </c>
      <c r="AA5131" s="16">
        <v>1.9809E-2</v>
      </c>
      <c r="AB5131" s="16">
        <v>0.04</v>
      </c>
      <c r="AC5131" s="16">
        <v>15.12</v>
      </c>
      <c r="AD5131" s="16">
        <v>25.24</v>
      </c>
      <c r="AE5131" s="16">
        <v>15.6899</v>
      </c>
      <c r="AF5131" s="16">
        <v>156.899</v>
      </c>
      <c r="AG5131" s="43">
        <v>1800000</v>
      </c>
      <c r="AH5131" s="16">
        <v>0.2109</v>
      </c>
      <c r="AI5131" s="16">
        <v>100</v>
      </c>
      <c r="AJ5131" s="16">
        <v>99</v>
      </c>
      <c r="AK5131" s="16">
        <v>-0.62880000000000003</v>
      </c>
      <c r="AL5131" s="16">
        <v>-0.1583</v>
      </c>
      <c r="AM5131" s="16">
        <v>-6.8099999999999994E-2</v>
      </c>
      <c r="AN5131" s="16">
        <v>0.17630000000000001</v>
      </c>
      <c r="AO5131" s="16">
        <v>-3.7400000000000003E-2</v>
      </c>
      <c r="AP5131" s="16">
        <v>0.39350000000000002</v>
      </c>
      <c r="AQ5131" s="16">
        <v>46.916200000000003</v>
      </c>
      <c r="AR5131" s="16">
        <f t="shared" si="191"/>
        <v>1</v>
      </c>
      <c r="AS5131" s="5">
        <f t="shared" si="190"/>
        <v>-0.22079900000000019</v>
      </c>
    </row>
    <row r="5132" spans="1:45" x14ac:dyDescent="0.25">
      <c r="A5132" s="16" t="s">
        <v>406</v>
      </c>
      <c r="B5132" s="16" t="s">
        <v>85</v>
      </c>
      <c r="C5132" s="16" t="s">
        <v>299</v>
      </c>
      <c r="D5132" s="16">
        <v>2013</v>
      </c>
      <c r="E5132" s="16" t="s">
        <v>5747</v>
      </c>
      <c r="F5132" s="16" t="s">
        <v>594</v>
      </c>
      <c r="G5132" s="10">
        <v>37924.5</v>
      </c>
      <c r="H5132" s="73">
        <v>10.54335</v>
      </c>
      <c r="I5132" s="16">
        <v>3598385</v>
      </c>
      <c r="J5132" s="71">
        <v>-5.7000000000000002E-2</v>
      </c>
      <c r="K5132" s="71">
        <v>0.94699999999999995</v>
      </c>
      <c r="L5132" s="16">
        <v>1.120512</v>
      </c>
      <c r="M5132" s="16">
        <v>-0.21847150000000001</v>
      </c>
      <c r="N5132" s="16">
        <v>0.64646110000000001</v>
      </c>
      <c r="O5132" s="16">
        <v>0.3946344</v>
      </c>
      <c r="P5132" s="16">
        <v>1.5530550000000001</v>
      </c>
      <c r="Q5132" s="16">
        <v>4.95933E-2</v>
      </c>
      <c r="R5132" s="16">
        <v>0.30149999999999999</v>
      </c>
      <c r="S5132" s="16">
        <v>2.29E-2</v>
      </c>
      <c r="T5132" s="16">
        <v>2.35E-2</v>
      </c>
      <c r="U5132" s="16">
        <v>7.3659999999999997</v>
      </c>
      <c r="V5132" s="16">
        <v>19.54</v>
      </c>
      <c r="W5132" s="16">
        <v>4.7960000000000003</v>
      </c>
      <c r="X5132" s="16">
        <v>493.37799999999999</v>
      </c>
      <c r="Y5132" s="16">
        <v>59.624299999999998</v>
      </c>
      <c r="Z5132" s="16">
        <v>0.31879999999999997</v>
      </c>
      <c r="AA5132" s="16">
        <v>-2.4854399999999999E-2</v>
      </c>
      <c r="AB5132" s="16">
        <v>0.04</v>
      </c>
      <c r="AC5132" s="16">
        <v>15.12</v>
      </c>
      <c r="AD5132" s="16">
        <v>26.39</v>
      </c>
      <c r="AE5132" s="16">
        <v>15.0806</v>
      </c>
      <c r="AF5132" s="16">
        <v>190.28800000000001</v>
      </c>
      <c r="AG5132" s="43">
        <v>1700000</v>
      </c>
      <c r="AH5132" s="16">
        <v>0.20930000000000001</v>
      </c>
      <c r="AI5132" s="16">
        <v>100</v>
      </c>
      <c r="AJ5132" s="16">
        <v>99</v>
      </c>
      <c r="AK5132" s="16">
        <v>-0.64770000000000005</v>
      </c>
      <c r="AL5132" s="16">
        <v>-0.15140000000000001</v>
      </c>
      <c r="AM5132" s="16">
        <v>-6.2899999999999998E-2</v>
      </c>
      <c r="AN5132" s="16">
        <v>0.14030000000000001</v>
      </c>
      <c r="AO5132" s="16">
        <v>-7.5300000000000006E-2</v>
      </c>
      <c r="AP5132" s="16">
        <v>0.39660000000000001</v>
      </c>
      <c r="AQ5132" s="16">
        <v>46.916200000000003</v>
      </c>
      <c r="AR5132" s="16">
        <f t="shared" si="191"/>
        <v>1</v>
      </c>
      <c r="AS5132" s="5">
        <f t="shared" si="190"/>
        <v>5.9239000000000042E-2</v>
      </c>
    </row>
    <row r="5133" spans="1:45" x14ac:dyDescent="0.25">
      <c r="A5133" s="16" t="s">
        <v>406</v>
      </c>
      <c r="B5133" s="16" t="s">
        <v>85</v>
      </c>
      <c r="C5133" s="16" t="s">
        <v>299</v>
      </c>
      <c r="D5133" s="16">
        <v>2014</v>
      </c>
      <c r="E5133" s="16" t="s">
        <v>5748</v>
      </c>
      <c r="F5133" s="16" t="s">
        <v>594</v>
      </c>
      <c r="G5133" s="10">
        <v>36259.4</v>
      </c>
      <c r="H5133" s="73">
        <v>10.49845</v>
      </c>
      <c r="I5133" s="16">
        <v>3782450</v>
      </c>
      <c r="J5133" s="71">
        <v>-7.5999999999999998E-2</v>
      </c>
      <c r="K5133" s="71">
        <v>0.878</v>
      </c>
      <c r="L5133" s="16">
        <v>1.2128969999999999</v>
      </c>
      <c r="M5133" s="16">
        <v>-0.25128319999999998</v>
      </c>
      <c r="N5133" s="16">
        <v>0.62209369999999997</v>
      </c>
      <c r="O5133" s="16">
        <v>0.4414844</v>
      </c>
      <c r="P5133" s="16">
        <v>1.858895</v>
      </c>
      <c r="Q5133" s="16">
        <v>-5.9549199999999997E-2</v>
      </c>
      <c r="R5133" s="16">
        <v>0.1071</v>
      </c>
      <c r="S5133" s="16">
        <v>3.0200000000000001E-2</v>
      </c>
      <c r="T5133" s="16">
        <v>2.8400000000000002E-2</v>
      </c>
      <c r="U5133" s="16">
        <v>7.4667000000000003</v>
      </c>
      <c r="V5133" s="16">
        <v>19.97</v>
      </c>
      <c r="W5133" s="16">
        <v>4.548</v>
      </c>
      <c r="X5133" s="16">
        <v>488.79199999999997</v>
      </c>
      <c r="Y5133" s="16">
        <v>59.9101</v>
      </c>
      <c r="Z5133" s="16">
        <v>0.34339999999999998</v>
      </c>
      <c r="AA5133" s="16">
        <v>-9.3193000000000008E-3</v>
      </c>
      <c r="AB5133" s="16">
        <v>0.04</v>
      </c>
      <c r="AC5133" s="16">
        <v>15.12</v>
      </c>
      <c r="AD5133" s="16">
        <v>25.99</v>
      </c>
      <c r="AE5133" s="16">
        <v>14.198</v>
      </c>
      <c r="AF5133" s="16">
        <v>218.43</v>
      </c>
      <c r="AG5133" s="43">
        <v>2200000</v>
      </c>
      <c r="AH5133" s="16">
        <v>0.20780000000000001</v>
      </c>
      <c r="AI5133" s="16">
        <v>100</v>
      </c>
      <c r="AJ5133" s="16">
        <v>99</v>
      </c>
      <c r="AK5133" s="16">
        <v>-0.64970000000000006</v>
      </c>
      <c r="AL5133" s="16">
        <v>-0.26269999999999999</v>
      </c>
      <c r="AM5133" s="16">
        <v>-0.1477</v>
      </c>
      <c r="AN5133" s="16">
        <v>0.12970000000000001</v>
      </c>
      <c r="AO5133" s="16">
        <v>-0.13070000000000001</v>
      </c>
      <c r="AP5133" s="16">
        <v>4.9700000000000001E-2</v>
      </c>
      <c r="AQ5133" s="16">
        <v>46.916200000000003</v>
      </c>
      <c r="AR5133" s="16">
        <f t="shared" si="191"/>
        <v>1</v>
      </c>
      <c r="AS5133" s="5">
        <f t="shared" si="190"/>
        <v>9.2384999999999939E-2</v>
      </c>
    </row>
    <row r="5134" spans="1:45" x14ac:dyDescent="0.25">
      <c r="A5134" s="16" t="s">
        <v>406</v>
      </c>
      <c r="B5134" s="16" t="s">
        <v>89</v>
      </c>
      <c r="C5134" s="16" t="s">
        <v>306</v>
      </c>
      <c r="D5134" s="16">
        <v>1985</v>
      </c>
      <c r="E5134" s="16" t="s">
        <v>5749</v>
      </c>
      <c r="F5134" s="16" t="s">
        <v>594</v>
      </c>
      <c r="G5134" s="10"/>
      <c r="H5134" s="73"/>
      <c r="I5134" s="16" t="s">
        <v>6700</v>
      </c>
      <c r="J5134" s="71">
        <v>0</v>
      </c>
      <c r="K5134" s="71">
        <v>1</v>
      </c>
      <c r="L5134" s="16">
        <v>-0.61376399999999998</v>
      </c>
      <c r="M5134" s="16">
        <v>-0.42768479999999998</v>
      </c>
      <c r="N5134" s="16">
        <v>0.3661819</v>
      </c>
      <c r="O5134" s="16">
        <v>-0.72476770000000001</v>
      </c>
      <c r="P5134" s="16">
        <v>3.7690700000000001E-2</v>
      </c>
      <c r="Q5134" s="16">
        <v>-0.63812179999999996</v>
      </c>
      <c r="R5134" s="16">
        <v>0.59460000000000002</v>
      </c>
      <c r="S5134" s="16">
        <v>-1.6799999999999999E-2</v>
      </c>
      <c r="T5134" s="16">
        <v>0</v>
      </c>
      <c r="U5134" s="16">
        <v>2.8377500000000002</v>
      </c>
      <c r="V5134" s="16">
        <v>17.649999999999999</v>
      </c>
      <c r="W5134" s="16">
        <v>8.68</v>
      </c>
      <c r="X5134" s="16">
        <v>493.76</v>
      </c>
      <c r="Y5134" s="16">
        <v>33.738300000000002</v>
      </c>
      <c r="Z5134" s="16">
        <v>0.1414</v>
      </c>
      <c r="AA5134" s="16">
        <v>0.65238169999999995</v>
      </c>
      <c r="AB5134" s="16">
        <v>0.22</v>
      </c>
      <c r="AC5134" s="16">
        <v>15.17</v>
      </c>
      <c r="AD5134" s="16">
        <v>14.255000000000001</v>
      </c>
      <c r="AE5134" s="16">
        <v>3.7151000000000001</v>
      </c>
      <c r="AF5134" s="16">
        <v>0</v>
      </c>
      <c r="AG5134" s="16">
        <v>184735</v>
      </c>
      <c r="AH5134" s="16">
        <v>0.89924999999999999</v>
      </c>
      <c r="AI5134" s="16">
        <v>96.444599999999994</v>
      </c>
      <c r="AJ5134" s="16">
        <v>71.2</v>
      </c>
      <c r="AK5134" s="16">
        <v>-1.9267000000000001</v>
      </c>
      <c r="AL5134" s="16">
        <v>-0.1148</v>
      </c>
      <c r="AM5134" s="16">
        <v>-0.37080000000000002</v>
      </c>
      <c r="AN5134" s="16">
        <v>0.50560000000000005</v>
      </c>
      <c r="AO5134" s="16">
        <v>-1.7302999999999999</v>
      </c>
      <c r="AP5134" s="16">
        <v>-0.53759999999999997</v>
      </c>
      <c r="AQ5134" s="16">
        <v>53.928699999999999</v>
      </c>
      <c r="AR5134" s="16">
        <f t="shared" si="191"/>
        <v>1</v>
      </c>
      <c r="AS5134" s="5">
        <f t="shared" si="190"/>
        <v>0</v>
      </c>
    </row>
    <row r="5135" spans="1:45" x14ac:dyDescent="0.25">
      <c r="A5135" s="16" t="s">
        <v>406</v>
      </c>
      <c r="B5135" s="16" t="s">
        <v>89</v>
      </c>
      <c r="C5135" s="16" t="s">
        <v>306</v>
      </c>
      <c r="D5135" s="16">
        <v>1986</v>
      </c>
      <c r="E5135" s="16" t="s">
        <v>5750</v>
      </c>
      <c r="F5135" s="16" t="s">
        <v>594</v>
      </c>
      <c r="G5135" s="10"/>
      <c r="H5135" s="73"/>
      <c r="I5135" s="16" t="s">
        <v>6700</v>
      </c>
      <c r="J5135" s="71">
        <v>0</v>
      </c>
      <c r="K5135" s="71">
        <v>1</v>
      </c>
      <c r="L5135" s="16">
        <v>-0.65488820000000003</v>
      </c>
      <c r="M5135" s="16">
        <v>-0.4162981</v>
      </c>
      <c r="N5135" s="16">
        <v>0.28113070000000001</v>
      </c>
      <c r="O5135" s="16">
        <v>-0.7185549</v>
      </c>
      <c r="P5135" s="16">
        <v>3.4745199999999997E-2</v>
      </c>
      <c r="Q5135" s="16">
        <v>-0.66084980000000004</v>
      </c>
      <c r="R5135" s="16">
        <v>0.59460000000000002</v>
      </c>
      <c r="S5135" s="16">
        <v>-1.6500000000000001E-2</v>
      </c>
      <c r="T5135" s="16">
        <v>1.1000000000000001E-3</v>
      </c>
      <c r="U5135" s="16">
        <v>1.8585499999999999</v>
      </c>
      <c r="V5135" s="16">
        <v>18.414000000000001</v>
      </c>
      <c r="W5135" s="16">
        <v>8.6999999999999993</v>
      </c>
      <c r="X5135" s="16">
        <v>493.80599999999998</v>
      </c>
      <c r="Y5135" s="16">
        <v>33.738300000000002</v>
      </c>
      <c r="Z5135" s="16">
        <v>0.14430000000000001</v>
      </c>
      <c r="AA5135" s="16">
        <v>0.65005139999999995</v>
      </c>
      <c r="AB5135" s="16">
        <v>0.22</v>
      </c>
      <c r="AC5135" s="16">
        <v>15.17</v>
      </c>
      <c r="AD5135" s="16">
        <v>14.315</v>
      </c>
      <c r="AE5135" s="16">
        <v>4.0210999999999997</v>
      </c>
      <c r="AF5135" s="16">
        <v>0</v>
      </c>
      <c r="AG5135" s="16">
        <v>172542</v>
      </c>
      <c r="AH5135" s="16">
        <v>0.89764999999999995</v>
      </c>
      <c r="AI5135" s="16">
        <v>96.4495</v>
      </c>
      <c r="AJ5135" s="16">
        <v>71.2</v>
      </c>
      <c r="AK5135" s="16">
        <v>-1.9109</v>
      </c>
      <c r="AL5135" s="16">
        <v>-0.16059999999999999</v>
      </c>
      <c r="AM5135" s="16">
        <v>-0.40889999999999999</v>
      </c>
      <c r="AN5135" s="16">
        <v>0.45629999999999998</v>
      </c>
      <c r="AO5135" s="16">
        <v>-1.7242999999999999</v>
      </c>
      <c r="AP5135" s="16">
        <v>-0.56120000000000003</v>
      </c>
      <c r="AQ5135" s="16">
        <v>53.928699999999999</v>
      </c>
      <c r="AR5135" s="16">
        <f t="shared" si="191"/>
        <v>1</v>
      </c>
      <c r="AS5135" s="5">
        <f t="shared" si="190"/>
        <v>-4.1124200000000055E-2</v>
      </c>
    </row>
    <row r="5136" spans="1:45" x14ac:dyDescent="0.25">
      <c r="A5136" s="16" t="s">
        <v>406</v>
      </c>
      <c r="B5136" s="16" t="s">
        <v>89</v>
      </c>
      <c r="C5136" s="16" t="s">
        <v>306</v>
      </c>
      <c r="D5136" s="16">
        <v>1987</v>
      </c>
      <c r="E5136" s="16" t="s">
        <v>5751</v>
      </c>
      <c r="F5136" s="16" t="s">
        <v>594</v>
      </c>
      <c r="G5136" s="10"/>
      <c r="H5136" s="73"/>
      <c r="I5136" s="16" t="s">
        <v>6700</v>
      </c>
      <c r="J5136" s="71">
        <v>0</v>
      </c>
      <c r="K5136" s="71">
        <v>1</v>
      </c>
      <c r="L5136" s="16">
        <v>-0.6654679</v>
      </c>
      <c r="M5136" s="16">
        <v>-0.41516350000000002</v>
      </c>
      <c r="N5136" s="16">
        <v>0.2545848</v>
      </c>
      <c r="O5136" s="16">
        <v>-0.70748259999999996</v>
      </c>
      <c r="P5136" s="16">
        <v>4.6235800000000001E-2</v>
      </c>
      <c r="Q5136" s="16">
        <v>-0.68359460000000005</v>
      </c>
      <c r="R5136" s="16">
        <v>0.59460000000000002</v>
      </c>
      <c r="S5136" s="16">
        <v>-1.6199999999999999E-2</v>
      </c>
      <c r="T5136" s="16">
        <v>1.1000000000000001E-3</v>
      </c>
      <c r="U5136" s="16">
        <v>1.55135</v>
      </c>
      <c r="V5136" s="16">
        <v>19.178000000000001</v>
      </c>
      <c r="W5136" s="16">
        <v>8.7200000000000006</v>
      </c>
      <c r="X5136" s="16">
        <v>491.94499999999999</v>
      </c>
      <c r="Y5136" s="16">
        <v>33.738300000000002</v>
      </c>
      <c r="Z5136" s="16">
        <v>0.14979999999999999</v>
      </c>
      <c r="AA5136" s="16">
        <v>0.6477212</v>
      </c>
      <c r="AB5136" s="16">
        <v>0.22</v>
      </c>
      <c r="AC5136" s="16">
        <v>15.17</v>
      </c>
      <c r="AD5136" s="16">
        <v>14.375</v>
      </c>
      <c r="AE5136" s="16">
        <v>4.3692000000000002</v>
      </c>
      <c r="AF5136" s="16">
        <v>0</v>
      </c>
      <c r="AG5136" s="16">
        <v>187496</v>
      </c>
      <c r="AH5136" s="16">
        <v>0.89615</v>
      </c>
      <c r="AI5136" s="16">
        <v>96.454499999999996</v>
      </c>
      <c r="AJ5136" s="16">
        <v>71.2</v>
      </c>
      <c r="AK5136" s="16">
        <v>-1.8951</v>
      </c>
      <c r="AL5136" s="16">
        <v>-0.20649999999999999</v>
      </c>
      <c r="AM5136" s="16">
        <v>-0.44700000000000001</v>
      </c>
      <c r="AN5136" s="16">
        <v>0.40699999999999997</v>
      </c>
      <c r="AO5136" s="16">
        <v>-1.7182999999999999</v>
      </c>
      <c r="AP5136" s="16">
        <v>-0.58479999999999999</v>
      </c>
      <c r="AQ5136" s="16">
        <v>53.928699999999999</v>
      </c>
      <c r="AR5136" s="16">
        <f t="shared" si="191"/>
        <v>1</v>
      </c>
      <c r="AS5136" s="5">
        <f t="shared" si="190"/>
        <v>-1.057969999999997E-2</v>
      </c>
    </row>
    <row r="5137" spans="1:45" x14ac:dyDescent="0.25">
      <c r="A5137" s="16" t="s">
        <v>406</v>
      </c>
      <c r="B5137" s="16" t="s">
        <v>89</v>
      </c>
      <c r="C5137" s="16" t="s">
        <v>306</v>
      </c>
      <c r="D5137" s="16">
        <v>1988</v>
      </c>
      <c r="E5137" s="16" t="s">
        <v>5752</v>
      </c>
      <c r="F5137" s="16" t="s">
        <v>594</v>
      </c>
      <c r="G5137" s="10"/>
      <c r="H5137" s="73"/>
      <c r="I5137" s="16" t="s">
        <v>6700</v>
      </c>
      <c r="J5137" s="71">
        <v>0</v>
      </c>
      <c r="K5137" s="71">
        <v>1</v>
      </c>
      <c r="L5137" s="16">
        <v>-0.69280629999999999</v>
      </c>
      <c r="M5137" s="16">
        <v>-0.41496090000000002</v>
      </c>
      <c r="N5137" s="16">
        <v>0.2034184</v>
      </c>
      <c r="O5137" s="16">
        <v>-0.70526089999999997</v>
      </c>
      <c r="P5137" s="16">
        <v>5.4895699999999999E-2</v>
      </c>
      <c r="Q5137" s="16">
        <v>-0.70632260000000002</v>
      </c>
      <c r="R5137" s="16">
        <v>0.59460000000000002</v>
      </c>
      <c r="S5137" s="16">
        <v>-1.5900000000000001E-2</v>
      </c>
      <c r="T5137" s="16">
        <v>1E-3</v>
      </c>
      <c r="U5137" s="16">
        <v>0.97045000000000003</v>
      </c>
      <c r="V5137" s="16">
        <v>19.942</v>
      </c>
      <c r="W5137" s="16">
        <v>8.74</v>
      </c>
      <c r="X5137" s="16">
        <v>490.73599999999999</v>
      </c>
      <c r="Y5137" s="16">
        <v>33.738300000000002</v>
      </c>
      <c r="Z5137" s="16">
        <v>0.15060000000000001</v>
      </c>
      <c r="AA5137" s="16">
        <v>0.64558519999999997</v>
      </c>
      <c r="AB5137" s="16">
        <v>0.22</v>
      </c>
      <c r="AC5137" s="16">
        <v>15.17</v>
      </c>
      <c r="AD5137" s="16">
        <v>14.43</v>
      </c>
      <c r="AE5137" s="16">
        <v>4.9055999999999997</v>
      </c>
      <c r="AF5137" s="16">
        <v>0</v>
      </c>
      <c r="AG5137" s="16">
        <v>192161</v>
      </c>
      <c r="AH5137" s="16">
        <v>0.89464999999999995</v>
      </c>
      <c r="AI5137" s="16">
        <v>96.459400000000002</v>
      </c>
      <c r="AJ5137" s="16">
        <v>71.2</v>
      </c>
      <c r="AK5137" s="16">
        <v>-1.8793</v>
      </c>
      <c r="AL5137" s="16">
        <v>-0.25230000000000002</v>
      </c>
      <c r="AM5137" s="16">
        <v>-0.48499999999999999</v>
      </c>
      <c r="AN5137" s="16">
        <v>0.35770000000000002</v>
      </c>
      <c r="AO5137" s="16">
        <v>-1.7122999999999999</v>
      </c>
      <c r="AP5137" s="16">
        <v>-0.60850000000000004</v>
      </c>
      <c r="AQ5137" s="16">
        <v>53.928699999999999</v>
      </c>
      <c r="AR5137" s="16">
        <f t="shared" si="191"/>
        <v>1</v>
      </c>
      <c r="AS5137" s="5">
        <f t="shared" si="190"/>
        <v>-2.7338399999999985E-2</v>
      </c>
    </row>
    <row r="5138" spans="1:45" x14ac:dyDescent="0.25">
      <c r="A5138" s="16" t="s">
        <v>406</v>
      </c>
      <c r="B5138" s="16" t="s">
        <v>89</v>
      </c>
      <c r="C5138" s="16" t="s">
        <v>306</v>
      </c>
      <c r="D5138" s="16">
        <v>1989</v>
      </c>
      <c r="E5138" s="16" t="s">
        <v>5753</v>
      </c>
      <c r="F5138" s="16" t="s">
        <v>594</v>
      </c>
      <c r="G5138" s="10"/>
      <c r="H5138" s="73"/>
      <c r="I5138" s="16" t="s">
        <v>6700</v>
      </c>
      <c r="J5138" s="71">
        <v>0</v>
      </c>
      <c r="K5138" s="71">
        <v>1</v>
      </c>
      <c r="L5138" s="16">
        <v>-0.6655179</v>
      </c>
      <c r="M5138" s="16">
        <v>-0.41382639999999998</v>
      </c>
      <c r="N5138" s="16">
        <v>0.28647329999999999</v>
      </c>
      <c r="O5138" s="16">
        <v>-0.70715110000000003</v>
      </c>
      <c r="P5138" s="16">
        <v>5.5964899999999998E-2</v>
      </c>
      <c r="Q5138" s="16">
        <v>-0.72906789999999999</v>
      </c>
      <c r="R5138" s="16">
        <v>0.59460000000000002</v>
      </c>
      <c r="S5138" s="16">
        <v>-1.5599999999999999E-2</v>
      </c>
      <c r="T5138" s="16">
        <v>1E-3</v>
      </c>
      <c r="U5138" s="16">
        <v>1.60615</v>
      </c>
      <c r="V5138" s="16">
        <v>20.706</v>
      </c>
      <c r="W5138" s="16">
        <v>8.76</v>
      </c>
      <c r="X5138" s="16">
        <v>490.51299999999998</v>
      </c>
      <c r="Y5138" s="16">
        <v>33.738300000000002</v>
      </c>
      <c r="Z5138" s="16">
        <v>0.1492</v>
      </c>
      <c r="AA5138" s="16">
        <v>0.64344900000000005</v>
      </c>
      <c r="AB5138" s="16">
        <v>0.22</v>
      </c>
      <c r="AC5138" s="16">
        <v>15.17</v>
      </c>
      <c r="AD5138" s="16">
        <v>14.484999999999999</v>
      </c>
      <c r="AE5138" s="16">
        <v>5.1872999999999996</v>
      </c>
      <c r="AF5138" s="16">
        <v>0</v>
      </c>
      <c r="AG5138" s="16">
        <v>188448</v>
      </c>
      <c r="AH5138" s="16">
        <v>0.89305000000000001</v>
      </c>
      <c r="AI5138" s="16">
        <v>96.464299999999994</v>
      </c>
      <c r="AJ5138" s="16">
        <v>71.2</v>
      </c>
      <c r="AK5138" s="16">
        <v>-1.8633999999999999</v>
      </c>
      <c r="AL5138" s="16">
        <v>-0.29820000000000002</v>
      </c>
      <c r="AM5138" s="16">
        <v>-0.52310000000000001</v>
      </c>
      <c r="AN5138" s="16">
        <v>0.30840000000000001</v>
      </c>
      <c r="AO5138" s="16">
        <v>-1.7063999999999999</v>
      </c>
      <c r="AP5138" s="16">
        <v>-0.6321</v>
      </c>
      <c r="AQ5138" s="16">
        <v>53.928699999999999</v>
      </c>
      <c r="AR5138" s="16">
        <f t="shared" si="191"/>
        <v>1</v>
      </c>
      <c r="AS5138" s="5">
        <f t="shared" si="190"/>
        <v>2.728839999999999E-2</v>
      </c>
    </row>
    <row r="5139" spans="1:45" x14ac:dyDescent="0.25">
      <c r="A5139" s="16" t="s">
        <v>406</v>
      </c>
      <c r="B5139" s="16" t="s">
        <v>89</v>
      </c>
      <c r="C5139" s="16" t="s">
        <v>306</v>
      </c>
      <c r="D5139" s="16">
        <v>1990</v>
      </c>
      <c r="E5139" s="16" t="s">
        <v>5754</v>
      </c>
      <c r="F5139" s="16" t="s">
        <v>594</v>
      </c>
      <c r="G5139" s="10"/>
      <c r="H5139" s="73"/>
      <c r="I5139" s="16" t="s">
        <v>6700</v>
      </c>
      <c r="J5139" s="71">
        <v>0</v>
      </c>
      <c r="K5139" s="71">
        <v>1</v>
      </c>
      <c r="L5139" s="16">
        <v>-0.64230739999999997</v>
      </c>
      <c r="M5139" s="16">
        <v>-0.33929690000000001</v>
      </c>
      <c r="N5139" s="16">
        <v>0.28382600000000002</v>
      </c>
      <c r="O5139" s="16">
        <v>-0.71486439999999996</v>
      </c>
      <c r="P5139" s="16">
        <v>6.7701399999999995E-2</v>
      </c>
      <c r="Q5139" s="16">
        <v>-0.75181129999999996</v>
      </c>
      <c r="R5139" s="16">
        <v>0.59460000000000002</v>
      </c>
      <c r="S5139" s="16">
        <v>4.5999999999999999E-3</v>
      </c>
      <c r="T5139" s="16">
        <v>8.0000000000000004E-4</v>
      </c>
      <c r="U5139" s="16">
        <v>1.4776</v>
      </c>
      <c r="V5139" s="16">
        <v>21.47</v>
      </c>
      <c r="W5139" s="16">
        <v>8.7799999999999994</v>
      </c>
      <c r="X5139" s="16">
        <v>489.45400000000001</v>
      </c>
      <c r="Y5139" s="16">
        <v>33.738300000000002</v>
      </c>
      <c r="Z5139" s="16">
        <v>0.1479</v>
      </c>
      <c r="AA5139" s="16">
        <v>0.65898409999999996</v>
      </c>
      <c r="AB5139" s="16">
        <v>0.22</v>
      </c>
      <c r="AC5139" s="16">
        <v>15.17</v>
      </c>
      <c r="AD5139" s="16">
        <v>14.085000000000001</v>
      </c>
      <c r="AE5139" s="16">
        <v>5.1645000000000003</v>
      </c>
      <c r="AF5139" s="16">
        <v>0</v>
      </c>
      <c r="AG5139" s="16">
        <v>231197</v>
      </c>
      <c r="AH5139" s="16">
        <v>0.86980000000000002</v>
      </c>
      <c r="AI5139" s="16">
        <v>96.5</v>
      </c>
      <c r="AJ5139" s="16">
        <v>71.2</v>
      </c>
      <c r="AK5139" s="16">
        <v>-1.8475999999999999</v>
      </c>
      <c r="AL5139" s="16">
        <v>-0.34399999999999997</v>
      </c>
      <c r="AM5139" s="16">
        <v>-0.56120000000000003</v>
      </c>
      <c r="AN5139" s="16">
        <v>0.25900000000000001</v>
      </c>
      <c r="AO5139" s="16">
        <v>-1.7003999999999999</v>
      </c>
      <c r="AP5139" s="16">
        <v>-0.65569999999999995</v>
      </c>
      <c r="AQ5139" s="16">
        <v>53.928699999999999</v>
      </c>
      <c r="AR5139" s="16">
        <f t="shared" si="191"/>
        <v>1</v>
      </c>
      <c r="AS5139" s="5">
        <f t="shared" si="190"/>
        <v>2.3210500000000023E-2</v>
      </c>
    </row>
    <row r="5140" spans="1:45" x14ac:dyDescent="0.25">
      <c r="A5140" s="16" t="s">
        <v>406</v>
      </c>
      <c r="B5140" s="16" t="s">
        <v>89</v>
      </c>
      <c r="C5140" s="16" t="s">
        <v>306</v>
      </c>
      <c r="D5140" s="16">
        <v>1991</v>
      </c>
      <c r="E5140" s="16" t="s">
        <v>5755</v>
      </c>
      <c r="F5140" s="16" t="s">
        <v>594</v>
      </c>
      <c r="G5140" s="10"/>
      <c r="H5140" s="73"/>
      <c r="I5140" s="16" t="s">
        <v>6700</v>
      </c>
      <c r="J5140" s="71">
        <v>0</v>
      </c>
      <c r="K5140" s="71">
        <v>1</v>
      </c>
      <c r="L5140" s="16">
        <v>-0.64411719999999995</v>
      </c>
      <c r="M5140" s="16">
        <v>-0.34176859999999998</v>
      </c>
      <c r="N5140" s="16">
        <v>0.30087960000000002</v>
      </c>
      <c r="O5140" s="16">
        <v>-0.72058390000000005</v>
      </c>
      <c r="P5140" s="16">
        <v>7.6448299999999997E-2</v>
      </c>
      <c r="Q5140" s="16">
        <v>-0.77455629999999998</v>
      </c>
      <c r="R5140" s="16">
        <v>0.59460000000000002</v>
      </c>
      <c r="S5140" s="16">
        <v>3.7000000000000002E-3</v>
      </c>
      <c r="T5140" s="16">
        <v>8.9999999999999998E-4</v>
      </c>
      <c r="U5140" s="16">
        <v>1.5484500000000001</v>
      </c>
      <c r="V5140" s="16">
        <v>22.393999999999998</v>
      </c>
      <c r="W5140" s="16">
        <v>8.8940000000000001</v>
      </c>
      <c r="X5140" s="16">
        <v>486.76799999999997</v>
      </c>
      <c r="Y5140" s="16">
        <v>33.738300000000002</v>
      </c>
      <c r="Z5140" s="16">
        <v>0.1459</v>
      </c>
      <c r="AA5140" s="16">
        <v>0.66480969999999995</v>
      </c>
      <c r="AB5140" s="16">
        <v>0.22</v>
      </c>
      <c r="AC5140" s="16">
        <v>15.17</v>
      </c>
      <c r="AD5140" s="16">
        <v>13.935</v>
      </c>
      <c r="AE5140" s="16">
        <v>5.3441999999999998</v>
      </c>
      <c r="AF5140" s="16">
        <v>0</v>
      </c>
      <c r="AG5140" s="16">
        <v>232485</v>
      </c>
      <c r="AH5140" s="16">
        <v>0.88319999999999999</v>
      </c>
      <c r="AI5140" s="16">
        <v>96.5</v>
      </c>
      <c r="AJ5140" s="16">
        <v>71.2</v>
      </c>
      <c r="AK5140" s="16">
        <v>-1.8318000000000001</v>
      </c>
      <c r="AL5140" s="16">
        <v>-0.38990000000000002</v>
      </c>
      <c r="AM5140" s="16">
        <v>-0.59919999999999995</v>
      </c>
      <c r="AN5140" s="16">
        <v>0.2097</v>
      </c>
      <c r="AO5140" s="16">
        <v>-1.6943999999999999</v>
      </c>
      <c r="AP5140" s="16">
        <v>-0.6794</v>
      </c>
      <c r="AQ5140" s="16">
        <v>53.928699999999999</v>
      </c>
      <c r="AR5140" s="16">
        <f t="shared" si="191"/>
        <v>1</v>
      </c>
      <c r="AS5140" s="5">
        <f t="shared" si="190"/>
        <v>-1.8097999999999725E-3</v>
      </c>
    </row>
    <row r="5141" spans="1:45" x14ac:dyDescent="0.25">
      <c r="A5141" s="16" t="s">
        <v>406</v>
      </c>
      <c r="B5141" s="16" t="s">
        <v>89</v>
      </c>
      <c r="C5141" s="16" t="s">
        <v>306</v>
      </c>
      <c r="D5141" s="16">
        <v>1992</v>
      </c>
      <c r="E5141" s="16" t="s">
        <v>5756</v>
      </c>
      <c r="F5141" s="16" t="s">
        <v>594</v>
      </c>
      <c r="G5141" s="10"/>
      <c r="H5141" s="73"/>
      <c r="I5141" s="16" t="s">
        <v>6700</v>
      </c>
      <c r="J5141" s="71">
        <v>0</v>
      </c>
      <c r="K5141" s="71">
        <v>1</v>
      </c>
      <c r="L5141" s="16">
        <v>-0.64020160000000004</v>
      </c>
      <c r="M5141" s="16">
        <v>-0.3765348</v>
      </c>
      <c r="N5141" s="16">
        <v>0.34282689999999999</v>
      </c>
      <c r="O5141" s="16">
        <v>-0.70625420000000005</v>
      </c>
      <c r="P5141" s="16">
        <v>8.3773299999999995E-2</v>
      </c>
      <c r="Q5141" s="16">
        <v>-0.79728410000000005</v>
      </c>
      <c r="R5141" s="16">
        <v>0.59460000000000002</v>
      </c>
      <c r="S5141" s="16">
        <v>-5.0000000000000001E-3</v>
      </c>
      <c r="T5141" s="16">
        <v>6.9999999999999999E-4</v>
      </c>
      <c r="U5141" s="16">
        <v>1.66865</v>
      </c>
      <c r="V5141" s="16">
        <v>23.318000000000001</v>
      </c>
      <c r="W5141" s="16">
        <v>9.0079999999999991</v>
      </c>
      <c r="X5141" s="16">
        <v>487.17099999999999</v>
      </c>
      <c r="Y5141" s="16">
        <v>33.738300000000002</v>
      </c>
      <c r="Z5141" s="16">
        <v>0.15179999999999999</v>
      </c>
      <c r="AA5141" s="16">
        <v>0.65510029999999997</v>
      </c>
      <c r="AB5141" s="16">
        <v>0.22</v>
      </c>
      <c r="AC5141" s="16">
        <v>15.17</v>
      </c>
      <c r="AD5141" s="16">
        <v>14.185</v>
      </c>
      <c r="AE5141" s="16">
        <v>5.2880000000000003</v>
      </c>
      <c r="AF5141" s="16">
        <v>0</v>
      </c>
      <c r="AG5141" s="16">
        <v>234054</v>
      </c>
      <c r="AH5141" s="16">
        <v>0.9</v>
      </c>
      <c r="AI5141" s="16">
        <v>96.5</v>
      </c>
      <c r="AJ5141" s="16">
        <v>71.2</v>
      </c>
      <c r="AK5141" s="16">
        <v>-1.8160000000000001</v>
      </c>
      <c r="AL5141" s="16">
        <v>-0.43569999999999998</v>
      </c>
      <c r="AM5141" s="16">
        <v>-0.63729999999999998</v>
      </c>
      <c r="AN5141" s="16">
        <v>0.16039999999999999</v>
      </c>
      <c r="AO5141" s="16">
        <v>-1.6883999999999999</v>
      </c>
      <c r="AP5141" s="16">
        <v>-0.70299999999999996</v>
      </c>
      <c r="AQ5141" s="16">
        <v>53.928699999999999</v>
      </c>
      <c r="AR5141" s="16">
        <f t="shared" si="191"/>
        <v>1</v>
      </c>
      <c r="AS5141" s="5">
        <f t="shared" si="190"/>
        <v>3.915599999999908E-3</v>
      </c>
    </row>
    <row r="5142" spans="1:45" x14ac:dyDescent="0.25">
      <c r="A5142" s="16" t="s">
        <v>406</v>
      </c>
      <c r="B5142" s="16" t="s">
        <v>89</v>
      </c>
      <c r="C5142" s="16" t="s">
        <v>306</v>
      </c>
      <c r="D5142" s="16">
        <v>1993</v>
      </c>
      <c r="E5142" s="16" t="s">
        <v>5757</v>
      </c>
      <c r="F5142" s="16" t="s">
        <v>594</v>
      </c>
      <c r="G5142" s="10"/>
      <c r="H5142" s="73"/>
      <c r="I5142" s="16" t="s">
        <v>6700</v>
      </c>
      <c r="J5142" s="71">
        <v>0</v>
      </c>
      <c r="K5142" s="71">
        <v>1</v>
      </c>
      <c r="L5142" s="16">
        <v>-0.61785480000000004</v>
      </c>
      <c r="M5142" s="16">
        <v>-0.34965669999999999</v>
      </c>
      <c r="N5142" s="16">
        <v>0.38740790000000003</v>
      </c>
      <c r="O5142" s="16">
        <v>-0.71648769999999995</v>
      </c>
      <c r="P5142" s="16">
        <v>9.5370999999999997E-2</v>
      </c>
      <c r="Q5142" s="16">
        <v>-0.8200653</v>
      </c>
      <c r="R5142" s="16">
        <v>0.59460000000000002</v>
      </c>
      <c r="S5142" s="16">
        <v>2.5999999999999999E-3</v>
      </c>
      <c r="T5142" s="16">
        <v>5.0000000000000001E-4</v>
      </c>
      <c r="U5142" s="16">
        <v>1.90985</v>
      </c>
      <c r="V5142" s="16">
        <v>24.242000000000001</v>
      </c>
      <c r="W5142" s="16">
        <v>9.1219999999999999</v>
      </c>
      <c r="X5142" s="16">
        <v>485.99299999999999</v>
      </c>
      <c r="Y5142" s="16">
        <v>33.738300000000002</v>
      </c>
      <c r="Z5142" s="16">
        <v>0.14530000000000001</v>
      </c>
      <c r="AA5142" s="16">
        <v>0.64946879999999996</v>
      </c>
      <c r="AB5142" s="16">
        <v>0.22</v>
      </c>
      <c r="AC5142" s="16">
        <v>15.17</v>
      </c>
      <c r="AD5142" s="16">
        <v>14.33</v>
      </c>
      <c r="AE5142" s="16">
        <v>5.2653999999999996</v>
      </c>
      <c r="AF5142" s="16">
        <v>0</v>
      </c>
      <c r="AG5142" s="16">
        <v>241713</v>
      </c>
      <c r="AH5142" s="16">
        <v>0.91849999999999998</v>
      </c>
      <c r="AI5142" s="16">
        <v>96.5</v>
      </c>
      <c r="AJ5142" s="16">
        <v>71.2</v>
      </c>
      <c r="AK5142" s="16">
        <v>-1.8002</v>
      </c>
      <c r="AL5142" s="16">
        <v>-0.48159999999999997</v>
      </c>
      <c r="AM5142" s="16">
        <v>-0.6754</v>
      </c>
      <c r="AN5142" s="16">
        <v>0.1111</v>
      </c>
      <c r="AO5142" s="16">
        <v>-1.6825000000000001</v>
      </c>
      <c r="AP5142" s="16">
        <v>-0.72670000000000001</v>
      </c>
      <c r="AQ5142" s="16">
        <v>53.928699999999999</v>
      </c>
      <c r="AR5142" s="16">
        <f t="shared" si="191"/>
        <v>1</v>
      </c>
      <c r="AS5142" s="5">
        <f t="shared" si="190"/>
        <v>2.23468E-2</v>
      </c>
    </row>
    <row r="5143" spans="1:45" x14ac:dyDescent="0.25">
      <c r="A5143" s="16" t="s">
        <v>406</v>
      </c>
      <c r="B5143" s="16" t="s">
        <v>89</v>
      </c>
      <c r="C5143" s="16" t="s">
        <v>306</v>
      </c>
      <c r="D5143" s="16">
        <v>1994</v>
      </c>
      <c r="E5143" s="16" t="s">
        <v>5758</v>
      </c>
      <c r="F5143" s="16" t="s">
        <v>594</v>
      </c>
      <c r="G5143" s="10"/>
      <c r="H5143" s="73"/>
      <c r="I5143" s="16" t="s">
        <v>6700</v>
      </c>
      <c r="J5143" s="71">
        <v>0</v>
      </c>
      <c r="K5143" s="71">
        <v>1</v>
      </c>
      <c r="L5143" s="16">
        <v>-0.58751799999999998</v>
      </c>
      <c r="M5143" s="16">
        <v>-0.35061560000000003</v>
      </c>
      <c r="N5143" s="16">
        <v>0.45085190000000003</v>
      </c>
      <c r="O5143" s="16">
        <v>-0.70421400000000001</v>
      </c>
      <c r="P5143" s="16">
        <v>0.1095303</v>
      </c>
      <c r="Q5143" s="16">
        <v>-0.84277500000000005</v>
      </c>
      <c r="R5143" s="16">
        <v>0.59460000000000002</v>
      </c>
      <c r="S5143" s="16">
        <v>2.0999999999999999E-3</v>
      </c>
      <c r="T5143" s="16">
        <v>5.9999999999999995E-4</v>
      </c>
      <c r="U5143" s="16">
        <v>2.2161</v>
      </c>
      <c r="V5143" s="16">
        <v>25.166</v>
      </c>
      <c r="W5143" s="16">
        <v>9.2360000000000007</v>
      </c>
      <c r="X5143" s="16">
        <v>486.69900000000001</v>
      </c>
      <c r="Y5143" s="16">
        <v>33.738300000000002</v>
      </c>
      <c r="Z5143" s="16">
        <v>0.15010000000000001</v>
      </c>
      <c r="AA5143" s="16">
        <v>0.63975939999999998</v>
      </c>
      <c r="AB5143" s="16">
        <v>0.22</v>
      </c>
      <c r="AC5143" s="16">
        <v>15.17</v>
      </c>
      <c r="AD5143" s="16">
        <v>14.58</v>
      </c>
      <c r="AE5143" s="16">
        <v>5.6719999999999997</v>
      </c>
      <c r="AF5143" s="16">
        <v>0</v>
      </c>
      <c r="AG5143" s="16">
        <v>244259</v>
      </c>
      <c r="AH5143" s="16">
        <v>0.93620000000000003</v>
      </c>
      <c r="AI5143" s="16">
        <v>96.5</v>
      </c>
      <c r="AJ5143" s="16">
        <v>71.2</v>
      </c>
      <c r="AK5143" s="16">
        <v>-1.7844</v>
      </c>
      <c r="AL5143" s="16">
        <v>-0.52739999999999998</v>
      </c>
      <c r="AM5143" s="16">
        <v>-0.71340000000000003</v>
      </c>
      <c r="AN5143" s="16">
        <v>6.1800000000000001E-2</v>
      </c>
      <c r="AO5143" s="16">
        <v>-1.6765000000000001</v>
      </c>
      <c r="AP5143" s="16">
        <v>-0.75029999999999997</v>
      </c>
      <c r="AQ5143" s="16">
        <v>53.928699999999999</v>
      </c>
      <c r="AR5143" s="16">
        <f t="shared" si="191"/>
        <v>1</v>
      </c>
      <c r="AS5143" s="5">
        <f t="shared" si="190"/>
        <v>3.0336800000000053E-2</v>
      </c>
    </row>
    <row r="5144" spans="1:45" x14ac:dyDescent="0.25">
      <c r="A5144" s="16" t="s">
        <v>406</v>
      </c>
      <c r="B5144" s="16" t="s">
        <v>89</v>
      </c>
      <c r="C5144" s="16" t="s">
        <v>306</v>
      </c>
      <c r="D5144" s="16">
        <v>1995</v>
      </c>
      <c r="E5144" s="16" t="s">
        <v>5759</v>
      </c>
      <c r="F5144" s="16" t="s">
        <v>594</v>
      </c>
      <c r="G5144" s="10"/>
      <c r="H5144" s="73"/>
      <c r="I5144" s="16" t="s">
        <v>6700</v>
      </c>
      <c r="J5144" s="71">
        <v>0</v>
      </c>
      <c r="K5144" s="71">
        <v>1</v>
      </c>
      <c r="L5144" s="16">
        <v>-0.580457</v>
      </c>
      <c r="M5144" s="16">
        <v>-0.34703630000000002</v>
      </c>
      <c r="N5144" s="16">
        <v>0.45668920000000002</v>
      </c>
      <c r="O5144" s="16">
        <v>-0.69306179999999995</v>
      </c>
      <c r="P5144" s="16">
        <v>0.12563389999999999</v>
      </c>
      <c r="Q5144" s="16">
        <v>-0.86551999999999996</v>
      </c>
      <c r="R5144" s="16">
        <v>0.59460000000000002</v>
      </c>
      <c r="S5144" s="16">
        <v>2.8E-3</v>
      </c>
      <c r="T5144" s="16">
        <v>6.9999999999999999E-4</v>
      </c>
      <c r="U5144" s="16">
        <v>1.7645</v>
      </c>
      <c r="V5144" s="16">
        <v>26.09</v>
      </c>
      <c r="W5144" s="16">
        <v>9.57</v>
      </c>
      <c r="X5144" s="16">
        <v>488.78899999999999</v>
      </c>
      <c r="Y5144" s="16">
        <v>33.738300000000002</v>
      </c>
      <c r="Z5144" s="16">
        <v>0.15429999999999999</v>
      </c>
      <c r="AA5144" s="16">
        <v>0.63005</v>
      </c>
      <c r="AB5144" s="16">
        <v>0.22</v>
      </c>
      <c r="AC5144" s="16">
        <v>15.17</v>
      </c>
      <c r="AD5144" s="16">
        <v>14.83</v>
      </c>
      <c r="AE5144" s="16">
        <v>6.6981000000000002</v>
      </c>
      <c r="AF5144" s="16">
        <v>0</v>
      </c>
      <c r="AG5144" s="16">
        <v>234000</v>
      </c>
      <c r="AH5144" s="16">
        <v>0.95509999999999995</v>
      </c>
      <c r="AI5144" s="16">
        <v>96.5</v>
      </c>
      <c r="AJ5144" s="16">
        <v>71.2</v>
      </c>
      <c r="AK5144" s="16">
        <v>-1.7685999999999999</v>
      </c>
      <c r="AL5144" s="16">
        <v>-0.57330000000000003</v>
      </c>
      <c r="AM5144" s="16">
        <v>-0.75149999999999995</v>
      </c>
      <c r="AN5144" s="16">
        <v>1.2500000000000001E-2</v>
      </c>
      <c r="AO5144" s="16">
        <v>-1.6705000000000001</v>
      </c>
      <c r="AP5144" s="16">
        <v>-0.77390000000000003</v>
      </c>
      <c r="AQ5144" s="16">
        <v>53.928699999999999</v>
      </c>
      <c r="AR5144" s="16">
        <f t="shared" si="191"/>
        <v>1</v>
      </c>
      <c r="AS5144" s="5">
        <f t="shared" si="190"/>
        <v>7.060999999999984E-3</v>
      </c>
    </row>
    <row r="5145" spans="1:45" x14ac:dyDescent="0.25">
      <c r="A5145" s="16" t="s">
        <v>406</v>
      </c>
      <c r="B5145" s="16" t="s">
        <v>89</v>
      </c>
      <c r="C5145" s="16" t="s">
        <v>306</v>
      </c>
      <c r="D5145" s="16">
        <v>1996</v>
      </c>
      <c r="E5145" s="16" t="s">
        <v>5760</v>
      </c>
      <c r="F5145" s="16" t="s">
        <v>594</v>
      </c>
      <c r="G5145" s="10"/>
      <c r="H5145" s="73"/>
      <c r="I5145" s="16" t="s">
        <v>6700</v>
      </c>
      <c r="J5145" s="71">
        <v>0</v>
      </c>
      <c r="K5145" s="71">
        <v>1</v>
      </c>
      <c r="L5145" s="16">
        <v>-0.66247639999999997</v>
      </c>
      <c r="M5145" s="16">
        <v>-0.35210150000000001</v>
      </c>
      <c r="N5145" s="16">
        <v>0.4912897</v>
      </c>
      <c r="O5145" s="16">
        <v>-0.69927050000000002</v>
      </c>
      <c r="P5145" s="16">
        <v>0.14377780000000001</v>
      </c>
      <c r="Q5145" s="16">
        <v>-1.1006549999999999</v>
      </c>
      <c r="R5145" s="16">
        <v>0.59460000000000002</v>
      </c>
      <c r="S5145" s="16">
        <v>2.2000000000000001E-3</v>
      </c>
      <c r="T5145" s="16">
        <v>4.0000000000000002E-4</v>
      </c>
      <c r="U5145" s="16">
        <v>1.7536</v>
      </c>
      <c r="V5145" s="16">
        <v>26.655999999999999</v>
      </c>
      <c r="W5145" s="16">
        <v>10.013999999999999</v>
      </c>
      <c r="X5145" s="16">
        <v>488.29</v>
      </c>
      <c r="Y5145" s="16">
        <v>33.738300000000002</v>
      </c>
      <c r="Z5145" s="16">
        <v>0.14960000000000001</v>
      </c>
      <c r="AA5145" s="16">
        <v>0.62247669999999999</v>
      </c>
      <c r="AB5145" s="16">
        <v>0.22</v>
      </c>
      <c r="AC5145" s="16">
        <v>15.17</v>
      </c>
      <c r="AD5145" s="16">
        <v>15.025</v>
      </c>
      <c r="AE5145" s="16">
        <v>7.8555000000000001</v>
      </c>
      <c r="AF5145" s="16">
        <v>0</v>
      </c>
      <c r="AG5145" s="16">
        <v>243160</v>
      </c>
      <c r="AH5145" s="16">
        <v>0.95184999999999997</v>
      </c>
      <c r="AI5145" s="16">
        <v>96.5</v>
      </c>
      <c r="AJ5145" s="16">
        <v>71.2</v>
      </c>
      <c r="AK5145" s="16">
        <v>-1.3975</v>
      </c>
      <c r="AL5145" s="16">
        <v>-0.77580000000000005</v>
      </c>
      <c r="AM5145" s="16">
        <v>-0.86470000000000002</v>
      </c>
      <c r="AN5145" s="16">
        <v>-1.0733999999999999</v>
      </c>
      <c r="AO5145" s="16">
        <v>-1.8125</v>
      </c>
      <c r="AP5145" s="16">
        <v>-1.0589</v>
      </c>
      <c r="AQ5145" s="16">
        <v>53.928699999999999</v>
      </c>
      <c r="AR5145" s="16">
        <f t="shared" si="191"/>
        <v>1</v>
      </c>
      <c r="AS5145" s="5">
        <f t="shared" si="190"/>
        <v>-8.2019399999999965E-2</v>
      </c>
    </row>
    <row r="5146" spans="1:45" x14ac:dyDescent="0.25">
      <c r="A5146" s="16" t="s">
        <v>406</v>
      </c>
      <c r="B5146" s="16" t="s">
        <v>89</v>
      </c>
      <c r="C5146" s="16" t="s">
        <v>306</v>
      </c>
      <c r="D5146" s="16">
        <v>1997</v>
      </c>
      <c r="E5146" s="16" t="s">
        <v>5761</v>
      </c>
      <c r="F5146" s="16" t="s">
        <v>594</v>
      </c>
      <c r="G5146" s="10"/>
      <c r="H5146" s="73"/>
      <c r="I5146" s="16" t="s">
        <v>6700</v>
      </c>
      <c r="J5146" s="71">
        <v>0</v>
      </c>
      <c r="K5146" s="71">
        <v>1</v>
      </c>
      <c r="L5146" s="16">
        <v>-0.76153649999999995</v>
      </c>
      <c r="M5146" s="16">
        <v>-0.43963799999999997</v>
      </c>
      <c r="N5146" s="16">
        <v>0.36663859999999998</v>
      </c>
      <c r="O5146" s="16">
        <v>-0.7133697</v>
      </c>
      <c r="P5146" s="16">
        <v>0.16648959999999999</v>
      </c>
      <c r="Q5146" s="16">
        <v>-1.123591</v>
      </c>
      <c r="R5146" s="16">
        <v>0.59460000000000002</v>
      </c>
      <c r="S5146" s="16">
        <v>-2.07E-2</v>
      </c>
      <c r="T5146" s="16">
        <v>2.9999999999999997E-4</v>
      </c>
      <c r="U5146" s="16">
        <v>0.2019</v>
      </c>
      <c r="V5146" s="16">
        <v>27.222000000000001</v>
      </c>
      <c r="W5146" s="16">
        <v>10.458</v>
      </c>
      <c r="X5146" s="16">
        <v>488.22699999999998</v>
      </c>
      <c r="Y5146" s="16">
        <v>33.738300000000002</v>
      </c>
      <c r="Z5146" s="16">
        <v>0.14399999999999999</v>
      </c>
      <c r="AA5146" s="16">
        <v>0.63315699999999997</v>
      </c>
      <c r="AB5146" s="16">
        <v>0.22</v>
      </c>
      <c r="AC5146" s="16">
        <v>15.17</v>
      </c>
      <c r="AD5146" s="16">
        <v>14.75</v>
      </c>
      <c r="AE5146" s="16">
        <v>8.1228999999999996</v>
      </c>
      <c r="AF5146" s="16">
        <v>0.2031</v>
      </c>
      <c r="AG5146" s="16">
        <v>249301</v>
      </c>
      <c r="AH5146" s="16">
        <v>0.98785000000000001</v>
      </c>
      <c r="AI5146" s="16">
        <v>96.5</v>
      </c>
      <c r="AJ5146" s="16">
        <v>71.2</v>
      </c>
      <c r="AK5146" s="16">
        <v>-1.4935</v>
      </c>
      <c r="AL5146" s="16">
        <v>-0.81730000000000003</v>
      </c>
      <c r="AM5146" s="16">
        <v>-0.89639999999999997</v>
      </c>
      <c r="AN5146" s="16">
        <v>-0.9899</v>
      </c>
      <c r="AO5146" s="16">
        <v>-1.8837999999999999</v>
      </c>
      <c r="AP5146" s="16">
        <v>-1.0214000000000001</v>
      </c>
      <c r="AQ5146" s="16">
        <v>53.928699999999999</v>
      </c>
      <c r="AR5146" s="16">
        <f t="shared" si="191"/>
        <v>1</v>
      </c>
      <c r="AS5146" s="5">
        <f t="shared" si="190"/>
        <v>-9.9060099999999984E-2</v>
      </c>
    </row>
    <row r="5147" spans="1:45" x14ac:dyDescent="0.25">
      <c r="A5147" s="16" t="s">
        <v>406</v>
      </c>
      <c r="B5147" s="16" t="s">
        <v>89</v>
      </c>
      <c r="C5147" s="16" t="s">
        <v>306</v>
      </c>
      <c r="D5147" s="16">
        <v>1998</v>
      </c>
      <c r="E5147" s="16" t="s">
        <v>5762</v>
      </c>
      <c r="F5147" s="16" t="s">
        <v>594</v>
      </c>
      <c r="G5147" s="10"/>
      <c r="H5147" s="73"/>
      <c r="I5147" s="16" t="s">
        <v>6700</v>
      </c>
      <c r="J5147" s="71">
        <v>0</v>
      </c>
      <c r="K5147" s="71">
        <v>1</v>
      </c>
      <c r="L5147" s="16">
        <v>-0.50113830000000004</v>
      </c>
      <c r="M5147" s="16">
        <v>-9.1909699999999997E-2</v>
      </c>
      <c r="N5147" s="16">
        <v>0.59334469999999995</v>
      </c>
      <c r="O5147" s="16">
        <v>-0.70394619999999997</v>
      </c>
      <c r="P5147" s="16">
        <v>0.1979532</v>
      </c>
      <c r="Q5147" s="16">
        <v>-1.1465259999999999</v>
      </c>
      <c r="R5147" s="16">
        <v>0.59460000000000002</v>
      </c>
      <c r="S5147" s="16">
        <v>7.0999999999999994E-2</v>
      </c>
      <c r="T5147" s="16">
        <v>4.0000000000000002E-4</v>
      </c>
      <c r="U5147" s="16">
        <v>2.0016500000000002</v>
      </c>
      <c r="V5147" s="16">
        <v>27.788</v>
      </c>
      <c r="W5147" s="16">
        <v>10.901999999999999</v>
      </c>
      <c r="X5147" s="16">
        <v>487.995</v>
      </c>
      <c r="Y5147" s="16">
        <v>33.738300000000002</v>
      </c>
      <c r="Z5147" s="16">
        <v>0.14360000000000001</v>
      </c>
      <c r="AA5147" s="16">
        <v>0.60325200000000001</v>
      </c>
      <c r="AB5147" s="16">
        <v>0.22</v>
      </c>
      <c r="AC5147" s="16">
        <v>15.17</v>
      </c>
      <c r="AD5147" s="16">
        <v>15.52</v>
      </c>
      <c r="AE5147" s="16">
        <v>9.9816000000000003</v>
      </c>
      <c r="AF5147" s="16">
        <v>0.39929999999999999</v>
      </c>
      <c r="AG5147" s="16">
        <v>262488</v>
      </c>
      <c r="AH5147" s="16">
        <v>0.98845000000000005</v>
      </c>
      <c r="AI5147" s="16">
        <v>96.5</v>
      </c>
      <c r="AJ5147" s="16">
        <v>71.2</v>
      </c>
      <c r="AK5147" s="16">
        <v>-1.5894999999999999</v>
      </c>
      <c r="AL5147" s="16">
        <v>-0.8589</v>
      </c>
      <c r="AM5147" s="16">
        <v>-0.92800000000000005</v>
      </c>
      <c r="AN5147" s="16">
        <v>-0.90639999999999998</v>
      </c>
      <c r="AO5147" s="16">
        <v>-1.9550000000000001</v>
      </c>
      <c r="AP5147" s="16">
        <v>-0.98399999999999999</v>
      </c>
      <c r="AQ5147" s="16">
        <v>53.928699999999999</v>
      </c>
      <c r="AR5147" s="16">
        <f t="shared" si="191"/>
        <v>1</v>
      </c>
      <c r="AS5147" s="5">
        <f t="shared" si="190"/>
        <v>0.26039819999999991</v>
      </c>
    </row>
    <row r="5148" spans="1:45" x14ac:dyDescent="0.25">
      <c r="A5148" s="16" t="s">
        <v>406</v>
      </c>
      <c r="B5148" s="16" t="s">
        <v>89</v>
      </c>
      <c r="C5148" s="16" t="s">
        <v>306</v>
      </c>
      <c r="D5148" s="16">
        <v>1999</v>
      </c>
      <c r="E5148" s="16" t="s">
        <v>5763</v>
      </c>
      <c r="F5148" s="16" t="s">
        <v>594</v>
      </c>
      <c r="G5148" s="10">
        <v>8782.83</v>
      </c>
      <c r="H5148" s="73">
        <v>9.0805530000000001</v>
      </c>
      <c r="I5148" s="16" t="s">
        <v>6700</v>
      </c>
      <c r="J5148" s="71">
        <v>0</v>
      </c>
      <c r="K5148" s="71">
        <v>1</v>
      </c>
      <c r="L5148" s="16">
        <v>-0.41558210000000001</v>
      </c>
      <c r="M5148" s="16">
        <v>2.0992199999999999E-2</v>
      </c>
      <c r="N5148" s="16">
        <v>0.66484940000000003</v>
      </c>
      <c r="O5148" s="16">
        <v>-0.73224339999999999</v>
      </c>
      <c r="P5148" s="16">
        <v>0.18023829999999999</v>
      </c>
      <c r="Q5148" s="16">
        <v>-1.085205</v>
      </c>
      <c r="R5148" s="16">
        <v>0.59460000000000002</v>
      </c>
      <c r="S5148" s="16">
        <v>0.1011</v>
      </c>
      <c r="T5148" s="16">
        <v>2.9999999999999997E-4</v>
      </c>
      <c r="U5148" s="16">
        <v>2.2642000000000002</v>
      </c>
      <c r="V5148" s="16">
        <v>28.353999999999999</v>
      </c>
      <c r="W5148" s="16">
        <v>11.346</v>
      </c>
      <c r="X5148" s="16">
        <v>488.77300000000002</v>
      </c>
      <c r="Y5148" s="16">
        <v>33.738300000000002</v>
      </c>
      <c r="Z5148" s="16">
        <v>0.12740000000000001</v>
      </c>
      <c r="AA5148" s="16">
        <v>0.59742640000000002</v>
      </c>
      <c r="AB5148" s="16">
        <v>0.22</v>
      </c>
      <c r="AC5148" s="16">
        <v>15.17</v>
      </c>
      <c r="AD5148" s="16">
        <v>15.67</v>
      </c>
      <c r="AE5148" s="16">
        <v>10.799300000000001</v>
      </c>
      <c r="AF5148" s="16">
        <v>0.58909999999999996</v>
      </c>
      <c r="AG5148" s="16">
        <v>274659</v>
      </c>
      <c r="AH5148" s="16">
        <v>0.9073</v>
      </c>
      <c r="AI5148" s="16">
        <v>96.5</v>
      </c>
      <c r="AJ5148" s="16">
        <v>71.2</v>
      </c>
      <c r="AK5148" s="16">
        <v>-1.5899000000000001</v>
      </c>
      <c r="AL5148" s="16">
        <v>-0.79679999999999995</v>
      </c>
      <c r="AM5148" s="16">
        <v>-1.0144</v>
      </c>
      <c r="AN5148" s="16">
        <v>-0.64980000000000004</v>
      </c>
      <c r="AO5148" s="16">
        <v>-1.8823000000000001</v>
      </c>
      <c r="AP5148" s="16">
        <v>-0.91039999999999999</v>
      </c>
      <c r="AQ5148" s="16">
        <v>53.928699999999999</v>
      </c>
      <c r="AR5148" s="16">
        <f t="shared" si="191"/>
        <v>1</v>
      </c>
      <c r="AS5148" s="5">
        <f t="shared" si="190"/>
        <v>8.5556200000000027E-2</v>
      </c>
    </row>
    <row r="5149" spans="1:45" x14ac:dyDescent="0.25">
      <c r="A5149" s="16" t="s">
        <v>406</v>
      </c>
      <c r="B5149" s="16" t="s">
        <v>89</v>
      </c>
      <c r="C5149" s="16" t="s">
        <v>306</v>
      </c>
      <c r="D5149" s="16">
        <v>2000</v>
      </c>
      <c r="E5149" s="16" t="s">
        <v>5764</v>
      </c>
      <c r="F5149" s="16" t="s">
        <v>594</v>
      </c>
      <c r="G5149" s="10">
        <v>8967.25</v>
      </c>
      <c r="H5149" s="73">
        <v>9.1013339999999996</v>
      </c>
      <c r="I5149" s="16">
        <v>5355751</v>
      </c>
      <c r="J5149" s="71">
        <v>0</v>
      </c>
      <c r="K5149" s="71">
        <v>1</v>
      </c>
      <c r="L5149" s="16">
        <v>-0.344916</v>
      </c>
      <c r="M5149" s="16">
        <v>0.12526390000000001</v>
      </c>
      <c r="N5149" s="16">
        <v>0.66004309999999999</v>
      </c>
      <c r="O5149" s="16">
        <v>-0.74111499999999997</v>
      </c>
      <c r="P5149" s="16">
        <v>0.192103</v>
      </c>
      <c r="Q5149" s="16">
        <v>-1.0239020000000001</v>
      </c>
      <c r="R5149" s="16">
        <v>0.59460000000000002</v>
      </c>
      <c r="S5149" s="16">
        <v>0.12670000000000001</v>
      </c>
      <c r="T5149" s="16">
        <v>1.1000000000000001E-3</v>
      </c>
      <c r="U5149" s="16">
        <v>1.8033999999999999</v>
      </c>
      <c r="V5149" s="16">
        <v>28.92</v>
      </c>
      <c r="W5149" s="16">
        <v>11.79</v>
      </c>
      <c r="X5149" s="16">
        <v>489.51400000000001</v>
      </c>
      <c r="Y5149" s="16">
        <v>33.738300000000002</v>
      </c>
      <c r="Z5149" s="16">
        <v>0.12230000000000001</v>
      </c>
      <c r="AA5149" s="16">
        <v>0.59548449999999997</v>
      </c>
      <c r="AB5149" s="16">
        <v>0.22</v>
      </c>
      <c r="AC5149" s="16">
        <v>15.17</v>
      </c>
      <c r="AD5149" s="16">
        <v>15.72</v>
      </c>
      <c r="AE5149" s="16">
        <v>11.6881</v>
      </c>
      <c r="AF5149" s="16">
        <v>0.77280000000000004</v>
      </c>
      <c r="AG5149" s="16">
        <v>290336</v>
      </c>
      <c r="AH5149" s="16">
        <v>0.88849999999999996</v>
      </c>
      <c r="AI5149" s="16">
        <v>96.5</v>
      </c>
      <c r="AJ5149" s="16">
        <v>71.2</v>
      </c>
      <c r="AK5149" s="16">
        <v>-1.5903</v>
      </c>
      <c r="AL5149" s="16">
        <v>-0.73470000000000002</v>
      </c>
      <c r="AM5149" s="16">
        <v>-1.1007</v>
      </c>
      <c r="AN5149" s="16">
        <v>-0.39319999999999999</v>
      </c>
      <c r="AO5149" s="16">
        <v>-1.8097000000000001</v>
      </c>
      <c r="AP5149" s="16">
        <v>-0.83689999999999998</v>
      </c>
      <c r="AQ5149" s="16">
        <v>53.928699999999999</v>
      </c>
      <c r="AR5149" s="16">
        <f t="shared" si="191"/>
        <v>1</v>
      </c>
      <c r="AS5149" s="5">
        <f t="shared" si="190"/>
        <v>7.0666100000000009E-2</v>
      </c>
    </row>
    <row r="5150" spans="1:45" x14ac:dyDescent="0.25">
      <c r="A5150" s="16" t="s">
        <v>406</v>
      </c>
      <c r="B5150" s="16" t="s">
        <v>89</v>
      </c>
      <c r="C5150" s="16" t="s">
        <v>306</v>
      </c>
      <c r="D5150" s="16">
        <v>2001</v>
      </c>
      <c r="E5150" s="16" t="s">
        <v>5765</v>
      </c>
      <c r="F5150" s="16" t="s">
        <v>594</v>
      </c>
      <c r="G5150" s="10">
        <v>8671.84</v>
      </c>
      <c r="H5150" s="73">
        <v>9.0678359999999998</v>
      </c>
      <c r="I5150" s="16">
        <v>5440566</v>
      </c>
      <c r="J5150" s="71">
        <v>0</v>
      </c>
      <c r="K5150" s="71">
        <v>1</v>
      </c>
      <c r="L5150" s="16">
        <v>-0.33733439999999998</v>
      </c>
      <c r="M5150" s="16">
        <v>9.0700299999999998E-2</v>
      </c>
      <c r="N5150" s="16">
        <v>0.64658349999999998</v>
      </c>
      <c r="O5150" s="16">
        <v>-0.73351659999999996</v>
      </c>
      <c r="P5150" s="16">
        <v>0.25462230000000002</v>
      </c>
      <c r="Q5150" s="16">
        <v>-1.033541</v>
      </c>
      <c r="R5150" s="16">
        <v>0.59460000000000002</v>
      </c>
      <c r="S5150" s="16">
        <v>0.1183</v>
      </c>
      <c r="T5150" s="16">
        <v>8.0000000000000004E-4</v>
      </c>
      <c r="U5150" s="16">
        <v>1.6712499999999999</v>
      </c>
      <c r="V5150" s="16">
        <v>28.692</v>
      </c>
      <c r="W5150" s="16">
        <v>11.816000000000001</v>
      </c>
      <c r="X5150" s="16">
        <v>490.10500000000002</v>
      </c>
      <c r="Y5150" s="16">
        <v>33.738300000000002</v>
      </c>
      <c r="Z5150" s="16">
        <v>0.1258</v>
      </c>
      <c r="AA5150" s="16">
        <v>0.59237740000000005</v>
      </c>
      <c r="AB5150" s="16">
        <v>0.22</v>
      </c>
      <c r="AC5150" s="16">
        <v>15.17</v>
      </c>
      <c r="AD5150" s="16">
        <v>15.8</v>
      </c>
      <c r="AE5150" s="16">
        <v>12.550700000000001</v>
      </c>
      <c r="AF5150" s="16">
        <v>0.95079999999999998</v>
      </c>
      <c r="AG5150" s="16">
        <v>296796</v>
      </c>
      <c r="AH5150" s="16">
        <v>0.99885000000000002</v>
      </c>
      <c r="AI5150" s="16">
        <v>96.5</v>
      </c>
      <c r="AJ5150" s="16">
        <v>71.2</v>
      </c>
      <c r="AK5150" s="16">
        <v>-1.6899</v>
      </c>
      <c r="AL5150" s="16">
        <v>-0.84119999999999995</v>
      </c>
      <c r="AM5150" s="16">
        <v>-1.0443</v>
      </c>
      <c r="AN5150" s="16">
        <v>-0.27760000000000001</v>
      </c>
      <c r="AO5150" s="16">
        <v>-1.7241</v>
      </c>
      <c r="AP5150" s="16">
        <v>-0.93269999999999997</v>
      </c>
      <c r="AQ5150" s="16">
        <v>53.928699999999999</v>
      </c>
      <c r="AR5150" s="16">
        <f t="shared" si="191"/>
        <v>1</v>
      </c>
      <c r="AS5150" s="5">
        <f t="shared" si="190"/>
        <v>7.5816000000000217E-3</v>
      </c>
    </row>
    <row r="5151" spans="1:45" x14ac:dyDescent="0.25">
      <c r="A5151" s="16" t="s">
        <v>406</v>
      </c>
      <c r="B5151" s="16" t="s">
        <v>89</v>
      </c>
      <c r="C5151" s="16" t="s">
        <v>306</v>
      </c>
      <c r="D5151" s="16">
        <v>2002</v>
      </c>
      <c r="E5151" s="16" t="s">
        <v>5766</v>
      </c>
      <c r="F5151" s="16" t="s">
        <v>594</v>
      </c>
      <c r="G5151" s="10">
        <v>8453.58</v>
      </c>
      <c r="H5151" s="73">
        <v>9.0423460000000002</v>
      </c>
      <c r="I5151" s="16">
        <v>5527515</v>
      </c>
      <c r="J5151" s="71">
        <v>0</v>
      </c>
      <c r="K5151" s="71">
        <v>1</v>
      </c>
      <c r="L5151" s="16">
        <v>-0.3512998</v>
      </c>
      <c r="M5151" s="16">
        <v>4.2982999999999997E-3</v>
      </c>
      <c r="N5151" s="16">
        <v>0.68941260000000004</v>
      </c>
      <c r="O5151" s="16">
        <v>-0.7387513</v>
      </c>
      <c r="P5151" s="16">
        <v>0.27803559999999999</v>
      </c>
      <c r="Q5151" s="16">
        <v>-1.0431440000000001</v>
      </c>
      <c r="R5151" s="16">
        <v>0.59460000000000002</v>
      </c>
      <c r="S5151" s="16">
        <v>9.5699999999999993E-2</v>
      </c>
      <c r="T5151" s="16">
        <v>6.9999999999999999E-4</v>
      </c>
      <c r="U5151" s="16">
        <v>2.0398999999999998</v>
      </c>
      <c r="V5151" s="16">
        <v>28.353999999999999</v>
      </c>
      <c r="W5151" s="16">
        <v>11.936</v>
      </c>
      <c r="X5151" s="16">
        <v>490.74700000000001</v>
      </c>
      <c r="Y5151" s="16">
        <v>33.738300000000002</v>
      </c>
      <c r="Z5151" s="16">
        <v>0.1236</v>
      </c>
      <c r="AA5151" s="16">
        <v>0.59567870000000001</v>
      </c>
      <c r="AB5151" s="16">
        <v>0.22</v>
      </c>
      <c r="AC5151" s="16">
        <v>15.17</v>
      </c>
      <c r="AD5151" s="16">
        <v>15.715</v>
      </c>
      <c r="AE5151" s="16">
        <v>13.482200000000001</v>
      </c>
      <c r="AF5151" s="16">
        <v>1.3108</v>
      </c>
      <c r="AG5151" s="16">
        <v>317686</v>
      </c>
      <c r="AH5151" s="16">
        <v>0.99814999999999998</v>
      </c>
      <c r="AI5151" s="16">
        <v>96.5</v>
      </c>
      <c r="AJ5151" s="16">
        <v>71.2</v>
      </c>
      <c r="AK5151" s="16">
        <v>-1.7894000000000001</v>
      </c>
      <c r="AL5151" s="16">
        <v>-0.94769999999999999</v>
      </c>
      <c r="AM5151" s="16">
        <v>-0.9879</v>
      </c>
      <c r="AN5151" s="16">
        <v>-0.16200000000000001</v>
      </c>
      <c r="AO5151" s="16">
        <v>-1.6385000000000001</v>
      </c>
      <c r="AP5151" s="16">
        <v>-1.0284</v>
      </c>
      <c r="AQ5151" s="16">
        <v>53.928699999999999</v>
      </c>
      <c r="AR5151" s="16">
        <f t="shared" si="191"/>
        <v>1</v>
      </c>
      <c r="AS5151" s="5">
        <f t="shared" si="190"/>
        <v>-1.3965400000000017E-2</v>
      </c>
    </row>
    <row r="5152" spans="1:45" x14ac:dyDescent="0.25">
      <c r="A5152" s="16" t="s">
        <v>406</v>
      </c>
      <c r="B5152" s="16" t="s">
        <v>89</v>
      </c>
      <c r="C5152" s="16" t="s">
        <v>306</v>
      </c>
      <c r="D5152" s="16">
        <v>2003</v>
      </c>
      <c r="E5152" s="16" t="s">
        <v>5767</v>
      </c>
      <c r="F5152" s="16" t="s">
        <v>594</v>
      </c>
      <c r="G5152" s="10">
        <v>9403.4500000000007</v>
      </c>
      <c r="H5152" s="73">
        <v>9.1488320000000005</v>
      </c>
      <c r="I5152" s="16">
        <v>5615952</v>
      </c>
      <c r="J5152" s="71">
        <v>0</v>
      </c>
      <c r="K5152" s="71">
        <v>1</v>
      </c>
      <c r="L5152" s="16">
        <v>-0.31965959999999999</v>
      </c>
      <c r="M5152" s="16">
        <v>-7.4971899999999994E-2</v>
      </c>
      <c r="N5152" s="16">
        <v>0.68518570000000001</v>
      </c>
      <c r="O5152" s="16">
        <v>-0.74828340000000004</v>
      </c>
      <c r="P5152" s="16">
        <v>0.29567840000000001</v>
      </c>
      <c r="Q5152" s="16">
        <v>-0.89383120000000005</v>
      </c>
      <c r="R5152" s="16">
        <v>0.59460000000000002</v>
      </c>
      <c r="S5152" s="16">
        <v>7.3999999999999996E-2</v>
      </c>
      <c r="T5152" s="16">
        <v>1E-3</v>
      </c>
      <c r="U5152" s="16">
        <v>1.7497499999999999</v>
      </c>
      <c r="V5152" s="16">
        <v>28.015999999999998</v>
      </c>
      <c r="W5152" s="16">
        <v>12.414</v>
      </c>
      <c r="X5152" s="16">
        <v>491.49</v>
      </c>
      <c r="Y5152" s="16">
        <v>33.738300000000002</v>
      </c>
      <c r="Z5152" s="16">
        <v>0.11849999999999999</v>
      </c>
      <c r="AA5152" s="16">
        <v>0.59567859999999995</v>
      </c>
      <c r="AB5152" s="16">
        <v>0.22</v>
      </c>
      <c r="AC5152" s="16">
        <v>15.17</v>
      </c>
      <c r="AD5152" s="16">
        <v>15.715</v>
      </c>
      <c r="AE5152" s="16">
        <v>13.831</v>
      </c>
      <c r="AF5152" s="16">
        <v>2.3420000000000001</v>
      </c>
      <c r="AG5152" s="16">
        <v>337715</v>
      </c>
      <c r="AH5152" s="16">
        <v>0.99775000000000003</v>
      </c>
      <c r="AI5152" s="16">
        <v>96.5</v>
      </c>
      <c r="AJ5152" s="16">
        <v>71.2</v>
      </c>
      <c r="AK5152" s="16">
        <v>-1.7625</v>
      </c>
      <c r="AL5152" s="16">
        <v>-0.82169999999999999</v>
      </c>
      <c r="AM5152" s="16">
        <v>-0.877</v>
      </c>
      <c r="AN5152" s="16">
        <v>7.8100000000000003E-2</v>
      </c>
      <c r="AO5152" s="16">
        <v>-1.5094000000000001</v>
      </c>
      <c r="AP5152" s="16">
        <v>-0.79430000000000001</v>
      </c>
      <c r="AQ5152" s="16">
        <v>53.928699999999999</v>
      </c>
      <c r="AR5152" s="16">
        <f t="shared" si="191"/>
        <v>1</v>
      </c>
      <c r="AS5152" s="5">
        <f t="shared" si="190"/>
        <v>3.1640200000000007E-2</v>
      </c>
    </row>
    <row r="5153" spans="1:45" x14ac:dyDescent="0.25">
      <c r="A5153" s="16" t="s">
        <v>406</v>
      </c>
      <c r="B5153" s="16" t="s">
        <v>89</v>
      </c>
      <c r="C5153" s="16" t="s">
        <v>306</v>
      </c>
      <c r="D5153" s="16">
        <v>2004</v>
      </c>
      <c r="E5153" s="16" t="s">
        <v>5768</v>
      </c>
      <c r="F5153" s="16" t="s">
        <v>594</v>
      </c>
      <c r="G5153" s="10">
        <v>9670.08</v>
      </c>
      <c r="H5153" s="73">
        <v>9.1767920000000007</v>
      </c>
      <c r="I5153" s="16">
        <v>5704759</v>
      </c>
      <c r="J5153" s="71">
        <v>0</v>
      </c>
      <c r="K5153" s="71">
        <v>1</v>
      </c>
      <c r="L5153" s="16">
        <v>-0.243865</v>
      </c>
      <c r="M5153" s="16">
        <v>-2.6388600000000002E-2</v>
      </c>
      <c r="N5153" s="16">
        <v>0.68127159999999998</v>
      </c>
      <c r="O5153" s="16">
        <v>-0.71857599999999999</v>
      </c>
      <c r="P5153" s="16">
        <v>0.33322839999999998</v>
      </c>
      <c r="Q5153" s="16">
        <v>-0.83488430000000002</v>
      </c>
      <c r="R5153" s="16">
        <v>0.59460000000000002</v>
      </c>
      <c r="S5153" s="16">
        <v>8.6599999999999996E-2</v>
      </c>
      <c r="T5153" s="16">
        <v>1.1000000000000001E-3</v>
      </c>
      <c r="U5153" s="16">
        <v>1.5873999999999999</v>
      </c>
      <c r="V5153" s="16">
        <v>27.678000000000001</v>
      </c>
      <c r="W5153" s="16">
        <v>12.891999999999999</v>
      </c>
      <c r="X5153" s="16">
        <v>490.17500000000001</v>
      </c>
      <c r="Y5153" s="16">
        <v>33.738300000000002</v>
      </c>
      <c r="Z5153" s="16">
        <v>0.12920000000000001</v>
      </c>
      <c r="AA5153" s="16">
        <v>0.56713309999999995</v>
      </c>
      <c r="AB5153" s="16">
        <v>0.22</v>
      </c>
      <c r="AC5153" s="16">
        <v>15.17</v>
      </c>
      <c r="AD5153" s="16">
        <v>16.45</v>
      </c>
      <c r="AE5153" s="16">
        <v>14.517899999999999</v>
      </c>
      <c r="AF5153" s="16">
        <v>9.0793999999999997</v>
      </c>
      <c r="AG5153" s="16">
        <v>355571</v>
      </c>
      <c r="AH5153" s="16">
        <v>0.99604999999999999</v>
      </c>
      <c r="AI5153" s="16">
        <v>96.5</v>
      </c>
      <c r="AJ5153" s="16">
        <v>71.2</v>
      </c>
      <c r="AK5153" s="16">
        <v>-1.7991999999999999</v>
      </c>
      <c r="AL5153" s="16">
        <v>-0.82530000000000003</v>
      </c>
      <c r="AM5153" s="16">
        <v>-0.86229999999999996</v>
      </c>
      <c r="AN5153" s="16">
        <v>0.34010000000000001</v>
      </c>
      <c r="AO5153" s="16">
        <v>-1.3653</v>
      </c>
      <c r="AP5153" s="16">
        <v>-0.81259999999999999</v>
      </c>
      <c r="AQ5153" s="16">
        <v>53.928699999999999</v>
      </c>
      <c r="AR5153" s="16">
        <f t="shared" si="191"/>
        <v>1</v>
      </c>
      <c r="AS5153" s="5">
        <f t="shared" si="190"/>
        <v>7.579459999999999E-2</v>
      </c>
    </row>
    <row r="5154" spans="1:45" x14ac:dyDescent="0.25">
      <c r="A5154" s="16" t="s">
        <v>406</v>
      </c>
      <c r="B5154" s="16" t="s">
        <v>89</v>
      </c>
      <c r="C5154" s="16" t="s">
        <v>306</v>
      </c>
      <c r="D5154" s="16">
        <v>2005</v>
      </c>
      <c r="E5154" s="16" t="s">
        <v>5769</v>
      </c>
      <c r="F5154" s="16" t="s">
        <v>594</v>
      </c>
      <c r="G5154" s="10">
        <v>10653.8</v>
      </c>
      <c r="H5154" s="73">
        <v>9.2736699999999992</v>
      </c>
      <c r="I5154" s="16">
        <v>5792688</v>
      </c>
      <c r="J5154" s="71">
        <v>0</v>
      </c>
      <c r="K5154" s="71">
        <v>1</v>
      </c>
      <c r="L5154" s="16">
        <v>-0.16007969999999999</v>
      </c>
      <c r="M5154" s="16">
        <v>1.14032E-2</v>
      </c>
      <c r="N5154" s="16">
        <v>0.80024470000000003</v>
      </c>
      <c r="O5154" s="16">
        <v>-0.73115430000000003</v>
      </c>
      <c r="P5154" s="16">
        <v>0.43991720000000001</v>
      </c>
      <c r="Q5154" s="16">
        <v>-0.90333549999999996</v>
      </c>
      <c r="R5154" s="16">
        <v>0.59460000000000002</v>
      </c>
      <c r="S5154" s="16">
        <v>9.6100000000000005E-2</v>
      </c>
      <c r="T5154" s="16">
        <v>1.2999999999999999E-3</v>
      </c>
      <c r="U5154" s="16">
        <v>1.7422</v>
      </c>
      <c r="V5154" s="16">
        <v>27.34</v>
      </c>
      <c r="W5154" s="16">
        <v>13.37</v>
      </c>
      <c r="X5154" s="16">
        <v>502.89800000000002</v>
      </c>
      <c r="Y5154" s="16">
        <v>33.738300000000002</v>
      </c>
      <c r="Z5154" s="16">
        <v>0.12770000000000001</v>
      </c>
      <c r="AA5154" s="16">
        <v>0.59587290000000004</v>
      </c>
      <c r="AB5154" s="16">
        <v>0.22</v>
      </c>
      <c r="AC5154" s="16">
        <v>15.17</v>
      </c>
      <c r="AD5154" s="16">
        <v>15.71</v>
      </c>
      <c r="AE5154" s="16">
        <v>15.2347</v>
      </c>
      <c r="AF5154" s="16">
        <v>35.749699999999997</v>
      </c>
      <c r="AG5154" s="16">
        <v>390793</v>
      </c>
      <c r="AH5154" s="16">
        <v>0.99365000000000003</v>
      </c>
      <c r="AI5154" s="16">
        <v>96.5</v>
      </c>
      <c r="AJ5154" s="16">
        <v>71.2</v>
      </c>
      <c r="AK5154" s="16">
        <v>-1.8767</v>
      </c>
      <c r="AL5154" s="16">
        <v>-0.87409999999999999</v>
      </c>
      <c r="AM5154" s="16">
        <v>-1.0633999999999999</v>
      </c>
      <c r="AN5154" s="16">
        <v>0.4405</v>
      </c>
      <c r="AO5154" s="16">
        <v>-1.4486000000000001</v>
      </c>
      <c r="AP5154" s="16">
        <v>-0.87170000000000003</v>
      </c>
      <c r="AQ5154" s="16">
        <v>53.928699999999999</v>
      </c>
      <c r="AR5154" s="16">
        <f t="shared" si="191"/>
        <v>1</v>
      </c>
      <c r="AS5154" s="5">
        <f t="shared" si="190"/>
        <v>8.3785300000000007E-2</v>
      </c>
    </row>
    <row r="5155" spans="1:45" x14ac:dyDescent="0.25">
      <c r="A5155" s="16" t="s">
        <v>406</v>
      </c>
      <c r="B5155" s="16" t="s">
        <v>89</v>
      </c>
      <c r="C5155" s="16" t="s">
        <v>306</v>
      </c>
      <c r="D5155" s="16">
        <v>2006</v>
      </c>
      <c r="E5155" s="16" t="s">
        <v>5770</v>
      </c>
      <c r="F5155" s="16" t="s">
        <v>594</v>
      </c>
      <c r="G5155" s="10">
        <v>11175.1</v>
      </c>
      <c r="H5155" s="73">
        <v>9.3214459999999999</v>
      </c>
      <c r="I5155" s="16">
        <v>5881435</v>
      </c>
      <c r="J5155" s="71">
        <v>0</v>
      </c>
      <c r="K5155" s="71">
        <v>1</v>
      </c>
      <c r="L5155" s="16">
        <v>-0.13390250000000001</v>
      </c>
      <c r="M5155" s="16">
        <v>7.8112600000000004E-2</v>
      </c>
      <c r="N5155" s="16">
        <v>0.72731009999999996</v>
      </c>
      <c r="O5155" s="16">
        <v>-0.71300660000000005</v>
      </c>
      <c r="P5155" s="16">
        <v>0.56347939999999996</v>
      </c>
      <c r="Q5155" s="16">
        <v>-0.98785670000000003</v>
      </c>
      <c r="R5155" s="16">
        <v>0.59460000000000002</v>
      </c>
      <c r="S5155" s="16">
        <v>0.113</v>
      </c>
      <c r="T5155" s="16">
        <v>1.6000000000000001E-3</v>
      </c>
      <c r="U5155" s="16">
        <v>1.1064000000000001</v>
      </c>
      <c r="V5155" s="16">
        <v>28.74</v>
      </c>
      <c r="W5155" s="16">
        <v>13.212</v>
      </c>
      <c r="X5155" s="16">
        <v>498.72</v>
      </c>
      <c r="Y5155" s="16">
        <v>33.738300000000002</v>
      </c>
      <c r="Z5155" s="16">
        <v>0.1343</v>
      </c>
      <c r="AA5155" s="16">
        <v>0.57878430000000003</v>
      </c>
      <c r="AB5155" s="16">
        <v>0.22</v>
      </c>
      <c r="AC5155" s="16">
        <v>15.17</v>
      </c>
      <c r="AD5155" s="16">
        <v>16.149999999999999</v>
      </c>
      <c r="AE5155" s="16">
        <v>15.985300000000001</v>
      </c>
      <c r="AF5155" s="16">
        <v>69.0685</v>
      </c>
      <c r="AG5155" s="16">
        <v>419052</v>
      </c>
      <c r="AH5155" s="16">
        <v>0.99104999999999999</v>
      </c>
      <c r="AI5155" s="16">
        <v>96.5</v>
      </c>
      <c r="AJ5155" s="16">
        <v>71.2</v>
      </c>
      <c r="AK5155" s="16">
        <v>-1.9360999999999999</v>
      </c>
      <c r="AL5155" s="16">
        <v>-1.0284</v>
      </c>
      <c r="AM5155" s="16">
        <v>-1.113</v>
      </c>
      <c r="AN5155" s="16">
        <v>0.34589999999999999</v>
      </c>
      <c r="AO5155" s="16">
        <v>-1.4609000000000001</v>
      </c>
      <c r="AP5155" s="16">
        <v>-0.9919</v>
      </c>
      <c r="AQ5155" s="16">
        <v>53.928699999999999</v>
      </c>
      <c r="AR5155" s="16">
        <f t="shared" si="191"/>
        <v>1</v>
      </c>
      <c r="AS5155" s="5">
        <f t="shared" si="190"/>
        <v>2.6177199999999984E-2</v>
      </c>
    </row>
    <row r="5156" spans="1:45" x14ac:dyDescent="0.25">
      <c r="A5156" s="16" t="s">
        <v>406</v>
      </c>
      <c r="B5156" s="16" t="s">
        <v>89</v>
      </c>
      <c r="C5156" s="16" t="s">
        <v>306</v>
      </c>
      <c r="D5156" s="16">
        <v>2007</v>
      </c>
      <c r="E5156" s="16" t="s">
        <v>5771</v>
      </c>
      <c r="F5156" s="16" t="s">
        <v>594</v>
      </c>
      <c r="G5156" s="10">
        <v>11708</v>
      </c>
      <c r="H5156" s="73">
        <v>9.3680269999999997</v>
      </c>
      <c r="I5156" s="16">
        <v>5970362</v>
      </c>
      <c r="J5156" s="71">
        <v>0</v>
      </c>
      <c r="K5156" s="71">
        <v>1</v>
      </c>
      <c r="L5156" s="16">
        <v>-2.8040700000000002E-2</v>
      </c>
      <c r="M5156" s="16">
        <v>0.1147697</v>
      </c>
      <c r="N5156" s="16">
        <v>0.74115949999999997</v>
      </c>
      <c r="O5156" s="16">
        <v>-0.72819710000000004</v>
      </c>
      <c r="P5156" s="16">
        <v>0.60748899999999995</v>
      </c>
      <c r="Q5156" s="16">
        <v>-0.82367590000000002</v>
      </c>
      <c r="R5156" s="16">
        <v>0.59460000000000002</v>
      </c>
      <c r="S5156" s="16">
        <v>0.1222</v>
      </c>
      <c r="T5156" s="16">
        <v>1.8E-3</v>
      </c>
      <c r="U5156" s="16">
        <v>0.85165000000000002</v>
      </c>
      <c r="V5156" s="16">
        <v>30.14</v>
      </c>
      <c r="W5156" s="16">
        <v>13.054</v>
      </c>
      <c r="X5156" s="16">
        <v>501.86599999999999</v>
      </c>
      <c r="Y5156" s="16">
        <v>33.738300000000002</v>
      </c>
      <c r="Z5156" s="16">
        <v>0.1343</v>
      </c>
      <c r="AA5156" s="16">
        <v>0.62344770000000005</v>
      </c>
      <c r="AB5156" s="16">
        <v>0.22</v>
      </c>
      <c r="AC5156" s="16">
        <v>15.17</v>
      </c>
      <c r="AD5156" s="16">
        <v>15</v>
      </c>
      <c r="AE5156" s="16">
        <v>16.758600000000001</v>
      </c>
      <c r="AF5156" s="16">
        <v>77.826300000000003</v>
      </c>
      <c r="AG5156" s="16">
        <v>435940</v>
      </c>
      <c r="AH5156" s="16">
        <v>0.98875000000000002</v>
      </c>
      <c r="AI5156" s="16">
        <v>96.5</v>
      </c>
      <c r="AJ5156" s="16">
        <v>71.2</v>
      </c>
      <c r="AK5156" s="16">
        <v>-1.8962000000000001</v>
      </c>
      <c r="AL5156" s="16">
        <v>-0.96220000000000006</v>
      </c>
      <c r="AM5156" s="16">
        <v>-1.1979</v>
      </c>
      <c r="AN5156" s="16">
        <v>0.73009999999999997</v>
      </c>
      <c r="AO5156" s="16">
        <v>-1.0782</v>
      </c>
      <c r="AP5156" s="16">
        <v>-0.81389999999999996</v>
      </c>
      <c r="AQ5156" s="16">
        <v>53.928699999999999</v>
      </c>
      <c r="AR5156" s="16">
        <f t="shared" si="191"/>
        <v>1</v>
      </c>
      <c r="AS5156" s="5">
        <f t="shared" si="190"/>
        <v>0.10586180000000001</v>
      </c>
    </row>
    <row r="5157" spans="1:45" x14ac:dyDescent="0.25">
      <c r="A5157" s="16" t="s">
        <v>406</v>
      </c>
      <c r="B5157" s="16" t="s">
        <v>89</v>
      </c>
      <c r="C5157" s="16" t="s">
        <v>306</v>
      </c>
      <c r="D5157" s="16">
        <v>2008</v>
      </c>
      <c r="E5157" s="16" t="s">
        <v>5772</v>
      </c>
      <c r="F5157" s="16" t="s">
        <v>594</v>
      </c>
      <c r="G5157" s="10">
        <v>11856</v>
      </c>
      <c r="H5157" s="73">
        <v>9.3805910000000008</v>
      </c>
      <c r="I5157" s="16">
        <v>6053078</v>
      </c>
      <c r="J5157" s="71">
        <v>0</v>
      </c>
      <c r="K5157" s="71">
        <v>1</v>
      </c>
      <c r="L5157" s="16">
        <v>3.96216E-2</v>
      </c>
      <c r="M5157" s="16">
        <v>6.2323799999999999E-2</v>
      </c>
      <c r="N5157" s="16">
        <v>0.84714259999999997</v>
      </c>
      <c r="O5157" s="16">
        <v>-0.88680479999999995</v>
      </c>
      <c r="P5157" s="16">
        <v>0.77130089999999996</v>
      </c>
      <c r="Q5157" s="16">
        <v>-0.72955510000000001</v>
      </c>
      <c r="R5157" s="16">
        <v>0.59460000000000002</v>
      </c>
      <c r="S5157" s="16">
        <v>0.1071</v>
      </c>
      <c r="T5157" s="16">
        <v>2.3E-3</v>
      </c>
      <c r="U5157" s="16">
        <v>1.7557499999999999</v>
      </c>
      <c r="V5157" s="16">
        <v>30.923999999999999</v>
      </c>
      <c r="W5157" s="16">
        <v>12.896000000000001</v>
      </c>
      <c r="X5157" s="16">
        <v>502.42700000000002</v>
      </c>
      <c r="Y5157" s="16">
        <v>33.738300000000002</v>
      </c>
      <c r="Z5157" s="16">
        <v>0.124</v>
      </c>
      <c r="AA5157" s="16">
        <v>1.033185</v>
      </c>
      <c r="AB5157" s="16">
        <v>0.22</v>
      </c>
      <c r="AC5157" s="16">
        <v>15.17</v>
      </c>
      <c r="AD5157" s="16">
        <v>4.45</v>
      </c>
      <c r="AE5157" s="16">
        <v>15.661799999999999</v>
      </c>
      <c r="AF5157" s="16">
        <v>125.563</v>
      </c>
      <c r="AG5157" s="16">
        <v>501729</v>
      </c>
      <c r="AH5157" s="16">
        <v>0.98755000000000004</v>
      </c>
      <c r="AI5157" s="16">
        <v>96.6</v>
      </c>
      <c r="AJ5157" s="16">
        <v>71.2</v>
      </c>
      <c r="AK5157" s="16">
        <v>-1.8844000000000001</v>
      </c>
      <c r="AL5157" s="16">
        <v>-0.86009999999999998</v>
      </c>
      <c r="AM5157" s="16">
        <v>-1.1573</v>
      </c>
      <c r="AN5157" s="16">
        <v>0.8044</v>
      </c>
      <c r="AO5157" s="16">
        <v>-0.87980000000000003</v>
      </c>
      <c r="AP5157" s="16">
        <v>-0.70399999999999996</v>
      </c>
      <c r="AQ5157" s="16">
        <v>53.928699999999999</v>
      </c>
      <c r="AR5157" s="16">
        <f t="shared" si="191"/>
        <v>1</v>
      </c>
      <c r="AS5157" s="5">
        <f t="shared" si="190"/>
        <v>6.7662300000000009E-2</v>
      </c>
    </row>
    <row r="5158" spans="1:45" x14ac:dyDescent="0.25">
      <c r="A5158" s="16" t="s">
        <v>406</v>
      </c>
      <c r="B5158" s="16" t="s">
        <v>89</v>
      </c>
      <c r="C5158" s="16" t="s">
        <v>306</v>
      </c>
      <c r="D5158" s="16">
        <v>2009</v>
      </c>
      <c r="E5158" s="16" t="s">
        <v>5773</v>
      </c>
      <c r="F5158" s="16" t="s">
        <v>594</v>
      </c>
      <c r="G5158" s="10">
        <v>11631.7</v>
      </c>
      <c r="H5158" s="73">
        <v>9.3614909999999991</v>
      </c>
      <c r="I5158" s="16">
        <v>6121053</v>
      </c>
      <c r="J5158" s="71">
        <v>0</v>
      </c>
      <c r="K5158" s="71">
        <v>1</v>
      </c>
      <c r="L5158" s="16">
        <v>4.0475499999999998E-2</v>
      </c>
      <c r="M5158" s="16">
        <v>-7.0256399999999997E-2</v>
      </c>
      <c r="N5158" s="16">
        <v>0.78863910000000004</v>
      </c>
      <c r="O5158" s="16">
        <v>-0.73942490000000005</v>
      </c>
      <c r="P5158" s="16">
        <v>0.90051049999999999</v>
      </c>
      <c r="Q5158" s="16">
        <v>-0.83274289999999995</v>
      </c>
      <c r="R5158" s="16">
        <v>0.59460000000000002</v>
      </c>
      <c r="S5158" s="16">
        <v>6.8099999999999994E-2</v>
      </c>
      <c r="T5158" s="16">
        <v>3.8999999999999998E-3</v>
      </c>
      <c r="U5158" s="16">
        <v>1.3285499999999999</v>
      </c>
      <c r="V5158" s="16">
        <v>31.532</v>
      </c>
      <c r="W5158" s="16">
        <v>12.738</v>
      </c>
      <c r="X5158" s="16">
        <v>499.74200000000002</v>
      </c>
      <c r="Y5158" s="16">
        <v>33.738300000000002</v>
      </c>
      <c r="Z5158" s="16">
        <v>0.1343</v>
      </c>
      <c r="AA5158" s="16">
        <v>0.65645969999999998</v>
      </c>
      <c r="AB5158" s="16">
        <v>0.22</v>
      </c>
      <c r="AC5158" s="16">
        <v>15.17</v>
      </c>
      <c r="AD5158" s="16">
        <v>14.15</v>
      </c>
      <c r="AE5158" s="16">
        <v>17.827100000000002</v>
      </c>
      <c r="AF5158" s="16">
        <v>159.852</v>
      </c>
      <c r="AG5158" s="16">
        <v>500026</v>
      </c>
      <c r="AH5158" s="16">
        <v>0.98455000000000004</v>
      </c>
      <c r="AI5158" s="16">
        <v>96.6</v>
      </c>
      <c r="AJ5158" s="16">
        <v>71.2</v>
      </c>
      <c r="AK5158" s="16">
        <v>-1.8621000000000001</v>
      </c>
      <c r="AL5158" s="16">
        <v>-1.1669</v>
      </c>
      <c r="AM5158" s="16">
        <v>-1.0768</v>
      </c>
      <c r="AN5158" s="16">
        <v>0.81410000000000005</v>
      </c>
      <c r="AO5158" s="16">
        <v>-1.1279999999999999</v>
      </c>
      <c r="AP5158" s="16">
        <v>-0.84740000000000004</v>
      </c>
      <c r="AQ5158" s="16">
        <v>53.928699999999999</v>
      </c>
      <c r="AR5158" s="16">
        <f t="shared" si="191"/>
        <v>1</v>
      </c>
      <c r="AS5158" s="5">
        <f t="shared" si="190"/>
        <v>8.5389999999999772E-4</v>
      </c>
    </row>
    <row r="5159" spans="1:45" x14ac:dyDescent="0.25">
      <c r="A5159" s="16" t="s">
        <v>406</v>
      </c>
      <c r="B5159" s="16" t="s">
        <v>89</v>
      </c>
      <c r="C5159" s="16" t="s">
        <v>306</v>
      </c>
      <c r="D5159" s="16">
        <v>2010</v>
      </c>
      <c r="E5159" s="16" t="s">
        <v>5774</v>
      </c>
      <c r="F5159" s="16" t="s">
        <v>594</v>
      </c>
      <c r="G5159" s="10">
        <v>12120.6</v>
      </c>
      <c r="H5159" s="73">
        <v>9.4026580000000006</v>
      </c>
      <c r="I5159" s="16">
        <v>6169140</v>
      </c>
      <c r="J5159" s="71">
        <v>0</v>
      </c>
      <c r="K5159" s="71">
        <v>1</v>
      </c>
      <c r="L5159" s="16">
        <v>7.0031899999999994E-2</v>
      </c>
      <c r="M5159" s="16">
        <v>-1.5607599999999999E-2</v>
      </c>
      <c r="N5159" s="16">
        <v>0.8595545</v>
      </c>
      <c r="O5159" s="16">
        <v>-0.73151100000000002</v>
      </c>
      <c r="P5159" s="16">
        <v>1.005509</v>
      </c>
      <c r="Q5159" s="16">
        <v>-1.015171</v>
      </c>
      <c r="R5159" s="16">
        <v>0.59460000000000002</v>
      </c>
      <c r="S5159" s="16">
        <v>7.9100000000000004E-2</v>
      </c>
      <c r="T5159" s="16">
        <v>5.3E-3</v>
      </c>
      <c r="U5159" s="16">
        <v>1.91625</v>
      </c>
      <c r="V5159" s="16">
        <v>32.14</v>
      </c>
      <c r="W5159" s="16">
        <v>12.58</v>
      </c>
      <c r="X5159" s="16">
        <v>500.61500000000001</v>
      </c>
      <c r="Y5159" s="16">
        <v>33.738300000000002</v>
      </c>
      <c r="Z5159" s="16">
        <v>0.12970000000000001</v>
      </c>
      <c r="AA5159" s="16">
        <v>0.60791260000000003</v>
      </c>
      <c r="AB5159" s="16">
        <v>0.22</v>
      </c>
      <c r="AC5159" s="16">
        <v>15.17</v>
      </c>
      <c r="AD5159" s="16">
        <v>15.4</v>
      </c>
      <c r="AE5159" s="16">
        <v>20.334</v>
      </c>
      <c r="AF5159" s="16">
        <v>180.44499999999999</v>
      </c>
      <c r="AG5159" s="16">
        <v>522735</v>
      </c>
      <c r="AH5159" s="16">
        <v>0.98224999999999996</v>
      </c>
      <c r="AI5159" s="16">
        <v>96.6</v>
      </c>
      <c r="AJ5159" s="16">
        <v>71.2</v>
      </c>
      <c r="AK5159" s="16">
        <v>-1.89</v>
      </c>
      <c r="AL5159" s="16">
        <v>-1.258</v>
      </c>
      <c r="AM5159" s="16">
        <v>-1.1006</v>
      </c>
      <c r="AN5159" s="16">
        <v>-2.93E-2</v>
      </c>
      <c r="AO5159" s="16">
        <v>-1.1828000000000001</v>
      </c>
      <c r="AP5159" s="16">
        <v>-0.93920000000000003</v>
      </c>
      <c r="AQ5159" s="16">
        <v>53.928699999999999</v>
      </c>
      <c r="AR5159" s="16">
        <f t="shared" si="191"/>
        <v>1</v>
      </c>
      <c r="AS5159" s="5">
        <f t="shared" si="190"/>
        <v>2.9556399999999997E-2</v>
      </c>
    </row>
    <row r="5160" spans="1:45" x14ac:dyDescent="0.25">
      <c r="A5160" s="16" t="s">
        <v>406</v>
      </c>
      <c r="B5160" s="16" t="s">
        <v>89</v>
      </c>
      <c r="C5160" s="16" t="s">
        <v>306</v>
      </c>
      <c r="D5160" s="16">
        <v>2011</v>
      </c>
      <c r="E5160" s="16" t="s">
        <v>5775</v>
      </c>
      <c r="F5160" s="16" t="s">
        <v>594</v>
      </c>
      <c r="G5160" s="10">
        <v>4578.53</v>
      </c>
      <c r="H5160" s="73">
        <v>8.4291330000000002</v>
      </c>
      <c r="I5160" s="16">
        <v>6193501</v>
      </c>
      <c r="J5160" s="71">
        <v>0</v>
      </c>
      <c r="K5160" s="71">
        <v>1</v>
      </c>
      <c r="L5160" s="16">
        <v>-0.35112660000000001</v>
      </c>
      <c r="M5160" s="16">
        <v>-0.52634369999999997</v>
      </c>
      <c r="N5160" s="16">
        <v>0.82387730000000003</v>
      </c>
      <c r="O5160" s="16">
        <v>-0.7098679</v>
      </c>
      <c r="P5160" s="16">
        <v>0.86054660000000005</v>
      </c>
      <c r="Q5160" s="16">
        <v>-1.3110900000000001</v>
      </c>
      <c r="R5160" s="16">
        <v>0.48920000000000002</v>
      </c>
      <c r="S5160" s="16">
        <v>-3.3099999999999997E-2</v>
      </c>
      <c r="T5160" s="16">
        <v>2.2000000000000001E-3</v>
      </c>
      <c r="U5160" s="16">
        <v>1.669</v>
      </c>
      <c r="V5160" s="16">
        <v>33.712000000000003</v>
      </c>
      <c r="W5160" s="16">
        <v>11.984</v>
      </c>
      <c r="X5160" s="16">
        <v>499.43200000000002</v>
      </c>
      <c r="Y5160" s="16">
        <v>33.738300000000002</v>
      </c>
      <c r="Z5160" s="16">
        <v>0.1434</v>
      </c>
      <c r="AA5160" s="16">
        <v>0.61956389999999995</v>
      </c>
      <c r="AB5160" s="16">
        <v>0.22</v>
      </c>
      <c r="AC5160" s="16">
        <v>15.17</v>
      </c>
      <c r="AD5160" s="16">
        <v>15.1</v>
      </c>
      <c r="AE5160" s="16">
        <v>16.384799999999998</v>
      </c>
      <c r="AF5160" s="16">
        <v>163.84800000000001</v>
      </c>
      <c r="AG5160" s="16">
        <v>439108</v>
      </c>
      <c r="AH5160" s="16">
        <v>0.97894999999999999</v>
      </c>
      <c r="AI5160" s="16">
        <v>96.6</v>
      </c>
      <c r="AJ5160" s="16">
        <v>71.2</v>
      </c>
      <c r="AK5160" s="16">
        <v>-1.5605</v>
      </c>
      <c r="AL5160" s="16">
        <v>-1.2932999999999999</v>
      </c>
      <c r="AM5160" s="16">
        <v>-1.3565</v>
      </c>
      <c r="AN5160" s="16">
        <v>-1.2829999999999999</v>
      </c>
      <c r="AO5160" s="16">
        <v>-1.5391999999999999</v>
      </c>
      <c r="AP5160" s="16">
        <v>-1.1769000000000001</v>
      </c>
      <c r="AQ5160" s="16">
        <v>53.928699999999999</v>
      </c>
      <c r="AR5160" s="16">
        <f t="shared" si="191"/>
        <v>1</v>
      </c>
      <c r="AS5160" s="5">
        <f t="shared" si="190"/>
        <v>-0.42115849999999999</v>
      </c>
    </row>
    <row r="5161" spans="1:45" x14ac:dyDescent="0.25">
      <c r="A5161" s="16" t="s">
        <v>406</v>
      </c>
      <c r="B5161" s="16" t="s">
        <v>89</v>
      </c>
      <c r="C5161" s="16" t="s">
        <v>306</v>
      </c>
      <c r="D5161" s="16">
        <v>2012</v>
      </c>
      <c r="E5161" s="16" t="s">
        <v>5776</v>
      </c>
      <c r="F5161" s="16" t="s">
        <v>594</v>
      </c>
      <c r="G5161" s="10"/>
      <c r="H5161" s="73"/>
      <c r="I5161" s="16">
        <v>6198258</v>
      </c>
      <c r="J5161" s="71">
        <v>0</v>
      </c>
      <c r="K5161" s="71">
        <v>1</v>
      </c>
      <c r="L5161" s="16">
        <v>-0.51894569999999995</v>
      </c>
      <c r="M5161" s="16">
        <v>-0.82422419999999996</v>
      </c>
      <c r="N5161" s="16">
        <v>0.75782749999999999</v>
      </c>
      <c r="O5161" s="16">
        <v>-0.73219659999999998</v>
      </c>
      <c r="P5161" s="16">
        <v>0.84847269999999997</v>
      </c>
      <c r="Q5161" s="16">
        <v>-1.296243</v>
      </c>
      <c r="R5161" s="16">
        <v>0.59460000000000002</v>
      </c>
      <c r="S5161" s="16">
        <v>-0.1288</v>
      </c>
      <c r="T5161" s="16">
        <v>2.8999999999999998E-3</v>
      </c>
      <c r="U5161" s="16">
        <v>1.4114500000000001</v>
      </c>
      <c r="V5161" s="16">
        <v>35.283999999999999</v>
      </c>
      <c r="W5161" s="16">
        <v>11.388</v>
      </c>
      <c r="X5161" s="16">
        <v>493.65699999999998</v>
      </c>
      <c r="Y5161" s="16">
        <v>33.738300000000002</v>
      </c>
      <c r="Z5161" s="16">
        <v>0.13109999999999999</v>
      </c>
      <c r="AA5161" s="16">
        <v>0.617622</v>
      </c>
      <c r="AB5161" s="16">
        <v>0.22</v>
      </c>
      <c r="AC5161" s="16">
        <v>15.17</v>
      </c>
      <c r="AD5161" s="16">
        <v>15.15</v>
      </c>
      <c r="AE5161" s="16">
        <v>13.2258</v>
      </c>
      <c r="AF5161" s="16">
        <v>155.76900000000001</v>
      </c>
      <c r="AG5161" s="16">
        <v>540790</v>
      </c>
      <c r="AH5161" s="16">
        <v>0.98134999999999994</v>
      </c>
      <c r="AI5161" s="16">
        <v>96.6</v>
      </c>
      <c r="AJ5161" s="16">
        <v>71.2</v>
      </c>
      <c r="AK5161" s="16">
        <v>-0.93769999999999998</v>
      </c>
      <c r="AL5161" s="16">
        <v>-1.4034</v>
      </c>
      <c r="AM5161" s="16">
        <v>-1.4843</v>
      </c>
      <c r="AN5161" s="16">
        <v>-1.5443</v>
      </c>
      <c r="AO5161" s="16">
        <v>-1.6489</v>
      </c>
      <c r="AP5161" s="16">
        <v>-1.1412</v>
      </c>
      <c r="AQ5161" s="16">
        <v>53.928699999999999</v>
      </c>
      <c r="AR5161" s="16">
        <f t="shared" si="191"/>
        <v>1</v>
      </c>
      <c r="AS5161" s="5">
        <f t="shared" si="190"/>
        <v>-0.16781909999999994</v>
      </c>
    </row>
    <row r="5162" spans="1:45" x14ac:dyDescent="0.25">
      <c r="A5162" s="16" t="s">
        <v>406</v>
      </c>
      <c r="B5162" s="16" t="s">
        <v>89</v>
      </c>
      <c r="C5162" s="16" t="s">
        <v>306</v>
      </c>
      <c r="D5162" s="16">
        <v>2013</v>
      </c>
      <c r="E5162" s="16" t="s">
        <v>5777</v>
      </c>
      <c r="F5162" s="16" t="s">
        <v>594</v>
      </c>
      <c r="G5162" s="10"/>
      <c r="H5162" s="73"/>
      <c r="I5162" s="16">
        <v>6195970</v>
      </c>
      <c r="J5162" s="71">
        <v>0</v>
      </c>
      <c r="K5162" s="71">
        <v>1</v>
      </c>
      <c r="L5162" s="16">
        <v>-0.5550834</v>
      </c>
      <c r="M5162" s="16">
        <v>-0.81336439999999999</v>
      </c>
      <c r="N5162" s="16">
        <v>0.79609229999999997</v>
      </c>
      <c r="O5162" s="16">
        <v>-0.70779449999999999</v>
      </c>
      <c r="P5162" s="16">
        <v>0.83999360000000001</v>
      </c>
      <c r="Q5162" s="16">
        <v>-1.4483379999999999</v>
      </c>
      <c r="R5162" s="16">
        <v>0.59460000000000002</v>
      </c>
      <c r="S5162" s="16">
        <v>-0.12790000000000001</v>
      </c>
      <c r="T5162" s="16">
        <v>3.7000000000000002E-3</v>
      </c>
      <c r="U5162" s="16">
        <v>1.8125</v>
      </c>
      <c r="V5162" s="16">
        <v>36.856000000000002</v>
      </c>
      <c r="W5162" s="16">
        <v>10.792</v>
      </c>
      <c r="X5162" s="16">
        <v>493.37799999999999</v>
      </c>
      <c r="Y5162" s="16">
        <v>33.610599999999998</v>
      </c>
      <c r="Z5162" s="16">
        <v>0.13750000000000001</v>
      </c>
      <c r="AA5162" s="16">
        <v>0.57295859999999998</v>
      </c>
      <c r="AB5162" s="16">
        <v>0.22</v>
      </c>
      <c r="AC5162" s="16">
        <v>15.17</v>
      </c>
      <c r="AD5162" s="16">
        <v>16.3</v>
      </c>
      <c r="AE5162" s="16">
        <v>12.7227</v>
      </c>
      <c r="AF5162" s="16">
        <v>165.04499999999999</v>
      </c>
      <c r="AG5162" s="16">
        <v>483292</v>
      </c>
      <c r="AH5162" s="16">
        <v>0.97975000000000001</v>
      </c>
      <c r="AI5162" s="16">
        <v>96.6</v>
      </c>
      <c r="AJ5162" s="16">
        <v>71.2</v>
      </c>
      <c r="AK5162" s="16">
        <v>-1.0096000000000001</v>
      </c>
      <c r="AL5162" s="16">
        <v>-1.5237000000000001</v>
      </c>
      <c r="AM5162" s="16">
        <v>-1.4876</v>
      </c>
      <c r="AN5162" s="16">
        <v>-1.8087</v>
      </c>
      <c r="AO5162" s="16">
        <v>-1.8593</v>
      </c>
      <c r="AP5162" s="16">
        <v>-1.357</v>
      </c>
      <c r="AQ5162" s="16">
        <v>53.928699999999999</v>
      </c>
      <c r="AR5162" s="16">
        <f t="shared" si="191"/>
        <v>1</v>
      </c>
      <c r="AS5162" s="5">
        <f t="shared" si="190"/>
        <v>-3.613770000000005E-2</v>
      </c>
    </row>
    <row r="5163" spans="1:45" x14ac:dyDescent="0.25">
      <c r="A5163" s="16" t="s">
        <v>406</v>
      </c>
      <c r="B5163" s="16" t="s">
        <v>89</v>
      </c>
      <c r="C5163" s="16" t="s">
        <v>306</v>
      </c>
      <c r="D5163" s="16">
        <v>2014</v>
      </c>
      <c r="E5163" s="16" t="s">
        <v>5778</v>
      </c>
      <c r="F5163" s="16" t="s">
        <v>594</v>
      </c>
      <c r="G5163" s="10"/>
      <c r="H5163" s="73"/>
      <c r="I5163" s="16">
        <v>6204108</v>
      </c>
      <c r="J5163" s="71">
        <v>0</v>
      </c>
      <c r="K5163" s="71">
        <v>1</v>
      </c>
      <c r="L5163" s="16">
        <v>-0.66182249999999998</v>
      </c>
      <c r="M5163" s="16">
        <v>-0.73569390000000001</v>
      </c>
      <c r="N5163" s="16">
        <v>0.72125729999999999</v>
      </c>
      <c r="O5163" s="16">
        <v>-0.69100220000000001</v>
      </c>
      <c r="P5163" s="16">
        <v>0.81195620000000002</v>
      </c>
      <c r="Q5163" s="16">
        <v>-1.6857800000000001</v>
      </c>
      <c r="R5163" s="16">
        <v>0.7</v>
      </c>
      <c r="S5163" s="16">
        <v>-0.1206</v>
      </c>
      <c r="T5163" s="16">
        <v>2.8999999999999998E-3</v>
      </c>
      <c r="U5163" s="16">
        <v>1.3993</v>
      </c>
      <c r="V5163" s="16">
        <v>38.427999999999997</v>
      </c>
      <c r="W5163" s="16">
        <v>10.196</v>
      </c>
      <c r="X5163" s="16">
        <v>488.79199999999997</v>
      </c>
      <c r="Y5163" s="16">
        <v>34.088900000000002</v>
      </c>
      <c r="Z5163" s="16">
        <v>0.14380000000000001</v>
      </c>
      <c r="AA5163" s="16">
        <v>0.58849379999999996</v>
      </c>
      <c r="AB5163" s="16">
        <v>0.22</v>
      </c>
      <c r="AC5163" s="16">
        <v>15.17</v>
      </c>
      <c r="AD5163" s="16">
        <v>15.9</v>
      </c>
      <c r="AE5163" s="16">
        <v>11.296200000000001</v>
      </c>
      <c r="AF5163" s="16">
        <v>161.12100000000001</v>
      </c>
      <c r="AG5163" s="16">
        <v>488763</v>
      </c>
      <c r="AH5163" s="16">
        <v>0.97824999999999995</v>
      </c>
      <c r="AI5163" s="16">
        <v>96.6</v>
      </c>
      <c r="AJ5163" s="16">
        <v>71.2</v>
      </c>
      <c r="AK5163" s="16">
        <v>-1.1286</v>
      </c>
      <c r="AL5163" s="16">
        <v>-1.6099000000000001</v>
      </c>
      <c r="AM5163" s="16">
        <v>-1.7146999999999999</v>
      </c>
      <c r="AN5163" s="16">
        <v>-2.3456000000000001</v>
      </c>
      <c r="AO5163" s="16">
        <v>-2.1114000000000002</v>
      </c>
      <c r="AP5163" s="16">
        <v>-1.532</v>
      </c>
      <c r="AQ5163" s="16">
        <v>53.928699999999999</v>
      </c>
      <c r="AR5163" s="16">
        <f t="shared" si="191"/>
        <v>1</v>
      </c>
      <c r="AS5163" s="5">
        <f t="shared" si="190"/>
        <v>-0.10673909999999998</v>
      </c>
    </row>
    <row r="5164" spans="1:45" x14ac:dyDescent="0.25">
      <c r="A5164" s="16" t="s">
        <v>409</v>
      </c>
      <c r="B5164" s="16" t="s">
        <v>90</v>
      </c>
      <c r="C5164" s="16" t="s">
        <v>370</v>
      </c>
      <c r="D5164" s="16">
        <v>1985</v>
      </c>
      <c r="E5164" s="16" t="s">
        <v>5779</v>
      </c>
      <c r="F5164" s="16" t="s">
        <v>593</v>
      </c>
      <c r="G5164" s="10">
        <v>4093.49</v>
      </c>
      <c r="H5164" s="73">
        <v>8.3171529999999994</v>
      </c>
      <c r="I5164" s="16" t="s">
        <v>6700</v>
      </c>
      <c r="J5164" s="71">
        <v>0</v>
      </c>
      <c r="K5164" s="71">
        <v>1</v>
      </c>
      <c r="L5164" s="16">
        <v>0.15913759999999999</v>
      </c>
      <c r="M5164" s="16">
        <v>-0.36675469999999999</v>
      </c>
      <c r="N5164" s="16">
        <v>8.4919900000000006E-2</v>
      </c>
      <c r="O5164" s="16">
        <v>0.53662719999999997</v>
      </c>
      <c r="P5164" s="16">
        <v>-0.25387460000000001</v>
      </c>
      <c r="Q5164" s="16">
        <v>0.34958539999999999</v>
      </c>
      <c r="R5164" s="16">
        <v>0.56510000000000005</v>
      </c>
      <c r="S5164" s="16">
        <v>1.3500000000000001E-3</v>
      </c>
      <c r="T5164" s="16">
        <v>8.9999999999999998E-4</v>
      </c>
      <c r="U5164" s="16">
        <v>7.6706000000000003</v>
      </c>
      <c r="V5164" s="16">
        <v>10.52</v>
      </c>
      <c r="W5164" s="16">
        <v>5.6449999999999996</v>
      </c>
      <c r="X5164" s="16">
        <v>422.69600000000003</v>
      </c>
      <c r="Y5164" s="16">
        <v>49.863599999999998</v>
      </c>
      <c r="Z5164" s="16">
        <v>0.2752</v>
      </c>
      <c r="AA5164" s="16">
        <v>-1.3000119999999999</v>
      </c>
      <c r="AB5164" s="16">
        <v>0</v>
      </c>
      <c r="AC5164" s="16">
        <v>9.33</v>
      </c>
      <c r="AD5164" s="16">
        <v>52.51</v>
      </c>
      <c r="AE5164" s="16">
        <v>5.9833999999999996</v>
      </c>
      <c r="AF5164" s="16">
        <v>0</v>
      </c>
      <c r="AG5164" s="16">
        <v>78647.5</v>
      </c>
      <c r="AH5164" s="16">
        <v>0.1081</v>
      </c>
      <c r="AI5164" s="16">
        <v>75.522900000000007</v>
      </c>
      <c r="AJ5164" s="16">
        <v>91.840299999999999</v>
      </c>
      <c r="AK5164" s="16">
        <v>0.92330000000000001</v>
      </c>
      <c r="AL5164" s="16">
        <v>-0.39650000000000002</v>
      </c>
      <c r="AM5164" s="16">
        <v>-0.60470000000000002</v>
      </c>
      <c r="AN5164" s="16">
        <v>0.62870000000000004</v>
      </c>
      <c r="AO5164" s="16">
        <v>0.1409</v>
      </c>
      <c r="AP5164" s="16">
        <v>0.6472</v>
      </c>
      <c r="AR5164" s="16">
        <f t="shared" si="191"/>
        <v>1</v>
      </c>
      <c r="AS5164" s="5">
        <f t="shared" si="190"/>
        <v>0</v>
      </c>
    </row>
    <row r="5165" spans="1:45" x14ac:dyDescent="0.25">
      <c r="A5165" s="16" t="s">
        <v>409</v>
      </c>
      <c r="B5165" s="16" t="s">
        <v>90</v>
      </c>
      <c r="C5165" s="16" t="s">
        <v>370</v>
      </c>
      <c r="D5165" s="16">
        <v>1986</v>
      </c>
      <c r="E5165" s="16" t="s">
        <v>5780</v>
      </c>
      <c r="F5165" s="16" t="s">
        <v>593</v>
      </c>
      <c r="G5165" s="10">
        <v>4633.17</v>
      </c>
      <c r="H5165" s="73">
        <v>8.4409969999999994</v>
      </c>
      <c r="I5165" s="16" t="s">
        <v>6700</v>
      </c>
      <c r="J5165" s="71">
        <v>0</v>
      </c>
      <c r="K5165" s="71">
        <v>1</v>
      </c>
      <c r="L5165" s="16">
        <v>9.65284E-2</v>
      </c>
      <c r="M5165" s="16">
        <v>-0.37438650000000001</v>
      </c>
      <c r="N5165" s="16">
        <v>-2.02495E-2</v>
      </c>
      <c r="O5165" s="16">
        <v>0.4752305</v>
      </c>
      <c r="P5165" s="16">
        <v>-0.24035020000000001</v>
      </c>
      <c r="Q5165" s="16">
        <v>0.37192259999999999</v>
      </c>
      <c r="R5165" s="16">
        <v>0.56510000000000005</v>
      </c>
      <c r="S5165" s="16">
        <v>1.5499999999999999E-3</v>
      </c>
      <c r="T5165" s="16">
        <v>0</v>
      </c>
      <c r="U5165" s="16">
        <v>6.2565999999999997</v>
      </c>
      <c r="V5165" s="16">
        <v>11.334</v>
      </c>
      <c r="W5165" s="16">
        <v>6.0229999999999997</v>
      </c>
      <c r="X5165" s="16">
        <v>423.20499999999998</v>
      </c>
      <c r="Y5165" s="16">
        <v>50.334800000000001</v>
      </c>
      <c r="Z5165" s="16">
        <v>0.2389</v>
      </c>
      <c r="AA5165" s="16">
        <v>-1.289137</v>
      </c>
      <c r="AB5165" s="16">
        <v>0</v>
      </c>
      <c r="AC5165" s="16">
        <v>9.33</v>
      </c>
      <c r="AD5165" s="16">
        <v>52.23</v>
      </c>
      <c r="AE5165" s="16">
        <v>6.3830999999999998</v>
      </c>
      <c r="AF5165" s="16">
        <v>0</v>
      </c>
      <c r="AG5165" s="16">
        <v>83324.899999999994</v>
      </c>
      <c r="AH5165" s="16">
        <v>0.11</v>
      </c>
      <c r="AI5165" s="16">
        <v>76.034599999999998</v>
      </c>
      <c r="AJ5165" s="16">
        <v>91.993600000000001</v>
      </c>
      <c r="AK5165" s="16">
        <v>0.93279999999999996</v>
      </c>
      <c r="AL5165" s="16">
        <v>-0.34499999999999997</v>
      </c>
      <c r="AM5165" s="16">
        <v>-0.56110000000000004</v>
      </c>
      <c r="AN5165" s="16">
        <v>0.63729999999999998</v>
      </c>
      <c r="AO5165" s="16">
        <v>0.153</v>
      </c>
      <c r="AP5165" s="16">
        <v>0.64990000000000003</v>
      </c>
      <c r="AR5165" s="16">
        <f t="shared" si="191"/>
        <v>1</v>
      </c>
      <c r="AS5165" s="5">
        <f t="shared" si="190"/>
        <v>-6.260919999999999E-2</v>
      </c>
    </row>
    <row r="5166" spans="1:45" x14ac:dyDescent="0.25">
      <c r="A5166" s="16" t="s">
        <v>409</v>
      </c>
      <c r="B5166" s="16" t="s">
        <v>90</v>
      </c>
      <c r="C5166" s="16" t="s">
        <v>370</v>
      </c>
      <c r="D5166" s="16">
        <v>1987</v>
      </c>
      <c r="E5166" s="16" t="s">
        <v>5781</v>
      </c>
      <c r="F5166" s="16" t="s">
        <v>593</v>
      </c>
      <c r="G5166" s="10">
        <v>4733.1099999999997</v>
      </c>
      <c r="H5166" s="73">
        <v>8.4623380000000008</v>
      </c>
      <c r="I5166" s="16" t="s">
        <v>6700</v>
      </c>
      <c r="J5166" s="71">
        <v>0</v>
      </c>
      <c r="K5166" s="71">
        <v>1</v>
      </c>
      <c r="L5166" s="16">
        <v>0.19258359999999999</v>
      </c>
      <c r="M5166" s="16">
        <v>-0.37363020000000002</v>
      </c>
      <c r="N5166" s="16">
        <v>0.14173179999999999</v>
      </c>
      <c r="O5166" s="16">
        <v>0.49195759999999999</v>
      </c>
      <c r="P5166" s="16">
        <v>-0.22663849999999999</v>
      </c>
      <c r="Q5166" s="16">
        <v>0.39427430000000002</v>
      </c>
      <c r="R5166" s="16">
        <v>0.56510000000000005</v>
      </c>
      <c r="S5166" s="16">
        <v>1.75E-3</v>
      </c>
      <c r="T5166" s="16">
        <v>0</v>
      </c>
      <c r="U5166" s="16">
        <v>7.4333999999999998</v>
      </c>
      <c r="V5166" s="16">
        <v>12.148</v>
      </c>
      <c r="W5166" s="16">
        <v>6.4009999999999998</v>
      </c>
      <c r="X5166" s="16">
        <v>422.88299999999998</v>
      </c>
      <c r="Y5166" s="16">
        <v>50.805900000000001</v>
      </c>
      <c r="Z5166" s="16">
        <v>0.24440000000000001</v>
      </c>
      <c r="AA5166" s="16">
        <v>-1.2782629999999999</v>
      </c>
      <c r="AB5166" s="16">
        <v>0</v>
      </c>
      <c r="AC5166" s="16">
        <v>9.33</v>
      </c>
      <c r="AD5166" s="16">
        <v>51.95</v>
      </c>
      <c r="AE5166" s="16">
        <v>6.7938000000000001</v>
      </c>
      <c r="AF5166" s="16">
        <v>0</v>
      </c>
      <c r="AG5166" s="16">
        <v>88178.3</v>
      </c>
      <c r="AH5166" s="16">
        <v>0.1118</v>
      </c>
      <c r="AI5166" s="16">
        <v>76.546199999999999</v>
      </c>
      <c r="AJ5166" s="16">
        <v>92.146900000000002</v>
      </c>
      <c r="AK5166" s="16">
        <v>0.94230000000000003</v>
      </c>
      <c r="AL5166" s="16">
        <v>-0.29339999999999999</v>
      </c>
      <c r="AM5166" s="16">
        <v>-0.51749999999999996</v>
      </c>
      <c r="AN5166" s="16">
        <v>0.64600000000000002</v>
      </c>
      <c r="AO5166" s="16">
        <v>0.1651</v>
      </c>
      <c r="AP5166" s="16">
        <v>0.65249999999999997</v>
      </c>
      <c r="AR5166" s="16">
        <f t="shared" si="191"/>
        <v>1</v>
      </c>
      <c r="AS5166" s="5">
        <f t="shared" si="190"/>
        <v>9.6055199999999993E-2</v>
      </c>
    </row>
    <row r="5167" spans="1:45" x14ac:dyDescent="0.25">
      <c r="A5167" s="16" t="s">
        <v>409</v>
      </c>
      <c r="B5167" s="16" t="s">
        <v>90</v>
      </c>
      <c r="C5167" s="16" t="s">
        <v>370</v>
      </c>
      <c r="D5167" s="16">
        <v>1988</v>
      </c>
      <c r="E5167" s="16" t="s">
        <v>5782</v>
      </c>
      <c r="F5167" s="16" t="s">
        <v>593</v>
      </c>
      <c r="G5167" s="10">
        <v>5307.25</v>
      </c>
      <c r="H5167" s="73">
        <v>8.5768299999999993</v>
      </c>
      <c r="I5167" s="16" t="s">
        <v>6700</v>
      </c>
      <c r="J5167" s="71">
        <v>0</v>
      </c>
      <c r="K5167" s="71">
        <v>1</v>
      </c>
      <c r="L5167" s="16">
        <v>0.25789990000000002</v>
      </c>
      <c r="M5167" s="16">
        <v>-0.37287379999999998</v>
      </c>
      <c r="N5167" s="16">
        <v>0.1681964</v>
      </c>
      <c r="O5167" s="16">
        <v>0.56195450000000002</v>
      </c>
      <c r="P5167" s="16">
        <v>-0.20249990000000001</v>
      </c>
      <c r="Q5167" s="16">
        <v>0.41659079999999998</v>
      </c>
      <c r="R5167" s="16">
        <v>0.56510000000000005</v>
      </c>
      <c r="S5167" s="16">
        <v>1.9499999999999999E-3</v>
      </c>
      <c r="T5167" s="16">
        <v>0</v>
      </c>
      <c r="U5167" s="16">
        <v>7.3148</v>
      </c>
      <c r="V5167" s="16">
        <v>12.962</v>
      </c>
      <c r="W5167" s="16">
        <v>6.7789999999999999</v>
      </c>
      <c r="X5167" s="16">
        <v>422.67200000000003</v>
      </c>
      <c r="Y5167" s="16">
        <v>51.277099999999997</v>
      </c>
      <c r="Z5167" s="16">
        <v>0.27839999999999998</v>
      </c>
      <c r="AA5167" s="16">
        <v>-1.267388</v>
      </c>
      <c r="AB5167" s="16">
        <v>0</v>
      </c>
      <c r="AC5167" s="16">
        <v>9.33</v>
      </c>
      <c r="AD5167" s="16">
        <v>51.67</v>
      </c>
      <c r="AE5167" s="16">
        <v>8.1762999999999995</v>
      </c>
      <c r="AF5167" s="16">
        <v>0</v>
      </c>
      <c r="AG5167" s="16">
        <v>88906.9</v>
      </c>
      <c r="AH5167" s="16">
        <v>0.1137</v>
      </c>
      <c r="AI5167" s="16">
        <v>77.057900000000004</v>
      </c>
      <c r="AJ5167" s="16">
        <v>92.300200000000004</v>
      </c>
      <c r="AK5167" s="16">
        <v>0.95179999999999998</v>
      </c>
      <c r="AL5167" s="16">
        <v>-0.2419</v>
      </c>
      <c r="AM5167" s="16">
        <v>-0.47389999999999999</v>
      </c>
      <c r="AN5167" s="16">
        <v>0.65469999999999995</v>
      </c>
      <c r="AO5167" s="16">
        <v>0.17710000000000001</v>
      </c>
      <c r="AP5167" s="16">
        <v>0.65510000000000002</v>
      </c>
      <c r="AR5167" s="16">
        <f t="shared" si="191"/>
        <v>1</v>
      </c>
      <c r="AS5167" s="5">
        <f t="shared" si="190"/>
        <v>6.5316300000000022E-2</v>
      </c>
    </row>
    <row r="5168" spans="1:45" x14ac:dyDescent="0.25">
      <c r="A5168" s="16" t="s">
        <v>409</v>
      </c>
      <c r="B5168" s="16" t="s">
        <v>90</v>
      </c>
      <c r="C5168" s="16" t="s">
        <v>370</v>
      </c>
      <c r="D5168" s="16">
        <v>1989</v>
      </c>
      <c r="E5168" s="16" t="s">
        <v>5783</v>
      </c>
      <c r="F5168" s="16" t="s">
        <v>593</v>
      </c>
      <c r="G5168" s="10">
        <v>5692.66</v>
      </c>
      <c r="H5168" s="73">
        <v>8.6469330000000006</v>
      </c>
      <c r="I5168" s="16" t="s">
        <v>6700</v>
      </c>
      <c r="J5168" s="71">
        <v>0</v>
      </c>
      <c r="K5168" s="71">
        <v>1</v>
      </c>
      <c r="L5168" s="16">
        <v>0.31283689999999997</v>
      </c>
      <c r="M5168" s="16">
        <v>-0.37211739999999999</v>
      </c>
      <c r="N5168" s="16">
        <v>0.1943039</v>
      </c>
      <c r="O5168" s="16">
        <v>0.6141934</v>
      </c>
      <c r="P5168" s="16">
        <v>-0.18268229999999999</v>
      </c>
      <c r="Q5168" s="16">
        <v>0.43894290000000002</v>
      </c>
      <c r="R5168" s="16">
        <v>0.56510000000000005</v>
      </c>
      <c r="S5168" s="16">
        <v>2.15E-3</v>
      </c>
      <c r="T5168" s="16">
        <v>0</v>
      </c>
      <c r="U5168" s="16">
        <v>7.1962000000000002</v>
      </c>
      <c r="V5168" s="16">
        <v>13.776</v>
      </c>
      <c r="W5168" s="16">
        <v>7.157</v>
      </c>
      <c r="X5168" s="16">
        <v>422.40499999999997</v>
      </c>
      <c r="Y5168" s="16">
        <v>51.748199999999997</v>
      </c>
      <c r="Z5168" s="16">
        <v>0.3029</v>
      </c>
      <c r="AA5168" s="16">
        <v>-1.256513</v>
      </c>
      <c r="AB5168" s="16">
        <v>0</v>
      </c>
      <c r="AC5168" s="16">
        <v>9.33</v>
      </c>
      <c r="AD5168" s="16">
        <v>51.39</v>
      </c>
      <c r="AE5168" s="16">
        <v>9.2096999999999998</v>
      </c>
      <c r="AF5168" s="16">
        <v>0</v>
      </c>
      <c r="AG5168" s="16">
        <v>89960.4</v>
      </c>
      <c r="AH5168" s="16">
        <v>0.11559999999999999</v>
      </c>
      <c r="AI5168" s="16">
        <v>77.569500000000005</v>
      </c>
      <c r="AJ5168" s="16">
        <v>92.453500000000005</v>
      </c>
      <c r="AK5168" s="16">
        <v>0.96120000000000005</v>
      </c>
      <c r="AL5168" s="16">
        <v>-0.1903</v>
      </c>
      <c r="AM5168" s="16">
        <v>-0.43030000000000002</v>
      </c>
      <c r="AN5168" s="16">
        <v>0.66339999999999999</v>
      </c>
      <c r="AO5168" s="16">
        <v>0.18920000000000001</v>
      </c>
      <c r="AP5168" s="16">
        <v>0.65780000000000005</v>
      </c>
      <c r="AR5168" s="16">
        <f t="shared" si="191"/>
        <v>1</v>
      </c>
      <c r="AS5168" s="5">
        <f t="shared" si="190"/>
        <v>5.4936999999999958E-2</v>
      </c>
    </row>
    <row r="5169" spans="1:45" x14ac:dyDescent="0.25">
      <c r="A5169" s="16" t="s">
        <v>409</v>
      </c>
      <c r="B5169" s="16" t="s">
        <v>90</v>
      </c>
      <c r="C5169" s="16" t="s">
        <v>370</v>
      </c>
      <c r="D5169" s="16">
        <v>1990</v>
      </c>
      <c r="E5169" s="16" t="s">
        <v>5784</v>
      </c>
      <c r="F5169" s="16" t="s">
        <v>593</v>
      </c>
      <c r="G5169" s="10">
        <v>6035.42</v>
      </c>
      <c r="H5169" s="73">
        <v>8.7053999999999991</v>
      </c>
      <c r="I5169" s="16" t="s">
        <v>6700</v>
      </c>
      <c r="J5169" s="71">
        <v>0</v>
      </c>
      <c r="K5169" s="71">
        <v>1</v>
      </c>
      <c r="L5169" s="16">
        <v>0.35668470000000002</v>
      </c>
      <c r="M5169" s="16">
        <v>-0.3673901</v>
      </c>
      <c r="N5169" s="16">
        <v>0.2228764</v>
      </c>
      <c r="O5169" s="16">
        <v>0.61167150000000003</v>
      </c>
      <c r="P5169" s="16">
        <v>-0.13823740000000001</v>
      </c>
      <c r="Q5169" s="16">
        <v>0.46124389999999998</v>
      </c>
      <c r="R5169" s="16">
        <v>0.56510000000000005</v>
      </c>
      <c r="S5169" s="16">
        <v>3.3999999999999998E-3</v>
      </c>
      <c r="T5169" s="16">
        <v>0</v>
      </c>
      <c r="U5169" s="16">
        <v>7.0774999999999997</v>
      </c>
      <c r="V5169" s="16">
        <v>14.53</v>
      </c>
      <c r="W5169" s="16">
        <v>7.5350000000000001</v>
      </c>
      <c r="X5169" s="16">
        <v>422.72800000000001</v>
      </c>
      <c r="Y5169" s="16">
        <v>52.2194</v>
      </c>
      <c r="Z5169" s="16">
        <v>0.29809999999999998</v>
      </c>
      <c r="AA5169" s="16">
        <v>-1.2456389999999999</v>
      </c>
      <c r="AB5169" s="16">
        <v>0</v>
      </c>
      <c r="AC5169" s="16">
        <v>9.33</v>
      </c>
      <c r="AD5169" s="16">
        <v>51.11</v>
      </c>
      <c r="AE5169" s="16">
        <v>12.3028</v>
      </c>
      <c r="AF5169" s="16">
        <v>0</v>
      </c>
      <c r="AG5169" s="16">
        <v>104465</v>
      </c>
      <c r="AH5169" s="16">
        <v>9.8049999999999998E-2</v>
      </c>
      <c r="AI5169" s="16">
        <v>78.2</v>
      </c>
      <c r="AJ5169" s="16">
        <v>92.5</v>
      </c>
      <c r="AK5169" s="16">
        <v>0.97070000000000001</v>
      </c>
      <c r="AL5169" s="16">
        <v>-0.13880000000000001</v>
      </c>
      <c r="AM5169" s="16">
        <v>-0.38669999999999999</v>
      </c>
      <c r="AN5169" s="16">
        <v>0.67200000000000004</v>
      </c>
      <c r="AO5169" s="16">
        <v>0.20119999999999999</v>
      </c>
      <c r="AP5169" s="16">
        <v>0.66039999999999999</v>
      </c>
      <c r="AR5169" s="16">
        <f t="shared" si="191"/>
        <v>1</v>
      </c>
      <c r="AS5169" s="5">
        <f t="shared" si="190"/>
        <v>4.3847800000000048E-2</v>
      </c>
    </row>
    <row r="5170" spans="1:45" x14ac:dyDescent="0.25">
      <c r="A5170" s="16" t="s">
        <v>409</v>
      </c>
      <c r="B5170" s="16" t="s">
        <v>90</v>
      </c>
      <c r="C5170" s="16" t="s">
        <v>370</v>
      </c>
      <c r="D5170" s="16">
        <v>1991</v>
      </c>
      <c r="E5170" s="16" t="s">
        <v>5785</v>
      </c>
      <c r="F5170" s="16" t="s">
        <v>593</v>
      </c>
      <c r="G5170" s="10">
        <v>5973</v>
      </c>
      <c r="H5170" s="73">
        <v>8.6950040000000008</v>
      </c>
      <c r="I5170" s="16" t="s">
        <v>6700</v>
      </c>
      <c r="J5170" s="71">
        <v>0</v>
      </c>
      <c r="K5170" s="71">
        <v>1</v>
      </c>
      <c r="L5170" s="16">
        <v>0.36046250000000002</v>
      </c>
      <c r="M5170" s="16">
        <v>-0.34887069999999998</v>
      </c>
      <c r="N5170" s="16">
        <v>0.24233479999999999</v>
      </c>
      <c r="O5170" s="16">
        <v>0.52840480000000001</v>
      </c>
      <c r="P5170" s="16">
        <v>-0.1036895</v>
      </c>
      <c r="Q5170" s="16">
        <v>0.48357850000000002</v>
      </c>
      <c r="R5170" s="16">
        <v>0.56510000000000005</v>
      </c>
      <c r="S5170" s="16">
        <v>1.15E-3</v>
      </c>
      <c r="T5170" s="16">
        <v>2.8999999999999998E-3</v>
      </c>
      <c r="U5170" s="16">
        <v>6.9588999999999999</v>
      </c>
      <c r="V5170" s="16">
        <v>14.893000000000001</v>
      </c>
      <c r="W5170" s="16">
        <v>7.867</v>
      </c>
      <c r="X5170" s="16">
        <v>423.37400000000002</v>
      </c>
      <c r="Y5170" s="16">
        <v>52.6905</v>
      </c>
      <c r="Z5170" s="16">
        <v>0.25009999999999999</v>
      </c>
      <c r="AA5170" s="16">
        <v>-1.234764</v>
      </c>
      <c r="AB5170" s="16">
        <v>0</v>
      </c>
      <c r="AC5170" s="16">
        <v>9.33</v>
      </c>
      <c r="AD5170" s="16">
        <v>50.83</v>
      </c>
      <c r="AE5170" s="16">
        <v>12.250400000000001</v>
      </c>
      <c r="AF5170" s="16">
        <v>10.927099999999999</v>
      </c>
      <c r="AG5170" s="16">
        <v>97086.9</v>
      </c>
      <c r="AH5170" s="16">
        <v>9.8949999999999996E-2</v>
      </c>
      <c r="AI5170" s="16">
        <v>78.7</v>
      </c>
      <c r="AJ5170" s="16">
        <v>92.7</v>
      </c>
      <c r="AK5170" s="16">
        <v>0.98019999999999996</v>
      </c>
      <c r="AL5170" s="16">
        <v>-8.7300000000000003E-2</v>
      </c>
      <c r="AM5170" s="16">
        <v>-0.34310000000000002</v>
      </c>
      <c r="AN5170" s="16">
        <v>0.68069999999999997</v>
      </c>
      <c r="AO5170" s="16">
        <v>0.21329999999999999</v>
      </c>
      <c r="AP5170" s="16">
        <v>0.66300000000000003</v>
      </c>
      <c r="AR5170" s="16">
        <f t="shared" si="191"/>
        <v>1</v>
      </c>
      <c r="AS5170" s="5">
        <f t="shared" si="190"/>
        <v>3.7777999999999978E-3</v>
      </c>
    </row>
    <row r="5171" spans="1:45" x14ac:dyDescent="0.25">
      <c r="A5171" s="16" t="s">
        <v>409</v>
      </c>
      <c r="B5171" s="16" t="s">
        <v>90</v>
      </c>
      <c r="C5171" s="16" t="s">
        <v>370</v>
      </c>
      <c r="D5171" s="16">
        <v>1992</v>
      </c>
      <c r="E5171" s="16" t="s">
        <v>5786</v>
      </c>
      <c r="F5171" s="16" t="s">
        <v>593</v>
      </c>
      <c r="G5171" s="10">
        <v>6372.36</v>
      </c>
      <c r="H5171" s="73">
        <v>8.7597249999999995</v>
      </c>
      <c r="I5171" s="16" t="s">
        <v>6700</v>
      </c>
      <c r="J5171" s="71">
        <v>0</v>
      </c>
      <c r="K5171" s="71">
        <v>1</v>
      </c>
      <c r="L5171" s="16">
        <v>0.38500269999999998</v>
      </c>
      <c r="M5171" s="16">
        <v>-0.36767329999999998</v>
      </c>
      <c r="N5171" s="16">
        <v>0.26262580000000002</v>
      </c>
      <c r="O5171" s="16">
        <v>0.51335819999999999</v>
      </c>
      <c r="P5171" s="16">
        <v>-5.8519799999999997E-2</v>
      </c>
      <c r="Q5171" s="16">
        <v>0.50591249999999999</v>
      </c>
      <c r="R5171" s="16">
        <v>0.56510000000000005</v>
      </c>
      <c r="S5171" s="16">
        <v>1.6000000000000001E-3</v>
      </c>
      <c r="T5171" s="16">
        <v>6.9999999999999999E-4</v>
      </c>
      <c r="U5171" s="16">
        <v>6.8403</v>
      </c>
      <c r="V5171" s="16">
        <v>15.256</v>
      </c>
      <c r="W5171" s="16">
        <v>8.1989999999999998</v>
      </c>
      <c r="X5171" s="16">
        <v>424.15</v>
      </c>
      <c r="Y5171" s="16">
        <v>53.1616</v>
      </c>
      <c r="Z5171" s="16">
        <v>0.23860000000000001</v>
      </c>
      <c r="AA5171" s="16">
        <v>-1.2238899999999999</v>
      </c>
      <c r="AB5171" s="16">
        <v>0</v>
      </c>
      <c r="AC5171" s="16">
        <v>9.33</v>
      </c>
      <c r="AD5171" s="16">
        <v>50.55</v>
      </c>
      <c r="AE5171" s="16">
        <v>14.297499999999999</v>
      </c>
      <c r="AF5171" s="16">
        <v>14.7178</v>
      </c>
      <c r="AG5171" s="16">
        <v>100060</v>
      </c>
      <c r="AH5171" s="16">
        <v>9.9650000000000002E-2</v>
      </c>
      <c r="AI5171" s="16">
        <v>79.2</v>
      </c>
      <c r="AJ5171" s="16">
        <v>92.9</v>
      </c>
      <c r="AK5171" s="16">
        <v>0.98960000000000004</v>
      </c>
      <c r="AL5171" s="16">
        <v>-3.5700000000000003E-2</v>
      </c>
      <c r="AM5171" s="16">
        <v>-0.29949999999999999</v>
      </c>
      <c r="AN5171" s="16">
        <v>0.68940000000000001</v>
      </c>
      <c r="AO5171" s="16">
        <v>0.2253</v>
      </c>
      <c r="AP5171" s="16">
        <v>0.66569999999999996</v>
      </c>
      <c r="AR5171" s="16">
        <f t="shared" si="191"/>
        <v>1</v>
      </c>
      <c r="AS5171" s="5">
        <f t="shared" si="190"/>
        <v>2.4540199999999956E-2</v>
      </c>
    </row>
    <row r="5172" spans="1:45" x14ac:dyDescent="0.25">
      <c r="A5172" s="16" t="s">
        <v>409</v>
      </c>
      <c r="B5172" s="16" t="s">
        <v>90</v>
      </c>
      <c r="C5172" s="16" t="s">
        <v>370</v>
      </c>
      <c r="D5172" s="16">
        <v>1993</v>
      </c>
      <c r="E5172" s="16" t="s">
        <v>5787</v>
      </c>
      <c r="F5172" s="16" t="s">
        <v>593</v>
      </c>
      <c r="G5172" s="10">
        <v>6319.07</v>
      </c>
      <c r="H5172" s="73">
        <v>8.7513280000000009</v>
      </c>
      <c r="I5172" s="16" t="s">
        <v>6700</v>
      </c>
      <c r="J5172" s="71">
        <v>0</v>
      </c>
      <c r="K5172" s="71">
        <v>1</v>
      </c>
      <c r="L5172" s="16">
        <v>0.46558050000000001</v>
      </c>
      <c r="M5172" s="16">
        <v>-0.33495849999999999</v>
      </c>
      <c r="N5172" s="16">
        <v>0.27540870000000001</v>
      </c>
      <c r="O5172" s="16">
        <v>0.5723279</v>
      </c>
      <c r="P5172" s="16">
        <v>-7.2861999999999996E-3</v>
      </c>
      <c r="Q5172" s="16">
        <v>0.52823160000000002</v>
      </c>
      <c r="R5172" s="16">
        <v>0.56510000000000005</v>
      </c>
      <c r="S5172" s="16">
        <v>3.3500000000000001E-3</v>
      </c>
      <c r="T5172" s="16">
        <v>3.5000000000000001E-3</v>
      </c>
      <c r="U5172" s="16">
        <v>6.7217000000000002</v>
      </c>
      <c r="V5172" s="16">
        <v>15.619</v>
      </c>
      <c r="W5172" s="16">
        <v>8.5310000000000006</v>
      </c>
      <c r="X5172" s="16">
        <v>423.74799999999999</v>
      </c>
      <c r="Y5172" s="16">
        <v>53.632800000000003</v>
      </c>
      <c r="Z5172" s="16">
        <v>0.26669999999999999</v>
      </c>
      <c r="AA5172" s="16">
        <v>-1.213015</v>
      </c>
      <c r="AB5172" s="16">
        <v>0</v>
      </c>
      <c r="AC5172" s="16">
        <v>9.33</v>
      </c>
      <c r="AD5172" s="16">
        <v>50.27</v>
      </c>
      <c r="AE5172" s="16">
        <v>16.869299999999999</v>
      </c>
      <c r="AF5172" s="16">
        <v>18.508600000000001</v>
      </c>
      <c r="AG5172" s="16">
        <v>104212</v>
      </c>
      <c r="AH5172" s="16">
        <v>9.9849999999999994E-2</v>
      </c>
      <c r="AI5172" s="16">
        <v>79.7</v>
      </c>
      <c r="AJ5172" s="16">
        <v>93</v>
      </c>
      <c r="AK5172" s="16">
        <v>0.99909999999999999</v>
      </c>
      <c r="AL5172" s="16">
        <v>1.5800000000000002E-2</v>
      </c>
      <c r="AM5172" s="16">
        <v>-0.25590000000000002</v>
      </c>
      <c r="AN5172" s="16">
        <v>0.69799999999999995</v>
      </c>
      <c r="AO5172" s="16">
        <v>0.2374</v>
      </c>
      <c r="AP5172" s="16">
        <v>0.66830000000000001</v>
      </c>
      <c r="AR5172" s="16">
        <f t="shared" si="191"/>
        <v>1</v>
      </c>
      <c r="AS5172" s="5">
        <f t="shared" si="190"/>
        <v>8.0577800000000033E-2</v>
      </c>
    </row>
    <row r="5173" spans="1:45" x14ac:dyDescent="0.25">
      <c r="A5173" s="16" t="s">
        <v>409</v>
      </c>
      <c r="B5173" s="16" t="s">
        <v>90</v>
      </c>
      <c r="C5173" s="16" t="s">
        <v>370</v>
      </c>
      <c r="D5173" s="16">
        <v>1994</v>
      </c>
      <c r="E5173" s="16" t="s">
        <v>5788</v>
      </c>
      <c r="F5173" s="16" t="s">
        <v>593</v>
      </c>
      <c r="G5173" s="10">
        <v>6345.48</v>
      </c>
      <c r="H5173" s="73">
        <v>8.7554970000000001</v>
      </c>
      <c r="I5173" s="16" t="s">
        <v>6700</v>
      </c>
      <c r="J5173" s="71">
        <v>0</v>
      </c>
      <c r="K5173" s="71">
        <v>1</v>
      </c>
      <c r="L5173" s="16">
        <v>0.57892250000000001</v>
      </c>
      <c r="M5173" s="16">
        <v>-0.3532073</v>
      </c>
      <c r="N5173" s="16">
        <v>0.54890620000000001</v>
      </c>
      <c r="O5173" s="16">
        <v>0.59146949999999998</v>
      </c>
      <c r="P5173" s="16">
        <v>-4.7632300000000002E-2</v>
      </c>
      <c r="Q5173" s="16">
        <v>0.5505833</v>
      </c>
      <c r="R5173" s="16">
        <v>0.56510000000000005</v>
      </c>
      <c r="S5173" s="16">
        <v>3.7000000000000002E-3</v>
      </c>
      <c r="T5173" s="16">
        <v>1.4E-3</v>
      </c>
      <c r="U5173" s="16">
        <v>9.0078999999999994</v>
      </c>
      <c r="V5173" s="16">
        <v>15.981999999999999</v>
      </c>
      <c r="W5173" s="16">
        <v>8.8629999999999995</v>
      </c>
      <c r="X5173" s="16">
        <v>424.57400000000001</v>
      </c>
      <c r="Y5173" s="16">
        <v>54.103900000000003</v>
      </c>
      <c r="Z5173" s="16">
        <v>0.26069999999999999</v>
      </c>
      <c r="AA5173" s="16">
        <v>-1.272437</v>
      </c>
      <c r="AB5173" s="16">
        <v>0</v>
      </c>
      <c r="AC5173" s="16">
        <v>9.33</v>
      </c>
      <c r="AD5173" s="16">
        <v>51.8</v>
      </c>
      <c r="AE5173" s="16">
        <v>17.218499999999999</v>
      </c>
      <c r="AF5173" s="16">
        <v>0.36070000000000002</v>
      </c>
      <c r="AG5173" s="16">
        <v>111347</v>
      </c>
      <c r="AH5173" s="16">
        <v>0.10155</v>
      </c>
      <c r="AI5173" s="16">
        <v>80.2</v>
      </c>
      <c r="AJ5173" s="16">
        <v>93.2</v>
      </c>
      <c r="AK5173" s="16">
        <v>1.0085999999999999</v>
      </c>
      <c r="AL5173" s="16">
        <v>6.7400000000000002E-2</v>
      </c>
      <c r="AM5173" s="16">
        <v>-0.21229999999999999</v>
      </c>
      <c r="AN5173" s="16">
        <v>0.70669999999999999</v>
      </c>
      <c r="AO5173" s="16">
        <v>0.2495</v>
      </c>
      <c r="AP5173" s="16">
        <v>0.67090000000000005</v>
      </c>
      <c r="AR5173" s="16">
        <f t="shared" si="191"/>
        <v>1</v>
      </c>
      <c r="AS5173" s="5">
        <f t="shared" si="190"/>
        <v>0.113342</v>
      </c>
    </row>
    <row r="5174" spans="1:45" x14ac:dyDescent="0.25">
      <c r="A5174" s="16" t="s">
        <v>409</v>
      </c>
      <c r="B5174" s="16" t="s">
        <v>90</v>
      </c>
      <c r="C5174" s="16" t="s">
        <v>370</v>
      </c>
      <c r="D5174" s="16">
        <v>1995</v>
      </c>
      <c r="E5174" s="16" t="s">
        <v>5789</v>
      </c>
      <c r="F5174" s="16" t="s">
        <v>593</v>
      </c>
      <c r="G5174" s="10">
        <v>6374.3</v>
      </c>
      <c r="H5174" s="73">
        <v>8.7600300000000004</v>
      </c>
      <c r="I5174" s="16" t="s">
        <v>6700</v>
      </c>
      <c r="J5174" s="71">
        <v>0</v>
      </c>
      <c r="K5174" s="71">
        <v>1</v>
      </c>
      <c r="L5174" s="16">
        <v>0.48685050000000002</v>
      </c>
      <c r="M5174" s="16">
        <v>-0.35680089999999998</v>
      </c>
      <c r="N5174" s="16">
        <v>0.31881019999999999</v>
      </c>
      <c r="O5174" s="16">
        <v>0.54144139999999996</v>
      </c>
      <c r="P5174" s="16">
        <v>6.8298999999999999E-3</v>
      </c>
      <c r="Q5174" s="16">
        <v>0.57290019999999997</v>
      </c>
      <c r="R5174" s="16">
        <v>0.56510000000000005</v>
      </c>
      <c r="S5174" s="16">
        <v>6.1999999999999998E-3</v>
      </c>
      <c r="T5174" s="16">
        <v>0</v>
      </c>
      <c r="U5174" s="16">
        <v>6.4844999999999997</v>
      </c>
      <c r="V5174" s="16">
        <v>16.344999999999999</v>
      </c>
      <c r="W5174" s="16">
        <v>9.1950000000000003</v>
      </c>
      <c r="X5174" s="16">
        <v>425.74200000000002</v>
      </c>
      <c r="Y5174" s="16">
        <v>54.575099999999999</v>
      </c>
      <c r="Z5174" s="16">
        <v>0.2596</v>
      </c>
      <c r="AA5174" s="16">
        <v>-1.1015509999999999</v>
      </c>
      <c r="AB5174" s="16">
        <v>0</v>
      </c>
      <c r="AC5174" s="16">
        <v>9.33</v>
      </c>
      <c r="AD5174" s="16">
        <v>47.4</v>
      </c>
      <c r="AE5174" s="16">
        <v>20.7943</v>
      </c>
      <c r="AF5174" s="16">
        <v>0.68010000000000004</v>
      </c>
      <c r="AG5174" s="16">
        <v>114163</v>
      </c>
      <c r="AH5174" s="16">
        <v>0.10435</v>
      </c>
      <c r="AI5174" s="16">
        <v>80.599999999999994</v>
      </c>
      <c r="AJ5174" s="16">
        <v>93.4</v>
      </c>
      <c r="AK5174" s="16">
        <v>1.018</v>
      </c>
      <c r="AL5174" s="16">
        <v>0.11890000000000001</v>
      </c>
      <c r="AM5174" s="16">
        <v>-0.16869999999999999</v>
      </c>
      <c r="AN5174" s="16">
        <v>0.71540000000000004</v>
      </c>
      <c r="AO5174" s="16">
        <v>0.26150000000000001</v>
      </c>
      <c r="AP5174" s="16">
        <v>0.67359999999999998</v>
      </c>
      <c r="AR5174" s="16">
        <f t="shared" si="191"/>
        <v>1</v>
      </c>
      <c r="AS5174" s="5">
        <f t="shared" si="190"/>
        <v>-9.2071999999999987E-2</v>
      </c>
    </row>
    <row r="5175" spans="1:45" x14ac:dyDescent="0.25">
      <c r="A5175" s="16" t="s">
        <v>409</v>
      </c>
      <c r="B5175" s="16" t="s">
        <v>90</v>
      </c>
      <c r="C5175" s="16" t="s">
        <v>370</v>
      </c>
      <c r="D5175" s="16">
        <v>1996</v>
      </c>
      <c r="E5175" s="16" t="s">
        <v>5790</v>
      </c>
      <c r="F5175" s="16" t="s">
        <v>593</v>
      </c>
      <c r="G5175" s="10">
        <v>6472.73</v>
      </c>
      <c r="H5175" s="73">
        <v>8.7753519999999998</v>
      </c>
      <c r="I5175" s="16" t="s">
        <v>6700</v>
      </c>
      <c r="J5175" s="71">
        <v>0</v>
      </c>
      <c r="K5175" s="71">
        <v>1</v>
      </c>
      <c r="L5175" s="16">
        <v>0.53821640000000004</v>
      </c>
      <c r="M5175" s="16">
        <v>-0.33379789999999998</v>
      </c>
      <c r="N5175" s="16">
        <v>0.30567100000000003</v>
      </c>
      <c r="O5175" s="16">
        <v>0.58975540000000004</v>
      </c>
      <c r="P5175" s="16">
        <v>3.89819E-2</v>
      </c>
      <c r="Q5175" s="16">
        <v>0.59600839999999999</v>
      </c>
      <c r="R5175" s="16">
        <v>0.56510000000000005</v>
      </c>
      <c r="S5175" s="16">
        <v>7.6E-3</v>
      </c>
      <c r="T5175" s="16">
        <v>1.9E-3</v>
      </c>
      <c r="U5175" s="16">
        <v>6.3658999999999999</v>
      </c>
      <c r="V5175" s="16">
        <v>16.446000000000002</v>
      </c>
      <c r="W5175" s="16">
        <v>9.2080000000000002</v>
      </c>
      <c r="X5175" s="16">
        <v>425.17399999999998</v>
      </c>
      <c r="Y5175" s="16">
        <v>55.046199999999999</v>
      </c>
      <c r="Z5175" s="16">
        <v>0.26729999999999998</v>
      </c>
      <c r="AA5175" s="16">
        <v>-1.171459</v>
      </c>
      <c r="AB5175" s="16">
        <v>0</v>
      </c>
      <c r="AC5175" s="16">
        <v>9.33</v>
      </c>
      <c r="AD5175" s="16">
        <v>49.2</v>
      </c>
      <c r="AE5175" s="16">
        <v>22.678899999999999</v>
      </c>
      <c r="AF5175" s="16">
        <v>0.93979999999999997</v>
      </c>
      <c r="AG5175" s="16">
        <v>117390</v>
      </c>
      <c r="AH5175" s="16">
        <v>0.1066</v>
      </c>
      <c r="AI5175" s="16">
        <v>81.099999999999994</v>
      </c>
      <c r="AJ5175" s="16">
        <v>93.5</v>
      </c>
      <c r="AK5175" s="16">
        <v>1.0567</v>
      </c>
      <c r="AL5175" s="16">
        <v>0</v>
      </c>
      <c r="AM5175" s="16">
        <v>0</v>
      </c>
      <c r="AN5175" s="16">
        <v>0.94099999999999995</v>
      </c>
      <c r="AO5175" s="16">
        <v>0</v>
      </c>
      <c r="AP5175" s="16">
        <v>0.77449999999999997</v>
      </c>
      <c r="AR5175" s="16">
        <f t="shared" si="191"/>
        <v>1</v>
      </c>
      <c r="AS5175" s="5">
        <f t="shared" si="190"/>
        <v>5.136590000000002E-2</v>
      </c>
    </row>
    <row r="5176" spans="1:45" x14ac:dyDescent="0.25">
      <c r="A5176" s="16" t="s">
        <v>409</v>
      </c>
      <c r="B5176" s="16" t="s">
        <v>90</v>
      </c>
      <c r="C5176" s="16" t="s">
        <v>370</v>
      </c>
      <c r="D5176" s="16">
        <v>1997</v>
      </c>
      <c r="E5176" s="16" t="s">
        <v>5791</v>
      </c>
      <c r="F5176" s="16" t="s">
        <v>593</v>
      </c>
      <c r="G5176" s="10">
        <v>6330.43</v>
      </c>
      <c r="H5176" s="73">
        <v>8.7531230000000004</v>
      </c>
      <c r="I5176" s="16" t="s">
        <v>6700</v>
      </c>
      <c r="J5176" s="71">
        <v>0</v>
      </c>
      <c r="K5176" s="71">
        <v>1</v>
      </c>
      <c r="L5176" s="16">
        <v>0.51688999999999996</v>
      </c>
      <c r="M5176" s="16">
        <v>-0.3463058</v>
      </c>
      <c r="N5176" s="16">
        <v>0.30148710000000001</v>
      </c>
      <c r="O5176" s="16">
        <v>0.58785350000000003</v>
      </c>
      <c r="P5176" s="16">
        <v>7.4956599999999998E-2</v>
      </c>
      <c r="Q5176" s="16">
        <v>0.52616719999999995</v>
      </c>
      <c r="R5176" s="16">
        <v>0.56510000000000005</v>
      </c>
      <c r="S5176" s="16">
        <v>7.2500000000000004E-3</v>
      </c>
      <c r="T5176" s="16">
        <v>6.9999999999999999E-4</v>
      </c>
      <c r="U5176" s="16">
        <v>6.2473000000000001</v>
      </c>
      <c r="V5176" s="16">
        <v>16.648</v>
      </c>
      <c r="W5176" s="16">
        <v>9.2210000000000001</v>
      </c>
      <c r="X5176" s="16">
        <v>425.67</v>
      </c>
      <c r="Y5176" s="16">
        <v>55.517400000000002</v>
      </c>
      <c r="Z5176" s="16">
        <v>0.26579999999999998</v>
      </c>
      <c r="AA5176" s="16">
        <v>-1.1442730000000001</v>
      </c>
      <c r="AB5176" s="16">
        <v>0</v>
      </c>
      <c r="AC5176" s="16">
        <v>9.33</v>
      </c>
      <c r="AD5176" s="16">
        <v>48.5</v>
      </c>
      <c r="AE5176" s="16">
        <v>24.498999999999999</v>
      </c>
      <c r="AF5176" s="16">
        <v>1.0596000000000001</v>
      </c>
      <c r="AG5176" s="16">
        <v>122008</v>
      </c>
      <c r="AH5176" s="16">
        <v>0.11650000000000001</v>
      </c>
      <c r="AI5176" s="16">
        <v>81.599999999999994</v>
      </c>
      <c r="AJ5176" s="16">
        <v>93.7</v>
      </c>
      <c r="AK5176" s="16">
        <v>1.0613999999999999</v>
      </c>
      <c r="AL5176" s="16">
        <v>0.12570000000000001</v>
      </c>
      <c r="AM5176" s="16">
        <v>-0.3044</v>
      </c>
      <c r="AN5176" s="16">
        <v>0.59850000000000003</v>
      </c>
      <c r="AO5176" s="16">
        <v>0.28010000000000002</v>
      </c>
      <c r="AP5176" s="16">
        <v>0.58340000000000003</v>
      </c>
      <c r="AR5176" s="16">
        <f t="shared" si="191"/>
        <v>1</v>
      </c>
      <c r="AS5176" s="5">
        <f t="shared" si="190"/>
        <v>-2.1326400000000079E-2</v>
      </c>
    </row>
    <row r="5177" spans="1:45" x14ac:dyDescent="0.25">
      <c r="A5177" s="16" t="s">
        <v>409</v>
      </c>
      <c r="B5177" s="16" t="s">
        <v>90</v>
      </c>
      <c r="C5177" s="16" t="s">
        <v>370</v>
      </c>
      <c r="D5177" s="16">
        <v>1998</v>
      </c>
      <c r="E5177" s="16" t="s">
        <v>5792</v>
      </c>
      <c r="F5177" s="16" t="s">
        <v>593</v>
      </c>
      <c r="G5177" s="10">
        <v>6641.68</v>
      </c>
      <c r="H5177" s="73">
        <v>8.8011210000000002</v>
      </c>
      <c r="I5177" s="16" t="s">
        <v>6700</v>
      </c>
      <c r="J5177" s="71">
        <v>0</v>
      </c>
      <c r="K5177" s="71">
        <v>1</v>
      </c>
      <c r="L5177" s="16">
        <v>0.60689199999999999</v>
      </c>
      <c r="M5177" s="16">
        <v>-0.22722899999999999</v>
      </c>
      <c r="N5177" s="16">
        <v>0.43243219999999999</v>
      </c>
      <c r="O5177" s="16">
        <v>0.59863379999999999</v>
      </c>
      <c r="P5177" s="16">
        <v>0.1020081</v>
      </c>
      <c r="Q5177" s="16">
        <v>0.43910690000000002</v>
      </c>
      <c r="R5177" s="16">
        <v>0.76590000000000003</v>
      </c>
      <c r="S5177" s="16">
        <v>7.0499999999999998E-3</v>
      </c>
      <c r="T5177" s="16">
        <v>1.8E-3</v>
      </c>
      <c r="U5177" s="16">
        <v>7.3777999999999997</v>
      </c>
      <c r="V5177" s="16">
        <v>17.161999999999999</v>
      </c>
      <c r="W5177" s="16">
        <v>9.234</v>
      </c>
      <c r="X5177" s="16">
        <v>425.70600000000002</v>
      </c>
      <c r="Y5177" s="16">
        <v>55.988500000000002</v>
      </c>
      <c r="Z5177" s="16">
        <v>0.27250000000000002</v>
      </c>
      <c r="AA5177" s="16">
        <v>-1.1093189999999999</v>
      </c>
      <c r="AB5177" s="16">
        <v>0</v>
      </c>
      <c r="AC5177" s="16">
        <v>9.33</v>
      </c>
      <c r="AD5177" s="16">
        <v>47.6</v>
      </c>
      <c r="AE5177" s="16">
        <v>26.376200000000001</v>
      </c>
      <c r="AF5177" s="16">
        <v>1.2413000000000001</v>
      </c>
      <c r="AG5177" s="16">
        <v>121282</v>
      </c>
      <c r="AH5177" s="16">
        <v>0.1099</v>
      </c>
      <c r="AI5177" s="16">
        <v>82.1</v>
      </c>
      <c r="AJ5177" s="16">
        <v>93.9</v>
      </c>
      <c r="AK5177" s="16">
        <v>1.0661</v>
      </c>
      <c r="AL5177" s="16">
        <v>0.12570000000000001</v>
      </c>
      <c r="AM5177" s="16">
        <v>-0.3044</v>
      </c>
      <c r="AN5177" s="16">
        <v>0.25590000000000002</v>
      </c>
      <c r="AO5177" s="16">
        <v>0.28010000000000002</v>
      </c>
      <c r="AP5177" s="16">
        <v>0.39229999999999998</v>
      </c>
      <c r="AR5177" s="16">
        <f t="shared" si="191"/>
        <v>1</v>
      </c>
      <c r="AS5177" s="5">
        <f t="shared" si="190"/>
        <v>9.0002000000000026E-2</v>
      </c>
    </row>
    <row r="5178" spans="1:45" x14ac:dyDescent="0.25">
      <c r="A5178" s="16" t="s">
        <v>409</v>
      </c>
      <c r="B5178" s="16" t="s">
        <v>90</v>
      </c>
      <c r="C5178" s="16" t="s">
        <v>370</v>
      </c>
      <c r="D5178" s="16">
        <v>1999</v>
      </c>
      <c r="E5178" s="16" t="s">
        <v>5793</v>
      </c>
      <c r="F5178" s="16" t="s">
        <v>593</v>
      </c>
      <c r="G5178" s="10">
        <v>6731.79</v>
      </c>
      <c r="H5178" s="73">
        <v>8.8145969999999991</v>
      </c>
      <c r="I5178" s="16" t="s">
        <v>6700</v>
      </c>
      <c r="J5178" s="71">
        <v>0</v>
      </c>
      <c r="K5178" s="71">
        <v>1</v>
      </c>
      <c r="L5178" s="16">
        <v>0.62882099999999996</v>
      </c>
      <c r="M5178" s="16">
        <v>-0.45199650000000002</v>
      </c>
      <c r="N5178" s="16">
        <v>0.43672879999999997</v>
      </c>
      <c r="O5178" s="16">
        <v>0.67466179999999998</v>
      </c>
      <c r="P5178" s="16">
        <v>0.13393079999999999</v>
      </c>
      <c r="Q5178" s="16">
        <v>0.59580849999999996</v>
      </c>
      <c r="R5178" s="16">
        <v>0.3644</v>
      </c>
      <c r="S5178" s="16">
        <v>9.2499999999999995E-3</v>
      </c>
      <c r="T5178" s="16">
        <v>2.9999999999999997E-4</v>
      </c>
      <c r="U5178" s="16">
        <v>7.2548000000000004</v>
      </c>
      <c r="V5178" s="16">
        <v>17.675999999999998</v>
      </c>
      <c r="W5178" s="16">
        <v>9.2469999999999999</v>
      </c>
      <c r="X5178" s="16">
        <v>426.55200000000002</v>
      </c>
      <c r="Y5178" s="16">
        <v>56.459600000000002</v>
      </c>
      <c r="Z5178" s="16">
        <v>0.28160000000000002</v>
      </c>
      <c r="AA5178" s="16">
        <v>-1.253018</v>
      </c>
      <c r="AB5178" s="16">
        <v>0</v>
      </c>
      <c r="AC5178" s="16">
        <v>9.33</v>
      </c>
      <c r="AD5178" s="16">
        <v>51.3</v>
      </c>
      <c r="AE5178" s="16">
        <v>28.6736</v>
      </c>
      <c r="AF5178" s="16">
        <v>1.4832000000000001</v>
      </c>
      <c r="AG5178" s="16">
        <v>119165</v>
      </c>
      <c r="AH5178" s="16">
        <v>0.1033</v>
      </c>
      <c r="AI5178" s="16">
        <v>82.6</v>
      </c>
      <c r="AJ5178" s="16">
        <v>94.1</v>
      </c>
      <c r="AK5178" s="16">
        <v>1.0649</v>
      </c>
      <c r="AL5178" s="16">
        <v>0.25390000000000001</v>
      </c>
      <c r="AM5178" s="16">
        <v>-0.12379999999999999</v>
      </c>
      <c r="AN5178" s="16">
        <v>0.68740000000000001</v>
      </c>
      <c r="AO5178" s="16">
        <v>0.2472</v>
      </c>
      <c r="AP5178" s="16">
        <v>0.62060000000000004</v>
      </c>
      <c r="AR5178" s="16">
        <f t="shared" si="191"/>
        <v>1</v>
      </c>
      <c r="AS5178" s="5">
        <f t="shared" si="190"/>
        <v>2.1928999999999976E-2</v>
      </c>
    </row>
    <row r="5179" spans="1:45" x14ac:dyDescent="0.25">
      <c r="A5179" s="16" t="s">
        <v>409</v>
      </c>
      <c r="B5179" s="16" t="s">
        <v>90</v>
      </c>
      <c r="C5179" s="16" t="s">
        <v>370</v>
      </c>
      <c r="D5179" s="16">
        <v>2000</v>
      </c>
      <c r="E5179" s="16" t="s">
        <v>5794</v>
      </c>
      <c r="F5179" s="16" t="s">
        <v>593</v>
      </c>
      <c r="G5179" s="10">
        <v>6641.27</v>
      </c>
      <c r="H5179" s="73">
        <v>8.8010579999999994</v>
      </c>
      <c r="I5179" s="16">
        <v>156949</v>
      </c>
      <c r="J5179" s="71">
        <v>0</v>
      </c>
      <c r="K5179" s="71">
        <v>1</v>
      </c>
      <c r="L5179" s="16">
        <v>0.68547360000000002</v>
      </c>
      <c r="M5179" s="16">
        <v>-0.34056579999999997</v>
      </c>
      <c r="N5179" s="16">
        <v>0.30645250000000002</v>
      </c>
      <c r="O5179" s="16">
        <v>0.61971500000000002</v>
      </c>
      <c r="P5179" s="16">
        <v>0.1867673</v>
      </c>
      <c r="Q5179" s="16">
        <v>0.7525617</v>
      </c>
      <c r="R5179" s="16">
        <v>0.56510000000000005</v>
      </c>
      <c r="S5179" s="16">
        <v>0.01</v>
      </c>
      <c r="T5179" s="16">
        <v>2.0000000000000001E-4</v>
      </c>
      <c r="U5179" s="16">
        <v>5.8914</v>
      </c>
      <c r="V5179" s="16">
        <v>18.190000000000001</v>
      </c>
      <c r="W5179" s="16">
        <v>9.26</v>
      </c>
      <c r="X5179" s="16">
        <v>426.75099999999998</v>
      </c>
      <c r="Y5179" s="16">
        <v>56.930799999999998</v>
      </c>
      <c r="Z5179" s="16">
        <v>0.26019999999999999</v>
      </c>
      <c r="AA5179" s="16">
        <v>-1.179227</v>
      </c>
      <c r="AB5179" s="16">
        <v>0</v>
      </c>
      <c r="AC5179" s="16">
        <v>9.33</v>
      </c>
      <c r="AD5179" s="16">
        <v>49.4</v>
      </c>
      <c r="AE5179" s="16">
        <v>31.156600000000001</v>
      </c>
      <c r="AF5179" s="16">
        <v>1.5929</v>
      </c>
      <c r="AG5179" s="16">
        <v>120977</v>
      </c>
      <c r="AH5179" s="16">
        <v>0.1384</v>
      </c>
      <c r="AI5179" s="16">
        <v>83.1</v>
      </c>
      <c r="AJ5179" s="16">
        <v>94.2</v>
      </c>
      <c r="AK5179" s="16">
        <v>1.0637000000000001</v>
      </c>
      <c r="AL5179" s="16">
        <v>0.3821</v>
      </c>
      <c r="AM5179" s="16">
        <v>5.6899999999999999E-2</v>
      </c>
      <c r="AN5179" s="16">
        <v>1.119</v>
      </c>
      <c r="AO5179" s="16">
        <v>0.21440000000000001</v>
      </c>
      <c r="AP5179" s="16">
        <v>0.84889999999999999</v>
      </c>
      <c r="AR5179" s="16">
        <f t="shared" si="191"/>
        <v>1</v>
      </c>
      <c r="AS5179" s="5">
        <f t="shared" si="190"/>
        <v>5.6652600000000053E-2</v>
      </c>
    </row>
    <row r="5180" spans="1:45" x14ac:dyDescent="0.25">
      <c r="A5180" s="16" t="s">
        <v>409</v>
      </c>
      <c r="B5180" s="16" t="s">
        <v>90</v>
      </c>
      <c r="C5180" s="16" t="s">
        <v>370</v>
      </c>
      <c r="D5180" s="16">
        <v>2001</v>
      </c>
      <c r="E5180" s="16" t="s">
        <v>5795</v>
      </c>
      <c r="F5180" s="16" t="s">
        <v>593</v>
      </c>
      <c r="G5180" s="10">
        <v>6328.97</v>
      </c>
      <c r="H5180" s="73">
        <v>8.7528919999999992</v>
      </c>
      <c r="I5180" s="16">
        <v>158464</v>
      </c>
      <c r="J5180" s="71">
        <v>0</v>
      </c>
      <c r="K5180" s="71">
        <v>1</v>
      </c>
      <c r="L5180" s="16">
        <v>0.69814639999999994</v>
      </c>
      <c r="M5180" s="16">
        <v>-0.34507719999999997</v>
      </c>
      <c r="N5180" s="16">
        <v>0.42630509999999999</v>
      </c>
      <c r="O5180" s="16">
        <v>0.63032279999999996</v>
      </c>
      <c r="P5180" s="16">
        <v>0.200046</v>
      </c>
      <c r="Q5180" s="16">
        <v>0.63647989999999999</v>
      </c>
      <c r="R5180" s="16">
        <v>0.56510000000000005</v>
      </c>
      <c r="S5180" s="16">
        <v>9.2999999999999992E-3</v>
      </c>
      <c r="T5180" s="16">
        <v>0</v>
      </c>
      <c r="U5180" s="16">
        <v>6.8620999999999999</v>
      </c>
      <c r="V5180" s="16">
        <v>19.323</v>
      </c>
      <c r="W5180" s="16">
        <v>9.1270000000000007</v>
      </c>
      <c r="X5180" s="16">
        <v>426.976</v>
      </c>
      <c r="Y5180" s="16">
        <v>57.401899999999998</v>
      </c>
      <c r="Z5180" s="16">
        <v>0.2702</v>
      </c>
      <c r="AA5180" s="16">
        <v>-1.1256299999999999</v>
      </c>
      <c r="AB5180" s="16">
        <v>0</v>
      </c>
      <c r="AC5180" s="16">
        <v>9.33</v>
      </c>
      <c r="AD5180" s="16">
        <v>48.02</v>
      </c>
      <c r="AE5180" s="16">
        <v>31.515899999999998</v>
      </c>
      <c r="AF5180" s="16">
        <v>1.7019</v>
      </c>
      <c r="AG5180" s="16">
        <v>127857</v>
      </c>
      <c r="AH5180" s="16">
        <v>0.1366</v>
      </c>
      <c r="AI5180" s="16">
        <v>83.6</v>
      </c>
      <c r="AJ5180" s="16">
        <v>94.4</v>
      </c>
      <c r="AK5180" s="16">
        <v>1.0759000000000001</v>
      </c>
      <c r="AL5180" s="16">
        <v>0.33739999999999998</v>
      </c>
      <c r="AM5180" s="16">
        <v>-5.7299999999999997E-2</v>
      </c>
      <c r="AN5180" s="16">
        <v>0.68300000000000005</v>
      </c>
      <c r="AO5180" s="16">
        <v>0.19070000000000001</v>
      </c>
      <c r="AP5180" s="16">
        <v>0.74960000000000004</v>
      </c>
      <c r="AR5180" s="16">
        <f t="shared" si="191"/>
        <v>1</v>
      </c>
      <c r="AS5180" s="5">
        <f t="shared" si="190"/>
        <v>1.2672799999999929E-2</v>
      </c>
    </row>
    <row r="5181" spans="1:45" x14ac:dyDescent="0.25">
      <c r="A5181" s="16" t="s">
        <v>409</v>
      </c>
      <c r="B5181" s="16" t="s">
        <v>90</v>
      </c>
      <c r="C5181" s="16" t="s">
        <v>370</v>
      </c>
      <c r="D5181" s="16">
        <v>2002</v>
      </c>
      <c r="E5181" s="16" t="s">
        <v>5796</v>
      </c>
      <c r="F5181" s="16" t="s">
        <v>593</v>
      </c>
      <c r="G5181" s="10">
        <v>6297.1</v>
      </c>
      <c r="H5181" s="73">
        <v>8.7478449999999999</v>
      </c>
      <c r="I5181" s="16">
        <v>159763</v>
      </c>
      <c r="J5181" s="71">
        <v>0</v>
      </c>
      <c r="K5181" s="71">
        <v>1</v>
      </c>
      <c r="L5181" s="16">
        <v>0.5985587</v>
      </c>
      <c r="M5181" s="16">
        <v>-0.34005229999999997</v>
      </c>
      <c r="N5181" s="16">
        <v>0.31681140000000002</v>
      </c>
      <c r="O5181" s="16">
        <v>0.59027799999999997</v>
      </c>
      <c r="P5181" s="16">
        <v>0.2326715</v>
      </c>
      <c r="Q5181" s="16">
        <v>0.52043430000000002</v>
      </c>
      <c r="R5181" s="16">
        <v>0.56510000000000005</v>
      </c>
      <c r="S5181" s="16">
        <v>9.1500000000000001E-3</v>
      </c>
      <c r="T5181" s="16">
        <v>5.9999999999999995E-4</v>
      </c>
      <c r="U5181" s="16">
        <v>5.6542000000000003</v>
      </c>
      <c r="V5181" s="16">
        <v>20.456</v>
      </c>
      <c r="W5181" s="16">
        <v>8.9939999999999998</v>
      </c>
      <c r="X5181" s="16">
        <v>427.16199999999998</v>
      </c>
      <c r="Y5181" s="16">
        <v>57.873100000000001</v>
      </c>
      <c r="Z5181" s="16">
        <v>0.24490000000000001</v>
      </c>
      <c r="AA5181" s="16">
        <v>-1.117086</v>
      </c>
      <c r="AB5181" s="16">
        <v>0</v>
      </c>
      <c r="AC5181" s="16">
        <v>9.33</v>
      </c>
      <c r="AD5181" s="16">
        <v>47.8</v>
      </c>
      <c r="AE5181" s="16">
        <v>31.907399999999999</v>
      </c>
      <c r="AF5181" s="16">
        <v>8.9335000000000004</v>
      </c>
      <c r="AG5181" s="16">
        <v>129408</v>
      </c>
      <c r="AH5181" s="16">
        <v>0.1376</v>
      </c>
      <c r="AI5181" s="16">
        <v>84.1</v>
      </c>
      <c r="AJ5181" s="16">
        <v>94.5</v>
      </c>
      <c r="AK5181" s="16">
        <v>1.0881000000000001</v>
      </c>
      <c r="AL5181" s="16">
        <v>0.29270000000000002</v>
      </c>
      <c r="AM5181" s="16">
        <v>-0.17150000000000001</v>
      </c>
      <c r="AN5181" s="16">
        <v>0.247</v>
      </c>
      <c r="AO5181" s="16">
        <v>0.1671</v>
      </c>
      <c r="AP5181" s="16">
        <v>0.65039999999999998</v>
      </c>
      <c r="AR5181" s="16">
        <f t="shared" si="191"/>
        <v>1</v>
      </c>
      <c r="AS5181" s="5">
        <f t="shared" si="190"/>
        <v>-9.9587699999999946E-2</v>
      </c>
    </row>
    <row r="5182" spans="1:45" x14ac:dyDescent="0.25">
      <c r="A5182" s="16" t="s">
        <v>409</v>
      </c>
      <c r="B5182" s="16" t="s">
        <v>90</v>
      </c>
      <c r="C5182" s="16" t="s">
        <v>370</v>
      </c>
      <c r="D5182" s="16">
        <v>2003</v>
      </c>
      <c r="E5182" s="16" t="s">
        <v>5797</v>
      </c>
      <c r="F5182" s="16" t="s">
        <v>593</v>
      </c>
      <c r="G5182" s="10">
        <v>6543.67</v>
      </c>
      <c r="H5182" s="73">
        <v>8.7862530000000003</v>
      </c>
      <c r="I5182" s="16">
        <v>160973</v>
      </c>
      <c r="J5182" s="71">
        <v>0</v>
      </c>
      <c r="K5182" s="71">
        <v>1</v>
      </c>
      <c r="L5182" s="16">
        <v>0.68733529999999998</v>
      </c>
      <c r="M5182" s="16">
        <v>-0.34129530000000002</v>
      </c>
      <c r="N5182" s="16">
        <v>0.2011252</v>
      </c>
      <c r="O5182" s="16">
        <v>0.59682049999999998</v>
      </c>
      <c r="P5182" s="16">
        <v>0.38184820000000003</v>
      </c>
      <c r="Q5182" s="16">
        <v>0.67956019999999995</v>
      </c>
      <c r="R5182" s="16">
        <v>0.56510000000000005</v>
      </c>
      <c r="S5182" s="16">
        <v>1.03E-2</v>
      </c>
      <c r="T5182" s="16">
        <v>0</v>
      </c>
      <c r="U5182" s="16">
        <v>4.3080999999999996</v>
      </c>
      <c r="V5182" s="16">
        <v>21.553000000000001</v>
      </c>
      <c r="W5182" s="16">
        <v>8.9420000000000002</v>
      </c>
      <c r="X5182" s="16">
        <v>428.012</v>
      </c>
      <c r="Y5182" s="16">
        <v>58.344200000000001</v>
      </c>
      <c r="Z5182" s="16">
        <v>0.25640000000000002</v>
      </c>
      <c r="AA5182" s="16">
        <v>-1.0432950000000001</v>
      </c>
      <c r="AB5182" s="16">
        <v>0</v>
      </c>
      <c r="AC5182" s="16">
        <v>9.33</v>
      </c>
      <c r="AD5182" s="16">
        <v>45.9</v>
      </c>
      <c r="AE5182" s="16">
        <v>30.290700000000001</v>
      </c>
      <c r="AF5182" s="16">
        <v>61.1995</v>
      </c>
      <c r="AG5182" s="16">
        <v>146543</v>
      </c>
      <c r="AH5182" s="16">
        <v>0.13489999999999999</v>
      </c>
      <c r="AI5182" s="16">
        <v>84.6</v>
      </c>
      <c r="AJ5182" s="16">
        <v>94.6</v>
      </c>
      <c r="AK5182" s="16">
        <v>1.08</v>
      </c>
      <c r="AL5182" s="16">
        <v>0.26929999999999998</v>
      </c>
      <c r="AM5182" s="16">
        <v>-3.9800000000000002E-2</v>
      </c>
      <c r="AN5182" s="16">
        <v>1.2012</v>
      </c>
      <c r="AO5182" s="16">
        <v>0.20880000000000001</v>
      </c>
      <c r="AP5182" s="16">
        <v>0.5675</v>
      </c>
      <c r="AR5182" s="16">
        <f t="shared" si="191"/>
        <v>1</v>
      </c>
      <c r="AS5182" s="5">
        <f t="shared" si="190"/>
        <v>8.8776599999999983E-2</v>
      </c>
    </row>
    <row r="5183" spans="1:45" x14ac:dyDescent="0.25">
      <c r="A5183" s="16" t="s">
        <v>409</v>
      </c>
      <c r="B5183" s="16" t="s">
        <v>90</v>
      </c>
      <c r="C5183" s="16" t="s">
        <v>370</v>
      </c>
      <c r="D5183" s="16">
        <v>2004</v>
      </c>
      <c r="E5183" s="16" t="s">
        <v>5798</v>
      </c>
      <c r="F5183" s="16" t="s">
        <v>593</v>
      </c>
      <c r="G5183" s="10">
        <v>6988.69</v>
      </c>
      <c r="H5183" s="73">
        <v>8.8520489999999992</v>
      </c>
      <c r="I5183" s="16">
        <v>162251</v>
      </c>
      <c r="J5183" s="71">
        <v>0</v>
      </c>
      <c r="K5183" s="71">
        <v>1</v>
      </c>
      <c r="L5183" s="16">
        <v>0.66349259999999999</v>
      </c>
      <c r="M5183" s="16">
        <v>-0.33978259999999999</v>
      </c>
      <c r="N5183" s="16">
        <v>0.1750023</v>
      </c>
      <c r="O5183" s="16">
        <v>0.65539130000000001</v>
      </c>
      <c r="P5183" s="16">
        <v>0.32275680000000001</v>
      </c>
      <c r="Q5183" s="16">
        <v>0.65046800000000005</v>
      </c>
      <c r="R5183" s="16">
        <v>0.56510000000000005</v>
      </c>
      <c r="S5183" s="16">
        <v>1.0699999999999999E-2</v>
      </c>
      <c r="T5183" s="16">
        <v>0</v>
      </c>
      <c r="U5183" s="16">
        <v>4.1151</v>
      </c>
      <c r="V5183" s="16">
        <v>21.838999999999999</v>
      </c>
      <c r="W5183" s="16">
        <v>8.9510000000000005</v>
      </c>
      <c r="X5183" s="16">
        <v>426.05</v>
      </c>
      <c r="Y5183" s="16">
        <v>58.815399999999997</v>
      </c>
      <c r="Z5183" s="16">
        <v>0.27100000000000002</v>
      </c>
      <c r="AA5183" s="16">
        <v>-1.1054349999999999</v>
      </c>
      <c r="AB5183" s="16">
        <v>0</v>
      </c>
      <c r="AC5183" s="16">
        <v>9.33</v>
      </c>
      <c r="AD5183" s="16">
        <v>47.5</v>
      </c>
      <c r="AE5183" s="16">
        <v>25.694400000000002</v>
      </c>
      <c r="AF5183" s="16">
        <v>61.788800000000002</v>
      </c>
      <c r="AG5183" s="16">
        <v>132362</v>
      </c>
      <c r="AH5183" s="16">
        <v>0.13450000000000001</v>
      </c>
      <c r="AI5183" s="16">
        <v>85.1</v>
      </c>
      <c r="AJ5183" s="16">
        <v>94.8</v>
      </c>
      <c r="AK5183" s="16">
        <v>0.67889999999999995</v>
      </c>
      <c r="AL5183" s="16">
        <v>0.29859999999999998</v>
      </c>
      <c r="AM5183" s="16">
        <v>5.74E-2</v>
      </c>
      <c r="AN5183" s="16">
        <v>1.272</v>
      </c>
      <c r="AO5183" s="16">
        <v>0.1502</v>
      </c>
      <c r="AP5183" s="16">
        <v>0.67349999999999999</v>
      </c>
      <c r="AR5183" s="16">
        <f t="shared" si="191"/>
        <v>1</v>
      </c>
      <c r="AS5183" s="5">
        <f t="shared" si="190"/>
        <v>-2.3842699999999994E-2</v>
      </c>
    </row>
    <row r="5184" spans="1:45" x14ac:dyDescent="0.25">
      <c r="A5184" s="16" t="s">
        <v>409</v>
      </c>
      <c r="B5184" s="16" t="s">
        <v>90</v>
      </c>
      <c r="C5184" s="16" t="s">
        <v>370</v>
      </c>
      <c r="D5184" s="16">
        <v>2005</v>
      </c>
      <c r="E5184" s="16" t="s">
        <v>5799</v>
      </c>
      <c r="F5184" s="16" t="s">
        <v>593</v>
      </c>
      <c r="G5184" s="10">
        <v>6892.37</v>
      </c>
      <c r="H5184" s="73">
        <v>8.8381699999999999</v>
      </c>
      <c r="I5184" s="16">
        <v>163714</v>
      </c>
      <c r="J5184" s="71">
        <v>0</v>
      </c>
      <c r="K5184" s="71">
        <v>1</v>
      </c>
      <c r="L5184" s="16">
        <v>0.9573393</v>
      </c>
      <c r="M5184" s="16">
        <v>-0.33243479999999997</v>
      </c>
      <c r="N5184" s="16">
        <v>0.2875509</v>
      </c>
      <c r="O5184" s="16">
        <v>0.67462</v>
      </c>
      <c r="P5184" s="16">
        <v>0.30871340000000003</v>
      </c>
      <c r="Q5184" s="16">
        <v>1.206337</v>
      </c>
      <c r="R5184" s="16">
        <v>0.56510000000000005</v>
      </c>
      <c r="S5184" s="16">
        <v>1.2149999999999999E-2</v>
      </c>
      <c r="T5184" s="16">
        <v>2.0000000000000001E-4</v>
      </c>
      <c r="U5184" s="16">
        <v>5.0846999999999998</v>
      </c>
      <c r="V5184" s="16">
        <v>22.125</v>
      </c>
      <c r="W5184" s="16">
        <v>8.9600000000000009</v>
      </c>
      <c r="X5184" s="16">
        <v>426.66</v>
      </c>
      <c r="Y5184" s="16">
        <v>59.286499999999997</v>
      </c>
      <c r="Z5184" s="16">
        <v>0.28010000000000002</v>
      </c>
      <c r="AA5184" s="16">
        <v>-1.0821320000000001</v>
      </c>
      <c r="AB5184" s="16">
        <v>0</v>
      </c>
      <c r="AC5184" s="16">
        <v>9.33</v>
      </c>
      <c r="AD5184" s="16">
        <v>46.9</v>
      </c>
      <c r="AE5184" s="16">
        <v>23.578199999999999</v>
      </c>
      <c r="AF5184" s="16">
        <v>63.876399999999997</v>
      </c>
      <c r="AG5184" s="16">
        <v>136801</v>
      </c>
      <c r="AH5184" s="16">
        <v>0.13300000000000001</v>
      </c>
      <c r="AI5184" s="16">
        <v>85.7</v>
      </c>
      <c r="AJ5184" s="16">
        <v>94.9</v>
      </c>
      <c r="AK5184" s="16">
        <v>1.1884999999999999</v>
      </c>
      <c r="AL5184" s="16">
        <v>1.1555</v>
      </c>
      <c r="AM5184" s="16">
        <v>0.91410000000000002</v>
      </c>
      <c r="AN5184" s="16">
        <v>1.0317000000000001</v>
      </c>
      <c r="AO5184" s="16">
        <v>1.1613</v>
      </c>
      <c r="AP5184" s="16">
        <v>0.78200000000000003</v>
      </c>
      <c r="AR5184" s="16">
        <f t="shared" si="191"/>
        <v>1</v>
      </c>
      <c r="AS5184" s="5">
        <f t="shared" si="190"/>
        <v>0.29384670000000002</v>
      </c>
    </row>
    <row r="5185" spans="1:45" x14ac:dyDescent="0.25">
      <c r="A5185" s="16" t="s">
        <v>409</v>
      </c>
      <c r="B5185" s="16" t="s">
        <v>90</v>
      </c>
      <c r="C5185" s="16" t="s">
        <v>370</v>
      </c>
      <c r="D5185" s="16">
        <v>2006</v>
      </c>
      <c r="E5185" s="16" t="s">
        <v>5800</v>
      </c>
      <c r="F5185" s="16" t="s">
        <v>593</v>
      </c>
      <c r="G5185" s="10">
        <v>7287.95</v>
      </c>
      <c r="H5185" s="73">
        <v>8.8939769999999996</v>
      </c>
      <c r="I5185" s="16">
        <v>165407</v>
      </c>
      <c r="J5185" s="71">
        <v>0</v>
      </c>
      <c r="K5185" s="71">
        <v>1</v>
      </c>
      <c r="L5185" s="16">
        <v>0.96884040000000005</v>
      </c>
      <c r="M5185" s="16">
        <v>-0.3226154</v>
      </c>
      <c r="N5185" s="16">
        <v>0.3957157</v>
      </c>
      <c r="O5185" s="16">
        <v>0.66048280000000004</v>
      </c>
      <c r="P5185" s="16">
        <v>0.31635190000000002</v>
      </c>
      <c r="Q5185" s="16">
        <v>1.1180429999999999</v>
      </c>
      <c r="R5185" s="16">
        <v>0.56510000000000005</v>
      </c>
      <c r="S5185" s="16">
        <v>1.4500000000000001E-2</v>
      </c>
      <c r="T5185" s="16">
        <v>2.9999999999999997E-4</v>
      </c>
      <c r="U5185" s="16">
        <v>5.5427999999999997</v>
      </c>
      <c r="V5185" s="16">
        <v>23.291</v>
      </c>
      <c r="W5185" s="16">
        <v>9.9480000000000004</v>
      </c>
      <c r="X5185" s="16">
        <v>422.8</v>
      </c>
      <c r="Y5185" s="16">
        <v>59.1663</v>
      </c>
      <c r="Z5185" s="16">
        <v>0.27589999999999998</v>
      </c>
      <c r="AA5185" s="16">
        <v>-1.071258</v>
      </c>
      <c r="AB5185" s="16">
        <v>0</v>
      </c>
      <c r="AC5185" s="16">
        <v>9.33</v>
      </c>
      <c r="AD5185" s="16">
        <v>46.62</v>
      </c>
      <c r="AE5185" s="16">
        <v>23.474599999999999</v>
      </c>
      <c r="AF5185" s="16">
        <v>62.985399999999998</v>
      </c>
      <c r="AG5185" s="16">
        <v>146992</v>
      </c>
      <c r="AH5185" s="16">
        <v>0.13500000000000001</v>
      </c>
      <c r="AI5185" s="16">
        <v>86.2</v>
      </c>
      <c r="AJ5185" s="16">
        <v>95.1</v>
      </c>
      <c r="AK5185" s="16">
        <v>1.2076</v>
      </c>
      <c r="AL5185" s="16">
        <v>1.0529999999999999</v>
      </c>
      <c r="AM5185" s="16">
        <v>0.64600000000000002</v>
      </c>
      <c r="AN5185" s="16">
        <v>0.90239999999999998</v>
      </c>
      <c r="AO5185" s="16">
        <v>1.0774999999999999</v>
      </c>
      <c r="AP5185" s="16">
        <v>0.83340000000000003</v>
      </c>
      <c r="AR5185" s="16">
        <f t="shared" si="191"/>
        <v>1</v>
      </c>
      <c r="AS5185" s="5">
        <f t="shared" si="190"/>
        <v>1.1501100000000042E-2</v>
      </c>
    </row>
    <row r="5186" spans="1:45" x14ac:dyDescent="0.25">
      <c r="A5186" s="16" t="s">
        <v>409</v>
      </c>
      <c r="B5186" s="16" t="s">
        <v>90</v>
      </c>
      <c r="C5186" s="16" t="s">
        <v>370</v>
      </c>
      <c r="D5186" s="16">
        <v>2007</v>
      </c>
      <c r="E5186" s="16" t="s">
        <v>5801</v>
      </c>
      <c r="F5186" s="16" t="s">
        <v>593</v>
      </c>
      <c r="G5186" s="10">
        <v>7275.21</v>
      </c>
      <c r="H5186" s="73">
        <v>8.8922270000000001</v>
      </c>
      <c r="I5186" s="16">
        <v>167288</v>
      </c>
      <c r="J5186" s="71">
        <v>0</v>
      </c>
      <c r="K5186" s="71">
        <v>1</v>
      </c>
      <c r="L5186" s="16">
        <v>0.99515070000000005</v>
      </c>
      <c r="M5186" s="16">
        <v>-0.31980589999999998</v>
      </c>
      <c r="N5186" s="16">
        <v>0.43940820000000003</v>
      </c>
      <c r="O5186" s="16">
        <v>0.69001389999999996</v>
      </c>
      <c r="P5186" s="16">
        <v>0.3985088</v>
      </c>
      <c r="Q5186" s="16">
        <v>1.010067</v>
      </c>
      <c r="R5186" s="16">
        <v>0.56510000000000005</v>
      </c>
      <c r="S5186" s="16">
        <v>1.4749999999999999E-2</v>
      </c>
      <c r="T5186" s="16">
        <v>5.0000000000000001E-4</v>
      </c>
      <c r="U5186" s="16">
        <v>5.0610999999999997</v>
      </c>
      <c r="V5186" s="16">
        <v>23.501000000000001</v>
      </c>
      <c r="W5186" s="16">
        <v>10.936</v>
      </c>
      <c r="X5186" s="16">
        <v>427.548</v>
      </c>
      <c r="Y5186" s="16">
        <v>59.476900000000001</v>
      </c>
      <c r="Z5186" s="16">
        <v>0.29010000000000002</v>
      </c>
      <c r="AA5186" s="16">
        <v>-1.0603830000000001</v>
      </c>
      <c r="AB5186" s="16">
        <v>0</v>
      </c>
      <c r="AC5186" s="16">
        <v>9.33</v>
      </c>
      <c r="AD5186" s="16">
        <v>46.34</v>
      </c>
      <c r="AE5186" s="16">
        <v>23.325399999999998</v>
      </c>
      <c r="AF5186" s="16">
        <v>86.394900000000007</v>
      </c>
      <c r="AG5186" s="16">
        <v>153584</v>
      </c>
      <c r="AH5186" s="16">
        <v>0.14610000000000001</v>
      </c>
      <c r="AI5186" s="16">
        <v>86.8</v>
      </c>
      <c r="AJ5186" s="16">
        <v>95.2</v>
      </c>
      <c r="AK5186" s="16">
        <v>1.1993</v>
      </c>
      <c r="AL5186" s="16">
        <v>1.0739000000000001</v>
      </c>
      <c r="AM5186" s="16">
        <v>0.59719999999999995</v>
      </c>
      <c r="AN5186" s="16">
        <v>0.63439999999999996</v>
      </c>
      <c r="AO5186" s="16">
        <v>0.76729999999999998</v>
      </c>
      <c r="AP5186" s="16">
        <v>0.8135</v>
      </c>
      <c r="AR5186" s="16">
        <f t="shared" si="191"/>
        <v>1</v>
      </c>
      <c r="AS5186" s="5">
        <f t="shared" si="190"/>
        <v>2.6310300000000009E-2</v>
      </c>
    </row>
    <row r="5187" spans="1:45" x14ac:dyDescent="0.25">
      <c r="A5187" s="16" t="s">
        <v>409</v>
      </c>
      <c r="B5187" s="16" t="s">
        <v>90</v>
      </c>
      <c r="C5187" s="16" t="s">
        <v>370</v>
      </c>
      <c r="D5187" s="16">
        <v>2008</v>
      </c>
      <c r="E5187" s="16" t="s">
        <v>5802</v>
      </c>
      <c r="F5187" s="16" t="s">
        <v>593</v>
      </c>
      <c r="G5187" s="10">
        <v>7492.58</v>
      </c>
      <c r="H5187" s="73">
        <v>8.9216680000000004</v>
      </c>
      <c r="I5187" s="16">
        <v>169220</v>
      </c>
      <c r="J5187" s="71">
        <v>0</v>
      </c>
      <c r="K5187" s="71">
        <v>1</v>
      </c>
      <c r="L5187" s="16">
        <v>1.057205</v>
      </c>
      <c r="M5187" s="16">
        <v>-0.32504670000000002</v>
      </c>
      <c r="N5187" s="16">
        <v>0.50090310000000005</v>
      </c>
      <c r="O5187" s="16">
        <v>0.71090880000000001</v>
      </c>
      <c r="P5187" s="16">
        <v>0.45514100000000002</v>
      </c>
      <c r="Q5187" s="16">
        <v>1.0122119999999999</v>
      </c>
      <c r="R5187" s="16">
        <v>0.56510000000000005</v>
      </c>
      <c r="S5187" s="16">
        <v>1.435E-2</v>
      </c>
      <c r="T5187" s="16">
        <v>1E-4</v>
      </c>
      <c r="U5187" s="16">
        <v>5.1054000000000004</v>
      </c>
      <c r="V5187" s="16">
        <v>23.324000000000002</v>
      </c>
      <c r="W5187" s="16">
        <v>11.923999999999999</v>
      </c>
      <c r="X5187" s="16">
        <v>427.71899999999999</v>
      </c>
      <c r="Y5187" s="16">
        <v>60.028700000000001</v>
      </c>
      <c r="Z5187" s="16">
        <v>0.2969</v>
      </c>
      <c r="AA5187" s="16">
        <v>-1.049509</v>
      </c>
      <c r="AB5187" s="16">
        <v>0</v>
      </c>
      <c r="AC5187" s="16">
        <v>9.33</v>
      </c>
      <c r="AD5187" s="16">
        <v>46.06</v>
      </c>
      <c r="AE5187" s="16">
        <v>23.7012</v>
      </c>
      <c r="AF5187" s="16">
        <v>101.33799999999999</v>
      </c>
      <c r="AG5187" s="16">
        <v>154825</v>
      </c>
      <c r="AH5187" s="16">
        <v>0.14960000000000001</v>
      </c>
      <c r="AI5187" s="16">
        <v>87.3</v>
      </c>
      <c r="AJ5187" s="16">
        <v>95.3</v>
      </c>
      <c r="AK5187" s="16">
        <v>1.2464</v>
      </c>
      <c r="AL5187" s="16">
        <v>1.1709000000000001</v>
      </c>
      <c r="AM5187" s="16">
        <v>0.68369999999999997</v>
      </c>
      <c r="AN5187" s="16">
        <v>0.66869999999999996</v>
      </c>
      <c r="AO5187" s="16">
        <v>0.50009999999999999</v>
      </c>
      <c r="AP5187" s="16">
        <v>0.8387</v>
      </c>
      <c r="AR5187" s="16">
        <f t="shared" si="191"/>
        <v>1</v>
      </c>
      <c r="AS5187" s="5">
        <f t="shared" si="190"/>
        <v>6.2054299999999896E-2</v>
      </c>
    </row>
    <row r="5188" spans="1:45" x14ac:dyDescent="0.25">
      <c r="A5188" s="16" t="s">
        <v>409</v>
      </c>
      <c r="B5188" s="16" t="s">
        <v>90</v>
      </c>
      <c r="C5188" s="16" t="s">
        <v>370</v>
      </c>
      <c r="D5188" s="16">
        <v>2009</v>
      </c>
      <c r="E5188" s="16" t="s">
        <v>5803</v>
      </c>
      <c r="F5188" s="16" t="s">
        <v>593</v>
      </c>
      <c r="G5188" s="10">
        <v>7387.08</v>
      </c>
      <c r="H5188" s="73">
        <v>8.9074869999999997</v>
      </c>
      <c r="I5188" s="16">
        <v>171022</v>
      </c>
      <c r="J5188" s="71">
        <v>0</v>
      </c>
      <c r="K5188" s="71">
        <v>1</v>
      </c>
      <c r="L5188" s="16">
        <v>1.0259149999999999</v>
      </c>
      <c r="M5188" s="16">
        <v>-0.33240789999999998</v>
      </c>
      <c r="N5188" s="16">
        <v>0.39409490000000003</v>
      </c>
      <c r="O5188" s="16">
        <v>0.6929305</v>
      </c>
      <c r="P5188" s="16">
        <v>0.46584550000000002</v>
      </c>
      <c r="Q5188" s="16">
        <v>1.0652060000000001</v>
      </c>
      <c r="R5188" s="16">
        <v>0.56510000000000005</v>
      </c>
      <c r="S5188" s="16">
        <v>1.265E-2</v>
      </c>
      <c r="T5188" s="16">
        <v>0</v>
      </c>
      <c r="U5188" s="16">
        <v>3.6922999999999999</v>
      </c>
      <c r="V5188" s="16">
        <v>23.146999999999998</v>
      </c>
      <c r="W5188" s="16">
        <v>12.912000000000001</v>
      </c>
      <c r="X5188" s="16">
        <v>425.53100000000001</v>
      </c>
      <c r="Y5188" s="16">
        <v>60.997199999999999</v>
      </c>
      <c r="Z5188" s="16">
        <v>0.27810000000000001</v>
      </c>
      <c r="AA5188" s="16">
        <v>-1.0386340000000001</v>
      </c>
      <c r="AB5188" s="16">
        <v>0</v>
      </c>
      <c r="AC5188" s="16">
        <v>9.33</v>
      </c>
      <c r="AD5188" s="16">
        <v>45.78</v>
      </c>
      <c r="AE5188" s="16">
        <v>22.009699999999999</v>
      </c>
      <c r="AF5188" s="16">
        <v>108.298</v>
      </c>
      <c r="AG5188" s="16">
        <v>152112</v>
      </c>
      <c r="AH5188" s="16">
        <v>0.16470000000000001</v>
      </c>
      <c r="AI5188" s="16">
        <v>87.9</v>
      </c>
      <c r="AJ5188" s="16">
        <v>95.5</v>
      </c>
      <c r="AK5188" s="16">
        <v>1.2275</v>
      </c>
      <c r="AL5188" s="16">
        <v>1.2296</v>
      </c>
      <c r="AM5188" s="16">
        <v>0.85599999999999998</v>
      </c>
      <c r="AN5188" s="16">
        <v>0.74750000000000005</v>
      </c>
      <c r="AO5188" s="16">
        <v>0.51180000000000003</v>
      </c>
      <c r="AP5188" s="16">
        <v>0.84389999999999998</v>
      </c>
      <c r="AR5188" s="16">
        <f t="shared" si="191"/>
        <v>1</v>
      </c>
      <c r="AS5188" s="5">
        <f t="shared" ref="AS5188:AS5251" si="192">IF(D5188=1985, 0, L5188-L5187)</f>
        <v>-3.129000000000004E-2</v>
      </c>
    </row>
    <row r="5189" spans="1:45" x14ac:dyDescent="0.25">
      <c r="A5189" s="16" t="s">
        <v>409</v>
      </c>
      <c r="B5189" s="16" t="s">
        <v>90</v>
      </c>
      <c r="C5189" s="16" t="s">
        <v>370</v>
      </c>
      <c r="D5189" s="16">
        <v>2010</v>
      </c>
      <c r="E5189" s="16" t="s">
        <v>5804</v>
      </c>
      <c r="F5189" s="16" t="s">
        <v>593</v>
      </c>
      <c r="G5189" s="10">
        <v>7196.04</v>
      </c>
      <c r="H5189" s="73">
        <v>8.8812870000000004</v>
      </c>
      <c r="I5189" s="16">
        <v>172580</v>
      </c>
      <c r="J5189" s="71">
        <v>0</v>
      </c>
      <c r="K5189" s="71">
        <v>1</v>
      </c>
      <c r="L5189" s="16">
        <v>1.093431</v>
      </c>
      <c r="M5189" s="16">
        <v>-0.31594250000000001</v>
      </c>
      <c r="N5189" s="16">
        <v>0.471941</v>
      </c>
      <c r="O5189" s="16">
        <v>0.75926850000000001</v>
      </c>
      <c r="P5189" s="16">
        <v>0.47407310000000003</v>
      </c>
      <c r="Q5189" s="16">
        <v>1.044759</v>
      </c>
      <c r="R5189" s="16">
        <v>0.56510000000000005</v>
      </c>
      <c r="S5189" s="16">
        <v>1.38E-2</v>
      </c>
      <c r="T5189" s="16">
        <v>1.2999999999999999E-3</v>
      </c>
      <c r="U5189" s="16">
        <v>4.1130000000000004</v>
      </c>
      <c r="V5189" s="16">
        <v>23.074999999999999</v>
      </c>
      <c r="W5189" s="16">
        <v>13.11</v>
      </c>
      <c r="X5189" s="16">
        <v>429.17200000000003</v>
      </c>
      <c r="Y5189" s="16">
        <v>63.433399999999999</v>
      </c>
      <c r="Z5189" s="16">
        <v>0.28749999999999998</v>
      </c>
      <c r="AA5189" s="16">
        <v>-1.02776</v>
      </c>
      <c r="AB5189" s="16">
        <v>0</v>
      </c>
      <c r="AC5189" s="16">
        <v>9.33</v>
      </c>
      <c r="AD5189" s="16">
        <v>45.5</v>
      </c>
      <c r="AE5189" s="16">
        <v>21.110800000000001</v>
      </c>
      <c r="AF5189" s="16">
        <v>111.73399999999999</v>
      </c>
      <c r="AG5189" s="16">
        <v>154378</v>
      </c>
      <c r="AH5189" s="16">
        <v>0.17169999999999999</v>
      </c>
      <c r="AI5189" s="16">
        <v>88.5</v>
      </c>
      <c r="AJ5189" s="16">
        <v>95.6</v>
      </c>
      <c r="AK5189" s="16">
        <v>1.2197</v>
      </c>
      <c r="AL5189" s="16">
        <v>1.2230000000000001</v>
      </c>
      <c r="AM5189" s="16">
        <v>0.80500000000000005</v>
      </c>
      <c r="AN5189" s="16">
        <v>0.81499999999999995</v>
      </c>
      <c r="AO5189" s="16">
        <v>0.4264</v>
      </c>
      <c r="AP5189" s="16">
        <v>0.82279999999999998</v>
      </c>
      <c r="AR5189" s="16">
        <f t="shared" ref="AR5189:AR5252" si="193">IF(OR(AND(I5189&lt;&gt;"", I5189&gt;=10000000, AQ5189&lt;=32.5), AND(A5189="Middle East &amp; North Africa", I5189&lt;&gt;"", I5189&gt;=9000000, AQ5189&lt;&gt;"", AQ5189&lt;=32.5)), 0, 1)</f>
        <v>1</v>
      </c>
      <c r="AS5189" s="5">
        <f t="shared" si="192"/>
        <v>6.7516000000000131E-2</v>
      </c>
    </row>
    <row r="5190" spans="1:45" x14ac:dyDescent="0.25">
      <c r="A5190" s="16" t="s">
        <v>409</v>
      </c>
      <c r="B5190" s="16" t="s">
        <v>90</v>
      </c>
      <c r="C5190" s="16" t="s">
        <v>370</v>
      </c>
      <c r="D5190" s="16">
        <v>2011</v>
      </c>
      <c r="E5190" s="16" t="s">
        <v>5805</v>
      </c>
      <c r="F5190" s="16" t="s">
        <v>593</v>
      </c>
      <c r="G5190" s="10">
        <v>7161.24</v>
      </c>
      <c r="H5190" s="73">
        <v>8.8764389999999995</v>
      </c>
      <c r="I5190" s="16">
        <v>173832</v>
      </c>
      <c r="J5190" s="71">
        <v>0</v>
      </c>
      <c r="K5190" s="71">
        <v>1</v>
      </c>
      <c r="L5190" s="16">
        <v>1.1324320000000001</v>
      </c>
      <c r="M5190" s="16">
        <v>-0.3258703</v>
      </c>
      <c r="N5190" s="16">
        <v>0.54437760000000002</v>
      </c>
      <c r="O5190" s="16">
        <v>0.75489910000000005</v>
      </c>
      <c r="P5190" s="16">
        <v>0.4957222</v>
      </c>
      <c r="Q5190" s="16">
        <v>1.051823</v>
      </c>
      <c r="R5190" s="16">
        <v>0.56510000000000005</v>
      </c>
      <c r="S5190" s="16">
        <v>1.29E-2</v>
      </c>
      <c r="T5190" s="16">
        <v>5.9999999999999995E-4</v>
      </c>
      <c r="U5190" s="16">
        <v>4.2695999999999996</v>
      </c>
      <c r="V5190" s="16">
        <v>24.175999999999998</v>
      </c>
      <c r="W5190" s="16">
        <v>13.44</v>
      </c>
      <c r="X5190" s="16">
        <v>431.11700000000002</v>
      </c>
      <c r="Y5190" s="16">
        <v>63.22</v>
      </c>
      <c r="Z5190" s="16">
        <v>0.28960000000000002</v>
      </c>
      <c r="AA5190" s="16">
        <v>-1.016885</v>
      </c>
      <c r="AB5190" s="16">
        <v>0</v>
      </c>
      <c r="AC5190" s="16">
        <v>9.33</v>
      </c>
      <c r="AD5190" s="16">
        <v>45.22</v>
      </c>
      <c r="AE5190" s="16">
        <v>20.027799999999999</v>
      </c>
      <c r="AF5190" s="16">
        <v>120.78400000000001</v>
      </c>
      <c r="AG5190" s="16">
        <v>157685</v>
      </c>
      <c r="AH5190" s="16">
        <v>0.1739</v>
      </c>
      <c r="AI5190" s="16">
        <v>89</v>
      </c>
      <c r="AJ5190" s="16">
        <v>95.8</v>
      </c>
      <c r="AK5190" s="16">
        <v>1.1756</v>
      </c>
      <c r="AL5190" s="16">
        <v>1.2287999999999999</v>
      </c>
      <c r="AM5190" s="16">
        <v>0.85529999999999995</v>
      </c>
      <c r="AN5190" s="16">
        <v>0.86719999999999997</v>
      </c>
      <c r="AO5190" s="16">
        <v>0.45939999999999998</v>
      </c>
      <c r="AP5190" s="16">
        <v>0.77190000000000003</v>
      </c>
      <c r="AR5190" s="16">
        <f t="shared" si="193"/>
        <v>1</v>
      </c>
      <c r="AS5190" s="5">
        <f t="shared" si="192"/>
        <v>3.9001000000000063E-2</v>
      </c>
    </row>
    <row r="5191" spans="1:45" x14ac:dyDescent="0.25">
      <c r="A5191" s="16" t="s">
        <v>409</v>
      </c>
      <c r="B5191" s="16" t="s">
        <v>90</v>
      </c>
      <c r="C5191" s="16" t="s">
        <v>370</v>
      </c>
      <c r="D5191" s="16">
        <v>2012</v>
      </c>
      <c r="E5191" s="16" t="s">
        <v>5806</v>
      </c>
      <c r="F5191" s="16" t="s">
        <v>593</v>
      </c>
      <c r="G5191" s="10">
        <v>7017.02</v>
      </c>
      <c r="H5191" s="73">
        <v>8.8560929999999995</v>
      </c>
      <c r="I5191" s="16">
        <v>174835</v>
      </c>
      <c r="J5191" s="71">
        <v>0</v>
      </c>
      <c r="K5191" s="71">
        <v>1</v>
      </c>
      <c r="L5191" s="16">
        <v>1.091531</v>
      </c>
      <c r="M5191" s="16">
        <v>-0.33204319999999998</v>
      </c>
      <c r="N5191" s="16">
        <v>0.57533809999999996</v>
      </c>
      <c r="O5191" s="16">
        <v>0.74960859999999996</v>
      </c>
      <c r="P5191" s="16">
        <v>0.49526150000000002</v>
      </c>
      <c r="Q5191" s="16">
        <v>0.93673790000000001</v>
      </c>
      <c r="R5191" s="16">
        <v>0.56510000000000005</v>
      </c>
      <c r="S5191" s="16">
        <v>1.2500000000000001E-2</v>
      </c>
      <c r="T5191" s="16">
        <v>1E-4</v>
      </c>
      <c r="U5191" s="16">
        <v>4.0011000000000001</v>
      </c>
      <c r="V5191" s="16">
        <v>25.431999999999999</v>
      </c>
      <c r="W5191" s="16">
        <v>14.13</v>
      </c>
      <c r="X5191" s="16">
        <v>429.64499999999998</v>
      </c>
      <c r="Y5191" s="16">
        <v>63.302300000000002</v>
      </c>
      <c r="Z5191" s="16">
        <v>0.2878</v>
      </c>
      <c r="AA5191" s="16">
        <v>-1.0060100000000001</v>
      </c>
      <c r="AB5191" s="16">
        <v>0</v>
      </c>
      <c r="AC5191" s="16">
        <v>9.33</v>
      </c>
      <c r="AD5191" s="16">
        <v>44.94</v>
      </c>
      <c r="AE5191" s="16">
        <v>20.369299999999999</v>
      </c>
      <c r="AF5191" s="16">
        <v>119.423</v>
      </c>
      <c r="AG5191" s="16">
        <v>158030</v>
      </c>
      <c r="AH5191" s="16">
        <v>0.1588</v>
      </c>
      <c r="AI5191" s="16">
        <v>89.5</v>
      </c>
      <c r="AJ5191" s="16">
        <v>96</v>
      </c>
      <c r="AK5191" s="16">
        <v>1.1352</v>
      </c>
      <c r="AL5191" s="16">
        <v>1.0421</v>
      </c>
      <c r="AM5191" s="16">
        <v>0.68120000000000003</v>
      </c>
      <c r="AN5191" s="16">
        <v>0.90580000000000005</v>
      </c>
      <c r="AO5191" s="16">
        <v>0.3105</v>
      </c>
      <c r="AP5191" s="16">
        <v>0.64049999999999996</v>
      </c>
      <c r="AR5191" s="16">
        <f t="shared" si="193"/>
        <v>1</v>
      </c>
      <c r="AS5191" s="5">
        <f t="shared" si="192"/>
        <v>-4.0901000000000076E-2</v>
      </c>
    </row>
    <row r="5192" spans="1:45" x14ac:dyDescent="0.25">
      <c r="A5192" s="16" t="s">
        <v>409</v>
      </c>
      <c r="B5192" s="16" t="s">
        <v>90</v>
      </c>
      <c r="C5192" s="16" t="s">
        <v>370</v>
      </c>
      <c r="D5192" s="16">
        <v>2013</v>
      </c>
      <c r="E5192" s="16" t="s">
        <v>5807</v>
      </c>
      <c r="F5192" s="16" t="s">
        <v>593</v>
      </c>
      <c r="G5192" s="10">
        <v>6988.43</v>
      </c>
      <c r="H5192" s="73">
        <v>8.8520109999999992</v>
      </c>
      <c r="I5192" s="16">
        <v>175660</v>
      </c>
      <c r="J5192" s="71">
        <v>0</v>
      </c>
      <c r="K5192" s="71">
        <v>1</v>
      </c>
      <c r="L5192" s="16">
        <v>1.1582239999999999</v>
      </c>
      <c r="M5192" s="16">
        <v>-0.33132709999999999</v>
      </c>
      <c r="N5192" s="16">
        <v>0.74093039999999999</v>
      </c>
      <c r="O5192" s="16">
        <v>0.74950280000000002</v>
      </c>
      <c r="P5192" s="16">
        <v>0.46819490000000002</v>
      </c>
      <c r="Q5192" s="16">
        <v>0.94939300000000004</v>
      </c>
      <c r="R5192" s="16">
        <v>0.56510000000000005</v>
      </c>
      <c r="S5192" s="16">
        <v>1.1950000000000001E-2</v>
      </c>
      <c r="T5192" s="16">
        <v>4.0000000000000002E-4</v>
      </c>
      <c r="U5192" s="16">
        <v>4.7253999999999996</v>
      </c>
      <c r="V5192" s="16">
        <v>26.687999999999999</v>
      </c>
      <c r="W5192" s="16">
        <v>14.82</v>
      </c>
      <c r="X5192" s="16">
        <v>432.911</v>
      </c>
      <c r="Y5192" s="16">
        <v>63.477800000000002</v>
      </c>
      <c r="Z5192" s="16">
        <v>0.28770000000000001</v>
      </c>
      <c r="AA5192" s="16">
        <v>-0.99513580000000001</v>
      </c>
      <c r="AB5192" s="16">
        <v>0</v>
      </c>
      <c r="AC5192" s="16">
        <v>9.33</v>
      </c>
      <c r="AD5192" s="16">
        <v>44.66</v>
      </c>
      <c r="AE5192" s="16">
        <v>18.379000000000001</v>
      </c>
      <c r="AF5192" s="16">
        <v>116.34399999999999</v>
      </c>
      <c r="AG5192" s="16">
        <v>160753</v>
      </c>
      <c r="AH5192" s="16">
        <v>0.16070000000000001</v>
      </c>
      <c r="AI5192" s="16">
        <v>90</v>
      </c>
      <c r="AJ5192" s="16">
        <v>96.2</v>
      </c>
      <c r="AK5192" s="16">
        <v>1.1375</v>
      </c>
      <c r="AL5192" s="16">
        <v>1.0702</v>
      </c>
      <c r="AM5192" s="16">
        <v>0.73250000000000004</v>
      </c>
      <c r="AN5192" s="16">
        <v>0.86729999999999996</v>
      </c>
      <c r="AO5192" s="16">
        <v>0.29330000000000001</v>
      </c>
      <c r="AP5192" s="16">
        <v>0.68079999999999996</v>
      </c>
      <c r="AR5192" s="16">
        <f t="shared" si="193"/>
        <v>1</v>
      </c>
      <c r="AS5192" s="5">
        <f t="shared" si="192"/>
        <v>6.6692999999999891E-2</v>
      </c>
    </row>
    <row r="5193" spans="1:45" x14ac:dyDescent="0.25">
      <c r="A5193" s="16" t="s">
        <v>409</v>
      </c>
      <c r="B5193" s="16" t="s">
        <v>90</v>
      </c>
      <c r="C5193" s="16" t="s">
        <v>370</v>
      </c>
      <c r="D5193" s="16">
        <v>2014</v>
      </c>
      <c r="E5193" s="16" t="s">
        <v>5808</v>
      </c>
      <c r="F5193" s="16" t="s">
        <v>593</v>
      </c>
      <c r="G5193" s="10">
        <v>6984.15</v>
      </c>
      <c r="H5193" s="73">
        <v>8.8513979999999997</v>
      </c>
      <c r="I5193" s="16">
        <v>176421</v>
      </c>
      <c r="J5193" s="71">
        <v>0</v>
      </c>
      <c r="K5193" s="71">
        <v>1</v>
      </c>
      <c r="L5193" s="16">
        <v>1.053358</v>
      </c>
      <c r="M5193" s="16">
        <v>-0.3224398</v>
      </c>
      <c r="N5193" s="16">
        <v>0.82261910000000005</v>
      </c>
      <c r="O5193" s="16">
        <v>0.74272070000000001</v>
      </c>
      <c r="P5193" s="16">
        <v>0.42644979999999999</v>
      </c>
      <c r="Q5193" s="16">
        <v>0.66375910000000005</v>
      </c>
      <c r="R5193" s="16">
        <v>0.56510000000000005</v>
      </c>
      <c r="S5193" s="16">
        <v>1.43E-2</v>
      </c>
      <c r="T5193" s="16">
        <v>4.0000000000000002E-4</v>
      </c>
      <c r="U5193" s="16">
        <v>4.8417000000000003</v>
      </c>
      <c r="V5193" s="16">
        <v>27.943999999999999</v>
      </c>
      <c r="W5193" s="16">
        <v>15.51</v>
      </c>
      <c r="X5193" s="16">
        <v>433.048</v>
      </c>
      <c r="Y5193" s="16">
        <v>63.221800000000002</v>
      </c>
      <c r="Z5193" s="16">
        <v>0.28899999999999998</v>
      </c>
      <c r="AA5193" s="16">
        <v>-0.98426139999999995</v>
      </c>
      <c r="AB5193" s="16">
        <v>0</v>
      </c>
      <c r="AC5193" s="16">
        <v>9.33</v>
      </c>
      <c r="AD5193" s="16">
        <v>44.38</v>
      </c>
      <c r="AE5193" s="16">
        <v>17.8825</v>
      </c>
      <c r="AF5193" s="16">
        <v>102.589</v>
      </c>
      <c r="AG5193" s="16">
        <v>162361</v>
      </c>
      <c r="AH5193" s="16">
        <v>0.16259999999999999</v>
      </c>
      <c r="AI5193" s="16">
        <v>90.5</v>
      </c>
      <c r="AJ5193" s="16">
        <v>96.3</v>
      </c>
      <c r="AK5193" s="16">
        <v>1.1728000000000001</v>
      </c>
      <c r="AL5193" s="16">
        <v>0.42530000000000001</v>
      </c>
      <c r="AM5193" s="16">
        <v>-1.8700000000000001E-2</v>
      </c>
      <c r="AN5193" s="16">
        <v>0.82110000000000005</v>
      </c>
      <c r="AO5193" s="16">
        <v>0.24060000000000001</v>
      </c>
      <c r="AP5193" s="16">
        <v>0.51590000000000003</v>
      </c>
      <c r="AR5193" s="16">
        <f t="shared" si="193"/>
        <v>1</v>
      </c>
      <c r="AS5193" s="5">
        <f t="shared" si="192"/>
        <v>-0.1048659999999999</v>
      </c>
    </row>
    <row r="5194" spans="1:45" x14ac:dyDescent="0.25">
      <c r="A5194" s="16" t="s">
        <v>405</v>
      </c>
      <c r="B5194" s="16" t="s">
        <v>183</v>
      </c>
      <c r="C5194" s="16" t="s">
        <v>307</v>
      </c>
      <c r="D5194" s="16">
        <v>1985</v>
      </c>
      <c r="E5194" s="16" t="s">
        <v>5809</v>
      </c>
      <c r="F5194" s="16" t="s">
        <v>594</v>
      </c>
      <c r="G5194" s="10"/>
      <c r="H5194" s="73"/>
      <c r="I5194" s="16" t="s">
        <v>6700</v>
      </c>
      <c r="J5194" s="71">
        <v>0</v>
      </c>
      <c r="K5194" s="71">
        <v>1</v>
      </c>
      <c r="L5194" s="16">
        <v>0.67309859999999999</v>
      </c>
      <c r="M5194" s="16">
        <v>-0.18559899999999999</v>
      </c>
      <c r="N5194" s="16">
        <v>0.2039685</v>
      </c>
      <c r="O5194" s="16">
        <v>-0.73513770000000001</v>
      </c>
      <c r="P5194" s="16">
        <v>0.82968059999999999</v>
      </c>
      <c r="Q5194" s="16">
        <v>1.4382729999999999</v>
      </c>
      <c r="R5194" s="16">
        <v>0.30759999999999998</v>
      </c>
      <c r="S5194" s="16">
        <v>6.6199999999999995E-2</v>
      </c>
      <c r="T5194" s="16">
        <v>9.1000000000000004E-3</v>
      </c>
      <c r="U5194" s="16">
        <v>2.8344999999999998</v>
      </c>
      <c r="V5194" s="16">
        <v>22.28</v>
      </c>
      <c r="W5194" s="16">
        <v>6.2549999999999999</v>
      </c>
      <c r="X5194" s="16">
        <v>475.69299999999998</v>
      </c>
      <c r="Y5194" s="16">
        <v>33.940300000000001</v>
      </c>
      <c r="Z5194" s="16">
        <v>2.0000000000000001E-4</v>
      </c>
      <c r="AA5194" s="16">
        <v>-8.0284900000000006E-2</v>
      </c>
      <c r="AB5194" s="16">
        <v>0.3</v>
      </c>
      <c r="AC5194" s="16">
        <v>8.67</v>
      </c>
      <c r="AD5194" s="16">
        <v>29.23</v>
      </c>
      <c r="AE5194" s="16">
        <v>45.988500000000002</v>
      </c>
      <c r="AF5194" s="16">
        <v>0</v>
      </c>
      <c r="AG5194" s="16">
        <v>425145</v>
      </c>
      <c r="AH5194" s="16">
        <v>0.57715000000000005</v>
      </c>
      <c r="AI5194" s="16">
        <v>97.420900000000003</v>
      </c>
      <c r="AJ5194" s="16">
        <v>95.452500000000001</v>
      </c>
      <c r="AK5194" s="16">
        <v>1.4812000000000001</v>
      </c>
      <c r="AL5194" s="16">
        <v>0.75360000000000005</v>
      </c>
      <c r="AM5194" s="16">
        <v>1.6142000000000001</v>
      </c>
      <c r="AN5194" s="16">
        <v>0.86160000000000003</v>
      </c>
      <c r="AO5194" s="16">
        <v>1.5677000000000001</v>
      </c>
      <c r="AP5194" s="16">
        <v>1.1986000000000001</v>
      </c>
      <c r="AR5194" s="16">
        <f t="shared" si="193"/>
        <v>1</v>
      </c>
      <c r="AS5194" s="5">
        <f t="shared" si="192"/>
        <v>0</v>
      </c>
    </row>
    <row r="5195" spans="1:45" x14ac:dyDescent="0.25">
      <c r="A5195" s="16" t="s">
        <v>405</v>
      </c>
      <c r="B5195" s="16" t="s">
        <v>183</v>
      </c>
      <c r="C5195" s="16" t="s">
        <v>307</v>
      </c>
      <c r="D5195" s="16">
        <v>1986</v>
      </c>
      <c r="E5195" s="16" t="s">
        <v>5810</v>
      </c>
      <c r="F5195" s="16" t="s">
        <v>594</v>
      </c>
      <c r="G5195" s="10"/>
      <c r="H5195" s="73"/>
      <c r="I5195" s="16" t="s">
        <v>6700</v>
      </c>
      <c r="J5195" s="71">
        <v>0</v>
      </c>
      <c r="K5195" s="71">
        <v>1</v>
      </c>
      <c r="L5195" s="16">
        <v>0.7931376</v>
      </c>
      <c r="M5195" s="16">
        <v>-4.7299399999999998E-2</v>
      </c>
      <c r="N5195" s="16">
        <v>0.24590190000000001</v>
      </c>
      <c r="O5195" s="16">
        <v>-0.70079910000000001</v>
      </c>
      <c r="P5195" s="16">
        <v>0.87368590000000002</v>
      </c>
      <c r="Q5195" s="16">
        <v>1.4503299999999999</v>
      </c>
      <c r="R5195" s="16">
        <v>0.35659999999999997</v>
      </c>
      <c r="S5195" s="16">
        <v>6.4399999999999999E-2</v>
      </c>
      <c r="T5195" s="16">
        <v>2.18E-2</v>
      </c>
      <c r="U5195" s="16">
        <v>2.8048000000000002</v>
      </c>
      <c r="V5195" s="16">
        <v>23.555</v>
      </c>
      <c r="W5195" s="16">
        <v>6.4729999999999999</v>
      </c>
      <c r="X5195" s="16">
        <v>476.4</v>
      </c>
      <c r="Y5195" s="16">
        <v>35.193800000000003</v>
      </c>
      <c r="Z5195" s="16">
        <v>1E-4</v>
      </c>
      <c r="AA5195" s="16">
        <v>-0.10242229999999999</v>
      </c>
      <c r="AB5195" s="16">
        <v>0.3</v>
      </c>
      <c r="AC5195" s="16">
        <v>8.67</v>
      </c>
      <c r="AD5195" s="16">
        <v>29.8</v>
      </c>
      <c r="AE5195" s="16">
        <v>47.8</v>
      </c>
      <c r="AF5195" s="16">
        <v>0</v>
      </c>
      <c r="AG5195" s="16">
        <v>456868</v>
      </c>
      <c r="AH5195" s="16">
        <v>0.58355000000000001</v>
      </c>
      <c r="AI5195" s="16">
        <v>97.409300000000002</v>
      </c>
      <c r="AJ5195" s="16">
        <v>95.627300000000005</v>
      </c>
      <c r="AK5195" s="16">
        <v>1.4790000000000001</v>
      </c>
      <c r="AL5195" s="16">
        <v>0.79049999999999998</v>
      </c>
      <c r="AM5195" s="16">
        <v>1.6182000000000001</v>
      </c>
      <c r="AN5195" s="16">
        <v>0.8851</v>
      </c>
      <c r="AO5195" s="16">
        <v>1.5643</v>
      </c>
      <c r="AP5195" s="16">
        <v>1.2118</v>
      </c>
      <c r="AR5195" s="16">
        <f t="shared" si="193"/>
        <v>1</v>
      </c>
      <c r="AS5195" s="5">
        <f t="shared" si="192"/>
        <v>0.12003900000000001</v>
      </c>
    </row>
    <row r="5196" spans="1:45" x14ac:dyDescent="0.25">
      <c r="A5196" s="16" t="s">
        <v>405</v>
      </c>
      <c r="B5196" s="16" t="s">
        <v>183</v>
      </c>
      <c r="C5196" s="16" t="s">
        <v>307</v>
      </c>
      <c r="D5196" s="16">
        <v>1987</v>
      </c>
      <c r="E5196" s="16" t="s">
        <v>5811</v>
      </c>
      <c r="F5196" s="16" t="s">
        <v>594</v>
      </c>
      <c r="G5196" s="10"/>
      <c r="H5196" s="73"/>
      <c r="I5196" s="16" t="s">
        <v>6700</v>
      </c>
      <c r="J5196" s="71">
        <v>0</v>
      </c>
      <c r="K5196" s="71">
        <v>1</v>
      </c>
      <c r="L5196" s="16">
        <v>0.85074510000000003</v>
      </c>
      <c r="M5196" s="16">
        <v>-6.2728599999999995E-2</v>
      </c>
      <c r="N5196" s="16">
        <v>0.32026929999999998</v>
      </c>
      <c r="O5196" s="16">
        <v>-0.66627159999999996</v>
      </c>
      <c r="P5196" s="16">
        <v>0.89525350000000004</v>
      </c>
      <c r="Q5196" s="16">
        <v>1.462423</v>
      </c>
      <c r="R5196" s="16">
        <v>0.40570000000000001</v>
      </c>
      <c r="S5196" s="16">
        <v>6.2600000000000003E-2</v>
      </c>
      <c r="T5196" s="16">
        <v>1.7999999999999999E-2</v>
      </c>
      <c r="U5196" s="16">
        <v>2.8079000000000001</v>
      </c>
      <c r="V5196" s="16">
        <v>26.2</v>
      </c>
      <c r="W5196" s="16">
        <v>6.7210000000000001</v>
      </c>
      <c r="X5196" s="16">
        <v>476.75</v>
      </c>
      <c r="Y5196" s="16">
        <v>36.447400000000002</v>
      </c>
      <c r="Z5196" s="16">
        <v>1E-4</v>
      </c>
      <c r="AA5196" s="16">
        <v>-0.1245599</v>
      </c>
      <c r="AB5196" s="16">
        <v>0.3</v>
      </c>
      <c r="AC5196" s="16">
        <v>8.67</v>
      </c>
      <c r="AD5196" s="16">
        <v>30.37</v>
      </c>
      <c r="AE5196" s="16">
        <v>49.688800000000001</v>
      </c>
      <c r="AF5196" s="16">
        <v>0</v>
      </c>
      <c r="AG5196" s="16">
        <v>442709</v>
      </c>
      <c r="AH5196" s="16">
        <v>0.58989999999999998</v>
      </c>
      <c r="AI5196" s="16">
        <v>97.397800000000004</v>
      </c>
      <c r="AJ5196" s="16">
        <v>95.802099999999996</v>
      </c>
      <c r="AK5196" s="16">
        <v>1.4767999999999999</v>
      </c>
      <c r="AL5196" s="16">
        <v>0.82750000000000001</v>
      </c>
      <c r="AM5196" s="16">
        <v>1.6223000000000001</v>
      </c>
      <c r="AN5196" s="16">
        <v>0.90859999999999996</v>
      </c>
      <c r="AO5196" s="16">
        <v>1.5609</v>
      </c>
      <c r="AP5196" s="16">
        <v>1.2250000000000001</v>
      </c>
      <c r="AR5196" s="16">
        <f t="shared" si="193"/>
        <v>1</v>
      </c>
      <c r="AS5196" s="5">
        <f t="shared" si="192"/>
        <v>5.7607500000000034E-2</v>
      </c>
    </row>
    <row r="5197" spans="1:45" x14ac:dyDescent="0.25">
      <c r="A5197" s="16" t="s">
        <v>405</v>
      </c>
      <c r="B5197" s="16" t="s">
        <v>183</v>
      </c>
      <c r="C5197" s="16" t="s">
        <v>307</v>
      </c>
      <c r="D5197" s="16">
        <v>1988</v>
      </c>
      <c r="E5197" s="16" t="s">
        <v>5812</v>
      </c>
      <c r="F5197" s="16" t="s">
        <v>594</v>
      </c>
      <c r="G5197" s="10"/>
      <c r="H5197" s="73"/>
      <c r="I5197" s="16" t="s">
        <v>6700</v>
      </c>
      <c r="J5197" s="71">
        <v>0</v>
      </c>
      <c r="K5197" s="71">
        <v>1</v>
      </c>
      <c r="L5197" s="16">
        <v>0.95637300000000003</v>
      </c>
      <c r="M5197" s="16">
        <v>2.1568400000000001E-2</v>
      </c>
      <c r="N5197" s="16">
        <v>0.39976270000000003</v>
      </c>
      <c r="O5197" s="16">
        <v>-0.63174609999999998</v>
      </c>
      <c r="P5197" s="16">
        <v>0.92244079999999995</v>
      </c>
      <c r="Q5197" s="16">
        <v>1.47448</v>
      </c>
      <c r="R5197" s="16">
        <v>0.45479999999999998</v>
      </c>
      <c r="S5197" s="16">
        <v>6.08E-2</v>
      </c>
      <c r="T5197" s="16">
        <v>2.4899999999999999E-2</v>
      </c>
      <c r="U5197" s="16">
        <v>2.8357999999999999</v>
      </c>
      <c r="V5197" s="16">
        <v>28.844999999999999</v>
      </c>
      <c r="W5197" s="16">
        <v>6.9690000000000003</v>
      </c>
      <c r="X5197" s="16">
        <v>477.49599999999998</v>
      </c>
      <c r="Y5197" s="16">
        <v>37.700899999999997</v>
      </c>
      <c r="Z5197" s="16">
        <v>1E-4</v>
      </c>
      <c r="AA5197" s="16">
        <v>-0.1466973</v>
      </c>
      <c r="AB5197" s="16">
        <v>0.3</v>
      </c>
      <c r="AC5197" s="16">
        <v>8.67</v>
      </c>
      <c r="AD5197" s="16">
        <v>30.94</v>
      </c>
      <c r="AE5197" s="16">
        <v>52.020400000000002</v>
      </c>
      <c r="AF5197" s="16">
        <v>0</v>
      </c>
      <c r="AG5197" s="16">
        <v>428370</v>
      </c>
      <c r="AH5197" s="16">
        <v>0.59630000000000005</v>
      </c>
      <c r="AI5197" s="16">
        <v>97.386300000000006</v>
      </c>
      <c r="AJ5197" s="16">
        <v>95.976900000000001</v>
      </c>
      <c r="AK5197" s="16">
        <v>1.4744999999999999</v>
      </c>
      <c r="AL5197" s="16">
        <v>0.86439999999999995</v>
      </c>
      <c r="AM5197" s="16">
        <v>1.6263000000000001</v>
      </c>
      <c r="AN5197" s="16">
        <v>0.93210000000000004</v>
      </c>
      <c r="AO5197" s="16">
        <v>1.5575000000000001</v>
      </c>
      <c r="AP5197" s="16">
        <v>1.2383</v>
      </c>
      <c r="AR5197" s="16">
        <f t="shared" si="193"/>
        <v>1</v>
      </c>
      <c r="AS5197" s="5">
        <f t="shared" si="192"/>
        <v>0.1056279</v>
      </c>
    </row>
    <row r="5198" spans="1:45" x14ac:dyDescent="0.25">
      <c r="A5198" s="16" t="s">
        <v>405</v>
      </c>
      <c r="B5198" s="16" t="s">
        <v>183</v>
      </c>
      <c r="C5198" s="16" t="s">
        <v>307</v>
      </c>
      <c r="D5198" s="16">
        <v>1989</v>
      </c>
      <c r="E5198" s="16" t="s">
        <v>5813</v>
      </c>
      <c r="F5198" s="16" t="s">
        <v>594</v>
      </c>
      <c r="G5198" s="10"/>
      <c r="H5198" s="73"/>
      <c r="I5198" s="16" t="s">
        <v>6700</v>
      </c>
      <c r="J5198" s="71">
        <v>0</v>
      </c>
      <c r="K5198" s="71">
        <v>1</v>
      </c>
      <c r="L5198" s="16">
        <v>1.019199</v>
      </c>
      <c r="M5198" s="16">
        <v>3.1283499999999999E-2</v>
      </c>
      <c r="N5198" s="16">
        <v>0.43599250000000001</v>
      </c>
      <c r="O5198" s="16">
        <v>-0.5972208</v>
      </c>
      <c r="P5198" s="16">
        <v>0.9682885</v>
      </c>
      <c r="Q5198" s="16">
        <v>1.4865379999999999</v>
      </c>
      <c r="R5198" s="16">
        <v>0.49020000000000002</v>
      </c>
      <c r="S5198" s="16">
        <v>5.8999999999999997E-2</v>
      </c>
      <c r="T5198" s="16">
        <v>2.46E-2</v>
      </c>
      <c r="U5198" s="16">
        <v>2.8637000000000001</v>
      </c>
      <c r="V5198" s="16">
        <v>29.332000000000001</v>
      </c>
      <c r="W5198" s="16">
        <v>7.2169999999999996</v>
      </c>
      <c r="X5198" s="16">
        <v>478.73099999999999</v>
      </c>
      <c r="Y5198" s="16">
        <v>38.9544</v>
      </c>
      <c r="Z5198" s="16">
        <v>1E-4</v>
      </c>
      <c r="AA5198" s="16">
        <v>-0.16883480000000001</v>
      </c>
      <c r="AB5198" s="16">
        <v>0.3</v>
      </c>
      <c r="AC5198" s="16">
        <v>8.67</v>
      </c>
      <c r="AD5198" s="16">
        <v>31.51</v>
      </c>
      <c r="AE5198" s="16">
        <v>54.633200000000002</v>
      </c>
      <c r="AF5198" s="16">
        <v>0</v>
      </c>
      <c r="AG5198" s="16">
        <v>443523</v>
      </c>
      <c r="AH5198" s="16">
        <v>0.60270000000000001</v>
      </c>
      <c r="AI5198" s="16">
        <v>97.374799999999993</v>
      </c>
      <c r="AJ5198" s="16">
        <v>96.151700000000005</v>
      </c>
      <c r="AK5198" s="16">
        <v>1.4722999999999999</v>
      </c>
      <c r="AL5198" s="16">
        <v>0.90129999999999999</v>
      </c>
      <c r="AM5198" s="16">
        <v>1.6303000000000001</v>
      </c>
      <c r="AN5198" s="16">
        <v>0.9556</v>
      </c>
      <c r="AO5198" s="16">
        <v>1.5541</v>
      </c>
      <c r="AP5198" s="16">
        <v>1.2515000000000001</v>
      </c>
      <c r="AR5198" s="16">
        <f t="shared" si="193"/>
        <v>1</v>
      </c>
      <c r="AS5198" s="5">
        <f t="shared" si="192"/>
        <v>6.2825999999999937E-2</v>
      </c>
    </row>
    <row r="5199" spans="1:45" x14ac:dyDescent="0.25">
      <c r="A5199" s="16" t="s">
        <v>405</v>
      </c>
      <c r="B5199" s="16" t="s">
        <v>183</v>
      </c>
      <c r="C5199" s="16" t="s">
        <v>307</v>
      </c>
      <c r="D5199" s="16">
        <v>1990</v>
      </c>
      <c r="E5199" s="16" t="s">
        <v>5814</v>
      </c>
      <c r="F5199" s="16" t="s">
        <v>594</v>
      </c>
      <c r="G5199" s="10"/>
      <c r="H5199" s="73"/>
      <c r="I5199" s="16" t="s">
        <v>6700</v>
      </c>
      <c r="J5199" s="71">
        <v>0</v>
      </c>
      <c r="K5199" s="71">
        <v>1</v>
      </c>
      <c r="L5199" s="16">
        <v>1.074614</v>
      </c>
      <c r="M5199" s="16">
        <v>2.4208199999999999E-2</v>
      </c>
      <c r="N5199" s="16">
        <v>0.46900950000000002</v>
      </c>
      <c r="O5199" s="16">
        <v>-0.56269530000000001</v>
      </c>
      <c r="P5199" s="16">
        <v>1.0168699999999999</v>
      </c>
      <c r="Q5199" s="16">
        <v>1.49861</v>
      </c>
      <c r="R5199" s="16">
        <v>0.55289999999999995</v>
      </c>
      <c r="S5199" s="16">
        <v>5.7200000000000001E-2</v>
      </c>
      <c r="T5199" s="16">
        <v>2.0899999999999998E-2</v>
      </c>
      <c r="U5199" s="16">
        <v>2.8915999999999999</v>
      </c>
      <c r="V5199" s="16">
        <v>29.734999999999999</v>
      </c>
      <c r="W5199" s="16">
        <v>7.51</v>
      </c>
      <c r="X5199" s="16">
        <v>479.32</v>
      </c>
      <c r="Y5199" s="16">
        <v>40.207900000000002</v>
      </c>
      <c r="Z5199" s="16">
        <v>1E-4</v>
      </c>
      <c r="AA5199" s="16">
        <v>-0.19097230000000001</v>
      </c>
      <c r="AB5199" s="16">
        <v>0.3</v>
      </c>
      <c r="AC5199" s="16">
        <v>8.67</v>
      </c>
      <c r="AD5199" s="16">
        <v>32.08</v>
      </c>
      <c r="AE5199" s="16">
        <v>57.533499999999997</v>
      </c>
      <c r="AF5199" s="16">
        <v>0</v>
      </c>
      <c r="AG5199" s="16">
        <v>481149</v>
      </c>
      <c r="AH5199" s="16">
        <v>0.58689999999999998</v>
      </c>
      <c r="AI5199" s="16">
        <v>97.3</v>
      </c>
      <c r="AJ5199" s="16">
        <v>96.1</v>
      </c>
      <c r="AK5199" s="16">
        <v>1.47</v>
      </c>
      <c r="AL5199" s="16">
        <v>0.93830000000000002</v>
      </c>
      <c r="AM5199" s="16">
        <v>1.6343000000000001</v>
      </c>
      <c r="AN5199" s="16">
        <v>0.97919999999999996</v>
      </c>
      <c r="AO5199" s="16">
        <v>1.5507</v>
      </c>
      <c r="AP5199" s="16">
        <v>1.2646999999999999</v>
      </c>
      <c r="AR5199" s="16">
        <f t="shared" si="193"/>
        <v>1</v>
      </c>
      <c r="AS5199" s="5">
        <f t="shared" si="192"/>
        <v>5.5414999999999992E-2</v>
      </c>
    </row>
    <row r="5200" spans="1:45" x14ac:dyDescent="0.25">
      <c r="A5200" s="16" t="s">
        <v>405</v>
      </c>
      <c r="B5200" s="16" t="s">
        <v>183</v>
      </c>
      <c r="C5200" s="16" t="s">
        <v>307</v>
      </c>
      <c r="D5200" s="16">
        <v>1991</v>
      </c>
      <c r="E5200" s="16" t="s">
        <v>5815</v>
      </c>
      <c r="F5200" s="16" t="s">
        <v>594</v>
      </c>
      <c r="G5200" s="10"/>
      <c r="H5200" s="73"/>
      <c r="I5200" s="16" t="s">
        <v>6700</v>
      </c>
      <c r="J5200" s="71">
        <v>0</v>
      </c>
      <c r="K5200" s="71">
        <v>1</v>
      </c>
      <c r="L5200" s="16">
        <v>1.35527</v>
      </c>
      <c r="M5200" s="16">
        <v>4.4064800000000001E-2</v>
      </c>
      <c r="N5200" s="16">
        <v>0.49238850000000001</v>
      </c>
      <c r="O5200" s="16">
        <v>-4.01059E-2</v>
      </c>
      <c r="P5200" s="16">
        <v>1.048073</v>
      </c>
      <c r="Q5200" s="16">
        <v>1.5106489999999999</v>
      </c>
      <c r="R5200" s="16">
        <v>0.60199999999999998</v>
      </c>
      <c r="S5200" s="16">
        <v>3.9100000000000003E-2</v>
      </c>
      <c r="T5200" s="16">
        <v>2.75E-2</v>
      </c>
      <c r="U5200" s="16">
        <v>2.6566000000000001</v>
      </c>
      <c r="V5200" s="16">
        <v>31.541</v>
      </c>
      <c r="W5200" s="16">
        <v>7.5190000000000001</v>
      </c>
      <c r="X5200" s="16">
        <v>480.68799999999999</v>
      </c>
      <c r="Y5200" s="16">
        <v>41.461500000000001</v>
      </c>
      <c r="Z5200" s="16">
        <v>0.26129999999999998</v>
      </c>
      <c r="AA5200" s="16">
        <v>-0.2127213</v>
      </c>
      <c r="AB5200" s="16">
        <v>0.3</v>
      </c>
      <c r="AC5200" s="16">
        <v>8.67</v>
      </c>
      <c r="AD5200" s="16">
        <v>32.64</v>
      </c>
      <c r="AE5200" s="16">
        <v>60.1051</v>
      </c>
      <c r="AF5200" s="16">
        <v>0</v>
      </c>
      <c r="AG5200" s="16">
        <v>457470</v>
      </c>
      <c r="AH5200" s="16">
        <v>0.60570000000000002</v>
      </c>
      <c r="AI5200" s="16">
        <v>97.3</v>
      </c>
      <c r="AJ5200" s="16">
        <v>96.3</v>
      </c>
      <c r="AK5200" s="16">
        <v>1.4678</v>
      </c>
      <c r="AL5200" s="16">
        <v>0.97519999999999996</v>
      </c>
      <c r="AM5200" s="16">
        <v>1.6383000000000001</v>
      </c>
      <c r="AN5200" s="16">
        <v>1.0026999999999999</v>
      </c>
      <c r="AO5200" s="16">
        <v>1.5471999999999999</v>
      </c>
      <c r="AP5200" s="16">
        <v>1.2779</v>
      </c>
      <c r="AR5200" s="16">
        <f t="shared" si="193"/>
        <v>1</v>
      </c>
      <c r="AS5200" s="5">
        <f t="shared" si="192"/>
        <v>0.28065600000000002</v>
      </c>
    </row>
    <row r="5201" spans="1:45" x14ac:dyDescent="0.25">
      <c r="A5201" s="16" t="s">
        <v>405</v>
      </c>
      <c r="B5201" s="16" t="s">
        <v>183</v>
      </c>
      <c r="C5201" s="16" t="s">
        <v>307</v>
      </c>
      <c r="D5201" s="16">
        <v>1992</v>
      </c>
      <c r="E5201" s="16" t="s">
        <v>5816</v>
      </c>
      <c r="F5201" s="16" t="s">
        <v>594</v>
      </c>
      <c r="G5201" s="10"/>
      <c r="H5201" s="73"/>
      <c r="I5201" s="16" t="s">
        <v>6700</v>
      </c>
      <c r="J5201" s="71">
        <v>0</v>
      </c>
      <c r="K5201" s="71">
        <v>1</v>
      </c>
      <c r="L5201" s="16">
        <v>1.5360940000000001</v>
      </c>
      <c r="M5201" s="16">
        <v>0.18058740000000001</v>
      </c>
      <c r="N5201" s="16">
        <v>0.63752229999999999</v>
      </c>
      <c r="O5201" s="16">
        <v>3.7594500000000003E-2</v>
      </c>
      <c r="P5201" s="16">
        <v>1.0826089999999999</v>
      </c>
      <c r="Q5201" s="16">
        <v>1.5227250000000001</v>
      </c>
      <c r="R5201" s="16">
        <v>0.65110000000000001</v>
      </c>
      <c r="S5201" s="16">
        <v>6.9099999999999995E-2</v>
      </c>
      <c r="T5201" s="16">
        <v>2.7099999999999999E-2</v>
      </c>
      <c r="U5201" s="16">
        <v>3.5272000000000001</v>
      </c>
      <c r="V5201" s="16">
        <v>33.401000000000003</v>
      </c>
      <c r="W5201" s="16">
        <v>7.5279999999999996</v>
      </c>
      <c r="X5201" s="16">
        <v>482.73500000000001</v>
      </c>
      <c r="Y5201" s="16">
        <v>42.715000000000003</v>
      </c>
      <c r="Z5201" s="16">
        <v>0.28439999999999999</v>
      </c>
      <c r="AA5201" s="16">
        <v>-0.23485880000000001</v>
      </c>
      <c r="AB5201" s="16">
        <v>0.3</v>
      </c>
      <c r="AC5201" s="16">
        <v>8.67</v>
      </c>
      <c r="AD5201" s="16">
        <v>33.21</v>
      </c>
      <c r="AE5201" s="16">
        <v>62.533900000000003</v>
      </c>
      <c r="AF5201" s="16">
        <v>1.0344</v>
      </c>
      <c r="AG5201" s="16">
        <v>437925</v>
      </c>
      <c r="AH5201" s="16">
        <v>0.62434999999999996</v>
      </c>
      <c r="AI5201" s="16">
        <v>97.3</v>
      </c>
      <c r="AJ5201" s="16">
        <v>96.5</v>
      </c>
      <c r="AK5201" s="16">
        <v>1.4656</v>
      </c>
      <c r="AL5201" s="16">
        <v>1.0121</v>
      </c>
      <c r="AM5201" s="16">
        <v>1.6423000000000001</v>
      </c>
      <c r="AN5201" s="16">
        <v>1.0262</v>
      </c>
      <c r="AO5201" s="16">
        <v>1.5438000000000001</v>
      </c>
      <c r="AP5201" s="16">
        <v>1.2911999999999999</v>
      </c>
      <c r="AR5201" s="16">
        <f t="shared" si="193"/>
        <v>1</v>
      </c>
      <c r="AS5201" s="5">
        <f t="shared" si="192"/>
        <v>0.1808240000000001</v>
      </c>
    </row>
    <row r="5202" spans="1:45" x14ac:dyDescent="0.25">
      <c r="A5202" s="16" t="s">
        <v>405</v>
      </c>
      <c r="B5202" s="16" t="s">
        <v>183</v>
      </c>
      <c r="C5202" s="16" t="s">
        <v>307</v>
      </c>
      <c r="D5202" s="16">
        <v>1993</v>
      </c>
      <c r="E5202" s="16" t="s">
        <v>5817</v>
      </c>
      <c r="F5202" s="16" t="s">
        <v>594</v>
      </c>
      <c r="G5202" s="10"/>
      <c r="H5202" s="73"/>
      <c r="I5202" s="16" t="s">
        <v>6700</v>
      </c>
      <c r="J5202" s="71">
        <v>0</v>
      </c>
      <c r="K5202" s="71">
        <v>1</v>
      </c>
      <c r="L5202" s="16">
        <v>1.524545</v>
      </c>
      <c r="M5202" s="16">
        <v>0.1244352</v>
      </c>
      <c r="N5202" s="16">
        <v>0.60664119999999999</v>
      </c>
      <c r="O5202" s="16">
        <v>8.5203100000000004E-2</v>
      </c>
      <c r="P5202" s="16">
        <v>1.081016</v>
      </c>
      <c r="Q5202" s="16">
        <v>1.534781</v>
      </c>
      <c r="R5202" s="16">
        <v>0.70009999999999994</v>
      </c>
      <c r="S5202" s="16">
        <v>5.6300000000000003E-2</v>
      </c>
      <c r="T5202" s="16">
        <v>2.3400000000000001E-2</v>
      </c>
      <c r="U5202" s="16">
        <v>2.7109999999999999</v>
      </c>
      <c r="V5202" s="16">
        <v>35.893999999999998</v>
      </c>
      <c r="W5202" s="16">
        <v>7.5369999999999999</v>
      </c>
      <c r="X5202" s="16">
        <v>482.863</v>
      </c>
      <c r="Y5202" s="16">
        <v>43.968499999999999</v>
      </c>
      <c r="Z5202" s="16">
        <v>0.29139999999999999</v>
      </c>
      <c r="AA5202" s="16">
        <v>-0.25699630000000001</v>
      </c>
      <c r="AB5202" s="16">
        <v>0.3</v>
      </c>
      <c r="AC5202" s="16">
        <v>8.67</v>
      </c>
      <c r="AD5202" s="16">
        <v>33.78</v>
      </c>
      <c r="AE5202" s="16">
        <v>63.192399999999999</v>
      </c>
      <c r="AF5202" s="16">
        <v>6.2112999999999996</v>
      </c>
      <c r="AG5202" s="16">
        <v>378373</v>
      </c>
      <c r="AH5202" s="16">
        <v>0.63029999999999997</v>
      </c>
      <c r="AI5202" s="16">
        <v>97.3</v>
      </c>
      <c r="AJ5202" s="16">
        <v>96.7</v>
      </c>
      <c r="AK5202" s="16">
        <v>1.4633</v>
      </c>
      <c r="AL5202" s="16">
        <v>1.0490999999999999</v>
      </c>
      <c r="AM5202" s="16">
        <v>1.6463000000000001</v>
      </c>
      <c r="AN5202" s="16">
        <v>1.0497000000000001</v>
      </c>
      <c r="AO5202" s="16">
        <v>1.5404</v>
      </c>
      <c r="AP5202" s="16">
        <v>1.3044</v>
      </c>
      <c r="AR5202" s="16">
        <f t="shared" si="193"/>
        <v>1</v>
      </c>
      <c r="AS5202" s="5">
        <f t="shared" si="192"/>
        <v>-1.1549000000000031E-2</v>
      </c>
    </row>
    <row r="5203" spans="1:45" x14ac:dyDescent="0.25">
      <c r="A5203" s="16" t="s">
        <v>405</v>
      </c>
      <c r="B5203" s="16" t="s">
        <v>183</v>
      </c>
      <c r="C5203" s="16" t="s">
        <v>307</v>
      </c>
      <c r="D5203" s="16">
        <v>1994</v>
      </c>
      <c r="E5203" s="16" t="s">
        <v>5818</v>
      </c>
      <c r="F5203" s="16" t="s">
        <v>594</v>
      </c>
      <c r="G5203" s="10"/>
      <c r="H5203" s="73"/>
      <c r="I5203" s="16" t="s">
        <v>6700</v>
      </c>
      <c r="J5203" s="71">
        <v>0</v>
      </c>
      <c r="K5203" s="71">
        <v>1</v>
      </c>
      <c r="L5203" s="16">
        <v>1.6469199999999999</v>
      </c>
      <c r="M5203" s="16">
        <v>0.23385520000000001</v>
      </c>
      <c r="N5203" s="16">
        <v>0.71708939999999999</v>
      </c>
      <c r="O5203" s="16">
        <v>0.15318660000000001</v>
      </c>
      <c r="P5203" s="16">
        <v>1.0580369999999999</v>
      </c>
      <c r="Q5203" s="16">
        <v>1.5468379999999999</v>
      </c>
      <c r="R5203" s="16">
        <v>0.70579999999999998</v>
      </c>
      <c r="S5203" s="16">
        <v>3.6600000000000001E-2</v>
      </c>
      <c r="T5203" s="16">
        <v>4.2799999999999998E-2</v>
      </c>
      <c r="U5203" s="16">
        <v>3.0032999999999999</v>
      </c>
      <c r="V5203" s="16">
        <v>37.802</v>
      </c>
      <c r="W5203" s="16">
        <v>7.5460000000000003</v>
      </c>
      <c r="X5203" s="16">
        <v>488.84500000000003</v>
      </c>
      <c r="Y5203" s="16">
        <v>45.222099999999998</v>
      </c>
      <c r="Z5203" s="16">
        <v>0.30930000000000002</v>
      </c>
      <c r="AA5203" s="16">
        <v>-0.27913369999999998</v>
      </c>
      <c r="AB5203" s="16">
        <v>0.3</v>
      </c>
      <c r="AC5203" s="16">
        <v>8.67</v>
      </c>
      <c r="AD5203" s="16">
        <v>34.35</v>
      </c>
      <c r="AE5203" s="16">
        <v>61.0871</v>
      </c>
      <c r="AF5203" s="16">
        <v>11.3881</v>
      </c>
      <c r="AG5203" s="16">
        <v>345835</v>
      </c>
      <c r="AH5203" s="16">
        <v>0.63705000000000001</v>
      </c>
      <c r="AI5203" s="16">
        <v>97.3</v>
      </c>
      <c r="AJ5203" s="16">
        <v>96.9</v>
      </c>
      <c r="AK5203" s="16">
        <v>1.4611000000000001</v>
      </c>
      <c r="AL5203" s="16">
        <v>1.0860000000000001</v>
      </c>
      <c r="AM5203" s="16">
        <v>1.6503000000000001</v>
      </c>
      <c r="AN5203" s="16">
        <v>1.0731999999999999</v>
      </c>
      <c r="AO5203" s="16">
        <v>1.5369999999999999</v>
      </c>
      <c r="AP5203" s="16">
        <v>1.3176000000000001</v>
      </c>
      <c r="AR5203" s="16">
        <f t="shared" si="193"/>
        <v>1</v>
      </c>
      <c r="AS5203" s="5">
        <f t="shared" si="192"/>
        <v>0.1223749999999999</v>
      </c>
    </row>
    <row r="5204" spans="1:45" x14ac:dyDescent="0.25">
      <c r="A5204" s="16" t="s">
        <v>405</v>
      </c>
      <c r="B5204" s="16" t="s">
        <v>183</v>
      </c>
      <c r="C5204" s="16" t="s">
        <v>307</v>
      </c>
      <c r="D5204" s="16">
        <v>1995</v>
      </c>
      <c r="E5204" s="16" t="s">
        <v>5819</v>
      </c>
      <c r="F5204" s="16" t="s">
        <v>594</v>
      </c>
      <c r="G5204" s="10"/>
      <c r="H5204" s="73"/>
      <c r="I5204" s="16" t="s">
        <v>6700</v>
      </c>
      <c r="J5204" s="71">
        <v>0</v>
      </c>
      <c r="K5204" s="71">
        <v>1</v>
      </c>
      <c r="L5204" s="16">
        <v>1.70272</v>
      </c>
      <c r="M5204" s="16">
        <v>0.2116103</v>
      </c>
      <c r="N5204" s="16">
        <v>0.74650680000000003</v>
      </c>
      <c r="O5204" s="16">
        <v>0.1927585</v>
      </c>
      <c r="P5204" s="16">
        <v>1.119928</v>
      </c>
      <c r="Q5204" s="16">
        <v>1.558932</v>
      </c>
      <c r="R5204" s="16">
        <v>0.70109999999999995</v>
      </c>
      <c r="S5204" s="16">
        <v>3.4599999999999999E-2</v>
      </c>
      <c r="T5204" s="16">
        <v>4.1500000000000002E-2</v>
      </c>
      <c r="U5204" s="16">
        <v>2.8067000000000002</v>
      </c>
      <c r="V5204" s="16">
        <v>39.950000000000003</v>
      </c>
      <c r="W5204" s="16">
        <v>7.5549999999999997</v>
      </c>
      <c r="X5204" s="16">
        <v>489.37400000000002</v>
      </c>
      <c r="Y5204" s="16">
        <v>46.4756</v>
      </c>
      <c r="Z5204" s="16">
        <v>0.312</v>
      </c>
      <c r="AA5204" s="16">
        <v>-0.30127120000000002</v>
      </c>
      <c r="AB5204" s="16">
        <v>0.3</v>
      </c>
      <c r="AC5204" s="16">
        <v>8.67</v>
      </c>
      <c r="AD5204" s="16">
        <v>34.92</v>
      </c>
      <c r="AE5204" s="16">
        <v>63.690600000000003</v>
      </c>
      <c r="AF5204" s="16">
        <v>16.565000000000001</v>
      </c>
      <c r="AG5204" s="16">
        <v>372544</v>
      </c>
      <c r="AH5204" s="16">
        <v>0.63019999999999998</v>
      </c>
      <c r="AI5204" s="16">
        <v>97.3</v>
      </c>
      <c r="AJ5204" s="16">
        <v>97.1</v>
      </c>
      <c r="AK5204" s="16">
        <v>1.4589000000000001</v>
      </c>
      <c r="AL5204" s="16">
        <v>1.1229</v>
      </c>
      <c r="AM5204" s="16">
        <v>1.6544000000000001</v>
      </c>
      <c r="AN5204" s="16">
        <v>1.0967</v>
      </c>
      <c r="AO5204" s="16">
        <v>1.5336000000000001</v>
      </c>
      <c r="AP5204" s="16">
        <v>1.3309</v>
      </c>
      <c r="AR5204" s="16">
        <f t="shared" si="193"/>
        <v>1</v>
      </c>
      <c r="AS5204" s="5">
        <f t="shared" si="192"/>
        <v>5.5800000000000072E-2</v>
      </c>
    </row>
    <row r="5205" spans="1:45" x14ac:dyDescent="0.25">
      <c r="A5205" s="16" t="s">
        <v>405</v>
      </c>
      <c r="B5205" s="16" t="s">
        <v>183</v>
      </c>
      <c r="C5205" s="16" t="s">
        <v>307</v>
      </c>
      <c r="D5205" s="16">
        <v>1996</v>
      </c>
      <c r="E5205" s="16" t="s">
        <v>5820</v>
      </c>
      <c r="F5205" s="16" t="s">
        <v>594</v>
      </c>
      <c r="G5205" s="10"/>
      <c r="H5205" s="73"/>
      <c r="I5205" s="16" t="s">
        <v>6700</v>
      </c>
      <c r="J5205" s="71">
        <v>0</v>
      </c>
      <c r="K5205" s="71">
        <v>1</v>
      </c>
      <c r="L5205" s="16">
        <v>1.8192410000000001</v>
      </c>
      <c r="M5205" s="16">
        <v>0.2040179</v>
      </c>
      <c r="N5205" s="16">
        <v>0.78319950000000005</v>
      </c>
      <c r="O5205" s="16">
        <v>0.28428969999999998</v>
      </c>
      <c r="P5205" s="16">
        <v>1.17927</v>
      </c>
      <c r="Q5205" s="16">
        <v>1.636995</v>
      </c>
      <c r="R5205" s="16">
        <v>0.89290000000000003</v>
      </c>
      <c r="S5205" s="16">
        <v>3.7199999999999997E-2</v>
      </c>
      <c r="T5205" s="16">
        <v>2.8400000000000002E-2</v>
      </c>
      <c r="U5205" s="16">
        <v>2.5972</v>
      </c>
      <c r="V5205" s="16">
        <v>41.398000000000003</v>
      </c>
      <c r="W5205" s="16">
        <v>7.7329999999999997</v>
      </c>
      <c r="X5205" s="16">
        <v>492.01799999999997</v>
      </c>
      <c r="Y5205" s="16">
        <v>47.729100000000003</v>
      </c>
      <c r="Z5205" s="16">
        <v>0.34250000000000003</v>
      </c>
      <c r="AA5205" s="16">
        <v>-0.3234088</v>
      </c>
      <c r="AB5205" s="16">
        <v>0.3</v>
      </c>
      <c r="AC5205" s="16">
        <v>8.67</v>
      </c>
      <c r="AD5205" s="16">
        <v>35.49</v>
      </c>
      <c r="AE5205" s="16">
        <v>63.655799999999999</v>
      </c>
      <c r="AF5205" s="16">
        <v>21.741900000000001</v>
      </c>
      <c r="AG5205" s="16">
        <v>450937</v>
      </c>
      <c r="AH5205" s="16">
        <v>0.63490000000000002</v>
      </c>
      <c r="AI5205" s="16">
        <v>97.3</v>
      </c>
      <c r="AJ5205" s="16">
        <v>97.3</v>
      </c>
      <c r="AK5205" s="16">
        <v>1.5409999999999999</v>
      </c>
      <c r="AL5205" s="16">
        <v>1.3594999999999999</v>
      </c>
      <c r="AM5205" s="16">
        <v>1.7012</v>
      </c>
      <c r="AN5205" s="16">
        <v>1.1034999999999999</v>
      </c>
      <c r="AO5205" s="16">
        <v>1.4829000000000001</v>
      </c>
      <c r="AP5205" s="16">
        <v>1.4565999999999999</v>
      </c>
      <c r="AR5205" s="16">
        <f t="shared" si="193"/>
        <v>1</v>
      </c>
      <c r="AS5205" s="5">
        <f t="shared" si="192"/>
        <v>0.1165210000000001</v>
      </c>
    </row>
    <row r="5206" spans="1:45" x14ac:dyDescent="0.25">
      <c r="A5206" s="16" t="s">
        <v>405</v>
      </c>
      <c r="B5206" s="16" t="s">
        <v>183</v>
      </c>
      <c r="C5206" s="16" t="s">
        <v>307</v>
      </c>
      <c r="D5206" s="16">
        <v>1997</v>
      </c>
      <c r="E5206" s="16" t="s">
        <v>5821</v>
      </c>
      <c r="F5206" s="16" t="s">
        <v>594</v>
      </c>
      <c r="G5206" s="10"/>
      <c r="H5206" s="73"/>
      <c r="I5206" s="16" t="s">
        <v>6700</v>
      </c>
      <c r="J5206" s="71">
        <v>0</v>
      </c>
      <c r="K5206" s="71">
        <v>1</v>
      </c>
      <c r="L5206" s="16">
        <v>1.9569049999999999</v>
      </c>
      <c r="M5206" s="16">
        <v>0.332256</v>
      </c>
      <c r="N5206" s="16">
        <v>0.86015770000000003</v>
      </c>
      <c r="O5206" s="16">
        <v>0.40596949999999998</v>
      </c>
      <c r="P5206" s="16">
        <v>1.1569229999999999</v>
      </c>
      <c r="Q5206" s="16">
        <v>1.641775</v>
      </c>
      <c r="R5206" s="16">
        <v>0.98960000000000004</v>
      </c>
      <c r="S5206" s="16">
        <v>3.6700000000000003E-2</v>
      </c>
      <c r="T5206" s="16">
        <v>3.6700000000000003E-2</v>
      </c>
      <c r="U5206" s="16">
        <v>3.0870000000000002</v>
      </c>
      <c r="V5206" s="16">
        <v>42.845999999999997</v>
      </c>
      <c r="W5206" s="16">
        <v>8.0500000000000007</v>
      </c>
      <c r="X5206" s="16">
        <v>488.13299999999998</v>
      </c>
      <c r="Y5206" s="16">
        <v>48.982700000000001</v>
      </c>
      <c r="Z5206" s="16">
        <v>0.38919999999999999</v>
      </c>
      <c r="AA5206" s="16">
        <v>-0.34515780000000001</v>
      </c>
      <c r="AB5206" s="16">
        <v>0.3</v>
      </c>
      <c r="AC5206" s="16">
        <v>8.67</v>
      </c>
      <c r="AD5206" s="16">
        <v>36.049999999999997</v>
      </c>
      <c r="AE5206" s="16">
        <v>62.258299999999998</v>
      </c>
      <c r="AF5206" s="16">
        <v>26.918700000000001</v>
      </c>
      <c r="AG5206" s="16">
        <v>402446</v>
      </c>
      <c r="AH5206" s="16">
        <v>0.64090000000000003</v>
      </c>
      <c r="AI5206" s="16">
        <v>97.3</v>
      </c>
      <c r="AJ5206" s="16">
        <v>97.5</v>
      </c>
      <c r="AK5206" s="16">
        <v>1.5198</v>
      </c>
      <c r="AL5206" s="16">
        <v>1.3697999999999999</v>
      </c>
      <c r="AM5206" s="16">
        <v>1.6993</v>
      </c>
      <c r="AN5206" s="16">
        <v>1.1072</v>
      </c>
      <c r="AO5206" s="16">
        <v>1.4924999999999999</v>
      </c>
      <c r="AP5206" s="16">
        <v>1.4832000000000001</v>
      </c>
      <c r="AR5206" s="16">
        <f t="shared" si="193"/>
        <v>1</v>
      </c>
      <c r="AS5206" s="5">
        <f t="shared" si="192"/>
        <v>0.13766399999999979</v>
      </c>
    </row>
    <row r="5207" spans="1:45" x14ac:dyDescent="0.25">
      <c r="A5207" s="16" t="s">
        <v>405</v>
      </c>
      <c r="B5207" s="16" t="s">
        <v>183</v>
      </c>
      <c r="C5207" s="16" t="s">
        <v>307</v>
      </c>
      <c r="D5207" s="16">
        <v>1998</v>
      </c>
      <c r="E5207" s="16" t="s">
        <v>5822</v>
      </c>
      <c r="F5207" s="16" t="s">
        <v>594</v>
      </c>
      <c r="G5207" s="10"/>
      <c r="H5207" s="73"/>
      <c r="I5207" s="16" t="s">
        <v>6700</v>
      </c>
      <c r="J5207" s="71">
        <v>0</v>
      </c>
      <c r="K5207" s="71">
        <v>1</v>
      </c>
      <c r="L5207" s="16">
        <v>1.806632</v>
      </c>
      <c r="M5207" s="16">
        <v>2.4868899999999999E-2</v>
      </c>
      <c r="N5207" s="16">
        <v>0.86971290000000001</v>
      </c>
      <c r="O5207" s="16">
        <v>0.32984760000000002</v>
      </c>
      <c r="P5207" s="16">
        <v>1.1819440000000001</v>
      </c>
      <c r="Q5207" s="16">
        <v>1.6465209999999999</v>
      </c>
      <c r="R5207" s="16">
        <v>0.7661</v>
      </c>
      <c r="S5207" s="16">
        <v>3.7699999999999997E-2</v>
      </c>
      <c r="T5207" s="16">
        <v>1.6400000000000001E-2</v>
      </c>
      <c r="U5207" s="16">
        <v>2.6598000000000002</v>
      </c>
      <c r="V5207" s="16">
        <v>44.293999999999997</v>
      </c>
      <c r="W5207" s="16">
        <v>8.49</v>
      </c>
      <c r="X5207" s="16">
        <v>487.63600000000002</v>
      </c>
      <c r="Y5207" s="16">
        <v>50.236199999999997</v>
      </c>
      <c r="Z5207" s="16">
        <v>0.33</v>
      </c>
      <c r="AA5207" s="16">
        <v>-0.36729529999999999</v>
      </c>
      <c r="AB5207" s="16">
        <v>0.3</v>
      </c>
      <c r="AC5207" s="16">
        <v>8.67</v>
      </c>
      <c r="AD5207" s="16">
        <v>36.619999999999997</v>
      </c>
      <c r="AE5207" s="16">
        <v>61.321300000000001</v>
      </c>
      <c r="AF5207" s="16">
        <v>23.272400000000001</v>
      </c>
      <c r="AG5207" s="16">
        <v>477357</v>
      </c>
      <c r="AH5207" s="16">
        <v>0.65880000000000005</v>
      </c>
      <c r="AI5207" s="16">
        <v>97.3</v>
      </c>
      <c r="AJ5207" s="16">
        <v>97.7</v>
      </c>
      <c r="AK5207" s="16">
        <v>1.4985999999999999</v>
      </c>
      <c r="AL5207" s="16">
        <v>1.3801000000000001</v>
      </c>
      <c r="AM5207" s="16">
        <v>1.6974</v>
      </c>
      <c r="AN5207" s="16">
        <v>1.1108</v>
      </c>
      <c r="AO5207" s="16">
        <v>1.502</v>
      </c>
      <c r="AP5207" s="16">
        <v>1.5098</v>
      </c>
      <c r="AR5207" s="16">
        <f t="shared" si="193"/>
        <v>1</v>
      </c>
      <c r="AS5207" s="5">
        <f t="shared" si="192"/>
        <v>-0.15027299999999988</v>
      </c>
    </row>
    <row r="5208" spans="1:45" x14ac:dyDescent="0.25">
      <c r="A5208" s="16" t="s">
        <v>405</v>
      </c>
      <c r="B5208" s="16" t="s">
        <v>183</v>
      </c>
      <c r="C5208" s="16" t="s">
        <v>307</v>
      </c>
      <c r="D5208" s="16">
        <v>1999</v>
      </c>
      <c r="E5208" s="16" t="s">
        <v>5823</v>
      </c>
      <c r="F5208" s="16" t="s">
        <v>594</v>
      </c>
      <c r="G5208" s="10"/>
      <c r="H5208" s="73"/>
      <c r="I5208" s="16" t="s">
        <v>6700</v>
      </c>
      <c r="J5208" s="71">
        <v>0</v>
      </c>
      <c r="K5208" s="71">
        <v>1</v>
      </c>
      <c r="L5208" s="16">
        <v>1.9602869999999999</v>
      </c>
      <c r="M5208" s="16">
        <v>0.31054700000000002</v>
      </c>
      <c r="N5208" s="16">
        <v>0.94286040000000004</v>
      </c>
      <c r="O5208" s="16">
        <v>0.3748396</v>
      </c>
      <c r="P5208" s="16">
        <v>1.1366579999999999</v>
      </c>
      <c r="Q5208" s="16">
        <v>1.641451</v>
      </c>
      <c r="R5208" s="16">
        <v>0.68779999999999997</v>
      </c>
      <c r="S5208" s="16">
        <v>4.0500000000000001E-2</v>
      </c>
      <c r="T5208" s="16">
        <v>5.0500000000000003E-2</v>
      </c>
      <c r="U5208" s="16">
        <v>2.8136999999999999</v>
      </c>
      <c r="V5208" s="16">
        <v>45.741999999999997</v>
      </c>
      <c r="W5208" s="16">
        <v>8.93</v>
      </c>
      <c r="X5208" s="16">
        <v>487.529</v>
      </c>
      <c r="Y5208" s="16">
        <v>51.489699999999999</v>
      </c>
      <c r="Z5208" s="16">
        <v>0.33560000000000001</v>
      </c>
      <c r="AA5208" s="16">
        <v>-0.38943270000000002</v>
      </c>
      <c r="AB5208" s="16">
        <v>0.3</v>
      </c>
      <c r="AC5208" s="16">
        <v>8.67</v>
      </c>
      <c r="AD5208" s="16">
        <v>37.19</v>
      </c>
      <c r="AE5208" s="16">
        <v>60.481699999999996</v>
      </c>
      <c r="AF5208" s="16">
        <v>27.543199999999999</v>
      </c>
      <c r="AG5208" s="16">
        <v>371399</v>
      </c>
      <c r="AH5208" s="16">
        <v>0.66685000000000005</v>
      </c>
      <c r="AI5208" s="16">
        <v>97.3</v>
      </c>
      <c r="AJ5208" s="16">
        <v>98</v>
      </c>
      <c r="AK5208" s="16">
        <v>1.5</v>
      </c>
      <c r="AL5208" s="16">
        <v>1.3825000000000001</v>
      </c>
      <c r="AM5208" s="16">
        <v>1.6872</v>
      </c>
      <c r="AN5208" s="16">
        <v>1.1060000000000001</v>
      </c>
      <c r="AO5208" s="16">
        <v>1.4895</v>
      </c>
      <c r="AP5208" s="16">
        <v>1.5048999999999999</v>
      </c>
      <c r="AR5208" s="16">
        <f t="shared" si="193"/>
        <v>1</v>
      </c>
      <c r="AS5208" s="5">
        <f t="shared" si="192"/>
        <v>0.15365499999999988</v>
      </c>
    </row>
    <row r="5209" spans="1:45" x14ac:dyDescent="0.25">
      <c r="A5209" s="16" t="s">
        <v>405</v>
      </c>
      <c r="B5209" s="16" t="s">
        <v>183</v>
      </c>
      <c r="C5209" s="16" t="s">
        <v>307</v>
      </c>
      <c r="D5209" s="16">
        <v>2000</v>
      </c>
      <c r="E5209" s="16" t="s">
        <v>5824</v>
      </c>
      <c r="F5209" s="16" t="s">
        <v>594</v>
      </c>
      <c r="G5209" s="10"/>
      <c r="H5209" s="73"/>
      <c r="I5209" s="16">
        <v>33286</v>
      </c>
      <c r="J5209" s="71">
        <v>0</v>
      </c>
      <c r="K5209" s="71">
        <v>1</v>
      </c>
      <c r="L5209" s="16">
        <v>2.0544889999999998</v>
      </c>
      <c r="M5209" s="16">
        <v>0.3660313</v>
      </c>
      <c r="N5209" s="16">
        <v>1.0011509999999999</v>
      </c>
      <c r="O5209" s="16">
        <v>0.45841490000000001</v>
      </c>
      <c r="P5209" s="16">
        <v>1.1533169999999999</v>
      </c>
      <c r="Q5209" s="16">
        <v>1.6363810000000001</v>
      </c>
      <c r="R5209" s="16">
        <v>0.79179999999999995</v>
      </c>
      <c r="S5209" s="16">
        <v>4.4600000000000001E-2</v>
      </c>
      <c r="T5209" s="16">
        <v>4.87E-2</v>
      </c>
      <c r="U5209" s="16">
        <v>2.6156000000000001</v>
      </c>
      <c r="V5209" s="16">
        <v>47.19</v>
      </c>
      <c r="W5209" s="16">
        <v>9.3699999999999992</v>
      </c>
      <c r="X5209" s="16">
        <v>490.89600000000002</v>
      </c>
      <c r="Y5209" s="16">
        <v>52.743200000000002</v>
      </c>
      <c r="Z5209" s="16">
        <v>0.35520000000000002</v>
      </c>
      <c r="AA5209" s="16">
        <v>-0.44807770000000002</v>
      </c>
      <c r="AB5209" s="16">
        <v>0.3</v>
      </c>
      <c r="AC5209" s="16">
        <v>8.67</v>
      </c>
      <c r="AD5209" s="16">
        <v>38.700000000000003</v>
      </c>
      <c r="AE5209" s="16">
        <v>60.653300000000002</v>
      </c>
      <c r="AF5209" s="16">
        <v>30.2179</v>
      </c>
      <c r="AG5209" s="16">
        <v>374227</v>
      </c>
      <c r="AH5209" s="16">
        <v>0.67335</v>
      </c>
      <c r="AI5209" s="16">
        <v>97.3</v>
      </c>
      <c r="AJ5209" s="16">
        <v>98.2</v>
      </c>
      <c r="AK5209" s="16">
        <v>1.5014000000000001</v>
      </c>
      <c r="AL5209" s="16">
        <v>1.3849</v>
      </c>
      <c r="AM5209" s="16">
        <v>1.677</v>
      </c>
      <c r="AN5209" s="16">
        <v>1.1012</v>
      </c>
      <c r="AO5209" s="16">
        <v>1.4770000000000001</v>
      </c>
      <c r="AP5209" s="16">
        <v>1.5</v>
      </c>
      <c r="AR5209" s="16">
        <f t="shared" si="193"/>
        <v>1</v>
      </c>
      <c r="AS5209" s="5">
        <f t="shared" si="192"/>
        <v>9.4201999999999897E-2</v>
      </c>
    </row>
    <row r="5210" spans="1:45" x14ac:dyDescent="0.25">
      <c r="A5210" s="16" t="s">
        <v>405</v>
      </c>
      <c r="B5210" s="16" t="s">
        <v>183</v>
      </c>
      <c r="C5210" s="16" t="s">
        <v>307</v>
      </c>
      <c r="D5210" s="16">
        <v>2001</v>
      </c>
      <c r="E5210" s="16" t="s">
        <v>5825</v>
      </c>
      <c r="F5210" s="16" t="s">
        <v>594</v>
      </c>
      <c r="G5210" s="10"/>
      <c r="H5210" s="73"/>
      <c r="I5210" s="16">
        <v>33671</v>
      </c>
      <c r="J5210" s="71">
        <v>0</v>
      </c>
      <c r="K5210" s="71">
        <v>1</v>
      </c>
      <c r="L5210" s="16">
        <v>2.0539619999999998</v>
      </c>
      <c r="M5210" s="16">
        <v>0.23977979999999999</v>
      </c>
      <c r="N5210" s="16">
        <v>1.124681</v>
      </c>
      <c r="O5210" s="16">
        <v>0.43775269999999999</v>
      </c>
      <c r="P5210" s="16">
        <v>1.174666</v>
      </c>
      <c r="Q5210" s="16">
        <v>1.6335519999999999</v>
      </c>
      <c r="R5210" s="16">
        <v>0.91469999999999996</v>
      </c>
      <c r="S5210" s="16">
        <v>4.7699999999999999E-2</v>
      </c>
      <c r="T5210" s="16">
        <v>2.6700000000000002E-2</v>
      </c>
      <c r="U5210" s="16">
        <v>2.6837</v>
      </c>
      <c r="V5210" s="16">
        <v>48.008000000000003</v>
      </c>
      <c r="W5210" s="16">
        <v>9.6760000000000002</v>
      </c>
      <c r="X5210" s="16">
        <v>503.49099999999999</v>
      </c>
      <c r="Y5210" s="16">
        <v>53.9968</v>
      </c>
      <c r="Z5210" s="16">
        <v>0.32969999999999999</v>
      </c>
      <c r="AA5210" s="16">
        <v>-0.44807770000000002</v>
      </c>
      <c r="AB5210" s="16">
        <v>0.3</v>
      </c>
      <c r="AC5210" s="16">
        <v>8.67</v>
      </c>
      <c r="AD5210" s="16">
        <v>38.700000000000003</v>
      </c>
      <c r="AE5210" s="16">
        <v>60.044800000000002</v>
      </c>
      <c r="AF5210" s="16">
        <v>32.860300000000002</v>
      </c>
      <c r="AG5210" s="16">
        <v>413793</v>
      </c>
      <c r="AH5210" s="16">
        <v>0.67320000000000002</v>
      </c>
      <c r="AI5210" s="16">
        <v>97.3</v>
      </c>
      <c r="AJ5210" s="16">
        <v>98.3</v>
      </c>
      <c r="AK5210" s="16">
        <v>1.4040999999999999</v>
      </c>
      <c r="AL5210" s="16">
        <v>1.3421000000000001</v>
      </c>
      <c r="AM5210" s="16">
        <v>1.6617999999999999</v>
      </c>
      <c r="AN5210" s="16">
        <v>1.1561999999999999</v>
      </c>
      <c r="AO5210" s="16">
        <v>1.5697000000000001</v>
      </c>
      <c r="AP5210" s="16">
        <v>1.4956</v>
      </c>
      <c r="AR5210" s="16">
        <f t="shared" si="193"/>
        <v>1</v>
      </c>
      <c r="AS5210" s="5">
        <f t="shared" si="192"/>
        <v>-5.2699999999994418E-4</v>
      </c>
    </row>
    <row r="5211" spans="1:45" x14ac:dyDescent="0.25">
      <c r="A5211" s="16" t="s">
        <v>405</v>
      </c>
      <c r="B5211" s="16" t="s">
        <v>183</v>
      </c>
      <c r="C5211" s="16" t="s">
        <v>307</v>
      </c>
      <c r="D5211" s="16">
        <v>2002</v>
      </c>
      <c r="E5211" s="16" t="s">
        <v>5826</v>
      </c>
      <c r="F5211" s="16" t="s">
        <v>594</v>
      </c>
      <c r="G5211" s="10"/>
      <c r="H5211" s="73"/>
      <c r="I5211" s="16">
        <v>34018</v>
      </c>
      <c r="J5211" s="71">
        <v>0</v>
      </c>
      <c r="K5211" s="71">
        <v>1</v>
      </c>
      <c r="L5211" s="16">
        <v>2.0996869999999999</v>
      </c>
      <c r="M5211" s="16">
        <v>0.18633640000000001</v>
      </c>
      <c r="N5211" s="16">
        <v>1.2211000000000001</v>
      </c>
      <c r="O5211" s="16">
        <v>0.46077220000000002</v>
      </c>
      <c r="P5211" s="16">
        <v>1.210132</v>
      </c>
      <c r="Q5211" s="16">
        <v>1.630738</v>
      </c>
      <c r="R5211" s="16">
        <v>0.94810000000000005</v>
      </c>
      <c r="S5211" s="16">
        <v>4.5999999999999999E-2</v>
      </c>
      <c r="T5211" s="16">
        <v>1.9699999999999999E-2</v>
      </c>
      <c r="U5211" s="16">
        <v>2.4940000000000002</v>
      </c>
      <c r="V5211" s="16">
        <v>48.826000000000001</v>
      </c>
      <c r="W5211" s="16">
        <v>9.9819999999999993</v>
      </c>
      <c r="X5211" s="16">
        <v>516.08600000000001</v>
      </c>
      <c r="Y5211" s="16">
        <v>55.150100000000002</v>
      </c>
      <c r="Z5211" s="16">
        <v>0.32590000000000002</v>
      </c>
      <c r="AA5211" s="16">
        <v>-0.46361269999999999</v>
      </c>
      <c r="AB5211" s="16">
        <v>0.3</v>
      </c>
      <c r="AC5211" s="16">
        <v>8.67</v>
      </c>
      <c r="AD5211" s="16">
        <v>39.1</v>
      </c>
      <c r="AE5211" s="16">
        <v>58.907200000000003</v>
      </c>
      <c r="AF5211" s="16">
        <v>33.712800000000001</v>
      </c>
      <c r="AG5211" s="16">
        <v>502285</v>
      </c>
      <c r="AH5211" s="16">
        <v>0.67620000000000002</v>
      </c>
      <c r="AI5211" s="16">
        <v>97.3</v>
      </c>
      <c r="AJ5211" s="16">
        <v>98.4</v>
      </c>
      <c r="AK5211" s="16">
        <v>1.3067</v>
      </c>
      <c r="AL5211" s="16">
        <v>1.2992999999999999</v>
      </c>
      <c r="AM5211" s="16">
        <v>1.6467000000000001</v>
      </c>
      <c r="AN5211" s="16">
        <v>1.2113</v>
      </c>
      <c r="AO5211" s="16">
        <v>1.6623000000000001</v>
      </c>
      <c r="AP5211" s="16">
        <v>1.4913000000000001</v>
      </c>
      <c r="AR5211" s="16">
        <f t="shared" si="193"/>
        <v>1</v>
      </c>
      <c r="AS5211" s="5">
        <f t="shared" si="192"/>
        <v>4.5725000000000016E-2</v>
      </c>
    </row>
    <row r="5212" spans="1:45" x14ac:dyDescent="0.25">
      <c r="A5212" s="16" t="s">
        <v>405</v>
      </c>
      <c r="B5212" s="16" t="s">
        <v>183</v>
      </c>
      <c r="C5212" s="16" t="s">
        <v>307</v>
      </c>
      <c r="D5212" s="16">
        <v>2003</v>
      </c>
      <c r="E5212" s="16" t="s">
        <v>5827</v>
      </c>
      <c r="F5212" s="16" t="s">
        <v>594</v>
      </c>
      <c r="G5212" s="10"/>
      <c r="H5212" s="73"/>
      <c r="I5212" s="16">
        <v>34321</v>
      </c>
      <c r="J5212" s="71">
        <v>0</v>
      </c>
      <c r="K5212" s="71">
        <v>1</v>
      </c>
      <c r="L5212" s="16">
        <v>2.310908</v>
      </c>
      <c r="M5212" s="16">
        <v>0.36018460000000002</v>
      </c>
      <c r="N5212" s="16">
        <v>1.3339030000000001</v>
      </c>
      <c r="O5212" s="16">
        <v>0.5276518</v>
      </c>
      <c r="P5212" s="16">
        <v>1.3470089999999999</v>
      </c>
      <c r="Q5212" s="16">
        <v>1.610036</v>
      </c>
      <c r="R5212" s="16">
        <v>0.92190000000000005</v>
      </c>
      <c r="S5212" s="16">
        <v>4.7199999999999999E-2</v>
      </c>
      <c r="T5212" s="16">
        <v>3.9399999999999998E-2</v>
      </c>
      <c r="U5212" s="16">
        <v>2.4601000000000002</v>
      </c>
      <c r="V5212" s="16">
        <v>49.643999999999998</v>
      </c>
      <c r="W5212" s="16">
        <v>10.288</v>
      </c>
      <c r="X5212" s="16">
        <v>528.68200000000002</v>
      </c>
      <c r="Y5212" s="16">
        <v>56.026299999999999</v>
      </c>
      <c r="Z5212" s="16">
        <v>0.35299999999999998</v>
      </c>
      <c r="AA5212" s="16">
        <v>-0.45584530000000001</v>
      </c>
      <c r="AB5212" s="16">
        <v>0.3</v>
      </c>
      <c r="AC5212" s="16">
        <v>8.67</v>
      </c>
      <c r="AD5212" s="16">
        <v>38.9</v>
      </c>
      <c r="AE5212" s="16">
        <v>58.287700000000001</v>
      </c>
      <c r="AF5212" s="16">
        <v>73.225700000000003</v>
      </c>
      <c r="AG5212" s="16">
        <v>551298</v>
      </c>
      <c r="AH5212" s="16">
        <v>0.67490000000000006</v>
      </c>
      <c r="AI5212" s="16">
        <v>97.3</v>
      </c>
      <c r="AJ5212" s="16">
        <v>98.5</v>
      </c>
      <c r="AK5212" s="16">
        <v>1.3250999999999999</v>
      </c>
      <c r="AL5212" s="16">
        <v>1.3165</v>
      </c>
      <c r="AM5212" s="16">
        <v>1.5619000000000001</v>
      </c>
      <c r="AN5212" s="16">
        <v>1.4579</v>
      </c>
      <c r="AO5212" s="16">
        <v>1.6342000000000001</v>
      </c>
      <c r="AP5212" s="16">
        <v>1.2436</v>
      </c>
      <c r="AR5212" s="16">
        <f t="shared" si="193"/>
        <v>1</v>
      </c>
      <c r="AS5212" s="5">
        <f t="shared" si="192"/>
        <v>0.2112210000000001</v>
      </c>
    </row>
    <row r="5213" spans="1:45" x14ac:dyDescent="0.25">
      <c r="A5213" s="16" t="s">
        <v>405</v>
      </c>
      <c r="B5213" s="16" t="s">
        <v>183</v>
      </c>
      <c r="C5213" s="16" t="s">
        <v>307</v>
      </c>
      <c r="D5213" s="16">
        <v>2004</v>
      </c>
      <c r="E5213" s="16" t="s">
        <v>5828</v>
      </c>
      <c r="F5213" s="16" t="s">
        <v>594</v>
      </c>
      <c r="G5213" s="10"/>
      <c r="H5213" s="73"/>
      <c r="I5213" s="16">
        <v>34596</v>
      </c>
      <c r="J5213" s="71">
        <v>0</v>
      </c>
      <c r="K5213" s="71">
        <v>1</v>
      </c>
      <c r="L5213" s="16">
        <v>2.4556200000000001</v>
      </c>
      <c r="M5213" s="16">
        <v>0.61863650000000003</v>
      </c>
      <c r="N5213" s="16">
        <v>1.3469279999999999</v>
      </c>
      <c r="O5213" s="16">
        <v>0.59470219999999996</v>
      </c>
      <c r="P5213" s="16">
        <v>1.350344</v>
      </c>
      <c r="Q5213" s="16">
        <v>1.597256</v>
      </c>
      <c r="R5213" s="16">
        <v>0.8639</v>
      </c>
      <c r="S5213" s="16">
        <v>3.7900000000000003E-2</v>
      </c>
      <c r="T5213" s="16">
        <v>7.4300000000000005E-2</v>
      </c>
      <c r="U5213" s="16">
        <v>2.4333</v>
      </c>
      <c r="V5213" s="16">
        <v>50.462000000000003</v>
      </c>
      <c r="W5213" s="16">
        <v>10.593999999999999</v>
      </c>
      <c r="X5213" s="16">
        <v>525.51800000000003</v>
      </c>
      <c r="Y5213" s="16">
        <v>56.864699999999999</v>
      </c>
      <c r="Z5213" s="16">
        <v>0.37780000000000002</v>
      </c>
      <c r="AA5213" s="16">
        <v>-0.46361269999999999</v>
      </c>
      <c r="AB5213" s="16">
        <v>0.3</v>
      </c>
      <c r="AC5213" s="16">
        <v>8.67</v>
      </c>
      <c r="AD5213" s="16">
        <v>39.1</v>
      </c>
      <c r="AE5213" s="16">
        <v>58.008400000000002</v>
      </c>
      <c r="AF5213" s="16">
        <v>74.031099999999995</v>
      </c>
      <c r="AG5213" s="16">
        <v>555273</v>
      </c>
      <c r="AH5213" s="16">
        <v>0.67974999999999997</v>
      </c>
      <c r="AI5213" s="16">
        <v>97.2</v>
      </c>
      <c r="AJ5213" s="16">
        <v>98.6</v>
      </c>
      <c r="AK5213" s="16">
        <v>1.387</v>
      </c>
      <c r="AL5213" s="16">
        <v>1.3303</v>
      </c>
      <c r="AM5213" s="16">
        <v>1.5972999999999999</v>
      </c>
      <c r="AN5213" s="16">
        <v>1.5468999999999999</v>
      </c>
      <c r="AO5213" s="16">
        <v>1.5188999999999999</v>
      </c>
      <c r="AP5213" s="16">
        <v>1.1028</v>
      </c>
      <c r="AR5213" s="16">
        <f t="shared" si="193"/>
        <v>1</v>
      </c>
      <c r="AS5213" s="5">
        <f t="shared" si="192"/>
        <v>0.14471200000000017</v>
      </c>
    </row>
    <row r="5214" spans="1:45" x14ac:dyDescent="0.25">
      <c r="A5214" s="16" t="s">
        <v>405</v>
      </c>
      <c r="B5214" s="16" t="s">
        <v>183</v>
      </c>
      <c r="C5214" s="16" t="s">
        <v>307</v>
      </c>
      <c r="D5214" s="16">
        <v>2005</v>
      </c>
      <c r="E5214" s="16" t="s">
        <v>5829</v>
      </c>
      <c r="F5214" s="16" t="s">
        <v>594</v>
      </c>
      <c r="G5214" s="10"/>
      <c r="H5214" s="73"/>
      <c r="I5214" s="16">
        <v>34852</v>
      </c>
      <c r="J5214" s="71">
        <v>0</v>
      </c>
      <c r="K5214" s="71">
        <v>1</v>
      </c>
      <c r="L5214" s="16">
        <v>2.532257</v>
      </c>
      <c r="M5214" s="16">
        <v>0.82309810000000005</v>
      </c>
      <c r="N5214" s="16">
        <v>1.391991</v>
      </c>
      <c r="O5214" s="16">
        <v>0.60376580000000002</v>
      </c>
      <c r="P5214" s="16">
        <v>1.3047850000000001</v>
      </c>
      <c r="Q5214" s="16">
        <v>1.5627059999999999</v>
      </c>
      <c r="R5214" s="16">
        <v>0.85560000000000003</v>
      </c>
      <c r="S5214" s="16">
        <v>2.81E-2</v>
      </c>
      <c r="T5214" s="16">
        <v>0.1007</v>
      </c>
      <c r="U5214" s="16">
        <v>2.7111499999999999</v>
      </c>
      <c r="V5214" s="16">
        <v>51.28</v>
      </c>
      <c r="W5214" s="16">
        <v>10.9</v>
      </c>
      <c r="X5214" s="16">
        <v>522.35299999999995</v>
      </c>
      <c r="Y5214" s="16">
        <v>54.784399999999998</v>
      </c>
      <c r="Z5214" s="16">
        <v>0.40450000000000003</v>
      </c>
      <c r="AA5214" s="16">
        <v>-0.47526410000000002</v>
      </c>
      <c r="AB5214" s="16">
        <v>0.3</v>
      </c>
      <c r="AC5214" s="16">
        <v>8.67</v>
      </c>
      <c r="AD5214" s="16">
        <v>39.4</v>
      </c>
      <c r="AE5214" s="16">
        <v>57.599299999999999</v>
      </c>
      <c r="AF5214" s="16">
        <v>79.168099999999995</v>
      </c>
      <c r="AG5214" s="16">
        <v>433856</v>
      </c>
      <c r="AH5214" s="16">
        <v>0.6915</v>
      </c>
      <c r="AI5214" s="16">
        <v>97.2</v>
      </c>
      <c r="AJ5214" s="16">
        <v>98.7</v>
      </c>
      <c r="AK5214" s="16">
        <v>1.4543999999999999</v>
      </c>
      <c r="AL5214" s="16">
        <v>1.2722</v>
      </c>
      <c r="AM5214" s="16">
        <v>1.5172000000000001</v>
      </c>
      <c r="AN5214" s="16">
        <v>1.4134</v>
      </c>
      <c r="AO5214" s="16">
        <v>1.5931</v>
      </c>
      <c r="AP5214" s="16">
        <v>1.0209999999999999</v>
      </c>
      <c r="AR5214" s="16">
        <f t="shared" si="193"/>
        <v>1</v>
      </c>
      <c r="AS5214" s="5">
        <f t="shared" si="192"/>
        <v>7.6636999999999844E-2</v>
      </c>
    </row>
    <row r="5215" spans="1:45" x14ac:dyDescent="0.25">
      <c r="A5215" s="16" t="s">
        <v>405</v>
      </c>
      <c r="B5215" s="16" t="s">
        <v>183</v>
      </c>
      <c r="C5215" s="16" t="s">
        <v>307</v>
      </c>
      <c r="D5215" s="16">
        <v>2006</v>
      </c>
      <c r="E5215" s="16" t="s">
        <v>5830</v>
      </c>
      <c r="F5215" s="16" t="s">
        <v>594</v>
      </c>
      <c r="G5215" s="10"/>
      <c r="H5215" s="73"/>
      <c r="I5215" s="16">
        <v>35095</v>
      </c>
      <c r="J5215" s="71">
        <v>0</v>
      </c>
      <c r="K5215" s="71">
        <v>1</v>
      </c>
      <c r="L5215" s="16">
        <v>2.5489009999999999</v>
      </c>
      <c r="M5215" s="16">
        <v>0.71685299999999996</v>
      </c>
      <c r="N5215" s="16">
        <v>1.3549119999999999</v>
      </c>
      <c r="O5215" s="16">
        <v>0.7924542</v>
      </c>
      <c r="P5215" s="16">
        <v>1.2972889999999999</v>
      </c>
      <c r="Q5215" s="16">
        <v>1.5515350000000001</v>
      </c>
      <c r="R5215" s="16">
        <v>0.79120000000000001</v>
      </c>
      <c r="S5215" s="16">
        <v>1.6199999999999999E-2</v>
      </c>
      <c r="T5215" s="16">
        <v>9.7900000000000001E-2</v>
      </c>
      <c r="U5215" s="16">
        <v>2.0537999999999998</v>
      </c>
      <c r="V5215" s="16">
        <v>51.691000000000003</v>
      </c>
      <c r="W5215" s="16">
        <v>11.62</v>
      </c>
      <c r="X5215" s="16">
        <v>519.18899999999996</v>
      </c>
      <c r="Y5215" s="16">
        <v>60.073500000000003</v>
      </c>
      <c r="Z5215" s="16">
        <v>0.432</v>
      </c>
      <c r="AA5215" s="16">
        <v>-0.54400660000000001</v>
      </c>
      <c r="AB5215" s="16">
        <v>0.3</v>
      </c>
      <c r="AC5215" s="16">
        <v>8.67</v>
      </c>
      <c r="AD5215" s="16">
        <v>41.17</v>
      </c>
      <c r="AE5215" s="16">
        <v>56.3977</v>
      </c>
      <c r="AF5215" s="16">
        <v>82.091499999999996</v>
      </c>
      <c r="AG5215" s="16">
        <v>421496</v>
      </c>
      <c r="AH5215" s="16">
        <v>0.7016</v>
      </c>
      <c r="AI5215" s="16">
        <v>97.2</v>
      </c>
      <c r="AJ5215" s="16">
        <v>98.8</v>
      </c>
      <c r="AK5215" s="16">
        <v>1.2532000000000001</v>
      </c>
      <c r="AL5215" s="16">
        <v>1.2769999999999999</v>
      </c>
      <c r="AM5215" s="16">
        <v>1.7797000000000001</v>
      </c>
      <c r="AN5215" s="16">
        <v>1.3985000000000001</v>
      </c>
      <c r="AO5215" s="16">
        <v>1.3412999999999999</v>
      </c>
      <c r="AP5215" s="16">
        <v>1.1548</v>
      </c>
      <c r="AR5215" s="16">
        <f t="shared" si="193"/>
        <v>1</v>
      </c>
      <c r="AS5215" s="5">
        <f t="shared" si="192"/>
        <v>1.6643999999999881E-2</v>
      </c>
    </row>
    <row r="5216" spans="1:45" x14ac:dyDescent="0.25">
      <c r="A5216" s="16" t="s">
        <v>405</v>
      </c>
      <c r="B5216" s="16" t="s">
        <v>183</v>
      </c>
      <c r="C5216" s="16" t="s">
        <v>307</v>
      </c>
      <c r="D5216" s="16">
        <v>2007</v>
      </c>
      <c r="E5216" s="16" t="s">
        <v>5831</v>
      </c>
      <c r="F5216" s="16" t="s">
        <v>594</v>
      </c>
      <c r="G5216" s="10"/>
      <c r="H5216" s="73"/>
      <c r="I5216" s="16">
        <v>35322</v>
      </c>
      <c r="J5216" s="71">
        <v>0</v>
      </c>
      <c r="K5216" s="71">
        <v>1</v>
      </c>
      <c r="L5216" s="16">
        <v>2.5136280000000002</v>
      </c>
      <c r="M5216" s="16">
        <v>0.47262140000000002</v>
      </c>
      <c r="N5216" s="16">
        <v>1.391583</v>
      </c>
      <c r="O5216" s="16">
        <v>0.85523649999999996</v>
      </c>
      <c r="P5216" s="16">
        <v>1.3194920000000001</v>
      </c>
      <c r="Q5216" s="16">
        <v>1.585728</v>
      </c>
      <c r="R5216" s="16">
        <v>0.80089999999999995</v>
      </c>
      <c r="S5216" s="16">
        <v>1.7500000000000002E-2</v>
      </c>
      <c r="T5216" s="16">
        <v>7.0599999999999996E-2</v>
      </c>
      <c r="U5216" s="16">
        <v>1.9212</v>
      </c>
      <c r="V5216" s="16">
        <v>52.101999999999997</v>
      </c>
      <c r="W5216" s="16">
        <v>12.34</v>
      </c>
      <c r="X5216" s="16">
        <v>518.93499999999995</v>
      </c>
      <c r="Y5216" s="16">
        <v>60.078899999999997</v>
      </c>
      <c r="Z5216" s="16">
        <v>0.46150000000000002</v>
      </c>
      <c r="AA5216" s="16">
        <v>-0.56614430000000004</v>
      </c>
      <c r="AB5216" s="16">
        <v>0.3</v>
      </c>
      <c r="AC5216" s="16">
        <v>8.67</v>
      </c>
      <c r="AD5216" s="16">
        <v>41.74</v>
      </c>
      <c r="AE5216" s="16">
        <v>55.449199999999998</v>
      </c>
      <c r="AF5216" s="16">
        <v>90.6678</v>
      </c>
      <c r="AG5216" s="16">
        <v>416861</v>
      </c>
      <c r="AH5216" s="16">
        <v>0.72430000000000005</v>
      </c>
      <c r="AI5216" s="16">
        <v>97.2</v>
      </c>
      <c r="AJ5216" s="16">
        <v>98.9</v>
      </c>
      <c r="AK5216" s="16">
        <v>1.3137000000000001</v>
      </c>
      <c r="AL5216" s="16">
        <v>1.1164000000000001</v>
      </c>
      <c r="AM5216" s="16">
        <v>1.7567999999999999</v>
      </c>
      <c r="AN5216" s="16">
        <v>1.381</v>
      </c>
      <c r="AO5216" s="16">
        <v>1.3622000000000001</v>
      </c>
      <c r="AP5216" s="16">
        <v>1.4522999999999999</v>
      </c>
      <c r="AR5216" s="16">
        <f t="shared" si="193"/>
        <v>1</v>
      </c>
      <c r="AS5216" s="5">
        <f t="shared" si="192"/>
        <v>-3.5272999999999666E-2</v>
      </c>
    </row>
    <row r="5217" spans="1:45" x14ac:dyDescent="0.25">
      <c r="A5217" s="16" t="s">
        <v>405</v>
      </c>
      <c r="B5217" s="16" t="s">
        <v>183</v>
      </c>
      <c r="C5217" s="16" t="s">
        <v>307</v>
      </c>
      <c r="D5217" s="16">
        <v>2008</v>
      </c>
      <c r="E5217" s="16" t="s">
        <v>5832</v>
      </c>
      <c r="F5217" s="16" t="s">
        <v>594</v>
      </c>
      <c r="G5217" s="10"/>
      <c r="H5217" s="73"/>
      <c r="I5217" s="16">
        <v>35541</v>
      </c>
      <c r="J5217" s="71">
        <v>0</v>
      </c>
      <c r="K5217" s="71">
        <v>1</v>
      </c>
      <c r="L5217" s="16">
        <v>2.6653349999999998</v>
      </c>
      <c r="M5217" s="16">
        <v>0.71984179999999998</v>
      </c>
      <c r="N5217" s="16">
        <v>1.4555739999999999</v>
      </c>
      <c r="O5217" s="16">
        <v>0.85666399999999998</v>
      </c>
      <c r="P5217" s="16">
        <v>1.3235030000000001</v>
      </c>
      <c r="Q5217" s="16">
        <v>1.6178939999999999</v>
      </c>
      <c r="R5217" s="16">
        <v>0.8841</v>
      </c>
      <c r="S5217" s="16">
        <v>1.6400000000000001E-2</v>
      </c>
      <c r="T5217" s="16">
        <v>9.2700000000000005E-2</v>
      </c>
      <c r="U5217" s="16">
        <v>2.0484</v>
      </c>
      <c r="V5217" s="16">
        <v>52.512999999999998</v>
      </c>
      <c r="W5217" s="16">
        <v>13.06</v>
      </c>
      <c r="X5217" s="16">
        <v>518.68200000000002</v>
      </c>
      <c r="Y5217" s="16">
        <v>61.479199999999999</v>
      </c>
      <c r="Z5217" s="16">
        <v>0.44209999999999999</v>
      </c>
      <c r="AA5217" s="16">
        <v>-0.58828179999999997</v>
      </c>
      <c r="AB5217" s="16">
        <v>0.3</v>
      </c>
      <c r="AC5217" s="16">
        <v>8.67</v>
      </c>
      <c r="AD5217" s="16">
        <v>42.31</v>
      </c>
      <c r="AE5217" s="16">
        <v>55.084000000000003</v>
      </c>
      <c r="AF5217" s="16">
        <v>95.553899999999999</v>
      </c>
      <c r="AG5217" s="16">
        <v>416699</v>
      </c>
      <c r="AH5217" s="16">
        <v>0.70960000000000001</v>
      </c>
      <c r="AI5217" s="16">
        <v>97.1</v>
      </c>
      <c r="AJ5217" s="16">
        <v>99</v>
      </c>
      <c r="AK5217" s="16">
        <v>1.3381000000000001</v>
      </c>
      <c r="AL5217" s="16">
        <v>1.2152000000000001</v>
      </c>
      <c r="AM5217" s="16">
        <v>1.7968999999999999</v>
      </c>
      <c r="AN5217" s="16">
        <v>1.3741000000000001</v>
      </c>
      <c r="AO5217" s="16">
        <v>1.3814</v>
      </c>
      <c r="AP5217" s="16">
        <v>1.4598</v>
      </c>
      <c r="AR5217" s="16">
        <f t="shared" si="193"/>
        <v>1</v>
      </c>
      <c r="AS5217" s="5">
        <f t="shared" si="192"/>
        <v>0.15170699999999959</v>
      </c>
    </row>
    <row r="5218" spans="1:45" x14ac:dyDescent="0.25">
      <c r="A5218" s="16" t="s">
        <v>405</v>
      </c>
      <c r="B5218" s="16" t="s">
        <v>183</v>
      </c>
      <c r="C5218" s="16" t="s">
        <v>307</v>
      </c>
      <c r="D5218" s="16">
        <v>2009</v>
      </c>
      <c r="E5218" s="16" t="s">
        <v>5833</v>
      </c>
      <c r="F5218" s="16" t="s">
        <v>594</v>
      </c>
      <c r="G5218" s="10"/>
      <c r="H5218" s="73"/>
      <c r="I5218" s="16">
        <v>35766</v>
      </c>
      <c r="J5218" s="71">
        <v>0</v>
      </c>
      <c r="K5218" s="71">
        <v>1</v>
      </c>
      <c r="L5218" s="16">
        <v>2.7041620000000002</v>
      </c>
      <c r="M5218" s="16">
        <v>0.37412869999999998</v>
      </c>
      <c r="N5218" s="16">
        <v>1.5506040000000001</v>
      </c>
      <c r="O5218" s="16">
        <v>0.95478719999999995</v>
      </c>
      <c r="P5218" s="16">
        <v>1.365769</v>
      </c>
      <c r="Q5218" s="16">
        <v>1.806854</v>
      </c>
      <c r="R5218" s="16">
        <v>0.84899999999999998</v>
      </c>
      <c r="S5218" s="16">
        <v>1.6799999999999999E-2</v>
      </c>
      <c r="T5218" s="16">
        <v>5.7500000000000002E-2</v>
      </c>
      <c r="U5218" s="16">
        <v>2.4707499999999998</v>
      </c>
      <c r="V5218" s="16">
        <v>52.923999999999999</v>
      </c>
      <c r="W5218" s="16">
        <v>13.78</v>
      </c>
      <c r="X5218" s="16">
        <v>518.428</v>
      </c>
      <c r="Y5218" s="16">
        <v>62.232100000000003</v>
      </c>
      <c r="Z5218" s="16">
        <v>0.47610000000000002</v>
      </c>
      <c r="AA5218" s="16">
        <v>-0.64226609999999995</v>
      </c>
      <c r="AB5218" s="16">
        <v>0.3</v>
      </c>
      <c r="AC5218" s="16">
        <v>8.67</v>
      </c>
      <c r="AD5218" s="16">
        <v>43.7</v>
      </c>
      <c r="AE5218" s="16">
        <v>54.670699999999997</v>
      </c>
      <c r="AF5218" s="16">
        <v>97.626300000000001</v>
      </c>
      <c r="AG5218" s="16">
        <v>462959</v>
      </c>
      <c r="AH5218" s="16">
        <v>0.74819999999999998</v>
      </c>
      <c r="AI5218" s="16">
        <v>97.1</v>
      </c>
      <c r="AJ5218" s="16">
        <v>99.1</v>
      </c>
      <c r="AK5218" s="16">
        <v>1.5258</v>
      </c>
      <c r="AL5218" s="16">
        <v>1.6850000000000001</v>
      </c>
      <c r="AM5218" s="16">
        <v>1.7750999999999999</v>
      </c>
      <c r="AN5218" s="16">
        <v>1.5693999999999999</v>
      </c>
      <c r="AO5218" s="16">
        <v>1.5046999999999999</v>
      </c>
      <c r="AP5218" s="16">
        <v>1.6074999999999999</v>
      </c>
      <c r="AR5218" s="16">
        <f t="shared" si="193"/>
        <v>1</v>
      </c>
      <c r="AS5218" s="5">
        <f t="shared" si="192"/>
        <v>3.8827000000000389E-2</v>
      </c>
    </row>
    <row r="5219" spans="1:45" x14ac:dyDescent="0.25">
      <c r="A5219" s="16" t="s">
        <v>405</v>
      </c>
      <c r="B5219" s="16" t="s">
        <v>183</v>
      </c>
      <c r="C5219" s="16" t="s">
        <v>307</v>
      </c>
      <c r="D5219" s="16">
        <v>2010</v>
      </c>
      <c r="E5219" s="16" t="s">
        <v>5834</v>
      </c>
      <c r="F5219" s="16" t="s">
        <v>594</v>
      </c>
      <c r="G5219" s="10">
        <v>141165</v>
      </c>
      <c r="H5219" s="73">
        <v>11.85769</v>
      </c>
      <c r="I5219" s="16">
        <v>36003</v>
      </c>
      <c r="J5219" s="71">
        <v>0</v>
      </c>
      <c r="K5219" s="71">
        <v>1</v>
      </c>
      <c r="L5219" s="16">
        <v>2.856544</v>
      </c>
      <c r="M5219" s="16">
        <v>0.55482940000000003</v>
      </c>
      <c r="N5219" s="16">
        <v>1.5997349999999999</v>
      </c>
      <c r="O5219" s="16">
        <v>1.0538259999999999</v>
      </c>
      <c r="P5219" s="16">
        <v>1.3434950000000001</v>
      </c>
      <c r="Q5219" s="16">
        <v>1.846265</v>
      </c>
      <c r="R5219" s="16">
        <v>0.84340000000000004</v>
      </c>
      <c r="S5219" s="16">
        <v>1.61E-2</v>
      </c>
      <c r="T5219" s="16">
        <v>7.7499999999999999E-2</v>
      </c>
      <c r="U5219" s="16">
        <v>2.3041</v>
      </c>
      <c r="V5219" s="16">
        <v>53.35</v>
      </c>
      <c r="W5219" s="16">
        <v>14.5</v>
      </c>
      <c r="X5219" s="16">
        <v>520.63900000000001</v>
      </c>
      <c r="Y5219" s="16">
        <v>66.239999999999995</v>
      </c>
      <c r="Z5219" s="16">
        <v>0.48220000000000002</v>
      </c>
      <c r="AA5219" s="16">
        <v>-0.6461498</v>
      </c>
      <c r="AB5219" s="16">
        <v>0.3</v>
      </c>
      <c r="AC5219" s="16">
        <v>8.67</v>
      </c>
      <c r="AD5219" s="16">
        <v>43.8</v>
      </c>
      <c r="AE5219" s="16">
        <v>54.263599999999997</v>
      </c>
      <c r="AF5219" s="16">
        <v>98.283500000000004</v>
      </c>
      <c r="AG5219" s="16">
        <v>412927</v>
      </c>
      <c r="AH5219" s="16">
        <v>0.76080000000000003</v>
      </c>
      <c r="AI5219" s="16">
        <v>97.1</v>
      </c>
      <c r="AJ5219" s="16">
        <v>99.2</v>
      </c>
      <c r="AK5219" s="16">
        <v>1.5752999999999999</v>
      </c>
      <c r="AL5219" s="16">
        <v>1.8541000000000001</v>
      </c>
      <c r="AM5219" s="16">
        <v>1.7603</v>
      </c>
      <c r="AN5219" s="16">
        <v>1.5679000000000001</v>
      </c>
      <c r="AO5219" s="16">
        <v>1.5188999999999999</v>
      </c>
      <c r="AP5219" s="16">
        <v>1.6191</v>
      </c>
      <c r="AR5219" s="16">
        <f t="shared" si="193"/>
        <v>1</v>
      </c>
      <c r="AS5219" s="5">
        <f t="shared" si="192"/>
        <v>0.1523819999999998</v>
      </c>
    </row>
    <row r="5220" spans="1:45" x14ac:dyDescent="0.25">
      <c r="A5220" s="16" t="s">
        <v>405</v>
      </c>
      <c r="B5220" s="16" t="s">
        <v>183</v>
      </c>
      <c r="C5220" s="16" t="s">
        <v>307</v>
      </c>
      <c r="D5220" s="16">
        <v>2011</v>
      </c>
      <c r="E5220" s="16" t="s">
        <v>5835</v>
      </c>
      <c r="F5220" s="16" t="s">
        <v>594</v>
      </c>
      <c r="G5220" s="10"/>
      <c r="H5220" s="73"/>
      <c r="I5220" s="16">
        <v>36264</v>
      </c>
      <c r="J5220" s="71">
        <v>0</v>
      </c>
      <c r="K5220" s="71">
        <v>1</v>
      </c>
      <c r="L5220" s="16">
        <v>2.9516849999999999</v>
      </c>
      <c r="M5220" s="16">
        <v>0.61043230000000004</v>
      </c>
      <c r="N5220" s="16">
        <v>1.6837580000000001</v>
      </c>
      <c r="O5220" s="16">
        <v>1.123262</v>
      </c>
      <c r="P5220" s="16">
        <v>1.3674139999999999</v>
      </c>
      <c r="Q5220" s="16">
        <v>1.8239590000000001</v>
      </c>
      <c r="R5220" s="16">
        <v>0.90429999999999999</v>
      </c>
      <c r="S5220" s="16">
        <v>1.61E-2</v>
      </c>
      <c r="T5220" s="16">
        <v>7.9899999999999999E-2</v>
      </c>
      <c r="U5220" s="16">
        <v>2.556</v>
      </c>
      <c r="V5220" s="16">
        <v>55.09</v>
      </c>
      <c r="W5220" s="16">
        <v>14.6</v>
      </c>
      <c r="X5220" s="16">
        <v>522.85</v>
      </c>
      <c r="Y5220" s="16">
        <v>69.043999999999997</v>
      </c>
      <c r="Z5220" s="16">
        <v>0.48280000000000001</v>
      </c>
      <c r="AA5220" s="16">
        <v>-0.66945250000000001</v>
      </c>
      <c r="AB5220" s="16">
        <v>0.3</v>
      </c>
      <c r="AC5220" s="16">
        <v>8.67</v>
      </c>
      <c r="AD5220" s="16">
        <v>44.4</v>
      </c>
      <c r="AE5220" s="16">
        <v>53.863900000000001</v>
      </c>
      <c r="AF5220" s="16">
        <v>101.599</v>
      </c>
      <c r="AG5220" s="16">
        <v>428545</v>
      </c>
      <c r="AH5220" s="16">
        <v>0.78400000000000003</v>
      </c>
      <c r="AI5220" s="16">
        <v>97.1</v>
      </c>
      <c r="AJ5220" s="16">
        <v>99.3</v>
      </c>
      <c r="AK5220" s="16">
        <v>1.5631999999999999</v>
      </c>
      <c r="AL5220" s="16">
        <v>1.8186</v>
      </c>
      <c r="AM5220" s="16">
        <v>1.7470000000000001</v>
      </c>
      <c r="AN5220" s="16">
        <v>1.5099</v>
      </c>
      <c r="AO5220" s="16">
        <v>1.5009999999999999</v>
      </c>
      <c r="AP5220" s="16">
        <v>1.6221000000000001</v>
      </c>
      <c r="AR5220" s="16">
        <f t="shared" si="193"/>
        <v>1</v>
      </c>
      <c r="AS5220" s="5">
        <f t="shared" si="192"/>
        <v>9.514099999999992E-2</v>
      </c>
    </row>
    <row r="5221" spans="1:45" x14ac:dyDescent="0.25">
      <c r="A5221" s="16" t="s">
        <v>405</v>
      </c>
      <c r="B5221" s="16" t="s">
        <v>183</v>
      </c>
      <c r="C5221" s="16" t="s">
        <v>307</v>
      </c>
      <c r="D5221" s="16">
        <v>2012</v>
      </c>
      <c r="E5221" s="16" t="s">
        <v>5836</v>
      </c>
      <c r="F5221" s="16" t="s">
        <v>594</v>
      </c>
      <c r="G5221" s="10"/>
      <c r="H5221" s="73"/>
      <c r="I5221" s="16">
        <v>36545</v>
      </c>
      <c r="J5221" s="71">
        <v>0</v>
      </c>
      <c r="K5221" s="71">
        <v>1</v>
      </c>
      <c r="L5221" s="16">
        <v>2.9864310000000001</v>
      </c>
      <c r="M5221" s="16">
        <v>0.70851160000000002</v>
      </c>
      <c r="N5221" s="16">
        <v>1.747916</v>
      </c>
      <c r="O5221" s="16">
        <v>1.1216360000000001</v>
      </c>
      <c r="P5221" s="16">
        <v>1.30776</v>
      </c>
      <c r="Q5221" s="16">
        <v>1.8061</v>
      </c>
      <c r="R5221" s="16">
        <v>0.92200000000000004</v>
      </c>
      <c r="S5221" s="16">
        <v>1.7299999999999999E-2</v>
      </c>
      <c r="T5221" s="16">
        <v>8.8900000000000007E-2</v>
      </c>
      <c r="U5221" s="16">
        <v>2.6190000000000002</v>
      </c>
      <c r="V5221" s="16">
        <v>56.83</v>
      </c>
      <c r="W5221" s="16">
        <v>14.7</v>
      </c>
      <c r="X5221" s="16">
        <v>525.06100000000004</v>
      </c>
      <c r="Y5221" s="16">
        <v>70.653300000000002</v>
      </c>
      <c r="Z5221" s="16">
        <v>0.46479999999999999</v>
      </c>
      <c r="AA5221" s="16">
        <v>-0.66168490000000002</v>
      </c>
      <c r="AB5221" s="16">
        <v>0.3</v>
      </c>
      <c r="AC5221" s="16">
        <v>8.67</v>
      </c>
      <c r="AD5221" s="16">
        <v>44.2</v>
      </c>
      <c r="AE5221" s="16">
        <v>50.3874</v>
      </c>
      <c r="AF5221" s="16">
        <v>98.428600000000003</v>
      </c>
      <c r="AG5221" s="16">
        <v>424849</v>
      </c>
      <c r="AH5221" s="16">
        <v>0.77090000000000003</v>
      </c>
      <c r="AI5221" s="16">
        <v>97.1</v>
      </c>
      <c r="AJ5221" s="16">
        <v>99.5</v>
      </c>
      <c r="AK5221" s="16">
        <v>1.4910000000000001</v>
      </c>
      <c r="AL5221" s="16">
        <v>1.8139000000000001</v>
      </c>
      <c r="AM5221" s="16">
        <v>1.7768999999999999</v>
      </c>
      <c r="AN5221" s="16">
        <v>1.4080999999999999</v>
      </c>
      <c r="AO5221" s="16">
        <v>1.5434000000000001</v>
      </c>
      <c r="AP5221" s="16">
        <v>1.6141000000000001</v>
      </c>
      <c r="AR5221" s="16">
        <f t="shared" si="193"/>
        <v>1</v>
      </c>
      <c r="AS5221" s="5">
        <f t="shared" si="192"/>
        <v>3.4746000000000166E-2</v>
      </c>
    </row>
    <row r="5222" spans="1:45" x14ac:dyDescent="0.25">
      <c r="A5222" s="16" t="s">
        <v>405</v>
      </c>
      <c r="B5222" s="16" t="s">
        <v>183</v>
      </c>
      <c r="C5222" s="16" t="s">
        <v>307</v>
      </c>
      <c r="D5222" s="16">
        <v>2013</v>
      </c>
      <c r="E5222" s="16" t="s">
        <v>5837</v>
      </c>
      <c r="F5222" s="16" t="s">
        <v>594</v>
      </c>
      <c r="G5222" s="10"/>
      <c r="H5222" s="73"/>
      <c r="I5222" s="16">
        <v>36834</v>
      </c>
      <c r="J5222" s="71">
        <v>0</v>
      </c>
      <c r="K5222" s="71">
        <v>1</v>
      </c>
      <c r="L5222" s="16">
        <v>2.9858060000000002</v>
      </c>
      <c r="M5222" s="16">
        <v>0.5555059</v>
      </c>
      <c r="N5222" s="16">
        <v>1.8371299999999999</v>
      </c>
      <c r="O5222" s="16">
        <v>1.1666160000000001</v>
      </c>
      <c r="P5222" s="16">
        <v>1.32003</v>
      </c>
      <c r="Q5222" s="16">
        <v>1.8045949999999999</v>
      </c>
      <c r="R5222" s="16">
        <v>0.95079999999999998</v>
      </c>
      <c r="S5222" s="16">
        <v>1.6799999999999999E-2</v>
      </c>
      <c r="T5222" s="16">
        <v>7.0999999999999994E-2</v>
      </c>
      <c r="U5222" s="16">
        <v>2.8786499999999999</v>
      </c>
      <c r="V5222" s="16">
        <v>58.57</v>
      </c>
      <c r="W5222" s="16">
        <v>14.8</v>
      </c>
      <c r="X5222" s="16">
        <v>527.95699999999999</v>
      </c>
      <c r="Y5222" s="16">
        <v>72.549700000000001</v>
      </c>
      <c r="Z5222" s="16">
        <v>0.46029999999999999</v>
      </c>
      <c r="AA5222" s="16">
        <v>-0.69858070000000005</v>
      </c>
      <c r="AB5222" s="16">
        <v>0.3</v>
      </c>
      <c r="AC5222" s="16">
        <v>8.67</v>
      </c>
      <c r="AD5222" s="16">
        <v>45.15</v>
      </c>
      <c r="AE5222" s="16">
        <v>49.559899999999999</v>
      </c>
      <c r="AF5222" s="16">
        <v>104.068</v>
      </c>
      <c r="AG5222" s="16">
        <v>431120</v>
      </c>
      <c r="AH5222" s="16">
        <v>0.77710000000000001</v>
      </c>
      <c r="AI5222" s="16">
        <v>97.1</v>
      </c>
      <c r="AJ5222" s="16">
        <v>99.5</v>
      </c>
      <c r="AK5222" s="16">
        <v>1.4734</v>
      </c>
      <c r="AL5222" s="16">
        <v>1.8461000000000001</v>
      </c>
      <c r="AM5222" s="16">
        <v>1.7450000000000001</v>
      </c>
      <c r="AN5222" s="16">
        <v>1.4121999999999999</v>
      </c>
      <c r="AO5222" s="16">
        <v>1.5678000000000001</v>
      </c>
      <c r="AP5222" s="16">
        <v>1.5966</v>
      </c>
      <c r="AR5222" s="16">
        <f t="shared" si="193"/>
        <v>1</v>
      </c>
      <c r="AS5222" s="5">
        <f t="shared" si="192"/>
        <v>-6.2499999999987566E-4</v>
      </c>
    </row>
    <row r="5223" spans="1:45" x14ac:dyDescent="0.25">
      <c r="A5223" s="16" t="s">
        <v>405</v>
      </c>
      <c r="B5223" s="16" t="s">
        <v>183</v>
      </c>
      <c r="C5223" s="16" t="s">
        <v>307</v>
      </c>
      <c r="D5223" s="16">
        <v>2014</v>
      </c>
      <c r="E5223" s="16" t="s">
        <v>5838</v>
      </c>
      <c r="F5223" s="16" t="s">
        <v>594</v>
      </c>
      <c r="G5223" s="10"/>
      <c r="H5223" s="73"/>
      <c r="I5223" s="16">
        <v>37127</v>
      </c>
      <c r="J5223" s="71">
        <v>0</v>
      </c>
      <c r="K5223" s="71">
        <v>1</v>
      </c>
      <c r="L5223" s="16">
        <v>3.0597989999999999</v>
      </c>
      <c r="M5223" s="16">
        <v>0.74688949999999998</v>
      </c>
      <c r="N5223" s="16">
        <v>1.8648990000000001</v>
      </c>
      <c r="O5223" s="16">
        <v>1.0982540000000001</v>
      </c>
      <c r="P5223" s="16">
        <v>1.3194980000000001</v>
      </c>
      <c r="Q5223" s="16">
        <v>1.8297019999999999</v>
      </c>
      <c r="R5223" s="16">
        <v>1.0147999999999999</v>
      </c>
      <c r="S5223" s="16">
        <v>1.7999999999999999E-2</v>
      </c>
      <c r="T5223" s="16">
        <v>8.7300000000000003E-2</v>
      </c>
      <c r="U5223" s="16">
        <v>2.8450500000000001</v>
      </c>
      <c r="V5223" s="16">
        <v>60.31</v>
      </c>
      <c r="W5223" s="16">
        <v>14.9</v>
      </c>
      <c r="X5223" s="16">
        <v>526.05600000000004</v>
      </c>
      <c r="Y5223" s="16">
        <v>73.234899999999996</v>
      </c>
      <c r="Z5223" s="16">
        <v>0.4118</v>
      </c>
      <c r="AA5223" s="16">
        <v>-0.72071819999999998</v>
      </c>
      <c r="AB5223" s="16">
        <v>0.3</v>
      </c>
      <c r="AC5223" s="16">
        <v>8.67</v>
      </c>
      <c r="AD5223" s="16">
        <v>45.72</v>
      </c>
      <c r="AE5223" s="16">
        <v>48.5105</v>
      </c>
      <c r="AF5223" s="16">
        <v>109.297</v>
      </c>
      <c r="AG5223" s="16">
        <v>416863</v>
      </c>
      <c r="AH5223" s="16">
        <v>0.7833</v>
      </c>
      <c r="AI5223" s="16">
        <v>97.2</v>
      </c>
      <c r="AJ5223" s="16">
        <v>99.6</v>
      </c>
      <c r="AK5223" s="16">
        <v>1.3748</v>
      </c>
      <c r="AL5223" s="16">
        <v>2.0792000000000002</v>
      </c>
      <c r="AM5223" s="16">
        <v>1.6795</v>
      </c>
      <c r="AN5223" s="16">
        <v>1.4813000000000001</v>
      </c>
      <c r="AO5223" s="16">
        <v>1.4307000000000001</v>
      </c>
      <c r="AP5223" s="16">
        <v>1.7546999999999999</v>
      </c>
      <c r="AR5223" s="16">
        <f t="shared" si="193"/>
        <v>1</v>
      </c>
      <c r="AS5223" s="5">
        <f t="shared" si="192"/>
        <v>7.3992999999999753E-2</v>
      </c>
    </row>
    <row r="5224" spans="1:45" x14ac:dyDescent="0.25">
      <c r="A5224" s="16" t="s">
        <v>405</v>
      </c>
      <c r="B5224" s="16" t="s">
        <v>94</v>
      </c>
      <c r="C5224" s="16" t="s">
        <v>309</v>
      </c>
      <c r="D5224" s="16">
        <v>1985</v>
      </c>
      <c r="E5224" s="16" t="s">
        <v>5839</v>
      </c>
      <c r="F5224" s="16" t="s">
        <v>594</v>
      </c>
      <c r="G5224" s="10">
        <v>47869.5</v>
      </c>
      <c r="H5224" s="73">
        <v>10.77623</v>
      </c>
      <c r="I5224" s="16" t="s">
        <v>6700</v>
      </c>
      <c r="K5224" s="71">
        <v>0.80500000000000005</v>
      </c>
      <c r="L5224" s="16">
        <v>2.1679650000000001</v>
      </c>
      <c r="M5224" s="16">
        <v>0.91403250000000003</v>
      </c>
      <c r="N5224" s="16">
        <v>-1.147E-4</v>
      </c>
      <c r="O5224" s="16">
        <v>0.99753499999999995</v>
      </c>
      <c r="P5224" s="16">
        <v>1.0192140000000001</v>
      </c>
      <c r="Q5224" s="16">
        <v>1.9499770000000001</v>
      </c>
      <c r="R5224" s="16">
        <v>2.1305999999999998</v>
      </c>
      <c r="S5224" s="16">
        <v>0.1082</v>
      </c>
      <c r="T5224" s="16">
        <v>3.3E-3</v>
      </c>
      <c r="U5224" s="16">
        <v>3.6674000000000002</v>
      </c>
      <c r="V5224" s="16">
        <v>21.71</v>
      </c>
      <c r="W5224" s="16">
        <v>6.65</v>
      </c>
      <c r="X5224" s="16">
        <v>428.15499999999997</v>
      </c>
      <c r="Y5224" s="16">
        <v>55.081499999999998</v>
      </c>
      <c r="Z5224" s="16">
        <v>0.61950000000000005</v>
      </c>
      <c r="AA5224" s="16">
        <v>-0.43270890000000001</v>
      </c>
      <c r="AB5224" s="16">
        <v>0.26</v>
      </c>
      <c r="AC5224" s="16">
        <v>4.33</v>
      </c>
      <c r="AD5224" s="16">
        <v>32.979999999999997</v>
      </c>
      <c r="AE5224" s="16">
        <v>41.3001</v>
      </c>
      <c r="AF5224" s="16">
        <v>1.09E-2</v>
      </c>
      <c r="AG5224" s="16">
        <v>141530</v>
      </c>
      <c r="AH5224" s="16">
        <v>1.3728</v>
      </c>
      <c r="AI5224" s="16">
        <v>97.825000000000003</v>
      </c>
      <c r="AJ5224" s="16">
        <v>100</v>
      </c>
      <c r="AK5224" s="16">
        <v>1.3964000000000001</v>
      </c>
      <c r="AL5224" s="16">
        <v>1.8792</v>
      </c>
      <c r="AM5224" s="16">
        <v>2.3250999999999999</v>
      </c>
      <c r="AN5224" s="16">
        <v>1.4174</v>
      </c>
      <c r="AO5224" s="16">
        <v>1.7139</v>
      </c>
      <c r="AP5224" s="16">
        <v>1.7165999999999999</v>
      </c>
      <c r="AR5224" s="16">
        <f t="shared" si="193"/>
        <v>1</v>
      </c>
      <c r="AS5224" s="5">
        <f t="shared" si="192"/>
        <v>0</v>
      </c>
    </row>
    <row r="5225" spans="1:45" x14ac:dyDescent="0.25">
      <c r="A5225" s="16" t="s">
        <v>405</v>
      </c>
      <c r="B5225" s="16" t="s">
        <v>94</v>
      </c>
      <c r="C5225" s="16" t="s">
        <v>309</v>
      </c>
      <c r="D5225" s="16">
        <v>1986</v>
      </c>
      <c r="E5225" s="16" t="s">
        <v>5840</v>
      </c>
      <c r="F5225" s="16" t="s">
        <v>594</v>
      </c>
      <c r="G5225" s="10">
        <v>52413.1</v>
      </c>
      <c r="H5225" s="73">
        <v>10.866910000000001</v>
      </c>
      <c r="I5225" s="16" t="s">
        <v>6700</v>
      </c>
      <c r="J5225" s="71">
        <v>7.0999999999999994E-2</v>
      </c>
      <c r="K5225" s="71">
        <v>0.86499999999999999</v>
      </c>
      <c r="L5225" s="16">
        <v>2.1859039999999998</v>
      </c>
      <c r="M5225" s="16">
        <v>0.88119009999999998</v>
      </c>
      <c r="N5225" s="16">
        <v>2.35157E-2</v>
      </c>
      <c r="O5225" s="16">
        <v>1.024443</v>
      </c>
      <c r="P5225" s="16">
        <v>1.0402929999999999</v>
      </c>
      <c r="Q5225" s="16">
        <v>1.948483</v>
      </c>
      <c r="R5225" s="16">
        <v>2.1044999999999998</v>
      </c>
      <c r="S5225" s="16">
        <v>0.1055</v>
      </c>
      <c r="T5225" s="16">
        <v>2.3999999999999998E-3</v>
      </c>
      <c r="U5225" s="16">
        <v>3.637</v>
      </c>
      <c r="V5225" s="16">
        <v>22.294</v>
      </c>
      <c r="W5225" s="16">
        <v>6.8120000000000003</v>
      </c>
      <c r="X5225" s="16">
        <v>428.86099999999999</v>
      </c>
      <c r="Y5225" s="16">
        <v>55.5306</v>
      </c>
      <c r="Z5225" s="16">
        <v>0.62539999999999996</v>
      </c>
      <c r="AA5225" s="16">
        <v>-0.45096259999999999</v>
      </c>
      <c r="AB5225" s="16">
        <v>0.26</v>
      </c>
      <c r="AC5225" s="16">
        <v>4.33</v>
      </c>
      <c r="AD5225" s="16">
        <v>33.450000000000003</v>
      </c>
      <c r="AE5225" s="16">
        <v>42.616500000000002</v>
      </c>
      <c r="AF5225" s="16">
        <v>7.9200000000000007E-2</v>
      </c>
      <c r="AG5225" s="16">
        <v>159629</v>
      </c>
      <c r="AH5225" s="16">
        <v>1.3607</v>
      </c>
      <c r="AI5225" s="16">
        <v>97.816699999999997</v>
      </c>
      <c r="AJ5225" s="16">
        <v>100</v>
      </c>
      <c r="AK5225" s="16">
        <v>1.4025000000000001</v>
      </c>
      <c r="AL5225" s="16">
        <v>1.8855999999999999</v>
      </c>
      <c r="AM5225" s="16">
        <v>2.3003999999999998</v>
      </c>
      <c r="AN5225" s="16">
        <v>1.4167000000000001</v>
      </c>
      <c r="AO5225" s="16">
        <v>1.7145999999999999</v>
      </c>
      <c r="AP5225" s="16">
        <v>1.7208000000000001</v>
      </c>
      <c r="AR5225" s="16">
        <f t="shared" si="193"/>
        <v>1</v>
      </c>
      <c r="AS5225" s="5">
        <f t="shared" si="192"/>
        <v>1.7938999999999705E-2</v>
      </c>
    </row>
    <row r="5226" spans="1:45" x14ac:dyDescent="0.25">
      <c r="A5226" s="16" t="s">
        <v>405</v>
      </c>
      <c r="B5226" s="16" t="s">
        <v>94</v>
      </c>
      <c r="C5226" s="16" t="s">
        <v>309</v>
      </c>
      <c r="D5226" s="16">
        <v>1987</v>
      </c>
      <c r="E5226" s="16" t="s">
        <v>5841</v>
      </c>
      <c r="F5226" s="16" t="s">
        <v>594</v>
      </c>
      <c r="G5226" s="10">
        <v>54131.9</v>
      </c>
      <c r="H5226" s="73">
        <v>10.899179999999999</v>
      </c>
      <c r="I5226" s="16" t="s">
        <v>6700</v>
      </c>
      <c r="J5226" s="71">
        <v>8.9999999999999993E-3</v>
      </c>
      <c r="K5226" s="71">
        <v>0.872</v>
      </c>
      <c r="L5226" s="16">
        <v>2.213616</v>
      </c>
      <c r="M5226" s="16">
        <v>0.85947720000000005</v>
      </c>
      <c r="N5226" s="16">
        <v>7.7650300000000005E-2</v>
      </c>
      <c r="O5226" s="16">
        <v>1.0487869999999999</v>
      </c>
      <c r="P5226" s="16">
        <v>1.0454380000000001</v>
      </c>
      <c r="Q5226" s="16">
        <v>1.947009</v>
      </c>
      <c r="R5226" s="16">
        <v>2.0783</v>
      </c>
      <c r="S5226" s="16">
        <v>0.1028</v>
      </c>
      <c r="T5226" s="16">
        <v>2.7000000000000001E-3</v>
      </c>
      <c r="U5226" s="16">
        <v>3.9182999999999999</v>
      </c>
      <c r="V5226" s="16">
        <v>22.878</v>
      </c>
      <c r="W5226" s="16">
        <v>6.9740000000000002</v>
      </c>
      <c r="X5226" s="16">
        <v>429.21199999999999</v>
      </c>
      <c r="Y5226" s="16">
        <v>55.979599999999998</v>
      </c>
      <c r="Z5226" s="16">
        <v>0.63</v>
      </c>
      <c r="AA5226" s="16">
        <v>-0.46882790000000002</v>
      </c>
      <c r="AB5226" s="16">
        <v>0.26</v>
      </c>
      <c r="AC5226" s="16">
        <v>4.33</v>
      </c>
      <c r="AD5226" s="16">
        <v>33.909999999999997</v>
      </c>
      <c r="AE5226" s="16">
        <v>43.570399999999999</v>
      </c>
      <c r="AF5226" s="16">
        <v>0.1011</v>
      </c>
      <c r="AG5226" s="16">
        <v>155900</v>
      </c>
      <c r="AH5226" s="16">
        <v>1.3486</v>
      </c>
      <c r="AI5226" s="16">
        <v>97.808499999999995</v>
      </c>
      <c r="AJ5226" s="16">
        <v>100</v>
      </c>
      <c r="AK5226" s="16">
        <v>1.4087000000000001</v>
      </c>
      <c r="AL5226" s="16">
        <v>1.8919999999999999</v>
      </c>
      <c r="AM5226" s="16">
        <v>2.2757999999999998</v>
      </c>
      <c r="AN5226" s="16">
        <v>1.4158999999999999</v>
      </c>
      <c r="AO5226" s="16">
        <v>1.7153</v>
      </c>
      <c r="AP5226" s="16">
        <v>1.7250000000000001</v>
      </c>
      <c r="AR5226" s="16">
        <f t="shared" si="193"/>
        <v>1</v>
      </c>
      <c r="AS5226" s="5">
        <f t="shared" si="192"/>
        <v>2.7712000000000181E-2</v>
      </c>
    </row>
    <row r="5227" spans="1:45" x14ac:dyDescent="0.25">
      <c r="A5227" s="16" t="s">
        <v>405</v>
      </c>
      <c r="B5227" s="16" t="s">
        <v>94</v>
      </c>
      <c r="C5227" s="16" t="s">
        <v>309</v>
      </c>
      <c r="D5227" s="16">
        <v>1988</v>
      </c>
      <c r="E5227" s="16" t="s">
        <v>5842</v>
      </c>
      <c r="F5227" s="16" t="s">
        <v>594</v>
      </c>
      <c r="G5227" s="10">
        <v>58288.800000000003</v>
      </c>
      <c r="H5227" s="73">
        <v>10.97316</v>
      </c>
      <c r="I5227" s="16" t="s">
        <v>6700</v>
      </c>
      <c r="J5227" s="71">
        <v>0.04</v>
      </c>
      <c r="K5227" s="71">
        <v>0.90800000000000003</v>
      </c>
      <c r="L5227" s="16">
        <v>2.2258589999999998</v>
      </c>
      <c r="M5227" s="16">
        <v>0.82794489999999998</v>
      </c>
      <c r="N5227" s="16">
        <v>9.7791600000000006E-2</v>
      </c>
      <c r="O5227" s="16">
        <v>1.072891</v>
      </c>
      <c r="P5227" s="16">
        <v>1.059175</v>
      </c>
      <c r="Q5227" s="16">
        <v>1.945532</v>
      </c>
      <c r="R5227" s="16">
        <v>2.0522</v>
      </c>
      <c r="S5227" s="16">
        <v>0.1002</v>
      </c>
      <c r="T5227" s="16">
        <v>1.9E-3</v>
      </c>
      <c r="U5227" s="16">
        <v>3.8523999999999998</v>
      </c>
      <c r="V5227" s="16">
        <v>23.462</v>
      </c>
      <c r="W5227" s="16">
        <v>7.1360000000000001</v>
      </c>
      <c r="X5227" s="16">
        <v>429.95699999999999</v>
      </c>
      <c r="Y5227" s="16">
        <v>56.428699999999999</v>
      </c>
      <c r="Z5227" s="16">
        <v>0.63439999999999996</v>
      </c>
      <c r="AA5227" s="16">
        <v>-0.48708170000000001</v>
      </c>
      <c r="AB5227" s="16">
        <v>0.26</v>
      </c>
      <c r="AC5227" s="16">
        <v>4.33</v>
      </c>
      <c r="AD5227" s="16">
        <v>34.380000000000003</v>
      </c>
      <c r="AE5227" s="16">
        <v>44.680599999999998</v>
      </c>
      <c r="AF5227" s="16">
        <v>0.1449</v>
      </c>
      <c r="AG5227" s="16">
        <v>164948</v>
      </c>
      <c r="AH5227" s="16">
        <v>1.3365</v>
      </c>
      <c r="AI5227" s="16">
        <v>97.800200000000004</v>
      </c>
      <c r="AJ5227" s="16">
        <v>100</v>
      </c>
      <c r="AK5227" s="16">
        <v>1.4149</v>
      </c>
      <c r="AL5227" s="16">
        <v>1.8984000000000001</v>
      </c>
      <c r="AM5227" s="16">
        <v>2.2511999999999999</v>
      </c>
      <c r="AN5227" s="16">
        <v>1.4152</v>
      </c>
      <c r="AO5227" s="16">
        <v>1.716</v>
      </c>
      <c r="AP5227" s="16">
        <v>1.7291000000000001</v>
      </c>
      <c r="AR5227" s="16">
        <f t="shared" si="193"/>
        <v>1</v>
      </c>
      <c r="AS5227" s="5">
        <f t="shared" si="192"/>
        <v>1.2242999999999782E-2</v>
      </c>
    </row>
    <row r="5228" spans="1:45" x14ac:dyDescent="0.25">
      <c r="A5228" s="16" t="s">
        <v>405</v>
      </c>
      <c r="B5228" s="16" t="s">
        <v>94</v>
      </c>
      <c r="C5228" s="16" t="s">
        <v>309</v>
      </c>
      <c r="D5228" s="16">
        <v>1989</v>
      </c>
      <c r="E5228" s="16" t="s">
        <v>5843</v>
      </c>
      <c r="F5228" s="16" t="s">
        <v>594</v>
      </c>
      <c r="G5228" s="10">
        <v>63380.5</v>
      </c>
      <c r="H5228" s="73">
        <v>11.05691</v>
      </c>
      <c r="I5228" s="16" t="s">
        <v>6700</v>
      </c>
      <c r="J5228" s="71">
        <v>5.7000000000000002E-2</v>
      </c>
      <c r="K5228" s="71">
        <v>0.96099999999999997</v>
      </c>
      <c r="L5228" s="16">
        <v>2.2425459999999999</v>
      </c>
      <c r="M5228" s="16">
        <v>0.81281060000000005</v>
      </c>
      <c r="N5228" s="16">
        <v>0.1136663</v>
      </c>
      <c r="O5228" s="16">
        <v>1.087089</v>
      </c>
      <c r="P5228" s="16">
        <v>1.0811539999999999</v>
      </c>
      <c r="Q5228" s="16">
        <v>1.94404</v>
      </c>
      <c r="R5228" s="16">
        <v>2.0261</v>
      </c>
      <c r="S5228" s="16">
        <v>9.7500000000000003E-2</v>
      </c>
      <c r="T5228" s="16">
        <v>2.8999999999999998E-3</v>
      </c>
      <c r="U5228" s="16">
        <v>3.7162000000000002</v>
      </c>
      <c r="V5228" s="16">
        <v>24.045999999999999</v>
      </c>
      <c r="W5228" s="16">
        <v>7.298</v>
      </c>
      <c r="X5228" s="16">
        <v>431.19200000000001</v>
      </c>
      <c r="Y5228" s="16">
        <v>56.877800000000001</v>
      </c>
      <c r="Z5228" s="16">
        <v>0.63349999999999995</v>
      </c>
      <c r="AA5228" s="16">
        <v>-0.50533530000000004</v>
      </c>
      <c r="AB5228" s="16">
        <v>0.26</v>
      </c>
      <c r="AC5228" s="16">
        <v>4.33</v>
      </c>
      <c r="AD5228" s="16">
        <v>34.85</v>
      </c>
      <c r="AE5228" s="16">
        <v>46.692599999999999</v>
      </c>
      <c r="AF5228" s="16">
        <v>0.17610000000000001</v>
      </c>
      <c r="AG5228" s="16">
        <v>167595</v>
      </c>
      <c r="AH5228" s="16">
        <v>1.3243</v>
      </c>
      <c r="AI5228" s="16">
        <v>97.792000000000002</v>
      </c>
      <c r="AJ5228" s="16">
        <v>100</v>
      </c>
      <c r="AK5228" s="16">
        <v>1.4211</v>
      </c>
      <c r="AL5228" s="16">
        <v>1.9048</v>
      </c>
      <c r="AM5228" s="16">
        <v>2.2265000000000001</v>
      </c>
      <c r="AN5228" s="16">
        <v>1.4144000000000001</v>
      </c>
      <c r="AO5228" s="16">
        <v>1.7166999999999999</v>
      </c>
      <c r="AP5228" s="16">
        <v>1.7333000000000001</v>
      </c>
      <c r="AR5228" s="16">
        <f t="shared" si="193"/>
        <v>1</v>
      </c>
      <c r="AS5228" s="5">
        <f t="shared" si="192"/>
        <v>1.6687000000000118E-2</v>
      </c>
    </row>
    <row r="5229" spans="1:45" x14ac:dyDescent="0.25">
      <c r="A5229" s="16" t="s">
        <v>405</v>
      </c>
      <c r="B5229" s="16" t="s">
        <v>94</v>
      </c>
      <c r="C5229" s="16" t="s">
        <v>309</v>
      </c>
      <c r="D5229" s="16">
        <v>1990</v>
      </c>
      <c r="E5229" s="16" t="s">
        <v>5844</v>
      </c>
      <c r="F5229" s="16" t="s">
        <v>594</v>
      </c>
      <c r="G5229" s="10">
        <v>65921.899999999994</v>
      </c>
      <c r="H5229" s="73">
        <v>11.09623</v>
      </c>
      <c r="I5229" s="16" t="s">
        <v>6700</v>
      </c>
      <c r="J5229" s="71">
        <v>1.2E-2</v>
      </c>
      <c r="K5229" s="71">
        <v>0.97299999999999998</v>
      </c>
      <c r="L5229" s="16">
        <v>2.3299029999999998</v>
      </c>
      <c r="M5229" s="16">
        <v>0.93185180000000001</v>
      </c>
      <c r="N5229" s="16">
        <v>0.14910370000000001</v>
      </c>
      <c r="O5229" s="16">
        <v>1.1168</v>
      </c>
      <c r="P5229" s="16">
        <v>1.096144</v>
      </c>
      <c r="Q5229" s="16">
        <v>1.942564</v>
      </c>
      <c r="R5229" s="16">
        <v>2</v>
      </c>
      <c r="S5229" s="16">
        <v>0.1288</v>
      </c>
      <c r="T5229" s="16">
        <v>4.4999999999999997E-3</v>
      </c>
      <c r="U5229" s="16">
        <v>3.8052000000000001</v>
      </c>
      <c r="V5229" s="16">
        <v>24.63</v>
      </c>
      <c r="W5229" s="16">
        <v>7.46</v>
      </c>
      <c r="X5229" s="16">
        <v>431.78199999999998</v>
      </c>
      <c r="Y5229" s="16">
        <v>57.326900000000002</v>
      </c>
      <c r="Z5229" s="16">
        <v>0.64090000000000003</v>
      </c>
      <c r="AA5229" s="16">
        <v>-0.52358899999999997</v>
      </c>
      <c r="AB5229" s="16">
        <v>0.26</v>
      </c>
      <c r="AC5229" s="16">
        <v>4.33</v>
      </c>
      <c r="AD5229" s="16">
        <v>35.32</v>
      </c>
      <c r="AE5229" s="16">
        <v>48.115499999999997</v>
      </c>
      <c r="AF5229" s="16">
        <v>0.21579999999999999</v>
      </c>
      <c r="AG5229" s="16">
        <v>163415</v>
      </c>
      <c r="AH5229" s="16">
        <v>1.3211999999999999</v>
      </c>
      <c r="AI5229" s="16">
        <v>97.8</v>
      </c>
      <c r="AJ5229" s="16">
        <v>100</v>
      </c>
      <c r="AK5229" s="16">
        <v>1.4272</v>
      </c>
      <c r="AL5229" s="16">
        <v>1.9112</v>
      </c>
      <c r="AM5229" s="16">
        <v>2.2019000000000002</v>
      </c>
      <c r="AN5229" s="16">
        <v>1.4137</v>
      </c>
      <c r="AO5229" s="16">
        <v>1.7174</v>
      </c>
      <c r="AP5229" s="16">
        <v>1.7375</v>
      </c>
      <c r="AR5229" s="16">
        <f t="shared" si="193"/>
        <v>1</v>
      </c>
      <c r="AS5229" s="5">
        <f t="shared" si="192"/>
        <v>8.7356999999999907E-2</v>
      </c>
    </row>
    <row r="5230" spans="1:45" x14ac:dyDescent="0.25">
      <c r="A5230" s="16" t="s">
        <v>405</v>
      </c>
      <c r="B5230" s="16" t="s">
        <v>94</v>
      </c>
      <c r="C5230" s="16" t="s">
        <v>309</v>
      </c>
      <c r="D5230" s="16">
        <v>1991</v>
      </c>
      <c r="E5230" s="16" t="s">
        <v>5845</v>
      </c>
      <c r="F5230" s="16" t="s">
        <v>594</v>
      </c>
      <c r="G5230" s="10">
        <v>70667.199999999997</v>
      </c>
      <c r="H5230" s="73">
        <v>11.16574</v>
      </c>
      <c r="I5230" s="16" t="s">
        <v>6700</v>
      </c>
      <c r="J5230" s="71">
        <v>4.7E-2</v>
      </c>
      <c r="K5230" s="71">
        <v>1.02</v>
      </c>
      <c r="L5230" s="16">
        <v>2.3286190000000002</v>
      </c>
      <c r="M5230" s="16">
        <v>0.81514620000000004</v>
      </c>
      <c r="N5230" s="16">
        <v>0.18824740000000001</v>
      </c>
      <c r="O5230" s="16">
        <v>1.1648259999999999</v>
      </c>
      <c r="P5230" s="16">
        <v>1.118018</v>
      </c>
      <c r="Q5230" s="16">
        <v>1.9410890000000001</v>
      </c>
      <c r="R5230" s="16">
        <v>1.9738</v>
      </c>
      <c r="S5230" s="16">
        <v>0.1032</v>
      </c>
      <c r="T5230" s="16">
        <v>3.8999999999999998E-3</v>
      </c>
      <c r="U5230" s="16">
        <v>3.8328000000000002</v>
      </c>
      <c r="V5230" s="16">
        <v>25.052</v>
      </c>
      <c r="W5230" s="16">
        <v>7.766</v>
      </c>
      <c r="X5230" s="16">
        <v>433.15</v>
      </c>
      <c r="Y5230" s="16">
        <v>57.7759</v>
      </c>
      <c r="Z5230" s="16">
        <v>0.65810000000000002</v>
      </c>
      <c r="AA5230" s="16">
        <v>-0.54184279999999996</v>
      </c>
      <c r="AB5230" s="16">
        <v>0.26</v>
      </c>
      <c r="AC5230" s="16">
        <v>4.33</v>
      </c>
      <c r="AD5230" s="16">
        <v>35.79</v>
      </c>
      <c r="AE5230" s="16">
        <v>49.6327</v>
      </c>
      <c r="AF5230" s="16">
        <v>0.29480000000000001</v>
      </c>
      <c r="AG5230" s="16">
        <v>181137</v>
      </c>
      <c r="AH5230" s="16">
        <v>1.3051999999999999</v>
      </c>
      <c r="AI5230" s="16">
        <v>97.8</v>
      </c>
      <c r="AJ5230" s="16">
        <v>100</v>
      </c>
      <c r="AK5230" s="16">
        <v>1.4334</v>
      </c>
      <c r="AL5230" s="16">
        <v>1.9175</v>
      </c>
      <c r="AM5230" s="16">
        <v>2.1772999999999998</v>
      </c>
      <c r="AN5230" s="16">
        <v>1.413</v>
      </c>
      <c r="AO5230" s="16">
        <v>1.7181</v>
      </c>
      <c r="AP5230" s="16">
        <v>1.7417</v>
      </c>
      <c r="AR5230" s="16">
        <f t="shared" si="193"/>
        <v>1</v>
      </c>
      <c r="AS5230" s="5">
        <f t="shared" si="192"/>
        <v>-1.2839999999996188E-3</v>
      </c>
    </row>
    <row r="5231" spans="1:45" x14ac:dyDescent="0.25">
      <c r="A5231" s="16" t="s">
        <v>405</v>
      </c>
      <c r="B5231" s="16" t="s">
        <v>94</v>
      </c>
      <c r="C5231" s="16" t="s">
        <v>309</v>
      </c>
      <c r="D5231" s="16">
        <v>1992</v>
      </c>
      <c r="E5231" s="16" t="s">
        <v>5846</v>
      </c>
      <c r="F5231" s="16" t="s">
        <v>594</v>
      </c>
      <c r="G5231" s="10">
        <v>71003.7</v>
      </c>
      <c r="H5231" s="73">
        <v>11.170489999999999</v>
      </c>
      <c r="I5231" s="16" t="s">
        <v>6700</v>
      </c>
      <c r="J5231" s="71">
        <v>-3.0000000000000001E-3</v>
      </c>
      <c r="K5231" s="71">
        <v>1.0169999999999999</v>
      </c>
      <c r="L5231" s="16">
        <v>2.3426610000000001</v>
      </c>
      <c r="M5231" s="16">
        <v>0.76773179999999996</v>
      </c>
      <c r="N5231" s="16">
        <v>0.23171</v>
      </c>
      <c r="O5231" s="16">
        <v>1.1725380000000001</v>
      </c>
      <c r="P5231" s="16">
        <v>1.1444300000000001</v>
      </c>
      <c r="Q5231" s="16">
        <v>1.9395789999999999</v>
      </c>
      <c r="R5231" s="16">
        <v>1.9477</v>
      </c>
      <c r="S5231" s="16">
        <v>8.9499999999999996E-2</v>
      </c>
      <c r="T5231" s="16">
        <v>5.8999999999999999E-3</v>
      </c>
      <c r="U5231" s="16">
        <v>3.8603000000000001</v>
      </c>
      <c r="V5231" s="16">
        <v>25.474</v>
      </c>
      <c r="W5231" s="16">
        <v>8.0719999999999992</v>
      </c>
      <c r="X5231" s="16">
        <v>435.19600000000003</v>
      </c>
      <c r="Y5231" s="16">
        <v>58.225000000000001</v>
      </c>
      <c r="Z5231" s="16">
        <v>0.65380000000000005</v>
      </c>
      <c r="AA5231" s="16">
        <v>-0.55970810000000004</v>
      </c>
      <c r="AB5231" s="16">
        <v>0.26</v>
      </c>
      <c r="AC5231" s="16">
        <v>4.33</v>
      </c>
      <c r="AD5231" s="16">
        <v>36.25</v>
      </c>
      <c r="AE5231" s="16">
        <v>52.683599999999998</v>
      </c>
      <c r="AF5231" s="16">
        <v>0.28620000000000001</v>
      </c>
      <c r="AG5231" s="16">
        <v>168292</v>
      </c>
      <c r="AH5231" s="16">
        <v>1.2907999999999999</v>
      </c>
      <c r="AI5231" s="16">
        <v>97.8</v>
      </c>
      <c r="AJ5231" s="16">
        <v>100</v>
      </c>
      <c r="AK5231" s="16">
        <v>1.4396</v>
      </c>
      <c r="AL5231" s="16">
        <v>1.9238999999999999</v>
      </c>
      <c r="AM5231" s="16">
        <v>2.1526000000000001</v>
      </c>
      <c r="AN5231" s="16">
        <v>1.4121999999999999</v>
      </c>
      <c r="AO5231" s="16">
        <v>1.7188000000000001</v>
      </c>
      <c r="AP5231" s="16">
        <v>1.7458</v>
      </c>
      <c r="AR5231" s="16">
        <f t="shared" si="193"/>
        <v>1</v>
      </c>
      <c r="AS5231" s="5">
        <f t="shared" si="192"/>
        <v>1.4041999999999888E-2</v>
      </c>
    </row>
    <row r="5232" spans="1:45" x14ac:dyDescent="0.25">
      <c r="A5232" s="16" t="s">
        <v>405</v>
      </c>
      <c r="B5232" s="16" t="s">
        <v>94</v>
      </c>
      <c r="C5232" s="16" t="s">
        <v>309</v>
      </c>
      <c r="D5232" s="16">
        <v>1993</v>
      </c>
      <c r="E5232" s="16" t="s">
        <v>5847</v>
      </c>
      <c r="F5232" s="16" t="s">
        <v>594</v>
      </c>
      <c r="G5232" s="10">
        <v>72999.7</v>
      </c>
      <c r="H5232" s="73">
        <v>11.19821</v>
      </c>
      <c r="I5232" s="16" t="s">
        <v>6700</v>
      </c>
      <c r="J5232" s="71">
        <v>0.01</v>
      </c>
      <c r="K5232" s="71">
        <v>1.028</v>
      </c>
      <c r="L5232" s="16">
        <v>2.49884</v>
      </c>
      <c r="M5232" s="16">
        <v>0.94225700000000001</v>
      </c>
      <c r="N5232" s="16">
        <v>0.26294450000000003</v>
      </c>
      <c r="O5232" s="16">
        <v>1.3102799999999999</v>
      </c>
      <c r="P5232" s="16">
        <v>1.1522699999999999</v>
      </c>
      <c r="Q5232" s="16">
        <v>1.9381029999999999</v>
      </c>
      <c r="R5232" s="16">
        <v>1.9216</v>
      </c>
      <c r="S5232" s="16">
        <v>0.1404</v>
      </c>
      <c r="T5232" s="16">
        <v>5.4999999999999997E-3</v>
      </c>
      <c r="U5232" s="16">
        <v>3.8879000000000001</v>
      </c>
      <c r="V5232" s="16">
        <v>25.896000000000001</v>
      </c>
      <c r="W5232" s="16">
        <v>8.3780000000000001</v>
      </c>
      <c r="X5232" s="16">
        <v>435.32499999999999</v>
      </c>
      <c r="Y5232" s="16">
        <v>58.674100000000003</v>
      </c>
      <c r="Z5232" s="16">
        <v>0.71899999999999997</v>
      </c>
      <c r="AA5232" s="16">
        <v>-0.57796190000000003</v>
      </c>
      <c r="AB5232" s="16">
        <v>0.26</v>
      </c>
      <c r="AC5232" s="16">
        <v>4.33</v>
      </c>
      <c r="AD5232" s="16">
        <v>36.72</v>
      </c>
      <c r="AE5232" s="16">
        <v>54.136899999999997</v>
      </c>
      <c r="AF5232" s="16">
        <v>1.2806999999999999</v>
      </c>
      <c r="AG5232" s="16">
        <v>168816</v>
      </c>
      <c r="AH5232" s="16">
        <v>1.2581</v>
      </c>
      <c r="AI5232" s="16">
        <v>97.8</v>
      </c>
      <c r="AJ5232" s="16">
        <v>100</v>
      </c>
      <c r="AK5232" s="16">
        <v>1.4457</v>
      </c>
      <c r="AL5232" s="16">
        <v>1.9302999999999999</v>
      </c>
      <c r="AM5232" s="16">
        <v>2.1280000000000001</v>
      </c>
      <c r="AN5232" s="16">
        <v>1.4115</v>
      </c>
      <c r="AO5232" s="16">
        <v>1.7195</v>
      </c>
      <c r="AP5232" s="16">
        <v>1.75</v>
      </c>
      <c r="AR5232" s="16">
        <f t="shared" si="193"/>
        <v>1</v>
      </c>
      <c r="AS5232" s="5">
        <f t="shared" si="192"/>
        <v>0.15617899999999985</v>
      </c>
    </row>
    <row r="5233" spans="1:45" x14ac:dyDescent="0.25">
      <c r="A5233" s="16" t="s">
        <v>405</v>
      </c>
      <c r="B5233" s="16" t="s">
        <v>94</v>
      </c>
      <c r="C5233" s="16" t="s">
        <v>309</v>
      </c>
      <c r="D5233" s="16">
        <v>1994</v>
      </c>
      <c r="E5233" s="16" t="s">
        <v>5848</v>
      </c>
      <c r="F5233" s="16" t="s">
        <v>594</v>
      </c>
      <c r="G5233" s="10">
        <v>74763.899999999994</v>
      </c>
      <c r="H5233" s="73">
        <v>11.22209</v>
      </c>
      <c r="I5233" s="16" t="s">
        <v>6700</v>
      </c>
      <c r="J5233" s="71">
        <v>1.4E-2</v>
      </c>
      <c r="K5233" s="71">
        <v>1.0429999999999999</v>
      </c>
      <c r="L5233" s="16">
        <v>2.4222959999999998</v>
      </c>
      <c r="M5233" s="16">
        <v>0.67941110000000005</v>
      </c>
      <c r="N5233" s="16">
        <v>0.3315034</v>
      </c>
      <c r="O5233" s="16">
        <v>1.3160670000000001</v>
      </c>
      <c r="P5233" s="16">
        <v>1.1622030000000001</v>
      </c>
      <c r="Q5233" s="16">
        <v>1.9366289999999999</v>
      </c>
      <c r="R5233" s="16">
        <v>1.8955</v>
      </c>
      <c r="S5233" s="16">
        <v>7.22E-2</v>
      </c>
      <c r="T5233" s="16">
        <v>6.4999999999999997E-3</v>
      </c>
      <c r="U5233" s="16">
        <v>3.9154</v>
      </c>
      <c r="V5233" s="16">
        <v>26.318000000000001</v>
      </c>
      <c r="W5233" s="16">
        <v>8.6839999999999993</v>
      </c>
      <c r="X5233" s="16">
        <v>441.30599999999998</v>
      </c>
      <c r="Y5233" s="16">
        <v>59.123199999999997</v>
      </c>
      <c r="Z5233" s="16">
        <v>0.71360000000000001</v>
      </c>
      <c r="AA5233" s="16">
        <v>-0.59621539999999995</v>
      </c>
      <c r="AB5233" s="16">
        <v>0.26</v>
      </c>
      <c r="AC5233" s="16">
        <v>4.33</v>
      </c>
      <c r="AD5233" s="16">
        <v>37.19</v>
      </c>
      <c r="AE5233" s="16">
        <v>55.374400000000001</v>
      </c>
      <c r="AF5233" s="16">
        <v>3.2042000000000002</v>
      </c>
      <c r="AG5233" s="16">
        <v>143203</v>
      </c>
      <c r="AH5233" s="16">
        <v>1.2626999999999999</v>
      </c>
      <c r="AI5233" s="16">
        <v>97.7</v>
      </c>
      <c r="AJ5233" s="16">
        <v>100</v>
      </c>
      <c r="AK5233" s="16">
        <v>1.4519</v>
      </c>
      <c r="AL5233" s="16">
        <v>1.9367000000000001</v>
      </c>
      <c r="AM5233" s="16">
        <v>2.1034000000000002</v>
      </c>
      <c r="AN5233" s="16">
        <v>1.4107000000000001</v>
      </c>
      <c r="AO5233" s="16">
        <v>1.7202</v>
      </c>
      <c r="AP5233" s="16">
        <v>1.7542</v>
      </c>
      <c r="AR5233" s="16">
        <f t="shared" si="193"/>
        <v>1</v>
      </c>
      <c r="AS5233" s="5">
        <f t="shared" si="192"/>
        <v>-7.6544000000000167E-2</v>
      </c>
    </row>
    <row r="5234" spans="1:45" x14ac:dyDescent="0.25">
      <c r="A5234" s="16" t="s">
        <v>405</v>
      </c>
      <c r="B5234" s="16" t="s">
        <v>94</v>
      </c>
      <c r="C5234" s="16" t="s">
        <v>309</v>
      </c>
      <c r="D5234" s="16">
        <v>1995</v>
      </c>
      <c r="E5234" s="16" t="s">
        <v>5849</v>
      </c>
      <c r="F5234" s="16" t="s">
        <v>594</v>
      </c>
      <c r="G5234" s="10">
        <v>74776.800000000003</v>
      </c>
      <c r="H5234" s="73">
        <v>11.22226</v>
      </c>
      <c r="I5234" s="16" t="s">
        <v>6700</v>
      </c>
      <c r="J5234" s="71">
        <v>-2.1000000000000001E-2</v>
      </c>
      <c r="K5234" s="71">
        <v>1.0209999999999999</v>
      </c>
      <c r="L5234" s="16">
        <v>2.3876360000000001</v>
      </c>
      <c r="M5234" s="16">
        <v>0.62933439999999996</v>
      </c>
      <c r="N5234" s="16">
        <v>0.31991910000000001</v>
      </c>
      <c r="O5234" s="16">
        <v>1.2996110000000001</v>
      </c>
      <c r="P5234" s="16">
        <v>1.163071</v>
      </c>
      <c r="Q5234" s="16">
        <v>1.935152</v>
      </c>
      <c r="R5234" s="16">
        <v>1.8693</v>
      </c>
      <c r="S5234" s="16">
        <v>6.2E-2</v>
      </c>
      <c r="T5234" s="16">
        <v>6.7999999999999996E-3</v>
      </c>
      <c r="U5234" s="16">
        <v>3.5114999999999998</v>
      </c>
      <c r="V5234" s="16">
        <v>26.74</v>
      </c>
      <c r="W5234" s="16">
        <v>8.99</v>
      </c>
      <c r="X5234" s="16">
        <v>441.83499999999998</v>
      </c>
      <c r="Y5234" s="16">
        <v>59.572200000000002</v>
      </c>
      <c r="Z5234" s="16">
        <v>0.69630000000000003</v>
      </c>
      <c r="AA5234" s="16">
        <v>-0.61446920000000005</v>
      </c>
      <c r="AB5234" s="16">
        <v>0.26</v>
      </c>
      <c r="AC5234" s="16">
        <v>4.33</v>
      </c>
      <c r="AD5234" s="16">
        <v>37.659999999999997</v>
      </c>
      <c r="AE5234" s="16">
        <v>56.221200000000003</v>
      </c>
      <c r="AF5234" s="16">
        <v>6.5754999999999999</v>
      </c>
      <c r="AG5234" s="16">
        <v>119180</v>
      </c>
      <c r="AH5234" s="16">
        <v>1.2443</v>
      </c>
      <c r="AI5234" s="16">
        <v>97.7</v>
      </c>
      <c r="AJ5234" s="16">
        <v>100</v>
      </c>
      <c r="AK5234" s="16">
        <v>1.4581</v>
      </c>
      <c r="AL5234" s="16">
        <v>1.9431</v>
      </c>
      <c r="AM5234" s="16">
        <v>2.0787</v>
      </c>
      <c r="AN5234" s="16">
        <v>1.41</v>
      </c>
      <c r="AO5234" s="16">
        <v>1.7209000000000001</v>
      </c>
      <c r="AP5234" s="16">
        <v>1.7584</v>
      </c>
      <c r="AR5234" s="16">
        <f t="shared" si="193"/>
        <v>1</v>
      </c>
      <c r="AS5234" s="5">
        <f t="shared" si="192"/>
        <v>-3.4659999999999691E-2</v>
      </c>
    </row>
    <row r="5235" spans="1:45" x14ac:dyDescent="0.25">
      <c r="A5235" s="16" t="s">
        <v>405</v>
      </c>
      <c r="B5235" s="16" t="s">
        <v>94</v>
      </c>
      <c r="C5235" s="16" t="s">
        <v>309</v>
      </c>
      <c r="D5235" s="16">
        <v>1996</v>
      </c>
      <c r="E5235" s="16" t="s">
        <v>5850</v>
      </c>
      <c r="F5235" s="16" t="s">
        <v>594</v>
      </c>
      <c r="G5235" s="10">
        <v>74790.100000000006</v>
      </c>
      <c r="H5235" s="73">
        <v>11.222440000000001</v>
      </c>
      <c r="I5235" s="16" t="s">
        <v>6700</v>
      </c>
      <c r="J5235" s="71">
        <v>-5.0000000000000001E-3</v>
      </c>
      <c r="K5235" s="71">
        <v>1.016</v>
      </c>
      <c r="L5235" s="16">
        <v>2.4563929999999998</v>
      </c>
      <c r="M5235" s="16">
        <v>0.64171100000000003</v>
      </c>
      <c r="N5235" s="16">
        <v>0.34748469999999998</v>
      </c>
      <c r="O5235" s="16">
        <v>1.36147</v>
      </c>
      <c r="P5235" s="16">
        <v>1.2177849999999999</v>
      </c>
      <c r="Q5235" s="16">
        <v>1.9281809999999999</v>
      </c>
      <c r="R5235" s="16">
        <v>1.8431999999999999</v>
      </c>
      <c r="S5235" s="16">
        <v>7.5200000000000003E-2</v>
      </c>
      <c r="T5235" s="16">
        <v>4.3E-3</v>
      </c>
      <c r="U5235" s="16">
        <v>3.3586</v>
      </c>
      <c r="V5235" s="16">
        <v>27.094000000000001</v>
      </c>
      <c r="W5235" s="16">
        <v>9.3079999999999998</v>
      </c>
      <c r="X5235" s="16">
        <v>444.47899999999998</v>
      </c>
      <c r="Y5235" s="16">
        <v>60.021299999999997</v>
      </c>
      <c r="Z5235" s="16">
        <v>0.72089999999999999</v>
      </c>
      <c r="AA5235" s="16">
        <v>-0.63272300000000004</v>
      </c>
      <c r="AB5235" s="16">
        <v>0.26</v>
      </c>
      <c r="AC5235" s="16">
        <v>4.33</v>
      </c>
      <c r="AD5235" s="16">
        <v>38.130000000000003</v>
      </c>
      <c r="AE5235" s="16">
        <v>59.930799999999998</v>
      </c>
      <c r="AF5235" s="16">
        <v>10.8695</v>
      </c>
      <c r="AG5235" s="16">
        <v>106222</v>
      </c>
      <c r="AH5235" s="16">
        <v>1.2459</v>
      </c>
      <c r="AI5235" s="16">
        <v>97.7</v>
      </c>
      <c r="AJ5235" s="16">
        <v>100</v>
      </c>
      <c r="AK5235" s="16">
        <v>1.5273000000000001</v>
      </c>
      <c r="AL5235" s="16">
        <v>2.0449999999999999</v>
      </c>
      <c r="AM5235" s="16">
        <v>2.0529999999999999</v>
      </c>
      <c r="AN5235" s="16">
        <v>1.3039000000000001</v>
      </c>
      <c r="AO5235" s="16">
        <v>1.7096</v>
      </c>
      <c r="AP5235" s="16">
        <v>1.6839999999999999</v>
      </c>
      <c r="AR5235" s="16">
        <f t="shared" si="193"/>
        <v>1</v>
      </c>
      <c r="AS5235" s="5">
        <f t="shared" si="192"/>
        <v>6.8756999999999735E-2</v>
      </c>
    </row>
    <row r="5236" spans="1:45" x14ac:dyDescent="0.25">
      <c r="A5236" s="16" t="s">
        <v>405</v>
      </c>
      <c r="B5236" s="16" t="s">
        <v>94</v>
      </c>
      <c r="C5236" s="16" t="s">
        <v>309</v>
      </c>
      <c r="D5236" s="16">
        <v>1997</v>
      </c>
      <c r="E5236" s="16" t="s">
        <v>5851</v>
      </c>
      <c r="F5236" s="16" t="s">
        <v>594</v>
      </c>
      <c r="G5236" s="10">
        <v>78075.5</v>
      </c>
      <c r="H5236" s="73">
        <v>11.26543</v>
      </c>
      <c r="I5236" s="16" t="s">
        <v>6700</v>
      </c>
      <c r="J5236" s="71">
        <v>2.5999999999999999E-2</v>
      </c>
      <c r="K5236" s="71">
        <v>1.0429999999999999</v>
      </c>
      <c r="L5236" s="16">
        <v>2.5236350000000001</v>
      </c>
      <c r="M5236" s="16">
        <v>0.70317470000000004</v>
      </c>
      <c r="N5236" s="16">
        <v>0.4167284</v>
      </c>
      <c r="O5236" s="16">
        <v>1.392676</v>
      </c>
      <c r="P5236" s="16">
        <v>1.229905</v>
      </c>
      <c r="Q5236" s="16">
        <v>1.904325</v>
      </c>
      <c r="R5236" s="16">
        <v>1.8170999999999999</v>
      </c>
      <c r="S5236" s="16">
        <v>8.6099999999999996E-2</v>
      </c>
      <c r="T5236" s="16">
        <v>8.0000000000000002E-3</v>
      </c>
      <c r="U5236" s="16">
        <v>3.9981</v>
      </c>
      <c r="V5236" s="16">
        <v>27.448</v>
      </c>
      <c r="W5236" s="16">
        <v>9.6259999999999994</v>
      </c>
      <c r="X5236" s="16">
        <v>440.59399999999999</v>
      </c>
      <c r="Y5236" s="16">
        <v>60.470399999999998</v>
      </c>
      <c r="Z5236" s="16">
        <v>0.72909999999999997</v>
      </c>
      <c r="AA5236" s="16">
        <v>-0.65097649999999996</v>
      </c>
      <c r="AB5236" s="16">
        <v>0.26</v>
      </c>
      <c r="AC5236" s="16">
        <v>4.33</v>
      </c>
      <c r="AD5236" s="16">
        <v>38.6</v>
      </c>
      <c r="AE5236" s="16">
        <v>60.8947</v>
      </c>
      <c r="AF5236" s="16">
        <v>16.002700000000001</v>
      </c>
      <c r="AG5236" s="16">
        <v>96793.4</v>
      </c>
      <c r="AH5236" s="16">
        <v>1.2204999999999999</v>
      </c>
      <c r="AI5236" s="16">
        <v>97.7</v>
      </c>
      <c r="AJ5236" s="16">
        <v>100</v>
      </c>
      <c r="AK5236" s="16">
        <v>1.5093000000000001</v>
      </c>
      <c r="AL5236" s="16">
        <v>2.0106999999999999</v>
      </c>
      <c r="AM5236" s="16">
        <v>2.0383</v>
      </c>
      <c r="AN5236" s="16">
        <v>1.3026</v>
      </c>
      <c r="AO5236" s="16">
        <v>1.5968</v>
      </c>
      <c r="AP5236" s="16">
        <v>1.7303999999999999</v>
      </c>
      <c r="AR5236" s="16">
        <f t="shared" si="193"/>
        <v>1</v>
      </c>
      <c r="AS5236" s="5">
        <f t="shared" si="192"/>
        <v>6.7242000000000246E-2</v>
      </c>
    </row>
    <row r="5237" spans="1:45" x14ac:dyDescent="0.25">
      <c r="A5237" s="16" t="s">
        <v>405</v>
      </c>
      <c r="B5237" s="16" t="s">
        <v>94</v>
      </c>
      <c r="C5237" s="16" t="s">
        <v>309</v>
      </c>
      <c r="D5237" s="16">
        <v>1998</v>
      </c>
      <c r="E5237" s="16" t="s">
        <v>5852</v>
      </c>
      <c r="F5237" s="16" t="s">
        <v>594</v>
      </c>
      <c r="G5237" s="10">
        <v>81771.399999999994</v>
      </c>
      <c r="H5237" s="73">
        <v>11.311680000000001</v>
      </c>
      <c r="I5237" s="16" t="s">
        <v>6700</v>
      </c>
      <c r="J5237" s="71">
        <v>1.9E-2</v>
      </c>
      <c r="K5237" s="71">
        <v>1.0629999999999999</v>
      </c>
      <c r="L5237" s="16">
        <v>2.497509</v>
      </c>
      <c r="M5237" s="16">
        <v>0.59897690000000003</v>
      </c>
      <c r="N5237" s="16">
        <v>0.44323960000000001</v>
      </c>
      <c r="O5237" s="16">
        <v>1.4059950000000001</v>
      </c>
      <c r="P5237" s="16">
        <v>1.2539689999999999</v>
      </c>
      <c r="Q5237" s="16">
        <v>1.8804879999999999</v>
      </c>
      <c r="R5237" s="16">
        <v>1.7909999999999999</v>
      </c>
      <c r="S5237" s="16">
        <v>6.3299999999999995E-2</v>
      </c>
      <c r="T5237" s="16">
        <v>7.6E-3</v>
      </c>
      <c r="U5237" s="16">
        <v>4.0256999999999996</v>
      </c>
      <c r="V5237" s="16">
        <v>27.802</v>
      </c>
      <c r="W5237" s="16">
        <v>9.9440000000000008</v>
      </c>
      <c r="X5237" s="16">
        <v>440.09699999999998</v>
      </c>
      <c r="Y5237" s="16">
        <v>60.919499999999999</v>
      </c>
      <c r="Z5237" s="16">
        <v>0.7278</v>
      </c>
      <c r="AA5237" s="16">
        <v>-0.66884200000000005</v>
      </c>
      <c r="AB5237" s="16">
        <v>0.26</v>
      </c>
      <c r="AC5237" s="16">
        <v>4.33</v>
      </c>
      <c r="AD5237" s="16">
        <v>39.06</v>
      </c>
      <c r="AE5237" s="16">
        <v>59.885100000000001</v>
      </c>
      <c r="AF5237" s="16">
        <v>30.645700000000001</v>
      </c>
      <c r="AG5237" s="16">
        <v>86178.5</v>
      </c>
      <c r="AH5237" s="16">
        <v>1.2163999999999999</v>
      </c>
      <c r="AI5237" s="16">
        <v>97.7</v>
      </c>
      <c r="AJ5237" s="16">
        <v>100</v>
      </c>
      <c r="AK5237" s="16">
        <v>1.4913000000000001</v>
      </c>
      <c r="AL5237" s="16">
        <v>1.9762999999999999</v>
      </c>
      <c r="AM5237" s="16">
        <v>2.0236000000000001</v>
      </c>
      <c r="AN5237" s="16">
        <v>1.3012999999999999</v>
      </c>
      <c r="AO5237" s="16">
        <v>1.4841</v>
      </c>
      <c r="AP5237" s="16">
        <v>1.7768999999999999</v>
      </c>
      <c r="AR5237" s="16">
        <f t="shared" si="193"/>
        <v>1</v>
      </c>
      <c r="AS5237" s="5">
        <f t="shared" si="192"/>
        <v>-2.6126000000000094E-2</v>
      </c>
    </row>
    <row r="5238" spans="1:45" x14ac:dyDescent="0.25">
      <c r="A5238" s="16" t="s">
        <v>405</v>
      </c>
      <c r="B5238" s="16" t="s">
        <v>94</v>
      </c>
      <c r="C5238" s="16" t="s">
        <v>309</v>
      </c>
      <c r="D5238" s="16">
        <v>1999</v>
      </c>
      <c r="E5238" s="16" t="s">
        <v>5853</v>
      </c>
      <c r="F5238" s="16" t="s">
        <v>594</v>
      </c>
      <c r="G5238" s="10">
        <v>87516.4</v>
      </c>
      <c r="H5238" s="73">
        <v>11.379580000000001</v>
      </c>
      <c r="I5238" s="16" t="s">
        <v>6700</v>
      </c>
      <c r="J5238" s="71">
        <v>0.03</v>
      </c>
      <c r="K5238" s="71">
        <v>1.0960000000000001</v>
      </c>
      <c r="L5238" s="16">
        <v>2.5446260000000001</v>
      </c>
      <c r="M5238" s="16">
        <v>0.56570160000000003</v>
      </c>
      <c r="N5238" s="16">
        <v>0.47222419999999998</v>
      </c>
      <c r="O5238" s="16">
        <v>1.4282280000000001</v>
      </c>
      <c r="P5238" s="16">
        <v>1.281925</v>
      </c>
      <c r="Q5238" s="16">
        <v>1.9395199999999999</v>
      </c>
      <c r="R5238" s="16">
        <v>1.7647999999999999</v>
      </c>
      <c r="S5238" s="16">
        <v>6.0499999999999998E-2</v>
      </c>
      <c r="T5238" s="16">
        <v>6.7000000000000002E-3</v>
      </c>
      <c r="U5238" s="16">
        <v>4.0532000000000004</v>
      </c>
      <c r="V5238" s="16">
        <v>28.155999999999999</v>
      </c>
      <c r="W5238" s="16">
        <v>10.262</v>
      </c>
      <c r="X5238" s="16">
        <v>439.99</v>
      </c>
      <c r="Y5238" s="16">
        <v>61.368499999999997</v>
      </c>
      <c r="Z5238" s="16">
        <v>0.73119999999999996</v>
      </c>
      <c r="AA5238" s="16">
        <v>-0.68709560000000003</v>
      </c>
      <c r="AB5238" s="16">
        <v>0.26</v>
      </c>
      <c r="AC5238" s="16">
        <v>4.33</v>
      </c>
      <c r="AD5238" s="16">
        <v>39.53</v>
      </c>
      <c r="AE5238" s="16">
        <v>58.333799999999997</v>
      </c>
      <c r="AF5238" s="16">
        <v>48.505800000000001</v>
      </c>
      <c r="AG5238" s="16">
        <v>83628.5</v>
      </c>
      <c r="AH5238" s="16">
        <v>1.2054</v>
      </c>
      <c r="AI5238" s="16">
        <v>97.7</v>
      </c>
      <c r="AJ5238" s="16">
        <v>100</v>
      </c>
      <c r="AK5238" s="16">
        <v>1.4801</v>
      </c>
      <c r="AL5238" s="16">
        <v>2.0347</v>
      </c>
      <c r="AM5238" s="16">
        <v>1.9954000000000001</v>
      </c>
      <c r="AN5238" s="16">
        <v>1.4146000000000001</v>
      </c>
      <c r="AO5238" s="16">
        <v>1.6856</v>
      </c>
      <c r="AP5238" s="16">
        <v>1.7887</v>
      </c>
      <c r="AR5238" s="16">
        <f t="shared" si="193"/>
        <v>1</v>
      </c>
      <c r="AS5238" s="5">
        <f t="shared" si="192"/>
        <v>4.7117000000000075E-2</v>
      </c>
    </row>
    <row r="5239" spans="1:45" x14ac:dyDescent="0.25">
      <c r="A5239" s="16" t="s">
        <v>405</v>
      </c>
      <c r="B5239" s="16" t="s">
        <v>94</v>
      </c>
      <c r="C5239" s="16" t="s">
        <v>309</v>
      </c>
      <c r="D5239" s="16">
        <v>2000</v>
      </c>
      <c r="E5239" s="16" t="s">
        <v>5854</v>
      </c>
      <c r="F5239" s="16" t="s">
        <v>594</v>
      </c>
      <c r="G5239" s="10">
        <v>93462.9</v>
      </c>
      <c r="H5239" s="73">
        <v>11.445320000000001</v>
      </c>
      <c r="I5239" s="16">
        <v>436300</v>
      </c>
      <c r="J5239" s="71">
        <v>3.2000000000000001E-2</v>
      </c>
      <c r="K5239" s="71">
        <v>1.1319999999999999</v>
      </c>
      <c r="L5239" s="16">
        <v>2.6594820000000001</v>
      </c>
      <c r="M5239" s="16">
        <v>0.64748459999999997</v>
      </c>
      <c r="N5239" s="16">
        <v>0.52337889999999998</v>
      </c>
      <c r="O5239" s="16">
        <v>1.446725</v>
      </c>
      <c r="P5239" s="16">
        <v>1.330989</v>
      </c>
      <c r="Q5239" s="16">
        <v>1.9985679999999999</v>
      </c>
      <c r="R5239" s="16">
        <v>1.5685</v>
      </c>
      <c r="S5239" s="16">
        <v>9.3200000000000005E-2</v>
      </c>
      <c r="T5239" s="16">
        <v>1.37E-2</v>
      </c>
      <c r="U5239" s="16">
        <v>4.0808</v>
      </c>
      <c r="V5239" s="16">
        <v>28.51</v>
      </c>
      <c r="W5239" s="16">
        <v>10.58</v>
      </c>
      <c r="X5239" s="16">
        <v>443.35700000000003</v>
      </c>
      <c r="Y5239" s="16">
        <v>61.817599999999999</v>
      </c>
      <c r="Z5239" s="16">
        <v>0.73260000000000003</v>
      </c>
      <c r="AA5239" s="16">
        <v>-0.70534940000000002</v>
      </c>
      <c r="AB5239" s="16">
        <v>0.26</v>
      </c>
      <c r="AC5239" s="16">
        <v>4.33</v>
      </c>
      <c r="AD5239" s="16">
        <v>40</v>
      </c>
      <c r="AE5239" s="16">
        <v>57.067999999999998</v>
      </c>
      <c r="AF5239" s="16">
        <v>69.540599999999998</v>
      </c>
      <c r="AG5239" s="16">
        <v>96722.4</v>
      </c>
      <c r="AH5239" s="16">
        <v>1.1940999999999999</v>
      </c>
      <c r="AI5239" s="16">
        <v>97.7</v>
      </c>
      <c r="AJ5239" s="16">
        <v>100</v>
      </c>
      <c r="AK5239" s="16">
        <v>1.4689000000000001</v>
      </c>
      <c r="AL5239" s="16">
        <v>2.093</v>
      </c>
      <c r="AM5239" s="16">
        <v>1.9673</v>
      </c>
      <c r="AN5239" s="16">
        <v>1.528</v>
      </c>
      <c r="AO5239" s="16">
        <v>1.8871</v>
      </c>
      <c r="AP5239" s="16">
        <v>1.8005</v>
      </c>
      <c r="AR5239" s="16">
        <f t="shared" si="193"/>
        <v>1</v>
      </c>
      <c r="AS5239" s="5">
        <f t="shared" si="192"/>
        <v>0.11485600000000007</v>
      </c>
    </row>
    <row r="5240" spans="1:45" x14ac:dyDescent="0.25">
      <c r="A5240" s="16" t="s">
        <v>405</v>
      </c>
      <c r="B5240" s="16" t="s">
        <v>94</v>
      </c>
      <c r="C5240" s="16" t="s">
        <v>309</v>
      </c>
      <c r="D5240" s="16">
        <v>2001</v>
      </c>
      <c r="E5240" s="16" t="s">
        <v>5855</v>
      </c>
      <c r="F5240" s="16" t="s">
        <v>594</v>
      </c>
      <c r="G5240" s="10">
        <v>94695.3</v>
      </c>
      <c r="H5240" s="73">
        <v>11.45842</v>
      </c>
      <c r="I5240" s="16">
        <v>441525</v>
      </c>
      <c r="J5240" s="71">
        <v>-2.5000000000000001E-2</v>
      </c>
      <c r="K5240" s="71">
        <v>1.1040000000000001</v>
      </c>
      <c r="L5240" s="16">
        <v>2.7586780000000002</v>
      </c>
      <c r="M5240" s="16">
        <v>0.62035300000000004</v>
      </c>
      <c r="N5240" s="16">
        <v>0.60899760000000003</v>
      </c>
      <c r="O5240" s="16">
        <v>1.4693339999999999</v>
      </c>
      <c r="P5240" s="16">
        <v>1.462709</v>
      </c>
      <c r="Q5240" s="16">
        <v>2.0009619999999999</v>
      </c>
      <c r="R5240" s="16">
        <v>1.7125999999999999</v>
      </c>
      <c r="S5240" s="16">
        <v>6.4000000000000001E-2</v>
      </c>
      <c r="T5240" s="16">
        <v>1.4200000000000001E-2</v>
      </c>
      <c r="U5240" s="16">
        <v>3.593</v>
      </c>
      <c r="V5240" s="16">
        <v>28.594000000000001</v>
      </c>
      <c r="W5240" s="16">
        <v>11.348000000000001</v>
      </c>
      <c r="X5240" s="16">
        <v>457.28199999999998</v>
      </c>
      <c r="Y5240" s="16">
        <v>62.2667</v>
      </c>
      <c r="Z5240" s="16">
        <v>0.73619999999999997</v>
      </c>
      <c r="AA5240" s="16">
        <v>-0.72360310000000005</v>
      </c>
      <c r="AB5240" s="16">
        <v>0.26</v>
      </c>
      <c r="AC5240" s="16">
        <v>4.33</v>
      </c>
      <c r="AD5240" s="16">
        <v>40.47</v>
      </c>
      <c r="AE5240" s="16">
        <v>58.312800000000003</v>
      </c>
      <c r="AF5240" s="16">
        <v>92.940200000000004</v>
      </c>
      <c r="AG5240" s="16">
        <v>196365</v>
      </c>
      <c r="AH5240" s="16">
        <v>1.1807000000000001</v>
      </c>
      <c r="AI5240" s="16">
        <v>97.7</v>
      </c>
      <c r="AJ5240" s="16">
        <v>100</v>
      </c>
      <c r="AK5240" s="16">
        <v>1.4144000000000001</v>
      </c>
      <c r="AL5240" s="16">
        <v>2.0829</v>
      </c>
      <c r="AM5240" s="16">
        <v>1.9972000000000001</v>
      </c>
      <c r="AN5240" s="16">
        <v>1.5447</v>
      </c>
      <c r="AO5240" s="16">
        <v>1.891</v>
      </c>
      <c r="AP5240" s="16">
        <v>1.8287</v>
      </c>
      <c r="AR5240" s="16">
        <f t="shared" si="193"/>
        <v>1</v>
      </c>
      <c r="AS5240" s="5">
        <f t="shared" si="192"/>
        <v>9.9196000000000062E-2</v>
      </c>
    </row>
    <row r="5241" spans="1:45" x14ac:dyDescent="0.25">
      <c r="A5241" s="16" t="s">
        <v>405</v>
      </c>
      <c r="B5241" s="16" t="s">
        <v>94</v>
      </c>
      <c r="C5241" s="16" t="s">
        <v>309</v>
      </c>
      <c r="D5241" s="16">
        <v>2002</v>
      </c>
      <c r="E5241" s="16" t="s">
        <v>5856</v>
      </c>
      <c r="F5241" s="16" t="s">
        <v>594</v>
      </c>
      <c r="G5241" s="10">
        <v>97287.6</v>
      </c>
      <c r="H5241" s="73">
        <v>11.485429999999999</v>
      </c>
      <c r="I5241" s="16">
        <v>446175</v>
      </c>
      <c r="J5241" s="71">
        <v>6.0000000000000001E-3</v>
      </c>
      <c r="K5241" s="71">
        <v>1.1100000000000001</v>
      </c>
      <c r="L5241" s="16">
        <v>2.92706</v>
      </c>
      <c r="M5241" s="16">
        <v>0.554948</v>
      </c>
      <c r="N5241" s="16">
        <v>0.80300530000000003</v>
      </c>
      <c r="O5241" s="16">
        <v>1.477365</v>
      </c>
      <c r="P5241" s="16">
        <v>1.6895370000000001</v>
      </c>
      <c r="Q5241" s="16">
        <v>2.003336</v>
      </c>
      <c r="R5241" s="16">
        <v>1.6863999999999999</v>
      </c>
      <c r="S5241" s="16">
        <v>4.2599999999999999E-2</v>
      </c>
      <c r="T5241" s="16">
        <v>1.7399999999999999E-2</v>
      </c>
      <c r="U5241" s="16">
        <v>4.1359000000000004</v>
      </c>
      <c r="V5241" s="16">
        <v>28.678000000000001</v>
      </c>
      <c r="W5241" s="16">
        <v>12.116</v>
      </c>
      <c r="X5241" s="16">
        <v>471.20699999999999</v>
      </c>
      <c r="Y5241" s="16">
        <v>62.715800000000002</v>
      </c>
      <c r="Z5241" s="16">
        <v>0.73199999999999998</v>
      </c>
      <c r="AA5241" s="16">
        <v>-0.74185679999999998</v>
      </c>
      <c r="AB5241" s="16">
        <v>0.26</v>
      </c>
      <c r="AC5241" s="16">
        <v>4.33</v>
      </c>
      <c r="AD5241" s="16">
        <v>40.94</v>
      </c>
      <c r="AE5241" s="16">
        <v>56.031700000000001</v>
      </c>
      <c r="AF5241" s="16">
        <v>106.646</v>
      </c>
      <c r="AG5241" s="16">
        <v>629350</v>
      </c>
      <c r="AH5241" s="16">
        <v>1.1664000000000001</v>
      </c>
      <c r="AI5241" s="16">
        <v>97.7</v>
      </c>
      <c r="AJ5241" s="16">
        <v>100</v>
      </c>
      <c r="AK5241" s="16">
        <v>1.3597999999999999</v>
      </c>
      <c r="AL5241" s="16">
        <v>2.0728</v>
      </c>
      <c r="AM5241" s="16">
        <v>2.0270000000000001</v>
      </c>
      <c r="AN5241" s="16">
        <v>1.5615000000000001</v>
      </c>
      <c r="AO5241" s="16">
        <v>1.895</v>
      </c>
      <c r="AP5241" s="16">
        <v>1.8568</v>
      </c>
      <c r="AR5241" s="16">
        <f t="shared" si="193"/>
        <v>1</v>
      </c>
      <c r="AS5241" s="5">
        <f t="shared" si="192"/>
        <v>0.16838199999999981</v>
      </c>
    </row>
    <row r="5242" spans="1:45" x14ac:dyDescent="0.25">
      <c r="A5242" s="16" t="s">
        <v>405</v>
      </c>
      <c r="B5242" s="16" t="s">
        <v>94</v>
      </c>
      <c r="C5242" s="16" t="s">
        <v>309</v>
      </c>
      <c r="D5242" s="16">
        <v>2003</v>
      </c>
      <c r="E5242" s="16" t="s">
        <v>5857</v>
      </c>
      <c r="F5242" s="16" t="s">
        <v>594</v>
      </c>
      <c r="G5242" s="10">
        <v>97678.5</v>
      </c>
      <c r="H5242" s="73">
        <v>11.48944</v>
      </c>
      <c r="I5242" s="16">
        <v>451630</v>
      </c>
      <c r="J5242" s="71">
        <v>-1.2999999999999999E-2</v>
      </c>
      <c r="K5242" s="71">
        <v>1.0960000000000001</v>
      </c>
      <c r="L5242" s="16">
        <v>2.8994789999999999</v>
      </c>
      <c r="M5242" s="16">
        <v>0.42735780000000001</v>
      </c>
      <c r="N5242" s="16">
        <v>0.94282350000000004</v>
      </c>
      <c r="O5242" s="16">
        <v>1.479927</v>
      </c>
      <c r="P5242" s="16">
        <v>1.7058070000000001</v>
      </c>
      <c r="Q5242" s="16">
        <v>1.902282</v>
      </c>
      <c r="R5242" s="16">
        <v>1.6455</v>
      </c>
      <c r="S5242" s="16">
        <v>1.23E-2</v>
      </c>
      <c r="T5242" s="16">
        <v>1.84E-2</v>
      </c>
      <c r="U5242" s="16">
        <v>4.1635</v>
      </c>
      <c r="V5242" s="16">
        <v>28.762</v>
      </c>
      <c r="W5242" s="16">
        <v>12.884</v>
      </c>
      <c r="X5242" s="16">
        <v>485.13200000000001</v>
      </c>
      <c r="Y5242" s="16">
        <v>63.1648</v>
      </c>
      <c r="Z5242" s="16">
        <v>0.73060000000000003</v>
      </c>
      <c r="AA5242" s="16">
        <v>-0.72865190000000002</v>
      </c>
      <c r="AB5242" s="16">
        <v>0.26</v>
      </c>
      <c r="AC5242" s="16">
        <v>4.33</v>
      </c>
      <c r="AD5242" s="16">
        <v>40.6</v>
      </c>
      <c r="AE5242" s="16">
        <v>54.810299999999998</v>
      </c>
      <c r="AF5242" s="16">
        <v>120.583</v>
      </c>
      <c r="AG5242" s="16">
        <v>617541</v>
      </c>
      <c r="AH5242" s="16">
        <v>1.1569</v>
      </c>
      <c r="AI5242" s="16">
        <v>97.7</v>
      </c>
      <c r="AJ5242" s="16">
        <v>100</v>
      </c>
      <c r="AK5242" s="16">
        <v>1.4560999999999999</v>
      </c>
      <c r="AL5242" s="16">
        <v>1.7062999999999999</v>
      </c>
      <c r="AM5242" s="16">
        <v>1.9261999999999999</v>
      </c>
      <c r="AN5242" s="16">
        <v>1.4325000000000001</v>
      </c>
      <c r="AO5242" s="16">
        <v>1.8134999999999999</v>
      </c>
      <c r="AP5242" s="16">
        <v>1.8419000000000001</v>
      </c>
      <c r="AR5242" s="16">
        <f t="shared" si="193"/>
        <v>1</v>
      </c>
      <c r="AS5242" s="5">
        <f t="shared" si="192"/>
        <v>-2.7581000000000078E-2</v>
      </c>
    </row>
    <row r="5243" spans="1:45" x14ac:dyDescent="0.25">
      <c r="A5243" s="16" t="s">
        <v>405</v>
      </c>
      <c r="B5243" s="16" t="s">
        <v>94</v>
      </c>
      <c r="C5243" s="16" t="s">
        <v>309</v>
      </c>
      <c r="D5243" s="16">
        <v>2004</v>
      </c>
      <c r="E5243" s="16" t="s">
        <v>5858</v>
      </c>
      <c r="F5243" s="16" t="s">
        <v>594</v>
      </c>
      <c r="G5243" s="10">
        <v>99778.5</v>
      </c>
      <c r="H5243" s="73">
        <v>11.51071</v>
      </c>
      <c r="I5243" s="16">
        <v>458095</v>
      </c>
      <c r="J5243" s="71">
        <v>1.0999999999999999E-2</v>
      </c>
      <c r="K5243" s="71">
        <v>1.1080000000000001</v>
      </c>
      <c r="L5243" s="16">
        <v>3.0134889999999999</v>
      </c>
      <c r="M5243" s="16">
        <v>0.56348699999999996</v>
      </c>
      <c r="N5243" s="16">
        <v>0.99402230000000003</v>
      </c>
      <c r="O5243" s="16">
        <v>1.5065839999999999</v>
      </c>
      <c r="P5243" s="16">
        <v>1.703632</v>
      </c>
      <c r="Q5243" s="16">
        <v>1.9513510000000001</v>
      </c>
      <c r="R5243" s="16">
        <v>1.6185</v>
      </c>
      <c r="S5243" s="16">
        <v>2.0400000000000001E-2</v>
      </c>
      <c r="T5243" s="16">
        <v>3.1300000000000001E-2</v>
      </c>
      <c r="U5243" s="16">
        <v>4.1909999999999998</v>
      </c>
      <c r="V5243" s="16">
        <v>28.846</v>
      </c>
      <c r="W5243" s="16">
        <v>13.651999999999999</v>
      </c>
      <c r="X5243" s="16">
        <v>485.16500000000002</v>
      </c>
      <c r="Y5243" s="16">
        <v>63.613900000000001</v>
      </c>
      <c r="Z5243" s="16">
        <v>0.73050000000000004</v>
      </c>
      <c r="AA5243" s="16">
        <v>-0.77914099999999997</v>
      </c>
      <c r="AB5243" s="16">
        <v>0.26</v>
      </c>
      <c r="AC5243" s="16">
        <v>4.33</v>
      </c>
      <c r="AD5243" s="16">
        <v>41.9</v>
      </c>
      <c r="AE5243" s="16">
        <v>54.257800000000003</v>
      </c>
      <c r="AF5243" s="16">
        <v>104.086</v>
      </c>
      <c r="AG5243" s="16">
        <v>738275</v>
      </c>
      <c r="AH5243" s="16">
        <v>1.141</v>
      </c>
      <c r="AI5243" s="16">
        <v>97.7</v>
      </c>
      <c r="AJ5243" s="16">
        <v>100</v>
      </c>
      <c r="AK5243" s="16">
        <v>1.6194</v>
      </c>
      <c r="AL5243" s="16">
        <v>1.9013</v>
      </c>
      <c r="AM5243" s="16">
        <v>1.9327000000000001</v>
      </c>
      <c r="AN5243" s="16">
        <v>1.3149</v>
      </c>
      <c r="AO5243" s="16">
        <v>1.7985</v>
      </c>
      <c r="AP5243" s="16">
        <v>1.8784000000000001</v>
      </c>
      <c r="AR5243" s="16">
        <f t="shared" si="193"/>
        <v>1</v>
      </c>
      <c r="AS5243" s="5">
        <f t="shared" si="192"/>
        <v>0.11400999999999994</v>
      </c>
    </row>
    <row r="5244" spans="1:45" x14ac:dyDescent="0.25">
      <c r="A5244" s="16" t="s">
        <v>405</v>
      </c>
      <c r="B5244" s="16" t="s">
        <v>94</v>
      </c>
      <c r="C5244" s="16" t="s">
        <v>309</v>
      </c>
      <c r="D5244" s="16">
        <v>2005</v>
      </c>
      <c r="E5244" s="16" t="s">
        <v>5859</v>
      </c>
      <c r="F5244" s="16" t="s">
        <v>594</v>
      </c>
      <c r="G5244" s="10">
        <v>101381</v>
      </c>
      <c r="H5244" s="73">
        <v>11.52664</v>
      </c>
      <c r="I5244" s="16">
        <v>465158</v>
      </c>
      <c r="J5244" s="71">
        <v>4.0000000000000001E-3</v>
      </c>
      <c r="K5244" s="71">
        <v>1.1120000000000001</v>
      </c>
      <c r="L5244" s="16">
        <v>3.0239210000000001</v>
      </c>
      <c r="M5244" s="16">
        <v>0.62691980000000003</v>
      </c>
      <c r="N5244" s="16">
        <v>1.045231</v>
      </c>
      <c r="O5244" s="16">
        <v>1.531271</v>
      </c>
      <c r="P5244" s="16">
        <v>1.700631</v>
      </c>
      <c r="Q5244" s="16">
        <v>1.8351580000000001</v>
      </c>
      <c r="R5244" s="16">
        <v>1.5873999999999999</v>
      </c>
      <c r="S5244" s="16">
        <v>4.24E-2</v>
      </c>
      <c r="T5244" s="16">
        <v>3.1E-2</v>
      </c>
      <c r="U5244" s="16">
        <v>4.2186000000000003</v>
      </c>
      <c r="V5244" s="16">
        <v>28.93</v>
      </c>
      <c r="W5244" s="16">
        <v>14.42</v>
      </c>
      <c r="X5244" s="16">
        <v>485.19799999999998</v>
      </c>
      <c r="Y5244" s="16">
        <v>64.063000000000002</v>
      </c>
      <c r="Z5244" s="16">
        <v>0.73499999999999999</v>
      </c>
      <c r="AA5244" s="16">
        <v>-0.79855980000000004</v>
      </c>
      <c r="AB5244" s="16">
        <v>0.26</v>
      </c>
      <c r="AC5244" s="16">
        <v>4.33</v>
      </c>
      <c r="AD5244" s="16">
        <v>42.4</v>
      </c>
      <c r="AE5244" s="16">
        <v>53.402099999999997</v>
      </c>
      <c r="AF5244" s="16">
        <v>111.39100000000001</v>
      </c>
      <c r="AG5244" s="16">
        <v>719755</v>
      </c>
      <c r="AH5244" s="16">
        <v>1.1303000000000001</v>
      </c>
      <c r="AI5244" s="16">
        <v>97.7</v>
      </c>
      <c r="AJ5244" s="16">
        <v>100</v>
      </c>
      <c r="AK5244" s="16">
        <v>1.5375000000000001</v>
      </c>
      <c r="AL5244" s="16">
        <v>1.6577</v>
      </c>
      <c r="AM5244" s="16">
        <v>1.7764</v>
      </c>
      <c r="AN5244" s="16">
        <v>1.3449</v>
      </c>
      <c r="AO5244" s="16">
        <v>1.6491</v>
      </c>
      <c r="AP5244" s="16">
        <v>1.8252999999999999</v>
      </c>
      <c r="AR5244" s="16">
        <f t="shared" si="193"/>
        <v>1</v>
      </c>
      <c r="AS5244" s="5">
        <f t="shared" si="192"/>
        <v>1.0432000000000219E-2</v>
      </c>
    </row>
    <row r="5245" spans="1:45" x14ac:dyDescent="0.25">
      <c r="A5245" s="16" t="s">
        <v>405</v>
      </c>
      <c r="B5245" s="16" t="s">
        <v>94</v>
      </c>
      <c r="C5245" s="16" t="s">
        <v>309</v>
      </c>
      <c r="D5245" s="16">
        <v>2006</v>
      </c>
      <c r="E5245" s="16" t="s">
        <v>5860</v>
      </c>
      <c r="F5245" s="16" t="s">
        <v>594</v>
      </c>
      <c r="G5245" s="10">
        <v>104943</v>
      </c>
      <c r="H5245" s="73">
        <v>11.56118</v>
      </c>
      <c r="I5245" s="16">
        <v>472637</v>
      </c>
      <c r="J5245" s="71">
        <v>3.0000000000000001E-3</v>
      </c>
      <c r="K5245" s="71">
        <v>1.1160000000000001</v>
      </c>
      <c r="L5245" s="16">
        <v>3.1729240000000001</v>
      </c>
      <c r="M5245" s="16">
        <v>0.69467619999999997</v>
      </c>
      <c r="N5245" s="16">
        <v>1.1225320000000001</v>
      </c>
      <c r="O5245" s="16">
        <v>1.5850550000000001</v>
      </c>
      <c r="P5245" s="16">
        <v>1.833043</v>
      </c>
      <c r="Q5245" s="16">
        <v>1.8321879999999999</v>
      </c>
      <c r="R5245" s="16">
        <v>1.6867000000000001</v>
      </c>
      <c r="S5245" s="16">
        <v>2.4299999999999999E-2</v>
      </c>
      <c r="T5245" s="16">
        <v>3.9800000000000002E-2</v>
      </c>
      <c r="U5245" s="16">
        <v>4.2461000000000002</v>
      </c>
      <c r="V5245" s="16">
        <v>28.574000000000002</v>
      </c>
      <c r="W5245" s="16">
        <v>15.778</v>
      </c>
      <c r="X5245" s="16">
        <v>485.23099999999999</v>
      </c>
      <c r="Y5245" s="16">
        <v>64.512100000000004</v>
      </c>
      <c r="Z5245" s="16">
        <v>0.748</v>
      </c>
      <c r="AA5245" s="16">
        <v>-0.85681640000000003</v>
      </c>
      <c r="AB5245" s="16">
        <v>0.26</v>
      </c>
      <c r="AC5245" s="16">
        <v>4.33</v>
      </c>
      <c r="AD5245" s="16">
        <v>43.9</v>
      </c>
      <c r="AE5245" s="16">
        <v>53.280799999999999</v>
      </c>
      <c r="AF5245" s="16">
        <v>152.93600000000001</v>
      </c>
      <c r="AG5245" s="16">
        <v>746662</v>
      </c>
      <c r="AH5245" s="16">
        <v>1.1182000000000001</v>
      </c>
      <c r="AI5245" s="16">
        <v>97.7</v>
      </c>
      <c r="AJ5245" s="16">
        <v>100</v>
      </c>
      <c r="AK5245" s="16">
        <v>1.5353000000000001</v>
      </c>
      <c r="AL5245" s="16">
        <v>1.9071</v>
      </c>
      <c r="AM5245" s="16">
        <v>1.5886</v>
      </c>
      <c r="AN5245" s="16">
        <v>1.3982000000000001</v>
      </c>
      <c r="AO5245" s="16">
        <v>1.6815</v>
      </c>
      <c r="AP5245" s="16">
        <v>1.6849000000000001</v>
      </c>
      <c r="AR5245" s="16">
        <f t="shared" si="193"/>
        <v>1</v>
      </c>
      <c r="AS5245" s="5">
        <f t="shared" si="192"/>
        <v>0.149003</v>
      </c>
    </row>
    <row r="5246" spans="1:45" x14ac:dyDescent="0.25">
      <c r="A5246" s="16" t="s">
        <v>405</v>
      </c>
      <c r="B5246" s="16" t="s">
        <v>94</v>
      </c>
      <c r="C5246" s="16" t="s">
        <v>309</v>
      </c>
      <c r="D5246" s="16">
        <v>2007</v>
      </c>
      <c r="E5246" s="16" t="s">
        <v>5861</v>
      </c>
      <c r="F5246" s="16" t="s">
        <v>594</v>
      </c>
      <c r="G5246" s="10">
        <v>111968</v>
      </c>
      <c r="H5246" s="73">
        <v>11.625970000000001</v>
      </c>
      <c r="I5246" s="16">
        <v>479993</v>
      </c>
      <c r="J5246" s="71">
        <v>2.4E-2</v>
      </c>
      <c r="K5246" s="71">
        <v>1.143</v>
      </c>
      <c r="L5246" s="16">
        <v>3.1878799999999998</v>
      </c>
      <c r="M5246" s="16">
        <v>0.67513029999999996</v>
      </c>
      <c r="N5246" s="16">
        <v>1.192175</v>
      </c>
      <c r="O5246" s="16">
        <v>1.6108130000000001</v>
      </c>
      <c r="P5246" s="16">
        <v>1.743498</v>
      </c>
      <c r="Q5246" s="16">
        <v>1.8840840000000001</v>
      </c>
      <c r="R5246" s="16">
        <v>1.6091</v>
      </c>
      <c r="S5246" s="16">
        <v>1.8499999999999999E-2</v>
      </c>
      <c r="T5246" s="16">
        <v>4.4600000000000001E-2</v>
      </c>
      <c r="U5246" s="16">
        <v>4.2736999999999998</v>
      </c>
      <c r="V5246" s="16">
        <v>28.218</v>
      </c>
      <c r="W5246" s="16">
        <v>17.135999999999999</v>
      </c>
      <c r="X5246" s="16">
        <v>484.06200000000001</v>
      </c>
      <c r="Y5246" s="16">
        <v>65.156700000000001</v>
      </c>
      <c r="Z5246" s="16">
        <v>0.74870000000000003</v>
      </c>
      <c r="AA5246" s="16">
        <v>-0.88788650000000002</v>
      </c>
      <c r="AB5246" s="16">
        <v>0.26</v>
      </c>
      <c r="AC5246" s="16">
        <v>4.33</v>
      </c>
      <c r="AD5246" s="16">
        <v>44.7</v>
      </c>
      <c r="AE5246" s="16">
        <v>52.110700000000001</v>
      </c>
      <c r="AF5246" s="16">
        <v>143.714</v>
      </c>
      <c r="AG5246" s="16">
        <v>666885</v>
      </c>
      <c r="AH5246" s="16">
        <v>1.1060000000000001</v>
      </c>
      <c r="AI5246" s="16">
        <v>97.6</v>
      </c>
      <c r="AJ5246" s="16">
        <v>100</v>
      </c>
      <c r="AK5246" s="16">
        <v>1.5266999999999999</v>
      </c>
      <c r="AL5246" s="16">
        <v>2.0106999999999999</v>
      </c>
      <c r="AM5246" s="16">
        <v>1.591</v>
      </c>
      <c r="AN5246" s="16">
        <v>1.48</v>
      </c>
      <c r="AO5246" s="16">
        <v>1.7383</v>
      </c>
      <c r="AP5246" s="16">
        <v>1.7529999999999999</v>
      </c>
      <c r="AR5246" s="16">
        <f t="shared" si="193"/>
        <v>1</v>
      </c>
      <c r="AS5246" s="5">
        <f t="shared" si="192"/>
        <v>1.4955999999999747E-2</v>
      </c>
    </row>
    <row r="5247" spans="1:45" x14ac:dyDescent="0.25">
      <c r="A5247" s="16" t="s">
        <v>405</v>
      </c>
      <c r="B5247" s="16" t="s">
        <v>94</v>
      </c>
      <c r="C5247" s="16" t="s">
        <v>309</v>
      </c>
      <c r="D5247" s="16">
        <v>2008</v>
      </c>
      <c r="E5247" s="16" t="s">
        <v>5862</v>
      </c>
      <c r="F5247" s="16" t="s">
        <v>594</v>
      </c>
      <c r="G5247" s="10">
        <v>108577</v>
      </c>
      <c r="H5247" s="73">
        <v>11.595219999999999</v>
      </c>
      <c r="I5247" s="16">
        <v>488650</v>
      </c>
      <c r="J5247" s="71">
        <v>-6.5000000000000002E-2</v>
      </c>
      <c r="K5247" s="71">
        <v>1.07</v>
      </c>
      <c r="L5247" s="16">
        <v>3.310263</v>
      </c>
      <c r="M5247" s="16">
        <v>0.91973329999999998</v>
      </c>
      <c r="N5247" s="16">
        <v>1.2618069999999999</v>
      </c>
      <c r="O5247" s="16">
        <v>1.6130199999999999</v>
      </c>
      <c r="P5247" s="16">
        <v>1.7043470000000001</v>
      </c>
      <c r="Q5247" s="16">
        <v>1.8907050000000001</v>
      </c>
      <c r="R5247" s="16">
        <v>1.6436999999999999</v>
      </c>
      <c r="S5247" s="16">
        <v>3.2099999999999997E-2</v>
      </c>
      <c r="T5247" s="16">
        <v>6.3299999999999995E-2</v>
      </c>
      <c r="U5247" s="16">
        <v>4.3011999999999997</v>
      </c>
      <c r="V5247" s="16">
        <v>27.861999999999998</v>
      </c>
      <c r="W5247" s="16">
        <v>18.494</v>
      </c>
      <c r="X5247" s="16">
        <v>482.892</v>
      </c>
      <c r="Y5247" s="16">
        <v>65.399299999999997</v>
      </c>
      <c r="Z5247" s="16">
        <v>0.7591</v>
      </c>
      <c r="AA5247" s="16">
        <v>-0.82186239999999999</v>
      </c>
      <c r="AB5247" s="16">
        <v>0.26</v>
      </c>
      <c r="AC5247" s="16">
        <v>4.33</v>
      </c>
      <c r="AD5247" s="16">
        <v>43</v>
      </c>
      <c r="AE5247" s="16">
        <v>53.4773</v>
      </c>
      <c r="AF5247" s="16">
        <v>145.08199999999999</v>
      </c>
      <c r="AG5247" s="16">
        <v>557864</v>
      </c>
      <c r="AH5247" s="16">
        <v>1.0939000000000001</v>
      </c>
      <c r="AI5247" s="16">
        <v>97.6</v>
      </c>
      <c r="AJ5247" s="16">
        <v>100</v>
      </c>
      <c r="AK5247" s="16">
        <v>1.534</v>
      </c>
      <c r="AL5247" s="16">
        <v>2.0171999999999999</v>
      </c>
      <c r="AM5247" s="16">
        <v>1.613</v>
      </c>
      <c r="AN5247" s="16">
        <v>1.5093000000000001</v>
      </c>
      <c r="AO5247" s="16">
        <v>1.6669</v>
      </c>
      <c r="AP5247" s="16">
        <v>1.8004</v>
      </c>
      <c r="AR5247" s="16">
        <f t="shared" si="193"/>
        <v>1</v>
      </c>
      <c r="AS5247" s="5">
        <f t="shared" si="192"/>
        <v>0.12238300000000013</v>
      </c>
    </row>
    <row r="5248" spans="1:45" x14ac:dyDescent="0.25">
      <c r="A5248" s="16" t="s">
        <v>405</v>
      </c>
      <c r="B5248" s="16" t="s">
        <v>94</v>
      </c>
      <c r="C5248" s="16" t="s">
        <v>309</v>
      </c>
      <c r="D5248" s="16">
        <v>2009</v>
      </c>
      <c r="E5248" s="16" t="s">
        <v>5863</v>
      </c>
      <c r="F5248" s="16" t="s">
        <v>594</v>
      </c>
      <c r="G5248" s="10">
        <v>101940</v>
      </c>
      <c r="H5248" s="73">
        <v>11.53214</v>
      </c>
      <c r="I5248" s="16">
        <v>497783</v>
      </c>
      <c r="J5248" s="71">
        <v>-6.6000000000000003E-2</v>
      </c>
      <c r="K5248" s="71">
        <v>1.0009999999999999</v>
      </c>
      <c r="L5248" s="16">
        <v>3.422701</v>
      </c>
      <c r="M5248" s="16">
        <v>1.100554</v>
      </c>
      <c r="N5248" s="16">
        <v>1.33145</v>
      </c>
      <c r="O5248" s="16">
        <v>1.5889310000000001</v>
      </c>
      <c r="P5248" s="16">
        <v>1.728777</v>
      </c>
      <c r="Q5248" s="16">
        <v>1.8977729999999999</v>
      </c>
      <c r="R5248" s="16">
        <v>1.7102999999999999</v>
      </c>
      <c r="S5248" s="16">
        <v>3.5799999999999998E-2</v>
      </c>
      <c r="T5248" s="16">
        <v>7.7299999999999994E-2</v>
      </c>
      <c r="U5248" s="16">
        <v>4.3288000000000002</v>
      </c>
      <c r="V5248" s="16">
        <v>27.506</v>
      </c>
      <c r="W5248" s="16">
        <v>19.852</v>
      </c>
      <c r="X5248" s="16">
        <v>481.72300000000001</v>
      </c>
      <c r="Y5248" s="16">
        <v>65.333299999999994</v>
      </c>
      <c r="Z5248" s="16">
        <v>0.76039999999999996</v>
      </c>
      <c r="AA5248" s="16">
        <v>-0.74807080000000004</v>
      </c>
      <c r="AB5248" s="16">
        <v>0.26</v>
      </c>
      <c r="AC5248" s="16">
        <v>4.33</v>
      </c>
      <c r="AD5248" s="16">
        <v>41.1</v>
      </c>
      <c r="AE5248" s="16">
        <v>52.919400000000003</v>
      </c>
      <c r="AF5248" s="16">
        <v>144.54499999999999</v>
      </c>
      <c r="AG5248" s="16">
        <v>633208</v>
      </c>
      <c r="AH5248" s="16">
        <v>1.0818000000000001</v>
      </c>
      <c r="AI5248" s="16">
        <v>97.6</v>
      </c>
      <c r="AJ5248" s="16">
        <v>100</v>
      </c>
      <c r="AK5248" s="16">
        <v>1.5358000000000001</v>
      </c>
      <c r="AL5248" s="16">
        <v>1.9854000000000001</v>
      </c>
      <c r="AM5248" s="16">
        <v>1.7453000000000001</v>
      </c>
      <c r="AN5248" s="16">
        <v>1.4237</v>
      </c>
      <c r="AO5248" s="16">
        <v>1.659</v>
      </c>
      <c r="AP5248" s="16">
        <v>1.8173999999999999</v>
      </c>
      <c r="AR5248" s="16">
        <f t="shared" si="193"/>
        <v>1</v>
      </c>
      <c r="AS5248" s="5">
        <f t="shared" si="192"/>
        <v>0.11243800000000004</v>
      </c>
    </row>
    <row r="5249" spans="1:45" x14ac:dyDescent="0.25">
      <c r="A5249" s="16" t="s">
        <v>405</v>
      </c>
      <c r="B5249" s="16" t="s">
        <v>94</v>
      </c>
      <c r="C5249" s="16" t="s">
        <v>309</v>
      </c>
      <c r="D5249" s="16">
        <v>2010</v>
      </c>
      <c r="E5249" s="16" t="s">
        <v>5864</v>
      </c>
      <c r="F5249" s="16" t="s">
        <v>594</v>
      </c>
      <c r="G5249" s="10">
        <v>104965</v>
      </c>
      <c r="H5249" s="73">
        <v>11.561389999999999</v>
      </c>
      <c r="I5249" s="16">
        <v>506953</v>
      </c>
      <c r="J5249" s="71">
        <v>0.02</v>
      </c>
      <c r="K5249" s="71">
        <v>1.0209999999999999</v>
      </c>
      <c r="L5249" s="16">
        <v>3.5398779999999999</v>
      </c>
      <c r="M5249" s="16">
        <v>1.133235</v>
      </c>
      <c r="N5249" s="16">
        <v>1.4253469999999999</v>
      </c>
      <c r="O5249" s="16">
        <v>1.700501</v>
      </c>
      <c r="P5249" s="16">
        <v>1.730472</v>
      </c>
      <c r="Q5249" s="16">
        <v>1.9184110000000001</v>
      </c>
      <c r="R5249" s="16">
        <v>1.5274000000000001</v>
      </c>
      <c r="S5249" s="16">
        <v>4.2000000000000003E-2</v>
      </c>
      <c r="T5249" s="16">
        <v>8.8999999999999996E-2</v>
      </c>
      <c r="U5249" s="16">
        <v>4.3563999999999998</v>
      </c>
      <c r="V5249" s="16">
        <v>27.15</v>
      </c>
      <c r="W5249" s="16">
        <v>21.21</v>
      </c>
      <c r="X5249" s="16">
        <v>484.35599999999999</v>
      </c>
      <c r="Y5249" s="16">
        <v>66.382400000000004</v>
      </c>
      <c r="Z5249" s="16">
        <v>0.755</v>
      </c>
      <c r="AA5249" s="16">
        <v>-1.039353</v>
      </c>
      <c r="AB5249" s="16">
        <v>0.26</v>
      </c>
      <c r="AC5249" s="16">
        <v>4.33</v>
      </c>
      <c r="AD5249" s="16">
        <v>48.6</v>
      </c>
      <c r="AE5249" s="16">
        <v>53.6342</v>
      </c>
      <c r="AF5249" s="16">
        <v>143.143</v>
      </c>
      <c r="AG5249" s="16">
        <v>637140</v>
      </c>
      <c r="AH5249" s="16">
        <v>1.0696000000000001</v>
      </c>
      <c r="AI5249" s="16">
        <v>97.6</v>
      </c>
      <c r="AJ5249" s="16">
        <v>100</v>
      </c>
      <c r="AK5249" s="16">
        <v>1.5590999999999999</v>
      </c>
      <c r="AL5249" s="16">
        <v>2.0630000000000002</v>
      </c>
      <c r="AM5249" s="16">
        <v>1.7095</v>
      </c>
      <c r="AN5249" s="16">
        <v>1.4373</v>
      </c>
      <c r="AO5249" s="16">
        <v>1.6870000000000001</v>
      </c>
      <c r="AP5249" s="16">
        <v>1.8313999999999999</v>
      </c>
      <c r="AR5249" s="16">
        <f t="shared" si="193"/>
        <v>1</v>
      </c>
      <c r="AS5249" s="5">
        <f t="shared" si="192"/>
        <v>0.11717699999999986</v>
      </c>
    </row>
    <row r="5250" spans="1:45" x14ac:dyDescent="0.25">
      <c r="A5250" s="16" t="s">
        <v>405</v>
      </c>
      <c r="B5250" s="16" t="s">
        <v>94</v>
      </c>
      <c r="C5250" s="16" t="s">
        <v>309</v>
      </c>
      <c r="D5250" s="16">
        <v>2011</v>
      </c>
      <c r="E5250" s="16" t="s">
        <v>5865</v>
      </c>
      <c r="F5250" s="16" t="s">
        <v>594</v>
      </c>
      <c r="G5250" s="10">
        <v>105265</v>
      </c>
      <c r="H5250" s="73">
        <v>11.56423</v>
      </c>
      <c r="I5250" s="16">
        <v>518347</v>
      </c>
      <c r="J5250" s="71">
        <v>-2.1000000000000001E-2</v>
      </c>
      <c r="K5250" s="71">
        <v>1</v>
      </c>
      <c r="L5250" s="16">
        <v>3.5771549999999999</v>
      </c>
      <c r="M5250" s="16">
        <v>1.3552580000000001</v>
      </c>
      <c r="N5250" s="16">
        <v>1.4406190000000001</v>
      </c>
      <c r="O5250" s="16">
        <v>1.575836</v>
      </c>
      <c r="P5250" s="16">
        <v>1.681592</v>
      </c>
      <c r="Q5250" s="16">
        <v>1.953276</v>
      </c>
      <c r="R5250" s="16">
        <v>1.4953000000000001</v>
      </c>
      <c r="S5250" s="16">
        <v>5.2600000000000001E-2</v>
      </c>
      <c r="T5250" s="16">
        <v>0.1104</v>
      </c>
      <c r="U5250" s="16">
        <v>4.3838999999999997</v>
      </c>
      <c r="V5250" s="16">
        <v>28.24</v>
      </c>
      <c r="W5250" s="16">
        <v>20.748000000000001</v>
      </c>
      <c r="X5250" s="16">
        <v>486.98899999999998</v>
      </c>
      <c r="Y5250" s="16">
        <v>66.686599999999999</v>
      </c>
      <c r="Z5250" s="16">
        <v>0.73780000000000001</v>
      </c>
      <c r="AA5250" s="16">
        <v>-0.74807080000000004</v>
      </c>
      <c r="AB5250" s="16">
        <v>0.26</v>
      </c>
      <c r="AC5250" s="16">
        <v>4.33</v>
      </c>
      <c r="AD5250" s="16">
        <v>41.1</v>
      </c>
      <c r="AE5250" s="16">
        <v>54.058500000000002</v>
      </c>
      <c r="AF5250" s="16">
        <v>148.15100000000001</v>
      </c>
      <c r="AG5250" s="16">
        <v>511241</v>
      </c>
      <c r="AH5250" s="16">
        <v>1.0575000000000001</v>
      </c>
      <c r="AI5250" s="16">
        <v>97.6</v>
      </c>
      <c r="AJ5250" s="16">
        <v>100</v>
      </c>
      <c r="AK5250" s="16">
        <v>1.595</v>
      </c>
      <c r="AL5250" s="16">
        <v>2.1678000000000002</v>
      </c>
      <c r="AM5250" s="16">
        <v>1.7381</v>
      </c>
      <c r="AN5250" s="16">
        <v>1.3105</v>
      </c>
      <c r="AO5250" s="16">
        <v>1.8557999999999999</v>
      </c>
      <c r="AP5250" s="16">
        <v>1.8021</v>
      </c>
      <c r="AR5250" s="16">
        <f t="shared" si="193"/>
        <v>1</v>
      </c>
      <c r="AS5250" s="5">
        <f t="shared" si="192"/>
        <v>3.7277000000000005E-2</v>
      </c>
    </row>
    <row r="5251" spans="1:45" x14ac:dyDescent="0.25">
      <c r="A5251" s="16" t="s">
        <v>405</v>
      </c>
      <c r="B5251" s="16" t="s">
        <v>94</v>
      </c>
      <c r="C5251" s="16" t="s">
        <v>309</v>
      </c>
      <c r="D5251" s="16">
        <v>2012</v>
      </c>
      <c r="E5251" s="16" t="s">
        <v>5866</v>
      </c>
      <c r="F5251" s="16" t="s">
        <v>594</v>
      </c>
      <c r="G5251" s="10">
        <v>102405</v>
      </c>
      <c r="H5251" s="73">
        <v>11.53669</v>
      </c>
      <c r="I5251" s="16">
        <v>530946</v>
      </c>
      <c r="J5251" s="71">
        <v>-4.8000000000000001E-2</v>
      </c>
      <c r="K5251" s="71">
        <v>0.95299999999999996</v>
      </c>
      <c r="L5251" s="16">
        <v>3.5796000000000001</v>
      </c>
      <c r="M5251" s="16">
        <v>1.2654840000000001</v>
      </c>
      <c r="N5251" s="16">
        <v>1.455902</v>
      </c>
      <c r="O5251" s="16">
        <v>1.7235</v>
      </c>
      <c r="P5251" s="16">
        <v>1.631731</v>
      </c>
      <c r="Q5251" s="16">
        <v>1.928415</v>
      </c>
      <c r="R5251" s="16">
        <v>1.2884</v>
      </c>
      <c r="S5251" s="16">
        <v>6.3399999999999998E-2</v>
      </c>
      <c r="T5251" s="16">
        <v>0.1085</v>
      </c>
      <c r="U5251" s="16">
        <v>4.4115000000000002</v>
      </c>
      <c r="V5251" s="16">
        <v>29.33</v>
      </c>
      <c r="W5251" s="16">
        <v>20.286000000000001</v>
      </c>
      <c r="X5251" s="16">
        <v>489.62200000000001</v>
      </c>
      <c r="Y5251" s="16">
        <v>67.697900000000004</v>
      </c>
      <c r="Z5251" s="16">
        <v>0.74719999999999998</v>
      </c>
      <c r="AA5251" s="16">
        <v>-1.06654</v>
      </c>
      <c r="AB5251" s="16">
        <v>0.26</v>
      </c>
      <c r="AC5251" s="16">
        <v>4.33</v>
      </c>
      <c r="AD5251" s="16">
        <v>49.3</v>
      </c>
      <c r="AE5251" s="16">
        <v>50.921799999999998</v>
      </c>
      <c r="AF5251" s="16">
        <v>145.36000000000001</v>
      </c>
      <c r="AG5251" s="16">
        <v>519262</v>
      </c>
      <c r="AH5251" s="16">
        <v>1.0454000000000001</v>
      </c>
      <c r="AI5251" s="16">
        <v>97.6</v>
      </c>
      <c r="AJ5251" s="16">
        <v>100</v>
      </c>
      <c r="AK5251" s="16">
        <v>1.6396999999999999</v>
      </c>
      <c r="AL5251" s="16">
        <v>2.1351</v>
      </c>
      <c r="AM5251" s="16">
        <v>1.6711</v>
      </c>
      <c r="AN5251" s="16">
        <v>1.3368</v>
      </c>
      <c r="AO5251" s="16">
        <v>1.7667999999999999</v>
      </c>
      <c r="AP5251" s="16">
        <v>1.7846</v>
      </c>
      <c r="AR5251" s="16">
        <f t="shared" si="193"/>
        <v>1</v>
      </c>
      <c r="AS5251" s="5">
        <f t="shared" si="192"/>
        <v>2.4450000000002525E-3</v>
      </c>
    </row>
    <row r="5252" spans="1:45" x14ac:dyDescent="0.25">
      <c r="A5252" s="16" t="s">
        <v>405</v>
      </c>
      <c r="B5252" s="16" t="s">
        <v>94</v>
      </c>
      <c r="C5252" s="16" t="s">
        <v>309</v>
      </c>
      <c r="D5252" s="16">
        <v>2013</v>
      </c>
      <c r="E5252" s="16" t="s">
        <v>5867</v>
      </c>
      <c r="F5252" s="16" t="s">
        <v>594</v>
      </c>
      <c r="G5252" s="10">
        <v>104058</v>
      </c>
      <c r="H5252" s="73">
        <v>11.5527</v>
      </c>
      <c r="I5252" s="16">
        <v>543360</v>
      </c>
      <c r="J5252" s="71">
        <v>1.0999999999999999E-2</v>
      </c>
      <c r="K5252" s="71">
        <v>0.96399999999999997</v>
      </c>
      <c r="L5252" s="16">
        <v>3.6088909999999998</v>
      </c>
      <c r="M5252" s="16">
        <v>1.5237499999999999</v>
      </c>
      <c r="N5252" s="16">
        <v>1.441019</v>
      </c>
      <c r="O5252" s="16">
        <v>1.66055</v>
      </c>
      <c r="P5252" s="16">
        <v>1.539104</v>
      </c>
      <c r="Q5252" s="16">
        <v>1.9202379999999999</v>
      </c>
      <c r="R5252" s="16">
        <v>1.3013999999999999</v>
      </c>
      <c r="S5252" s="16">
        <v>6.5000000000000002E-2</v>
      </c>
      <c r="T5252" s="16">
        <v>0.1348</v>
      </c>
      <c r="U5252" s="16">
        <v>4.4390000000000001</v>
      </c>
      <c r="V5252" s="16">
        <v>30.42</v>
      </c>
      <c r="W5252" s="16">
        <v>19.824000000000002</v>
      </c>
      <c r="X5252" s="16">
        <v>487.52800000000002</v>
      </c>
      <c r="Y5252" s="16">
        <v>67.753100000000003</v>
      </c>
      <c r="Z5252" s="16">
        <v>0.74609999999999999</v>
      </c>
      <c r="AA5252" s="16">
        <v>-0.88400259999999997</v>
      </c>
      <c r="AB5252" s="16">
        <v>0.26</v>
      </c>
      <c r="AC5252" s="16">
        <v>4.33</v>
      </c>
      <c r="AD5252" s="16">
        <v>44.6</v>
      </c>
      <c r="AE5252" s="16">
        <v>50.4544</v>
      </c>
      <c r="AF5252" s="16">
        <v>148.643</v>
      </c>
      <c r="AG5252" s="16">
        <v>340290</v>
      </c>
      <c r="AH5252" s="16">
        <v>1.0333000000000001</v>
      </c>
      <c r="AI5252" s="16">
        <v>97.6</v>
      </c>
      <c r="AJ5252" s="16">
        <v>100</v>
      </c>
      <c r="AK5252" s="16">
        <v>1.6212</v>
      </c>
      <c r="AL5252" s="16">
        <v>2.1301000000000001</v>
      </c>
      <c r="AM5252" s="16">
        <v>1.6275999999999999</v>
      </c>
      <c r="AN5252" s="16">
        <v>1.3312999999999999</v>
      </c>
      <c r="AO5252" s="16">
        <v>1.7782</v>
      </c>
      <c r="AP5252" s="16">
        <v>1.7988999999999999</v>
      </c>
      <c r="AR5252" s="16">
        <f t="shared" si="193"/>
        <v>1</v>
      </c>
      <c r="AS5252" s="5">
        <f t="shared" ref="AS5252:AS5315" si="194">IF(D5252=1985, 0, L5252-L5251)</f>
        <v>2.9290999999999734E-2</v>
      </c>
    </row>
    <row r="5253" spans="1:45" x14ac:dyDescent="0.25">
      <c r="A5253" s="16" t="s">
        <v>405</v>
      </c>
      <c r="B5253" s="16" t="s">
        <v>94</v>
      </c>
      <c r="C5253" s="16" t="s">
        <v>309</v>
      </c>
      <c r="D5253" s="16">
        <v>2014</v>
      </c>
      <c r="E5253" s="16" t="s">
        <v>5868</v>
      </c>
      <c r="F5253" s="16" t="s">
        <v>594</v>
      </c>
      <c r="G5253" s="10">
        <v>107353</v>
      </c>
      <c r="H5253" s="73">
        <v>11.583869999999999</v>
      </c>
      <c r="I5253" s="16">
        <v>556319</v>
      </c>
      <c r="J5253" s="71">
        <v>1E-3</v>
      </c>
      <c r="K5253" s="71">
        <v>0.96499999999999997</v>
      </c>
      <c r="L5253" s="16">
        <v>3.412811</v>
      </c>
      <c r="M5253" s="16">
        <v>1.08202</v>
      </c>
      <c r="N5253" s="16">
        <v>1.4261459999999999</v>
      </c>
      <c r="O5253" s="16">
        <v>1.6861820000000001</v>
      </c>
      <c r="P5253" s="16">
        <v>1.5351349999999999</v>
      </c>
      <c r="Q5253" s="16">
        <v>1.900628</v>
      </c>
      <c r="R5253" s="16">
        <v>1.2561</v>
      </c>
      <c r="S5253" s="16">
        <v>8.1900000000000001E-2</v>
      </c>
      <c r="T5253" s="16">
        <v>8.3199999999999996E-2</v>
      </c>
      <c r="U5253" s="16">
        <v>4.4665999999999997</v>
      </c>
      <c r="V5253" s="16">
        <v>31.51</v>
      </c>
      <c r="W5253" s="16">
        <v>19.361999999999998</v>
      </c>
      <c r="X5253" s="16">
        <v>485.43299999999999</v>
      </c>
      <c r="Y5253" s="16">
        <v>67.808000000000007</v>
      </c>
      <c r="Z5253" s="16">
        <v>0.74539999999999995</v>
      </c>
      <c r="AA5253" s="16">
        <v>-0.95973609999999998</v>
      </c>
      <c r="AB5253" s="16">
        <v>0.26</v>
      </c>
      <c r="AC5253" s="16">
        <v>4.33</v>
      </c>
      <c r="AD5253" s="16">
        <v>46.55</v>
      </c>
      <c r="AE5253" s="16">
        <v>50.506700000000002</v>
      </c>
      <c r="AF5253" s="16">
        <v>149.489</v>
      </c>
      <c r="AG5253" s="16">
        <v>336498</v>
      </c>
      <c r="AH5253" s="16">
        <v>1.0210999999999999</v>
      </c>
      <c r="AI5253" s="16">
        <v>97.6</v>
      </c>
      <c r="AJ5253" s="16">
        <v>100</v>
      </c>
      <c r="AK5253" s="16">
        <v>1.53</v>
      </c>
      <c r="AL5253" s="16">
        <v>2.0893000000000002</v>
      </c>
      <c r="AM5253" s="16">
        <v>1.6554</v>
      </c>
      <c r="AN5253" s="16">
        <v>1.3611</v>
      </c>
      <c r="AO5253" s="16">
        <v>1.6475</v>
      </c>
      <c r="AP5253" s="16">
        <v>1.8955</v>
      </c>
      <c r="AR5253" s="16">
        <f t="shared" ref="AR5253:AR5316" si="195">IF(OR(AND(I5253&lt;&gt;"", I5253&gt;=10000000, AQ5253&lt;=32.5), AND(A5253="Middle East &amp; North Africa", I5253&lt;&gt;"", I5253&gt;=9000000, AQ5253&lt;&gt;"", AQ5253&lt;=32.5)), 0, 1)</f>
        <v>1</v>
      </c>
      <c r="AS5253" s="5">
        <f t="shared" si="194"/>
        <v>-0.19607999999999981</v>
      </c>
    </row>
    <row r="5254" spans="1:45" x14ac:dyDescent="0.25">
      <c r="A5254" s="16" t="s">
        <v>405</v>
      </c>
      <c r="B5254" s="16" t="s">
        <v>95</v>
      </c>
      <c r="C5254" s="16" t="s">
        <v>302</v>
      </c>
      <c r="D5254" s="16">
        <v>1985</v>
      </c>
      <c r="E5254" s="16" t="s">
        <v>5869</v>
      </c>
      <c r="F5254" s="16" t="s">
        <v>594</v>
      </c>
      <c r="G5254" s="10"/>
      <c r="H5254" s="73"/>
      <c r="I5254" s="16" t="s">
        <v>6700</v>
      </c>
      <c r="K5254" s="71">
        <v>0</v>
      </c>
      <c r="L5254" s="16">
        <v>-1.09789E-2</v>
      </c>
      <c r="M5254" s="16">
        <v>-0.53390119999999996</v>
      </c>
      <c r="N5254" s="16">
        <v>0.3886945</v>
      </c>
      <c r="O5254" s="16">
        <v>-0.2559092</v>
      </c>
      <c r="P5254" s="16">
        <v>0.2278211</v>
      </c>
      <c r="Q5254" s="16">
        <v>0.13883110000000001</v>
      </c>
      <c r="R5254" s="16">
        <v>0.1193</v>
      </c>
      <c r="S5254" s="16">
        <v>2.3699999999999999E-2</v>
      </c>
      <c r="T5254" s="16">
        <v>0</v>
      </c>
      <c r="U5254" s="16">
        <v>5.9701000000000004</v>
      </c>
      <c r="V5254" s="16">
        <v>19.079999999999998</v>
      </c>
      <c r="W5254" s="16">
        <v>8.2200000000000006</v>
      </c>
      <c r="X5254" s="16">
        <v>445.17500000000001</v>
      </c>
      <c r="Y5254" s="16">
        <v>42.717700000000001</v>
      </c>
      <c r="Z5254" s="16">
        <v>0</v>
      </c>
      <c r="AA5254" s="16">
        <v>-0.93461110000000003</v>
      </c>
      <c r="AB5254" s="16">
        <v>0.21</v>
      </c>
      <c r="AC5254" s="16">
        <v>8.67</v>
      </c>
      <c r="AD5254" s="16">
        <v>48.6</v>
      </c>
      <c r="AE5254" s="16">
        <v>20.5261</v>
      </c>
      <c r="AF5254" s="16">
        <v>0</v>
      </c>
      <c r="AG5254" s="16">
        <v>123557</v>
      </c>
      <c r="AH5254" s="16">
        <v>0.57715000000000005</v>
      </c>
      <c r="AI5254" s="16">
        <v>76.339500000000001</v>
      </c>
      <c r="AJ5254" s="16">
        <v>97.841499999999996</v>
      </c>
      <c r="AK5254" s="16">
        <v>0.64149999999999996</v>
      </c>
      <c r="AL5254" s="16">
        <v>-0.80159999999999998</v>
      </c>
      <c r="AM5254" s="16">
        <v>-0.31790000000000002</v>
      </c>
      <c r="AN5254" s="16">
        <v>0.28549999999999998</v>
      </c>
      <c r="AO5254" s="16">
        <v>0.70820000000000005</v>
      </c>
      <c r="AP5254" s="16">
        <v>-0.41389999999999999</v>
      </c>
      <c r="AR5254" s="16">
        <f t="shared" si="195"/>
        <v>1</v>
      </c>
      <c r="AS5254" s="5">
        <f t="shared" si="194"/>
        <v>0</v>
      </c>
    </row>
    <row r="5255" spans="1:45" x14ac:dyDescent="0.25">
      <c r="A5255" s="16" t="s">
        <v>405</v>
      </c>
      <c r="B5255" s="16" t="s">
        <v>95</v>
      </c>
      <c r="C5255" s="16" t="s">
        <v>302</v>
      </c>
      <c r="D5255" s="16">
        <v>1986</v>
      </c>
      <c r="E5255" s="16" t="s">
        <v>5870</v>
      </c>
      <c r="F5255" s="16" t="s">
        <v>594</v>
      </c>
      <c r="G5255" s="10"/>
      <c r="H5255" s="73"/>
      <c r="I5255" s="16" t="s">
        <v>6700</v>
      </c>
      <c r="J5255" s="71">
        <v>0</v>
      </c>
      <c r="K5255" s="71">
        <v>0</v>
      </c>
      <c r="L5255" s="16">
        <v>3.7492699999999997E-2</v>
      </c>
      <c r="M5255" s="16">
        <v>-0.52455790000000002</v>
      </c>
      <c r="N5255" s="16">
        <v>0.41524440000000001</v>
      </c>
      <c r="O5255" s="16">
        <v>-0.22738749999999999</v>
      </c>
      <c r="P5255" s="16">
        <v>0.24397769999999999</v>
      </c>
      <c r="Q5255" s="16">
        <v>0.16657449999999999</v>
      </c>
      <c r="R5255" s="16">
        <v>0.13850000000000001</v>
      </c>
      <c r="S5255" s="16">
        <v>2.3400000000000001E-2</v>
      </c>
      <c r="T5255" s="16">
        <v>0</v>
      </c>
      <c r="U5255" s="16">
        <v>5.9305000000000003</v>
      </c>
      <c r="V5255" s="16">
        <v>19.827999999999999</v>
      </c>
      <c r="W5255" s="16">
        <v>8.3879999999999999</v>
      </c>
      <c r="X5255" s="16">
        <v>445.88200000000001</v>
      </c>
      <c r="Y5255" s="16">
        <v>43.9255</v>
      </c>
      <c r="Z5255" s="16">
        <v>0</v>
      </c>
      <c r="AA5255" s="16">
        <v>-0.94199040000000001</v>
      </c>
      <c r="AB5255" s="16">
        <v>0.21</v>
      </c>
      <c r="AC5255" s="16">
        <v>8.67</v>
      </c>
      <c r="AD5255" s="16">
        <v>48.79</v>
      </c>
      <c r="AE5255" s="16">
        <v>21.1174</v>
      </c>
      <c r="AF5255" s="16">
        <v>0</v>
      </c>
      <c r="AG5255" s="16">
        <v>128989</v>
      </c>
      <c r="AH5255" s="16">
        <v>0.58355000000000001</v>
      </c>
      <c r="AI5255" s="16">
        <v>76.710499999999996</v>
      </c>
      <c r="AJ5255" s="16">
        <v>97.884</v>
      </c>
      <c r="AK5255" s="16">
        <v>0.64700000000000002</v>
      </c>
      <c r="AL5255" s="16">
        <v>-0.76039999999999996</v>
      </c>
      <c r="AM5255" s="16">
        <v>-0.27450000000000002</v>
      </c>
      <c r="AN5255" s="16">
        <v>0.29449999999999998</v>
      </c>
      <c r="AO5255" s="16">
        <v>0.72050000000000003</v>
      </c>
      <c r="AP5255" s="16">
        <v>-0.36809999999999998</v>
      </c>
      <c r="AR5255" s="16">
        <f t="shared" si="195"/>
        <v>1</v>
      </c>
      <c r="AS5255" s="5">
        <f t="shared" si="194"/>
        <v>4.8471599999999997E-2</v>
      </c>
    </row>
    <row r="5256" spans="1:45" x14ac:dyDescent="0.25">
      <c r="A5256" s="16" t="s">
        <v>405</v>
      </c>
      <c r="B5256" s="16" t="s">
        <v>95</v>
      </c>
      <c r="C5256" s="16" t="s">
        <v>302</v>
      </c>
      <c r="D5256" s="16">
        <v>1987</v>
      </c>
      <c r="E5256" s="16" t="s">
        <v>5871</v>
      </c>
      <c r="F5256" s="16" t="s">
        <v>594</v>
      </c>
      <c r="G5256" s="10"/>
      <c r="H5256" s="73"/>
      <c r="I5256" s="16" t="s">
        <v>6700</v>
      </c>
      <c r="J5256" s="71">
        <v>0</v>
      </c>
      <c r="K5256" s="71">
        <v>0</v>
      </c>
      <c r="L5256" s="16">
        <v>8.4730600000000003E-2</v>
      </c>
      <c r="M5256" s="16">
        <v>-0.51521459999999997</v>
      </c>
      <c r="N5256" s="16">
        <v>0.43952049999999998</v>
      </c>
      <c r="O5256" s="16">
        <v>-0.1988636</v>
      </c>
      <c r="P5256" s="16">
        <v>0.25967259999999998</v>
      </c>
      <c r="Q5256" s="16">
        <v>0.19429759999999999</v>
      </c>
      <c r="R5256" s="16">
        <v>0.15770000000000001</v>
      </c>
      <c r="S5256" s="16">
        <v>2.3099999999999999E-2</v>
      </c>
      <c r="T5256" s="16">
        <v>0</v>
      </c>
      <c r="U5256" s="16">
        <v>5.8909000000000002</v>
      </c>
      <c r="V5256" s="16">
        <v>20.576000000000001</v>
      </c>
      <c r="W5256" s="16">
        <v>8.5559999999999992</v>
      </c>
      <c r="X5256" s="16">
        <v>446.23200000000003</v>
      </c>
      <c r="Y5256" s="16">
        <v>45.133400000000002</v>
      </c>
      <c r="Z5256" s="16">
        <v>0</v>
      </c>
      <c r="AA5256" s="16">
        <v>-0.94936949999999998</v>
      </c>
      <c r="AB5256" s="16">
        <v>0.21</v>
      </c>
      <c r="AC5256" s="16">
        <v>8.67</v>
      </c>
      <c r="AD5256" s="16">
        <v>48.98</v>
      </c>
      <c r="AE5256" s="16">
        <v>21.674399999999999</v>
      </c>
      <c r="AF5256" s="16">
        <v>0</v>
      </c>
      <c r="AG5256" s="16">
        <v>134421</v>
      </c>
      <c r="AH5256" s="16">
        <v>0.58989999999999998</v>
      </c>
      <c r="AI5256" s="16">
        <v>77.081599999999995</v>
      </c>
      <c r="AJ5256" s="16">
        <v>97.926500000000004</v>
      </c>
      <c r="AK5256" s="16">
        <v>0.65239999999999998</v>
      </c>
      <c r="AL5256" s="16">
        <v>-0.71919999999999995</v>
      </c>
      <c r="AM5256" s="16">
        <v>-0.2311</v>
      </c>
      <c r="AN5256" s="16">
        <v>0.30359999999999998</v>
      </c>
      <c r="AO5256" s="16">
        <v>0.73280000000000001</v>
      </c>
      <c r="AP5256" s="16">
        <v>-0.32240000000000002</v>
      </c>
      <c r="AR5256" s="16">
        <f t="shared" si="195"/>
        <v>1</v>
      </c>
      <c r="AS5256" s="5">
        <f t="shared" si="194"/>
        <v>4.7237900000000006E-2</v>
      </c>
    </row>
    <row r="5257" spans="1:45" x14ac:dyDescent="0.25">
      <c r="A5257" s="16" t="s">
        <v>405</v>
      </c>
      <c r="B5257" s="16" t="s">
        <v>95</v>
      </c>
      <c r="C5257" s="16" t="s">
        <v>302</v>
      </c>
      <c r="D5257" s="16">
        <v>1988</v>
      </c>
      <c r="E5257" s="16" t="s">
        <v>5872</v>
      </c>
      <c r="F5257" s="16" t="s">
        <v>594</v>
      </c>
      <c r="G5257" s="10"/>
      <c r="H5257" s="73"/>
      <c r="I5257" s="16" t="s">
        <v>6700</v>
      </c>
      <c r="J5257" s="71">
        <v>0</v>
      </c>
      <c r="K5257" s="71">
        <v>0</v>
      </c>
      <c r="L5257" s="16">
        <v>0.13182250000000001</v>
      </c>
      <c r="M5257" s="16">
        <v>-0.50587119999999997</v>
      </c>
      <c r="N5257" s="16">
        <v>0.46632499999999999</v>
      </c>
      <c r="O5257" s="16">
        <v>-0.17034189999999999</v>
      </c>
      <c r="P5257" s="16">
        <v>0.27261180000000002</v>
      </c>
      <c r="Q5257" s="16">
        <v>0.22205549999999999</v>
      </c>
      <c r="R5257" s="16">
        <v>0.1769</v>
      </c>
      <c r="S5257" s="16">
        <v>2.2800000000000001E-2</v>
      </c>
      <c r="T5257" s="16">
        <v>0</v>
      </c>
      <c r="U5257" s="16">
        <v>5.8513999999999999</v>
      </c>
      <c r="V5257" s="16">
        <v>21.324000000000002</v>
      </c>
      <c r="W5257" s="16">
        <v>8.7240000000000002</v>
      </c>
      <c r="X5257" s="16">
        <v>446.97699999999998</v>
      </c>
      <c r="Y5257" s="16">
        <v>46.341200000000001</v>
      </c>
      <c r="Z5257" s="16">
        <v>0</v>
      </c>
      <c r="AA5257" s="16">
        <v>-0.95674859999999995</v>
      </c>
      <c r="AB5257" s="16">
        <v>0.21</v>
      </c>
      <c r="AC5257" s="16">
        <v>8.67</v>
      </c>
      <c r="AD5257" s="16">
        <v>49.17</v>
      </c>
      <c r="AE5257" s="16">
        <v>22.0154</v>
      </c>
      <c r="AF5257" s="16">
        <v>0</v>
      </c>
      <c r="AG5257" s="16">
        <v>139853</v>
      </c>
      <c r="AH5257" s="16">
        <v>0.59630000000000005</v>
      </c>
      <c r="AI5257" s="16">
        <v>77.452600000000004</v>
      </c>
      <c r="AJ5257" s="16">
        <v>97.968900000000005</v>
      </c>
      <c r="AK5257" s="16">
        <v>0.65790000000000004</v>
      </c>
      <c r="AL5257" s="16">
        <v>-0.67789999999999995</v>
      </c>
      <c r="AM5257" s="16">
        <v>-0.18770000000000001</v>
      </c>
      <c r="AN5257" s="16">
        <v>0.31269999999999998</v>
      </c>
      <c r="AO5257" s="16">
        <v>0.74509999999999998</v>
      </c>
      <c r="AP5257" s="16">
        <v>-0.2767</v>
      </c>
      <c r="AR5257" s="16">
        <f t="shared" si="195"/>
        <v>1</v>
      </c>
      <c r="AS5257" s="5">
        <f t="shared" si="194"/>
        <v>4.7091900000000006E-2</v>
      </c>
    </row>
    <row r="5258" spans="1:45" x14ac:dyDescent="0.25">
      <c r="A5258" s="16" t="s">
        <v>405</v>
      </c>
      <c r="B5258" s="16" t="s">
        <v>95</v>
      </c>
      <c r="C5258" s="16" t="s">
        <v>302</v>
      </c>
      <c r="D5258" s="16">
        <v>1989</v>
      </c>
      <c r="E5258" s="16" t="s">
        <v>5873</v>
      </c>
      <c r="F5258" s="16" t="s">
        <v>594</v>
      </c>
      <c r="G5258" s="10"/>
      <c r="H5258" s="73"/>
      <c r="I5258" s="16" t="s">
        <v>6700</v>
      </c>
      <c r="J5258" s="71">
        <v>0</v>
      </c>
      <c r="K5258" s="71">
        <v>0</v>
      </c>
      <c r="L5258" s="16">
        <v>0.18119479999999999</v>
      </c>
      <c r="M5258" s="16">
        <v>-0.49652800000000002</v>
      </c>
      <c r="N5258" s="16">
        <v>0.4962453</v>
      </c>
      <c r="O5258" s="16">
        <v>-0.14182020000000001</v>
      </c>
      <c r="P5258" s="16">
        <v>0.28750199999999998</v>
      </c>
      <c r="Q5258" s="16">
        <v>0.24978120000000001</v>
      </c>
      <c r="R5258" s="16">
        <v>0.1961</v>
      </c>
      <c r="S5258" s="16">
        <v>2.2499999999999999E-2</v>
      </c>
      <c r="T5258" s="16">
        <v>0</v>
      </c>
      <c r="U5258" s="16">
        <v>5.8117999999999999</v>
      </c>
      <c r="V5258" s="16">
        <v>22.071999999999999</v>
      </c>
      <c r="W5258" s="16">
        <v>8.8919999999999995</v>
      </c>
      <c r="X5258" s="16">
        <v>448.21300000000002</v>
      </c>
      <c r="Y5258" s="16">
        <v>47.548999999999999</v>
      </c>
      <c r="Z5258" s="16">
        <v>0</v>
      </c>
      <c r="AA5258" s="16">
        <v>-0.96412790000000004</v>
      </c>
      <c r="AB5258" s="16">
        <v>0.21</v>
      </c>
      <c r="AC5258" s="16">
        <v>8.67</v>
      </c>
      <c r="AD5258" s="16">
        <v>49.36</v>
      </c>
      <c r="AE5258" s="16">
        <v>22.508099999999999</v>
      </c>
      <c r="AF5258" s="16">
        <v>0</v>
      </c>
      <c r="AG5258" s="16">
        <v>145285</v>
      </c>
      <c r="AH5258" s="16">
        <v>0.60270000000000001</v>
      </c>
      <c r="AI5258" s="16">
        <v>77.823700000000002</v>
      </c>
      <c r="AJ5258" s="16">
        <v>98.011399999999995</v>
      </c>
      <c r="AK5258" s="16">
        <v>0.6633</v>
      </c>
      <c r="AL5258" s="16">
        <v>-0.63670000000000004</v>
      </c>
      <c r="AM5258" s="16">
        <v>-0.14430000000000001</v>
      </c>
      <c r="AN5258" s="16">
        <v>0.32169999999999999</v>
      </c>
      <c r="AO5258" s="16">
        <v>0.75739999999999996</v>
      </c>
      <c r="AP5258" s="16">
        <v>-0.23089999999999999</v>
      </c>
      <c r="AR5258" s="16">
        <f t="shared" si="195"/>
        <v>1</v>
      </c>
      <c r="AS5258" s="5">
        <f t="shared" si="194"/>
        <v>4.937229999999998E-2</v>
      </c>
    </row>
    <row r="5259" spans="1:45" x14ac:dyDescent="0.25">
      <c r="A5259" s="16" t="s">
        <v>405</v>
      </c>
      <c r="B5259" s="16" t="s">
        <v>95</v>
      </c>
      <c r="C5259" s="16" t="s">
        <v>302</v>
      </c>
      <c r="D5259" s="16">
        <v>1990</v>
      </c>
      <c r="E5259" s="16" t="s">
        <v>5874</v>
      </c>
      <c r="F5259" s="16" t="s">
        <v>594</v>
      </c>
      <c r="G5259" s="10"/>
      <c r="H5259" s="73"/>
      <c r="I5259" s="16" t="s">
        <v>6700</v>
      </c>
      <c r="J5259" s="71">
        <v>0</v>
      </c>
      <c r="K5259" s="71">
        <v>0.88400000000000001</v>
      </c>
      <c r="L5259" s="16">
        <v>0.25061679999999997</v>
      </c>
      <c r="M5259" s="16">
        <v>-0.48723919999999998</v>
      </c>
      <c r="N5259" s="16">
        <v>0.52204620000000002</v>
      </c>
      <c r="O5259" s="16">
        <v>-0.11329839999999999</v>
      </c>
      <c r="P5259" s="16">
        <v>0.3494063</v>
      </c>
      <c r="Q5259" s="16">
        <v>0.27750419999999998</v>
      </c>
      <c r="R5259" s="16">
        <v>0.2152</v>
      </c>
      <c r="S5259" s="16">
        <v>2.2200000000000001E-2</v>
      </c>
      <c r="T5259" s="16">
        <v>0</v>
      </c>
      <c r="U5259" s="16">
        <v>5.7721999999999998</v>
      </c>
      <c r="V5259" s="16">
        <v>22.82</v>
      </c>
      <c r="W5259" s="16">
        <v>9.06</v>
      </c>
      <c r="X5259" s="16">
        <v>448.80200000000002</v>
      </c>
      <c r="Y5259" s="16">
        <v>48.756799999999998</v>
      </c>
      <c r="Z5259" s="16">
        <v>0</v>
      </c>
      <c r="AA5259" s="16">
        <v>-0.97150700000000001</v>
      </c>
      <c r="AB5259" s="16">
        <v>0.21</v>
      </c>
      <c r="AC5259" s="16">
        <v>8.67</v>
      </c>
      <c r="AD5259" s="16">
        <v>49.55</v>
      </c>
      <c r="AE5259" s="16">
        <v>23.273399999999999</v>
      </c>
      <c r="AF5259" s="16">
        <v>0</v>
      </c>
      <c r="AG5259" s="16">
        <v>249629</v>
      </c>
      <c r="AH5259" s="16">
        <v>0.58689999999999998</v>
      </c>
      <c r="AI5259" s="16">
        <v>78.194699999999997</v>
      </c>
      <c r="AJ5259" s="16">
        <v>98.3</v>
      </c>
      <c r="AK5259" s="16">
        <v>0.66869999999999996</v>
      </c>
      <c r="AL5259" s="16">
        <v>-0.59550000000000003</v>
      </c>
      <c r="AM5259" s="16">
        <v>-0.1009</v>
      </c>
      <c r="AN5259" s="16">
        <v>0.33079999999999998</v>
      </c>
      <c r="AO5259" s="16">
        <v>0.76970000000000005</v>
      </c>
      <c r="AP5259" s="16">
        <v>-0.1852</v>
      </c>
      <c r="AR5259" s="16">
        <f t="shared" si="195"/>
        <v>1</v>
      </c>
      <c r="AS5259" s="5">
        <f t="shared" si="194"/>
        <v>6.9421999999999984E-2</v>
      </c>
    </row>
    <row r="5260" spans="1:45" x14ac:dyDescent="0.25">
      <c r="A5260" s="16" t="s">
        <v>405</v>
      </c>
      <c r="B5260" s="16" t="s">
        <v>95</v>
      </c>
      <c r="C5260" s="16" t="s">
        <v>302</v>
      </c>
      <c r="D5260" s="16">
        <v>1991</v>
      </c>
      <c r="E5260" s="16" t="s">
        <v>5875</v>
      </c>
      <c r="F5260" s="16" t="s">
        <v>594</v>
      </c>
      <c r="G5260" s="10"/>
      <c r="H5260" s="73"/>
      <c r="I5260" s="16" t="s">
        <v>6700</v>
      </c>
      <c r="J5260" s="71">
        <v>-0.113</v>
      </c>
      <c r="K5260" s="71">
        <v>0.78900000000000003</v>
      </c>
      <c r="L5260" s="16">
        <v>0.30435709999999999</v>
      </c>
      <c r="M5260" s="16">
        <v>-0.47789589999999998</v>
      </c>
      <c r="N5260" s="16">
        <v>0.57182999999999995</v>
      </c>
      <c r="O5260" s="16">
        <v>-8.4774600000000006E-2</v>
      </c>
      <c r="P5260" s="16">
        <v>0.35470220000000002</v>
      </c>
      <c r="Q5260" s="16">
        <v>0.30524509999999999</v>
      </c>
      <c r="R5260" s="16">
        <v>0.2344</v>
      </c>
      <c r="S5260" s="16">
        <v>2.1899999999999999E-2</v>
      </c>
      <c r="T5260" s="16">
        <v>0</v>
      </c>
      <c r="U5260" s="16">
        <v>5.7325999999999997</v>
      </c>
      <c r="V5260" s="16">
        <v>24.576000000000001</v>
      </c>
      <c r="W5260" s="16">
        <v>9.1839999999999993</v>
      </c>
      <c r="X5260" s="16">
        <v>450.17</v>
      </c>
      <c r="Y5260" s="16">
        <v>49.964700000000001</v>
      </c>
      <c r="Z5260" s="16">
        <v>0</v>
      </c>
      <c r="AA5260" s="16">
        <v>-0.97888620000000004</v>
      </c>
      <c r="AB5260" s="16">
        <v>0.21</v>
      </c>
      <c r="AC5260" s="16">
        <v>8.67</v>
      </c>
      <c r="AD5260" s="16">
        <v>49.74</v>
      </c>
      <c r="AE5260" s="16">
        <v>24.3111</v>
      </c>
      <c r="AF5260" s="16">
        <v>0</v>
      </c>
      <c r="AG5260" s="16">
        <v>212934</v>
      </c>
      <c r="AH5260" s="16">
        <v>0.60570000000000002</v>
      </c>
      <c r="AI5260" s="16">
        <v>78.565799999999996</v>
      </c>
      <c r="AJ5260" s="16">
        <v>98.3</v>
      </c>
      <c r="AK5260" s="16">
        <v>0.67420000000000002</v>
      </c>
      <c r="AL5260" s="16">
        <v>-0.55430000000000001</v>
      </c>
      <c r="AM5260" s="16">
        <v>-5.7500000000000002E-2</v>
      </c>
      <c r="AN5260" s="16">
        <v>0.33989999999999998</v>
      </c>
      <c r="AO5260" s="16">
        <v>0.78200000000000003</v>
      </c>
      <c r="AP5260" s="16">
        <v>-0.13950000000000001</v>
      </c>
      <c r="AR5260" s="16">
        <f t="shared" si="195"/>
        <v>1</v>
      </c>
      <c r="AS5260" s="5">
        <f t="shared" si="194"/>
        <v>5.3740300000000019E-2</v>
      </c>
    </row>
    <row r="5261" spans="1:45" x14ac:dyDescent="0.25">
      <c r="A5261" s="16" t="s">
        <v>405</v>
      </c>
      <c r="B5261" s="16" t="s">
        <v>95</v>
      </c>
      <c r="C5261" s="16" t="s">
        <v>302</v>
      </c>
      <c r="D5261" s="16">
        <v>1992</v>
      </c>
      <c r="E5261" s="16" t="s">
        <v>5876</v>
      </c>
      <c r="F5261" s="16" t="s">
        <v>594</v>
      </c>
      <c r="G5261" s="10"/>
      <c r="H5261" s="73"/>
      <c r="I5261" s="16" t="s">
        <v>6700</v>
      </c>
      <c r="J5261" s="71">
        <v>-0.38700000000000001</v>
      </c>
      <c r="K5261" s="71">
        <v>0.53600000000000003</v>
      </c>
      <c r="L5261" s="16">
        <v>0.33509729999999999</v>
      </c>
      <c r="M5261" s="16">
        <v>-0.49748300000000001</v>
      </c>
      <c r="N5261" s="16">
        <v>0.62595369999999995</v>
      </c>
      <c r="O5261" s="16">
        <v>-6.3253699999999996E-2</v>
      </c>
      <c r="P5261" s="16">
        <v>0.34029609999999999</v>
      </c>
      <c r="Q5261" s="16">
        <v>0.3330034</v>
      </c>
      <c r="R5261" s="16">
        <v>0.25359999999999999</v>
      </c>
      <c r="S5261" s="16">
        <v>1.0500000000000001E-2</v>
      </c>
      <c r="T5261" s="16">
        <v>1.4E-3</v>
      </c>
      <c r="U5261" s="16">
        <v>5.6931000000000003</v>
      </c>
      <c r="V5261" s="16">
        <v>26.332000000000001</v>
      </c>
      <c r="W5261" s="16">
        <v>9.3079999999999998</v>
      </c>
      <c r="X5261" s="16">
        <v>452.21699999999998</v>
      </c>
      <c r="Y5261" s="16">
        <v>51.172499999999999</v>
      </c>
      <c r="Z5261" s="16">
        <v>0</v>
      </c>
      <c r="AA5261" s="16">
        <v>-0.96568140000000002</v>
      </c>
      <c r="AB5261" s="16">
        <v>0.21</v>
      </c>
      <c r="AC5261" s="16">
        <v>8.67</v>
      </c>
      <c r="AD5261" s="16">
        <v>49.4</v>
      </c>
      <c r="AE5261" s="16">
        <v>24.9862</v>
      </c>
      <c r="AF5261" s="16">
        <v>3.9300000000000002E-2</v>
      </c>
      <c r="AG5261" s="16">
        <v>146653</v>
      </c>
      <c r="AH5261" s="16">
        <v>0.62434999999999996</v>
      </c>
      <c r="AI5261" s="16">
        <v>78.936800000000005</v>
      </c>
      <c r="AJ5261" s="16">
        <v>98.3</v>
      </c>
      <c r="AK5261" s="16">
        <v>0.67959999999999998</v>
      </c>
      <c r="AL5261" s="16">
        <v>-0.51300000000000001</v>
      </c>
      <c r="AM5261" s="16">
        <v>-1.41E-2</v>
      </c>
      <c r="AN5261" s="16">
        <v>0.34899999999999998</v>
      </c>
      <c r="AO5261" s="16">
        <v>0.79430000000000001</v>
      </c>
      <c r="AP5261" s="16">
        <v>-9.3700000000000006E-2</v>
      </c>
      <c r="AR5261" s="16">
        <f t="shared" si="195"/>
        <v>1</v>
      </c>
      <c r="AS5261" s="5">
        <f t="shared" si="194"/>
        <v>3.0740199999999995E-2</v>
      </c>
    </row>
    <row r="5262" spans="1:45" x14ac:dyDescent="0.25">
      <c r="A5262" s="16" t="s">
        <v>405</v>
      </c>
      <c r="B5262" s="16" t="s">
        <v>95</v>
      </c>
      <c r="C5262" s="16" t="s">
        <v>302</v>
      </c>
      <c r="D5262" s="16">
        <v>1993</v>
      </c>
      <c r="E5262" s="16" t="s">
        <v>5877</v>
      </c>
      <c r="F5262" s="16" t="s">
        <v>594</v>
      </c>
      <c r="G5262" s="10"/>
      <c r="H5262" s="73"/>
      <c r="I5262" s="16" t="s">
        <v>6700</v>
      </c>
      <c r="J5262" s="71">
        <v>-0.126</v>
      </c>
      <c r="K5262" s="71">
        <v>0.47199999999999998</v>
      </c>
      <c r="L5262" s="16">
        <v>0.53821319999999995</v>
      </c>
      <c r="M5262" s="16">
        <v>-0.38224419999999998</v>
      </c>
      <c r="N5262" s="16">
        <v>0.66782819999999998</v>
      </c>
      <c r="O5262" s="16">
        <v>0.1666493</v>
      </c>
      <c r="P5262" s="16">
        <v>0.37531029999999999</v>
      </c>
      <c r="Q5262" s="16">
        <v>0.36072870000000001</v>
      </c>
      <c r="R5262" s="16">
        <v>0.27279999999999999</v>
      </c>
      <c r="S5262" s="16">
        <v>2.4400000000000002E-2</v>
      </c>
      <c r="T5262" s="16">
        <v>7.0000000000000001E-3</v>
      </c>
      <c r="U5262" s="16">
        <v>5.6535000000000002</v>
      </c>
      <c r="V5262" s="16">
        <v>28.088000000000001</v>
      </c>
      <c r="W5262" s="16">
        <v>9.4320000000000004</v>
      </c>
      <c r="X5262" s="16">
        <v>452.34500000000003</v>
      </c>
      <c r="Y5262" s="16">
        <v>52.380299999999998</v>
      </c>
      <c r="Z5262" s="16">
        <v>0.104</v>
      </c>
      <c r="AA5262" s="16">
        <v>-0.99364439999999998</v>
      </c>
      <c r="AB5262" s="16">
        <v>0.21</v>
      </c>
      <c r="AC5262" s="16">
        <v>8.67</v>
      </c>
      <c r="AD5262" s="16">
        <v>50.12</v>
      </c>
      <c r="AE5262" s="16">
        <v>27.030100000000001</v>
      </c>
      <c r="AF5262" s="16">
        <v>0.1479</v>
      </c>
      <c r="AG5262" s="16">
        <v>153085</v>
      </c>
      <c r="AH5262" s="16">
        <v>0.63029999999999997</v>
      </c>
      <c r="AI5262" s="16">
        <v>79.307900000000004</v>
      </c>
      <c r="AJ5262" s="16">
        <v>98.3</v>
      </c>
      <c r="AK5262" s="16">
        <v>0.68510000000000004</v>
      </c>
      <c r="AL5262" s="16">
        <v>-0.4718</v>
      </c>
      <c r="AM5262" s="16">
        <v>2.93E-2</v>
      </c>
      <c r="AN5262" s="16">
        <v>0.35799999999999998</v>
      </c>
      <c r="AO5262" s="16">
        <v>0.80659999999999998</v>
      </c>
      <c r="AP5262" s="16">
        <v>-4.8000000000000001E-2</v>
      </c>
      <c r="AR5262" s="16">
        <f t="shared" si="195"/>
        <v>1</v>
      </c>
      <c r="AS5262" s="5">
        <f t="shared" si="194"/>
        <v>0.20311589999999996</v>
      </c>
    </row>
    <row r="5263" spans="1:45" x14ac:dyDescent="0.25">
      <c r="A5263" s="16" t="s">
        <v>405</v>
      </c>
      <c r="B5263" s="16" t="s">
        <v>95</v>
      </c>
      <c r="C5263" s="16" t="s">
        <v>302</v>
      </c>
      <c r="D5263" s="16">
        <v>1994</v>
      </c>
      <c r="E5263" s="16" t="s">
        <v>5878</v>
      </c>
      <c r="F5263" s="16" t="s">
        <v>594</v>
      </c>
      <c r="G5263" s="10"/>
      <c r="H5263" s="73"/>
      <c r="I5263" s="16" t="s">
        <v>6700</v>
      </c>
      <c r="J5263" s="71">
        <v>5.2999999999999999E-2</v>
      </c>
      <c r="K5263" s="71">
        <v>0.498</v>
      </c>
      <c r="L5263" s="16">
        <v>0.61744399999999999</v>
      </c>
      <c r="M5263" s="16">
        <v>-0.39001419999999998</v>
      </c>
      <c r="N5263" s="16">
        <v>0.74703759999999997</v>
      </c>
      <c r="O5263" s="16">
        <v>0.23333100000000001</v>
      </c>
      <c r="P5263" s="16">
        <v>0.38522200000000001</v>
      </c>
      <c r="Q5263" s="16">
        <v>0.38845180000000001</v>
      </c>
      <c r="R5263" s="16">
        <v>0.29199999999999998</v>
      </c>
      <c r="S5263" s="16">
        <v>2.1299999999999999E-2</v>
      </c>
      <c r="T5263" s="16">
        <v>6.3E-3</v>
      </c>
      <c r="U5263" s="16">
        <v>5.6139000000000001</v>
      </c>
      <c r="V5263" s="16">
        <v>29.844000000000001</v>
      </c>
      <c r="W5263" s="16">
        <v>9.5559999999999992</v>
      </c>
      <c r="X5263" s="16">
        <v>458.32600000000002</v>
      </c>
      <c r="Y5263" s="16">
        <v>53.588099999999997</v>
      </c>
      <c r="Z5263" s="16">
        <v>0.1153</v>
      </c>
      <c r="AA5263" s="16">
        <v>-1.0511239999999999</v>
      </c>
      <c r="AB5263" s="16">
        <v>0.21</v>
      </c>
      <c r="AC5263" s="16">
        <v>8.67</v>
      </c>
      <c r="AD5263" s="16">
        <v>51.6</v>
      </c>
      <c r="AE5263" s="16">
        <v>26.4161</v>
      </c>
      <c r="AF5263" s="16">
        <v>0.33119999999999999</v>
      </c>
      <c r="AG5263" s="16">
        <v>176139</v>
      </c>
      <c r="AH5263" s="16">
        <v>0.63705000000000001</v>
      </c>
      <c r="AI5263" s="16">
        <v>79.678899999999999</v>
      </c>
      <c r="AJ5263" s="16">
        <v>98.3</v>
      </c>
      <c r="AK5263" s="16">
        <v>0.6905</v>
      </c>
      <c r="AL5263" s="16">
        <v>-0.43059999999999998</v>
      </c>
      <c r="AM5263" s="16">
        <v>7.2700000000000001E-2</v>
      </c>
      <c r="AN5263" s="16">
        <v>0.36709999999999998</v>
      </c>
      <c r="AO5263" s="16">
        <v>0.81889999999999996</v>
      </c>
      <c r="AP5263" s="16">
        <v>-2.3E-3</v>
      </c>
      <c r="AR5263" s="16">
        <f t="shared" si="195"/>
        <v>1</v>
      </c>
      <c r="AS5263" s="5">
        <f t="shared" si="194"/>
        <v>7.9230800000000046E-2</v>
      </c>
    </row>
    <row r="5264" spans="1:45" x14ac:dyDescent="0.25">
      <c r="A5264" s="16" t="s">
        <v>405</v>
      </c>
      <c r="B5264" s="16" t="s">
        <v>95</v>
      </c>
      <c r="C5264" s="16" t="s">
        <v>302</v>
      </c>
      <c r="D5264" s="16">
        <v>1995</v>
      </c>
      <c r="E5264" s="16" t="s">
        <v>5879</v>
      </c>
      <c r="F5264" s="16" t="s">
        <v>594</v>
      </c>
      <c r="G5264" s="10">
        <v>5132.95</v>
      </c>
      <c r="H5264" s="73">
        <v>8.5434359999999998</v>
      </c>
      <c r="I5264" s="16" t="s">
        <v>6700</v>
      </c>
      <c r="J5264" s="71">
        <v>5.2999999999999999E-2</v>
      </c>
      <c r="K5264" s="71">
        <v>0.52500000000000002</v>
      </c>
      <c r="L5264" s="16">
        <v>0.66065189999999996</v>
      </c>
      <c r="M5264" s="16">
        <v>-0.36318020000000001</v>
      </c>
      <c r="N5264" s="16">
        <v>0.79146989999999995</v>
      </c>
      <c r="O5264" s="16">
        <v>0.216416</v>
      </c>
      <c r="P5264" s="16">
        <v>0.40190379999999998</v>
      </c>
      <c r="Q5264" s="16">
        <v>0.41622779999999998</v>
      </c>
      <c r="R5264" s="16">
        <v>0.31109999999999999</v>
      </c>
      <c r="S5264" s="16">
        <v>2.4899999999999999E-2</v>
      </c>
      <c r="T5264" s="16">
        <v>6.6E-3</v>
      </c>
      <c r="U5264" s="16">
        <v>5.5743</v>
      </c>
      <c r="V5264" s="16">
        <v>31.6</v>
      </c>
      <c r="W5264" s="16">
        <v>9.68</v>
      </c>
      <c r="X5264" s="16">
        <v>458.85500000000002</v>
      </c>
      <c r="Y5264" s="16">
        <v>54.795900000000003</v>
      </c>
      <c r="Z5264" s="16">
        <v>9.9400000000000002E-2</v>
      </c>
      <c r="AA5264" s="16">
        <v>-1.0122869999999999</v>
      </c>
      <c r="AB5264" s="16">
        <v>0.21</v>
      </c>
      <c r="AC5264" s="16">
        <v>8.67</v>
      </c>
      <c r="AD5264" s="16">
        <v>50.6</v>
      </c>
      <c r="AE5264" s="16">
        <v>28.316199999999998</v>
      </c>
      <c r="AF5264" s="16">
        <v>0.60299999999999998</v>
      </c>
      <c r="AG5264" s="16">
        <v>160117</v>
      </c>
      <c r="AH5264" s="16">
        <v>0.63019999999999998</v>
      </c>
      <c r="AI5264" s="16">
        <v>80.05</v>
      </c>
      <c r="AJ5264" s="16">
        <v>98.3</v>
      </c>
      <c r="AK5264" s="16">
        <v>0.69599999999999995</v>
      </c>
      <c r="AL5264" s="16">
        <v>-0.38929999999999998</v>
      </c>
      <c r="AM5264" s="16">
        <v>0.11609999999999999</v>
      </c>
      <c r="AN5264" s="16">
        <v>0.37619999999999998</v>
      </c>
      <c r="AO5264" s="16">
        <v>0.83120000000000005</v>
      </c>
      <c r="AP5264" s="16">
        <v>4.3499999999999997E-2</v>
      </c>
      <c r="AR5264" s="16">
        <f t="shared" si="195"/>
        <v>1</v>
      </c>
      <c r="AS5264" s="5">
        <f t="shared" si="194"/>
        <v>4.3207899999999966E-2</v>
      </c>
    </row>
    <row r="5265" spans="1:45" x14ac:dyDescent="0.25">
      <c r="A5265" s="16" t="s">
        <v>405</v>
      </c>
      <c r="B5265" s="16" t="s">
        <v>95</v>
      </c>
      <c r="C5265" s="16" t="s">
        <v>302</v>
      </c>
      <c r="D5265" s="16">
        <v>1996</v>
      </c>
      <c r="E5265" s="16" t="s">
        <v>5880</v>
      </c>
      <c r="F5265" s="16" t="s">
        <v>594</v>
      </c>
      <c r="G5265" s="10">
        <v>5313.56</v>
      </c>
      <c r="H5265" s="73">
        <v>8.5780159999999999</v>
      </c>
      <c r="I5265" s="16" t="s">
        <v>6700</v>
      </c>
      <c r="J5265" s="71">
        <v>3.2000000000000001E-2</v>
      </c>
      <c r="K5265" s="71">
        <v>0.54300000000000004</v>
      </c>
      <c r="L5265" s="16">
        <v>0.73684810000000001</v>
      </c>
      <c r="M5265" s="16">
        <v>-0.26524540000000002</v>
      </c>
      <c r="N5265" s="16">
        <v>0.79569699999999999</v>
      </c>
      <c r="O5265" s="16">
        <v>0.30506830000000001</v>
      </c>
      <c r="P5265" s="16">
        <v>0.41392859999999998</v>
      </c>
      <c r="Q5265" s="16">
        <v>0.3819379</v>
      </c>
      <c r="R5265" s="16">
        <v>0.39750000000000002</v>
      </c>
      <c r="S5265" s="16">
        <v>4.0300000000000002E-2</v>
      </c>
      <c r="T5265" s="16">
        <v>5.7999999999999996E-3</v>
      </c>
      <c r="U5265" s="16">
        <v>5.2651000000000003</v>
      </c>
      <c r="V5265" s="16">
        <v>32.417999999999999</v>
      </c>
      <c r="W5265" s="16">
        <v>9.718</v>
      </c>
      <c r="X5265" s="16">
        <v>461.5</v>
      </c>
      <c r="Y5265" s="16">
        <v>56.003799999999998</v>
      </c>
      <c r="Z5265" s="16">
        <v>0.13150000000000001</v>
      </c>
      <c r="AA5265" s="16">
        <v>-1.020054</v>
      </c>
      <c r="AB5265" s="16">
        <v>0.21</v>
      </c>
      <c r="AC5265" s="16">
        <v>8.67</v>
      </c>
      <c r="AD5265" s="16">
        <v>50.8</v>
      </c>
      <c r="AE5265" s="16">
        <v>30.069500000000001</v>
      </c>
      <c r="AF5265" s="16">
        <v>1.1593</v>
      </c>
      <c r="AG5265" s="16">
        <v>127217</v>
      </c>
      <c r="AH5265" s="16">
        <v>0.63490000000000002</v>
      </c>
      <c r="AI5265" s="16">
        <v>80.421099999999996</v>
      </c>
      <c r="AJ5265" s="16">
        <v>98.3</v>
      </c>
      <c r="AK5265" s="16">
        <v>0.63190000000000002</v>
      </c>
      <c r="AL5265" s="16">
        <v>-0.81950000000000001</v>
      </c>
      <c r="AM5265" s="16">
        <v>0.19409999999999999</v>
      </c>
      <c r="AN5265" s="16">
        <v>0.43880000000000002</v>
      </c>
      <c r="AO5265" s="16">
        <v>0.98880000000000001</v>
      </c>
      <c r="AP5265" s="16">
        <v>3.39E-2</v>
      </c>
      <c r="AR5265" s="16">
        <f t="shared" si="195"/>
        <v>1</v>
      </c>
      <c r="AS5265" s="5">
        <f t="shared" si="194"/>
        <v>7.6196200000000047E-2</v>
      </c>
    </row>
    <row r="5266" spans="1:45" x14ac:dyDescent="0.25">
      <c r="A5266" s="16" t="s">
        <v>405</v>
      </c>
      <c r="B5266" s="16" t="s">
        <v>95</v>
      </c>
      <c r="C5266" s="16" t="s">
        <v>302</v>
      </c>
      <c r="D5266" s="16">
        <v>1997</v>
      </c>
      <c r="E5266" s="16" t="s">
        <v>5881</v>
      </c>
      <c r="F5266" s="16" t="s">
        <v>594</v>
      </c>
      <c r="G5266" s="10">
        <v>5848.41</v>
      </c>
      <c r="H5266" s="73">
        <v>8.6739239999999995</v>
      </c>
      <c r="I5266" s="16" t="s">
        <v>6700</v>
      </c>
      <c r="J5266" s="71">
        <v>3.6999999999999998E-2</v>
      </c>
      <c r="K5266" s="71">
        <v>0.56299999999999994</v>
      </c>
      <c r="L5266" s="16">
        <v>0.81111009999999995</v>
      </c>
      <c r="M5266" s="16">
        <v>-0.36181039999999998</v>
      </c>
      <c r="N5266" s="16">
        <v>0.81729949999999996</v>
      </c>
      <c r="O5266" s="16">
        <v>0.44926680000000002</v>
      </c>
      <c r="P5266" s="16">
        <v>0.46597680000000002</v>
      </c>
      <c r="Q5266" s="16">
        <v>0.4178886</v>
      </c>
      <c r="R5266" s="16">
        <v>0.36659999999999998</v>
      </c>
      <c r="S5266" s="16">
        <v>1.7500000000000002E-2</v>
      </c>
      <c r="T5266" s="16">
        <v>6.4999999999999997E-3</v>
      </c>
      <c r="U5266" s="16">
        <v>5.5171999999999999</v>
      </c>
      <c r="V5266" s="16">
        <v>33.235999999999997</v>
      </c>
      <c r="W5266" s="16">
        <v>9.7560000000000002</v>
      </c>
      <c r="X5266" s="16">
        <v>457.61399999999998</v>
      </c>
      <c r="Y5266" s="16">
        <v>57.211599999999997</v>
      </c>
      <c r="Z5266" s="16">
        <v>0.19120000000000001</v>
      </c>
      <c r="AA5266" s="16">
        <v>-1.0394730000000001</v>
      </c>
      <c r="AB5266" s="16">
        <v>0.21</v>
      </c>
      <c r="AC5266" s="16">
        <v>8.67</v>
      </c>
      <c r="AD5266" s="16">
        <v>51.3</v>
      </c>
      <c r="AE5266" s="16">
        <v>30.3995</v>
      </c>
      <c r="AF5266" s="16">
        <v>3.1667999999999998</v>
      </c>
      <c r="AG5266" s="16">
        <v>185215</v>
      </c>
      <c r="AH5266" s="16">
        <v>0.64090000000000003</v>
      </c>
      <c r="AI5266" s="16">
        <v>81.8</v>
      </c>
      <c r="AJ5266" s="16">
        <v>98.3</v>
      </c>
      <c r="AK5266" s="16">
        <v>0.69620000000000004</v>
      </c>
      <c r="AL5266" s="16">
        <v>-0.42480000000000001</v>
      </c>
      <c r="AM5266" s="16">
        <v>0.1726</v>
      </c>
      <c r="AN5266" s="16">
        <v>0.17730000000000001</v>
      </c>
      <c r="AO5266" s="16">
        <v>0.92600000000000005</v>
      </c>
      <c r="AP5266" s="16">
        <v>0.10589999999999999</v>
      </c>
      <c r="AR5266" s="16">
        <f t="shared" si="195"/>
        <v>1</v>
      </c>
      <c r="AS5266" s="5">
        <f t="shared" si="194"/>
        <v>7.4261999999999939E-2</v>
      </c>
    </row>
    <row r="5267" spans="1:45" x14ac:dyDescent="0.25">
      <c r="A5267" s="16" t="s">
        <v>405</v>
      </c>
      <c r="B5267" s="16" t="s">
        <v>95</v>
      </c>
      <c r="C5267" s="16" t="s">
        <v>302</v>
      </c>
      <c r="D5267" s="16">
        <v>1998</v>
      </c>
      <c r="E5267" s="16" t="s">
        <v>5882</v>
      </c>
      <c r="F5267" s="16" t="s">
        <v>594</v>
      </c>
      <c r="G5267" s="10">
        <v>6288.84</v>
      </c>
      <c r="H5267" s="73">
        <v>8.7465320000000002</v>
      </c>
      <c r="I5267" s="16" t="s">
        <v>6700</v>
      </c>
      <c r="J5267" s="71">
        <v>5.7000000000000002E-2</v>
      </c>
      <c r="K5267" s="71">
        <v>0.59699999999999998</v>
      </c>
      <c r="L5267" s="16">
        <v>0.89538549999999995</v>
      </c>
      <c r="M5267" s="16">
        <v>-0.32562639999999998</v>
      </c>
      <c r="N5267" s="16">
        <v>0.86403980000000002</v>
      </c>
      <c r="O5267" s="16">
        <v>0.46721659999999998</v>
      </c>
      <c r="P5267" s="16">
        <v>0.51769869999999996</v>
      </c>
      <c r="Q5267" s="16">
        <v>0.45389249999999998</v>
      </c>
      <c r="R5267" s="16">
        <v>0.37890000000000001</v>
      </c>
      <c r="S5267" s="16">
        <v>2.4799999999999999E-2</v>
      </c>
      <c r="T5267" s="16">
        <v>6.7000000000000002E-3</v>
      </c>
      <c r="U5267" s="16">
        <v>5.8028000000000004</v>
      </c>
      <c r="V5267" s="16">
        <v>34.054000000000002</v>
      </c>
      <c r="W5267" s="16">
        <v>9.7940000000000005</v>
      </c>
      <c r="X5267" s="16">
        <v>457.11799999999999</v>
      </c>
      <c r="Y5267" s="16">
        <v>58.419400000000003</v>
      </c>
      <c r="Z5267" s="16">
        <v>0.1883</v>
      </c>
      <c r="AA5267" s="16">
        <v>-1.0317050000000001</v>
      </c>
      <c r="AB5267" s="16">
        <v>0.21</v>
      </c>
      <c r="AC5267" s="16">
        <v>8.67</v>
      </c>
      <c r="AD5267" s="16">
        <v>51.1</v>
      </c>
      <c r="AE5267" s="16">
        <v>30.741399999999999</v>
      </c>
      <c r="AF5267" s="16">
        <v>6.9352</v>
      </c>
      <c r="AG5267" s="16">
        <v>240538</v>
      </c>
      <c r="AH5267" s="16">
        <v>0.65880000000000005</v>
      </c>
      <c r="AI5267" s="16">
        <v>81.8</v>
      </c>
      <c r="AJ5267" s="16">
        <v>98.3</v>
      </c>
      <c r="AK5267" s="16">
        <v>0.76049999999999995</v>
      </c>
      <c r="AL5267" s="16">
        <v>-0.03</v>
      </c>
      <c r="AM5267" s="16">
        <v>0.1512</v>
      </c>
      <c r="AN5267" s="16">
        <v>-8.4199999999999997E-2</v>
      </c>
      <c r="AO5267" s="16">
        <v>0.86319999999999997</v>
      </c>
      <c r="AP5267" s="16">
        <v>0.17799999999999999</v>
      </c>
      <c r="AR5267" s="16">
        <f t="shared" si="195"/>
        <v>1</v>
      </c>
      <c r="AS5267" s="5">
        <f t="shared" si="194"/>
        <v>8.42754E-2</v>
      </c>
    </row>
    <row r="5268" spans="1:45" x14ac:dyDescent="0.25">
      <c r="A5268" s="16" t="s">
        <v>405</v>
      </c>
      <c r="B5268" s="16" t="s">
        <v>95</v>
      </c>
      <c r="C5268" s="16" t="s">
        <v>302</v>
      </c>
      <c r="D5268" s="16">
        <v>1999</v>
      </c>
      <c r="E5268" s="16" t="s">
        <v>5883</v>
      </c>
      <c r="F5268" s="16" t="s">
        <v>594</v>
      </c>
      <c r="G5268" s="10">
        <v>6506.29</v>
      </c>
      <c r="H5268" s="73">
        <v>8.7805239999999998</v>
      </c>
      <c r="I5268" s="16" t="s">
        <v>6700</v>
      </c>
      <c r="J5268" s="71">
        <v>2.4E-2</v>
      </c>
      <c r="K5268" s="71">
        <v>0.61099999999999999</v>
      </c>
      <c r="L5268" s="16">
        <v>0.84516349999999996</v>
      </c>
      <c r="M5268" s="16">
        <v>-0.36537409999999998</v>
      </c>
      <c r="N5268" s="16">
        <v>0.85581529999999995</v>
      </c>
      <c r="O5268" s="16">
        <v>0.42827219999999999</v>
      </c>
      <c r="P5268" s="16">
        <v>0.49736380000000002</v>
      </c>
      <c r="Q5268" s="16">
        <v>0.44954250000000001</v>
      </c>
      <c r="R5268" s="16">
        <v>0.35199999999999998</v>
      </c>
      <c r="S5268" s="16">
        <v>1.6199999999999999E-2</v>
      </c>
      <c r="T5268" s="16">
        <v>7.4999999999999997E-3</v>
      </c>
      <c r="U5268" s="16">
        <v>5.5420999999999996</v>
      </c>
      <c r="V5268" s="16">
        <v>34.872</v>
      </c>
      <c r="W5268" s="16">
        <v>9.8320000000000007</v>
      </c>
      <c r="X5268" s="16">
        <v>457.01</v>
      </c>
      <c r="Y5268" s="16">
        <v>59.627200000000002</v>
      </c>
      <c r="Z5268" s="16">
        <v>0.15920000000000001</v>
      </c>
      <c r="AA5268" s="16">
        <v>-1.0006349999999999</v>
      </c>
      <c r="AB5268" s="16">
        <v>0.21</v>
      </c>
      <c r="AC5268" s="16">
        <v>8.67</v>
      </c>
      <c r="AD5268" s="16">
        <v>50.3</v>
      </c>
      <c r="AE5268" s="16">
        <v>30.55</v>
      </c>
      <c r="AF5268" s="16">
        <v>11.4572</v>
      </c>
      <c r="AG5268" s="16">
        <v>171932</v>
      </c>
      <c r="AH5268" s="16">
        <v>0.66685000000000005</v>
      </c>
      <c r="AI5268" s="16">
        <v>81.8</v>
      </c>
      <c r="AJ5268" s="16">
        <v>98.3</v>
      </c>
      <c r="AK5268" s="16">
        <v>0.71640000000000004</v>
      </c>
      <c r="AL5268" s="16">
        <v>-0.15890000000000001</v>
      </c>
      <c r="AM5268" s="16">
        <v>0.20680000000000001</v>
      </c>
      <c r="AN5268" s="16">
        <v>0.10340000000000001</v>
      </c>
      <c r="AO5268" s="16">
        <v>0.80869999999999997</v>
      </c>
      <c r="AP5268" s="16">
        <v>0.15670000000000001</v>
      </c>
      <c r="AR5268" s="16">
        <f t="shared" si="195"/>
        <v>1</v>
      </c>
      <c r="AS5268" s="5">
        <f t="shared" si="194"/>
        <v>-5.0221999999999989E-2</v>
      </c>
    </row>
    <row r="5269" spans="1:45" x14ac:dyDescent="0.25">
      <c r="A5269" s="16" t="s">
        <v>405</v>
      </c>
      <c r="B5269" s="16" t="s">
        <v>95</v>
      </c>
      <c r="C5269" s="16" t="s">
        <v>302</v>
      </c>
      <c r="D5269" s="16">
        <v>2000</v>
      </c>
      <c r="E5269" s="16" t="s">
        <v>5884</v>
      </c>
      <c r="F5269" s="16" t="s">
        <v>594</v>
      </c>
      <c r="G5269" s="10">
        <v>6924.5</v>
      </c>
      <c r="H5269" s="73">
        <v>8.8428210000000007</v>
      </c>
      <c r="I5269" s="16">
        <v>2367550</v>
      </c>
      <c r="J5269" s="71">
        <v>0.03</v>
      </c>
      <c r="K5269" s="71">
        <v>0.629</v>
      </c>
      <c r="L5269" s="16">
        <v>0.99371730000000003</v>
      </c>
      <c r="M5269" s="16">
        <v>-0.28697929999999999</v>
      </c>
      <c r="N5269" s="16">
        <v>0.87068619999999997</v>
      </c>
      <c r="O5269" s="16">
        <v>0.63990530000000001</v>
      </c>
      <c r="P5269" s="16">
        <v>0.52291270000000001</v>
      </c>
      <c r="Q5269" s="16">
        <v>0.44519150000000002</v>
      </c>
      <c r="R5269" s="16">
        <v>0.43619999999999998</v>
      </c>
      <c r="S5269" s="16">
        <v>1.6400000000000001E-2</v>
      </c>
      <c r="T5269" s="16">
        <v>1.09E-2</v>
      </c>
      <c r="U5269" s="16">
        <v>5.2903000000000002</v>
      </c>
      <c r="V5269" s="16">
        <v>35.69</v>
      </c>
      <c r="W5269" s="16">
        <v>9.8699999999999992</v>
      </c>
      <c r="X5269" s="16">
        <v>460.37700000000001</v>
      </c>
      <c r="Y5269" s="16">
        <v>60.835000000000001</v>
      </c>
      <c r="Z5269" s="16">
        <v>0.2571</v>
      </c>
      <c r="AA5269" s="16">
        <v>-1.0084029999999999</v>
      </c>
      <c r="AB5269" s="16">
        <v>0.21</v>
      </c>
      <c r="AC5269" s="16">
        <v>8.67</v>
      </c>
      <c r="AD5269" s="16">
        <v>50.5</v>
      </c>
      <c r="AE5269" s="16">
        <v>30.9803</v>
      </c>
      <c r="AF5269" s="16">
        <v>16.9207</v>
      </c>
      <c r="AG5269" s="16">
        <v>174695</v>
      </c>
      <c r="AH5269" s="16">
        <v>0.67335</v>
      </c>
      <c r="AI5269" s="16">
        <v>81.7</v>
      </c>
      <c r="AJ5269" s="16">
        <v>98.3</v>
      </c>
      <c r="AK5269" s="16">
        <v>0.67230000000000001</v>
      </c>
      <c r="AL5269" s="16">
        <v>-0.28770000000000001</v>
      </c>
      <c r="AM5269" s="16">
        <v>0.26229999999999998</v>
      </c>
      <c r="AN5269" s="16">
        <v>0.29099999999999998</v>
      </c>
      <c r="AO5269" s="16">
        <v>0.75419999999999998</v>
      </c>
      <c r="AP5269" s="16">
        <v>0.13539999999999999</v>
      </c>
      <c r="AR5269" s="16">
        <f t="shared" si="195"/>
        <v>1</v>
      </c>
      <c r="AS5269" s="5">
        <f t="shared" si="194"/>
        <v>0.14855380000000007</v>
      </c>
    </row>
    <row r="5270" spans="1:45" x14ac:dyDescent="0.25">
      <c r="A5270" s="16" t="s">
        <v>405</v>
      </c>
      <c r="B5270" s="16" t="s">
        <v>95</v>
      </c>
      <c r="C5270" s="16" t="s">
        <v>302</v>
      </c>
      <c r="D5270" s="16">
        <v>2001</v>
      </c>
      <c r="E5270" s="16" t="s">
        <v>5885</v>
      </c>
      <c r="F5270" s="16" t="s">
        <v>594</v>
      </c>
      <c r="G5270" s="10">
        <v>7467.74</v>
      </c>
      <c r="H5270" s="73">
        <v>8.9183479999999999</v>
      </c>
      <c r="I5270" s="16">
        <v>2337170</v>
      </c>
      <c r="J5270" s="71">
        <v>4.3999999999999997E-2</v>
      </c>
      <c r="K5270" s="71">
        <v>0.65800000000000003</v>
      </c>
      <c r="L5270" s="16">
        <v>1.129939</v>
      </c>
      <c r="M5270" s="16">
        <v>-0.28908919999999999</v>
      </c>
      <c r="N5270" s="16">
        <v>0.98550320000000002</v>
      </c>
      <c r="O5270" s="16">
        <v>0.67894350000000003</v>
      </c>
      <c r="P5270" s="16">
        <v>0.55798080000000005</v>
      </c>
      <c r="Q5270" s="16">
        <v>0.56574259999999998</v>
      </c>
      <c r="R5270" s="16">
        <v>0.40329999999999999</v>
      </c>
      <c r="S5270" s="16">
        <v>1.6400000000000001E-2</v>
      </c>
      <c r="T5270" s="16">
        <v>1.26E-2</v>
      </c>
      <c r="U5270" s="16">
        <v>5.4568000000000003</v>
      </c>
      <c r="V5270" s="16">
        <v>37.021999999999998</v>
      </c>
      <c r="W5270" s="16">
        <v>10.045999999999999</v>
      </c>
      <c r="X5270" s="16">
        <v>469.48099999999999</v>
      </c>
      <c r="Y5270" s="16">
        <v>62.042900000000003</v>
      </c>
      <c r="Z5270" s="16">
        <v>0.24640000000000001</v>
      </c>
      <c r="AA5270" s="16">
        <v>-1.105497</v>
      </c>
      <c r="AB5270" s="16">
        <v>0.21</v>
      </c>
      <c r="AC5270" s="16">
        <v>8.67</v>
      </c>
      <c r="AD5270" s="16">
        <v>53</v>
      </c>
      <c r="AE5270" s="16">
        <v>30.7743</v>
      </c>
      <c r="AF5270" s="16">
        <v>28.0063</v>
      </c>
      <c r="AG5270" s="16">
        <v>183127</v>
      </c>
      <c r="AH5270" s="16">
        <v>0.67320000000000002</v>
      </c>
      <c r="AI5270" s="16">
        <v>81.7</v>
      </c>
      <c r="AJ5270" s="16">
        <v>98.3</v>
      </c>
      <c r="AK5270" s="16">
        <v>0.7429</v>
      </c>
      <c r="AL5270" s="16">
        <v>-0.2041</v>
      </c>
      <c r="AM5270" s="16">
        <v>0.40279999999999999</v>
      </c>
      <c r="AN5270" s="16">
        <v>0.57150000000000001</v>
      </c>
      <c r="AO5270" s="16">
        <v>0.81859999999999999</v>
      </c>
      <c r="AP5270" s="16">
        <v>0.20830000000000001</v>
      </c>
      <c r="AR5270" s="16">
        <f t="shared" si="195"/>
        <v>1</v>
      </c>
      <c r="AS5270" s="5">
        <f t="shared" si="194"/>
        <v>0.1362217</v>
      </c>
    </row>
    <row r="5271" spans="1:45" x14ac:dyDescent="0.25">
      <c r="A5271" s="16" t="s">
        <v>405</v>
      </c>
      <c r="B5271" s="16" t="s">
        <v>95</v>
      </c>
      <c r="C5271" s="16" t="s">
        <v>302</v>
      </c>
      <c r="D5271" s="16">
        <v>2002</v>
      </c>
      <c r="E5271" s="16" t="s">
        <v>5886</v>
      </c>
      <c r="F5271" s="16" t="s">
        <v>594</v>
      </c>
      <c r="G5271" s="10">
        <v>8091.65</v>
      </c>
      <c r="H5271" s="73">
        <v>8.9985879999999998</v>
      </c>
      <c r="I5271" s="16">
        <v>2310173</v>
      </c>
      <c r="J5271" s="71">
        <v>5.2999999999999999E-2</v>
      </c>
      <c r="K5271" s="71">
        <v>0.69399999999999995</v>
      </c>
      <c r="L5271" s="16">
        <v>1.2648649999999999</v>
      </c>
      <c r="M5271" s="16">
        <v>-0.2680266</v>
      </c>
      <c r="N5271" s="16">
        <v>1.099321</v>
      </c>
      <c r="O5271" s="16">
        <v>0.70287440000000001</v>
      </c>
      <c r="P5271" s="16">
        <v>0.58475540000000004</v>
      </c>
      <c r="Q5271" s="16">
        <v>0.68625760000000002</v>
      </c>
      <c r="R5271" s="16">
        <v>0.40920000000000001</v>
      </c>
      <c r="S5271" s="16">
        <v>1.89E-2</v>
      </c>
      <c r="T5271" s="16">
        <v>1.35E-2</v>
      </c>
      <c r="U5271" s="16">
        <v>5.6138000000000003</v>
      </c>
      <c r="V5271" s="16">
        <v>38.353999999999999</v>
      </c>
      <c r="W5271" s="16">
        <v>10.222</v>
      </c>
      <c r="X5271" s="16">
        <v>478.584</v>
      </c>
      <c r="Y5271" s="16">
        <v>63.250700000000002</v>
      </c>
      <c r="Z5271" s="16">
        <v>0.2467</v>
      </c>
      <c r="AA5271" s="16">
        <v>-1.097729</v>
      </c>
      <c r="AB5271" s="16">
        <v>0.21</v>
      </c>
      <c r="AC5271" s="16">
        <v>8.67</v>
      </c>
      <c r="AD5271" s="16">
        <v>52.8</v>
      </c>
      <c r="AE5271" s="16">
        <v>30.260300000000001</v>
      </c>
      <c r="AF5271" s="16">
        <v>39.581000000000003</v>
      </c>
      <c r="AG5271" s="16">
        <v>172065</v>
      </c>
      <c r="AH5271" s="16">
        <v>0.67620000000000002</v>
      </c>
      <c r="AI5271" s="16">
        <v>82.1</v>
      </c>
      <c r="AJ5271" s="16">
        <v>98.3</v>
      </c>
      <c r="AK5271" s="16">
        <v>0.8135</v>
      </c>
      <c r="AL5271" s="16">
        <v>-0.1205</v>
      </c>
      <c r="AM5271" s="16">
        <v>0.54320000000000002</v>
      </c>
      <c r="AN5271" s="16">
        <v>0.85199999999999998</v>
      </c>
      <c r="AO5271" s="16">
        <v>0.88300000000000001</v>
      </c>
      <c r="AP5271" s="16">
        <v>0.28110000000000002</v>
      </c>
      <c r="AR5271" s="16">
        <f t="shared" si="195"/>
        <v>1</v>
      </c>
      <c r="AS5271" s="5">
        <f t="shared" si="194"/>
        <v>0.13492599999999988</v>
      </c>
    </row>
    <row r="5272" spans="1:45" x14ac:dyDescent="0.25">
      <c r="A5272" s="16" t="s">
        <v>405</v>
      </c>
      <c r="B5272" s="16" t="s">
        <v>95</v>
      </c>
      <c r="C5272" s="16" t="s">
        <v>302</v>
      </c>
      <c r="D5272" s="16">
        <v>2003</v>
      </c>
      <c r="E5272" s="16" t="s">
        <v>5887</v>
      </c>
      <c r="F5272" s="16" t="s">
        <v>594</v>
      </c>
      <c r="G5272" s="10">
        <v>8859.0300000000007</v>
      </c>
      <c r="H5272" s="73">
        <v>9.0891920000000006</v>
      </c>
      <c r="I5272" s="16">
        <v>2287955</v>
      </c>
      <c r="J5272" s="71">
        <v>6.4000000000000001E-2</v>
      </c>
      <c r="K5272" s="71">
        <v>0.74</v>
      </c>
      <c r="L5272" s="16">
        <v>1.3496980000000001</v>
      </c>
      <c r="M5272" s="16">
        <v>-0.3523464</v>
      </c>
      <c r="N5272" s="16">
        <v>1.1397790000000001</v>
      </c>
      <c r="O5272" s="16">
        <v>0.77142509999999997</v>
      </c>
      <c r="P5272" s="16">
        <v>0.60944339999999997</v>
      </c>
      <c r="Q5272" s="16">
        <v>0.82641039999999999</v>
      </c>
      <c r="R5272" s="16">
        <v>0.3604</v>
      </c>
      <c r="S5272" s="16">
        <v>1.03E-2</v>
      </c>
      <c r="T5272" s="16">
        <v>1.0800000000000001E-2</v>
      </c>
      <c r="U5272" s="16">
        <v>5.0731999999999999</v>
      </c>
      <c r="V5272" s="16">
        <v>39.686</v>
      </c>
      <c r="W5272" s="16">
        <v>10.398</v>
      </c>
      <c r="X5272" s="16">
        <v>487.68799999999999</v>
      </c>
      <c r="Y5272" s="16">
        <v>64.458500000000001</v>
      </c>
      <c r="Z5272" s="16">
        <v>0.2737</v>
      </c>
      <c r="AA5272" s="16">
        <v>-1.074427</v>
      </c>
      <c r="AB5272" s="16">
        <v>0.21</v>
      </c>
      <c r="AC5272" s="16">
        <v>8.67</v>
      </c>
      <c r="AD5272" s="16">
        <v>52.2</v>
      </c>
      <c r="AE5272" s="16">
        <v>28.580200000000001</v>
      </c>
      <c r="AF5272" s="16">
        <v>53.307099999999998</v>
      </c>
      <c r="AG5272" s="16">
        <v>173736</v>
      </c>
      <c r="AH5272" s="16">
        <v>0.67490000000000006</v>
      </c>
      <c r="AI5272" s="16">
        <v>82.6</v>
      </c>
      <c r="AJ5272" s="16">
        <v>98.4</v>
      </c>
      <c r="AK5272" s="16">
        <v>0.73540000000000005</v>
      </c>
      <c r="AL5272" s="16">
        <v>0.17580000000000001</v>
      </c>
      <c r="AM5272" s="16">
        <v>0.65680000000000005</v>
      </c>
      <c r="AN5272" s="16">
        <v>0.97099999999999997</v>
      </c>
      <c r="AO5272" s="16">
        <v>0.9556</v>
      </c>
      <c r="AP5272" s="16">
        <v>0.56469999999999998</v>
      </c>
      <c r="AR5272" s="16">
        <f t="shared" si="195"/>
        <v>1</v>
      </c>
      <c r="AS5272" s="5">
        <f t="shared" si="194"/>
        <v>8.4833000000000158E-2</v>
      </c>
    </row>
    <row r="5273" spans="1:45" x14ac:dyDescent="0.25">
      <c r="A5273" s="16" t="s">
        <v>405</v>
      </c>
      <c r="B5273" s="16" t="s">
        <v>95</v>
      </c>
      <c r="C5273" s="16" t="s">
        <v>302</v>
      </c>
      <c r="D5273" s="16">
        <v>2004</v>
      </c>
      <c r="E5273" s="16" t="s">
        <v>5888</v>
      </c>
      <c r="F5273" s="16" t="s">
        <v>594</v>
      </c>
      <c r="G5273" s="10">
        <v>9702.7900000000009</v>
      </c>
      <c r="H5273" s="73">
        <v>9.1801689999999994</v>
      </c>
      <c r="I5273" s="16">
        <v>2263122</v>
      </c>
      <c r="J5273" s="71">
        <v>6.8000000000000005E-2</v>
      </c>
      <c r="K5273" s="71">
        <v>0.79200000000000004</v>
      </c>
      <c r="L5273" s="16">
        <v>1.429492</v>
      </c>
      <c r="M5273" s="16">
        <v>-0.3095946</v>
      </c>
      <c r="N5273" s="16">
        <v>1.150998</v>
      </c>
      <c r="O5273" s="16">
        <v>0.88195349999999995</v>
      </c>
      <c r="P5273" s="16">
        <v>0.67998720000000001</v>
      </c>
      <c r="Q5273" s="16">
        <v>0.76170959999999999</v>
      </c>
      <c r="R5273" s="16">
        <v>0.40050000000000002</v>
      </c>
      <c r="S5273" s="16">
        <v>1.3599999999999999E-2</v>
      </c>
      <c r="T5273" s="16">
        <v>1.17E-2</v>
      </c>
      <c r="U5273" s="16">
        <v>4.8597000000000001</v>
      </c>
      <c r="V5273" s="16">
        <v>41.018000000000001</v>
      </c>
      <c r="W5273" s="16">
        <v>10.574</v>
      </c>
      <c r="X5273" s="16">
        <v>486.81400000000002</v>
      </c>
      <c r="Y5273" s="16">
        <v>68.646500000000003</v>
      </c>
      <c r="Z5273" s="16">
        <v>0.29730000000000001</v>
      </c>
      <c r="AA5273" s="16">
        <v>-1.0045189999999999</v>
      </c>
      <c r="AB5273" s="16">
        <v>0.21</v>
      </c>
      <c r="AC5273" s="16">
        <v>8.67</v>
      </c>
      <c r="AD5273" s="16">
        <v>50.4</v>
      </c>
      <c r="AE5273" s="16">
        <v>28.811199999999999</v>
      </c>
      <c r="AF5273" s="16">
        <v>68.066999999999993</v>
      </c>
      <c r="AG5273" s="16">
        <v>207192</v>
      </c>
      <c r="AH5273" s="16">
        <v>0.67974999999999997</v>
      </c>
      <c r="AI5273" s="16">
        <v>83</v>
      </c>
      <c r="AJ5273" s="16">
        <v>98.5</v>
      </c>
      <c r="AK5273" s="16">
        <v>0.68779999999999997</v>
      </c>
      <c r="AL5273" s="16">
        <v>0.1371</v>
      </c>
      <c r="AM5273" s="16">
        <v>0.64739999999999998</v>
      </c>
      <c r="AN5273" s="16">
        <v>0.6038</v>
      </c>
      <c r="AO5273" s="16">
        <v>0.98680000000000001</v>
      </c>
      <c r="AP5273" s="16">
        <v>0.58399999999999996</v>
      </c>
      <c r="AR5273" s="16">
        <f t="shared" si="195"/>
        <v>1</v>
      </c>
      <c r="AS5273" s="5">
        <f t="shared" si="194"/>
        <v>7.9793999999999921E-2</v>
      </c>
    </row>
    <row r="5274" spans="1:45" x14ac:dyDescent="0.25">
      <c r="A5274" s="16" t="s">
        <v>405</v>
      </c>
      <c r="B5274" s="16" t="s">
        <v>95</v>
      </c>
      <c r="C5274" s="16" t="s">
        <v>302</v>
      </c>
      <c r="D5274" s="16">
        <v>2005</v>
      </c>
      <c r="E5274" s="16" t="s">
        <v>5889</v>
      </c>
      <c r="F5274" s="16" t="s">
        <v>594</v>
      </c>
      <c r="G5274" s="10">
        <v>10857.4</v>
      </c>
      <c r="H5274" s="73">
        <v>9.2926020000000005</v>
      </c>
      <c r="I5274" s="16">
        <v>2238799</v>
      </c>
      <c r="J5274" s="71">
        <v>6.7000000000000004E-2</v>
      </c>
      <c r="K5274" s="71">
        <v>0.84599999999999997</v>
      </c>
      <c r="L5274" s="16">
        <v>1.5477259999999999</v>
      </c>
      <c r="M5274" s="16">
        <v>-0.17366809999999999</v>
      </c>
      <c r="N5274" s="16">
        <v>1.2182040000000001</v>
      </c>
      <c r="O5274" s="16">
        <v>0.77714470000000002</v>
      </c>
      <c r="P5274" s="16">
        <v>0.79537849999999999</v>
      </c>
      <c r="Q5274" s="16">
        <v>0.81845210000000002</v>
      </c>
      <c r="R5274" s="16">
        <v>0.5302</v>
      </c>
      <c r="S5274" s="16">
        <v>1.5299999999999999E-2</v>
      </c>
      <c r="T5274" s="16">
        <v>1.7999999999999999E-2</v>
      </c>
      <c r="U5274" s="16">
        <v>5.1786000000000003</v>
      </c>
      <c r="V5274" s="16">
        <v>42.35</v>
      </c>
      <c r="W5274" s="16">
        <v>10.75</v>
      </c>
      <c r="X5274" s="16">
        <v>485.94099999999997</v>
      </c>
      <c r="Y5274" s="16">
        <v>63.3367</v>
      </c>
      <c r="Z5274" s="16">
        <v>0.29110000000000003</v>
      </c>
      <c r="AA5274" s="16">
        <v>-1.066659</v>
      </c>
      <c r="AB5274" s="16">
        <v>0.21</v>
      </c>
      <c r="AC5274" s="16">
        <v>8.67</v>
      </c>
      <c r="AD5274" s="16">
        <v>52</v>
      </c>
      <c r="AE5274" s="16">
        <v>32.820399999999999</v>
      </c>
      <c r="AF5274" s="16">
        <v>84.020300000000006</v>
      </c>
      <c r="AG5274" s="16">
        <v>219135</v>
      </c>
      <c r="AH5274" s="16">
        <v>0.6915</v>
      </c>
      <c r="AI5274" s="16">
        <v>83.5</v>
      </c>
      <c r="AJ5274" s="16">
        <v>98.6</v>
      </c>
      <c r="AK5274" s="16">
        <v>0.77290000000000003</v>
      </c>
      <c r="AL5274" s="16">
        <v>0.32119999999999999</v>
      </c>
      <c r="AM5274" s="16">
        <v>0.58950000000000002</v>
      </c>
      <c r="AN5274" s="16">
        <v>0.78420000000000001</v>
      </c>
      <c r="AO5274" s="16">
        <v>0.94</v>
      </c>
      <c r="AP5274" s="16">
        <v>0.58979999999999999</v>
      </c>
      <c r="AR5274" s="16">
        <f t="shared" si="195"/>
        <v>1</v>
      </c>
      <c r="AS5274" s="5">
        <f t="shared" si="194"/>
        <v>0.11823399999999995</v>
      </c>
    </row>
    <row r="5275" spans="1:45" x14ac:dyDescent="0.25">
      <c r="A5275" s="16" t="s">
        <v>405</v>
      </c>
      <c r="B5275" s="16" t="s">
        <v>95</v>
      </c>
      <c r="C5275" s="16" t="s">
        <v>302</v>
      </c>
      <c r="D5275" s="16">
        <v>2006</v>
      </c>
      <c r="E5275" s="16" t="s">
        <v>5890</v>
      </c>
      <c r="F5275" s="16" t="s">
        <v>594</v>
      </c>
      <c r="G5275" s="10">
        <v>12260.2</v>
      </c>
      <c r="H5275" s="73">
        <v>9.4141150000000007</v>
      </c>
      <c r="I5275" s="16">
        <v>2218357</v>
      </c>
      <c r="J5275" s="71">
        <v>0.16700000000000001</v>
      </c>
      <c r="K5275" s="71">
        <v>1</v>
      </c>
      <c r="L5275" s="16">
        <v>1.654701</v>
      </c>
      <c r="M5275" s="16">
        <v>-0.13878099999999999</v>
      </c>
      <c r="N5275" s="16">
        <v>1.1870959999999999</v>
      </c>
      <c r="O5275" s="16">
        <v>0.945137</v>
      </c>
      <c r="P5275" s="16">
        <v>0.81226430000000005</v>
      </c>
      <c r="Q5275" s="16">
        <v>0.86525240000000003</v>
      </c>
      <c r="R5275" s="16">
        <v>0.65169999999999995</v>
      </c>
      <c r="S5275" s="16">
        <v>1.34E-2</v>
      </c>
      <c r="T5275" s="16">
        <v>1.54E-2</v>
      </c>
      <c r="U5275" s="16">
        <v>4.7195</v>
      </c>
      <c r="V5275" s="16">
        <v>42.578000000000003</v>
      </c>
      <c r="W5275" s="16">
        <v>11.045999999999999</v>
      </c>
      <c r="X5275" s="16">
        <v>485.06700000000001</v>
      </c>
      <c r="Y5275" s="16">
        <v>67.772099999999995</v>
      </c>
      <c r="Z5275" s="16">
        <v>0.3327</v>
      </c>
      <c r="AA5275" s="16">
        <v>-1.0511239999999999</v>
      </c>
      <c r="AB5275" s="16">
        <v>0.21</v>
      </c>
      <c r="AC5275" s="16">
        <v>8.67</v>
      </c>
      <c r="AD5275" s="16">
        <v>51.6</v>
      </c>
      <c r="AE5275" s="16">
        <v>29.916799999999999</v>
      </c>
      <c r="AF5275" s="16">
        <v>99.378200000000007</v>
      </c>
      <c r="AG5275" s="16">
        <v>220478</v>
      </c>
      <c r="AH5275" s="16">
        <v>0.7016</v>
      </c>
      <c r="AI5275" s="16">
        <v>83.9</v>
      </c>
      <c r="AJ5275" s="16">
        <v>98.6</v>
      </c>
      <c r="AK5275" s="16">
        <v>0.82199999999999995</v>
      </c>
      <c r="AL5275" s="16">
        <v>0.29399999999999998</v>
      </c>
      <c r="AM5275" s="16">
        <v>0.68700000000000006</v>
      </c>
      <c r="AN5275" s="16">
        <v>0.82040000000000002</v>
      </c>
      <c r="AO5275" s="16">
        <v>0.998</v>
      </c>
      <c r="AP5275" s="16">
        <v>0.63980000000000004</v>
      </c>
      <c r="AR5275" s="16">
        <f t="shared" si="195"/>
        <v>1</v>
      </c>
      <c r="AS5275" s="5">
        <f t="shared" si="194"/>
        <v>0.10697500000000004</v>
      </c>
    </row>
    <row r="5276" spans="1:45" x14ac:dyDescent="0.25">
      <c r="A5276" s="16" t="s">
        <v>405</v>
      </c>
      <c r="B5276" s="16" t="s">
        <v>95</v>
      </c>
      <c r="C5276" s="16" t="s">
        <v>302</v>
      </c>
      <c r="D5276" s="16">
        <v>2007</v>
      </c>
      <c r="E5276" s="16" t="s">
        <v>5891</v>
      </c>
      <c r="F5276" s="16" t="s">
        <v>594</v>
      </c>
      <c r="G5276" s="10">
        <v>13590.5</v>
      </c>
      <c r="H5276" s="73">
        <v>9.5171259999999993</v>
      </c>
      <c r="I5276" s="16">
        <v>2200325</v>
      </c>
      <c r="J5276" s="71">
        <v>6.7000000000000004E-2</v>
      </c>
      <c r="K5276" s="71">
        <v>1.07</v>
      </c>
      <c r="L5276" s="16">
        <v>1.6799489999999999</v>
      </c>
      <c r="M5276" s="16">
        <v>-0.1525435</v>
      </c>
      <c r="N5276" s="16">
        <v>1.2072989999999999</v>
      </c>
      <c r="O5276" s="16">
        <v>1.0402819999999999</v>
      </c>
      <c r="P5276" s="16">
        <v>0.83030930000000003</v>
      </c>
      <c r="Q5276" s="16">
        <v>0.79469809999999996</v>
      </c>
      <c r="R5276" s="16">
        <v>0.55479999999999996</v>
      </c>
      <c r="S5276" s="16">
        <v>1.29E-2</v>
      </c>
      <c r="T5276" s="16">
        <v>1.9800000000000002E-2</v>
      </c>
      <c r="U5276" s="16">
        <v>4.6643999999999997</v>
      </c>
      <c r="V5276" s="16">
        <v>42.805999999999997</v>
      </c>
      <c r="W5276" s="16">
        <v>11.342000000000001</v>
      </c>
      <c r="X5276" s="16">
        <v>485.577</v>
      </c>
      <c r="Y5276" s="16">
        <v>70.126199999999997</v>
      </c>
      <c r="Z5276" s="16">
        <v>0.35859999999999997</v>
      </c>
      <c r="AA5276" s="16">
        <v>-1.0394730000000001</v>
      </c>
      <c r="AB5276" s="16">
        <v>0.21</v>
      </c>
      <c r="AC5276" s="16">
        <v>8.67</v>
      </c>
      <c r="AD5276" s="16">
        <v>51.3</v>
      </c>
      <c r="AE5276" s="16">
        <v>29.718299999999999</v>
      </c>
      <c r="AF5276" s="16">
        <v>102.3</v>
      </c>
      <c r="AG5276" s="16">
        <v>216832</v>
      </c>
      <c r="AH5276" s="16">
        <v>0.72430000000000005</v>
      </c>
      <c r="AI5276" s="16">
        <v>84.3</v>
      </c>
      <c r="AJ5276" s="16">
        <v>98.7</v>
      </c>
      <c r="AK5276" s="16">
        <v>0.80520000000000003</v>
      </c>
      <c r="AL5276" s="16">
        <v>0.2482</v>
      </c>
      <c r="AM5276" s="16">
        <v>0.49159999999999998</v>
      </c>
      <c r="AN5276" s="16">
        <v>0.5696</v>
      </c>
      <c r="AO5276" s="16">
        <v>1.0065</v>
      </c>
      <c r="AP5276" s="16">
        <v>0.71089999999999998</v>
      </c>
      <c r="AR5276" s="16">
        <f t="shared" si="195"/>
        <v>1</v>
      </c>
      <c r="AS5276" s="5">
        <f t="shared" si="194"/>
        <v>2.5247999999999937E-2</v>
      </c>
    </row>
    <row r="5277" spans="1:45" x14ac:dyDescent="0.25">
      <c r="A5277" s="16" t="s">
        <v>405</v>
      </c>
      <c r="B5277" s="16" t="s">
        <v>95</v>
      </c>
      <c r="C5277" s="16" t="s">
        <v>302</v>
      </c>
      <c r="D5277" s="16">
        <v>2008</v>
      </c>
      <c r="E5277" s="16" t="s">
        <v>5892</v>
      </c>
      <c r="F5277" s="16" t="s">
        <v>594</v>
      </c>
      <c r="G5277" s="10">
        <v>13238.4</v>
      </c>
      <c r="H5277" s="73">
        <v>9.4908789999999996</v>
      </c>
      <c r="I5277" s="16">
        <v>2177322</v>
      </c>
      <c r="J5277" s="71">
        <v>-0.08</v>
      </c>
      <c r="K5277" s="71">
        <v>0.98699999999999999</v>
      </c>
      <c r="L5277" s="16">
        <v>1.742021</v>
      </c>
      <c r="M5277" s="16">
        <v>-6.2854400000000005E-2</v>
      </c>
      <c r="N5277" s="16">
        <v>1.3120799999999999</v>
      </c>
      <c r="O5277" s="16">
        <v>1.0368759999999999</v>
      </c>
      <c r="P5277" s="16">
        <v>0.83155440000000003</v>
      </c>
      <c r="Q5277" s="16">
        <v>0.74264730000000001</v>
      </c>
      <c r="R5277" s="16">
        <v>0.58230000000000004</v>
      </c>
      <c r="S5277" s="16">
        <v>1.8599999999999998E-2</v>
      </c>
      <c r="T5277" s="16">
        <v>2.5499999999999998E-2</v>
      </c>
      <c r="U5277" s="16">
        <v>5.4135999999999997</v>
      </c>
      <c r="V5277" s="16">
        <v>43.033999999999999</v>
      </c>
      <c r="W5277" s="16">
        <v>11.638</v>
      </c>
      <c r="X5277" s="16">
        <v>486.08699999999999</v>
      </c>
      <c r="Y5277" s="16">
        <v>70.545400000000001</v>
      </c>
      <c r="Z5277" s="16">
        <v>0.34699999999999998</v>
      </c>
      <c r="AA5277" s="16">
        <v>-1.066659</v>
      </c>
      <c r="AB5277" s="16">
        <v>0.21</v>
      </c>
      <c r="AC5277" s="16">
        <v>8.67</v>
      </c>
      <c r="AD5277" s="16">
        <v>52</v>
      </c>
      <c r="AE5277" s="16">
        <v>27.7258</v>
      </c>
      <c r="AF5277" s="16">
        <v>107.499</v>
      </c>
      <c r="AG5277" s="16">
        <v>242224</v>
      </c>
      <c r="AH5277" s="16">
        <v>0.70960000000000001</v>
      </c>
      <c r="AI5277" s="16">
        <v>84.8</v>
      </c>
      <c r="AJ5277" s="16">
        <v>98.8</v>
      </c>
      <c r="AK5277" s="16">
        <v>0.75390000000000001</v>
      </c>
      <c r="AL5277" s="16">
        <v>0.13039999999999999</v>
      </c>
      <c r="AM5277" s="16">
        <v>0.56340000000000001</v>
      </c>
      <c r="AN5277" s="16">
        <v>0.22869999999999999</v>
      </c>
      <c r="AO5277" s="16">
        <v>1.0261</v>
      </c>
      <c r="AP5277" s="16">
        <v>0.78639999999999999</v>
      </c>
      <c r="AR5277" s="16">
        <f t="shared" si="195"/>
        <v>1</v>
      </c>
      <c r="AS5277" s="5">
        <f t="shared" si="194"/>
        <v>6.2072000000000127E-2</v>
      </c>
    </row>
    <row r="5278" spans="1:45" x14ac:dyDescent="0.25">
      <c r="A5278" s="16" t="s">
        <v>405</v>
      </c>
      <c r="B5278" s="16" t="s">
        <v>95</v>
      </c>
      <c r="C5278" s="16" t="s">
        <v>302</v>
      </c>
      <c r="D5278" s="16">
        <v>2009</v>
      </c>
      <c r="E5278" s="16" t="s">
        <v>5893</v>
      </c>
      <c r="F5278" s="16" t="s">
        <v>594</v>
      </c>
      <c r="G5278" s="10">
        <v>11529.9</v>
      </c>
      <c r="H5278" s="73">
        <v>9.3526950000000006</v>
      </c>
      <c r="I5278" s="16">
        <v>2141669</v>
      </c>
      <c r="J5278" s="71">
        <v>-4.2999999999999997E-2</v>
      </c>
      <c r="K5278" s="71">
        <v>0.94599999999999995</v>
      </c>
      <c r="L5278" s="16">
        <v>1.795123</v>
      </c>
      <c r="M5278" s="16">
        <v>-7.6468099999999997E-2</v>
      </c>
      <c r="N5278" s="16">
        <v>1.355459</v>
      </c>
      <c r="O5278" s="16">
        <v>1.0661750000000001</v>
      </c>
      <c r="P5278" s="16">
        <v>0.85121979999999997</v>
      </c>
      <c r="Q5278" s="16">
        <v>0.78225069999999997</v>
      </c>
      <c r="R5278" s="16">
        <v>0.45319999999999999</v>
      </c>
      <c r="S5278" s="16">
        <v>2.18E-2</v>
      </c>
      <c r="T5278" s="16">
        <v>3.0300000000000001E-2</v>
      </c>
      <c r="U5278" s="16">
        <v>5.5789</v>
      </c>
      <c r="V5278" s="16">
        <v>43.262</v>
      </c>
      <c r="W5278" s="16">
        <v>11.933999999999999</v>
      </c>
      <c r="X5278" s="16">
        <v>486.59800000000001</v>
      </c>
      <c r="Y5278" s="16">
        <v>70.231899999999996</v>
      </c>
      <c r="Z5278" s="16">
        <v>0.34649999999999997</v>
      </c>
      <c r="AA5278" s="16">
        <v>-1.175405</v>
      </c>
      <c r="AB5278" s="16">
        <v>0.21</v>
      </c>
      <c r="AC5278" s="16">
        <v>8.67</v>
      </c>
      <c r="AD5278" s="16">
        <v>54.8</v>
      </c>
      <c r="AE5278" s="16">
        <v>26.588999999999999</v>
      </c>
      <c r="AF5278" s="16">
        <v>109.05500000000001</v>
      </c>
      <c r="AG5278" s="16">
        <v>260031</v>
      </c>
      <c r="AH5278" s="16">
        <v>0.74819999999999998</v>
      </c>
      <c r="AI5278" s="16">
        <v>85.2</v>
      </c>
      <c r="AJ5278" s="16">
        <v>98.9</v>
      </c>
      <c r="AK5278" s="16">
        <v>0.83699999999999997</v>
      </c>
      <c r="AL5278" s="16">
        <v>0.12659999999999999</v>
      </c>
      <c r="AM5278" s="16">
        <v>0.63290000000000002</v>
      </c>
      <c r="AN5278" s="16">
        <v>0.3407</v>
      </c>
      <c r="AO5278" s="16">
        <v>0.98950000000000005</v>
      </c>
      <c r="AP5278" s="16">
        <v>0.7984</v>
      </c>
      <c r="AR5278" s="16">
        <f t="shared" si="195"/>
        <v>1</v>
      </c>
      <c r="AS5278" s="5">
        <f t="shared" si="194"/>
        <v>5.3101999999999983E-2</v>
      </c>
    </row>
    <row r="5279" spans="1:45" x14ac:dyDescent="0.25">
      <c r="A5279" s="16" t="s">
        <v>405</v>
      </c>
      <c r="B5279" s="16" t="s">
        <v>95</v>
      </c>
      <c r="C5279" s="16" t="s">
        <v>302</v>
      </c>
      <c r="D5279" s="16">
        <v>2010</v>
      </c>
      <c r="E5279" s="16" t="s">
        <v>5894</v>
      </c>
      <c r="F5279" s="16" t="s">
        <v>594</v>
      </c>
      <c r="G5279" s="10">
        <v>11326.2</v>
      </c>
      <c r="H5279" s="73">
        <v>9.3348759999999995</v>
      </c>
      <c r="I5279" s="16">
        <v>2097555</v>
      </c>
      <c r="J5279" s="71">
        <v>0.01</v>
      </c>
      <c r="K5279" s="71">
        <v>0.95599999999999996</v>
      </c>
      <c r="L5279" s="16">
        <v>1.892741</v>
      </c>
      <c r="M5279" s="16">
        <v>3.41792E-2</v>
      </c>
      <c r="N5279" s="16">
        <v>1.3416760000000001</v>
      </c>
      <c r="O5279" s="16">
        <v>1.141329</v>
      </c>
      <c r="P5279" s="16">
        <v>0.87715609999999999</v>
      </c>
      <c r="Q5279" s="16">
        <v>0.80324640000000003</v>
      </c>
      <c r="R5279" s="16">
        <v>0.61129999999999995</v>
      </c>
      <c r="S5279" s="16">
        <v>1.7399999999999999E-2</v>
      </c>
      <c r="T5279" s="16">
        <v>3.4700000000000002E-2</v>
      </c>
      <c r="U5279" s="16">
        <v>5.0856000000000003</v>
      </c>
      <c r="V5279" s="16">
        <v>43.49</v>
      </c>
      <c r="W5279" s="16">
        <v>12.23</v>
      </c>
      <c r="X5279" s="16">
        <v>489.00400000000002</v>
      </c>
      <c r="Y5279" s="16">
        <v>73.059600000000003</v>
      </c>
      <c r="Z5279" s="16">
        <v>0.3513</v>
      </c>
      <c r="AA5279" s="16">
        <v>-1.1909400000000001</v>
      </c>
      <c r="AB5279" s="16">
        <v>0.21</v>
      </c>
      <c r="AC5279" s="16">
        <v>8.67</v>
      </c>
      <c r="AD5279" s="16">
        <v>55.2</v>
      </c>
      <c r="AE5279" s="16">
        <v>25.452999999999999</v>
      </c>
      <c r="AF5279" s="16">
        <v>110.312</v>
      </c>
      <c r="AG5279" s="16">
        <v>315939</v>
      </c>
      <c r="AH5279" s="16">
        <v>0.76080000000000003</v>
      </c>
      <c r="AI5279" s="16">
        <v>85.6</v>
      </c>
      <c r="AJ5279" s="16">
        <v>98.9</v>
      </c>
      <c r="AK5279" s="16">
        <v>0.76680000000000004</v>
      </c>
      <c r="AL5279" s="16">
        <v>0.12540000000000001</v>
      </c>
      <c r="AM5279" s="16">
        <v>0.71970000000000001</v>
      </c>
      <c r="AN5279" s="16">
        <v>0.48759999999999998</v>
      </c>
      <c r="AO5279" s="16">
        <v>0.98580000000000001</v>
      </c>
      <c r="AP5279" s="16">
        <v>0.77559999999999996</v>
      </c>
      <c r="AR5279" s="16">
        <f t="shared" si="195"/>
        <v>1</v>
      </c>
      <c r="AS5279" s="5">
        <f t="shared" si="194"/>
        <v>9.7617999999999983E-2</v>
      </c>
    </row>
    <row r="5280" spans="1:45" x14ac:dyDescent="0.25">
      <c r="A5280" s="16" t="s">
        <v>405</v>
      </c>
      <c r="B5280" s="16" t="s">
        <v>95</v>
      </c>
      <c r="C5280" s="16" t="s">
        <v>302</v>
      </c>
      <c r="D5280" s="16">
        <v>2011</v>
      </c>
      <c r="E5280" s="16" t="s">
        <v>5895</v>
      </c>
      <c r="F5280" s="16" t="s">
        <v>594</v>
      </c>
      <c r="G5280" s="10">
        <v>12270.4</v>
      </c>
      <c r="H5280" s="73">
        <v>9.4149449999999995</v>
      </c>
      <c r="I5280" s="16">
        <v>2059709</v>
      </c>
      <c r="J5280" s="71">
        <v>4.4999999999999998E-2</v>
      </c>
      <c r="K5280" s="71">
        <v>1</v>
      </c>
      <c r="L5280" s="16">
        <v>2.0129570000000001</v>
      </c>
      <c r="M5280" s="16">
        <v>0.3090579</v>
      </c>
      <c r="N5280" s="16">
        <v>1.379767</v>
      </c>
      <c r="O5280" s="16">
        <v>1.1435550000000001</v>
      </c>
      <c r="P5280" s="16">
        <v>0.87756920000000005</v>
      </c>
      <c r="Q5280" s="16">
        <v>0.76394580000000001</v>
      </c>
      <c r="R5280" s="16">
        <v>0.6986</v>
      </c>
      <c r="S5280" s="16">
        <v>1.7600000000000001E-2</v>
      </c>
      <c r="T5280" s="16">
        <v>5.8999999999999997E-2</v>
      </c>
      <c r="U5280" s="16">
        <v>4.9512</v>
      </c>
      <c r="V5280" s="16">
        <v>43.652000000000001</v>
      </c>
      <c r="W5280" s="16">
        <v>12.784000000000001</v>
      </c>
      <c r="X5280" s="16">
        <v>491.411</v>
      </c>
      <c r="Y5280" s="16">
        <v>73.661699999999996</v>
      </c>
      <c r="Z5280" s="16">
        <v>0.35049999999999998</v>
      </c>
      <c r="AA5280" s="16">
        <v>-1.163754</v>
      </c>
      <c r="AB5280" s="16">
        <v>0.21</v>
      </c>
      <c r="AC5280" s="16">
        <v>8.67</v>
      </c>
      <c r="AD5280" s="16">
        <v>54.5</v>
      </c>
      <c r="AE5280" s="16">
        <v>24.903400000000001</v>
      </c>
      <c r="AF5280" s="16">
        <v>111.364</v>
      </c>
      <c r="AG5280" s="16">
        <v>295867</v>
      </c>
      <c r="AH5280" s="16">
        <v>0.78400000000000003</v>
      </c>
      <c r="AI5280" s="16">
        <v>86.1</v>
      </c>
      <c r="AJ5280" s="16">
        <v>99</v>
      </c>
      <c r="AK5280" s="16">
        <v>0.70909999999999995</v>
      </c>
      <c r="AL5280" s="16">
        <v>0.18840000000000001</v>
      </c>
      <c r="AM5280" s="16">
        <v>0.70889999999999997</v>
      </c>
      <c r="AN5280" s="16">
        <v>0.29680000000000001</v>
      </c>
      <c r="AO5280" s="16">
        <v>0.96579999999999999</v>
      </c>
      <c r="AP5280" s="16">
        <v>0.75029999999999997</v>
      </c>
      <c r="AR5280" s="16">
        <f t="shared" si="195"/>
        <v>1</v>
      </c>
      <c r="AS5280" s="5">
        <f t="shared" si="194"/>
        <v>0.1202160000000001</v>
      </c>
    </row>
    <row r="5281" spans="1:45" x14ac:dyDescent="0.25">
      <c r="A5281" s="16" t="s">
        <v>405</v>
      </c>
      <c r="B5281" s="16" t="s">
        <v>95</v>
      </c>
      <c r="C5281" s="16" t="s">
        <v>302</v>
      </c>
      <c r="D5281" s="16">
        <v>2012</v>
      </c>
      <c r="E5281" s="16" t="s">
        <v>5896</v>
      </c>
      <c r="F5281" s="16" t="s">
        <v>594</v>
      </c>
      <c r="G5281" s="10">
        <v>12921.1</v>
      </c>
      <c r="H5281" s="73">
        <v>9.4666189999999997</v>
      </c>
      <c r="I5281" s="16">
        <v>2034319</v>
      </c>
      <c r="J5281" s="71">
        <v>3.2000000000000001E-2</v>
      </c>
      <c r="K5281" s="71">
        <v>1.0329999999999999</v>
      </c>
      <c r="L5281" s="16">
        <v>2.0525479999999998</v>
      </c>
      <c r="M5281" s="16">
        <v>0.2689011</v>
      </c>
      <c r="N5281" s="16">
        <v>1.399664</v>
      </c>
      <c r="O5281" s="16">
        <v>1.163721</v>
      </c>
      <c r="P5281" s="16">
        <v>0.90570399999999995</v>
      </c>
      <c r="Q5281" s="16">
        <v>0.82382869999999997</v>
      </c>
      <c r="R5281" s="16">
        <v>0.66649999999999998</v>
      </c>
      <c r="S5281" s="16">
        <v>1.95E-2</v>
      </c>
      <c r="T5281" s="16">
        <v>5.5800000000000002E-2</v>
      </c>
      <c r="U5281" s="16">
        <v>4.6437999999999997</v>
      </c>
      <c r="V5281" s="16">
        <v>43.814</v>
      </c>
      <c r="W5281" s="16">
        <v>13.337999999999999</v>
      </c>
      <c r="X5281" s="16">
        <v>493.81700000000001</v>
      </c>
      <c r="Y5281" s="16">
        <v>77.040800000000004</v>
      </c>
      <c r="Z5281" s="16">
        <v>0.32729999999999998</v>
      </c>
      <c r="AA5281" s="16">
        <v>-1.1365670000000001</v>
      </c>
      <c r="AB5281" s="16">
        <v>0.21</v>
      </c>
      <c r="AC5281" s="16">
        <v>8.67</v>
      </c>
      <c r="AD5281" s="16">
        <v>53.8</v>
      </c>
      <c r="AE5281" s="16">
        <v>23.108799999999999</v>
      </c>
      <c r="AF5281" s="16">
        <v>127.68600000000001</v>
      </c>
      <c r="AG5281" s="16">
        <v>303148</v>
      </c>
      <c r="AH5281" s="16">
        <v>0.77090000000000003</v>
      </c>
      <c r="AI5281" s="16">
        <v>86.5</v>
      </c>
      <c r="AJ5281" s="16">
        <v>99.1</v>
      </c>
      <c r="AK5281" s="16">
        <v>0.74819999999999998</v>
      </c>
      <c r="AL5281" s="16">
        <v>0.15820000000000001</v>
      </c>
      <c r="AM5281" s="16">
        <v>0.84040000000000004</v>
      </c>
      <c r="AN5281" s="16">
        <v>0.44059999999999999</v>
      </c>
      <c r="AO5281" s="16">
        <v>1.0150999999999999</v>
      </c>
      <c r="AP5281" s="16">
        <v>0.76770000000000005</v>
      </c>
      <c r="AR5281" s="16">
        <f t="shared" si="195"/>
        <v>1</v>
      </c>
      <c r="AS5281" s="5">
        <f t="shared" si="194"/>
        <v>3.959099999999971E-2</v>
      </c>
    </row>
    <row r="5282" spans="1:45" x14ac:dyDescent="0.25">
      <c r="A5282" s="16" t="s">
        <v>405</v>
      </c>
      <c r="B5282" s="16" t="s">
        <v>95</v>
      </c>
      <c r="C5282" s="16" t="s">
        <v>302</v>
      </c>
      <c r="D5282" s="16">
        <v>2013</v>
      </c>
      <c r="E5282" s="16" t="s">
        <v>5897</v>
      </c>
      <c r="F5282" s="16" t="s">
        <v>594</v>
      </c>
      <c r="G5282" s="10">
        <v>13403.3</v>
      </c>
      <c r="H5282" s="73">
        <v>9.5032569999999996</v>
      </c>
      <c r="I5282" s="16">
        <v>2012647</v>
      </c>
      <c r="J5282" s="71">
        <v>1.6E-2</v>
      </c>
      <c r="K5282" s="71">
        <v>1.05</v>
      </c>
      <c r="L5282" s="16">
        <v>2.0771869999999999</v>
      </c>
      <c r="M5282" s="16">
        <v>0.28932989999999997</v>
      </c>
      <c r="N5282" s="16">
        <v>1.4500059999999999</v>
      </c>
      <c r="O5282" s="16">
        <v>1.1318790000000001</v>
      </c>
      <c r="P5282" s="16">
        <v>0.87427699999999997</v>
      </c>
      <c r="Q5282" s="16">
        <v>0.87703779999999998</v>
      </c>
      <c r="R5282" s="16">
        <v>0.61280000000000001</v>
      </c>
      <c r="S5282" s="16">
        <v>2.23E-2</v>
      </c>
      <c r="T5282" s="16">
        <v>0.06</v>
      </c>
      <c r="U5282" s="16">
        <v>4.9145000000000003</v>
      </c>
      <c r="V5282" s="16">
        <v>43.975999999999999</v>
      </c>
      <c r="W5282" s="16">
        <v>13.891999999999999</v>
      </c>
      <c r="X5282" s="16">
        <v>491.46600000000001</v>
      </c>
      <c r="Y5282" s="16">
        <v>77.258099999999999</v>
      </c>
      <c r="Z5282" s="16">
        <v>0.312</v>
      </c>
      <c r="AA5282" s="16">
        <v>-1.1132649999999999</v>
      </c>
      <c r="AB5282" s="16">
        <v>0.21</v>
      </c>
      <c r="AC5282" s="16">
        <v>8.67</v>
      </c>
      <c r="AD5282" s="16">
        <v>53.2</v>
      </c>
      <c r="AE5282" s="16">
        <v>20.631</v>
      </c>
      <c r="AF5282" s="16">
        <v>124.761</v>
      </c>
      <c r="AG5282" s="16">
        <v>308499</v>
      </c>
      <c r="AH5282" s="16">
        <v>0.77710000000000001</v>
      </c>
      <c r="AI5282" s="16">
        <v>86.9</v>
      </c>
      <c r="AJ5282" s="16">
        <v>99.2</v>
      </c>
      <c r="AK5282" s="16">
        <v>0.74380000000000002</v>
      </c>
      <c r="AL5282" s="16">
        <v>0.27</v>
      </c>
      <c r="AM5282" s="16">
        <v>0.89329999999999998</v>
      </c>
      <c r="AN5282" s="16">
        <v>0.58979999999999999</v>
      </c>
      <c r="AO5282" s="16">
        <v>1.0396000000000001</v>
      </c>
      <c r="AP5282" s="16">
        <v>0.75539999999999996</v>
      </c>
      <c r="AR5282" s="16">
        <f t="shared" si="195"/>
        <v>1</v>
      </c>
      <c r="AS5282" s="5">
        <f t="shared" si="194"/>
        <v>2.4639000000000078E-2</v>
      </c>
    </row>
    <row r="5283" spans="1:45" x14ac:dyDescent="0.25">
      <c r="A5283" s="16" t="s">
        <v>405</v>
      </c>
      <c r="B5283" s="16" t="s">
        <v>95</v>
      </c>
      <c r="C5283" s="16" t="s">
        <v>302</v>
      </c>
      <c r="D5283" s="16">
        <v>2014</v>
      </c>
      <c r="E5283" s="16" t="s">
        <v>5898</v>
      </c>
      <c r="F5283" s="16" t="s">
        <v>594</v>
      </c>
      <c r="G5283" s="10">
        <v>13817</v>
      </c>
      <c r="H5283" s="73">
        <v>9.5336510000000008</v>
      </c>
      <c r="I5283" s="16">
        <v>1993782</v>
      </c>
      <c r="J5283" s="71">
        <v>2.5000000000000001E-2</v>
      </c>
      <c r="K5283" s="71">
        <v>1.077</v>
      </c>
      <c r="L5283" s="16">
        <v>2.00888</v>
      </c>
      <c r="M5283" s="16">
        <v>0.1278523</v>
      </c>
      <c r="N5283" s="16">
        <v>1.4621960000000001</v>
      </c>
      <c r="O5283" s="16">
        <v>1.1035250000000001</v>
      </c>
      <c r="P5283" s="16">
        <v>0.83016820000000002</v>
      </c>
      <c r="Q5283" s="16">
        <v>0.94657199999999997</v>
      </c>
      <c r="R5283" s="16">
        <v>0.69040000000000001</v>
      </c>
      <c r="S5283" s="16">
        <v>1.03E-2</v>
      </c>
      <c r="T5283" s="16">
        <v>4.2999999999999997E-2</v>
      </c>
      <c r="U5283" s="16">
        <v>4.8224</v>
      </c>
      <c r="V5283" s="16">
        <v>44.137999999999998</v>
      </c>
      <c r="W5283" s="16">
        <v>14.446</v>
      </c>
      <c r="X5283" s="16">
        <v>489.11399999999998</v>
      </c>
      <c r="Y5283" s="16">
        <v>78.451999999999998</v>
      </c>
      <c r="Z5283" s="16">
        <v>0.27650000000000002</v>
      </c>
      <c r="AA5283" s="16">
        <v>-1.149384</v>
      </c>
      <c r="AB5283" s="16">
        <v>0.21</v>
      </c>
      <c r="AC5283" s="16">
        <v>8.67</v>
      </c>
      <c r="AD5283" s="16">
        <v>54.13</v>
      </c>
      <c r="AE5283" s="16">
        <v>19.597200000000001</v>
      </c>
      <c r="AF5283" s="16">
        <v>116.79900000000001</v>
      </c>
      <c r="AG5283" s="16">
        <v>281084</v>
      </c>
      <c r="AH5283" s="16">
        <v>0.7833</v>
      </c>
      <c r="AI5283" s="16">
        <v>87.4</v>
      </c>
      <c r="AJ5283" s="16">
        <v>99.3</v>
      </c>
      <c r="AK5283" s="16">
        <v>0.82640000000000002</v>
      </c>
      <c r="AL5283" s="16">
        <v>0.33950000000000002</v>
      </c>
      <c r="AM5283" s="16">
        <v>0.97430000000000005</v>
      </c>
      <c r="AN5283" s="16">
        <v>0.49359999999999998</v>
      </c>
      <c r="AO5283" s="16">
        <v>1.1698</v>
      </c>
      <c r="AP5283" s="16">
        <v>0.86499999999999999</v>
      </c>
      <c r="AR5283" s="16">
        <f t="shared" si="195"/>
        <v>1</v>
      </c>
      <c r="AS5283" s="5">
        <f t="shared" si="194"/>
        <v>-6.8306999999999896E-2</v>
      </c>
    </row>
    <row r="5284" spans="1:45" x14ac:dyDescent="0.25">
      <c r="A5284" s="16" t="s">
        <v>407</v>
      </c>
      <c r="B5284" s="16" t="s">
        <v>96</v>
      </c>
      <c r="C5284" s="16" t="s">
        <v>310</v>
      </c>
      <c r="D5284" s="16">
        <v>1985</v>
      </c>
      <c r="E5284" s="16" t="s">
        <v>5899</v>
      </c>
      <c r="F5284" s="16" t="s">
        <v>594</v>
      </c>
      <c r="G5284" s="10">
        <v>17515.8</v>
      </c>
      <c r="H5284" s="73">
        <v>9.7708560000000002</v>
      </c>
      <c r="I5284" s="16" t="s">
        <v>6700</v>
      </c>
      <c r="K5284" s="71">
        <v>0</v>
      </c>
      <c r="L5284" s="16">
        <v>8.7698999999999999E-2</v>
      </c>
      <c r="M5284" s="16">
        <v>-0.55345310000000003</v>
      </c>
      <c r="N5284" s="16">
        <v>-3.2836499999999998E-2</v>
      </c>
      <c r="O5284" s="16">
        <v>0.51558769999999998</v>
      </c>
      <c r="P5284" s="16">
        <v>3.7723699999999999E-2</v>
      </c>
      <c r="Q5284" s="16">
        <v>0.1992247</v>
      </c>
      <c r="R5284" s="16">
        <v>8.8099999999999998E-2</v>
      </c>
      <c r="S5284" s="16">
        <v>2.18E-2</v>
      </c>
      <c r="T5284" s="16">
        <v>5.0000000000000001E-4</v>
      </c>
      <c r="U5284" s="16">
        <v>4.2487000000000004</v>
      </c>
      <c r="V5284" s="16">
        <v>9.1</v>
      </c>
      <c r="W5284" s="16">
        <v>3.26</v>
      </c>
      <c r="X5284" s="16">
        <v>487.97300000000001</v>
      </c>
      <c r="Y5284" s="16">
        <v>59.534300000000002</v>
      </c>
      <c r="Z5284" s="16">
        <v>0.26679999999999998</v>
      </c>
      <c r="AA5284" s="16">
        <v>-0.67194120000000002</v>
      </c>
      <c r="AB5284" s="16">
        <v>0.215</v>
      </c>
      <c r="AC5284" s="16">
        <v>9.3249999999999993</v>
      </c>
      <c r="AD5284" s="16">
        <v>42.61</v>
      </c>
      <c r="AE5284" s="16">
        <v>12.837</v>
      </c>
      <c r="AF5284" s="16">
        <v>0</v>
      </c>
      <c r="AG5284" s="16">
        <v>247299</v>
      </c>
      <c r="AH5284" s="16">
        <v>7.2599999999999998E-2</v>
      </c>
      <c r="AI5284" s="16">
        <v>99.100999999999999</v>
      </c>
      <c r="AJ5284" s="16">
        <v>88.951800000000006</v>
      </c>
      <c r="AK5284" s="16">
        <v>0.60340000000000005</v>
      </c>
      <c r="AL5284" s="16">
        <v>0.31850000000000001</v>
      </c>
      <c r="AM5284" s="16">
        <v>-0.11119999999999999</v>
      </c>
      <c r="AN5284" s="16">
        <v>-4.6300000000000001E-2</v>
      </c>
      <c r="AO5284" s="16">
        <v>-0.24979999999999999</v>
      </c>
      <c r="AP5284" s="16">
        <v>-6.4199999999999993E-2</v>
      </c>
      <c r="AR5284" s="16">
        <f t="shared" si="195"/>
        <v>1</v>
      </c>
      <c r="AS5284" s="5">
        <f t="shared" si="194"/>
        <v>0</v>
      </c>
    </row>
    <row r="5285" spans="1:45" x14ac:dyDescent="0.25">
      <c r="A5285" s="16" t="s">
        <v>407</v>
      </c>
      <c r="B5285" s="16" t="s">
        <v>96</v>
      </c>
      <c r="C5285" s="16" t="s">
        <v>310</v>
      </c>
      <c r="D5285" s="16">
        <v>1986</v>
      </c>
      <c r="E5285" s="16" t="s">
        <v>5900</v>
      </c>
      <c r="F5285" s="16" t="s">
        <v>594</v>
      </c>
      <c r="G5285" s="10">
        <v>17923.7</v>
      </c>
      <c r="H5285" s="73">
        <v>9.7938799999999997</v>
      </c>
      <c r="I5285" s="16" t="s">
        <v>6700</v>
      </c>
      <c r="J5285" s="71">
        <v>0</v>
      </c>
      <c r="K5285" s="71">
        <v>0</v>
      </c>
      <c r="L5285" s="16">
        <v>0.1404157</v>
      </c>
      <c r="M5285" s="16">
        <v>-0.54366519999999996</v>
      </c>
      <c r="N5285" s="16">
        <v>-1.5172400000000001E-2</v>
      </c>
      <c r="O5285" s="16">
        <v>0.52617309999999995</v>
      </c>
      <c r="P5285" s="16">
        <v>8.6657700000000004E-2</v>
      </c>
      <c r="Q5285" s="16">
        <v>0.22938500000000001</v>
      </c>
      <c r="R5285" s="16">
        <v>8.72E-2</v>
      </c>
      <c r="S5285" s="16">
        <v>2.23E-2</v>
      </c>
      <c r="T5285" s="16">
        <v>1.4E-3</v>
      </c>
      <c r="U5285" s="16">
        <v>4.1764000000000001</v>
      </c>
      <c r="V5285" s="16">
        <v>9.4</v>
      </c>
      <c r="W5285" s="16">
        <v>3.3919999999999999</v>
      </c>
      <c r="X5285" s="16">
        <v>489.67500000000001</v>
      </c>
      <c r="Y5285" s="16">
        <v>60.347700000000003</v>
      </c>
      <c r="Z5285" s="16">
        <v>0.26090000000000002</v>
      </c>
      <c r="AA5285" s="16">
        <v>-0.68398080000000006</v>
      </c>
      <c r="AB5285" s="16">
        <v>0.215</v>
      </c>
      <c r="AC5285" s="16">
        <v>9.3249999999999993</v>
      </c>
      <c r="AD5285" s="16">
        <v>42.92</v>
      </c>
      <c r="AE5285" s="16">
        <v>15.3904</v>
      </c>
      <c r="AF5285" s="16">
        <v>0</v>
      </c>
      <c r="AG5285" s="16">
        <v>271250</v>
      </c>
      <c r="AH5285" s="16">
        <v>7.2900000000000006E-2</v>
      </c>
      <c r="AI5285" s="16">
        <v>99.137200000000007</v>
      </c>
      <c r="AJ5285" s="16">
        <v>89.282499999999999</v>
      </c>
      <c r="AK5285" s="16">
        <v>0.58460000000000001</v>
      </c>
      <c r="AL5285" s="16">
        <v>0.32740000000000002</v>
      </c>
      <c r="AM5285" s="16">
        <v>-5.8500000000000003E-2</v>
      </c>
      <c r="AN5285" s="16">
        <v>-1.1299999999999999E-2</v>
      </c>
      <c r="AO5285" s="16">
        <v>-0.18729999999999999</v>
      </c>
      <c r="AP5285" s="16">
        <v>-3.2399999999999998E-2</v>
      </c>
      <c r="AR5285" s="16">
        <f t="shared" si="195"/>
        <v>1</v>
      </c>
      <c r="AS5285" s="5">
        <f t="shared" si="194"/>
        <v>5.2716700000000005E-2</v>
      </c>
    </row>
    <row r="5286" spans="1:45" x14ac:dyDescent="0.25">
      <c r="A5286" s="16" t="s">
        <v>407</v>
      </c>
      <c r="B5286" s="16" t="s">
        <v>96</v>
      </c>
      <c r="C5286" s="16" t="s">
        <v>310</v>
      </c>
      <c r="D5286" s="16">
        <v>1987</v>
      </c>
      <c r="E5286" s="16" t="s">
        <v>5901</v>
      </c>
      <c r="F5286" s="16" t="s">
        <v>594</v>
      </c>
      <c r="G5286" s="10">
        <v>19648.7</v>
      </c>
      <c r="H5286" s="73">
        <v>9.8857660000000003</v>
      </c>
      <c r="I5286" s="16" t="s">
        <v>6700</v>
      </c>
      <c r="J5286" s="71">
        <v>0</v>
      </c>
      <c r="K5286" s="71">
        <v>0</v>
      </c>
      <c r="L5286" s="16">
        <v>0.1957911</v>
      </c>
      <c r="M5286" s="16">
        <v>-0.4952529</v>
      </c>
      <c r="N5286" s="16">
        <v>-1.2752E-3</v>
      </c>
      <c r="O5286" s="16">
        <v>0.51681350000000004</v>
      </c>
      <c r="P5286" s="16">
        <v>0.1288695</v>
      </c>
      <c r="Q5286" s="16">
        <v>0.25952819999999999</v>
      </c>
      <c r="R5286" s="16">
        <v>8.6199999999999999E-2</v>
      </c>
      <c r="S5286" s="16">
        <v>2.2800000000000001E-2</v>
      </c>
      <c r="T5286" s="16">
        <v>6.45E-3</v>
      </c>
      <c r="U5286" s="16">
        <v>4.1041999999999996</v>
      </c>
      <c r="V5286" s="16">
        <v>9.6999999999999993</v>
      </c>
      <c r="W5286" s="16">
        <v>3.524</v>
      </c>
      <c r="X5286" s="16">
        <v>490.786</v>
      </c>
      <c r="Y5286" s="16">
        <v>61.161000000000001</v>
      </c>
      <c r="Z5286" s="16">
        <v>0.24440000000000001</v>
      </c>
      <c r="AA5286" s="16">
        <v>-0.69563220000000003</v>
      </c>
      <c r="AB5286" s="16">
        <v>0.215</v>
      </c>
      <c r="AC5286" s="16">
        <v>9.3249999999999993</v>
      </c>
      <c r="AD5286" s="16">
        <v>43.22</v>
      </c>
      <c r="AE5286" s="16">
        <v>17.2454</v>
      </c>
      <c r="AF5286" s="16">
        <v>0</v>
      </c>
      <c r="AG5286" s="16">
        <v>299703</v>
      </c>
      <c r="AH5286" s="16">
        <v>7.3099999999999998E-2</v>
      </c>
      <c r="AI5286" s="16">
        <v>99.173400000000001</v>
      </c>
      <c r="AJ5286" s="16">
        <v>89.613100000000003</v>
      </c>
      <c r="AK5286" s="16">
        <v>0.56579999999999997</v>
      </c>
      <c r="AL5286" s="16">
        <v>0.3362</v>
      </c>
      <c r="AM5286" s="16">
        <v>-5.7999999999999996E-3</v>
      </c>
      <c r="AN5286" s="16">
        <v>2.3699999999999999E-2</v>
      </c>
      <c r="AO5286" s="16">
        <v>-0.12479999999999999</v>
      </c>
      <c r="AP5286" s="16">
        <v>-5.9999999999999995E-4</v>
      </c>
      <c r="AR5286" s="16">
        <f t="shared" si="195"/>
        <v>1</v>
      </c>
      <c r="AS5286" s="5">
        <f t="shared" si="194"/>
        <v>5.5375399999999991E-2</v>
      </c>
    </row>
    <row r="5287" spans="1:45" x14ac:dyDescent="0.25">
      <c r="A5287" s="16" t="s">
        <v>407</v>
      </c>
      <c r="B5287" s="16" t="s">
        <v>96</v>
      </c>
      <c r="C5287" s="16" t="s">
        <v>310</v>
      </c>
      <c r="D5287" s="16">
        <v>1988</v>
      </c>
      <c r="E5287" s="16" t="s">
        <v>5902</v>
      </c>
      <c r="F5287" s="16" t="s">
        <v>594</v>
      </c>
      <c r="G5287" s="10">
        <v>20351.599999999999</v>
      </c>
      <c r="H5287" s="73">
        <v>9.9209130000000005</v>
      </c>
      <c r="I5287" s="16" t="s">
        <v>6700</v>
      </c>
      <c r="J5287" s="71">
        <v>0</v>
      </c>
      <c r="K5287" s="71">
        <v>0</v>
      </c>
      <c r="L5287" s="16">
        <v>0.24511459999999999</v>
      </c>
      <c r="M5287" s="16">
        <v>-0.49475190000000002</v>
      </c>
      <c r="N5287" s="16">
        <v>1.9464700000000001E-2</v>
      </c>
      <c r="O5287" s="16">
        <v>0.52852030000000005</v>
      </c>
      <c r="P5287" s="16">
        <v>0.17507700000000001</v>
      </c>
      <c r="Q5287" s="16">
        <v>0.28970649999999998</v>
      </c>
      <c r="R5287" s="16">
        <v>8.5199999999999998E-2</v>
      </c>
      <c r="S5287" s="16">
        <v>2.3199999999999998E-2</v>
      </c>
      <c r="T5287" s="16">
        <v>6.4000000000000003E-3</v>
      </c>
      <c r="U5287" s="16">
        <v>4.0319000000000003</v>
      </c>
      <c r="V5287" s="16">
        <v>10</v>
      </c>
      <c r="W5287" s="16">
        <v>3.6560000000000001</v>
      </c>
      <c r="X5287" s="16">
        <v>492.971</v>
      </c>
      <c r="Y5287" s="16">
        <v>61.974400000000003</v>
      </c>
      <c r="Z5287" s="16">
        <v>0.23910000000000001</v>
      </c>
      <c r="AA5287" s="16">
        <v>-0.70767179999999996</v>
      </c>
      <c r="AB5287" s="16">
        <v>0.215</v>
      </c>
      <c r="AC5287" s="16">
        <v>9.3249999999999993</v>
      </c>
      <c r="AD5287" s="16">
        <v>43.53</v>
      </c>
      <c r="AE5287" s="16">
        <v>19.461400000000001</v>
      </c>
      <c r="AF5287" s="16">
        <v>0</v>
      </c>
      <c r="AG5287" s="16">
        <v>326808</v>
      </c>
      <c r="AH5287" s="16">
        <v>7.3400000000000007E-2</v>
      </c>
      <c r="AI5287" s="16">
        <v>99.209599999999995</v>
      </c>
      <c r="AJ5287" s="16">
        <v>89.943799999999996</v>
      </c>
      <c r="AK5287" s="16">
        <v>0.54700000000000004</v>
      </c>
      <c r="AL5287" s="16">
        <v>0.34510000000000002</v>
      </c>
      <c r="AM5287" s="16">
        <v>4.7E-2</v>
      </c>
      <c r="AN5287" s="16">
        <v>5.8700000000000002E-2</v>
      </c>
      <c r="AO5287" s="16">
        <v>-6.2300000000000001E-2</v>
      </c>
      <c r="AP5287" s="16">
        <v>3.1199999999999999E-2</v>
      </c>
      <c r="AR5287" s="16">
        <f t="shared" si="195"/>
        <v>1</v>
      </c>
      <c r="AS5287" s="5">
        <f t="shared" si="194"/>
        <v>4.9323499999999992E-2</v>
      </c>
    </row>
    <row r="5288" spans="1:45" x14ac:dyDescent="0.25">
      <c r="A5288" s="16" t="s">
        <v>407</v>
      </c>
      <c r="B5288" s="16" t="s">
        <v>96</v>
      </c>
      <c r="C5288" s="16" t="s">
        <v>310</v>
      </c>
      <c r="D5288" s="16">
        <v>1989</v>
      </c>
      <c r="E5288" s="16" t="s">
        <v>5903</v>
      </c>
      <c r="F5288" s="16" t="s">
        <v>594</v>
      </c>
      <c r="G5288" s="10">
        <v>20601.900000000001</v>
      </c>
      <c r="H5288" s="73">
        <v>9.9331399999999999</v>
      </c>
      <c r="I5288" s="16" t="s">
        <v>6700</v>
      </c>
      <c r="J5288" s="71">
        <v>0</v>
      </c>
      <c r="K5288" s="71">
        <v>0</v>
      </c>
      <c r="L5288" s="16">
        <v>0.31554310000000002</v>
      </c>
      <c r="M5288" s="16">
        <v>-0.47843980000000003</v>
      </c>
      <c r="N5288" s="16">
        <v>4.2021099999999999E-2</v>
      </c>
      <c r="O5288" s="16">
        <v>0.55747610000000003</v>
      </c>
      <c r="P5288" s="16">
        <v>0.23304240000000001</v>
      </c>
      <c r="Q5288" s="16">
        <v>0.31986779999999998</v>
      </c>
      <c r="R5288" s="16">
        <v>8.43E-2</v>
      </c>
      <c r="S5288" s="16">
        <v>2.3699999999999999E-2</v>
      </c>
      <c r="T5288" s="16">
        <v>8.0000000000000002E-3</v>
      </c>
      <c r="U5288" s="16">
        <v>3.9597000000000002</v>
      </c>
      <c r="V5288" s="16">
        <v>10.3</v>
      </c>
      <c r="W5288" s="16">
        <v>3.7879999999999998</v>
      </c>
      <c r="X5288" s="16">
        <v>495.44</v>
      </c>
      <c r="Y5288" s="16">
        <v>62.787799999999997</v>
      </c>
      <c r="Z5288" s="16">
        <v>0.24310000000000001</v>
      </c>
      <c r="AA5288" s="16">
        <v>-0.71932320000000005</v>
      </c>
      <c r="AB5288" s="16">
        <v>0.215</v>
      </c>
      <c r="AC5288" s="16">
        <v>9.3249999999999993</v>
      </c>
      <c r="AD5288" s="16">
        <v>43.83</v>
      </c>
      <c r="AE5288" s="16">
        <v>22.6219</v>
      </c>
      <c r="AF5288" s="16">
        <v>0.3891</v>
      </c>
      <c r="AG5288" s="16">
        <v>350953</v>
      </c>
      <c r="AH5288" s="16">
        <v>7.3599999999999999E-2</v>
      </c>
      <c r="AI5288" s="16">
        <v>99.245800000000003</v>
      </c>
      <c r="AJ5288" s="16">
        <v>90.274500000000003</v>
      </c>
      <c r="AK5288" s="16">
        <v>0.5282</v>
      </c>
      <c r="AL5288" s="16">
        <v>0.35389999999999999</v>
      </c>
      <c r="AM5288" s="16">
        <v>9.9699999999999997E-2</v>
      </c>
      <c r="AN5288" s="16">
        <v>9.3700000000000006E-2</v>
      </c>
      <c r="AO5288" s="16">
        <v>2.9999999999999997E-4</v>
      </c>
      <c r="AP5288" s="16">
        <v>6.3E-2</v>
      </c>
      <c r="AR5288" s="16">
        <f t="shared" si="195"/>
        <v>1</v>
      </c>
      <c r="AS5288" s="5">
        <f t="shared" si="194"/>
        <v>7.0428500000000033E-2</v>
      </c>
    </row>
    <row r="5289" spans="1:45" x14ac:dyDescent="0.25">
      <c r="A5289" s="16" t="s">
        <v>407</v>
      </c>
      <c r="B5289" s="16" t="s">
        <v>96</v>
      </c>
      <c r="C5289" s="16" t="s">
        <v>310</v>
      </c>
      <c r="D5289" s="16">
        <v>1990</v>
      </c>
      <c r="E5289" s="16" t="s">
        <v>5904</v>
      </c>
      <c r="F5289" s="16" t="s">
        <v>594</v>
      </c>
      <c r="G5289" s="10">
        <v>21532.400000000001</v>
      </c>
      <c r="H5289" s="73">
        <v>9.9773139999999998</v>
      </c>
      <c r="I5289" s="16" t="s">
        <v>6700</v>
      </c>
      <c r="J5289" s="71">
        <v>0</v>
      </c>
      <c r="K5289" s="71">
        <v>0</v>
      </c>
      <c r="L5289" s="16">
        <v>0.36781839999999999</v>
      </c>
      <c r="M5289" s="16">
        <v>-0.47188069999999999</v>
      </c>
      <c r="N5289" s="16">
        <v>5.4453500000000002E-2</v>
      </c>
      <c r="O5289" s="16">
        <v>0.56810459999999996</v>
      </c>
      <c r="P5289" s="16">
        <v>0.2889448</v>
      </c>
      <c r="Q5289" s="16">
        <v>0.35006140000000002</v>
      </c>
      <c r="R5289" s="16">
        <v>8.3299999999999999E-2</v>
      </c>
      <c r="S5289" s="16">
        <v>2.41E-2</v>
      </c>
      <c r="T5289" s="16">
        <v>8.6E-3</v>
      </c>
      <c r="U5289" s="16">
        <v>3.8874</v>
      </c>
      <c r="V5289" s="16">
        <v>10.6</v>
      </c>
      <c r="W5289" s="16">
        <v>3.92</v>
      </c>
      <c r="X5289" s="16">
        <v>496.322</v>
      </c>
      <c r="Y5289" s="16">
        <v>63.601199999999999</v>
      </c>
      <c r="Z5289" s="16">
        <v>0.24740000000000001</v>
      </c>
      <c r="AA5289" s="16">
        <v>-0.67543660000000005</v>
      </c>
      <c r="AB5289" s="16">
        <v>0.215</v>
      </c>
      <c r="AC5289" s="16">
        <v>9.3249999999999993</v>
      </c>
      <c r="AD5289" s="16">
        <v>42.7</v>
      </c>
      <c r="AE5289" s="16">
        <v>25.895499999999998</v>
      </c>
      <c r="AF5289" s="16">
        <v>0.62050000000000005</v>
      </c>
      <c r="AG5289" s="16">
        <v>376540</v>
      </c>
      <c r="AH5289" s="16">
        <v>7.3899999999999993E-2</v>
      </c>
      <c r="AI5289" s="16">
        <v>99.2</v>
      </c>
      <c r="AJ5289" s="16">
        <v>90.3</v>
      </c>
      <c r="AK5289" s="16">
        <v>0.50949999999999995</v>
      </c>
      <c r="AL5289" s="16">
        <v>0.36280000000000001</v>
      </c>
      <c r="AM5289" s="16">
        <v>0.15240000000000001</v>
      </c>
      <c r="AN5289" s="16">
        <v>0.1288</v>
      </c>
      <c r="AO5289" s="16">
        <v>6.2799999999999995E-2</v>
      </c>
      <c r="AP5289" s="16">
        <v>9.4799999999999995E-2</v>
      </c>
      <c r="AR5289" s="16">
        <f t="shared" si="195"/>
        <v>1</v>
      </c>
      <c r="AS5289" s="5">
        <f t="shared" si="194"/>
        <v>5.2275299999999969E-2</v>
      </c>
    </row>
    <row r="5290" spans="1:45" x14ac:dyDescent="0.25">
      <c r="A5290" s="16" t="s">
        <v>407</v>
      </c>
      <c r="B5290" s="16" t="s">
        <v>96</v>
      </c>
      <c r="C5290" s="16" t="s">
        <v>310</v>
      </c>
      <c r="D5290" s="16">
        <v>1991</v>
      </c>
      <c r="E5290" s="16" t="s">
        <v>5905</v>
      </c>
      <c r="F5290" s="16" t="s">
        <v>594</v>
      </c>
      <c r="G5290" s="10">
        <v>21700.2</v>
      </c>
      <c r="H5290" s="73">
        <v>9.9850770000000004</v>
      </c>
      <c r="I5290" s="16" t="s">
        <v>6700</v>
      </c>
      <c r="J5290" s="71">
        <v>0</v>
      </c>
      <c r="K5290" s="71">
        <v>0.83799999999999997</v>
      </c>
      <c r="L5290" s="16">
        <v>0.42810340000000002</v>
      </c>
      <c r="M5290" s="16">
        <v>-0.47286549999999999</v>
      </c>
      <c r="N5290" s="16">
        <v>8.8548600000000005E-2</v>
      </c>
      <c r="O5290" s="16">
        <v>0.58114829999999995</v>
      </c>
      <c r="P5290" s="16">
        <v>0.34600170000000002</v>
      </c>
      <c r="Q5290" s="16">
        <v>0.38022260000000002</v>
      </c>
      <c r="R5290" s="16">
        <v>8.2299999999999998E-2</v>
      </c>
      <c r="S5290" s="16">
        <v>2.46E-2</v>
      </c>
      <c r="T5290" s="16">
        <v>8.3499999999999998E-3</v>
      </c>
      <c r="U5290" s="16">
        <v>3.8151999999999999</v>
      </c>
      <c r="V5290" s="16">
        <v>11.254</v>
      </c>
      <c r="W5290" s="16">
        <v>4.0919999999999996</v>
      </c>
      <c r="X5290" s="16">
        <v>499.02800000000002</v>
      </c>
      <c r="Y5290" s="16">
        <v>64.414599999999993</v>
      </c>
      <c r="Z5290" s="16">
        <v>0.24429999999999999</v>
      </c>
      <c r="AA5290" s="16">
        <v>-0.67932029999999999</v>
      </c>
      <c r="AB5290" s="16">
        <v>0.215</v>
      </c>
      <c r="AC5290" s="16">
        <v>9.3249999999999993</v>
      </c>
      <c r="AD5290" s="16">
        <v>42.8</v>
      </c>
      <c r="AE5290" s="16">
        <v>28.874099999999999</v>
      </c>
      <c r="AF5290" s="16">
        <v>1.3118000000000001</v>
      </c>
      <c r="AG5290" s="16">
        <v>400658</v>
      </c>
      <c r="AH5290" s="16">
        <v>7.4200000000000002E-2</v>
      </c>
      <c r="AI5290" s="16">
        <v>99.2</v>
      </c>
      <c r="AJ5290" s="16">
        <v>90.7</v>
      </c>
      <c r="AK5290" s="16">
        <v>0.49070000000000003</v>
      </c>
      <c r="AL5290" s="16">
        <v>0.37159999999999999</v>
      </c>
      <c r="AM5290" s="16">
        <v>0.20519999999999999</v>
      </c>
      <c r="AN5290" s="16">
        <v>0.1638</v>
      </c>
      <c r="AO5290" s="16">
        <v>0.12529999999999999</v>
      </c>
      <c r="AP5290" s="16">
        <v>0.12659999999999999</v>
      </c>
      <c r="AR5290" s="16">
        <f t="shared" si="195"/>
        <v>1</v>
      </c>
      <c r="AS5290" s="5">
        <f t="shared" si="194"/>
        <v>6.0285000000000033E-2</v>
      </c>
    </row>
    <row r="5291" spans="1:45" x14ac:dyDescent="0.25">
      <c r="A5291" s="16" t="s">
        <v>407</v>
      </c>
      <c r="B5291" s="16" t="s">
        <v>96</v>
      </c>
      <c r="C5291" s="16" t="s">
        <v>310</v>
      </c>
      <c r="D5291" s="16">
        <v>1992</v>
      </c>
      <c r="E5291" s="16" t="s">
        <v>5906</v>
      </c>
      <c r="F5291" s="16" t="s">
        <v>594</v>
      </c>
      <c r="G5291" s="10">
        <v>23996.3</v>
      </c>
      <c r="H5291" s="73">
        <v>10.085660000000001</v>
      </c>
      <c r="I5291" s="16" t="s">
        <v>6700</v>
      </c>
      <c r="J5291" s="71">
        <v>2.4E-2</v>
      </c>
      <c r="K5291" s="71">
        <v>0.85899999999999999</v>
      </c>
      <c r="L5291" s="16">
        <v>0.49783430000000001</v>
      </c>
      <c r="M5291" s="16">
        <v>-0.46485379999999998</v>
      </c>
      <c r="N5291" s="16">
        <v>0.12578439999999999</v>
      </c>
      <c r="O5291" s="16">
        <v>0.6033018</v>
      </c>
      <c r="P5291" s="16">
        <v>0.40293010000000001</v>
      </c>
      <c r="Q5291" s="16">
        <v>0.41038289999999999</v>
      </c>
      <c r="R5291" s="16">
        <v>8.14E-2</v>
      </c>
      <c r="S5291" s="16">
        <v>2.5000000000000001E-2</v>
      </c>
      <c r="T5291" s="16">
        <v>9.1000000000000004E-3</v>
      </c>
      <c r="U5291" s="16">
        <v>3.7429000000000001</v>
      </c>
      <c r="V5291" s="16">
        <v>11.907999999999999</v>
      </c>
      <c r="W5291" s="16">
        <v>4.2640000000000002</v>
      </c>
      <c r="X5291" s="16">
        <v>502.22899999999998</v>
      </c>
      <c r="Y5291" s="16">
        <v>65.227900000000005</v>
      </c>
      <c r="Z5291" s="16">
        <v>0.23830000000000001</v>
      </c>
      <c r="AA5291" s="16">
        <v>-0.7259255</v>
      </c>
      <c r="AB5291" s="16">
        <v>0.215</v>
      </c>
      <c r="AC5291" s="16">
        <v>9.3249999999999993</v>
      </c>
      <c r="AD5291" s="16">
        <v>44</v>
      </c>
      <c r="AE5291" s="16">
        <v>31.968599999999999</v>
      </c>
      <c r="AF5291" s="16">
        <v>2.7827000000000002</v>
      </c>
      <c r="AG5291" s="16">
        <v>415715</v>
      </c>
      <c r="AH5291" s="16">
        <v>7.4399999999999994E-2</v>
      </c>
      <c r="AI5291" s="16">
        <v>99.3</v>
      </c>
      <c r="AJ5291" s="16">
        <v>91.1</v>
      </c>
      <c r="AK5291" s="16">
        <v>0.47189999999999999</v>
      </c>
      <c r="AL5291" s="16">
        <v>0.3805</v>
      </c>
      <c r="AM5291" s="16">
        <v>0.25790000000000002</v>
      </c>
      <c r="AN5291" s="16">
        <v>0.1988</v>
      </c>
      <c r="AO5291" s="16">
        <v>0.18779999999999999</v>
      </c>
      <c r="AP5291" s="16">
        <v>0.15840000000000001</v>
      </c>
      <c r="AR5291" s="16">
        <f t="shared" si="195"/>
        <v>1</v>
      </c>
      <c r="AS5291" s="5">
        <f t="shared" si="194"/>
        <v>6.9730899999999985E-2</v>
      </c>
    </row>
    <row r="5292" spans="1:45" x14ac:dyDescent="0.25">
      <c r="A5292" s="16" t="s">
        <v>407</v>
      </c>
      <c r="B5292" s="16" t="s">
        <v>96</v>
      </c>
      <c r="C5292" s="16" t="s">
        <v>310</v>
      </c>
      <c r="D5292" s="16">
        <v>1993</v>
      </c>
      <c r="E5292" s="16" t="s">
        <v>5907</v>
      </c>
      <c r="F5292" s="16" t="s">
        <v>594</v>
      </c>
      <c r="G5292" s="10">
        <v>24703.200000000001</v>
      </c>
      <c r="H5292" s="73">
        <v>10.11469</v>
      </c>
      <c r="I5292" s="16" t="s">
        <v>6700</v>
      </c>
      <c r="J5292" s="71">
        <v>-3.5000000000000003E-2</v>
      </c>
      <c r="K5292" s="71">
        <v>0.83</v>
      </c>
      <c r="L5292" s="16">
        <v>0.57849709999999999</v>
      </c>
      <c r="M5292" s="16">
        <v>-0.44952829999999999</v>
      </c>
      <c r="N5292" s="16">
        <v>0.15869269999999999</v>
      </c>
      <c r="O5292" s="16">
        <v>0.64095519999999995</v>
      </c>
      <c r="P5292" s="16">
        <v>0.46527259999999998</v>
      </c>
      <c r="Q5292" s="16">
        <v>0.44052609999999998</v>
      </c>
      <c r="R5292" s="16">
        <v>8.0399999999999999E-2</v>
      </c>
      <c r="S5292" s="16">
        <v>2.5499999999999998E-2</v>
      </c>
      <c r="T5292" s="16">
        <v>1.06E-2</v>
      </c>
      <c r="U5292" s="16">
        <v>3.6705999999999999</v>
      </c>
      <c r="V5292" s="16">
        <v>12.561999999999999</v>
      </c>
      <c r="W5292" s="16">
        <v>4.4359999999999999</v>
      </c>
      <c r="X5292" s="16">
        <v>504.75099999999998</v>
      </c>
      <c r="Y5292" s="16">
        <v>66.041300000000007</v>
      </c>
      <c r="Z5292" s="16">
        <v>0.25190000000000001</v>
      </c>
      <c r="AA5292" s="16">
        <v>-0.71039039999999998</v>
      </c>
      <c r="AB5292" s="16">
        <v>0.215</v>
      </c>
      <c r="AC5292" s="16">
        <v>9.3249999999999993</v>
      </c>
      <c r="AD5292" s="16">
        <v>43.6</v>
      </c>
      <c r="AE5292" s="16">
        <v>34.9285</v>
      </c>
      <c r="AF5292" s="16">
        <v>3.9308000000000001</v>
      </c>
      <c r="AG5292" s="16">
        <v>447959</v>
      </c>
      <c r="AH5292" s="16">
        <v>7.4700000000000003E-2</v>
      </c>
      <c r="AI5292" s="16">
        <v>99.3</v>
      </c>
      <c r="AJ5292" s="16">
        <v>91.5</v>
      </c>
      <c r="AK5292" s="16">
        <v>0.4531</v>
      </c>
      <c r="AL5292" s="16">
        <v>0.38929999999999998</v>
      </c>
      <c r="AM5292" s="16">
        <v>0.31059999999999999</v>
      </c>
      <c r="AN5292" s="16">
        <v>0.23380000000000001</v>
      </c>
      <c r="AO5292" s="16">
        <v>0.25030000000000002</v>
      </c>
      <c r="AP5292" s="16">
        <v>0.19020000000000001</v>
      </c>
      <c r="AR5292" s="16">
        <f t="shared" si="195"/>
        <v>1</v>
      </c>
      <c r="AS5292" s="5">
        <f t="shared" si="194"/>
        <v>8.0662799999999979E-2</v>
      </c>
    </row>
    <row r="5293" spans="1:45" x14ac:dyDescent="0.25">
      <c r="A5293" s="16" t="s">
        <v>407</v>
      </c>
      <c r="B5293" s="16" t="s">
        <v>96</v>
      </c>
      <c r="C5293" s="16" t="s">
        <v>310</v>
      </c>
      <c r="D5293" s="16">
        <v>1994</v>
      </c>
      <c r="E5293" s="16" t="s">
        <v>5908</v>
      </c>
      <c r="F5293" s="16" t="s">
        <v>594</v>
      </c>
      <c r="G5293" s="10">
        <v>25235</v>
      </c>
      <c r="H5293" s="73">
        <v>10.13599</v>
      </c>
      <c r="I5293" s="16" t="s">
        <v>6700</v>
      </c>
      <c r="J5293" s="71">
        <v>-2.9000000000000001E-2</v>
      </c>
      <c r="K5293" s="71">
        <v>0.80600000000000005</v>
      </c>
      <c r="L5293" s="16">
        <v>0.62331349999999996</v>
      </c>
      <c r="M5293" s="16">
        <v>-0.43359439999999999</v>
      </c>
      <c r="N5293" s="16">
        <v>0.1819432</v>
      </c>
      <c r="O5293" s="16">
        <v>0.65920999999999996</v>
      </c>
      <c r="P5293" s="16">
        <v>0.47857559999999999</v>
      </c>
      <c r="Q5293" s="16">
        <v>0.4707054</v>
      </c>
      <c r="R5293" s="16">
        <v>7.9500000000000001E-2</v>
      </c>
      <c r="S5293" s="16">
        <v>2.5899999999999999E-2</v>
      </c>
      <c r="T5293" s="16">
        <v>1.2200000000000001E-2</v>
      </c>
      <c r="U5293" s="16">
        <v>3.5983999999999998</v>
      </c>
      <c r="V5293" s="16">
        <v>13.215999999999999</v>
      </c>
      <c r="W5293" s="16">
        <v>4.6079999999999997</v>
      </c>
      <c r="X5293" s="16">
        <v>505.75700000000001</v>
      </c>
      <c r="Y5293" s="16">
        <v>66.854699999999994</v>
      </c>
      <c r="Z5293" s="16">
        <v>0.2424</v>
      </c>
      <c r="AA5293" s="16">
        <v>-0.76476319999999998</v>
      </c>
      <c r="AB5293" s="16">
        <v>0.215</v>
      </c>
      <c r="AC5293" s="16">
        <v>9.3249999999999993</v>
      </c>
      <c r="AD5293" s="16">
        <v>45</v>
      </c>
      <c r="AE5293" s="16">
        <v>37.087600000000002</v>
      </c>
      <c r="AF5293" s="16">
        <v>5.4737</v>
      </c>
      <c r="AG5293" s="16">
        <v>402732</v>
      </c>
      <c r="AH5293" s="16">
        <v>7.4899999999999994E-2</v>
      </c>
      <c r="AI5293" s="16">
        <v>99.4</v>
      </c>
      <c r="AJ5293" s="16">
        <v>91.8</v>
      </c>
      <c r="AK5293" s="16">
        <v>0.43430000000000002</v>
      </c>
      <c r="AL5293" s="16">
        <v>0.39810000000000001</v>
      </c>
      <c r="AM5293" s="16">
        <v>0.3634</v>
      </c>
      <c r="AN5293" s="16">
        <v>0.26879999999999998</v>
      </c>
      <c r="AO5293" s="16">
        <v>0.31290000000000001</v>
      </c>
      <c r="AP5293" s="16">
        <v>0.222</v>
      </c>
      <c r="AR5293" s="16">
        <f t="shared" si="195"/>
        <v>1</v>
      </c>
      <c r="AS5293" s="5">
        <f t="shared" si="194"/>
        <v>4.4816399999999978E-2</v>
      </c>
    </row>
    <row r="5294" spans="1:45" x14ac:dyDescent="0.25">
      <c r="A5294" s="16" t="s">
        <v>407</v>
      </c>
      <c r="B5294" s="16" t="s">
        <v>96</v>
      </c>
      <c r="C5294" s="16" t="s">
        <v>310</v>
      </c>
      <c r="D5294" s="16">
        <v>1995</v>
      </c>
      <c r="E5294" s="16" t="s">
        <v>5909</v>
      </c>
      <c r="F5294" s="16" t="s">
        <v>594</v>
      </c>
      <c r="G5294" s="10">
        <v>25544.5</v>
      </c>
      <c r="H5294" s="73">
        <v>10.14818</v>
      </c>
      <c r="I5294" s="16" t="s">
        <v>6700</v>
      </c>
      <c r="J5294" s="71">
        <v>-3.4000000000000002E-2</v>
      </c>
      <c r="K5294" s="71">
        <v>0.77900000000000003</v>
      </c>
      <c r="L5294" s="16">
        <v>0.67706710000000003</v>
      </c>
      <c r="M5294" s="16">
        <v>-0.41314269999999997</v>
      </c>
      <c r="N5294" s="16">
        <v>0.2095631</v>
      </c>
      <c r="O5294" s="16">
        <v>0.6560182</v>
      </c>
      <c r="P5294" s="16">
        <v>0.52402660000000001</v>
      </c>
      <c r="Q5294" s="16">
        <v>0.50086569999999997</v>
      </c>
      <c r="R5294" s="16">
        <v>7.85E-2</v>
      </c>
      <c r="S5294" s="16">
        <v>2.64E-2</v>
      </c>
      <c r="T5294" s="16">
        <v>1.4250000000000001E-2</v>
      </c>
      <c r="U5294" s="16">
        <v>3.5261</v>
      </c>
      <c r="V5294" s="16">
        <v>13.87</v>
      </c>
      <c r="W5294" s="16">
        <v>4.78</v>
      </c>
      <c r="X5294" s="16">
        <v>507.44900000000001</v>
      </c>
      <c r="Y5294" s="16">
        <v>67.668099999999995</v>
      </c>
      <c r="Z5294" s="16">
        <v>0.22919999999999999</v>
      </c>
      <c r="AA5294" s="16">
        <v>-0.77641450000000001</v>
      </c>
      <c r="AB5294" s="16">
        <v>0.215</v>
      </c>
      <c r="AC5294" s="16">
        <v>9.3249999999999993</v>
      </c>
      <c r="AD5294" s="16">
        <v>45.3</v>
      </c>
      <c r="AE5294" s="16">
        <v>38.4664</v>
      </c>
      <c r="AF5294" s="16">
        <v>9.0048999999999992</v>
      </c>
      <c r="AG5294" s="16">
        <v>427585</v>
      </c>
      <c r="AH5294" s="16">
        <v>7.5200000000000003E-2</v>
      </c>
      <c r="AI5294" s="16">
        <v>99.4</v>
      </c>
      <c r="AJ5294" s="16">
        <v>92.2</v>
      </c>
      <c r="AK5294" s="16">
        <v>0.41549999999999998</v>
      </c>
      <c r="AL5294" s="16">
        <v>0.40699999999999997</v>
      </c>
      <c r="AM5294" s="16">
        <v>0.41610000000000003</v>
      </c>
      <c r="AN5294" s="16">
        <v>0.30380000000000001</v>
      </c>
      <c r="AO5294" s="16">
        <v>0.37540000000000001</v>
      </c>
      <c r="AP5294" s="16">
        <v>0.25380000000000003</v>
      </c>
      <c r="AR5294" s="16">
        <f t="shared" si="195"/>
        <v>1</v>
      </c>
      <c r="AS5294" s="5">
        <f t="shared" si="194"/>
        <v>5.3753600000000068E-2</v>
      </c>
    </row>
    <row r="5295" spans="1:45" x14ac:dyDescent="0.25">
      <c r="A5295" s="16" t="s">
        <v>407</v>
      </c>
      <c r="B5295" s="16" t="s">
        <v>96</v>
      </c>
      <c r="C5295" s="16" t="s">
        <v>310</v>
      </c>
      <c r="D5295" s="16">
        <v>1996</v>
      </c>
      <c r="E5295" s="16" t="s">
        <v>5910</v>
      </c>
      <c r="F5295" s="16" t="s">
        <v>594</v>
      </c>
      <c r="G5295" s="10">
        <v>24928.3</v>
      </c>
      <c r="H5295" s="73">
        <v>10.123760000000001</v>
      </c>
      <c r="I5295" s="16" t="s">
        <v>6700</v>
      </c>
      <c r="J5295" s="71">
        <v>-8.5000000000000006E-2</v>
      </c>
      <c r="K5295" s="71">
        <v>0.71599999999999997</v>
      </c>
      <c r="L5295" s="16">
        <v>0.72518070000000001</v>
      </c>
      <c r="M5295" s="16">
        <v>-0.39493329999999999</v>
      </c>
      <c r="N5295" s="16">
        <v>0.25831379999999998</v>
      </c>
      <c r="O5295" s="16">
        <v>0.69873110000000005</v>
      </c>
      <c r="P5295" s="16">
        <v>0.56115060000000005</v>
      </c>
      <c r="Q5295" s="16">
        <v>0.45767980000000003</v>
      </c>
      <c r="R5295" s="16">
        <v>7.7499999999999999E-2</v>
      </c>
      <c r="S5295" s="16">
        <v>2.6800000000000001E-2</v>
      </c>
      <c r="T5295" s="16">
        <v>1.61E-2</v>
      </c>
      <c r="U5295" s="16">
        <v>3.4539</v>
      </c>
      <c r="V5295" s="16">
        <v>14.736000000000001</v>
      </c>
      <c r="W5295" s="16">
        <v>5.2</v>
      </c>
      <c r="X5295" s="16">
        <v>509.39499999999998</v>
      </c>
      <c r="Y5295" s="16">
        <v>68.481399999999994</v>
      </c>
      <c r="Z5295" s="16">
        <v>0.23419999999999999</v>
      </c>
      <c r="AA5295" s="16">
        <v>-0.82301970000000002</v>
      </c>
      <c r="AB5295" s="16">
        <v>0.215</v>
      </c>
      <c r="AC5295" s="16">
        <v>9.3249999999999993</v>
      </c>
      <c r="AD5295" s="16">
        <v>46.5</v>
      </c>
      <c r="AE5295" s="16">
        <v>39.850099999999998</v>
      </c>
      <c r="AF5295" s="16">
        <v>11.0525</v>
      </c>
      <c r="AG5295" s="16">
        <v>443500</v>
      </c>
      <c r="AH5295" s="16">
        <v>7.5399999999999995E-2</v>
      </c>
      <c r="AI5295" s="16">
        <v>99.5</v>
      </c>
      <c r="AJ5295" s="16">
        <v>92.6</v>
      </c>
      <c r="AK5295" s="16">
        <v>0.23369999999999999</v>
      </c>
      <c r="AL5295" s="16">
        <v>0.44340000000000002</v>
      </c>
      <c r="AM5295" s="16">
        <v>0.38269999999999998</v>
      </c>
      <c r="AN5295" s="16">
        <v>0.1855</v>
      </c>
      <c r="AO5295" s="16">
        <v>0.52070000000000005</v>
      </c>
      <c r="AP5295" s="16">
        <v>0.14929999999999999</v>
      </c>
      <c r="AR5295" s="16">
        <f t="shared" si="195"/>
        <v>1</v>
      </c>
      <c r="AS5295" s="5">
        <f t="shared" si="194"/>
        <v>4.8113599999999979E-2</v>
      </c>
    </row>
    <row r="5296" spans="1:45" x14ac:dyDescent="0.25">
      <c r="A5296" s="16" t="s">
        <v>407</v>
      </c>
      <c r="B5296" s="16" t="s">
        <v>96</v>
      </c>
      <c r="C5296" s="16" t="s">
        <v>310</v>
      </c>
      <c r="D5296" s="16">
        <v>1997</v>
      </c>
      <c r="E5296" s="16" t="s">
        <v>5911</v>
      </c>
      <c r="F5296" s="16" t="s">
        <v>594</v>
      </c>
      <c r="G5296" s="10">
        <v>24363.4</v>
      </c>
      <c r="H5296" s="73">
        <v>10.10084</v>
      </c>
      <c r="I5296" s="16" t="s">
        <v>6700</v>
      </c>
      <c r="J5296" s="71">
        <v>-3.9E-2</v>
      </c>
      <c r="K5296" s="71">
        <v>0.68799999999999994</v>
      </c>
      <c r="L5296" s="16">
        <v>0.79771829999999999</v>
      </c>
      <c r="M5296" s="16">
        <v>-0.37629119999999999</v>
      </c>
      <c r="N5296" s="16">
        <v>0.3039307</v>
      </c>
      <c r="O5296" s="16">
        <v>0.7528823</v>
      </c>
      <c r="P5296" s="16">
        <v>0.59853719999999999</v>
      </c>
      <c r="Q5296" s="16">
        <v>0.4616458</v>
      </c>
      <c r="R5296" s="16">
        <v>7.6600000000000001E-2</v>
      </c>
      <c r="S5296" s="16">
        <v>2.7300000000000001E-2</v>
      </c>
      <c r="T5296" s="16">
        <v>1.7950000000000001E-2</v>
      </c>
      <c r="U5296" s="16">
        <v>3.3816000000000002</v>
      </c>
      <c r="V5296" s="16">
        <v>15.602</v>
      </c>
      <c r="W5296" s="16">
        <v>5.62</v>
      </c>
      <c r="X5296" s="16">
        <v>510.85199999999998</v>
      </c>
      <c r="Y5296" s="16">
        <v>69.294799999999995</v>
      </c>
      <c r="Z5296" s="16">
        <v>0.25380000000000003</v>
      </c>
      <c r="AA5296" s="16">
        <v>-0.82301970000000002</v>
      </c>
      <c r="AB5296" s="16">
        <v>0.215</v>
      </c>
      <c r="AC5296" s="16">
        <v>9.3249999999999993</v>
      </c>
      <c r="AD5296" s="16">
        <v>46.5</v>
      </c>
      <c r="AE5296" s="16">
        <v>41.159799999999997</v>
      </c>
      <c r="AF5296" s="16">
        <v>12.8255</v>
      </c>
      <c r="AG5296" s="16">
        <v>464693</v>
      </c>
      <c r="AH5296" s="16">
        <v>7.5700000000000003E-2</v>
      </c>
      <c r="AI5296" s="16">
        <v>99.5</v>
      </c>
      <c r="AJ5296" s="16">
        <v>93</v>
      </c>
      <c r="AK5296" s="16">
        <v>0.23130000000000001</v>
      </c>
      <c r="AL5296" s="16">
        <v>0.45229999999999998</v>
      </c>
      <c r="AM5296" s="16">
        <v>0.38369999999999999</v>
      </c>
      <c r="AN5296" s="16">
        <v>0.18709999999999999</v>
      </c>
      <c r="AO5296" s="16">
        <v>0.52370000000000005</v>
      </c>
      <c r="AP5296" s="16">
        <v>0.1598</v>
      </c>
      <c r="AR5296" s="16">
        <f t="shared" si="195"/>
        <v>1</v>
      </c>
      <c r="AS5296" s="5">
        <f t="shared" si="194"/>
        <v>7.253759999999998E-2</v>
      </c>
    </row>
    <row r="5297" spans="1:45" x14ac:dyDescent="0.25">
      <c r="A5297" s="16" t="s">
        <v>407</v>
      </c>
      <c r="B5297" s="16" t="s">
        <v>96</v>
      </c>
      <c r="C5297" s="16" t="s">
        <v>310</v>
      </c>
      <c r="D5297" s="16">
        <v>1998</v>
      </c>
      <c r="E5297" s="16" t="s">
        <v>5912</v>
      </c>
      <c r="F5297" s="16" t="s">
        <v>594</v>
      </c>
      <c r="G5297" s="10">
        <v>22780.5</v>
      </c>
      <c r="H5297" s="73">
        <v>10.033659999999999</v>
      </c>
      <c r="I5297" s="16" t="s">
        <v>6700</v>
      </c>
      <c r="J5297" s="71">
        <v>-7.2999999999999995E-2</v>
      </c>
      <c r="K5297" s="71">
        <v>0.64</v>
      </c>
      <c r="L5297" s="16">
        <v>0.8730871</v>
      </c>
      <c r="M5297" s="16">
        <v>-0.35621779999999997</v>
      </c>
      <c r="N5297" s="16">
        <v>0.38841170000000003</v>
      </c>
      <c r="O5297" s="16">
        <v>0.77836349999999999</v>
      </c>
      <c r="P5297" s="16">
        <v>0.63214360000000003</v>
      </c>
      <c r="Q5297" s="16">
        <v>0.46554220000000002</v>
      </c>
      <c r="R5297" s="16">
        <v>7.5600000000000001E-2</v>
      </c>
      <c r="S5297" s="16">
        <v>2.7699999999999999E-2</v>
      </c>
      <c r="T5297" s="16">
        <v>0.02</v>
      </c>
      <c r="U5297" s="16">
        <v>3.6810999999999998</v>
      </c>
      <c r="V5297" s="16">
        <v>16.468</v>
      </c>
      <c r="W5297" s="16">
        <v>6.04</v>
      </c>
      <c r="X5297" s="16">
        <v>512.27099999999996</v>
      </c>
      <c r="Y5297" s="16">
        <v>70.108199999999997</v>
      </c>
      <c r="Z5297" s="16">
        <v>0.25169999999999998</v>
      </c>
      <c r="AA5297" s="16">
        <v>-0.8579736</v>
      </c>
      <c r="AB5297" s="16">
        <v>0.215</v>
      </c>
      <c r="AC5297" s="16">
        <v>9.3249999999999993</v>
      </c>
      <c r="AD5297" s="16">
        <v>47.4</v>
      </c>
      <c r="AE5297" s="16">
        <v>41.520699999999998</v>
      </c>
      <c r="AF5297" s="16">
        <v>19.6065</v>
      </c>
      <c r="AG5297" s="16">
        <v>473459</v>
      </c>
      <c r="AH5297" s="16">
        <v>7.5999999999999998E-2</v>
      </c>
      <c r="AI5297" s="16">
        <v>99.6</v>
      </c>
      <c r="AJ5297" s="16">
        <v>93.3</v>
      </c>
      <c r="AK5297" s="16">
        <v>0.2288</v>
      </c>
      <c r="AL5297" s="16">
        <v>0.4612</v>
      </c>
      <c r="AM5297" s="16">
        <v>0.3846</v>
      </c>
      <c r="AN5297" s="16">
        <v>0.18859999999999999</v>
      </c>
      <c r="AO5297" s="16">
        <v>0.52669999999999995</v>
      </c>
      <c r="AP5297" s="16">
        <v>0.17019999999999999</v>
      </c>
      <c r="AR5297" s="16">
        <f t="shared" si="195"/>
        <v>1</v>
      </c>
      <c r="AS5297" s="5">
        <f t="shared" si="194"/>
        <v>7.5368800000000014E-2</v>
      </c>
    </row>
    <row r="5298" spans="1:45" x14ac:dyDescent="0.25">
      <c r="A5298" s="16" t="s">
        <v>407</v>
      </c>
      <c r="B5298" s="16" t="s">
        <v>96</v>
      </c>
      <c r="C5298" s="16" t="s">
        <v>310</v>
      </c>
      <c r="D5298" s="16">
        <v>1999</v>
      </c>
      <c r="E5298" s="16" t="s">
        <v>5913</v>
      </c>
      <c r="F5298" s="16" t="s">
        <v>594</v>
      </c>
      <c r="G5298" s="10">
        <v>21777.4</v>
      </c>
      <c r="H5298" s="73">
        <v>9.9886269999999993</v>
      </c>
      <c r="I5298" s="16" t="s">
        <v>6700</v>
      </c>
      <c r="J5298" s="71">
        <v>-5.3999999999999999E-2</v>
      </c>
      <c r="K5298" s="71">
        <v>0.60599999999999998</v>
      </c>
      <c r="L5298" s="16">
        <v>0.93004880000000001</v>
      </c>
      <c r="M5298" s="16">
        <v>-0.33343610000000001</v>
      </c>
      <c r="N5298" s="16">
        <v>0.44394980000000001</v>
      </c>
      <c r="O5298" s="16">
        <v>0.76203869999999996</v>
      </c>
      <c r="P5298" s="16">
        <v>0.6675006</v>
      </c>
      <c r="Q5298" s="16">
        <v>0.49703819999999999</v>
      </c>
      <c r="R5298" s="16">
        <v>7.46E-2</v>
      </c>
      <c r="S5298" s="16">
        <v>2.8199999999999999E-2</v>
      </c>
      <c r="T5298" s="16">
        <v>2.23E-2</v>
      </c>
      <c r="U5298" s="16">
        <v>3.6922999999999999</v>
      </c>
      <c r="V5298" s="16">
        <v>17.334</v>
      </c>
      <c r="W5298" s="16">
        <v>6.46</v>
      </c>
      <c r="X5298" s="16">
        <v>513.90599999999995</v>
      </c>
      <c r="Y5298" s="16">
        <v>70.921499999999995</v>
      </c>
      <c r="Z5298" s="16">
        <v>0.22370000000000001</v>
      </c>
      <c r="AA5298" s="16">
        <v>-0.91234630000000005</v>
      </c>
      <c r="AB5298" s="16">
        <v>0.215</v>
      </c>
      <c r="AC5298" s="16">
        <v>9.3249999999999993</v>
      </c>
      <c r="AD5298" s="16">
        <v>48.8</v>
      </c>
      <c r="AE5298" s="16">
        <v>41.942799999999998</v>
      </c>
      <c r="AF5298" s="16">
        <v>27.7592</v>
      </c>
      <c r="AG5298" s="16">
        <v>475945</v>
      </c>
      <c r="AH5298" s="16">
        <v>7.5499999999999998E-2</v>
      </c>
      <c r="AI5298" s="16">
        <v>99.6</v>
      </c>
      <c r="AJ5298" s="16">
        <v>93.7</v>
      </c>
      <c r="AK5298" s="16">
        <v>0.2266</v>
      </c>
      <c r="AL5298" s="16">
        <v>0.45179999999999998</v>
      </c>
      <c r="AM5298" s="16">
        <v>0.49730000000000002</v>
      </c>
      <c r="AN5298" s="16">
        <v>0.3</v>
      </c>
      <c r="AO5298" s="16">
        <v>0.51339999999999997</v>
      </c>
      <c r="AP5298" s="16">
        <v>0.16070000000000001</v>
      </c>
      <c r="AR5298" s="16">
        <f t="shared" si="195"/>
        <v>1</v>
      </c>
      <c r="AS5298" s="5">
        <f t="shared" si="194"/>
        <v>5.6961700000000004E-2</v>
      </c>
    </row>
    <row r="5299" spans="1:45" x14ac:dyDescent="0.25">
      <c r="A5299" s="16" t="s">
        <v>407</v>
      </c>
      <c r="B5299" s="16" t="s">
        <v>96</v>
      </c>
      <c r="C5299" s="16" t="s">
        <v>310</v>
      </c>
      <c r="D5299" s="16">
        <v>2000</v>
      </c>
      <c r="E5299" s="16" t="s">
        <v>5914</v>
      </c>
      <c r="F5299" s="16" t="s">
        <v>594</v>
      </c>
      <c r="G5299" s="10">
        <v>22524.400000000001</v>
      </c>
      <c r="H5299" s="73">
        <v>10.022360000000001</v>
      </c>
      <c r="I5299" s="16">
        <v>427979</v>
      </c>
      <c r="J5299" s="71">
        <v>4.3999999999999997E-2</v>
      </c>
      <c r="K5299" s="71">
        <v>0.63300000000000001</v>
      </c>
      <c r="L5299" s="16">
        <v>1.026424</v>
      </c>
      <c r="M5299" s="16">
        <v>-0.26204699999999997</v>
      </c>
      <c r="N5299" s="16">
        <v>0.49431520000000001</v>
      </c>
      <c r="O5299" s="16">
        <v>0.78536340000000004</v>
      </c>
      <c r="P5299" s="16">
        <v>0.70785670000000001</v>
      </c>
      <c r="Q5299" s="16">
        <v>0.52853159999999999</v>
      </c>
      <c r="R5299" s="16">
        <v>7.3700000000000002E-2</v>
      </c>
      <c r="S5299" s="16">
        <v>2.86E-2</v>
      </c>
      <c r="T5299" s="16">
        <v>2.9850000000000002E-2</v>
      </c>
      <c r="U5299" s="16">
        <v>3.6796000000000002</v>
      </c>
      <c r="V5299" s="16">
        <v>18.2</v>
      </c>
      <c r="W5299" s="16">
        <v>6.88</v>
      </c>
      <c r="X5299" s="16">
        <v>515.12400000000002</v>
      </c>
      <c r="Y5299" s="16">
        <v>71.734899999999996</v>
      </c>
      <c r="Z5299" s="16">
        <v>0.2261</v>
      </c>
      <c r="AA5299" s="16">
        <v>-0.91623010000000005</v>
      </c>
      <c r="AB5299" s="16">
        <v>0.215</v>
      </c>
      <c r="AC5299" s="16">
        <v>9.3249999999999993</v>
      </c>
      <c r="AD5299" s="16">
        <v>48.9</v>
      </c>
      <c r="AE5299" s="16">
        <v>40.943300000000001</v>
      </c>
      <c r="AF5299" s="16">
        <v>32.658000000000001</v>
      </c>
      <c r="AG5299" s="16">
        <v>541931</v>
      </c>
      <c r="AH5299" s="16">
        <v>7.4999999999999997E-2</v>
      </c>
      <c r="AI5299" s="16">
        <v>99.7</v>
      </c>
      <c r="AJ5299" s="16">
        <v>94.1</v>
      </c>
      <c r="AK5299" s="16">
        <v>0.22439999999999999</v>
      </c>
      <c r="AL5299" s="16">
        <v>0.44240000000000002</v>
      </c>
      <c r="AM5299" s="16">
        <v>0.6099</v>
      </c>
      <c r="AN5299" s="16">
        <v>0.41149999999999998</v>
      </c>
      <c r="AO5299" s="16">
        <v>0.50019999999999998</v>
      </c>
      <c r="AP5299" s="16">
        <v>0.15110000000000001</v>
      </c>
      <c r="AR5299" s="16">
        <f t="shared" si="195"/>
        <v>1</v>
      </c>
      <c r="AS5299" s="5">
        <f t="shared" si="194"/>
        <v>9.6375199999999994E-2</v>
      </c>
    </row>
    <row r="5300" spans="1:45" x14ac:dyDescent="0.25">
      <c r="A5300" s="16" t="s">
        <v>407</v>
      </c>
      <c r="B5300" s="16" t="s">
        <v>96</v>
      </c>
      <c r="C5300" s="16" t="s">
        <v>310</v>
      </c>
      <c r="D5300" s="16">
        <v>2001</v>
      </c>
      <c r="E5300" s="16" t="s">
        <v>5915</v>
      </c>
      <c r="F5300" s="16" t="s">
        <v>594</v>
      </c>
      <c r="G5300" s="10">
        <v>22640.7</v>
      </c>
      <c r="H5300" s="73">
        <v>10.0275</v>
      </c>
      <c r="I5300" s="16">
        <v>438081</v>
      </c>
      <c r="J5300" s="71">
        <v>-0.02</v>
      </c>
      <c r="K5300" s="71">
        <v>0.621</v>
      </c>
      <c r="L5300" s="16">
        <v>1.0327980000000001</v>
      </c>
      <c r="M5300" s="16">
        <v>-0.33499869999999998</v>
      </c>
      <c r="N5300" s="16">
        <v>0.45503640000000001</v>
      </c>
      <c r="O5300" s="16">
        <v>0.80473779999999995</v>
      </c>
      <c r="P5300" s="16">
        <v>0.75231650000000005</v>
      </c>
      <c r="Q5300" s="16">
        <v>0.58850369999999996</v>
      </c>
      <c r="R5300" s="16">
        <v>6.5500000000000003E-2</v>
      </c>
      <c r="S5300" s="16">
        <v>3.0999999999999999E-3</v>
      </c>
      <c r="T5300" s="16">
        <v>3.2849999999999997E-2</v>
      </c>
      <c r="U5300" s="16">
        <v>2.8586</v>
      </c>
      <c r="V5300" s="16">
        <v>19.181999999999999</v>
      </c>
      <c r="W5300" s="16">
        <v>7.218</v>
      </c>
      <c r="X5300" s="16">
        <v>515.99800000000005</v>
      </c>
      <c r="Y5300" s="16">
        <v>72.548299999999998</v>
      </c>
      <c r="Z5300" s="16">
        <v>0.2278</v>
      </c>
      <c r="AA5300" s="16">
        <v>-0.91234630000000005</v>
      </c>
      <c r="AB5300" s="16">
        <v>0.215</v>
      </c>
      <c r="AC5300" s="16">
        <v>9.3249999999999993</v>
      </c>
      <c r="AD5300" s="16">
        <v>48.8</v>
      </c>
      <c r="AE5300" s="16">
        <v>40.277999999999999</v>
      </c>
      <c r="AF5300" s="16">
        <v>44.392600000000002</v>
      </c>
      <c r="AG5300" s="16">
        <v>567902</v>
      </c>
      <c r="AH5300" s="16">
        <v>7.5999999999999998E-2</v>
      </c>
      <c r="AI5300" s="16">
        <v>99.8</v>
      </c>
      <c r="AJ5300" s="16">
        <v>94.4</v>
      </c>
      <c r="AK5300" s="16">
        <v>0.30990000000000001</v>
      </c>
      <c r="AL5300" s="16">
        <v>0.18940000000000001</v>
      </c>
      <c r="AM5300" s="16">
        <v>0.72019999999999995</v>
      </c>
      <c r="AN5300" s="16">
        <v>0.4395</v>
      </c>
      <c r="AO5300" s="16">
        <v>0.58879999999999999</v>
      </c>
      <c r="AP5300" s="16">
        <v>0.41449999999999998</v>
      </c>
      <c r="AR5300" s="16">
        <f t="shared" si="195"/>
        <v>1</v>
      </c>
      <c r="AS5300" s="5">
        <f t="shared" si="194"/>
        <v>6.3740000000001018E-3</v>
      </c>
    </row>
    <row r="5301" spans="1:45" x14ac:dyDescent="0.25">
      <c r="A5301" s="16" t="s">
        <v>407</v>
      </c>
      <c r="B5301" s="16" t="s">
        <v>96</v>
      </c>
      <c r="C5301" s="16" t="s">
        <v>310</v>
      </c>
      <c r="D5301" s="16">
        <v>2002</v>
      </c>
      <c r="E5301" s="16" t="s">
        <v>5916</v>
      </c>
      <c r="F5301" s="16" t="s">
        <v>594</v>
      </c>
      <c r="G5301" s="10">
        <v>24072</v>
      </c>
      <c r="H5301" s="73">
        <v>10.08881</v>
      </c>
      <c r="I5301" s="16">
        <v>448896</v>
      </c>
      <c r="J5301" s="71">
        <v>7.0999999999999994E-2</v>
      </c>
      <c r="K5301" s="71">
        <v>0.66600000000000004</v>
      </c>
      <c r="L5301" s="16">
        <v>1.1492530000000001</v>
      </c>
      <c r="M5301" s="16">
        <v>-0.30468030000000002</v>
      </c>
      <c r="N5301" s="16">
        <v>0.51857690000000001</v>
      </c>
      <c r="O5301" s="16">
        <v>0.8439257</v>
      </c>
      <c r="P5301" s="16">
        <v>0.8192661</v>
      </c>
      <c r="Q5301" s="16">
        <v>0.6485803</v>
      </c>
      <c r="R5301" s="16">
        <v>7.3200000000000001E-2</v>
      </c>
      <c r="S5301" s="16">
        <v>5.1999999999999998E-3</v>
      </c>
      <c r="T5301" s="16">
        <v>3.4799999999999998E-2</v>
      </c>
      <c r="U5301" s="16">
        <v>2.9904999999999999</v>
      </c>
      <c r="V5301" s="16">
        <v>20.164000000000001</v>
      </c>
      <c r="W5301" s="16">
        <v>7.556</v>
      </c>
      <c r="X5301" s="16">
        <v>517.28200000000004</v>
      </c>
      <c r="Y5301" s="16">
        <v>73.361699999999999</v>
      </c>
      <c r="Z5301" s="16">
        <v>0.22950000000000001</v>
      </c>
      <c r="AA5301" s="16">
        <v>-0.96671910000000005</v>
      </c>
      <c r="AB5301" s="16">
        <v>0.215</v>
      </c>
      <c r="AC5301" s="16">
        <v>9.3249999999999993</v>
      </c>
      <c r="AD5301" s="16">
        <v>50.2</v>
      </c>
      <c r="AE5301" s="16">
        <v>39.650100000000002</v>
      </c>
      <c r="AF5301" s="16">
        <v>62.172199999999997</v>
      </c>
      <c r="AG5301" s="16">
        <v>600672</v>
      </c>
      <c r="AH5301" s="16">
        <v>7.6799999999999993E-2</v>
      </c>
      <c r="AI5301" s="16">
        <v>99.8</v>
      </c>
      <c r="AJ5301" s="16">
        <v>94.8</v>
      </c>
      <c r="AK5301" s="16">
        <v>0.39550000000000002</v>
      </c>
      <c r="AL5301" s="16">
        <v>-6.3500000000000001E-2</v>
      </c>
      <c r="AM5301" s="16">
        <v>0.8306</v>
      </c>
      <c r="AN5301" s="16">
        <v>0.46760000000000002</v>
      </c>
      <c r="AO5301" s="16">
        <v>0.67749999999999999</v>
      </c>
      <c r="AP5301" s="16">
        <v>0.67800000000000005</v>
      </c>
      <c r="AR5301" s="16">
        <f t="shared" si="195"/>
        <v>1</v>
      </c>
      <c r="AS5301" s="5">
        <f t="shared" si="194"/>
        <v>0.11645499999999998</v>
      </c>
    </row>
    <row r="5302" spans="1:45" x14ac:dyDescent="0.25">
      <c r="A5302" s="16" t="s">
        <v>407</v>
      </c>
      <c r="B5302" s="16" t="s">
        <v>96</v>
      </c>
      <c r="C5302" s="16" t="s">
        <v>310</v>
      </c>
      <c r="D5302" s="16">
        <v>2003</v>
      </c>
      <c r="E5302" s="16" t="s">
        <v>5917</v>
      </c>
      <c r="F5302" s="16" t="s">
        <v>594</v>
      </c>
      <c r="G5302" s="10">
        <v>26220.1</v>
      </c>
      <c r="H5302" s="73">
        <v>10.17428</v>
      </c>
      <c r="I5302" s="16">
        <v>460147</v>
      </c>
      <c r="J5302" s="71">
        <v>0.09</v>
      </c>
      <c r="K5302" s="71">
        <v>0.72899999999999998</v>
      </c>
      <c r="L5302" s="16">
        <v>1.4783269999999999</v>
      </c>
      <c r="M5302" s="16">
        <v>-0.17528830000000001</v>
      </c>
      <c r="N5302" s="16">
        <v>0.54496440000000002</v>
      </c>
      <c r="O5302" s="16">
        <v>0.8326943</v>
      </c>
      <c r="P5302" s="16">
        <v>0.87858060000000004</v>
      </c>
      <c r="Q5302" s="16">
        <v>1.2059960000000001</v>
      </c>
      <c r="R5302" s="16">
        <v>6.5000000000000002E-2</v>
      </c>
      <c r="S5302" s="16">
        <v>0.03</v>
      </c>
      <c r="T5302" s="16">
        <v>3.9100000000000003E-2</v>
      </c>
      <c r="U5302" s="16">
        <v>2.8925000000000001</v>
      </c>
      <c r="V5302" s="16">
        <v>21.146000000000001</v>
      </c>
      <c r="W5302" s="16">
        <v>7.8940000000000001</v>
      </c>
      <c r="X5302" s="16">
        <v>516.53099999999995</v>
      </c>
      <c r="Y5302" s="16">
        <v>74.174999999999997</v>
      </c>
      <c r="Z5302" s="16">
        <v>0.22259999999999999</v>
      </c>
      <c r="AA5302" s="16">
        <v>-0.92011390000000004</v>
      </c>
      <c r="AB5302" s="16">
        <v>0.215</v>
      </c>
      <c r="AC5302" s="16">
        <v>9.3249999999999993</v>
      </c>
      <c r="AD5302" s="16">
        <v>49</v>
      </c>
      <c r="AE5302" s="16">
        <v>38.743499999999997</v>
      </c>
      <c r="AF5302" s="16">
        <v>80.768199999999993</v>
      </c>
      <c r="AG5302" s="16">
        <v>622322</v>
      </c>
      <c r="AH5302" s="16">
        <v>7.6499999999999999E-2</v>
      </c>
      <c r="AI5302" s="16">
        <v>99.9</v>
      </c>
      <c r="AJ5302" s="16">
        <v>95.1</v>
      </c>
      <c r="AK5302" s="16">
        <v>0.63690000000000002</v>
      </c>
      <c r="AL5302" s="16">
        <v>0.83350000000000002</v>
      </c>
      <c r="AM5302" s="16">
        <v>1.3012999999999999</v>
      </c>
      <c r="AN5302" s="16">
        <v>1.0932999999999999</v>
      </c>
      <c r="AO5302" s="16">
        <v>1.1435</v>
      </c>
      <c r="AP5302" s="16">
        <v>1.2039</v>
      </c>
      <c r="AR5302" s="16">
        <f t="shared" si="195"/>
        <v>1</v>
      </c>
      <c r="AS5302" s="5">
        <f t="shared" si="194"/>
        <v>0.32907399999999987</v>
      </c>
    </row>
    <row r="5303" spans="1:45" x14ac:dyDescent="0.25">
      <c r="A5303" s="16" t="s">
        <v>407</v>
      </c>
      <c r="B5303" s="16" t="s">
        <v>96</v>
      </c>
      <c r="C5303" s="16" t="s">
        <v>310</v>
      </c>
      <c r="D5303" s="16">
        <v>2004</v>
      </c>
      <c r="E5303" s="16" t="s">
        <v>5918</v>
      </c>
      <c r="F5303" s="16" t="s">
        <v>594</v>
      </c>
      <c r="G5303" s="10">
        <v>32438.400000000001</v>
      </c>
      <c r="H5303" s="73">
        <v>10.3871</v>
      </c>
      <c r="I5303" s="16">
        <v>471453</v>
      </c>
      <c r="J5303" s="71">
        <v>0.16</v>
      </c>
      <c r="K5303" s="71">
        <v>0.85499999999999998</v>
      </c>
      <c r="L5303" s="16">
        <v>1.5528329999999999</v>
      </c>
      <c r="M5303" s="16">
        <v>-0.2054231</v>
      </c>
      <c r="N5303" s="16">
        <v>0.51074710000000001</v>
      </c>
      <c r="O5303" s="16">
        <v>0.89788679999999998</v>
      </c>
      <c r="P5303" s="16">
        <v>0.93220099999999995</v>
      </c>
      <c r="Q5303" s="16">
        <v>1.3170059999999999</v>
      </c>
      <c r="R5303" s="16">
        <v>5.5399999999999998E-2</v>
      </c>
      <c r="S5303" s="16">
        <v>8.9999999999999993E-3</v>
      </c>
      <c r="T5303" s="16">
        <v>4.4949999999999997E-2</v>
      </c>
      <c r="U5303" s="16">
        <v>2.3172999999999999</v>
      </c>
      <c r="V5303" s="16">
        <v>22.128</v>
      </c>
      <c r="W5303" s="16">
        <v>8.2319999999999993</v>
      </c>
      <c r="X5303" s="16">
        <v>514.14599999999996</v>
      </c>
      <c r="Y5303" s="16">
        <v>77.867999999999995</v>
      </c>
      <c r="Z5303" s="16">
        <v>0.21210000000000001</v>
      </c>
      <c r="AA5303" s="16">
        <v>-0.93564899999999995</v>
      </c>
      <c r="AB5303" s="16">
        <v>0.215</v>
      </c>
      <c r="AC5303" s="16">
        <v>9.3249999999999993</v>
      </c>
      <c r="AD5303" s="16">
        <v>49.4</v>
      </c>
      <c r="AE5303" s="16">
        <v>37.930700000000002</v>
      </c>
      <c r="AF5303" s="16">
        <v>94.309799999999996</v>
      </c>
      <c r="AG5303" s="16">
        <v>655268</v>
      </c>
      <c r="AH5303" s="16">
        <v>7.8899999999999998E-2</v>
      </c>
      <c r="AI5303" s="16">
        <v>99.9</v>
      </c>
      <c r="AJ5303" s="16">
        <v>95.6</v>
      </c>
      <c r="AK5303" s="16">
        <v>0.1111</v>
      </c>
      <c r="AL5303" s="16">
        <v>1.3759999999999999</v>
      </c>
      <c r="AM5303" s="16">
        <v>1.0883</v>
      </c>
      <c r="AN5303" s="16">
        <v>1.3839999999999999</v>
      </c>
      <c r="AO5303" s="16">
        <v>1.5427999999999999</v>
      </c>
      <c r="AP5303" s="16">
        <v>1.3854</v>
      </c>
      <c r="AR5303" s="16">
        <f t="shared" si="195"/>
        <v>1</v>
      </c>
      <c r="AS5303" s="5">
        <f t="shared" si="194"/>
        <v>7.4505999999999961E-2</v>
      </c>
    </row>
    <row r="5304" spans="1:45" x14ac:dyDescent="0.25">
      <c r="A5304" s="16" t="s">
        <v>407</v>
      </c>
      <c r="B5304" s="16" t="s">
        <v>96</v>
      </c>
      <c r="C5304" s="16" t="s">
        <v>310</v>
      </c>
      <c r="D5304" s="16">
        <v>2005</v>
      </c>
      <c r="E5304" s="16" t="s">
        <v>5919</v>
      </c>
      <c r="F5304" s="16" t="s">
        <v>594</v>
      </c>
      <c r="G5304" s="10">
        <v>34246.1</v>
      </c>
      <c r="H5304" s="73">
        <v>10.441330000000001</v>
      </c>
      <c r="I5304" s="16">
        <v>482559</v>
      </c>
      <c r="J5304" s="71">
        <v>-3.3000000000000002E-2</v>
      </c>
      <c r="K5304" s="71">
        <v>0.82799999999999996</v>
      </c>
      <c r="L5304" s="16">
        <v>1.5504439999999999</v>
      </c>
      <c r="M5304" s="16">
        <v>6.2033000000000001E-3</v>
      </c>
      <c r="N5304" s="16">
        <v>0.54034020000000005</v>
      </c>
      <c r="O5304" s="16">
        <v>0.84548749999999995</v>
      </c>
      <c r="P5304" s="16">
        <v>1.0034130000000001</v>
      </c>
      <c r="Q5304" s="16">
        <v>1.04637</v>
      </c>
      <c r="R5304" s="16">
        <v>9.0300000000000005E-2</v>
      </c>
      <c r="S5304" s="16">
        <v>4.7600000000000003E-2</v>
      </c>
      <c r="T5304" s="16">
        <v>4.9950000000000001E-2</v>
      </c>
      <c r="U5304" s="16">
        <v>2.3489</v>
      </c>
      <c r="V5304" s="16">
        <v>23.11</v>
      </c>
      <c r="W5304" s="16">
        <v>8.57</v>
      </c>
      <c r="X5304" s="16">
        <v>511.762</v>
      </c>
      <c r="Y5304" s="16">
        <v>74.948300000000003</v>
      </c>
      <c r="Z5304" s="16">
        <v>0.217</v>
      </c>
      <c r="AA5304" s="16">
        <v>-0.9395327</v>
      </c>
      <c r="AB5304" s="16">
        <v>0.215</v>
      </c>
      <c r="AC5304" s="16">
        <v>9.3249999999999993</v>
      </c>
      <c r="AD5304" s="16">
        <v>49.5</v>
      </c>
      <c r="AE5304" s="16">
        <v>37.250700000000002</v>
      </c>
      <c r="AF5304" s="16">
        <v>113.801</v>
      </c>
      <c r="AG5304" s="16">
        <v>685057</v>
      </c>
      <c r="AH5304" s="16">
        <v>7.8600000000000003E-2</v>
      </c>
      <c r="AI5304" s="16">
        <v>100</v>
      </c>
      <c r="AJ5304" s="16">
        <v>96.1</v>
      </c>
      <c r="AK5304" s="16">
        <v>0.39539999999999997</v>
      </c>
      <c r="AL5304" s="16">
        <v>0.49969999999999998</v>
      </c>
      <c r="AM5304" s="16">
        <v>1.2524999999999999</v>
      </c>
      <c r="AN5304" s="16">
        <v>1.3148</v>
      </c>
      <c r="AO5304" s="16">
        <v>1.0999000000000001</v>
      </c>
      <c r="AP5304" s="16">
        <v>0.77600000000000002</v>
      </c>
      <c r="AR5304" s="16">
        <f t="shared" si="195"/>
        <v>1</v>
      </c>
      <c r="AS5304" s="5">
        <f t="shared" si="194"/>
        <v>-2.3889999999999745E-3</v>
      </c>
    </row>
    <row r="5305" spans="1:45" x14ac:dyDescent="0.25">
      <c r="A5305" s="16" t="s">
        <v>407</v>
      </c>
      <c r="B5305" s="16" t="s">
        <v>96</v>
      </c>
      <c r="C5305" s="16" t="s">
        <v>310</v>
      </c>
      <c r="D5305" s="16">
        <v>2006</v>
      </c>
      <c r="E5305" s="16" t="s">
        <v>5920</v>
      </c>
      <c r="F5305" s="16" t="s">
        <v>594</v>
      </c>
      <c r="G5305" s="10">
        <v>37959.199999999997</v>
      </c>
      <c r="H5305" s="73">
        <v>10.544269999999999</v>
      </c>
      <c r="I5305" s="16">
        <v>493320</v>
      </c>
      <c r="J5305" s="71">
        <v>-1.2E-2</v>
      </c>
      <c r="K5305" s="71">
        <v>0.81799999999999995</v>
      </c>
      <c r="L5305" s="16">
        <v>1.5424549999999999</v>
      </c>
      <c r="M5305" s="16">
        <v>6.0060599999999999E-2</v>
      </c>
      <c r="N5305" s="16">
        <v>0.5831537</v>
      </c>
      <c r="O5305" s="16">
        <v>0.83641430000000005</v>
      </c>
      <c r="P5305" s="16">
        <v>1.0669489999999999</v>
      </c>
      <c r="Q5305" s="16">
        <v>0.86971419999999999</v>
      </c>
      <c r="R5305" s="16">
        <v>8.4599999999999995E-2</v>
      </c>
      <c r="S5305" s="16">
        <v>4.8000000000000001E-2</v>
      </c>
      <c r="T5305" s="16">
        <v>5.5899999999999998E-2</v>
      </c>
      <c r="U5305" s="16">
        <v>2.2399</v>
      </c>
      <c r="V5305" s="16">
        <v>24.234000000000002</v>
      </c>
      <c r="W5305" s="16">
        <v>9.3219999999999992</v>
      </c>
      <c r="X5305" s="16">
        <v>509.37700000000001</v>
      </c>
      <c r="Y5305" s="16">
        <v>75.134</v>
      </c>
      <c r="Z5305" s="16">
        <v>0.21990000000000001</v>
      </c>
      <c r="AA5305" s="16">
        <v>-0.8851599</v>
      </c>
      <c r="AB5305" s="16">
        <v>0.215</v>
      </c>
      <c r="AC5305" s="16">
        <v>9.3249999999999993</v>
      </c>
      <c r="AD5305" s="16">
        <v>48.1</v>
      </c>
      <c r="AE5305" s="16">
        <v>36.819899999999997</v>
      </c>
      <c r="AF5305" s="16">
        <v>132.625</v>
      </c>
      <c r="AG5305" s="16">
        <v>697393</v>
      </c>
      <c r="AH5305" s="16">
        <v>0.08</v>
      </c>
      <c r="AI5305" s="16">
        <v>100</v>
      </c>
      <c r="AJ5305" s="16">
        <v>96.6</v>
      </c>
      <c r="AK5305" s="16">
        <v>0.35270000000000001</v>
      </c>
      <c r="AL5305" s="16">
        <v>0.35799999999999998</v>
      </c>
      <c r="AM5305" s="16">
        <v>0.99219999999999997</v>
      </c>
      <c r="AN5305" s="16">
        <v>1.0127999999999999</v>
      </c>
      <c r="AO5305" s="16">
        <v>1.0932999999999999</v>
      </c>
      <c r="AP5305" s="16">
        <v>0.50080000000000002</v>
      </c>
      <c r="AR5305" s="16">
        <f t="shared" si="195"/>
        <v>1</v>
      </c>
      <c r="AS5305" s="5">
        <f t="shared" si="194"/>
        <v>-7.9890000000000239E-3</v>
      </c>
    </row>
    <row r="5306" spans="1:45" x14ac:dyDescent="0.25">
      <c r="A5306" s="16" t="s">
        <v>407</v>
      </c>
      <c r="B5306" s="16" t="s">
        <v>96</v>
      </c>
      <c r="C5306" s="16" t="s">
        <v>310</v>
      </c>
      <c r="D5306" s="16">
        <v>2007</v>
      </c>
      <c r="E5306" s="16" t="s">
        <v>5921</v>
      </c>
      <c r="F5306" s="16" t="s">
        <v>594</v>
      </c>
      <c r="G5306" s="10">
        <v>42537.7</v>
      </c>
      <c r="H5306" s="73">
        <v>10.658149999999999</v>
      </c>
      <c r="I5306" s="16">
        <v>503823</v>
      </c>
      <c r="J5306" s="71">
        <v>-2.1000000000000001E-2</v>
      </c>
      <c r="K5306" s="71">
        <v>0.80100000000000005</v>
      </c>
      <c r="L5306" s="16">
        <v>1.639947</v>
      </c>
      <c r="M5306" s="16">
        <v>0.28641179999999999</v>
      </c>
      <c r="N5306" s="16">
        <v>0.63291799999999998</v>
      </c>
      <c r="O5306" s="16">
        <v>0.8602535</v>
      </c>
      <c r="P5306" s="16">
        <v>1.1607719999999999</v>
      </c>
      <c r="Q5306" s="16">
        <v>0.68938310000000003</v>
      </c>
      <c r="R5306" s="16">
        <v>5.8099999999999999E-2</v>
      </c>
      <c r="S5306" s="16">
        <v>9.9599999999999994E-2</v>
      </c>
      <c r="T5306" s="16">
        <v>6.08E-2</v>
      </c>
      <c r="U5306" s="16">
        <v>2.0870000000000002</v>
      </c>
      <c r="V5306" s="16">
        <v>25.358000000000001</v>
      </c>
      <c r="W5306" s="16">
        <v>10.074</v>
      </c>
      <c r="X5306" s="16">
        <v>508.80500000000001</v>
      </c>
      <c r="Y5306" s="16">
        <v>76.128100000000003</v>
      </c>
      <c r="Z5306" s="16">
        <v>0.22120000000000001</v>
      </c>
      <c r="AA5306" s="16">
        <v>-0.8851599</v>
      </c>
      <c r="AB5306" s="16">
        <v>0.215</v>
      </c>
      <c r="AC5306" s="16">
        <v>9.3249999999999993</v>
      </c>
      <c r="AD5306" s="16">
        <v>48.1</v>
      </c>
      <c r="AE5306" s="16">
        <v>36.093000000000004</v>
      </c>
      <c r="AF5306" s="16">
        <v>161.053</v>
      </c>
      <c r="AG5306" s="16">
        <v>719791</v>
      </c>
      <c r="AH5306" s="16">
        <v>8.1299999999999997E-2</v>
      </c>
      <c r="AI5306" s="16">
        <v>100</v>
      </c>
      <c r="AJ5306" s="16">
        <v>97.1</v>
      </c>
      <c r="AK5306" s="16">
        <v>0.11119999999999999</v>
      </c>
      <c r="AL5306" s="16">
        <v>0.49049999999999999</v>
      </c>
      <c r="AM5306" s="16">
        <v>0.97919999999999996</v>
      </c>
      <c r="AN5306" s="16">
        <v>0.44719999999999999</v>
      </c>
      <c r="AO5306" s="16">
        <v>0.85880000000000001</v>
      </c>
      <c r="AP5306" s="16">
        <v>0.34939999999999999</v>
      </c>
      <c r="AR5306" s="16">
        <f t="shared" si="195"/>
        <v>1</v>
      </c>
      <c r="AS5306" s="5">
        <f t="shared" si="194"/>
        <v>9.7492000000000134E-2</v>
      </c>
    </row>
    <row r="5307" spans="1:45" x14ac:dyDescent="0.25">
      <c r="A5307" s="16" t="s">
        <v>407</v>
      </c>
      <c r="B5307" s="16" t="s">
        <v>96</v>
      </c>
      <c r="C5307" s="16" t="s">
        <v>310</v>
      </c>
      <c r="D5307" s="16">
        <v>2008</v>
      </c>
      <c r="E5307" s="16" t="s">
        <v>5922</v>
      </c>
      <c r="F5307" s="16" t="s">
        <v>594</v>
      </c>
      <c r="G5307" s="10">
        <v>43081.3</v>
      </c>
      <c r="H5307" s="73">
        <v>10.67084</v>
      </c>
      <c r="I5307" s="16">
        <v>514348</v>
      </c>
      <c r="J5307" s="71">
        <v>-7.0000000000000007E-2</v>
      </c>
      <c r="K5307" s="71">
        <v>0.746</v>
      </c>
      <c r="L5307" s="16">
        <v>1.707678</v>
      </c>
      <c r="M5307" s="16">
        <v>0.2239584</v>
      </c>
      <c r="N5307" s="16">
        <v>0.71356850000000005</v>
      </c>
      <c r="O5307" s="16">
        <v>0.88823359999999996</v>
      </c>
      <c r="P5307" s="16">
        <v>1.207495</v>
      </c>
      <c r="Q5307" s="16">
        <v>0.74575919999999996</v>
      </c>
      <c r="R5307" s="16">
        <v>0.10249999999999999</v>
      </c>
      <c r="S5307" s="16">
        <v>6.83E-2</v>
      </c>
      <c r="T5307" s="16">
        <v>6.4199999999999993E-2</v>
      </c>
      <c r="U5307" s="16">
        <v>2.2277999999999998</v>
      </c>
      <c r="V5307" s="16">
        <v>26.481999999999999</v>
      </c>
      <c r="W5307" s="16">
        <v>10.826000000000001</v>
      </c>
      <c r="X5307" s="16">
        <v>508.23399999999998</v>
      </c>
      <c r="Y5307" s="16">
        <v>76.497600000000006</v>
      </c>
      <c r="Z5307" s="16">
        <v>0.22109999999999999</v>
      </c>
      <c r="AA5307" s="16">
        <v>-0.94458160000000002</v>
      </c>
      <c r="AB5307" s="16">
        <v>0.215</v>
      </c>
      <c r="AC5307" s="16">
        <v>9.3249999999999993</v>
      </c>
      <c r="AD5307" s="16">
        <v>49.63</v>
      </c>
      <c r="AE5307" s="16">
        <v>34.662100000000002</v>
      </c>
      <c r="AF5307" s="16">
        <v>183.75299999999999</v>
      </c>
      <c r="AG5307" s="16">
        <v>704046</v>
      </c>
      <c r="AH5307" s="16">
        <v>7.9600000000000004E-2</v>
      </c>
      <c r="AI5307" s="16">
        <v>100</v>
      </c>
      <c r="AJ5307" s="16">
        <v>97.6</v>
      </c>
      <c r="AK5307" s="16">
        <v>0.13350000000000001</v>
      </c>
      <c r="AL5307" s="16">
        <v>0.47299999999999998</v>
      </c>
      <c r="AM5307" s="16">
        <v>1.0084</v>
      </c>
      <c r="AN5307" s="16">
        <v>0.49020000000000002</v>
      </c>
      <c r="AO5307" s="16">
        <v>0.998</v>
      </c>
      <c r="AP5307" s="16">
        <v>0.45050000000000001</v>
      </c>
      <c r="AR5307" s="16">
        <f t="shared" si="195"/>
        <v>1</v>
      </c>
      <c r="AS5307" s="5">
        <f t="shared" si="194"/>
        <v>6.7730999999999986E-2</v>
      </c>
    </row>
    <row r="5308" spans="1:45" x14ac:dyDescent="0.25">
      <c r="A5308" s="16" t="s">
        <v>407</v>
      </c>
      <c r="B5308" s="16" t="s">
        <v>96</v>
      </c>
      <c r="C5308" s="16" t="s">
        <v>310</v>
      </c>
      <c r="D5308" s="16">
        <v>2009</v>
      </c>
      <c r="E5308" s="16" t="s">
        <v>5923</v>
      </c>
      <c r="F5308" s="16" t="s">
        <v>594</v>
      </c>
      <c r="G5308" s="10">
        <v>42739.3</v>
      </c>
      <c r="H5308" s="73">
        <v>10.662879999999999</v>
      </c>
      <c r="I5308" s="16">
        <v>525313</v>
      </c>
      <c r="J5308" s="71">
        <v>-3.9E-2</v>
      </c>
      <c r="K5308" s="71">
        <v>0.71799999999999997</v>
      </c>
      <c r="L5308" s="16">
        <v>1.804494</v>
      </c>
      <c r="M5308" s="16">
        <v>0.1065768</v>
      </c>
      <c r="N5308" s="16">
        <v>0.81496679999999999</v>
      </c>
      <c r="O5308" s="16">
        <v>0.91687569999999996</v>
      </c>
      <c r="P5308" s="16">
        <v>1.2239500000000001</v>
      </c>
      <c r="Q5308" s="16">
        <v>0.93608530000000001</v>
      </c>
      <c r="R5308" s="16">
        <v>5.4800000000000001E-2</v>
      </c>
      <c r="S5308" s="16">
        <v>3.8600000000000002E-2</v>
      </c>
      <c r="T5308" s="16">
        <v>6.6449999999999995E-2</v>
      </c>
      <c r="U5308" s="16">
        <v>2.5659000000000001</v>
      </c>
      <c r="V5308" s="16">
        <v>27.606000000000002</v>
      </c>
      <c r="W5308" s="16">
        <v>11.577999999999999</v>
      </c>
      <c r="X5308" s="16">
        <v>507.66300000000001</v>
      </c>
      <c r="Y5308" s="16">
        <v>77.756799999999998</v>
      </c>
      <c r="Z5308" s="16">
        <v>0.21929999999999999</v>
      </c>
      <c r="AA5308" s="16">
        <v>-0.95895149999999996</v>
      </c>
      <c r="AB5308" s="16">
        <v>0.215</v>
      </c>
      <c r="AC5308" s="16">
        <v>9.3249999999999993</v>
      </c>
      <c r="AD5308" s="16">
        <v>50</v>
      </c>
      <c r="AE5308" s="16">
        <v>32.684100000000001</v>
      </c>
      <c r="AF5308" s="16">
        <v>198.87799999999999</v>
      </c>
      <c r="AG5308" s="16">
        <v>696928</v>
      </c>
      <c r="AH5308" s="16">
        <v>7.9200000000000007E-2</v>
      </c>
      <c r="AI5308" s="16">
        <v>100</v>
      </c>
      <c r="AJ5308" s="16">
        <v>97.6</v>
      </c>
      <c r="AK5308" s="16">
        <v>0.57509999999999994</v>
      </c>
      <c r="AL5308" s="16">
        <v>0.16489999999999999</v>
      </c>
      <c r="AM5308" s="16">
        <v>1.3180000000000001</v>
      </c>
      <c r="AN5308" s="16">
        <v>0.60029999999999994</v>
      </c>
      <c r="AO5308" s="16">
        <v>1.2706999999999999</v>
      </c>
      <c r="AP5308" s="16">
        <v>0.68420000000000003</v>
      </c>
      <c r="AR5308" s="16">
        <f t="shared" si="195"/>
        <v>1</v>
      </c>
      <c r="AS5308" s="5">
        <f t="shared" si="194"/>
        <v>9.6816000000000013E-2</v>
      </c>
    </row>
    <row r="5309" spans="1:45" x14ac:dyDescent="0.25">
      <c r="A5309" s="16" t="s">
        <v>407</v>
      </c>
      <c r="B5309" s="16" t="s">
        <v>96</v>
      </c>
      <c r="C5309" s="16" t="s">
        <v>310</v>
      </c>
      <c r="D5309" s="16">
        <v>2010</v>
      </c>
      <c r="E5309" s="16" t="s">
        <v>5924</v>
      </c>
      <c r="F5309" s="16" t="s">
        <v>594</v>
      </c>
      <c r="G5309" s="10">
        <v>52374.8</v>
      </c>
      <c r="H5309" s="73">
        <v>10.86618</v>
      </c>
      <c r="I5309" s="16">
        <v>536969</v>
      </c>
      <c r="J5309" s="71">
        <v>0.192</v>
      </c>
      <c r="K5309" s="71">
        <v>0.87</v>
      </c>
      <c r="L5309" s="16">
        <v>1.915613</v>
      </c>
      <c r="M5309" s="16">
        <v>7.9438800000000004E-2</v>
      </c>
      <c r="N5309" s="16">
        <v>0.92049590000000003</v>
      </c>
      <c r="O5309" s="16">
        <v>0.99564470000000005</v>
      </c>
      <c r="P5309" s="16">
        <v>1.252936</v>
      </c>
      <c r="Q5309" s="16">
        <v>0.9966604</v>
      </c>
      <c r="R5309" s="16">
        <v>4.99E-2</v>
      </c>
      <c r="S5309" s="16">
        <v>1.8700000000000001E-2</v>
      </c>
      <c r="T5309" s="16">
        <v>7.1900000000000006E-2</v>
      </c>
      <c r="U5309" s="16">
        <v>2.6076000000000001</v>
      </c>
      <c r="V5309" s="16">
        <v>28.73</v>
      </c>
      <c r="W5309" s="16">
        <v>12.33</v>
      </c>
      <c r="X5309" s="16">
        <v>512.62599999999998</v>
      </c>
      <c r="Y5309" s="16">
        <v>81.639300000000006</v>
      </c>
      <c r="Z5309" s="16">
        <v>0.216</v>
      </c>
      <c r="AA5309" s="16">
        <v>-0.96283529999999995</v>
      </c>
      <c r="AB5309" s="16">
        <v>0.215</v>
      </c>
      <c r="AC5309" s="16">
        <v>9.3249999999999993</v>
      </c>
      <c r="AD5309" s="16">
        <v>50.1</v>
      </c>
      <c r="AE5309" s="16">
        <v>31.4938</v>
      </c>
      <c r="AF5309" s="16">
        <v>209.91499999999999</v>
      </c>
      <c r="AG5309" s="16">
        <v>719992</v>
      </c>
      <c r="AH5309" s="16">
        <v>7.7299999999999994E-2</v>
      </c>
      <c r="AI5309" s="16">
        <v>100</v>
      </c>
      <c r="AJ5309" s="16">
        <v>97.6</v>
      </c>
      <c r="AK5309" s="16">
        <v>0.6139</v>
      </c>
      <c r="AL5309" s="16">
        <v>0.42849999999999999</v>
      </c>
      <c r="AM5309" s="16">
        <v>1.3241000000000001</v>
      </c>
      <c r="AN5309" s="16">
        <v>0.54730000000000001</v>
      </c>
      <c r="AO5309" s="16">
        <v>1.3384</v>
      </c>
      <c r="AP5309" s="16">
        <v>0.70420000000000005</v>
      </c>
      <c r="AR5309" s="16">
        <f t="shared" si="195"/>
        <v>1</v>
      </c>
      <c r="AS5309" s="5">
        <f t="shared" si="194"/>
        <v>0.11111899999999997</v>
      </c>
    </row>
    <row r="5310" spans="1:45" x14ac:dyDescent="0.25">
      <c r="A5310" s="16" t="s">
        <v>407</v>
      </c>
      <c r="B5310" s="16" t="s">
        <v>96</v>
      </c>
      <c r="C5310" s="16" t="s">
        <v>310</v>
      </c>
      <c r="D5310" s="16">
        <v>2011</v>
      </c>
      <c r="E5310" s="16" t="s">
        <v>5925</v>
      </c>
      <c r="F5310" s="16" t="s">
        <v>594</v>
      </c>
      <c r="G5310" s="10">
        <v>62279.5</v>
      </c>
      <c r="H5310" s="73">
        <v>11.039389999999999</v>
      </c>
      <c r="I5310" s="16">
        <v>549439</v>
      </c>
      <c r="J5310" s="71">
        <v>0.13900000000000001</v>
      </c>
      <c r="K5310" s="71">
        <v>1</v>
      </c>
      <c r="L5310" s="16">
        <v>2.035587</v>
      </c>
      <c r="M5310" s="16">
        <v>0.1501555</v>
      </c>
      <c r="N5310" s="16">
        <v>0.99265389999999998</v>
      </c>
      <c r="O5310" s="16">
        <v>1.012176</v>
      </c>
      <c r="P5310" s="16">
        <v>1.3542270000000001</v>
      </c>
      <c r="Q5310" s="16">
        <v>1.0023850000000001</v>
      </c>
      <c r="R5310" s="16">
        <v>4.4499999999999998E-2</v>
      </c>
      <c r="S5310" s="16">
        <v>1.7600000000000001E-2</v>
      </c>
      <c r="T5310" s="16">
        <v>8.0250000000000002E-2</v>
      </c>
      <c r="U5310" s="16">
        <v>2.6907000000000001</v>
      </c>
      <c r="V5310" s="16">
        <v>29.943999999999999</v>
      </c>
      <c r="W5310" s="16">
        <v>12.423999999999999</v>
      </c>
      <c r="X5310" s="16">
        <v>517.58900000000006</v>
      </c>
      <c r="Y5310" s="16">
        <v>81.9422</v>
      </c>
      <c r="Z5310" s="16">
        <v>0.2157</v>
      </c>
      <c r="AA5310" s="16">
        <v>-0.9939055</v>
      </c>
      <c r="AB5310" s="16">
        <v>0.215</v>
      </c>
      <c r="AC5310" s="16">
        <v>9.3249999999999993</v>
      </c>
      <c r="AD5310" s="16">
        <v>50.9</v>
      </c>
      <c r="AE5310" s="16">
        <v>30.444199999999999</v>
      </c>
      <c r="AF5310" s="16">
        <v>247.71199999999999</v>
      </c>
      <c r="AG5310" s="16">
        <v>720166</v>
      </c>
      <c r="AH5310" s="16">
        <v>7.6100000000000001E-2</v>
      </c>
      <c r="AI5310" s="16">
        <v>100</v>
      </c>
      <c r="AJ5310" s="16">
        <v>97.7</v>
      </c>
      <c r="AK5310" s="16">
        <v>0.60209999999999997</v>
      </c>
      <c r="AL5310" s="16">
        <v>0.4637</v>
      </c>
      <c r="AM5310" s="16">
        <v>1.3089999999999999</v>
      </c>
      <c r="AN5310" s="16">
        <v>0.60440000000000005</v>
      </c>
      <c r="AO5310" s="16">
        <v>1.3286</v>
      </c>
      <c r="AP5310" s="16">
        <v>0.69</v>
      </c>
      <c r="AR5310" s="16">
        <f t="shared" si="195"/>
        <v>1</v>
      </c>
      <c r="AS5310" s="5">
        <f t="shared" si="194"/>
        <v>0.11997400000000003</v>
      </c>
    </row>
    <row r="5311" spans="1:45" x14ac:dyDescent="0.25">
      <c r="A5311" s="16" t="s">
        <v>407</v>
      </c>
      <c r="B5311" s="16" t="s">
        <v>96</v>
      </c>
      <c r="C5311" s="16" t="s">
        <v>310</v>
      </c>
      <c r="D5311" s="16">
        <v>2012</v>
      </c>
      <c r="E5311" s="16" t="s">
        <v>5926</v>
      </c>
      <c r="F5311" s="16" t="s">
        <v>594</v>
      </c>
      <c r="G5311" s="10">
        <v>66449.100000000006</v>
      </c>
      <c r="H5311" s="73">
        <v>11.104189999999999</v>
      </c>
      <c r="I5311" s="16">
        <v>562531</v>
      </c>
      <c r="J5311" s="71">
        <v>0.03</v>
      </c>
      <c r="K5311" s="71">
        <v>1.03</v>
      </c>
      <c r="L5311" s="16">
        <v>2.081277</v>
      </c>
      <c r="M5311" s="16">
        <v>0.18366730000000001</v>
      </c>
      <c r="N5311" s="16">
        <v>1.1244050000000001</v>
      </c>
      <c r="O5311" s="16">
        <v>1.0246900000000001</v>
      </c>
      <c r="P5311" s="16">
        <v>1.465446</v>
      </c>
      <c r="Q5311" s="16">
        <v>0.80409799999999998</v>
      </c>
      <c r="R5311" s="16">
        <v>4.8099999999999997E-2</v>
      </c>
      <c r="S5311" s="16">
        <v>1.67E-2</v>
      </c>
      <c r="T5311" s="16">
        <v>8.4000000000000005E-2</v>
      </c>
      <c r="U5311" s="16">
        <v>3.3405</v>
      </c>
      <c r="V5311" s="16">
        <v>31.158000000000001</v>
      </c>
      <c r="W5311" s="16">
        <v>12.518000000000001</v>
      </c>
      <c r="X5311" s="16">
        <v>522.55200000000002</v>
      </c>
      <c r="Y5311" s="16">
        <v>82.770399999999995</v>
      </c>
      <c r="Z5311" s="16">
        <v>0.21779999999999999</v>
      </c>
      <c r="AA5311" s="16">
        <v>-0.96671910000000005</v>
      </c>
      <c r="AB5311" s="16">
        <v>0.215</v>
      </c>
      <c r="AC5311" s="16">
        <v>9.3249999999999993</v>
      </c>
      <c r="AD5311" s="16">
        <v>50.2</v>
      </c>
      <c r="AE5311" s="16">
        <v>29.191400000000002</v>
      </c>
      <c r="AF5311" s="16">
        <v>289.78199999999998</v>
      </c>
      <c r="AG5311" s="16">
        <v>713556</v>
      </c>
      <c r="AH5311" s="16">
        <v>7.9600000000000004E-2</v>
      </c>
      <c r="AI5311" s="16">
        <v>100</v>
      </c>
      <c r="AJ5311" s="16">
        <v>97.9</v>
      </c>
      <c r="AK5311" s="16">
        <v>-0.26989999999999997</v>
      </c>
      <c r="AL5311" s="16">
        <v>0.45529999999999998</v>
      </c>
      <c r="AM5311" s="16">
        <v>1.0793999999999999</v>
      </c>
      <c r="AN5311" s="16">
        <v>0.62519999999999998</v>
      </c>
      <c r="AO5311" s="16">
        <v>1.3498000000000001</v>
      </c>
      <c r="AP5311" s="16">
        <v>0.64749999999999996</v>
      </c>
      <c r="AR5311" s="16">
        <f t="shared" si="195"/>
        <v>1</v>
      </c>
      <c r="AS5311" s="5">
        <f t="shared" si="194"/>
        <v>4.5690000000000008E-2</v>
      </c>
    </row>
    <row r="5312" spans="1:45" x14ac:dyDescent="0.25">
      <c r="A5312" s="16" t="s">
        <v>407</v>
      </c>
      <c r="B5312" s="16" t="s">
        <v>96</v>
      </c>
      <c r="C5312" s="16" t="s">
        <v>310</v>
      </c>
      <c r="D5312" s="16">
        <v>2013</v>
      </c>
      <c r="E5312" s="16" t="s">
        <v>5927</v>
      </c>
      <c r="F5312" s="16" t="s">
        <v>594</v>
      </c>
      <c r="G5312" s="10">
        <v>72183.5</v>
      </c>
      <c r="H5312" s="73">
        <v>11.186970000000001</v>
      </c>
      <c r="I5312" s="16">
        <v>575841</v>
      </c>
      <c r="J5312" s="71">
        <v>4.2999999999999997E-2</v>
      </c>
      <c r="K5312" s="71">
        <v>1.0760000000000001</v>
      </c>
      <c r="L5312" s="16">
        <v>2.0924860000000001</v>
      </c>
      <c r="M5312" s="16">
        <v>0.2295635</v>
      </c>
      <c r="N5312" s="16">
        <v>1.03094</v>
      </c>
      <c r="O5312" s="16">
        <v>1.0205489999999999</v>
      </c>
      <c r="P5312" s="16">
        <v>1.5086900000000001</v>
      </c>
      <c r="Q5312" s="16">
        <v>0.83833530000000001</v>
      </c>
      <c r="R5312" s="16">
        <v>5.1400000000000001E-2</v>
      </c>
      <c r="S5312" s="16">
        <v>1.6899999999999998E-2</v>
      </c>
      <c r="T5312" s="16">
        <v>8.8650000000000007E-2</v>
      </c>
      <c r="U5312" s="16">
        <v>2.0594000000000001</v>
      </c>
      <c r="V5312" s="16">
        <v>32.372</v>
      </c>
      <c r="W5312" s="16">
        <v>12.612</v>
      </c>
      <c r="X5312" s="16">
        <v>524.04</v>
      </c>
      <c r="Y5312" s="16">
        <v>83.311300000000003</v>
      </c>
      <c r="Z5312" s="16">
        <v>0.22489999999999999</v>
      </c>
      <c r="AA5312" s="16">
        <v>-0.88127619999999995</v>
      </c>
      <c r="AB5312" s="16">
        <v>0.215</v>
      </c>
      <c r="AC5312" s="16">
        <v>9.3249999999999993</v>
      </c>
      <c r="AD5312" s="16">
        <v>48</v>
      </c>
      <c r="AE5312" s="16">
        <v>27.969799999999999</v>
      </c>
      <c r="AF5312" s="16">
        <v>304.08199999999999</v>
      </c>
      <c r="AG5312" s="16">
        <v>716563</v>
      </c>
      <c r="AH5312" s="16">
        <v>7.9799999999999996E-2</v>
      </c>
      <c r="AI5312" s="16">
        <v>100</v>
      </c>
      <c r="AJ5312" s="16">
        <v>99.2273</v>
      </c>
      <c r="AK5312" s="16">
        <v>-0.29480000000000001</v>
      </c>
      <c r="AL5312" s="16">
        <v>0.59570000000000001</v>
      </c>
      <c r="AM5312" s="16">
        <v>1.0510999999999999</v>
      </c>
      <c r="AN5312" s="16">
        <v>0.76980000000000004</v>
      </c>
      <c r="AO5312" s="16">
        <v>1.3432999999999999</v>
      </c>
      <c r="AP5312" s="16">
        <v>0.63919999999999999</v>
      </c>
      <c r="AR5312" s="16">
        <f t="shared" si="195"/>
        <v>1</v>
      </c>
      <c r="AS5312" s="5">
        <f t="shared" si="194"/>
        <v>1.1209000000000024E-2</v>
      </c>
    </row>
    <row r="5313" spans="1:45" x14ac:dyDescent="0.25">
      <c r="A5313" s="16" t="s">
        <v>407</v>
      </c>
      <c r="B5313" s="16" t="s">
        <v>96</v>
      </c>
      <c r="C5313" s="16" t="s">
        <v>310</v>
      </c>
      <c r="D5313" s="16">
        <v>2014</v>
      </c>
      <c r="E5313" s="16" t="s">
        <v>5928</v>
      </c>
      <c r="F5313" s="16" t="s">
        <v>594</v>
      </c>
      <c r="G5313" s="10">
        <v>69749.100000000006</v>
      </c>
      <c r="H5313" s="73">
        <v>11.152659999999999</v>
      </c>
      <c r="I5313" s="16">
        <v>588781</v>
      </c>
      <c r="J5313" s="71">
        <v>-7.6999999999999999E-2</v>
      </c>
      <c r="K5313" s="71">
        <v>0.996</v>
      </c>
      <c r="L5313" s="16">
        <v>2.2953380000000001</v>
      </c>
      <c r="M5313" s="16">
        <v>0.1838468</v>
      </c>
      <c r="N5313" s="16">
        <v>1.0820689999999999</v>
      </c>
      <c r="O5313" s="16">
        <v>1.082425</v>
      </c>
      <c r="P5313" s="16">
        <v>1.6117859999999999</v>
      </c>
      <c r="Q5313" s="16">
        <v>1.1257760000000001</v>
      </c>
      <c r="R5313" s="16">
        <v>8.6800000000000002E-2</v>
      </c>
      <c r="S5313" s="16">
        <v>2.9399999999999999E-2</v>
      </c>
      <c r="T5313" s="16">
        <v>7.6600000000000001E-2</v>
      </c>
      <c r="U5313" s="16">
        <v>2.1533000000000002</v>
      </c>
      <c r="V5313" s="16">
        <v>33.585999999999999</v>
      </c>
      <c r="W5313" s="16">
        <v>12.706</v>
      </c>
      <c r="X5313" s="16">
        <v>525.52800000000002</v>
      </c>
      <c r="Y5313" s="16">
        <v>83.055499999999995</v>
      </c>
      <c r="Z5313" s="16">
        <v>0.23649999999999999</v>
      </c>
      <c r="AA5313" s="16">
        <v>-1.015655</v>
      </c>
      <c r="AB5313" s="16">
        <v>0.215</v>
      </c>
      <c r="AC5313" s="16">
        <v>9.3249999999999993</v>
      </c>
      <c r="AD5313" s="16">
        <v>51.46</v>
      </c>
      <c r="AE5313" s="16">
        <v>26.688500000000001</v>
      </c>
      <c r="AF5313" s="16">
        <v>322.59100000000001</v>
      </c>
      <c r="AG5313" s="16">
        <v>831681</v>
      </c>
      <c r="AH5313" s="16">
        <v>8.0100000000000005E-2</v>
      </c>
      <c r="AI5313" s="16">
        <v>100</v>
      </c>
      <c r="AJ5313" s="16">
        <v>99.677899999999994</v>
      </c>
      <c r="AK5313" s="16">
        <v>-0.35580000000000001</v>
      </c>
      <c r="AL5313" s="16">
        <v>0.86199999999999999</v>
      </c>
      <c r="AM5313" s="16">
        <v>1.4516</v>
      </c>
      <c r="AN5313" s="16">
        <v>1.2003999999999999</v>
      </c>
      <c r="AO5313" s="16">
        <v>1.6826000000000001</v>
      </c>
      <c r="AP5313" s="16">
        <v>0.92889999999999995</v>
      </c>
      <c r="AR5313" s="16">
        <f t="shared" si="195"/>
        <v>1</v>
      </c>
      <c r="AS5313" s="5">
        <f t="shared" si="194"/>
        <v>0.20285200000000003</v>
      </c>
    </row>
    <row r="5314" spans="1:45" x14ac:dyDescent="0.25">
      <c r="A5314" s="16" t="s">
        <v>405</v>
      </c>
      <c r="B5314" s="16" t="s">
        <v>187</v>
      </c>
      <c r="C5314" s="16" t="s">
        <v>324</v>
      </c>
      <c r="D5314" s="16">
        <v>1985</v>
      </c>
      <c r="E5314" s="16" t="s">
        <v>5929</v>
      </c>
      <c r="F5314" s="16" t="s">
        <v>594</v>
      </c>
      <c r="G5314" s="10"/>
      <c r="H5314" s="73"/>
      <c r="I5314" s="16" t="s">
        <v>6700</v>
      </c>
      <c r="J5314" s="71">
        <v>0</v>
      </c>
      <c r="K5314" s="71">
        <v>1</v>
      </c>
      <c r="L5314" s="16">
        <v>0.176228</v>
      </c>
      <c r="M5314" s="16">
        <v>-0.21282239999999999</v>
      </c>
      <c r="N5314" s="16">
        <v>-0.28457680000000002</v>
      </c>
      <c r="O5314" s="16">
        <v>-0.60885820000000002</v>
      </c>
      <c r="P5314" s="16">
        <v>1.0240469999999999</v>
      </c>
      <c r="Q5314" s="16">
        <v>0.46560279999999998</v>
      </c>
      <c r="R5314" s="16">
        <v>3.7400000000000003E-2</v>
      </c>
      <c r="S5314" s="16">
        <v>6.6199999999999995E-2</v>
      </c>
      <c r="T5314" s="16">
        <v>2.1999999999999999E-2</v>
      </c>
      <c r="U5314" s="16">
        <v>0.8881</v>
      </c>
      <c r="V5314" s="16">
        <v>22.28</v>
      </c>
      <c r="W5314" s="16">
        <v>6.2549999999999999</v>
      </c>
      <c r="X5314" s="16">
        <v>431.19</v>
      </c>
      <c r="Y5314" s="16">
        <v>33.940300000000001</v>
      </c>
      <c r="Z5314" s="16">
        <v>2.0000000000000001E-4</v>
      </c>
      <c r="AA5314" s="16">
        <v>-0.45157310000000001</v>
      </c>
      <c r="AB5314" s="16">
        <v>0.3</v>
      </c>
      <c r="AC5314" s="16">
        <v>8.67</v>
      </c>
      <c r="AD5314" s="16">
        <v>38.79</v>
      </c>
      <c r="AE5314" s="16">
        <v>72.132099999999994</v>
      </c>
      <c r="AF5314" s="16">
        <v>0</v>
      </c>
      <c r="AG5314" s="16">
        <v>425145</v>
      </c>
      <c r="AH5314" s="16">
        <v>9.5200000000000007E-2</v>
      </c>
      <c r="AI5314" s="16">
        <v>100</v>
      </c>
      <c r="AJ5314" s="16">
        <v>100</v>
      </c>
      <c r="AK5314" s="16">
        <v>1.2042999999999999</v>
      </c>
      <c r="AL5314" s="16">
        <v>0</v>
      </c>
      <c r="AM5314" s="16">
        <v>0</v>
      </c>
      <c r="AN5314" s="16">
        <v>-0.51139999999999997</v>
      </c>
      <c r="AO5314" s="16">
        <v>0</v>
      </c>
      <c r="AP5314" s="16">
        <v>1.1560999999999999</v>
      </c>
      <c r="AR5314" s="16">
        <f t="shared" si="195"/>
        <v>1</v>
      </c>
      <c r="AS5314" s="5">
        <f t="shared" si="194"/>
        <v>0</v>
      </c>
    </row>
    <row r="5315" spans="1:45" x14ac:dyDescent="0.25">
      <c r="A5315" s="16" t="s">
        <v>405</v>
      </c>
      <c r="B5315" s="16" t="s">
        <v>187</v>
      </c>
      <c r="C5315" s="16" t="s">
        <v>324</v>
      </c>
      <c r="D5315" s="16">
        <v>1986</v>
      </c>
      <c r="E5315" s="16" t="s">
        <v>5930</v>
      </c>
      <c r="F5315" s="16" t="s">
        <v>594</v>
      </c>
      <c r="G5315" s="10"/>
      <c r="H5315" s="73"/>
      <c r="I5315" s="16" t="s">
        <v>6700</v>
      </c>
      <c r="J5315" s="71">
        <v>0</v>
      </c>
      <c r="K5315" s="71">
        <v>1</v>
      </c>
      <c r="L5315" s="16">
        <v>0.30954290000000001</v>
      </c>
      <c r="M5315" s="16">
        <v>-7.1291999999999996E-3</v>
      </c>
      <c r="N5315" s="16">
        <v>-0.23748</v>
      </c>
      <c r="O5315" s="16">
        <v>-0.58297350000000003</v>
      </c>
      <c r="P5315" s="16">
        <v>1.0445139999999999</v>
      </c>
      <c r="Q5315" s="16">
        <v>0.4699835</v>
      </c>
      <c r="R5315" s="16">
        <v>3.7400000000000003E-2</v>
      </c>
      <c r="S5315" s="16">
        <v>6.4399999999999999E-2</v>
      </c>
      <c r="T5315" s="16">
        <v>4.48E-2</v>
      </c>
      <c r="U5315" s="16">
        <v>0.90749999999999997</v>
      </c>
      <c r="V5315" s="16">
        <v>23.555</v>
      </c>
      <c r="W5315" s="16">
        <v>6.4729999999999999</v>
      </c>
      <c r="X5315" s="16">
        <v>431.89699999999999</v>
      </c>
      <c r="Y5315" s="16">
        <v>35.193800000000003</v>
      </c>
      <c r="Z5315" s="16">
        <v>1E-4</v>
      </c>
      <c r="AA5315" s="16">
        <v>-0.44885449999999999</v>
      </c>
      <c r="AB5315" s="16">
        <v>0.3</v>
      </c>
      <c r="AC5315" s="16">
        <v>8.67</v>
      </c>
      <c r="AD5315" s="16">
        <v>38.72</v>
      </c>
      <c r="AE5315" s="16">
        <v>72.2941</v>
      </c>
      <c r="AF5315" s="16">
        <v>0</v>
      </c>
      <c r="AG5315" s="16">
        <v>456868</v>
      </c>
      <c r="AH5315" s="16">
        <v>0.1003</v>
      </c>
      <c r="AI5315" s="16">
        <v>100</v>
      </c>
      <c r="AJ5315" s="16">
        <v>100</v>
      </c>
      <c r="AK5315" s="16">
        <v>1.194</v>
      </c>
      <c r="AL5315" s="16">
        <v>0</v>
      </c>
      <c r="AM5315" s="16">
        <v>0</v>
      </c>
      <c r="AN5315" s="16">
        <v>-0.45069999999999999</v>
      </c>
      <c r="AO5315" s="16">
        <v>0</v>
      </c>
      <c r="AP5315" s="16">
        <v>1.1383000000000001</v>
      </c>
      <c r="AR5315" s="16">
        <f t="shared" si="195"/>
        <v>1</v>
      </c>
      <c r="AS5315" s="5">
        <f t="shared" si="194"/>
        <v>0.13331490000000001</v>
      </c>
    </row>
    <row r="5316" spans="1:45" x14ac:dyDescent="0.25">
      <c r="A5316" s="16" t="s">
        <v>405</v>
      </c>
      <c r="B5316" s="16" t="s">
        <v>187</v>
      </c>
      <c r="C5316" s="16" t="s">
        <v>324</v>
      </c>
      <c r="D5316" s="16">
        <v>1987</v>
      </c>
      <c r="E5316" s="16" t="s">
        <v>5931</v>
      </c>
      <c r="F5316" s="16" t="s">
        <v>594</v>
      </c>
      <c r="G5316" s="10"/>
      <c r="H5316" s="73"/>
      <c r="I5316" s="16" t="s">
        <v>6700</v>
      </c>
      <c r="J5316" s="71">
        <v>0</v>
      </c>
      <c r="K5316" s="71">
        <v>1</v>
      </c>
      <c r="L5316" s="16">
        <v>0.4012194</v>
      </c>
      <c r="M5316" s="16">
        <v>8.0197500000000005E-2</v>
      </c>
      <c r="N5316" s="16">
        <v>-0.1613986</v>
      </c>
      <c r="O5316" s="16">
        <v>-0.55689979999999994</v>
      </c>
      <c r="P5316" s="16">
        <v>1.0576639999999999</v>
      </c>
      <c r="Q5316" s="16">
        <v>0.47436420000000001</v>
      </c>
      <c r="R5316" s="16">
        <v>3.7400000000000003E-2</v>
      </c>
      <c r="S5316" s="16">
        <v>6.2600000000000003E-2</v>
      </c>
      <c r="T5316" s="16">
        <v>5.4899999999999997E-2</v>
      </c>
      <c r="U5316" s="16">
        <v>0.92689999999999995</v>
      </c>
      <c r="V5316" s="16">
        <v>26.2</v>
      </c>
      <c r="W5316" s="16">
        <v>6.7210000000000001</v>
      </c>
      <c r="X5316" s="16">
        <v>432.24799999999999</v>
      </c>
      <c r="Y5316" s="16">
        <v>36.447400000000002</v>
      </c>
      <c r="Z5316" s="16">
        <v>1E-4</v>
      </c>
      <c r="AA5316" s="16">
        <v>-0.44613580000000003</v>
      </c>
      <c r="AB5316" s="16">
        <v>0.3</v>
      </c>
      <c r="AC5316" s="16">
        <v>8.67</v>
      </c>
      <c r="AD5316" s="16">
        <v>38.65</v>
      </c>
      <c r="AE5316" s="16">
        <v>73.708399999999997</v>
      </c>
      <c r="AF5316" s="16">
        <v>0</v>
      </c>
      <c r="AG5316" s="16">
        <v>442709</v>
      </c>
      <c r="AH5316" s="16">
        <v>0.10539999999999999</v>
      </c>
      <c r="AI5316" s="16">
        <v>100</v>
      </c>
      <c r="AJ5316" s="16">
        <v>100</v>
      </c>
      <c r="AK5316" s="16">
        <v>1.1837</v>
      </c>
      <c r="AL5316" s="16">
        <v>0</v>
      </c>
      <c r="AM5316" s="16">
        <v>0</v>
      </c>
      <c r="AN5316" s="16">
        <v>-0.39</v>
      </c>
      <c r="AO5316" s="16">
        <v>0</v>
      </c>
      <c r="AP5316" s="16">
        <v>1.1205000000000001</v>
      </c>
      <c r="AR5316" s="16">
        <f t="shared" si="195"/>
        <v>1</v>
      </c>
      <c r="AS5316" s="5">
        <f t="shared" ref="AS5316:AS5379" si="196">IF(D5316=1985, 0, L5316-L5315)</f>
        <v>9.1676499999999994E-2</v>
      </c>
    </row>
    <row r="5317" spans="1:45" x14ac:dyDescent="0.25">
      <c r="A5317" s="16" t="s">
        <v>405</v>
      </c>
      <c r="B5317" s="16" t="s">
        <v>187</v>
      </c>
      <c r="C5317" s="16" t="s">
        <v>324</v>
      </c>
      <c r="D5317" s="16">
        <v>1988</v>
      </c>
      <c r="E5317" s="16" t="s">
        <v>5932</v>
      </c>
      <c r="F5317" s="16" t="s">
        <v>594</v>
      </c>
      <c r="G5317" s="10"/>
      <c r="H5317" s="73"/>
      <c r="I5317" s="16" t="s">
        <v>6700</v>
      </c>
      <c r="J5317" s="71">
        <v>0</v>
      </c>
      <c r="K5317" s="71">
        <v>1</v>
      </c>
      <c r="L5317" s="16">
        <v>0.35590260000000001</v>
      </c>
      <c r="M5317" s="16">
        <v>-0.15122669999999999</v>
      </c>
      <c r="N5317" s="16">
        <v>-8.9665900000000007E-2</v>
      </c>
      <c r="O5317" s="16">
        <v>-0.5306961</v>
      </c>
      <c r="P5317" s="16">
        <v>1.0767249999999999</v>
      </c>
      <c r="Q5317" s="16">
        <v>0.47876299999999999</v>
      </c>
      <c r="R5317" s="16">
        <v>3.7400000000000003E-2</v>
      </c>
      <c r="S5317" s="16">
        <v>6.08E-2</v>
      </c>
      <c r="T5317" s="16">
        <v>3.0800000000000001E-2</v>
      </c>
      <c r="U5317" s="16">
        <v>0.88100000000000001</v>
      </c>
      <c r="V5317" s="16">
        <v>28.844999999999999</v>
      </c>
      <c r="W5317" s="16">
        <v>6.9690000000000003</v>
      </c>
      <c r="X5317" s="16">
        <v>432.99299999999999</v>
      </c>
      <c r="Y5317" s="16">
        <v>37.700899999999997</v>
      </c>
      <c r="Z5317" s="16">
        <v>1E-4</v>
      </c>
      <c r="AA5317" s="16">
        <v>-0.44380570000000003</v>
      </c>
      <c r="AB5317" s="16">
        <v>0.3</v>
      </c>
      <c r="AC5317" s="16">
        <v>8.67</v>
      </c>
      <c r="AD5317" s="16">
        <v>38.590000000000003</v>
      </c>
      <c r="AE5317" s="16">
        <v>75.586600000000004</v>
      </c>
      <c r="AF5317" s="16">
        <v>0</v>
      </c>
      <c r="AG5317" s="16">
        <v>428370</v>
      </c>
      <c r="AH5317" s="16">
        <v>0.1106</v>
      </c>
      <c r="AI5317" s="16">
        <v>100</v>
      </c>
      <c r="AJ5317" s="16">
        <v>100</v>
      </c>
      <c r="AK5317" s="16">
        <v>1.1734</v>
      </c>
      <c r="AL5317" s="16">
        <v>0</v>
      </c>
      <c r="AM5317" s="16">
        <v>0</v>
      </c>
      <c r="AN5317" s="16">
        <v>-0.32929999999999998</v>
      </c>
      <c r="AO5317" s="16">
        <v>0</v>
      </c>
      <c r="AP5317" s="16">
        <v>1.1028</v>
      </c>
      <c r="AR5317" s="16">
        <f t="shared" ref="AR5317:AR5380" si="197">IF(OR(AND(I5317&lt;&gt;"", I5317&gt;=10000000, AQ5317&lt;=32.5), AND(A5317="Middle East &amp; North Africa", I5317&lt;&gt;"", I5317&gt;=9000000, AQ5317&lt;&gt;"", AQ5317&lt;=32.5)), 0, 1)</f>
        <v>1</v>
      </c>
      <c r="AS5317" s="5">
        <f t="shared" si="196"/>
        <v>-4.531679999999999E-2</v>
      </c>
    </row>
    <row r="5318" spans="1:45" x14ac:dyDescent="0.25">
      <c r="A5318" s="16" t="s">
        <v>405</v>
      </c>
      <c r="B5318" s="16" t="s">
        <v>187</v>
      </c>
      <c r="C5318" s="16" t="s">
        <v>324</v>
      </c>
      <c r="D5318" s="16">
        <v>1989</v>
      </c>
      <c r="E5318" s="16" t="s">
        <v>5933</v>
      </c>
      <c r="F5318" s="16" t="s">
        <v>594</v>
      </c>
      <c r="G5318" s="10"/>
      <c r="H5318" s="73"/>
      <c r="I5318" s="16" t="s">
        <v>6700</v>
      </c>
      <c r="J5318" s="71">
        <v>0</v>
      </c>
      <c r="K5318" s="71">
        <v>1</v>
      </c>
      <c r="L5318" s="16">
        <v>0.36579590000000001</v>
      </c>
      <c r="M5318" s="16">
        <v>-0.25403209999999998</v>
      </c>
      <c r="N5318" s="16">
        <v>-4.8325399999999998E-2</v>
      </c>
      <c r="O5318" s="16">
        <v>-0.50422829999999996</v>
      </c>
      <c r="P5318" s="16">
        <v>1.123624</v>
      </c>
      <c r="Q5318" s="16">
        <v>0.48314370000000001</v>
      </c>
      <c r="R5318" s="16">
        <v>3.7400000000000003E-2</v>
      </c>
      <c r="S5318" s="16">
        <v>5.8999999999999997E-2</v>
      </c>
      <c r="T5318" s="16">
        <v>2.0500000000000001E-2</v>
      </c>
      <c r="U5318" s="16">
        <v>0.95750000000000002</v>
      </c>
      <c r="V5318" s="16">
        <v>29.332000000000001</v>
      </c>
      <c r="W5318" s="16">
        <v>7.2169999999999996</v>
      </c>
      <c r="X5318" s="16">
        <v>434.22800000000001</v>
      </c>
      <c r="Y5318" s="16">
        <v>38.9544</v>
      </c>
      <c r="Z5318" s="16">
        <v>1E-4</v>
      </c>
      <c r="AA5318" s="16">
        <v>-0.44225209999999998</v>
      </c>
      <c r="AB5318" s="16">
        <v>0.3</v>
      </c>
      <c r="AC5318" s="16">
        <v>8.67</v>
      </c>
      <c r="AD5318" s="16">
        <v>38.549999999999997</v>
      </c>
      <c r="AE5318" s="16">
        <v>78.463499999999996</v>
      </c>
      <c r="AF5318" s="16">
        <v>0</v>
      </c>
      <c r="AG5318" s="16">
        <v>443523</v>
      </c>
      <c r="AH5318" s="16">
        <v>0.1157</v>
      </c>
      <c r="AI5318" s="16">
        <v>100</v>
      </c>
      <c r="AJ5318" s="16">
        <v>100</v>
      </c>
      <c r="AK5318" s="16">
        <v>1.1631</v>
      </c>
      <c r="AL5318" s="16">
        <v>0</v>
      </c>
      <c r="AM5318" s="16">
        <v>0</v>
      </c>
      <c r="AN5318" s="16">
        <v>-0.26860000000000001</v>
      </c>
      <c r="AO5318" s="16">
        <v>0</v>
      </c>
      <c r="AP5318" s="16">
        <v>1.085</v>
      </c>
      <c r="AR5318" s="16">
        <f t="shared" si="197"/>
        <v>1</v>
      </c>
      <c r="AS5318" s="5">
        <f t="shared" si="196"/>
        <v>9.8932999999999938E-3</v>
      </c>
    </row>
    <row r="5319" spans="1:45" x14ac:dyDescent="0.25">
      <c r="A5319" s="16" t="s">
        <v>405</v>
      </c>
      <c r="B5319" s="16" t="s">
        <v>187</v>
      </c>
      <c r="C5319" s="16" t="s">
        <v>324</v>
      </c>
      <c r="D5319" s="16">
        <v>1990</v>
      </c>
      <c r="E5319" s="16" t="s">
        <v>5934</v>
      </c>
      <c r="F5319" s="16" t="s">
        <v>594</v>
      </c>
      <c r="G5319" s="10"/>
      <c r="H5319" s="73"/>
      <c r="I5319" s="16" t="s">
        <v>6700</v>
      </c>
      <c r="J5319" s="71">
        <v>0</v>
      </c>
      <c r="K5319" s="71">
        <v>1</v>
      </c>
      <c r="L5319" s="16">
        <v>0.48491089999999998</v>
      </c>
      <c r="M5319" s="16">
        <v>-0.13501669999999999</v>
      </c>
      <c r="N5319" s="16">
        <v>-1.53399E-2</v>
      </c>
      <c r="O5319" s="16">
        <v>-0.4726089</v>
      </c>
      <c r="P5319" s="16">
        <v>1.201851</v>
      </c>
      <c r="Q5319" s="16">
        <v>0.48752430000000002</v>
      </c>
      <c r="R5319" s="16">
        <v>3.7400000000000003E-2</v>
      </c>
      <c r="S5319" s="16">
        <v>5.7200000000000001E-2</v>
      </c>
      <c r="T5319" s="16">
        <v>3.4000000000000002E-2</v>
      </c>
      <c r="U5319" s="16">
        <v>0.98509999999999998</v>
      </c>
      <c r="V5319" s="16">
        <v>29.734999999999999</v>
      </c>
      <c r="W5319" s="16">
        <v>7.51</v>
      </c>
      <c r="X5319" s="16">
        <v>434.81700000000001</v>
      </c>
      <c r="Y5319" s="16">
        <v>40.207900000000002</v>
      </c>
      <c r="Z5319" s="16">
        <v>1E-4</v>
      </c>
      <c r="AA5319" s="16">
        <v>-0.45584530000000001</v>
      </c>
      <c r="AB5319" s="16">
        <v>0.3</v>
      </c>
      <c r="AC5319" s="16">
        <v>8.67</v>
      </c>
      <c r="AD5319" s="16">
        <v>38.9</v>
      </c>
      <c r="AE5319" s="16">
        <v>82.886099999999999</v>
      </c>
      <c r="AF5319" s="16">
        <v>0</v>
      </c>
      <c r="AG5319" s="16">
        <v>481149</v>
      </c>
      <c r="AH5319" s="16">
        <v>0.1208</v>
      </c>
      <c r="AI5319" s="16">
        <v>100</v>
      </c>
      <c r="AJ5319" s="16">
        <v>100</v>
      </c>
      <c r="AK5319" s="16">
        <v>1.1528</v>
      </c>
      <c r="AL5319" s="16">
        <v>0</v>
      </c>
      <c r="AM5319" s="16">
        <v>0</v>
      </c>
      <c r="AN5319" s="16">
        <v>-0.2079</v>
      </c>
      <c r="AO5319" s="16">
        <v>0</v>
      </c>
      <c r="AP5319" s="16">
        <v>1.0671999999999999</v>
      </c>
      <c r="AR5319" s="16">
        <f t="shared" si="197"/>
        <v>1</v>
      </c>
      <c r="AS5319" s="5">
        <f t="shared" si="196"/>
        <v>0.11911499999999997</v>
      </c>
    </row>
    <row r="5320" spans="1:45" x14ac:dyDescent="0.25">
      <c r="A5320" s="16" t="s">
        <v>405</v>
      </c>
      <c r="B5320" s="16" t="s">
        <v>187</v>
      </c>
      <c r="C5320" s="16" t="s">
        <v>324</v>
      </c>
      <c r="D5320" s="16">
        <v>1991</v>
      </c>
      <c r="E5320" s="16" t="s">
        <v>5935</v>
      </c>
      <c r="F5320" s="16" t="s">
        <v>594</v>
      </c>
      <c r="G5320" s="10"/>
      <c r="H5320" s="73"/>
      <c r="I5320" s="16" t="s">
        <v>6700</v>
      </c>
      <c r="J5320" s="71">
        <v>0</v>
      </c>
      <c r="K5320" s="71">
        <v>1</v>
      </c>
      <c r="L5320" s="16">
        <v>0.73033340000000002</v>
      </c>
      <c r="M5320" s="16">
        <v>-0.23702110000000001</v>
      </c>
      <c r="N5320" s="16">
        <v>3.4802199999999998E-2</v>
      </c>
      <c r="O5320" s="16">
        <v>4.6546200000000003E-2</v>
      </c>
      <c r="P5320" s="16">
        <v>1.255476</v>
      </c>
      <c r="Q5320" s="16">
        <v>0.4919231</v>
      </c>
      <c r="R5320" s="16">
        <v>3.7400000000000003E-2</v>
      </c>
      <c r="S5320" s="16">
        <v>3.9100000000000003E-2</v>
      </c>
      <c r="T5320" s="16">
        <v>3.04E-2</v>
      </c>
      <c r="U5320" s="16">
        <v>1.0045999999999999</v>
      </c>
      <c r="V5320" s="16">
        <v>31.541</v>
      </c>
      <c r="W5320" s="16">
        <v>7.5190000000000001</v>
      </c>
      <c r="X5320" s="16">
        <v>436.185</v>
      </c>
      <c r="Y5320" s="16">
        <v>41.461500000000001</v>
      </c>
      <c r="Z5320" s="16">
        <v>0.26129999999999998</v>
      </c>
      <c r="AA5320" s="16">
        <v>-0.46749649999999998</v>
      </c>
      <c r="AB5320" s="16">
        <v>0.3</v>
      </c>
      <c r="AC5320" s="16">
        <v>8.67</v>
      </c>
      <c r="AD5320" s="16">
        <v>39.200000000000003</v>
      </c>
      <c r="AE5320" s="16">
        <v>87.828299999999999</v>
      </c>
      <c r="AF5320" s="16">
        <v>0</v>
      </c>
      <c r="AG5320" s="16">
        <v>457470</v>
      </c>
      <c r="AH5320" s="16">
        <v>0.12590000000000001</v>
      </c>
      <c r="AI5320" s="16">
        <v>100</v>
      </c>
      <c r="AJ5320" s="16">
        <v>100</v>
      </c>
      <c r="AK5320" s="16">
        <v>1.1425000000000001</v>
      </c>
      <c r="AL5320" s="16">
        <v>0</v>
      </c>
      <c r="AM5320" s="16">
        <v>0</v>
      </c>
      <c r="AN5320" s="16">
        <v>-0.1472</v>
      </c>
      <c r="AO5320" s="16">
        <v>0</v>
      </c>
      <c r="AP5320" s="16">
        <v>1.0495000000000001</v>
      </c>
      <c r="AR5320" s="16">
        <f t="shared" si="197"/>
        <v>1</v>
      </c>
      <c r="AS5320" s="5">
        <f t="shared" si="196"/>
        <v>0.24542250000000004</v>
      </c>
    </row>
    <row r="5321" spans="1:45" x14ac:dyDescent="0.25">
      <c r="A5321" s="16" t="s">
        <v>405</v>
      </c>
      <c r="B5321" s="16" t="s">
        <v>187</v>
      </c>
      <c r="C5321" s="16" t="s">
        <v>324</v>
      </c>
      <c r="D5321" s="16">
        <v>1992</v>
      </c>
      <c r="E5321" s="16" t="s">
        <v>5936</v>
      </c>
      <c r="F5321" s="16" t="s">
        <v>594</v>
      </c>
      <c r="G5321" s="10"/>
      <c r="H5321" s="73"/>
      <c r="I5321" s="16" t="s">
        <v>6700</v>
      </c>
      <c r="J5321" s="71">
        <v>0</v>
      </c>
      <c r="K5321" s="71">
        <v>1</v>
      </c>
      <c r="L5321" s="16">
        <v>0.94978010000000002</v>
      </c>
      <c r="M5321" s="16">
        <v>3.0217899999999999E-2</v>
      </c>
      <c r="N5321" s="16">
        <v>7.8814400000000007E-2</v>
      </c>
      <c r="O5321" s="16">
        <v>0.1068104</v>
      </c>
      <c r="P5321" s="16">
        <v>1.3724400000000001</v>
      </c>
      <c r="Q5321" s="16">
        <v>0.49630380000000002</v>
      </c>
      <c r="R5321" s="16">
        <v>3.7400000000000003E-2</v>
      </c>
      <c r="S5321" s="16">
        <v>6.9099999999999995E-2</v>
      </c>
      <c r="T5321" s="16">
        <v>4.6899999999999997E-2</v>
      </c>
      <c r="U5321" s="16">
        <v>0.91359999999999997</v>
      </c>
      <c r="V5321" s="16">
        <v>33.401000000000003</v>
      </c>
      <c r="W5321" s="16">
        <v>7.5279999999999996</v>
      </c>
      <c r="X5321" s="16">
        <v>438.23200000000003</v>
      </c>
      <c r="Y5321" s="16">
        <v>42.715000000000003</v>
      </c>
      <c r="Z5321" s="16">
        <v>0.28439999999999999</v>
      </c>
      <c r="AA5321" s="16">
        <v>-0.43836829999999999</v>
      </c>
      <c r="AB5321" s="16">
        <v>0.3</v>
      </c>
      <c r="AC5321" s="16">
        <v>8.67</v>
      </c>
      <c r="AD5321" s="16">
        <v>38.450000000000003</v>
      </c>
      <c r="AE5321" s="16">
        <v>97.535499999999999</v>
      </c>
      <c r="AF5321" s="16">
        <v>0</v>
      </c>
      <c r="AG5321" s="16">
        <v>437925</v>
      </c>
      <c r="AH5321" s="16">
        <v>0.13100000000000001</v>
      </c>
      <c r="AI5321" s="16">
        <v>100</v>
      </c>
      <c r="AJ5321" s="16">
        <v>100</v>
      </c>
      <c r="AK5321" s="16">
        <v>1.1322000000000001</v>
      </c>
      <c r="AL5321" s="16">
        <v>0</v>
      </c>
      <c r="AM5321" s="16">
        <v>0</v>
      </c>
      <c r="AN5321" s="16">
        <v>-8.6499999999999994E-2</v>
      </c>
      <c r="AO5321" s="16">
        <v>0</v>
      </c>
      <c r="AP5321" s="16">
        <v>1.0317000000000001</v>
      </c>
      <c r="AR5321" s="16">
        <f t="shared" si="197"/>
        <v>1</v>
      </c>
      <c r="AS5321" s="5">
        <f t="shared" si="196"/>
        <v>0.21944669999999999</v>
      </c>
    </row>
    <row r="5322" spans="1:45" x14ac:dyDescent="0.25">
      <c r="A5322" s="16" t="s">
        <v>405</v>
      </c>
      <c r="B5322" s="16" t="s">
        <v>187</v>
      </c>
      <c r="C5322" s="16" t="s">
        <v>324</v>
      </c>
      <c r="D5322" s="16">
        <v>1993</v>
      </c>
      <c r="E5322" s="16" t="s">
        <v>5937</v>
      </c>
      <c r="F5322" s="16" t="s">
        <v>594</v>
      </c>
      <c r="G5322" s="10"/>
      <c r="H5322" s="73"/>
      <c r="I5322" s="16" t="s">
        <v>6700</v>
      </c>
      <c r="J5322" s="71">
        <v>0</v>
      </c>
      <c r="K5322" s="71">
        <v>1</v>
      </c>
      <c r="L5322" s="16">
        <v>0.93825670000000005</v>
      </c>
      <c r="M5322" s="16">
        <v>-0.1151199</v>
      </c>
      <c r="N5322" s="16">
        <v>0.1474145</v>
      </c>
      <c r="O5322" s="16">
        <v>0.1464936</v>
      </c>
      <c r="P5322" s="16">
        <v>1.373718</v>
      </c>
      <c r="Q5322" s="16">
        <v>0.50068449999999998</v>
      </c>
      <c r="R5322" s="16">
        <v>3.7400000000000003E-2</v>
      </c>
      <c r="S5322" s="16">
        <v>5.6300000000000003E-2</v>
      </c>
      <c r="T5322" s="16">
        <v>3.6499999999999998E-2</v>
      </c>
      <c r="U5322" s="16">
        <v>1.0434000000000001</v>
      </c>
      <c r="V5322" s="16">
        <v>35.893999999999998</v>
      </c>
      <c r="W5322" s="16">
        <v>7.5369999999999999</v>
      </c>
      <c r="X5322" s="16">
        <v>438.36</v>
      </c>
      <c r="Y5322" s="16">
        <v>43.968499999999999</v>
      </c>
      <c r="Z5322" s="16">
        <v>0.29139999999999999</v>
      </c>
      <c r="AA5322" s="16">
        <v>-0.43720320000000001</v>
      </c>
      <c r="AB5322" s="16">
        <v>0.3</v>
      </c>
      <c r="AC5322" s="16">
        <v>8.67</v>
      </c>
      <c r="AD5322" s="16">
        <v>38.42</v>
      </c>
      <c r="AE5322" s="16">
        <v>98.931600000000003</v>
      </c>
      <c r="AF5322" s="16">
        <v>3.8157999999999999</v>
      </c>
      <c r="AG5322" s="16">
        <v>378373</v>
      </c>
      <c r="AH5322" s="16">
        <v>0.1361</v>
      </c>
      <c r="AI5322" s="16">
        <v>100</v>
      </c>
      <c r="AJ5322" s="16">
        <v>100</v>
      </c>
      <c r="AK5322" s="16">
        <v>1.1218999999999999</v>
      </c>
      <c r="AL5322" s="16">
        <v>0</v>
      </c>
      <c r="AM5322" s="16">
        <v>0</v>
      </c>
      <c r="AN5322" s="16">
        <v>-2.58E-2</v>
      </c>
      <c r="AO5322" s="16">
        <v>0</v>
      </c>
      <c r="AP5322" s="16">
        <v>1.0139</v>
      </c>
      <c r="AR5322" s="16">
        <f t="shared" si="197"/>
        <v>1</v>
      </c>
      <c r="AS5322" s="5">
        <f t="shared" si="196"/>
        <v>-1.1523399999999961E-2</v>
      </c>
    </row>
    <row r="5323" spans="1:45" x14ac:dyDescent="0.25">
      <c r="A5323" s="16" t="s">
        <v>405</v>
      </c>
      <c r="B5323" s="16" t="s">
        <v>187</v>
      </c>
      <c r="C5323" s="16" t="s">
        <v>324</v>
      </c>
      <c r="D5323" s="16">
        <v>1994</v>
      </c>
      <c r="E5323" s="16" t="s">
        <v>5938</v>
      </c>
      <c r="F5323" s="16" t="s">
        <v>594</v>
      </c>
      <c r="G5323" s="10"/>
      <c r="H5323" s="73"/>
      <c r="I5323" s="16" t="s">
        <v>6700</v>
      </c>
      <c r="J5323" s="71">
        <v>0</v>
      </c>
      <c r="K5323" s="71">
        <v>1</v>
      </c>
      <c r="L5323" s="16">
        <v>1.0309790000000001</v>
      </c>
      <c r="M5323" s="16">
        <v>-7.0323899999999995E-2</v>
      </c>
      <c r="N5323" s="16">
        <v>0.22916449999999999</v>
      </c>
      <c r="O5323" s="16">
        <v>0.20800469999999999</v>
      </c>
      <c r="P5323" s="16">
        <v>1.3879379999999999</v>
      </c>
      <c r="Q5323" s="16">
        <v>0.50510109999999997</v>
      </c>
      <c r="R5323" s="16">
        <v>3.7400000000000003E-2</v>
      </c>
      <c r="S5323" s="16">
        <v>3.6600000000000001E-2</v>
      </c>
      <c r="T5323" s="16">
        <v>4.9299999999999997E-2</v>
      </c>
      <c r="U5323" s="16">
        <v>1.0628</v>
      </c>
      <c r="V5323" s="16">
        <v>37.802</v>
      </c>
      <c r="W5323" s="16">
        <v>7.5460000000000003</v>
      </c>
      <c r="X5323" s="16">
        <v>444.34199999999998</v>
      </c>
      <c r="Y5323" s="16">
        <v>45.222099999999998</v>
      </c>
      <c r="Z5323" s="16">
        <v>0.30930000000000002</v>
      </c>
      <c r="AA5323" s="16">
        <v>-0.44031029999999999</v>
      </c>
      <c r="AB5323" s="16">
        <v>0.3</v>
      </c>
      <c r="AC5323" s="16">
        <v>8.67</v>
      </c>
      <c r="AD5323" s="16">
        <v>38.5</v>
      </c>
      <c r="AE5323" s="16">
        <v>100.07599999999999</v>
      </c>
      <c r="AF5323" s="16">
        <v>8.4114000000000004</v>
      </c>
      <c r="AG5323" s="16">
        <v>345835</v>
      </c>
      <c r="AH5323" s="16">
        <v>0.14130000000000001</v>
      </c>
      <c r="AI5323" s="16">
        <v>100</v>
      </c>
      <c r="AJ5323" s="16">
        <v>100</v>
      </c>
      <c r="AK5323" s="16">
        <v>1.1116999999999999</v>
      </c>
      <c r="AL5323" s="16">
        <v>0</v>
      </c>
      <c r="AM5323" s="16">
        <v>0</v>
      </c>
      <c r="AN5323" s="16">
        <v>3.49E-2</v>
      </c>
      <c r="AO5323" s="16">
        <v>0</v>
      </c>
      <c r="AP5323" s="16">
        <v>0.99619999999999997</v>
      </c>
      <c r="AR5323" s="16">
        <f t="shared" si="197"/>
        <v>1</v>
      </c>
      <c r="AS5323" s="5">
        <f t="shared" si="196"/>
        <v>9.2722300000000035E-2</v>
      </c>
    </row>
    <row r="5324" spans="1:45" x14ac:dyDescent="0.25">
      <c r="A5324" s="16" t="s">
        <v>405</v>
      </c>
      <c r="B5324" s="16" t="s">
        <v>187</v>
      </c>
      <c r="C5324" s="16" t="s">
        <v>324</v>
      </c>
      <c r="D5324" s="16">
        <v>1995</v>
      </c>
      <c r="E5324" s="16" t="s">
        <v>5939</v>
      </c>
      <c r="F5324" s="16" t="s">
        <v>594</v>
      </c>
      <c r="G5324" s="10"/>
      <c r="H5324" s="73"/>
      <c r="I5324" s="16" t="s">
        <v>6700</v>
      </c>
      <c r="J5324" s="71">
        <v>0</v>
      </c>
      <c r="K5324" s="71">
        <v>1</v>
      </c>
      <c r="L5324" s="16">
        <v>1.061242</v>
      </c>
      <c r="M5324" s="16">
        <v>-0.1244886</v>
      </c>
      <c r="N5324" s="16">
        <v>0.27944560000000002</v>
      </c>
      <c r="O5324" s="16">
        <v>0.23872640000000001</v>
      </c>
      <c r="P5324" s="16">
        <v>1.420639</v>
      </c>
      <c r="Q5324" s="16">
        <v>0.50948170000000004</v>
      </c>
      <c r="R5324" s="16">
        <v>3.7400000000000003E-2</v>
      </c>
      <c r="S5324" s="16">
        <v>3.4599999999999999E-2</v>
      </c>
      <c r="T5324" s="16">
        <v>4.4299999999999999E-2</v>
      </c>
      <c r="U5324" s="16">
        <v>1.0646</v>
      </c>
      <c r="V5324" s="16">
        <v>39.950000000000003</v>
      </c>
      <c r="W5324" s="16">
        <v>7.5549999999999997</v>
      </c>
      <c r="X5324" s="16">
        <v>444.87099999999998</v>
      </c>
      <c r="Y5324" s="16">
        <v>46.4756</v>
      </c>
      <c r="Z5324" s="16">
        <v>0.312</v>
      </c>
      <c r="AA5324" s="16">
        <v>-0.43642639999999999</v>
      </c>
      <c r="AB5324" s="16">
        <v>0.3</v>
      </c>
      <c r="AC5324" s="16">
        <v>8.67</v>
      </c>
      <c r="AD5324" s="16">
        <v>38.4</v>
      </c>
      <c r="AE5324" s="16">
        <v>101.065</v>
      </c>
      <c r="AF5324" s="16">
        <v>9.7882999999999996</v>
      </c>
      <c r="AG5324" s="16">
        <v>372544</v>
      </c>
      <c r="AH5324" s="16">
        <v>0.1464</v>
      </c>
      <c r="AI5324" s="16">
        <v>100</v>
      </c>
      <c r="AJ5324" s="16">
        <v>100</v>
      </c>
      <c r="AK5324" s="16">
        <v>1.1013999999999999</v>
      </c>
      <c r="AL5324" s="16">
        <v>0</v>
      </c>
      <c r="AM5324" s="16">
        <v>0</v>
      </c>
      <c r="AN5324" s="16">
        <v>9.5600000000000004E-2</v>
      </c>
      <c r="AO5324" s="16">
        <v>0</v>
      </c>
      <c r="AP5324" s="16">
        <v>0.97840000000000005</v>
      </c>
      <c r="AR5324" s="16">
        <f t="shared" si="197"/>
        <v>1</v>
      </c>
      <c r="AS5324" s="5">
        <f t="shared" si="196"/>
        <v>3.0262999999999929E-2</v>
      </c>
    </row>
    <row r="5325" spans="1:45" x14ac:dyDescent="0.25">
      <c r="A5325" s="16" t="s">
        <v>405</v>
      </c>
      <c r="B5325" s="16" t="s">
        <v>187</v>
      </c>
      <c r="C5325" s="16" t="s">
        <v>324</v>
      </c>
      <c r="D5325" s="16">
        <v>1996</v>
      </c>
      <c r="E5325" s="16" t="s">
        <v>5940</v>
      </c>
      <c r="F5325" s="16" t="s">
        <v>594</v>
      </c>
      <c r="G5325" s="10"/>
      <c r="H5325" s="73"/>
      <c r="I5325" s="16" t="s">
        <v>6700</v>
      </c>
      <c r="J5325" s="71">
        <v>0</v>
      </c>
      <c r="K5325" s="71">
        <v>1</v>
      </c>
      <c r="L5325" s="16">
        <v>1.2382580000000001</v>
      </c>
      <c r="M5325" s="16">
        <v>9.50487E-2</v>
      </c>
      <c r="N5325" s="16">
        <v>0.34002009999999999</v>
      </c>
      <c r="O5325" s="16">
        <v>0.32140750000000001</v>
      </c>
      <c r="P5325" s="16">
        <v>1.5059309999999999</v>
      </c>
      <c r="Q5325" s="16">
        <v>0.45604800000000001</v>
      </c>
      <c r="R5325" s="16">
        <v>3.7400000000000003E-2</v>
      </c>
      <c r="S5325" s="16">
        <v>3.7199999999999997E-2</v>
      </c>
      <c r="T5325" s="16">
        <v>6.6799999999999998E-2</v>
      </c>
      <c r="U5325" s="16">
        <v>1.0822000000000001</v>
      </c>
      <c r="V5325" s="16">
        <v>41.398000000000003</v>
      </c>
      <c r="W5325" s="16">
        <v>7.7329999999999997</v>
      </c>
      <c r="X5325" s="16">
        <v>447.51499999999999</v>
      </c>
      <c r="Y5325" s="16">
        <v>47.729100000000003</v>
      </c>
      <c r="Z5325" s="16">
        <v>0.34250000000000003</v>
      </c>
      <c r="AA5325" s="16">
        <v>-0.4325427</v>
      </c>
      <c r="AB5325" s="16">
        <v>0.3</v>
      </c>
      <c r="AC5325" s="16">
        <v>8.67</v>
      </c>
      <c r="AD5325" s="16">
        <v>38.299999999999997</v>
      </c>
      <c r="AE5325" s="16">
        <v>102.289</v>
      </c>
      <c r="AF5325" s="16">
        <v>17.435700000000001</v>
      </c>
      <c r="AG5325" s="16">
        <v>450937</v>
      </c>
      <c r="AH5325" s="16">
        <v>0.16139999999999999</v>
      </c>
      <c r="AI5325" s="16">
        <v>100</v>
      </c>
      <c r="AJ5325" s="16">
        <v>100</v>
      </c>
      <c r="AK5325" s="16">
        <v>1.0923</v>
      </c>
      <c r="AL5325" s="16">
        <v>0</v>
      </c>
      <c r="AM5325" s="16">
        <v>0</v>
      </c>
      <c r="AN5325" s="16">
        <v>0</v>
      </c>
      <c r="AO5325" s="16">
        <v>0</v>
      </c>
      <c r="AP5325" s="16">
        <v>0.77449999999999997</v>
      </c>
      <c r="AR5325" s="16">
        <f t="shared" si="197"/>
        <v>1</v>
      </c>
      <c r="AS5325" s="5">
        <f t="shared" si="196"/>
        <v>0.17701600000000006</v>
      </c>
    </row>
    <row r="5326" spans="1:45" x14ac:dyDescent="0.25">
      <c r="A5326" s="16" t="s">
        <v>405</v>
      </c>
      <c r="B5326" s="16" t="s">
        <v>187</v>
      </c>
      <c r="C5326" s="16" t="s">
        <v>324</v>
      </c>
      <c r="D5326" s="16">
        <v>1997</v>
      </c>
      <c r="E5326" s="16" t="s">
        <v>5941</v>
      </c>
      <c r="F5326" s="16" t="s">
        <v>594</v>
      </c>
      <c r="G5326" s="10"/>
      <c r="H5326" s="73"/>
      <c r="I5326" s="16" t="s">
        <v>6700</v>
      </c>
      <c r="J5326" s="71">
        <v>0</v>
      </c>
      <c r="K5326" s="71">
        <v>1</v>
      </c>
      <c r="L5326" s="16">
        <v>1.213157</v>
      </c>
      <c r="M5326" s="16">
        <v>-0.13239110000000001</v>
      </c>
      <c r="N5326" s="16">
        <v>0.37916290000000002</v>
      </c>
      <c r="O5326" s="16">
        <v>0.43965290000000001</v>
      </c>
      <c r="P5326" s="16">
        <v>1.466386</v>
      </c>
      <c r="Q5326" s="16">
        <v>0.50167170000000005</v>
      </c>
      <c r="R5326" s="16">
        <v>3.7400000000000003E-2</v>
      </c>
      <c r="S5326" s="16">
        <v>3.6700000000000003E-2</v>
      </c>
      <c r="T5326" s="16">
        <v>4.2599999999999999E-2</v>
      </c>
      <c r="U5326" s="16">
        <v>1.2123999999999999</v>
      </c>
      <c r="V5326" s="16">
        <v>42.845999999999997</v>
      </c>
      <c r="W5326" s="16">
        <v>8.0500000000000007</v>
      </c>
      <c r="X5326" s="16">
        <v>443.63</v>
      </c>
      <c r="Y5326" s="16">
        <v>48.982700000000001</v>
      </c>
      <c r="Z5326" s="16">
        <v>0.38919999999999999</v>
      </c>
      <c r="AA5326" s="16">
        <v>-0.44419399999999998</v>
      </c>
      <c r="AB5326" s="16">
        <v>0.3</v>
      </c>
      <c r="AC5326" s="16">
        <v>8.67</v>
      </c>
      <c r="AD5326" s="16">
        <v>38.6</v>
      </c>
      <c r="AE5326" s="16">
        <v>99.865600000000001</v>
      </c>
      <c r="AF5326" s="16">
        <v>23.0459</v>
      </c>
      <c r="AG5326" s="16">
        <v>402446</v>
      </c>
      <c r="AH5326" s="16">
        <v>0.16</v>
      </c>
      <c r="AI5326" s="16">
        <v>100</v>
      </c>
      <c r="AJ5326" s="16">
        <v>100</v>
      </c>
      <c r="AK5326" s="16">
        <v>1.0972</v>
      </c>
      <c r="AL5326" s="16">
        <v>0</v>
      </c>
      <c r="AM5326" s="16">
        <v>0</v>
      </c>
      <c r="AN5326" s="16">
        <v>0.217</v>
      </c>
      <c r="AO5326" s="16">
        <v>0</v>
      </c>
      <c r="AP5326" s="16">
        <v>0.83530000000000004</v>
      </c>
      <c r="AR5326" s="16">
        <f t="shared" si="197"/>
        <v>1</v>
      </c>
      <c r="AS5326" s="5">
        <f t="shared" si="196"/>
        <v>-2.510100000000004E-2</v>
      </c>
    </row>
    <row r="5327" spans="1:45" x14ac:dyDescent="0.25">
      <c r="A5327" s="16" t="s">
        <v>405</v>
      </c>
      <c r="B5327" s="16" t="s">
        <v>187</v>
      </c>
      <c r="C5327" s="16" t="s">
        <v>324</v>
      </c>
      <c r="D5327" s="16">
        <v>1998</v>
      </c>
      <c r="E5327" s="16" t="s">
        <v>5942</v>
      </c>
      <c r="F5327" s="16" t="s">
        <v>594</v>
      </c>
      <c r="G5327" s="10"/>
      <c r="H5327" s="73"/>
      <c r="I5327" s="16" t="s">
        <v>6700</v>
      </c>
      <c r="J5327" s="71">
        <v>0</v>
      </c>
      <c r="K5327" s="71">
        <v>1</v>
      </c>
      <c r="L5327" s="16">
        <v>1.288338</v>
      </c>
      <c r="M5327" s="16">
        <v>6.6183000000000006E-2</v>
      </c>
      <c r="N5327" s="16">
        <v>0.43326369999999997</v>
      </c>
      <c r="O5327" s="16">
        <v>0.35864360000000001</v>
      </c>
      <c r="P5327" s="16">
        <v>1.49238</v>
      </c>
      <c r="Q5327" s="16">
        <v>0.47980990000000001</v>
      </c>
      <c r="R5327" s="16">
        <v>3.7400000000000003E-2</v>
      </c>
      <c r="S5327" s="16">
        <v>3.7699999999999997E-2</v>
      </c>
      <c r="T5327" s="16">
        <v>6.3500000000000001E-2</v>
      </c>
      <c r="U5327" s="16">
        <v>1.2088000000000001</v>
      </c>
      <c r="V5327" s="16">
        <v>44.293999999999997</v>
      </c>
      <c r="W5327" s="16">
        <v>8.49</v>
      </c>
      <c r="X5327" s="16">
        <v>443.13299999999998</v>
      </c>
      <c r="Y5327" s="16">
        <v>50.236199999999997</v>
      </c>
      <c r="Z5327" s="16">
        <v>0.33</v>
      </c>
      <c r="AA5327" s="16">
        <v>-0.45196150000000002</v>
      </c>
      <c r="AB5327" s="16">
        <v>0.3</v>
      </c>
      <c r="AC5327" s="16">
        <v>8.67</v>
      </c>
      <c r="AD5327" s="16">
        <v>38.799999999999997</v>
      </c>
      <c r="AE5327" s="16">
        <v>95.821299999999994</v>
      </c>
      <c r="AF5327" s="16">
        <v>36.405700000000003</v>
      </c>
      <c r="AG5327" s="16">
        <v>477357</v>
      </c>
      <c r="AH5327" s="16">
        <v>0.15859999999999999</v>
      </c>
      <c r="AI5327" s="16">
        <v>100</v>
      </c>
      <c r="AJ5327" s="16">
        <v>100</v>
      </c>
      <c r="AK5327" s="16">
        <v>1.1021000000000001</v>
      </c>
      <c r="AL5327" s="16">
        <v>0</v>
      </c>
      <c r="AM5327" s="16">
        <v>0</v>
      </c>
      <c r="AN5327" s="16">
        <v>0</v>
      </c>
      <c r="AO5327" s="16">
        <v>0</v>
      </c>
      <c r="AP5327" s="16">
        <v>0.89600000000000002</v>
      </c>
      <c r="AR5327" s="16">
        <f t="shared" si="197"/>
        <v>1</v>
      </c>
      <c r="AS5327" s="5">
        <f t="shared" si="196"/>
        <v>7.5180999999999942E-2</v>
      </c>
    </row>
    <row r="5328" spans="1:45" x14ac:dyDescent="0.25">
      <c r="A5328" s="16" t="s">
        <v>405</v>
      </c>
      <c r="B5328" s="16" t="s">
        <v>187</v>
      </c>
      <c r="C5328" s="16" t="s">
        <v>324</v>
      </c>
      <c r="D5328" s="16">
        <v>1999</v>
      </c>
      <c r="E5328" s="16" t="s">
        <v>5943</v>
      </c>
      <c r="F5328" s="16" t="s">
        <v>594</v>
      </c>
      <c r="G5328" s="10"/>
      <c r="H5328" s="73"/>
      <c r="I5328" s="16" t="s">
        <v>6700</v>
      </c>
      <c r="J5328" s="71">
        <v>0</v>
      </c>
      <c r="K5328" s="71">
        <v>1</v>
      </c>
      <c r="L5328" s="16">
        <v>1.3580920000000001</v>
      </c>
      <c r="M5328" s="16">
        <v>0.1504017</v>
      </c>
      <c r="N5328" s="16">
        <v>0.48880760000000001</v>
      </c>
      <c r="O5328" s="16">
        <v>0.40006910000000001</v>
      </c>
      <c r="P5328" s="16">
        <v>1.424674</v>
      </c>
      <c r="Q5328" s="16">
        <v>0.52879109999999996</v>
      </c>
      <c r="R5328" s="16">
        <v>3.7400000000000003E-2</v>
      </c>
      <c r="S5328" s="16">
        <v>4.0500000000000001E-2</v>
      </c>
      <c r="T5328" s="16">
        <v>7.1400000000000005E-2</v>
      </c>
      <c r="U5328" s="16">
        <v>1.1953</v>
      </c>
      <c r="V5328" s="16">
        <v>45.741999999999997</v>
      </c>
      <c r="W5328" s="16">
        <v>8.93</v>
      </c>
      <c r="X5328" s="16">
        <v>443.02600000000001</v>
      </c>
      <c r="Y5328" s="16">
        <v>51.489699999999999</v>
      </c>
      <c r="Z5328" s="16">
        <v>0.33560000000000001</v>
      </c>
      <c r="AA5328" s="16">
        <v>-0.46361279999999999</v>
      </c>
      <c r="AB5328" s="16">
        <v>0.3</v>
      </c>
      <c r="AC5328" s="16">
        <v>8.67</v>
      </c>
      <c r="AD5328" s="16">
        <v>39.1</v>
      </c>
      <c r="AE5328" s="16">
        <v>93.690799999999996</v>
      </c>
      <c r="AF5328" s="16">
        <v>41.138500000000001</v>
      </c>
      <c r="AG5328" s="16">
        <v>371399</v>
      </c>
      <c r="AH5328" s="16">
        <v>0.1573</v>
      </c>
      <c r="AI5328" s="16">
        <v>100</v>
      </c>
      <c r="AJ5328" s="16">
        <v>100</v>
      </c>
      <c r="AK5328" s="16">
        <v>1.1020000000000001</v>
      </c>
      <c r="AL5328" s="16">
        <v>0</v>
      </c>
      <c r="AM5328" s="16">
        <v>0</v>
      </c>
      <c r="AN5328" s="16">
        <v>0.33839999999999998</v>
      </c>
      <c r="AO5328" s="16">
        <v>0</v>
      </c>
      <c r="AP5328" s="16">
        <v>0.87609999999999999</v>
      </c>
      <c r="AR5328" s="16">
        <f t="shared" si="197"/>
        <v>1</v>
      </c>
      <c r="AS5328" s="5">
        <f t="shared" si="196"/>
        <v>6.9754000000000094E-2</v>
      </c>
    </row>
    <row r="5329" spans="1:45" x14ac:dyDescent="0.25">
      <c r="A5329" s="16" t="s">
        <v>405</v>
      </c>
      <c r="B5329" s="16" t="s">
        <v>187</v>
      </c>
      <c r="C5329" s="16" t="s">
        <v>324</v>
      </c>
      <c r="D5329" s="16">
        <v>2000</v>
      </c>
      <c r="E5329" s="16" t="s">
        <v>5944</v>
      </c>
      <c r="F5329" s="16" t="s">
        <v>594</v>
      </c>
      <c r="G5329" s="10"/>
      <c r="H5329" s="73"/>
      <c r="I5329" s="16">
        <v>32082</v>
      </c>
      <c r="J5329" s="71">
        <v>0</v>
      </c>
      <c r="K5329" s="71">
        <v>1</v>
      </c>
      <c r="L5329" s="16">
        <v>1.2901499999999999</v>
      </c>
      <c r="M5329" s="16">
        <v>-0.1127667</v>
      </c>
      <c r="N5329" s="16">
        <v>0.57425079999999995</v>
      </c>
      <c r="O5329" s="16">
        <v>0.46501949999999997</v>
      </c>
      <c r="P5329" s="16">
        <v>1.4288559999999999</v>
      </c>
      <c r="Q5329" s="16">
        <v>0.47254259999999998</v>
      </c>
      <c r="R5329" s="16">
        <v>3.7400000000000003E-2</v>
      </c>
      <c r="S5329" s="16">
        <v>4.4600000000000001E-2</v>
      </c>
      <c r="T5329" s="16">
        <v>4.1500000000000002E-2</v>
      </c>
      <c r="U5329" s="16">
        <v>1.2554000000000001</v>
      </c>
      <c r="V5329" s="16">
        <v>47.19</v>
      </c>
      <c r="W5329" s="16">
        <v>9.3699999999999992</v>
      </c>
      <c r="X5329" s="16">
        <v>446.39299999999997</v>
      </c>
      <c r="Y5329" s="16">
        <v>52.743200000000002</v>
      </c>
      <c r="Z5329" s="16">
        <v>0.35520000000000002</v>
      </c>
      <c r="AA5329" s="16">
        <v>-0.46749649999999998</v>
      </c>
      <c r="AB5329" s="16">
        <v>0.3</v>
      </c>
      <c r="AC5329" s="16">
        <v>8.67</v>
      </c>
      <c r="AD5329" s="16">
        <v>39.200000000000003</v>
      </c>
      <c r="AE5329" s="16">
        <v>93.416700000000006</v>
      </c>
      <c r="AF5329" s="16">
        <v>43.411999999999999</v>
      </c>
      <c r="AG5329" s="16">
        <v>374227</v>
      </c>
      <c r="AH5329" s="16">
        <v>0.15590000000000001</v>
      </c>
      <c r="AI5329" s="16">
        <v>100</v>
      </c>
      <c r="AJ5329" s="16">
        <v>100</v>
      </c>
      <c r="AK5329" s="16">
        <v>1.1019000000000001</v>
      </c>
      <c r="AL5329" s="16">
        <v>0</v>
      </c>
      <c r="AM5329" s="16">
        <v>0</v>
      </c>
      <c r="AN5329" s="16">
        <v>0</v>
      </c>
      <c r="AO5329" s="16">
        <v>0</v>
      </c>
      <c r="AP5329" s="16">
        <v>0.85609999999999997</v>
      </c>
      <c r="AR5329" s="16">
        <f t="shared" si="197"/>
        <v>1</v>
      </c>
      <c r="AS5329" s="5">
        <f t="shared" si="196"/>
        <v>-6.7942000000000169E-2</v>
      </c>
    </row>
    <row r="5330" spans="1:45" x14ac:dyDescent="0.25">
      <c r="A5330" s="16" t="s">
        <v>405</v>
      </c>
      <c r="B5330" s="16" t="s">
        <v>187</v>
      </c>
      <c r="C5330" s="16" t="s">
        <v>324</v>
      </c>
      <c r="D5330" s="16">
        <v>2001</v>
      </c>
      <c r="E5330" s="16" t="s">
        <v>5945</v>
      </c>
      <c r="F5330" s="16" t="s">
        <v>594</v>
      </c>
      <c r="G5330" s="10"/>
      <c r="H5330" s="73"/>
      <c r="I5330" s="16">
        <v>32360</v>
      </c>
      <c r="J5330" s="71">
        <v>0</v>
      </c>
      <c r="K5330" s="71">
        <v>1</v>
      </c>
      <c r="L5330" s="16">
        <v>1.4765140000000001</v>
      </c>
      <c r="M5330" s="16">
        <v>0.22889219999999999</v>
      </c>
      <c r="N5330" s="16">
        <v>0.61384179999999999</v>
      </c>
      <c r="O5330" s="16">
        <v>0.43907360000000001</v>
      </c>
      <c r="P5330" s="16">
        <v>1.437535</v>
      </c>
      <c r="Q5330" s="16">
        <v>0.54005639999999999</v>
      </c>
      <c r="R5330" s="16">
        <v>3.7400000000000003E-2</v>
      </c>
      <c r="S5330" s="16">
        <v>4.7699999999999999E-2</v>
      </c>
      <c r="T5330" s="16">
        <v>7.6899999999999996E-2</v>
      </c>
      <c r="U5330" s="16">
        <v>1.1986000000000001</v>
      </c>
      <c r="V5330" s="16">
        <v>48.008000000000003</v>
      </c>
      <c r="W5330" s="16">
        <v>9.6760000000000002</v>
      </c>
      <c r="X5330" s="16">
        <v>447.88799999999998</v>
      </c>
      <c r="Y5330" s="16">
        <v>53.9968</v>
      </c>
      <c r="Z5330" s="16">
        <v>0.32969999999999999</v>
      </c>
      <c r="AA5330" s="16">
        <v>-0.45196150000000002</v>
      </c>
      <c r="AB5330" s="16">
        <v>0.3</v>
      </c>
      <c r="AC5330" s="16">
        <v>8.67</v>
      </c>
      <c r="AD5330" s="16">
        <v>38.799999999999997</v>
      </c>
      <c r="AE5330" s="16">
        <v>91.626999999999995</v>
      </c>
      <c r="AF5330" s="16">
        <v>44.188299999999998</v>
      </c>
      <c r="AG5330" s="16">
        <v>413793</v>
      </c>
      <c r="AH5330" s="16">
        <v>0.17710000000000001</v>
      </c>
      <c r="AI5330" s="16">
        <v>100</v>
      </c>
      <c r="AJ5330" s="16">
        <v>100</v>
      </c>
      <c r="AK5330" s="16">
        <v>1.0906</v>
      </c>
      <c r="AL5330" s="16">
        <v>0</v>
      </c>
      <c r="AM5330" s="16">
        <v>0</v>
      </c>
      <c r="AN5330" s="16">
        <v>0.45979999999999999</v>
      </c>
      <c r="AO5330" s="16">
        <v>0</v>
      </c>
      <c r="AP5330" s="16">
        <v>0.84530000000000005</v>
      </c>
      <c r="AR5330" s="16">
        <f t="shared" si="197"/>
        <v>1</v>
      </c>
      <c r="AS5330" s="5">
        <f t="shared" si="196"/>
        <v>0.1863640000000002</v>
      </c>
    </row>
    <row r="5331" spans="1:45" x14ac:dyDescent="0.25">
      <c r="A5331" s="16" t="s">
        <v>405</v>
      </c>
      <c r="B5331" s="16" t="s">
        <v>187</v>
      </c>
      <c r="C5331" s="16" t="s">
        <v>324</v>
      </c>
      <c r="D5331" s="16">
        <v>2002</v>
      </c>
      <c r="E5331" s="16" t="s">
        <v>5946</v>
      </c>
      <c r="F5331" s="16" t="s">
        <v>594</v>
      </c>
      <c r="G5331" s="10"/>
      <c r="H5331" s="73"/>
      <c r="I5331" s="16">
        <v>32629</v>
      </c>
      <c r="J5331" s="71">
        <v>0</v>
      </c>
      <c r="K5331" s="71">
        <v>1</v>
      </c>
      <c r="L5331" s="16">
        <v>1.520918</v>
      </c>
      <c r="M5331" s="16">
        <v>0.1227369</v>
      </c>
      <c r="N5331" s="16">
        <v>0.65822389999999997</v>
      </c>
      <c r="O5331" s="16">
        <v>0.45945130000000001</v>
      </c>
      <c r="P5331" s="16">
        <v>1.6382289999999999</v>
      </c>
      <c r="Q5331" s="16">
        <v>0.4645782</v>
      </c>
      <c r="R5331" s="16">
        <v>3.7400000000000003E-2</v>
      </c>
      <c r="S5331" s="16">
        <v>4.5999999999999999E-2</v>
      </c>
      <c r="T5331" s="16">
        <v>6.6199999999999995E-2</v>
      </c>
      <c r="U5331" s="16">
        <v>1.218</v>
      </c>
      <c r="V5331" s="16">
        <v>48.826000000000001</v>
      </c>
      <c r="W5331" s="16">
        <v>9.9819999999999993</v>
      </c>
      <c r="X5331" s="16">
        <v>448.87799999999999</v>
      </c>
      <c r="Y5331" s="16">
        <v>55.150100000000002</v>
      </c>
      <c r="Z5331" s="16">
        <v>0.32590000000000002</v>
      </c>
      <c r="AA5331" s="16">
        <v>-0.4597291</v>
      </c>
      <c r="AB5331" s="16">
        <v>0.3</v>
      </c>
      <c r="AC5331" s="16">
        <v>8.67</v>
      </c>
      <c r="AD5331" s="16">
        <v>39</v>
      </c>
      <c r="AE5331" s="16">
        <v>103.24</v>
      </c>
      <c r="AF5331" s="16">
        <v>45.551699999999997</v>
      </c>
      <c r="AG5331" s="16">
        <v>502285</v>
      </c>
      <c r="AH5331" s="16">
        <v>0.1822</v>
      </c>
      <c r="AI5331" s="16">
        <v>100</v>
      </c>
      <c r="AJ5331" s="16">
        <v>100</v>
      </c>
      <c r="AK5331" s="16">
        <v>1.0791999999999999</v>
      </c>
      <c r="AL5331" s="16">
        <v>0</v>
      </c>
      <c r="AM5331" s="16">
        <v>0</v>
      </c>
      <c r="AN5331" s="16">
        <v>0</v>
      </c>
      <c r="AO5331" s="16">
        <v>0</v>
      </c>
      <c r="AP5331" s="16">
        <v>0.83440000000000003</v>
      </c>
      <c r="AR5331" s="16">
        <f t="shared" si="197"/>
        <v>1</v>
      </c>
      <c r="AS5331" s="5">
        <f t="shared" si="196"/>
        <v>4.4403999999999888E-2</v>
      </c>
    </row>
    <row r="5332" spans="1:45" x14ac:dyDescent="0.25">
      <c r="A5332" s="16" t="s">
        <v>405</v>
      </c>
      <c r="B5332" s="16" t="s">
        <v>187</v>
      </c>
      <c r="C5332" s="16" t="s">
        <v>324</v>
      </c>
      <c r="D5332" s="16">
        <v>2003</v>
      </c>
      <c r="E5332" s="16" t="s">
        <v>5947</v>
      </c>
      <c r="F5332" s="16" t="s">
        <v>594</v>
      </c>
      <c r="G5332" s="10"/>
      <c r="H5332" s="73"/>
      <c r="I5332" s="16">
        <v>32933</v>
      </c>
      <c r="J5332" s="71">
        <v>0</v>
      </c>
      <c r="K5332" s="71">
        <v>1</v>
      </c>
      <c r="L5332" s="16">
        <v>1.711619</v>
      </c>
      <c r="M5332" s="16">
        <v>0.26521410000000001</v>
      </c>
      <c r="N5332" s="16">
        <v>0.71159139999999999</v>
      </c>
      <c r="O5332" s="16">
        <v>0.53293550000000001</v>
      </c>
      <c r="P5332" s="16">
        <v>1.6450819999999999</v>
      </c>
      <c r="Q5332" s="16">
        <v>0.62350939999999999</v>
      </c>
      <c r="R5332" s="16">
        <v>3.7400000000000003E-2</v>
      </c>
      <c r="S5332" s="16">
        <v>4.7199999999999999E-2</v>
      </c>
      <c r="T5332" s="16">
        <v>8.1000000000000003E-2</v>
      </c>
      <c r="U5332" s="16">
        <v>1.2374000000000001</v>
      </c>
      <c r="V5332" s="16">
        <v>49.643999999999998</v>
      </c>
      <c r="W5332" s="16">
        <v>10.288</v>
      </c>
      <c r="X5332" s="16">
        <v>451.27600000000001</v>
      </c>
      <c r="Y5332" s="16">
        <v>56.026299999999999</v>
      </c>
      <c r="Z5332" s="16">
        <v>0.35299999999999998</v>
      </c>
      <c r="AA5332" s="16">
        <v>-0.47138039999999998</v>
      </c>
      <c r="AB5332" s="16">
        <v>0.3</v>
      </c>
      <c r="AC5332" s="16">
        <v>8.67</v>
      </c>
      <c r="AD5332" s="16">
        <v>39.299999999999997</v>
      </c>
      <c r="AE5332" s="16">
        <v>101.611</v>
      </c>
      <c r="AF5332" s="16">
        <v>45.744399999999999</v>
      </c>
      <c r="AG5332" s="16">
        <v>551298</v>
      </c>
      <c r="AH5332" s="16">
        <v>0.18729999999999999</v>
      </c>
      <c r="AI5332" s="16">
        <v>100</v>
      </c>
      <c r="AJ5332" s="16">
        <v>100</v>
      </c>
      <c r="AK5332" s="16">
        <v>0.94950000000000001</v>
      </c>
      <c r="AL5332" s="16">
        <v>0</v>
      </c>
      <c r="AM5332" s="16">
        <v>0</v>
      </c>
      <c r="AN5332" s="16">
        <v>1.2012</v>
      </c>
      <c r="AO5332" s="16">
        <v>0</v>
      </c>
      <c r="AP5332" s="16">
        <v>0.80810000000000004</v>
      </c>
      <c r="AR5332" s="16">
        <f t="shared" si="197"/>
        <v>1</v>
      </c>
      <c r="AS5332" s="5">
        <f t="shared" si="196"/>
        <v>0.19070100000000001</v>
      </c>
    </row>
    <row r="5333" spans="1:45" x14ac:dyDescent="0.25">
      <c r="A5333" s="16" t="s">
        <v>405</v>
      </c>
      <c r="B5333" s="16" t="s">
        <v>187</v>
      </c>
      <c r="C5333" s="16" t="s">
        <v>324</v>
      </c>
      <c r="D5333" s="16">
        <v>2004</v>
      </c>
      <c r="E5333" s="16" t="s">
        <v>5948</v>
      </c>
      <c r="F5333" s="16" t="s">
        <v>594</v>
      </c>
      <c r="G5333" s="10"/>
      <c r="H5333" s="73"/>
      <c r="I5333" s="16">
        <v>33314</v>
      </c>
      <c r="J5333" s="71">
        <v>0</v>
      </c>
      <c r="K5333" s="71">
        <v>1</v>
      </c>
      <c r="L5333" s="16">
        <v>1.8600969999999999</v>
      </c>
      <c r="M5333" s="16">
        <v>0.52911209999999997</v>
      </c>
      <c r="N5333" s="16">
        <v>0.74556449999999996</v>
      </c>
      <c r="O5333" s="16">
        <v>0.58941860000000001</v>
      </c>
      <c r="P5333" s="16">
        <v>1.652334</v>
      </c>
      <c r="Q5333" s="16">
        <v>0.59945000000000004</v>
      </c>
      <c r="R5333" s="16">
        <v>3.7199999999999997E-2</v>
      </c>
      <c r="S5333" s="16">
        <v>3.7900000000000003E-2</v>
      </c>
      <c r="T5333" s="16">
        <v>0.11310000000000001</v>
      </c>
      <c r="U5333" s="16">
        <v>1.2439</v>
      </c>
      <c r="V5333" s="16">
        <v>50.462000000000003</v>
      </c>
      <c r="W5333" s="16">
        <v>10.593999999999999</v>
      </c>
      <c r="X5333" s="16">
        <v>450.84699999999998</v>
      </c>
      <c r="Y5333" s="16">
        <v>56.864699999999999</v>
      </c>
      <c r="Z5333" s="16">
        <v>0.37780000000000002</v>
      </c>
      <c r="AA5333" s="16">
        <v>-0.44807770000000002</v>
      </c>
      <c r="AB5333" s="16">
        <v>0.3</v>
      </c>
      <c r="AC5333" s="16">
        <v>8.67</v>
      </c>
      <c r="AD5333" s="16">
        <v>38.700000000000003</v>
      </c>
      <c r="AE5333" s="16">
        <v>101.496</v>
      </c>
      <c r="AF5333" s="16">
        <v>47.232100000000003</v>
      </c>
      <c r="AG5333" s="16">
        <v>555273</v>
      </c>
      <c r="AH5333" s="16">
        <v>0.19239999999999999</v>
      </c>
      <c r="AI5333" s="16">
        <v>100</v>
      </c>
      <c r="AJ5333" s="16">
        <v>100</v>
      </c>
      <c r="AK5333" s="16">
        <v>0.90739999999999998</v>
      </c>
      <c r="AL5333" s="16">
        <v>0</v>
      </c>
      <c r="AM5333" s="16">
        <v>0</v>
      </c>
      <c r="AN5333" s="16">
        <v>1.0866</v>
      </c>
      <c r="AO5333" s="16">
        <v>0</v>
      </c>
      <c r="AP5333" s="16">
        <v>0.81489999999999996</v>
      </c>
      <c r="AR5333" s="16">
        <f t="shared" si="197"/>
        <v>1</v>
      </c>
      <c r="AS5333" s="5">
        <f t="shared" si="196"/>
        <v>0.14847799999999989</v>
      </c>
    </row>
    <row r="5334" spans="1:45" x14ac:dyDescent="0.25">
      <c r="A5334" s="16" t="s">
        <v>405</v>
      </c>
      <c r="B5334" s="16" t="s">
        <v>187</v>
      </c>
      <c r="C5334" s="16" t="s">
        <v>324</v>
      </c>
      <c r="D5334" s="16">
        <v>2005</v>
      </c>
      <c r="E5334" s="16" t="s">
        <v>5949</v>
      </c>
      <c r="F5334" s="16" t="s">
        <v>594</v>
      </c>
      <c r="G5334" s="10"/>
      <c r="H5334" s="73"/>
      <c r="I5334" s="16">
        <v>33793</v>
      </c>
      <c r="J5334" s="71">
        <v>0</v>
      </c>
      <c r="K5334" s="71">
        <v>1</v>
      </c>
      <c r="L5334" s="16">
        <v>1.822025</v>
      </c>
      <c r="M5334" s="16">
        <v>0.47450520000000002</v>
      </c>
      <c r="N5334" s="16">
        <v>0.79218169999999999</v>
      </c>
      <c r="O5334" s="16">
        <v>0.59055670000000005</v>
      </c>
      <c r="P5334" s="16">
        <v>1.5910869999999999</v>
      </c>
      <c r="Q5334" s="16">
        <v>0.58273419999999998</v>
      </c>
      <c r="R5334" s="16">
        <v>3.7499999999999999E-2</v>
      </c>
      <c r="S5334" s="16">
        <v>2.81E-2</v>
      </c>
      <c r="T5334" s="16">
        <v>0.11119999999999999</v>
      </c>
      <c r="U5334" s="16">
        <v>1.2763</v>
      </c>
      <c r="V5334" s="16">
        <v>51.28</v>
      </c>
      <c r="W5334" s="16">
        <v>10.9</v>
      </c>
      <c r="X5334" s="16">
        <v>451.97300000000001</v>
      </c>
      <c r="Y5334" s="16">
        <v>54.784399999999998</v>
      </c>
      <c r="Z5334" s="16">
        <v>0.40450000000000003</v>
      </c>
      <c r="AA5334" s="16">
        <v>-0.43642639999999999</v>
      </c>
      <c r="AB5334" s="16">
        <v>0.3</v>
      </c>
      <c r="AC5334" s="16">
        <v>8.67</v>
      </c>
      <c r="AD5334" s="16">
        <v>38.4</v>
      </c>
      <c r="AE5334" s="16">
        <v>100.526</v>
      </c>
      <c r="AF5334" s="16">
        <v>50.8489</v>
      </c>
      <c r="AG5334" s="16">
        <v>433856</v>
      </c>
      <c r="AH5334" s="16">
        <v>0.1976</v>
      </c>
      <c r="AI5334" s="16">
        <v>100</v>
      </c>
      <c r="AJ5334" s="16">
        <v>100</v>
      </c>
      <c r="AK5334" s="16">
        <v>0.91010000000000002</v>
      </c>
      <c r="AL5334" s="16">
        <v>0</v>
      </c>
      <c r="AM5334" s="16">
        <v>0</v>
      </c>
      <c r="AN5334" s="16">
        <v>1.0329999999999999</v>
      </c>
      <c r="AO5334" s="16">
        <v>0</v>
      </c>
      <c r="AP5334" s="16">
        <v>0.76600000000000001</v>
      </c>
      <c r="AR5334" s="16">
        <f t="shared" si="197"/>
        <v>1</v>
      </c>
      <c r="AS5334" s="5">
        <f t="shared" si="196"/>
        <v>-3.8071999999999884E-2</v>
      </c>
    </row>
    <row r="5335" spans="1:45" x14ac:dyDescent="0.25">
      <c r="A5335" s="16" t="s">
        <v>405</v>
      </c>
      <c r="B5335" s="16" t="s">
        <v>187</v>
      </c>
      <c r="C5335" s="16" t="s">
        <v>324</v>
      </c>
      <c r="D5335" s="16">
        <v>2006</v>
      </c>
      <c r="E5335" s="16" t="s">
        <v>5950</v>
      </c>
      <c r="F5335" s="16" t="s">
        <v>594</v>
      </c>
      <c r="G5335" s="10"/>
      <c r="H5335" s="73"/>
      <c r="I5335" s="16">
        <v>34408</v>
      </c>
      <c r="J5335" s="71">
        <v>0</v>
      </c>
      <c r="K5335" s="71">
        <v>1</v>
      </c>
      <c r="L5335" s="16">
        <v>1.8833679999999999</v>
      </c>
      <c r="M5335" s="16">
        <v>0.35488500000000001</v>
      </c>
      <c r="N5335" s="16">
        <v>0.82738400000000001</v>
      </c>
      <c r="O5335" s="16">
        <v>0.75454399999999999</v>
      </c>
      <c r="P5335" s="16">
        <v>1.595837</v>
      </c>
      <c r="Q5335" s="16">
        <v>0.6277431</v>
      </c>
      <c r="R5335" s="16">
        <v>3.7400000000000003E-2</v>
      </c>
      <c r="S5335" s="16">
        <v>1.6199999999999999E-2</v>
      </c>
      <c r="T5335" s="16">
        <v>0.1032</v>
      </c>
      <c r="U5335" s="16">
        <v>1.2957000000000001</v>
      </c>
      <c r="V5335" s="16">
        <v>51.691000000000003</v>
      </c>
      <c r="W5335" s="16">
        <v>11.62</v>
      </c>
      <c r="X5335" s="16">
        <v>448.983</v>
      </c>
      <c r="Y5335" s="16">
        <v>60.073500000000003</v>
      </c>
      <c r="Z5335" s="16">
        <v>0.432</v>
      </c>
      <c r="AA5335" s="16">
        <v>-0.4325427</v>
      </c>
      <c r="AB5335" s="16">
        <v>0.3</v>
      </c>
      <c r="AC5335" s="16">
        <v>8.67</v>
      </c>
      <c r="AD5335" s="16">
        <v>38.299999999999997</v>
      </c>
      <c r="AE5335" s="16">
        <v>99.936000000000007</v>
      </c>
      <c r="AF5335" s="16">
        <v>53.265999999999998</v>
      </c>
      <c r="AG5335" s="16">
        <v>421496</v>
      </c>
      <c r="AH5335" s="16">
        <v>0.22389999999999999</v>
      </c>
      <c r="AI5335" s="16">
        <v>100</v>
      </c>
      <c r="AJ5335" s="16">
        <v>100</v>
      </c>
      <c r="AK5335" s="16">
        <v>0.94120000000000004</v>
      </c>
      <c r="AL5335" s="16">
        <v>0</v>
      </c>
      <c r="AM5335" s="16">
        <v>0</v>
      </c>
      <c r="AN5335" s="16">
        <v>1.0311999999999999</v>
      </c>
      <c r="AO5335" s="16">
        <v>0</v>
      </c>
      <c r="AP5335" s="16">
        <v>0.98540000000000005</v>
      </c>
      <c r="AR5335" s="16">
        <f t="shared" si="197"/>
        <v>1</v>
      </c>
      <c r="AS5335" s="5">
        <f t="shared" si="196"/>
        <v>6.1342999999999925E-2</v>
      </c>
    </row>
    <row r="5336" spans="1:45" x14ac:dyDescent="0.25">
      <c r="A5336" s="16" t="s">
        <v>405</v>
      </c>
      <c r="B5336" s="16" t="s">
        <v>187</v>
      </c>
      <c r="C5336" s="16" t="s">
        <v>324</v>
      </c>
      <c r="D5336" s="16">
        <v>2007</v>
      </c>
      <c r="E5336" s="16" t="s">
        <v>5951</v>
      </c>
      <c r="F5336" s="16" t="s">
        <v>594</v>
      </c>
      <c r="G5336" s="10"/>
      <c r="H5336" s="73"/>
      <c r="I5336" s="16">
        <v>35111</v>
      </c>
      <c r="J5336" s="71">
        <v>0</v>
      </c>
      <c r="K5336" s="71">
        <v>1</v>
      </c>
      <c r="L5336" s="16">
        <v>1.8679680000000001</v>
      </c>
      <c r="M5336" s="16">
        <v>0.1855136</v>
      </c>
      <c r="N5336" s="16">
        <v>0.91517879999999996</v>
      </c>
      <c r="O5336" s="16">
        <v>0.80451329999999999</v>
      </c>
      <c r="P5336" s="16">
        <v>1.5960890000000001</v>
      </c>
      <c r="Q5336" s="16">
        <v>0.61743130000000002</v>
      </c>
      <c r="R5336" s="16">
        <v>3.7400000000000003E-2</v>
      </c>
      <c r="S5336" s="16">
        <v>1.7500000000000002E-2</v>
      </c>
      <c r="T5336" s="16">
        <v>8.4500000000000006E-2</v>
      </c>
      <c r="U5336" s="16">
        <v>1.3150999999999999</v>
      </c>
      <c r="V5336" s="16">
        <v>52.101999999999997</v>
      </c>
      <c r="W5336" s="16">
        <v>12.34</v>
      </c>
      <c r="X5336" s="16">
        <v>454.23899999999998</v>
      </c>
      <c r="Y5336" s="16">
        <v>60.078899999999997</v>
      </c>
      <c r="Z5336" s="16">
        <v>0.46150000000000002</v>
      </c>
      <c r="AA5336" s="16">
        <v>-0.41700759999999998</v>
      </c>
      <c r="AB5336" s="16">
        <v>0.3</v>
      </c>
      <c r="AC5336" s="16">
        <v>8.67</v>
      </c>
      <c r="AD5336" s="16">
        <v>37.9</v>
      </c>
      <c r="AE5336" s="16">
        <v>99.105999999999995</v>
      </c>
      <c r="AF5336" s="16">
        <v>58.264099999999999</v>
      </c>
      <c r="AG5336" s="16">
        <v>416861</v>
      </c>
      <c r="AH5336" s="16">
        <v>0.21970000000000001</v>
      </c>
      <c r="AI5336" s="16">
        <v>100</v>
      </c>
      <c r="AJ5336" s="16">
        <v>100</v>
      </c>
      <c r="AK5336" s="16">
        <v>0.95040000000000002</v>
      </c>
      <c r="AL5336" s="16">
        <v>0</v>
      </c>
      <c r="AM5336" s="16">
        <v>0</v>
      </c>
      <c r="AN5336" s="16">
        <v>1.0418000000000001</v>
      </c>
      <c r="AO5336" s="16">
        <v>0</v>
      </c>
      <c r="AP5336" s="16">
        <v>0.91039999999999999</v>
      </c>
      <c r="AR5336" s="16">
        <f t="shared" si="197"/>
        <v>1</v>
      </c>
      <c r="AS5336" s="5">
        <f t="shared" si="196"/>
        <v>-1.5399999999999858E-2</v>
      </c>
    </row>
    <row r="5337" spans="1:45" x14ac:dyDescent="0.25">
      <c r="A5337" s="16" t="s">
        <v>405</v>
      </c>
      <c r="B5337" s="16" t="s">
        <v>187</v>
      </c>
      <c r="C5337" s="16" t="s">
        <v>324</v>
      </c>
      <c r="D5337" s="16">
        <v>2008</v>
      </c>
      <c r="E5337" s="16" t="s">
        <v>5952</v>
      </c>
      <c r="F5337" s="16" t="s">
        <v>594</v>
      </c>
      <c r="G5337" s="10"/>
      <c r="H5337" s="73"/>
      <c r="I5337" s="16">
        <v>35853</v>
      </c>
      <c r="J5337" s="71">
        <v>0</v>
      </c>
      <c r="K5337" s="71">
        <v>1</v>
      </c>
      <c r="L5337" s="16">
        <v>1.9618739999999999</v>
      </c>
      <c r="M5337" s="16">
        <v>0.33513690000000002</v>
      </c>
      <c r="N5337" s="16">
        <v>0.97921910000000001</v>
      </c>
      <c r="O5337" s="16">
        <v>0.8036953</v>
      </c>
      <c r="P5337" s="16">
        <v>1.591202</v>
      </c>
      <c r="Q5337" s="16">
        <v>0.62528649999999997</v>
      </c>
      <c r="R5337" s="16">
        <v>3.7400000000000003E-2</v>
      </c>
      <c r="S5337" s="16">
        <v>1.6400000000000001E-2</v>
      </c>
      <c r="T5337" s="16">
        <v>0.10100000000000001</v>
      </c>
      <c r="U5337" s="16">
        <v>1.3345</v>
      </c>
      <c r="V5337" s="16">
        <v>52.512999999999998</v>
      </c>
      <c r="W5337" s="16">
        <v>13.06</v>
      </c>
      <c r="X5337" s="16">
        <v>455.77</v>
      </c>
      <c r="Y5337" s="16">
        <v>61.479199999999999</v>
      </c>
      <c r="Z5337" s="16">
        <v>0.44209999999999999</v>
      </c>
      <c r="AA5337" s="16">
        <v>-0.4325427</v>
      </c>
      <c r="AB5337" s="16">
        <v>0.3</v>
      </c>
      <c r="AC5337" s="16">
        <v>8.67</v>
      </c>
      <c r="AD5337" s="16">
        <v>38.299999999999997</v>
      </c>
      <c r="AE5337" s="16">
        <v>98.077699999999993</v>
      </c>
      <c r="AF5337" s="16">
        <v>61.648800000000001</v>
      </c>
      <c r="AG5337" s="16">
        <v>416699</v>
      </c>
      <c r="AH5337" s="16">
        <v>0.2155</v>
      </c>
      <c r="AI5337" s="16">
        <v>100</v>
      </c>
      <c r="AJ5337" s="16">
        <v>100</v>
      </c>
      <c r="AK5337" s="16">
        <v>0.98950000000000005</v>
      </c>
      <c r="AL5337" s="16">
        <v>0</v>
      </c>
      <c r="AM5337" s="16">
        <v>0</v>
      </c>
      <c r="AN5337" s="16">
        <v>1.0402</v>
      </c>
      <c r="AO5337" s="16">
        <v>0</v>
      </c>
      <c r="AP5337" s="16">
        <v>0.91679999999999995</v>
      </c>
      <c r="AR5337" s="16">
        <f t="shared" si="197"/>
        <v>1</v>
      </c>
      <c r="AS5337" s="5">
        <f t="shared" si="196"/>
        <v>9.3905999999999823E-2</v>
      </c>
    </row>
    <row r="5338" spans="1:45" x14ac:dyDescent="0.25">
      <c r="A5338" s="16" t="s">
        <v>405</v>
      </c>
      <c r="B5338" s="16" t="s">
        <v>187</v>
      </c>
      <c r="C5338" s="16" t="s">
        <v>324</v>
      </c>
      <c r="D5338" s="16">
        <v>2009</v>
      </c>
      <c r="E5338" s="16" t="s">
        <v>5953</v>
      </c>
      <c r="F5338" s="16" t="s">
        <v>594</v>
      </c>
      <c r="G5338" s="10"/>
      <c r="H5338" s="73"/>
      <c r="I5338" s="16">
        <v>36534</v>
      </c>
      <c r="J5338" s="71">
        <v>0</v>
      </c>
      <c r="K5338" s="71">
        <v>1</v>
      </c>
      <c r="L5338" s="16">
        <v>2.2649569999999999</v>
      </c>
      <c r="M5338" s="16">
        <v>0.5799069</v>
      </c>
      <c r="N5338" s="16">
        <v>1.0225979999999999</v>
      </c>
      <c r="O5338" s="16">
        <v>0.89006240000000003</v>
      </c>
      <c r="P5338" s="16">
        <v>1.885928</v>
      </c>
      <c r="Q5338" s="16">
        <v>0.62669220000000003</v>
      </c>
      <c r="R5338" s="16">
        <v>3.7400000000000003E-2</v>
      </c>
      <c r="S5338" s="16">
        <v>1.6799999999999999E-2</v>
      </c>
      <c r="T5338" s="16">
        <v>0.12709999999999999</v>
      </c>
      <c r="U5338" s="16">
        <v>1.3288</v>
      </c>
      <c r="V5338" s="16">
        <v>52.923999999999999</v>
      </c>
      <c r="W5338" s="16">
        <v>13.78</v>
      </c>
      <c r="X5338" s="16">
        <v>454.476</v>
      </c>
      <c r="Y5338" s="16">
        <v>62.232100000000003</v>
      </c>
      <c r="Z5338" s="16">
        <v>0.47610000000000002</v>
      </c>
      <c r="AA5338" s="16">
        <v>-0.45196150000000002</v>
      </c>
      <c r="AB5338" s="16">
        <v>0.3</v>
      </c>
      <c r="AC5338" s="16">
        <v>8.67</v>
      </c>
      <c r="AD5338" s="16">
        <v>38.799999999999997</v>
      </c>
      <c r="AE5338" s="16">
        <v>118.905</v>
      </c>
      <c r="AF5338" s="16">
        <v>63.336500000000001</v>
      </c>
      <c r="AG5338" s="16">
        <v>462959</v>
      </c>
      <c r="AH5338" s="16">
        <v>0.21179999999999999</v>
      </c>
      <c r="AI5338" s="16">
        <v>100</v>
      </c>
      <c r="AJ5338" s="16">
        <v>100</v>
      </c>
      <c r="AK5338" s="16">
        <v>0.96619999999999995</v>
      </c>
      <c r="AL5338" s="16">
        <v>0</v>
      </c>
      <c r="AM5338" s="16">
        <v>0</v>
      </c>
      <c r="AN5338" s="16">
        <v>1.0149999999999999</v>
      </c>
      <c r="AO5338" s="16">
        <v>0</v>
      </c>
      <c r="AP5338" s="16">
        <v>0.96899999999999997</v>
      </c>
      <c r="AR5338" s="16">
        <f t="shared" si="197"/>
        <v>1</v>
      </c>
      <c r="AS5338" s="5">
        <f t="shared" si="196"/>
        <v>0.30308299999999999</v>
      </c>
    </row>
    <row r="5339" spans="1:45" x14ac:dyDescent="0.25">
      <c r="A5339" s="16" t="s">
        <v>405</v>
      </c>
      <c r="B5339" s="16" t="s">
        <v>187</v>
      </c>
      <c r="C5339" s="16" t="s">
        <v>324</v>
      </c>
      <c r="D5339" s="16">
        <v>2010</v>
      </c>
      <c r="E5339" s="16" t="s">
        <v>5954</v>
      </c>
      <c r="F5339" s="16" t="s">
        <v>594</v>
      </c>
      <c r="G5339" s="10">
        <v>144246</v>
      </c>
      <c r="H5339" s="73">
        <v>11.87928</v>
      </c>
      <c r="I5339" s="16">
        <v>37094</v>
      </c>
      <c r="J5339" s="71">
        <v>0</v>
      </c>
      <c r="K5339" s="71">
        <v>1</v>
      </c>
      <c r="L5339" s="16">
        <v>2.273126</v>
      </c>
      <c r="M5339" s="16">
        <v>0.4775335</v>
      </c>
      <c r="N5339" s="16">
        <v>1.1015010000000001</v>
      </c>
      <c r="O5339" s="16">
        <v>0.98910120000000001</v>
      </c>
      <c r="P5339" s="16">
        <v>1.828427</v>
      </c>
      <c r="Q5339" s="16">
        <v>0.62274700000000005</v>
      </c>
      <c r="R5339" s="16">
        <v>3.7400000000000003E-2</v>
      </c>
      <c r="S5339" s="16">
        <v>1.61E-2</v>
      </c>
      <c r="T5339" s="16">
        <v>0.1164</v>
      </c>
      <c r="U5339" s="16">
        <v>1.3202</v>
      </c>
      <c r="V5339" s="16">
        <v>53.35</v>
      </c>
      <c r="W5339" s="16">
        <v>14.5</v>
      </c>
      <c r="X5339" s="16">
        <v>458.74900000000002</v>
      </c>
      <c r="Y5339" s="16">
        <v>66.239999999999995</v>
      </c>
      <c r="Z5339" s="16">
        <v>0.48220000000000002</v>
      </c>
      <c r="AA5339" s="16">
        <v>-0.45584530000000001</v>
      </c>
      <c r="AB5339" s="16">
        <v>0.3</v>
      </c>
      <c r="AC5339" s="16">
        <v>8.67</v>
      </c>
      <c r="AD5339" s="16">
        <v>38.9</v>
      </c>
      <c r="AE5339" s="16">
        <v>116.461</v>
      </c>
      <c r="AF5339" s="16">
        <v>63.5473</v>
      </c>
      <c r="AG5339" s="16">
        <v>412927</v>
      </c>
      <c r="AH5339" s="16">
        <v>0.20899999999999999</v>
      </c>
      <c r="AI5339" s="16">
        <v>100</v>
      </c>
      <c r="AJ5339" s="16">
        <v>100</v>
      </c>
      <c r="AK5339" s="16">
        <v>1.0369999999999999</v>
      </c>
      <c r="AL5339" s="16">
        <v>0</v>
      </c>
      <c r="AM5339" s="16">
        <v>0</v>
      </c>
      <c r="AN5339" s="16">
        <v>0.99350000000000005</v>
      </c>
      <c r="AO5339" s="16">
        <v>0</v>
      </c>
      <c r="AP5339" s="16">
        <v>0.89629999999999999</v>
      </c>
      <c r="AR5339" s="16">
        <f t="shared" si="197"/>
        <v>1</v>
      </c>
      <c r="AS5339" s="5">
        <f t="shared" si="196"/>
        <v>8.1690000000000929E-3</v>
      </c>
    </row>
    <row r="5340" spans="1:45" x14ac:dyDescent="0.25">
      <c r="A5340" s="16" t="s">
        <v>405</v>
      </c>
      <c r="B5340" s="16" t="s">
        <v>187</v>
      </c>
      <c r="C5340" s="16" t="s">
        <v>324</v>
      </c>
      <c r="D5340" s="16">
        <v>2011</v>
      </c>
      <c r="E5340" s="16" t="s">
        <v>5955</v>
      </c>
      <c r="F5340" s="16" t="s">
        <v>594</v>
      </c>
      <c r="G5340" s="10"/>
      <c r="H5340" s="73"/>
      <c r="I5340" s="16">
        <v>37497</v>
      </c>
      <c r="J5340" s="71">
        <v>0</v>
      </c>
      <c r="K5340" s="71">
        <v>1</v>
      </c>
      <c r="L5340" s="16">
        <v>2.4257200000000001</v>
      </c>
      <c r="M5340" s="16">
        <v>0.57353149999999997</v>
      </c>
      <c r="N5340" s="16">
        <v>1.180653</v>
      </c>
      <c r="O5340" s="16">
        <v>1.0519320000000001</v>
      </c>
      <c r="P5340" s="16">
        <v>1.9484090000000001</v>
      </c>
      <c r="Q5340" s="16">
        <v>0.60147479999999998</v>
      </c>
      <c r="R5340" s="16">
        <v>3.7400000000000003E-2</v>
      </c>
      <c r="S5340" s="16">
        <v>1.61E-2</v>
      </c>
      <c r="T5340" s="16">
        <v>0.12670000000000001</v>
      </c>
      <c r="U5340" s="16">
        <v>1.5913999999999999</v>
      </c>
      <c r="V5340" s="16">
        <v>55.09</v>
      </c>
      <c r="W5340" s="16">
        <v>14.6</v>
      </c>
      <c r="X5340" s="16">
        <v>459.87799999999999</v>
      </c>
      <c r="Y5340" s="16">
        <v>69.043999999999997</v>
      </c>
      <c r="Z5340" s="16">
        <v>0.48280000000000001</v>
      </c>
      <c r="AA5340" s="16">
        <v>-0.4597291</v>
      </c>
      <c r="AB5340" s="16">
        <v>0.3</v>
      </c>
      <c r="AC5340" s="16">
        <v>8.67</v>
      </c>
      <c r="AD5340" s="16">
        <v>39</v>
      </c>
      <c r="AE5340" s="16">
        <v>119.414</v>
      </c>
      <c r="AF5340" s="16">
        <v>85.314400000000006</v>
      </c>
      <c r="AG5340" s="16">
        <v>428545</v>
      </c>
      <c r="AH5340" s="16">
        <v>0.2283</v>
      </c>
      <c r="AI5340" s="16">
        <v>100</v>
      </c>
      <c r="AJ5340" s="16">
        <v>100</v>
      </c>
      <c r="AK5340" s="16">
        <v>0.81200000000000006</v>
      </c>
      <c r="AL5340" s="16">
        <v>0</v>
      </c>
      <c r="AM5340" s="16">
        <v>0</v>
      </c>
      <c r="AN5340" s="16">
        <v>1.0462</v>
      </c>
      <c r="AO5340" s="16">
        <v>0</v>
      </c>
      <c r="AP5340" s="16">
        <v>0.95420000000000005</v>
      </c>
      <c r="AR5340" s="16">
        <f t="shared" si="197"/>
        <v>1</v>
      </c>
      <c r="AS5340" s="5">
        <f t="shared" si="196"/>
        <v>0.15259400000000012</v>
      </c>
    </row>
    <row r="5341" spans="1:45" x14ac:dyDescent="0.25">
      <c r="A5341" s="16" t="s">
        <v>405</v>
      </c>
      <c r="B5341" s="16" t="s">
        <v>187</v>
      </c>
      <c r="C5341" s="16" t="s">
        <v>324</v>
      </c>
      <c r="D5341" s="16">
        <v>2012</v>
      </c>
      <c r="E5341" s="16" t="s">
        <v>5956</v>
      </c>
      <c r="F5341" s="16" t="s">
        <v>594</v>
      </c>
      <c r="G5341" s="10"/>
      <c r="H5341" s="73"/>
      <c r="I5341" s="16">
        <v>37783</v>
      </c>
      <c r="J5341" s="71">
        <v>0</v>
      </c>
      <c r="K5341" s="71">
        <v>1</v>
      </c>
      <c r="L5341" s="16">
        <v>2.2837719999999999</v>
      </c>
      <c r="M5341" s="16">
        <v>0.15679670000000001</v>
      </c>
      <c r="N5341" s="16">
        <v>1.22848</v>
      </c>
      <c r="O5341" s="16">
        <v>1.048986</v>
      </c>
      <c r="P5341" s="16">
        <v>1.9875320000000001</v>
      </c>
      <c r="Q5341" s="16">
        <v>0.60192420000000002</v>
      </c>
      <c r="R5341" s="16">
        <v>3.7400000000000003E-2</v>
      </c>
      <c r="S5341" s="16">
        <v>1.7299999999999999E-2</v>
      </c>
      <c r="T5341" s="16">
        <v>8.1500000000000003E-2</v>
      </c>
      <c r="U5341" s="16">
        <v>1.78</v>
      </c>
      <c r="V5341" s="16">
        <v>56.83</v>
      </c>
      <c r="W5341" s="16">
        <v>14.7</v>
      </c>
      <c r="X5341" s="16">
        <v>457.45699999999999</v>
      </c>
      <c r="Y5341" s="16">
        <v>70.653300000000002</v>
      </c>
      <c r="Z5341" s="16">
        <v>0.46479999999999999</v>
      </c>
      <c r="AA5341" s="16">
        <v>-0.44807770000000002</v>
      </c>
      <c r="AB5341" s="16">
        <v>0.3</v>
      </c>
      <c r="AC5341" s="16">
        <v>8.67</v>
      </c>
      <c r="AD5341" s="16">
        <v>38.700000000000003</v>
      </c>
      <c r="AE5341" s="16">
        <v>121.72499999999999</v>
      </c>
      <c r="AF5341" s="16">
        <v>88.3339</v>
      </c>
      <c r="AG5341" s="16">
        <v>424849</v>
      </c>
      <c r="AH5341" s="16">
        <v>0.2334</v>
      </c>
      <c r="AI5341" s="16">
        <v>100</v>
      </c>
      <c r="AJ5341" s="16">
        <v>100</v>
      </c>
      <c r="AK5341" s="16">
        <v>0.81599999999999995</v>
      </c>
      <c r="AL5341" s="16">
        <v>0</v>
      </c>
      <c r="AM5341" s="16">
        <v>0</v>
      </c>
      <c r="AN5341" s="16">
        <v>1.0521</v>
      </c>
      <c r="AO5341" s="16">
        <v>0</v>
      </c>
      <c r="AP5341" s="16">
        <v>0.94769999999999999</v>
      </c>
      <c r="AR5341" s="16">
        <f t="shared" si="197"/>
        <v>1</v>
      </c>
      <c r="AS5341" s="5">
        <f t="shared" si="196"/>
        <v>-0.14194800000000019</v>
      </c>
    </row>
    <row r="5342" spans="1:45" x14ac:dyDescent="0.25">
      <c r="A5342" s="16" t="s">
        <v>405</v>
      </c>
      <c r="B5342" s="16" t="s">
        <v>187</v>
      </c>
      <c r="C5342" s="16" t="s">
        <v>324</v>
      </c>
      <c r="D5342" s="16">
        <v>2013</v>
      </c>
      <c r="E5342" s="16" t="s">
        <v>5957</v>
      </c>
      <c r="F5342" s="16" t="s">
        <v>594</v>
      </c>
      <c r="G5342" s="10"/>
      <c r="H5342" s="73"/>
      <c r="I5342" s="16">
        <v>37971</v>
      </c>
      <c r="J5342" s="71">
        <v>0</v>
      </c>
      <c r="K5342" s="71">
        <v>1</v>
      </c>
      <c r="L5342" s="16">
        <v>2.3730560000000001</v>
      </c>
      <c r="M5342" s="16">
        <v>0.24997179999999999</v>
      </c>
      <c r="N5342" s="16">
        <v>1.2435290000000001</v>
      </c>
      <c r="O5342" s="16">
        <v>1.08538</v>
      </c>
      <c r="P5342" s="16">
        <v>2.0364490000000002</v>
      </c>
      <c r="Q5342" s="16">
        <v>0.60809360000000001</v>
      </c>
      <c r="R5342" s="16">
        <v>3.7400000000000003E-2</v>
      </c>
      <c r="S5342" s="16">
        <v>1.6799999999999999E-2</v>
      </c>
      <c r="T5342" s="16">
        <v>9.1700000000000004E-2</v>
      </c>
      <c r="U5342" s="16">
        <v>1.3344</v>
      </c>
      <c r="V5342" s="16">
        <v>58.57</v>
      </c>
      <c r="W5342" s="16">
        <v>14.8</v>
      </c>
      <c r="X5342" s="16">
        <v>460.35399999999998</v>
      </c>
      <c r="Y5342" s="16">
        <v>72.549700000000001</v>
      </c>
      <c r="Z5342" s="16">
        <v>0.46029999999999999</v>
      </c>
      <c r="AA5342" s="16">
        <v>-0.4597291</v>
      </c>
      <c r="AB5342" s="16">
        <v>0.3</v>
      </c>
      <c r="AC5342" s="16">
        <v>8.67</v>
      </c>
      <c r="AD5342" s="16">
        <v>39</v>
      </c>
      <c r="AE5342" s="16">
        <v>123.84</v>
      </c>
      <c r="AF5342" s="16">
        <v>93.743200000000002</v>
      </c>
      <c r="AG5342" s="16">
        <v>431120</v>
      </c>
      <c r="AH5342" s="16">
        <v>0.23849999999999999</v>
      </c>
      <c r="AI5342" s="16">
        <v>100</v>
      </c>
      <c r="AJ5342" s="16">
        <v>100</v>
      </c>
      <c r="AK5342" s="16">
        <v>0.84189999999999998</v>
      </c>
      <c r="AL5342" s="16">
        <v>0</v>
      </c>
      <c r="AM5342" s="16">
        <v>0</v>
      </c>
      <c r="AN5342" s="16">
        <v>1.0580000000000001</v>
      </c>
      <c r="AO5342" s="16">
        <v>0</v>
      </c>
      <c r="AP5342" s="16">
        <v>0.95130000000000003</v>
      </c>
      <c r="AR5342" s="16">
        <f t="shared" si="197"/>
        <v>1</v>
      </c>
      <c r="AS5342" s="5">
        <f t="shared" si="196"/>
        <v>8.9284000000000141E-2</v>
      </c>
    </row>
    <row r="5343" spans="1:45" x14ac:dyDescent="0.25">
      <c r="A5343" s="16" t="s">
        <v>405</v>
      </c>
      <c r="B5343" s="16" t="s">
        <v>187</v>
      </c>
      <c r="C5343" s="16" t="s">
        <v>324</v>
      </c>
      <c r="D5343" s="16">
        <v>2014</v>
      </c>
      <c r="E5343" s="16" t="s">
        <v>5958</v>
      </c>
      <c r="F5343" s="16" t="s">
        <v>594</v>
      </c>
      <c r="G5343" s="10"/>
      <c r="H5343" s="73"/>
      <c r="I5343" s="16">
        <v>38132</v>
      </c>
      <c r="J5343" s="71">
        <v>0</v>
      </c>
      <c r="K5343" s="71">
        <v>1</v>
      </c>
      <c r="L5343" s="16">
        <v>2.4245570000000001</v>
      </c>
      <c r="M5343" s="16">
        <v>0.49869920000000001</v>
      </c>
      <c r="N5343" s="16">
        <v>1.2419800000000001</v>
      </c>
      <c r="O5343" s="16">
        <v>1.0022230000000001</v>
      </c>
      <c r="P5343" s="16">
        <v>2.132536</v>
      </c>
      <c r="Q5343" s="16">
        <v>0.46422449999999998</v>
      </c>
      <c r="R5343" s="16">
        <v>3.7400000000000003E-2</v>
      </c>
      <c r="S5343" s="16">
        <v>1.7999999999999999E-2</v>
      </c>
      <c r="T5343" s="16">
        <v>0.1179</v>
      </c>
      <c r="U5343" s="16">
        <v>1.022</v>
      </c>
      <c r="V5343" s="16">
        <v>60.31</v>
      </c>
      <c r="W5343" s="16">
        <v>14.9</v>
      </c>
      <c r="X5343" s="16">
        <v>458.45299999999997</v>
      </c>
      <c r="Y5343" s="16">
        <v>73.234899999999996</v>
      </c>
      <c r="Z5343" s="16">
        <v>0.4118</v>
      </c>
      <c r="AA5343" s="16">
        <v>-0.43836829999999999</v>
      </c>
      <c r="AB5343" s="16">
        <v>0.3</v>
      </c>
      <c r="AC5343" s="16">
        <v>8.67</v>
      </c>
      <c r="AD5343" s="16">
        <v>38.450000000000003</v>
      </c>
      <c r="AE5343" s="16">
        <v>132.953</v>
      </c>
      <c r="AF5343" s="16">
        <v>88.464799999999997</v>
      </c>
      <c r="AG5343" s="16">
        <v>416863</v>
      </c>
      <c r="AH5343" s="16">
        <v>0.24360000000000001</v>
      </c>
      <c r="AI5343" s="16">
        <v>100</v>
      </c>
      <c r="AJ5343" s="16">
        <v>100</v>
      </c>
      <c r="AK5343" s="16">
        <v>1.0326</v>
      </c>
      <c r="AL5343" s="16">
        <v>0</v>
      </c>
      <c r="AM5343" s="16">
        <v>0</v>
      </c>
      <c r="AN5343" s="16">
        <v>1.0238</v>
      </c>
      <c r="AO5343" s="16">
        <v>0</v>
      </c>
      <c r="AP5343" s="16">
        <v>0</v>
      </c>
      <c r="AR5343" s="16">
        <f t="shared" si="197"/>
        <v>1</v>
      </c>
      <c r="AS5343" s="5">
        <f t="shared" si="196"/>
        <v>5.1501000000000019E-2</v>
      </c>
    </row>
    <row r="5344" spans="1:45" x14ac:dyDescent="0.25">
      <c r="A5344" s="16" t="s">
        <v>404</v>
      </c>
      <c r="B5344" s="16" t="s">
        <v>184</v>
      </c>
      <c r="C5344" s="16" t="s">
        <v>315</v>
      </c>
      <c r="D5344" s="16">
        <v>1985</v>
      </c>
      <c r="E5344" s="16" t="s">
        <v>5959</v>
      </c>
      <c r="F5344" s="16" t="s">
        <v>593</v>
      </c>
      <c r="G5344" s="10"/>
      <c r="H5344" s="73"/>
      <c r="I5344" s="16" t="s">
        <v>6700</v>
      </c>
      <c r="J5344" s="71">
        <v>0</v>
      </c>
      <c r="K5344" s="71">
        <v>1</v>
      </c>
      <c r="M5344" s="16">
        <v>-0.47835610000000001</v>
      </c>
      <c r="N5344" s="16">
        <v>-0.15320710000000001</v>
      </c>
      <c r="O5344" s="16">
        <v>-0.16968720000000001</v>
      </c>
      <c r="Q5344" s="16">
        <v>1.1972400000000001</v>
      </c>
      <c r="R5344" s="16">
        <v>0.3382</v>
      </c>
      <c r="S5344" s="16">
        <v>6.7999999999999996E-3</v>
      </c>
      <c r="T5344" s="16">
        <v>0</v>
      </c>
      <c r="U5344" s="16">
        <v>4.2366999999999999</v>
      </c>
      <c r="V5344" s="16">
        <v>31.33</v>
      </c>
      <c r="W5344" s="16">
        <v>0.28000000000000003</v>
      </c>
      <c r="X5344" s="16">
        <v>422.53899999999999</v>
      </c>
      <c r="Y5344" s="16">
        <v>42.506500000000003</v>
      </c>
      <c r="Z5344" s="16">
        <v>0.18429999999999999</v>
      </c>
      <c r="AA5344" s="16">
        <v>-0.18869710000000001</v>
      </c>
      <c r="AB5344" s="16">
        <v>0</v>
      </c>
      <c r="AC5344" s="16">
        <v>0</v>
      </c>
      <c r="AD5344" s="16">
        <v>14.96</v>
      </c>
      <c r="AE5344" s="16">
        <v>1.2379</v>
      </c>
      <c r="AF5344" s="16">
        <v>0</v>
      </c>
      <c r="AH5344" s="16">
        <v>-4.6100000000000002E-2</v>
      </c>
      <c r="AI5344" s="16">
        <v>57.198099999999997</v>
      </c>
      <c r="AJ5344" s="16">
        <v>91.232600000000005</v>
      </c>
      <c r="AK5344" s="16">
        <v>-0.61609999999999998</v>
      </c>
      <c r="AL5344" s="16">
        <v>0.4476</v>
      </c>
      <c r="AM5344" s="16">
        <v>1.4730000000000001</v>
      </c>
      <c r="AN5344" s="16">
        <v>1.8111999999999999</v>
      </c>
      <c r="AO5344" s="16">
        <v>1.9723999999999999</v>
      </c>
      <c r="AP5344" s="16">
        <v>1.1345000000000001</v>
      </c>
      <c r="AR5344" s="16">
        <f t="shared" si="197"/>
        <v>1</v>
      </c>
      <c r="AS5344" s="5">
        <f t="shared" si="196"/>
        <v>0</v>
      </c>
    </row>
    <row r="5345" spans="1:45" x14ac:dyDescent="0.25">
      <c r="A5345" s="16" t="s">
        <v>404</v>
      </c>
      <c r="B5345" s="16" t="s">
        <v>184</v>
      </c>
      <c r="C5345" s="16" t="s">
        <v>315</v>
      </c>
      <c r="D5345" s="16">
        <v>1986</v>
      </c>
      <c r="E5345" s="16" t="s">
        <v>5960</v>
      </c>
      <c r="F5345" s="16" t="s">
        <v>593</v>
      </c>
      <c r="G5345" s="10"/>
      <c r="H5345" s="73"/>
      <c r="I5345" s="16" t="s">
        <v>6700</v>
      </c>
      <c r="J5345" s="71">
        <v>0</v>
      </c>
      <c r="K5345" s="71">
        <v>1</v>
      </c>
      <c r="M5345" s="16">
        <v>-0.47355370000000002</v>
      </c>
      <c r="N5345" s="16">
        <v>-0.18414140000000001</v>
      </c>
      <c r="O5345" s="16">
        <v>-0.18139250000000001</v>
      </c>
      <c r="Q5345" s="16">
        <v>1.1437489999999999</v>
      </c>
      <c r="R5345" s="16">
        <v>0.34699999999999998</v>
      </c>
      <c r="S5345" s="16">
        <v>6.7999999999999996E-3</v>
      </c>
      <c r="T5345" s="16">
        <v>0</v>
      </c>
      <c r="U5345" s="16">
        <v>4.2889999999999997</v>
      </c>
      <c r="V5345" s="16">
        <v>29.448</v>
      </c>
      <c r="W5345" s="16">
        <v>0.29399999999999998</v>
      </c>
      <c r="X5345" s="16">
        <v>423.03800000000001</v>
      </c>
      <c r="Y5345" s="16">
        <v>42.918999999999997</v>
      </c>
      <c r="Z5345" s="16">
        <v>0.17180000000000001</v>
      </c>
      <c r="AA5345" s="16">
        <v>-0.196853</v>
      </c>
      <c r="AB5345" s="16">
        <v>0</v>
      </c>
      <c r="AC5345" s="16">
        <v>0</v>
      </c>
      <c r="AD5345" s="16">
        <v>15.17</v>
      </c>
      <c r="AE5345" s="16">
        <v>1.4739</v>
      </c>
      <c r="AF5345" s="16">
        <v>0</v>
      </c>
      <c r="AH5345" s="16">
        <v>-4.4600000000000001E-2</v>
      </c>
      <c r="AI5345" s="16">
        <v>58.709400000000002</v>
      </c>
      <c r="AJ5345" s="16">
        <v>91.502899999999997</v>
      </c>
      <c r="AK5345" s="16">
        <v>-0.61109999999999998</v>
      </c>
      <c r="AL5345" s="16">
        <v>0.41049999999999998</v>
      </c>
      <c r="AM5345" s="16">
        <v>1.4053</v>
      </c>
      <c r="AN5345" s="16">
        <v>1.7491000000000001</v>
      </c>
      <c r="AO5345" s="16">
        <v>1.885</v>
      </c>
      <c r="AP5345" s="16">
        <v>1.077</v>
      </c>
      <c r="AR5345" s="16">
        <f t="shared" si="197"/>
        <v>1</v>
      </c>
      <c r="AS5345" s="5">
        <f t="shared" si="196"/>
        <v>0</v>
      </c>
    </row>
    <row r="5346" spans="1:45" x14ac:dyDescent="0.25">
      <c r="A5346" s="16" t="s">
        <v>404</v>
      </c>
      <c r="B5346" s="16" t="s">
        <v>184</v>
      </c>
      <c r="C5346" s="16" t="s">
        <v>315</v>
      </c>
      <c r="D5346" s="16">
        <v>1987</v>
      </c>
      <c r="E5346" s="16" t="s">
        <v>5961</v>
      </c>
      <c r="F5346" s="16" t="s">
        <v>593</v>
      </c>
      <c r="G5346" s="10"/>
      <c r="H5346" s="73"/>
      <c r="I5346" s="16" t="s">
        <v>6700</v>
      </c>
      <c r="J5346" s="71">
        <v>0</v>
      </c>
      <c r="K5346" s="71">
        <v>1</v>
      </c>
      <c r="M5346" s="16">
        <v>-0.46799499999999999</v>
      </c>
      <c r="N5346" s="16">
        <v>-0.21936929999999999</v>
      </c>
      <c r="O5346" s="16">
        <v>-0.21370980000000001</v>
      </c>
      <c r="Q5346" s="16">
        <v>1.0902590000000001</v>
      </c>
      <c r="R5346" s="16">
        <v>0.35580000000000001</v>
      </c>
      <c r="S5346" s="16">
        <v>7.0000000000000001E-3</v>
      </c>
      <c r="T5346" s="16">
        <v>0</v>
      </c>
      <c r="U5346" s="16">
        <v>4.3413000000000004</v>
      </c>
      <c r="V5346" s="16">
        <v>27.565999999999999</v>
      </c>
      <c r="W5346" s="16">
        <v>0.308</v>
      </c>
      <c r="X5346" s="16">
        <v>422.863</v>
      </c>
      <c r="Y5346" s="16">
        <v>43.331600000000002</v>
      </c>
      <c r="Z5346" s="16">
        <v>0.1482</v>
      </c>
      <c r="AA5346" s="16">
        <v>-0.2053973</v>
      </c>
      <c r="AB5346" s="16">
        <v>0</v>
      </c>
      <c r="AC5346" s="16">
        <v>0</v>
      </c>
      <c r="AD5346" s="16">
        <v>15.39</v>
      </c>
      <c r="AE5346" s="16">
        <v>1.7302</v>
      </c>
      <c r="AF5346" s="16">
        <v>0</v>
      </c>
      <c r="AH5346" s="16">
        <v>-4.5400000000000003E-2</v>
      </c>
      <c r="AI5346" s="16">
        <v>60.220799999999997</v>
      </c>
      <c r="AJ5346" s="16">
        <v>91.773099999999999</v>
      </c>
      <c r="AK5346" s="16">
        <v>-0.60609999999999997</v>
      </c>
      <c r="AL5346" s="16">
        <v>0.37330000000000002</v>
      </c>
      <c r="AM5346" s="16">
        <v>1.3375999999999999</v>
      </c>
      <c r="AN5346" s="16">
        <v>1.6870000000000001</v>
      </c>
      <c r="AO5346" s="16">
        <v>1.7977000000000001</v>
      </c>
      <c r="AP5346" s="16">
        <v>1.0195000000000001</v>
      </c>
      <c r="AR5346" s="16">
        <f t="shared" si="197"/>
        <v>1</v>
      </c>
      <c r="AS5346" s="5">
        <f t="shared" si="196"/>
        <v>0</v>
      </c>
    </row>
    <row r="5347" spans="1:45" x14ac:dyDescent="0.25">
      <c r="A5347" s="16" t="s">
        <v>404</v>
      </c>
      <c r="B5347" s="16" t="s">
        <v>184</v>
      </c>
      <c r="C5347" s="16" t="s">
        <v>315</v>
      </c>
      <c r="D5347" s="16">
        <v>1988</v>
      </c>
      <c r="E5347" s="16" t="s">
        <v>5962</v>
      </c>
      <c r="F5347" s="16" t="s">
        <v>593</v>
      </c>
      <c r="G5347" s="10"/>
      <c r="H5347" s="73"/>
      <c r="I5347" s="16" t="s">
        <v>6700</v>
      </c>
      <c r="J5347" s="71">
        <v>0</v>
      </c>
      <c r="K5347" s="71">
        <v>1</v>
      </c>
      <c r="M5347" s="16">
        <v>-0.46130169999999998</v>
      </c>
      <c r="N5347" s="16">
        <v>-0.25336730000000002</v>
      </c>
      <c r="O5347" s="16">
        <v>-0.24504010000000001</v>
      </c>
      <c r="Q5347" s="16">
        <v>1.036788</v>
      </c>
      <c r="R5347" s="16">
        <v>0.36459999999999998</v>
      </c>
      <c r="S5347" s="16">
        <v>7.4999999999999997E-3</v>
      </c>
      <c r="T5347" s="16">
        <v>0</v>
      </c>
      <c r="U5347" s="16">
        <v>4.3936999999999999</v>
      </c>
      <c r="V5347" s="16">
        <v>25.684000000000001</v>
      </c>
      <c r="W5347" s="16">
        <v>0.32200000000000001</v>
      </c>
      <c r="X5347" s="16">
        <v>422.87900000000002</v>
      </c>
      <c r="Y5347" s="16">
        <v>43.744100000000003</v>
      </c>
      <c r="Z5347" s="16">
        <v>0.12520000000000001</v>
      </c>
      <c r="AA5347" s="16">
        <v>-0.2135532</v>
      </c>
      <c r="AB5347" s="16">
        <v>0</v>
      </c>
      <c r="AC5347" s="16">
        <v>0</v>
      </c>
      <c r="AD5347" s="16">
        <v>15.6</v>
      </c>
      <c r="AE5347" s="16">
        <v>2.0682</v>
      </c>
      <c r="AF5347" s="16">
        <v>0</v>
      </c>
      <c r="AH5347" s="16">
        <v>-4.3799999999999999E-2</v>
      </c>
      <c r="AI5347" s="16">
        <v>61.732100000000003</v>
      </c>
      <c r="AJ5347" s="16">
        <v>92.043300000000002</v>
      </c>
      <c r="AK5347" s="16">
        <v>-0.60099999999999998</v>
      </c>
      <c r="AL5347" s="16">
        <v>0.3362</v>
      </c>
      <c r="AM5347" s="16">
        <v>1.27</v>
      </c>
      <c r="AN5347" s="16">
        <v>1.6248</v>
      </c>
      <c r="AO5347" s="16">
        <v>1.7102999999999999</v>
      </c>
      <c r="AP5347" s="16">
        <v>0.96199999999999997</v>
      </c>
      <c r="AR5347" s="16">
        <f t="shared" si="197"/>
        <v>1</v>
      </c>
      <c r="AS5347" s="5">
        <f t="shared" si="196"/>
        <v>0</v>
      </c>
    </row>
    <row r="5348" spans="1:45" x14ac:dyDescent="0.25">
      <c r="A5348" s="16" t="s">
        <v>404</v>
      </c>
      <c r="B5348" s="16" t="s">
        <v>184</v>
      </c>
      <c r="C5348" s="16" t="s">
        <v>315</v>
      </c>
      <c r="D5348" s="16">
        <v>1989</v>
      </c>
      <c r="E5348" s="16" t="s">
        <v>5963</v>
      </c>
      <c r="F5348" s="16" t="s">
        <v>593</v>
      </c>
      <c r="G5348" s="10"/>
      <c r="H5348" s="73"/>
      <c r="I5348" s="16" t="s">
        <v>6700</v>
      </c>
      <c r="J5348" s="71">
        <v>0</v>
      </c>
      <c r="K5348" s="71">
        <v>1</v>
      </c>
      <c r="M5348" s="16">
        <v>-0.45493210000000001</v>
      </c>
      <c r="N5348" s="16">
        <v>-0.28813280000000002</v>
      </c>
      <c r="O5348" s="16">
        <v>-0.2246525</v>
      </c>
      <c r="Q5348" s="16">
        <v>0.9833153</v>
      </c>
      <c r="R5348" s="16">
        <v>0.3735</v>
      </c>
      <c r="S5348" s="16">
        <v>7.9000000000000008E-3</v>
      </c>
      <c r="T5348" s="16">
        <v>0</v>
      </c>
      <c r="U5348" s="16">
        <v>4.4459999999999997</v>
      </c>
      <c r="V5348" s="16">
        <v>23.802</v>
      </c>
      <c r="W5348" s="16">
        <v>0.33600000000000002</v>
      </c>
      <c r="X5348" s="16">
        <v>422.77699999999999</v>
      </c>
      <c r="Y5348" s="16">
        <v>44.156599999999997</v>
      </c>
      <c r="Z5348" s="16">
        <v>0.1298</v>
      </c>
      <c r="AA5348" s="16">
        <v>-0.2220975</v>
      </c>
      <c r="AB5348" s="16">
        <v>0</v>
      </c>
      <c r="AC5348" s="16">
        <v>0</v>
      </c>
      <c r="AD5348" s="16">
        <v>15.82</v>
      </c>
      <c r="AE5348" s="16">
        <v>2.4338000000000002</v>
      </c>
      <c r="AF5348" s="16">
        <v>0</v>
      </c>
      <c r="AH5348" s="16">
        <v>-2.86E-2</v>
      </c>
      <c r="AI5348" s="16">
        <v>63.243400000000001</v>
      </c>
      <c r="AJ5348" s="16">
        <v>92.313500000000005</v>
      </c>
      <c r="AK5348" s="16">
        <v>-0.59599999999999997</v>
      </c>
      <c r="AL5348" s="16">
        <v>0.29909999999999998</v>
      </c>
      <c r="AM5348" s="16">
        <v>1.2022999999999999</v>
      </c>
      <c r="AN5348" s="16">
        <v>1.5627</v>
      </c>
      <c r="AO5348" s="16">
        <v>1.623</v>
      </c>
      <c r="AP5348" s="16">
        <v>0.90449999999999997</v>
      </c>
      <c r="AR5348" s="16">
        <f t="shared" si="197"/>
        <v>1</v>
      </c>
      <c r="AS5348" s="5">
        <f t="shared" si="196"/>
        <v>0</v>
      </c>
    </row>
    <row r="5349" spans="1:45" x14ac:dyDescent="0.25">
      <c r="A5349" s="16" t="s">
        <v>404</v>
      </c>
      <c r="B5349" s="16" t="s">
        <v>184</v>
      </c>
      <c r="C5349" s="16" t="s">
        <v>315</v>
      </c>
      <c r="D5349" s="16">
        <v>1990</v>
      </c>
      <c r="E5349" s="16" t="s">
        <v>5964</v>
      </c>
      <c r="F5349" s="16" t="s">
        <v>593</v>
      </c>
      <c r="G5349" s="10"/>
      <c r="H5349" s="73"/>
      <c r="I5349" s="16" t="s">
        <v>6700</v>
      </c>
      <c r="J5349" s="71">
        <v>0</v>
      </c>
      <c r="K5349" s="71">
        <v>1</v>
      </c>
      <c r="M5349" s="16">
        <v>-0.45610210000000001</v>
      </c>
      <c r="N5349" s="16">
        <v>-0.3202777</v>
      </c>
      <c r="O5349" s="16">
        <v>-0.2035082</v>
      </c>
      <c r="Q5349" s="16">
        <v>0.92980739999999995</v>
      </c>
      <c r="R5349" s="16">
        <v>0.37690000000000001</v>
      </c>
      <c r="S5349" s="16">
        <v>7.1000000000000004E-3</v>
      </c>
      <c r="T5349" s="16">
        <v>0</v>
      </c>
      <c r="U5349" s="16">
        <v>4.4983000000000004</v>
      </c>
      <c r="V5349" s="16">
        <v>21.92</v>
      </c>
      <c r="W5349" s="16">
        <v>0.35</v>
      </c>
      <c r="X5349" s="16">
        <v>423.08600000000001</v>
      </c>
      <c r="Y5349" s="16">
        <v>44.569200000000002</v>
      </c>
      <c r="Z5349" s="16">
        <v>0.13650000000000001</v>
      </c>
      <c r="AA5349" s="16">
        <v>-0.22132070000000001</v>
      </c>
      <c r="AB5349" s="16">
        <v>0</v>
      </c>
      <c r="AC5349" s="16">
        <v>0</v>
      </c>
      <c r="AD5349" s="16">
        <v>15.8</v>
      </c>
      <c r="AE5349" s="16">
        <v>2.8908</v>
      </c>
      <c r="AF5349" s="16">
        <v>0</v>
      </c>
      <c r="AH5349" s="16">
        <v>-7.5500000000000003E-3</v>
      </c>
      <c r="AI5349" s="16">
        <v>68</v>
      </c>
      <c r="AJ5349" s="16">
        <v>93.2</v>
      </c>
      <c r="AK5349" s="16">
        <v>-0.59099999999999997</v>
      </c>
      <c r="AL5349" s="16">
        <v>0.26190000000000002</v>
      </c>
      <c r="AM5349" s="16">
        <v>1.1346000000000001</v>
      </c>
      <c r="AN5349" s="16">
        <v>1.5005999999999999</v>
      </c>
      <c r="AO5349" s="16">
        <v>1.5356000000000001</v>
      </c>
      <c r="AP5349" s="16">
        <v>0.84699999999999998</v>
      </c>
      <c r="AR5349" s="16">
        <f t="shared" si="197"/>
        <v>1</v>
      </c>
      <c r="AS5349" s="5">
        <f t="shared" si="196"/>
        <v>0</v>
      </c>
    </row>
    <row r="5350" spans="1:45" x14ac:dyDescent="0.25">
      <c r="A5350" s="16" t="s">
        <v>404</v>
      </c>
      <c r="B5350" s="16" t="s">
        <v>184</v>
      </c>
      <c r="C5350" s="16" t="s">
        <v>315</v>
      </c>
      <c r="D5350" s="16">
        <v>1991</v>
      </c>
      <c r="E5350" s="16" t="s">
        <v>5965</v>
      </c>
      <c r="F5350" s="16" t="s">
        <v>593</v>
      </c>
      <c r="G5350" s="10"/>
      <c r="H5350" s="73"/>
      <c r="I5350" s="16" t="s">
        <v>6700</v>
      </c>
      <c r="J5350" s="71">
        <v>0</v>
      </c>
      <c r="K5350" s="71">
        <v>1</v>
      </c>
      <c r="M5350" s="16">
        <v>-0.45916109999999999</v>
      </c>
      <c r="N5350" s="16">
        <v>-0.34891420000000001</v>
      </c>
      <c r="O5350" s="16">
        <v>-0.23538200000000001</v>
      </c>
      <c r="Q5350" s="16">
        <v>0.87633459999999996</v>
      </c>
      <c r="R5350" s="16">
        <v>0.37069999999999997</v>
      </c>
      <c r="S5350" s="16">
        <v>6.1999999999999998E-3</v>
      </c>
      <c r="T5350" s="16">
        <v>4.0000000000000002E-4</v>
      </c>
      <c r="U5350" s="16">
        <v>4.5507</v>
      </c>
      <c r="V5350" s="16">
        <v>20.18</v>
      </c>
      <c r="W5350" s="16">
        <v>0.35</v>
      </c>
      <c r="X5350" s="16">
        <v>423.596</v>
      </c>
      <c r="Y5350" s="16">
        <v>44.981699999999996</v>
      </c>
      <c r="Z5350" s="16">
        <v>0.1154</v>
      </c>
      <c r="AA5350" s="16">
        <v>-0.21743699999999999</v>
      </c>
      <c r="AB5350" s="16">
        <v>0</v>
      </c>
      <c r="AC5350" s="16">
        <v>0</v>
      </c>
      <c r="AD5350" s="16">
        <v>15.7</v>
      </c>
      <c r="AE5350" s="16">
        <v>3.4380000000000002</v>
      </c>
      <c r="AF5350" s="16">
        <v>0</v>
      </c>
      <c r="AH5350" s="16">
        <v>-6.6499999999999997E-3</v>
      </c>
      <c r="AI5350" s="16">
        <v>68</v>
      </c>
      <c r="AJ5350" s="16">
        <v>93.2</v>
      </c>
      <c r="AK5350" s="16">
        <v>-0.58599999999999997</v>
      </c>
      <c r="AL5350" s="16">
        <v>0.2248</v>
      </c>
      <c r="AM5350" s="16">
        <v>1.0669</v>
      </c>
      <c r="AN5350" s="16">
        <v>1.4384999999999999</v>
      </c>
      <c r="AO5350" s="16">
        <v>1.4482999999999999</v>
      </c>
      <c r="AP5350" s="16">
        <v>0.78949999999999998</v>
      </c>
      <c r="AR5350" s="16">
        <f t="shared" si="197"/>
        <v>1</v>
      </c>
      <c r="AS5350" s="5">
        <f t="shared" si="196"/>
        <v>0</v>
      </c>
    </row>
    <row r="5351" spans="1:45" x14ac:dyDescent="0.25">
      <c r="A5351" s="16" t="s">
        <v>404</v>
      </c>
      <c r="B5351" s="16" t="s">
        <v>184</v>
      </c>
      <c r="C5351" s="16" t="s">
        <v>315</v>
      </c>
      <c r="D5351" s="16">
        <v>1992</v>
      </c>
      <c r="E5351" s="16" t="s">
        <v>5966</v>
      </c>
      <c r="F5351" s="16" t="s">
        <v>593</v>
      </c>
      <c r="G5351" s="10"/>
      <c r="H5351" s="73"/>
      <c r="I5351" s="16" t="s">
        <v>6700</v>
      </c>
      <c r="J5351" s="71">
        <v>0</v>
      </c>
      <c r="K5351" s="71">
        <v>1</v>
      </c>
      <c r="M5351" s="16">
        <v>-0.4648137</v>
      </c>
      <c r="N5351" s="16">
        <v>-0.38364179999999998</v>
      </c>
      <c r="O5351" s="16">
        <v>-0.24795220000000001</v>
      </c>
      <c r="Q5351" s="16">
        <v>0.82284440000000003</v>
      </c>
      <c r="R5351" s="16">
        <v>0.36449999999999999</v>
      </c>
      <c r="S5351" s="16">
        <v>5.5999999999999999E-3</v>
      </c>
      <c r="T5351" s="16">
        <v>4.0000000000000002E-4</v>
      </c>
      <c r="U5351" s="16">
        <v>4.6029999999999998</v>
      </c>
      <c r="V5351" s="16">
        <v>18.440000000000001</v>
      </c>
      <c r="W5351" s="16">
        <v>0.35</v>
      </c>
      <c r="X5351" s="16">
        <v>423.154</v>
      </c>
      <c r="Y5351" s="16">
        <v>45.394300000000001</v>
      </c>
      <c r="Z5351" s="16">
        <v>0.1018</v>
      </c>
      <c r="AA5351" s="16">
        <v>-0.22908829999999999</v>
      </c>
      <c r="AB5351" s="16">
        <v>0</v>
      </c>
      <c r="AC5351" s="16">
        <v>0</v>
      </c>
      <c r="AD5351" s="16">
        <v>16</v>
      </c>
      <c r="AE5351" s="16">
        <v>3.7404000000000002</v>
      </c>
      <c r="AF5351" s="16">
        <v>0</v>
      </c>
      <c r="AH5351" s="16">
        <v>-3.3E-3</v>
      </c>
      <c r="AI5351" s="16">
        <v>67.900000000000006</v>
      </c>
      <c r="AJ5351" s="16">
        <v>93.2</v>
      </c>
      <c r="AK5351" s="16">
        <v>-0.58089999999999997</v>
      </c>
      <c r="AL5351" s="16">
        <v>0.18759999999999999</v>
      </c>
      <c r="AM5351" s="16">
        <v>0.99919999999999998</v>
      </c>
      <c r="AN5351" s="16">
        <v>1.3764000000000001</v>
      </c>
      <c r="AO5351" s="16">
        <v>1.3609</v>
      </c>
      <c r="AP5351" s="16">
        <v>0.73199999999999998</v>
      </c>
      <c r="AR5351" s="16">
        <f t="shared" si="197"/>
        <v>1</v>
      </c>
      <c r="AS5351" s="5">
        <f t="shared" si="196"/>
        <v>0</v>
      </c>
    </row>
    <row r="5352" spans="1:45" x14ac:dyDescent="0.25">
      <c r="A5352" s="16" t="s">
        <v>404</v>
      </c>
      <c r="B5352" s="16" t="s">
        <v>184</v>
      </c>
      <c r="C5352" s="16" t="s">
        <v>315</v>
      </c>
      <c r="D5352" s="16">
        <v>1993</v>
      </c>
      <c r="E5352" s="16" t="s">
        <v>5967</v>
      </c>
      <c r="F5352" s="16" t="s">
        <v>593</v>
      </c>
      <c r="G5352" s="10"/>
      <c r="H5352" s="73"/>
      <c r="I5352" s="16" t="s">
        <v>6700</v>
      </c>
      <c r="J5352" s="71">
        <v>0</v>
      </c>
      <c r="K5352" s="71">
        <v>1</v>
      </c>
      <c r="M5352" s="16">
        <v>-0.45793240000000002</v>
      </c>
      <c r="N5352" s="16">
        <v>-0.41746939999999999</v>
      </c>
      <c r="O5352" s="16">
        <v>-0.19717660000000001</v>
      </c>
      <c r="Q5352" s="16">
        <v>0.76937160000000004</v>
      </c>
      <c r="R5352" s="16">
        <v>0.35830000000000001</v>
      </c>
      <c r="S5352" s="16">
        <v>9.2999999999999992E-3</v>
      </c>
      <c r="T5352" s="16">
        <v>0</v>
      </c>
      <c r="U5352" s="16">
        <v>4.6553000000000004</v>
      </c>
      <c r="V5352" s="16">
        <v>16.7</v>
      </c>
      <c r="W5352" s="16">
        <v>0.35</v>
      </c>
      <c r="X5352" s="16">
        <v>422.85199999999998</v>
      </c>
      <c r="Y5352" s="16">
        <v>45.806800000000003</v>
      </c>
      <c r="Z5352" s="16">
        <v>0.12280000000000001</v>
      </c>
      <c r="AA5352" s="16">
        <v>-0.23685580000000001</v>
      </c>
      <c r="AB5352" s="16">
        <v>0</v>
      </c>
      <c r="AC5352" s="16">
        <v>0</v>
      </c>
      <c r="AD5352" s="16">
        <v>16.2</v>
      </c>
      <c r="AE5352" s="16">
        <v>4.2678000000000003</v>
      </c>
      <c r="AF5352" s="16">
        <v>0</v>
      </c>
      <c r="AH5352" s="16">
        <v>1.8E-3</v>
      </c>
      <c r="AI5352" s="16">
        <v>67.900000000000006</v>
      </c>
      <c r="AJ5352" s="16">
        <v>93.2</v>
      </c>
      <c r="AK5352" s="16">
        <v>-0.57589999999999997</v>
      </c>
      <c r="AL5352" s="16">
        <v>0.15049999999999999</v>
      </c>
      <c r="AM5352" s="16">
        <v>0.93149999999999999</v>
      </c>
      <c r="AN5352" s="16">
        <v>1.3143</v>
      </c>
      <c r="AO5352" s="16">
        <v>1.2736000000000001</v>
      </c>
      <c r="AP5352" s="16">
        <v>0.67449999999999999</v>
      </c>
      <c r="AR5352" s="16">
        <f t="shared" si="197"/>
        <v>1</v>
      </c>
      <c r="AS5352" s="5">
        <f t="shared" si="196"/>
        <v>0</v>
      </c>
    </row>
    <row r="5353" spans="1:45" x14ac:dyDescent="0.25">
      <c r="A5353" s="16" t="s">
        <v>404</v>
      </c>
      <c r="B5353" s="16" t="s">
        <v>184</v>
      </c>
      <c r="C5353" s="16" t="s">
        <v>315</v>
      </c>
      <c r="D5353" s="16">
        <v>1994</v>
      </c>
      <c r="E5353" s="16" t="s">
        <v>5968</v>
      </c>
      <c r="F5353" s="16" t="s">
        <v>593</v>
      </c>
      <c r="G5353" s="10"/>
      <c r="H5353" s="73"/>
      <c r="I5353" s="16" t="s">
        <v>6700</v>
      </c>
      <c r="J5353" s="71">
        <v>0</v>
      </c>
      <c r="K5353" s="71">
        <v>1</v>
      </c>
      <c r="M5353" s="16">
        <v>-0.46055950000000001</v>
      </c>
      <c r="N5353" s="16">
        <v>-0.4519512</v>
      </c>
      <c r="O5353" s="16">
        <v>-0.182337</v>
      </c>
      <c r="Q5353" s="16">
        <v>0.71588160000000001</v>
      </c>
      <c r="R5353" s="16">
        <v>0.35210000000000002</v>
      </c>
      <c r="S5353" s="16">
        <v>9.4999999999999998E-3</v>
      </c>
      <c r="T5353" s="16">
        <v>0</v>
      </c>
      <c r="U5353" s="16">
        <v>4.7077</v>
      </c>
      <c r="V5353" s="16">
        <v>14.96</v>
      </c>
      <c r="W5353" s="16">
        <v>0.35</v>
      </c>
      <c r="X5353" s="16">
        <v>422.447</v>
      </c>
      <c r="Y5353" s="16">
        <v>46.219299999999997</v>
      </c>
      <c r="Z5353" s="16">
        <v>0.12740000000000001</v>
      </c>
      <c r="AA5353" s="16">
        <v>-0.22908829999999999</v>
      </c>
      <c r="AB5353" s="16">
        <v>0</v>
      </c>
      <c r="AC5353" s="16">
        <v>0</v>
      </c>
      <c r="AD5353" s="16">
        <v>16</v>
      </c>
      <c r="AE5353" s="16">
        <v>4.9562999999999997</v>
      </c>
      <c r="AF5353" s="16">
        <v>0</v>
      </c>
      <c r="AH5353" s="16">
        <v>4.3E-3</v>
      </c>
      <c r="AI5353" s="16">
        <v>67.900000000000006</v>
      </c>
      <c r="AJ5353" s="16">
        <v>93.2</v>
      </c>
      <c r="AK5353" s="16">
        <v>-0.57089999999999996</v>
      </c>
      <c r="AL5353" s="16">
        <v>0.1133</v>
      </c>
      <c r="AM5353" s="16">
        <v>0.8639</v>
      </c>
      <c r="AN5353" s="16">
        <v>1.2522</v>
      </c>
      <c r="AO5353" s="16">
        <v>1.1861999999999999</v>
      </c>
      <c r="AP5353" s="16">
        <v>0.61699999999999999</v>
      </c>
      <c r="AR5353" s="16">
        <f t="shared" si="197"/>
        <v>1</v>
      </c>
      <c r="AS5353" s="5">
        <f t="shared" si="196"/>
        <v>0</v>
      </c>
    </row>
    <row r="5354" spans="1:45" x14ac:dyDescent="0.25">
      <c r="A5354" s="16" t="s">
        <v>404</v>
      </c>
      <c r="B5354" s="16" t="s">
        <v>184</v>
      </c>
      <c r="C5354" s="16" t="s">
        <v>315</v>
      </c>
      <c r="D5354" s="16">
        <v>1995</v>
      </c>
      <c r="E5354" s="16" t="s">
        <v>5969</v>
      </c>
      <c r="F5354" s="16" t="s">
        <v>593</v>
      </c>
      <c r="G5354" s="10"/>
      <c r="H5354" s="73"/>
      <c r="I5354" s="16" t="s">
        <v>6700</v>
      </c>
      <c r="J5354" s="71">
        <v>0</v>
      </c>
      <c r="K5354" s="71">
        <v>1</v>
      </c>
      <c r="M5354" s="16">
        <v>-0.4626731</v>
      </c>
      <c r="N5354" s="16">
        <v>-0.4748986</v>
      </c>
      <c r="O5354" s="16">
        <v>4.1683900000000003E-2</v>
      </c>
      <c r="Q5354" s="16">
        <v>0.66242659999999998</v>
      </c>
      <c r="R5354" s="16">
        <v>0.34589999999999999</v>
      </c>
      <c r="S5354" s="16">
        <v>8.8500000000000002E-3</v>
      </c>
      <c r="T5354" s="16">
        <v>4.0000000000000002E-4</v>
      </c>
      <c r="U5354" s="16">
        <v>4.76</v>
      </c>
      <c r="V5354" s="16">
        <v>13.22</v>
      </c>
      <c r="W5354" s="16">
        <v>0.35</v>
      </c>
      <c r="X5354" s="16">
        <v>423.851</v>
      </c>
      <c r="Y5354" s="16">
        <v>46.631900000000002</v>
      </c>
      <c r="Z5354" s="16">
        <v>0.12659999999999999</v>
      </c>
      <c r="AA5354" s="16">
        <v>-0.86602619999999997</v>
      </c>
      <c r="AB5354" s="16">
        <v>0</v>
      </c>
      <c r="AC5354" s="16">
        <v>0</v>
      </c>
      <c r="AD5354" s="16">
        <v>32.4</v>
      </c>
      <c r="AE5354" s="16">
        <v>5.6616</v>
      </c>
      <c r="AF5354" s="16">
        <v>0</v>
      </c>
      <c r="AH5354" s="16">
        <v>8.8000000000000005E-3</v>
      </c>
      <c r="AI5354" s="16">
        <v>69.7</v>
      </c>
      <c r="AJ5354" s="16">
        <v>93.5</v>
      </c>
      <c r="AK5354" s="16">
        <v>-0.56579999999999997</v>
      </c>
      <c r="AL5354" s="16">
        <v>7.6200000000000004E-2</v>
      </c>
      <c r="AM5354" s="16">
        <v>0.79620000000000002</v>
      </c>
      <c r="AN5354" s="16">
        <v>1.1900999999999999</v>
      </c>
      <c r="AO5354" s="16">
        <v>1.0989</v>
      </c>
      <c r="AP5354" s="16">
        <v>0.5595</v>
      </c>
      <c r="AR5354" s="16">
        <f t="shared" si="197"/>
        <v>1</v>
      </c>
      <c r="AS5354" s="5">
        <f t="shared" si="196"/>
        <v>0</v>
      </c>
    </row>
    <row r="5355" spans="1:45" x14ac:dyDescent="0.25">
      <c r="A5355" s="16" t="s">
        <v>404</v>
      </c>
      <c r="B5355" s="16" t="s">
        <v>184</v>
      </c>
      <c r="C5355" s="16" t="s">
        <v>315</v>
      </c>
      <c r="D5355" s="16">
        <v>1996</v>
      </c>
      <c r="E5355" s="16" t="s">
        <v>5970</v>
      </c>
      <c r="F5355" s="16" t="s">
        <v>593</v>
      </c>
      <c r="G5355" s="10"/>
      <c r="H5355" s="73"/>
      <c r="I5355" s="16" t="s">
        <v>6700</v>
      </c>
      <c r="J5355" s="71">
        <v>0</v>
      </c>
      <c r="K5355" s="71">
        <v>1</v>
      </c>
      <c r="M5355" s="16">
        <v>-0.46511920000000001</v>
      </c>
      <c r="N5355" s="16">
        <v>-0.50584779999999996</v>
      </c>
      <c r="O5355" s="16">
        <v>6.3765600000000006E-2</v>
      </c>
      <c r="Q5355" s="16">
        <v>0.70048370000000004</v>
      </c>
      <c r="R5355" s="16">
        <v>0.32829999999999998</v>
      </c>
      <c r="S5355" s="16">
        <v>1.025E-2</v>
      </c>
      <c r="T5355" s="16">
        <v>5.9999999999999995E-4</v>
      </c>
      <c r="U5355" s="16">
        <v>4.8122999999999996</v>
      </c>
      <c r="V5355" s="16">
        <v>11.61</v>
      </c>
      <c r="W5355" s="16">
        <v>0.32800000000000001</v>
      </c>
      <c r="X5355" s="16">
        <v>423.77</v>
      </c>
      <c r="Y5355" s="16">
        <v>47.044400000000003</v>
      </c>
      <c r="Z5355" s="16">
        <v>0.12670000000000001</v>
      </c>
      <c r="AA5355" s="16">
        <v>-0.90428120000000001</v>
      </c>
      <c r="AB5355" s="16">
        <v>0</v>
      </c>
      <c r="AC5355" s="16">
        <v>0</v>
      </c>
      <c r="AD5355" s="16">
        <v>33.384999999999998</v>
      </c>
      <c r="AE5355" s="16">
        <v>6.0911</v>
      </c>
      <c r="AF5355" s="16">
        <v>8.0000000000000002E-3</v>
      </c>
      <c r="AH5355" s="16">
        <v>8.2000000000000007E-3</v>
      </c>
      <c r="AI5355" s="16">
        <v>71.7</v>
      </c>
      <c r="AJ5355" s="16">
        <v>93.8</v>
      </c>
      <c r="AK5355" s="16">
        <v>-0.37790000000000001</v>
      </c>
      <c r="AL5355" s="16">
        <v>0.44340000000000002</v>
      </c>
      <c r="AM5355" s="16">
        <v>0.91010000000000002</v>
      </c>
      <c r="AN5355" s="16">
        <v>0.83560000000000001</v>
      </c>
      <c r="AO5355" s="16">
        <v>1.0018</v>
      </c>
      <c r="AP5355" s="16">
        <v>0.52729999999999999</v>
      </c>
      <c r="AR5355" s="16">
        <f t="shared" si="197"/>
        <v>1</v>
      </c>
      <c r="AS5355" s="5">
        <f t="shared" si="196"/>
        <v>0</v>
      </c>
    </row>
    <row r="5356" spans="1:45" x14ac:dyDescent="0.25">
      <c r="A5356" s="16" t="s">
        <v>404</v>
      </c>
      <c r="B5356" s="16" t="s">
        <v>184</v>
      </c>
      <c r="C5356" s="16" t="s">
        <v>315</v>
      </c>
      <c r="D5356" s="16">
        <v>1997</v>
      </c>
      <c r="E5356" s="16" t="s">
        <v>5971</v>
      </c>
      <c r="F5356" s="16" t="s">
        <v>593</v>
      </c>
      <c r="G5356" s="10"/>
      <c r="H5356" s="73"/>
      <c r="I5356" s="16" t="s">
        <v>6700</v>
      </c>
      <c r="J5356" s="71">
        <v>0</v>
      </c>
      <c r="K5356" s="71">
        <v>1</v>
      </c>
      <c r="M5356" s="16">
        <v>-0.47723080000000001</v>
      </c>
      <c r="N5356" s="16">
        <v>-0.53849760000000002</v>
      </c>
      <c r="O5356" s="16">
        <v>0.1010469</v>
      </c>
      <c r="Q5356" s="16">
        <v>0.62200330000000004</v>
      </c>
      <c r="R5356" s="16">
        <v>0.31669999999999998</v>
      </c>
      <c r="S5356" s="16">
        <v>1.0200000000000001E-2</v>
      </c>
      <c r="T5356" s="16">
        <v>0</v>
      </c>
      <c r="U5356" s="16">
        <v>4.8647</v>
      </c>
      <c r="V5356" s="16">
        <v>10</v>
      </c>
      <c r="W5356" s="16">
        <v>0.30599999999999999</v>
      </c>
      <c r="X5356" s="16">
        <v>423.42200000000003</v>
      </c>
      <c r="Y5356" s="16">
        <v>47.457000000000001</v>
      </c>
      <c r="Z5356" s="16">
        <v>0.12379999999999999</v>
      </c>
      <c r="AA5356" s="16">
        <v>-1.003706</v>
      </c>
      <c r="AB5356" s="16">
        <v>0</v>
      </c>
      <c r="AC5356" s="16">
        <v>0</v>
      </c>
      <c r="AD5356" s="16">
        <v>35.945</v>
      </c>
      <c r="AE5356" s="16">
        <v>7.0088999999999997</v>
      </c>
      <c r="AF5356" s="16">
        <v>0.50319999999999998</v>
      </c>
      <c r="AH5356" s="16">
        <v>1.09E-2</v>
      </c>
      <c r="AI5356" s="16">
        <v>73.7</v>
      </c>
      <c r="AJ5356" s="16">
        <v>94.2</v>
      </c>
      <c r="AK5356" s="16">
        <v>-0.35680000000000001</v>
      </c>
      <c r="AL5356" s="16">
        <v>0.19309999999999999</v>
      </c>
      <c r="AM5356" s="16">
        <v>0.87729999999999997</v>
      </c>
      <c r="AN5356" s="16">
        <v>0.93979999999999997</v>
      </c>
      <c r="AO5356" s="16">
        <v>0.90439999999999998</v>
      </c>
      <c r="AP5356" s="16">
        <v>0.34949999999999998</v>
      </c>
      <c r="AR5356" s="16">
        <f t="shared" si="197"/>
        <v>1</v>
      </c>
      <c r="AS5356" s="5">
        <f t="shared" si="196"/>
        <v>0</v>
      </c>
    </row>
    <row r="5357" spans="1:45" x14ac:dyDescent="0.25">
      <c r="A5357" s="16" t="s">
        <v>404</v>
      </c>
      <c r="B5357" s="16" t="s">
        <v>184</v>
      </c>
      <c r="C5357" s="16" t="s">
        <v>315</v>
      </c>
      <c r="D5357" s="16">
        <v>1998</v>
      </c>
      <c r="E5357" s="16" t="s">
        <v>5972</v>
      </c>
      <c r="F5357" s="16" t="s">
        <v>593</v>
      </c>
      <c r="G5357" s="10"/>
      <c r="H5357" s="73"/>
      <c r="I5357" s="16" t="s">
        <v>6700</v>
      </c>
      <c r="J5357" s="71">
        <v>0</v>
      </c>
      <c r="K5357" s="71">
        <v>1</v>
      </c>
      <c r="M5357" s="16">
        <v>-0.48379139999999998</v>
      </c>
      <c r="N5357" s="16">
        <v>-0.5704922</v>
      </c>
      <c r="O5357" s="16">
        <v>9.4170000000000004E-2</v>
      </c>
      <c r="Q5357" s="16">
        <v>0.54348750000000001</v>
      </c>
      <c r="R5357" s="16">
        <v>0.28510000000000002</v>
      </c>
      <c r="S5357" s="16">
        <v>1.1299999999999999E-2</v>
      </c>
      <c r="T5357" s="16">
        <v>6.9999999999999999E-4</v>
      </c>
      <c r="U5357" s="16">
        <v>4.9169999999999998</v>
      </c>
      <c r="V5357" s="16">
        <v>8.39</v>
      </c>
      <c r="W5357" s="16">
        <v>0.28399999999999997</v>
      </c>
      <c r="X5357" s="16">
        <v>423.17700000000002</v>
      </c>
      <c r="Y5357" s="16">
        <v>47.869500000000002</v>
      </c>
      <c r="Z5357" s="16">
        <v>0.12770000000000001</v>
      </c>
      <c r="AA5357" s="16">
        <v>-0.93593400000000004</v>
      </c>
      <c r="AB5357" s="16">
        <v>0</v>
      </c>
      <c r="AC5357" s="16">
        <v>0</v>
      </c>
      <c r="AD5357" s="16">
        <v>34.200000000000003</v>
      </c>
      <c r="AE5357" s="16">
        <v>7.6285999999999996</v>
      </c>
      <c r="AF5357" s="16">
        <v>0.61299999999999999</v>
      </c>
      <c r="AH5357" s="16">
        <v>4.3E-3</v>
      </c>
      <c r="AI5357" s="16">
        <v>75.599999999999994</v>
      </c>
      <c r="AJ5357" s="16">
        <v>94.5</v>
      </c>
      <c r="AK5357" s="16">
        <v>-0.3357</v>
      </c>
      <c r="AL5357" s="16">
        <v>-5.7299999999999997E-2</v>
      </c>
      <c r="AM5357" s="16">
        <v>0.84460000000000002</v>
      </c>
      <c r="AN5357" s="16">
        <v>1.044</v>
      </c>
      <c r="AO5357" s="16">
        <v>0.80689999999999995</v>
      </c>
      <c r="AP5357" s="16">
        <v>0.1716</v>
      </c>
      <c r="AR5357" s="16">
        <f t="shared" si="197"/>
        <v>1</v>
      </c>
      <c r="AS5357" s="5">
        <f t="shared" si="196"/>
        <v>0</v>
      </c>
    </row>
    <row r="5358" spans="1:45" x14ac:dyDescent="0.25">
      <c r="A5358" s="16" t="s">
        <v>404</v>
      </c>
      <c r="B5358" s="16" t="s">
        <v>184</v>
      </c>
      <c r="C5358" s="16" t="s">
        <v>315</v>
      </c>
      <c r="D5358" s="16">
        <v>1999</v>
      </c>
      <c r="E5358" s="16" t="s">
        <v>5973</v>
      </c>
      <c r="F5358" s="16" t="s">
        <v>593</v>
      </c>
      <c r="G5358" s="10"/>
      <c r="H5358" s="73"/>
      <c r="I5358" s="16" t="s">
        <v>6700</v>
      </c>
      <c r="J5358" s="71">
        <v>0</v>
      </c>
      <c r="K5358" s="71">
        <v>1</v>
      </c>
      <c r="M5358" s="16">
        <v>-0.46630270000000001</v>
      </c>
      <c r="N5358" s="16">
        <v>-0.6018462</v>
      </c>
      <c r="O5358" s="16">
        <v>0.14123469999999999</v>
      </c>
      <c r="Q5358" s="16">
        <v>0.47762549999999998</v>
      </c>
      <c r="R5358" s="16">
        <v>0.33169999999999999</v>
      </c>
      <c r="S5358" s="16">
        <v>9.1999999999999998E-3</v>
      </c>
      <c r="T5358" s="16">
        <v>6.9999999999999999E-4</v>
      </c>
      <c r="U5358" s="16">
        <v>4.9692999999999996</v>
      </c>
      <c r="V5358" s="16">
        <v>6.78</v>
      </c>
      <c r="W5358" s="16">
        <v>0.26200000000000001</v>
      </c>
      <c r="X5358" s="16">
        <v>423.03300000000002</v>
      </c>
      <c r="Y5358" s="16">
        <v>48.281999999999996</v>
      </c>
      <c r="Z5358" s="16">
        <v>0.13469999999999999</v>
      </c>
      <c r="AA5358" s="16">
        <v>-1.0097259999999999</v>
      </c>
      <c r="AB5358" s="16">
        <v>0</v>
      </c>
      <c r="AC5358" s="16">
        <v>0</v>
      </c>
      <c r="AD5358" s="16">
        <v>36.1</v>
      </c>
      <c r="AE5358" s="16">
        <v>8.2926000000000002</v>
      </c>
      <c r="AF5358" s="16">
        <v>1.0940000000000001</v>
      </c>
      <c r="AH5358" s="16">
        <v>-2.3E-3</v>
      </c>
      <c r="AI5358" s="16">
        <v>77.5</v>
      </c>
      <c r="AJ5358" s="16">
        <v>94.8</v>
      </c>
      <c r="AK5358" s="16">
        <v>-0.3644</v>
      </c>
      <c r="AL5358" s="16">
        <v>-0.17369999999999999</v>
      </c>
      <c r="AM5358" s="16">
        <v>0.56230000000000002</v>
      </c>
      <c r="AN5358" s="16">
        <v>1.0789</v>
      </c>
      <c r="AO5358" s="16">
        <v>0.73260000000000003</v>
      </c>
      <c r="AP5358" s="16">
        <v>0.27050000000000002</v>
      </c>
      <c r="AR5358" s="16">
        <f t="shared" si="197"/>
        <v>1</v>
      </c>
      <c r="AS5358" s="5">
        <f t="shared" si="196"/>
        <v>0</v>
      </c>
    </row>
    <row r="5359" spans="1:45" x14ac:dyDescent="0.25">
      <c r="A5359" s="16" t="s">
        <v>404</v>
      </c>
      <c r="B5359" s="16" t="s">
        <v>184</v>
      </c>
      <c r="C5359" s="16" t="s">
        <v>315</v>
      </c>
      <c r="D5359" s="16">
        <v>2000</v>
      </c>
      <c r="E5359" s="16" t="s">
        <v>5974</v>
      </c>
      <c r="F5359" s="16" t="s">
        <v>593</v>
      </c>
      <c r="G5359" s="10"/>
      <c r="H5359" s="73"/>
      <c r="I5359" s="16">
        <v>286000</v>
      </c>
      <c r="J5359" s="71">
        <v>0</v>
      </c>
      <c r="K5359" s="71">
        <v>1</v>
      </c>
      <c r="M5359" s="16">
        <v>-0.4359924</v>
      </c>
      <c r="N5359" s="16">
        <v>-0.63291620000000004</v>
      </c>
      <c r="O5359" s="16">
        <v>0.2026463</v>
      </c>
      <c r="Q5359" s="16">
        <v>0.4117634</v>
      </c>
      <c r="R5359" s="16">
        <v>0.38400000000000001</v>
      </c>
      <c r="S5359" s="16">
        <v>1.09E-2</v>
      </c>
      <c r="T5359" s="16">
        <v>2.0000000000000001E-4</v>
      </c>
      <c r="U5359" s="16">
        <v>5.0216000000000003</v>
      </c>
      <c r="V5359" s="16">
        <v>5.17</v>
      </c>
      <c r="W5359" s="16">
        <v>0.24</v>
      </c>
      <c r="X5359" s="16">
        <v>422.93400000000003</v>
      </c>
      <c r="Y5359" s="16">
        <v>48.694600000000001</v>
      </c>
      <c r="Z5359" s="16">
        <v>0.13100000000000001</v>
      </c>
      <c r="AA5359" s="16">
        <v>-1.1844950000000001</v>
      </c>
      <c r="AB5359" s="16">
        <v>0</v>
      </c>
      <c r="AC5359" s="16">
        <v>0</v>
      </c>
      <c r="AD5359" s="16">
        <v>40.6</v>
      </c>
      <c r="AE5359" s="16">
        <v>8.9578000000000007</v>
      </c>
      <c r="AF5359" s="16">
        <v>2.8003999999999998</v>
      </c>
      <c r="AH5359" s="16">
        <v>2.1149999999999999E-2</v>
      </c>
      <c r="AI5359" s="16">
        <v>79.400000000000006</v>
      </c>
      <c r="AJ5359" s="16">
        <v>95.2</v>
      </c>
      <c r="AK5359" s="16">
        <v>-0.3931</v>
      </c>
      <c r="AL5359" s="16">
        <v>-0.29010000000000002</v>
      </c>
      <c r="AM5359" s="16">
        <v>0.28010000000000002</v>
      </c>
      <c r="AN5359" s="16">
        <v>1.1137999999999999</v>
      </c>
      <c r="AO5359" s="16">
        <v>0.6583</v>
      </c>
      <c r="AP5359" s="16">
        <v>0.36930000000000002</v>
      </c>
      <c r="AR5359" s="16">
        <f t="shared" si="197"/>
        <v>1</v>
      </c>
      <c r="AS5359" s="5">
        <f t="shared" si="196"/>
        <v>0</v>
      </c>
    </row>
    <row r="5360" spans="1:45" x14ac:dyDescent="0.25">
      <c r="A5360" s="16" t="s">
        <v>404</v>
      </c>
      <c r="B5360" s="16" t="s">
        <v>184</v>
      </c>
      <c r="C5360" s="16" t="s">
        <v>315</v>
      </c>
      <c r="D5360" s="16">
        <v>2001</v>
      </c>
      <c r="E5360" s="16" t="s">
        <v>5975</v>
      </c>
      <c r="F5360" s="16" t="s">
        <v>593</v>
      </c>
      <c r="G5360" s="10">
        <v>4198.34</v>
      </c>
      <c r="H5360" s="73">
        <v>8.3424440000000004</v>
      </c>
      <c r="I5360" s="16">
        <v>292000</v>
      </c>
      <c r="J5360" s="71">
        <v>0</v>
      </c>
      <c r="K5360" s="71">
        <v>1</v>
      </c>
      <c r="M5360" s="16">
        <v>-0.45401429999999998</v>
      </c>
      <c r="N5360" s="16">
        <v>-0.62634429999999996</v>
      </c>
      <c r="O5360" s="16">
        <v>0.2009503</v>
      </c>
      <c r="Q5360" s="16">
        <v>0.3834476</v>
      </c>
      <c r="R5360" s="16">
        <v>0.32119999999999999</v>
      </c>
      <c r="S5360" s="16">
        <v>1.15E-2</v>
      </c>
      <c r="T5360" s="16">
        <v>1.6999999999999999E-3</v>
      </c>
      <c r="U5360" s="16">
        <v>5.0739999999999998</v>
      </c>
      <c r="V5360" s="16">
        <v>4.9359999999999999</v>
      </c>
      <c r="W5360" s="16">
        <v>0.28000000000000003</v>
      </c>
      <c r="X5360" s="16">
        <v>423.51100000000002</v>
      </c>
      <c r="Y5360" s="16">
        <v>49.107100000000003</v>
      </c>
      <c r="Z5360" s="16">
        <v>0.13170000000000001</v>
      </c>
      <c r="AA5360" s="16">
        <v>-1.1495409999999999</v>
      </c>
      <c r="AB5360" s="16">
        <v>0</v>
      </c>
      <c r="AC5360" s="16">
        <v>0</v>
      </c>
      <c r="AD5360" s="16">
        <v>39.700000000000003</v>
      </c>
      <c r="AE5360" s="16">
        <v>9.8055000000000003</v>
      </c>
      <c r="AF5360" s="16">
        <v>6.8007</v>
      </c>
      <c r="AH5360" s="16">
        <v>2.385E-2</v>
      </c>
      <c r="AI5360" s="16">
        <v>81.5</v>
      </c>
      <c r="AJ5360" s="16">
        <v>95.5</v>
      </c>
      <c r="AK5360" s="16">
        <v>-0.46529999999999999</v>
      </c>
      <c r="AL5360" s="16">
        <v>-0.22420000000000001</v>
      </c>
      <c r="AM5360" s="16">
        <v>0.28139999999999998</v>
      </c>
      <c r="AN5360" s="16">
        <v>1.0678000000000001</v>
      </c>
      <c r="AO5360" s="16">
        <v>0.7</v>
      </c>
      <c r="AP5360" s="16">
        <v>0.21840000000000001</v>
      </c>
      <c r="AR5360" s="16">
        <f t="shared" si="197"/>
        <v>1</v>
      </c>
      <c r="AS5360" s="5">
        <f t="shared" si="196"/>
        <v>0</v>
      </c>
    </row>
    <row r="5361" spans="1:45" x14ac:dyDescent="0.25">
      <c r="A5361" s="16" t="s">
        <v>404</v>
      </c>
      <c r="B5361" s="16" t="s">
        <v>184</v>
      </c>
      <c r="C5361" s="16" t="s">
        <v>315</v>
      </c>
      <c r="D5361" s="16">
        <v>2002</v>
      </c>
      <c r="E5361" s="16" t="s">
        <v>5976</v>
      </c>
      <c r="F5361" s="16" t="s">
        <v>593</v>
      </c>
      <c r="G5361" s="10">
        <v>4350.2700000000004</v>
      </c>
      <c r="H5361" s="73">
        <v>8.377993</v>
      </c>
      <c r="I5361" s="16">
        <v>297000</v>
      </c>
      <c r="J5361" s="71">
        <v>0</v>
      </c>
      <c r="K5361" s="71">
        <v>1</v>
      </c>
      <c r="M5361" s="16">
        <v>-0.44326559999999998</v>
      </c>
      <c r="N5361" s="16">
        <v>-0.56135659999999998</v>
      </c>
      <c r="O5361" s="16">
        <v>0.21284980000000001</v>
      </c>
      <c r="Q5361" s="16">
        <v>0.35514869999999998</v>
      </c>
      <c r="R5361" s="16">
        <v>0.36299999999999999</v>
      </c>
      <c r="S5361" s="16">
        <v>1.2500000000000001E-2</v>
      </c>
      <c r="T5361" s="16">
        <v>0</v>
      </c>
      <c r="U5361" s="16">
        <v>5.7039</v>
      </c>
      <c r="V5361" s="16">
        <v>4.702</v>
      </c>
      <c r="W5361" s="16">
        <v>0.32</v>
      </c>
      <c r="X5361" s="16">
        <v>423.72500000000002</v>
      </c>
      <c r="Y5361" s="16">
        <v>49.519599999999997</v>
      </c>
      <c r="Z5361" s="16">
        <v>0.13189999999999999</v>
      </c>
      <c r="AA5361" s="16">
        <v>-1.1573089999999999</v>
      </c>
      <c r="AB5361" s="16">
        <v>0</v>
      </c>
      <c r="AC5361" s="16">
        <v>0</v>
      </c>
      <c r="AD5361" s="16">
        <v>39.9</v>
      </c>
      <c r="AE5361" s="16">
        <v>10.1332</v>
      </c>
      <c r="AF5361" s="16">
        <v>14.8188</v>
      </c>
      <c r="AH5361" s="16">
        <v>3.2000000000000001E-2</v>
      </c>
      <c r="AI5361" s="16">
        <v>83.5</v>
      </c>
      <c r="AJ5361" s="16">
        <v>95.9</v>
      </c>
      <c r="AK5361" s="16">
        <v>-0.53749999999999998</v>
      </c>
      <c r="AL5361" s="16">
        <v>-0.15820000000000001</v>
      </c>
      <c r="AM5361" s="16">
        <v>0.2828</v>
      </c>
      <c r="AN5361" s="16">
        <v>1.0218</v>
      </c>
      <c r="AO5361" s="16">
        <v>0.74160000000000004</v>
      </c>
      <c r="AP5361" s="16">
        <v>6.7500000000000004E-2</v>
      </c>
      <c r="AR5361" s="16">
        <f t="shared" si="197"/>
        <v>1</v>
      </c>
      <c r="AS5361" s="5">
        <f t="shared" si="196"/>
        <v>0</v>
      </c>
    </row>
    <row r="5362" spans="1:45" x14ac:dyDescent="0.25">
      <c r="A5362" s="16" t="s">
        <v>404</v>
      </c>
      <c r="B5362" s="16" t="s">
        <v>184</v>
      </c>
      <c r="C5362" s="16" t="s">
        <v>315</v>
      </c>
      <c r="D5362" s="16">
        <v>2003</v>
      </c>
      <c r="E5362" s="16" t="s">
        <v>5977</v>
      </c>
      <c r="F5362" s="16" t="s">
        <v>593</v>
      </c>
      <c r="G5362" s="10">
        <v>4868.51</v>
      </c>
      <c r="H5362" s="73">
        <v>8.4905430000000006</v>
      </c>
      <c r="I5362" s="16">
        <v>304000</v>
      </c>
      <c r="J5362" s="71">
        <v>0</v>
      </c>
      <c r="K5362" s="71">
        <v>1</v>
      </c>
      <c r="M5362" s="16">
        <v>-0.45932840000000003</v>
      </c>
      <c r="N5362" s="16">
        <v>-0.58767510000000001</v>
      </c>
      <c r="O5362" s="16">
        <v>0.22630239999999999</v>
      </c>
      <c r="Q5362" s="16">
        <v>0.25698939999999998</v>
      </c>
      <c r="R5362" s="16">
        <v>0.34</v>
      </c>
      <c r="S5362" s="16">
        <v>9.5999999999999992E-3</v>
      </c>
      <c r="T5362" s="16">
        <v>8.0000000000000004E-4</v>
      </c>
      <c r="U5362" s="16">
        <v>5.3685</v>
      </c>
      <c r="V5362" s="16">
        <v>4.468</v>
      </c>
      <c r="W5362" s="16">
        <v>0.36</v>
      </c>
      <c r="X5362" s="16">
        <v>425.53899999999999</v>
      </c>
      <c r="Y5362" s="16">
        <v>49.932200000000002</v>
      </c>
      <c r="Z5362" s="16">
        <v>0.12770000000000001</v>
      </c>
      <c r="AA5362" s="16">
        <v>-1.193816</v>
      </c>
      <c r="AB5362" s="16">
        <v>0</v>
      </c>
      <c r="AC5362" s="16">
        <v>0</v>
      </c>
      <c r="AD5362" s="16">
        <v>40.840000000000003</v>
      </c>
      <c r="AE5362" s="16">
        <v>10.450799999999999</v>
      </c>
      <c r="AF5362" s="16">
        <v>23.1111</v>
      </c>
      <c r="AH5362" s="16">
        <v>2.93E-2</v>
      </c>
      <c r="AI5362" s="16">
        <v>85.4</v>
      </c>
      <c r="AJ5362" s="16">
        <v>96.2</v>
      </c>
      <c r="AK5362" s="16">
        <v>-0.9234</v>
      </c>
      <c r="AL5362" s="16">
        <v>5.2499999999999998E-2</v>
      </c>
      <c r="AM5362" s="16">
        <v>8.3000000000000001E-3</v>
      </c>
      <c r="AN5362" s="16">
        <v>1.0212000000000001</v>
      </c>
      <c r="AO5362" s="16">
        <v>0.56599999999999995</v>
      </c>
      <c r="AP5362" s="16">
        <v>0.15390000000000001</v>
      </c>
      <c r="AR5362" s="16">
        <f t="shared" si="197"/>
        <v>1</v>
      </c>
      <c r="AS5362" s="5">
        <f t="shared" si="196"/>
        <v>0</v>
      </c>
    </row>
    <row r="5363" spans="1:45" x14ac:dyDescent="0.25">
      <c r="A5363" s="16" t="s">
        <v>404</v>
      </c>
      <c r="B5363" s="16" t="s">
        <v>184</v>
      </c>
      <c r="C5363" s="16" t="s">
        <v>315</v>
      </c>
      <c r="D5363" s="16">
        <v>2004</v>
      </c>
      <c r="E5363" s="16" t="s">
        <v>5978</v>
      </c>
      <c r="F5363" s="16" t="s">
        <v>593</v>
      </c>
      <c r="G5363" s="10">
        <v>5367.94</v>
      </c>
      <c r="H5363" s="73">
        <v>8.5882000000000005</v>
      </c>
      <c r="I5363" s="16">
        <v>312000</v>
      </c>
      <c r="J5363" s="71">
        <v>0</v>
      </c>
      <c r="K5363" s="71">
        <v>1</v>
      </c>
      <c r="M5363" s="16">
        <v>-0.50419749999999997</v>
      </c>
      <c r="N5363" s="16">
        <v>-0.6705605</v>
      </c>
      <c r="O5363" s="16">
        <v>0.44041910000000001</v>
      </c>
      <c r="Q5363" s="16">
        <v>-4.6886999999999998E-2</v>
      </c>
      <c r="R5363" s="16">
        <v>0.24840000000000001</v>
      </c>
      <c r="S5363" s="16">
        <v>1.12E-2</v>
      </c>
      <c r="T5363" s="16">
        <v>6.9999999999999999E-4</v>
      </c>
      <c r="U5363" s="16">
        <v>4.7568999999999999</v>
      </c>
      <c r="V5363" s="16">
        <v>4.234</v>
      </c>
      <c r="W5363" s="16">
        <v>0.4</v>
      </c>
      <c r="X5363" s="16">
        <v>423.03899999999999</v>
      </c>
      <c r="Y5363" s="16">
        <v>59.788800000000002</v>
      </c>
      <c r="Z5363" s="16">
        <v>0.13250000000000001</v>
      </c>
      <c r="AA5363" s="16">
        <v>-1.172844</v>
      </c>
      <c r="AB5363" s="16">
        <v>0</v>
      </c>
      <c r="AC5363" s="16">
        <v>0</v>
      </c>
      <c r="AD5363" s="16">
        <v>40.299999999999997</v>
      </c>
      <c r="AE5363" s="16">
        <v>10.770099999999999</v>
      </c>
      <c r="AF5363" s="16">
        <v>38.715899999999998</v>
      </c>
      <c r="AH5363" s="16">
        <v>2.8899999999999999E-2</v>
      </c>
      <c r="AI5363" s="16">
        <v>87.3</v>
      </c>
      <c r="AJ5363" s="16">
        <v>96.6</v>
      </c>
      <c r="AK5363" s="16">
        <v>-1.1186</v>
      </c>
      <c r="AL5363" s="16">
        <v>-0.1719</v>
      </c>
      <c r="AM5363" s="16">
        <v>-0.10929999999999999</v>
      </c>
      <c r="AN5363" s="16">
        <v>0.5373</v>
      </c>
      <c r="AO5363" s="16">
        <v>-0.1004</v>
      </c>
      <c r="AP5363" s="16">
        <v>7.5600000000000001E-2</v>
      </c>
      <c r="AR5363" s="16">
        <f t="shared" si="197"/>
        <v>1</v>
      </c>
      <c r="AS5363" s="5">
        <f t="shared" si="196"/>
        <v>0</v>
      </c>
    </row>
    <row r="5364" spans="1:45" x14ac:dyDescent="0.25">
      <c r="A5364" s="16" t="s">
        <v>404</v>
      </c>
      <c r="B5364" s="16" t="s">
        <v>184</v>
      </c>
      <c r="C5364" s="16" t="s">
        <v>315</v>
      </c>
      <c r="D5364" s="16">
        <v>2005</v>
      </c>
      <c r="E5364" s="16" t="s">
        <v>5979</v>
      </c>
      <c r="F5364" s="16" t="s">
        <v>593</v>
      </c>
      <c r="G5364" s="10">
        <v>4793.53</v>
      </c>
      <c r="H5364" s="73">
        <v>8.4750230000000002</v>
      </c>
      <c r="I5364" s="16">
        <v>321000</v>
      </c>
      <c r="J5364" s="71">
        <v>0</v>
      </c>
      <c r="K5364" s="71">
        <v>1</v>
      </c>
      <c r="M5364" s="16">
        <v>-0.486512</v>
      </c>
      <c r="N5364" s="16">
        <v>-0.61813479999999998</v>
      </c>
      <c r="O5364" s="16">
        <v>1.41227E-2</v>
      </c>
      <c r="Q5364" s="16">
        <v>0.17295440000000001</v>
      </c>
      <c r="R5364" s="16">
        <v>0.28399999999999997</v>
      </c>
      <c r="S5364" s="16">
        <v>0.01</v>
      </c>
      <c r="T5364" s="16">
        <v>1E-3</v>
      </c>
      <c r="U5364" s="16">
        <v>5.2119999999999997</v>
      </c>
      <c r="V5364" s="16">
        <v>4</v>
      </c>
      <c r="W5364" s="16">
        <v>0.44</v>
      </c>
      <c r="X5364" s="16">
        <v>424.16500000000002</v>
      </c>
      <c r="Y5364" s="16">
        <v>39.396000000000001</v>
      </c>
      <c r="Z5364" s="16">
        <v>0.1394</v>
      </c>
      <c r="AA5364" s="16">
        <v>-1.172844</v>
      </c>
      <c r="AB5364" s="16">
        <v>0</v>
      </c>
      <c r="AC5364" s="16">
        <v>0</v>
      </c>
      <c r="AD5364" s="16">
        <v>40.299999999999997</v>
      </c>
      <c r="AE5364" s="16">
        <v>10.853</v>
      </c>
      <c r="AF5364" s="16">
        <v>68.426199999999994</v>
      </c>
      <c r="AH5364" s="16">
        <v>2.7400000000000001E-2</v>
      </c>
      <c r="AI5364" s="16">
        <v>89.1</v>
      </c>
      <c r="AJ5364" s="16">
        <v>96.9</v>
      </c>
      <c r="AK5364" s="16">
        <v>-0.99029999999999996</v>
      </c>
      <c r="AL5364" s="16">
        <v>-0.29759999999999998</v>
      </c>
      <c r="AM5364" s="16">
        <v>0.16109999999999999</v>
      </c>
      <c r="AN5364" s="16">
        <v>0.83089999999999997</v>
      </c>
      <c r="AO5364" s="16">
        <v>0.44040000000000001</v>
      </c>
      <c r="AP5364" s="16">
        <v>0.22189999999999999</v>
      </c>
      <c r="AR5364" s="16">
        <f t="shared" si="197"/>
        <v>1</v>
      </c>
      <c r="AS5364" s="5">
        <f t="shared" si="196"/>
        <v>0</v>
      </c>
    </row>
    <row r="5365" spans="1:45" x14ac:dyDescent="0.25">
      <c r="A5365" s="16" t="s">
        <v>404</v>
      </c>
      <c r="B5365" s="16" t="s">
        <v>184</v>
      </c>
      <c r="C5365" s="16" t="s">
        <v>315</v>
      </c>
      <c r="D5365" s="16">
        <v>2006</v>
      </c>
      <c r="E5365" s="16" t="s">
        <v>5980</v>
      </c>
      <c r="F5365" s="16" t="s">
        <v>593</v>
      </c>
      <c r="G5365" s="10">
        <v>5539.78</v>
      </c>
      <c r="H5365" s="73">
        <v>8.6197099999999995</v>
      </c>
      <c r="I5365" s="16">
        <v>333000</v>
      </c>
      <c r="J5365" s="71">
        <v>0</v>
      </c>
      <c r="K5365" s="71">
        <v>1</v>
      </c>
      <c r="M5365" s="16">
        <v>-0.49214479999999999</v>
      </c>
      <c r="N5365" s="16">
        <v>-0.65035880000000001</v>
      </c>
      <c r="O5365" s="16">
        <v>0.1599246</v>
      </c>
      <c r="Q5365" s="16">
        <v>8.9068099999999997E-2</v>
      </c>
      <c r="R5365" s="16">
        <v>0.2492</v>
      </c>
      <c r="S5365" s="16">
        <v>1.23E-2</v>
      </c>
      <c r="T5365" s="16">
        <v>1.5E-3</v>
      </c>
      <c r="U5365" s="16">
        <v>4.9618000000000002</v>
      </c>
      <c r="V5365" s="16">
        <v>4.93</v>
      </c>
      <c r="W5365" s="16">
        <v>0.42399999999999999</v>
      </c>
      <c r="X5365" s="16">
        <v>420.255</v>
      </c>
      <c r="Y5365" s="16">
        <v>51.424500000000002</v>
      </c>
      <c r="Z5365" s="16">
        <v>0.15160000000000001</v>
      </c>
      <c r="AA5365" s="16">
        <v>-0.77281580000000005</v>
      </c>
      <c r="AB5365" s="16">
        <v>0</v>
      </c>
      <c r="AC5365" s="16">
        <v>0</v>
      </c>
      <c r="AD5365" s="16">
        <v>30</v>
      </c>
      <c r="AE5365" s="16">
        <v>10.626899999999999</v>
      </c>
      <c r="AF5365" s="16">
        <v>89.508099999999999</v>
      </c>
      <c r="AH5365" s="16">
        <v>2.9399999999999999E-2</v>
      </c>
      <c r="AI5365" s="16">
        <v>90.9</v>
      </c>
      <c r="AJ5365" s="16">
        <v>97.2</v>
      </c>
      <c r="AK5365" s="16">
        <v>-0.99260000000000004</v>
      </c>
      <c r="AL5365" s="16">
        <v>-0.49590000000000001</v>
      </c>
      <c r="AM5365" s="16">
        <v>6.3899999999999998E-2</v>
      </c>
      <c r="AN5365" s="16">
        <v>0.79500000000000004</v>
      </c>
      <c r="AO5365" s="16">
        <v>0.36859999999999998</v>
      </c>
      <c r="AP5365" s="16">
        <v>0.1469</v>
      </c>
      <c r="AR5365" s="16">
        <f t="shared" si="197"/>
        <v>1</v>
      </c>
      <c r="AS5365" s="5">
        <f t="shared" si="196"/>
        <v>0</v>
      </c>
    </row>
    <row r="5366" spans="1:45" x14ac:dyDescent="0.25">
      <c r="A5366" s="16" t="s">
        <v>404</v>
      </c>
      <c r="B5366" s="16" t="s">
        <v>184</v>
      </c>
      <c r="C5366" s="16" t="s">
        <v>315</v>
      </c>
      <c r="D5366" s="16">
        <v>2007</v>
      </c>
      <c r="E5366" s="16" t="s">
        <v>5981</v>
      </c>
      <c r="F5366" s="16" t="s">
        <v>593</v>
      </c>
      <c r="G5366" s="10">
        <v>5823.48</v>
      </c>
      <c r="H5366" s="73">
        <v>8.6696530000000003</v>
      </c>
      <c r="I5366" s="16">
        <v>349000</v>
      </c>
      <c r="J5366" s="71">
        <v>0</v>
      </c>
      <c r="K5366" s="71">
        <v>1</v>
      </c>
      <c r="M5366" s="16">
        <v>-0.51378690000000005</v>
      </c>
      <c r="N5366" s="16">
        <v>-0.62312270000000003</v>
      </c>
      <c r="O5366" s="16">
        <v>0.20605950000000001</v>
      </c>
      <c r="Q5366" s="16">
        <v>-0.1517133</v>
      </c>
      <c r="R5366" s="16">
        <v>0.20880000000000001</v>
      </c>
      <c r="S5366" s="16">
        <v>1.29E-2</v>
      </c>
      <c r="T5366" s="16">
        <v>1.2999999999999999E-3</v>
      </c>
      <c r="U5366" s="16">
        <v>4.7275999999999998</v>
      </c>
      <c r="V5366" s="16">
        <v>5.86</v>
      </c>
      <c r="W5366" s="16">
        <v>0.40799999999999997</v>
      </c>
      <c r="X5366" s="16">
        <v>425.40300000000002</v>
      </c>
      <c r="Y5366" s="16">
        <v>51.446199999999997</v>
      </c>
      <c r="Z5366" s="16">
        <v>0.17249999999999999</v>
      </c>
      <c r="AA5366" s="16">
        <v>-0.79223460000000001</v>
      </c>
      <c r="AB5366" s="16">
        <v>0</v>
      </c>
      <c r="AC5366" s="16">
        <v>0</v>
      </c>
      <c r="AD5366" s="16">
        <v>30.5</v>
      </c>
      <c r="AE5366" s="16">
        <v>10.7264</v>
      </c>
      <c r="AF5366" s="16">
        <v>101.71899999999999</v>
      </c>
      <c r="AH5366" s="16">
        <v>4.0500000000000001E-2</v>
      </c>
      <c r="AI5366" s="16">
        <v>92.6</v>
      </c>
      <c r="AJ5366" s="16">
        <v>97.5</v>
      </c>
      <c r="AK5366" s="16">
        <v>-0.90349999999999997</v>
      </c>
      <c r="AL5366" s="16">
        <v>-0.82989999999999997</v>
      </c>
      <c r="AM5366" s="16">
        <v>2.7699999999999999E-2</v>
      </c>
      <c r="AN5366" s="16">
        <v>9.1700000000000004E-2</v>
      </c>
      <c r="AO5366" s="16">
        <v>4.2500000000000003E-2</v>
      </c>
      <c r="AP5366" s="16">
        <v>9.5999999999999992E-3</v>
      </c>
      <c r="AR5366" s="16">
        <f t="shared" si="197"/>
        <v>1</v>
      </c>
      <c r="AS5366" s="5">
        <f t="shared" si="196"/>
        <v>0</v>
      </c>
    </row>
    <row r="5367" spans="1:45" x14ac:dyDescent="0.25">
      <c r="A5367" s="16" t="s">
        <v>404</v>
      </c>
      <c r="B5367" s="16" t="s">
        <v>184</v>
      </c>
      <c r="C5367" s="16" t="s">
        <v>315</v>
      </c>
      <c r="D5367" s="16">
        <v>2008</v>
      </c>
      <c r="E5367" s="16" t="s">
        <v>5982</v>
      </c>
      <c r="F5367" s="16" t="s">
        <v>593</v>
      </c>
      <c r="G5367" s="10">
        <v>6325.79</v>
      </c>
      <c r="H5367" s="73">
        <v>8.7523900000000001</v>
      </c>
      <c r="I5367" s="16">
        <v>362000</v>
      </c>
      <c r="J5367" s="71">
        <v>0</v>
      </c>
      <c r="K5367" s="71">
        <v>1</v>
      </c>
      <c r="M5367" s="16">
        <v>-0.4817708</v>
      </c>
      <c r="N5367" s="16">
        <v>-0.59954260000000004</v>
      </c>
      <c r="O5367" s="16">
        <v>0.20552509999999999</v>
      </c>
      <c r="Q5367" s="16">
        <v>-0.2441943</v>
      </c>
      <c r="R5367" s="16">
        <v>0.30149999999999999</v>
      </c>
      <c r="S5367" s="16">
        <v>1.0699999999999999E-2</v>
      </c>
      <c r="T5367" s="16">
        <v>2.0000000000000001E-4</v>
      </c>
      <c r="U5367" s="16">
        <v>4.7950999999999997</v>
      </c>
      <c r="V5367" s="16">
        <v>6.79</v>
      </c>
      <c r="W5367" s="16">
        <v>0.39200000000000002</v>
      </c>
      <c r="X5367" s="16">
        <v>425.00400000000002</v>
      </c>
      <c r="Y5367" s="16">
        <v>51.580599999999997</v>
      </c>
      <c r="Z5367" s="16">
        <v>0.1701</v>
      </c>
      <c r="AA5367" s="16">
        <v>-0.79534170000000004</v>
      </c>
      <c r="AB5367" s="16">
        <v>0</v>
      </c>
      <c r="AC5367" s="16">
        <v>0</v>
      </c>
      <c r="AD5367" s="16">
        <v>30.58</v>
      </c>
      <c r="AE5367" s="16">
        <v>14.951700000000001</v>
      </c>
      <c r="AF5367" s="16">
        <v>138.804</v>
      </c>
      <c r="AH5367" s="16">
        <v>4.3999999999999997E-2</v>
      </c>
      <c r="AI5367" s="16">
        <v>94.2</v>
      </c>
      <c r="AJ5367" s="16">
        <v>97.8</v>
      </c>
      <c r="AK5367" s="16">
        <v>-0.31709999999999999</v>
      </c>
      <c r="AL5367" s="16">
        <v>-0.86439999999999995</v>
      </c>
      <c r="AM5367" s="16">
        <v>-0.2392</v>
      </c>
      <c r="AN5367" s="16">
        <v>-0.1439</v>
      </c>
      <c r="AO5367" s="16">
        <v>-0.38529999999999998</v>
      </c>
      <c r="AP5367" s="16">
        <v>-0.14929999999999999</v>
      </c>
      <c r="AR5367" s="16">
        <f t="shared" si="197"/>
        <v>1</v>
      </c>
      <c r="AS5367" s="5">
        <f t="shared" si="196"/>
        <v>0</v>
      </c>
    </row>
    <row r="5368" spans="1:45" x14ac:dyDescent="0.25">
      <c r="A5368" s="16" t="s">
        <v>404</v>
      </c>
      <c r="B5368" s="16" t="s">
        <v>184</v>
      </c>
      <c r="C5368" s="16" t="s">
        <v>315</v>
      </c>
      <c r="D5368" s="16">
        <v>2009</v>
      </c>
      <c r="E5368" s="16" t="s">
        <v>5983</v>
      </c>
      <c r="F5368" s="16" t="s">
        <v>593</v>
      </c>
      <c r="G5368" s="10">
        <v>6022.29</v>
      </c>
      <c r="H5368" s="73">
        <v>8.7032229999999995</v>
      </c>
      <c r="I5368" s="16">
        <v>360000</v>
      </c>
      <c r="J5368" s="71">
        <v>0</v>
      </c>
      <c r="K5368" s="71">
        <v>1</v>
      </c>
      <c r="M5368" s="16">
        <v>-0.50917570000000001</v>
      </c>
      <c r="N5368" s="16">
        <v>-0.34952919999999998</v>
      </c>
      <c r="O5368" s="16">
        <v>0.181921</v>
      </c>
      <c r="Q5368" s="16">
        <v>-0.23110549999999999</v>
      </c>
      <c r="R5368" s="16">
        <v>0.2445</v>
      </c>
      <c r="S5368" s="16">
        <v>1.0200000000000001E-2</v>
      </c>
      <c r="T5368" s="16">
        <v>8.0000000000000004E-4</v>
      </c>
      <c r="U5368" s="16">
        <v>7.0041000000000002</v>
      </c>
      <c r="V5368" s="16">
        <v>7.72</v>
      </c>
      <c r="W5368" s="16">
        <v>0.376</v>
      </c>
      <c r="X5368" s="16">
        <v>424.798</v>
      </c>
      <c r="Y5368" s="16">
        <v>51.591000000000001</v>
      </c>
      <c r="Z5368" s="16">
        <v>0.1588</v>
      </c>
      <c r="AA5368" s="16">
        <v>-0.78737999999999997</v>
      </c>
      <c r="AB5368" s="16">
        <v>0</v>
      </c>
      <c r="AC5368" s="16">
        <v>0</v>
      </c>
      <c r="AD5368" s="16">
        <v>30.375</v>
      </c>
      <c r="AE5368" s="16">
        <v>9.5382999999999996</v>
      </c>
      <c r="AF5368" s="16">
        <v>143.20500000000001</v>
      </c>
      <c r="AH5368" s="16">
        <v>5.5599999999999997E-2</v>
      </c>
      <c r="AI5368" s="16">
        <v>95.8</v>
      </c>
      <c r="AJ5368" s="16">
        <v>98.1</v>
      </c>
      <c r="AK5368" s="16">
        <v>-8.4500000000000006E-2</v>
      </c>
      <c r="AL5368" s="16">
        <v>-0.68049999999999999</v>
      </c>
      <c r="AM5368" s="16">
        <v>-0.45689999999999997</v>
      </c>
      <c r="AN5368" s="16">
        <v>-0.21759999999999999</v>
      </c>
      <c r="AO5368" s="16">
        <v>-0.4133</v>
      </c>
      <c r="AP5368" s="16">
        <v>-0.17069999999999999</v>
      </c>
      <c r="AR5368" s="16">
        <f t="shared" si="197"/>
        <v>1</v>
      </c>
      <c r="AS5368" s="5">
        <f t="shared" si="196"/>
        <v>0</v>
      </c>
    </row>
    <row r="5369" spans="1:45" x14ac:dyDescent="0.25">
      <c r="A5369" s="16" t="s">
        <v>404</v>
      </c>
      <c r="B5369" s="16" t="s">
        <v>184</v>
      </c>
      <c r="C5369" s="16" t="s">
        <v>315</v>
      </c>
      <c r="D5369" s="16">
        <v>2010</v>
      </c>
      <c r="E5369" s="16" t="s">
        <v>5984</v>
      </c>
      <c r="F5369" s="16" t="s">
        <v>593</v>
      </c>
      <c r="G5369" s="10">
        <v>6330.79</v>
      </c>
      <c r="H5369" s="73">
        <v>8.7531809999999997</v>
      </c>
      <c r="I5369" s="16">
        <v>367000</v>
      </c>
      <c r="J5369" s="71">
        <v>0</v>
      </c>
      <c r="K5369" s="71">
        <v>1</v>
      </c>
      <c r="M5369" s="16">
        <v>-0.49224689999999999</v>
      </c>
      <c r="N5369" s="16">
        <v>-0.4559609</v>
      </c>
      <c r="O5369" s="16">
        <v>0.30912450000000002</v>
      </c>
      <c r="Q5369" s="16">
        <v>-0.17446539999999999</v>
      </c>
      <c r="R5369" s="16">
        <v>0.27760000000000001</v>
      </c>
      <c r="S5369" s="16">
        <v>9.9000000000000008E-3</v>
      </c>
      <c r="T5369" s="16">
        <v>8.0000000000000004E-4</v>
      </c>
      <c r="U5369" s="16">
        <v>5.5449999999999999</v>
      </c>
      <c r="V5369" s="16">
        <v>8.65</v>
      </c>
      <c r="W5369" s="16">
        <v>0.36</v>
      </c>
      <c r="X5369" s="16">
        <v>429.185</v>
      </c>
      <c r="Y5369" s="16">
        <v>51.478299999999997</v>
      </c>
      <c r="Z5369" s="16">
        <v>0.15659999999999999</v>
      </c>
      <c r="AA5369" s="16">
        <v>-1.1806110000000001</v>
      </c>
      <c r="AB5369" s="16">
        <v>0</v>
      </c>
      <c r="AC5369" s="16">
        <v>0</v>
      </c>
      <c r="AD5369" s="16">
        <v>40.5</v>
      </c>
      <c r="AE5369" s="16">
        <v>8.7125000000000004</v>
      </c>
      <c r="AF5369" s="16">
        <v>151.78399999999999</v>
      </c>
      <c r="AH5369" s="16">
        <v>2.3900000000000001E-2</v>
      </c>
      <c r="AI5369" s="16">
        <v>97.3</v>
      </c>
      <c r="AJ5369" s="16">
        <v>98.3</v>
      </c>
      <c r="AK5369" s="16">
        <v>-9.8500000000000004E-2</v>
      </c>
      <c r="AL5369" s="16">
        <v>-0.52729999999999999</v>
      </c>
      <c r="AM5369" s="16">
        <v>-0.2109</v>
      </c>
      <c r="AN5369" s="16">
        <v>-0.13009999999999999</v>
      </c>
      <c r="AO5369" s="16">
        <v>-0.39279999999999998</v>
      </c>
      <c r="AP5369" s="16">
        <v>-0.3286</v>
      </c>
      <c r="AR5369" s="16">
        <f t="shared" si="197"/>
        <v>1</v>
      </c>
      <c r="AS5369" s="5">
        <f t="shared" si="196"/>
        <v>0</v>
      </c>
    </row>
    <row r="5370" spans="1:45" x14ac:dyDescent="0.25">
      <c r="A5370" s="16" t="s">
        <v>404</v>
      </c>
      <c r="B5370" s="16" t="s">
        <v>184</v>
      </c>
      <c r="C5370" s="16" t="s">
        <v>315</v>
      </c>
      <c r="D5370" s="16">
        <v>2011</v>
      </c>
      <c r="E5370" s="16" t="s">
        <v>5985</v>
      </c>
      <c r="F5370" s="16" t="s">
        <v>593</v>
      </c>
      <c r="G5370" s="10">
        <v>6699.61</v>
      </c>
      <c r="H5370" s="73">
        <v>8.8098050000000008</v>
      </c>
      <c r="I5370" s="16">
        <v>377000</v>
      </c>
      <c r="J5370" s="71">
        <v>0</v>
      </c>
      <c r="K5370" s="71">
        <v>1</v>
      </c>
      <c r="M5370" s="16">
        <v>-0.47937239999999998</v>
      </c>
      <c r="N5370" s="16">
        <v>-0.39959210000000001</v>
      </c>
      <c r="O5370" s="16">
        <v>0.39069799999999999</v>
      </c>
      <c r="Q5370" s="16">
        <v>-0.26700230000000003</v>
      </c>
      <c r="R5370" s="16">
        <v>0.29035</v>
      </c>
      <c r="S5370" s="16">
        <v>8.9999999999999993E-3</v>
      </c>
      <c r="T5370" s="16">
        <v>1.8E-3</v>
      </c>
      <c r="U5370" s="16">
        <v>5.9947999999999997</v>
      </c>
      <c r="V5370" s="16">
        <v>8.6999999999999993</v>
      </c>
      <c r="W5370" s="16">
        <v>0.32800000000000001</v>
      </c>
      <c r="X5370" s="16">
        <v>430.74</v>
      </c>
      <c r="Y5370" s="16">
        <v>55.397799999999997</v>
      </c>
      <c r="Z5370" s="16">
        <v>0.14660000000000001</v>
      </c>
      <c r="AA5370" s="16">
        <v>-1.2272160000000001</v>
      </c>
      <c r="AB5370" s="16">
        <v>0</v>
      </c>
      <c r="AC5370" s="16">
        <v>0</v>
      </c>
      <c r="AD5370" s="16">
        <v>41.7</v>
      </c>
      <c r="AE5370" s="16">
        <v>7.2549999999999999</v>
      </c>
      <c r="AF5370" s="16">
        <v>159.791</v>
      </c>
      <c r="AH5370" s="16">
        <v>1.61E-2</v>
      </c>
      <c r="AI5370" s="16">
        <v>98</v>
      </c>
      <c r="AJ5370" s="16">
        <v>98.6</v>
      </c>
      <c r="AK5370" s="16">
        <v>-0.20180000000000001</v>
      </c>
      <c r="AL5370" s="16">
        <v>-0.52780000000000005</v>
      </c>
      <c r="AM5370" s="16">
        <v>-0.30690000000000001</v>
      </c>
      <c r="AN5370" s="16">
        <v>-0.20660000000000001</v>
      </c>
      <c r="AO5370" s="16">
        <v>-0.40150000000000002</v>
      </c>
      <c r="AP5370" s="16">
        <v>-0.56779999999999997</v>
      </c>
      <c r="AR5370" s="16">
        <f t="shared" si="197"/>
        <v>1</v>
      </c>
      <c r="AS5370" s="5">
        <f t="shared" si="196"/>
        <v>0</v>
      </c>
    </row>
    <row r="5371" spans="1:45" x14ac:dyDescent="0.25">
      <c r="A5371" s="16" t="s">
        <v>404</v>
      </c>
      <c r="B5371" s="16" t="s">
        <v>184</v>
      </c>
      <c r="C5371" s="16" t="s">
        <v>315</v>
      </c>
      <c r="D5371" s="16">
        <v>2012</v>
      </c>
      <c r="E5371" s="16" t="s">
        <v>5986</v>
      </c>
      <c r="F5371" s="16" t="s">
        <v>593</v>
      </c>
      <c r="G5371" s="10">
        <v>6724.18</v>
      </c>
      <c r="H5371" s="73">
        <v>8.8134650000000008</v>
      </c>
      <c r="I5371" s="16">
        <v>385000</v>
      </c>
      <c r="J5371" s="71">
        <v>0</v>
      </c>
      <c r="K5371" s="71">
        <v>1</v>
      </c>
      <c r="M5371" s="16">
        <v>-0.4555728</v>
      </c>
      <c r="N5371" s="16">
        <v>-0.49003400000000003</v>
      </c>
      <c r="O5371" s="16">
        <v>0.44064599999999998</v>
      </c>
      <c r="Q5371" s="16">
        <v>-0.3347541</v>
      </c>
      <c r="R5371" s="16">
        <v>0.3251</v>
      </c>
      <c r="S5371" s="16">
        <v>8.8000000000000005E-3</v>
      </c>
      <c r="T5371" s="16">
        <v>2.3999999999999998E-3</v>
      </c>
      <c r="U5371" s="16">
        <v>5.1978999999999997</v>
      </c>
      <c r="V5371" s="16">
        <v>8.75</v>
      </c>
      <c r="W5371" s="16">
        <v>0.29599999999999999</v>
      </c>
      <c r="X5371" s="16">
        <v>429.83300000000003</v>
      </c>
      <c r="Y5371" s="16">
        <v>57.286799999999999</v>
      </c>
      <c r="Z5371" s="16">
        <v>0.15290000000000001</v>
      </c>
      <c r="AA5371" s="16">
        <v>-1.2198370000000001</v>
      </c>
      <c r="AB5371" s="16">
        <v>0</v>
      </c>
      <c r="AC5371" s="16">
        <v>0</v>
      </c>
      <c r="AD5371" s="16">
        <v>41.51</v>
      </c>
      <c r="AE5371" s="16">
        <v>6.8372000000000002</v>
      </c>
      <c r="AF5371" s="16">
        <v>165.626</v>
      </c>
      <c r="AH5371" s="16">
        <v>6.4999999999999997E-3</v>
      </c>
      <c r="AI5371" s="16">
        <v>98</v>
      </c>
      <c r="AJ5371" s="16">
        <v>98.6</v>
      </c>
      <c r="AK5371" s="16">
        <v>-0.53210000000000002</v>
      </c>
      <c r="AL5371" s="16">
        <v>-0.62680000000000002</v>
      </c>
      <c r="AM5371" s="16">
        <v>-0.2074</v>
      </c>
      <c r="AN5371" s="16">
        <v>-0.3125</v>
      </c>
      <c r="AO5371" s="16">
        <v>-0.4007</v>
      </c>
      <c r="AP5371" s="16">
        <v>-0.53359999999999996</v>
      </c>
      <c r="AR5371" s="16">
        <f t="shared" si="197"/>
        <v>1</v>
      </c>
      <c r="AS5371" s="5">
        <f t="shared" si="196"/>
        <v>0</v>
      </c>
    </row>
    <row r="5372" spans="1:45" x14ac:dyDescent="0.25">
      <c r="A5372" s="16" t="s">
        <v>404</v>
      </c>
      <c r="B5372" s="16" t="s">
        <v>184</v>
      </c>
      <c r="C5372" s="16" t="s">
        <v>315</v>
      </c>
      <c r="D5372" s="16">
        <v>2013</v>
      </c>
      <c r="E5372" s="16" t="s">
        <v>5987</v>
      </c>
      <c r="F5372" s="16" t="s">
        <v>593</v>
      </c>
      <c r="G5372" s="10">
        <v>6896.89</v>
      </c>
      <c r="H5372" s="73">
        <v>8.8388259999999992</v>
      </c>
      <c r="I5372" s="16">
        <v>393000</v>
      </c>
      <c r="J5372" s="71">
        <v>0</v>
      </c>
      <c r="K5372" s="71">
        <v>1</v>
      </c>
      <c r="M5372" s="16">
        <v>-0.44509149999999997</v>
      </c>
      <c r="N5372" s="16">
        <v>-0.41101310000000002</v>
      </c>
      <c r="O5372" s="16">
        <v>0.4116823</v>
      </c>
      <c r="Q5372" s="16">
        <v>-0.29997600000000002</v>
      </c>
      <c r="R5372" s="16">
        <v>0.3624</v>
      </c>
      <c r="S5372" s="16">
        <v>8.8999999999999999E-3</v>
      </c>
      <c r="T5372" s="16">
        <v>1.2999999999999999E-3</v>
      </c>
      <c r="U5372" s="16">
        <v>5.7019000000000002</v>
      </c>
      <c r="V5372" s="16">
        <v>8.8000000000000007</v>
      </c>
      <c r="W5372" s="16">
        <v>0.26400000000000001</v>
      </c>
      <c r="X5372" s="16">
        <v>434.04700000000003</v>
      </c>
      <c r="Y5372" s="16">
        <v>55.4542</v>
      </c>
      <c r="Z5372" s="16">
        <v>0.15640000000000001</v>
      </c>
      <c r="AA5372" s="16">
        <v>-1.2314890000000001</v>
      </c>
      <c r="AB5372" s="16">
        <v>0</v>
      </c>
      <c r="AC5372" s="16">
        <v>0</v>
      </c>
      <c r="AD5372" s="16">
        <v>41.81</v>
      </c>
      <c r="AE5372" s="16">
        <v>6.5377999999999998</v>
      </c>
      <c r="AF5372" s="16">
        <v>181.19399999999999</v>
      </c>
      <c r="AH5372" s="16">
        <v>1.5E-3</v>
      </c>
      <c r="AI5372" s="16">
        <v>98</v>
      </c>
      <c r="AJ5372" s="16">
        <v>98.6</v>
      </c>
      <c r="AK5372" s="16">
        <v>-0.44359999999999999</v>
      </c>
      <c r="AL5372" s="16">
        <v>-0.6552</v>
      </c>
      <c r="AM5372" s="16">
        <v>-0.31040000000000001</v>
      </c>
      <c r="AN5372" s="16">
        <v>0.22109999999999999</v>
      </c>
      <c r="AO5372" s="16">
        <v>-0.4476</v>
      </c>
      <c r="AP5372" s="16">
        <v>-0.71030000000000004</v>
      </c>
      <c r="AR5372" s="16">
        <f t="shared" si="197"/>
        <v>1</v>
      </c>
      <c r="AS5372" s="5">
        <f t="shared" si="196"/>
        <v>0</v>
      </c>
    </row>
    <row r="5373" spans="1:45" x14ac:dyDescent="0.25">
      <c r="A5373" s="16" t="s">
        <v>404</v>
      </c>
      <c r="B5373" s="16" t="s">
        <v>184</v>
      </c>
      <c r="C5373" s="16" t="s">
        <v>315</v>
      </c>
      <c r="D5373" s="16">
        <v>2014</v>
      </c>
      <c r="E5373" s="16" t="s">
        <v>5988</v>
      </c>
      <c r="F5373" s="16" t="s">
        <v>593</v>
      </c>
      <c r="G5373" s="10">
        <v>7164.68</v>
      </c>
      <c r="H5373" s="73">
        <v>8.8769179999999999</v>
      </c>
      <c r="I5373" s="16">
        <v>401000</v>
      </c>
      <c r="J5373" s="71">
        <v>0</v>
      </c>
      <c r="K5373" s="71">
        <v>1</v>
      </c>
      <c r="M5373" s="16">
        <v>-0.46502349999999998</v>
      </c>
      <c r="N5373" s="16">
        <v>-0.4049798</v>
      </c>
      <c r="O5373" s="16">
        <v>0.39660960000000001</v>
      </c>
      <c r="Q5373" s="16">
        <v>-6.8224499999999993E-2</v>
      </c>
      <c r="R5373" s="16">
        <v>0.30859999999999999</v>
      </c>
      <c r="S5373" s="16">
        <v>1.09E-2</v>
      </c>
      <c r="T5373" s="16">
        <v>1.5E-3</v>
      </c>
      <c r="U5373" s="16">
        <v>5.7542999999999997</v>
      </c>
      <c r="V5373" s="16">
        <v>8.85</v>
      </c>
      <c r="W5373" s="16">
        <v>0.23200000000000001</v>
      </c>
      <c r="X5373" s="16">
        <v>434.262</v>
      </c>
      <c r="Y5373" s="16">
        <v>53.818399999999997</v>
      </c>
      <c r="Z5373" s="16">
        <v>0.16039999999999999</v>
      </c>
      <c r="AA5373" s="16">
        <v>-1.2687729999999999</v>
      </c>
      <c r="AB5373" s="16">
        <v>0</v>
      </c>
      <c r="AC5373" s="16">
        <v>0</v>
      </c>
      <c r="AD5373" s="16">
        <v>42.77</v>
      </c>
      <c r="AE5373" s="16">
        <v>6.4138000000000002</v>
      </c>
      <c r="AF5373" s="16">
        <v>189.38300000000001</v>
      </c>
      <c r="AH5373" s="16">
        <v>2E-3</v>
      </c>
      <c r="AI5373" s="16">
        <v>98</v>
      </c>
      <c r="AJ5373" s="16">
        <v>98.6</v>
      </c>
      <c r="AK5373" s="16">
        <v>-0.32819999999999999</v>
      </c>
      <c r="AL5373" s="16">
        <v>-0.113</v>
      </c>
      <c r="AM5373" s="16">
        <v>-0.36680000000000001</v>
      </c>
      <c r="AN5373" s="16">
        <v>0.6925</v>
      </c>
      <c r="AO5373" s="16">
        <v>-0.36380000000000001</v>
      </c>
      <c r="AP5373" s="16">
        <v>-0.4869</v>
      </c>
      <c r="AR5373" s="16">
        <f t="shared" si="197"/>
        <v>1</v>
      </c>
      <c r="AS5373" s="5">
        <f t="shared" si="196"/>
        <v>0</v>
      </c>
    </row>
    <row r="5374" spans="1:45" x14ac:dyDescent="0.25">
      <c r="A5374" s="16" t="s">
        <v>407</v>
      </c>
      <c r="B5374" s="16" t="s">
        <v>185</v>
      </c>
      <c r="C5374" s="16" t="s">
        <v>318</v>
      </c>
      <c r="D5374" s="16">
        <v>1985</v>
      </c>
      <c r="E5374" s="16" t="s">
        <v>5989</v>
      </c>
      <c r="F5374" s="16" t="s">
        <v>592</v>
      </c>
      <c r="G5374" s="10">
        <v>2187.63</v>
      </c>
      <c r="H5374" s="73">
        <v>7.6905729999999997</v>
      </c>
      <c r="I5374" s="16" t="s">
        <v>6700</v>
      </c>
      <c r="J5374" s="71">
        <v>0</v>
      </c>
      <c r="K5374" s="71">
        <v>1</v>
      </c>
      <c r="L5374" s="16">
        <v>-0.57204350000000004</v>
      </c>
      <c r="M5374" s="16">
        <v>-0.60481209999999996</v>
      </c>
      <c r="N5374" s="16">
        <v>0.55501940000000005</v>
      </c>
      <c r="O5374" s="16">
        <v>-0.87399559999999998</v>
      </c>
      <c r="P5374" s="16">
        <v>-0.43161630000000001</v>
      </c>
      <c r="Q5374" s="16">
        <v>0.11343590000000001</v>
      </c>
      <c r="R5374" s="16">
        <v>9.6699999999999994E-2</v>
      </c>
      <c r="S5374" s="16">
        <v>5.4999999999999997E-3</v>
      </c>
      <c r="T5374" s="16">
        <v>1.1000000000000001E-3</v>
      </c>
      <c r="U5374" s="16">
        <v>14.1487</v>
      </c>
      <c r="V5374" s="16">
        <v>10.734999999999999</v>
      </c>
      <c r="W5374" s="16">
        <v>5.41</v>
      </c>
      <c r="X5374" s="16">
        <v>391.09100000000001</v>
      </c>
      <c r="Y5374" s="16">
        <v>31.6736</v>
      </c>
      <c r="Z5374" s="16">
        <v>0</v>
      </c>
      <c r="AA5374" s="16">
        <v>0.18335480000000001</v>
      </c>
      <c r="AB5374" s="16">
        <v>0.75</v>
      </c>
      <c r="AC5374" s="16">
        <v>0</v>
      </c>
      <c r="AD5374" s="16">
        <v>27.274999999999999</v>
      </c>
      <c r="AE5374" s="16">
        <v>2.3942999999999999</v>
      </c>
      <c r="AF5374" s="16">
        <v>0</v>
      </c>
      <c r="AG5374" s="16">
        <v>40491.4</v>
      </c>
      <c r="AH5374" s="16">
        <v>7.1099999999999997E-2</v>
      </c>
      <c r="AI5374" s="16">
        <v>62.277799999999999</v>
      </c>
      <c r="AJ5374" s="16">
        <v>91.435199999999995</v>
      </c>
      <c r="AK5374" s="16">
        <v>1.2750999999999999</v>
      </c>
      <c r="AL5374" s="16">
        <v>-0.89780000000000004</v>
      </c>
      <c r="AM5374" s="16">
        <v>0.31900000000000001</v>
      </c>
      <c r="AN5374" s="16">
        <v>-0.53190000000000004</v>
      </c>
      <c r="AO5374" s="16">
        <v>-0.15590000000000001</v>
      </c>
      <c r="AP5374" s="16">
        <v>-0.1552</v>
      </c>
      <c r="AR5374" s="16">
        <f t="shared" si="197"/>
        <v>1</v>
      </c>
      <c r="AS5374" s="5">
        <f t="shared" si="196"/>
        <v>0</v>
      </c>
    </row>
    <row r="5375" spans="1:45" x14ac:dyDescent="0.25">
      <c r="A5375" s="16" t="s">
        <v>407</v>
      </c>
      <c r="B5375" s="16" t="s">
        <v>185</v>
      </c>
      <c r="C5375" s="16" t="s">
        <v>318</v>
      </c>
      <c r="D5375" s="16">
        <v>1986</v>
      </c>
      <c r="E5375" s="16" t="s">
        <v>5990</v>
      </c>
      <c r="F5375" s="16" t="s">
        <v>592</v>
      </c>
      <c r="G5375" s="10">
        <v>2597.73</v>
      </c>
      <c r="H5375" s="73">
        <v>7.8623940000000001</v>
      </c>
      <c r="I5375" s="16" t="s">
        <v>6700</v>
      </c>
      <c r="J5375" s="71">
        <v>0</v>
      </c>
      <c r="K5375" s="71">
        <v>1</v>
      </c>
      <c r="L5375" s="16">
        <v>-0.56571579999999999</v>
      </c>
      <c r="M5375" s="16">
        <v>-0.61487519999999996</v>
      </c>
      <c r="N5375" s="16">
        <v>0.55616520000000003</v>
      </c>
      <c r="O5375" s="16">
        <v>-0.85692489999999999</v>
      </c>
      <c r="P5375" s="16">
        <v>-0.42297279999999998</v>
      </c>
      <c r="Q5375" s="16">
        <v>0.1093296</v>
      </c>
      <c r="R5375" s="16">
        <v>9.6699999999999994E-2</v>
      </c>
      <c r="S5375" s="16">
        <v>5.5500000000000002E-3</v>
      </c>
      <c r="T5375" s="16">
        <v>0</v>
      </c>
      <c r="U5375" s="16">
        <v>13.912100000000001</v>
      </c>
      <c r="V5375" s="16">
        <v>11.273</v>
      </c>
      <c r="W5375" s="16">
        <v>5.3310000000000004</v>
      </c>
      <c r="X5375" s="16">
        <v>394.10399999999998</v>
      </c>
      <c r="Y5375" s="16">
        <v>32.377299999999998</v>
      </c>
      <c r="Z5375" s="16">
        <v>0</v>
      </c>
      <c r="AA5375" s="16">
        <v>0.1777233</v>
      </c>
      <c r="AB5375" s="16">
        <v>0.75</v>
      </c>
      <c r="AC5375" s="16">
        <v>0</v>
      </c>
      <c r="AD5375" s="16">
        <v>27.42</v>
      </c>
      <c r="AE5375" s="16">
        <v>2.6684999999999999</v>
      </c>
      <c r="AF5375" s="16">
        <v>0</v>
      </c>
      <c r="AG5375" s="16">
        <v>39861.9</v>
      </c>
      <c r="AH5375" s="16">
        <v>7.2700000000000001E-2</v>
      </c>
      <c r="AI5375" s="16">
        <v>62.790300000000002</v>
      </c>
      <c r="AJ5375" s="16">
        <v>91.547499999999999</v>
      </c>
      <c r="AK5375" s="16">
        <v>1.2710999999999999</v>
      </c>
      <c r="AL5375" s="16">
        <v>-0.87519999999999998</v>
      </c>
      <c r="AM5375" s="16">
        <v>0.25119999999999998</v>
      </c>
      <c r="AN5375" s="16">
        <v>-0.46750000000000003</v>
      </c>
      <c r="AO5375" s="16">
        <v>-0.18779999999999999</v>
      </c>
      <c r="AP5375" s="16">
        <v>-0.15129999999999999</v>
      </c>
      <c r="AR5375" s="16">
        <f t="shared" si="197"/>
        <v>1</v>
      </c>
      <c r="AS5375" s="5">
        <f t="shared" si="196"/>
        <v>6.3277000000000472E-3</v>
      </c>
    </row>
    <row r="5376" spans="1:45" x14ac:dyDescent="0.25">
      <c r="A5376" s="16" t="s">
        <v>407</v>
      </c>
      <c r="B5376" s="16" t="s">
        <v>185</v>
      </c>
      <c r="C5376" s="16" t="s">
        <v>318</v>
      </c>
      <c r="D5376" s="16">
        <v>1987</v>
      </c>
      <c r="E5376" s="16" t="s">
        <v>5991</v>
      </c>
      <c r="F5376" s="16" t="s">
        <v>592</v>
      </c>
      <c r="G5376" s="10">
        <v>2709.62</v>
      </c>
      <c r="H5376" s="73">
        <v>7.9045639999999997</v>
      </c>
      <c r="I5376" s="16" t="s">
        <v>6700</v>
      </c>
      <c r="J5376" s="71">
        <v>0</v>
      </c>
      <c r="K5376" s="71">
        <v>1</v>
      </c>
      <c r="L5376" s="16">
        <v>-0.54122740000000003</v>
      </c>
      <c r="M5376" s="16">
        <v>-0.61487519999999996</v>
      </c>
      <c r="N5376" s="16">
        <v>0.5865821</v>
      </c>
      <c r="O5376" s="16">
        <v>-0.83985639999999995</v>
      </c>
      <c r="P5376" s="16">
        <v>-0.41260809999999998</v>
      </c>
      <c r="Q5376" s="16">
        <v>0.10520789999999999</v>
      </c>
      <c r="R5376" s="16">
        <v>9.6699999999999994E-2</v>
      </c>
      <c r="S5376" s="16">
        <v>5.5500000000000002E-3</v>
      </c>
      <c r="T5376" s="16">
        <v>0</v>
      </c>
      <c r="U5376" s="16">
        <v>14.0816</v>
      </c>
      <c r="V5376" s="16">
        <v>11.811</v>
      </c>
      <c r="W5376" s="16">
        <v>5.266</v>
      </c>
      <c r="X5376" s="16">
        <v>394.87900000000002</v>
      </c>
      <c r="Y5376" s="16">
        <v>33.0809</v>
      </c>
      <c r="Z5376" s="16">
        <v>0</v>
      </c>
      <c r="AA5376" s="16">
        <v>0.17209179999999999</v>
      </c>
      <c r="AB5376" s="16">
        <v>0.75</v>
      </c>
      <c r="AC5376" s="16">
        <v>0</v>
      </c>
      <c r="AD5376" s="16">
        <v>27.565000000000001</v>
      </c>
      <c r="AE5376" s="16">
        <v>2.9428000000000001</v>
      </c>
      <c r="AF5376" s="16">
        <v>0</v>
      </c>
      <c r="AG5376" s="16">
        <v>42689.1</v>
      </c>
      <c r="AH5376" s="16">
        <v>7.4200000000000002E-2</v>
      </c>
      <c r="AI5376" s="16">
        <v>63.302700000000002</v>
      </c>
      <c r="AJ5376" s="16">
        <v>91.659800000000004</v>
      </c>
      <c r="AK5376" s="16">
        <v>1.2670999999999999</v>
      </c>
      <c r="AL5376" s="16">
        <v>-0.85260000000000002</v>
      </c>
      <c r="AM5376" s="16">
        <v>0.18340000000000001</v>
      </c>
      <c r="AN5376" s="16">
        <v>-0.4032</v>
      </c>
      <c r="AO5376" s="16">
        <v>-0.2198</v>
      </c>
      <c r="AP5376" s="16">
        <v>-0.14729999999999999</v>
      </c>
      <c r="AR5376" s="16">
        <f t="shared" si="197"/>
        <v>1</v>
      </c>
      <c r="AS5376" s="5">
        <f t="shared" si="196"/>
        <v>2.4488399999999966E-2</v>
      </c>
    </row>
    <row r="5377" spans="1:45" x14ac:dyDescent="0.25">
      <c r="A5377" s="16" t="s">
        <v>407</v>
      </c>
      <c r="B5377" s="16" t="s">
        <v>185</v>
      </c>
      <c r="C5377" s="16" t="s">
        <v>318</v>
      </c>
      <c r="D5377" s="16">
        <v>1988</v>
      </c>
      <c r="E5377" s="16" t="s">
        <v>5992</v>
      </c>
      <c r="F5377" s="16" t="s">
        <v>592</v>
      </c>
      <c r="G5377" s="10">
        <v>2794.07</v>
      </c>
      <c r="H5377" s="73">
        <v>7.9352559999999999</v>
      </c>
      <c r="I5377" s="16" t="s">
        <v>6700</v>
      </c>
      <c r="J5377" s="71">
        <v>0</v>
      </c>
      <c r="K5377" s="71">
        <v>1</v>
      </c>
      <c r="L5377" s="16">
        <v>-0.52447520000000003</v>
      </c>
      <c r="M5377" s="16">
        <v>-0.61468610000000001</v>
      </c>
      <c r="N5377" s="16">
        <v>0.59929279999999996</v>
      </c>
      <c r="O5377" s="16">
        <v>-0.82278779999999996</v>
      </c>
      <c r="P5377" s="16">
        <v>-0.40216089999999999</v>
      </c>
      <c r="Q5377" s="16">
        <v>0.1011219</v>
      </c>
      <c r="R5377" s="16">
        <v>9.6699999999999994E-2</v>
      </c>
      <c r="S5377" s="16">
        <v>5.5999999999999999E-3</v>
      </c>
      <c r="T5377" s="16">
        <v>0</v>
      </c>
      <c r="U5377" s="16">
        <v>14.079000000000001</v>
      </c>
      <c r="V5377" s="16">
        <v>12.349</v>
      </c>
      <c r="W5377" s="16">
        <v>5.2140000000000004</v>
      </c>
      <c r="X5377" s="16">
        <v>395.59300000000002</v>
      </c>
      <c r="Y5377" s="16">
        <v>33.784500000000001</v>
      </c>
      <c r="Z5377" s="16">
        <v>0</v>
      </c>
      <c r="AA5377" s="16">
        <v>0.16646030000000001</v>
      </c>
      <c r="AB5377" s="16">
        <v>0.75</v>
      </c>
      <c r="AC5377" s="16">
        <v>0</v>
      </c>
      <c r="AD5377" s="16">
        <v>27.71</v>
      </c>
      <c r="AE5377" s="16">
        <v>3.2170000000000001</v>
      </c>
      <c r="AF5377" s="16">
        <v>0</v>
      </c>
      <c r="AG5377" s="16">
        <v>45596.4</v>
      </c>
      <c r="AH5377" s="16">
        <v>7.5800000000000006E-2</v>
      </c>
      <c r="AI5377" s="16">
        <v>63.815199999999997</v>
      </c>
      <c r="AJ5377" s="16">
        <v>91.772000000000006</v>
      </c>
      <c r="AK5377" s="16">
        <v>1.2632000000000001</v>
      </c>
      <c r="AL5377" s="16">
        <v>-0.83</v>
      </c>
      <c r="AM5377" s="16">
        <v>0.11559999999999999</v>
      </c>
      <c r="AN5377" s="16">
        <v>-0.33889999999999998</v>
      </c>
      <c r="AO5377" s="16">
        <v>-0.25169999999999998</v>
      </c>
      <c r="AP5377" s="16">
        <v>-0.14330000000000001</v>
      </c>
      <c r="AR5377" s="16">
        <f t="shared" si="197"/>
        <v>1</v>
      </c>
      <c r="AS5377" s="5">
        <f t="shared" si="196"/>
        <v>1.6752199999999995E-2</v>
      </c>
    </row>
    <row r="5378" spans="1:45" x14ac:dyDescent="0.25">
      <c r="A5378" s="16" t="s">
        <v>407</v>
      </c>
      <c r="B5378" s="16" t="s">
        <v>185</v>
      </c>
      <c r="C5378" s="16" t="s">
        <v>318</v>
      </c>
      <c r="D5378" s="16">
        <v>1989</v>
      </c>
      <c r="E5378" s="16" t="s">
        <v>5993</v>
      </c>
      <c r="F5378" s="16" t="s">
        <v>592</v>
      </c>
      <c r="G5378" s="10">
        <v>2641.82</v>
      </c>
      <c r="H5378" s="73">
        <v>7.8792249999999999</v>
      </c>
      <c r="I5378" s="16" t="s">
        <v>6700</v>
      </c>
      <c r="J5378" s="71">
        <v>0</v>
      </c>
      <c r="K5378" s="71">
        <v>1</v>
      </c>
      <c r="L5378" s="16">
        <v>-0.50564690000000001</v>
      </c>
      <c r="M5378" s="16">
        <v>-0.61430790000000002</v>
      </c>
      <c r="N5378" s="16">
        <v>0.6171854</v>
      </c>
      <c r="O5378" s="16">
        <v>-0.80571709999999996</v>
      </c>
      <c r="P5378" s="16">
        <v>-0.39236280000000001</v>
      </c>
      <c r="Q5378" s="16">
        <v>9.7017099999999995E-2</v>
      </c>
      <c r="R5378" s="16">
        <v>9.6699999999999994E-2</v>
      </c>
      <c r="S5378" s="16">
        <v>5.7000000000000002E-3</v>
      </c>
      <c r="T5378" s="16">
        <v>0</v>
      </c>
      <c r="U5378" s="16">
        <v>14.151999999999999</v>
      </c>
      <c r="V5378" s="16">
        <v>12.887</v>
      </c>
      <c r="W5378" s="16">
        <v>5.1619999999999999</v>
      </c>
      <c r="X5378" s="16">
        <v>395.87299999999999</v>
      </c>
      <c r="Y5378" s="16">
        <v>34.488199999999999</v>
      </c>
      <c r="Z5378" s="16">
        <v>0</v>
      </c>
      <c r="AA5378" s="16">
        <v>0.16082879999999999</v>
      </c>
      <c r="AB5378" s="16">
        <v>0.75</v>
      </c>
      <c r="AC5378" s="16">
        <v>0</v>
      </c>
      <c r="AD5378" s="16">
        <v>27.855</v>
      </c>
      <c r="AE5378" s="16">
        <v>3.4912999999999998</v>
      </c>
      <c r="AF5378" s="16">
        <v>0</v>
      </c>
      <c r="AG5378" s="16">
        <v>47311.9</v>
      </c>
      <c r="AH5378" s="16">
        <v>7.7299999999999994E-2</v>
      </c>
      <c r="AI5378" s="16">
        <v>64.327699999999993</v>
      </c>
      <c r="AJ5378" s="16">
        <v>91.884299999999996</v>
      </c>
      <c r="AK5378" s="16">
        <v>1.2592000000000001</v>
      </c>
      <c r="AL5378" s="16">
        <v>-0.80730000000000002</v>
      </c>
      <c r="AM5378" s="16">
        <v>4.7800000000000002E-2</v>
      </c>
      <c r="AN5378" s="16">
        <v>-0.27460000000000001</v>
      </c>
      <c r="AO5378" s="16">
        <v>-0.28360000000000002</v>
      </c>
      <c r="AP5378" s="16">
        <v>-0.1394</v>
      </c>
      <c r="AR5378" s="16">
        <f t="shared" si="197"/>
        <v>1</v>
      </c>
      <c r="AS5378" s="5">
        <f t="shared" si="196"/>
        <v>1.882830000000002E-2</v>
      </c>
    </row>
    <row r="5379" spans="1:45" x14ac:dyDescent="0.25">
      <c r="A5379" s="16" t="s">
        <v>407</v>
      </c>
      <c r="B5379" s="16" t="s">
        <v>185</v>
      </c>
      <c r="C5379" s="16" t="s">
        <v>318</v>
      </c>
      <c r="D5379" s="16">
        <v>1990</v>
      </c>
      <c r="E5379" s="16" t="s">
        <v>5994</v>
      </c>
      <c r="F5379" s="16" t="s">
        <v>592</v>
      </c>
      <c r="G5379" s="10">
        <v>2627.42</v>
      </c>
      <c r="H5379" s="73">
        <v>7.8737570000000003</v>
      </c>
      <c r="I5379" s="16" t="s">
        <v>6700</v>
      </c>
      <c r="J5379" s="71">
        <v>0</v>
      </c>
      <c r="K5379" s="71">
        <v>1</v>
      </c>
      <c r="L5379" s="16">
        <v>-0.51126760000000004</v>
      </c>
      <c r="M5379" s="16">
        <v>-0.6154425</v>
      </c>
      <c r="N5379" s="16">
        <v>0.61864160000000001</v>
      </c>
      <c r="O5379" s="16">
        <v>-0.78435560000000004</v>
      </c>
      <c r="P5379" s="16">
        <v>-0.42222910000000002</v>
      </c>
      <c r="Q5379" s="16">
        <v>9.2928999999999998E-2</v>
      </c>
      <c r="R5379" s="16">
        <v>9.6699999999999994E-2</v>
      </c>
      <c r="S5379" s="16">
        <v>5.4000000000000003E-3</v>
      </c>
      <c r="T5379" s="16">
        <v>0</v>
      </c>
      <c r="U5379" s="16">
        <v>14.1724</v>
      </c>
      <c r="V5379" s="16">
        <v>13.425000000000001</v>
      </c>
      <c r="W5379" s="16">
        <v>5.1100000000000003</v>
      </c>
      <c r="X5379" s="16">
        <v>394.44299999999998</v>
      </c>
      <c r="Y5379" s="16">
        <v>35.191800000000001</v>
      </c>
      <c r="Z5379" s="16">
        <v>0</v>
      </c>
      <c r="AA5379" s="16">
        <v>0.14257510000000001</v>
      </c>
      <c r="AB5379" s="16">
        <v>0.75</v>
      </c>
      <c r="AC5379" s="16">
        <v>0</v>
      </c>
      <c r="AD5379" s="16">
        <v>28.324999999999999</v>
      </c>
      <c r="AE5379" s="16">
        <v>1.0570999999999999</v>
      </c>
      <c r="AF5379" s="16">
        <v>0</v>
      </c>
      <c r="AG5379" s="16">
        <v>48613.7</v>
      </c>
      <c r="AH5379" s="16">
        <v>7.1800000000000003E-2</v>
      </c>
      <c r="AI5379" s="16">
        <v>64.599999999999994</v>
      </c>
      <c r="AJ5379" s="16">
        <v>92</v>
      </c>
      <c r="AK5379" s="16">
        <v>1.2552000000000001</v>
      </c>
      <c r="AL5379" s="16">
        <v>-0.78469999999999995</v>
      </c>
      <c r="AM5379" s="16">
        <v>-0.02</v>
      </c>
      <c r="AN5379" s="16">
        <v>-0.2102</v>
      </c>
      <c r="AO5379" s="16">
        <v>-0.3155</v>
      </c>
      <c r="AP5379" s="16">
        <v>-0.13539999999999999</v>
      </c>
      <c r="AR5379" s="16">
        <f t="shared" si="197"/>
        <v>1</v>
      </c>
      <c r="AS5379" s="5">
        <f t="shared" si="196"/>
        <v>-5.620700000000034E-3</v>
      </c>
    </row>
    <row r="5380" spans="1:45" x14ac:dyDescent="0.25">
      <c r="A5380" s="16" t="s">
        <v>407</v>
      </c>
      <c r="B5380" s="16" t="s">
        <v>185</v>
      </c>
      <c r="C5380" s="16" t="s">
        <v>318</v>
      </c>
      <c r="D5380" s="16">
        <v>1991</v>
      </c>
      <c r="E5380" s="16" t="s">
        <v>5995</v>
      </c>
      <c r="F5380" s="16" t="s">
        <v>592</v>
      </c>
      <c r="G5380" s="10">
        <v>2565.88</v>
      </c>
      <c r="H5380" s="73">
        <v>7.8500560000000004</v>
      </c>
      <c r="I5380" s="16" t="s">
        <v>6700</v>
      </c>
      <c r="J5380" s="71">
        <v>0</v>
      </c>
      <c r="K5380" s="71">
        <v>1</v>
      </c>
      <c r="L5380" s="16">
        <v>-0.4890177</v>
      </c>
      <c r="M5380" s="16">
        <v>-0.61610719999999997</v>
      </c>
      <c r="N5380" s="16">
        <v>0.63876699999999997</v>
      </c>
      <c r="O5380" s="16">
        <v>-0.76424899999999996</v>
      </c>
      <c r="P5380" s="16">
        <v>-0.40926750000000001</v>
      </c>
      <c r="Q5380" s="16">
        <v>8.8825200000000007E-2</v>
      </c>
      <c r="R5380" s="16">
        <v>0.1135</v>
      </c>
      <c r="S5380" s="16">
        <v>2.8E-3</v>
      </c>
      <c r="T5380" s="16">
        <v>0</v>
      </c>
      <c r="U5380" s="16">
        <v>14.1928</v>
      </c>
      <c r="V5380" s="16">
        <v>14.124000000000001</v>
      </c>
      <c r="W5380" s="16">
        <v>5.093</v>
      </c>
      <c r="X5380" s="16">
        <v>395.06599999999997</v>
      </c>
      <c r="Y5380" s="16">
        <v>35.895400000000002</v>
      </c>
      <c r="Z5380" s="16">
        <v>0</v>
      </c>
      <c r="AA5380" s="16">
        <v>0.12801100000000001</v>
      </c>
      <c r="AB5380" s="16">
        <v>0.75</v>
      </c>
      <c r="AC5380" s="16">
        <v>0</v>
      </c>
      <c r="AD5380" s="16">
        <v>28.7</v>
      </c>
      <c r="AE5380" s="16">
        <v>1.4439</v>
      </c>
      <c r="AF5380" s="16">
        <v>0</v>
      </c>
      <c r="AG5380" s="16">
        <v>49634.9</v>
      </c>
      <c r="AH5380" s="16">
        <v>7.6999999999999999E-2</v>
      </c>
      <c r="AI5380" s="16">
        <v>65.2</v>
      </c>
      <c r="AJ5380" s="16">
        <v>92.1</v>
      </c>
      <c r="AK5380" s="16">
        <v>1.2512000000000001</v>
      </c>
      <c r="AL5380" s="16">
        <v>-0.7621</v>
      </c>
      <c r="AM5380" s="16">
        <v>-8.7800000000000003E-2</v>
      </c>
      <c r="AN5380" s="16">
        <v>-0.1459</v>
      </c>
      <c r="AO5380" s="16">
        <v>-0.34739999999999999</v>
      </c>
      <c r="AP5380" s="16">
        <v>-0.13139999999999999</v>
      </c>
      <c r="AR5380" s="16">
        <f t="shared" si="197"/>
        <v>1</v>
      </c>
      <c r="AS5380" s="5">
        <f t="shared" ref="AS5380:AS5443" si="198">IF(D5380=1985, 0, L5380-L5379)</f>
        <v>2.2249900000000045E-2</v>
      </c>
    </row>
    <row r="5381" spans="1:45" x14ac:dyDescent="0.25">
      <c r="A5381" s="16" t="s">
        <v>407</v>
      </c>
      <c r="B5381" s="16" t="s">
        <v>185</v>
      </c>
      <c r="C5381" s="16" t="s">
        <v>318</v>
      </c>
      <c r="D5381" s="16">
        <v>1992</v>
      </c>
      <c r="E5381" s="16" t="s">
        <v>5996</v>
      </c>
      <c r="F5381" s="16" t="s">
        <v>592</v>
      </c>
      <c r="G5381" s="10">
        <v>2698.83</v>
      </c>
      <c r="H5381" s="73">
        <v>7.9005729999999996</v>
      </c>
      <c r="I5381" s="16" t="s">
        <v>6700</v>
      </c>
      <c r="J5381" s="71">
        <v>0</v>
      </c>
      <c r="K5381" s="71">
        <v>1</v>
      </c>
      <c r="L5381" s="16">
        <v>-0.43843349999999998</v>
      </c>
      <c r="M5381" s="16">
        <v>-0.53426070000000003</v>
      </c>
      <c r="N5381" s="16">
        <v>0.65989109999999995</v>
      </c>
      <c r="O5381" s="16">
        <v>-0.76362589999999997</v>
      </c>
      <c r="P5381" s="16">
        <v>-0.39367170000000001</v>
      </c>
      <c r="Q5381" s="16">
        <v>8.4703399999999998E-2</v>
      </c>
      <c r="R5381" s="16">
        <v>0.14924999999999999</v>
      </c>
      <c r="S5381" s="16">
        <v>4.2500000000000003E-3</v>
      </c>
      <c r="T5381" s="16">
        <v>6.1000000000000004E-3</v>
      </c>
      <c r="U5381" s="16">
        <v>14.2125</v>
      </c>
      <c r="V5381" s="16">
        <v>14.823</v>
      </c>
      <c r="W5381" s="16">
        <v>5.093</v>
      </c>
      <c r="X5381" s="16">
        <v>395.69799999999998</v>
      </c>
      <c r="Y5381" s="16">
        <v>36.598999999999997</v>
      </c>
      <c r="Z5381" s="16">
        <v>0</v>
      </c>
      <c r="AA5381" s="16">
        <v>0.17073250000000001</v>
      </c>
      <c r="AB5381" s="16">
        <v>0.75</v>
      </c>
      <c r="AC5381" s="16">
        <v>0</v>
      </c>
      <c r="AD5381" s="16">
        <v>27.6</v>
      </c>
      <c r="AE5381" s="16">
        <v>1.7213000000000001</v>
      </c>
      <c r="AF5381" s="16">
        <v>0</v>
      </c>
      <c r="AG5381" s="16">
        <v>52240.2</v>
      </c>
      <c r="AH5381" s="16">
        <v>9.1300000000000006E-2</v>
      </c>
      <c r="AI5381" s="16">
        <v>65.7</v>
      </c>
      <c r="AJ5381" s="16">
        <v>92.2</v>
      </c>
      <c r="AK5381" s="16">
        <v>1.2472000000000001</v>
      </c>
      <c r="AL5381" s="16">
        <v>-0.73950000000000005</v>
      </c>
      <c r="AM5381" s="16">
        <v>-0.15559999999999999</v>
      </c>
      <c r="AN5381" s="16">
        <v>-8.1600000000000006E-2</v>
      </c>
      <c r="AO5381" s="16">
        <v>-0.37930000000000003</v>
      </c>
      <c r="AP5381" s="16">
        <v>-0.1275</v>
      </c>
      <c r="AR5381" s="16">
        <f t="shared" ref="AR5381:AR5444" si="199">IF(OR(AND(I5381&lt;&gt;"", I5381&gt;=10000000, AQ5381&lt;=32.5), AND(A5381="Middle East &amp; North Africa", I5381&lt;&gt;"", I5381&gt;=9000000, AQ5381&lt;&gt;"", AQ5381&lt;=32.5)), 0, 1)</f>
        <v>1</v>
      </c>
      <c r="AS5381" s="5">
        <f t="shared" si="198"/>
        <v>5.0584200000000024E-2</v>
      </c>
    </row>
    <row r="5382" spans="1:45" x14ac:dyDescent="0.25">
      <c r="A5382" s="16" t="s">
        <v>407</v>
      </c>
      <c r="B5382" s="16" t="s">
        <v>185</v>
      </c>
      <c r="C5382" s="16" t="s">
        <v>318</v>
      </c>
      <c r="D5382" s="16">
        <v>1993</v>
      </c>
      <c r="E5382" s="16" t="s">
        <v>5997</v>
      </c>
      <c r="F5382" s="16" t="s">
        <v>592</v>
      </c>
      <c r="G5382" s="10">
        <v>2822.63</v>
      </c>
      <c r="H5382" s="73">
        <v>7.9454229999999999</v>
      </c>
      <c r="I5382" s="16" t="s">
        <v>6700</v>
      </c>
      <c r="J5382" s="71">
        <v>0</v>
      </c>
      <c r="K5382" s="71">
        <v>1</v>
      </c>
      <c r="L5382" s="16">
        <v>-0.40844910000000001</v>
      </c>
      <c r="M5382" s="16">
        <v>-0.56773470000000004</v>
      </c>
      <c r="N5382" s="16">
        <v>0.68914739999999997</v>
      </c>
      <c r="O5382" s="16">
        <v>-0.73856370000000005</v>
      </c>
      <c r="P5382" s="16">
        <v>-0.34730179999999999</v>
      </c>
      <c r="Q5382" s="16">
        <v>8.0615199999999998E-2</v>
      </c>
      <c r="R5382" s="16">
        <v>0.15135000000000001</v>
      </c>
      <c r="S5382" s="16">
        <v>5.1999999999999998E-3</v>
      </c>
      <c r="T5382" s="16">
        <v>2E-3</v>
      </c>
      <c r="U5382" s="16">
        <v>14.2592</v>
      </c>
      <c r="V5382" s="16">
        <v>15.522</v>
      </c>
      <c r="W5382" s="16">
        <v>5.1319999999999997</v>
      </c>
      <c r="X5382" s="16">
        <v>396.791</v>
      </c>
      <c r="Y5382" s="16">
        <v>37.302700000000002</v>
      </c>
      <c r="Z5382" s="16">
        <v>0</v>
      </c>
      <c r="AA5382" s="16">
        <v>0.14160420000000001</v>
      </c>
      <c r="AB5382" s="16">
        <v>0.75</v>
      </c>
      <c r="AC5382" s="16">
        <v>0</v>
      </c>
      <c r="AD5382" s="16">
        <v>28.35</v>
      </c>
      <c r="AE5382" s="16">
        <v>4.5952000000000002</v>
      </c>
      <c r="AF5382" s="16">
        <v>0</v>
      </c>
      <c r="AG5382" s="16">
        <v>55510.2</v>
      </c>
      <c r="AH5382" s="16">
        <v>9.7199999999999995E-2</v>
      </c>
      <c r="AI5382" s="16">
        <v>66.3</v>
      </c>
      <c r="AJ5382" s="16">
        <v>92.3</v>
      </c>
      <c r="AK5382" s="16">
        <v>1.2432000000000001</v>
      </c>
      <c r="AL5382" s="16">
        <v>-0.71689999999999998</v>
      </c>
      <c r="AM5382" s="16">
        <v>-0.22339999999999999</v>
      </c>
      <c r="AN5382" s="16">
        <v>-1.72E-2</v>
      </c>
      <c r="AO5382" s="16">
        <v>-0.41120000000000001</v>
      </c>
      <c r="AP5382" s="16">
        <v>-0.1235</v>
      </c>
      <c r="AR5382" s="16">
        <f t="shared" si="199"/>
        <v>1</v>
      </c>
      <c r="AS5382" s="5">
        <f t="shared" si="198"/>
        <v>2.9984399999999967E-2</v>
      </c>
    </row>
    <row r="5383" spans="1:45" x14ac:dyDescent="0.25">
      <c r="A5383" s="16" t="s">
        <v>407</v>
      </c>
      <c r="B5383" s="16" t="s">
        <v>185</v>
      </c>
      <c r="C5383" s="16" t="s">
        <v>318</v>
      </c>
      <c r="D5383" s="16">
        <v>1994</v>
      </c>
      <c r="E5383" s="16" t="s">
        <v>5998</v>
      </c>
      <c r="F5383" s="16" t="s">
        <v>592</v>
      </c>
      <c r="G5383" s="10">
        <v>2957.39</v>
      </c>
      <c r="H5383" s="73">
        <v>7.9920629999999999</v>
      </c>
      <c r="I5383" s="16" t="s">
        <v>6700</v>
      </c>
      <c r="J5383" s="71">
        <v>0</v>
      </c>
      <c r="K5383" s="71">
        <v>1</v>
      </c>
      <c r="L5383" s="16">
        <v>-0.38373499999999999</v>
      </c>
      <c r="M5383" s="16">
        <v>-0.56583240000000001</v>
      </c>
      <c r="N5383" s="16">
        <v>0.71854779999999996</v>
      </c>
      <c r="O5383" s="16">
        <v>-0.71944770000000002</v>
      </c>
      <c r="P5383" s="16">
        <v>-0.33928259999999999</v>
      </c>
      <c r="Q5383" s="16">
        <v>7.6492400000000002E-2</v>
      </c>
      <c r="R5383" s="16">
        <v>0.15345</v>
      </c>
      <c r="S5383" s="16">
        <v>5.4000000000000003E-3</v>
      </c>
      <c r="T5383" s="16">
        <v>2E-3</v>
      </c>
      <c r="U5383" s="16">
        <v>14.2971</v>
      </c>
      <c r="V5383" s="16">
        <v>16.221</v>
      </c>
      <c r="W5383" s="16">
        <v>5.1710000000000003</v>
      </c>
      <c r="X5383" s="16">
        <v>398.05</v>
      </c>
      <c r="Y5383" s="16">
        <v>38.006300000000003</v>
      </c>
      <c r="Z5383" s="16">
        <v>0</v>
      </c>
      <c r="AA5383" s="16">
        <v>0.12995300000000001</v>
      </c>
      <c r="AB5383" s="16">
        <v>0.75</v>
      </c>
      <c r="AC5383" s="16">
        <v>0</v>
      </c>
      <c r="AD5383" s="16">
        <v>28.65</v>
      </c>
      <c r="AE5383" s="16">
        <v>5.8841000000000001</v>
      </c>
      <c r="AF5383" s="16">
        <v>0.55359999999999998</v>
      </c>
      <c r="AG5383" s="16">
        <v>61268.1</v>
      </c>
      <c r="AH5383" s="16">
        <v>5.62E-2</v>
      </c>
      <c r="AI5383" s="16">
        <v>66.8</v>
      </c>
      <c r="AJ5383" s="16">
        <v>92.4</v>
      </c>
      <c r="AK5383" s="16">
        <v>1.2392000000000001</v>
      </c>
      <c r="AL5383" s="16">
        <v>-0.69420000000000004</v>
      </c>
      <c r="AM5383" s="16">
        <v>-0.29120000000000001</v>
      </c>
      <c r="AN5383" s="16">
        <v>4.7100000000000003E-2</v>
      </c>
      <c r="AO5383" s="16">
        <v>-0.44319999999999998</v>
      </c>
      <c r="AP5383" s="16">
        <v>-0.1196</v>
      </c>
      <c r="AR5383" s="16">
        <f t="shared" si="199"/>
        <v>1</v>
      </c>
      <c r="AS5383" s="5">
        <f t="shared" si="198"/>
        <v>2.4714100000000017E-2</v>
      </c>
    </row>
    <row r="5384" spans="1:45" x14ac:dyDescent="0.25">
      <c r="A5384" s="16" t="s">
        <v>407</v>
      </c>
      <c r="B5384" s="16" t="s">
        <v>185</v>
      </c>
      <c r="C5384" s="16" t="s">
        <v>318</v>
      </c>
      <c r="D5384" s="16">
        <v>1995</v>
      </c>
      <c r="E5384" s="16" t="s">
        <v>5999</v>
      </c>
      <c r="F5384" s="16" t="s">
        <v>592</v>
      </c>
      <c r="G5384" s="10">
        <v>3172.69</v>
      </c>
      <c r="H5384" s="73">
        <v>8.0623339999999999</v>
      </c>
      <c r="I5384" s="16" t="s">
        <v>6700</v>
      </c>
      <c r="J5384" s="71">
        <v>0</v>
      </c>
      <c r="K5384" s="71">
        <v>1</v>
      </c>
      <c r="L5384" s="16">
        <v>-0.34356160000000002</v>
      </c>
      <c r="M5384" s="16">
        <v>-0.5488151</v>
      </c>
      <c r="N5384" s="16">
        <v>0.75788639999999996</v>
      </c>
      <c r="O5384" s="16">
        <v>-0.70099230000000001</v>
      </c>
      <c r="P5384" s="16">
        <v>-0.32096079999999999</v>
      </c>
      <c r="Q5384" s="16">
        <v>7.23887E-2</v>
      </c>
      <c r="R5384" s="16">
        <v>0.15554999999999999</v>
      </c>
      <c r="S5384" s="16">
        <v>5.8999999999999999E-3</v>
      </c>
      <c r="T5384" s="16">
        <v>3.5000000000000001E-3</v>
      </c>
      <c r="U5384" s="16">
        <v>14.456799999999999</v>
      </c>
      <c r="V5384" s="16">
        <v>16.920000000000002</v>
      </c>
      <c r="W5384" s="16">
        <v>5.21</v>
      </c>
      <c r="X5384" s="16">
        <v>398.86099999999999</v>
      </c>
      <c r="Y5384" s="16">
        <v>38.709899999999998</v>
      </c>
      <c r="Z5384" s="16">
        <v>0</v>
      </c>
      <c r="AA5384" s="16">
        <v>0.1202435</v>
      </c>
      <c r="AB5384" s="16">
        <v>0.75</v>
      </c>
      <c r="AC5384" s="16">
        <v>0</v>
      </c>
      <c r="AD5384" s="16">
        <v>28.9</v>
      </c>
      <c r="AE5384" s="16">
        <v>6.2426000000000004</v>
      </c>
      <c r="AF5384" s="16">
        <v>0.51739999999999997</v>
      </c>
      <c r="AG5384" s="16">
        <v>65859.3</v>
      </c>
      <c r="AH5384" s="16">
        <v>7.0699999999999999E-2</v>
      </c>
      <c r="AI5384" s="16">
        <v>67.400000000000006</v>
      </c>
      <c r="AJ5384" s="16">
        <v>92.5</v>
      </c>
      <c r="AK5384" s="16">
        <v>1.2352000000000001</v>
      </c>
      <c r="AL5384" s="16">
        <v>-0.67159999999999997</v>
      </c>
      <c r="AM5384" s="16">
        <v>-0.35899999999999999</v>
      </c>
      <c r="AN5384" s="16">
        <v>0.1114</v>
      </c>
      <c r="AO5384" s="16">
        <v>-0.47510000000000002</v>
      </c>
      <c r="AP5384" s="16">
        <v>-0.11559999999999999</v>
      </c>
      <c r="AR5384" s="16">
        <f t="shared" si="199"/>
        <v>1</v>
      </c>
      <c r="AS5384" s="5">
        <f t="shared" si="198"/>
        <v>4.017339999999997E-2</v>
      </c>
    </row>
    <row r="5385" spans="1:45" x14ac:dyDescent="0.25">
      <c r="A5385" s="16" t="s">
        <v>407</v>
      </c>
      <c r="B5385" s="16" t="s">
        <v>185</v>
      </c>
      <c r="C5385" s="16" t="s">
        <v>318</v>
      </c>
      <c r="D5385" s="16">
        <v>1996</v>
      </c>
      <c r="E5385" s="16" t="s">
        <v>6000</v>
      </c>
      <c r="F5385" s="16" t="s">
        <v>592</v>
      </c>
      <c r="G5385" s="10">
        <v>2824.44</v>
      </c>
      <c r="H5385" s="73">
        <v>7.9460639999999998</v>
      </c>
      <c r="I5385" s="16" t="s">
        <v>6700</v>
      </c>
      <c r="J5385" s="71">
        <v>0</v>
      </c>
      <c r="K5385" s="71">
        <v>1</v>
      </c>
      <c r="L5385" s="16">
        <v>-0.22443979999999999</v>
      </c>
      <c r="M5385" s="16">
        <v>-0.53956459999999995</v>
      </c>
      <c r="N5385" s="16">
        <v>0.77971369999999995</v>
      </c>
      <c r="O5385" s="16">
        <v>-0.6937624</v>
      </c>
      <c r="P5385" s="16">
        <v>-0.30863689999999999</v>
      </c>
      <c r="Q5385" s="16">
        <v>0.29711080000000001</v>
      </c>
      <c r="R5385" s="16">
        <v>0.15770000000000001</v>
      </c>
      <c r="S5385" s="16">
        <v>7.0499999999999998E-3</v>
      </c>
      <c r="T5385" s="16">
        <v>3.8999999999999998E-3</v>
      </c>
      <c r="U5385" s="16">
        <v>14.6227</v>
      </c>
      <c r="V5385" s="16">
        <v>17.440000000000001</v>
      </c>
      <c r="W5385" s="16">
        <v>5.258</v>
      </c>
      <c r="X5385" s="16">
        <v>397.34100000000001</v>
      </c>
      <c r="Y5385" s="16">
        <v>39.413600000000002</v>
      </c>
      <c r="Z5385" s="16">
        <v>0</v>
      </c>
      <c r="AA5385" s="16">
        <v>0.14354610000000001</v>
      </c>
      <c r="AB5385" s="16">
        <v>0.75</v>
      </c>
      <c r="AC5385" s="16">
        <v>0</v>
      </c>
      <c r="AD5385" s="16">
        <v>28.3</v>
      </c>
      <c r="AE5385" s="16">
        <v>6.5704000000000002</v>
      </c>
      <c r="AF5385" s="16">
        <v>0.71020000000000005</v>
      </c>
      <c r="AG5385" s="16">
        <v>70067</v>
      </c>
      <c r="AH5385" s="16">
        <v>7.0199999999999999E-2</v>
      </c>
      <c r="AI5385" s="16">
        <v>67.900000000000006</v>
      </c>
      <c r="AJ5385" s="16">
        <v>92.7</v>
      </c>
      <c r="AK5385" s="16">
        <v>1.2219</v>
      </c>
      <c r="AL5385" s="16">
        <v>0</v>
      </c>
      <c r="AM5385" s="16">
        <v>0</v>
      </c>
      <c r="AN5385" s="16">
        <v>0</v>
      </c>
      <c r="AO5385" s="16">
        <v>0</v>
      </c>
      <c r="AP5385" s="16">
        <v>-0.22939999999999999</v>
      </c>
      <c r="AR5385" s="16">
        <f t="shared" si="199"/>
        <v>1</v>
      </c>
      <c r="AS5385" s="5">
        <f t="shared" si="198"/>
        <v>0.11912180000000003</v>
      </c>
    </row>
    <row r="5386" spans="1:45" x14ac:dyDescent="0.25">
      <c r="A5386" s="16" t="s">
        <v>407</v>
      </c>
      <c r="B5386" s="16" t="s">
        <v>185</v>
      </c>
      <c r="C5386" s="16" t="s">
        <v>318</v>
      </c>
      <c r="D5386" s="16">
        <v>1997</v>
      </c>
      <c r="E5386" s="16" t="s">
        <v>6001</v>
      </c>
      <c r="F5386" s="16" t="s">
        <v>592</v>
      </c>
      <c r="G5386" s="10">
        <v>2627.51</v>
      </c>
      <c r="H5386" s="73">
        <v>7.8737909999999998</v>
      </c>
      <c r="I5386" s="16" t="s">
        <v>6700</v>
      </c>
      <c r="J5386" s="71">
        <v>0</v>
      </c>
      <c r="K5386" s="71">
        <v>1</v>
      </c>
      <c r="L5386" s="16">
        <v>-0.32505489999999998</v>
      </c>
      <c r="M5386" s="16">
        <v>-0.53159559999999995</v>
      </c>
      <c r="N5386" s="16">
        <v>0.79568729999999999</v>
      </c>
      <c r="O5386" s="16">
        <v>-0.67200470000000001</v>
      </c>
      <c r="P5386" s="16">
        <v>-0.30014740000000001</v>
      </c>
      <c r="Q5386" s="16">
        <v>5.0439999999999999E-3</v>
      </c>
      <c r="R5386" s="16">
        <v>0.1452</v>
      </c>
      <c r="S5386" s="16">
        <v>8.2500000000000004E-3</v>
      </c>
      <c r="T5386" s="16">
        <v>5.0000000000000001E-3</v>
      </c>
      <c r="U5386" s="16">
        <v>14.753500000000001</v>
      </c>
      <c r="V5386" s="16">
        <v>17.96</v>
      </c>
      <c r="W5386" s="16">
        <v>5.306</v>
      </c>
      <c r="X5386" s="16">
        <v>395.48399999999998</v>
      </c>
      <c r="Y5386" s="16">
        <v>40.117199999999997</v>
      </c>
      <c r="Z5386" s="16">
        <v>0</v>
      </c>
      <c r="AA5386" s="16">
        <v>0.1241273</v>
      </c>
      <c r="AB5386" s="16">
        <v>0.75</v>
      </c>
      <c r="AC5386" s="16">
        <v>0</v>
      </c>
      <c r="AD5386" s="16">
        <v>28.8</v>
      </c>
      <c r="AE5386" s="16">
        <v>6.5960999999999999</v>
      </c>
      <c r="AF5386" s="16">
        <v>0.90139999999999998</v>
      </c>
      <c r="AG5386" s="16">
        <v>73413.8</v>
      </c>
      <c r="AH5386" s="16">
        <v>7.17E-2</v>
      </c>
      <c r="AI5386" s="16">
        <v>68.5</v>
      </c>
      <c r="AJ5386" s="16">
        <v>92.8</v>
      </c>
      <c r="AK5386" s="16">
        <v>1.2277</v>
      </c>
      <c r="AL5386" s="16">
        <v>-0.58179999999999998</v>
      </c>
      <c r="AM5386" s="16">
        <v>-0.441</v>
      </c>
      <c r="AN5386" s="16">
        <v>0.24010000000000001</v>
      </c>
      <c r="AO5386" s="16">
        <v>-0.83079999999999998</v>
      </c>
      <c r="AP5386" s="16">
        <v>-0.2389</v>
      </c>
      <c r="AR5386" s="16">
        <f t="shared" si="199"/>
        <v>1</v>
      </c>
      <c r="AS5386" s="5">
        <f t="shared" si="198"/>
        <v>-0.10061509999999999</v>
      </c>
    </row>
    <row r="5387" spans="1:45" x14ac:dyDescent="0.25">
      <c r="A5387" s="16" t="s">
        <v>407</v>
      </c>
      <c r="B5387" s="16" t="s">
        <v>185</v>
      </c>
      <c r="C5387" s="16" t="s">
        <v>318</v>
      </c>
      <c r="D5387" s="16">
        <v>1998</v>
      </c>
      <c r="E5387" s="16" t="s">
        <v>6002</v>
      </c>
      <c r="F5387" s="16" t="s">
        <v>592</v>
      </c>
      <c r="G5387" s="10">
        <v>2541.3200000000002</v>
      </c>
      <c r="H5387" s="73">
        <v>7.8404389999999999</v>
      </c>
      <c r="I5387" s="16" t="s">
        <v>6700</v>
      </c>
      <c r="J5387" s="71">
        <v>0</v>
      </c>
      <c r="K5387" s="71">
        <v>1</v>
      </c>
      <c r="L5387" s="16">
        <v>-0.33028439999999998</v>
      </c>
      <c r="M5387" s="16">
        <v>-0.57576950000000005</v>
      </c>
      <c r="N5387" s="16">
        <v>0.83568889999999996</v>
      </c>
      <c r="O5387" s="16">
        <v>-0.65751190000000004</v>
      </c>
      <c r="P5387" s="16">
        <v>-0.28795680000000001</v>
      </c>
      <c r="Q5387" s="16">
        <v>-3.2972500000000002E-2</v>
      </c>
      <c r="R5387" s="16">
        <v>0.14445</v>
      </c>
      <c r="S5387" s="16">
        <v>8.9999999999999993E-3</v>
      </c>
      <c r="T5387" s="16">
        <v>0</v>
      </c>
      <c r="U5387" s="16">
        <v>15.0382</v>
      </c>
      <c r="V5387" s="16">
        <v>18.48</v>
      </c>
      <c r="W5387" s="16">
        <v>5.3540000000000001</v>
      </c>
      <c r="X5387" s="16">
        <v>394.85500000000002</v>
      </c>
      <c r="Y5387" s="16">
        <v>40.820799999999998</v>
      </c>
      <c r="Z5387" s="16">
        <v>0</v>
      </c>
      <c r="AA5387" s="16">
        <v>0.12606909999999999</v>
      </c>
      <c r="AB5387" s="16">
        <v>0.75</v>
      </c>
      <c r="AC5387" s="16">
        <v>0</v>
      </c>
      <c r="AD5387" s="16">
        <v>28.75</v>
      </c>
      <c r="AE5387" s="16">
        <v>7.2107999999999999</v>
      </c>
      <c r="AF5387" s="16">
        <v>0.66449999999999998</v>
      </c>
      <c r="AG5387" s="16">
        <v>74849.600000000006</v>
      </c>
      <c r="AH5387" s="16">
        <v>7.1099999999999997E-2</v>
      </c>
      <c r="AI5387" s="16">
        <v>69</v>
      </c>
      <c r="AJ5387" s="16">
        <v>92.9</v>
      </c>
      <c r="AK5387" s="16">
        <v>1.2335</v>
      </c>
      <c r="AL5387" s="16">
        <v>-0.58179999999999998</v>
      </c>
      <c r="AM5387" s="16">
        <v>-0.441</v>
      </c>
      <c r="AN5387" s="16">
        <v>0</v>
      </c>
      <c r="AO5387" s="16">
        <v>-0.83079999999999998</v>
      </c>
      <c r="AP5387" s="16">
        <v>-0.24840000000000001</v>
      </c>
      <c r="AR5387" s="16">
        <f t="shared" si="199"/>
        <v>1</v>
      </c>
      <c r="AS5387" s="5">
        <f t="shared" si="198"/>
        <v>-5.229499999999998E-3</v>
      </c>
    </row>
    <row r="5388" spans="1:45" x14ac:dyDescent="0.25">
      <c r="A5388" s="16" t="s">
        <v>407</v>
      </c>
      <c r="B5388" s="16" t="s">
        <v>185</v>
      </c>
      <c r="C5388" s="16" t="s">
        <v>318</v>
      </c>
      <c r="D5388" s="16">
        <v>1999</v>
      </c>
      <c r="E5388" s="16" t="s">
        <v>6003</v>
      </c>
      <c r="F5388" s="16" t="s">
        <v>592</v>
      </c>
      <c r="G5388" s="10">
        <v>2473.0700000000002</v>
      </c>
      <c r="H5388" s="73">
        <v>7.8132140000000003</v>
      </c>
      <c r="I5388" s="16" t="s">
        <v>6700</v>
      </c>
      <c r="J5388" s="71">
        <v>0</v>
      </c>
      <c r="K5388" s="71">
        <v>1</v>
      </c>
      <c r="L5388" s="16">
        <v>-0.29764930000000001</v>
      </c>
      <c r="M5388" s="16">
        <v>-0.55913159999999995</v>
      </c>
      <c r="N5388" s="16">
        <v>0.80026949999999997</v>
      </c>
      <c r="O5388" s="16">
        <v>-0.63509369999999998</v>
      </c>
      <c r="P5388" s="16">
        <v>-0.27828429999999998</v>
      </c>
      <c r="Q5388" s="16">
        <v>2.8377800000000002E-2</v>
      </c>
      <c r="R5388" s="16">
        <v>0.13635</v>
      </c>
      <c r="S5388" s="16">
        <v>8.8999999999999999E-3</v>
      </c>
      <c r="T5388" s="16">
        <v>2.3E-3</v>
      </c>
      <c r="U5388" s="16">
        <v>14.539</v>
      </c>
      <c r="V5388" s="16">
        <v>19</v>
      </c>
      <c r="W5388" s="16">
        <v>5.4020000000000001</v>
      </c>
      <c r="X5388" s="16">
        <v>395.32600000000002</v>
      </c>
      <c r="Y5388" s="16">
        <v>41.5244</v>
      </c>
      <c r="Z5388" s="16">
        <v>0</v>
      </c>
      <c r="AA5388" s="16">
        <v>0.10470839999999999</v>
      </c>
      <c r="AB5388" s="16">
        <v>0.75</v>
      </c>
      <c r="AC5388" s="16">
        <v>0</v>
      </c>
      <c r="AD5388" s="16">
        <v>29.3</v>
      </c>
      <c r="AE5388" s="16">
        <v>7.4486999999999997</v>
      </c>
      <c r="AF5388" s="16">
        <v>0.85070000000000001</v>
      </c>
      <c r="AG5388" s="16">
        <v>76644.800000000003</v>
      </c>
      <c r="AH5388" s="16">
        <v>7.2499999999999995E-2</v>
      </c>
      <c r="AI5388" s="16">
        <v>69.5</v>
      </c>
      <c r="AJ5388" s="16">
        <v>93</v>
      </c>
      <c r="AK5388" s="16">
        <v>1.2375</v>
      </c>
      <c r="AL5388" s="16">
        <v>-0.55800000000000005</v>
      </c>
      <c r="AM5388" s="16">
        <v>-0.64080000000000004</v>
      </c>
      <c r="AN5388" s="16">
        <v>0.36870000000000003</v>
      </c>
      <c r="AO5388" s="16">
        <v>-0.76680000000000004</v>
      </c>
      <c r="AP5388" s="16">
        <v>-0.1177</v>
      </c>
      <c r="AR5388" s="16">
        <f t="shared" si="199"/>
        <v>1</v>
      </c>
      <c r="AS5388" s="5">
        <f t="shared" si="198"/>
        <v>3.2635099999999972E-2</v>
      </c>
    </row>
    <row r="5389" spans="1:45" x14ac:dyDescent="0.25">
      <c r="A5389" s="16" t="s">
        <v>407</v>
      </c>
      <c r="B5389" s="16" t="s">
        <v>185</v>
      </c>
      <c r="C5389" s="16" t="s">
        <v>318</v>
      </c>
      <c r="D5389" s="16">
        <v>2000</v>
      </c>
      <c r="E5389" s="16" t="s">
        <v>6004</v>
      </c>
      <c r="F5389" s="16" t="s">
        <v>592</v>
      </c>
      <c r="G5389" s="10">
        <v>2614.73</v>
      </c>
      <c r="H5389" s="73">
        <v>7.8689159999999996</v>
      </c>
      <c r="I5389" s="16">
        <v>52159</v>
      </c>
      <c r="J5389" s="71">
        <v>0</v>
      </c>
      <c r="K5389" s="71">
        <v>1</v>
      </c>
      <c r="L5389" s="16">
        <v>-0.27665089999999998</v>
      </c>
      <c r="M5389" s="16">
        <v>-0.54908880000000004</v>
      </c>
      <c r="N5389" s="16">
        <v>0.8511128</v>
      </c>
      <c r="O5389" s="16">
        <v>-0.61690020000000001</v>
      </c>
      <c r="P5389" s="16">
        <v>-0.2600826</v>
      </c>
      <c r="Q5389" s="16">
        <v>-2.494E-2</v>
      </c>
      <c r="R5389" s="16">
        <v>0.15504999999999999</v>
      </c>
      <c r="S5389" s="16">
        <v>9.3500000000000007E-3</v>
      </c>
      <c r="T5389" s="16">
        <v>2.0999999999999999E-3</v>
      </c>
      <c r="U5389" s="16">
        <v>14.821999999999999</v>
      </c>
      <c r="V5389" s="16">
        <v>19.52</v>
      </c>
      <c r="W5389" s="16">
        <v>5.45</v>
      </c>
      <c r="X5389" s="16">
        <v>396.42599999999999</v>
      </c>
      <c r="Y5389" s="16">
        <v>42.228099999999998</v>
      </c>
      <c r="Z5389" s="16">
        <v>0</v>
      </c>
      <c r="AA5389" s="16">
        <v>9.5775600000000002E-2</v>
      </c>
      <c r="AB5389" s="16">
        <v>0.75</v>
      </c>
      <c r="AC5389" s="16">
        <v>0</v>
      </c>
      <c r="AD5389" s="16">
        <v>29.53</v>
      </c>
      <c r="AE5389" s="16">
        <v>7.6665999999999999</v>
      </c>
      <c r="AF5389" s="16">
        <v>0.85699999999999998</v>
      </c>
      <c r="AG5389" s="16">
        <v>82768.100000000006</v>
      </c>
      <c r="AH5389" s="16">
        <v>8.8800000000000004E-2</v>
      </c>
      <c r="AI5389" s="16">
        <v>70.099999999999994</v>
      </c>
      <c r="AJ5389" s="16">
        <v>93.1</v>
      </c>
      <c r="AK5389" s="16">
        <v>1.2414000000000001</v>
      </c>
      <c r="AL5389" s="16">
        <v>-0.53420000000000001</v>
      </c>
      <c r="AM5389" s="16">
        <v>-0.8407</v>
      </c>
      <c r="AN5389" s="16">
        <v>0</v>
      </c>
      <c r="AO5389" s="16">
        <v>-0.70269999999999999</v>
      </c>
      <c r="AP5389" s="16">
        <v>1.29E-2</v>
      </c>
      <c r="AR5389" s="16">
        <f t="shared" si="199"/>
        <v>1</v>
      </c>
      <c r="AS5389" s="5">
        <f t="shared" si="198"/>
        <v>2.0998400000000028E-2</v>
      </c>
    </row>
    <row r="5390" spans="1:45" x14ac:dyDescent="0.25">
      <c r="A5390" s="16" t="s">
        <v>407</v>
      </c>
      <c r="B5390" s="16" t="s">
        <v>185</v>
      </c>
      <c r="C5390" s="16" t="s">
        <v>318</v>
      </c>
      <c r="D5390" s="16">
        <v>2001</v>
      </c>
      <c r="E5390" s="16" t="s">
        <v>6005</v>
      </c>
      <c r="F5390" s="16" t="s">
        <v>592</v>
      </c>
      <c r="G5390" s="10">
        <v>2753.7</v>
      </c>
      <c r="H5390" s="73">
        <v>7.9207010000000002</v>
      </c>
      <c r="I5390" s="16">
        <v>52183</v>
      </c>
      <c r="J5390" s="71">
        <v>0</v>
      </c>
      <c r="K5390" s="71">
        <v>1</v>
      </c>
      <c r="L5390" s="16">
        <v>-0.23034350000000001</v>
      </c>
      <c r="M5390" s="16">
        <v>-0.52231620000000001</v>
      </c>
      <c r="N5390" s="16">
        <v>0.8524832</v>
      </c>
      <c r="O5390" s="16">
        <v>-0.59851080000000001</v>
      </c>
      <c r="P5390" s="16">
        <v>-0.247638</v>
      </c>
      <c r="Q5390" s="16">
        <v>2.12607E-2</v>
      </c>
      <c r="R5390" s="16">
        <v>0.19500000000000001</v>
      </c>
      <c r="S5390" s="16">
        <v>8.2000000000000007E-3</v>
      </c>
      <c r="T5390" s="16">
        <v>3.0999999999999999E-3</v>
      </c>
      <c r="U5390" s="16">
        <v>14.754799999999999</v>
      </c>
      <c r="V5390" s="16">
        <v>19.864999999999998</v>
      </c>
      <c r="W5390" s="16">
        <v>5.3940000000000001</v>
      </c>
      <c r="X5390" s="16">
        <v>397.11500000000001</v>
      </c>
      <c r="Y5390" s="16">
        <v>42.931699999999999</v>
      </c>
      <c r="Z5390" s="16">
        <v>0</v>
      </c>
      <c r="AA5390" s="16">
        <v>8.6260600000000007E-2</v>
      </c>
      <c r="AB5390" s="16">
        <v>0.75</v>
      </c>
      <c r="AC5390" s="16">
        <v>0</v>
      </c>
      <c r="AD5390" s="16">
        <v>29.774999999999999</v>
      </c>
      <c r="AE5390" s="16">
        <v>8.0215999999999994</v>
      </c>
      <c r="AF5390" s="16">
        <v>0.93710000000000004</v>
      </c>
      <c r="AG5390" s="16">
        <v>87802</v>
      </c>
      <c r="AH5390" s="16">
        <v>9.0050000000000005E-2</v>
      </c>
      <c r="AI5390" s="16">
        <v>70.599999999999994</v>
      </c>
      <c r="AJ5390" s="16">
        <v>93.2</v>
      </c>
      <c r="AK5390" s="16">
        <v>1.2298</v>
      </c>
      <c r="AL5390" s="16">
        <v>-0.68689999999999996</v>
      </c>
      <c r="AM5390" s="16">
        <v>-1.0004999999999999</v>
      </c>
      <c r="AN5390" s="16">
        <v>0.49740000000000001</v>
      </c>
      <c r="AO5390" s="16">
        <v>-0.61839999999999995</v>
      </c>
      <c r="AP5390" s="16">
        <v>7.1099999999999997E-2</v>
      </c>
      <c r="AR5390" s="16">
        <f t="shared" si="199"/>
        <v>1</v>
      </c>
      <c r="AS5390" s="5">
        <f t="shared" si="198"/>
        <v>4.6307399999999971E-2</v>
      </c>
    </row>
    <row r="5391" spans="1:45" x14ac:dyDescent="0.25">
      <c r="A5391" s="16" t="s">
        <v>407</v>
      </c>
      <c r="B5391" s="16" t="s">
        <v>185</v>
      </c>
      <c r="C5391" s="16" t="s">
        <v>318</v>
      </c>
      <c r="D5391" s="16">
        <v>2002</v>
      </c>
      <c r="E5391" s="16" t="s">
        <v>6006</v>
      </c>
      <c r="F5391" s="16" t="s">
        <v>592</v>
      </c>
      <c r="G5391" s="10">
        <v>2827.09</v>
      </c>
      <c r="H5391" s="73">
        <v>7.9470020000000003</v>
      </c>
      <c r="I5391" s="16">
        <v>52158</v>
      </c>
      <c r="J5391" s="71">
        <v>0</v>
      </c>
      <c r="K5391" s="71">
        <v>1</v>
      </c>
      <c r="L5391" s="16">
        <v>-0.55631189999999997</v>
      </c>
      <c r="M5391" s="16">
        <v>-0.55485810000000002</v>
      </c>
      <c r="N5391" s="16">
        <v>0.22195329999999999</v>
      </c>
      <c r="O5391" s="16">
        <v>-0.57747950000000003</v>
      </c>
      <c r="P5391" s="16">
        <v>-0.23651639999999999</v>
      </c>
      <c r="Q5391" s="16">
        <v>-8.7203600000000006E-2</v>
      </c>
      <c r="R5391" s="16">
        <v>0.19455</v>
      </c>
      <c r="S5391" s="16">
        <v>7.3000000000000001E-3</v>
      </c>
      <c r="T5391" s="16">
        <v>0</v>
      </c>
      <c r="U5391" s="16">
        <v>8.6699000000000002</v>
      </c>
      <c r="V5391" s="16">
        <v>20.21</v>
      </c>
      <c r="W5391" s="16">
        <v>5.3380000000000001</v>
      </c>
      <c r="X5391" s="16">
        <v>397.94799999999998</v>
      </c>
      <c r="Y5391" s="16">
        <v>43.635300000000001</v>
      </c>
      <c r="Z5391" s="16">
        <v>0</v>
      </c>
      <c r="AA5391" s="16">
        <v>6.8977800000000006E-2</v>
      </c>
      <c r="AB5391" s="16">
        <v>0.75</v>
      </c>
      <c r="AC5391" s="16">
        <v>0</v>
      </c>
      <c r="AD5391" s="16">
        <v>30.22</v>
      </c>
      <c r="AE5391" s="16">
        <v>8.3952000000000009</v>
      </c>
      <c r="AF5391" s="16">
        <v>1.0583</v>
      </c>
      <c r="AG5391" s="16">
        <v>93488.6</v>
      </c>
      <c r="AH5391" s="16">
        <v>8.4150000000000003E-2</v>
      </c>
      <c r="AI5391" s="16">
        <v>71.099999999999994</v>
      </c>
      <c r="AJ5391" s="16">
        <v>93.4</v>
      </c>
      <c r="AK5391" s="16">
        <v>1.2181</v>
      </c>
      <c r="AL5391" s="16">
        <v>-0.83950000000000002</v>
      </c>
      <c r="AM5391" s="16">
        <v>-1.1604000000000001</v>
      </c>
      <c r="AN5391" s="16">
        <v>0</v>
      </c>
      <c r="AO5391" s="16">
        <v>-0.53400000000000003</v>
      </c>
      <c r="AP5391" s="16">
        <v>0.12920000000000001</v>
      </c>
      <c r="AR5391" s="16">
        <f t="shared" si="199"/>
        <v>1</v>
      </c>
      <c r="AS5391" s="5">
        <f t="shared" si="198"/>
        <v>-0.32596839999999994</v>
      </c>
    </row>
    <row r="5392" spans="1:45" x14ac:dyDescent="0.25">
      <c r="A5392" s="16" t="s">
        <v>407</v>
      </c>
      <c r="B5392" s="16" t="s">
        <v>185</v>
      </c>
      <c r="C5392" s="16" t="s">
        <v>318</v>
      </c>
      <c r="D5392" s="16">
        <v>2003</v>
      </c>
      <c r="E5392" s="16" t="s">
        <v>6007</v>
      </c>
      <c r="F5392" s="16" t="s">
        <v>592</v>
      </c>
      <c r="G5392" s="10">
        <v>2834.18</v>
      </c>
      <c r="H5392" s="73">
        <v>7.9495079999999998</v>
      </c>
      <c r="I5392" s="16">
        <v>52116</v>
      </c>
      <c r="J5392" s="71">
        <v>0</v>
      </c>
      <c r="K5392" s="71">
        <v>1</v>
      </c>
      <c r="L5392" s="16">
        <v>-0.27424409999999999</v>
      </c>
      <c r="M5392" s="16">
        <v>-0.49747170000000002</v>
      </c>
      <c r="N5392" s="16">
        <v>0.60842799999999997</v>
      </c>
      <c r="O5392" s="16">
        <v>-0.56503210000000004</v>
      </c>
      <c r="P5392" s="16">
        <v>-0.23071059999999999</v>
      </c>
      <c r="Q5392" s="16">
        <v>9.2332800000000007E-2</v>
      </c>
      <c r="R5392" s="16">
        <v>0.19084999999999999</v>
      </c>
      <c r="S5392" s="16">
        <v>9.7000000000000003E-3</v>
      </c>
      <c r="T5392" s="16">
        <v>5.4000000000000003E-3</v>
      </c>
      <c r="U5392" s="16">
        <v>12.24</v>
      </c>
      <c r="V5392" s="16">
        <v>20.555</v>
      </c>
      <c r="W5392" s="16">
        <v>5.282</v>
      </c>
      <c r="X5392" s="16">
        <v>399.04599999999999</v>
      </c>
      <c r="Y5392" s="16">
        <v>44.338999999999999</v>
      </c>
      <c r="Z5392" s="16">
        <v>0</v>
      </c>
      <c r="AA5392" s="16">
        <v>7.6939499999999994E-2</v>
      </c>
      <c r="AB5392" s="16">
        <v>0.75</v>
      </c>
      <c r="AC5392" s="16">
        <v>0</v>
      </c>
      <c r="AD5392" s="16">
        <v>30.015000000000001</v>
      </c>
      <c r="AE5392" s="16">
        <v>8.5599000000000007</v>
      </c>
      <c r="AF5392" s="16">
        <v>1.1475</v>
      </c>
      <c r="AG5392" s="16">
        <v>95449.3</v>
      </c>
      <c r="AH5392" s="16">
        <v>7.9250000000000001E-2</v>
      </c>
      <c r="AI5392" s="16">
        <v>71.599999999999994</v>
      </c>
      <c r="AJ5392" s="16">
        <v>93.5</v>
      </c>
      <c r="AK5392" s="16">
        <v>1.21</v>
      </c>
      <c r="AL5392" s="16">
        <v>-0.84109999999999996</v>
      </c>
      <c r="AM5392" s="16">
        <v>-1.056</v>
      </c>
      <c r="AN5392" s="16">
        <v>1.2012</v>
      </c>
      <c r="AO5392" s="16">
        <v>-0.50939999999999996</v>
      </c>
      <c r="AP5392" s="16">
        <v>-2.93E-2</v>
      </c>
      <c r="AR5392" s="16">
        <f t="shared" si="199"/>
        <v>1</v>
      </c>
      <c r="AS5392" s="5">
        <f t="shared" si="198"/>
        <v>0.28206779999999998</v>
      </c>
    </row>
    <row r="5393" spans="1:45" x14ac:dyDescent="0.25">
      <c r="A5393" s="16" t="s">
        <v>407</v>
      </c>
      <c r="B5393" s="16" t="s">
        <v>185</v>
      </c>
      <c r="C5393" s="16" t="s">
        <v>318</v>
      </c>
      <c r="D5393" s="16">
        <v>2004</v>
      </c>
      <c r="E5393" s="16" t="s">
        <v>6008</v>
      </c>
      <c r="F5393" s="16" t="s">
        <v>592</v>
      </c>
      <c r="G5393" s="10">
        <v>2834.89</v>
      </c>
      <c r="H5393" s="73">
        <v>7.9497590000000002</v>
      </c>
      <c r="I5393" s="16">
        <v>52074</v>
      </c>
      <c r="J5393" s="71">
        <v>0</v>
      </c>
      <c r="K5393" s="71">
        <v>1</v>
      </c>
      <c r="L5393" s="16">
        <v>-0.22433230000000001</v>
      </c>
      <c r="M5393" s="16">
        <v>-0.51753479999999996</v>
      </c>
      <c r="N5393" s="16">
        <v>0.56231949999999997</v>
      </c>
      <c r="O5393" s="16">
        <v>-0.39925369999999999</v>
      </c>
      <c r="P5393" s="16">
        <v>-0.1973635</v>
      </c>
      <c r="Q5393" s="16">
        <v>6.15186E-2</v>
      </c>
      <c r="R5393" s="16">
        <v>0.19514999999999999</v>
      </c>
      <c r="S5393" s="16">
        <v>1.24E-2</v>
      </c>
      <c r="T5393" s="16">
        <v>1.9E-3</v>
      </c>
      <c r="U5393" s="16">
        <v>11.7669</v>
      </c>
      <c r="V5393" s="16">
        <v>20.9</v>
      </c>
      <c r="W5393" s="16">
        <v>5.226</v>
      </c>
      <c r="X5393" s="16">
        <v>398.98399999999998</v>
      </c>
      <c r="Y5393" s="16">
        <v>49.558700000000002</v>
      </c>
      <c r="Z5393" s="16">
        <v>0.03</v>
      </c>
      <c r="AA5393" s="16">
        <v>8.4901099999999993E-2</v>
      </c>
      <c r="AB5393" s="16">
        <v>0.75</v>
      </c>
      <c r="AC5393" s="16">
        <v>0</v>
      </c>
      <c r="AD5393" s="16">
        <v>29.81</v>
      </c>
      <c r="AE5393" s="16">
        <v>10.581099999999999</v>
      </c>
      <c r="AF5393" s="16">
        <v>1.2366999999999999</v>
      </c>
      <c r="AG5393" s="16">
        <v>99222.399999999994</v>
      </c>
      <c r="AH5393" s="16">
        <v>8.0750000000000002E-2</v>
      </c>
      <c r="AI5393" s="16">
        <v>72.099999999999994</v>
      </c>
      <c r="AJ5393" s="16">
        <v>93.6</v>
      </c>
      <c r="AK5393" s="16">
        <v>1.1733</v>
      </c>
      <c r="AL5393" s="16">
        <v>-0.56720000000000004</v>
      </c>
      <c r="AM5393" s="16">
        <v>-0.87160000000000004</v>
      </c>
      <c r="AN5393" s="16">
        <v>1.145</v>
      </c>
      <c r="AO5393" s="16">
        <v>-0.85009999999999997</v>
      </c>
      <c r="AP5393" s="16">
        <v>-0.21679999999999999</v>
      </c>
      <c r="AR5393" s="16">
        <f t="shared" si="199"/>
        <v>1</v>
      </c>
      <c r="AS5393" s="5">
        <f t="shared" si="198"/>
        <v>4.9911799999999978E-2</v>
      </c>
    </row>
    <row r="5394" spans="1:45" x14ac:dyDescent="0.25">
      <c r="A5394" s="16" t="s">
        <v>407</v>
      </c>
      <c r="B5394" s="16" t="s">
        <v>185</v>
      </c>
      <c r="C5394" s="16" t="s">
        <v>318</v>
      </c>
      <c r="D5394" s="16">
        <v>2005</v>
      </c>
      <c r="E5394" s="16" t="s">
        <v>6009</v>
      </c>
      <c r="F5394" s="16" t="s">
        <v>592</v>
      </c>
      <c r="G5394" s="10">
        <v>2913.92</v>
      </c>
      <c r="H5394" s="73">
        <v>7.9772550000000004</v>
      </c>
      <c r="I5394" s="16">
        <v>52055</v>
      </c>
      <c r="J5394" s="71">
        <v>0</v>
      </c>
      <c r="K5394" s="71">
        <v>1</v>
      </c>
      <c r="L5394" s="16">
        <v>-0.34943619999999997</v>
      </c>
      <c r="M5394" s="16">
        <v>-0.53061380000000002</v>
      </c>
      <c r="N5394" s="16">
        <v>0.5806211</v>
      </c>
      <c r="O5394" s="16">
        <v>-0.68218440000000002</v>
      </c>
      <c r="P5394" s="16">
        <v>-0.21772050000000001</v>
      </c>
      <c r="Q5394" s="16">
        <v>9.1630000000000003E-2</v>
      </c>
      <c r="R5394" s="16">
        <v>0.17455000000000001</v>
      </c>
      <c r="S5394" s="16">
        <v>1.29E-2</v>
      </c>
      <c r="T5394" s="16">
        <v>1.5E-3</v>
      </c>
      <c r="U5394" s="16">
        <v>11.7582</v>
      </c>
      <c r="V5394" s="16">
        <v>21.245000000000001</v>
      </c>
      <c r="W5394" s="16">
        <v>5.3</v>
      </c>
      <c r="X5394" s="16">
        <v>400.13400000000001</v>
      </c>
      <c r="Y5394" s="16">
        <v>36.148600000000002</v>
      </c>
      <c r="Z5394" s="16">
        <v>0.03</v>
      </c>
      <c r="AA5394" s="16">
        <v>6.7618399999999995E-2</v>
      </c>
      <c r="AB5394" s="16">
        <v>0.75</v>
      </c>
      <c r="AC5394" s="16">
        <v>0</v>
      </c>
      <c r="AD5394" s="16">
        <v>30.254999999999999</v>
      </c>
      <c r="AE5394" s="16">
        <v>7.8792</v>
      </c>
      <c r="AF5394" s="16">
        <v>1.2678</v>
      </c>
      <c r="AG5394" s="16">
        <v>100498</v>
      </c>
      <c r="AH5394" s="16">
        <v>0.1002</v>
      </c>
      <c r="AI5394" s="16">
        <v>72.7</v>
      </c>
      <c r="AJ5394" s="16">
        <v>93.7</v>
      </c>
      <c r="AK5394" s="16">
        <v>1.1709000000000001</v>
      </c>
      <c r="AL5394" s="16">
        <v>-0.43690000000000001</v>
      </c>
      <c r="AM5394" s="16">
        <v>-1.0002</v>
      </c>
      <c r="AN5394" s="16">
        <v>1.0817000000000001</v>
      </c>
      <c r="AO5394" s="16">
        <v>-0.76959999999999995</v>
      </c>
      <c r="AP5394" s="16">
        <v>-6.9099999999999995E-2</v>
      </c>
      <c r="AR5394" s="16">
        <f t="shared" si="199"/>
        <v>1</v>
      </c>
      <c r="AS5394" s="5">
        <f t="shared" si="198"/>
        <v>-0.12510389999999996</v>
      </c>
    </row>
    <row r="5395" spans="1:45" x14ac:dyDescent="0.25">
      <c r="A5395" s="16" t="s">
        <v>407</v>
      </c>
      <c r="B5395" s="16" t="s">
        <v>185</v>
      </c>
      <c r="C5395" s="16" t="s">
        <v>318</v>
      </c>
      <c r="D5395" s="16">
        <v>2006</v>
      </c>
      <c r="E5395" s="16" t="s">
        <v>6010</v>
      </c>
      <c r="F5395" s="16" t="s">
        <v>592</v>
      </c>
      <c r="G5395" s="10">
        <v>2968.66</v>
      </c>
      <c r="H5395" s="73">
        <v>7.9958660000000004</v>
      </c>
      <c r="I5395" s="16">
        <v>52078</v>
      </c>
      <c r="J5395" s="71">
        <v>0</v>
      </c>
      <c r="K5395" s="71">
        <v>1</v>
      </c>
      <c r="L5395" s="16">
        <v>-0.2205201</v>
      </c>
      <c r="M5395" s="16">
        <v>-0.48316350000000002</v>
      </c>
      <c r="N5395" s="16">
        <v>0.56755610000000001</v>
      </c>
      <c r="O5395" s="16">
        <v>-0.4155354</v>
      </c>
      <c r="P5395" s="16">
        <v>-0.183251</v>
      </c>
      <c r="Q5395" s="16">
        <v>3.25422E-2</v>
      </c>
      <c r="R5395" s="16">
        <v>0.15684999999999999</v>
      </c>
      <c r="S5395" s="16">
        <v>1.4200000000000001E-2</v>
      </c>
      <c r="T5395" s="16">
        <v>7.1000000000000004E-3</v>
      </c>
      <c r="U5395" s="16">
        <v>11.723599999999999</v>
      </c>
      <c r="V5395" s="16">
        <v>21.158999999999999</v>
      </c>
      <c r="W5395" s="16">
        <v>5.4610000000000003</v>
      </c>
      <c r="X5395" s="16">
        <v>397.42500000000001</v>
      </c>
      <c r="Y5395" s="16">
        <v>48.315100000000001</v>
      </c>
      <c r="Z5395" s="16">
        <v>0.03</v>
      </c>
      <c r="AA5395" s="16">
        <v>5.4025200000000002E-2</v>
      </c>
      <c r="AB5395" s="16">
        <v>0.75</v>
      </c>
      <c r="AC5395" s="16">
        <v>0</v>
      </c>
      <c r="AD5395" s="16">
        <v>30.605</v>
      </c>
      <c r="AE5395" s="16">
        <v>8.1534999999999993</v>
      </c>
      <c r="AF5395" s="16">
        <v>8.8651</v>
      </c>
      <c r="AG5395" s="16">
        <v>101673</v>
      </c>
      <c r="AH5395" s="16">
        <v>0.10685</v>
      </c>
      <c r="AI5395" s="16">
        <v>73.2</v>
      </c>
      <c r="AJ5395" s="16">
        <v>93.8</v>
      </c>
      <c r="AK5395" s="16">
        <v>1.1778999999999999</v>
      </c>
      <c r="AL5395" s="16">
        <v>-0.52929999999999999</v>
      </c>
      <c r="AM5395" s="16">
        <v>-1.1075999999999999</v>
      </c>
      <c r="AN5395" s="16">
        <v>1.0743</v>
      </c>
      <c r="AO5395" s="16">
        <v>-0.94969999999999999</v>
      </c>
      <c r="AP5395" s="16">
        <v>-2.2499999999999999E-2</v>
      </c>
      <c r="AR5395" s="16">
        <f t="shared" si="199"/>
        <v>1</v>
      </c>
      <c r="AS5395" s="5">
        <f t="shared" si="198"/>
        <v>0.12891609999999998</v>
      </c>
    </row>
    <row r="5396" spans="1:45" x14ac:dyDescent="0.25">
      <c r="A5396" s="16" t="s">
        <v>407</v>
      </c>
      <c r="B5396" s="16" t="s">
        <v>185</v>
      </c>
      <c r="C5396" s="16" t="s">
        <v>318</v>
      </c>
      <c r="D5396" s="16">
        <v>2007</v>
      </c>
      <c r="E5396" s="16" t="s">
        <v>6011</v>
      </c>
      <c r="F5396" s="16" t="s">
        <v>592</v>
      </c>
      <c r="G5396" s="10">
        <v>3070.71</v>
      </c>
      <c r="H5396" s="73">
        <v>8.0296629999999993</v>
      </c>
      <c r="I5396" s="16">
        <v>52137</v>
      </c>
      <c r="J5396" s="71">
        <v>0</v>
      </c>
      <c r="K5396" s="71">
        <v>1</v>
      </c>
      <c r="L5396" s="16">
        <v>-0.20068069999999999</v>
      </c>
      <c r="M5396" s="16">
        <v>-0.52564659999999996</v>
      </c>
      <c r="N5396" s="16">
        <v>0.63302650000000005</v>
      </c>
      <c r="O5396" s="16">
        <v>-0.39855059999999998</v>
      </c>
      <c r="P5396" s="16">
        <v>-0.16573180000000001</v>
      </c>
      <c r="Q5396" s="16">
        <v>1.6404200000000001E-2</v>
      </c>
      <c r="R5396" s="16">
        <v>0.17394999999999999</v>
      </c>
      <c r="S5396" s="16">
        <v>1.43E-2</v>
      </c>
      <c r="T5396" s="16">
        <v>1.5E-3</v>
      </c>
      <c r="U5396" s="16">
        <v>11.9284</v>
      </c>
      <c r="V5396" s="16">
        <v>21.073</v>
      </c>
      <c r="W5396" s="16">
        <v>5.6219999999999999</v>
      </c>
      <c r="X5396" s="16">
        <v>403.08100000000002</v>
      </c>
      <c r="Y5396" s="16">
        <v>48.394599999999997</v>
      </c>
      <c r="Z5396" s="16">
        <v>3.7499999999999999E-2</v>
      </c>
      <c r="AA5396" s="16">
        <v>5.0335600000000001E-2</v>
      </c>
      <c r="AB5396" s="16">
        <v>0.75</v>
      </c>
      <c r="AC5396" s="16">
        <v>0</v>
      </c>
      <c r="AD5396" s="16">
        <v>30.7</v>
      </c>
      <c r="AE5396" s="16">
        <v>8.4276999999999997</v>
      </c>
      <c r="AF5396" s="16">
        <v>9.4007000000000005</v>
      </c>
      <c r="AG5396" s="16">
        <v>104874</v>
      </c>
      <c r="AH5396" s="16">
        <v>0.12125</v>
      </c>
      <c r="AI5396" s="16">
        <v>73.7</v>
      </c>
      <c r="AJ5396" s="16">
        <v>93.9</v>
      </c>
      <c r="AK5396" s="16">
        <v>1.1756</v>
      </c>
      <c r="AL5396" s="16">
        <v>-0.57130000000000003</v>
      </c>
      <c r="AM5396" s="16">
        <v>-1.2354000000000001</v>
      </c>
      <c r="AN5396" s="16">
        <v>1.1195999999999999</v>
      </c>
      <c r="AO5396" s="16">
        <v>-0.91869999999999996</v>
      </c>
      <c r="AP5396" s="16">
        <v>-1.2500000000000001E-2</v>
      </c>
      <c r="AR5396" s="16">
        <f t="shared" si="199"/>
        <v>1</v>
      </c>
      <c r="AS5396" s="5">
        <f t="shared" si="198"/>
        <v>1.9839400000000007E-2</v>
      </c>
    </row>
    <row r="5397" spans="1:45" x14ac:dyDescent="0.25">
      <c r="A5397" s="16" t="s">
        <v>407</v>
      </c>
      <c r="B5397" s="16" t="s">
        <v>185</v>
      </c>
      <c r="C5397" s="16" t="s">
        <v>318</v>
      </c>
      <c r="D5397" s="16">
        <v>2008</v>
      </c>
      <c r="E5397" s="16" t="s">
        <v>6012</v>
      </c>
      <c r="F5397" s="16" t="s">
        <v>592</v>
      </c>
      <c r="G5397" s="10">
        <v>3015.79</v>
      </c>
      <c r="H5397" s="73">
        <v>8.0116169999999993</v>
      </c>
      <c r="I5397" s="16">
        <v>52218</v>
      </c>
      <c r="J5397" s="71">
        <v>0</v>
      </c>
      <c r="K5397" s="71">
        <v>1</v>
      </c>
      <c r="L5397" s="16">
        <v>-0.13401099999999999</v>
      </c>
      <c r="M5397" s="16">
        <v>-0.48093219999999998</v>
      </c>
      <c r="N5397" s="16">
        <v>0.65193920000000005</v>
      </c>
      <c r="O5397" s="16">
        <v>-0.38514910000000002</v>
      </c>
      <c r="P5397" s="16">
        <v>-0.14859810000000001</v>
      </c>
      <c r="Q5397" s="16">
        <v>7.4099100000000001E-2</v>
      </c>
      <c r="R5397" s="16">
        <v>0.2296</v>
      </c>
      <c r="S5397" s="16">
        <v>1.4149999999999999E-2</v>
      </c>
      <c r="T5397" s="16">
        <v>3.0999999999999999E-3</v>
      </c>
      <c r="U5397" s="16">
        <v>11.9061</v>
      </c>
      <c r="V5397" s="16">
        <v>20.986999999999998</v>
      </c>
      <c r="W5397" s="16">
        <v>5.7830000000000004</v>
      </c>
      <c r="X5397" s="16">
        <v>405.18299999999999</v>
      </c>
      <c r="Y5397" s="16">
        <v>48.4298</v>
      </c>
      <c r="Z5397" s="16">
        <v>4.4299999999999999E-2</v>
      </c>
      <c r="AA5397" s="16">
        <v>5.05298E-2</v>
      </c>
      <c r="AB5397" s="16">
        <v>0.75</v>
      </c>
      <c r="AC5397" s="16">
        <v>0</v>
      </c>
      <c r="AD5397" s="16">
        <v>30.695</v>
      </c>
      <c r="AE5397" s="16">
        <v>8.702</v>
      </c>
      <c r="AF5397" s="16">
        <v>9.9362999999999992</v>
      </c>
      <c r="AG5397" s="16">
        <v>109753</v>
      </c>
      <c r="AH5397" s="16">
        <v>0.1303</v>
      </c>
      <c r="AI5397" s="16">
        <v>74.2</v>
      </c>
      <c r="AJ5397" s="16">
        <v>94.1</v>
      </c>
      <c r="AK5397" s="16">
        <v>1.2077</v>
      </c>
      <c r="AL5397" s="16">
        <v>-0.56730000000000003</v>
      </c>
      <c r="AM5397" s="16">
        <v>-1.3105</v>
      </c>
      <c r="AN5397" s="16">
        <v>1.0364</v>
      </c>
      <c r="AO5397" s="16">
        <v>-0.70250000000000001</v>
      </c>
      <c r="AP5397" s="16">
        <v>0.20119999999999999</v>
      </c>
      <c r="AR5397" s="16">
        <f t="shared" si="199"/>
        <v>1</v>
      </c>
      <c r="AS5397" s="5">
        <f t="shared" si="198"/>
        <v>6.6669699999999998E-2</v>
      </c>
    </row>
    <row r="5398" spans="1:45" x14ac:dyDescent="0.25">
      <c r="A5398" s="16" t="s">
        <v>407</v>
      </c>
      <c r="B5398" s="16" t="s">
        <v>185</v>
      </c>
      <c r="C5398" s="16" t="s">
        <v>318</v>
      </c>
      <c r="D5398" s="16">
        <v>2009</v>
      </c>
      <c r="E5398" s="16" t="s">
        <v>6013</v>
      </c>
      <c r="F5398" s="16" t="s">
        <v>592</v>
      </c>
      <c r="G5398" s="10">
        <v>2958.46</v>
      </c>
      <c r="H5398" s="73">
        <v>7.9924229999999996</v>
      </c>
      <c r="I5398" s="16">
        <v>52320</v>
      </c>
      <c r="J5398" s="71">
        <v>0</v>
      </c>
      <c r="K5398" s="71">
        <v>1</v>
      </c>
      <c r="L5398" s="16">
        <v>-0.14680599999999999</v>
      </c>
      <c r="M5398" s="16">
        <v>-0.50709660000000001</v>
      </c>
      <c r="N5398" s="16">
        <v>0.68719229999999998</v>
      </c>
      <c r="O5398" s="16">
        <v>-0.37964379999999998</v>
      </c>
      <c r="P5398" s="16">
        <v>-0.1342767</v>
      </c>
      <c r="Q5398" s="16">
        <v>1.2576199999999999E-2</v>
      </c>
      <c r="R5398" s="16">
        <v>0.2094</v>
      </c>
      <c r="S5398" s="16">
        <v>9.9000000000000008E-3</v>
      </c>
      <c r="T5398" s="16">
        <v>3.2000000000000002E-3</v>
      </c>
      <c r="U5398" s="16">
        <v>12.197699999999999</v>
      </c>
      <c r="V5398" s="16">
        <v>20.901</v>
      </c>
      <c r="W5398" s="16">
        <v>5.944</v>
      </c>
      <c r="X5398" s="16">
        <v>404.67</v>
      </c>
      <c r="Y5398" s="16">
        <v>48.5745</v>
      </c>
      <c r="Z5398" s="16">
        <v>4.4200000000000003E-2</v>
      </c>
      <c r="AA5398" s="16">
        <v>4.2956500000000002E-2</v>
      </c>
      <c r="AB5398" s="16">
        <v>0.75</v>
      </c>
      <c r="AC5398" s="16">
        <v>0</v>
      </c>
      <c r="AD5398" s="16">
        <v>30.89</v>
      </c>
      <c r="AE5398" s="16">
        <v>8.9762000000000004</v>
      </c>
      <c r="AF5398" s="16">
        <v>10.472</v>
      </c>
      <c r="AG5398" s="16">
        <v>109433</v>
      </c>
      <c r="AH5398" s="16">
        <v>0.14144999999999999</v>
      </c>
      <c r="AI5398" s="16">
        <v>74.7</v>
      </c>
      <c r="AJ5398" s="16">
        <v>94.2</v>
      </c>
      <c r="AK5398" s="16">
        <v>1.1445000000000001</v>
      </c>
      <c r="AL5398" s="16">
        <v>-0.34129999999999999</v>
      </c>
      <c r="AM5398" s="16">
        <v>-1.3976</v>
      </c>
      <c r="AN5398" s="16">
        <v>1.4688000000000001</v>
      </c>
      <c r="AO5398" s="16">
        <v>-0.99670000000000003</v>
      </c>
      <c r="AP5398" s="16">
        <v>-0.28029999999999999</v>
      </c>
      <c r="AR5398" s="16">
        <f t="shared" si="199"/>
        <v>1</v>
      </c>
      <c r="AS5398" s="5">
        <f t="shared" si="198"/>
        <v>-1.2795000000000001E-2</v>
      </c>
    </row>
    <row r="5399" spans="1:45" x14ac:dyDescent="0.25">
      <c r="A5399" s="16" t="s">
        <v>407</v>
      </c>
      <c r="B5399" s="16" t="s">
        <v>185</v>
      </c>
      <c r="C5399" s="16" t="s">
        <v>318</v>
      </c>
      <c r="D5399" s="16">
        <v>2010</v>
      </c>
      <c r="E5399" s="16" t="s">
        <v>6014</v>
      </c>
      <c r="F5399" s="16" t="s">
        <v>592</v>
      </c>
      <c r="G5399" s="10">
        <v>3142.61</v>
      </c>
      <c r="H5399" s="73">
        <v>8.0528089999999999</v>
      </c>
      <c r="I5399" s="16">
        <v>52425</v>
      </c>
      <c r="J5399" s="71">
        <v>0</v>
      </c>
      <c r="K5399" s="71">
        <v>1</v>
      </c>
      <c r="L5399" s="16">
        <v>-0.11896519999999999</v>
      </c>
      <c r="M5399" s="16">
        <v>-0.517625</v>
      </c>
      <c r="N5399" s="16">
        <v>0.72802169999999999</v>
      </c>
      <c r="O5399" s="16">
        <v>-0.35539880000000001</v>
      </c>
      <c r="P5399" s="16">
        <v>-0.11813070000000001</v>
      </c>
      <c r="Q5399" s="16">
        <v>2.0644000000000001E-3</v>
      </c>
      <c r="R5399" s="16">
        <v>0.18345</v>
      </c>
      <c r="S5399" s="16">
        <v>1.1599999999999999E-2</v>
      </c>
      <c r="T5399" s="16">
        <v>2.8999999999999998E-3</v>
      </c>
      <c r="U5399" s="16">
        <v>12.093</v>
      </c>
      <c r="V5399" s="16">
        <v>21.614999999999998</v>
      </c>
      <c r="W5399" s="16">
        <v>6.1050000000000004</v>
      </c>
      <c r="X5399" s="16">
        <v>408.87</v>
      </c>
      <c r="Y5399" s="16">
        <v>49.62</v>
      </c>
      <c r="Z5399" s="16">
        <v>4.41E-2</v>
      </c>
      <c r="AA5399" s="16">
        <v>3.7324999999999997E-2</v>
      </c>
      <c r="AB5399" s="16">
        <v>0.75</v>
      </c>
      <c r="AC5399" s="16">
        <v>0</v>
      </c>
      <c r="AD5399" s="16">
        <v>31.035</v>
      </c>
      <c r="AE5399" s="16">
        <v>9.2504000000000008</v>
      </c>
      <c r="AF5399" s="16">
        <v>11.0076</v>
      </c>
      <c r="AG5399" s="16">
        <v>115903</v>
      </c>
      <c r="AH5399" s="16">
        <v>0.14879999999999999</v>
      </c>
      <c r="AI5399" s="16">
        <v>75.2</v>
      </c>
      <c r="AJ5399" s="16">
        <v>94.3</v>
      </c>
      <c r="AK5399" s="16">
        <v>1.1254</v>
      </c>
      <c r="AL5399" s="16">
        <v>-0.3291</v>
      </c>
      <c r="AM5399" s="16">
        <v>-1.2838000000000001</v>
      </c>
      <c r="AN5399" s="16">
        <v>1.2586999999999999</v>
      </c>
      <c r="AO5399" s="16">
        <v>-0.98640000000000005</v>
      </c>
      <c r="AP5399" s="16">
        <v>-0.2742</v>
      </c>
      <c r="AR5399" s="16">
        <f t="shared" si="199"/>
        <v>1</v>
      </c>
      <c r="AS5399" s="5">
        <f t="shared" si="198"/>
        <v>2.7840799999999999E-2</v>
      </c>
    </row>
    <row r="5400" spans="1:45" x14ac:dyDescent="0.25">
      <c r="A5400" s="16" t="s">
        <v>407</v>
      </c>
      <c r="B5400" s="16" t="s">
        <v>185</v>
      </c>
      <c r="C5400" s="16" t="s">
        <v>318</v>
      </c>
      <c r="D5400" s="16">
        <v>2011</v>
      </c>
      <c r="E5400" s="16" t="s">
        <v>6015</v>
      </c>
      <c r="F5400" s="16" t="s">
        <v>592</v>
      </c>
      <c r="G5400" s="10">
        <v>3188.19</v>
      </c>
      <c r="H5400" s="73">
        <v>8.0672099999999993</v>
      </c>
      <c r="I5400" s="16">
        <v>52542</v>
      </c>
      <c r="J5400" s="71">
        <v>0</v>
      </c>
      <c r="K5400" s="71">
        <v>1</v>
      </c>
      <c r="L5400" s="16">
        <v>-5.0902799999999998E-2</v>
      </c>
      <c r="M5400" s="16">
        <v>-0.51319289999999995</v>
      </c>
      <c r="N5400" s="16">
        <v>0.77773959999999998</v>
      </c>
      <c r="O5400" s="16">
        <v>-0.2881959</v>
      </c>
      <c r="P5400" s="16">
        <v>-0.1038306</v>
      </c>
      <c r="Q5400" s="16">
        <v>1.6672800000000002E-2</v>
      </c>
      <c r="R5400" s="16">
        <v>0.1739</v>
      </c>
      <c r="S5400" s="16">
        <v>1.4149999999999999E-2</v>
      </c>
      <c r="T5400" s="16">
        <v>2.8999999999999998E-3</v>
      </c>
      <c r="U5400" s="16">
        <v>12.2996</v>
      </c>
      <c r="V5400" s="16">
        <v>22.341999999999999</v>
      </c>
      <c r="W5400" s="16">
        <v>6.1440000000000001</v>
      </c>
      <c r="X5400" s="16">
        <v>410.44</v>
      </c>
      <c r="Y5400" s="16">
        <v>51.884300000000003</v>
      </c>
      <c r="Z5400" s="16">
        <v>5.3999999999999999E-2</v>
      </c>
      <c r="AA5400" s="16">
        <v>3.7519299999999998E-2</v>
      </c>
      <c r="AB5400" s="16">
        <v>0.75</v>
      </c>
      <c r="AC5400" s="16">
        <v>0</v>
      </c>
      <c r="AD5400" s="16">
        <v>31.03</v>
      </c>
      <c r="AE5400" s="16">
        <v>9.5246999999999993</v>
      </c>
      <c r="AF5400" s="16">
        <v>11.543200000000001</v>
      </c>
      <c r="AG5400" s="16">
        <v>119640</v>
      </c>
      <c r="AH5400" s="16">
        <v>0.15509999999999999</v>
      </c>
      <c r="AI5400" s="16">
        <v>75.7</v>
      </c>
      <c r="AJ5400" s="16">
        <v>94.4</v>
      </c>
      <c r="AK5400" s="16">
        <v>1.1380999999999999</v>
      </c>
      <c r="AL5400" s="16">
        <v>-0.3019</v>
      </c>
      <c r="AM5400" s="16">
        <v>-1.4652000000000001</v>
      </c>
      <c r="AN5400" s="16">
        <v>1.0865</v>
      </c>
      <c r="AO5400" s="16">
        <v>-1.0098</v>
      </c>
      <c r="AP5400" s="16">
        <v>0.1196</v>
      </c>
      <c r="AR5400" s="16">
        <f t="shared" si="199"/>
        <v>1</v>
      </c>
      <c r="AS5400" s="5">
        <f t="shared" si="198"/>
        <v>6.8062399999999995E-2</v>
      </c>
    </row>
    <row r="5401" spans="1:45" x14ac:dyDescent="0.25">
      <c r="A5401" s="16" t="s">
        <v>407</v>
      </c>
      <c r="B5401" s="16" t="s">
        <v>185</v>
      </c>
      <c r="C5401" s="16" t="s">
        <v>318</v>
      </c>
      <c r="D5401" s="16">
        <v>2012</v>
      </c>
      <c r="E5401" s="16" t="s">
        <v>6016</v>
      </c>
      <c r="F5401" s="16" t="s">
        <v>592</v>
      </c>
      <c r="G5401" s="10">
        <v>3298.55</v>
      </c>
      <c r="H5401" s="73">
        <v>8.1012400000000007</v>
      </c>
      <c r="I5401" s="16">
        <v>52663</v>
      </c>
      <c r="J5401" s="71">
        <v>0</v>
      </c>
      <c r="K5401" s="71">
        <v>1</v>
      </c>
      <c r="L5401" s="16">
        <v>-4.8613700000000003E-2</v>
      </c>
      <c r="M5401" s="16">
        <v>-0.51092669999999996</v>
      </c>
      <c r="N5401" s="16">
        <v>0.80465330000000002</v>
      </c>
      <c r="O5401" s="16">
        <v>-0.28991620000000001</v>
      </c>
      <c r="P5401" s="16">
        <v>-0.1098349</v>
      </c>
      <c r="Q5401" s="16">
        <v>1.974E-4</v>
      </c>
      <c r="R5401" s="16">
        <v>0.18079999999999999</v>
      </c>
      <c r="S5401" s="16">
        <v>1.4E-2</v>
      </c>
      <c r="T5401" s="16">
        <v>2.8E-3</v>
      </c>
      <c r="U5401" s="16">
        <v>12.4268</v>
      </c>
      <c r="V5401" s="16">
        <v>23.068999999999999</v>
      </c>
      <c r="W5401" s="16">
        <v>6.1829999999999998</v>
      </c>
      <c r="X5401" s="16">
        <v>409.74400000000003</v>
      </c>
      <c r="Y5401" s="16">
        <v>51.877499999999998</v>
      </c>
      <c r="Z5401" s="16">
        <v>5.3900000000000003E-2</v>
      </c>
      <c r="AA5401" s="16">
        <v>4.1597200000000001E-2</v>
      </c>
      <c r="AB5401" s="16">
        <v>0.75</v>
      </c>
      <c r="AC5401" s="16">
        <v>0</v>
      </c>
      <c r="AD5401" s="16">
        <v>30.925000000000001</v>
      </c>
      <c r="AE5401" s="16">
        <v>9.7988999999999997</v>
      </c>
      <c r="AF5401" s="16">
        <v>12.078799999999999</v>
      </c>
      <c r="AG5401" s="16">
        <v>124674</v>
      </c>
      <c r="AH5401" s="16">
        <v>0.1128</v>
      </c>
      <c r="AI5401" s="16">
        <v>76.2</v>
      </c>
      <c r="AJ5401" s="16">
        <v>94.5</v>
      </c>
      <c r="AK5401" s="16">
        <v>1.1222000000000001</v>
      </c>
      <c r="AL5401" s="16">
        <v>-0.22770000000000001</v>
      </c>
      <c r="AM5401" s="16">
        <v>-1.4452</v>
      </c>
      <c r="AN5401" s="16">
        <v>1.0611999999999999</v>
      </c>
      <c r="AO5401" s="16">
        <v>-1.0512999999999999</v>
      </c>
      <c r="AP5401" s="16">
        <v>1.7600000000000001E-2</v>
      </c>
      <c r="AR5401" s="16">
        <f t="shared" si="199"/>
        <v>1</v>
      </c>
      <c r="AS5401" s="5">
        <f t="shared" si="198"/>
        <v>2.2890999999999953E-3</v>
      </c>
    </row>
    <row r="5402" spans="1:45" x14ac:dyDescent="0.25">
      <c r="A5402" s="16" t="s">
        <v>407</v>
      </c>
      <c r="B5402" s="16" t="s">
        <v>185</v>
      </c>
      <c r="C5402" s="16" t="s">
        <v>318</v>
      </c>
      <c r="D5402" s="16">
        <v>2013</v>
      </c>
      <c r="E5402" s="16" t="s">
        <v>6017</v>
      </c>
      <c r="F5402" s="16" t="s">
        <v>592</v>
      </c>
      <c r="G5402" s="10">
        <v>3368.06</v>
      </c>
      <c r="H5402" s="73">
        <v>8.1220909999999993</v>
      </c>
      <c r="I5402" s="16">
        <v>52793</v>
      </c>
      <c r="J5402" s="71">
        <v>0</v>
      </c>
      <c r="K5402" s="71">
        <v>1</v>
      </c>
      <c r="L5402" s="16">
        <v>-6.1717999999999999E-3</v>
      </c>
      <c r="M5402" s="16">
        <v>-0.52886630000000001</v>
      </c>
      <c r="N5402" s="16">
        <v>0.85717239999999995</v>
      </c>
      <c r="O5402" s="16">
        <v>-0.28870079999999998</v>
      </c>
      <c r="P5402" s="16">
        <v>-9.6443399999999999E-2</v>
      </c>
      <c r="Q5402" s="16">
        <v>4.6974599999999998E-2</v>
      </c>
      <c r="R5402" s="16">
        <v>0.1855</v>
      </c>
      <c r="S5402" s="16">
        <v>1.4E-2</v>
      </c>
      <c r="T5402" s="16">
        <v>5.9999999999999995E-4</v>
      </c>
      <c r="U5402" s="16">
        <v>12.497</v>
      </c>
      <c r="V5402" s="16">
        <v>23.795999999999999</v>
      </c>
      <c r="W5402" s="16">
        <v>6.2220000000000004</v>
      </c>
      <c r="X5402" s="16">
        <v>414.00200000000001</v>
      </c>
      <c r="Y5402" s="16">
        <v>51.844999999999999</v>
      </c>
      <c r="Z5402" s="16">
        <v>5.3900000000000003E-2</v>
      </c>
      <c r="AA5402" s="16">
        <v>3.5965700000000003E-2</v>
      </c>
      <c r="AB5402" s="16">
        <v>0.75</v>
      </c>
      <c r="AC5402" s="16">
        <v>0</v>
      </c>
      <c r="AD5402" s="16">
        <v>31.07</v>
      </c>
      <c r="AE5402" s="16">
        <v>10.0732</v>
      </c>
      <c r="AF5402" s="16">
        <v>12.6145</v>
      </c>
      <c r="AG5402" s="16">
        <v>130688</v>
      </c>
      <c r="AH5402" s="16">
        <v>0.1143</v>
      </c>
      <c r="AI5402" s="16">
        <v>76.7</v>
      </c>
      <c r="AJ5402" s="16">
        <v>94.6</v>
      </c>
      <c r="AK5402" s="16">
        <v>1.2062999999999999</v>
      </c>
      <c r="AL5402" s="16">
        <v>-1.6799999999999999E-2</v>
      </c>
      <c r="AM5402" s="16">
        <v>-1.5720000000000001</v>
      </c>
      <c r="AN5402" s="16">
        <v>1.0951</v>
      </c>
      <c r="AO5402" s="16">
        <v>-1.0933999999999999</v>
      </c>
      <c r="AP5402" s="16">
        <v>0.1336</v>
      </c>
      <c r="AR5402" s="16">
        <f t="shared" si="199"/>
        <v>1</v>
      </c>
      <c r="AS5402" s="5">
        <f t="shared" si="198"/>
        <v>4.2441900000000005E-2</v>
      </c>
    </row>
    <row r="5403" spans="1:45" x14ac:dyDescent="0.25">
      <c r="A5403" s="16" t="s">
        <v>407</v>
      </c>
      <c r="B5403" s="16" t="s">
        <v>185</v>
      </c>
      <c r="C5403" s="16" t="s">
        <v>318</v>
      </c>
      <c r="D5403" s="16">
        <v>2014</v>
      </c>
      <c r="E5403" s="16" t="s">
        <v>6018</v>
      </c>
      <c r="F5403" s="16" t="s">
        <v>592</v>
      </c>
      <c r="G5403" s="10">
        <v>3329.45</v>
      </c>
      <c r="H5403" s="73">
        <v>8.1105619999999998</v>
      </c>
      <c r="I5403" s="16">
        <v>52898</v>
      </c>
      <c r="J5403" s="71">
        <v>0</v>
      </c>
      <c r="K5403" s="71">
        <v>1</v>
      </c>
      <c r="L5403" s="16">
        <v>-3.5660900000000002E-2</v>
      </c>
      <c r="M5403" s="16">
        <v>-0.50817619999999997</v>
      </c>
      <c r="N5403" s="16">
        <v>0.86608359999999995</v>
      </c>
      <c r="O5403" s="16">
        <v>-0.29313139999999999</v>
      </c>
      <c r="P5403" s="16">
        <v>-0.12739610000000001</v>
      </c>
      <c r="Q5403" s="16">
        <v>-1.35114E-2</v>
      </c>
      <c r="R5403" s="16">
        <v>0.1749</v>
      </c>
      <c r="S5403" s="16">
        <v>1.41E-2</v>
      </c>
      <c r="T5403" s="16">
        <v>3.3999999999999998E-3</v>
      </c>
      <c r="U5403" s="16">
        <v>12.407299999999999</v>
      </c>
      <c r="V5403" s="16">
        <v>24.523</v>
      </c>
      <c r="W5403" s="16">
        <v>6.2610000000000001</v>
      </c>
      <c r="X5403" s="16">
        <v>414.05799999999999</v>
      </c>
      <c r="Y5403" s="16">
        <v>51.9861</v>
      </c>
      <c r="Z5403" s="16">
        <v>4.6899999999999997E-2</v>
      </c>
      <c r="AA5403" s="16">
        <v>1.94597E-2</v>
      </c>
      <c r="AB5403" s="16">
        <v>0.75</v>
      </c>
      <c r="AC5403" s="16">
        <v>0</v>
      </c>
      <c r="AD5403" s="16">
        <v>31.495000000000001</v>
      </c>
      <c r="AE5403" s="16">
        <v>4.4740000000000002</v>
      </c>
      <c r="AF5403" s="16">
        <v>29.371600000000001</v>
      </c>
      <c r="AG5403" s="16">
        <v>109142</v>
      </c>
      <c r="AH5403" s="16">
        <v>0.1159</v>
      </c>
      <c r="AI5403" s="16">
        <v>76.8</v>
      </c>
      <c r="AJ5403" s="16">
        <v>94.6</v>
      </c>
      <c r="AK5403" s="16">
        <v>1.1940999999999999</v>
      </c>
      <c r="AL5403" s="16">
        <v>-6.5799999999999997E-2</v>
      </c>
      <c r="AM5403" s="16">
        <v>-1.5497000000000001</v>
      </c>
      <c r="AN5403" s="16">
        <v>1.0058</v>
      </c>
      <c r="AO5403" s="16">
        <v>-0.95920000000000005</v>
      </c>
      <c r="AP5403" s="16">
        <v>-0.2213</v>
      </c>
      <c r="AR5403" s="16">
        <f t="shared" si="199"/>
        <v>1</v>
      </c>
      <c r="AS5403" s="5">
        <f t="shared" si="198"/>
        <v>-2.9489100000000004E-2</v>
      </c>
    </row>
    <row r="5404" spans="1:45" x14ac:dyDescent="0.25">
      <c r="A5404" s="16" t="s">
        <v>406</v>
      </c>
      <c r="B5404" s="16" t="s">
        <v>103</v>
      </c>
      <c r="C5404" s="16" t="s">
        <v>317</v>
      </c>
      <c r="D5404" s="16">
        <v>1985</v>
      </c>
      <c r="E5404" s="16" t="s">
        <v>6019</v>
      </c>
      <c r="F5404" s="16" t="s">
        <v>594</v>
      </c>
      <c r="G5404" s="10">
        <v>9389.6299999999992</v>
      </c>
      <c r="H5404" s="73">
        <v>9.1473610000000001</v>
      </c>
      <c r="I5404" s="16" t="s">
        <v>6700</v>
      </c>
      <c r="K5404" s="71">
        <v>0.88500000000000001</v>
      </c>
      <c r="L5404" s="16">
        <v>0.82010910000000004</v>
      </c>
      <c r="M5404" s="16">
        <v>-0.54719430000000002</v>
      </c>
      <c r="N5404" s="16">
        <v>1.3576700000000001E-2</v>
      </c>
      <c r="O5404" s="16">
        <v>0.6894787</v>
      </c>
      <c r="P5404" s="16">
        <v>0.4503857</v>
      </c>
      <c r="Q5404" s="16">
        <v>1.217023</v>
      </c>
      <c r="R5404" s="16">
        <v>0</v>
      </c>
      <c r="S5404" s="16">
        <v>3.7400000000000003E-2</v>
      </c>
      <c r="T5404" s="16">
        <v>0</v>
      </c>
      <c r="U5404" s="16">
        <v>3.2483</v>
      </c>
      <c r="V5404" s="16">
        <v>24.53</v>
      </c>
      <c r="W5404" s="16">
        <v>4.3499999999999996</v>
      </c>
      <c r="X5404" s="16">
        <v>449.44</v>
      </c>
      <c r="Y5404" s="16">
        <v>63.341500000000003</v>
      </c>
      <c r="Z5404" s="16">
        <v>0.43180000000000002</v>
      </c>
      <c r="AA5404" s="16">
        <v>-3.5398899999999997E-2</v>
      </c>
      <c r="AB5404" s="16">
        <v>0.4</v>
      </c>
      <c r="AC5404" s="16">
        <v>0</v>
      </c>
      <c r="AD5404" s="16">
        <v>22.69</v>
      </c>
      <c r="AE5404" s="16">
        <v>23.883099999999999</v>
      </c>
      <c r="AF5404" s="16">
        <v>0</v>
      </c>
      <c r="AG5404" s="16">
        <v>233020</v>
      </c>
      <c r="AH5404" s="16">
        <v>0.43319999999999997</v>
      </c>
      <c r="AI5404" s="16">
        <v>100</v>
      </c>
      <c r="AJ5404" s="16">
        <v>99.8643</v>
      </c>
      <c r="AK5404" s="16">
        <v>1.1729000000000001</v>
      </c>
      <c r="AL5404" s="16">
        <v>0.55169999999999997</v>
      </c>
      <c r="AM5404" s="16">
        <v>0.84309999999999996</v>
      </c>
      <c r="AN5404" s="16">
        <v>1.7262</v>
      </c>
      <c r="AO5404" s="16">
        <v>0.78339999999999999</v>
      </c>
      <c r="AP5404" s="16">
        <v>1.276</v>
      </c>
      <c r="AR5404" s="16">
        <f t="shared" si="199"/>
        <v>1</v>
      </c>
      <c r="AS5404" s="5">
        <f t="shared" si="198"/>
        <v>0</v>
      </c>
    </row>
    <row r="5405" spans="1:45" x14ac:dyDescent="0.25">
      <c r="A5405" s="16" t="s">
        <v>406</v>
      </c>
      <c r="B5405" s="16" t="s">
        <v>103</v>
      </c>
      <c r="C5405" s="16" t="s">
        <v>317</v>
      </c>
      <c r="D5405" s="16">
        <v>1986</v>
      </c>
      <c r="E5405" s="16" t="s">
        <v>6020</v>
      </c>
      <c r="F5405" s="16" t="s">
        <v>594</v>
      </c>
      <c r="G5405" s="10">
        <v>9592.7999999999993</v>
      </c>
      <c r="H5405" s="73">
        <v>9.168768</v>
      </c>
      <c r="I5405" s="16" t="s">
        <v>6700</v>
      </c>
      <c r="J5405" s="71">
        <v>-7.0000000000000001E-3</v>
      </c>
      <c r="K5405" s="71">
        <v>0.879</v>
      </c>
      <c r="L5405" s="16">
        <v>0.85778030000000005</v>
      </c>
      <c r="M5405" s="16">
        <v>-0.53313339999999998</v>
      </c>
      <c r="N5405" s="16">
        <v>3.0651000000000001E-2</v>
      </c>
      <c r="O5405" s="16">
        <v>0.68357319999999999</v>
      </c>
      <c r="P5405" s="16">
        <v>0.50305829999999996</v>
      </c>
      <c r="Q5405" s="16">
        <v>1.222132</v>
      </c>
      <c r="R5405" s="16">
        <v>0</v>
      </c>
      <c r="S5405" s="16">
        <v>3.8899999999999997E-2</v>
      </c>
      <c r="T5405" s="16">
        <v>8.9999999999999998E-4</v>
      </c>
      <c r="U5405" s="16">
        <v>3.1057000000000001</v>
      </c>
      <c r="V5405" s="16">
        <v>25.526</v>
      </c>
      <c r="W5405" s="16">
        <v>4.5220000000000002</v>
      </c>
      <c r="X5405" s="16">
        <v>449.48599999999999</v>
      </c>
      <c r="Y5405" s="16">
        <v>63.341500000000003</v>
      </c>
      <c r="Z5405" s="16">
        <v>0.4244</v>
      </c>
      <c r="AA5405" s="16">
        <v>-5.8701499999999997E-2</v>
      </c>
      <c r="AB5405" s="16">
        <v>0.4</v>
      </c>
      <c r="AC5405" s="16">
        <v>0</v>
      </c>
      <c r="AD5405" s="16">
        <v>23.29</v>
      </c>
      <c r="AE5405" s="16">
        <v>27.17</v>
      </c>
      <c r="AF5405" s="16">
        <v>0</v>
      </c>
      <c r="AG5405" s="16">
        <v>248450</v>
      </c>
      <c r="AH5405" s="16">
        <v>0.439</v>
      </c>
      <c r="AI5405" s="16">
        <v>100</v>
      </c>
      <c r="AJ5405" s="16">
        <v>99.870099999999994</v>
      </c>
      <c r="AK5405" s="16">
        <v>1.1733</v>
      </c>
      <c r="AL5405" s="16">
        <v>0.56699999999999995</v>
      </c>
      <c r="AM5405" s="16">
        <v>0.85360000000000003</v>
      </c>
      <c r="AN5405" s="16">
        <v>1.7041999999999999</v>
      </c>
      <c r="AO5405" s="16">
        <v>0.80120000000000002</v>
      </c>
      <c r="AP5405" s="16">
        <v>1.2801</v>
      </c>
      <c r="AR5405" s="16">
        <f t="shared" si="199"/>
        <v>1</v>
      </c>
      <c r="AS5405" s="5">
        <f t="shared" si="198"/>
        <v>3.7671200000000016E-2</v>
      </c>
    </row>
    <row r="5406" spans="1:45" x14ac:dyDescent="0.25">
      <c r="A5406" s="16" t="s">
        <v>406</v>
      </c>
      <c r="B5406" s="16" t="s">
        <v>103</v>
      </c>
      <c r="C5406" s="16" t="s">
        <v>317</v>
      </c>
      <c r="D5406" s="16">
        <v>1987</v>
      </c>
      <c r="E5406" s="16" t="s">
        <v>6021</v>
      </c>
      <c r="F5406" s="16" t="s">
        <v>594</v>
      </c>
      <c r="G5406" s="10">
        <v>9918.58</v>
      </c>
      <c r="H5406" s="73">
        <v>9.2021650000000008</v>
      </c>
      <c r="I5406" s="16" t="s">
        <v>6700</v>
      </c>
      <c r="J5406" s="71">
        <v>-3.1E-2</v>
      </c>
      <c r="K5406" s="71">
        <v>0.85199999999999998</v>
      </c>
      <c r="L5406" s="16">
        <v>0.9138018</v>
      </c>
      <c r="M5406" s="16">
        <v>-0.52224669999999995</v>
      </c>
      <c r="N5406" s="16">
        <v>5.6826500000000002E-2</v>
      </c>
      <c r="O5406" s="16">
        <v>0.70706659999999999</v>
      </c>
      <c r="P5406" s="16">
        <v>0.56012759999999995</v>
      </c>
      <c r="Q5406" s="16">
        <v>1.227279</v>
      </c>
      <c r="R5406" s="16">
        <v>0</v>
      </c>
      <c r="S5406" s="16">
        <v>4.0300000000000002E-2</v>
      </c>
      <c r="T5406" s="16">
        <v>1.5E-3</v>
      </c>
      <c r="U5406" s="16">
        <v>3.1652999999999998</v>
      </c>
      <c r="V5406" s="16">
        <v>26.521999999999998</v>
      </c>
      <c r="W5406" s="16">
        <v>4.694</v>
      </c>
      <c r="X5406" s="16">
        <v>447.625</v>
      </c>
      <c r="Y5406" s="16">
        <v>63.341500000000003</v>
      </c>
      <c r="Z5406" s="16">
        <v>0.43280000000000002</v>
      </c>
      <c r="AA5406" s="16">
        <v>-8.1615599999999996E-2</v>
      </c>
      <c r="AB5406" s="16">
        <v>0.4</v>
      </c>
      <c r="AC5406" s="16">
        <v>0</v>
      </c>
      <c r="AD5406" s="16">
        <v>23.88</v>
      </c>
      <c r="AE5406" s="16">
        <v>30.3994</v>
      </c>
      <c r="AF5406" s="16">
        <v>0</v>
      </c>
      <c r="AG5406" s="16">
        <v>274032</v>
      </c>
      <c r="AH5406" s="16">
        <v>0.44469999999999998</v>
      </c>
      <c r="AI5406" s="16">
        <v>100</v>
      </c>
      <c r="AJ5406" s="16">
        <v>99.875799999999998</v>
      </c>
      <c r="AK5406" s="16">
        <v>1.1738</v>
      </c>
      <c r="AL5406" s="16">
        <v>0.58240000000000003</v>
      </c>
      <c r="AM5406" s="16">
        <v>0.86409999999999998</v>
      </c>
      <c r="AN5406" s="16">
        <v>1.6820999999999999</v>
      </c>
      <c r="AO5406" s="16">
        <v>0.81899999999999995</v>
      </c>
      <c r="AP5406" s="16">
        <v>1.2843</v>
      </c>
      <c r="AR5406" s="16">
        <f t="shared" si="199"/>
        <v>1</v>
      </c>
      <c r="AS5406" s="5">
        <f t="shared" si="198"/>
        <v>5.6021499999999946E-2</v>
      </c>
    </row>
    <row r="5407" spans="1:45" x14ac:dyDescent="0.25">
      <c r="A5407" s="16" t="s">
        <v>406</v>
      </c>
      <c r="B5407" s="16" t="s">
        <v>103</v>
      </c>
      <c r="C5407" s="16" t="s">
        <v>317</v>
      </c>
      <c r="D5407" s="16">
        <v>1988</v>
      </c>
      <c r="E5407" s="16" t="s">
        <v>6022</v>
      </c>
      <c r="F5407" s="16" t="s">
        <v>594</v>
      </c>
      <c r="G5407" s="10">
        <v>10665.2</v>
      </c>
      <c r="H5407" s="73">
        <v>9.2747440000000001</v>
      </c>
      <c r="I5407" s="16" t="s">
        <v>6700</v>
      </c>
      <c r="J5407" s="71">
        <v>2.9000000000000001E-2</v>
      </c>
      <c r="K5407" s="71">
        <v>0.877</v>
      </c>
      <c r="L5407" s="16">
        <v>0.94566969999999995</v>
      </c>
      <c r="M5407" s="16">
        <v>-0.52254409999999996</v>
      </c>
      <c r="N5407" s="16">
        <v>9.9078399999999997E-2</v>
      </c>
      <c r="O5407" s="16">
        <v>0.69891829999999999</v>
      </c>
      <c r="P5407" s="16">
        <v>0.5918949</v>
      </c>
      <c r="Q5407" s="16">
        <v>1.2323740000000001</v>
      </c>
      <c r="R5407" s="16">
        <v>0</v>
      </c>
      <c r="S5407" s="16">
        <v>4.1700000000000001E-2</v>
      </c>
      <c r="T5407" s="16">
        <v>8.9999999999999998E-4</v>
      </c>
      <c r="U5407" s="16">
        <v>3.3382000000000001</v>
      </c>
      <c r="V5407" s="16">
        <v>27.518000000000001</v>
      </c>
      <c r="W5407" s="16">
        <v>4.8659999999999997</v>
      </c>
      <c r="X5407" s="16">
        <v>446.41699999999997</v>
      </c>
      <c r="Y5407" s="16">
        <v>63.341500000000003</v>
      </c>
      <c r="Z5407" s="16">
        <v>0.42420000000000002</v>
      </c>
      <c r="AA5407" s="16">
        <v>-0.10491830000000001</v>
      </c>
      <c r="AB5407" s="16">
        <v>0.4</v>
      </c>
      <c r="AC5407" s="16">
        <v>0</v>
      </c>
      <c r="AD5407" s="16">
        <v>24.48</v>
      </c>
      <c r="AE5407" s="16">
        <v>31.777899999999999</v>
      </c>
      <c r="AF5407" s="16">
        <v>0</v>
      </c>
      <c r="AG5407" s="16">
        <v>296552</v>
      </c>
      <c r="AH5407" s="16">
        <v>0.45050000000000001</v>
      </c>
      <c r="AI5407" s="16">
        <v>100</v>
      </c>
      <c r="AJ5407" s="16">
        <v>99.881600000000006</v>
      </c>
      <c r="AK5407" s="16">
        <v>1.1741999999999999</v>
      </c>
      <c r="AL5407" s="16">
        <v>0.59770000000000001</v>
      </c>
      <c r="AM5407" s="16">
        <v>0.87460000000000004</v>
      </c>
      <c r="AN5407" s="16">
        <v>1.66</v>
      </c>
      <c r="AO5407" s="16">
        <v>0.83679999999999999</v>
      </c>
      <c r="AP5407" s="16">
        <v>1.2884</v>
      </c>
      <c r="AR5407" s="16">
        <f t="shared" si="199"/>
        <v>1</v>
      </c>
      <c r="AS5407" s="5">
        <f t="shared" si="198"/>
        <v>3.1867899999999949E-2</v>
      </c>
    </row>
    <row r="5408" spans="1:45" x14ac:dyDescent="0.25">
      <c r="A5408" s="16" t="s">
        <v>406</v>
      </c>
      <c r="B5408" s="16" t="s">
        <v>103</v>
      </c>
      <c r="C5408" s="16" t="s">
        <v>317</v>
      </c>
      <c r="D5408" s="16">
        <v>1989</v>
      </c>
      <c r="E5408" s="16" t="s">
        <v>6023</v>
      </c>
      <c r="F5408" s="16" t="s">
        <v>594</v>
      </c>
      <c r="G5408" s="10">
        <v>11425.8</v>
      </c>
      <c r="H5408" s="73">
        <v>9.343629</v>
      </c>
      <c r="I5408" s="16" t="s">
        <v>6700</v>
      </c>
      <c r="J5408" s="71">
        <v>4.2000000000000003E-2</v>
      </c>
      <c r="K5408" s="71">
        <v>0.91500000000000004</v>
      </c>
      <c r="L5408" s="16">
        <v>1.009177</v>
      </c>
      <c r="M5408" s="16">
        <v>-0.4963669</v>
      </c>
      <c r="N5408" s="16">
        <v>0.15577450000000001</v>
      </c>
      <c r="O5408" s="16">
        <v>0.72684249999999995</v>
      </c>
      <c r="P5408" s="16">
        <v>0.6173421</v>
      </c>
      <c r="Q5408" s="16">
        <v>1.2374860000000001</v>
      </c>
      <c r="R5408" s="16">
        <v>0</v>
      </c>
      <c r="S5408" s="16">
        <v>4.3200000000000002E-2</v>
      </c>
      <c r="T5408" s="16">
        <v>3.0999999999999999E-3</v>
      </c>
      <c r="U5408" s="16">
        <v>3.5886999999999998</v>
      </c>
      <c r="V5408" s="16">
        <v>28.513999999999999</v>
      </c>
      <c r="W5408" s="16">
        <v>5.0380000000000003</v>
      </c>
      <c r="X5408" s="16">
        <v>446.19400000000002</v>
      </c>
      <c r="Y5408" s="16">
        <v>63.341500000000003</v>
      </c>
      <c r="Z5408" s="16">
        <v>0.43490000000000001</v>
      </c>
      <c r="AA5408" s="16">
        <v>-0.1282209</v>
      </c>
      <c r="AB5408" s="16">
        <v>0.4</v>
      </c>
      <c r="AC5408" s="16">
        <v>0</v>
      </c>
      <c r="AD5408" s="16">
        <v>25.08</v>
      </c>
      <c r="AE5408" s="16">
        <v>32.880299999999998</v>
      </c>
      <c r="AF5408" s="16">
        <v>0</v>
      </c>
      <c r="AG5408" s="16">
        <v>313639</v>
      </c>
      <c r="AH5408" s="16">
        <v>0.45629999999999998</v>
      </c>
      <c r="AI5408" s="16">
        <v>100</v>
      </c>
      <c r="AJ5408" s="16">
        <v>99.8874</v>
      </c>
      <c r="AK5408" s="16">
        <v>1.1747000000000001</v>
      </c>
      <c r="AL5408" s="16">
        <v>0.61299999999999999</v>
      </c>
      <c r="AM5408" s="16">
        <v>0.8851</v>
      </c>
      <c r="AN5408" s="16">
        <v>1.6378999999999999</v>
      </c>
      <c r="AO5408" s="16">
        <v>0.85450000000000004</v>
      </c>
      <c r="AP5408" s="16">
        <v>1.2926</v>
      </c>
      <c r="AR5408" s="16">
        <f t="shared" si="199"/>
        <v>1</v>
      </c>
      <c r="AS5408" s="5">
        <f t="shared" si="198"/>
        <v>6.3507300000000044E-2</v>
      </c>
    </row>
    <row r="5409" spans="1:45" x14ac:dyDescent="0.25">
      <c r="A5409" s="16" t="s">
        <v>406</v>
      </c>
      <c r="B5409" s="16" t="s">
        <v>103</v>
      </c>
      <c r="C5409" s="16" t="s">
        <v>317</v>
      </c>
      <c r="D5409" s="16">
        <v>1990</v>
      </c>
      <c r="E5409" s="16" t="s">
        <v>6024</v>
      </c>
      <c r="F5409" s="16" t="s">
        <v>594</v>
      </c>
      <c r="G5409" s="10">
        <v>12026.4</v>
      </c>
      <c r="H5409" s="73">
        <v>9.3948590000000003</v>
      </c>
      <c r="I5409" s="16" t="s">
        <v>6700</v>
      </c>
      <c r="J5409" s="71">
        <v>1.7000000000000001E-2</v>
      </c>
      <c r="K5409" s="71">
        <v>0.93100000000000005</v>
      </c>
      <c r="L5409" s="16">
        <v>1.0174270000000001</v>
      </c>
      <c r="M5409" s="16">
        <v>-0.5999217</v>
      </c>
      <c r="N5409" s="16">
        <v>0.20631659999999999</v>
      </c>
      <c r="O5409" s="16">
        <v>0.77140129999999996</v>
      </c>
      <c r="P5409" s="16">
        <v>0.63396509999999995</v>
      </c>
      <c r="Q5409" s="16">
        <v>1.242612</v>
      </c>
      <c r="R5409" s="16">
        <v>0</v>
      </c>
      <c r="S5409" s="16">
        <v>1.3599999999999999E-2</v>
      </c>
      <c r="T5409" s="16">
        <v>4.0000000000000001E-3</v>
      </c>
      <c r="U5409" s="16">
        <v>3.8313999999999999</v>
      </c>
      <c r="V5409" s="16">
        <v>29.51</v>
      </c>
      <c r="W5409" s="16">
        <v>5.21</v>
      </c>
      <c r="X5409" s="16">
        <v>445.13400000000001</v>
      </c>
      <c r="Y5409" s="16">
        <v>63.341500000000003</v>
      </c>
      <c r="Z5409" s="16">
        <v>0.45450000000000002</v>
      </c>
      <c r="AA5409" s="16">
        <v>-0.15152350000000001</v>
      </c>
      <c r="AB5409" s="16">
        <v>0.4</v>
      </c>
      <c r="AC5409" s="16">
        <v>0</v>
      </c>
      <c r="AD5409" s="16">
        <v>25.68</v>
      </c>
      <c r="AE5409" s="16">
        <v>34.172899999999998</v>
      </c>
      <c r="AF5409" s="16">
        <v>0</v>
      </c>
      <c r="AG5409" s="16">
        <v>310585</v>
      </c>
      <c r="AH5409" s="16">
        <v>0.46210000000000001</v>
      </c>
      <c r="AI5409" s="16">
        <v>100</v>
      </c>
      <c r="AJ5409" s="16">
        <v>99.8</v>
      </c>
      <c r="AK5409" s="16">
        <v>1.1751</v>
      </c>
      <c r="AL5409" s="16">
        <v>0.62839999999999996</v>
      </c>
      <c r="AM5409" s="16">
        <v>0.89559999999999995</v>
      </c>
      <c r="AN5409" s="16">
        <v>1.6158999999999999</v>
      </c>
      <c r="AO5409" s="16">
        <v>0.87229999999999996</v>
      </c>
      <c r="AP5409" s="16">
        <v>1.2967</v>
      </c>
      <c r="AR5409" s="16">
        <f t="shared" si="199"/>
        <v>1</v>
      </c>
      <c r="AS5409" s="5">
        <f t="shared" si="198"/>
        <v>8.2500000000000906E-3</v>
      </c>
    </row>
    <row r="5410" spans="1:45" x14ac:dyDescent="0.25">
      <c r="A5410" s="16" t="s">
        <v>406</v>
      </c>
      <c r="B5410" s="16" t="s">
        <v>103</v>
      </c>
      <c r="C5410" s="16" t="s">
        <v>317</v>
      </c>
      <c r="D5410" s="16">
        <v>1991</v>
      </c>
      <c r="E5410" s="16" t="s">
        <v>6025</v>
      </c>
      <c r="F5410" s="16" t="s">
        <v>594</v>
      </c>
      <c r="G5410" s="10">
        <v>12439</v>
      </c>
      <c r="H5410" s="73">
        <v>9.4285949999999996</v>
      </c>
      <c r="I5410" s="16" t="s">
        <v>6700</v>
      </c>
      <c r="J5410" s="71">
        <v>1.0999999999999999E-2</v>
      </c>
      <c r="K5410" s="71">
        <v>0.94199999999999995</v>
      </c>
      <c r="L5410" s="16">
        <v>1.082624</v>
      </c>
      <c r="M5410" s="16">
        <v>-0.59627600000000003</v>
      </c>
      <c r="N5410" s="16">
        <v>0.23166500000000001</v>
      </c>
      <c r="O5410" s="16">
        <v>0.79913869999999998</v>
      </c>
      <c r="P5410" s="16">
        <v>0.71402109999999996</v>
      </c>
      <c r="Q5410" s="16">
        <v>1.24776</v>
      </c>
      <c r="R5410" s="16">
        <v>0</v>
      </c>
      <c r="S5410" s="16">
        <v>1.9E-2</v>
      </c>
      <c r="T5410" s="16">
        <v>2.2000000000000001E-3</v>
      </c>
      <c r="U5410" s="16">
        <v>3.9203000000000001</v>
      </c>
      <c r="V5410" s="16">
        <v>30.468</v>
      </c>
      <c r="W5410" s="16">
        <v>5.4180000000000001</v>
      </c>
      <c r="X5410" s="16">
        <v>442.44799999999998</v>
      </c>
      <c r="Y5410" s="16">
        <v>63.341500000000003</v>
      </c>
      <c r="Z5410" s="16">
        <v>0.46510000000000001</v>
      </c>
      <c r="AA5410" s="16">
        <v>-0.17482610000000001</v>
      </c>
      <c r="AB5410" s="16">
        <v>0.4</v>
      </c>
      <c r="AC5410" s="16">
        <v>0</v>
      </c>
      <c r="AD5410" s="16">
        <v>26.28</v>
      </c>
      <c r="AE5410" s="16">
        <v>36.566099999999999</v>
      </c>
      <c r="AF5410" s="16">
        <v>0.60070000000000001</v>
      </c>
      <c r="AG5410" s="16">
        <v>396671</v>
      </c>
      <c r="AH5410" s="16">
        <v>0.46789999999999998</v>
      </c>
      <c r="AI5410" s="16">
        <v>100</v>
      </c>
      <c r="AJ5410" s="16">
        <v>99.9</v>
      </c>
      <c r="AK5410" s="16">
        <v>1.1756</v>
      </c>
      <c r="AL5410" s="16">
        <v>0.64370000000000005</v>
      </c>
      <c r="AM5410" s="16">
        <v>0.90620000000000001</v>
      </c>
      <c r="AN5410" s="16">
        <v>1.5938000000000001</v>
      </c>
      <c r="AO5410" s="16">
        <v>0.8901</v>
      </c>
      <c r="AP5410" s="16">
        <v>1.3008999999999999</v>
      </c>
      <c r="AR5410" s="16">
        <f t="shared" si="199"/>
        <v>1</v>
      </c>
      <c r="AS5410" s="5">
        <f t="shared" si="198"/>
        <v>6.5196999999999949E-2</v>
      </c>
    </row>
    <row r="5411" spans="1:45" x14ac:dyDescent="0.25">
      <c r="A5411" s="16" t="s">
        <v>406</v>
      </c>
      <c r="B5411" s="16" t="s">
        <v>103</v>
      </c>
      <c r="C5411" s="16" t="s">
        <v>317</v>
      </c>
      <c r="D5411" s="16">
        <v>1992</v>
      </c>
      <c r="E5411" s="16" t="s">
        <v>6026</v>
      </c>
      <c r="F5411" s="16" t="s">
        <v>594</v>
      </c>
      <c r="G5411" s="10">
        <v>12888.9</v>
      </c>
      <c r="H5411" s="73">
        <v>9.4641210000000004</v>
      </c>
      <c r="I5411" s="16" t="s">
        <v>6700</v>
      </c>
      <c r="J5411" s="71">
        <v>1.2999999999999999E-2</v>
      </c>
      <c r="K5411" s="71">
        <v>0.95399999999999996</v>
      </c>
      <c r="L5411" s="16">
        <v>1.153694</v>
      </c>
      <c r="M5411" s="16">
        <v>-0.59169660000000002</v>
      </c>
      <c r="N5411" s="16">
        <v>0.30878050000000001</v>
      </c>
      <c r="O5411" s="16">
        <v>0.82407240000000004</v>
      </c>
      <c r="P5411" s="16">
        <v>0.75925580000000004</v>
      </c>
      <c r="Q5411" s="16">
        <v>1.2528539999999999</v>
      </c>
      <c r="R5411" s="16">
        <v>0</v>
      </c>
      <c r="S5411" s="16">
        <v>1.7500000000000002E-2</v>
      </c>
      <c r="T5411" s="16">
        <v>3.3E-3</v>
      </c>
      <c r="U5411" s="16">
        <v>4.3140999999999998</v>
      </c>
      <c r="V5411" s="16">
        <v>31.425999999999998</v>
      </c>
      <c r="W5411" s="16">
        <v>5.6260000000000003</v>
      </c>
      <c r="X5411" s="16">
        <v>442.85199999999998</v>
      </c>
      <c r="Y5411" s="16">
        <v>63.341500000000003</v>
      </c>
      <c r="Z5411" s="16">
        <v>0.47420000000000001</v>
      </c>
      <c r="AA5411" s="16">
        <v>-0.19812869999999999</v>
      </c>
      <c r="AB5411" s="16">
        <v>0.4</v>
      </c>
      <c r="AC5411" s="16">
        <v>0</v>
      </c>
      <c r="AD5411" s="16">
        <v>26.88</v>
      </c>
      <c r="AE5411" s="16">
        <v>39.1922</v>
      </c>
      <c r="AF5411" s="16">
        <v>0.91180000000000005</v>
      </c>
      <c r="AG5411" s="16">
        <v>412445</v>
      </c>
      <c r="AH5411" s="16">
        <v>0.47370000000000001</v>
      </c>
      <c r="AI5411" s="16">
        <v>100</v>
      </c>
      <c r="AJ5411" s="16">
        <v>99.9</v>
      </c>
      <c r="AK5411" s="16">
        <v>1.1759999999999999</v>
      </c>
      <c r="AL5411" s="16">
        <v>0.65900000000000003</v>
      </c>
      <c r="AM5411" s="16">
        <v>0.91669999999999996</v>
      </c>
      <c r="AN5411" s="16">
        <v>1.5717000000000001</v>
      </c>
      <c r="AO5411" s="16">
        <v>0.90790000000000004</v>
      </c>
      <c r="AP5411" s="16">
        <v>1.3049999999999999</v>
      </c>
      <c r="AR5411" s="16">
        <f t="shared" si="199"/>
        <v>1</v>
      </c>
      <c r="AS5411" s="5">
        <f t="shared" si="198"/>
        <v>7.1069999999999967E-2</v>
      </c>
    </row>
    <row r="5412" spans="1:45" x14ac:dyDescent="0.25">
      <c r="A5412" s="16" t="s">
        <v>406</v>
      </c>
      <c r="B5412" s="16" t="s">
        <v>103</v>
      </c>
      <c r="C5412" s="16" t="s">
        <v>317</v>
      </c>
      <c r="D5412" s="16">
        <v>1993</v>
      </c>
      <c r="E5412" s="16" t="s">
        <v>6027</v>
      </c>
      <c r="F5412" s="16" t="s">
        <v>594</v>
      </c>
      <c r="G5412" s="10">
        <v>13332.6</v>
      </c>
      <c r="H5412" s="73">
        <v>9.4979659999999999</v>
      </c>
      <c r="I5412" s="16" t="s">
        <v>6700</v>
      </c>
      <c r="J5412" s="71">
        <v>1.2999999999999999E-2</v>
      </c>
      <c r="K5412" s="71">
        <v>0.96699999999999997</v>
      </c>
      <c r="L5412" s="16">
        <v>1.2064630000000001</v>
      </c>
      <c r="M5412" s="16">
        <v>-0.58764419999999995</v>
      </c>
      <c r="N5412" s="16">
        <v>0.3719672</v>
      </c>
      <c r="O5412" s="16">
        <v>0.84751089999999996</v>
      </c>
      <c r="P5412" s="16">
        <v>0.78044740000000001</v>
      </c>
      <c r="Q5412" s="16">
        <v>1.2579830000000001</v>
      </c>
      <c r="R5412" s="16">
        <v>0</v>
      </c>
      <c r="S5412" s="16">
        <v>1.66E-2</v>
      </c>
      <c r="T5412" s="16">
        <v>4.1000000000000003E-3</v>
      </c>
      <c r="U5412" s="16">
        <v>4.6714000000000002</v>
      </c>
      <c r="V5412" s="16">
        <v>32.384</v>
      </c>
      <c r="W5412" s="16">
        <v>5.8339999999999996</v>
      </c>
      <c r="X5412" s="16">
        <v>441.673</v>
      </c>
      <c r="Y5412" s="16">
        <v>63.341500000000003</v>
      </c>
      <c r="Z5412" s="16">
        <v>0.48249999999999998</v>
      </c>
      <c r="AA5412" s="16">
        <v>-0.2214313</v>
      </c>
      <c r="AB5412" s="16">
        <v>0.4</v>
      </c>
      <c r="AC5412" s="16">
        <v>0</v>
      </c>
      <c r="AD5412" s="16">
        <v>27.48</v>
      </c>
      <c r="AE5412" s="16">
        <v>40.585799999999999</v>
      </c>
      <c r="AF5412" s="16">
        <v>1.3655999999999999</v>
      </c>
      <c r="AG5412" s="16">
        <v>411292</v>
      </c>
      <c r="AH5412" s="16">
        <v>0.47949999999999998</v>
      </c>
      <c r="AI5412" s="16">
        <v>100</v>
      </c>
      <c r="AJ5412" s="16">
        <v>99.9</v>
      </c>
      <c r="AK5412" s="16">
        <v>1.1765000000000001</v>
      </c>
      <c r="AL5412" s="16">
        <v>0.6744</v>
      </c>
      <c r="AM5412" s="16">
        <v>0.92720000000000002</v>
      </c>
      <c r="AN5412" s="16">
        <v>1.5496000000000001</v>
      </c>
      <c r="AO5412" s="16">
        <v>0.92559999999999998</v>
      </c>
      <c r="AP5412" s="16">
        <v>1.3091999999999999</v>
      </c>
      <c r="AR5412" s="16">
        <f t="shared" si="199"/>
        <v>1</v>
      </c>
      <c r="AS5412" s="5">
        <f t="shared" si="198"/>
        <v>5.2769000000000066E-2</v>
      </c>
    </row>
    <row r="5413" spans="1:45" x14ac:dyDescent="0.25">
      <c r="A5413" s="16" t="s">
        <v>406</v>
      </c>
      <c r="B5413" s="16" t="s">
        <v>103</v>
      </c>
      <c r="C5413" s="16" t="s">
        <v>317</v>
      </c>
      <c r="D5413" s="16">
        <v>1994</v>
      </c>
      <c r="E5413" s="16" t="s">
        <v>6028</v>
      </c>
      <c r="F5413" s="16" t="s">
        <v>594</v>
      </c>
      <c r="G5413" s="10">
        <v>13954.9</v>
      </c>
      <c r="H5413" s="73">
        <v>9.5435850000000002</v>
      </c>
      <c r="I5413" s="16" t="s">
        <v>6700</v>
      </c>
      <c r="J5413" s="71">
        <v>1.6E-2</v>
      </c>
      <c r="K5413" s="71">
        <v>0.98199999999999998</v>
      </c>
      <c r="L5413" s="16">
        <v>1.271447</v>
      </c>
      <c r="M5413" s="16">
        <v>-0.54671939999999997</v>
      </c>
      <c r="N5413" s="16">
        <v>0.41563879999999997</v>
      </c>
      <c r="O5413" s="16">
        <v>0.86900869999999997</v>
      </c>
      <c r="P5413" s="16">
        <v>0.81418760000000001</v>
      </c>
      <c r="Q5413" s="16">
        <v>1.263093</v>
      </c>
      <c r="R5413" s="16">
        <v>0</v>
      </c>
      <c r="S5413" s="16">
        <v>2.8899999999999999E-2</v>
      </c>
      <c r="T5413" s="16">
        <v>3.5000000000000001E-3</v>
      </c>
      <c r="U5413" s="16">
        <v>4.7287999999999997</v>
      </c>
      <c r="V5413" s="16">
        <v>33.341999999999999</v>
      </c>
      <c r="W5413" s="16">
        <v>6.0419999999999998</v>
      </c>
      <c r="X5413" s="16">
        <v>442.37900000000002</v>
      </c>
      <c r="Y5413" s="16">
        <v>63.341500000000003</v>
      </c>
      <c r="Z5413" s="16">
        <v>0.48749999999999999</v>
      </c>
      <c r="AA5413" s="16">
        <v>-0.257162</v>
      </c>
      <c r="AB5413" s="16">
        <v>0.4</v>
      </c>
      <c r="AC5413" s="16">
        <v>0</v>
      </c>
      <c r="AD5413" s="16">
        <v>28.4</v>
      </c>
      <c r="AE5413" s="16">
        <v>41.545400000000001</v>
      </c>
      <c r="AF5413" s="16">
        <v>1.9129</v>
      </c>
      <c r="AG5413" s="16">
        <v>418817</v>
      </c>
      <c r="AH5413" s="16">
        <v>0.51639999999999997</v>
      </c>
      <c r="AI5413" s="16">
        <v>100</v>
      </c>
      <c r="AJ5413" s="16">
        <v>99.9</v>
      </c>
      <c r="AK5413" s="16">
        <v>1.1769000000000001</v>
      </c>
      <c r="AL5413" s="16">
        <v>0.68969999999999998</v>
      </c>
      <c r="AM5413" s="16">
        <v>0.93769999999999998</v>
      </c>
      <c r="AN5413" s="16">
        <v>1.5276000000000001</v>
      </c>
      <c r="AO5413" s="16">
        <v>0.94340000000000002</v>
      </c>
      <c r="AP5413" s="16">
        <v>1.3132999999999999</v>
      </c>
      <c r="AR5413" s="16">
        <f t="shared" si="199"/>
        <v>1</v>
      </c>
      <c r="AS5413" s="5">
        <f t="shared" si="198"/>
        <v>6.4983999999999931E-2</v>
      </c>
    </row>
    <row r="5414" spans="1:45" x14ac:dyDescent="0.25">
      <c r="A5414" s="16" t="s">
        <v>406</v>
      </c>
      <c r="B5414" s="16" t="s">
        <v>103</v>
      </c>
      <c r="C5414" s="16" t="s">
        <v>317</v>
      </c>
      <c r="D5414" s="16">
        <v>1995</v>
      </c>
      <c r="E5414" s="16" t="s">
        <v>6029</v>
      </c>
      <c r="F5414" s="16" t="s">
        <v>594</v>
      </c>
      <c r="G5414" s="10">
        <v>14736.9</v>
      </c>
      <c r="H5414" s="73">
        <v>9.5981079999999999</v>
      </c>
      <c r="I5414" s="16" t="s">
        <v>6700</v>
      </c>
      <c r="J5414" s="71">
        <v>2E-3</v>
      </c>
      <c r="K5414" s="71">
        <v>0.98399999999999999</v>
      </c>
      <c r="L5414" s="16">
        <v>1.3043640000000001</v>
      </c>
      <c r="M5414" s="16">
        <v>-0.58094440000000003</v>
      </c>
      <c r="N5414" s="16">
        <v>0.46813890000000002</v>
      </c>
      <c r="O5414" s="16">
        <v>0.88399879999999997</v>
      </c>
      <c r="P5414" s="16">
        <v>0.84688339999999995</v>
      </c>
      <c r="Q5414" s="16">
        <v>1.26824</v>
      </c>
      <c r="R5414" s="16">
        <v>0</v>
      </c>
      <c r="S5414" s="16">
        <v>1.6400000000000001E-2</v>
      </c>
      <c r="T5414" s="16">
        <v>4.8999999999999998E-3</v>
      </c>
      <c r="U5414" s="16">
        <v>4.7862</v>
      </c>
      <c r="V5414" s="16">
        <v>34.299999999999997</v>
      </c>
      <c r="W5414" s="16">
        <v>6.25</v>
      </c>
      <c r="X5414" s="16">
        <v>444.47</v>
      </c>
      <c r="Y5414" s="16">
        <v>63.341500000000003</v>
      </c>
      <c r="Z5414" s="16">
        <v>0.49340000000000001</v>
      </c>
      <c r="AA5414" s="16">
        <v>-0.26881329999999998</v>
      </c>
      <c r="AB5414" s="16">
        <v>0.4</v>
      </c>
      <c r="AC5414" s="16">
        <v>0</v>
      </c>
      <c r="AD5414" s="16">
        <v>28.7</v>
      </c>
      <c r="AE5414" s="16">
        <v>43.152299999999997</v>
      </c>
      <c r="AF5414" s="16">
        <v>2.7277</v>
      </c>
      <c r="AG5414" s="16">
        <v>440566</v>
      </c>
      <c r="AH5414" s="16">
        <v>0.51290000000000002</v>
      </c>
      <c r="AI5414" s="16">
        <v>100</v>
      </c>
      <c r="AJ5414" s="16">
        <v>99.9</v>
      </c>
      <c r="AK5414" s="16">
        <v>1.1774</v>
      </c>
      <c r="AL5414" s="16">
        <v>0.70509999999999995</v>
      </c>
      <c r="AM5414" s="16">
        <v>0.94820000000000004</v>
      </c>
      <c r="AN5414" s="16">
        <v>1.5055000000000001</v>
      </c>
      <c r="AO5414" s="16">
        <v>0.96120000000000005</v>
      </c>
      <c r="AP5414" s="16">
        <v>1.3174999999999999</v>
      </c>
      <c r="AR5414" s="16">
        <f t="shared" si="199"/>
        <v>1</v>
      </c>
      <c r="AS5414" s="5">
        <f t="shared" si="198"/>
        <v>3.2917000000000085E-2</v>
      </c>
    </row>
    <row r="5415" spans="1:45" x14ac:dyDescent="0.25">
      <c r="A5415" s="16" t="s">
        <v>406</v>
      </c>
      <c r="B5415" s="16" t="s">
        <v>103</v>
      </c>
      <c r="C5415" s="16" t="s">
        <v>317</v>
      </c>
      <c r="D5415" s="16">
        <v>1996</v>
      </c>
      <c r="E5415" s="16" t="s">
        <v>6030</v>
      </c>
      <c r="F5415" s="16" t="s">
        <v>594</v>
      </c>
      <c r="G5415" s="10">
        <v>15193.5</v>
      </c>
      <c r="H5415" s="73">
        <v>9.6286199999999997</v>
      </c>
      <c r="I5415" s="16" t="s">
        <v>6700</v>
      </c>
      <c r="J5415" s="71">
        <v>0</v>
      </c>
      <c r="K5415" s="71">
        <v>0.98299999999999998</v>
      </c>
      <c r="L5415" s="16">
        <v>1.270788</v>
      </c>
      <c r="M5415" s="16">
        <v>-0.57817620000000003</v>
      </c>
      <c r="N5415" s="16">
        <v>0.45293369999999999</v>
      </c>
      <c r="O5415" s="16">
        <v>0.90389870000000005</v>
      </c>
      <c r="P5415" s="16">
        <v>0.87656659999999997</v>
      </c>
      <c r="Q5415" s="16">
        <v>1.149125</v>
      </c>
      <c r="R5415" s="16">
        <v>3.7199999999999997E-2</v>
      </c>
      <c r="S5415" s="16">
        <v>1.6199999999999999E-2</v>
      </c>
      <c r="T5415" s="16">
        <v>3.0999999999999999E-3</v>
      </c>
      <c r="U5415" s="16">
        <v>4.8434999999999997</v>
      </c>
      <c r="V5415" s="16">
        <v>32.893999999999998</v>
      </c>
      <c r="W5415" s="16">
        <v>6.452</v>
      </c>
      <c r="X5415" s="16">
        <v>443.971</v>
      </c>
      <c r="Y5415" s="16">
        <v>63.341500000000003</v>
      </c>
      <c r="Z5415" s="16">
        <v>0.49909999999999999</v>
      </c>
      <c r="AA5415" s="16">
        <v>-0.29599959999999997</v>
      </c>
      <c r="AB5415" s="16">
        <v>0.4</v>
      </c>
      <c r="AC5415" s="16">
        <v>0</v>
      </c>
      <c r="AD5415" s="16">
        <v>29.4</v>
      </c>
      <c r="AE5415" s="16">
        <v>45.299399999999999</v>
      </c>
      <c r="AF5415" s="16">
        <v>3.1352000000000002</v>
      </c>
      <c r="AG5415" s="16">
        <v>444877</v>
      </c>
      <c r="AH5415" s="16">
        <v>0.50980000000000003</v>
      </c>
      <c r="AI5415" s="16">
        <v>100</v>
      </c>
      <c r="AJ5415" s="16">
        <v>99.9</v>
      </c>
      <c r="AK5415" s="16">
        <v>1.1512</v>
      </c>
      <c r="AL5415" s="16">
        <v>0.53869999999999996</v>
      </c>
      <c r="AM5415" s="16">
        <v>0.99350000000000005</v>
      </c>
      <c r="AN5415" s="16">
        <v>1.2451000000000001</v>
      </c>
      <c r="AO5415" s="16">
        <v>0.92010000000000003</v>
      </c>
      <c r="AP5415" s="16">
        <v>1.0619000000000001</v>
      </c>
      <c r="AR5415" s="16">
        <f t="shared" si="199"/>
        <v>1</v>
      </c>
      <c r="AS5415" s="5">
        <f t="shared" si="198"/>
        <v>-3.357600000000005E-2</v>
      </c>
    </row>
    <row r="5416" spans="1:45" x14ac:dyDescent="0.25">
      <c r="A5416" s="16" t="s">
        <v>406</v>
      </c>
      <c r="B5416" s="16" t="s">
        <v>103</v>
      </c>
      <c r="C5416" s="16" t="s">
        <v>317</v>
      </c>
      <c r="D5416" s="16">
        <v>1997</v>
      </c>
      <c r="E5416" s="16" t="s">
        <v>6031</v>
      </c>
      <c r="F5416" s="16" t="s">
        <v>594</v>
      </c>
      <c r="G5416" s="10">
        <v>15871.6</v>
      </c>
      <c r="H5416" s="73">
        <v>9.6722870000000007</v>
      </c>
      <c r="I5416" s="16" t="s">
        <v>6700</v>
      </c>
      <c r="J5416" s="71">
        <v>1.7000000000000001E-2</v>
      </c>
      <c r="K5416" s="71">
        <v>1.0009999999999999</v>
      </c>
      <c r="L5416" s="16">
        <v>1.341642</v>
      </c>
      <c r="M5416" s="16">
        <v>-0.46952339999999998</v>
      </c>
      <c r="N5416" s="16">
        <v>0.44051760000000001</v>
      </c>
      <c r="O5416" s="16">
        <v>0.9205835</v>
      </c>
      <c r="P5416" s="16">
        <v>0.89772680000000005</v>
      </c>
      <c r="Q5416" s="16">
        <v>1.1766289999999999</v>
      </c>
      <c r="R5416" s="16">
        <v>8.4900000000000003E-2</v>
      </c>
      <c r="S5416" s="16">
        <v>3.09E-2</v>
      </c>
      <c r="T5416" s="16">
        <v>6.0000000000000001E-3</v>
      </c>
      <c r="U5416" s="16">
        <v>4.9009</v>
      </c>
      <c r="V5416" s="16">
        <v>31.488</v>
      </c>
      <c r="W5416" s="16">
        <v>6.6539999999999999</v>
      </c>
      <c r="X5416" s="16">
        <v>443.90800000000002</v>
      </c>
      <c r="Y5416" s="16">
        <v>63.341500000000003</v>
      </c>
      <c r="Z5416" s="16">
        <v>0.50519999999999998</v>
      </c>
      <c r="AA5416" s="16">
        <v>-0.3115347</v>
      </c>
      <c r="AB5416" s="16">
        <v>0.4</v>
      </c>
      <c r="AC5416" s="16">
        <v>0</v>
      </c>
      <c r="AD5416" s="16">
        <v>29.8</v>
      </c>
      <c r="AE5416" s="16">
        <v>46.588299999999997</v>
      </c>
      <c r="AF5416" s="16">
        <v>4.4076000000000004</v>
      </c>
      <c r="AG5416" s="16">
        <v>449317</v>
      </c>
      <c r="AH5416" s="16">
        <v>0.50629999999999997</v>
      </c>
      <c r="AI5416" s="16">
        <v>100</v>
      </c>
      <c r="AJ5416" s="16">
        <v>99.9</v>
      </c>
      <c r="AK5416" s="16">
        <v>1.131</v>
      </c>
      <c r="AL5416" s="16">
        <v>0.55820000000000003</v>
      </c>
      <c r="AM5416" s="16">
        <v>0.95169999999999999</v>
      </c>
      <c r="AN5416" s="16">
        <v>1.2950999999999999</v>
      </c>
      <c r="AO5416" s="16">
        <v>0.96530000000000005</v>
      </c>
      <c r="AP5416" s="16">
        <v>1.1687000000000001</v>
      </c>
      <c r="AR5416" s="16">
        <f t="shared" si="199"/>
        <v>1</v>
      </c>
      <c r="AS5416" s="5">
        <f t="shared" si="198"/>
        <v>7.0853999999999973E-2</v>
      </c>
    </row>
    <row r="5417" spans="1:45" x14ac:dyDescent="0.25">
      <c r="A5417" s="16" t="s">
        <v>406</v>
      </c>
      <c r="B5417" s="16" t="s">
        <v>103</v>
      </c>
      <c r="C5417" s="16" t="s">
        <v>317</v>
      </c>
      <c r="D5417" s="16">
        <v>1998</v>
      </c>
      <c r="E5417" s="16" t="s">
        <v>6032</v>
      </c>
      <c r="F5417" s="16" t="s">
        <v>594</v>
      </c>
      <c r="G5417" s="10">
        <v>16577</v>
      </c>
      <c r="H5417" s="73">
        <v>9.7157739999999997</v>
      </c>
      <c r="I5417" s="16" t="s">
        <v>6700</v>
      </c>
      <c r="J5417" s="71">
        <v>1.2999999999999999E-2</v>
      </c>
      <c r="K5417" s="71">
        <v>1.014</v>
      </c>
      <c r="L5417" s="16">
        <v>1.3611740000000001</v>
      </c>
      <c r="M5417" s="16">
        <v>-0.4804195</v>
      </c>
      <c r="N5417" s="16">
        <v>0.36889899999999998</v>
      </c>
      <c r="O5417" s="16">
        <v>0.9984111</v>
      </c>
      <c r="P5417" s="16">
        <v>0.91545430000000005</v>
      </c>
      <c r="Q5417" s="16">
        <v>1.204132</v>
      </c>
      <c r="R5417" s="16">
        <v>0.13270000000000001</v>
      </c>
      <c r="S5417" s="16">
        <v>2.2599999999999999E-2</v>
      </c>
      <c r="T5417" s="16">
        <v>5.4000000000000003E-3</v>
      </c>
      <c r="U5417" s="16">
        <v>4.4055999999999997</v>
      </c>
      <c r="V5417" s="16">
        <v>30.082000000000001</v>
      </c>
      <c r="W5417" s="16">
        <v>6.8559999999999999</v>
      </c>
      <c r="X5417" s="16">
        <v>443.67500000000001</v>
      </c>
      <c r="Y5417" s="16">
        <v>63.341500000000003</v>
      </c>
      <c r="Z5417" s="16">
        <v>0.54259999999999997</v>
      </c>
      <c r="AA5417" s="16">
        <v>-0.3348373</v>
      </c>
      <c r="AB5417" s="16">
        <v>0.4</v>
      </c>
      <c r="AC5417" s="16">
        <v>0</v>
      </c>
      <c r="AD5417" s="16">
        <v>30.4</v>
      </c>
      <c r="AE5417" s="16">
        <v>47.4495</v>
      </c>
      <c r="AF5417" s="16">
        <v>5.5812999999999997</v>
      </c>
      <c r="AG5417" s="16">
        <v>455875</v>
      </c>
      <c r="AH5417" s="16">
        <v>0.50329999999999997</v>
      </c>
      <c r="AI5417" s="16">
        <v>100</v>
      </c>
      <c r="AJ5417" s="16">
        <v>100</v>
      </c>
      <c r="AK5417" s="16">
        <v>1.1108</v>
      </c>
      <c r="AL5417" s="16">
        <v>0.57769999999999999</v>
      </c>
      <c r="AM5417" s="16">
        <v>0.90990000000000004</v>
      </c>
      <c r="AN5417" s="16">
        <v>1.3451</v>
      </c>
      <c r="AO5417" s="16">
        <v>1.0105</v>
      </c>
      <c r="AP5417" s="16">
        <v>1.2755000000000001</v>
      </c>
      <c r="AR5417" s="16">
        <f t="shared" si="199"/>
        <v>1</v>
      </c>
      <c r="AS5417" s="5">
        <f t="shared" si="198"/>
        <v>1.9532000000000105E-2</v>
      </c>
    </row>
    <row r="5418" spans="1:45" x14ac:dyDescent="0.25">
      <c r="A5418" s="16" t="s">
        <v>406</v>
      </c>
      <c r="B5418" s="16" t="s">
        <v>103</v>
      </c>
      <c r="C5418" s="16" t="s">
        <v>317</v>
      </c>
      <c r="D5418" s="16">
        <v>1999</v>
      </c>
      <c r="E5418" s="16" t="s">
        <v>6033</v>
      </c>
      <c r="F5418" s="16" t="s">
        <v>594</v>
      </c>
      <c r="G5418" s="10">
        <v>17256.900000000001</v>
      </c>
      <c r="H5418" s="73">
        <v>9.7559640000000005</v>
      </c>
      <c r="I5418" s="16" t="s">
        <v>6700</v>
      </c>
      <c r="J5418" s="71">
        <v>1.7000000000000001E-2</v>
      </c>
      <c r="K5418" s="71">
        <v>1.0309999999999999</v>
      </c>
      <c r="L5418" s="16">
        <v>1.5296609999999999</v>
      </c>
      <c r="M5418" s="16">
        <v>-0.33840740000000002</v>
      </c>
      <c r="N5418" s="16">
        <v>0.4199639</v>
      </c>
      <c r="O5418" s="16">
        <v>1.05867</v>
      </c>
      <c r="P5418" s="16">
        <v>0.96464090000000002</v>
      </c>
      <c r="Q5418" s="16">
        <v>1.2823640000000001</v>
      </c>
      <c r="R5418" s="16">
        <v>0.1804</v>
      </c>
      <c r="S5418" s="16">
        <v>5.45E-2</v>
      </c>
      <c r="T5418" s="16">
        <v>4.8999999999999998E-3</v>
      </c>
      <c r="U5418" s="16">
        <v>5.0156000000000001</v>
      </c>
      <c r="V5418" s="16">
        <v>28.675999999999998</v>
      </c>
      <c r="W5418" s="16">
        <v>7.0579999999999998</v>
      </c>
      <c r="X5418" s="16">
        <v>444.45400000000001</v>
      </c>
      <c r="Y5418" s="16">
        <v>63.341500000000003</v>
      </c>
      <c r="Z5418" s="16">
        <v>0.5706</v>
      </c>
      <c r="AA5418" s="16">
        <v>-0.35813990000000001</v>
      </c>
      <c r="AB5418" s="16">
        <v>0.4</v>
      </c>
      <c r="AC5418" s="16">
        <v>0</v>
      </c>
      <c r="AD5418" s="16">
        <v>31</v>
      </c>
      <c r="AE5418" s="16">
        <v>48.744399999999999</v>
      </c>
      <c r="AF5418" s="16">
        <v>9.2530000000000001</v>
      </c>
      <c r="AG5418" s="16">
        <v>488718</v>
      </c>
      <c r="AH5418" s="16">
        <v>0.51419999999999999</v>
      </c>
      <c r="AI5418" s="16">
        <v>100</v>
      </c>
      <c r="AJ5418" s="16">
        <v>100</v>
      </c>
      <c r="AK5418" s="16">
        <v>1.1409</v>
      </c>
      <c r="AL5418" s="16">
        <v>0.78339999999999999</v>
      </c>
      <c r="AM5418" s="16">
        <v>0.98760000000000003</v>
      </c>
      <c r="AN5418" s="16">
        <v>1.4278</v>
      </c>
      <c r="AO5418" s="16">
        <v>1.0470999999999999</v>
      </c>
      <c r="AP5418" s="16">
        <v>1.2994000000000001</v>
      </c>
      <c r="AR5418" s="16">
        <f t="shared" si="199"/>
        <v>1</v>
      </c>
      <c r="AS5418" s="5">
        <f t="shared" si="198"/>
        <v>0.16848699999999983</v>
      </c>
    </row>
    <row r="5419" spans="1:45" x14ac:dyDescent="0.25">
      <c r="A5419" s="16" t="s">
        <v>406</v>
      </c>
      <c r="B5419" s="16" t="s">
        <v>103</v>
      </c>
      <c r="C5419" s="16" t="s">
        <v>317</v>
      </c>
      <c r="D5419" s="16">
        <v>2000</v>
      </c>
      <c r="E5419" s="16" t="s">
        <v>6034</v>
      </c>
      <c r="F5419" s="16" t="s">
        <v>594</v>
      </c>
      <c r="G5419" s="10">
        <v>18306.7</v>
      </c>
      <c r="H5419" s="73">
        <v>9.8150209999999998</v>
      </c>
      <c r="I5419" s="16">
        <v>390087</v>
      </c>
      <c r="J5419" s="71">
        <v>4.2000000000000003E-2</v>
      </c>
      <c r="K5419" s="71">
        <v>1.075</v>
      </c>
      <c r="L5419" s="16">
        <v>1.674512</v>
      </c>
      <c r="M5419" s="16">
        <v>-0.18373600000000001</v>
      </c>
      <c r="N5419" s="16">
        <v>0.41266320000000001</v>
      </c>
      <c r="O5419" s="16">
        <v>1.081151</v>
      </c>
      <c r="P5419" s="16">
        <v>1.0445979999999999</v>
      </c>
      <c r="Q5419" s="16">
        <v>1.3605780000000001</v>
      </c>
      <c r="R5419" s="16">
        <v>0.2281</v>
      </c>
      <c r="S5419" s="16">
        <v>7.5700000000000003E-2</v>
      </c>
      <c r="T5419" s="16">
        <v>1.01E-2</v>
      </c>
      <c r="U5419" s="16">
        <v>5.0728999999999997</v>
      </c>
      <c r="V5419" s="16">
        <v>27.27</v>
      </c>
      <c r="W5419" s="16">
        <v>7.26</v>
      </c>
      <c r="X5419" s="16">
        <v>445.19400000000002</v>
      </c>
      <c r="Y5419" s="16">
        <v>63.341500000000003</v>
      </c>
      <c r="Z5419" s="16">
        <v>0.56920000000000004</v>
      </c>
      <c r="AA5419" s="16">
        <v>-0.43193160000000003</v>
      </c>
      <c r="AB5419" s="16">
        <v>0.4</v>
      </c>
      <c r="AC5419" s="16">
        <v>0</v>
      </c>
      <c r="AD5419" s="16">
        <v>32.9</v>
      </c>
      <c r="AE5419" s="16">
        <v>50.1051</v>
      </c>
      <c r="AF5419" s="16">
        <v>28.0824</v>
      </c>
      <c r="AG5419" s="16">
        <v>502671</v>
      </c>
      <c r="AH5419" s="16">
        <v>0.51070000000000004</v>
      </c>
      <c r="AI5419" s="16">
        <v>100</v>
      </c>
      <c r="AJ5419" s="16">
        <v>100</v>
      </c>
      <c r="AK5419" s="16">
        <v>1.1709000000000001</v>
      </c>
      <c r="AL5419" s="16">
        <v>0.98909999999999998</v>
      </c>
      <c r="AM5419" s="16">
        <v>1.0651999999999999</v>
      </c>
      <c r="AN5419" s="16">
        <v>1.5105</v>
      </c>
      <c r="AO5419" s="16">
        <v>1.0837000000000001</v>
      </c>
      <c r="AP5419" s="16">
        <v>1.3233999999999999</v>
      </c>
      <c r="AR5419" s="16">
        <f t="shared" si="199"/>
        <v>1</v>
      </c>
      <c r="AS5419" s="5">
        <f t="shared" si="198"/>
        <v>0.14485100000000006</v>
      </c>
    </row>
    <row r="5420" spans="1:45" x14ac:dyDescent="0.25">
      <c r="A5420" s="16" t="s">
        <v>406</v>
      </c>
      <c r="B5420" s="16" t="s">
        <v>103</v>
      </c>
      <c r="C5420" s="16" t="s">
        <v>317</v>
      </c>
      <c r="D5420" s="16">
        <v>2001</v>
      </c>
      <c r="E5420" s="16" t="s">
        <v>6035</v>
      </c>
      <c r="F5420" s="16" t="s">
        <v>594</v>
      </c>
      <c r="G5420" s="10">
        <v>18280.2</v>
      </c>
      <c r="H5420" s="73">
        <v>9.8135750000000002</v>
      </c>
      <c r="I5420" s="16">
        <v>393028</v>
      </c>
      <c r="J5420" s="71">
        <v>-6.0000000000000001E-3</v>
      </c>
      <c r="K5420" s="71">
        <v>1.069</v>
      </c>
      <c r="L5420" s="16">
        <v>1.7111369999999999</v>
      </c>
      <c r="M5420" s="16">
        <v>-0.1198176</v>
      </c>
      <c r="N5420" s="16">
        <v>0.38522790000000001</v>
      </c>
      <c r="O5420" s="16">
        <v>1.0463359999999999</v>
      </c>
      <c r="P5420" s="16">
        <v>1.134385</v>
      </c>
      <c r="Q5420" s="16">
        <v>1.349982</v>
      </c>
      <c r="R5420" s="16">
        <v>0.27589999999999998</v>
      </c>
      <c r="S5420" s="16">
        <v>8.2500000000000004E-2</v>
      </c>
      <c r="T5420" s="16">
        <v>1.14E-2</v>
      </c>
      <c r="U5420" s="16">
        <v>5.1303000000000001</v>
      </c>
      <c r="V5420" s="16">
        <v>24.443999999999999</v>
      </c>
      <c r="W5420" s="16">
        <v>7.65</v>
      </c>
      <c r="X5420" s="16">
        <v>445.78500000000003</v>
      </c>
      <c r="Y5420" s="16">
        <v>63.341500000000003</v>
      </c>
      <c r="Z5420" s="16">
        <v>0.5534</v>
      </c>
      <c r="AA5420" s="16">
        <v>-0.4163964</v>
      </c>
      <c r="AB5420" s="16">
        <v>0.4</v>
      </c>
      <c r="AC5420" s="16">
        <v>0</v>
      </c>
      <c r="AD5420" s="16">
        <v>32.5</v>
      </c>
      <c r="AE5420" s="16">
        <v>50.779000000000003</v>
      </c>
      <c r="AF5420" s="16">
        <v>58.520299999999999</v>
      </c>
      <c r="AG5420" s="16">
        <v>494367</v>
      </c>
      <c r="AH5420" s="16">
        <v>0.4955</v>
      </c>
      <c r="AI5420" s="16">
        <v>100</v>
      </c>
      <c r="AJ5420" s="16">
        <v>100</v>
      </c>
      <c r="AK5420" s="16">
        <v>1.1614</v>
      </c>
      <c r="AL5420" s="16">
        <v>0.88770000000000004</v>
      </c>
      <c r="AM5420" s="16">
        <v>1.0633999999999999</v>
      </c>
      <c r="AN5420" s="16">
        <v>1.5173000000000001</v>
      </c>
      <c r="AO5420" s="16">
        <v>1.0690999999999999</v>
      </c>
      <c r="AP5420" s="16">
        <v>1.3802000000000001</v>
      </c>
      <c r="AR5420" s="16">
        <f t="shared" si="199"/>
        <v>1</v>
      </c>
      <c r="AS5420" s="5">
        <f t="shared" si="198"/>
        <v>3.6624999999999908E-2</v>
      </c>
    </row>
    <row r="5421" spans="1:45" x14ac:dyDescent="0.25">
      <c r="A5421" s="16" t="s">
        <v>406</v>
      </c>
      <c r="B5421" s="16" t="s">
        <v>103</v>
      </c>
      <c r="C5421" s="16" t="s">
        <v>317</v>
      </c>
      <c r="D5421" s="16">
        <v>2002</v>
      </c>
      <c r="E5421" s="16" t="s">
        <v>6036</v>
      </c>
      <c r="F5421" s="16" t="s">
        <v>594</v>
      </c>
      <c r="G5421" s="10">
        <v>18685.7</v>
      </c>
      <c r="H5421" s="73">
        <v>9.8355110000000003</v>
      </c>
      <c r="I5421" s="16">
        <v>395969</v>
      </c>
      <c r="J5421" s="71">
        <v>-3.0000000000000001E-3</v>
      </c>
      <c r="K5421" s="71">
        <v>1.0660000000000001</v>
      </c>
      <c r="L5421" s="16">
        <v>1.756572</v>
      </c>
      <c r="M5421" s="16">
        <v>4.7189300000000003E-2</v>
      </c>
      <c r="N5421" s="16">
        <v>0.26595400000000002</v>
      </c>
      <c r="O5421" s="16">
        <v>1.0729789999999999</v>
      </c>
      <c r="P5421" s="16">
        <v>1.173929</v>
      </c>
      <c r="Q5421" s="16">
        <v>1.339383</v>
      </c>
      <c r="R5421" s="16">
        <v>0.26040000000000002</v>
      </c>
      <c r="S5421" s="16">
        <v>0.12520000000000001</v>
      </c>
      <c r="T5421" s="16">
        <v>1.29E-2</v>
      </c>
      <c r="U5421" s="16">
        <v>4.3113000000000001</v>
      </c>
      <c r="V5421" s="16">
        <v>21.617999999999999</v>
      </c>
      <c r="W5421" s="16">
        <v>8.0399999999999991</v>
      </c>
      <c r="X5421" s="16">
        <v>446.42700000000002</v>
      </c>
      <c r="Y5421" s="16">
        <v>63.341500000000003</v>
      </c>
      <c r="Z5421" s="16">
        <v>0.5514</v>
      </c>
      <c r="AA5421" s="16">
        <v>-0.50572309999999998</v>
      </c>
      <c r="AB5421" s="16">
        <v>0.4</v>
      </c>
      <c r="AC5421" s="16">
        <v>0</v>
      </c>
      <c r="AD5421" s="16">
        <v>34.799999999999997</v>
      </c>
      <c r="AE5421" s="16">
        <v>50.492699999999999</v>
      </c>
      <c r="AF5421" s="16">
        <v>67.445499999999996</v>
      </c>
      <c r="AG5421" s="16">
        <v>518222</v>
      </c>
      <c r="AH5421" s="16">
        <v>0.505</v>
      </c>
      <c r="AI5421" s="16">
        <v>100</v>
      </c>
      <c r="AJ5421" s="16">
        <v>100</v>
      </c>
      <c r="AK5421" s="16">
        <v>1.1517999999999999</v>
      </c>
      <c r="AL5421" s="16">
        <v>0.7863</v>
      </c>
      <c r="AM5421" s="16">
        <v>1.0615000000000001</v>
      </c>
      <c r="AN5421" s="16">
        <v>1.5242</v>
      </c>
      <c r="AO5421" s="16">
        <v>1.0546</v>
      </c>
      <c r="AP5421" s="16">
        <v>1.4370000000000001</v>
      </c>
      <c r="AR5421" s="16">
        <f t="shared" si="199"/>
        <v>1</v>
      </c>
      <c r="AS5421" s="5">
        <f t="shared" si="198"/>
        <v>4.5435000000000114E-2</v>
      </c>
    </row>
    <row r="5422" spans="1:45" x14ac:dyDescent="0.25">
      <c r="A5422" s="16" t="s">
        <v>406</v>
      </c>
      <c r="B5422" s="16" t="s">
        <v>103</v>
      </c>
      <c r="C5422" s="16" t="s">
        <v>317</v>
      </c>
      <c r="D5422" s="16">
        <v>2003</v>
      </c>
      <c r="E5422" s="16" t="s">
        <v>6037</v>
      </c>
      <c r="F5422" s="16" t="s">
        <v>594</v>
      </c>
      <c r="G5422" s="10">
        <v>19035.400000000001</v>
      </c>
      <c r="H5422" s="73">
        <v>9.8540530000000004</v>
      </c>
      <c r="I5422" s="16">
        <v>398582</v>
      </c>
      <c r="J5422" s="71">
        <v>3.0000000000000001E-3</v>
      </c>
      <c r="K5422" s="71">
        <v>1.069</v>
      </c>
      <c r="L5422" s="16">
        <v>1.7301</v>
      </c>
      <c r="M5422" s="16">
        <v>-0.13798460000000001</v>
      </c>
      <c r="N5422" s="16">
        <v>0.33163910000000002</v>
      </c>
      <c r="O5422" s="16">
        <v>1.023733</v>
      </c>
      <c r="P5422" s="16">
        <v>1.201508</v>
      </c>
      <c r="Q5422" s="16">
        <v>1.419586</v>
      </c>
      <c r="R5422" s="16">
        <v>0.25269999999999998</v>
      </c>
      <c r="S5422" s="16">
        <v>6.3299999999999995E-2</v>
      </c>
      <c r="T5422" s="16">
        <v>1.8599999999999998E-2</v>
      </c>
      <c r="U5422" s="16">
        <v>5.2450000000000001</v>
      </c>
      <c r="V5422" s="16">
        <v>18.792000000000002</v>
      </c>
      <c r="W5422" s="16">
        <v>8.43</v>
      </c>
      <c r="X5422" s="16">
        <v>447.17099999999999</v>
      </c>
      <c r="Y5422" s="16">
        <v>63.341500000000003</v>
      </c>
      <c r="Z5422" s="16">
        <v>0.54059999999999997</v>
      </c>
      <c r="AA5422" s="16">
        <v>-0.42028019999999999</v>
      </c>
      <c r="AB5422" s="16">
        <v>0.4</v>
      </c>
      <c r="AC5422" s="16">
        <v>0</v>
      </c>
      <c r="AD5422" s="16">
        <v>32.6</v>
      </c>
      <c r="AE5422" s="16">
        <v>50.576999999999998</v>
      </c>
      <c r="AF5422" s="16">
        <v>70.422300000000007</v>
      </c>
      <c r="AG5422" s="16">
        <v>560989</v>
      </c>
      <c r="AH5422" s="16">
        <v>0.495</v>
      </c>
      <c r="AI5422" s="16">
        <v>100</v>
      </c>
      <c r="AJ5422" s="16">
        <v>100</v>
      </c>
      <c r="AK5422" s="16">
        <v>1.3212999999999999</v>
      </c>
      <c r="AL5422" s="16">
        <v>0.97619999999999996</v>
      </c>
      <c r="AM5422" s="16">
        <v>0.93400000000000005</v>
      </c>
      <c r="AN5422" s="16">
        <v>1.5387999999999999</v>
      </c>
      <c r="AO5422" s="16">
        <v>1.1551</v>
      </c>
      <c r="AP5422" s="16">
        <v>1.5487</v>
      </c>
      <c r="AR5422" s="16">
        <f t="shared" si="199"/>
        <v>1</v>
      </c>
      <c r="AS5422" s="5">
        <f t="shared" si="198"/>
        <v>-2.6472000000000051E-2</v>
      </c>
    </row>
    <row r="5423" spans="1:45" x14ac:dyDescent="0.25">
      <c r="A5423" s="16" t="s">
        <v>406</v>
      </c>
      <c r="B5423" s="16" t="s">
        <v>103</v>
      </c>
      <c r="C5423" s="16" t="s">
        <v>317</v>
      </c>
      <c r="D5423" s="16">
        <v>2004</v>
      </c>
      <c r="E5423" s="16" t="s">
        <v>6038</v>
      </c>
      <c r="F5423" s="16" t="s">
        <v>594</v>
      </c>
      <c r="G5423" s="10">
        <v>18991.8</v>
      </c>
      <c r="H5423" s="73">
        <v>9.8517620000000008</v>
      </c>
      <c r="I5423" s="16">
        <v>401268</v>
      </c>
      <c r="J5423" s="71">
        <v>2E-3</v>
      </c>
      <c r="K5423" s="71">
        <v>1.0720000000000001</v>
      </c>
      <c r="L5423" s="16">
        <v>2.0931380000000002</v>
      </c>
      <c r="M5423" s="16">
        <v>0.85407060000000001</v>
      </c>
      <c r="N5423" s="16">
        <v>0.23836199999999999</v>
      </c>
      <c r="O5423" s="16">
        <v>1.06484</v>
      </c>
      <c r="P5423" s="16">
        <v>1.199076</v>
      </c>
      <c r="Q5423" s="16">
        <v>1.3203720000000001</v>
      </c>
      <c r="R5423" s="16">
        <v>0.52910000000000001</v>
      </c>
      <c r="S5423" s="16">
        <v>0.29509999999999997</v>
      </c>
      <c r="T5423" s="16">
        <v>1.4800000000000001E-2</v>
      </c>
      <c r="U5423" s="16">
        <v>4.7919</v>
      </c>
      <c r="V5423" s="16">
        <v>15.965999999999999</v>
      </c>
      <c r="W5423" s="16">
        <v>8.82</v>
      </c>
      <c r="X5423" s="16">
        <v>445.85599999999999</v>
      </c>
      <c r="Y5423" s="16">
        <v>63.341500000000003</v>
      </c>
      <c r="Z5423" s="16">
        <v>0.56330000000000002</v>
      </c>
      <c r="AA5423" s="16">
        <v>-0.4163964</v>
      </c>
      <c r="AB5423" s="16">
        <v>0.4</v>
      </c>
      <c r="AC5423" s="16">
        <v>0</v>
      </c>
      <c r="AD5423" s="16">
        <v>32.5</v>
      </c>
      <c r="AE5423" s="16">
        <v>49.986400000000003</v>
      </c>
      <c r="AF5423" s="16">
        <v>74.077699999999993</v>
      </c>
      <c r="AG5423" s="16">
        <v>552249</v>
      </c>
      <c r="AH5423" s="16">
        <v>0.49170000000000003</v>
      </c>
      <c r="AI5423" s="16">
        <v>100</v>
      </c>
      <c r="AJ5423" s="16">
        <v>100</v>
      </c>
      <c r="AK5423" s="16">
        <v>1.3406</v>
      </c>
      <c r="AL5423" s="16">
        <v>0.93200000000000005</v>
      </c>
      <c r="AM5423" s="16">
        <v>0.83089999999999997</v>
      </c>
      <c r="AN5423" s="16">
        <v>1.3255999999999999</v>
      </c>
      <c r="AO5423" s="16">
        <v>1.1285000000000001</v>
      </c>
      <c r="AP5423" s="16">
        <v>1.3358000000000001</v>
      </c>
      <c r="AR5423" s="16">
        <f t="shared" si="199"/>
        <v>1</v>
      </c>
      <c r="AS5423" s="5">
        <f t="shared" si="198"/>
        <v>0.36303800000000019</v>
      </c>
    </row>
    <row r="5424" spans="1:45" x14ac:dyDescent="0.25">
      <c r="A5424" s="16" t="s">
        <v>406</v>
      </c>
      <c r="B5424" s="16" t="s">
        <v>103</v>
      </c>
      <c r="C5424" s="16" t="s">
        <v>317</v>
      </c>
      <c r="D5424" s="16">
        <v>2005</v>
      </c>
      <c r="E5424" s="16" t="s">
        <v>6039</v>
      </c>
      <c r="F5424" s="16" t="s">
        <v>594</v>
      </c>
      <c r="G5424" s="10">
        <v>19585.099999999999</v>
      </c>
      <c r="H5424" s="73">
        <v>9.8825249999999993</v>
      </c>
      <c r="I5424" s="16">
        <v>403834</v>
      </c>
      <c r="J5424" s="71">
        <v>-2.1000000000000001E-2</v>
      </c>
      <c r="K5424" s="71">
        <v>1.05</v>
      </c>
      <c r="L5424" s="16">
        <v>1.791274</v>
      </c>
      <c r="M5424" s="16">
        <v>3.5405499999999999E-2</v>
      </c>
      <c r="N5424" s="16">
        <v>0.34197840000000002</v>
      </c>
      <c r="O5424" s="16">
        <v>1.0808899999999999</v>
      </c>
      <c r="P5424" s="16">
        <v>1.221114</v>
      </c>
      <c r="Q5424" s="16">
        <v>1.2935460000000001</v>
      </c>
      <c r="R5424" s="16">
        <v>0.56569999999999998</v>
      </c>
      <c r="S5424" s="16">
        <v>6.6199999999999995E-2</v>
      </c>
      <c r="T5424" s="16">
        <v>1.77E-2</v>
      </c>
      <c r="U5424" s="16">
        <v>5.3597000000000001</v>
      </c>
      <c r="V5424" s="16">
        <v>13.14</v>
      </c>
      <c r="W5424" s="16">
        <v>9.2100000000000009</v>
      </c>
      <c r="X5424" s="16">
        <v>458.57799999999997</v>
      </c>
      <c r="Y5424" s="16">
        <v>63.341500000000003</v>
      </c>
      <c r="Z5424" s="16">
        <v>0.56269999999999998</v>
      </c>
      <c r="AA5424" s="16">
        <v>-0.46688540000000001</v>
      </c>
      <c r="AB5424" s="16">
        <v>0.4</v>
      </c>
      <c r="AC5424" s="16">
        <v>0</v>
      </c>
      <c r="AD5424" s="16">
        <v>33.799999999999997</v>
      </c>
      <c r="AE5424" s="16">
        <v>48.732399999999998</v>
      </c>
      <c r="AF5424" s="16">
        <v>78.115099999999998</v>
      </c>
      <c r="AG5424" s="16">
        <v>554683</v>
      </c>
      <c r="AH5424" s="16">
        <v>0.54900000000000004</v>
      </c>
      <c r="AI5424" s="16">
        <v>100</v>
      </c>
      <c r="AJ5424" s="16">
        <v>100</v>
      </c>
      <c r="AK5424" s="16">
        <v>1.2259</v>
      </c>
      <c r="AL5424" s="16">
        <v>0.86129999999999995</v>
      </c>
      <c r="AM5424" s="16">
        <v>0.81720000000000004</v>
      </c>
      <c r="AN5424" s="16">
        <v>1.3886000000000001</v>
      </c>
      <c r="AO5424" s="16">
        <v>1.0441</v>
      </c>
      <c r="AP5424" s="16">
        <v>1.4104000000000001</v>
      </c>
      <c r="AR5424" s="16">
        <f t="shared" si="199"/>
        <v>1</v>
      </c>
      <c r="AS5424" s="5">
        <f t="shared" si="198"/>
        <v>-0.30186400000000013</v>
      </c>
    </row>
    <row r="5425" spans="1:45" x14ac:dyDescent="0.25">
      <c r="A5425" s="16" t="s">
        <v>406</v>
      </c>
      <c r="B5425" s="16" t="s">
        <v>103</v>
      </c>
      <c r="C5425" s="16" t="s">
        <v>317</v>
      </c>
      <c r="D5425" s="16">
        <v>2006</v>
      </c>
      <c r="E5425" s="16" t="s">
        <v>6040</v>
      </c>
      <c r="F5425" s="16" t="s">
        <v>594</v>
      </c>
      <c r="G5425" s="10">
        <v>19870.8</v>
      </c>
      <c r="H5425" s="73">
        <v>9.8970040000000008</v>
      </c>
      <c r="I5425" s="16">
        <v>405308</v>
      </c>
      <c r="J5425" s="71">
        <v>-1.9E-2</v>
      </c>
      <c r="K5425" s="71">
        <v>1.03</v>
      </c>
      <c r="L5425" s="16">
        <v>2.560209</v>
      </c>
      <c r="M5425" s="16">
        <v>1.6806669999999999</v>
      </c>
      <c r="N5425" s="16">
        <v>0.3564949</v>
      </c>
      <c r="O5425" s="16">
        <v>1.08185</v>
      </c>
      <c r="P5425" s="16">
        <v>1.2572140000000001</v>
      </c>
      <c r="Q5425" s="16">
        <v>1.3717509999999999</v>
      </c>
      <c r="R5425" s="16">
        <v>0.6159</v>
      </c>
      <c r="S5425" s="16">
        <v>0.49030000000000001</v>
      </c>
      <c r="T5425" s="16">
        <v>1.9199999999999998E-2</v>
      </c>
      <c r="U5425" s="16">
        <v>5.4170999999999996</v>
      </c>
      <c r="V5425" s="16">
        <v>13.288</v>
      </c>
      <c r="W5425" s="16">
        <v>9.74</v>
      </c>
      <c r="X5425" s="16">
        <v>454.40100000000001</v>
      </c>
      <c r="Y5425" s="16">
        <v>63.341500000000003</v>
      </c>
      <c r="Z5425" s="16">
        <v>0.56179999999999997</v>
      </c>
      <c r="AA5425" s="16">
        <v>-0.47465299999999999</v>
      </c>
      <c r="AB5425" s="16">
        <v>0.4</v>
      </c>
      <c r="AC5425" s="16">
        <v>0</v>
      </c>
      <c r="AD5425" s="16">
        <v>34</v>
      </c>
      <c r="AE5425" s="16">
        <v>50.016599999999997</v>
      </c>
      <c r="AF5425" s="16">
        <v>83.241600000000005</v>
      </c>
      <c r="AG5425" s="16">
        <v>557847</v>
      </c>
      <c r="AH5425" s="16">
        <v>0.55479999999999996</v>
      </c>
      <c r="AI5425" s="16">
        <v>100</v>
      </c>
      <c r="AJ5425" s="16">
        <v>100</v>
      </c>
      <c r="AK5425" s="16">
        <v>1.1877</v>
      </c>
      <c r="AL5425" s="16">
        <v>1.0478000000000001</v>
      </c>
      <c r="AM5425" s="16">
        <v>1.0831</v>
      </c>
      <c r="AN5425" s="16">
        <v>1.2019</v>
      </c>
      <c r="AO5425" s="16">
        <v>1.1040000000000001</v>
      </c>
      <c r="AP5425" s="16">
        <v>1.54</v>
      </c>
      <c r="AR5425" s="16">
        <f t="shared" si="199"/>
        <v>1</v>
      </c>
      <c r="AS5425" s="5">
        <f t="shared" si="198"/>
        <v>0.76893499999999992</v>
      </c>
    </row>
    <row r="5426" spans="1:45" x14ac:dyDescent="0.25">
      <c r="A5426" s="16" t="s">
        <v>406</v>
      </c>
      <c r="B5426" s="16" t="s">
        <v>103</v>
      </c>
      <c r="C5426" s="16" t="s">
        <v>317</v>
      </c>
      <c r="D5426" s="16">
        <v>2007</v>
      </c>
      <c r="E5426" s="16" t="s">
        <v>6041</v>
      </c>
      <c r="F5426" s="16" t="s">
        <v>594</v>
      </c>
      <c r="G5426" s="10">
        <v>20591</v>
      </c>
      <c r="H5426" s="73">
        <v>9.9326070000000009</v>
      </c>
      <c r="I5426" s="16">
        <v>406724</v>
      </c>
      <c r="J5426" s="71">
        <v>-2E-3</v>
      </c>
      <c r="K5426" s="71">
        <v>1.028</v>
      </c>
      <c r="L5426" s="16">
        <v>1.959746</v>
      </c>
      <c r="M5426" s="16">
        <v>-4.0789100000000002E-2</v>
      </c>
      <c r="N5426" s="16">
        <v>0.50589030000000001</v>
      </c>
      <c r="O5426" s="16">
        <v>1.1106100000000001</v>
      </c>
      <c r="P5426" s="16">
        <v>1.342125</v>
      </c>
      <c r="Q5426" s="16">
        <v>1.429826</v>
      </c>
      <c r="R5426" s="16">
        <v>0.57889999999999997</v>
      </c>
      <c r="S5426" s="16">
        <v>2.3199999999999998E-2</v>
      </c>
      <c r="T5426" s="16">
        <v>2.6200000000000001E-2</v>
      </c>
      <c r="U5426" s="16">
        <v>6.3129</v>
      </c>
      <c r="V5426" s="16">
        <v>13.436</v>
      </c>
      <c r="W5426" s="16">
        <v>10.27</v>
      </c>
      <c r="X5426" s="16">
        <v>457.54700000000003</v>
      </c>
      <c r="Y5426" s="16">
        <v>63.341500000000003</v>
      </c>
      <c r="Z5426" s="16">
        <v>0.56799999999999995</v>
      </c>
      <c r="AA5426" s="16">
        <v>-0.52514190000000005</v>
      </c>
      <c r="AB5426" s="16">
        <v>0.4</v>
      </c>
      <c r="AC5426" s="16">
        <v>0</v>
      </c>
      <c r="AD5426" s="16">
        <v>35.299999999999997</v>
      </c>
      <c r="AE5426" s="16">
        <v>55.043199999999999</v>
      </c>
      <c r="AF5426" s="16">
        <v>88.030299999999997</v>
      </c>
      <c r="AG5426" s="16">
        <v>564511</v>
      </c>
      <c r="AH5426" s="16">
        <v>0.5605</v>
      </c>
      <c r="AI5426" s="16">
        <v>100</v>
      </c>
      <c r="AJ5426" s="16">
        <v>100</v>
      </c>
      <c r="AK5426" s="16">
        <v>1.2319</v>
      </c>
      <c r="AL5426" s="16">
        <v>1.0639000000000001</v>
      </c>
      <c r="AM5426" s="16">
        <v>1.2246999999999999</v>
      </c>
      <c r="AN5426" s="16">
        <v>1.2504999999999999</v>
      </c>
      <c r="AO5426" s="16">
        <v>1.1371</v>
      </c>
      <c r="AP5426" s="16">
        <v>1.5866</v>
      </c>
      <c r="AR5426" s="16">
        <f t="shared" si="199"/>
        <v>1</v>
      </c>
      <c r="AS5426" s="5">
        <f t="shared" si="198"/>
        <v>-0.60046299999999997</v>
      </c>
    </row>
    <row r="5427" spans="1:45" x14ac:dyDescent="0.25">
      <c r="A5427" s="16" t="s">
        <v>406</v>
      </c>
      <c r="B5427" s="16" t="s">
        <v>103</v>
      </c>
      <c r="C5427" s="16" t="s">
        <v>317</v>
      </c>
      <c r="D5427" s="16">
        <v>2008</v>
      </c>
      <c r="E5427" s="16" t="s">
        <v>6042</v>
      </c>
      <c r="F5427" s="16" t="s">
        <v>594</v>
      </c>
      <c r="G5427" s="10">
        <v>21142</v>
      </c>
      <c r="H5427" s="73">
        <v>9.9590180000000004</v>
      </c>
      <c r="I5427" s="16">
        <v>409379</v>
      </c>
      <c r="J5427" s="71">
        <v>-6.0000000000000001E-3</v>
      </c>
      <c r="K5427" s="71">
        <v>1.022</v>
      </c>
      <c r="L5427" s="16">
        <v>2.056384</v>
      </c>
      <c r="M5427" s="16">
        <v>0.13354189999999999</v>
      </c>
      <c r="N5427" s="16">
        <v>0.49551659999999997</v>
      </c>
      <c r="O5427" s="16">
        <v>1.0584150000000001</v>
      </c>
      <c r="P5427" s="16">
        <v>1.4259440000000001</v>
      </c>
      <c r="Q5427" s="16">
        <v>1.455376</v>
      </c>
      <c r="R5427" s="16">
        <v>0.55969999999999998</v>
      </c>
      <c r="S5427" s="16">
        <v>2.8199999999999999E-2</v>
      </c>
      <c r="T5427" s="16">
        <v>4.3999999999999997E-2</v>
      </c>
      <c r="U5427" s="16">
        <v>5.8461999999999996</v>
      </c>
      <c r="V5427" s="16">
        <v>13.584</v>
      </c>
      <c r="W5427" s="16">
        <v>10.8</v>
      </c>
      <c r="X5427" s="16">
        <v>458.108</v>
      </c>
      <c r="Y5427" s="16">
        <v>63.341500000000003</v>
      </c>
      <c r="Z5427" s="16">
        <v>0.5323</v>
      </c>
      <c r="AA5427" s="16">
        <v>-0.56786349999999997</v>
      </c>
      <c r="AB5427" s="16">
        <v>0.4</v>
      </c>
      <c r="AC5427" s="16">
        <v>0</v>
      </c>
      <c r="AD5427" s="16">
        <v>36.4</v>
      </c>
      <c r="AE5427" s="16">
        <v>57.299700000000001</v>
      </c>
      <c r="AF5427" s="16">
        <v>91.644400000000005</v>
      </c>
      <c r="AG5427" s="16">
        <v>564758</v>
      </c>
      <c r="AH5427" s="16">
        <v>0.66200000000000003</v>
      </c>
      <c r="AI5427" s="16">
        <v>100</v>
      </c>
      <c r="AJ5427" s="16">
        <v>100</v>
      </c>
      <c r="AK5427" s="16">
        <v>1.238</v>
      </c>
      <c r="AL5427" s="16">
        <v>1.0448999999999999</v>
      </c>
      <c r="AM5427" s="16">
        <v>1.2873000000000001</v>
      </c>
      <c r="AN5427" s="16">
        <v>1.2672000000000001</v>
      </c>
      <c r="AO5427" s="16">
        <v>1.2036</v>
      </c>
      <c r="AP5427" s="16">
        <v>1.5967</v>
      </c>
      <c r="AR5427" s="16">
        <f t="shared" si="199"/>
        <v>1</v>
      </c>
      <c r="AS5427" s="5">
        <f t="shared" si="198"/>
        <v>9.6638000000000002E-2</v>
      </c>
    </row>
    <row r="5428" spans="1:45" x14ac:dyDescent="0.25">
      <c r="A5428" s="16" t="s">
        <v>406</v>
      </c>
      <c r="B5428" s="16" t="s">
        <v>103</v>
      </c>
      <c r="C5428" s="16" t="s">
        <v>317</v>
      </c>
      <c r="D5428" s="16">
        <v>2009</v>
      </c>
      <c r="E5428" s="16" t="s">
        <v>6043</v>
      </c>
      <c r="F5428" s="16" t="s">
        <v>594</v>
      </c>
      <c r="G5428" s="10">
        <v>20466.599999999999</v>
      </c>
      <c r="H5428" s="73">
        <v>9.9265480000000004</v>
      </c>
      <c r="I5428" s="16">
        <v>412477</v>
      </c>
      <c r="J5428" s="71">
        <v>-0.04</v>
      </c>
      <c r="K5428" s="71">
        <v>0.98199999999999998</v>
      </c>
      <c r="L5428" s="16">
        <v>1.9528080000000001</v>
      </c>
      <c r="M5428" s="16">
        <v>1.5192000000000001E-2</v>
      </c>
      <c r="N5428" s="16">
        <v>0.47120069999999997</v>
      </c>
      <c r="O5428" s="16">
        <v>1.0578920000000001</v>
      </c>
      <c r="P5428" s="16">
        <v>1.4057919999999999</v>
      </c>
      <c r="Q5428" s="16">
        <v>1.380863</v>
      </c>
      <c r="R5428" s="16">
        <v>0.54479999999999995</v>
      </c>
      <c r="S5428" s="16">
        <v>1.6799999999999999E-2</v>
      </c>
      <c r="T5428" s="16">
        <v>3.6799999999999999E-2</v>
      </c>
      <c r="U5428" s="16">
        <v>5.4438000000000004</v>
      </c>
      <c r="V5428" s="16">
        <v>13.731999999999999</v>
      </c>
      <c r="W5428" s="16">
        <v>11.33</v>
      </c>
      <c r="X5428" s="16">
        <v>455.423</v>
      </c>
      <c r="Y5428" s="16">
        <v>63.341500000000003</v>
      </c>
      <c r="Z5428" s="16">
        <v>0.52990000000000004</v>
      </c>
      <c r="AA5428" s="16">
        <v>-0.57951470000000005</v>
      </c>
      <c r="AB5428" s="16">
        <v>0.4</v>
      </c>
      <c r="AC5428" s="16">
        <v>0</v>
      </c>
      <c r="AD5428" s="16">
        <v>36.700000000000003</v>
      </c>
      <c r="AE5428" s="16">
        <v>58.384099999999997</v>
      </c>
      <c r="AF5428" s="16">
        <v>99.813400000000001</v>
      </c>
      <c r="AG5428" s="16">
        <v>525605</v>
      </c>
      <c r="AH5428" s="16">
        <v>0.57210000000000005</v>
      </c>
      <c r="AI5428" s="16">
        <v>100</v>
      </c>
      <c r="AJ5428" s="16">
        <v>100</v>
      </c>
      <c r="AK5428" s="16">
        <v>1.1400999999999999</v>
      </c>
      <c r="AL5428" s="16">
        <v>0.83430000000000004</v>
      </c>
      <c r="AM5428" s="16">
        <v>1.1686000000000001</v>
      </c>
      <c r="AN5428" s="16">
        <v>1.2093</v>
      </c>
      <c r="AO5428" s="16">
        <v>1.3697999999999999</v>
      </c>
      <c r="AP5428" s="16">
        <v>1.4818</v>
      </c>
      <c r="AR5428" s="16">
        <f t="shared" si="199"/>
        <v>1</v>
      </c>
      <c r="AS5428" s="5">
        <f t="shared" si="198"/>
        <v>-0.10357599999999989</v>
      </c>
    </row>
    <row r="5429" spans="1:45" x14ac:dyDescent="0.25">
      <c r="A5429" s="16" t="s">
        <v>406</v>
      </c>
      <c r="B5429" s="16" t="s">
        <v>103</v>
      </c>
      <c r="C5429" s="16" t="s">
        <v>317</v>
      </c>
      <c r="D5429" s="16">
        <v>2010</v>
      </c>
      <c r="E5429" s="16" t="s">
        <v>6044</v>
      </c>
      <c r="F5429" s="16" t="s">
        <v>594</v>
      </c>
      <c r="G5429" s="10">
        <v>21087.8</v>
      </c>
      <c r="H5429" s="73">
        <v>9.9564500000000002</v>
      </c>
      <c r="I5429" s="16">
        <v>414508</v>
      </c>
      <c r="J5429" s="71">
        <v>1.2999999999999999E-2</v>
      </c>
      <c r="K5429" s="71">
        <v>0.995</v>
      </c>
      <c r="L5429" s="16">
        <v>2.1155430000000002</v>
      </c>
      <c r="M5429" s="16">
        <v>0.13041520000000001</v>
      </c>
      <c r="N5429" s="16">
        <v>0.66909180000000001</v>
      </c>
      <c r="O5429" s="16">
        <v>1.0832250000000001</v>
      </c>
      <c r="P5429" s="16">
        <v>1.4216599999999999</v>
      </c>
      <c r="Q5429" s="16">
        <v>1.3943760000000001</v>
      </c>
      <c r="R5429" s="16">
        <v>0.68479999999999996</v>
      </c>
      <c r="S5429" s="16">
        <v>1.0800000000000001E-2</v>
      </c>
      <c r="T5429" s="16">
        <v>4.3400000000000001E-2</v>
      </c>
      <c r="U5429" s="16">
        <v>6.9112999999999998</v>
      </c>
      <c r="V5429" s="16">
        <v>13.88</v>
      </c>
      <c r="W5429" s="16">
        <v>11.86</v>
      </c>
      <c r="X5429" s="16">
        <v>456.74599999999998</v>
      </c>
      <c r="Y5429" s="16">
        <v>63.341500000000003</v>
      </c>
      <c r="Z5429" s="16">
        <v>0.53779999999999994</v>
      </c>
      <c r="AA5429" s="16">
        <v>-0.61058489999999999</v>
      </c>
      <c r="AB5429" s="16">
        <v>0.4</v>
      </c>
      <c r="AC5429" s="16">
        <v>0</v>
      </c>
      <c r="AD5429" s="16">
        <v>37.5</v>
      </c>
      <c r="AE5429" s="16">
        <v>58.302999999999997</v>
      </c>
      <c r="AF5429" s="16">
        <v>107.261</v>
      </c>
      <c r="AG5429" s="16">
        <v>509761</v>
      </c>
      <c r="AH5429" s="16">
        <v>0.57789999999999997</v>
      </c>
      <c r="AI5429" s="16">
        <v>100</v>
      </c>
      <c r="AJ5429" s="16">
        <v>100</v>
      </c>
      <c r="AK5429" s="16">
        <v>1.1551</v>
      </c>
      <c r="AL5429" s="16">
        <v>0.85499999999999998</v>
      </c>
      <c r="AM5429" s="16">
        <v>1.1962999999999999</v>
      </c>
      <c r="AN5429" s="16">
        <v>1.2081</v>
      </c>
      <c r="AO5429" s="16">
        <v>1.4291</v>
      </c>
      <c r="AP5429" s="16">
        <v>1.4366000000000001</v>
      </c>
      <c r="AR5429" s="16">
        <f t="shared" si="199"/>
        <v>1</v>
      </c>
      <c r="AS5429" s="5">
        <f t="shared" si="198"/>
        <v>0.16273500000000007</v>
      </c>
    </row>
    <row r="5430" spans="1:45" x14ac:dyDescent="0.25">
      <c r="A5430" s="16" t="s">
        <v>406</v>
      </c>
      <c r="B5430" s="16" t="s">
        <v>103</v>
      </c>
      <c r="C5430" s="16" t="s">
        <v>317</v>
      </c>
      <c r="D5430" s="16">
        <v>2011</v>
      </c>
      <c r="E5430" s="16" t="s">
        <v>6045</v>
      </c>
      <c r="F5430" s="16" t="s">
        <v>594</v>
      </c>
      <c r="G5430" s="10">
        <v>21291.8</v>
      </c>
      <c r="H5430" s="73">
        <v>9.9660779999999995</v>
      </c>
      <c r="I5430" s="16">
        <v>416268</v>
      </c>
      <c r="J5430" s="71">
        <v>5.0000000000000001E-3</v>
      </c>
      <c r="K5430" s="71">
        <v>1</v>
      </c>
      <c r="L5430" s="16">
        <v>2.1881330000000001</v>
      </c>
      <c r="M5430" s="16">
        <v>0.16184190000000001</v>
      </c>
      <c r="N5430" s="16">
        <v>0.8416032</v>
      </c>
      <c r="O5430" s="16">
        <v>1.1068750000000001</v>
      </c>
      <c r="P5430" s="16">
        <v>1.4282950000000001</v>
      </c>
      <c r="Q5430" s="16">
        <v>1.320325</v>
      </c>
      <c r="R5430" s="16">
        <v>0.71360000000000001</v>
      </c>
      <c r="S5430" s="16">
        <v>8.3000000000000001E-3</v>
      </c>
      <c r="T5430" s="16">
        <v>4.6100000000000002E-2</v>
      </c>
      <c r="U5430" s="16">
        <v>7.9637000000000002</v>
      </c>
      <c r="V5430" s="16">
        <v>15.164</v>
      </c>
      <c r="W5430" s="16">
        <v>12.288</v>
      </c>
      <c r="X5430" s="16">
        <v>458.07</v>
      </c>
      <c r="Y5430" s="16">
        <v>63.341500000000003</v>
      </c>
      <c r="Z5430" s="16">
        <v>0.54479999999999995</v>
      </c>
      <c r="AA5430" s="16">
        <v>-0.64165490000000003</v>
      </c>
      <c r="AB5430" s="16">
        <v>0.4</v>
      </c>
      <c r="AC5430" s="16">
        <v>0</v>
      </c>
      <c r="AD5430" s="16">
        <v>38.299999999999997</v>
      </c>
      <c r="AE5430" s="16">
        <v>54.462200000000003</v>
      </c>
      <c r="AF5430" s="16">
        <v>122.374</v>
      </c>
      <c r="AG5430" s="16">
        <v>525142</v>
      </c>
      <c r="AH5430" s="16">
        <v>0.5837</v>
      </c>
      <c r="AI5430" s="16">
        <v>100</v>
      </c>
      <c r="AJ5430" s="16">
        <v>100</v>
      </c>
      <c r="AK5430" s="16">
        <v>1.1326000000000001</v>
      </c>
      <c r="AL5430" s="16">
        <v>0.83460000000000001</v>
      </c>
      <c r="AM5430" s="16">
        <v>1.2085999999999999</v>
      </c>
      <c r="AN5430" s="16">
        <v>1.0351999999999999</v>
      </c>
      <c r="AO5430" s="16">
        <v>1.3335999999999999</v>
      </c>
      <c r="AP5430" s="16">
        <v>1.3005</v>
      </c>
      <c r="AR5430" s="16">
        <f t="shared" si="199"/>
        <v>1</v>
      </c>
      <c r="AS5430" s="5">
        <f t="shared" si="198"/>
        <v>7.2589999999999932E-2</v>
      </c>
    </row>
    <row r="5431" spans="1:45" x14ac:dyDescent="0.25">
      <c r="A5431" s="16" t="s">
        <v>406</v>
      </c>
      <c r="B5431" s="16" t="s">
        <v>103</v>
      </c>
      <c r="C5431" s="16" t="s">
        <v>317</v>
      </c>
      <c r="D5431" s="16">
        <v>2012</v>
      </c>
      <c r="E5431" s="16" t="s">
        <v>6046</v>
      </c>
      <c r="F5431" s="16" t="s">
        <v>594</v>
      </c>
      <c r="G5431" s="10">
        <v>21675.5</v>
      </c>
      <c r="H5431" s="73">
        <v>9.9839380000000002</v>
      </c>
      <c r="I5431" s="16">
        <v>419455</v>
      </c>
      <c r="J5431" s="71">
        <v>8.0000000000000002E-3</v>
      </c>
      <c r="K5431" s="71">
        <v>1.008</v>
      </c>
      <c r="L5431" s="16">
        <v>2.2907060000000001</v>
      </c>
      <c r="M5431" s="16">
        <v>0.36298330000000001</v>
      </c>
      <c r="N5431" s="16">
        <v>0.77683219999999997</v>
      </c>
      <c r="O5431" s="16">
        <v>1.153643</v>
      </c>
      <c r="P5431" s="16">
        <v>1.4383790000000001</v>
      </c>
      <c r="Q5431" s="16">
        <v>1.3623350000000001</v>
      </c>
      <c r="R5431" s="16">
        <v>0.89319999999999999</v>
      </c>
      <c r="S5431" s="16">
        <v>9.1999999999999998E-3</v>
      </c>
      <c r="T5431" s="16">
        <v>5.6800000000000003E-2</v>
      </c>
      <c r="U5431" s="16">
        <v>6.7596999999999996</v>
      </c>
      <c r="V5431" s="16">
        <v>16.448</v>
      </c>
      <c r="W5431" s="16">
        <v>12.715999999999999</v>
      </c>
      <c r="X5431" s="16">
        <v>459.39299999999997</v>
      </c>
      <c r="Y5431" s="16">
        <v>63.379800000000003</v>
      </c>
      <c r="Z5431" s="16">
        <v>0.56089999999999995</v>
      </c>
      <c r="AA5431" s="16">
        <v>-0.68826019999999999</v>
      </c>
      <c r="AB5431" s="16">
        <v>0.4</v>
      </c>
      <c r="AC5431" s="16">
        <v>0</v>
      </c>
      <c r="AD5431" s="16">
        <v>39.5</v>
      </c>
      <c r="AE5431" s="16">
        <v>53.7072</v>
      </c>
      <c r="AF5431" s="16">
        <v>124.42100000000001</v>
      </c>
      <c r="AG5431" s="16">
        <v>546900</v>
      </c>
      <c r="AH5431" s="16">
        <v>0.58950000000000002</v>
      </c>
      <c r="AI5431" s="16">
        <v>100</v>
      </c>
      <c r="AJ5431" s="16">
        <v>100</v>
      </c>
      <c r="AK5431" s="16">
        <v>1.1532</v>
      </c>
      <c r="AL5431" s="16">
        <v>0.9718</v>
      </c>
      <c r="AM5431" s="16">
        <v>1.2518</v>
      </c>
      <c r="AN5431" s="16">
        <v>1.0387999999999999</v>
      </c>
      <c r="AO5431" s="16">
        <v>1.3250999999999999</v>
      </c>
      <c r="AP5431" s="16">
        <v>1.3453999999999999</v>
      </c>
      <c r="AR5431" s="16">
        <f t="shared" si="199"/>
        <v>1</v>
      </c>
      <c r="AS5431" s="5">
        <f t="shared" si="198"/>
        <v>0.10257300000000003</v>
      </c>
    </row>
    <row r="5432" spans="1:45" x14ac:dyDescent="0.25">
      <c r="A5432" s="16" t="s">
        <v>406</v>
      </c>
      <c r="B5432" s="16" t="s">
        <v>103</v>
      </c>
      <c r="C5432" s="16" t="s">
        <v>317</v>
      </c>
      <c r="D5432" s="16">
        <v>2013</v>
      </c>
      <c r="E5432" s="16" t="s">
        <v>6047</v>
      </c>
      <c r="F5432" s="16" t="s">
        <v>594</v>
      </c>
      <c r="G5432" s="10">
        <v>22443.599999999999</v>
      </c>
      <c r="H5432" s="73">
        <v>10.01876</v>
      </c>
      <c r="I5432" s="16">
        <v>423374</v>
      </c>
      <c r="J5432" s="71">
        <v>3.0000000000000001E-3</v>
      </c>
      <c r="K5432" s="71">
        <v>1.0109999999999999</v>
      </c>
      <c r="L5432" s="16">
        <v>2.3076910000000002</v>
      </c>
      <c r="M5432" s="16">
        <v>0.39892080000000002</v>
      </c>
      <c r="N5432" s="16">
        <v>0.73970780000000003</v>
      </c>
      <c r="O5432" s="16">
        <v>1.1858109999999999</v>
      </c>
      <c r="P5432" s="16">
        <v>1.4523550000000001</v>
      </c>
      <c r="Q5432" s="16">
        <v>1.354258</v>
      </c>
      <c r="R5432" s="16">
        <v>0.88460000000000005</v>
      </c>
      <c r="S5432" s="16">
        <v>9.1000000000000004E-3</v>
      </c>
      <c r="T5432" s="16">
        <v>6.1199999999999997E-2</v>
      </c>
      <c r="U5432" s="16">
        <v>5.8186</v>
      </c>
      <c r="V5432" s="16">
        <v>17.731999999999999</v>
      </c>
      <c r="W5432" s="16">
        <v>13.144</v>
      </c>
      <c r="X5432" s="16">
        <v>460.71699999999998</v>
      </c>
      <c r="Y5432" s="16">
        <v>63.3367</v>
      </c>
      <c r="Z5432" s="16">
        <v>0.56730000000000003</v>
      </c>
      <c r="AA5432" s="16">
        <v>-0.75040039999999997</v>
      </c>
      <c r="AB5432" s="16">
        <v>0.4</v>
      </c>
      <c r="AC5432" s="16">
        <v>0</v>
      </c>
      <c r="AD5432" s="16">
        <v>41.1</v>
      </c>
      <c r="AE5432" s="16">
        <v>53.922800000000002</v>
      </c>
      <c r="AF5432" s="16">
        <v>129.755</v>
      </c>
      <c r="AG5432" s="16">
        <v>532390</v>
      </c>
      <c r="AH5432" s="16">
        <v>0.59530000000000005</v>
      </c>
      <c r="AI5432" s="16">
        <v>100</v>
      </c>
      <c r="AJ5432" s="16">
        <v>100</v>
      </c>
      <c r="AK5432" s="16">
        <v>1.1439999999999999</v>
      </c>
      <c r="AL5432" s="16">
        <v>0.99880000000000002</v>
      </c>
      <c r="AM5432" s="16">
        <v>1.2599</v>
      </c>
      <c r="AN5432" s="16">
        <v>1.0052000000000001</v>
      </c>
      <c r="AO5432" s="16">
        <v>1.2979000000000001</v>
      </c>
      <c r="AP5432" s="16">
        <v>1.3323</v>
      </c>
      <c r="AR5432" s="16">
        <f t="shared" si="199"/>
        <v>1</v>
      </c>
      <c r="AS5432" s="5">
        <f t="shared" si="198"/>
        <v>1.6985000000000028E-2</v>
      </c>
    </row>
    <row r="5433" spans="1:45" x14ac:dyDescent="0.25">
      <c r="A5433" s="16" t="s">
        <v>406</v>
      </c>
      <c r="B5433" s="16" t="s">
        <v>103</v>
      </c>
      <c r="C5433" s="16" t="s">
        <v>317</v>
      </c>
      <c r="D5433" s="16">
        <v>2014</v>
      </c>
      <c r="E5433" s="16" t="s">
        <v>6048</v>
      </c>
      <c r="F5433" s="16" t="s">
        <v>594</v>
      </c>
      <c r="G5433" s="10">
        <v>24080.799999999999</v>
      </c>
      <c r="H5433" s="73">
        <v>10.089169999999999</v>
      </c>
      <c r="I5433" s="16">
        <v>427364</v>
      </c>
      <c r="J5433" s="71">
        <v>3.0000000000000001E-3</v>
      </c>
      <c r="K5433" s="71">
        <v>1.014</v>
      </c>
      <c r="L5433" s="16">
        <v>2.2291270000000001</v>
      </c>
      <c r="M5433" s="16">
        <v>0.2215587</v>
      </c>
      <c r="N5433" s="16">
        <v>0.80757480000000004</v>
      </c>
      <c r="O5433" s="16">
        <v>1.168147</v>
      </c>
      <c r="P5433" s="16">
        <v>1.4966889999999999</v>
      </c>
      <c r="Q5433" s="16">
        <v>1.250459</v>
      </c>
      <c r="R5433" s="16">
        <v>0.84809999999999997</v>
      </c>
      <c r="S5433" s="16">
        <v>6.8999999999999999E-3</v>
      </c>
      <c r="T5433" s="16">
        <v>4.5199999999999997E-2</v>
      </c>
      <c r="U5433" s="16">
        <v>5.8758999999999997</v>
      </c>
      <c r="V5433" s="16">
        <v>19.015999999999998</v>
      </c>
      <c r="W5433" s="16">
        <v>13.571999999999999</v>
      </c>
      <c r="X5433" s="16">
        <v>462.041</v>
      </c>
      <c r="Y5433" s="16">
        <v>63.636800000000001</v>
      </c>
      <c r="Z5433" s="16">
        <v>0.56159999999999999</v>
      </c>
      <c r="AA5433" s="16">
        <v>-0.71078609999999998</v>
      </c>
      <c r="AB5433" s="16">
        <v>0.4</v>
      </c>
      <c r="AC5433" s="16">
        <v>0</v>
      </c>
      <c r="AD5433" s="16">
        <v>40.08</v>
      </c>
      <c r="AE5433" s="16">
        <v>53.554099999999998</v>
      </c>
      <c r="AF5433" s="16">
        <v>126.98699999999999</v>
      </c>
      <c r="AG5433" s="16">
        <v>640046</v>
      </c>
      <c r="AH5433" s="16">
        <v>0.60109999999999997</v>
      </c>
      <c r="AI5433" s="16">
        <v>100</v>
      </c>
      <c r="AJ5433" s="16">
        <v>100</v>
      </c>
      <c r="AK5433" s="16">
        <v>1.1694</v>
      </c>
      <c r="AL5433" s="16">
        <v>0.86329999999999996</v>
      </c>
      <c r="AM5433" s="16">
        <v>1.0265</v>
      </c>
      <c r="AN5433" s="16">
        <v>1.0996999999999999</v>
      </c>
      <c r="AO5433" s="16">
        <v>1.1041000000000001</v>
      </c>
      <c r="AP5433" s="16">
        <v>1.2061999999999999</v>
      </c>
      <c r="AR5433" s="16">
        <f t="shared" si="199"/>
        <v>1</v>
      </c>
      <c r="AS5433" s="5">
        <f t="shared" si="198"/>
        <v>-7.8564000000000078E-2</v>
      </c>
    </row>
    <row r="5434" spans="1:45" x14ac:dyDescent="0.25">
      <c r="A5434" s="16" t="s">
        <v>405</v>
      </c>
      <c r="B5434" s="16" t="s">
        <v>104</v>
      </c>
      <c r="C5434" s="16" t="s">
        <v>326</v>
      </c>
      <c r="D5434" s="16">
        <v>1985</v>
      </c>
      <c r="E5434" s="16" t="s">
        <v>6049</v>
      </c>
      <c r="F5434" s="16" t="s">
        <v>593</v>
      </c>
      <c r="G5434" s="10"/>
      <c r="H5434" s="73"/>
      <c r="I5434" s="16" t="s">
        <v>6700</v>
      </c>
      <c r="J5434" s="71">
        <v>0</v>
      </c>
      <c r="K5434" s="71">
        <v>1</v>
      </c>
      <c r="L5434" s="16">
        <v>0.39009630000000001</v>
      </c>
      <c r="M5434" s="16">
        <v>1.1397409999999999</v>
      </c>
      <c r="N5434" s="16">
        <v>-8.8016300000000006E-2</v>
      </c>
      <c r="O5434" s="16">
        <v>-0.50925830000000005</v>
      </c>
      <c r="P5434" s="16">
        <v>0.53177739999999996</v>
      </c>
      <c r="Q5434" s="16">
        <v>-0.17676320000000001</v>
      </c>
      <c r="R5434" s="16">
        <v>0.78420000000000001</v>
      </c>
      <c r="S5434" s="16">
        <v>0.37030000000000002</v>
      </c>
      <c r="T5434" s="16">
        <v>0</v>
      </c>
      <c r="U5434" s="16">
        <v>4.7448499999999996</v>
      </c>
      <c r="V5434" s="16">
        <v>20.605</v>
      </c>
      <c r="W5434" s="16">
        <v>6.3650000000000002</v>
      </c>
      <c r="X5434" s="16">
        <v>403.02699999999999</v>
      </c>
      <c r="Y5434" s="16">
        <v>38.676499999999997</v>
      </c>
      <c r="Z5434" s="16">
        <v>0</v>
      </c>
      <c r="AA5434" s="16">
        <v>-0.4456099</v>
      </c>
      <c r="AB5434" s="16">
        <v>0.3</v>
      </c>
      <c r="AC5434" s="16">
        <v>6.93</v>
      </c>
      <c r="AD5434" s="16">
        <v>36.97</v>
      </c>
      <c r="AE5434" s="16">
        <v>32.631399999999999</v>
      </c>
      <c r="AF5434" s="16">
        <v>0</v>
      </c>
      <c r="AG5434" s="16">
        <v>441828</v>
      </c>
      <c r="AH5434" s="16">
        <v>0.53100000000000003</v>
      </c>
      <c r="AI5434" s="16">
        <v>82.318200000000004</v>
      </c>
      <c r="AJ5434" s="16">
        <v>94.503600000000006</v>
      </c>
      <c r="AK5434" s="16">
        <v>-0.58760000000000001</v>
      </c>
      <c r="AL5434" s="16">
        <v>-0.15659999999999999</v>
      </c>
      <c r="AM5434" s="16">
        <v>-0.1699</v>
      </c>
      <c r="AN5434" s="16">
        <v>-0.4194</v>
      </c>
      <c r="AO5434" s="16">
        <v>-0.1522</v>
      </c>
      <c r="AP5434" s="16">
        <v>-0.24329999999999999</v>
      </c>
      <c r="AR5434" s="16">
        <f t="shared" si="199"/>
        <v>1</v>
      </c>
      <c r="AS5434" s="5">
        <f t="shared" si="198"/>
        <v>0</v>
      </c>
    </row>
    <row r="5435" spans="1:45" x14ac:dyDescent="0.25">
      <c r="A5435" s="16" t="s">
        <v>405</v>
      </c>
      <c r="B5435" s="16" t="s">
        <v>104</v>
      </c>
      <c r="C5435" s="16" t="s">
        <v>326</v>
      </c>
      <c r="D5435" s="16">
        <v>1986</v>
      </c>
      <c r="E5435" s="16" t="s">
        <v>6050</v>
      </c>
      <c r="F5435" s="16" t="s">
        <v>593</v>
      </c>
      <c r="G5435" s="10"/>
      <c r="H5435" s="73"/>
      <c r="I5435" s="16" t="s">
        <v>6700</v>
      </c>
      <c r="J5435" s="71">
        <v>0</v>
      </c>
      <c r="K5435" s="71">
        <v>1</v>
      </c>
      <c r="L5435" s="16">
        <v>0.42392089999999999</v>
      </c>
      <c r="M5435" s="16">
        <v>1.137094</v>
      </c>
      <c r="N5435" s="16">
        <v>-6.3931100000000005E-2</v>
      </c>
      <c r="O5435" s="16">
        <v>-0.48167840000000001</v>
      </c>
      <c r="P5435" s="16">
        <v>0.54338489999999995</v>
      </c>
      <c r="Q5435" s="16">
        <v>-0.1625711</v>
      </c>
      <c r="R5435" s="16">
        <v>0.78420000000000001</v>
      </c>
      <c r="S5435" s="16">
        <v>0.36959999999999998</v>
      </c>
      <c r="T5435" s="16">
        <v>0</v>
      </c>
      <c r="U5435" s="16">
        <v>4.6729000000000003</v>
      </c>
      <c r="V5435" s="16">
        <v>21.497</v>
      </c>
      <c r="W5435" s="16">
        <v>6.4370000000000003</v>
      </c>
      <c r="X5435" s="16">
        <v>404.303</v>
      </c>
      <c r="Y5435" s="16">
        <v>39.7179</v>
      </c>
      <c r="Z5435" s="16">
        <v>0</v>
      </c>
      <c r="AA5435" s="16">
        <v>-0.46075650000000001</v>
      </c>
      <c r="AB5435" s="16">
        <v>0.3</v>
      </c>
      <c r="AC5435" s="16">
        <v>6.93</v>
      </c>
      <c r="AD5435" s="16">
        <v>37.36</v>
      </c>
      <c r="AE5435" s="16">
        <v>32.418300000000002</v>
      </c>
      <c r="AF5435" s="16">
        <v>0</v>
      </c>
      <c r="AG5435" s="16">
        <v>449583</v>
      </c>
      <c r="AH5435" s="16">
        <v>0.54359999999999997</v>
      </c>
      <c r="AI5435" s="16">
        <v>82.765199999999993</v>
      </c>
      <c r="AJ5435" s="16">
        <v>94.677599999999998</v>
      </c>
      <c r="AK5435" s="16">
        <v>-0.55679999999999996</v>
      </c>
      <c r="AL5435" s="16">
        <v>-0.15870000000000001</v>
      </c>
      <c r="AM5435" s="16">
        <v>-0.15939999999999999</v>
      </c>
      <c r="AN5435" s="16">
        <v>-0.38840000000000002</v>
      </c>
      <c r="AO5435" s="16">
        <v>-0.14649999999999999</v>
      </c>
      <c r="AP5435" s="16">
        <v>-0.2359</v>
      </c>
      <c r="AR5435" s="16">
        <f t="shared" si="199"/>
        <v>1</v>
      </c>
      <c r="AS5435" s="5">
        <f t="shared" si="198"/>
        <v>3.3824599999999982E-2</v>
      </c>
    </row>
    <row r="5436" spans="1:45" x14ac:dyDescent="0.25">
      <c r="A5436" s="16" t="s">
        <v>405</v>
      </c>
      <c r="B5436" s="16" t="s">
        <v>104</v>
      </c>
      <c r="C5436" s="16" t="s">
        <v>326</v>
      </c>
      <c r="D5436" s="16">
        <v>1987</v>
      </c>
      <c r="E5436" s="16" t="s">
        <v>6051</v>
      </c>
      <c r="F5436" s="16" t="s">
        <v>593</v>
      </c>
      <c r="G5436" s="10"/>
      <c r="H5436" s="73"/>
      <c r="I5436" s="16" t="s">
        <v>6700</v>
      </c>
      <c r="J5436" s="71">
        <v>0</v>
      </c>
      <c r="K5436" s="71">
        <v>1</v>
      </c>
      <c r="L5436" s="16">
        <v>0.45331650000000001</v>
      </c>
      <c r="M5436" s="16">
        <v>1.1348240000000001</v>
      </c>
      <c r="N5436" s="16">
        <v>-4.4309500000000002E-2</v>
      </c>
      <c r="O5436" s="16">
        <v>-0.45409860000000002</v>
      </c>
      <c r="P5436" s="16">
        <v>0.54942769999999996</v>
      </c>
      <c r="Q5436" s="16">
        <v>-0.14841470000000001</v>
      </c>
      <c r="R5436" s="16">
        <v>0.78420000000000001</v>
      </c>
      <c r="S5436" s="16">
        <v>0.36899999999999999</v>
      </c>
      <c r="T5436" s="16">
        <v>0</v>
      </c>
      <c r="U5436" s="16">
        <v>4.6009000000000002</v>
      </c>
      <c r="V5436" s="16">
        <v>22.388999999999999</v>
      </c>
      <c r="W5436" s="16">
        <v>6.5090000000000003</v>
      </c>
      <c r="X5436" s="16">
        <v>404.88</v>
      </c>
      <c r="Y5436" s="16">
        <v>40.759300000000003</v>
      </c>
      <c r="Z5436" s="16">
        <v>0</v>
      </c>
      <c r="AA5436" s="16">
        <v>-0.47590320000000003</v>
      </c>
      <c r="AB5436" s="16">
        <v>0.3</v>
      </c>
      <c r="AC5436" s="16">
        <v>6.93</v>
      </c>
      <c r="AD5436" s="16">
        <v>37.75</v>
      </c>
      <c r="AE5436" s="16">
        <v>32.205199999999998</v>
      </c>
      <c r="AF5436" s="16">
        <v>0</v>
      </c>
      <c r="AG5436" s="16">
        <v>446348</v>
      </c>
      <c r="AH5436" s="16">
        <v>0.55630000000000002</v>
      </c>
      <c r="AI5436" s="16">
        <v>83.212100000000007</v>
      </c>
      <c r="AJ5436" s="16">
        <v>94.851600000000005</v>
      </c>
      <c r="AK5436" s="16">
        <v>-0.52610000000000001</v>
      </c>
      <c r="AL5436" s="16">
        <v>-0.1608</v>
      </c>
      <c r="AM5436" s="16">
        <v>-0.14899999999999999</v>
      </c>
      <c r="AN5436" s="16">
        <v>-0.3574</v>
      </c>
      <c r="AO5436" s="16">
        <v>-0.14080000000000001</v>
      </c>
      <c r="AP5436" s="16">
        <v>-0.22850000000000001</v>
      </c>
      <c r="AR5436" s="16">
        <f t="shared" si="199"/>
        <v>1</v>
      </c>
      <c r="AS5436" s="5">
        <f t="shared" si="198"/>
        <v>2.9395600000000022E-2</v>
      </c>
    </row>
    <row r="5437" spans="1:45" x14ac:dyDescent="0.25">
      <c r="A5437" s="16" t="s">
        <v>405</v>
      </c>
      <c r="B5437" s="16" t="s">
        <v>104</v>
      </c>
      <c r="C5437" s="16" t="s">
        <v>326</v>
      </c>
      <c r="D5437" s="16">
        <v>1988</v>
      </c>
      <c r="E5437" s="16" t="s">
        <v>6052</v>
      </c>
      <c r="F5437" s="16" t="s">
        <v>593</v>
      </c>
      <c r="G5437" s="10"/>
      <c r="H5437" s="73"/>
      <c r="I5437" s="16" t="s">
        <v>6700</v>
      </c>
      <c r="J5437" s="71">
        <v>0</v>
      </c>
      <c r="K5437" s="71">
        <v>1</v>
      </c>
      <c r="L5437" s="16">
        <v>0.48519499999999999</v>
      </c>
      <c r="M5437" s="16">
        <v>1.132177</v>
      </c>
      <c r="N5437" s="16">
        <v>-2.26512E-2</v>
      </c>
      <c r="O5437" s="16">
        <v>-0.42651869999999997</v>
      </c>
      <c r="P5437" s="16">
        <v>0.55917260000000002</v>
      </c>
      <c r="Q5437" s="16">
        <v>-0.13422110000000001</v>
      </c>
      <c r="R5437" s="16">
        <v>0.78420000000000001</v>
      </c>
      <c r="S5437" s="16">
        <v>0.36830000000000002</v>
      </c>
      <c r="T5437" s="16">
        <v>0</v>
      </c>
      <c r="U5437" s="16">
        <v>4.52895</v>
      </c>
      <c r="V5437" s="16">
        <v>23.280999999999999</v>
      </c>
      <c r="W5437" s="16">
        <v>6.5810000000000004</v>
      </c>
      <c r="X5437" s="16">
        <v>405.77499999999998</v>
      </c>
      <c r="Y5437" s="16">
        <v>41.800699999999999</v>
      </c>
      <c r="Z5437" s="16">
        <v>0</v>
      </c>
      <c r="AA5437" s="16">
        <v>-0.49104989999999998</v>
      </c>
      <c r="AB5437" s="16">
        <v>0.3</v>
      </c>
      <c r="AC5437" s="16">
        <v>6.93</v>
      </c>
      <c r="AD5437" s="16">
        <v>38.14</v>
      </c>
      <c r="AE5437" s="16">
        <v>31.992100000000001</v>
      </c>
      <c r="AF5437" s="16">
        <v>0.28649999999999998</v>
      </c>
      <c r="AG5437" s="16">
        <v>448757</v>
      </c>
      <c r="AH5437" s="16">
        <v>0.56889999999999996</v>
      </c>
      <c r="AI5437" s="16">
        <v>83.659099999999995</v>
      </c>
      <c r="AJ5437" s="16">
        <v>95.025599999999997</v>
      </c>
      <c r="AK5437" s="16">
        <v>-0.49530000000000002</v>
      </c>
      <c r="AL5437" s="16">
        <v>-0.1628</v>
      </c>
      <c r="AM5437" s="16">
        <v>-0.13850000000000001</v>
      </c>
      <c r="AN5437" s="16">
        <v>-0.32650000000000001</v>
      </c>
      <c r="AO5437" s="16">
        <v>-0.1351</v>
      </c>
      <c r="AP5437" s="16">
        <v>-0.22109999999999999</v>
      </c>
      <c r="AR5437" s="16">
        <f t="shared" si="199"/>
        <v>1</v>
      </c>
      <c r="AS5437" s="5">
        <f t="shared" si="198"/>
        <v>3.1878499999999976E-2</v>
      </c>
    </row>
    <row r="5438" spans="1:45" x14ac:dyDescent="0.25">
      <c r="A5438" s="16" t="s">
        <v>405</v>
      </c>
      <c r="B5438" s="16" t="s">
        <v>104</v>
      </c>
      <c r="C5438" s="16" t="s">
        <v>326</v>
      </c>
      <c r="D5438" s="16">
        <v>1989</v>
      </c>
      <c r="E5438" s="16" t="s">
        <v>6053</v>
      </c>
      <c r="F5438" s="16" t="s">
        <v>593</v>
      </c>
      <c r="G5438" s="10"/>
      <c r="H5438" s="73"/>
      <c r="I5438" s="16" t="s">
        <v>6700</v>
      </c>
      <c r="J5438" s="71">
        <v>0</v>
      </c>
      <c r="K5438" s="71">
        <v>1</v>
      </c>
      <c r="L5438" s="16">
        <v>0.52643419999999996</v>
      </c>
      <c r="M5438" s="16">
        <v>1.1299079999999999</v>
      </c>
      <c r="N5438" s="16">
        <v>-1.0242000000000001E-3</v>
      </c>
      <c r="O5438" s="16">
        <v>-0.39893889999999999</v>
      </c>
      <c r="P5438" s="16">
        <v>0.58868779999999998</v>
      </c>
      <c r="Q5438" s="16">
        <v>-0.120029</v>
      </c>
      <c r="R5438" s="16">
        <v>0.78420000000000001</v>
      </c>
      <c r="S5438" s="16">
        <v>0.36770000000000003</v>
      </c>
      <c r="T5438" s="16">
        <v>0</v>
      </c>
      <c r="U5438" s="16">
        <v>4.4569999999999999</v>
      </c>
      <c r="V5438" s="16">
        <v>24.172999999999998</v>
      </c>
      <c r="W5438" s="16">
        <v>6.6529999999999996</v>
      </c>
      <c r="X5438" s="16">
        <v>406.66500000000002</v>
      </c>
      <c r="Y5438" s="16">
        <v>42.842100000000002</v>
      </c>
      <c r="Z5438" s="16">
        <v>0</v>
      </c>
      <c r="AA5438" s="16">
        <v>-0.5061966</v>
      </c>
      <c r="AB5438" s="16">
        <v>0.3</v>
      </c>
      <c r="AC5438" s="16">
        <v>6.93</v>
      </c>
      <c r="AD5438" s="16">
        <v>38.53</v>
      </c>
      <c r="AE5438" s="16">
        <v>31.779</v>
      </c>
      <c r="AF5438" s="16">
        <v>7.3784999999999998</v>
      </c>
      <c r="AG5438" s="16">
        <v>449633</v>
      </c>
      <c r="AH5438" s="16">
        <v>0.58150000000000002</v>
      </c>
      <c r="AI5438" s="16">
        <v>84.106099999999998</v>
      </c>
      <c r="AJ5438" s="16">
        <v>95.199600000000004</v>
      </c>
      <c r="AK5438" s="16">
        <v>-0.46450000000000002</v>
      </c>
      <c r="AL5438" s="16">
        <v>-0.16489999999999999</v>
      </c>
      <c r="AM5438" s="16">
        <v>-0.128</v>
      </c>
      <c r="AN5438" s="16">
        <v>-0.29549999999999998</v>
      </c>
      <c r="AO5438" s="16">
        <v>-0.12939999999999999</v>
      </c>
      <c r="AP5438" s="16">
        <v>-0.2137</v>
      </c>
      <c r="AR5438" s="16">
        <f t="shared" si="199"/>
        <v>1</v>
      </c>
      <c r="AS5438" s="5">
        <f t="shared" si="198"/>
        <v>4.1239199999999976E-2</v>
      </c>
    </row>
    <row r="5439" spans="1:45" x14ac:dyDescent="0.25">
      <c r="A5439" s="16" t="s">
        <v>405</v>
      </c>
      <c r="B5439" s="16" t="s">
        <v>104</v>
      </c>
      <c r="C5439" s="16" t="s">
        <v>326</v>
      </c>
      <c r="D5439" s="16">
        <v>1990</v>
      </c>
      <c r="E5439" s="16" t="s">
        <v>6054</v>
      </c>
      <c r="F5439" s="16" t="s">
        <v>593</v>
      </c>
      <c r="G5439" s="10"/>
      <c r="H5439" s="73"/>
      <c r="I5439" s="16" t="s">
        <v>6700</v>
      </c>
      <c r="J5439" s="71">
        <v>0</v>
      </c>
      <c r="K5439" s="71">
        <v>1</v>
      </c>
      <c r="L5439" s="16">
        <v>0.59366359999999996</v>
      </c>
      <c r="M5439" s="16">
        <v>1.128395</v>
      </c>
      <c r="N5439" s="16">
        <v>3.8623499999999998E-2</v>
      </c>
      <c r="O5439" s="16">
        <v>-0.37149110000000002</v>
      </c>
      <c r="P5439" s="16">
        <v>0.65621759999999996</v>
      </c>
      <c r="Q5439" s="16">
        <v>-0.1058369</v>
      </c>
      <c r="R5439" s="16">
        <v>0.78420000000000001</v>
      </c>
      <c r="S5439" s="16">
        <v>0.36730000000000002</v>
      </c>
      <c r="T5439" s="16">
        <v>0</v>
      </c>
      <c r="U5439" s="16">
        <v>4.5643500000000001</v>
      </c>
      <c r="V5439" s="16">
        <v>25.065000000000001</v>
      </c>
      <c r="W5439" s="16">
        <v>6.7249999999999996</v>
      </c>
      <c r="X5439" s="16">
        <v>407.42399999999998</v>
      </c>
      <c r="Y5439" s="16">
        <v>43.883499999999998</v>
      </c>
      <c r="Z5439" s="16">
        <v>0</v>
      </c>
      <c r="AA5439" s="16">
        <v>-0.5209549</v>
      </c>
      <c r="AB5439" s="16">
        <v>0.3</v>
      </c>
      <c r="AC5439" s="16">
        <v>6.93</v>
      </c>
      <c r="AD5439" s="16">
        <v>38.909999999999997</v>
      </c>
      <c r="AE5439" s="16">
        <v>31.565899999999999</v>
      </c>
      <c r="AF5439" s="16">
        <v>14.470499999999999</v>
      </c>
      <c r="AG5439" s="16">
        <v>525019</v>
      </c>
      <c r="AH5439" s="16">
        <v>0.59409999999999996</v>
      </c>
      <c r="AI5439" s="16">
        <v>84.552999999999997</v>
      </c>
      <c r="AJ5439" s="16">
        <v>95.373500000000007</v>
      </c>
      <c r="AK5439" s="16">
        <v>-0.43369999999999997</v>
      </c>
      <c r="AL5439" s="16">
        <v>-0.16700000000000001</v>
      </c>
      <c r="AM5439" s="16">
        <v>-0.11749999999999999</v>
      </c>
      <c r="AN5439" s="16">
        <v>-0.26450000000000001</v>
      </c>
      <c r="AO5439" s="16">
        <v>-0.1237</v>
      </c>
      <c r="AP5439" s="16">
        <v>-0.20630000000000001</v>
      </c>
      <c r="AR5439" s="16">
        <f t="shared" si="199"/>
        <v>1</v>
      </c>
      <c r="AS5439" s="5">
        <f t="shared" si="198"/>
        <v>6.7229399999999995E-2</v>
      </c>
    </row>
    <row r="5440" spans="1:45" x14ac:dyDescent="0.25">
      <c r="A5440" s="16" t="s">
        <v>405</v>
      </c>
      <c r="B5440" s="16" t="s">
        <v>104</v>
      </c>
      <c r="C5440" s="16" t="s">
        <v>326</v>
      </c>
      <c r="D5440" s="16">
        <v>1991</v>
      </c>
      <c r="E5440" s="16" t="s">
        <v>6055</v>
      </c>
      <c r="F5440" s="16" t="s">
        <v>593</v>
      </c>
      <c r="G5440" s="10"/>
      <c r="H5440" s="73"/>
      <c r="I5440" s="16" t="s">
        <v>6700</v>
      </c>
      <c r="J5440" s="71">
        <v>0</v>
      </c>
      <c r="K5440" s="71">
        <v>1</v>
      </c>
      <c r="L5440" s="16">
        <v>0.66364710000000005</v>
      </c>
      <c r="M5440" s="16">
        <v>1.1231009999999999</v>
      </c>
      <c r="N5440" s="16">
        <v>0.13136639999999999</v>
      </c>
      <c r="O5440" s="16">
        <v>-0.34391129999999998</v>
      </c>
      <c r="P5440" s="16">
        <v>0.68240840000000003</v>
      </c>
      <c r="Q5440" s="16">
        <v>-9.1678300000000004E-2</v>
      </c>
      <c r="R5440" s="16">
        <v>0.78420000000000001</v>
      </c>
      <c r="S5440" s="16">
        <v>0.3659</v>
      </c>
      <c r="T5440" s="16">
        <v>0</v>
      </c>
      <c r="U5440" s="16">
        <v>4.9913999999999996</v>
      </c>
      <c r="V5440" s="16">
        <v>26.042999999999999</v>
      </c>
      <c r="W5440" s="16">
        <v>7.0439999999999996</v>
      </c>
      <c r="X5440" s="16">
        <v>408.613</v>
      </c>
      <c r="Y5440" s="16">
        <v>44.924900000000001</v>
      </c>
      <c r="Z5440" s="16">
        <v>0</v>
      </c>
      <c r="AA5440" s="16">
        <v>-0.53610159999999996</v>
      </c>
      <c r="AB5440" s="16">
        <v>0.3</v>
      </c>
      <c r="AC5440" s="16">
        <v>6.93</v>
      </c>
      <c r="AD5440" s="16">
        <v>39.299999999999997</v>
      </c>
      <c r="AE5440" s="16">
        <v>31.352799999999998</v>
      </c>
      <c r="AF5440" s="16">
        <v>21.5626</v>
      </c>
      <c r="AG5440" s="16">
        <v>519379</v>
      </c>
      <c r="AH5440" s="16">
        <v>0.60670000000000002</v>
      </c>
      <c r="AI5440" s="16">
        <v>85</v>
      </c>
      <c r="AJ5440" s="16">
        <v>95.547499999999999</v>
      </c>
      <c r="AK5440" s="16">
        <v>-0.40289999999999998</v>
      </c>
      <c r="AL5440" s="16">
        <v>-0.1691</v>
      </c>
      <c r="AM5440" s="16">
        <v>-0.1071</v>
      </c>
      <c r="AN5440" s="16">
        <v>-0.2336</v>
      </c>
      <c r="AO5440" s="16">
        <v>-0.11799999999999999</v>
      </c>
      <c r="AP5440" s="16">
        <v>-0.19889999999999999</v>
      </c>
      <c r="AR5440" s="16">
        <f t="shared" si="199"/>
        <v>1</v>
      </c>
      <c r="AS5440" s="5">
        <f t="shared" si="198"/>
        <v>6.9983500000000087E-2</v>
      </c>
    </row>
    <row r="5441" spans="1:45" x14ac:dyDescent="0.25">
      <c r="A5441" s="16" t="s">
        <v>405</v>
      </c>
      <c r="B5441" s="16" t="s">
        <v>104</v>
      </c>
      <c r="C5441" s="16" t="s">
        <v>326</v>
      </c>
      <c r="D5441" s="16">
        <v>1992</v>
      </c>
      <c r="E5441" s="16" t="s">
        <v>6056</v>
      </c>
      <c r="F5441" s="16" t="s">
        <v>593</v>
      </c>
      <c r="G5441" s="10"/>
      <c r="H5441" s="73"/>
      <c r="I5441" s="16" t="s">
        <v>6700</v>
      </c>
      <c r="J5441" s="71">
        <v>0</v>
      </c>
      <c r="K5441" s="71">
        <v>1</v>
      </c>
      <c r="L5441" s="16">
        <v>0.6932412</v>
      </c>
      <c r="M5441" s="16">
        <v>1.12121</v>
      </c>
      <c r="N5441" s="16">
        <v>0.14489460000000001</v>
      </c>
      <c r="O5441" s="16">
        <v>-0.31633139999999998</v>
      </c>
      <c r="P5441" s="16">
        <v>0.69429129999999994</v>
      </c>
      <c r="Q5441" s="16">
        <v>-7.7469200000000002E-2</v>
      </c>
      <c r="R5441" s="16">
        <v>0.78420000000000001</v>
      </c>
      <c r="S5441" s="16">
        <v>0.3654</v>
      </c>
      <c r="T5441" s="16">
        <v>0</v>
      </c>
      <c r="U5441" s="16">
        <v>4.9790999999999999</v>
      </c>
      <c r="V5441" s="16">
        <v>27.038</v>
      </c>
      <c r="W5441" s="16">
        <v>7.3630000000000004</v>
      </c>
      <c r="X5441" s="16">
        <v>404.56900000000002</v>
      </c>
      <c r="Y5441" s="16">
        <v>45.966299999999997</v>
      </c>
      <c r="Z5441" s="16">
        <v>0</v>
      </c>
      <c r="AA5441" s="16">
        <v>-0.55124830000000002</v>
      </c>
      <c r="AB5441" s="16">
        <v>0.3</v>
      </c>
      <c r="AC5441" s="16">
        <v>6.93</v>
      </c>
      <c r="AD5441" s="16">
        <v>39.69</v>
      </c>
      <c r="AE5441" s="16">
        <v>31.139700000000001</v>
      </c>
      <c r="AF5441" s="16">
        <v>28.654599999999999</v>
      </c>
      <c r="AG5441" s="16">
        <v>485698</v>
      </c>
      <c r="AH5441" s="16">
        <v>0.61929999999999996</v>
      </c>
      <c r="AI5441" s="16">
        <v>85.446899999999999</v>
      </c>
      <c r="AJ5441" s="16">
        <v>95.721500000000006</v>
      </c>
      <c r="AK5441" s="16">
        <v>-0.37209999999999999</v>
      </c>
      <c r="AL5441" s="16">
        <v>-0.1711</v>
      </c>
      <c r="AM5441" s="16">
        <v>-9.6600000000000005E-2</v>
      </c>
      <c r="AN5441" s="16">
        <v>-0.2026</v>
      </c>
      <c r="AO5441" s="16">
        <v>-0.1123</v>
      </c>
      <c r="AP5441" s="16">
        <v>-0.1915</v>
      </c>
      <c r="AR5441" s="16">
        <f t="shared" si="199"/>
        <v>1</v>
      </c>
      <c r="AS5441" s="5">
        <f t="shared" si="198"/>
        <v>2.9594099999999957E-2</v>
      </c>
    </row>
    <row r="5442" spans="1:45" x14ac:dyDescent="0.25">
      <c r="A5442" s="16" t="s">
        <v>405</v>
      </c>
      <c r="B5442" s="16" t="s">
        <v>104</v>
      </c>
      <c r="C5442" s="16" t="s">
        <v>326</v>
      </c>
      <c r="D5442" s="16">
        <v>1993</v>
      </c>
      <c r="E5442" s="16" t="s">
        <v>6057</v>
      </c>
      <c r="F5442" s="16" t="s">
        <v>593</v>
      </c>
      <c r="G5442" s="10"/>
      <c r="H5442" s="73"/>
      <c r="I5442" s="16" t="s">
        <v>6700</v>
      </c>
      <c r="J5442" s="71">
        <v>0</v>
      </c>
      <c r="K5442" s="71">
        <v>1</v>
      </c>
      <c r="L5442" s="16">
        <v>0.82895010000000002</v>
      </c>
      <c r="M5442" s="16">
        <v>1.147683</v>
      </c>
      <c r="N5442" s="16">
        <v>0.19171479999999999</v>
      </c>
      <c r="O5442" s="16">
        <v>-0.11858059999999999</v>
      </c>
      <c r="P5442" s="16">
        <v>0.70674420000000004</v>
      </c>
      <c r="Q5442" s="16">
        <v>-6.3294799999999998E-2</v>
      </c>
      <c r="R5442" s="16">
        <v>0.78420000000000001</v>
      </c>
      <c r="S5442" s="16">
        <v>0.37240000000000001</v>
      </c>
      <c r="T5442" s="16">
        <v>0</v>
      </c>
      <c r="U5442" s="16">
        <v>4.8707000000000003</v>
      </c>
      <c r="V5442" s="16">
        <v>28.077000000000002</v>
      </c>
      <c r="W5442" s="16">
        <v>7.6820000000000004</v>
      </c>
      <c r="X5442" s="16">
        <v>407.18099999999998</v>
      </c>
      <c r="Y5442" s="16">
        <v>47.0077</v>
      </c>
      <c r="Z5442" s="16">
        <v>0.1008</v>
      </c>
      <c r="AA5442" s="16">
        <v>-0.512799</v>
      </c>
      <c r="AB5442" s="16">
        <v>0.3</v>
      </c>
      <c r="AC5442" s="16">
        <v>6.93</v>
      </c>
      <c r="AD5442" s="16">
        <v>38.700000000000003</v>
      </c>
      <c r="AE5442" s="16">
        <v>30.926600000000001</v>
      </c>
      <c r="AF5442" s="16">
        <v>35.746699999999997</v>
      </c>
      <c r="AG5442" s="16">
        <v>453133</v>
      </c>
      <c r="AH5442" s="16">
        <v>0.63190000000000002</v>
      </c>
      <c r="AI5442" s="16">
        <v>85.893900000000002</v>
      </c>
      <c r="AJ5442" s="16">
        <v>95.895499999999998</v>
      </c>
      <c r="AK5442" s="16">
        <v>-0.34139999999999998</v>
      </c>
      <c r="AL5442" s="16">
        <v>-0.17319999999999999</v>
      </c>
      <c r="AM5442" s="16">
        <v>-8.6099999999999996E-2</v>
      </c>
      <c r="AN5442" s="16">
        <v>-0.1716</v>
      </c>
      <c r="AO5442" s="16">
        <v>-0.1066</v>
      </c>
      <c r="AP5442" s="16">
        <v>-0.18410000000000001</v>
      </c>
      <c r="AR5442" s="16">
        <f t="shared" si="199"/>
        <v>1</v>
      </c>
      <c r="AS5442" s="5">
        <f t="shared" si="198"/>
        <v>0.13570890000000002</v>
      </c>
    </row>
    <row r="5443" spans="1:45" x14ac:dyDescent="0.25">
      <c r="A5443" s="16" t="s">
        <v>405</v>
      </c>
      <c r="B5443" s="16" t="s">
        <v>104</v>
      </c>
      <c r="C5443" s="16" t="s">
        <v>326</v>
      </c>
      <c r="D5443" s="16">
        <v>1994</v>
      </c>
      <c r="E5443" s="16" t="s">
        <v>6058</v>
      </c>
      <c r="F5443" s="16" t="s">
        <v>593</v>
      </c>
      <c r="G5443" s="10"/>
      <c r="H5443" s="73"/>
      <c r="I5443" s="16" t="s">
        <v>6700</v>
      </c>
      <c r="J5443" s="71">
        <v>0</v>
      </c>
      <c r="K5443" s="71">
        <v>1</v>
      </c>
      <c r="L5443" s="16">
        <v>0.88047719999999996</v>
      </c>
      <c r="M5443" s="16">
        <v>1.148439</v>
      </c>
      <c r="N5443" s="16">
        <v>0.15327199999999999</v>
      </c>
      <c r="O5443" s="16">
        <v>-5.2719999999999998E-3</v>
      </c>
      <c r="P5443" s="16">
        <v>0.72768379999999999</v>
      </c>
      <c r="Q5443" s="16">
        <v>-4.9136300000000001E-2</v>
      </c>
      <c r="R5443" s="16">
        <v>0.78420000000000001</v>
      </c>
      <c r="S5443" s="16">
        <v>0.37259999999999999</v>
      </c>
      <c r="T5443" s="16">
        <v>0</v>
      </c>
      <c r="U5443" s="16">
        <v>4.1891999999999996</v>
      </c>
      <c r="V5443" s="16">
        <v>29.116</v>
      </c>
      <c r="W5443" s="16">
        <v>8.0009999999999994</v>
      </c>
      <c r="X5443" s="16">
        <v>405.87400000000002</v>
      </c>
      <c r="Y5443" s="16">
        <v>48.049100000000003</v>
      </c>
      <c r="Z5443" s="16">
        <v>0.14165</v>
      </c>
      <c r="AA5443" s="16">
        <v>-0.55552040000000003</v>
      </c>
      <c r="AB5443" s="16">
        <v>0.3</v>
      </c>
      <c r="AC5443" s="16">
        <v>6.93</v>
      </c>
      <c r="AD5443" s="16">
        <v>39.799999999999997</v>
      </c>
      <c r="AE5443" s="16">
        <v>30.7135</v>
      </c>
      <c r="AF5443" s="16">
        <v>42.838700000000003</v>
      </c>
      <c r="AG5443" s="16">
        <v>437202</v>
      </c>
      <c r="AH5443" s="16">
        <v>0.64449999999999996</v>
      </c>
      <c r="AI5443" s="16">
        <v>86.340800000000002</v>
      </c>
      <c r="AJ5443" s="16">
        <v>96.069500000000005</v>
      </c>
      <c r="AK5443" s="16">
        <v>-0.31059999999999999</v>
      </c>
      <c r="AL5443" s="16">
        <v>-0.17530000000000001</v>
      </c>
      <c r="AM5443" s="16">
        <v>-7.5600000000000001E-2</v>
      </c>
      <c r="AN5443" s="16">
        <v>-0.14069999999999999</v>
      </c>
      <c r="AO5443" s="16">
        <v>-0.10100000000000001</v>
      </c>
      <c r="AP5443" s="16">
        <v>-0.1767</v>
      </c>
      <c r="AR5443" s="16">
        <f t="shared" si="199"/>
        <v>1</v>
      </c>
      <c r="AS5443" s="5">
        <f t="shared" si="198"/>
        <v>5.1527099999999937E-2</v>
      </c>
    </row>
    <row r="5444" spans="1:45" x14ac:dyDescent="0.25">
      <c r="A5444" s="16" t="s">
        <v>405</v>
      </c>
      <c r="B5444" s="16" t="s">
        <v>104</v>
      </c>
      <c r="C5444" s="16" t="s">
        <v>326</v>
      </c>
      <c r="D5444" s="16">
        <v>1995</v>
      </c>
      <c r="E5444" s="16" t="s">
        <v>6059</v>
      </c>
      <c r="F5444" s="16" t="s">
        <v>593</v>
      </c>
      <c r="G5444" s="10"/>
      <c r="H5444" s="73"/>
      <c r="I5444" s="16" t="s">
        <v>6700</v>
      </c>
      <c r="J5444" s="71">
        <v>0</v>
      </c>
      <c r="K5444" s="71">
        <v>1</v>
      </c>
      <c r="L5444" s="16">
        <v>0.91762900000000003</v>
      </c>
      <c r="M5444" s="16">
        <v>1.115915</v>
      </c>
      <c r="N5444" s="16">
        <v>0.2000981</v>
      </c>
      <c r="O5444" s="16">
        <v>2.7099999999999999E-2</v>
      </c>
      <c r="P5444" s="16">
        <v>0.74770879999999995</v>
      </c>
      <c r="Q5444" s="16">
        <v>-3.4944200000000002E-2</v>
      </c>
      <c r="R5444" s="16">
        <v>0.78420000000000001</v>
      </c>
      <c r="S5444" s="16">
        <v>0.36399999999999999</v>
      </c>
      <c r="T5444" s="16">
        <v>0</v>
      </c>
      <c r="U5444" s="16">
        <v>4.0345000000000004</v>
      </c>
      <c r="V5444" s="16">
        <v>30.155000000000001</v>
      </c>
      <c r="W5444" s="16">
        <v>8.32</v>
      </c>
      <c r="X5444" s="16">
        <v>409.24900000000002</v>
      </c>
      <c r="Y5444" s="16">
        <v>49.090499999999999</v>
      </c>
      <c r="Z5444" s="16">
        <v>0.14485000000000001</v>
      </c>
      <c r="AA5444" s="16">
        <v>-0.56717169999999995</v>
      </c>
      <c r="AB5444" s="16">
        <v>0.3</v>
      </c>
      <c r="AC5444" s="16">
        <v>6.93</v>
      </c>
      <c r="AD5444" s="16">
        <v>40.1</v>
      </c>
      <c r="AE5444" s="16">
        <v>30.500399999999999</v>
      </c>
      <c r="AF5444" s="16">
        <v>49.930799999999998</v>
      </c>
      <c r="AG5444" s="16">
        <v>419478</v>
      </c>
      <c r="AH5444" s="16">
        <v>0.65710000000000002</v>
      </c>
      <c r="AI5444" s="16">
        <v>86.787800000000004</v>
      </c>
      <c r="AJ5444" s="16">
        <v>96.243499999999997</v>
      </c>
      <c r="AK5444" s="16">
        <v>-0.27979999999999999</v>
      </c>
      <c r="AL5444" s="16">
        <v>-0.1774</v>
      </c>
      <c r="AM5444" s="16">
        <v>-6.5100000000000005E-2</v>
      </c>
      <c r="AN5444" s="16">
        <v>-0.10970000000000001</v>
      </c>
      <c r="AO5444" s="16">
        <v>-9.5299999999999996E-2</v>
      </c>
      <c r="AP5444" s="16">
        <v>-0.16930000000000001</v>
      </c>
      <c r="AR5444" s="16">
        <f t="shared" si="199"/>
        <v>1</v>
      </c>
      <c r="AS5444" s="5">
        <f t="shared" ref="AS5444:AS5507" si="200">IF(D5444=1985, 0, L5444-L5443)</f>
        <v>3.7151800000000068E-2</v>
      </c>
    </row>
    <row r="5445" spans="1:45" x14ac:dyDescent="0.25">
      <c r="A5445" s="16" t="s">
        <v>405</v>
      </c>
      <c r="B5445" s="16" t="s">
        <v>104</v>
      </c>
      <c r="C5445" s="16" t="s">
        <v>326</v>
      </c>
      <c r="D5445" s="16">
        <v>1996</v>
      </c>
      <c r="E5445" s="16" t="s">
        <v>6060</v>
      </c>
      <c r="F5445" s="16" t="s">
        <v>593</v>
      </c>
      <c r="G5445" s="10"/>
      <c r="H5445" s="73"/>
      <c r="I5445" s="16" t="s">
        <v>6700</v>
      </c>
      <c r="J5445" s="71">
        <v>0</v>
      </c>
      <c r="K5445" s="71">
        <v>1</v>
      </c>
      <c r="L5445" s="16">
        <v>1.0064740000000001</v>
      </c>
      <c r="M5445" s="16">
        <v>1.1142129999999999</v>
      </c>
      <c r="N5445" s="16">
        <v>0.22032560000000001</v>
      </c>
      <c r="O5445" s="16">
        <v>1.78625E-2</v>
      </c>
      <c r="P5445" s="16">
        <v>0.78575519999999999</v>
      </c>
      <c r="Q5445" s="16">
        <v>0.12168519999999999</v>
      </c>
      <c r="R5445" s="16">
        <v>0.78420000000000001</v>
      </c>
      <c r="S5445" s="16">
        <v>0.36354999999999998</v>
      </c>
      <c r="T5445" s="16">
        <v>0</v>
      </c>
      <c r="U5445" s="16">
        <v>3.9237000000000002</v>
      </c>
      <c r="V5445" s="16">
        <v>31.158999999999999</v>
      </c>
      <c r="W5445" s="16">
        <v>8.7040000000000006</v>
      </c>
      <c r="X5445" s="16">
        <v>407.23500000000001</v>
      </c>
      <c r="Y5445" s="16">
        <v>50.131900000000002</v>
      </c>
      <c r="Z5445" s="16">
        <v>0.1166</v>
      </c>
      <c r="AA5445" s="16">
        <v>-0.62931199999999998</v>
      </c>
      <c r="AB5445" s="16">
        <v>0.3</v>
      </c>
      <c r="AC5445" s="16">
        <v>6.93</v>
      </c>
      <c r="AD5445" s="16">
        <v>41.7</v>
      </c>
      <c r="AE5445" s="16">
        <v>30.287299999999998</v>
      </c>
      <c r="AF5445" s="16">
        <v>57.022799999999997</v>
      </c>
      <c r="AG5445" s="16">
        <v>437076</v>
      </c>
      <c r="AH5445" s="16">
        <v>0.66969999999999996</v>
      </c>
      <c r="AI5445" s="16">
        <v>87.234700000000004</v>
      </c>
      <c r="AJ5445" s="16">
        <v>96.417500000000004</v>
      </c>
      <c r="AK5445" s="16">
        <v>0</v>
      </c>
      <c r="AL5445" s="16">
        <v>0</v>
      </c>
      <c r="AM5445" s="16">
        <v>0</v>
      </c>
      <c r="AN5445" s="16">
        <v>0</v>
      </c>
      <c r="AO5445" s="16">
        <v>0</v>
      </c>
      <c r="AP5445" s="16">
        <v>0</v>
      </c>
      <c r="AR5445" s="16">
        <f t="shared" ref="AR5445:AR5508" si="201">IF(OR(AND(I5445&lt;&gt;"", I5445&gt;=10000000, AQ5445&lt;=32.5), AND(A5445="Middle East &amp; North Africa", I5445&lt;&gt;"", I5445&gt;=9000000, AQ5445&lt;&gt;"", AQ5445&lt;=32.5)), 0, 1)</f>
        <v>1</v>
      </c>
      <c r="AS5445" s="5">
        <f t="shared" si="200"/>
        <v>8.8845000000000063E-2</v>
      </c>
    </row>
    <row r="5446" spans="1:45" x14ac:dyDescent="0.25">
      <c r="A5446" s="16" t="s">
        <v>405</v>
      </c>
      <c r="B5446" s="16" t="s">
        <v>104</v>
      </c>
      <c r="C5446" s="16" t="s">
        <v>326</v>
      </c>
      <c r="D5446" s="16">
        <v>1997</v>
      </c>
      <c r="E5446" s="16" t="s">
        <v>6061</v>
      </c>
      <c r="F5446" s="16" t="s">
        <v>593</v>
      </c>
      <c r="G5446" s="10">
        <v>4859.04</v>
      </c>
      <c r="H5446" s="73">
        <v>8.4885950000000001</v>
      </c>
      <c r="I5446" s="16" t="s">
        <v>6700</v>
      </c>
      <c r="J5446" s="71">
        <v>0</v>
      </c>
      <c r="K5446" s="71">
        <v>1</v>
      </c>
      <c r="L5446" s="16">
        <v>1.051947</v>
      </c>
      <c r="M5446" s="16">
        <v>1.12537</v>
      </c>
      <c r="N5446" s="16">
        <v>0.27750950000000002</v>
      </c>
      <c r="O5446" s="16">
        <v>0.143737</v>
      </c>
      <c r="P5446" s="16">
        <v>0.81133670000000002</v>
      </c>
      <c r="Q5446" s="16">
        <v>-6.5764999999999999E-3</v>
      </c>
      <c r="R5446" s="16">
        <v>0.78420000000000001</v>
      </c>
      <c r="S5446" s="16">
        <v>0.36649999999999999</v>
      </c>
      <c r="T5446" s="16">
        <v>0</v>
      </c>
      <c r="U5446" s="16">
        <v>4.1554500000000001</v>
      </c>
      <c r="V5446" s="16">
        <v>32.162999999999997</v>
      </c>
      <c r="W5446" s="16">
        <v>9.0879999999999992</v>
      </c>
      <c r="X5446" s="16">
        <v>405.36700000000002</v>
      </c>
      <c r="Y5446" s="16">
        <v>51.173299999999998</v>
      </c>
      <c r="Z5446" s="16">
        <v>0.16700000000000001</v>
      </c>
      <c r="AA5446" s="16">
        <v>-0.65649849999999998</v>
      </c>
      <c r="AB5446" s="16">
        <v>0.3</v>
      </c>
      <c r="AC5446" s="16">
        <v>6.93</v>
      </c>
      <c r="AD5446" s="16">
        <v>42.4</v>
      </c>
      <c r="AE5446" s="16">
        <v>30.074300000000001</v>
      </c>
      <c r="AF5446" s="16">
        <v>64.114900000000006</v>
      </c>
      <c r="AG5446" s="16">
        <v>430239</v>
      </c>
      <c r="AH5446" s="16">
        <v>0.68230000000000002</v>
      </c>
      <c r="AI5446" s="16">
        <v>87.681700000000006</v>
      </c>
      <c r="AJ5446" s="16">
        <v>96.591499999999996</v>
      </c>
      <c r="AK5446" s="16">
        <v>-0.21820000000000001</v>
      </c>
      <c r="AL5446" s="16">
        <v>-0.18149999999999999</v>
      </c>
      <c r="AM5446" s="16">
        <v>-4.4200000000000003E-2</v>
      </c>
      <c r="AN5446" s="16">
        <v>-4.7800000000000002E-2</v>
      </c>
      <c r="AO5446" s="16">
        <v>-8.3900000000000002E-2</v>
      </c>
      <c r="AP5446" s="16">
        <v>-0.1545</v>
      </c>
      <c r="AR5446" s="16">
        <f t="shared" si="201"/>
        <v>1</v>
      </c>
      <c r="AS5446" s="5">
        <f t="shared" si="200"/>
        <v>4.5472999999999875E-2</v>
      </c>
    </row>
    <row r="5447" spans="1:45" x14ac:dyDescent="0.25">
      <c r="A5447" s="16" t="s">
        <v>405</v>
      </c>
      <c r="B5447" s="16" t="s">
        <v>104</v>
      </c>
      <c r="C5447" s="16" t="s">
        <v>326</v>
      </c>
      <c r="D5447" s="16">
        <v>1998</v>
      </c>
      <c r="E5447" s="16" t="s">
        <v>6062</v>
      </c>
      <c r="F5447" s="16" t="s">
        <v>593</v>
      </c>
      <c r="G5447" s="10">
        <v>5112.71</v>
      </c>
      <c r="H5447" s="73">
        <v>8.5394860000000001</v>
      </c>
      <c r="I5447" s="16" t="s">
        <v>6700</v>
      </c>
      <c r="J5447" s="71">
        <v>0</v>
      </c>
      <c r="K5447" s="71">
        <v>1</v>
      </c>
      <c r="L5447" s="16">
        <v>1.0959049999999999</v>
      </c>
      <c r="M5447" s="16">
        <v>1.1111880000000001</v>
      </c>
      <c r="N5447" s="16">
        <v>0.24793299999999999</v>
      </c>
      <c r="O5447" s="16">
        <v>0.1297189</v>
      </c>
      <c r="P5447" s="16">
        <v>0.84300010000000003</v>
      </c>
      <c r="Q5447" s="16">
        <v>0.12168519999999999</v>
      </c>
      <c r="R5447" s="16">
        <v>0.78420000000000001</v>
      </c>
      <c r="S5447" s="16">
        <v>0.36275000000000002</v>
      </c>
      <c r="T5447" s="16">
        <v>0</v>
      </c>
      <c r="U5447" s="16">
        <v>3.5203500000000001</v>
      </c>
      <c r="V5447" s="16">
        <v>33.167000000000002</v>
      </c>
      <c r="W5447" s="16">
        <v>9.4719999999999995</v>
      </c>
      <c r="X5447" s="16">
        <v>404.18799999999999</v>
      </c>
      <c r="Y5447" s="16">
        <v>52.214700000000001</v>
      </c>
      <c r="Z5447" s="16">
        <v>0.14749999999999999</v>
      </c>
      <c r="AA5447" s="16">
        <v>-0.65649849999999998</v>
      </c>
      <c r="AB5447" s="16">
        <v>0.3</v>
      </c>
      <c r="AC5447" s="16">
        <v>6.93</v>
      </c>
      <c r="AD5447" s="16">
        <v>42.4</v>
      </c>
      <c r="AE5447" s="16">
        <v>29.8612</v>
      </c>
      <c r="AF5447" s="16">
        <v>71.206900000000005</v>
      </c>
      <c r="AG5447" s="16">
        <v>415138</v>
      </c>
      <c r="AH5447" s="16">
        <v>0.69489999999999996</v>
      </c>
      <c r="AI5447" s="16">
        <v>89.1</v>
      </c>
      <c r="AJ5447" s="16">
        <v>97.1</v>
      </c>
      <c r="AK5447" s="16">
        <v>0</v>
      </c>
      <c r="AL5447" s="16">
        <v>0</v>
      </c>
      <c r="AM5447" s="16">
        <v>0</v>
      </c>
      <c r="AN5447" s="16">
        <v>0</v>
      </c>
      <c r="AO5447" s="16">
        <v>0</v>
      </c>
      <c r="AP5447" s="16">
        <v>0</v>
      </c>
      <c r="AR5447" s="16">
        <f t="shared" si="201"/>
        <v>1</v>
      </c>
      <c r="AS5447" s="5">
        <f t="shared" si="200"/>
        <v>4.3957999999999942E-2</v>
      </c>
    </row>
    <row r="5448" spans="1:45" x14ac:dyDescent="0.25">
      <c r="A5448" s="16" t="s">
        <v>405</v>
      </c>
      <c r="B5448" s="16" t="s">
        <v>104</v>
      </c>
      <c r="C5448" s="16" t="s">
        <v>326</v>
      </c>
      <c r="D5448" s="16">
        <v>1999</v>
      </c>
      <c r="E5448" s="16" t="s">
        <v>6063</v>
      </c>
      <c r="F5448" s="16" t="s">
        <v>593</v>
      </c>
      <c r="G5448" s="10">
        <v>4644.8100000000004</v>
      </c>
      <c r="H5448" s="73">
        <v>8.4435059999999993</v>
      </c>
      <c r="I5448" s="16" t="s">
        <v>6700</v>
      </c>
      <c r="J5448" s="71">
        <v>0</v>
      </c>
      <c r="K5448" s="71">
        <v>1</v>
      </c>
      <c r="L5448" s="16">
        <v>1.0665389999999999</v>
      </c>
      <c r="M5448" s="16">
        <v>1.0962499999999999</v>
      </c>
      <c r="N5448" s="16">
        <v>0.31686340000000002</v>
      </c>
      <c r="O5448" s="16">
        <v>0.15682699999999999</v>
      </c>
      <c r="P5448" s="16">
        <v>0.87291220000000003</v>
      </c>
      <c r="Q5448" s="16">
        <v>-6.5036300000000005E-2</v>
      </c>
      <c r="R5448" s="16">
        <v>0.78420000000000001</v>
      </c>
      <c r="S5448" s="16">
        <v>0.35880000000000001</v>
      </c>
      <c r="T5448" s="16">
        <v>0</v>
      </c>
      <c r="U5448" s="16">
        <v>3.8924500000000002</v>
      </c>
      <c r="V5448" s="16">
        <v>34.170999999999999</v>
      </c>
      <c r="W5448" s="16">
        <v>9.8559999999999999</v>
      </c>
      <c r="X5448" s="16">
        <v>401.84800000000001</v>
      </c>
      <c r="Y5448" s="16">
        <v>53.256100000000004</v>
      </c>
      <c r="Z5448" s="16">
        <v>0.14435000000000001</v>
      </c>
      <c r="AA5448" s="16">
        <v>-0.68756850000000003</v>
      </c>
      <c r="AB5448" s="16">
        <v>0.3</v>
      </c>
      <c r="AC5448" s="16">
        <v>6.93</v>
      </c>
      <c r="AD5448" s="16">
        <v>43.2</v>
      </c>
      <c r="AE5448" s="16">
        <v>29.648099999999999</v>
      </c>
      <c r="AF5448" s="16">
        <v>78.298900000000003</v>
      </c>
      <c r="AG5448" s="16">
        <v>425142</v>
      </c>
      <c r="AH5448" s="16">
        <v>0.70750000000000002</v>
      </c>
      <c r="AI5448" s="16">
        <v>89.2</v>
      </c>
      <c r="AJ5448" s="16">
        <v>97.1</v>
      </c>
      <c r="AK5448" s="16">
        <v>-0.64559999999999995</v>
      </c>
      <c r="AL5448" s="16">
        <v>-0.1857</v>
      </c>
      <c r="AM5448" s="16">
        <v>-2.3199999999999998E-2</v>
      </c>
      <c r="AN5448" s="16">
        <v>1.4200000000000001E-2</v>
      </c>
      <c r="AO5448" s="16">
        <v>-7.2499999999999995E-2</v>
      </c>
      <c r="AP5448" s="16">
        <v>-0.13969999999999999</v>
      </c>
      <c r="AR5448" s="16">
        <f t="shared" si="201"/>
        <v>1</v>
      </c>
      <c r="AS5448" s="5">
        <f t="shared" si="200"/>
        <v>-2.9366000000000003E-2</v>
      </c>
    </row>
    <row r="5449" spans="1:45" x14ac:dyDescent="0.25">
      <c r="A5449" s="16" t="s">
        <v>405</v>
      </c>
      <c r="B5449" s="16" t="s">
        <v>104</v>
      </c>
      <c r="C5449" s="16" t="s">
        <v>326</v>
      </c>
      <c r="D5449" s="16">
        <v>2000</v>
      </c>
      <c r="E5449" s="16" t="s">
        <v>6064</v>
      </c>
      <c r="F5449" s="16" t="s">
        <v>593</v>
      </c>
      <c r="G5449" s="10">
        <v>4797.12</v>
      </c>
      <c r="H5449" s="73">
        <v>8.4757719999999992</v>
      </c>
      <c r="I5449" s="16">
        <v>604950</v>
      </c>
      <c r="J5449" s="71">
        <v>0</v>
      </c>
      <c r="K5449" s="71">
        <v>1</v>
      </c>
      <c r="L5449" s="16">
        <v>1.15449</v>
      </c>
      <c r="M5449" s="16">
        <v>1.1132679999999999</v>
      </c>
      <c r="N5449" s="16">
        <v>0.32760729999999999</v>
      </c>
      <c r="O5449" s="16">
        <v>0.20954100000000001</v>
      </c>
      <c r="P5449" s="16">
        <v>0.91693910000000001</v>
      </c>
      <c r="Q5449" s="16">
        <v>7.0298000000000001E-3</v>
      </c>
      <c r="R5449" s="16">
        <v>0.78420000000000001</v>
      </c>
      <c r="S5449" s="16">
        <v>0.36330000000000001</v>
      </c>
      <c r="T5449" s="16">
        <v>0</v>
      </c>
      <c r="U5449" s="16">
        <v>3.5631499999999998</v>
      </c>
      <c r="V5449" s="16">
        <v>35.174999999999997</v>
      </c>
      <c r="W5449" s="16">
        <v>10.24</v>
      </c>
      <c r="X5449" s="16">
        <v>401.94900000000001</v>
      </c>
      <c r="Y5449" s="16">
        <v>54.297499999999999</v>
      </c>
      <c r="Z5449" s="16">
        <v>0.15490000000000001</v>
      </c>
      <c r="AA5449" s="16">
        <v>-0.71863869999999996</v>
      </c>
      <c r="AB5449" s="16">
        <v>0.3</v>
      </c>
      <c r="AC5449" s="16">
        <v>6.93</v>
      </c>
      <c r="AD5449" s="16">
        <v>44</v>
      </c>
      <c r="AE5449" s="16">
        <v>29.434999999999999</v>
      </c>
      <c r="AF5449" s="16">
        <v>85.391000000000005</v>
      </c>
      <c r="AG5449" s="16">
        <v>438636</v>
      </c>
      <c r="AH5449" s="16">
        <v>0.75029999999999997</v>
      </c>
      <c r="AI5449" s="16">
        <v>89.2</v>
      </c>
      <c r="AJ5449" s="16">
        <v>97.1</v>
      </c>
      <c r="AK5449" s="16">
        <v>-0.64559999999999995</v>
      </c>
      <c r="AL5449" s="16">
        <v>0</v>
      </c>
      <c r="AM5449" s="16">
        <v>0</v>
      </c>
      <c r="AN5449" s="16">
        <v>0</v>
      </c>
      <c r="AO5449" s="16">
        <v>0</v>
      </c>
      <c r="AP5449" s="16">
        <v>0</v>
      </c>
      <c r="AR5449" s="16">
        <f t="shared" si="201"/>
        <v>1</v>
      </c>
      <c r="AS5449" s="5">
        <f t="shared" si="200"/>
        <v>8.7951000000000112E-2</v>
      </c>
    </row>
    <row r="5450" spans="1:45" x14ac:dyDescent="0.25">
      <c r="A5450" s="16" t="s">
        <v>405</v>
      </c>
      <c r="B5450" s="16" t="s">
        <v>104</v>
      </c>
      <c r="C5450" s="16" t="s">
        <v>326</v>
      </c>
      <c r="D5450" s="16">
        <v>2001</v>
      </c>
      <c r="E5450" s="16" t="s">
        <v>6065</v>
      </c>
      <c r="F5450" s="16" t="s">
        <v>593</v>
      </c>
      <c r="G5450" s="10">
        <v>4830.42</v>
      </c>
      <c r="H5450" s="73">
        <v>8.4826879999999996</v>
      </c>
      <c r="I5450" s="16">
        <v>607389</v>
      </c>
      <c r="J5450" s="71">
        <v>0</v>
      </c>
      <c r="K5450" s="71">
        <v>1</v>
      </c>
      <c r="L5450" s="16">
        <v>1.2107349999999999</v>
      </c>
      <c r="M5450" s="16">
        <v>1.1380939999999999</v>
      </c>
      <c r="N5450" s="16">
        <v>0.38279990000000003</v>
      </c>
      <c r="O5450" s="16">
        <v>0.23537130000000001</v>
      </c>
      <c r="P5450" s="16">
        <v>0.92999180000000004</v>
      </c>
      <c r="Q5450" s="16">
        <v>1.38572E-2</v>
      </c>
      <c r="R5450" s="16">
        <v>0.78420000000000001</v>
      </c>
      <c r="S5450" s="16">
        <v>0.3674</v>
      </c>
      <c r="T5450" s="16">
        <v>1E-3</v>
      </c>
      <c r="U5450" s="16">
        <v>3.3679000000000001</v>
      </c>
      <c r="V5450" s="16">
        <v>36.777000000000001</v>
      </c>
      <c r="W5450" s="16">
        <v>10.874000000000001</v>
      </c>
      <c r="X5450" s="16">
        <v>402.43099999999998</v>
      </c>
      <c r="Y5450" s="16">
        <v>55.338900000000002</v>
      </c>
      <c r="Z5450" s="16">
        <v>0.15459999999999999</v>
      </c>
      <c r="AA5450" s="16">
        <v>-0.73028990000000005</v>
      </c>
      <c r="AB5450" s="16">
        <v>0.3</v>
      </c>
      <c r="AC5450" s="16">
        <v>6.93</v>
      </c>
      <c r="AD5450" s="16">
        <v>44.3</v>
      </c>
      <c r="AE5450" s="16">
        <v>29.221900000000002</v>
      </c>
      <c r="AF5450" s="16">
        <v>92.483000000000004</v>
      </c>
      <c r="AG5450" s="16">
        <v>429235</v>
      </c>
      <c r="AH5450" s="16">
        <v>0.74429999999999996</v>
      </c>
      <c r="AI5450" s="16">
        <v>89.3</v>
      </c>
      <c r="AJ5450" s="16">
        <v>97.2</v>
      </c>
      <c r="AK5450" s="16">
        <v>-0.29949999999999999</v>
      </c>
      <c r="AL5450" s="16">
        <v>-0.1898</v>
      </c>
      <c r="AM5450" s="16">
        <v>-2.3E-3</v>
      </c>
      <c r="AN5450" s="16">
        <v>7.6100000000000001E-2</v>
      </c>
      <c r="AO5450" s="16">
        <v>-6.1100000000000002E-2</v>
      </c>
      <c r="AP5450" s="16">
        <v>-0.1249</v>
      </c>
      <c r="AR5450" s="16">
        <f t="shared" si="201"/>
        <v>1</v>
      </c>
      <c r="AS5450" s="5">
        <f t="shared" si="200"/>
        <v>5.6244999999999878E-2</v>
      </c>
    </row>
    <row r="5451" spans="1:45" x14ac:dyDescent="0.25">
      <c r="A5451" s="16" t="s">
        <v>405</v>
      </c>
      <c r="B5451" s="16" t="s">
        <v>104</v>
      </c>
      <c r="C5451" s="16" t="s">
        <v>326</v>
      </c>
      <c r="D5451" s="16">
        <v>2002</v>
      </c>
      <c r="E5451" s="16" t="s">
        <v>6066</v>
      </c>
      <c r="F5451" s="16" t="s">
        <v>593</v>
      </c>
      <c r="G5451" s="10">
        <v>4902.51</v>
      </c>
      <c r="H5451" s="73">
        <v>8.4975020000000008</v>
      </c>
      <c r="I5451" s="16">
        <v>609828</v>
      </c>
      <c r="J5451" s="71">
        <v>0</v>
      </c>
      <c r="K5451" s="71">
        <v>1</v>
      </c>
      <c r="L5451" s="16">
        <v>1.320946</v>
      </c>
      <c r="M5451" s="16">
        <v>1.156517</v>
      </c>
      <c r="N5451" s="16">
        <v>0.44861230000000002</v>
      </c>
      <c r="O5451" s="16">
        <v>0.26716630000000002</v>
      </c>
      <c r="P5451" s="16">
        <v>0.94822059999999997</v>
      </c>
      <c r="Q5451" s="16">
        <v>0.1299612</v>
      </c>
      <c r="R5451" s="16">
        <v>0.78420000000000001</v>
      </c>
      <c r="S5451" s="16">
        <v>0.37030000000000002</v>
      </c>
      <c r="T5451" s="16">
        <v>1.8E-3</v>
      </c>
      <c r="U5451" s="16">
        <v>3.3948999999999998</v>
      </c>
      <c r="V5451" s="16">
        <v>38.378999999999998</v>
      </c>
      <c r="W5451" s="16">
        <v>11.224</v>
      </c>
      <c r="X5451" s="16">
        <v>403.59800000000001</v>
      </c>
      <c r="Y5451" s="16">
        <v>56.380299999999998</v>
      </c>
      <c r="Z5451" s="16">
        <v>0.16470000000000001</v>
      </c>
      <c r="AA5451" s="16">
        <v>-0.70232700000000003</v>
      </c>
      <c r="AB5451" s="16">
        <v>0.3</v>
      </c>
      <c r="AC5451" s="16">
        <v>6.93</v>
      </c>
      <c r="AD5451" s="16">
        <v>43.58</v>
      </c>
      <c r="AE5451" s="16">
        <v>29.008800000000001</v>
      </c>
      <c r="AF5451" s="16">
        <v>99.575100000000006</v>
      </c>
      <c r="AG5451" s="16">
        <v>423617</v>
      </c>
      <c r="AH5451" s="16">
        <v>0.74990000000000001</v>
      </c>
      <c r="AI5451" s="16">
        <v>89.3</v>
      </c>
      <c r="AJ5451" s="16">
        <v>97.2</v>
      </c>
      <c r="AK5451" s="16">
        <v>4.6600000000000003E-2</v>
      </c>
      <c r="AL5451" s="16">
        <v>0</v>
      </c>
      <c r="AM5451" s="16">
        <v>0</v>
      </c>
      <c r="AN5451" s="16">
        <v>0</v>
      </c>
      <c r="AO5451" s="16">
        <v>0</v>
      </c>
      <c r="AP5451" s="16">
        <v>0</v>
      </c>
      <c r="AR5451" s="16">
        <f t="shared" si="201"/>
        <v>1</v>
      </c>
      <c r="AS5451" s="5">
        <f t="shared" si="200"/>
        <v>0.11021100000000006</v>
      </c>
    </row>
    <row r="5452" spans="1:45" x14ac:dyDescent="0.25">
      <c r="A5452" s="16" t="s">
        <v>405</v>
      </c>
      <c r="B5452" s="16" t="s">
        <v>104</v>
      </c>
      <c r="C5452" s="16" t="s">
        <v>326</v>
      </c>
      <c r="D5452" s="16">
        <v>2003</v>
      </c>
      <c r="E5452" s="16" t="s">
        <v>6067</v>
      </c>
      <c r="F5452" s="16" t="s">
        <v>593</v>
      </c>
      <c r="G5452" s="10">
        <v>5005.05</v>
      </c>
      <c r="H5452" s="73">
        <v>8.5182040000000008</v>
      </c>
      <c r="I5452" s="16">
        <v>612267</v>
      </c>
      <c r="J5452" s="71">
        <v>0</v>
      </c>
      <c r="K5452" s="71">
        <v>1</v>
      </c>
      <c r="L5452" s="16">
        <v>1.321088</v>
      </c>
      <c r="M5452" s="16">
        <v>1.1509990000000001</v>
      </c>
      <c r="N5452" s="16">
        <v>0.53719819999999996</v>
      </c>
      <c r="O5452" s="16">
        <v>0.28147810000000001</v>
      </c>
      <c r="P5452" s="16">
        <v>0.98543040000000004</v>
      </c>
      <c r="Q5452" s="16">
        <v>-1.19226E-2</v>
      </c>
      <c r="R5452" s="16">
        <v>0.79769999999999996</v>
      </c>
      <c r="S5452" s="16">
        <v>0.3664</v>
      </c>
      <c r="T5452" s="16">
        <v>2E-3</v>
      </c>
      <c r="U5452" s="16">
        <v>3.7168999999999999</v>
      </c>
      <c r="V5452" s="16">
        <v>39.981000000000002</v>
      </c>
      <c r="W5452" s="16">
        <v>11.356</v>
      </c>
      <c r="X5452" s="16">
        <v>405.53100000000001</v>
      </c>
      <c r="Y5452" s="16">
        <v>57.421799999999998</v>
      </c>
      <c r="Z5452" s="16">
        <v>0.15759999999999999</v>
      </c>
      <c r="AA5452" s="16">
        <v>-0.71747360000000004</v>
      </c>
      <c r="AB5452" s="16">
        <v>0.3</v>
      </c>
      <c r="AC5452" s="16">
        <v>6.93</v>
      </c>
      <c r="AD5452" s="16">
        <v>43.97</v>
      </c>
      <c r="AE5452" s="16">
        <v>28.7957</v>
      </c>
      <c r="AF5452" s="16">
        <v>106.667</v>
      </c>
      <c r="AG5452" s="16">
        <v>445101</v>
      </c>
      <c r="AH5452" s="16">
        <v>0.752</v>
      </c>
      <c r="AI5452" s="16">
        <v>89.8</v>
      </c>
      <c r="AJ5452" s="16">
        <v>97.5</v>
      </c>
      <c r="AK5452" s="16">
        <v>9.7799999999999998E-2</v>
      </c>
      <c r="AL5452" s="16">
        <v>-0.50509999999999999</v>
      </c>
      <c r="AM5452" s="16">
        <v>0</v>
      </c>
      <c r="AN5452" s="16">
        <v>0</v>
      </c>
      <c r="AO5452" s="16">
        <v>0</v>
      </c>
      <c r="AP5452" s="16">
        <v>-0.35749999999999998</v>
      </c>
      <c r="AR5452" s="16">
        <f t="shared" si="201"/>
        <v>1</v>
      </c>
      <c r="AS5452" s="5">
        <f t="shared" si="200"/>
        <v>1.420000000000865E-4</v>
      </c>
    </row>
    <row r="5453" spans="1:45" x14ac:dyDescent="0.25">
      <c r="A5453" s="16" t="s">
        <v>405</v>
      </c>
      <c r="B5453" s="16" t="s">
        <v>104</v>
      </c>
      <c r="C5453" s="16" t="s">
        <v>326</v>
      </c>
      <c r="D5453" s="16">
        <v>2004</v>
      </c>
      <c r="E5453" s="16" t="s">
        <v>6068</v>
      </c>
      <c r="F5453" s="16" t="s">
        <v>593</v>
      </c>
      <c r="G5453" s="10">
        <v>5216.0200000000004</v>
      </c>
      <c r="H5453" s="73">
        <v>8.5594909999999995</v>
      </c>
      <c r="I5453" s="16">
        <v>613353</v>
      </c>
      <c r="J5453" s="71">
        <v>0</v>
      </c>
      <c r="K5453" s="71">
        <v>1</v>
      </c>
      <c r="L5453" s="16">
        <v>1.3139730000000001</v>
      </c>
      <c r="M5453" s="16">
        <v>1.262135</v>
      </c>
      <c r="N5453" s="16">
        <v>0.46684350000000002</v>
      </c>
      <c r="O5453" s="16">
        <v>0.30718889999999999</v>
      </c>
      <c r="P5453" s="16">
        <v>0.9141205</v>
      </c>
      <c r="Q5453" s="16">
        <v>-1.79665E-2</v>
      </c>
      <c r="R5453" s="16">
        <v>1.0186999999999999</v>
      </c>
      <c r="S5453" s="16">
        <v>0.36709999999999998</v>
      </c>
      <c r="T5453" s="16">
        <v>6.9999999999999999E-4</v>
      </c>
      <c r="U5453" s="16">
        <v>2.7921499999999999</v>
      </c>
      <c r="V5453" s="16">
        <v>41.582999999999998</v>
      </c>
      <c r="W5453" s="16">
        <v>11.488</v>
      </c>
      <c r="X5453" s="16">
        <v>403.1</v>
      </c>
      <c r="Y5453" s="16">
        <v>58.463200000000001</v>
      </c>
      <c r="Z5453" s="16">
        <v>0.15659999999999999</v>
      </c>
      <c r="AA5453" s="16">
        <v>-0.7326203</v>
      </c>
      <c r="AB5453" s="16">
        <v>0.3</v>
      </c>
      <c r="AC5453" s="16">
        <v>6.93</v>
      </c>
      <c r="AD5453" s="16">
        <v>44.36</v>
      </c>
      <c r="AE5453" s="16">
        <v>28.582599999999999</v>
      </c>
      <c r="AF5453" s="16">
        <v>78.703400000000002</v>
      </c>
      <c r="AG5453" s="16">
        <v>461773</v>
      </c>
      <c r="AH5453" s="16">
        <v>0.75449999999999995</v>
      </c>
      <c r="AI5453" s="16">
        <v>90.4</v>
      </c>
      <c r="AJ5453" s="16">
        <v>97.7</v>
      </c>
      <c r="AK5453" s="16">
        <v>0.1245</v>
      </c>
      <c r="AL5453" s="16">
        <v>-0.5766</v>
      </c>
      <c r="AM5453" s="16">
        <v>0</v>
      </c>
      <c r="AN5453" s="16">
        <v>0</v>
      </c>
      <c r="AO5453" s="16">
        <v>0</v>
      </c>
      <c r="AP5453" s="16">
        <v>-0.34970000000000001</v>
      </c>
      <c r="AR5453" s="16">
        <f t="shared" si="201"/>
        <v>1</v>
      </c>
      <c r="AS5453" s="5">
        <f t="shared" si="200"/>
        <v>-7.1149999999999824E-3</v>
      </c>
    </row>
    <row r="5454" spans="1:45" x14ac:dyDescent="0.25">
      <c r="A5454" s="16" t="s">
        <v>405</v>
      </c>
      <c r="B5454" s="16" t="s">
        <v>104</v>
      </c>
      <c r="C5454" s="16" t="s">
        <v>326</v>
      </c>
      <c r="D5454" s="16">
        <v>2005</v>
      </c>
      <c r="E5454" s="16" t="s">
        <v>6069</v>
      </c>
      <c r="F5454" s="16" t="s">
        <v>593</v>
      </c>
      <c r="G5454" s="10">
        <v>5426.7</v>
      </c>
      <c r="H5454" s="73">
        <v>8.5990859999999998</v>
      </c>
      <c r="I5454" s="16">
        <v>614261</v>
      </c>
      <c r="J5454" s="71">
        <v>0</v>
      </c>
      <c r="K5454" s="71">
        <v>1</v>
      </c>
      <c r="L5454" s="16">
        <v>1.445603</v>
      </c>
      <c r="M5454" s="16">
        <v>1.2089989999999999</v>
      </c>
      <c r="N5454" s="16">
        <v>0.62447569999999997</v>
      </c>
      <c r="O5454" s="16">
        <v>0.37786730000000002</v>
      </c>
      <c r="P5454" s="16">
        <v>0.94476579999999999</v>
      </c>
      <c r="Q5454" s="16">
        <v>6.9589399999999996E-2</v>
      </c>
      <c r="R5454" s="16">
        <v>0.9244</v>
      </c>
      <c r="S5454" s="16">
        <v>0.36370000000000002</v>
      </c>
      <c r="T5454" s="16">
        <v>1.9E-3</v>
      </c>
      <c r="U5454" s="16">
        <v>3.7860499999999999</v>
      </c>
      <c r="V5454" s="16">
        <v>43.185000000000002</v>
      </c>
      <c r="W5454" s="16">
        <v>11.62</v>
      </c>
      <c r="X5454" s="16">
        <v>404.78100000000001</v>
      </c>
      <c r="Y5454" s="16">
        <v>59.504600000000003</v>
      </c>
      <c r="Z5454" s="16">
        <v>0.18920000000000001</v>
      </c>
      <c r="AA5454" s="16">
        <v>-0.69533619999999996</v>
      </c>
      <c r="AB5454" s="16">
        <v>0.3</v>
      </c>
      <c r="AC5454" s="16">
        <v>6.93</v>
      </c>
      <c r="AD5454" s="16">
        <v>43.4</v>
      </c>
      <c r="AE5454" s="16">
        <v>27.757000000000001</v>
      </c>
      <c r="AF5454" s="16">
        <v>88.210800000000006</v>
      </c>
      <c r="AG5454" s="16">
        <v>466251</v>
      </c>
      <c r="AH5454" s="16">
        <v>0.76529999999999998</v>
      </c>
      <c r="AI5454" s="16">
        <v>90.9</v>
      </c>
      <c r="AJ5454" s="16">
        <v>97.9</v>
      </c>
      <c r="AK5454" s="16">
        <v>0.1613</v>
      </c>
      <c r="AL5454" s="16">
        <v>-0.42009999999999997</v>
      </c>
      <c r="AM5454" s="16">
        <v>0.35930000000000001</v>
      </c>
      <c r="AN5454" s="16">
        <v>0</v>
      </c>
      <c r="AO5454" s="16">
        <v>-0.1285</v>
      </c>
      <c r="AP5454" s="16">
        <v>-0.27900000000000003</v>
      </c>
      <c r="AR5454" s="16">
        <f t="shared" si="201"/>
        <v>1</v>
      </c>
      <c r="AS5454" s="5">
        <f t="shared" si="200"/>
        <v>0.13162999999999991</v>
      </c>
    </row>
    <row r="5455" spans="1:45" x14ac:dyDescent="0.25">
      <c r="A5455" s="16" t="s">
        <v>405</v>
      </c>
      <c r="B5455" s="16" t="s">
        <v>104</v>
      </c>
      <c r="C5455" s="16" t="s">
        <v>326</v>
      </c>
      <c r="D5455" s="16">
        <v>2006</v>
      </c>
      <c r="E5455" s="16" t="s">
        <v>6070</v>
      </c>
      <c r="F5455" s="16" t="s">
        <v>593</v>
      </c>
      <c r="G5455" s="10">
        <v>5884.24</v>
      </c>
      <c r="H5455" s="73">
        <v>8.6800339999999991</v>
      </c>
      <c r="I5455" s="16">
        <v>615025</v>
      </c>
      <c r="J5455" s="71">
        <v>0</v>
      </c>
      <c r="K5455" s="71">
        <v>1</v>
      </c>
      <c r="L5455" s="16">
        <v>1.5538080000000001</v>
      </c>
      <c r="M5455" s="16">
        <v>1.3833740000000001</v>
      </c>
      <c r="N5455" s="16">
        <v>0.64164560000000004</v>
      </c>
      <c r="O5455" s="16">
        <v>0.46529429999999999</v>
      </c>
      <c r="P5455" s="16">
        <v>1.0023409999999999</v>
      </c>
      <c r="Q5455" s="16">
        <v>-2.8778399999999999E-2</v>
      </c>
      <c r="R5455" s="16">
        <v>1.2417</v>
      </c>
      <c r="S5455" s="16">
        <v>0.35859999999999997</v>
      </c>
      <c r="T5455" s="16">
        <v>4.1000000000000003E-3</v>
      </c>
      <c r="U5455" s="16">
        <v>3.6665999999999999</v>
      </c>
      <c r="V5455" s="16">
        <v>44.581000000000003</v>
      </c>
      <c r="W5455" s="16">
        <v>12.013</v>
      </c>
      <c r="X5455" s="16">
        <v>401.024</v>
      </c>
      <c r="Y5455" s="16">
        <v>60.545999999999999</v>
      </c>
      <c r="Z5455" s="16">
        <v>0.21174999999999999</v>
      </c>
      <c r="AA5455" s="16">
        <v>-0.76252529999999996</v>
      </c>
      <c r="AB5455" s="16">
        <v>0.3</v>
      </c>
      <c r="AC5455" s="16">
        <v>6.93</v>
      </c>
      <c r="AD5455" s="16">
        <v>45.13</v>
      </c>
      <c r="AE5455" s="16">
        <v>27.2727</v>
      </c>
      <c r="AF5455" s="16">
        <v>104.349</v>
      </c>
      <c r="AG5455" s="16">
        <v>479981</v>
      </c>
      <c r="AH5455" s="16">
        <v>0.77100000000000002</v>
      </c>
      <c r="AI5455" s="16">
        <v>91.4</v>
      </c>
      <c r="AJ5455" s="16">
        <v>98.1</v>
      </c>
      <c r="AK5455" s="16">
        <v>0.2737</v>
      </c>
      <c r="AL5455" s="16">
        <v>-0.37590000000000001</v>
      </c>
      <c r="AM5455" s="16">
        <v>-0.13170000000000001</v>
      </c>
      <c r="AN5455" s="16">
        <v>7.8100000000000003E-2</v>
      </c>
      <c r="AO5455" s="16">
        <v>-0.34289999999999998</v>
      </c>
      <c r="AP5455" s="16">
        <v>-0.33900000000000002</v>
      </c>
      <c r="AR5455" s="16">
        <f t="shared" si="201"/>
        <v>1</v>
      </c>
      <c r="AS5455" s="5">
        <f t="shared" si="200"/>
        <v>0.10820500000000011</v>
      </c>
    </row>
    <row r="5456" spans="1:45" x14ac:dyDescent="0.25">
      <c r="A5456" s="16" t="s">
        <v>405</v>
      </c>
      <c r="B5456" s="16" t="s">
        <v>104</v>
      </c>
      <c r="C5456" s="16" t="s">
        <v>326</v>
      </c>
      <c r="D5456" s="16">
        <v>2007</v>
      </c>
      <c r="E5456" s="16" t="s">
        <v>6071</v>
      </c>
      <c r="F5456" s="16" t="s">
        <v>593</v>
      </c>
      <c r="G5456" s="10">
        <v>6502.39</v>
      </c>
      <c r="H5456" s="73">
        <v>8.7799250000000004</v>
      </c>
      <c r="I5456" s="16">
        <v>615875</v>
      </c>
      <c r="J5456" s="71">
        <v>0</v>
      </c>
      <c r="K5456" s="71">
        <v>1</v>
      </c>
      <c r="L5456" s="16">
        <v>1.725678</v>
      </c>
      <c r="M5456" s="16">
        <v>1.3501289999999999</v>
      </c>
      <c r="N5456" s="16">
        <v>0.75974470000000005</v>
      </c>
      <c r="O5456" s="16">
        <v>0.59325709999999998</v>
      </c>
      <c r="P5456" s="16">
        <v>1.0940749999999999</v>
      </c>
      <c r="Q5456" s="16">
        <v>4.5300899999999998E-2</v>
      </c>
      <c r="R5456" s="16">
        <v>1.1489</v>
      </c>
      <c r="S5456" s="16">
        <v>0.35630000000000001</v>
      </c>
      <c r="T5456" s="16">
        <v>6.8999999999999999E-3</v>
      </c>
      <c r="U5456" s="16">
        <v>4.2233000000000001</v>
      </c>
      <c r="V5456" s="16">
        <v>45.976999999999997</v>
      </c>
      <c r="W5456" s="16">
        <v>12.406000000000001</v>
      </c>
      <c r="X5456" s="16">
        <v>401.94299999999998</v>
      </c>
      <c r="Y5456" s="16">
        <v>62.638199999999998</v>
      </c>
      <c r="Z5456" s="16">
        <v>0.25335000000000002</v>
      </c>
      <c r="AA5456" s="16">
        <v>-0.77767200000000003</v>
      </c>
      <c r="AB5456" s="16">
        <v>0.3</v>
      </c>
      <c r="AC5456" s="16">
        <v>6.93</v>
      </c>
      <c r="AD5456" s="16">
        <v>45.52</v>
      </c>
      <c r="AE5456" s="16">
        <v>28.535</v>
      </c>
      <c r="AF5456" s="16">
        <v>145.678</v>
      </c>
      <c r="AG5456" s="16">
        <v>348123</v>
      </c>
      <c r="AH5456" s="16">
        <v>0.79969999999999997</v>
      </c>
      <c r="AI5456" s="16">
        <v>91.9</v>
      </c>
      <c r="AJ5456" s="16">
        <v>98.3</v>
      </c>
      <c r="AK5456" s="16">
        <v>0.27200000000000002</v>
      </c>
      <c r="AL5456" s="16">
        <v>-0.30740000000000001</v>
      </c>
      <c r="AM5456" s="16">
        <v>-0.1741</v>
      </c>
      <c r="AN5456" s="16">
        <v>0.1447</v>
      </c>
      <c r="AO5456" s="16">
        <v>-0.1595</v>
      </c>
      <c r="AP5456" s="16">
        <v>-0.1908</v>
      </c>
      <c r="AR5456" s="16">
        <f t="shared" si="201"/>
        <v>1</v>
      </c>
      <c r="AS5456" s="5">
        <f t="shared" si="200"/>
        <v>0.17186999999999997</v>
      </c>
    </row>
    <row r="5457" spans="1:45" x14ac:dyDescent="0.25">
      <c r="A5457" s="16" t="s">
        <v>405</v>
      </c>
      <c r="B5457" s="16" t="s">
        <v>104</v>
      </c>
      <c r="C5457" s="16" t="s">
        <v>326</v>
      </c>
      <c r="D5457" s="16">
        <v>2008</v>
      </c>
      <c r="E5457" s="16" t="s">
        <v>6072</v>
      </c>
      <c r="F5457" s="16" t="s">
        <v>593</v>
      </c>
      <c r="G5457" s="10">
        <v>6940.2</v>
      </c>
      <c r="H5457" s="73">
        <v>8.8450860000000002</v>
      </c>
      <c r="I5457" s="16">
        <v>616969</v>
      </c>
      <c r="J5457" s="71">
        <v>0</v>
      </c>
      <c r="K5457" s="71">
        <v>1</v>
      </c>
      <c r="L5457" s="16">
        <v>1.826282</v>
      </c>
      <c r="M5457" s="16">
        <v>1.173716</v>
      </c>
      <c r="N5457" s="16">
        <v>0.81735670000000005</v>
      </c>
      <c r="O5457" s="16">
        <v>0.57639799999999997</v>
      </c>
      <c r="P5457" s="16">
        <v>1.2763340000000001</v>
      </c>
      <c r="Q5457" s="16">
        <v>0.21837219999999999</v>
      </c>
      <c r="R5457" s="16">
        <v>0.78420000000000001</v>
      </c>
      <c r="S5457" s="16">
        <v>0.35389999999999999</v>
      </c>
      <c r="T5457" s="16">
        <v>1.03E-2</v>
      </c>
      <c r="U5457" s="16">
        <v>4.2047999999999996</v>
      </c>
      <c r="V5457" s="16">
        <v>47.372999999999998</v>
      </c>
      <c r="W5457" s="16">
        <v>12.798999999999999</v>
      </c>
      <c r="X5457" s="16">
        <v>402.86099999999999</v>
      </c>
      <c r="Y5457" s="16">
        <v>62.900599999999997</v>
      </c>
      <c r="Z5457" s="16">
        <v>0.23855000000000001</v>
      </c>
      <c r="AA5457" s="16">
        <v>-0.79281869999999999</v>
      </c>
      <c r="AB5457" s="16">
        <v>0.3</v>
      </c>
      <c r="AC5457" s="16">
        <v>6.93</v>
      </c>
      <c r="AD5457" s="16">
        <v>45.91</v>
      </c>
      <c r="AE5457" s="16">
        <v>28.133199999999999</v>
      </c>
      <c r="AF5457" s="16">
        <v>187.18700000000001</v>
      </c>
      <c r="AG5457" s="16">
        <v>458370</v>
      </c>
      <c r="AH5457" s="16">
        <v>0.79859999999999998</v>
      </c>
      <c r="AI5457" s="16">
        <v>92.5</v>
      </c>
      <c r="AJ5457" s="16">
        <v>98.5</v>
      </c>
      <c r="AK5457" s="16">
        <v>0.2525</v>
      </c>
      <c r="AL5457" s="16">
        <v>-0.18870000000000001</v>
      </c>
      <c r="AM5457" s="16">
        <v>-1.8200000000000001E-2</v>
      </c>
      <c r="AN5457" s="16">
        <v>0.78769999999999996</v>
      </c>
      <c r="AO5457" s="16">
        <v>-0.1211</v>
      </c>
      <c r="AP5457" s="16">
        <v>-7.3200000000000001E-2</v>
      </c>
      <c r="AR5457" s="16">
        <f t="shared" si="201"/>
        <v>1</v>
      </c>
      <c r="AS5457" s="5">
        <f t="shared" si="200"/>
        <v>0.10060399999999992</v>
      </c>
    </row>
    <row r="5458" spans="1:45" x14ac:dyDescent="0.25">
      <c r="A5458" s="16" t="s">
        <v>405</v>
      </c>
      <c r="B5458" s="16" t="s">
        <v>104</v>
      </c>
      <c r="C5458" s="16" t="s">
        <v>326</v>
      </c>
      <c r="D5458" s="16">
        <v>2009</v>
      </c>
      <c r="E5458" s="16" t="s">
        <v>6073</v>
      </c>
      <c r="F5458" s="16" t="s">
        <v>593</v>
      </c>
      <c r="G5458" s="10">
        <v>6533.57</v>
      </c>
      <c r="H5458" s="73">
        <v>8.7847080000000002</v>
      </c>
      <c r="I5458" s="16">
        <v>618294</v>
      </c>
      <c r="J5458" s="71">
        <v>0</v>
      </c>
      <c r="K5458" s="71">
        <v>1</v>
      </c>
      <c r="L5458" s="16">
        <v>1.935541</v>
      </c>
      <c r="M5458" s="16">
        <v>1.1718789999999999</v>
      </c>
      <c r="N5458" s="16">
        <v>0.88630500000000001</v>
      </c>
      <c r="O5458" s="16">
        <v>0.62678029999999996</v>
      </c>
      <c r="P5458" s="16">
        <v>1.347421</v>
      </c>
      <c r="Q5458" s="16">
        <v>0.2719123</v>
      </c>
      <c r="R5458" s="16">
        <v>0.78420000000000001</v>
      </c>
      <c r="S5458" s="16">
        <v>0.35439999999999999</v>
      </c>
      <c r="T5458" s="16">
        <v>9.9000000000000008E-3</v>
      </c>
      <c r="U5458" s="16">
        <v>4.2941000000000003</v>
      </c>
      <c r="V5458" s="16">
        <v>48.768999999999998</v>
      </c>
      <c r="W5458" s="16">
        <v>13.192</v>
      </c>
      <c r="X5458" s="16">
        <v>403.78</v>
      </c>
      <c r="Y5458" s="16">
        <v>64.549499999999995</v>
      </c>
      <c r="Z5458" s="16">
        <v>0.24374999999999999</v>
      </c>
      <c r="AA5458" s="16">
        <v>-0.8079653</v>
      </c>
      <c r="AB5458" s="16">
        <v>0.3</v>
      </c>
      <c r="AC5458" s="16">
        <v>6.93</v>
      </c>
      <c r="AD5458" s="16">
        <v>46.3</v>
      </c>
      <c r="AE5458" s="16">
        <v>27.727900000000002</v>
      </c>
      <c r="AF5458" s="16">
        <v>208.93600000000001</v>
      </c>
      <c r="AG5458" s="16">
        <v>446390</v>
      </c>
      <c r="AH5458" s="16">
        <v>0.82440000000000002</v>
      </c>
      <c r="AI5458" s="16">
        <v>93</v>
      </c>
      <c r="AJ5458" s="16">
        <v>98.7</v>
      </c>
      <c r="AK5458" s="16">
        <v>0.2586</v>
      </c>
      <c r="AL5458" s="16">
        <v>-0.1638</v>
      </c>
      <c r="AM5458" s="16">
        <v>-2.2000000000000001E-3</v>
      </c>
      <c r="AN5458" s="16">
        <v>0.81510000000000005</v>
      </c>
      <c r="AO5458" s="16">
        <v>-3.6900000000000002E-2</v>
      </c>
      <c r="AP5458" s="16">
        <v>6.9500000000000006E-2</v>
      </c>
      <c r="AR5458" s="16">
        <f t="shared" si="201"/>
        <v>1</v>
      </c>
      <c r="AS5458" s="5">
        <f t="shared" si="200"/>
        <v>0.109259</v>
      </c>
    </row>
    <row r="5459" spans="1:45" x14ac:dyDescent="0.25">
      <c r="A5459" s="16" t="s">
        <v>405</v>
      </c>
      <c r="B5459" s="16" t="s">
        <v>104</v>
      </c>
      <c r="C5459" s="16" t="s">
        <v>326</v>
      </c>
      <c r="D5459" s="16">
        <v>2010</v>
      </c>
      <c r="E5459" s="16" t="s">
        <v>6074</v>
      </c>
      <c r="F5459" s="16" t="s">
        <v>593</v>
      </c>
      <c r="G5459" s="10">
        <v>6682.28</v>
      </c>
      <c r="H5459" s="73">
        <v>8.8072149999999993</v>
      </c>
      <c r="I5459" s="16">
        <v>619428</v>
      </c>
      <c r="J5459" s="71">
        <v>0</v>
      </c>
      <c r="K5459" s="71">
        <v>1</v>
      </c>
      <c r="L5459" s="16">
        <v>1.4768269999999999</v>
      </c>
      <c r="M5459" s="16">
        <v>0.13415560000000001</v>
      </c>
      <c r="N5459" s="16">
        <v>0.90159829999999996</v>
      </c>
      <c r="O5459" s="16">
        <v>0.58990810000000005</v>
      </c>
      <c r="P5459" s="16">
        <v>1.4105240000000001</v>
      </c>
      <c r="Q5459" s="16">
        <v>0.20436950000000001</v>
      </c>
      <c r="R5459" s="16">
        <v>0.78420000000000001</v>
      </c>
      <c r="S5459" s="16">
        <v>6.3E-2</v>
      </c>
      <c r="T5459" s="16">
        <v>1.6799999999999999E-2</v>
      </c>
      <c r="U5459" s="16">
        <v>3.9154</v>
      </c>
      <c r="V5459" s="16">
        <v>50.164999999999999</v>
      </c>
      <c r="W5459" s="16">
        <v>13.25</v>
      </c>
      <c r="X5459" s="16">
        <v>407.16800000000001</v>
      </c>
      <c r="Y5459" s="16">
        <v>63.335900000000002</v>
      </c>
      <c r="Z5459" s="16">
        <v>0.23524999999999999</v>
      </c>
      <c r="AA5459" s="16">
        <v>-0.82311199999999995</v>
      </c>
      <c r="AB5459" s="16">
        <v>0.3</v>
      </c>
      <c r="AC5459" s="16">
        <v>6.93</v>
      </c>
      <c r="AD5459" s="16">
        <v>46.69</v>
      </c>
      <c r="AE5459" s="16">
        <v>27.505099999999999</v>
      </c>
      <c r="AF5459" s="16">
        <v>188.68600000000001</v>
      </c>
      <c r="AG5459" s="16">
        <v>649309</v>
      </c>
      <c r="AH5459" s="16">
        <v>0.86609999999999998</v>
      </c>
      <c r="AI5459" s="16">
        <v>93.5</v>
      </c>
      <c r="AJ5459" s="16">
        <v>98.9</v>
      </c>
      <c r="AK5459" s="16">
        <v>0.2046</v>
      </c>
      <c r="AL5459" s="16">
        <v>-0.23760000000000001</v>
      </c>
      <c r="AM5459" s="16">
        <v>8.9599999999999999E-2</v>
      </c>
      <c r="AN5459" s="16">
        <v>0.53900000000000003</v>
      </c>
      <c r="AO5459" s="16">
        <v>-7.0000000000000007E-2</v>
      </c>
      <c r="AP5459" s="16">
        <v>-2.2000000000000001E-3</v>
      </c>
      <c r="AR5459" s="16">
        <f t="shared" si="201"/>
        <v>1</v>
      </c>
      <c r="AS5459" s="5">
        <f t="shared" si="200"/>
        <v>-0.45871400000000007</v>
      </c>
    </row>
    <row r="5460" spans="1:45" x14ac:dyDescent="0.25">
      <c r="A5460" s="16" t="s">
        <v>405</v>
      </c>
      <c r="B5460" s="16" t="s">
        <v>104</v>
      </c>
      <c r="C5460" s="16" t="s">
        <v>326</v>
      </c>
      <c r="D5460" s="16">
        <v>2011</v>
      </c>
      <c r="E5460" s="16" t="s">
        <v>6075</v>
      </c>
      <c r="F5460" s="16" t="s">
        <v>593</v>
      </c>
      <c r="G5460" s="10">
        <v>6890.77</v>
      </c>
      <c r="H5460" s="73">
        <v>8.8379379999999994</v>
      </c>
      <c r="I5460" s="16">
        <v>620079</v>
      </c>
      <c r="J5460" s="71">
        <v>0</v>
      </c>
      <c r="K5460" s="71">
        <v>1</v>
      </c>
      <c r="L5460" s="16">
        <v>1.35981</v>
      </c>
      <c r="M5460" s="16">
        <v>-0.1110988</v>
      </c>
      <c r="N5460" s="16">
        <v>0.94781740000000003</v>
      </c>
      <c r="O5460" s="16">
        <v>0.61344699999999996</v>
      </c>
      <c r="P5460" s="16">
        <v>1.3111919999999999</v>
      </c>
      <c r="Q5460" s="16">
        <v>0.21349000000000001</v>
      </c>
      <c r="R5460" s="16">
        <v>0.40479999999999999</v>
      </c>
      <c r="S5460" s="16">
        <v>4.2299999999999997E-2</v>
      </c>
      <c r="T5460" s="16">
        <v>2.1100000000000001E-2</v>
      </c>
      <c r="U5460" s="16">
        <v>3.5922999999999998</v>
      </c>
      <c r="V5460" s="16">
        <v>52.722000000000001</v>
      </c>
      <c r="W5460" s="16">
        <v>13.31</v>
      </c>
      <c r="X5460" s="16">
        <v>410.55700000000002</v>
      </c>
      <c r="Y5460" s="16">
        <v>64.339699999999993</v>
      </c>
      <c r="Z5460" s="16">
        <v>0.23549999999999999</v>
      </c>
      <c r="AA5460" s="16">
        <v>-0.82738420000000001</v>
      </c>
      <c r="AB5460" s="16">
        <v>0.3</v>
      </c>
      <c r="AC5460" s="16">
        <v>6.93</v>
      </c>
      <c r="AD5460" s="16">
        <v>46.8</v>
      </c>
      <c r="AE5460" s="16">
        <v>27.5288</v>
      </c>
      <c r="AF5460" s="16">
        <v>186.76</v>
      </c>
      <c r="AG5460" s="16">
        <v>428333</v>
      </c>
      <c r="AH5460" s="16">
        <v>0.89700000000000002</v>
      </c>
      <c r="AI5460" s="16">
        <v>94</v>
      </c>
      <c r="AJ5460" s="16">
        <v>99.1</v>
      </c>
      <c r="AK5460" s="16">
        <v>0.22839999999999999</v>
      </c>
      <c r="AL5460" s="16">
        <v>-0.21110000000000001</v>
      </c>
      <c r="AM5460" s="16">
        <v>0.1022</v>
      </c>
      <c r="AN5460" s="16">
        <v>0.53500000000000003</v>
      </c>
      <c r="AO5460" s="16">
        <v>-6.0699999999999997E-2</v>
      </c>
      <c r="AP5460" s="16">
        <v>-1.8499999999999999E-2</v>
      </c>
      <c r="AR5460" s="16">
        <f t="shared" si="201"/>
        <v>1</v>
      </c>
      <c r="AS5460" s="5">
        <f t="shared" si="200"/>
        <v>-0.11701699999999993</v>
      </c>
    </row>
    <row r="5461" spans="1:45" x14ac:dyDescent="0.25">
      <c r="A5461" s="16" t="s">
        <v>405</v>
      </c>
      <c r="B5461" s="16" t="s">
        <v>104</v>
      </c>
      <c r="C5461" s="16" t="s">
        <v>326</v>
      </c>
      <c r="D5461" s="16">
        <v>2012</v>
      </c>
      <c r="E5461" s="16" t="s">
        <v>6076</v>
      </c>
      <c r="F5461" s="16" t="s">
        <v>593</v>
      </c>
      <c r="G5461" s="10">
        <v>6697.45</v>
      </c>
      <c r="H5461" s="73">
        <v>8.8094819999999991</v>
      </c>
      <c r="I5461" s="16">
        <v>620601</v>
      </c>
      <c r="J5461" s="71">
        <v>0</v>
      </c>
      <c r="K5461" s="71">
        <v>1</v>
      </c>
      <c r="L5461" s="16">
        <v>1.4721630000000001</v>
      </c>
      <c r="M5461" s="16">
        <v>8.8454099999999994E-2</v>
      </c>
      <c r="N5461" s="16">
        <v>0.99583429999999995</v>
      </c>
      <c r="O5461" s="16">
        <v>0.65240869999999995</v>
      </c>
      <c r="P5461" s="16">
        <v>1.2370829999999999</v>
      </c>
      <c r="Q5461" s="16">
        <v>0.26288739999999999</v>
      </c>
      <c r="R5461" s="16">
        <v>0.78420000000000001</v>
      </c>
      <c r="S5461" s="16">
        <v>3.1199999999999999E-2</v>
      </c>
      <c r="T5461" s="16">
        <v>2.4799999999999999E-2</v>
      </c>
      <c r="U5461" s="16">
        <v>3.2863000000000002</v>
      </c>
      <c r="V5461" s="16">
        <v>55.279000000000003</v>
      </c>
      <c r="W5461" s="16">
        <v>13.37</v>
      </c>
      <c r="X5461" s="16">
        <v>413.94499999999999</v>
      </c>
      <c r="Y5461" s="16">
        <v>65.886099999999999</v>
      </c>
      <c r="Z5461" s="16">
        <v>0.23569999999999999</v>
      </c>
      <c r="AA5461" s="16">
        <v>-0.84291930000000004</v>
      </c>
      <c r="AB5461" s="16">
        <v>0.3</v>
      </c>
      <c r="AC5461" s="16">
        <v>6.93</v>
      </c>
      <c r="AD5461" s="16">
        <v>47.2</v>
      </c>
      <c r="AE5461" s="16">
        <v>27.3399</v>
      </c>
      <c r="AF5461" s="16">
        <v>159.53899999999999</v>
      </c>
      <c r="AG5461" s="16">
        <v>458265</v>
      </c>
      <c r="AH5461" s="16">
        <v>0.87139999999999995</v>
      </c>
      <c r="AI5461" s="16">
        <v>94.6</v>
      </c>
      <c r="AJ5461" s="16">
        <v>99.3</v>
      </c>
      <c r="AK5461" s="16">
        <v>0.23630000000000001</v>
      </c>
      <c r="AL5461" s="16">
        <v>-9.3100000000000002E-2</v>
      </c>
      <c r="AM5461" s="16">
        <v>0.1376</v>
      </c>
      <c r="AN5461" s="16">
        <v>0.55500000000000005</v>
      </c>
      <c r="AO5461" s="16">
        <v>2.12E-2</v>
      </c>
      <c r="AP5461" s="16">
        <v>1.2999999999999999E-3</v>
      </c>
      <c r="AR5461" s="16">
        <f t="shared" si="201"/>
        <v>1</v>
      </c>
      <c r="AS5461" s="5">
        <f t="shared" si="200"/>
        <v>0.11235300000000015</v>
      </c>
    </row>
    <row r="5462" spans="1:45" x14ac:dyDescent="0.25">
      <c r="A5462" s="16" t="s">
        <v>405</v>
      </c>
      <c r="B5462" s="16" t="s">
        <v>104</v>
      </c>
      <c r="C5462" s="16" t="s">
        <v>326</v>
      </c>
      <c r="D5462" s="16">
        <v>2013</v>
      </c>
      <c r="E5462" s="16" t="s">
        <v>6077</v>
      </c>
      <c r="F5462" s="16" t="s">
        <v>593</v>
      </c>
      <c r="G5462" s="10">
        <v>6928.37</v>
      </c>
      <c r="H5462" s="73">
        <v>8.8433810000000008</v>
      </c>
      <c r="I5462" s="16">
        <v>621207</v>
      </c>
      <c r="J5462" s="71">
        <v>0</v>
      </c>
      <c r="K5462" s="71">
        <v>1</v>
      </c>
      <c r="L5462" s="16">
        <v>1.4598100000000001</v>
      </c>
      <c r="M5462" s="16">
        <v>-0.16065280000000001</v>
      </c>
      <c r="N5462" s="16">
        <v>1.0907720000000001</v>
      </c>
      <c r="O5462" s="16">
        <v>0.69626739999999998</v>
      </c>
      <c r="P5462" s="16">
        <v>1.3367279999999999</v>
      </c>
      <c r="Q5462" s="16">
        <v>0.2313016</v>
      </c>
      <c r="R5462" s="16">
        <v>0.37430000000000002</v>
      </c>
      <c r="S5462" s="16">
        <v>9.1999999999999998E-3</v>
      </c>
      <c r="T5462" s="16">
        <v>3.1E-2</v>
      </c>
      <c r="U5462" s="16">
        <v>3.53565</v>
      </c>
      <c r="V5462" s="16">
        <v>57.835999999999999</v>
      </c>
      <c r="W5462" s="16">
        <v>13.43</v>
      </c>
      <c r="X5462" s="16">
        <v>415.53399999999999</v>
      </c>
      <c r="Y5462" s="16">
        <v>67.745199999999997</v>
      </c>
      <c r="Z5462" s="16">
        <v>0.23315</v>
      </c>
      <c r="AA5462" s="16">
        <v>-0.86816360000000004</v>
      </c>
      <c r="AB5462" s="16">
        <v>0.3</v>
      </c>
      <c r="AC5462" s="16">
        <v>6.93</v>
      </c>
      <c r="AD5462" s="16">
        <v>47.85</v>
      </c>
      <c r="AE5462" s="16">
        <v>27.202500000000001</v>
      </c>
      <c r="AF5462" s="16">
        <v>159.94999999999999</v>
      </c>
      <c r="AG5462" s="16">
        <v>635054</v>
      </c>
      <c r="AH5462" s="16">
        <v>0.88400000000000001</v>
      </c>
      <c r="AI5462" s="16">
        <v>95.1</v>
      </c>
      <c r="AJ5462" s="16">
        <v>99.4</v>
      </c>
      <c r="AK5462" s="16">
        <v>0.18690000000000001</v>
      </c>
      <c r="AL5462" s="16">
        <v>-0.24529999999999999</v>
      </c>
      <c r="AM5462" s="16">
        <v>0.1676</v>
      </c>
      <c r="AN5462" s="16">
        <v>0.46400000000000002</v>
      </c>
      <c r="AO5462" s="16">
        <v>5.9799999999999999E-2</v>
      </c>
      <c r="AP5462" s="16">
        <v>2.8500000000000001E-2</v>
      </c>
      <c r="AR5462" s="16">
        <f t="shared" si="201"/>
        <v>1</v>
      </c>
      <c r="AS5462" s="5">
        <f t="shared" si="200"/>
        <v>-1.2353000000000058E-2</v>
      </c>
    </row>
    <row r="5463" spans="1:45" x14ac:dyDescent="0.25">
      <c r="A5463" s="16" t="s">
        <v>405</v>
      </c>
      <c r="B5463" s="16" t="s">
        <v>104</v>
      </c>
      <c r="C5463" s="16" t="s">
        <v>326</v>
      </c>
      <c r="D5463" s="16">
        <v>2014</v>
      </c>
      <c r="E5463" s="16" t="s">
        <v>6078</v>
      </c>
      <c r="F5463" s="16" t="s">
        <v>593</v>
      </c>
      <c r="G5463" s="10">
        <v>7045.12</v>
      </c>
      <c r="H5463" s="73">
        <v>8.8600899999999996</v>
      </c>
      <c r="I5463" s="16">
        <v>621810</v>
      </c>
      <c r="J5463" s="71">
        <v>0</v>
      </c>
      <c r="K5463" s="71">
        <v>1</v>
      </c>
      <c r="L5463" s="16">
        <v>1.500777</v>
      </c>
      <c r="M5463" s="16">
        <v>-0.22657469999999999</v>
      </c>
      <c r="N5463" s="16">
        <v>1.1588510000000001</v>
      </c>
      <c r="O5463" s="16">
        <v>0.74764569999999997</v>
      </c>
      <c r="P5463" s="16">
        <v>1.334651</v>
      </c>
      <c r="Q5463" s="16">
        <v>0.26954929999999999</v>
      </c>
      <c r="R5463" s="16">
        <v>0.36320000000000002</v>
      </c>
      <c r="S5463" s="16">
        <v>5.1999999999999998E-3</v>
      </c>
      <c r="T5463" s="16">
        <v>2.6200000000000001E-2</v>
      </c>
      <c r="U5463" s="16">
        <v>3.5295999999999998</v>
      </c>
      <c r="V5463" s="16">
        <v>60.393000000000001</v>
      </c>
      <c r="W5463" s="16">
        <v>13.49</v>
      </c>
      <c r="X5463" s="16">
        <v>417.12200000000001</v>
      </c>
      <c r="Y5463" s="16">
        <v>69.236400000000003</v>
      </c>
      <c r="Z5463" s="16">
        <v>0.2407</v>
      </c>
      <c r="AA5463" s="16">
        <v>-0.8833105</v>
      </c>
      <c r="AB5463" s="16">
        <v>0.3</v>
      </c>
      <c r="AC5463" s="16">
        <v>6.93</v>
      </c>
      <c r="AD5463" s="16">
        <v>48.24</v>
      </c>
      <c r="AE5463" s="16">
        <v>26.4939</v>
      </c>
      <c r="AF5463" s="16">
        <v>163.029</v>
      </c>
      <c r="AG5463" s="16">
        <v>608978</v>
      </c>
      <c r="AH5463" s="16">
        <v>0.89659999999999995</v>
      </c>
      <c r="AI5463" s="16">
        <v>95.6</v>
      </c>
      <c r="AJ5463" s="16">
        <v>99.6</v>
      </c>
      <c r="AK5463" s="16">
        <v>0.18090000000000001</v>
      </c>
      <c r="AL5463" s="16">
        <v>-1.04E-2</v>
      </c>
      <c r="AM5463" s="16">
        <v>0.27550000000000002</v>
      </c>
      <c r="AN5463" s="16">
        <v>0.22020000000000001</v>
      </c>
      <c r="AO5463" s="16">
        <v>0.1208</v>
      </c>
      <c r="AP5463" s="16">
        <v>6.54E-2</v>
      </c>
      <c r="AR5463" s="16">
        <f t="shared" si="201"/>
        <v>1</v>
      </c>
      <c r="AS5463" s="5">
        <f t="shared" si="200"/>
        <v>4.0966999999999976E-2</v>
      </c>
    </row>
    <row r="5464" spans="1:45" x14ac:dyDescent="0.25">
      <c r="A5464" s="16" t="s">
        <v>407</v>
      </c>
      <c r="B5464" s="16" t="s">
        <v>189</v>
      </c>
      <c r="C5464" s="16" t="s">
        <v>337</v>
      </c>
      <c r="D5464" s="16">
        <v>1985</v>
      </c>
      <c r="E5464" s="16" t="s">
        <v>6079</v>
      </c>
      <c r="F5464" s="16" t="s">
        <v>594</v>
      </c>
      <c r="G5464" s="10"/>
      <c r="H5464" s="73"/>
      <c r="I5464" s="16" t="s">
        <v>6700</v>
      </c>
      <c r="J5464" s="71">
        <v>0</v>
      </c>
      <c r="K5464" s="71">
        <v>1</v>
      </c>
      <c r="M5464" s="16">
        <v>-0.41336299999999998</v>
      </c>
      <c r="N5464" s="16">
        <v>-0.23374130000000001</v>
      </c>
      <c r="O5464" s="16">
        <v>0.68830340000000001</v>
      </c>
      <c r="P5464" s="16">
        <v>-5.9257400000000002E-2</v>
      </c>
      <c r="R5464" s="16">
        <v>0.31569999999999998</v>
      </c>
      <c r="S5464" s="16">
        <v>2.5999999999999999E-2</v>
      </c>
      <c r="T5464" s="16">
        <v>5.0000000000000001E-4</v>
      </c>
      <c r="U5464" s="16">
        <v>3.4014000000000002</v>
      </c>
      <c r="V5464" s="16">
        <v>17.245000000000001</v>
      </c>
      <c r="W5464" s="16">
        <v>3.8</v>
      </c>
      <c r="X5464" s="16">
        <v>437.892</v>
      </c>
      <c r="Y5464" s="16">
        <v>59.534300000000002</v>
      </c>
      <c r="Z5464" s="16">
        <v>0.36670000000000003</v>
      </c>
      <c r="AA5464" s="16">
        <v>-0.63077300000000003</v>
      </c>
      <c r="AB5464" s="16">
        <v>0.215</v>
      </c>
      <c r="AC5464" s="16">
        <v>9.3249999999999993</v>
      </c>
      <c r="AD5464" s="16">
        <v>41.55</v>
      </c>
      <c r="AE5464" s="16">
        <v>19.773700000000002</v>
      </c>
      <c r="AF5464" s="16">
        <v>0</v>
      </c>
      <c r="AG5464" s="16">
        <v>247299</v>
      </c>
      <c r="AH5464" s="16">
        <v>5.8500000000000003E-2</v>
      </c>
      <c r="AI5464" s="16">
        <v>66.509399999999999</v>
      </c>
      <c r="AJ5464" s="16">
        <v>93.275599999999997</v>
      </c>
      <c r="AR5464" s="16">
        <f t="shared" si="201"/>
        <v>1</v>
      </c>
      <c r="AS5464" s="5">
        <f t="shared" si="200"/>
        <v>0</v>
      </c>
    </row>
    <row r="5465" spans="1:45" x14ac:dyDescent="0.25">
      <c r="A5465" s="16" t="s">
        <v>407</v>
      </c>
      <c r="B5465" s="16" t="s">
        <v>189</v>
      </c>
      <c r="C5465" s="16" t="s">
        <v>337</v>
      </c>
      <c r="D5465" s="16">
        <v>1986</v>
      </c>
      <c r="E5465" s="16" t="s">
        <v>6080</v>
      </c>
      <c r="F5465" s="16" t="s">
        <v>594</v>
      </c>
      <c r="G5465" s="10"/>
      <c r="H5465" s="73"/>
      <c r="I5465" s="16" t="s">
        <v>6700</v>
      </c>
      <c r="J5465" s="71">
        <v>0</v>
      </c>
      <c r="K5465" s="71">
        <v>1</v>
      </c>
      <c r="M5465" s="16">
        <v>-0.31057119999999999</v>
      </c>
      <c r="N5465" s="16">
        <v>-0.21200840000000001</v>
      </c>
      <c r="O5465" s="16">
        <v>0.81405550000000004</v>
      </c>
      <c r="P5465" s="16">
        <v>-3.0981100000000001E-2</v>
      </c>
      <c r="R5465" s="16">
        <v>0.38855000000000001</v>
      </c>
      <c r="S5465" s="16">
        <v>4.045E-2</v>
      </c>
      <c r="T5465" s="16">
        <v>1.4E-3</v>
      </c>
      <c r="U5465" s="16">
        <v>3.2359499999999999</v>
      </c>
      <c r="V5465" s="16">
        <v>17.931999999999999</v>
      </c>
      <c r="W5465" s="16">
        <v>4.024</v>
      </c>
      <c r="X5465" s="16">
        <v>439.59500000000003</v>
      </c>
      <c r="Y5465" s="16">
        <v>60.347700000000003</v>
      </c>
      <c r="Z5465" s="16">
        <v>0.42209999999999998</v>
      </c>
      <c r="AA5465" s="16">
        <v>-0.64456049999999998</v>
      </c>
      <c r="AB5465" s="16">
        <v>0.215</v>
      </c>
      <c r="AC5465" s="16">
        <v>9.3249999999999993</v>
      </c>
      <c r="AD5465" s="16">
        <v>41.905000000000001</v>
      </c>
      <c r="AE5465" s="16">
        <v>20.624300000000002</v>
      </c>
      <c r="AF5465" s="16">
        <v>0</v>
      </c>
      <c r="AG5465" s="16">
        <v>271250</v>
      </c>
      <c r="AH5465" s="16">
        <v>5.8950000000000002E-2</v>
      </c>
      <c r="AI5465" s="16">
        <v>66.985100000000003</v>
      </c>
      <c r="AJ5465" s="16">
        <v>93.428799999999995</v>
      </c>
      <c r="AR5465" s="16">
        <f t="shared" si="201"/>
        <v>1</v>
      </c>
      <c r="AS5465" s="5">
        <f t="shared" si="200"/>
        <v>0</v>
      </c>
    </row>
    <row r="5466" spans="1:45" x14ac:dyDescent="0.25">
      <c r="A5466" s="16" t="s">
        <v>407</v>
      </c>
      <c r="B5466" s="16" t="s">
        <v>189</v>
      </c>
      <c r="C5466" s="16" t="s">
        <v>337</v>
      </c>
      <c r="D5466" s="16">
        <v>1987</v>
      </c>
      <c r="E5466" s="16" t="s">
        <v>6081</v>
      </c>
      <c r="F5466" s="16" t="s">
        <v>594</v>
      </c>
      <c r="G5466" s="10"/>
      <c r="H5466" s="73"/>
      <c r="I5466" s="16" t="s">
        <v>6700</v>
      </c>
      <c r="J5466" s="71">
        <v>0</v>
      </c>
      <c r="K5466" s="71">
        <v>1</v>
      </c>
      <c r="M5466" s="16">
        <v>-0.16928960000000001</v>
      </c>
      <c r="N5466" s="16">
        <v>-0.1884953</v>
      </c>
      <c r="O5466" s="16">
        <v>0.79666530000000002</v>
      </c>
      <c r="P5466" s="16">
        <v>-7.9480000000000002E-4</v>
      </c>
      <c r="R5466" s="16">
        <v>0.46139999999999998</v>
      </c>
      <c r="S5466" s="16">
        <v>5.4850000000000003E-2</v>
      </c>
      <c r="T5466" s="16">
        <v>6.45E-3</v>
      </c>
      <c r="U5466" s="16">
        <v>3.1233499999999998</v>
      </c>
      <c r="V5466" s="16">
        <v>18.619</v>
      </c>
      <c r="W5466" s="16">
        <v>4.2480000000000002</v>
      </c>
      <c r="X5466" s="16">
        <v>440.70499999999998</v>
      </c>
      <c r="Y5466" s="16">
        <v>61.161000000000001</v>
      </c>
      <c r="Z5466" s="16">
        <v>0.40094999999999997</v>
      </c>
      <c r="AA5466" s="16">
        <v>-0.65815369999999995</v>
      </c>
      <c r="AB5466" s="16">
        <v>0.215</v>
      </c>
      <c r="AC5466" s="16">
        <v>9.3249999999999993</v>
      </c>
      <c r="AD5466" s="16">
        <v>42.255000000000003</v>
      </c>
      <c r="AE5466" s="16">
        <v>21.474900000000002</v>
      </c>
      <c r="AF5466" s="16">
        <v>0</v>
      </c>
      <c r="AG5466" s="16">
        <v>299703</v>
      </c>
      <c r="AH5466" s="16">
        <v>5.8500000000000003E-2</v>
      </c>
      <c r="AI5466" s="16">
        <v>67.460899999999995</v>
      </c>
      <c r="AJ5466" s="16">
        <v>93.582099999999997</v>
      </c>
      <c r="AR5466" s="16">
        <f t="shared" si="201"/>
        <v>1</v>
      </c>
      <c r="AS5466" s="5">
        <f t="shared" si="200"/>
        <v>0</v>
      </c>
    </row>
    <row r="5467" spans="1:45" x14ac:dyDescent="0.25">
      <c r="A5467" s="16" t="s">
        <v>407</v>
      </c>
      <c r="B5467" s="16" t="s">
        <v>189</v>
      </c>
      <c r="C5467" s="16" t="s">
        <v>337</v>
      </c>
      <c r="D5467" s="16">
        <v>1988</v>
      </c>
      <c r="E5467" s="16" t="s">
        <v>6082</v>
      </c>
      <c r="F5467" s="16" t="s">
        <v>594</v>
      </c>
      <c r="G5467" s="10"/>
      <c r="H5467" s="73"/>
      <c r="I5467" s="16" t="s">
        <v>6700</v>
      </c>
      <c r="J5467" s="71">
        <v>0</v>
      </c>
      <c r="K5467" s="71">
        <v>1</v>
      </c>
      <c r="M5467" s="16">
        <v>-7.5540999999999997E-2</v>
      </c>
      <c r="N5467" s="16">
        <v>-0.13414200000000001</v>
      </c>
      <c r="O5467" s="16">
        <v>0.97409650000000003</v>
      </c>
      <c r="P5467" s="16">
        <v>2.8703300000000001E-2</v>
      </c>
      <c r="R5467" s="16">
        <v>0.53425</v>
      </c>
      <c r="S5467" s="16">
        <v>6.9250000000000006E-2</v>
      </c>
      <c r="T5467" s="16">
        <v>6.4000000000000003E-3</v>
      </c>
      <c r="U5467" s="16">
        <v>3.2388499999999998</v>
      </c>
      <c r="V5467" s="16">
        <v>19.306000000000001</v>
      </c>
      <c r="W5467" s="16">
        <v>4.4720000000000004</v>
      </c>
      <c r="X5467" s="16">
        <v>442.89</v>
      </c>
      <c r="Y5467" s="16">
        <v>61.974400000000003</v>
      </c>
      <c r="Z5467" s="16">
        <v>0.48399999999999999</v>
      </c>
      <c r="AA5467" s="16">
        <v>-0.67194120000000002</v>
      </c>
      <c r="AB5467" s="16">
        <v>0.215</v>
      </c>
      <c r="AC5467" s="16">
        <v>9.3249999999999993</v>
      </c>
      <c r="AD5467" s="16">
        <v>42.61</v>
      </c>
      <c r="AE5467" s="16">
        <v>22.325500000000002</v>
      </c>
      <c r="AF5467" s="16">
        <v>0</v>
      </c>
      <c r="AG5467" s="16">
        <v>326808</v>
      </c>
      <c r="AH5467" s="16">
        <v>5.8049999999999997E-2</v>
      </c>
      <c r="AI5467" s="16">
        <v>67.936599999999999</v>
      </c>
      <c r="AJ5467" s="16">
        <v>93.735399999999998</v>
      </c>
      <c r="AR5467" s="16">
        <f t="shared" si="201"/>
        <v>1</v>
      </c>
      <c r="AS5467" s="5">
        <f t="shared" si="200"/>
        <v>0</v>
      </c>
    </row>
    <row r="5468" spans="1:45" x14ac:dyDescent="0.25">
      <c r="A5468" s="16" t="s">
        <v>407</v>
      </c>
      <c r="B5468" s="16" t="s">
        <v>189</v>
      </c>
      <c r="C5468" s="16" t="s">
        <v>337</v>
      </c>
      <c r="D5468" s="16">
        <v>1989</v>
      </c>
      <c r="E5468" s="16" t="s">
        <v>6083</v>
      </c>
      <c r="F5468" s="16" t="s">
        <v>594</v>
      </c>
      <c r="G5468" s="10"/>
      <c r="H5468" s="73"/>
      <c r="I5468" s="16" t="s">
        <v>6700</v>
      </c>
      <c r="J5468" s="71">
        <v>0</v>
      </c>
      <c r="K5468" s="71">
        <v>1</v>
      </c>
      <c r="M5468" s="16">
        <v>3.3774899999999997E-2</v>
      </c>
      <c r="N5468" s="16">
        <v>-0.1140703</v>
      </c>
      <c r="O5468" s="16">
        <v>1.0400659999999999</v>
      </c>
      <c r="P5468" s="16">
        <v>5.6711600000000001E-2</v>
      </c>
      <c r="R5468" s="16">
        <v>0.60709999999999997</v>
      </c>
      <c r="S5468" s="16">
        <v>8.3699999999999997E-2</v>
      </c>
      <c r="T5468" s="16">
        <v>8.0000000000000002E-3</v>
      </c>
      <c r="U5468" s="16">
        <v>3.0054500000000002</v>
      </c>
      <c r="V5468" s="16">
        <v>19.992999999999999</v>
      </c>
      <c r="W5468" s="16">
        <v>4.7060000000000004</v>
      </c>
      <c r="X5468" s="16">
        <v>445.35899999999998</v>
      </c>
      <c r="Y5468" s="16">
        <v>62.787799999999997</v>
      </c>
      <c r="Z5468" s="16">
        <v>0.50744999999999996</v>
      </c>
      <c r="AA5468" s="16">
        <v>-0.68553430000000004</v>
      </c>
      <c r="AB5468" s="16">
        <v>0.215</v>
      </c>
      <c r="AC5468" s="16">
        <v>9.3249999999999993</v>
      </c>
      <c r="AD5468" s="16">
        <v>42.96</v>
      </c>
      <c r="AE5468" s="16">
        <v>23.176100000000002</v>
      </c>
      <c r="AF5468" s="16">
        <v>0</v>
      </c>
      <c r="AG5468" s="16">
        <v>350953</v>
      </c>
      <c r="AH5468" s="16">
        <v>5.765E-2</v>
      </c>
      <c r="AI5468" s="16">
        <v>68.412300000000002</v>
      </c>
      <c r="AJ5468" s="16">
        <v>93.888599999999997</v>
      </c>
      <c r="AR5468" s="16">
        <f t="shared" si="201"/>
        <v>1</v>
      </c>
      <c r="AS5468" s="5">
        <f t="shared" si="200"/>
        <v>0</v>
      </c>
    </row>
    <row r="5469" spans="1:45" x14ac:dyDescent="0.25">
      <c r="A5469" s="16" t="s">
        <v>407</v>
      </c>
      <c r="B5469" s="16" t="s">
        <v>189</v>
      </c>
      <c r="C5469" s="16" t="s">
        <v>337</v>
      </c>
      <c r="D5469" s="16">
        <v>1990</v>
      </c>
      <c r="E5469" s="16" t="s">
        <v>6084</v>
      </c>
      <c r="F5469" s="16" t="s">
        <v>594</v>
      </c>
      <c r="G5469" s="10"/>
      <c r="H5469" s="73"/>
      <c r="I5469" s="16" t="s">
        <v>6700</v>
      </c>
      <c r="J5469" s="71">
        <v>0</v>
      </c>
      <c r="K5469" s="71">
        <v>1</v>
      </c>
      <c r="M5469" s="16">
        <v>8.9333899999999994E-2</v>
      </c>
      <c r="N5469" s="16">
        <v>-7.3280999999999999E-2</v>
      </c>
      <c r="O5469" s="16">
        <v>1.0019800000000001</v>
      </c>
      <c r="P5469" s="16">
        <v>8.3857100000000004E-2</v>
      </c>
      <c r="R5469" s="16">
        <v>0.67995000000000005</v>
      </c>
      <c r="S5469" s="16">
        <v>8.6400000000000005E-2</v>
      </c>
      <c r="T5469" s="16">
        <v>8.6E-3</v>
      </c>
      <c r="U5469" s="16">
        <v>3.0050500000000002</v>
      </c>
      <c r="V5469" s="16">
        <v>20.68</v>
      </c>
      <c r="W5469" s="16">
        <v>5.0449999999999999</v>
      </c>
      <c r="X5469" s="16">
        <v>446.24099999999999</v>
      </c>
      <c r="Y5469" s="16">
        <v>63.601199999999999</v>
      </c>
      <c r="Z5469" s="16">
        <v>0.47034999999999999</v>
      </c>
      <c r="AA5469" s="16">
        <v>-0.7259255</v>
      </c>
      <c r="AB5469" s="16">
        <v>0.215</v>
      </c>
      <c r="AC5469" s="16">
        <v>9.3249999999999993</v>
      </c>
      <c r="AD5469" s="16">
        <v>44</v>
      </c>
      <c r="AE5469" s="16">
        <v>24.026700000000002</v>
      </c>
      <c r="AF5469" s="16">
        <v>0</v>
      </c>
      <c r="AG5469" s="16">
        <v>376540</v>
      </c>
      <c r="AH5469" s="16">
        <v>5.7599999999999998E-2</v>
      </c>
      <c r="AI5469" s="16">
        <v>68.7</v>
      </c>
      <c r="AJ5469" s="16">
        <v>94</v>
      </c>
      <c r="AR5469" s="16">
        <f t="shared" si="201"/>
        <v>1</v>
      </c>
      <c r="AS5469" s="5">
        <f t="shared" si="200"/>
        <v>0</v>
      </c>
    </row>
    <row r="5470" spans="1:45" x14ac:dyDescent="0.25">
      <c r="A5470" s="16" t="s">
        <v>407</v>
      </c>
      <c r="B5470" s="16" t="s">
        <v>189</v>
      </c>
      <c r="C5470" s="16" t="s">
        <v>337</v>
      </c>
      <c r="D5470" s="16">
        <v>1991</v>
      </c>
      <c r="E5470" s="16" t="s">
        <v>6085</v>
      </c>
      <c r="F5470" s="16" t="s">
        <v>594</v>
      </c>
      <c r="G5470" s="10"/>
      <c r="H5470" s="73"/>
      <c r="I5470" s="16" t="s">
        <v>6700</v>
      </c>
      <c r="J5470" s="71">
        <v>0</v>
      </c>
      <c r="K5470" s="71">
        <v>1</v>
      </c>
      <c r="M5470" s="16">
        <v>0.14150889999999999</v>
      </c>
      <c r="N5470" s="16">
        <v>1.4312800000000001E-2</v>
      </c>
      <c r="O5470" s="16">
        <v>1.0617490000000001</v>
      </c>
      <c r="P5470" s="16">
        <v>0.12840019999999999</v>
      </c>
      <c r="R5470" s="16">
        <v>0.75280000000000002</v>
      </c>
      <c r="S5470" s="16">
        <v>9.0300000000000005E-2</v>
      </c>
      <c r="T5470" s="16">
        <v>8.3499999999999998E-3</v>
      </c>
      <c r="U5470" s="16">
        <v>3.2366000000000001</v>
      </c>
      <c r="V5470" s="16">
        <v>21.332999999999998</v>
      </c>
      <c r="W5470" s="16">
        <v>5.5750000000000002</v>
      </c>
      <c r="X5470" s="16">
        <v>448.94799999999998</v>
      </c>
      <c r="Y5470" s="16">
        <v>64.414599999999993</v>
      </c>
      <c r="Z5470" s="16">
        <v>0.49225000000000002</v>
      </c>
      <c r="AA5470" s="16">
        <v>-0.72980920000000005</v>
      </c>
      <c r="AB5470" s="16">
        <v>0.215</v>
      </c>
      <c r="AC5470" s="16">
        <v>9.3249999999999993</v>
      </c>
      <c r="AD5470" s="16">
        <v>44.1</v>
      </c>
      <c r="AE5470" s="16">
        <v>24.877300000000002</v>
      </c>
      <c r="AF5470" s="16">
        <v>5.5045000000000002</v>
      </c>
      <c r="AG5470" s="16">
        <v>400658</v>
      </c>
      <c r="AH5470" s="16">
        <v>5.7950000000000002E-2</v>
      </c>
      <c r="AI5470" s="16">
        <v>69.2</v>
      </c>
      <c r="AJ5470" s="16">
        <v>94.1</v>
      </c>
      <c r="AR5470" s="16">
        <f t="shared" si="201"/>
        <v>1</v>
      </c>
      <c r="AS5470" s="5">
        <f t="shared" si="200"/>
        <v>0</v>
      </c>
    </row>
    <row r="5471" spans="1:45" x14ac:dyDescent="0.25">
      <c r="A5471" s="16" t="s">
        <v>407</v>
      </c>
      <c r="B5471" s="16" t="s">
        <v>189</v>
      </c>
      <c r="C5471" s="16" t="s">
        <v>337</v>
      </c>
      <c r="D5471" s="16">
        <v>1992</v>
      </c>
      <c r="E5471" s="16" t="s">
        <v>6086</v>
      </c>
      <c r="F5471" s="16" t="s">
        <v>594</v>
      </c>
      <c r="G5471" s="10"/>
      <c r="H5471" s="73"/>
      <c r="I5471" s="16" t="s">
        <v>6700</v>
      </c>
      <c r="J5471" s="71">
        <v>0</v>
      </c>
      <c r="K5471" s="71">
        <v>1</v>
      </c>
      <c r="M5471" s="16">
        <v>0.22172430000000001</v>
      </c>
      <c r="N5471" s="16">
        <v>9.4310000000000005E-2</v>
      </c>
      <c r="O5471" s="16">
        <v>1.1330880000000001</v>
      </c>
      <c r="P5471" s="16">
        <v>0.16195090000000001</v>
      </c>
      <c r="R5471" s="16">
        <v>0.82565</v>
      </c>
      <c r="S5471" s="16">
        <v>9.9150000000000002E-2</v>
      </c>
      <c r="T5471" s="16">
        <v>9.1000000000000004E-3</v>
      </c>
      <c r="U5471" s="16">
        <v>3.2942999999999998</v>
      </c>
      <c r="V5471" s="16">
        <v>21.986000000000001</v>
      </c>
      <c r="W5471" s="16">
        <v>6.23</v>
      </c>
      <c r="X5471" s="16">
        <v>452.14800000000002</v>
      </c>
      <c r="Y5471" s="16">
        <v>65.227900000000005</v>
      </c>
      <c r="Z5471" s="16">
        <v>0.52139999999999997</v>
      </c>
      <c r="AA5471" s="16">
        <v>-0.72786720000000005</v>
      </c>
      <c r="AB5471" s="16">
        <v>0.215</v>
      </c>
      <c r="AC5471" s="16">
        <v>9.3249999999999993</v>
      </c>
      <c r="AD5471" s="16">
        <v>44.05</v>
      </c>
      <c r="AE5471" s="16">
        <v>26.241700000000002</v>
      </c>
      <c r="AF5471" s="16">
        <v>6.5395000000000003</v>
      </c>
      <c r="AG5471" s="16">
        <v>415715</v>
      </c>
      <c r="AH5471" s="16">
        <v>5.7049999999999997E-2</v>
      </c>
      <c r="AI5471" s="16">
        <v>69.7</v>
      </c>
      <c r="AJ5471" s="16">
        <v>94.3</v>
      </c>
      <c r="AR5471" s="16">
        <f t="shared" si="201"/>
        <v>1</v>
      </c>
      <c r="AS5471" s="5">
        <f t="shared" si="200"/>
        <v>0</v>
      </c>
    </row>
    <row r="5472" spans="1:45" x14ac:dyDescent="0.25">
      <c r="A5472" s="16" t="s">
        <v>407</v>
      </c>
      <c r="B5472" s="16" t="s">
        <v>189</v>
      </c>
      <c r="C5472" s="16" t="s">
        <v>337</v>
      </c>
      <c r="D5472" s="16">
        <v>1993</v>
      </c>
      <c r="E5472" s="16" t="s">
        <v>6087</v>
      </c>
      <c r="F5472" s="16" t="s">
        <v>594</v>
      </c>
      <c r="G5472" s="10"/>
      <c r="H5472" s="73"/>
      <c r="I5472" s="16" t="s">
        <v>6700</v>
      </c>
      <c r="J5472" s="71">
        <v>0</v>
      </c>
      <c r="K5472" s="71">
        <v>1</v>
      </c>
      <c r="M5472" s="16">
        <v>0.31668269999999998</v>
      </c>
      <c r="N5472" s="16">
        <v>0.1725613</v>
      </c>
      <c r="O5472" s="16">
        <v>1.324346</v>
      </c>
      <c r="P5472" s="16">
        <v>0.16554940000000001</v>
      </c>
      <c r="R5472" s="16">
        <v>0.89849999999999997</v>
      </c>
      <c r="S5472" s="16">
        <v>0.11005</v>
      </c>
      <c r="T5472" s="16">
        <v>1.06E-2</v>
      </c>
      <c r="U5472" s="16">
        <v>3.3765499999999999</v>
      </c>
      <c r="V5472" s="16">
        <v>22.638999999999999</v>
      </c>
      <c r="W5472" s="16">
        <v>6.8849999999999998</v>
      </c>
      <c r="X5472" s="16">
        <v>454.67</v>
      </c>
      <c r="Y5472" s="16">
        <v>66.041300000000007</v>
      </c>
      <c r="Z5472" s="16">
        <v>0.61365000000000003</v>
      </c>
      <c r="AA5472" s="16">
        <v>-0.73175109999999999</v>
      </c>
      <c r="AB5472" s="16">
        <v>0.215</v>
      </c>
      <c r="AC5472" s="16">
        <v>9.3249999999999993</v>
      </c>
      <c r="AD5472" s="16">
        <v>44.15</v>
      </c>
      <c r="AE5472" s="16">
        <v>25.901800000000001</v>
      </c>
      <c r="AF5472" s="16">
        <v>1.4045000000000001</v>
      </c>
      <c r="AG5472" s="16">
        <v>447959</v>
      </c>
      <c r="AH5472" s="16">
        <v>6.0350000000000001E-2</v>
      </c>
      <c r="AI5472" s="16">
        <v>70.2</v>
      </c>
      <c r="AJ5472" s="16">
        <v>94.5</v>
      </c>
      <c r="AR5472" s="16">
        <f t="shared" si="201"/>
        <v>1</v>
      </c>
      <c r="AS5472" s="5">
        <f t="shared" si="200"/>
        <v>0</v>
      </c>
    </row>
    <row r="5473" spans="1:45" x14ac:dyDescent="0.25">
      <c r="A5473" s="16" t="s">
        <v>407</v>
      </c>
      <c r="B5473" s="16" t="s">
        <v>189</v>
      </c>
      <c r="C5473" s="16" t="s">
        <v>337</v>
      </c>
      <c r="D5473" s="16">
        <v>1994</v>
      </c>
      <c r="E5473" s="16" t="s">
        <v>6088</v>
      </c>
      <c r="F5473" s="16" t="s">
        <v>594</v>
      </c>
      <c r="G5473" s="10"/>
      <c r="H5473" s="73"/>
      <c r="I5473" s="16" t="s">
        <v>6700</v>
      </c>
      <c r="J5473" s="71">
        <v>0</v>
      </c>
      <c r="K5473" s="71">
        <v>1</v>
      </c>
      <c r="M5473" s="16">
        <v>0.47156999999999999</v>
      </c>
      <c r="N5473" s="16">
        <v>0.20055799999999999</v>
      </c>
      <c r="O5473" s="16">
        <v>1.306764</v>
      </c>
      <c r="P5473" s="16">
        <v>0.15496760000000001</v>
      </c>
      <c r="R5473" s="16">
        <v>0.97135000000000005</v>
      </c>
      <c r="S5473" s="16">
        <v>0.13655</v>
      </c>
      <c r="T5473" s="16">
        <v>1.2200000000000001E-2</v>
      </c>
      <c r="U5473" s="16">
        <v>3.0728499999999999</v>
      </c>
      <c r="V5473" s="16">
        <v>23.292000000000002</v>
      </c>
      <c r="W5473" s="16">
        <v>7.54</v>
      </c>
      <c r="X5473" s="16">
        <v>455.67599999999999</v>
      </c>
      <c r="Y5473" s="16">
        <v>66.854699999999994</v>
      </c>
      <c r="Z5473" s="16">
        <v>0.59275</v>
      </c>
      <c r="AA5473" s="16">
        <v>-0.74340240000000002</v>
      </c>
      <c r="AB5473" s="16">
        <v>0.215</v>
      </c>
      <c r="AC5473" s="16">
        <v>9.3249999999999993</v>
      </c>
      <c r="AD5473" s="16">
        <v>44.45</v>
      </c>
      <c r="AE5473" s="16">
        <v>26.194400000000002</v>
      </c>
      <c r="AF5473" s="16">
        <v>1.3956</v>
      </c>
      <c r="AG5473" s="16">
        <v>402732</v>
      </c>
      <c r="AH5473" s="16">
        <v>7.0150000000000004E-2</v>
      </c>
      <c r="AI5473" s="16">
        <v>70.7</v>
      </c>
      <c r="AJ5473" s="16">
        <v>94.6</v>
      </c>
      <c r="AR5473" s="16">
        <f t="shared" si="201"/>
        <v>1</v>
      </c>
      <c r="AS5473" s="5">
        <f t="shared" si="200"/>
        <v>0</v>
      </c>
    </row>
    <row r="5474" spans="1:45" x14ac:dyDescent="0.25">
      <c r="A5474" s="16" t="s">
        <v>407</v>
      </c>
      <c r="B5474" s="16" t="s">
        <v>189</v>
      </c>
      <c r="C5474" s="16" t="s">
        <v>337</v>
      </c>
      <c r="D5474" s="16">
        <v>1995</v>
      </c>
      <c r="E5474" s="16" t="s">
        <v>6089</v>
      </c>
      <c r="F5474" s="16" t="s">
        <v>594</v>
      </c>
      <c r="G5474" s="10"/>
      <c r="H5474" s="73"/>
      <c r="I5474" s="16" t="s">
        <v>6700</v>
      </c>
      <c r="J5474" s="71">
        <v>0</v>
      </c>
      <c r="K5474" s="71">
        <v>1</v>
      </c>
      <c r="M5474" s="16">
        <v>0.40903469999999997</v>
      </c>
      <c r="N5474" s="16">
        <v>0.2678895</v>
      </c>
      <c r="O5474" s="16">
        <v>1.275336</v>
      </c>
      <c r="P5474" s="16">
        <v>0.18832869999999999</v>
      </c>
      <c r="R5474" s="16">
        <v>1.0442</v>
      </c>
      <c r="S5474" s="16">
        <v>0.10445</v>
      </c>
      <c r="T5474" s="16">
        <v>1.4250000000000001E-2</v>
      </c>
      <c r="U5474" s="16">
        <v>3.10155</v>
      </c>
      <c r="V5474" s="16">
        <v>23.945</v>
      </c>
      <c r="W5474" s="16">
        <v>8.1950000000000003</v>
      </c>
      <c r="X5474" s="16">
        <v>457.36799999999999</v>
      </c>
      <c r="Y5474" s="16">
        <v>67.668099999999995</v>
      </c>
      <c r="Z5474" s="16">
        <v>0.57045000000000001</v>
      </c>
      <c r="AA5474" s="16">
        <v>-0.72204179999999996</v>
      </c>
      <c r="AB5474" s="16">
        <v>0.215</v>
      </c>
      <c r="AC5474" s="16">
        <v>9.3249999999999993</v>
      </c>
      <c r="AD5474" s="16">
        <v>43.9</v>
      </c>
      <c r="AE5474" s="16">
        <v>26.878499999999999</v>
      </c>
      <c r="AF5474" s="16">
        <v>2.0863</v>
      </c>
      <c r="AG5474" s="16">
        <v>427585</v>
      </c>
      <c r="AH5474" s="16">
        <v>7.9899999999999999E-2</v>
      </c>
      <c r="AI5474" s="16">
        <v>71.2</v>
      </c>
      <c r="AJ5474" s="16">
        <v>94.8</v>
      </c>
      <c r="AR5474" s="16">
        <f t="shared" si="201"/>
        <v>1</v>
      </c>
      <c r="AS5474" s="5">
        <f t="shared" si="200"/>
        <v>0</v>
      </c>
    </row>
    <row r="5475" spans="1:45" x14ac:dyDescent="0.25">
      <c r="A5475" s="16" t="s">
        <v>407</v>
      </c>
      <c r="B5475" s="16" t="s">
        <v>189</v>
      </c>
      <c r="C5475" s="16" t="s">
        <v>337</v>
      </c>
      <c r="D5475" s="16">
        <v>1996</v>
      </c>
      <c r="E5475" s="16" t="s">
        <v>6090</v>
      </c>
      <c r="F5475" s="16" t="s">
        <v>594</v>
      </c>
      <c r="G5475" s="10"/>
      <c r="H5475" s="73"/>
      <c r="I5475" s="16" t="s">
        <v>6700</v>
      </c>
      <c r="J5475" s="71">
        <v>0</v>
      </c>
      <c r="K5475" s="71">
        <v>1</v>
      </c>
      <c r="M5475" s="16">
        <v>0.85329940000000004</v>
      </c>
      <c r="N5475" s="16">
        <v>0.38300410000000001</v>
      </c>
      <c r="O5475" s="16">
        <v>1.333917</v>
      </c>
      <c r="P5475" s="16">
        <v>0.287277</v>
      </c>
      <c r="R5475" s="16">
        <v>0.8901</v>
      </c>
      <c r="S5475" s="16">
        <v>0.23960000000000001</v>
      </c>
      <c r="T5475" s="16">
        <v>1.61E-2</v>
      </c>
      <c r="U5475" s="16">
        <v>3.4004500000000002</v>
      </c>
      <c r="V5475" s="16">
        <v>24.492999999999999</v>
      </c>
      <c r="W5475" s="16">
        <v>9.1820000000000004</v>
      </c>
      <c r="X5475" s="16">
        <v>459.31400000000002</v>
      </c>
      <c r="Y5475" s="16">
        <v>68.481399999999994</v>
      </c>
      <c r="Z5475" s="16">
        <v>0.58499999999999996</v>
      </c>
      <c r="AA5475" s="16">
        <v>-0.76282130000000004</v>
      </c>
      <c r="AB5475" s="16">
        <v>0.215</v>
      </c>
      <c r="AC5475" s="16">
        <v>9.3249999999999993</v>
      </c>
      <c r="AD5475" s="16">
        <v>44.95</v>
      </c>
      <c r="AE5475" s="16">
        <v>31.265799999999999</v>
      </c>
      <c r="AF5475" s="16">
        <v>10.6793</v>
      </c>
      <c r="AG5475" s="16">
        <v>443500</v>
      </c>
      <c r="AH5475" s="16">
        <v>8.9099999999999999E-2</v>
      </c>
      <c r="AI5475" s="16">
        <v>71.7</v>
      </c>
      <c r="AJ5475" s="16">
        <v>94.9</v>
      </c>
      <c r="AR5475" s="16">
        <f t="shared" si="201"/>
        <v>1</v>
      </c>
      <c r="AS5475" s="5">
        <f t="shared" si="200"/>
        <v>0</v>
      </c>
    </row>
    <row r="5476" spans="1:45" x14ac:dyDescent="0.25">
      <c r="A5476" s="16" t="s">
        <v>407</v>
      </c>
      <c r="B5476" s="16" t="s">
        <v>189</v>
      </c>
      <c r="C5476" s="16" t="s">
        <v>337</v>
      </c>
      <c r="D5476" s="16">
        <v>1997</v>
      </c>
      <c r="E5476" s="16" t="s">
        <v>6091</v>
      </c>
      <c r="F5476" s="16" t="s">
        <v>594</v>
      </c>
      <c r="G5476" s="10"/>
      <c r="H5476" s="73"/>
      <c r="I5476" s="16" t="s">
        <v>6700</v>
      </c>
      <c r="J5476" s="71">
        <v>0</v>
      </c>
      <c r="K5476" s="71">
        <v>1</v>
      </c>
      <c r="M5476" s="16">
        <v>0.76543059999999996</v>
      </c>
      <c r="N5476" s="16">
        <v>0.49109370000000002</v>
      </c>
      <c r="O5476" s="16">
        <v>1.3817010000000001</v>
      </c>
      <c r="P5476" s="16">
        <v>0.33056799999999997</v>
      </c>
      <c r="R5476" s="16">
        <v>0.94904999999999995</v>
      </c>
      <c r="S5476" s="16">
        <v>0.20330000000000001</v>
      </c>
      <c r="T5476" s="16">
        <v>1.7950000000000001E-2</v>
      </c>
      <c r="U5476" s="16">
        <v>3.4935999999999998</v>
      </c>
      <c r="V5476" s="16">
        <v>25.866</v>
      </c>
      <c r="W5476" s="16">
        <v>10.169</v>
      </c>
      <c r="X5476" s="16">
        <v>460.77100000000002</v>
      </c>
      <c r="Y5476" s="16">
        <v>69.294799999999995</v>
      </c>
      <c r="Z5476" s="16">
        <v>0.60189999999999999</v>
      </c>
      <c r="AA5476" s="16">
        <v>-0.75893750000000004</v>
      </c>
      <c r="AB5476" s="16">
        <v>0.215</v>
      </c>
      <c r="AC5476" s="16">
        <v>9.3249999999999993</v>
      </c>
      <c r="AD5476" s="16">
        <v>44.85</v>
      </c>
      <c r="AE5476" s="16">
        <v>32.792099999999998</v>
      </c>
      <c r="AF5476" s="16">
        <v>11.7142</v>
      </c>
      <c r="AG5476" s="16">
        <v>464693</v>
      </c>
      <c r="AH5476" s="16">
        <v>9.8699999999999996E-2</v>
      </c>
      <c r="AI5476" s="16">
        <v>72.2</v>
      </c>
      <c r="AJ5476" s="16">
        <v>95.1</v>
      </c>
      <c r="AR5476" s="16">
        <f t="shared" si="201"/>
        <v>1</v>
      </c>
      <c r="AS5476" s="5">
        <f t="shared" si="200"/>
        <v>0</v>
      </c>
    </row>
    <row r="5477" spans="1:45" x14ac:dyDescent="0.25">
      <c r="A5477" s="16" t="s">
        <v>407</v>
      </c>
      <c r="B5477" s="16" t="s">
        <v>189</v>
      </c>
      <c r="C5477" s="16" t="s">
        <v>337</v>
      </c>
      <c r="D5477" s="16">
        <v>1998</v>
      </c>
      <c r="E5477" s="16" t="s">
        <v>6092</v>
      </c>
      <c r="F5477" s="16" t="s">
        <v>594</v>
      </c>
      <c r="G5477" s="10"/>
      <c r="H5477" s="73"/>
      <c r="I5477" s="16" t="s">
        <v>6700</v>
      </c>
      <c r="J5477" s="71">
        <v>0</v>
      </c>
      <c r="K5477" s="71">
        <v>1</v>
      </c>
      <c r="M5477" s="16">
        <v>1.3779650000000001</v>
      </c>
      <c r="N5477" s="16">
        <v>0.5877057</v>
      </c>
      <c r="O5477" s="16">
        <v>1.460798</v>
      </c>
      <c r="P5477" s="16">
        <v>0.3322542</v>
      </c>
      <c r="R5477" s="16">
        <v>1.0829</v>
      </c>
      <c r="S5477" s="16">
        <v>0.34089999999999998</v>
      </c>
      <c r="T5477" s="16">
        <v>0.02</v>
      </c>
      <c r="U5477" s="16">
        <v>3.3532999999999999</v>
      </c>
      <c r="V5477" s="16">
        <v>27.858000000000001</v>
      </c>
      <c r="W5477" s="16">
        <v>11.156000000000001</v>
      </c>
      <c r="X5477" s="16">
        <v>462.19</v>
      </c>
      <c r="Y5477" s="16">
        <v>70.108199999999997</v>
      </c>
      <c r="Z5477" s="16">
        <v>0.63519999999999999</v>
      </c>
      <c r="AA5477" s="16">
        <v>-0.75699570000000005</v>
      </c>
      <c r="AB5477" s="16">
        <v>0.215</v>
      </c>
      <c r="AC5477" s="16">
        <v>9.3249999999999993</v>
      </c>
      <c r="AD5477" s="16">
        <v>44.8</v>
      </c>
      <c r="AE5477" s="16">
        <v>31.570699999999999</v>
      </c>
      <c r="AF5477" s="16">
        <v>12.7492</v>
      </c>
      <c r="AG5477" s="16">
        <v>473459</v>
      </c>
      <c r="AH5477" s="16">
        <v>0.1084</v>
      </c>
      <c r="AI5477" s="16">
        <v>72.7</v>
      </c>
      <c r="AJ5477" s="16">
        <v>95.3</v>
      </c>
      <c r="AR5477" s="16">
        <f t="shared" si="201"/>
        <v>1</v>
      </c>
      <c r="AS5477" s="5">
        <f t="shared" si="200"/>
        <v>0</v>
      </c>
    </row>
    <row r="5478" spans="1:45" x14ac:dyDescent="0.25">
      <c r="A5478" s="16" t="s">
        <v>407</v>
      </c>
      <c r="B5478" s="16" t="s">
        <v>189</v>
      </c>
      <c r="C5478" s="16" t="s">
        <v>337</v>
      </c>
      <c r="D5478" s="16">
        <v>1999</v>
      </c>
      <c r="E5478" s="16" t="s">
        <v>6093</v>
      </c>
      <c r="F5478" s="16" t="s">
        <v>594</v>
      </c>
      <c r="G5478" s="10"/>
      <c r="H5478" s="73"/>
      <c r="I5478" s="16" t="s">
        <v>6700</v>
      </c>
      <c r="J5478" s="71">
        <v>0</v>
      </c>
      <c r="K5478" s="71">
        <v>1</v>
      </c>
      <c r="M5478" s="16">
        <v>1.149068</v>
      </c>
      <c r="N5478" s="16">
        <v>0.71491559999999998</v>
      </c>
      <c r="O5478" s="16">
        <v>1.610536</v>
      </c>
      <c r="P5478" s="16">
        <v>0.29888399999999998</v>
      </c>
      <c r="R5478" s="16">
        <v>1.137</v>
      </c>
      <c r="S5478" s="16">
        <v>0.26690000000000003</v>
      </c>
      <c r="T5478" s="16">
        <v>2.23E-2</v>
      </c>
      <c r="U5478" s="16">
        <v>3.3847999999999998</v>
      </c>
      <c r="V5478" s="16">
        <v>30.369</v>
      </c>
      <c r="W5478" s="16">
        <v>12.143000000000001</v>
      </c>
      <c r="X5478" s="16">
        <v>463.82499999999999</v>
      </c>
      <c r="Y5478" s="16">
        <v>70.921499999999995</v>
      </c>
      <c r="Z5478" s="16">
        <v>0.70135000000000003</v>
      </c>
      <c r="AA5478" s="16">
        <v>-0.78224020000000005</v>
      </c>
      <c r="AB5478" s="16">
        <v>0.215</v>
      </c>
      <c r="AC5478" s="16">
        <v>9.3249999999999993</v>
      </c>
      <c r="AD5478" s="16">
        <v>45.45</v>
      </c>
      <c r="AE5478" s="16">
        <v>30.5154</v>
      </c>
      <c r="AF5478" s="16">
        <v>4.3183999999999996</v>
      </c>
      <c r="AG5478" s="16">
        <v>475945</v>
      </c>
      <c r="AH5478" s="16">
        <v>0.10804999999999999</v>
      </c>
      <c r="AI5478" s="16">
        <v>73.2</v>
      </c>
      <c r="AJ5478" s="16">
        <v>95.4</v>
      </c>
      <c r="AR5478" s="16">
        <f t="shared" si="201"/>
        <v>1</v>
      </c>
      <c r="AS5478" s="5">
        <f t="shared" si="200"/>
        <v>0</v>
      </c>
    </row>
    <row r="5479" spans="1:45" x14ac:dyDescent="0.25">
      <c r="A5479" s="16" t="s">
        <v>407</v>
      </c>
      <c r="B5479" s="16" t="s">
        <v>189</v>
      </c>
      <c r="C5479" s="16" t="s">
        <v>337</v>
      </c>
      <c r="D5479" s="16">
        <v>2000</v>
      </c>
      <c r="E5479" s="16" t="s">
        <v>6094</v>
      </c>
      <c r="F5479" s="16" t="s">
        <v>594</v>
      </c>
      <c r="G5479" s="10"/>
      <c r="H5479" s="73"/>
      <c r="I5479" s="16">
        <v>69094</v>
      </c>
      <c r="J5479" s="71">
        <v>0</v>
      </c>
      <c r="K5479" s="71">
        <v>1</v>
      </c>
      <c r="M5479" s="16">
        <v>1.4355329999999999</v>
      </c>
      <c r="N5479" s="16">
        <v>0.84882250000000004</v>
      </c>
      <c r="O5479" s="16">
        <v>1.644922</v>
      </c>
      <c r="P5479" s="16">
        <v>0.34113480000000002</v>
      </c>
      <c r="R5479" s="16">
        <v>1.1452500000000001</v>
      </c>
      <c r="S5479" s="16">
        <v>0.32285000000000003</v>
      </c>
      <c r="T5479" s="16">
        <v>2.9850000000000002E-2</v>
      </c>
      <c r="U5479" s="16">
        <v>3.6105499999999999</v>
      </c>
      <c r="V5479" s="16">
        <v>32.365000000000002</v>
      </c>
      <c r="W5479" s="16">
        <v>13.13</v>
      </c>
      <c r="X5479" s="16">
        <v>465.04300000000001</v>
      </c>
      <c r="Y5479" s="16">
        <v>71.734899999999996</v>
      </c>
      <c r="Z5479" s="16">
        <v>0.70465</v>
      </c>
      <c r="AA5479" s="16">
        <v>-0.8136987</v>
      </c>
      <c r="AB5479" s="16">
        <v>0.215</v>
      </c>
      <c r="AC5479" s="16">
        <v>9.3249999999999993</v>
      </c>
      <c r="AD5479" s="16">
        <v>46.26</v>
      </c>
      <c r="AE5479" s="16">
        <v>30.671900000000001</v>
      </c>
      <c r="AF5479" s="16">
        <v>4.3837999999999999</v>
      </c>
      <c r="AG5479" s="16">
        <v>541931</v>
      </c>
      <c r="AH5479" s="16">
        <v>0.10985</v>
      </c>
      <c r="AI5479" s="16">
        <v>73.7</v>
      </c>
      <c r="AJ5479" s="16">
        <v>95.6</v>
      </c>
      <c r="AR5479" s="16">
        <f t="shared" si="201"/>
        <v>1</v>
      </c>
      <c r="AS5479" s="5">
        <f t="shared" si="200"/>
        <v>0</v>
      </c>
    </row>
    <row r="5480" spans="1:45" x14ac:dyDescent="0.25">
      <c r="A5480" s="16" t="s">
        <v>407</v>
      </c>
      <c r="B5480" s="16" t="s">
        <v>189</v>
      </c>
      <c r="C5480" s="16" t="s">
        <v>337</v>
      </c>
      <c r="D5480" s="16">
        <v>2001</v>
      </c>
      <c r="E5480" s="16" t="s">
        <v>6095</v>
      </c>
      <c r="F5480" s="16" t="s">
        <v>594</v>
      </c>
      <c r="G5480" s="10"/>
      <c r="H5480" s="73"/>
      <c r="I5480" s="16">
        <v>69388</v>
      </c>
      <c r="J5480" s="71">
        <v>0</v>
      </c>
      <c r="K5480" s="71">
        <v>1</v>
      </c>
      <c r="M5480" s="16">
        <v>1.5818639999999999</v>
      </c>
      <c r="N5480" s="16">
        <v>0.91962270000000002</v>
      </c>
      <c r="O5480" s="16">
        <v>1.7153389999999999</v>
      </c>
      <c r="P5480" s="16">
        <v>0.41097529999999999</v>
      </c>
      <c r="R5480" s="16">
        <v>1.2786500000000001</v>
      </c>
      <c r="S5480" s="16">
        <v>0.33489999999999998</v>
      </c>
      <c r="T5480" s="16">
        <v>3.2849999999999997E-2</v>
      </c>
      <c r="U5480" s="16">
        <v>3.90055</v>
      </c>
      <c r="V5480" s="16">
        <v>31.986999999999998</v>
      </c>
      <c r="W5480" s="16">
        <v>13.840999999999999</v>
      </c>
      <c r="X5480" s="16">
        <v>465.91800000000001</v>
      </c>
      <c r="Y5480" s="16">
        <v>72.548299999999998</v>
      </c>
      <c r="Z5480" s="16">
        <v>0.73055000000000003</v>
      </c>
      <c r="AA5480" s="16">
        <v>-0.82690339999999996</v>
      </c>
      <c r="AB5480" s="16">
        <v>0.215</v>
      </c>
      <c r="AC5480" s="16">
        <v>9.3249999999999993</v>
      </c>
      <c r="AD5480" s="16">
        <v>46.6</v>
      </c>
      <c r="AE5480" s="16">
        <v>31.097000000000001</v>
      </c>
      <c r="AF5480" s="16">
        <v>19.1813</v>
      </c>
      <c r="AG5480" s="16">
        <v>567902</v>
      </c>
      <c r="AH5480" s="16">
        <v>0.1118</v>
      </c>
      <c r="AI5480" s="16">
        <v>74.2</v>
      </c>
      <c r="AJ5480" s="16">
        <v>95.8</v>
      </c>
      <c r="AR5480" s="16">
        <f t="shared" si="201"/>
        <v>1</v>
      </c>
      <c r="AS5480" s="5">
        <f t="shared" si="200"/>
        <v>0</v>
      </c>
    </row>
    <row r="5481" spans="1:45" x14ac:dyDescent="0.25">
      <c r="A5481" s="16" t="s">
        <v>407</v>
      </c>
      <c r="B5481" s="16" t="s">
        <v>189</v>
      </c>
      <c r="C5481" s="16" t="s">
        <v>337</v>
      </c>
      <c r="D5481" s="16">
        <v>2002</v>
      </c>
      <c r="E5481" s="16" t="s">
        <v>6096</v>
      </c>
      <c r="F5481" s="16" t="s">
        <v>594</v>
      </c>
      <c r="G5481" s="10">
        <v>21177.7</v>
      </c>
      <c r="H5481" s="73">
        <v>9.9607039999999998</v>
      </c>
      <c r="I5481" s="16">
        <v>68763</v>
      </c>
      <c r="J5481" s="71">
        <v>0</v>
      </c>
      <c r="K5481" s="71">
        <v>1</v>
      </c>
      <c r="M5481" s="16">
        <v>1.6056429999999999</v>
      </c>
      <c r="N5481" s="16">
        <v>0.95752020000000004</v>
      </c>
      <c r="O5481" s="16">
        <v>1.7273369999999999</v>
      </c>
      <c r="P5481" s="16">
        <v>0.46240490000000001</v>
      </c>
      <c r="R5481" s="16">
        <v>1.3603000000000001</v>
      </c>
      <c r="S5481" s="16">
        <v>0.3246</v>
      </c>
      <c r="T5481" s="16">
        <v>3.4799999999999998E-2</v>
      </c>
      <c r="U5481" s="16">
        <v>3.9581</v>
      </c>
      <c r="V5481" s="16">
        <v>31.094000000000001</v>
      </c>
      <c r="W5481" s="16">
        <v>14.552</v>
      </c>
      <c r="X5481" s="16">
        <v>467.20100000000002</v>
      </c>
      <c r="Y5481" s="16">
        <v>73.361699999999999</v>
      </c>
      <c r="Z5481" s="16">
        <v>0.72794999999999999</v>
      </c>
      <c r="AA5481" s="16">
        <v>-0.82496170000000002</v>
      </c>
      <c r="AB5481" s="16">
        <v>0.215</v>
      </c>
      <c r="AC5481" s="16">
        <v>9.3249999999999993</v>
      </c>
      <c r="AD5481" s="16">
        <v>46.55</v>
      </c>
      <c r="AE5481" s="16">
        <v>31.971299999999999</v>
      </c>
      <c r="AF5481" s="16">
        <v>25.017900000000001</v>
      </c>
      <c r="AG5481" s="16">
        <v>600672</v>
      </c>
      <c r="AH5481" s="16">
        <v>0.11484999999999999</v>
      </c>
      <c r="AI5481" s="16">
        <v>74.7</v>
      </c>
      <c r="AJ5481" s="16">
        <v>95.9</v>
      </c>
      <c r="AR5481" s="16">
        <f t="shared" si="201"/>
        <v>1</v>
      </c>
      <c r="AS5481" s="5">
        <f t="shared" si="200"/>
        <v>0</v>
      </c>
    </row>
    <row r="5482" spans="1:45" x14ac:dyDescent="0.25">
      <c r="A5482" s="16" t="s">
        <v>407</v>
      </c>
      <c r="B5482" s="16" t="s">
        <v>189</v>
      </c>
      <c r="C5482" s="16" t="s">
        <v>337</v>
      </c>
      <c r="D5482" s="16">
        <v>2003</v>
      </c>
      <c r="E5482" s="16" t="s">
        <v>6097</v>
      </c>
      <c r="F5482" s="16" t="s">
        <v>594</v>
      </c>
      <c r="G5482" s="10">
        <v>21687.1</v>
      </c>
      <c r="H5482" s="73">
        <v>9.9844740000000005</v>
      </c>
      <c r="I5482" s="16">
        <v>67422</v>
      </c>
      <c r="J5482" s="71">
        <v>0</v>
      </c>
      <c r="K5482" s="71">
        <v>1</v>
      </c>
      <c r="M5482" s="16">
        <v>1.616967</v>
      </c>
      <c r="N5482" s="16">
        <v>1.002758</v>
      </c>
      <c r="O5482" s="16">
        <v>1.778521</v>
      </c>
      <c r="P5482" s="16">
        <v>0.50261840000000002</v>
      </c>
      <c r="R5482" s="16">
        <v>1.3533500000000001</v>
      </c>
      <c r="S5482" s="16">
        <v>0.318</v>
      </c>
      <c r="T5482" s="16">
        <v>3.9100000000000003E-2</v>
      </c>
      <c r="U5482" s="16">
        <v>4.20885</v>
      </c>
      <c r="V5482" s="16">
        <v>30.201000000000001</v>
      </c>
      <c r="W5482" s="16">
        <v>15.263</v>
      </c>
      <c r="X5482" s="16">
        <v>466.45</v>
      </c>
      <c r="Y5482" s="16">
        <v>74.174999999999997</v>
      </c>
      <c r="Z5482" s="16">
        <v>0.74455000000000005</v>
      </c>
      <c r="AA5482" s="16">
        <v>-0.8327291</v>
      </c>
      <c r="AB5482" s="16">
        <v>0.215</v>
      </c>
      <c r="AC5482" s="16">
        <v>9.3249999999999993</v>
      </c>
      <c r="AD5482" s="16">
        <v>46.75</v>
      </c>
      <c r="AE5482" s="16">
        <v>33.154699999999998</v>
      </c>
      <c r="AF5482" s="16">
        <v>27.558399999999999</v>
      </c>
      <c r="AG5482" s="16">
        <v>622322</v>
      </c>
      <c r="AH5482" s="16">
        <v>0.11645</v>
      </c>
      <c r="AI5482" s="16">
        <v>75.2</v>
      </c>
      <c r="AJ5482" s="16">
        <v>96.1</v>
      </c>
      <c r="AR5482" s="16">
        <f t="shared" si="201"/>
        <v>1</v>
      </c>
      <c r="AS5482" s="5">
        <f t="shared" si="200"/>
        <v>0</v>
      </c>
    </row>
    <row r="5483" spans="1:45" x14ac:dyDescent="0.25">
      <c r="A5483" s="16" t="s">
        <v>407</v>
      </c>
      <c r="B5483" s="16" t="s">
        <v>189</v>
      </c>
      <c r="C5483" s="16" t="s">
        <v>337</v>
      </c>
      <c r="D5483" s="16">
        <v>2004</v>
      </c>
      <c r="E5483" s="16" t="s">
        <v>6098</v>
      </c>
      <c r="F5483" s="16" t="s">
        <v>594</v>
      </c>
      <c r="G5483" s="10">
        <v>21573.599999999999</v>
      </c>
      <c r="H5483" s="73">
        <v>9.9792269999999998</v>
      </c>
      <c r="I5483" s="16">
        <v>65663</v>
      </c>
      <c r="J5483" s="71">
        <v>0</v>
      </c>
      <c r="K5483" s="71">
        <v>1</v>
      </c>
      <c r="M5483" s="16">
        <v>1.7956730000000001</v>
      </c>
      <c r="N5483" s="16">
        <v>1.0431170000000001</v>
      </c>
      <c r="O5483" s="16">
        <v>1.8224119999999999</v>
      </c>
      <c r="P5483" s="16">
        <v>0.55166729999999997</v>
      </c>
      <c r="R5483" s="16">
        <v>1.4132</v>
      </c>
      <c r="S5483" s="16">
        <v>0.3422</v>
      </c>
      <c r="T5483" s="16">
        <v>4.4949999999999997E-2</v>
      </c>
      <c r="U5483" s="16">
        <v>4.3371000000000004</v>
      </c>
      <c r="V5483" s="16">
        <v>29.308</v>
      </c>
      <c r="W5483" s="16">
        <v>15.974</v>
      </c>
      <c r="X5483" s="16">
        <v>466.95400000000001</v>
      </c>
      <c r="Y5483" s="16">
        <v>77.867999999999995</v>
      </c>
      <c r="Z5483" s="16">
        <v>0.72230000000000005</v>
      </c>
      <c r="AA5483" s="16">
        <v>-0.85020609999999996</v>
      </c>
      <c r="AB5483" s="16">
        <v>0.215</v>
      </c>
      <c r="AC5483" s="16">
        <v>9.3249999999999993</v>
      </c>
      <c r="AD5483" s="16">
        <v>47.2</v>
      </c>
      <c r="AE5483" s="16">
        <v>34.470799999999997</v>
      </c>
      <c r="AF5483" s="16">
        <v>30.9541</v>
      </c>
      <c r="AG5483" s="16">
        <v>655268</v>
      </c>
      <c r="AH5483" s="16">
        <v>0.1177</v>
      </c>
      <c r="AI5483" s="16">
        <v>75.7</v>
      </c>
      <c r="AJ5483" s="16">
        <v>96.2</v>
      </c>
      <c r="AR5483" s="16">
        <f t="shared" si="201"/>
        <v>1</v>
      </c>
      <c r="AS5483" s="5">
        <f t="shared" si="200"/>
        <v>0</v>
      </c>
    </row>
    <row r="5484" spans="1:45" x14ac:dyDescent="0.25">
      <c r="A5484" s="16" t="s">
        <v>407</v>
      </c>
      <c r="B5484" s="16" t="s">
        <v>189</v>
      </c>
      <c r="C5484" s="16" t="s">
        <v>337</v>
      </c>
      <c r="D5484" s="16">
        <v>2005</v>
      </c>
      <c r="E5484" s="16" t="s">
        <v>6099</v>
      </c>
      <c r="F5484" s="16" t="s">
        <v>594</v>
      </c>
      <c r="G5484" s="10">
        <v>19408.3</v>
      </c>
      <c r="H5484" s="73">
        <v>9.8734549999999999</v>
      </c>
      <c r="I5484" s="16">
        <v>63744</v>
      </c>
      <c r="J5484" s="71">
        <v>0</v>
      </c>
      <c r="K5484" s="71">
        <v>1</v>
      </c>
      <c r="M5484" s="16">
        <v>1.9287669999999999</v>
      </c>
      <c r="N5484" s="16">
        <v>1.0765229999999999</v>
      </c>
      <c r="O5484" s="16">
        <v>1.7583740000000001</v>
      </c>
      <c r="P5484" s="16">
        <v>0.56233069999999996</v>
      </c>
      <c r="R5484" s="16">
        <v>1.46705</v>
      </c>
      <c r="S5484" s="16">
        <v>0.35730000000000001</v>
      </c>
      <c r="T5484" s="16">
        <v>4.9950000000000001E-2</v>
      </c>
      <c r="U5484" s="16">
        <v>4.0179999999999998</v>
      </c>
      <c r="V5484" s="16">
        <v>29.824999999999999</v>
      </c>
      <c r="W5484" s="16">
        <v>16.684999999999999</v>
      </c>
      <c r="X5484" s="16">
        <v>468.99099999999999</v>
      </c>
      <c r="Y5484" s="16">
        <v>74.948300000000003</v>
      </c>
      <c r="Z5484" s="16">
        <v>0.71909999999999996</v>
      </c>
      <c r="AA5484" s="16">
        <v>-0.86438190000000004</v>
      </c>
      <c r="AB5484" s="16">
        <v>0.215</v>
      </c>
      <c r="AC5484" s="16">
        <v>9.3249999999999993</v>
      </c>
      <c r="AD5484" s="16">
        <v>47.564999999999998</v>
      </c>
      <c r="AE5484" s="16">
        <v>36.195900000000002</v>
      </c>
      <c r="AF5484" s="16">
        <v>19.9938</v>
      </c>
      <c r="AG5484" s="16">
        <v>685057</v>
      </c>
      <c r="AH5484" s="16">
        <v>0.11955</v>
      </c>
      <c r="AI5484" s="16">
        <v>76.2</v>
      </c>
      <c r="AJ5484" s="16">
        <v>96.4</v>
      </c>
      <c r="AR5484" s="16">
        <f t="shared" si="201"/>
        <v>1</v>
      </c>
      <c r="AS5484" s="5">
        <f t="shared" si="200"/>
        <v>0</v>
      </c>
    </row>
    <row r="5485" spans="1:45" x14ac:dyDescent="0.25">
      <c r="A5485" s="16" t="s">
        <v>407</v>
      </c>
      <c r="B5485" s="16" t="s">
        <v>189</v>
      </c>
      <c r="C5485" s="16" t="s">
        <v>337</v>
      </c>
      <c r="D5485" s="16">
        <v>2006</v>
      </c>
      <c r="E5485" s="16" t="s">
        <v>6100</v>
      </c>
      <c r="F5485" s="16" t="s">
        <v>594</v>
      </c>
      <c r="G5485" s="10">
        <v>18673.099999999999</v>
      </c>
      <c r="H5485" s="73">
        <v>9.8348410000000008</v>
      </c>
      <c r="I5485" s="16">
        <v>61688</v>
      </c>
      <c r="J5485" s="71">
        <v>0</v>
      </c>
      <c r="K5485" s="71">
        <v>1</v>
      </c>
      <c r="M5485" s="16">
        <v>2.0880719999999999</v>
      </c>
      <c r="N5485" s="16">
        <v>1.1461330000000001</v>
      </c>
      <c r="O5485" s="16">
        <v>1.7982800000000001</v>
      </c>
      <c r="P5485" s="16">
        <v>0.60336199999999995</v>
      </c>
      <c r="R5485" s="16">
        <v>1.464</v>
      </c>
      <c r="S5485" s="16">
        <v>0.38519999999999999</v>
      </c>
      <c r="T5485" s="16">
        <v>5.5899999999999998E-2</v>
      </c>
      <c r="U5485" s="16">
        <v>3.9051</v>
      </c>
      <c r="V5485" s="16">
        <v>31.297000000000001</v>
      </c>
      <c r="W5485" s="16">
        <v>17.88</v>
      </c>
      <c r="X5485" s="16">
        <v>465.51299999999998</v>
      </c>
      <c r="Y5485" s="16">
        <v>75.134</v>
      </c>
      <c r="Z5485" s="16">
        <v>0.73665000000000003</v>
      </c>
      <c r="AA5485" s="16">
        <v>-0.87350879999999997</v>
      </c>
      <c r="AB5485" s="16">
        <v>0.215</v>
      </c>
      <c r="AC5485" s="16">
        <v>9.3249999999999993</v>
      </c>
      <c r="AD5485" s="16">
        <v>47.8</v>
      </c>
      <c r="AE5485" s="16">
        <v>38.242100000000001</v>
      </c>
      <c r="AF5485" s="16">
        <v>21.0288</v>
      </c>
      <c r="AG5485" s="16">
        <v>697393</v>
      </c>
      <c r="AH5485" s="16">
        <v>0.11890000000000001</v>
      </c>
      <c r="AI5485" s="16">
        <v>76.7</v>
      </c>
      <c r="AJ5485" s="16">
        <v>96.6</v>
      </c>
      <c r="AR5485" s="16">
        <f t="shared" si="201"/>
        <v>1</v>
      </c>
      <c r="AS5485" s="5">
        <f t="shared" si="200"/>
        <v>0</v>
      </c>
    </row>
    <row r="5486" spans="1:45" x14ac:dyDescent="0.25">
      <c r="A5486" s="16" t="s">
        <v>407</v>
      </c>
      <c r="B5486" s="16" t="s">
        <v>189</v>
      </c>
      <c r="C5486" s="16" t="s">
        <v>337</v>
      </c>
      <c r="D5486" s="16">
        <v>2007</v>
      </c>
      <c r="E5486" s="16" t="s">
        <v>6101</v>
      </c>
      <c r="F5486" s="16" t="s">
        <v>594</v>
      </c>
      <c r="G5486" s="10">
        <v>18056.3</v>
      </c>
      <c r="H5486" s="73">
        <v>9.8012499999999996</v>
      </c>
      <c r="I5486" s="16">
        <v>59513</v>
      </c>
      <c r="J5486" s="71">
        <v>0</v>
      </c>
      <c r="K5486" s="71">
        <v>1</v>
      </c>
      <c r="M5486" s="16">
        <v>2.2104270000000001</v>
      </c>
      <c r="N5486" s="16">
        <v>1.2610889999999999</v>
      </c>
      <c r="O5486" s="16">
        <v>1.8932610000000001</v>
      </c>
      <c r="P5486" s="16">
        <v>0.6511228</v>
      </c>
      <c r="R5486" s="16">
        <v>1.5820000000000001</v>
      </c>
      <c r="S5486" s="16">
        <v>0.38845000000000002</v>
      </c>
      <c r="T5486" s="16">
        <v>6.08E-2</v>
      </c>
      <c r="U5486" s="16">
        <v>3.7034500000000001</v>
      </c>
      <c r="V5486" s="16">
        <v>32.768999999999998</v>
      </c>
      <c r="W5486" s="16">
        <v>19.074999999999999</v>
      </c>
      <c r="X5486" s="16">
        <v>470.60700000000003</v>
      </c>
      <c r="Y5486" s="16">
        <v>76.128100000000003</v>
      </c>
      <c r="Z5486" s="16">
        <v>0.77459999999999996</v>
      </c>
      <c r="AA5486" s="16">
        <v>-0.88127619999999995</v>
      </c>
      <c r="AB5486" s="16">
        <v>0.215</v>
      </c>
      <c r="AC5486" s="16">
        <v>9.3249999999999993</v>
      </c>
      <c r="AD5486" s="16">
        <v>48</v>
      </c>
      <c r="AE5486" s="16">
        <v>40.473599999999998</v>
      </c>
      <c r="AF5486" s="16">
        <v>22.063700000000001</v>
      </c>
      <c r="AG5486" s="16">
        <v>719791</v>
      </c>
      <c r="AH5486" s="16">
        <v>0.11890000000000001</v>
      </c>
      <c r="AI5486" s="16">
        <v>77.2</v>
      </c>
      <c r="AJ5486" s="16">
        <v>96.7</v>
      </c>
      <c r="AR5486" s="16">
        <f t="shared" si="201"/>
        <v>1</v>
      </c>
      <c r="AS5486" s="5">
        <f t="shared" si="200"/>
        <v>0</v>
      </c>
    </row>
    <row r="5487" spans="1:45" x14ac:dyDescent="0.25">
      <c r="A5487" s="16" t="s">
        <v>407</v>
      </c>
      <c r="B5487" s="16" t="s">
        <v>189</v>
      </c>
      <c r="C5487" s="16" t="s">
        <v>337</v>
      </c>
      <c r="D5487" s="16">
        <v>2008</v>
      </c>
      <c r="E5487" s="16" t="s">
        <v>6102</v>
      </c>
      <c r="F5487" s="16" t="s">
        <v>594</v>
      </c>
      <c r="G5487" s="10">
        <v>16639.599999999999</v>
      </c>
      <c r="H5487" s="73">
        <v>9.7195400000000003</v>
      </c>
      <c r="I5487" s="16">
        <v>57431</v>
      </c>
      <c r="J5487" s="71">
        <v>0</v>
      </c>
      <c r="K5487" s="71">
        <v>1</v>
      </c>
      <c r="M5487" s="16">
        <v>2.233978</v>
      </c>
      <c r="N5487" s="16">
        <v>1.3599859999999999</v>
      </c>
      <c r="O5487" s="16">
        <v>1.938736</v>
      </c>
      <c r="P5487" s="16">
        <v>0.68480070000000004</v>
      </c>
      <c r="R5487" s="16">
        <v>1.70465</v>
      </c>
      <c r="S5487" s="16">
        <v>0.36859999999999998</v>
      </c>
      <c r="T5487" s="16">
        <v>6.4199999999999993E-2</v>
      </c>
      <c r="U5487" s="16">
        <v>3.60955</v>
      </c>
      <c r="V5487" s="16">
        <v>34.241</v>
      </c>
      <c r="W5487" s="16">
        <v>20.27</v>
      </c>
      <c r="X5487" s="16">
        <v>471.40699999999998</v>
      </c>
      <c r="Y5487" s="16">
        <v>76.497600000000006</v>
      </c>
      <c r="Z5487" s="16">
        <v>0.79220000000000002</v>
      </c>
      <c r="AA5487" s="16">
        <v>-0.89486940000000004</v>
      </c>
      <c r="AB5487" s="16">
        <v>0.215</v>
      </c>
      <c r="AC5487" s="16">
        <v>9.3249999999999993</v>
      </c>
      <c r="AD5487" s="16">
        <v>48.35</v>
      </c>
      <c r="AE5487" s="16">
        <v>43.072600000000001</v>
      </c>
      <c r="AF5487" s="16">
        <v>23.098700000000001</v>
      </c>
      <c r="AG5487" s="16">
        <v>704046</v>
      </c>
      <c r="AH5487" s="16">
        <v>0.11795</v>
      </c>
      <c r="AI5487" s="16">
        <v>77.7</v>
      </c>
      <c r="AJ5487" s="16">
        <v>96.9</v>
      </c>
      <c r="AR5487" s="16">
        <f t="shared" si="201"/>
        <v>1</v>
      </c>
      <c r="AS5487" s="5">
        <f t="shared" si="200"/>
        <v>0</v>
      </c>
    </row>
    <row r="5488" spans="1:45" x14ac:dyDescent="0.25">
      <c r="A5488" s="16" t="s">
        <v>407</v>
      </c>
      <c r="B5488" s="16" t="s">
        <v>189</v>
      </c>
      <c r="C5488" s="16" t="s">
        <v>337</v>
      </c>
      <c r="D5488" s="16">
        <v>2009</v>
      </c>
      <c r="E5488" s="16" t="s">
        <v>6103</v>
      </c>
      <c r="F5488" s="16" t="s">
        <v>594</v>
      </c>
      <c r="G5488" s="10">
        <v>14155.5</v>
      </c>
      <c r="H5488" s="73">
        <v>9.5578610000000008</v>
      </c>
      <c r="I5488" s="16">
        <v>55674</v>
      </c>
      <c r="J5488" s="71">
        <v>0</v>
      </c>
      <c r="K5488" s="71">
        <v>1</v>
      </c>
      <c r="M5488" s="16">
        <v>2.004718</v>
      </c>
      <c r="N5488" s="16">
        <v>1.5258879999999999</v>
      </c>
      <c r="O5488" s="16">
        <v>1.969195</v>
      </c>
      <c r="P5488" s="16">
        <v>0.72001749999999998</v>
      </c>
      <c r="R5488" s="16">
        <v>1.5846499999999999</v>
      </c>
      <c r="S5488" s="16">
        <v>0.31974999999999998</v>
      </c>
      <c r="T5488" s="16">
        <v>6.6449999999999995E-2</v>
      </c>
      <c r="U5488" s="16">
        <v>4.5309499999999998</v>
      </c>
      <c r="V5488" s="16">
        <v>34.414000000000001</v>
      </c>
      <c r="W5488" s="16">
        <v>21.465</v>
      </c>
      <c r="X5488" s="16">
        <v>470.35</v>
      </c>
      <c r="Y5488" s="16">
        <v>77.756799999999998</v>
      </c>
      <c r="Z5488" s="16">
        <v>0.7954</v>
      </c>
      <c r="AA5488" s="16">
        <v>-0.8871019</v>
      </c>
      <c r="AB5488" s="16">
        <v>0.215</v>
      </c>
      <c r="AC5488" s="16">
        <v>9.3249999999999993</v>
      </c>
      <c r="AD5488" s="16">
        <v>48.15</v>
      </c>
      <c r="AE5488" s="16">
        <v>45.4069</v>
      </c>
      <c r="AF5488" s="16">
        <v>24.133600000000001</v>
      </c>
      <c r="AG5488" s="16">
        <v>696928</v>
      </c>
      <c r="AH5488" s="16">
        <v>0.11824999999999999</v>
      </c>
      <c r="AI5488" s="16">
        <v>78.2</v>
      </c>
      <c r="AJ5488" s="16">
        <v>97.1</v>
      </c>
      <c r="AR5488" s="16">
        <f t="shared" si="201"/>
        <v>1</v>
      </c>
      <c r="AS5488" s="5">
        <f t="shared" si="200"/>
        <v>0</v>
      </c>
    </row>
    <row r="5489" spans="1:45" x14ac:dyDescent="0.25">
      <c r="A5489" s="16" t="s">
        <v>407</v>
      </c>
      <c r="B5489" s="16" t="s">
        <v>189</v>
      </c>
      <c r="C5489" s="16" t="s">
        <v>337</v>
      </c>
      <c r="D5489" s="16">
        <v>2010</v>
      </c>
      <c r="E5489" s="16" t="s">
        <v>6104</v>
      </c>
      <c r="F5489" s="16" t="s">
        <v>594</v>
      </c>
      <c r="G5489" s="10">
        <v>14681</v>
      </c>
      <c r="H5489" s="73">
        <v>9.5943109999999994</v>
      </c>
      <c r="I5489" s="16">
        <v>54424</v>
      </c>
      <c r="J5489" s="71">
        <v>0</v>
      </c>
      <c r="K5489" s="71">
        <v>1</v>
      </c>
      <c r="M5489" s="16">
        <v>2.0709339999999998</v>
      </c>
      <c r="N5489" s="16">
        <v>1.5542659999999999</v>
      </c>
      <c r="O5489" s="16">
        <v>2.0311979999999998</v>
      </c>
      <c r="P5489" s="16">
        <v>0.76443490000000003</v>
      </c>
      <c r="R5489" s="16">
        <v>1.5245500000000001</v>
      </c>
      <c r="S5489" s="16">
        <v>0.33250000000000002</v>
      </c>
      <c r="T5489" s="16">
        <v>7.1900000000000006E-2</v>
      </c>
      <c r="U5489" s="16">
        <v>3.8436499999999998</v>
      </c>
      <c r="V5489" s="16">
        <v>34.484999999999999</v>
      </c>
      <c r="W5489" s="16">
        <v>22.66</v>
      </c>
      <c r="X5489" s="16">
        <v>474.59899999999999</v>
      </c>
      <c r="Y5489" s="16">
        <v>81.639300000000006</v>
      </c>
      <c r="Z5489" s="16">
        <v>0.78259999999999996</v>
      </c>
      <c r="AA5489" s="16">
        <v>-0.89389859999999999</v>
      </c>
      <c r="AB5489" s="16">
        <v>0.215</v>
      </c>
      <c r="AC5489" s="16">
        <v>9.3249999999999993</v>
      </c>
      <c r="AD5489" s="16">
        <v>48.325000000000003</v>
      </c>
      <c r="AE5489" s="16">
        <v>47.344999999999999</v>
      </c>
      <c r="AF5489" s="16">
        <v>25.168600000000001</v>
      </c>
      <c r="AG5489" s="16">
        <v>719992</v>
      </c>
      <c r="AH5489" s="16">
        <v>0.11845</v>
      </c>
      <c r="AI5489" s="16">
        <v>78.7</v>
      </c>
      <c r="AJ5489" s="16">
        <v>97.2</v>
      </c>
      <c r="AR5489" s="16">
        <f t="shared" si="201"/>
        <v>1</v>
      </c>
      <c r="AS5489" s="5">
        <f t="shared" si="200"/>
        <v>0</v>
      </c>
    </row>
    <row r="5490" spans="1:45" x14ac:dyDescent="0.25">
      <c r="A5490" s="16" t="s">
        <v>407</v>
      </c>
      <c r="B5490" s="16" t="s">
        <v>189</v>
      </c>
      <c r="C5490" s="16" t="s">
        <v>337</v>
      </c>
      <c r="D5490" s="16">
        <v>2011</v>
      </c>
      <c r="E5490" s="16" t="s">
        <v>6105</v>
      </c>
      <c r="F5490" s="16" t="s">
        <v>594</v>
      </c>
      <c r="G5490" s="10">
        <v>13712.5</v>
      </c>
      <c r="H5490" s="73">
        <v>9.5260599999999993</v>
      </c>
      <c r="I5490" s="16">
        <v>53786</v>
      </c>
      <c r="J5490" s="71">
        <v>0</v>
      </c>
      <c r="K5490" s="71">
        <v>1</v>
      </c>
      <c r="M5490" s="16">
        <v>2.2555040000000002</v>
      </c>
      <c r="N5490" s="16">
        <v>1.6072090000000001</v>
      </c>
      <c r="O5490" s="16">
        <v>2.0312549999999998</v>
      </c>
      <c r="P5490" s="16">
        <v>0.70311950000000001</v>
      </c>
      <c r="R5490" s="16">
        <v>1.59195</v>
      </c>
      <c r="S5490" s="16">
        <v>0.35099999999999998</v>
      </c>
      <c r="T5490" s="16">
        <v>8.0250000000000002E-2</v>
      </c>
      <c r="U5490" s="16">
        <v>3.8139500000000002</v>
      </c>
      <c r="V5490" s="16">
        <v>35.198</v>
      </c>
      <c r="W5490" s="16">
        <v>23.173999999999999</v>
      </c>
      <c r="X5490" s="16">
        <v>476.12900000000002</v>
      </c>
      <c r="Y5490" s="16">
        <v>81.9422</v>
      </c>
      <c r="Z5490" s="16">
        <v>0.77815000000000001</v>
      </c>
      <c r="AA5490" s="16">
        <v>-0.89933589999999997</v>
      </c>
      <c r="AB5490" s="16">
        <v>0.215</v>
      </c>
      <c r="AC5490" s="16">
        <v>9.3249999999999993</v>
      </c>
      <c r="AD5490" s="16">
        <v>48.465000000000003</v>
      </c>
      <c r="AE5490" s="16">
        <v>41.889200000000002</v>
      </c>
      <c r="AF5490" s="16">
        <v>26.203499999999998</v>
      </c>
      <c r="AG5490" s="16">
        <v>720166</v>
      </c>
      <c r="AH5490" s="16">
        <v>0.11840000000000001</v>
      </c>
      <c r="AI5490" s="16">
        <v>79.2</v>
      </c>
      <c r="AJ5490" s="16">
        <v>97.4</v>
      </c>
      <c r="AR5490" s="16">
        <f t="shared" si="201"/>
        <v>1</v>
      </c>
      <c r="AS5490" s="5">
        <f t="shared" si="200"/>
        <v>0</v>
      </c>
    </row>
    <row r="5491" spans="1:45" x14ac:dyDescent="0.25">
      <c r="A5491" s="16" t="s">
        <v>407</v>
      </c>
      <c r="B5491" s="16" t="s">
        <v>189</v>
      </c>
      <c r="C5491" s="16" t="s">
        <v>337</v>
      </c>
      <c r="D5491" s="16">
        <v>2012</v>
      </c>
      <c r="E5491" s="16" t="s">
        <v>6106</v>
      </c>
      <c r="F5491" s="16" t="s">
        <v>594</v>
      </c>
      <c r="G5491" s="10">
        <v>13803.6</v>
      </c>
      <c r="H5491" s="73">
        <v>9.5326869999999992</v>
      </c>
      <c r="I5491" s="16">
        <v>53718</v>
      </c>
      <c r="J5491" s="71">
        <v>0</v>
      </c>
      <c r="K5491" s="71">
        <v>1</v>
      </c>
      <c r="M5491" s="16">
        <v>2.203033</v>
      </c>
      <c r="N5491" s="16">
        <v>1.672604</v>
      </c>
      <c r="O5491" s="16">
        <v>2.0165410000000001</v>
      </c>
      <c r="P5491" s="16">
        <v>0.72612549999999998</v>
      </c>
      <c r="R5491" s="16">
        <v>1.5461</v>
      </c>
      <c r="S5491" s="16">
        <v>0.33450000000000002</v>
      </c>
      <c r="T5491" s="16">
        <v>8.4000000000000005E-2</v>
      </c>
      <c r="U5491" s="16">
        <v>4.0639000000000003</v>
      </c>
      <c r="V5491" s="16">
        <v>35.911000000000001</v>
      </c>
      <c r="W5491" s="16">
        <v>23.687999999999999</v>
      </c>
      <c r="X5491" s="16">
        <v>475.00099999999998</v>
      </c>
      <c r="Y5491" s="16">
        <v>82.770399999999995</v>
      </c>
      <c r="Z5491" s="16">
        <v>0.75865000000000005</v>
      </c>
      <c r="AA5491" s="16">
        <v>-0.91079290000000002</v>
      </c>
      <c r="AB5491" s="16">
        <v>0.215</v>
      </c>
      <c r="AC5491" s="16">
        <v>9.3249999999999993</v>
      </c>
      <c r="AD5491" s="16">
        <v>48.76</v>
      </c>
      <c r="AE5491" s="16">
        <v>43.1479</v>
      </c>
      <c r="AF5491" s="16">
        <v>27.238499999999998</v>
      </c>
      <c r="AG5491" s="16">
        <v>713556</v>
      </c>
      <c r="AH5491" s="16">
        <v>0.12429999999999999</v>
      </c>
      <c r="AI5491" s="16">
        <v>79.7</v>
      </c>
      <c r="AJ5491" s="16">
        <v>97.5</v>
      </c>
      <c r="AR5491" s="16">
        <f t="shared" si="201"/>
        <v>1</v>
      </c>
      <c r="AS5491" s="5">
        <f t="shared" si="200"/>
        <v>0</v>
      </c>
    </row>
    <row r="5492" spans="1:45" x14ac:dyDescent="0.25">
      <c r="A5492" s="16" t="s">
        <v>407</v>
      </c>
      <c r="B5492" s="16" t="s">
        <v>189</v>
      </c>
      <c r="C5492" s="16" t="s">
        <v>337</v>
      </c>
      <c r="D5492" s="16">
        <v>2013</v>
      </c>
      <c r="E5492" s="16" t="s">
        <v>6107</v>
      </c>
      <c r="F5492" s="16" t="s">
        <v>594</v>
      </c>
      <c r="G5492" s="10">
        <v>14034.3</v>
      </c>
      <c r="H5492" s="73">
        <v>9.549258</v>
      </c>
      <c r="I5492" s="16">
        <v>54036</v>
      </c>
      <c r="J5492" s="71">
        <v>0</v>
      </c>
      <c r="K5492" s="71">
        <v>1</v>
      </c>
      <c r="M5492" s="16">
        <v>2.3015029999999999</v>
      </c>
      <c r="N5492" s="16">
        <v>1.7338</v>
      </c>
      <c r="O5492" s="16">
        <v>2.0464500000000001</v>
      </c>
      <c r="P5492" s="16">
        <v>0.72564059999999997</v>
      </c>
      <c r="R5492" s="16">
        <v>1.5753999999999999</v>
      </c>
      <c r="S5492" s="16">
        <v>0.34484999999999999</v>
      </c>
      <c r="T5492" s="16">
        <v>8.8650000000000007E-2</v>
      </c>
      <c r="U5492" s="16">
        <v>4.0174500000000002</v>
      </c>
      <c r="V5492" s="16">
        <v>36.624000000000002</v>
      </c>
      <c r="W5492" s="16">
        <v>24.202000000000002</v>
      </c>
      <c r="X5492" s="16">
        <v>478.101</v>
      </c>
      <c r="Y5492" s="16">
        <v>83.311300000000003</v>
      </c>
      <c r="Z5492" s="16">
        <v>0.76424999999999998</v>
      </c>
      <c r="AA5492" s="16">
        <v>-0.93370699999999995</v>
      </c>
      <c r="AB5492" s="16">
        <v>0.215</v>
      </c>
      <c r="AC5492" s="16">
        <v>9.3249999999999993</v>
      </c>
      <c r="AD5492" s="16">
        <v>49.35</v>
      </c>
      <c r="AE5492" s="16">
        <v>42.707299999999996</v>
      </c>
      <c r="AF5492" s="16">
        <v>28.273399999999999</v>
      </c>
      <c r="AG5492" s="16">
        <v>716563</v>
      </c>
      <c r="AH5492" s="16">
        <v>0.1255</v>
      </c>
      <c r="AI5492" s="16">
        <v>79.7</v>
      </c>
      <c r="AJ5492" s="16">
        <v>97.5</v>
      </c>
      <c r="AR5492" s="16">
        <f t="shared" si="201"/>
        <v>1</v>
      </c>
      <c r="AS5492" s="5">
        <f t="shared" si="200"/>
        <v>0</v>
      </c>
    </row>
    <row r="5493" spans="1:45" x14ac:dyDescent="0.25">
      <c r="A5493" s="16" t="s">
        <v>407</v>
      </c>
      <c r="B5493" s="16" t="s">
        <v>189</v>
      </c>
      <c r="C5493" s="16" t="s">
        <v>337</v>
      </c>
      <c r="D5493" s="16">
        <v>2014</v>
      </c>
      <c r="E5493" s="16" t="s">
        <v>6108</v>
      </c>
      <c r="F5493" s="16" t="s">
        <v>594</v>
      </c>
      <c r="G5493" s="10">
        <v>14323.4</v>
      </c>
      <c r="H5493" s="73">
        <v>9.5696480000000008</v>
      </c>
      <c r="I5493" s="16">
        <v>54468</v>
      </c>
      <c r="J5493" s="71">
        <v>0</v>
      </c>
      <c r="K5493" s="71">
        <v>1</v>
      </c>
      <c r="M5493" s="16">
        <v>2.22634</v>
      </c>
      <c r="N5493" s="16">
        <v>1.769612</v>
      </c>
      <c r="O5493" s="16">
        <v>2.049769</v>
      </c>
      <c r="P5493" s="16">
        <v>0.76707820000000004</v>
      </c>
      <c r="R5493" s="16">
        <v>1.7242</v>
      </c>
      <c r="S5493" s="16">
        <v>0.3332</v>
      </c>
      <c r="T5493" s="16">
        <v>7.6600000000000001E-2</v>
      </c>
      <c r="U5493" s="16">
        <v>3.9394999999999998</v>
      </c>
      <c r="V5493" s="16">
        <v>37.337000000000003</v>
      </c>
      <c r="W5493" s="16">
        <v>24.716000000000001</v>
      </c>
      <c r="X5493" s="16">
        <v>477.74</v>
      </c>
      <c r="Y5493" s="16">
        <v>83.055499999999995</v>
      </c>
      <c r="Z5493" s="16">
        <v>0.76915</v>
      </c>
      <c r="AA5493" s="16">
        <v>-0.93273620000000002</v>
      </c>
      <c r="AB5493" s="16">
        <v>0.215</v>
      </c>
      <c r="AC5493" s="16">
        <v>9.3249999999999993</v>
      </c>
      <c r="AD5493" s="16">
        <v>49.325000000000003</v>
      </c>
      <c r="AE5493" s="16">
        <v>41.077599999999997</v>
      </c>
      <c r="AF5493" s="16">
        <v>29.308399999999999</v>
      </c>
      <c r="AG5493" s="16">
        <v>831681</v>
      </c>
      <c r="AH5493" s="16">
        <v>0.12670000000000001</v>
      </c>
      <c r="AI5493" s="16">
        <v>79.7</v>
      </c>
      <c r="AJ5493" s="16">
        <v>97.5</v>
      </c>
      <c r="AR5493" s="16">
        <f t="shared" si="201"/>
        <v>1</v>
      </c>
      <c r="AS5493" s="5">
        <f t="shared" si="200"/>
        <v>0</v>
      </c>
    </row>
    <row r="5494" spans="1:45" x14ac:dyDescent="0.25">
      <c r="A5494" s="16" t="s">
        <v>408</v>
      </c>
      <c r="B5494" s="16" t="s">
        <v>108</v>
      </c>
      <c r="C5494" s="16" t="s">
        <v>320</v>
      </c>
      <c r="D5494" s="16">
        <v>1985</v>
      </c>
      <c r="E5494" s="16" t="s">
        <v>6109</v>
      </c>
      <c r="F5494" s="16" t="s">
        <v>593</v>
      </c>
      <c r="G5494" s="10">
        <v>2692.08</v>
      </c>
      <c r="H5494" s="73">
        <v>7.8980689999999996</v>
      </c>
      <c r="I5494" s="16" t="s">
        <v>6700</v>
      </c>
      <c r="K5494" s="71">
        <v>0.71199999999999997</v>
      </c>
      <c r="L5494" s="16">
        <v>-0.29086109999999998</v>
      </c>
      <c r="M5494" s="16">
        <v>-0.47527269999999999</v>
      </c>
      <c r="N5494" s="16">
        <v>-0.40967700000000001</v>
      </c>
      <c r="O5494" s="16">
        <v>-0.3093979</v>
      </c>
      <c r="P5494" s="16">
        <v>-0.10292569999999999</v>
      </c>
      <c r="Q5494" s="16">
        <v>0.67206350000000004</v>
      </c>
      <c r="R5494" s="16">
        <v>0.3785</v>
      </c>
      <c r="S5494" s="16">
        <v>1.8E-3</v>
      </c>
      <c r="T5494" s="16">
        <v>0</v>
      </c>
      <c r="U5494" s="16">
        <v>3.9464999999999999</v>
      </c>
      <c r="V5494" s="16">
        <v>15.81</v>
      </c>
      <c r="W5494" s="16">
        <v>1.88</v>
      </c>
      <c r="X5494" s="16">
        <v>424.30099999999999</v>
      </c>
      <c r="Y5494" s="16">
        <v>23.479600000000001</v>
      </c>
      <c r="Z5494" s="16">
        <v>0.2646</v>
      </c>
      <c r="AA5494" s="16">
        <v>-0.54146669999999997</v>
      </c>
      <c r="AB5494" s="16">
        <v>0.23</v>
      </c>
      <c r="AC5494" s="16">
        <v>6.33</v>
      </c>
      <c r="AD5494" s="16">
        <v>36.82</v>
      </c>
      <c r="AE5494" s="16">
        <v>3.8975</v>
      </c>
      <c r="AF5494" s="16">
        <v>0</v>
      </c>
      <c r="AG5494" s="16">
        <v>38411.5</v>
      </c>
      <c r="AH5494" s="16">
        <v>0.159</v>
      </c>
      <c r="AI5494" s="16">
        <v>90.1511</v>
      </c>
      <c r="AJ5494" s="16">
        <v>98.868499999999997</v>
      </c>
      <c r="AK5494" s="16">
        <v>0.97160000000000002</v>
      </c>
      <c r="AL5494" s="16">
        <v>0.62019999999999997</v>
      </c>
      <c r="AM5494" s="16">
        <v>-9.8299999999999998E-2</v>
      </c>
      <c r="AN5494" s="16">
        <v>1.0296000000000001</v>
      </c>
      <c r="AO5494" s="16">
        <v>-0.30399999999999999</v>
      </c>
      <c r="AP5494" s="16">
        <v>1.0182</v>
      </c>
      <c r="AR5494" s="16">
        <f t="shared" si="201"/>
        <v>1</v>
      </c>
      <c r="AS5494" s="5">
        <f t="shared" si="200"/>
        <v>0</v>
      </c>
    </row>
    <row r="5495" spans="1:45" x14ac:dyDescent="0.25">
      <c r="A5495" s="16" t="s">
        <v>408</v>
      </c>
      <c r="B5495" s="16" t="s">
        <v>108</v>
      </c>
      <c r="C5495" s="16" t="s">
        <v>320</v>
      </c>
      <c r="D5495" s="16">
        <v>1986</v>
      </c>
      <c r="E5495" s="16" t="s">
        <v>6110</v>
      </c>
      <c r="F5495" s="16" t="s">
        <v>593</v>
      </c>
      <c r="G5495" s="10">
        <v>2931.84</v>
      </c>
      <c r="H5495" s="73">
        <v>7.9833869999999996</v>
      </c>
      <c r="I5495" s="16" t="s">
        <v>6700</v>
      </c>
      <c r="J5495" s="71">
        <v>6.5000000000000002E-2</v>
      </c>
      <c r="K5495" s="71">
        <v>0.76</v>
      </c>
      <c r="L5495" s="16">
        <v>-0.29859380000000002</v>
      </c>
      <c r="M5495" s="16">
        <v>-0.4749951</v>
      </c>
      <c r="N5495" s="16">
        <v>-0.4642116</v>
      </c>
      <c r="O5495" s="16">
        <v>-0.29048400000000002</v>
      </c>
      <c r="P5495" s="16">
        <v>-9.7222500000000003E-2</v>
      </c>
      <c r="Q5495" s="16">
        <v>0.68367449999999996</v>
      </c>
      <c r="R5495" s="16">
        <v>0.37490000000000001</v>
      </c>
      <c r="S5495" s="16">
        <v>1.9E-3</v>
      </c>
      <c r="T5495" s="16">
        <v>2.0000000000000001E-4</v>
      </c>
      <c r="U5495" s="16">
        <v>3.4689999999999999</v>
      </c>
      <c r="V5495" s="16">
        <v>17.428000000000001</v>
      </c>
      <c r="W5495" s="16">
        <v>1.68</v>
      </c>
      <c r="X5495" s="16">
        <v>420.06099999999998</v>
      </c>
      <c r="Y5495" s="16">
        <v>25.131699999999999</v>
      </c>
      <c r="Z5495" s="16">
        <v>0.25540000000000002</v>
      </c>
      <c r="AA5495" s="16">
        <v>-0.54302019999999995</v>
      </c>
      <c r="AB5495" s="16">
        <v>0.23</v>
      </c>
      <c r="AC5495" s="16">
        <v>6.33</v>
      </c>
      <c r="AD5495" s="16">
        <v>36.86</v>
      </c>
      <c r="AE5495" s="16">
        <v>4.0876000000000001</v>
      </c>
      <c r="AF5495" s="16">
        <v>0</v>
      </c>
      <c r="AG5495" s="16">
        <v>42689.3</v>
      </c>
      <c r="AH5495" s="16">
        <v>0.15909999999999999</v>
      </c>
      <c r="AI5495" s="16">
        <v>90.249899999999997</v>
      </c>
      <c r="AJ5495" s="16">
        <v>98.901300000000006</v>
      </c>
      <c r="AK5495" s="16">
        <v>0.96699999999999997</v>
      </c>
      <c r="AL5495" s="16">
        <v>0.61480000000000001</v>
      </c>
      <c r="AM5495" s="16">
        <v>-6.0600000000000001E-2</v>
      </c>
      <c r="AN5495" s="16">
        <v>1.0221</v>
      </c>
      <c r="AO5495" s="16">
        <v>-0.25779999999999997</v>
      </c>
      <c r="AP5495" s="16">
        <v>1.0147999999999999</v>
      </c>
      <c r="AR5495" s="16">
        <f t="shared" si="201"/>
        <v>1</v>
      </c>
      <c r="AS5495" s="5">
        <f t="shared" si="200"/>
        <v>-7.7327000000000368E-3</v>
      </c>
    </row>
    <row r="5496" spans="1:45" x14ac:dyDescent="0.25">
      <c r="A5496" s="16" t="s">
        <v>408</v>
      </c>
      <c r="B5496" s="16" t="s">
        <v>108</v>
      </c>
      <c r="C5496" s="16" t="s">
        <v>320</v>
      </c>
      <c r="D5496" s="16">
        <v>1987</v>
      </c>
      <c r="E5496" s="16" t="s">
        <v>6111</v>
      </c>
      <c r="F5496" s="16" t="s">
        <v>593</v>
      </c>
      <c r="G5496" s="10">
        <v>3168.72</v>
      </c>
      <c r="H5496" s="73">
        <v>8.061083</v>
      </c>
      <c r="I5496" s="16" t="s">
        <v>6700</v>
      </c>
      <c r="J5496" s="71">
        <v>5.8000000000000003E-2</v>
      </c>
      <c r="K5496" s="71">
        <v>0.80500000000000005</v>
      </c>
      <c r="L5496" s="16">
        <v>-0.2811227</v>
      </c>
      <c r="M5496" s="16">
        <v>-0.47794629999999999</v>
      </c>
      <c r="N5496" s="16">
        <v>-0.49385190000000001</v>
      </c>
      <c r="O5496" s="16">
        <v>-0.2422261</v>
      </c>
      <c r="P5496" s="16">
        <v>-8.7356299999999998E-2</v>
      </c>
      <c r="Q5496" s="16">
        <v>0.69530000000000003</v>
      </c>
      <c r="R5496" s="16">
        <v>0.37119999999999997</v>
      </c>
      <c r="S5496" s="16">
        <v>1.9E-3</v>
      </c>
      <c r="T5496" s="16">
        <v>1E-4</v>
      </c>
      <c r="U5496" s="16">
        <v>3.0446</v>
      </c>
      <c r="V5496" s="16">
        <v>19.045999999999999</v>
      </c>
      <c r="W5496" s="16">
        <v>1.48</v>
      </c>
      <c r="X5496" s="16">
        <v>418.84800000000001</v>
      </c>
      <c r="Y5496" s="16">
        <v>26.783799999999999</v>
      </c>
      <c r="Z5496" s="16">
        <v>0.26190000000000002</v>
      </c>
      <c r="AA5496" s="16">
        <v>-0.5445738</v>
      </c>
      <c r="AB5496" s="16">
        <v>0.23</v>
      </c>
      <c r="AC5496" s="16">
        <v>6.33</v>
      </c>
      <c r="AD5496" s="16">
        <v>36.9</v>
      </c>
      <c r="AE5496" s="16">
        <v>4.5968</v>
      </c>
      <c r="AF5496" s="16">
        <v>0</v>
      </c>
      <c r="AG5496" s="16">
        <v>47004</v>
      </c>
      <c r="AH5496" s="16">
        <v>0.1593</v>
      </c>
      <c r="AI5496" s="16">
        <v>90.348799999999997</v>
      </c>
      <c r="AJ5496" s="16">
        <v>98.934100000000001</v>
      </c>
      <c r="AK5496" s="16">
        <v>0.96240000000000003</v>
      </c>
      <c r="AL5496" s="16">
        <v>0.60950000000000004</v>
      </c>
      <c r="AM5496" s="16">
        <v>-2.3E-2</v>
      </c>
      <c r="AN5496" s="16">
        <v>1.0146999999999999</v>
      </c>
      <c r="AO5496" s="16">
        <v>-0.21160000000000001</v>
      </c>
      <c r="AP5496" s="16">
        <v>1.0114000000000001</v>
      </c>
      <c r="AR5496" s="16">
        <f t="shared" si="201"/>
        <v>1</v>
      </c>
      <c r="AS5496" s="5">
        <f t="shared" si="200"/>
        <v>1.7471100000000017E-2</v>
      </c>
    </row>
    <row r="5497" spans="1:45" x14ac:dyDescent="0.25">
      <c r="A5497" s="16" t="s">
        <v>408</v>
      </c>
      <c r="B5497" s="16" t="s">
        <v>108</v>
      </c>
      <c r="C5497" s="16" t="s">
        <v>320</v>
      </c>
      <c r="D5497" s="16">
        <v>1988</v>
      </c>
      <c r="E5497" s="16" t="s">
        <v>6112</v>
      </c>
      <c r="F5497" s="16" t="s">
        <v>593</v>
      </c>
      <c r="G5497" s="10">
        <v>3360.7</v>
      </c>
      <c r="H5497" s="73">
        <v>8.1199049999999993</v>
      </c>
      <c r="I5497" s="16" t="s">
        <v>6700</v>
      </c>
      <c r="J5497" s="71">
        <v>1.2E-2</v>
      </c>
      <c r="K5497" s="71">
        <v>0.81499999999999995</v>
      </c>
      <c r="L5497" s="16">
        <v>-0.24575259999999999</v>
      </c>
      <c r="M5497" s="16">
        <v>-0.47772330000000002</v>
      </c>
      <c r="N5497" s="16">
        <v>-0.4755392</v>
      </c>
      <c r="O5497" s="16">
        <v>-0.20112550000000001</v>
      </c>
      <c r="P5497" s="16">
        <v>-8.0633700000000003E-2</v>
      </c>
      <c r="Q5497" s="16">
        <v>0.70689290000000005</v>
      </c>
      <c r="R5497" s="16">
        <v>0.36749999999999999</v>
      </c>
      <c r="S5497" s="16">
        <v>2E-3</v>
      </c>
      <c r="T5497" s="16">
        <v>2.9999999999999997E-4</v>
      </c>
      <c r="U5497" s="16">
        <v>3.1183999999999998</v>
      </c>
      <c r="V5497" s="16">
        <v>20.664000000000001</v>
      </c>
      <c r="W5497" s="16">
        <v>1.28</v>
      </c>
      <c r="X5497" s="16">
        <v>416.93900000000002</v>
      </c>
      <c r="Y5497" s="16">
        <v>28.4359</v>
      </c>
      <c r="Z5497" s="16">
        <v>0.26450000000000001</v>
      </c>
      <c r="AA5497" s="16">
        <v>-0.54651559999999999</v>
      </c>
      <c r="AB5497" s="16">
        <v>0.23</v>
      </c>
      <c r="AC5497" s="16">
        <v>6.33</v>
      </c>
      <c r="AD5497" s="16">
        <v>36.950000000000003</v>
      </c>
      <c r="AE5497" s="16">
        <v>4.8090999999999999</v>
      </c>
      <c r="AF5497" s="16">
        <v>0</v>
      </c>
      <c r="AG5497" s="16">
        <v>52720.4</v>
      </c>
      <c r="AH5497" s="16">
        <v>0.15939999999999999</v>
      </c>
      <c r="AI5497" s="16">
        <v>90.447599999999994</v>
      </c>
      <c r="AJ5497" s="16">
        <v>98.966899999999995</v>
      </c>
      <c r="AK5497" s="16">
        <v>0.95779999999999998</v>
      </c>
      <c r="AL5497" s="16">
        <v>0.60409999999999997</v>
      </c>
      <c r="AM5497" s="16">
        <v>1.47E-2</v>
      </c>
      <c r="AN5497" s="16">
        <v>1.0072000000000001</v>
      </c>
      <c r="AO5497" s="16">
        <v>-0.16539999999999999</v>
      </c>
      <c r="AP5497" s="16">
        <v>1.0079</v>
      </c>
      <c r="AR5497" s="16">
        <f t="shared" si="201"/>
        <v>1</v>
      </c>
      <c r="AS5497" s="5">
        <f t="shared" si="200"/>
        <v>3.5370100000000015E-2</v>
      </c>
    </row>
    <row r="5498" spans="1:45" x14ac:dyDescent="0.25">
      <c r="A5498" s="16" t="s">
        <v>408</v>
      </c>
      <c r="B5498" s="16" t="s">
        <v>108</v>
      </c>
      <c r="C5498" s="16" t="s">
        <v>320</v>
      </c>
      <c r="D5498" s="16">
        <v>1989</v>
      </c>
      <c r="E5498" s="16" t="s">
        <v>6113</v>
      </c>
      <c r="F5498" s="16" t="s">
        <v>593</v>
      </c>
      <c r="G5498" s="10">
        <v>3483.98</v>
      </c>
      <c r="H5498" s="73">
        <v>8.1559310000000007</v>
      </c>
      <c r="I5498" s="16" t="s">
        <v>6700</v>
      </c>
      <c r="J5498" s="71">
        <v>-1E-3</v>
      </c>
      <c r="K5498" s="71">
        <v>0.81299999999999994</v>
      </c>
      <c r="L5498" s="16">
        <v>-0.18960769999999999</v>
      </c>
      <c r="M5498" s="16">
        <v>-0.48029630000000001</v>
      </c>
      <c r="N5498" s="16">
        <v>-0.40570679999999998</v>
      </c>
      <c r="O5498" s="16">
        <v>-0.16090450000000001</v>
      </c>
      <c r="P5498" s="16">
        <v>-7.5026499999999996E-2</v>
      </c>
      <c r="Q5498" s="16">
        <v>0.71850139999999996</v>
      </c>
      <c r="R5498" s="16">
        <v>0.36380000000000001</v>
      </c>
      <c r="S5498" s="16">
        <v>2.0999999999999999E-3</v>
      </c>
      <c r="T5498" s="16">
        <v>2.0000000000000001E-4</v>
      </c>
      <c r="U5498" s="16">
        <v>3.5009999999999999</v>
      </c>
      <c r="V5498" s="16">
        <v>22.282</v>
      </c>
      <c r="W5498" s="16">
        <v>1.08</v>
      </c>
      <c r="X5498" s="16">
        <v>418.01600000000002</v>
      </c>
      <c r="Y5498" s="16">
        <v>30.088000000000001</v>
      </c>
      <c r="Z5498" s="16">
        <v>0.26669999999999999</v>
      </c>
      <c r="AA5498" s="16">
        <v>-0.54806920000000003</v>
      </c>
      <c r="AB5498" s="16">
        <v>0.23</v>
      </c>
      <c r="AC5498" s="16">
        <v>6.33</v>
      </c>
      <c r="AD5498" s="16">
        <v>36.99</v>
      </c>
      <c r="AE5498" s="16">
        <v>5.0301999999999998</v>
      </c>
      <c r="AF5498" s="16">
        <v>0</v>
      </c>
      <c r="AG5498" s="16">
        <v>56028</v>
      </c>
      <c r="AH5498" s="16">
        <v>0.1595</v>
      </c>
      <c r="AI5498" s="16">
        <v>90.546499999999995</v>
      </c>
      <c r="AJ5498" s="16">
        <v>98.999700000000004</v>
      </c>
      <c r="AK5498" s="16">
        <v>0.95320000000000005</v>
      </c>
      <c r="AL5498" s="16">
        <v>0.59870000000000001</v>
      </c>
      <c r="AM5498" s="16">
        <v>5.2299999999999999E-2</v>
      </c>
      <c r="AN5498" s="16">
        <v>0.99980000000000002</v>
      </c>
      <c r="AO5498" s="16">
        <v>-0.1192</v>
      </c>
      <c r="AP5498" s="16">
        <v>1.0044999999999999</v>
      </c>
      <c r="AR5498" s="16">
        <f t="shared" si="201"/>
        <v>1</v>
      </c>
      <c r="AS5498" s="5">
        <f t="shared" si="200"/>
        <v>5.6144899999999998E-2</v>
      </c>
    </row>
    <row r="5499" spans="1:45" x14ac:dyDescent="0.25">
      <c r="A5499" s="16" t="s">
        <v>408</v>
      </c>
      <c r="B5499" s="16" t="s">
        <v>108</v>
      </c>
      <c r="C5499" s="16" t="s">
        <v>320</v>
      </c>
      <c r="D5499" s="16">
        <v>1990</v>
      </c>
      <c r="E5499" s="16" t="s">
        <v>6114</v>
      </c>
      <c r="F5499" s="16" t="s">
        <v>593</v>
      </c>
      <c r="G5499" s="10">
        <v>3707.86</v>
      </c>
      <c r="H5499" s="73">
        <v>8.2182089999999999</v>
      </c>
      <c r="I5499" s="16" t="s">
        <v>6700</v>
      </c>
      <c r="J5499" s="71">
        <v>2.5000000000000001E-2</v>
      </c>
      <c r="K5499" s="71">
        <v>0.83399999999999996</v>
      </c>
      <c r="L5499" s="16">
        <v>-0.16751089999999999</v>
      </c>
      <c r="M5499" s="16">
        <v>-0.481207</v>
      </c>
      <c r="N5499" s="16">
        <v>-0.41467029999999999</v>
      </c>
      <c r="O5499" s="16">
        <v>-0.13261529999999999</v>
      </c>
      <c r="P5499" s="16">
        <v>-5.7011800000000001E-2</v>
      </c>
      <c r="Q5499" s="16">
        <v>0.73012699999999997</v>
      </c>
      <c r="R5499" s="16">
        <v>0.36020000000000002</v>
      </c>
      <c r="S5499" s="16">
        <v>8.9999999999999998E-4</v>
      </c>
      <c r="T5499" s="16">
        <v>8.0000000000000004E-4</v>
      </c>
      <c r="U5499" s="16">
        <v>3.1570999999999998</v>
      </c>
      <c r="V5499" s="16">
        <v>23.9</v>
      </c>
      <c r="W5499" s="16">
        <v>0.88</v>
      </c>
      <c r="X5499" s="16">
        <v>418.71800000000002</v>
      </c>
      <c r="Y5499" s="16">
        <v>31.740200000000002</v>
      </c>
      <c r="Z5499" s="16">
        <v>0.25990000000000002</v>
      </c>
      <c r="AA5499" s="16">
        <v>-0.56399259999999996</v>
      </c>
      <c r="AB5499" s="16">
        <v>0.23</v>
      </c>
      <c r="AC5499" s="16">
        <v>6.33</v>
      </c>
      <c r="AD5499" s="16">
        <v>37.4</v>
      </c>
      <c r="AE5499" s="16">
        <v>5.2614999999999998</v>
      </c>
      <c r="AF5499" s="16">
        <v>0.2084</v>
      </c>
      <c r="AG5499" s="16">
        <v>73670</v>
      </c>
      <c r="AH5499" s="16">
        <v>0.15820000000000001</v>
      </c>
      <c r="AI5499" s="16">
        <v>91.1</v>
      </c>
      <c r="AJ5499" s="16">
        <v>99.2</v>
      </c>
      <c r="AK5499" s="16">
        <v>0.9486</v>
      </c>
      <c r="AL5499" s="16">
        <v>0.59340000000000004</v>
      </c>
      <c r="AM5499" s="16">
        <v>8.9899999999999994E-2</v>
      </c>
      <c r="AN5499" s="16">
        <v>0.99239999999999995</v>
      </c>
      <c r="AO5499" s="16">
        <v>-7.2999999999999995E-2</v>
      </c>
      <c r="AP5499" s="16">
        <v>1.0011000000000001</v>
      </c>
      <c r="AR5499" s="16">
        <f t="shared" si="201"/>
        <v>1</v>
      </c>
      <c r="AS5499" s="5">
        <f t="shared" si="200"/>
        <v>2.20968E-2</v>
      </c>
    </row>
    <row r="5500" spans="1:45" x14ac:dyDescent="0.25">
      <c r="A5500" s="16" t="s">
        <v>408</v>
      </c>
      <c r="B5500" s="16" t="s">
        <v>108</v>
      </c>
      <c r="C5500" s="16" t="s">
        <v>320</v>
      </c>
      <c r="D5500" s="16">
        <v>1991</v>
      </c>
      <c r="E5500" s="16" t="s">
        <v>6115</v>
      </c>
      <c r="F5500" s="16" t="s">
        <v>593</v>
      </c>
      <c r="G5500" s="10">
        <v>3830.74</v>
      </c>
      <c r="H5500" s="73">
        <v>8.2508130000000008</v>
      </c>
      <c r="I5500" s="16" t="s">
        <v>6700</v>
      </c>
      <c r="J5500" s="71">
        <v>2E-3</v>
      </c>
      <c r="K5500" s="71">
        <v>0.83599999999999997</v>
      </c>
      <c r="L5500" s="16">
        <v>-0.1241636</v>
      </c>
      <c r="M5500" s="16">
        <v>-0.4792418</v>
      </c>
      <c r="N5500" s="16">
        <v>-0.38111080000000003</v>
      </c>
      <c r="O5500" s="16">
        <v>-9.7011299999999995E-2</v>
      </c>
      <c r="P5500" s="16">
        <v>-4.3888400000000001E-2</v>
      </c>
      <c r="Q5500" s="16">
        <v>0.74173809999999996</v>
      </c>
      <c r="R5500" s="16">
        <v>0.35649999999999998</v>
      </c>
      <c r="S5500" s="16">
        <v>2.2000000000000001E-3</v>
      </c>
      <c r="T5500" s="16">
        <v>6.9999999999999999E-4</v>
      </c>
      <c r="U5500" s="16">
        <v>3.5099</v>
      </c>
      <c r="V5500" s="16">
        <v>23.904</v>
      </c>
      <c r="W5500" s="16">
        <v>0.9</v>
      </c>
      <c r="X5500" s="16">
        <v>417.96</v>
      </c>
      <c r="Y5500" s="16">
        <v>33.392299999999999</v>
      </c>
      <c r="Z5500" s="16">
        <v>0.26910000000000001</v>
      </c>
      <c r="AA5500" s="16">
        <v>-0.51350359999999995</v>
      </c>
      <c r="AB5500" s="16">
        <v>0.23</v>
      </c>
      <c r="AC5500" s="16">
        <v>6.33</v>
      </c>
      <c r="AD5500" s="16">
        <v>36.1</v>
      </c>
      <c r="AE5500" s="16">
        <v>5.9923000000000002</v>
      </c>
      <c r="AF5500" s="16">
        <v>0.23400000000000001</v>
      </c>
      <c r="AG5500" s="16">
        <v>80073.600000000006</v>
      </c>
      <c r="AH5500" s="16">
        <v>0.15909999999999999</v>
      </c>
      <c r="AI5500" s="16">
        <v>91.1</v>
      </c>
      <c r="AJ5500" s="16">
        <v>99.2</v>
      </c>
      <c r="AK5500" s="16">
        <v>0.94399999999999995</v>
      </c>
      <c r="AL5500" s="16">
        <v>0.58799999999999997</v>
      </c>
      <c r="AM5500" s="16">
        <v>0.12759999999999999</v>
      </c>
      <c r="AN5500" s="16">
        <v>0.9849</v>
      </c>
      <c r="AO5500" s="16">
        <v>-2.6800000000000001E-2</v>
      </c>
      <c r="AP5500" s="16">
        <v>0.99770000000000003</v>
      </c>
      <c r="AR5500" s="16">
        <f t="shared" si="201"/>
        <v>1</v>
      </c>
      <c r="AS5500" s="5">
        <f t="shared" si="200"/>
        <v>4.3347299999999991E-2</v>
      </c>
    </row>
    <row r="5501" spans="1:45" x14ac:dyDescent="0.25">
      <c r="A5501" s="16" t="s">
        <v>408</v>
      </c>
      <c r="B5501" s="16" t="s">
        <v>108</v>
      </c>
      <c r="C5501" s="16" t="s">
        <v>320</v>
      </c>
      <c r="D5501" s="16">
        <v>1992</v>
      </c>
      <c r="E5501" s="16" t="s">
        <v>6116</v>
      </c>
      <c r="F5501" s="16" t="s">
        <v>593</v>
      </c>
      <c r="G5501" s="10">
        <v>4026.89</v>
      </c>
      <c r="H5501" s="73">
        <v>8.3007500000000007</v>
      </c>
      <c r="I5501" s="16" t="s">
        <v>6700</v>
      </c>
      <c r="J5501" s="71">
        <v>-1.4999999999999999E-2</v>
      </c>
      <c r="K5501" s="71">
        <v>0.82399999999999995</v>
      </c>
      <c r="L5501" s="16">
        <v>-5.2360200000000003E-2</v>
      </c>
      <c r="M5501" s="16">
        <v>-0.48161219999999999</v>
      </c>
      <c r="N5501" s="16">
        <v>-0.33659689999999998</v>
      </c>
      <c r="O5501" s="16">
        <v>-1.70714E-2</v>
      </c>
      <c r="P5501" s="16">
        <v>-2.01426E-2</v>
      </c>
      <c r="Q5501" s="16">
        <v>0.75331040000000005</v>
      </c>
      <c r="R5501" s="16">
        <v>0.3528</v>
      </c>
      <c r="S5501" s="16">
        <v>2.5999999999999999E-3</v>
      </c>
      <c r="T5501" s="16">
        <v>5.0000000000000001E-4</v>
      </c>
      <c r="U5501" s="16">
        <v>3.9377</v>
      </c>
      <c r="V5501" s="16">
        <v>23.908000000000001</v>
      </c>
      <c r="W5501" s="16">
        <v>0.92</v>
      </c>
      <c r="X5501" s="16">
        <v>417.68400000000003</v>
      </c>
      <c r="Y5501" s="16">
        <v>35.044400000000003</v>
      </c>
      <c r="Z5501" s="16">
        <v>0.2893</v>
      </c>
      <c r="AA5501" s="16">
        <v>-0.53292240000000002</v>
      </c>
      <c r="AB5501" s="16">
        <v>0.23</v>
      </c>
      <c r="AC5501" s="16">
        <v>6.33</v>
      </c>
      <c r="AD5501" s="16">
        <v>36.6</v>
      </c>
      <c r="AE5501" s="16">
        <v>7.3343999999999996</v>
      </c>
      <c r="AF5501" s="16">
        <v>0.26889999999999997</v>
      </c>
      <c r="AG5501" s="16">
        <v>85758.5</v>
      </c>
      <c r="AH5501" s="16">
        <v>0.16719999999999999</v>
      </c>
      <c r="AI5501" s="16">
        <v>91.1</v>
      </c>
      <c r="AJ5501" s="16">
        <v>99.2</v>
      </c>
      <c r="AK5501" s="16">
        <v>0.93940000000000001</v>
      </c>
      <c r="AL5501" s="16">
        <v>0.58260000000000001</v>
      </c>
      <c r="AM5501" s="16">
        <v>0.16520000000000001</v>
      </c>
      <c r="AN5501" s="16">
        <v>0.97750000000000004</v>
      </c>
      <c r="AO5501" s="16">
        <v>1.9300000000000001E-2</v>
      </c>
      <c r="AP5501" s="16">
        <v>0.99419999999999997</v>
      </c>
      <c r="AR5501" s="16">
        <f t="shared" si="201"/>
        <v>1</v>
      </c>
      <c r="AS5501" s="5">
        <f t="shared" si="200"/>
        <v>7.1803399999999989E-2</v>
      </c>
    </row>
    <row r="5502" spans="1:45" x14ac:dyDescent="0.25">
      <c r="A5502" s="16" t="s">
        <v>408</v>
      </c>
      <c r="B5502" s="16" t="s">
        <v>108</v>
      </c>
      <c r="C5502" s="16" t="s">
        <v>320</v>
      </c>
      <c r="D5502" s="16">
        <v>1993</v>
      </c>
      <c r="E5502" s="16" t="s">
        <v>6117</v>
      </c>
      <c r="F5502" s="16" t="s">
        <v>593</v>
      </c>
      <c r="G5502" s="10">
        <v>4181.67</v>
      </c>
      <c r="H5502" s="73">
        <v>8.3384669999999996</v>
      </c>
      <c r="I5502" s="16" t="s">
        <v>6700</v>
      </c>
      <c r="J5502" s="71">
        <v>8.9999999999999993E-3</v>
      </c>
      <c r="K5502" s="71">
        <v>0.83099999999999996</v>
      </c>
      <c r="L5502" s="16">
        <v>-1.4129999999999999E-4</v>
      </c>
      <c r="M5502" s="16">
        <v>-0.4866838</v>
      </c>
      <c r="N5502" s="16">
        <v>-0.33868999999999999</v>
      </c>
      <c r="O5502" s="16">
        <v>5.9665999999999997E-2</v>
      </c>
      <c r="P5502" s="16">
        <v>1.1665500000000001E-2</v>
      </c>
      <c r="Q5502" s="16">
        <v>0.76495400000000002</v>
      </c>
      <c r="R5502" s="16">
        <v>0.34910000000000002</v>
      </c>
      <c r="S5502" s="16">
        <v>1.2999999999999999E-3</v>
      </c>
      <c r="T5502" s="16">
        <v>6.9999999999999999E-4</v>
      </c>
      <c r="U5502" s="16">
        <v>3.9199000000000002</v>
      </c>
      <c r="V5502" s="16">
        <v>23.911999999999999</v>
      </c>
      <c r="W5502" s="16">
        <v>0.94</v>
      </c>
      <c r="X5502" s="16">
        <v>417.44600000000003</v>
      </c>
      <c r="Y5502" s="16">
        <v>36.6965</v>
      </c>
      <c r="Z5502" s="16">
        <v>0.30919999999999997</v>
      </c>
      <c r="AA5502" s="16">
        <v>-0.5445738</v>
      </c>
      <c r="AB5502" s="16">
        <v>0.23</v>
      </c>
      <c r="AC5502" s="16">
        <v>6.33</v>
      </c>
      <c r="AD5502" s="16">
        <v>36.9</v>
      </c>
      <c r="AE5502" s="16">
        <v>9.7340999999999998</v>
      </c>
      <c r="AF5502" s="16">
        <v>0.36749999999999999</v>
      </c>
      <c r="AG5502" s="16">
        <v>90124.2</v>
      </c>
      <c r="AH5502" s="16">
        <v>0.1636</v>
      </c>
      <c r="AI5502" s="16">
        <v>91.1</v>
      </c>
      <c r="AJ5502" s="16">
        <v>99.2</v>
      </c>
      <c r="AK5502" s="16">
        <v>0.93479999999999996</v>
      </c>
      <c r="AL5502" s="16">
        <v>0.57730000000000004</v>
      </c>
      <c r="AM5502" s="16">
        <v>0.2029</v>
      </c>
      <c r="AN5502" s="16">
        <v>0.97009999999999996</v>
      </c>
      <c r="AO5502" s="16">
        <v>6.5500000000000003E-2</v>
      </c>
      <c r="AP5502" s="16">
        <v>0.99080000000000001</v>
      </c>
      <c r="AR5502" s="16">
        <f t="shared" si="201"/>
        <v>1</v>
      </c>
      <c r="AS5502" s="5">
        <f t="shared" si="200"/>
        <v>5.2218900000000006E-2</v>
      </c>
    </row>
    <row r="5503" spans="1:45" x14ac:dyDescent="0.25">
      <c r="A5503" s="16" t="s">
        <v>408</v>
      </c>
      <c r="B5503" s="16" t="s">
        <v>108</v>
      </c>
      <c r="C5503" s="16" t="s">
        <v>320</v>
      </c>
      <c r="D5503" s="16">
        <v>1994</v>
      </c>
      <c r="E5503" s="16" t="s">
        <v>6118</v>
      </c>
      <c r="F5503" s="16" t="s">
        <v>593</v>
      </c>
      <c r="G5503" s="10">
        <v>4294.09</v>
      </c>
      <c r="H5503" s="73">
        <v>8.3649939999999994</v>
      </c>
      <c r="I5503" s="16" t="s">
        <v>6700</v>
      </c>
      <c r="J5503" s="71">
        <v>-1E-3</v>
      </c>
      <c r="K5503" s="71">
        <v>0.83</v>
      </c>
      <c r="L5503" s="16">
        <v>6.8045599999999998E-2</v>
      </c>
      <c r="M5503" s="16">
        <v>-0.47660019999999997</v>
      </c>
      <c r="N5503" s="16">
        <v>-0.34375159999999999</v>
      </c>
      <c r="O5503" s="16">
        <v>0.1669551</v>
      </c>
      <c r="P5503" s="16">
        <v>3.6192799999999997E-2</v>
      </c>
      <c r="Q5503" s="16">
        <v>0.77654699999999999</v>
      </c>
      <c r="R5503" s="16">
        <v>0.34549999999999997</v>
      </c>
      <c r="S5503" s="16">
        <v>3.5000000000000001E-3</v>
      </c>
      <c r="T5503" s="16">
        <v>1.1000000000000001E-3</v>
      </c>
      <c r="U5503" s="16">
        <v>3.9020000000000001</v>
      </c>
      <c r="V5503" s="16">
        <v>23.916</v>
      </c>
      <c r="W5503" s="16">
        <v>0.96</v>
      </c>
      <c r="X5503" s="16">
        <v>416.745</v>
      </c>
      <c r="Y5503" s="16">
        <v>38.348599999999998</v>
      </c>
      <c r="Z5503" s="16">
        <v>0.35110000000000002</v>
      </c>
      <c r="AA5503" s="16">
        <v>-0.52515489999999998</v>
      </c>
      <c r="AB5503" s="16">
        <v>0.23</v>
      </c>
      <c r="AC5503" s="16">
        <v>6.33</v>
      </c>
      <c r="AD5503" s="16">
        <v>36.4</v>
      </c>
      <c r="AE5503" s="16">
        <v>11.619300000000001</v>
      </c>
      <c r="AF5503" s="16">
        <v>0.51219999999999999</v>
      </c>
      <c r="AG5503" s="16">
        <v>94173</v>
      </c>
      <c r="AH5503" s="16">
        <v>0.1585</v>
      </c>
      <c r="AI5503" s="16">
        <v>91.1</v>
      </c>
      <c r="AJ5503" s="16">
        <v>99.2</v>
      </c>
      <c r="AK5503" s="16">
        <v>0.93020000000000003</v>
      </c>
      <c r="AL5503" s="16">
        <v>0.57189999999999996</v>
      </c>
      <c r="AM5503" s="16">
        <v>0.24049999999999999</v>
      </c>
      <c r="AN5503" s="16">
        <v>0.96260000000000001</v>
      </c>
      <c r="AO5503" s="16">
        <v>0.11169999999999999</v>
      </c>
      <c r="AP5503" s="16">
        <v>0.98740000000000006</v>
      </c>
      <c r="AR5503" s="16">
        <f t="shared" si="201"/>
        <v>1</v>
      </c>
      <c r="AS5503" s="5">
        <f t="shared" si="200"/>
        <v>6.8186899999999995E-2</v>
      </c>
    </row>
    <row r="5504" spans="1:45" x14ac:dyDescent="0.25">
      <c r="A5504" s="16" t="s">
        <v>408</v>
      </c>
      <c r="B5504" s="16" t="s">
        <v>108</v>
      </c>
      <c r="C5504" s="16" t="s">
        <v>320</v>
      </c>
      <c r="D5504" s="16">
        <v>1995</v>
      </c>
      <c r="E5504" s="16" t="s">
        <v>6119</v>
      </c>
      <c r="F5504" s="16" t="s">
        <v>593</v>
      </c>
      <c r="G5504" s="10">
        <v>4439.8599999999997</v>
      </c>
      <c r="H5504" s="73">
        <v>8.3983779999999992</v>
      </c>
      <c r="I5504" s="16" t="s">
        <v>6700</v>
      </c>
      <c r="J5504" s="71">
        <v>3.9E-2</v>
      </c>
      <c r="K5504" s="71">
        <v>0.86299999999999999</v>
      </c>
      <c r="L5504" s="16">
        <v>8.1775399999999998E-2</v>
      </c>
      <c r="M5504" s="16">
        <v>-0.49122139999999997</v>
      </c>
      <c r="N5504" s="16">
        <v>-0.35712440000000001</v>
      </c>
      <c r="O5504" s="16">
        <v>0.18673919999999999</v>
      </c>
      <c r="P5504" s="16">
        <v>6.1621200000000001E-2</v>
      </c>
      <c r="Q5504" s="16">
        <v>0.78819070000000002</v>
      </c>
      <c r="R5504" s="16">
        <v>0.34179999999999999</v>
      </c>
      <c r="S5504" s="16">
        <v>1.4E-3</v>
      </c>
      <c r="T5504" s="16">
        <v>5.9999999999999995E-4</v>
      </c>
      <c r="U5504" s="16">
        <v>3.8841000000000001</v>
      </c>
      <c r="V5504" s="16">
        <v>23.92</v>
      </c>
      <c r="W5504" s="16">
        <v>0.98</v>
      </c>
      <c r="X5504" s="16">
        <v>414.74200000000002</v>
      </c>
      <c r="Y5504" s="16">
        <v>40.000799999999998</v>
      </c>
      <c r="Z5504" s="16">
        <v>0.3377</v>
      </c>
      <c r="AA5504" s="16">
        <v>-0.55234119999999998</v>
      </c>
      <c r="AB5504" s="16">
        <v>0.23</v>
      </c>
      <c r="AC5504" s="16">
        <v>6.33</v>
      </c>
      <c r="AD5504" s="16">
        <v>37.1</v>
      </c>
      <c r="AE5504" s="16">
        <v>13.129099999999999</v>
      </c>
      <c r="AF5504" s="16">
        <v>1.0397000000000001</v>
      </c>
      <c r="AG5504" s="16">
        <v>103879</v>
      </c>
      <c r="AH5504" s="16">
        <v>0.1573</v>
      </c>
      <c r="AI5504" s="16">
        <v>91.1</v>
      </c>
      <c r="AJ5504" s="16">
        <v>99.2</v>
      </c>
      <c r="AK5504" s="16">
        <v>0.92559999999999998</v>
      </c>
      <c r="AL5504" s="16">
        <v>0.56659999999999999</v>
      </c>
      <c r="AM5504" s="16">
        <v>0.2782</v>
      </c>
      <c r="AN5504" s="16">
        <v>0.95520000000000005</v>
      </c>
      <c r="AO5504" s="16">
        <v>0.15790000000000001</v>
      </c>
      <c r="AP5504" s="16">
        <v>0.98399999999999999</v>
      </c>
      <c r="AR5504" s="16">
        <f t="shared" si="201"/>
        <v>1</v>
      </c>
      <c r="AS5504" s="5">
        <f t="shared" si="200"/>
        <v>1.37298E-2</v>
      </c>
    </row>
    <row r="5505" spans="1:45" x14ac:dyDescent="0.25">
      <c r="A5505" s="16" t="s">
        <v>408</v>
      </c>
      <c r="B5505" s="16" t="s">
        <v>108</v>
      </c>
      <c r="C5505" s="16" t="s">
        <v>320</v>
      </c>
      <c r="D5505" s="16">
        <v>1996</v>
      </c>
      <c r="E5505" s="16" t="s">
        <v>6120</v>
      </c>
      <c r="F5505" s="16" t="s">
        <v>593</v>
      </c>
      <c r="G5505" s="10">
        <v>4640.25</v>
      </c>
      <c r="H5505" s="73">
        <v>8.4425240000000006</v>
      </c>
      <c r="I5505" s="16" t="s">
        <v>6700</v>
      </c>
      <c r="J5505" s="71">
        <v>-7.0000000000000001E-3</v>
      </c>
      <c r="K5505" s="71">
        <v>0.85599999999999998</v>
      </c>
      <c r="L5505" s="16">
        <v>7.9976900000000004E-2</v>
      </c>
      <c r="M5505" s="16">
        <v>-0.4833808</v>
      </c>
      <c r="N5505" s="16">
        <v>-0.3810965</v>
      </c>
      <c r="O5505" s="16">
        <v>0.20475090000000001</v>
      </c>
      <c r="P5505" s="16">
        <v>0.1073988</v>
      </c>
      <c r="Q5505" s="16">
        <v>0.73172890000000002</v>
      </c>
      <c r="R5505" s="16">
        <v>0.33810000000000001</v>
      </c>
      <c r="S5505" s="16">
        <v>4.4999999999999997E-3</v>
      </c>
      <c r="T5505" s="16">
        <v>4.0000000000000002E-4</v>
      </c>
      <c r="U5505" s="16">
        <v>3.8662999999999998</v>
      </c>
      <c r="V5505" s="16">
        <v>22.686</v>
      </c>
      <c r="W5505" s="16">
        <v>1.026</v>
      </c>
      <c r="X5505" s="16">
        <v>415.00099999999998</v>
      </c>
      <c r="Y5505" s="16">
        <v>41.652900000000002</v>
      </c>
      <c r="Z5505" s="16">
        <v>0.32829999999999998</v>
      </c>
      <c r="AA5505" s="16">
        <v>-0.55234119999999998</v>
      </c>
      <c r="AB5505" s="16">
        <v>0.23</v>
      </c>
      <c r="AC5505" s="16">
        <v>6.33</v>
      </c>
      <c r="AD5505" s="16">
        <v>37.1</v>
      </c>
      <c r="AE5505" s="16">
        <v>16.097200000000001</v>
      </c>
      <c r="AF5505" s="16">
        <v>1.8248</v>
      </c>
      <c r="AG5505" s="16">
        <v>112258</v>
      </c>
      <c r="AH5505" s="16">
        <v>0.15959999999999999</v>
      </c>
      <c r="AI5505" s="16">
        <v>91.1</v>
      </c>
      <c r="AJ5505" s="16">
        <v>99.2</v>
      </c>
      <c r="AK5505" s="16">
        <v>0.82989999999999997</v>
      </c>
      <c r="AL5505" s="16">
        <v>0.54420000000000002</v>
      </c>
      <c r="AM5505" s="16">
        <v>0.3155</v>
      </c>
      <c r="AN5505" s="16">
        <v>1.0395000000000001</v>
      </c>
      <c r="AO5505" s="16">
        <v>-2.0899999999999998E-2</v>
      </c>
      <c r="AP5505" s="16">
        <v>0.85609999999999997</v>
      </c>
      <c r="AR5505" s="16">
        <f t="shared" si="201"/>
        <v>1</v>
      </c>
      <c r="AS5505" s="5">
        <f t="shared" si="200"/>
        <v>-1.7984999999999945E-3</v>
      </c>
    </row>
    <row r="5506" spans="1:45" x14ac:dyDescent="0.25">
      <c r="A5506" s="16" t="s">
        <v>408</v>
      </c>
      <c r="B5506" s="16" t="s">
        <v>108</v>
      </c>
      <c r="C5506" s="16" t="s">
        <v>320</v>
      </c>
      <c r="D5506" s="16">
        <v>1997</v>
      </c>
      <c r="E5506" s="16" t="s">
        <v>6121</v>
      </c>
      <c r="F5506" s="16" t="s">
        <v>593</v>
      </c>
      <c r="G5506" s="10">
        <v>4843.1400000000003</v>
      </c>
      <c r="H5506" s="73">
        <v>8.4853190000000005</v>
      </c>
      <c r="I5506" s="16" t="s">
        <v>6700</v>
      </c>
      <c r="J5506" s="71">
        <v>2.1000000000000001E-2</v>
      </c>
      <c r="K5506" s="71">
        <v>0.874</v>
      </c>
      <c r="L5506" s="16">
        <v>0.12603220000000001</v>
      </c>
      <c r="M5506" s="16">
        <v>-0.52223779999999997</v>
      </c>
      <c r="N5506" s="16">
        <v>-0.4165797</v>
      </c>
      <c r="O5506" s="16">
        <v>0.25270510000000002</v>
      </c>
      <c r="P5506" s="16">
        <v>0.15806239999999999</v>
      </c>
      <c r="Q5506" s="16">
        <v>0.80831489999999995</v>
      </c>
      <c r="R5506" s="16">
        <v>0.27900000000000003</v>
      </c>
      <c r="S5506" s="16">
        <v>3.0000000000000001E-3</v>
      </c>
      <c r="T5506" s="16">
        <v>2.9999999999999997E-4</v>
      </c>
      <c r="U5506" s="16">
        <v>3.8483999999999998</v>
      </c>
      <c r="V5506" s="16">
        <v>21.452000000000002</v>
      </c>
      <c r="W5506" s="16">
        <v>1.0720000000000001</v>
      </c>
      <c r="X5506" s="16">
        <v>413.45699999999999</v>
      </c>
      <c r="Y5506" s="16">
        <v>43.305</v>
      </c>
      <c r="Z5506" s="16">
        <v>0.33279999999999998</v>
      </c>
      <c r="AA5506" s="16">
        <v>-0.56399259999999996</v>
      </c>
      <c r="AB5506" s="16">
        <v>0.23</v>
      </c>
      <c r="AC5506" s="16">
        <v>6.33</v>
      </c>
      <c r="AD5506" s="16">
        <v>37.4</v>
      </c>
      <c r="AE5506" s="16">
        <v>19.290400000000002</v>
      </c>
      <c r="AF5506" s="16">
        <v>3.6819000000000002</v>
      </c>
      <c r="AG5506" s="16">
        <v>121834</v>
      </c>
      <c r="AH5506" s="16">
        <v>0.15759999999999999</v>
      </c>
      <c r="AI5506" s="16">
        <v>91.1</v>
      </c>
      <c r="AJ5506" s="16">
        <v>99.2</v>
      </c>
      <c r="AK5506" s="16">
        <v>0.92730000000000001</v>
      </c>
      <c r="AL5506" s="16">
        <v>0.57509999999999994</v>
      </c>
      <c r="AM5506" s="16">
        <v>0.36749999999999999</v>
      </c>
      <c r="AN5506" s="16">
        <v>0.99070000000000003</v>
      </c>
      <c r="AO5506" s="16">
        <v>0.188</v>
      </c>
      <c r="AP5506" s="16">
        <v>0.93620000000000003</v>
      </c>
      <c r="AR5506" s="16">
        <f t="shared" si="201"/>
        <v>1</v>
      </c>
      <c r="AS5506" s="5">
        <f t="shared" si="200"/>
        <v>4.6055300000000007E-2</v>
      </c>
    </row>
    <row r="5507" spans="1:45" x14ac:dyDescent="0.25">
      <c r="A5507" s="16" t="s">
        <v>408</v>
      </c>
      <c r="B5507" s="16" t="s">
        <v>108</v>
      </c>
      <c r="C5507" s="16" t="s">
        <v>320</v>
      </c>
      <c r="D5507" s="16">
        <v>1998</v>
      </c>
      <c r="E5507" s="16" t="s">
        <v>6122</v>
      </c>
      <c r="F5507" s="16" t="s">
        <v>593</v>
      </c>
      <c r="G5507" s="10">
        <v>5083.42</v>
      </c>
      <c r="H5507" s="73">
        <v>8.5337399999999999</v>
      </c>
      <c r="I5507" s="16" t="s">
        <v>6700</v>
      </c>
      <c r="J5507" s="71">
        <v>2.3E-2</v>
      </c>
      <c r="K5507" s="71">
        <v>0.89500000000000002</v>
      </c>
      <c r="L5507" s="16">
        <v>0.1807116</v>
      </c>
      <c r="M5507" s="16">
        <v>-0.52827429999999997</v>
      </c>
      <c r="N5507" s="16">
        <v>-0.45846749999999997</v>
      </c>
      <c r="O5507" s="16">
        <v>0.31287090000000001</v>
      </c>
      <c r="P5507" s="16">
        <v>0.19074269999999999</v>
      </c>
      <c r="Q5507" s="16">
        <v>0.88489890000000004</v>
      </c>
      <c r="R5507" s="16">
        <v>0.26179999999999998</v>
      </c>
      <c r="S5507" s="16">
        <v>2.8999999999999998E-3</v>
      </c>
      <c r="T5507" s="16">
        <v>6.9999999999999999E-4</v>
      </c>
      <c r="U5507" s="16">
        <v>3.8304999999999998</v>
      </c>
      <c r="V5507" s="16">
        <v>20.218</v>
      </c>
      <c r="W5507" s="16">
        <v>1.1180000000000001</v>
      </c>
      <c r="X5507" s="16">
        <v>410.90899999999999</v>
      </c>
      <c r="Y5507" s="16">
        <v>44.957099999999997</v>
      </c>
      <c r="Z5507" s="16">
        <v>0.34029999999999999</v>
      </c>
      <c r="AA5507" s="16">
        <v>-0.59506269999999994</v>
      </c>
      <c r="AB5507" s="16">
        <v>0.23</v>
      </c>
      <c r="AC5507" s="16">
        <v>6.33</v>
      </c>
      <c r="AD5507" s="16">
        <v>38.200000000000003</v>
      </c>
      <c r="AE5507" s="16">
        <v>21.042200000000001</v>
      </c>
      <c r="AF5507" s="16">
        <v>5.1839000000000004</v>
      </c>
      <c r="AG5507" s="16">
        <v>132538</v>
      </c>
      <c r="AH5507" s="16">
        <v>0.158</v>
      </c>
      <c r="AI5507" s="16">
        <v>91.1</v>
      </c>
      <c r="AJ5507" s="16">
        <v>99.2</v>
      </c>
      <c r="AK5507" s="16">
        <v>1.0246</v>
      </c>
      <c r="AL5507" s="16">
        <v>0.60599999999999998</v>
      </c>
      <c r="AM5507" s="16">
        <v>0.4194</v>
      </c>
      <c r="AN5507" s="16">
        <v>0.94199999999999995</v>
      </c>
      <c r="AO5507" s="16">
        <v>0.39689999999999998</v>
      </c>
      <c r="AP5507" s="16">
        <v>1.0164</v>
      </c>
      <c r="AR5507" s="16">
        <f t="shared" si="201"/>
        <v>1</v>
      </c>
      <c r="AS5507" s="5">
        <f t="shared" si="200"/>
        <v>5.4679399999999989E-2</v>
      </c>
    </row>
    <row r="5508" spans="1:45" x14ac:dyDescent="0.25">
      <c r="A5508" s="16" t="s">
        <v>408</v>
      </c>
      <c r="B5508" s="16" t="s">
        <v>108</v>
      </c>
      <c r="C5508" s="16" t="s">
        <v>320</v>
      </c>
      <c r="D5508" s="16">
        <v>1999</v>
      </c>
      <c r="E5508" s="16" t="s">
        <v>6123</v>
      </c>
      <c r="F5508" s="16" t="s">
        <v>593</v>
      </c>
      <c r="G5508" s="10">
        <v>5150.25</v>
      </c>
      <c r="H5508" s="73">
        <v>8.5468010000000003</v>
      </c>
      <c r="I5508" s="16" t="s">
        <v>6700</v>
      </c>
      <c r="J5508" s="71">
        <v>-1.2999999999999999E-2</v>
      </c>
      <c r="K5508" s="71">
        <v>0.88300000000000001</v>
      </c>
      <c r="L5508" s="16">
        <v>0.21678030000000001</v>
      </c>
      <c r="M5508" s="16">
        <v>-0.49369619999999997</v>
      </c>
      <c r="N5508" s="16">
        <v>-0.45675880000000002</v>
      </c>
      <c r="O5508" s="16">
        <v>0.3449256</v>
      </c>
      <c r="P5508" s="16">
        <v>0.2128051</v>
      </c>
      <c r="Q5508" s="16">
        <v>0.87376980000000004</v>
      </c>
      <c r="R5508" s="16">
        <v>0.31390000000000001</v>
      </c>
      <c r="S5508" s="16">
        <v>2.8E-3</v>
      </c>
      <c r="T5508" s="16">
        <v>1.4E-3</v>
      </c>
      <c r="U5508" s="16">
        <v>3.9397000000000002</v>
      </c>
      <c r="V5508" s="16">
        <v>18.984000000000002</v>
      </c>
      <c r="W5508" s="16">
        <v>1.1639999999999999</v>
      </c>
      <c r="X5508" s="16">
        <v>413.101</v>
      </c>
      <c r="Y5508" s="16">
        <v>46.609200000000001</v>
      </c>
      <c r="Z5508" s="16">
        <v>0.33700000000000002</v>
      </c>
      <c r="AA5508" s="16">
        <v>-0.60283030000000004</v>
      </c>
      <c r="AB5508" s="16">
        <v>0.23</v>
      </c>
      <c r="AC5508" s="16">
        <v>6.33</v>
      </c>
      <c r="AD5508" s="16">
        <v>38.4</v>
      </c>
      <c r="AE5508" s="16">
        <v>21.857900000000001</v>
      </c>
      <c r="AF5508" s="16">
        <v>8.6819000000000006</v>
      </c>
      <c r="AG5508" s="16">
        <v>134863</v>
      </c>
      <c r="AH5508" s="16">
        <v>0.156</v>
      </c>
      <c r="AI5508" s="16">
        <v>91.2</v>
      </c>
      <c r="AJ5508" s="16">
        <v>99.2</v>
      </c>
      <c r="AK5508" s="16">
        <v>1.0078</v>
      </c>
      <c r="AL5508" s="16">
        <v>0.57769999999999999</v>
      </c>
      <c r="AM5508" s="16">
        <v>0.43309999999999998</v>
      </c>
      <c r="AN5508" s="16">
        <v>0.83489999999999998</v>
      </c>
      <c r="AO5508" s="16">
        <v>0.49080000000000001</v>
      </c>
      <c r="AP5508" s="16">
        <v>0.98280000000000001</v>
      </c>
      <c r="AR5508" s="16">
        <f t="shared" si="201"/>
        <v>1</v>
      </c>
      <c r="AS5508" s="5">
        <f t="shared" ref="AS5508:AS5571" si="202">IF(D5508=1985, 0, L5508-L5507)</f>
        <v>3.6068700000000009E-2</v>
      </c>
    </row>
    <row r="5509" spans="1:45" x14ac:dyDescent="0.25">
      <c r="A5509" s="16" t="s">
        <v>408</v>
      </c>
      <c r="B5509" s="16" t="s">
        <v>108</v>
      </c>
      <c r="C5509" s="16" t="s">
        <v>320</v>
      </c>
      <c r="D5509" s="16">
        <v>2000</v>
      </c>
      <c r="E5509" s="16" t="s">
        <v>6124</v>
      </c>
      <c r="F5509" s="16" t="s">
        <v>593</v>
      </c>
      <c r="G5509" s="10">
        <v>5560.23</v>
      </c>
      <c r="H5509" s="73">
        <v>8.6233959999999996</v>
      </c>
      <c r="I5509" s="16">
        <v>1186873</v>
      </c>
      <c r="J5509" s="71">
        <v>4.9000000000000002E-2</v>
      </c>
      <c r="K5509" s="71">
        <v>0.92700000000000005</v>
      </c>
      <c r="L5509" s="16">
        <v>0.2419454</v>
      </c>
      <c r="M5509" s="16">
        <v>-0.481742</v>
      </c>
      <c r="N5509" s="16">
        <v>-0.49711119999999998</v>
      </c>
      <c r="O5509" s="16">
        <v>0.38389790000000001</v>
      </c>
      <c r="P5509" s="16">
        <v>0.26574550000000002</v>
      </c>
      <c r="Q5509" s="16">
        <v>0.86262179999999999</v>
      </c>
      <c r="R5509" s="16">
        <v>0.28899999999999998</v>
      </c>
      <c r="S5509" s="16">
        <v>2.8999999999999998E-3</v>
      </c>
      <c r="T5509" s="16">
        <v>4.1000000000000003E-3</v>
      </c>
      <c r="U5509" s="16">
        <v>3.8151999999999999</v>
      </c>
      <c r="V5509" s="16">
        <v>17.75</v>
      </c>
      <c r="W5509" s="16">
        <v>1.21</v>
      </c>
      <c r="X5509" s="16">
        <v>412.55099999999999</v>
      </c>
      <c r="Y5509" s="16">
        <v>48.261400000000002</v>
      </c>
      <c r="Z5509" s="16">
        <v>0.33739999999999998</v>
      </c>
      <c r="AA5509" s="16">
        <v>-0.61059770000000002</v>
      </c>
      <c r="AB5509" s="16">
        <v>0.23</v>
      </c>
      <c r="AC5509" s="16">
        <v>6.33</v>
      </c>
      <c r="AD5509" s="16">
        <v>38.6</v>
      </c>
      <c r="AE5509" s="16">
        <v>23.700500000000002</v>
      </c>
      <c r="AF5509" s="16">
        <v>15.188000000000001</v>
      </c>
      <c r="AG5509" s="16">
        <v>149805</v>
      </c>
      <c r="AH5509" s="16">
        <v>0.15740000000000001</v>
      </c>
      <c r="AI5509" s="16">
        <v>91.4</v>
      </c>
      <c r="AJ5509" s="16">
        <v>99.2</v>
      </c>
      <c r="AK5509" s="16">
        <v>0.9909</v>
      </c>
      <c r="AL5509" s="16">
        <v>0.54949999999999999</v>
      </c>
      <c r="AM5509" s="16">
        <v>0.44679999999999997</v>
      </c>
      <c r="AN5509" s="16">
        <v>0.7278</v>
      </c>
      <c r="AO5509" s="16">
        <v>0.5847</v>
      </c>
      <c r="AP5509" s="16">
        <v>0.94910000000000005</v>
      </c>
      <c r="AR5509" s="16">
        <f t="shared" ref="AR5509:AR5572" si="203">IF(OR(AND(I5509&lt;&gt;"", I5509&gt;=10000000, AQ5509&lt;=32.5), AND(A5509="Middle East &amp; North Africa", I5509&lt;&gt;"", I5509&gt;=9000000, AQ5509&lt;&gt;"", AQ5509&lt;=32.5)), 0, 1)</f>
        <v>1</v>
      </c>
      <c r="AS5509" s="5">
        <f t="shared" si="202"/>
        <v>2.5165099999999996E-2</v>
      </c>
    </row>
    <row r="5510" spans="1:45" x14ac:dyDescent="0.25">
      <c r="A5510" s="16" t="s">
        <v>408</v>
      </c>
      <c r="B5510" s="16" t="s">
        <v>108</v>
      </c>
      <c r="C5510" s="16" t="s">
        <v>320</v>
      </c>
      <c r="D5510" s="16">
        <v>2001</v>
      </c>
      <c r="E5510" s="16" t="s">
        <v>6125</v>
      </c>
      <c r="F5510" s="16" t="s">
        <v>593</v>
      </c>
      <c r="G5510" s="10">
        <v>5658.45</v>
      </c>
      <c r="H5510" s="73">
        <v>8.6409050000000001</v>
      </c>
      <c r="I5510" s="16">
        <v>1196287</v>
      </c>
      <c r="J5510" s="71">
        <v>0</v>
      </c>
      <c r="K5510" s="71">
        <v>0.92800000000000005</v>
      </c>
      <c r="L5510" s="16">
        <v>0.3072957</v>
      </c>
      <c r="M5510" s="16">
        <v>-0.44197609999999998</v>
      </c>
      <c r="N5510" s="16">
        <v>-0.51420920000000003</v>
      </c>
      <c r="O5510" s="16">
        <v>0.4399016</v>
      </c>
      <c r="P5510" s="16">
        <v>0.32440079999999999</v>
      </c>
      <c r="Q5510" s="16">
        <v>0.86842830000000004</v>
      </c>
      <c r="R5510" s="16">
        <v>0.36870000000000003</v>
      </c>
      <c r="S5510" s="16">
        <v>2.8999999999999998E-3</v>
      </c>
      <c r="T5510" s="16">
        <v>3.7000000000000002E-3</v>
      </c>
      <c r="U5510" s="16">
        <v>3.1698</v>
      </c>
      <c r="V5510" s="16">
        <v>19.571999999999999</v>
      </c>
      <c r="W5510" s="16">
        <v>1.276</v>
      </c>
      <c r="X5510" s="16">
        <v>413.74700000000001</v>
      </c>
      <c r="Y5510" s="16">
        <v>49.913499999999999</v>
      </c>
      <c r="Z5510" s="16">
        <v>0.34549999999999997</v>
      </c>
      <c r="AA5510" s="16">
        <v>-0.62613280000000004</v>
      </c>
      <c r="AB5510" s="16">
        <v>0.23</v>
      </c>
      <c r="AC5510" s="16">
        <v>6.33</v>
      </c>
      <c r="AD5510" s="16">
        <v>39</v>
      </c>
      <c r="AE5510" s="16">
        <v>25.720500000000001</v>
      </c>
      <c r="AF5510" s="16">
        <v>22.8399</v>
      </c>
      <c r="AG5510" s="16">
        <v>159744</v>
      </c>
      <c r="AH5510" s="16">
        <v>0.1638</v>
      </c>
      <c r="AI5510" s="16">
        <v>91.5</v>
      </c>
      <c r="AJ5510" s="16">
        <v>99.3</v>
      </c>
      <c r="AK5510" s="16">
        <v>0.88270000000000004</v>
      </c>
      <c r="AL5510" s="16">
        <v>0.55730000000000002</v>
      </c>
      <c r="AM5510" s="16">
        <v>0.4279</v>
      </c>
      <c r="AN5510" s="16">
        <v>0.88570000000000004</v>
      </c>
      <c r="AO5510" s="16">
        <v>0.56810000000000005</v>
      </c>
      <c r="AP5510" s="16">
        <v>0.97970000000000002</v>
      </c>
      <c r="AR5510" s="16">
        <f t="shared" si="203"/>
        <v>1</v>
      </c>
      <c r="AS5510" s="5">
        <f t="shared" si="202"/>
        <v>6.53503E-2</v>
      </c>
    </row>
    <row r="5511" spans="1:45" x14ac:dyDescent="0.25">
      <c r="A5511" s="16" t="s">
        <v>408</v>
      </c>
      <c r="B5511" s="16" t="s">
        <v>108</v>
      </c>
      <c r="C5511" s="16" t="s">
        <v>320</v>
      </c>
      <c r="D5511" s="16">
        <v>2002</v>
      </c>
      <c r="E5511" s="16" t="s">
        <v>6126</v>
      </c>
      <c r="F5511" s="16" t="s">
        <v>593</v>
      </c>
      <c r="G5511" s="10">
        <v>5738.06</v>
      </c>
      <c r="H5511" s="73">
        <v>8.6548759999999998</v>
      </c>
      <c r="I5511" s="16">
        <v>1204621</v>
      </c>
      <c r="J5511" s="71">
        <v>-2E-3</v>
      </c>
      <c r="K5511" s="71">
        <v>0.92500000000000004</v>
      </c>
      <c r="L5511" s="16">
        <v>0.31946180000000002</v>
      </c>
      <c r="M5511" s="16">
        <v>-0.42856250000000001</v>
      </c>
      <c r="N5511" s="16">
        <v>-0.47164309999999998</v>
      </c>
      <c r="O5511" s="16">
        <v>0.37724419999999997</v>
      </c>
      <c r="P5511" s="16">
        <v>0.354354</v>
      </c>
      <c r="Q5511" s="16">
        <v>0.87425050000000004</v>
      </c>
      <c r="R5511" s="16">
        <v>0.37380000000000002</v>
      </c>
      <c r="S5511" s="16">
        <v>3.0000000000000001E-3</v>
      </c>
      <c r="T5511" s="16">
        <v>4.7999999999999996E-3</v>
      </c>
      <c r="U5511" s="16">
        <v>3.1128999999999998</v>
      </c>
      <c r="V5511" s="16">
        <v>21.393999999999998</v>
      </c>
      <c r="W5511" s="16">
        <v>1.3420000000000001</v>
      </c>
      <c r="X5511" s="16">
        <v>414.59500000000003</v>
      </c>
      <c r="Y5511" s="16">
        <v>51.565600000000003</v>
      </c>
      <c r="Z5511" s="16">
        <v>0.29930000000000001</v>
      </c>
      <c r="AA5511" s="16">
        <v>-0.59117889999999995</v>
      </c>
      <c r="AB5511" s="16">
        <v>0.23</v>
      </c>
      <c r="AC5511" s="16">
        <v>6.33</v>
      </c>
      <c r="AD5511" s="16">
        <v>38.1</v>
      </c>
      <c r="AE5511" s="16">
        <v>26.505400000000002</v>
      </c>
      <c r="AF5511" s="16">
        <v>28.985800000000001</v>
      </c>
      <c r="AG5511" s="16">
        <v>161877</v>
      </c>
      <c r="AH5511" s="16">
        <v>0.16270000000000001</v>
      </c>
      <c r="AI5511" s="16">
        <v>91.6</v>
      </c>
      <c r="AJ5511" s="16">
        <v>99.3</v>
      </c>
      <c r="AK5511" s="16">
        <v>0.77439999999999998</v>
      </c>
      <c r="AL5511" s="16">
        <v>0.56510000000000005</v>
      </c>
      <c r="AM5511" s="16">
        <v>0.40910000000000002</v>
      </c>
      <c r="AN5511" s="16">
        <v>1.0437000000000001</v>
      </c>
      <c r="AO5511" s="16">
        <v>0.55149999999999999</v>
      </c>
      <c r="AP5511" s="16">
        <v>1.0103</v>
      </c>
      <c r="AR5511" s="16">
        <f t="shared" si="203"/>
        <v>1</v>
      </c>
      <c r="AS5511" s="5">
        <f t="shared" si="202"/>
        <v>1.2166100000000013E-2</v>
      </c>
    </row>
    <row r="5512" spans="1:45" x14ac:dyDescent="0.25">
      <c r="A5512" s="16" t="s">
        <v>408</v>
      </c>
      <c r="B5512" s="16" t="s">
        <v>108</v>
      </c>
      <c r="C5512" s="16" t="s">
        <v>320</v>
      </c>
      <c r="D5512" s="16">
        <v>2003</v>
      </c>
      <c r="E5512" s="16" t="s">
        <v>6127</v>
      </c>
      <c r="F5512" s="16" t="s">
        <v>593</v>
      </c>
      <c r="G5512" s="10">
        <v>5905</v>
      </c>
      <c r="H5512" s="73">
        <v>8.6835550000000001</v>
      </c>
      <c r="I5512" s="16">
        <v>1213370</v>
      </c>
      <c r="J5512" s="71">
        <v>3.1E-2</v>
      </c>
      <c r="K5512" s="71">
        <v>0.95499999999999996</v>
      </c>
      <c r="L5512" s="16">
        <v>0.49566719999999997</v>
      </c>
      <c r="M5512" s="16">
        <v>-0.45698680000000003</v>
      </c>
      <c r="N5512" s="16">
        <v>-0.27336579999999999</v>
      </c>
      <c r="O5512" s="16">
        <v>0.47416740000000002</v>
      </c>
      <c r="P5512" s="16">
        <v>0.42264360000000001</v>
      </c>
      <c r="Q5512" s="16">
        <v>0.92943469999999995</v>
      </c>
      <c r="R5512" s="16">
        <v>0.33810000000000001</v>
      </c>
      <c r="S5512" s="16">
        <v>3.0999999999999999E-3</v>
      </c>
      <c r="T5512" s="16">
        <v>3.8E-3</v>
      </c>
      <c r="U5512" s="16">
        <v>4.4843999999999999</v>
      </c>
      <c r="V5512" s="16">
        <v>23.216000000000001</v>
      </c>
      <c r="W5512" s="16">
        <v>1.4079999999999999</v>
      </c>
      <c r="X5512" s="16">
        <v>416.30399999999997</v>
      </c>
      <c r="Y5512" s="16">
        <v>53.217700000000001</v>
      </c>
      <c r="Z5512" s="16">
        <v>0.33</v>
      </c>
      <c r="AA5512" s="16">
        <v>-0.60283030000000004</v>
      </c>
      <c r="AB5512" s="16">
        <v>0.23</v>
      </c>
      <c r="AC5512" s="16">
        <v>6.33</v>
      </c>
      <c r="AD5512" s="16">
        <v>38.4</v>
      </c>
      <c r="AE5512" s="16">
        <v>28.916599999999999</v>
      </c>
      <c r="AF5512" s="16">
        <v>38.400599999999997</v>
      </c>
      <c r="AG5512" s="16">
        <v>171588</v>
      </c>
      <c r="AH5512" s="16">
        <v>0.1661</v>
      </c>
      <c r="AI5512" s="16">
        <v>91.8</v>
      </c>
      <c r="AJ5512" s="16">
        <v>99.4</v>
      </c>
      <c r="AK5512" s="16">
        <v>0.84699999999999998</v>
      </c>
      <c r="AL5512" s="16">
        <v>0.42749999999999999</v>
      </c>
      <c r="AM5512" s="16">
        <v>0.75090000000000001</v>
      </c>
      <c r="AN5512" s="16">
        <v>0.98429999999999995</v>
      </c>
      <c r="AO5512" s="16">
        <v>0.57950000000000002</v>
      </c>
      <c r="AP5512" s="16">
        <v>1.0566</v>
      </c>
      <c r="AR5512" s="16">
        <f t="shared" si="203"/>
        <v>1</v>
      </c>
      <c r="AS5512" s="5">
        <f t="shared" si="202"/>
        <v>0.17620539999999996</v>
      </c>
    </row>
    <row r="5513" spans="1:45" x14ac:dyDescent="0.25">
      <c r="A5513" s="16" t="s">
        <v>408</v>
      </c>
      <c r="B5513" s="16" t="s">
        <v>108</v>
      </c>
      <c r="C5513" s="16" t="s">
        <v>320</v>
      </c>
      <c r="D5513" s="16">
        <v>2004</v>
      </c>
      <c r="E5513" s="16" t="s">
        <v>6128</v>
      </c>
      <c r="F5513" s="16" t="s">
        <v>593</v>
      </c>
      <c r="G5513" s="10">
        <v>6205.25</v>
      </c>
      <c r="H5513" s="73">
        <v>8.7331509999999994</v>
      </c>
      <c r="I5513" s="16">
        <v>1221003</v>
      </c>
      <c r="J5513" s="71">
        <v>1.7999999999999999E-2</v>
      </c>
      <c r="K5513" s="71">
        <v>0.97199999999999998</v>
      </c>
      <c r="L5513" s="16">
        <v>0.52148320000000004</v>
      </c>
      <c r="M5513" s="16">
        <v>-0.4276007</v>
      </c>
      <c r="N5513" s="16">
        <v>-0.24000540000000001</v>
      </c>
      <c r="O5513" s="16">
        <v>0.50645739999999995</v>
      </c>
      <c r="P5513" s="16">
        <v>0.45125409999999999</v>
      </c>
      <c r="Q5513" s="16">
        <v>0.85942640000000003</v>
      </c>
      <c r="R5513" s="16">
        <v>0.37930000000000003</v>
      </c>
      <c r="S5513" s="16">
        <v>3.2000000000000002E-3</v>
      </c>
      <c r="T5513" s="16">
        <v>4.4999999999999997E-3</v>
      </c>
      <c r="U5513" s="16">
        <v>4.4720000000000004</v>
      </c>
      <c r="V5513" s="16">
        <v>25.038</v>
      </c>
      <c r="W5513" s="16">
        <v>1.474</v>
      </c>
      <c r="X5513" s="16">
        <v>414.97500000000002</v>
      </c>
      <c r="Y5513" s="16">
        <v>54.869799999999998</v>
      </c>
      <c r="Z5513" s="16">
        <v>0.33460000000000001</v>
      </c>
      <c r="AA5513" s="16">
        <v>-0.5678763</v>
      </c>
      <c r="AB5513" s="16">
        <v>0.23</v>
      </c>
      <c r="AC5513" s="16">
        <v>6.33</v>
      </c>
      <c r="AD5513" s="16">
        <v>37.5</v>
      </c>
      <c r="AE5513" s="16">
        <v>29.2729</v>
      </c>
      <c r="AF5513" s="16">
        <v>45.318600000000004</v>
      </c>
      <c r="AG5513" s="16">
        <v>177313</v>
      </c>
      <c r="AH5513" s="16">
        <v>0.16500000000000001</v>
      </c>
      <c r="AI5513" s="16">
        <v>91.9</v>
      </c>
      <c r="AJ5513" s="16">
        <v>99.4</v>
      </c>
      <c r="AK5513" s="16">
        <v>0.85340000000000005</v>
      </c>
      <c r="AL5513" s="16">
        <v>0.34389999999999998</v>
      </c>
      <c r="AM5513" s="16">
        <v>0.65280000000000005</v>
      </c>
      <c r="AN5513" s="16">
        <v>0.97130000000000005</v>
      </c>
      <c r="AO5513" s="16">
        <v>0.42230000000000001</v>
      </c>
      <c r="AP5513" s="16">
        <v>1.008</v>
      </c>
      <c r="AR5513" s="16">
        <f t="shared" si="203"/>
        <v>1</v>
      </c>
      <c r="AS5513" s="5">
        <f t="shared" si="202"/>
        <v>2.5816000000000061E-2</v>
      </c>
    </row>
    <row r="5514" spans="1:45" x14ac:dyDescent="0.25">
      <c r="A5514" s="16" t="s">
        <v>408</v>
      </c>
      <c r="B5514" s="16" t="s">
        <v>108</v>
      </c>
      <c r="C5514" s="16" t="s">
        <v>320</v>
      </c>
      <c r="D5514" s="16">
        <v>2005</v>
      </c>
      <c r="E5514" s="16" t="s">
        <v>6129</v>
      </c>
      <c r="F5514" s="16" t="s">
        <v>593</v>
      </c>
      <c r="G5514" s="10">
        <v>6245.2</v>
      </c>
      <c r="H5514" s="73">
        <v>8.7395680000000002</v>
      </c>
      <c r="I5514" s="16">
        <v>1228254</v>
      </c>
      <c r="J5514" s="71">
        <v>-0.01</v>
      </c>
      <c r="K5514" s="71">
        <v>0.96199999999999997</v>
      </c>
      <c r="L5514" s="16">
        <v>0.51600710000000005</v>
      </c>
      <c r="M5514" s="16">
        <v>-0.4304887</v>
      </c>
      <c r="N5514" s="16">
        <v>-0.22696459999999999</v>
      </c>
      <c r="O5514" s="16">
        <v>0.44067309999999998</v>
      </c>
      <c r="P5514" s="16">
        <v>0.4860389</v>
      </c>
      <c r="Q5514" s="16">
        <v>0.8692898</v>
      </c>
      <c r="R5514" s="16">
        <v>0.37230000000000002</v>
      </c>
      <c r="S5514" s="16">
        <v>3.2000000000000002E-3</v>
      </c>
      <c r="T5514" s="16">
        <v>4.5999999999999999E-3</v>
      </c>
      <c r="U5514" s="16">
        <v>4.2016</v>
      </c>
      <c r="V5514" s="16">
        <v>26.86</v>
      </c>
      <c r="W5514" s="16">
        <v>1.54</v>
      </c>
      <c r="X5514" s="16">
        <v>414.71300000000002</v>
      </c>
      <c r="Y5514" s="16">
        <v>49.918199999999999</v>
      </c>
      <c r="Z5514" s="16">
        <v>0.36070000000000002</v>
      </c>
      <c r="AA5514" s="16">
        <v>-0.5445738</v>
      </c>
      <c r="AB5514" s="16">
        <v>0.23</v>
      </c>
      <c r="AC5514" s="16">
        <v>6.33</v>
      </c>
      <c r="AD5514" s="16">
        <v>36.9</v>
      </c>
      <c r="AE5514" s="16">
        <v>29.477599999999999</v>
      </c>
      <c r="AF5514" s="16">
        <v>54.1601</v>
      </c>
      <c r="AG5514" s="16">
        <v>184978</v>
      </c>
      <c r="AH5514" s="16">
        <v>0.16450000000000001</v>
      </c>
      <c r="AI5514" s="16">
        <v>92</v>
      </c>
      <c r="AJ5514" s="16">
        <v>99.5</v>
      </c>
      <c r="AK5514" s="16">
        <v>0.85460000000000003</v>
      </c>
      <c r="AL5514" s="16">
        <v>0.39829999999999999</v>
      </c>
      <c r="AM5514" s="16">
        <v>0.61670000000000003</v>
      </c>
      <c r="AN5514" s="16">
        <v>1.0018</v>
      </c>
      <c r="AO5514" s="16">
        <v>0.4375</v>
      </c>
      <c r="AP5514" s="16">
        <v>1.0045999999999999</v>
      </c>
      <c r="AR5514" s="16">
        <f t="shared" si="203"/>
        <v>1</v>
      </c>
      <c r="AS5514" s="5">
        <f t="shared" si="202"/>
        <v>-5.4760999999999838E-3</v>
      </c>
    </row>
    <row r="5515" spans="1:45" x14ac:dyDescent="0.25">
      <c r="A5515" s="16" t="s">
        <v>408</v>
      </c>
      <c r="B5515" s="16" t="s">
        <v>108</v>
      </c>
      <c r="C5515" s="16" t="s">
        <v>320</v>
      </c>
      <c r="D5515" s="16">
        <v>2006</v>
      </c>
      <c r="E5515" s="16" t="s">
        <v>6130</v>
      </c>
      <c r="F5515" s="16" t="s">
        <v>593</v>
      </c>
      <c r="G5515" s="10">
        <v>6746.89</v>
      </c>
      <c r="H5515" s="73">
        <v>8.8168360000000003</v>
      </c>
      <c r="I5515" s="16">
        <v>1233996</v>
      </c>
      <c r="J5515" s="71">
        <v>7.0000000000000001E-3</v>
      </c>
      <c r="K5515" s="71">
        <v>0.96899999999999997</v>
      </c>
      <c r="L5515" s="16">
        <v>0.60094519999999996</v>
      </c>
      <c r="M5515" s="16">
        <v>-0.46693820000000003</v>
      </c>
      <c r="N5515" s="16">
        <v>-0.23118659999999999</v>
      </c>
      <c r="O5515" s="16">
        <v>0.64826519999999999</v>
      </c>
      <c r="P5515" s="16">
        <v>0.51533799999999996</v>
      </c>
      <c r="Q5515" s="16">
        <v>0.85251529999999998</v>
      </c>
      <c r="R5515" s="16">
        <v>0.3014</v>
      </c>
      <c r="S5515" s="16">
        <v>3.3E-3</v>
      </c>
      <c r="T5515" s="16">
        <v>4.7999999999999996E-3</v>
      </c>
      <c r="U5515" s="16">
        <v>3.8180999999999998</v>
      </c>
      <c r="V5515" s="16">
        <v>29.032</v>
      </c>
      <c r="W5515" s="16">
        <v>1.708</v>
      </c>
      <c r="X5515" s="16">
        <v>411.46600000000001</v>
      </c>
      <c r="Y5515" s="16">
        <v>59.46</v>
      </c>
      <c r="Z5515" s="16">
        <v>0.35970000000000002</v>
      </c>
      <c r="AA5515" s="16">
        <v>-0.55622510000000003</v>
      </c>
      <c r="AB5515" s="16">
        <v>0.23</v>
      </c>
      <c r="AC5515" s="16">
        <v>6.33</v>
      </c>
      <c r="AD5515" s="16">
        <v>37.200000000000003</v>
      </c>
      <c r="AE5515" s="16">
        <v>29.373999999999999</v>
      </c>
      <c r="AF5515" s="16">
        <v>63.4923</v>
      </c>
      <c r="AG5515" s="16">
        <v>190438</v>
      </c>
      <c r="AH5515" s="16">
        <v>0.1605</v>
      </c>
      <c r="AI5515" s="16">
        <v>92.2</v>
      </c>
      <c r="AJ5515" s="16">
        <v>99.5</v>
      </c>
      <c r="AK5515" s="16">
        <v>0.89970000000000006</v>
      </c>
      <c r="AL5515" s="16">
        <v>0.41410000000000002</v>
      </c>
      <c r="AM5515" s="16">
        <v>0.70740000000000003</v>
      </c>
      <c r="AN5515" s="16">
        <v>0.73529999999999995</v>
      </c>
      <c r="AO5515" s="16">
        <v>0.55979999999999996</v>
      </c>
      <c r="AP5515" s="16">
        <v>0.86960000000000004</v>
      </c>
      <c r="AR5515" s="16">
        <f t="shared" si="203"/>
        <v>1</v>
      </c>
      <c r="AS5515" s="5">
        <f t="shared" si="202"/>
        <v>8.4938099999999905E-2</v>
      </c>
    </row>
    <row r="5516" spans="1:45" x14ac:dyDescent="0.25">
      <c r="A5516" s="16" t="s">
        <v>408</v>
      </c>
      <c r="B5516" s="16" t="s">
        <v>108</v>
      </c>
      <c r="C5516" s="16" t="s">
        <v>320</v>
      </c>
      <c r="D5516" s="16">
        <v>2007</v>
      </c>
      <c r="E5516" s="16" t="s">
        <v>6131</v>
      </c>
      <c r="F5516" s="16" t="s">
        <v>593</v>
      </c>
      <c r="G5516" s="10">
        <v>7100.86</v>
      </c>
      <c r="H5516" s="73">
        <v>8.8679710000000007</v>
      </c>
      <c r="I5516" s="16">
        <v>1239630</v>
      </c>
      <c r="J5516" s="71">
        <v>1.9E-2</v>
      </c>
      <c r="K5516" s="71">
        <v>0.98699999999999999</v>
      </c>
      <c r="L5516" s="16">
        <v>0.67928029999999995</v>
      </c>
      <c r="M5516" s="16">
        <v>-0.46951120000000002</v>
      </c>
      <c r="N5516" s="16">
        <v>-0.20394329999999999</v>
      </c>
      <c r="O5516" s="16">
        <v>0.71374859999999996</v>
      </c>
      <c r="P5516" s="16">
        <v>0.56200830000000002</v>
      </c>
      <c r="Q5516" s="16">
        <v>0.88813949999999997</v>
      </c>
      <c r="R5516" s="16">
        <v>0.29770000000000002</v>
      </c>
      <c r="S5516" s="16">
        <v>3.3999999999999998E-3</v>
      </c>
      <c r="T5516" s="16">
        <v>4.7000000000000002E-3</v>
      </c>
      <c r="U5516" s="16">
        <v>3.3260999999999998</v>
      </c>
      <c r="V5516" s="16">
        <v>31.204000000000001</v>
      </c>
      <c r="W5516" s="16">
        <v>1.8759999999999999</v>
      </c>
      <c r="X5516" s="16">
        <v>414.94099999999997</v>
      </c>
      <c r="Y5516" s="16">
        <v>60.712800000000001</v>
      </c>
      <c r="Z5516" s="16">
        <v>0.38030000000000003</v>
      </c>
      <c r="AA5516" s="16">
        <v>-0.55622510000000003</v>
      </c>
      <c r="AB5516" s="16">
        <v>0.23</v>
      </c>
      <c r="AC5516" s="16">
        <v>6.33</v>
      </c>
      <c r="AD5516" s="16">
        <v>37.200000000000003</v>
      </c>
      <c r="AE5516" s="16">
        <v>29.571200000000001</v>
      </c>
      <c r="AF5516" s="16">
        <v>76.118099999999998</v>
      </c>
      <c r="AG5516" s="16">
        <v>198850</v>
      </c>
      <c r="AH5516" s="16">
        <v>0.16039999999999999</v>
      </c>
      <c r="AI5516" s="16">
        <v>92.3</v>
      </c>
      <c r="AJ5516" s="16">
        <v>99.6</v>
      </c>
      <c r="AK5516" s="16">
        <v>0.87160000000000004</v>
      </c>
      <c r="AL5516" s="16">
        <v>0.51259999999999994</v>
      </c>
      <c r="AM5516" s="16">
        <v>0.76080000000000003</v>
      </c>
      <c r="AN5516" s="16">
        <v>0.82609999999999995</v>
      </c>
      <c r="AO5516" s="16">
        <v>0.52769999999999995</v>
      </c>
      <c r="AP5516" s="16">
        <v>0.90200000000000002</v>
      </c>
      <c r="AR5516" s="16">
        <f t="shared" si="203"/>
        <v>1</v>
      </c>
      <c r="AS5516" s="5">
        <f t="shared" si="202"/>
        <v>7.8335099999999991E-2</v>
      </c>
    </row>
    <row r="5517" spans="1:45" x14ac:dyDescent="0.25">
      <c r="A5517" s="16" t="s">
        <v>408</v>
      </c>
      <c r="B5517" s="16" t="s">
        <v>108</v>
      </c>
      <c r="C5517" s="16" t="s">
        <v>320</v>
      </c>
      <c r="D5517" s="16">
        <v>2008</v>
      </c>
      <c r="E5517" s="16" t="s">
        <v>6132</v>
      </c>
      <c r="F5517" s="16" t="s">
        <v>593</v>
      </c>
      <c r="G5517" s="10">
        <v>7456.37</v>
      </c>
      <c r="H5517" s="73">
        <v>8.9168240000000001</v>
      </c>
      <c r="I5517" s="16">
        <v>1244121</v>
      </c>
      <c r="J5517" s="71">
        <v>0.01</v>
      </c>
      <c r="K5517" s="71">
        <v>0.997</v>
      </c>
      <c r="L5517" s="16">
        <v>0.77672699999999995</v>
      </c>
      <c r="M5517" s="16">
        <v>-0.46346660000000001</v>
      </c>
      <c r="N5517" s="16">
        <v>-0.149675</v>
      </c>
      <c r="O5517" s="16">
        <v>0.75686010000000004</v>
      </c>
      <c r="P5517" s="16">
        <v>0.59295390000000003</v>
      </c>
      <c r="Q5517" s="16">
        <v>0.97288229999999998</v>
      </c>
      <c r="R5517" s="16">
        <v>0.29399999999999998</v>
      </c>
      <c r="S5517" s="16">
        <v>4.3E-3</v>
      </c>
      <c r="T5517" s="16">
        <v>5.1999999999999998E-3</v>
      </c>
      <c r="U5517" s="16">
        <v>3.2038000000000002</v>
      </c>
      <c r="V5517" s="16">
        <v>33.375999999999998</v>
      </c>
      <c r="W5517" s="16">
        <v>2.044</v>
      </c>
      <c r="X5517" s="16">
        <v>416.55799999999999</v>
      </c>
      <c r="Y5517" s="16">
        <v>63.375300000000003</v>
      </c>
      <c r="Z5517" s="16">
        <v>0.37409999999999999</v>
      </c>
      <c r="AA5517" s="16">
        <v>-0.54845750000000004</v>
      </c>
      <c r="AB5517" s="16">
        <v>0.23</v>
      </c>
      <c r="AC5517" s="16">
        <v>6.33</v>
      </c>
      <c r="AD5517" s="16">
        <v>37</v>
      </c>
      <c r="AE5517" s="16">
        <v>29.722000000000001</v>
      </c>
      <c r="AF5517" s="16">
        <v>84.465800000000002</v>
      </c>
      <c r="AG5517" s="16">
        <v>205527</v>
      </c>
      <c r="AH5517" s="16">
        <v>0.15970000000000001</v>
      </c>
      <c r="AI5517" s="16">
        <v>92.4</v>
      </c>
      <c r="AJ5517" s="16">
        <v>99.6</v>
      </c>
      <c r="AK5517" s="16">
        <v>0.84850000000000003</v>
      </c>
      <c r="AL5517" s="16">
        <v>0.59830000000000005</v>
      </c>
      <c r="AM5517" s="16">
        <v>0.78439999999999999</v>
      </c>
      <c r="AN5517" s="16">
        <v>0.85219999999999996</v>
      </c>
      <c r="AO5517" s="16">
        <v>0.79879999999999995</v>
      </c>
      <c r="AP5517" s="16">
        <v>0.99560000000000004</v>
      </c>
      <c r="AR5517" s="16">
        <f t="shared" si="203"/>
        <v>1</v>
      </c>
      <c r="AS5517" s="5">
        <f t="shared" si="202"/>
        <v>9.7446699999999997E-2</v>
      </c>
    </row>
    <row r="5518" spans="1:45" x14ac:dyDescent="0.25">
      <c r="A5518" s="16" t="s">
        <v>408</v>
      </c>
      <c r="B5518" s="16" t="s">
        <v>108</v>
      </c>
      <c r="C5518" s="16" t="s">
        <v>320</v>
      </c>
      <c r="D5518" s="16">
        <v>2009</v>
      </c>
      <c r="E5518" s="16" t="s">
        <v>6133</v>
      </c>
      <c r="F5518" s="16" t="s">
        <v>593</v>
      </c>
      <c r="G5518" s="10">
        <v>7683.13</v>
      </c>
      <c r="H5518" s="73">
        <v>8.9467820000000007</v>
      </c>
      <c r="I5518" s="16">
        <v>1247429</v>
      </c>
      <c r="J5518" s="71">
        <v>5.0000000000000001E-3</v>
      </c>
      <c r="K5518" s="71">
        <v>1.002</v>
      </c>
      <c r="L5518" s="16">
        <v>0.82817960000000002</v>
      </c>
      <c r="M5518" s="16">
        <v>-0.45919100000000002</v>
      </c>
      <c r="N5518" s="16">
        <v>-0.110253</v>
      </c>
      <c r="O5518" s="16">
        <v>0.825295</v>
      </c>
      <c r="P5518" s="16">
        <v>0.62055470000000001</v>
      </c>
      <c r="Q5518" s="16">
        <v>0.94378969999999995</v>
      </c>
      <c r="R5518" s="16">
        <v>0.2903</v>
      </c>
      <c r="S5518" s="16">
        <v>3.5000000000000001E-3</v>
      </c>
      <c r="T5518" s="16">
        <v>6.1999999999999998E-3</v>
      </c>
      <c r="U5518" s="16">
        <v>3.1577000000000002</v>
      </c>
      <c r="V5518" s="16">
        <v>35.548000000000002</v>
      </c>
      <c r="W5518" s="16">
        <v>2.2120000000000002</v>
      </c>
      <c r="X5518" s="16">
        <v>414.59100000000001</v>
      </c>
      <c r="Y5518" s="16">
        <v>64.661000000000001</v>
      </c>
      <c r="Z5518" s="16">
        <v>0.39589999999999997</v>
      </c>
      <c r="AA5518" s="16">
        <v>-0.54845750000000004</v>
      </c>
      <c r="AB5518" s="16">
        <v>0.23</v>
      </c>
      <c r="AC5518" s="16">
        <v>6.33</v>
      </c>
      <c r="AD5518" s="16">
        <v>37</v>
      </c>
      <c r="AE5518" s="16">
        <v>30.5793</v>
      </c>
      <c r="AF5518" s="16">
        <v>88.581000000000003</v>
      </c>
      <c r="AG5518" s="16">
        <v>206585</v>
      </c>
      <c r="AH5518" s="16">
        <v>0.16239999999999999</v>
      </c>
      <c r="AI5518" s="16">
        <v>92.6</v>
      </c>
      <c r="AJ5518" s="16">
        <v>99.7</v>
      </c>
      <c r="AK5518" s="16">
        <v>0.81389999999999996</v>
      </c>
      <c r="AL5518" s="16">
        <v>0.63200000000000001</v>
      </c>
      <c r="AM5518" s="16">
        <v>0.76239999999999997</v>
      </c>
      <c r="AN5518" s="16">
        <v>0.66110000000000002</v>
      </c>
      <c r="AO5518" s="16">
        <v>0.87039999999999995</v>
      </c>
      <c r="AP5518" s="16">
        <v>0.95169999999999999</v>
      </c>
      <c r="AR5518" s="16">
        <f t="shared" si="203"/>
        <v>1</v>
      </c>
      <c r="AS5518" s="5">
        <f t="shared" si="202"/>
        <v>5.1452600000000071E-2</v>
      </c>
    </row>
    <row r="5519" spans="1:45" x14ac:dyDescent="0.25">
      <c r="A5519" s="16" t="s">
        <v>408</v>
      </c>
      <c r="B5519" s="16" t="s">
        <v>108</v>
      </c>
      <c r="C5519" s="16" t="s">
        <v>320</v>
      </c>
      <c r="D5519" s="16">
        <v>2010</v>
      </c>
      <c r="E5519" s="16" t="s">
        <v>6134</v>
      </c>
      <c r="F5519" s="16" t="s">
        <v>593</v>
      </c>
      <c r="G5519" s="10">
        <v>8000.38</v>
      </c>
      <c r="H5519" s="73">
        <v>8.9872440000000005</v>
      </c>
      <c r="I5519" s="16">
        <v>1250400</v>
      </c>
      <c r="J5519" s="71">
        <v>-4.0000000000000001E-3</v>
      </c>
      <c r="K5519" s="71">
        <v>0.998</v>
      </c>
      <c r="L5519" s="16">
        <v>0.92769780000000002</v>
      </c>
      <c r="M5519" s="16">
        <v>-0.45332129999999998</v>
      </c>
      <c r="N5519" s="16">
        <v>-5.0880999999999999E-3</v>
      </c>
      <c r="O5519" s="16">
        <v>0.90061049999999998</v>
      </c>
      <c r="P5519" s="16">
        <v>0.66212760000000004</v>
      </c>
      <c r="Q5519" s="16">
        <v>0.93441540000000001</v>
      </c>
      <c r="R5519" s="16">
        <v>0.28670000000000001</v>
      </c>
      <c r="S5519" s="16">
        <v>3.5999999999999999E-3</v>
      </c>
      <c r="T5519" s="16">
        <v>7.0000000000000001E-3</v>
      </c>
      <c r="U5519" s="16">
        <v>3.6558000000000002</v>
      </c>
      <c r="V5519" s="16">
        <v>37.72</v>
      </c>
      <c r="W5519" s="16">
        <v>2.38</v>
      </c>
      <c r="X5519" s="16">
        <v>413.959</v>
      </c>
      <c r="Y5519" s="16">
        <v>67.5899</v>
      </c>
      <c r="Z5519" s="16">
        <v>0.39750000000000002</v>
      </c>
      <c r="AA5519" s="16">
        <v>-0.57564389999999999</v>
      </c>
      <c r="AB5519" s="16">
        <v>0.23</v>
      </c>
      <c r="AC5519" s="16">
        <v>6.33</v>
      </c>
      <c r="AD5519" s="16">
        <v>37.700000000000003</v>
      </c>
      <c r="AE5519" s="16">
        <v>31.503399999999999</v>
      </c>
      <c r="AF5519" s="16">
        <v>96.769300000000001</v>
      </c>
      <c r="AG5519" s="16">
        <v>215051</v>
      </c>
      <c r="AH5519" s="16">
        <v>0.1623</v>
      </c>
      <c r="AI5519" s="16">
        <v>92.7</v>
      </c>
      <c r="AJ5519" s="16">
        <v>99.7</v>
      </c>
      <c r="AK5519" s="16">
        <v>0.77980000000000005</v>
      </c>
      <c r="AL5519" s="16">
        <v>0.65390000000000004</v>
      </c>
      <c r="AM5519" s="16">
        <v>0.8508</v>
      </c>
      <c r="AN5519" s="16">
        <v>0.5806</v>
      </c>
      <c r="AO5519" s="16">
        <v>0.9012</v>
      </c>
      <c r="AP5519" s="16">
        <v>0.86329999999999996</v>
      </c>
      <c r="AR5519" s="16">
        <f t="shared" si="203"/>
        <v>1</v>
      </c>
      <c r="AS5519" s="5">
        <f t="shared" si="202"/>
        <v>9.9518200000000001E-2</v>
      </c>
    </row>
    <row r="5520" spans="1:45" x14ac:dyDescent="0.25">
      <c r="A5520" s="16" t="s">
        <v>408</v>
      </c>
      <c r="B5520" s="16" t="s">
        <v>108</v>
      </c>
      <c r="C5520" s="16" t="s">
        <v>320</v>
      </c>
      <c r="D5520" s="16">
        <v>2011</v>
      </c>
      <c r="E5520" s="16" t="s">
        <v>6135</v>
      </c>
      <c r="F5520" s="16" t="s">
        <v>593</v>
      </c>
      <c r="G5520" s="10">
        <v>8313.27</v>
      </c>
      <c r="H5520" s="73">
        <v>9.0256080000000001</v>
      </c>
      <c r="I5520" s="16">
        <v>1252404</v>
      </c>
      <c r="J5520" s="71">
        <v>2E-3</v>
      </c>
      <c r="K5520" s="71">
        <v>1</v>
      </c>
      <c r="L5520" s="16">
        <v>0.96579769999999998</v>
      </c>
      <c r="M5520" s="16">
        <v>-0.4771551</v>
      </c>
      <c r="N5520" s="16">
        <v>5.0010999999999996E-3</v>
      </c>
      <c r="O5520" s="16">
        <v>0.9319345</v>
      </c>
      <c r="P5520" s="16">
        <v>0.67536589999999996</v>
      </c>
      <c r="Q5520" s="16">
        <v>0.9886606</v>
      </c>
      <c r="R5520" s="16">
        <v>0.28299999999999997</v>
      </c>
      <c r="S5520" s="16">
        <v>3.5000000000000001E-3</v>
      </c>
      <c r="T5520" s="16">
        <v>4.7000000000000002E-3</v>
      </c>
      <c r="U5520" s="16">
        <v>3.4108000000000001</v>
      </c>
      <c r="V5520" s="16">
        <v>39.396000000000001</v>
      </c>
      <c r="W5520" s="16">
        <v>2.444</v>
      </c>
      <c r="X5520" s="16">
        <v>413.327</v>
      </c>
      <c r="Y5520" s="16">
        <v>68.137699999999995</v>
      </c>
      <c r="Z5520" s="16">
        <v>0.40300000000000002</v>
      </c>
      <c r="AA5520" s="16">
        <v>-0.60283030000000004</v>
      </c>
      <c r="AB5520" s="16">
        <v>0.23</v>
      </c>
      <c r="AC5520" s="16">
        <v>6.33</v>
      </c>
      <c r="AD5520" s="16">
        <v>38.4</v>
      </c>
      <c r="AE5520" s="16">
        <v>30.334199999999999</v>
      </c>
      <c r="AF5520" s="16">
        <v>104.79300000000001</v>
      </c>
      <c r="AG5520" s="16">
        <v>218061</v>
      </c>
      <c r="AH5520" s="16">
        <v>0.16239999999999999</v>
      </c>
      <c r="AI5520" s="16">
        <v>92.9</v>
      </c>
      <c r="AJ5520" s="16">
        <v>99.8</v>
      </c>
      <c r="AK5520" s="16">
        <v>0.78820000000000001</v>
      </c>
      <c r="AL5520" s="16">
        <v>0.63090000000000002</v>
      </c>
      <c r="AM5520" s="16">
        <v>0.86050000000000004</v>
      </c>
      <c r="AN5520" s="16">
        <v>0.93420000000000003</v>
      </c>
      <c r="AO5520" s="16">
        <v>0.85060000000000002</v>
      </c>
      <c r="AP5520" s="16">
        <v>0.91349999999999998</v>
      </c>
      <c r="AR5520" s="16">
        <f t="shared" si="203"/>
        <v>1</v>
      </c>
      <c r="AS5520" s="5">
        <f t="shared" si="202"/>
        <v>3.8099899999999964E-2</v>
      </c>
    </row>
    <row r="5521" spans="1:45" x14ac:dyDescent="0.25">
      <c r="A5521" s="16" t="s">
        <v>408</v>
      </c>
      <c r="B5521" s="16" t="s">
        <v>108</v>
      </c>
      <c r="C5521" s="16" t="s">
        <v>320</v>
      </c>
      <c r="D5521" s="16">
        <v>2012</v>
      </c>
      <c r="E5521" s="16" t="s">
        <v>6136</v>
      </c>
      <c r="F5521" s="16" t="s">
        <v>593</v>
      </c>
      <c r="G5521" s="10">
        <v>8580.09</v>
      </c>
      <c r="H5521" s="73">
        <v>9.0571990000000007</v>
      </c>
      <c r="I5521" s="16">
        <v>1255882</v>
      </c>
      <c r="J5521" s="71">
        <v>-1E-3</v>
      </c>
      <c r="K5521" s="71">
        <v>0.999</v>
      </c>
      <c r="L5521" s="16">
        <v>1.0031760000000001</v>
      </c>
      <c r="M5521" s="16">
        <v>-0.50160159999999998</v>
      </c>
      <c r="N5521" s="16">
        <v>4.8637E-2</v>
      </c>
      <c r="O5521" s="16">
        <v>0.94094800000000001</v>
      </c>
      <c r="P5521" s="16">
        <v>0.69609750000000004</v>
      </c>
      <c r="Q5521" s="16">
        <v>1.023002</v>
      </c>
      <c r="R5521" s="16">
        <v>0.1812</v>
      </c>
      <c r="S5521" s="16">
        <v>3.0999999999999999E-3</v>
      </c>
      <c r="T5521" s="16">
        <v>8.2000000000000007E-3</v>
      </c>
      <c r="U5521" s="16">
        <v>3.4847999999999999</v>
      </c>
      <c r="V5521" s="16">
        <v>41.072000000000003</v>
      </c>
      <c r="W5521" s="16">
        <v>2.508</v>
      </c>
      <c r="X5521" s="16">
        <v>412.69400000000002</v>
      </c>
      <c r="Y5521" s="16">
        <v>68.235699999999994</v>
      </c>
      <c r="Z5521" s="16">
        <v>0.40739999999999998</v>
      </c>
      <c r="AA5521" s="16">
        <v>-0.59894650000000005</v>
      </c>
      <c r="AB5521" s="16">
        <v>0.23</v>
      </c>
      <c r="AC5521" s="16">
        <v>6.33</v>
      </c>
      <c r="AD5521" s="16">
        <v>38.299999999999997</v>
      </c>
      <c r="AE5521" s="16">
        <v>28.1633</v>
      </c>
      <c r="AF5521" s="16">
        <v>119.86499999999999</v>
      </c>
      <c r="AG5521" s="16">
        <v>222712</v>
      </c>
      <c r="AH5521" s="16">
        <v>0.16250000000000001</v>
      </c>
      <c r="AI5521" s="16">
        <v>93</v>
      </c>
      <c r="AJ5521" s="16">
        <v>99.8</v>
      </c>
      <c r="AK5521" s="16">
        <v>0.87390000000000001</v>
      </c>
      <c r="AL5521" s="16">
        <v>0.3982</v>
      </c>
      <c r="AM5521" s="16">
        <v>0.96450000000000002</v>
      </c>
      <c r="AN5521" s="16">
        <v>0.96179999999999999</v>
      </c>
      <c r="AO5521" s="16">
        <v>0.99650000000000005</v>
      </c>
      <c r="AP5521" s="16">
        <v>0.9657</v>
      </c>
      <c r="AR5521" s="16">
        <f t="shared" si="203"/>
        <v>1</v>
      </c>
      <c r="AS5521" s="5">
        <f t="shared" si="202"/>
        <v>3.7378300000000086E-2</v>
      </c>
    </row>
    <row r="5522" spans="1:45" x14ac:dyDescent="0.25">
      <c r="A5522" s="16" t="s">
        <v>408</v>
      </c>
      <c r="B5522" s="16" t="s">
        <v>108</v>
      </c>
      <c r="C5522" s="16" t="s">
        <v>320</v>
      </c>
      <c r="D5522" s="16">
        <v>2013</v>
      </c>
      <c r="E5522" s="16" t="s">
        <v>6137</v>
      </c>
      <c r="F5522" s="16" t="s">
        <v>593</v>
      </c>
      <c r="G5522" s="10">
        <v>8848.89</v>
      </c>
      <c r="H5522" s="73">
        <v>9.0880469999999995</v>
      </c>
      <c r="I5522" s="16">
        <v>1258653</v>
      </c>
      <c r="J5522" s="71">
        <v>-1.6E-2</v>
      </c>
      <c r="K5522" s="71">
        <v>0.98299999999999998</v>
      </c>
      <c r="L5522" s="16">
        <v>1.0812310000000001</v>
      </c>
      <c r="M5522" s="16">
        <v>-0.44429079999999999</v>
      </c>
      <c r="N5522" s="16">
        <v>0.1045662</v>
      </c>
      <c r="O5522" s="16">
        <v>1.001927</v>
      </c>
      <c r="P5522" s="16">
        <v>0.72516579999999997</v>
      </c>
      <c r="Q5522" s="16">
        <v>0.99178699999999997</v>
      </c>
      <c r="R5522" s="16">
        <v>0.27560000000000001</v>
      </c>
      <c r="S5522" s="16">
        <v>3.3999999999999998E-3</v>
      </c>
      <c r="T5522" s="16">
        <v>8.6999999999999994E-3</v>
      </c>
      <c r="U5522" s="16">
        <v>3.6757</v>
      </c>
      <c r="V5522" s="16">
        <v>42.747999999999998</v>
      </c>
      <c r="W5522" s="16">
        <v>2.5720000000000001</v>
      </c>
      <c r="X5522" s="16">
        <v>412.06200000000001</v>
      </c>
      <c r="Y5522" s="16">
        <v>70.4542</v>
      </c>
      <c r="Z5522" s="16">
        <v>0.4163</v>
      </c>
      <c r="AA5522" s="16">
        <v>-0.5888487</v>
      </c>
      <c r="AB5522" s="16">
        <v>0.23</v>
      </c>
      <c r="AC5522" s="16">
        <v>6.33</v>
      </c>
      <c r="AD5522" s="16">
        <v>38.04</v>
      </c>
      <c r="AE5522" s="16">
        <v>29.1706</v>
      </c>
      <c r="AF5522" s="16">
        <v>123.24</v>
      </c>
      <c r="AG5522" s="16">
        <v>229452</v>
      </c>
      <c r="AH5522" s="16">
        <v>0.16259999999999999</v>
      </c>
      <c r="AI5522" s="16">
        <v>93.2</v>
      </c>
      <c r="AJ5522" s="16">
        <v>99.9</v>
      </c>
      <c r="AK5522" s="16">
        <v>0.92559999999999998</v>
      </c>
      <c r="AL5522" s="16">
        <v>0.37290000000000001</v>
      </c>
      <c r="AM5522" s="16">
        <v>0.86560000000000004</v>
      </c>
      <c r="AN5522" s="16">
        <v>0.93510000000000004</v>
      </c>
      <c r="AO5522" s="16">
        <v>0.94259999999999999</v>
      </c>
      <c r="AP5522" s="16">
        <v>0.9415</v>
      </c>
      <c r="AR5522" s="16">
        <f t="shared" si="203"/>
        <v>1</v>
      </c>
      <c r="AS5522" s="5">
        <f t="shared" si="202"/>
        <v>7.8054999999999986E-2</v>
      </c>
    </row>
    <row r="5523" spans="1:45" x14ac:dyDescent="0.25">
      <c r="A5523" s="16" t="s">
        <v>408</v>
      </c>
      <c r="B5523" s="16" t="s">
        <v>108</v>
      </c>
      <c r="C5523" s="16" t="s">
        <v>320</v>
      </c>
      <c r="D5523" s="16">
        <v>2014</v>
      </c>
      <c r="E5523" s="16" t="s">
        <v>6138</v>
      </c>
      <c r="F5523" s="16" t="s">
        <v>593</v>
      </c>
      <c r="G5523" s="10">
        <v>9163.6299999999992</v>
      </c>
      <c r="H5523" s="73">
        <v>9.1229980000000008</v>
      </c>
      <c r="I5523" s="16">
        <v>1260934</v>
      </c>
      <c r="J5523" s="71">
        <v>3.0000000000000001E-3</v>
      </c>
      <c r="K5523" s="71">
        <v>0.98699999999999999</v>
      </c>
      <c r="L5523" s="16">
        <v>1.2038150000000001</v>
      </c>
      <c r="M5523" s="16">
        <v>-0.45741270000000001</v>
      </c>
      <c r="N5523" s="16">
        <v>0.27803240000000001</v>
      </c>
      <c r="O5523" s="16">
        <v>1.0498449999999999</v>
      </c>
      <c r="P5523" s="16">
        <v>0.75754449999999995</v>
      </c>
      <c r="Q5523" s="16">
        <v>1.0241400000000001</v>
      </c>
      <c r="R5523" s="16">
        <v>0.27200000000000002</v>
      </c>
      <c r="S5523" s="16">
        <v>3.8999999999999998E-3</v>
      </c>
      <c r="T5523" s="16">
        <v>7.3000000000000001E-3</v>
      </c>
      <c r="U5523" s="16">
        <v>4.9843000000000002</v>
      </c>
      <c r="V5523" s="16">
        <v>44.423999999999999</v>
      </c>
      <c r="W5523" s="16">
        <v>2.6360000000000001</v>
      </c>
      <c r="X5523" s="16">
        <v>411.43</v>
      </c>
      <c r="Y5523" s="16">
        <v>71.060299999999998</v>
      </c>
      <c r="Z5523" s="16">
        <v>0.43459999999999999</v>
      </c>
      <c r="AA5523" s="16">
        <v>-0.59079060000000005</v>
      </c>
      <c r="AB5523" s="16">
        <v>0.23</v>
      </c>
      <c r="AC5523" s="16">
        <v>6.33</v>
      </c>
      <c r="AD5523" s="16">
        <v>38.090000000000003</v>
      </c>
      <c r="AE5523" s="16">
        <v>29.796199999999999</v>
      </c>
      <c r="AF5523" s="16">
        <v>132.25</v>
      </c>
      <c r="AG5523" s="16">
        <v>223658</v>
      </c>
      <c r="AH5523" s="16">
        <v>0.1628</v>
      </c>
      <c r="AI5523" s="16">
        <v>93.2</v>
      </c>
      <c r="AJ5523" s="16">
        <v>99.9</v>
      </c>
      <c r="AK5523" s="16">
        <v>0.93910000000000005</v>
      </c>
      <c r="AL5523" s="16">
        <v>0.44629999999999997</v>
      </c>
      <c r="AM5523" s="16">
        <v>1.036</v>
      </c>
      <c r="AN5523" s="16">
        <v>0.68459999999999999</v>
      </c>
      <c r="AO5523" s="16">
        <v>1.1234</v>
      </c>
      <c r="AP5523" s="16">
        <v>0.90310000000000001</v>
      </c>
      <c r="AR5523" s="16">
        <f t="shared" si="203"/>
        <v>1</v>
      </c>
      <c r="AS5523" s="5">
        <f t="shared" si="202"/>
        <v>0.12258400000000003</v>
      </c>
    </row>
    <row r="5524" spans="1:45" x14ac:dyDescent="0.25">
      <c r="A5524" s="16" t="s">
        <v>406</v>
      </c>
      <c r="B5524" s="16" t="s">
        <v>119</v>
      </c>
      <c r="C5524" s="16" t="s">
        <v>339</v>
      </c>
      <c r="D5524" s="16">
        <v>1985</v>
      </c>
      <c r="E5524" s="16" t="s">
        <v>6139</v>
      </c>
      <c r="F5524" s="16" t="s">
        <v>594</v>
      </c>
      <c r="G5524" s="10">
        <v>15473</v>
      </c>
      <c r="H5524" s="73">
        <v>9.6468489999999996</v>
      </c>
      <c r="I5524" s="16" t="s">
        <v>6700</v>
      </c>
      <c r="J5524" s="71">
        <v>0</v>
      </c>
      <c r="K5524" s="71">
        <v>1</v>
      </c>
      <c r="L5524" s="16">
        <v>-3.9938999999999999E-3</v>
      </c>
      <c r="M5524" s="16">
        <v>0.2150331</v>
      </c>
      <c r="N5524" s="16">
        <v>0.3875767</v>
      </c>
      <c r="O5524" s="16">
        <v>-0.66740969999999999</v>
      </c>
      <c r="P5524" s="16">
        <v>-0.46417000000000003</v>
      </c>
      <c r="Q5524" s="16">
        <v>0.597194</v>
      </c>
      <c r="R5524" s="16">
        <v>0.17219999999999999</v>
      </c>
      <c r="S5524" s="16">
        <v>0.21410000000000001</v>
      </c>
      <c r="T5524" s="16">
        <v>0</v>
      </c>
      <c r="U5524" s="16">
        <v>3.0411999999999999</v>
      </c>
      <c r="V5524" s="16">
        <v>17.649999999999999</v>
      </c>
      <c r="W5524" s="16">
        <v>8.68</v>
      </c>
      <c r="X5524" s="16">
        <v>493.76</v>
      </c>
      <c r="Y5524" s="16">
        <v>30.066099999999999</v>
      </c>
      <c r="Z5524" s="16">
        <v>0.22489999999999999</v>
      </c>
      <c r="AA5524" s="16">
        <v>0.71006919999999996</v>
      </c>
      <c r="AB5524" s="16">
        <v>0.3</v>
      </c>
      <c r="AC5524" s="16">
        <v>16</v>
      </c>
      <c r="AD5524" s="16">
        <v>15.9</v>
      </c>
      <c r="AE5524" s="16">
        <v>2.7576000000000001</v>
      </c>
      <c r="AF5524" s="16">
        <v>3.5000000000000001E-3</v>
      </c>
      <c r="AG5524" s="16">
        <v>166709</v>
      </c>
      <c r="AH5524" s="16">
        <v>0</v>
      </c>
      <c r="AI5524" s="16">
        <v>78.560299999999998</v>
      </c>
      <c r="AJ5524" s="16">
        <v>74.166799999999995</v>
      </c>
      <c r="AK5524" s="16">
        <v>-0.26529999999999998</v>
      </c>
      <c r="AL5524" s="16">
        <v>0.89580000000000004</v>
      </c>
      <c r="AM5524" s="16">
        <v>0.65239999999999998</v>
      </c>
      <c r="AN5524" s="16">
        <v>1.1657999999999999</v>
      </c>
      <c r="AO5524" s="16">
        <v>-0.2848</v>
      </c>
      <c r="AP5524" s="16">
        <v>0.67579999999999996</v>
      </c>
      <c r="AQ5524" s="16">
        <v>36.594499999999996</v>
      </c>
      <c r="AR5524" s="16">
        <f t="shared" si="203"/>
        <v>1</v>
      </c>
      <c r="AS5524" s="5">
        <f t="shared" si="202"/>
        <v>0</v>
      </c>
    </row>
    <row r="5525" spans="1:45" x14ac:dyDescent="0.25">
      <c r="A5525" s="16" t="s">
        <v>406</v>
      </c>
      <c r="B5525" s="16" t="s">
        <v>119</v>
      </c>
      <c r="C5525" s="16" t="s">
        <v>339</v>
      </c>
      <c r="D5525" s="16">
        <v>1986</v>
      </c>
      <c r="E5525" s="16" t="s">
        <v>6140</v>
      </c>
      <c r="F5525" s="16" t="s">
        <v>594</v>
      </c>
      <c r="G5525" s="10">
        <v>15148.2</v>
      </c>
      <c r="H5525" s="73">
        <v>9.6256369999999993</v>
      </c>
      <c r="I5525" s="16" t="s">
        <v>6700</v>
      </c>
      <c r="J5525" s="71">
        <v>0</v>
      </c>
      <c r="K5525" s="71">
        <v>1</v>
      </c>
      <c r="L5525" s="16">
        <v>7.0507500000000001E-2</v>
      </c>
      <c r="M5525" s="16">
        <v>0.21709970000000001</v>
      </c>
      <c r="N5525" s="16">
        <v>0.48453610000000003</v>
      </c>
      <c r="O5525" s="16">
        <v>-0.64043240000000001</v>
      </c>
      <c r="P5525" s="16">
        <v>-0.41667009999999999</v>
      </c>
      <c r="Q5525" s="16">
        <v>0.58757809999999999</v>
      </c>
      <c r="R5525" s="16">
        <v>0.17219999999999999</v>
      </c>
      <c r="S5525" s="16">
        <v>0.21440000000000001</v>
      </c>
      <c r="T5525" s="16">
        <v>1E-4</v>
      </c>
      <c r="U5525" s="16">
        <v>3.7928000000000002</v>
      </c>
      <c r="V5525" s="16">
        <v>18.414000000000001</v>
      </c>
      <c r="W5525" s="16">
        <v>8.6999999999999993</v>
      </c>
      <c r="X5525" s="16">
        <v>493.80599999999998</v>
      </c>
      <c r="Y5525" s="16">
        <v>31.2591</v>
      </c>
      <c r="Z5525" s="16">
        <v>0.22170000000000001</v>
      </c>
      <c r="AA5525" s="16">
        <v>0.6887084</v>
      </c>
      <c r="AB5525" s="16">
        <v>0.3</v>
      </c>
      <c r="AC5525" s="16">
        <v>16</v>
      </c>
      <c r="AD5525" s="16">
        <v>16.45</v>
      </c>
      <c r="AE5525" s="16">
        <v>3.1728999999999998</v>
      </c>
      <c r="AF5525" s="16">
        <v>4.7800000000000002E-2</v>
      </c>
      <c r="AG5525" s="16">
        <v>203651</v>
      </c>
      <c r="AH5525" s="16">
        <v>2.5899999999999999E-2</v>
      </c>
      <c r="AI5525" s="16">
        <v>79.249600000000001</v>
      </c>
      <c r="AJ5525" s="16">
        <v>74.845399999999998</v>
      </c>
      <c r="AK5525" s="16">
        <v>-0.29420000000000002</v>
      </c>
      <c r="AL5525" s="16">
        <v>0.87050000000000005</v>
      </c>
      <c r="AM5525" s="16">
        <v>0.63839999999999997</v>
      </c>
      <c r="AN5525" s="16">
        <v>1.1474</v>
      </c>
      <c r="AO5525" s="16">
        <v>-0.25109999999999999</v>
      </c>
      <c r="AP5525" s="16">
        <v>0.67100000000000004</v>
      </c>
      <c r="AQ5525" s="16">
        <v>36.594499999999996</v>
      </c>
      <c r="AR5525" s="16">
        <f t="shared" si="203"/>
        <v>1</v>
      </c>
      <c r="AS5525" s="5">
        <f t="shared" si="202"/>
        <v>7.4501399999999995E-2</v>
      </c>
    </row>
    <row r="5526" spans="1:45" x14ac:dyDescent="0.25">
      <c r="A5526" s="16" t="s">
        <v>406</v>
      </c>
      <c r="B5526" s="16" t="s">
        <v>119</v>
      </c>
      <c r="C5526" s="16" t="s">
        <v>339</v>
      </c>
      <c r="D5526" s="16">
        <v>1987</v>
      </c>
      <c r="E5526" s="16" t="s">
        <v>6141</v>
      </c>
      <c r="F5526" s="16" t="s">
        <v>594</v>
      </c>
      <c r="G5526" s="10">
        <v>14097.1</v>
      </c>
      <c r="H5526" s="73">
        <v>9.5537259999999993</v>
      </c>
      <c r="I5526" s="16" t="s">
        <v>6700</v>
      </c>
      <c r="J5526" s="71">
        <v>0</v>
      </c>
      <c r="K5526" s="71">
        <v>1</v>
      </c>
      <c r="L5526" s="16">
        <v>7.7559600000000006E-2</v>
      </c>
      <c r="M5526" s="16">
        <v>0.21823419999999999</v>
      </c>
      <c r="N5526" s="16">
        <v>0.475941</v>
      </c>
      <c r="O5526" s="16">
        <v>-0.64354440000000002</v>
      </c>
      <c r="P5526" s="16">
        <v>-0.38243290000000002</v>
      </c>
      <c r="Q5526" s="16">
        <v>0.57794579999999995</v>
      </c>
      <c r="R5526" s="16">
        <v>0.17219999999999999</v>
      </c>
      <c r="S5526" s="16">
        <v>0.2147</v>
      </c>
      <c r="T5526" s="16">
        <v>1E-4</v>
      </c>
      <c r="U5526" s="16">
        <v>3.6562999999999999</v>
      </c>
      <c r="V5526" s="16">
        <v>19.178000000000001</v>
      </c>
      <c r="W5526" s="16">
        <v>8.7200000000000006</v>
      </c>
      <c r="X5526" s="16">
        <v>491.94499999999999</v>
      </c>
      <c r="Y5526" s="16">
        <v>32.452199999999998</v>
      </c>
      <c r="Z5526" s="16">
        <v>0.2024</v>
      </c>
      <c r="AA5526" s="16">
        <v>0.66734769999999999</v>
      </c>
      <c r="AB5526" s="16">
        <v>0.3</v>
      </c>
      <c r="AC5526" s="16">
        <v>16</v>
      </c>
      <c r="AD5526" s="16">
        <v>17</v>
      </c>
      <c r="AE5526" s="16">
        <v>3.5076999999999998</v>
      </c>
      <c r="AF5526" s="16">
        <v>7.1400000000000005E-2</v>
      </c>
      <c r="AG5526" s="16">
        <v>209309</v>
      </c>
      <c r="AH5526" s="16">
        <v>6.0600000000000001E-2</v>
      </c>
      <c r="AI5526" s="16">
        <v>79.938900000000004</v>
      </c>
      <c r="AJ5526" s="16">
        <v>75.524000000000001</v>
      </c>
      <c r="AK5526" s="16">
        <v>-0.3231</v>
      </c>
      <c r="AL5526" s="16">
        <v>0.84530000000000005</v>
      </c>
      <c r="AM5526" s="16">
        <v>0.62429999999999997</v>
      </c>
      <c r="AN5526" s="16">
        <v>1.1289</v>
      </c>
      <c r="AO5526" s="16">
        <v>-0.21740000000000001</v>
      </c>
      <c r="AP5526" s="16">
        <v>0.66620000000000001</v>
      </c>
      <c r="AQ5526" s="16">
        <v>36.594499999999996</v>
      </c>
      <c r="AR5526" s="16">
        <f t="shared" si="203"/>
        <v>1</v>
      </c>
      <c r="AS5526" s="5">
        <f t="shared" si="202"/>
        <v>7.0521000000000056E-3</v>
      </c>
    </row>
    <row r="5527" spans="1:45" x14ac:dyDescent="0.25">
      <c r="A5527" s="16" t="s">
        <v>406</v>
      </c>
      <c r="B5527" s="16" t="s">
        <v>119</v>
      </c>
      <c r="C5527" s="16" t="s">
        <v>339</v>
      </c>
      <c r="D5527" s="16">
        <v>1988</v>
      </c>
      <c r="E5527" s="16" t="s">
        <v>6142</v>
      </c>
      <c r="F5527" s="16" t="s">
        <v>594</v>
      </c>
      <c r="G5527" s="10">
        <v>14419.3</v>
      </c>
      <c r="H5527" s="73">
        <v>9.5763259999999999</v>
      </c>
      <c r="I5527" s="16" t="s">
        <v>6700</v>
      </c>
      <c r="J5527" s="71">
        <v>0</v>
      </c>
      <c r="K5527" s="71">
        <v>1</v>
      </c>
      <c r="L5527" s="16">
        <v>0.10408249999999999</v>
      </c>
      <c r="M5527" s="16">
        <v>0.22589300000000001</v>
      </c>
      <c r="N5527" s="16">
        <v>0.45784730000000001</v>
      </c>
      <c r="O5527" s="16">
        <v>-0.61950059999999996</v>
      </c>
      <c r="P5527" s="16">
        <v>-0.33042070000000001</v>
      </c>
      <c r="Q5527" s="16">
        <v>0.5683492</v>
      </c>
      <c r="R5527" s="16">
        <v>0.17219999999999999</v>
      </c>
      <c r="S5527" s="16">
        <v>0.215</v>
      </c>
      <c r="T5527" s="16">
        <v>8.0000000000000004E-4</v>
      </c>
      <c r="U5527" s="16">
        <v>3.3898999999999999</v>
      </c>
      <c r="V5527" s="16">
        <v>19.942</v>
      </c>
      <c r="W5527" s="16">
        <v>8.74</v>
      </c>
      <c r="X5527" s="16">
        <v>490.73599999999999</v>
      </c>
      <c r="Y5527" s="16">
        <v>33.645299999999999</v>
      </c>
      <c r="Z5527" s="16">
        <v>0.19769999999999999</v>
      </c>
      <c r="AA5527" s="16">
        <v>0.64637540000000004</v>
      </c>
      <c r="AB5527" s="16">
        <v>0.3</v>
      </c>
      <c r="AC5527" s="16">
        <v>16</v>
      </c>
      <c r="AD5527" s="16">
        <v>17.54</v>
      </c>
      <c r="AE5527" s="16">
        <v>4.8375000000000004</v>
      </c>
      <c r="AF5527" s="16">
        <v>0.1018</v>
      </c>
      <c r="AG5527" s="16">
        <v>224705</v>
      </c>
      <c r="AH5527" s="16">
        <v>9.5299999999999996E-2</v>
      </c>
      <c r="AI5527" s="16">
        <v>80.628200000000007</v>
      </c>
      <c r="AJ5527" s="16">
        <v>76.202600000000004</v>
      </c>
      <c r="AK5527" s="16">
        <v>-0.35189999999999999</v>
      </c>
      <c r="AL5527" s="16">
        <v>0.82010000000000005</v>
      </c>
      <c r="AM5527" s="16">
        <v>0.61029999999999995</v>
      </c>
      <c r="AN5527" s="16">
        <v>1.1104000000000001</v>
      </c>
      <c r="AO5527" s="16">
        <v>-0.1837</v>
      </c>
      <c r="AP5527" s="16">
        <v>0.66139999999999999</v>
      </c>
      <c r="AQ5527" s="16">
        <v>36.594499999999996</v>
      </c>
      <c r="AR5527" s="16">
        <f t="shared" si="203"/>
        <v>1</v>
      </c>
      <c r="AS5527" s="5">
        <f t="shared" si="202"/>
        <v>2.6522899999999988E-2</v>
      </c>
    </row>
    <row r="5528" spans="1:45" x14ac:dyDescent="0.25">
      <c r="A5528" s="16" t="s">
        <v>406</v>
      </c>
      <c r="B5528" s="16" t="s">
        <v>119</v>
      </c>
      <c r="C5528" s="16" t="s">
        <v>339</v>
      </c>
      <c r="D5528" s="16">
        <v>1989</v>
      </c>
      <c r="E5528" s="16" t="s">
        <v>6143</v>
      </c>
      <c r="F5528" s="16" t="s">
        <v>594</v>
      </c>
      <c r="G5528" s="10">
        <v>15531.1</v>
      </c>
      <c r="H5528" s="73">
        <v>9.650601</v>
      </c>
      <c r="I5528" s="16" t="s">
        <v>6700</v>
      </c>
      <c r="J5528" s="71">
        <v>0</v>
      </c>
      <c r="K5528" s="71">
        <v>1</v>
      </c>
      <c r="L5528" s="16">
        <v>0.15141579999999999</v>
      </c>
      <c r="M5528" s="16">
        <v>0.22982349999999999</v>
      </c>
      <c r="N5528" s="16">
        <v>0.43075790000000003</v>
      </c>
      <c r="O5528" s="16">
        <v>-0.51888299999999998</v>
      </c>
      <c r="P5528" s="16">
        <v>-0.29774640000000002</v>
      </c>
      <c r="Q5528" s="16">
        <v>0.55869880000000005</v>
      </c>
      <c r="R5528" s="16">
        <v>0.17219999999999999</v>
      </c>
      <c r="S5528" s="16">
        <v>0.21529999999999999</v>
      </c>
      <c r="T5528" s="16">
        <v>1.1000000000000001E-3</v>
      </c>
      <c r="U5528" s="16">
        <v>2.9782000000000002</v>
      </c>
      <c r="V5528" s="16">
        <v>20.706</v>
      </c>
      <c r="W5528" s="16">
        <v>8.76</v>
      </c>
      <c r="X5528" s="16">
        <v>490.51299999999998</v>
      </c>
      <c r="Y5528" s="16">
        <v>34.838299999999997</v>
      </c>
      <c r="Z5528" s="16">
        <v>0.2339</v>
      </c>
      <c r="AA5528" s="16">
        <v>0.62501470000000003</v>
      </c>
      <c r="AB5528" s="16">
        <v>0.3</v>
      </c>
      <c r="AC5528" s="16">
        <v>16</v>
      </c>
      <c r="AD5528" s="16">
        <v>18.09</v>
      </c>
      <c r="AE5528" s="16">
        <v>5.2474999999999996</v>
      </c>
      <c r="AF5528" s="16">
        <v>0.12039999999999999</v>
      </c>
      <c r="AG5528" s="16">
        <v>225435</v>
      </c>
      <c r="AH5528" s="16">
        <v>0.13</v>
      </c>
      <c r="AI5528" s="16">
        <v>81.317499999999995</v>
      </c>
      <c r="AJ5528" s="16">
        <v>76.881200000000007</v>
      </c>
      <c r="AK5528" s="16">
        <v>-0.38080000000000003</v>
      </c>
      <c r="AL5528" s="16">
        <v>0.79490000000000005</v>
      </c>
      <c r="AM5528" s="16">
        <v>0.59619999999999995</v>
      </c>
      <c r="AN5528" s="16">
        <v>1.0919000000000001</v>
      </c>
      <c r="AO5528" s="16">
        <v>-0.15010000000000001</v>
      </c>
      <c r="AP5528" s="16">
        <v>0.65659999999999996</v>
      </c>
      <c r="AQ5528" s="16">
        <v>36.594499999999996</v>
      </c>
      <c r="AR5528" s="16">
        <f t="shared" si="203"/>
        <v>1</v>
      </c>
      <c r="AS5528" s="5">
        <f t="shared" si="202"/>
        <v>4.7333299999999995E-2</v>
      </c>
    </row>
    <row r="5529" spans="1:45" x14ac:dyDescent="0.25">
      <c r="A5529" s="16" t="s">
        <v>406</v>
      </c>
      <c r="B5529" s="16" t="s">
        <v>119</v>
      </c>
      <c r="C5529" s="16" t="s">
        <v>339</v>
      </c>
      <c r="D5529" s="16">
        <v>1990</v>
      </c>
      <c r="E5529" s="16" t="s">
        <v>6144</v>
      </c>
      <c r="F5529" s="16" t="s">
        <v>594</v>
      </c>
      <c r="G5529" s="10">
        <v>14903.2</v>
      </c>
      <c r="H5529" s="73">
        <v>9.6093279999999996</v>
      </c>
      <c r="I5529" s="16" t="s">
        <v>6700</v>
      </c>
      <c r="J5529" s="71">
        <v>0</v>
      </c>
      <c r="K5529" s="71">
        <v>1</v>
      </c>
      <c r="L5529" s="16">
        <v>0.23833209999999999</v>
      </c>
      <c r="M5529" s="16">
        <v>0.30994509999999997</v>
      </c>
      <c r="N5529" s="16">
        <v>0.42698009999999997</v>
      </c>
      <c r="O5529" s="16">
        <v>-0.4987741</v>
      </c>
      <c r="P5529" s="16">
        <v>-0.1931252</v>
      </c>
      <c r="Q5529" s="16">
        <v>0.5490855</v>
      </c>
      <c r="R5529" s="16">
        <v>0.17219999999999999</v>
      </c>
      <c r="S5529" s="16">
        <v>0.23549999999999999</v>
      </c>
      <c r="T5529" s="16">
        <v>1.5E-3</v>
      </c>
      <c r="U5529" s="16">
        <v>2.8389000000000002</v>
      </c>
      <c r="V5529" s="16">
        <v>21.47</v>
      </c>
      <c r="W5529" s="16">
        <v>8.7799999999999994</v>
      </c>
      <c r="X5529" s="16">
        <v>489.45400000000001</v>
      </c>
      <c r="Y5529" s="16">
        <v>36.031399999999998</v>
      </c>
      <c r="Z5529" s="16">
        <v>0.2266</v>
      </c>
      <c r="AA5529" s="16">
        <v>0.60132370000000002</v>
      </c>
      <c r="AB5529" s="16">
        <v>0.3</v>
      </c>
      <c r="AC5529" s="16">
        <v>16</v>
      </c>
      <c r="AD5529" s="16">
        <v>18.7</v>
      </c>
      <c r="AE5529" s="16">
        <v>5.7830000000000004</v>
      </c>
      <c r="AF5529" s="16">
        <v>0.15079999999999999</v>
      </c>
      <c r="AG5529" s="16">
        <v>248378</v>
      </c>
      <c r="AH5529" s="16">
        <v>0.27410000000000001</v>
      </c>
      <c r="AI5529" s="16">
        <v>81.8</v>
      </c>
      <c r="AJ5529" s="16">
        <v>78.8</v>
      </c>
      <c r="AK5529" s="16">
        <v>-0.40970000000000001</v>
      </c>
      <c r="AL5529" s="16">
        <v>0.76959999999999995</v>
      </c>
      <c r="AM5529" s="16">
        <v>0.58220000000000005</v>
      </c>
      <c r="AN5529" s="16">
        <v>1.0733999999999999</v>
      </c>
      <c r="AO5529" s="16">
        <v>-0.1164</v>
      </c>
      <c r="AP5529" s="16">
        <v>0.65190000000000003</v>
      </c>
      <c r="AQ5529" s="16">
        <v>36.594499999999996</v>
      </c>
      <c r="AR5529" s="16">
        <f t="shared" si="203"/>
        <v>1</v>
      </c>
      <c r="AS5529" s="5">
        <f t="shared" si="202"/>
        <v>8.6916300000000002E-2</v>
      </c>
    </row>
    <row r="5530" spans="1:45" x14ac:dyDescent="0.25">
      <c r="A5530" s="16" t="s">
        <v>406</v>
      </c>
      <c r="B5530" s="16" t="s">
        <v>119</v>
      </c>
      <c r="C5530" s="16" t="s">
        <v>339</v>
      </c>
      <c r="D5530" s="16">
        <v>1991</v>
      </c>
      <c r="E5530" s="16" t="s">
        <v>6145</v>
      </c>
      <c r="F5530" s="16" t="s">
        <v>594</v>
      </c>
      <c r="G5530" s="10">
        <v>15127.1</v>
      </c>
      <c r="H5530" s="73">
        <v>9.6242459999999994</v>
      </c>
      <c r="I5530" s="16" t="s">
        <v>6700</v>
      </c>
      <c r="J5530" s="71">
        <v>0</v>
      </c>
      <c r="K5530" s="71">
        <v>1</v>
      </c>
      <c r="L5530" s="16">
        <v>0.21132039999999999</v>
      </c>
      <c r="M5530" s="16">
        <v>0.21272450000000001</v>
      </c>
      <c r="N5530" s="16">
        <v>0.45225189999999998</v>
      </c>
      <c r="O5530" s="16">
        <v>-0.49282759999999998</v>
      </c>
      <c r="P5530" s="16">
        <v>-0.18200040000000001</v>
      </c>
      <c r="Q5530" s="16">
        <v>0.53945310000000002</v>
      </c>
      <c r="R5530" s="16">
        <v>0.17219999999999999</v>
      </c>
      <c r="S5530" s="16">
        <v>0.20930000000000001</v>
      </c>
      <c r="T5530" s="16">
        <v>1.6999999999999999E-3</v>
      </c>
      <c r="U5530" s="16">
        <v>2.9878999999999998</v>
      </c>
      <c r="V5530" s="16">
        <v>22.393999999999998</v>
      </c>
      <c r="W5530" s="16">
        <v>8.8940000000000001</v>
      </c>
      <c r="X5530" s="16">
        <v>486.76799999999997</v>
      </c>
      <c r="Y5530" s="16">
        <v>37.224499999999999</v>
      </c>
      <c r="Z5530" s="16">
        <v>0.21249999999999999</v>
      </c>
      <c r="AA5530" s="16">
        <v>0.5819048</v>
      </c>
      <c r="AB5530" s="16">
        <v>0.3</v>
      </c>
      <c r="AC5530" s="16">
        <v>16</v>
      </c>
      <c r="AD5530" s="16">
        <v>19.2</v>
      </c>
      <c r="AE5530" s="16">
        <v>6.1833</v>
      </c>
      <c r="AF5530" s="16">
        <v>0.1948</v>
      </c>
      <c r="AG5530" s="16">
        <v>244406</v>
      </c>
      <c r="AH5530" s="16">
        <v>0.27529999999999999</v>
      </c>
      <c r="AI5530" s="16">
        <v>82.4</v>
      </c>
      <c r="AJ5530" s="16">
        <v>79.099999999999994</v>
      </c>
      <c r="AK5530" s="16">
        <v>-0.43859999999999999</v>
      </c>
      <c r="AL5530" s="16">
        <v>0.74439999999999995</v>
      </c>
      <c r="AM5530" s="16">
        <v>0.56810000000000005</v>
      </c>
      <c r="AN5530" s="16">
        <v>1.0548999999999999</v>
      </c>
      <c r="AO5530" s="16">
        <v>-8.2699999999999996E-2</v>
      </c>
      <c r="AP5530" s="16">
        <v>0.64710000000000001</v>
      </c>
      <c r="AQ5530" s="16">
        <v>36.594499999999996</v>
      </c>
      <c r="AR5530" s="16">
        <f t="shared" si="203"/>
        <v>1</v>
      </c>
      <c r="AS5530" s="5">
        <f t="shared" si="202"/>
        <v>-2.70117E-2</v>
      </c>
    </row>
    <row r="5531" spans="1:45" x14ac:dyDescent="0.25">
      <c r="A5531" s="16" t="s">
        <v>406</v>
      </c>
      <c r="B5531" s="16" t="s">
        <v>119</v>
      </c>
      <c r="C5531" s="16" t="s">
        <v>339</v>
      </c>
      <c r="D5531" s="16">
        <v>1992</v>
      </c>
      <c r="E5531" s="16" t="s">
        <v>6146</v>
      </c>
      <c r="F5531" s="16" t="s">
        <v>594</v>
      </c>
      <c r="G5531" s="10">
        <v>15659.8</v>
      </c>
      <c r="H5531" s="73">
        <v>9.6588510000000003</v>
      </c>
      <c r="I5531" s="16" t="s">
        <v>6700</v>
      </c>
      <c r="J5531" s="71">
        <v>0</v>
      </c>
      <c r="K5531" s="71">
        <v>1</v>
      </c>
      <c r="L5531" s="16">
        <v>0.23286219999999999</v>
      </c>
      <c r="M5531" s="16">
        <v>0.1816864</v>
      </c>
      <c r="N5531" s="16">
        <v>0.4957241</v>
      </c>
      <c r="O5531" s="16">
        <v>-0.47241620000000001</v>
      </c>
      <c r="P5531" s="16">
        <v>-0.15988649999999999</v>
      </c>
      <c r="Q5531" s="16">
        <v>0.52985660000000001</v>
      </c>
      <c r="R5531" s="16">
        <v>0.17219999999999999</v>
      </c>
      <c r="S5531" s="16">
        <v>0.2006</v>
      </c>
      <c r="T5531" s="16">
        <v>1.9E-3</v>
      </c>
      <c r="U5531" s="16">
        <v>3.1225999999999998</v>
      </c>
      <c r="V5531" s="16">
        <v>23.318000000000001</v>
      </c>
      <c r="W5531" s="16">
        <v>9.0079999999999991</v>
      </c>
      <c r="X5531" s="16">
        <v>487.17099999999999</v>
      </c>
      <c r="Y5531" s="16">
        <v>38.417499999999997</v>
      </c>
      <c r="Z5531" s="16">
        <v>0.2019</v>
      </c>
      <c r="AA5531" s="16">
        <v>0.53918339999999998</v>
      </c>
      <c r="AB5531" s="16">
        <v>0.3</v>
      </c>
      <c r="AC5531" s="16">
        <v>16</v>
      </c>
      <c r="AD5531" s="16">
        <v>20.3</v>
      </c>
      <c r="AE5531" s="16">
        <v>6.6192000000000002</v>
      </c>
      <c r="AF5531" s="16">
        <v>0.2402</v>
      </c>
      <c r="AG5531" s="16">
        <v>258244</v>
      </c>
      <c r="AH5531" s="16">
        <v>0.28070000000000001</v>
      </c>
      <c r="AI5531" s="16">
        <v>83.1</v>
      </c>
      <c r="AJ5531" s="16">
        <v>79.3</v>
      </c>
      <c r="AK5531" s="16">
        <v>-0.46739999999999998</v>
      </c>
      <c r="AL5531" s="16">
        <v>0.71919999999999995</v>
      </c>
      <c r="AM5531" s="16">
        <v>0.55410000000000004</v>
      </c>
      <c r="AN5531" s="16">
        <v>1.0364</v>
      </c>
      <c r="AO5531" s="16">
        <v>-4.9000000000000002E-2</v>
      </c>
      <c r="AP5531" s="16">
        <v>0.64229999999999998</v>
      </c>
      <c r="AQ5531" s="16">
        <v>36.594499999999996</v>
      </c>
      <c r="AR5531" s="16">
        <f t="shared" si="203"/>
        <v>1</v>
      </c>
      <c r="AS5531" s="5">
        <f t="shared" si="202"/>
        <v>2.15418E-2</v>
      </c>
    </row>
    <row r="5532" spans="1:45" x14ac:dyDescent="0.25">
      <c r="A5532" s="16" t="s">
        <v>406</v>
      </c>
      <c r="B5532" s="16" t="s">
        <v>119</v>
      </c>
      <c r="C5532" s="16" t="s">
        <v>339</v>
      </c>
      <c r="D5532" s="16">
        <v>1993</v>
      </c>
      <c r="E5532" s="16" t="s">
        <v>6147</v>
      </c>
      <c r="F5532" s="16" t="s">
        <v>594</v>
      </c>
      <c r="G5532" s="10">
        <v>15894.2</v>
      </c>
      <c r="H5532" s="73">
        <v>9.6737079999999995</v>
      </c>
      <c r="I5532" s="16" t="s">
        <v>6700</v>
      </c>
      <c r="J5532" s="71">
        <v>0</v>
      </c>
      <c r="K5532" s="71">
        <v>1</v>
      </c>
      <c r="L5532" s="16">
        <v>0.2902014</v>
      </c>
      <c r="M5532" s="16">
        <v>0.18866939999999999</v>
      </c>
      <c r="N5532" s="16">
        <v>0.55549009999999999</v>
      </c>
      <c r="O5532" s="16">
        <v>-0.42926320000000001</v>
      </c>
      <c r="P5532" s="16">
        <v>-0.13435569999999999</v>
      </c>
      <c r="Q5532" s="16">
        <v>0.52022429999999997</v>
      </c>
      <c r="R5532" s="16">
        <v>0.17219999999999999</v>
      </c>
      <c r="S5532" s="16">
        <v>0.20219999999999999</v>
      </c>
      <c r="T5532" s="16">
        <v>2E-3</v>
      </c>
      <c r="U5532" s="16">
        <v>3.5082</v>
      </c>
      <c r="V5532" s="16">
        <v>24.242000000000001</v>
      </c>
      <c r="W5532" s="16">
        <v>9.1219999999999999</v>
      </c>
      <c r="X5532" s="16">
        <v>485.99299999999999</v>
      </c>
      <c r="Y5532" s="16">
        <v>39.610599999999998</v>
      </c>
      <c r="Z5532" s="16">
        <v>0.20699999999999999</v>
      </c>
      <c r="AA5532" s="16">
        <v>0.51588080000000003</v>
      </c>
      <c r="AB5532" s="16">
        <v>0.3</v>
      </c>
      <c r="AC5532" s="16">
        <v>16</v>
      </c>
      <c r="AD5532" s="16">
        <v>20.9</v>
      </c>
      <c r="AE5532" s="16">
        <v>7.2304000000000004</v>
      </c>
      <c r="AF5532" s="16">
        <v>0.27479999999999999</v>
      </c>
      <c r="AG5532" s="16">
        <v>282297</v>
      </c>
      <c r="AH5532" s="16">
        <v>0.27839999999999998</v>
      </c>
      <c r="AI5532" s="16">
        <v>83.7</v>
      </c>
      <c r="AJ5532" s="16">
        <v>79.5</v>
      </c>
      <c r="AK5532" s="16">
        <v>-0.49630000000000002</v>
      </c>
      <c r="AL5532" s="16">
        <v>0.69399999999999995</v>
      </c>
      <c r="AM5532" s="16">
        <v>0.54</v>
      </c>
      <c r="AN5532" s="16">
        <v>1.0179</v>
      </c>
      <c r="AO5532" s="16">
        <v>-1.5299999999999999E-2</v>
      </c>
      <c r="AP5532" s="16">
        <v>0.63749999999999996</v>
      </c>
      <c r="AQ5532" s="16">
        <v>36.594499999999996</v>
      </c>
      <c r="AR5532" s="16">
        <f t="shared" si="203"/>
        <v>1</v>
      </c>
      <c r="AS5532" s="5">
        <f t="shared" si="202"/>
        <v>5.7339200000000007E-2</v>
      </c>
    </row>
    <row r="5533" spans="1:45" x14ac:dyDescent="0.25">
      <c r="A5533" s="16" t="s">
        <v>406</v>
      </c>
      <c r="B5533" s="16" t="s">
        <v>119</v>
      </c>
      <c r="C5533" s="16" t="s">
        <v>339</v>
      </c>
      <c r="D5533" s="16">
        <v>1994</v>
      </c>
      <c r="E5533" s="16" t="s">
        <v>6148</v>
      </c>
      <c r="F5533" s="16" t="s">
        <v>594</v>
      </c>
      <c r="G5533" s="10">
        <v>15923.7</v>
      </c>
      <c r="H5533" s="73">
        <v>9.6755650000000006</v>
      </c>
      <c r="I5533" s="16" t="s">
        <v>6700</v>
      </c>
      <c r="J5533" s="71">
        <v>0</v>
      </c>
      <c r="K5533" s="71">
        <v>1</v>
      </c>
      <c r="L5533" s="16">
        <v>0.32150620000000002</v>
      </c>
      <c r="M5533" s="16">
        <v>0.15859019999999999</v>
      </c>
      <c r="N5533" s="16">
        <v>0.5800303</v>
      </c>
      <c r="O5533" s="16">
        <v>-0.35693200000000003</v>
      </c>
      <c r="P5533" s="16">
        <v>-0.1256922</v>
      </c>
      <c r="Q5533" s="16">
        <v>0.51060839999999996</v>
      </c>
      <c r="R5533" s="16">
        <v>0.17219999999999999</v>
      </c>
      <c r="S5533" s="16">
        <v>0.19400000000000001</v>
      </c>
      <c r="T5533" s="16">
        <v>2.0999999999999999E-3</v>
      </c>
      <c r="U5533" s="16">
        <v>3.4445000000000001</v>
      </c>
      <c r="V5533" s="16">
        <v>25.166</v>
      </c>
      <c r="W5533" s="16">
        <v>9.2360000000000007</v>
      </c>
      <c r="X5533" s="16">
        <v>486.69900000000001</v>
      </c>
      <c r="Y5533" s="16">
        <v>40.803600000000003</v>
      </c>
      <c r="Z5533" s="16">
        <v>0.2369</v>
      </c>
      <c r="AA5533" s="16">
        <v>0.54306719999999997</v>
      </c>
      <c r="AB5533" s="16">
        <v>0.3</v>
      </c>
      <c r="AC5533" s="16">
        <v>16</v>
      </c>
      <c r="AD5533" s="16">
        <v>20.2</v>
      </c>
      <c r="AE5533" s="16">
        <v>7.4832000000000001</v>
      </c>
      <c r="AF5533" s="16">
        <v>0.3201</v>
      </c>
      <c r="AG5533" s="16">
        <v>289689</v>
      </c>
      <c r="AH5533" s="16">
        <v>0.27460000000000001</v>
      </c>
      <c r="AI5533" s="16">
        <v>84</v>
      </c>
      <c r="AJ5533" s="16">
        <v>79.599999999999994</v>
      </c>
      <c r="AK5533" s="16">
        <v>-0.5252</v>
      </c>
      <c r="AL5533" s="16">
        <v>0.66869999999999996</v>
      </c>
      <c r="AM5533" s="16">
        <v>0.52600000000000002</v>
      </c>
      <c r="AN5533" s="16">
        <v>0.99950000000000006</v>
      </c>
      <c r="AO5533" s="16">
        <v>1.84E-2</v>
      </c>
      <c r="AP5533" s="16">
        <v>0.63270000000000004</v>
      </c>
      <c r="AQ5533" s="16">
        <v>36.594499999999996</v>
      </c>
      <c r="AR5533" s="16">
        <f t="shared" si="203"/>
        <v>1</v>
      </c>
      <c r="AS5533" s="5">
        <f t="shared" si="202"/>
        <v>3.1304800000000021E-2</v>
      </c>
    </row>
    <row r="5534" spans="1:45" x14ac:dyDescent="0.25">
      <c r="A5534" s="16" t="s">
        <v>406</v>
      </c>
      <c r="B5534" s="16" t="s">
        <v>119</v>
      </c>
      <c r="C5534" s="16" t="s">
        <v>339</v>
      </c>
      <c r="D5534" s="16">
        <v>1995</v>
      </c>
      <c r="E5534" s="16" t="s">
        <v>6149</v>
      </c>
      <c r="F5534" s="16" t="s">
        <v>594</v>
      </c>
      <c r="G5534" s="10">
        <v>16295.7</v>
      </c>
      <c r="H5534" s="73">
        <v>9.6986589999999993</v>
      </c>
      <c r="I5534" s="16" t="s">
        <v>6700</v>
      </c>
      <c r="J5534" s="71">
        <v>0</v>
      </c>
      <c r="K5534" s="71">
        <v>1</v>
      </c>
      <c r="L5534" s="16">
        <v>0.38850760000000001</v>
      </c>
      <c r="M5534" s="16">
        <v>0.2169527</v>
      </c>
      <c r="N5534" s="16">
        <v>0.63007679999999999</v>
      </c>
      <c r="O5534" s="16">
        <v>-0.33189610000000003</v>
      </c>
      <c r="P5534" s="16">
        <v>-9.9862999999999993E-2</v>
      </c>
      <c r="Q5534" s="16">
        <v>0.5009941</v>
      </c>
      <c r="R5534" s="16">
        <v>0.17219999999999999</v>
      </c>
      <c r="S5534" s="16">
        <v>0.2082</v>
      </c>
      <c r="T5534" s="16">
        <v>2.5999999999999999E-3</v>
      </c>
      <c r="U5534" s="16">
        <v>3.4133</v>
      </c>
      <c r="V5534" s="16">
        <v>26.09</v>
      </c>
      <c r="W5534" s="16">
        <v>9.57</v>
      </c>
      <c r="X5534" s="16">
        <v>488.78899999999999</v>
      </c>
      <c r="Y5534" s="16">
        <v>41.996699999999997</v>
      </c>
      <c r="Z5534" s="16">
        <v>0.2316</v>
      </c>
      <c r="AA5534" s="16">
        <v>0.51588080000000003</v>
      </c>
      <c r="AB5534" s="16">
        <v>0.3</v>
      </c>
      <c r="AC5534" s="16">
        <v>16</v>
      </c>
      <c r="AD5534" s="16">
        <v>20.9</v>
      </c>
      <c r="AE5534" s="16">
        <v>7.8872999999999998</v>
      </c>
      <c r="AF5534" s="16">
        <v>0.37369999999999998</v>
      </c>
      <c r="AG5534" s="16">
        <v>296551</v>
      </c>
      <c r="AH5534" s="16">
        <v>0.2838</v>
      </c>
      <c r="AI5534" s="16">
        <v>84.8</v>
      </c>
      <c r="AJ5534" s="16">
        <v>80.3</v>
      </c>
      <c r="AK5534" s="16">
        <v>-0.55410000000000004</v>
      </c>
      <c r="AL5534" s="16">
        <v>0.64349999999999996</v>
      </c>
      <c r="AM5534" s="16">
        <v>0.51200000000000001</v>
      </c>
      <c r="AN5534" s="16">
        <v>0.98099999999999998</v>
      </c>
      <c r="AO5534" s="16">
        <v>5.21E-2</v>
      </c>
      <c r="AP5534" s="16">
        <v>0.62790000000000001</v>
      </c>
      <c r="AQ5534" s="16">
        <v>36.594499999999996</v>
      </c>
      <c r="AR5534" s="16">
        <f t="shared" si="203"/>
        <v>1</v>
      </c>
      <c r="AS5534" s="5">
        <f t="shared" si="202"/>
        <v>6.7001399999999989E-2</v>
      </c>
    </row>
    <row r="5535" spans="1:45" x14ac:dyDescent="0.25">
      <c r="A5535" s="16" t="s">
        <v>406</v>
      </c>
      <c r="B5535" s="16" t="s">
        <v>119</v>
      </c>
      <c r="C5535" s="16" t="s">
        <v>339</v>
      </c>
      <c r="D5535" s="16">
        <v>1996</v>
      </c>
      <c r="E5535" s="16" t="s">
        <v>6150</v>
      </c>
      <c r="F5535" s="16" t="s">
        <v>594</v>
      </c>
      <c r="G5535" s="10">
        <v>16549</v>
      </c>
      <c r="H5535" s="73">
        <v>9.7140789999999999</v>
      </c>
      <c r="I5535" s="16" t="s">
        <v>6700</v>
      </c>
      <c r="J5535" s="71">
        <v>0</v>
      </c>
      <c r="K5535" s="71">
        <v>1</v>
      </c>
      <c r="L5535" s="16">
        <v>0.33522069999999998</v>
      </c>
      <c r="M5535" s="16">
        <v>5.3981000000000003E-3</v>
      </c>
      <c r="N5535" s="16">
        <v>0.64176290000000003</v>
      </c>
      <c r="O5535" s="16">
        <v>-0.2483215</v>
      </c>
      <c r="P5535" s="16">
        <v>5.0847000000000002E-3</v>
      </c>
      <c r="Q5535" s="16">
        <v>0.373695</v>
      </c>
      <c r="R5535" s="16">
        <v>0.17219999999999999</v>
      </c>
      <c r="S5535" s="16">
        <v>0.153</v>
      </c>
      <c r="T5535" s="16">
        <v>2.3E-3</v>
      </c>
      <c r="U5535" s="16">
        <v>3.1844999999999999</v>
      </c>
      <c r="V5535" s="16">
        <v>26.655999999999999</v>
      </c>
      <c r="W5535" s="16">
        <v>10.013999999999999</v>
      </c>
      <c r="X5535" s="16">
        <v>488.29</v>
      </c>
      <c r="Y5535" s="16">
        <v>43.189799999999998</v>
      </c>
      <c r="Z5535" s="16">
        <v>0.2555</v>
      </c>
      <c r="AA5535" s="16">
        <v>0.4770432</v>
      </c>
      <c r="AB5535" s="16">
        <v>0.3</v>
      </c>
      <c r="AC5535" s="16">
        <v>16</v>
      </c>
      <c r="AD5535" s="16">
        <v>21.9</v>
      </c>
      <c r="AE5535" s="16">
        <v>9.0848999999999993</v>
      </c>
      <c r="AF5535" s="16">
        <v>0.68930000000000002</v>
      </c>
      <c r="AG5535" s="16">
        <v>306428</v>
      </c>
      <c r="AH5535" s="16">
        <v>0.44330000000000003</v>
      </c>
      <c r="AI5535" s="16">
        <v>85.7</v>
      </c>
      <c r="AJ5535" s="16">
        <v>81.099999999999994</v>
      </c>
      <c r="AK5535" s="16">
        <v>-0.51190000000000002</v>
      </c>
      <c r="AL5535" s="16">
        <v>3.7199999999999997E-2</v>
      </c>
      <c r="AM5535" s="16">
        <v>0.5504</v>
      </c>
      <c r="AN5535" s="16">
        <v>0.79790000000000005</v>
      </c>
      <c r="AO5535" s="16">
        <v>-6.5799999999999997E-2</v>
      </c>
      <c r="AP5535" s="16">
        <v>0.69130000000000003</v>
      </c>
      <c r="AQ5535" s="16">
        <v>36.594499999999996</v>
      </c>
      <c r="AR5535" s="16">
        <f t="shared" si="203"/>
        <v>1</v>
      </c>
      <c r="AS5535" s="5">
        <f t="shared" si="202"/>
        <v>-5.3286900000000026E-2</v>
      </c>
    </row>
    <row r="5536" spans="1:45" x14ac:dyDescent="0.25">
      <c r="A5536" s="16" t="s">
        <v>406</v>
      </c>
      <c r="B5536" s="16" t="s">
        <v>119</v>
      </c>
      <c r="C5536" s="16" t="s">
        <v>339</v>
      </c>
      <c r="D5536" s="16">
        <v>1997</v>
      </c>
      <c r="E5536" s="16" t="s">
        <v>6151</v>
      </c>
      <c r="F5536" s="16" t="s">
        <v>594</v>
      </c>
      <c r="G5536" s="10">
        <v>17445.2</v>
      </c>
      <c r="H5536" s="73">
        <v>9.7668210000000002</v>
      </c>
      <c r="I5536" s="16" t="s">
        <v>6700</v>
      </c>
      <c r="J5536" s="71">
        <v>0</v>
      </c>
      <c r="K5536" s="71">
        <v>1</v>
      </c>
      <c r="L5536" s="16">
        <v>0.48733159999999998</v>
      </c>
      <c r="M5536" s="16">
        <v>-7.6546299999999998E-2</v>
      </c>
      <c r="N5536" s="16">
        <v>0.69840740000000001</v>
      </c>
      <c r="O5536" s="16">
        <v>5.2133699999999998E-2</v>
      </c>
      <c r="P5536" s="16">
        <v>3.5537600000000003E-2</v>
      </c>
      <c r="Q5536" s="16">
        <v>0.3948469</v>
      </c>
      <c r="R5536" s="16">
        <v>0.17219999999999999</v>
      </c>
      <c r="S5536" s="16">
        <v>0.13009999999999999</v>
      </c>
      <c r="T5536" s="16">
        <v>2.8E-3</v>
      </c>
      <c r="U5536" s="16">
        <v>3.3567999999999998</v>
      </c>
      <c r="V5536" s="16">
        <v>27.222000000000001</v>
      </c>
      <c r="W5536" s="16">
        <v>10.458</v>
      </c>
      <c r="X5536" s="16">
        <v>488.22699999999998</v>
      </c>
      <c r="Y5536" s="16">
        <v>44.382800000000003</v>
      </c>
      <c r="Z5536" s="16">
        <v>0.40179999999999999</v>
      </c>
      <c r="AA5536" s="16">
        <v>0.47315940000000001</v>
      </c>
      <c r="AB5536" s="16">
        <v>0.3</v>
      </c>
      <c r="AC5536" s="16">
        <v>16</v>
      </c>
      <c r="AD5536" s="16">
        <v>22</v>
      </c>
      <c r="AE5536" s="16">
        <v>9.2095000000000002</v>
      </c>
      <c r="AF5536" s="16">
        <v>2.4337</v>
      </c>
      <c r="AG5536" s="16">
        <v>328516</v>
      </c>
      <c r="AH5536" s="16">
        <v>0.44169999999999998</v>
      </c>
      <c r="AI5536" s="16">
        <v>86.5</v>
      </c>
      <c r="AJ5536" s="16">
        <v>81.8</v>
      </c>
      <c r="AK5536" s="16">
        <v>-0.58720000000000006</v>
      </c>
      <c r="AL5536" s="16">
        <v>0.35649999999999998</v>
      </c>
      <c r="AM5536" s="16">
        <v>0.51490000000000002</v>
      </c>
      <c r="AN5536" s="16">
        <v>0.77910000000000001</v>
      </c>
      <c r="AO5536" s="16">
        <v>-9.2700000000000005E-2</v>
      </c>
      <c r="AP5536" s="16">
        <v>0.65939999999999999</v>
      </c>
      <c r="AQ5536" s="16">
        <v>36.594499999999996</v>
      </c>
      <c r="AR5536" s="16">
        <f t="shared" si="203"/>
        <v>1</v>
      </c>
      <c r="AS5536" s="5">
        <f t="shared" si="202"/>
        <v>0.15211089999999999</v>
      </c>
    </row>
    <row r="5537" spans="1:45" x14ac:dyDescent="0.25">
      <c r="A5537" s="16" t="s">
        <v>406</v>
      </c>
      <c r="B5537" s="16" t="s">
        <v>119</v>
      </c>
      <c r="C5537" s="16" t="s">
        <v>339</v>
      </c>
      <c r="D5537" s="16">
        <v>1998</v>
      </c>
      <c r="E5537" s="16" t="s">
        <v>6152</v>
      </c>
      <c r="F5537" s="16" t="s">
        <v>594</v>
      </c>
      <c r="G5537" s="10">
        <v>17889.5</v>
      </c>
      <c r="H5537" s="73">
        <v>9.7919669999999996</v>
      </c>
      <c r="I5537" s="16" t="s">
        <v>6700</v>
      </c>
      <c r="J5537" s="71">
        <v>0</v>
      </c>
      <c r="K5537" s="71">
        <v>1</v>
      </c>
      <c r="L5537" s="16">
        <v>0.68551010000000001</v>
      </c>
      <c r="M5537" s="16">
        <v>0.27770610000000001</v>
      </c>
      <c r="N5537" s="16">
        <v>0.81530029999999998</v>
      </c>
      <c r="O5537" s="16">
        <v>-3.4798700000000002E-2</v>
      </c>
      <c r="P5537" s="16">
        <v>8.73501E-2</v>
      </c>
      <c r="Q5537" s="16">
        <v>0.4160335</v>
      </c>
      <c r="R5537" s="16">
        <v>0.17219999999999999</v>
      </c>
      <c r="S5537" s="16">
        <v>0.2218</v>
      </c>
      <c r="T5537" s="16">
        <v>3.5999999999999999E-3</v>
      </c>
      <c r="U5537" s="16">
        <v>4.1123000000000003</v>
      </c>
      <c r="V5537" s="16">
        <v>27.788</v>
      </c>
      <c r="W5537" s="16">
        <v>10.901999999999999</v>
      </c>
      <c r="X5537" s="16">
        <v>487.995</v>
      </c>
      <c r="Y5537" s="16">
        <v>45.575899999999997</v>
      </c>
      <c r="Z5537" s="16">
        <v>0.33729999999999999</v>
      </c>
      <c r="AA5537" s="16">
        <v>0.4498568</v>
      </c>
      <c r="AB5537" s="16">
        <v>0.3</v>
      </c>
      <c r="AC5537" s="16">
        <v>16</v>
      </c>
      <c r="AD5537" s="16">
        <v>22.6</v>
      </c>
      <c r="AE5537" s="16">
        <v>10.1309</v>
      </c>
      <c r="AF5537" s="16">
        <v>4.5137999999999998</v>
      </c>
      <c r="AG5537" s="16">
        <v>368552</v>
      </c>
      <c r="AH5537" s="16">
        <v>0.44230000000000003</v>
      </c>
      <c r="AI5537" s="16">
        <v>87.3</v>
      </c>
      <c r="AJ5537" s="16">
        <v>82.5</v>
      </c>
      <c r="AK5537" s="16">
        <v>-0.66239999999999999</v>
      </c>
      <c r="AL5537" s="16">
        <v>0.67589999999999995</v>
      </c>
      <c r="AM5537" s="16">
        <v>0.47949999999999998</v>
      </c>
      <c r="AN5537" s="16">
        <v>0.76029999999999998</v>
      </c>
      <c r="AO5537" s="16">
        <v>-0.1196</v>
      </c>
      <c r="AP5537" s="16">
        <v>0.62739999999999996</v>
      </c>
      <c r="AQ5537" s="16">
        <v>36.594499999999996</v>
      </c>
      <c r="AR5537" s="16">
        <f t="shared" si="203"/>
        <v>1</v>
      </c>
      <c r="AS5537" s="5">
        <f t="shared" si="202"/>
        <v>0.19817850000000004</v>
      </c>
    </row>
    <row r="5538" spans="1:45" x14ac:dyDescent="0.25">
      <c r="A5538" s="16" t="s">
        <v>406</v>
      </c>
      <c r="B5538" s="16" t="s">
        <v>119</v>
      </c>
      <c r="C5538" s="16" t="s">
        <v>339</v>
      </c>
      <c r="D5538" s="16">
        <v>1999</v>
      </c>
      <c r="E5538" s="16" t="s">
        <v>6153</v>
      </c>
      <c r="F5538" s="16" t="s">
        <v>594</v>
      </c>
      <c r="G5538" s="10">
        <v>17843</v>
      </c>
      <c r="H5538" s="73">
        <v>9.7893690000000007</v>
      </c>
      <c r="I5538" s="16" t="s">
        <v>6700</v>
      </c>
      <c r="J5538" s="71">
        <v>0</v>
      </c>
      <c r="K5538" s="71">
        <v>1</v>
      </c>
      <c r="L5538" s="16">
        <v>0.73348829999999998</v>
      </c>
      <c r="M5538" s="16">
        <v>0.39526810000000001</v>
      </c>
      <c r="N5538" s="16">
        <v>0.84800629999999999</v>
      </c>
      <c r="O5538" s="16">
        <v>-0.12170590000000001</v>
      </c>
      <c r="P5538" s="16">
        <v>0.11027380000000001</v>
      </c>
      <c r="Q5538" s="16">
        <v>0.4443626</v>
      </c>
      <c r="R5538" s="16">
        <v>0.17219999999999999</v>
      </c>
      <c r="S5538" s="16">
        <v>0.25190000000000001</v>
      </c>
      <c r="T5538" s="16">
        <v>4.0000000000000001E-3</v>
      </c>
      <c r="U5538" s="16">
        <v>4.0058999999999996</v>
      </c>
      <c r="V5538" s="16">
        <v>28.353999999999999</v>
      </c>
      <c r="W5538" s="16">
        <v>11.346</v>
      </c>
      <c r="X5538" s="16">
        <v>488.77300000000002</v>
      </c>
      <c r="Y5538" s="16">
        <v>46.768999999999998</v>
      </c>
      <c r="Z5538" s="16">
        <v>0.27139999999999997</v>
      </c>
      <c r="AA5538" s="16">
        <v>0.41878660000000001</v>
      </c>
      <c r="AB5538" s="16">
        <v>0.3</v>
      </c>
      <c r="AC5538" s="16">
        <v>16</v>
      </c>
      <c r="AD5538" s="16">
        <v>23.4</v>
      </c>
      <c r="AE5538" s="16">
        <v>10.1447</v>
      </c>
      <c r="AF5538" s="16">
        <v>5.5701999999999998</v>
      </c>
      <c r="AG5538" s="16">
        <v>378031</v>
      </c>
      <c r="AH5538" s="16">
        <v>0.44219999999999998</v>
      </c>
      <c r="AI5538" s="16">
        <v>88.2</v>
      </c>
      <c r="AJ5538" s="16">
        <v>83.3</v>
      </c>
      <c r="AK5538" s="16">
        <v>-0.6532</v>
      </c>
      <c r="AL5538" s="16">
        <v>0.71679999999999999</v>
      </c>
      <c r="AM5538" s="16">
        <v>0.40300000000000002</v>
      </c>
      <c r="AN5538" s="16">
        <v>0.89339999999999997</v>
      </c>
      <c r="AO5538" s="16">
        <v>-4.9799999999999997E-2</v>
      </c>
      <c r="AP5538" s="16">
        <v>0.62849999999999995</v>
      </c>
      <c r="AQ5538" s="16">
        <v>36.594499999999996</v>
      </c>
      <c r="AR5538" s="16">
        <f t="shared" si="203"/>
        <v>1</v>
      </c>
      <c r="AS5538" s="5">
        <f t="shared" si="202"/>
        <v>4.7978199999999971E-2</v>
      </c>
    </row>
    <row r="5539" spans="1:45" x14ac:dyDescent="0.25">
      <c r="A5539" s="16" t="s">
        <v>406</v>
      </c>
      <c r="B5539" s="16" t="s">
        <v>119</v>
      </c>
      <c r="C5539" s="16" t="s">
        <v>339</v>
      </c>
      <c r="D5539" s="16">
        <v>2000</v>
      </c>
      <c r="E5539" s="16" t="s">
        <v>6154</v>
      </c>
      <c r="F5539" s="16" t="s">
        <v>594</v>
      </c>
      <c r="G5539" s="10">
        <v>18698.400000000001</v>
      </c>
      <c r="H5539" s="73">
        <v>9.8361929999999997</v>
      </c>
      <c r="I5539" s="16">
        <v>2267991</v>
      </c>
      <c r="J5539" s="71">
        <v>0</v>
      </c>
      <c r="K5539" s="71">
        <v>1</v>
      </c>
      <c r="L5539" s="16">
        <v>0.80204600000000004</v>
      </c>
      <c r="M5539" s="16">
        <v>0.52750050000000004</v>
      </c>
      <c r="N5539" s="16">
        <v>0.80693040000000005</v>
      </c>
      <c r="O5539" s="16">
        <v>-8.9145600000000005E-2</v>
      </c>
      <c r="P5539" s="16">
        <v>0.1153749</v>
      </c>
      <c r="Q5539" s="16">
        <v>0.47274500000000003</v>
      </c>
      <c r="R5539" s="16">
        <v>0.17219999999999999</v>
      </c>
      <c r="S5539" s="16">
        <v>0.27750000000000002</v>
      </c>
      <c r="T5539" s="16">
        <v>7.7999999999999996E-3</v>
      </c>
      <c r="U5539" s="16">
        <v>3.2002000000000002</v>
      </c>
      <c r="V5539" s="16">
        <v>28.92</v>
      </c>
      <c r="W5539" s="16">
        <v>11.79</v>
      </c>
      <c r="X5539" s="16">
        <v>489.51400000000001</v>
      </c>
      <c r="Y5539" s="16">
        <v>47.962000000000003</v>
      </c>
      <c r="Z5539" s="16">
        <v>0.26729999999999998</v>
      </c>
      <c r="AA5539" s="16">
        <v>0.37606519999999999</v>
      </c>
      <c r="AB5539" s="16">
        <v>0.3</v>
      </c>
      <c r="AC5539" s="16">
        <v>16</v>
      </c>
      <c r="AD5539" s="16">
        <v>24.5</v>
      </c>
      <c r="AE5539" s="16">
        <v>10.1165</v>
      </c>
      <c r="AF5539" s="16">
        <v>7.3887</v>
      </c>
      <c r="AG5539" s="16">
        <v>406850</v>
      </c>
      <c r="AH5539" s="16">
        <v>0.37790000000000001</v>
      </c>
      <c r="AI5539" s="16">
        <v>89</v>
      </c>
      <c r="AJ5539" s="16">
        <v>84</v>
      </c>
      <c r="AK5539" s="16">
        <v>-0.64400000000000002</v>
      </c>
      <c r="AL5539" s="16">
        <v>0.75780000000000003</v>
      </c>
      <c r="AM5539" s="16">
        <v>0.32650000000000001</v>
      </c>
      <c r="AN5539" s="16">
        <v>1.0265</v>
      </c>
      <c r="AO5539" s="16">
        <v>2.01E-2</v>
      </c>
      <c r="AP5539" s="16">
        <v>0.62970000000000004</v>
      </c>
      <c r="AQ5539" s="16">
        <v>36.594499999999996</v>
      </c>
      <c r="AR5539" s="16">
        <f t="shared" si="203"/>
        <v>1</v>
      </c>
      <c r="AS5539" s="5">
        <f t="shared" si="202"/>
        <v>6.8557700000000055E-2</v>
      </c>
    </row>
    <row r="5540" spans="1:45" x14ac:dyDescent="0.25">
      <c r="A5540" s="16" t="s">
        <v>406</v>
      </c>
      <c r="B5540" s="16" t="s">
        <v>119</v>
      </c>
      <c r="C5540" s="16" t="s">
        <v>339</v>
      </c>
      <c r="D5540" s="16">
        <v>2001</v>
      </c>
      <c r="E5540" s="16" t="s">
        <v>6155</v>
      </c>
      <c r="F5540" s="16" t="s">
        <v>594</v>
      </c>
      <c r="G5540" s="10">
        <v>19308.400000000001</v>
      </c>
      <c r="H5540" s="73">
        <v>9.8682970000000001</v>
      </c>
      <c r="I5540" s="16">
        <v>2294787</v>
      </c>
      <c r="J5540" s="71">
        <v>0</v>
      </c>
      <c r="K5540" s="71">
        <v>1</v>
      </c>
      <c r="L5540" s="16">
        <v>0.89877620000000003</v>
      </c>
      <c r="M5540" s="16">
        <v>0.51716930000000005</v>
      </c>
      <c r="N5540" s="16">
        <v>0.89360919999999999</v>
      </c>
      <c r="O5540" s="16">
        <v>-6.6713900000000007E-2</v>
      </c>
      <c r="P5540" s="16">
        <v>0.1857714</v>
      </c>
      <c r="Q5540" s="16">
        <v>0.51818249999999999</v>
      </c>
      <c r="R5540" s="16">
        <v>0.17219999999999999</v>
      </c>
      <c r="S5540" s="16">
        <v>0.26910000000000001</v>
      </c>
      <c r="T5540" s="16">
        <v>1.01E-2</v>
      </c>
      <c r="U5540" s="16">
        <v>4.0202999999999998</v>
      </c>
      <c r="V5540" s="16">
        <v>28.692</v>
      </c>
      <c r="W5540" s="16">
        <v>11.816000000000001</v>
      </c>
      <c r="X5540" s="16">
        <v>490.10500000000002</v>
      </c>
      <c r="Y5540" s="16">
        <v>49.155099999999997</v>
      </c>
      <c r="Z5540" s="16">
        <v>0.25990000000000002</v>
      </c>
      <c r="AA5540" s="16">
        <v>0.3449951</v>
      </c>
      <c r="AB5540" s="16">
        <v>0.3</v>
      </c>
      <c r="AC5540" s="16">
        <v>16</v>
      </c>
      <c r="AD5540" s="16">
        <v>25.3</v>
      </c>
      <c r="AE5540" s="16">
        <v>10.295</v>
      </c>
      <c r="AF5540" s="16">
        <v>14.4259</v>
      </c>
      <c r="AG5540" s="16">
        <v>428462</v>
      </c>
      <c r="AH5540" s="16">
        <v>0.43080000000000002</v>
      </c>
      <c r="AI5540" s="16">
        <v>89.8</v>
      </c>
      <c r="AJ5540" s="16">
        <v>84.7</v>
      </c>
      <c r="AK5540" s="16">
        <v>-0.67920000000000003</v>
      </c>
      <c r="AL5540" s="16">
        <v>0.79530000000000001</v>
      </c>
      <c r="AM5540" s="16">
        <v>0.36259999999999998</v>
      </c>
      <c r="AN5540" s="16">
        <v>0.92310000000000003</v>
      </c>
      <c r="AO5540" s="16">
        <v>0.36509999999999998</v>
      </c>
      <c r="AP5540" s="16">
        <v>0.5887</v>
      </c>
      <c r="AQ5540" s="16">
        <v>36.594499999999996</v>
      </c>
      <c r="AR5540" s="16">
        <f t="shared" si="203"/>
        <v>1</v>
      </c>
      <c r="AS5540" s="5">
        <f t="shared" si="202"/>
        <v>9.6730199999999988E-2</v>
      </c>
    </row>
    <row r="5541" spans="1:45" x14ac:dyDescent="0.25">
      <c r="A5541" s="16" t="s">
        <v>406</v>
      </c>
      <c r="B5541" s="16" t="s">
        <v>119</v>
      </c>
      <c r="C5541" s="16" t="s">
        <v>339</v>
      </c>
      <c r="D5541" s="16">
        <v>2002</v>
      </c>
      <c r="E5541" s="16" t="s">
        <v>6156</v>
      </c>
      <c r="F5541" s="16" t="s">
        <v>594</v>
      </c>
      <c r="G5541" s="10">
        <v>18772.8</v>
      </c>
      <c r="H5541" s="73">
        <v>9.8401639999999997</v>
      </c>
      <c r="I5541" s="16">
        <v>2334285</v>
      </c>
      <c r="J5541" s="71">
        <v>0</v>
      </c>
      <c r="K5541" s="71">
        <v>1</v>
      </c>
      <c r="L5541" s="16">
        <v>0.949963</v>
      </c>
      <c r="M5541" s="16">
        <v>0.42983529999999998</v>
      </c>
      <c r="N5541" s="16">
        <v>0.92972390000000005</v>
      </c>
      <c r="O5541" s="16">
        <v>-3.1990999999999999E-3</v>
      </c>
      <c r="P5541" s="16">
        <v>0.23736380000000001</v>
      </c>
      <c r="Q5541" s="16">
        <v>0.56358430000000004</v>
      </c>
      <c r="R5541" s="16">
        <v>0.17219999999999999</v>
      </c>
      <c r="S5541" s="16">
        <v>0.2465</v>
      </c>
      <c r="T5541" s="16">
        <v>9.9000000000000008E-3</v>
      </c>
      <c r="U5541" s="16">
        <v>4.3250999999999999</v>
      </c>
      <c r="V5541" s="16">
        <v>28.353999999999999</v>
      </c>
      <c r="W5541" s="16">
        <v>11.936</v>
      </c>
      <c r="X5541" s="16">
        <v>490.74700000000001</v>
      </c>
      <c r="Y5541" s="16">
        <v>50.348199999999999</v>
      </c>
      <c r="Z5541" s="16">
        <v>0.28070000000000001</v>
      </c>
      <c r="AA5541" s="16">
        <v>0.34810210000000003</v>
      </c>
      <c r="AB5541" s="16">
        <v>0.3</v>
      </c>
      <c r="AC5541" s="16">
        <v>16</v>
      </c>
      <c r="AD5541" s="16">
        <v>25.22</v>
      </c>
      <c r="AE5541" s="16">
        <v>9.8606999999999996</v>
      </c>
      <c r="AF5541" s="16">
        <v>20.057099999999998</v>
      </c>
      <c r="AG5541" s="16">
        <v>444688</v>
      </c>
      <c r="AH5541" s="16">
        <v>0.47049999999999997</v>
      </c>
      <c r="AI5541" s="16">
        <v>90.7</v>
      </c>
      <c r="AJ5541" s="16">
        <v>85.5</v>
      </c>
      <c r="AK5541" s="16">
        <v>-0.71450000000000002</v>
      </c>
      <c r="AL5541" s="16">
        <v>0.83279999999999998</v>
      </c>
      <c r="AM5541" s="16">
        <v>0.39860000000000001</v>
      </c>
      <c r="AN5541" s="16">
        <v>0.81969999999999998</v>
      </c>
      <c r="AO5541" s="16">
        <v>0.71009999999999995</v>
      </c>
      <c r="AP5541" s="16">
        <v>0.54769999999999996</v>
      </c>
      <c r="AQ5541" s="16">
        <v>36.594499999999996</v>
      </c>
      <c r="AR5541" s="16">
        <f t="shared" si="203"/>
        <v>1</v>
      </c>
      <c r="AS5541" s="5">
        <f t="shared" si="202"/>
        <v>5.1186799999999977E-2</v>
      </c>
    </row>
    <row r="5542" spans="1:45" x14ac:dyDescent="0.25">
      <c r="A5542" s="16" t="s">
        <v>406</v>
      </c>
      <c r="B5542" s="16" t="s">
        <v>119</v>
      </c>
      <c r="C5542" s="16" t="s">
        <v>339</v>
      </c>
      <c r="D5542" s="16">
        <v>2003</v>
      </c>
      <c r="E5542" s="16" t="s">
        <v>6157</v>
      </c>
      <c r="F5542" s="16" t="s">
        <v>594</v>
      </c>
      <c r="G5542" s="10">
        <v>17881.3</v>
      </c>
      <c r="H5542" s="73">
        <v>9.7915120000000009</v>
      </c>
      <c r="I5542" s="16">
        <v>2385255</v>
      </c>
      <c r="J5542" s="71">
        <v>0</v>
      </c>
      <c r="K5542" s="71">
        <v>1</v>
      </c>
      <c r="L5542" s="16">
        <v>0.94506469999999998</v>
      </c>
      <c r="M5542" s="16">
        <v>0.36547740000000001</v>
      </c>
      <c r="N5542" s="16">
        <v>0.91099010000000002</v>
      </c>
      <c r="O5542" s="16">
        <v>6.2654199999999993E-2</v>
      </c>
      <c r="P5542" s="16">
        <v>0.2881708</v>
      </c>
      <c r="Q5542" s="16">
        <v>0.5101715</v>
      </c>
      <c r="R5542" s="16">
        <v>0.17219999999999999</v>
      </c>
      <c r="S5542" s="16">
        <v>0.2248</v>
      </c>
      <c r="T5542" s="16">
        <v>1.18E-2</v>
      </c>
      <c r="U5542" s="16">
        <v>3.8969999999999998</v>
      </c>
      <c r="V5542" s="16">
        <v>28.015999999999998</v>
      </c>
      <c r="W5542" s="16">
        <v>12.414</v>
      </c>
      <c r="X5542" s="16">
        <v>491.49</v>
      </c>
      <c r="Y5542" s="16">
        <v>51.541200000000003</v>
      </c>
      <c r="Z5542" s="16">
        <v>0.29830000000000001</v>
      </c>
      <c r="AA5542" s="16">
        <v>0.32674130000000001</v>
      </c>
      <c r="AB5542" s="16">
        <v>0.3</v>
      </c>
      <c r="AC5542" s="16">
        <v>16</v>
      </c>
      <c r="AD5542" s="16">
        <v>25.77</v>
      </c>
      <c r="AE5542" s="16">
        <v>9.8856000000000002</v>
      </c>
      <c r="AF5542" s="16">
        <v>24.8627</v>
      </c>
      <c r="AG5542" s="16">
        <v>449210</v>
      </c>
      <c r="AH5542" s="16">
        <v>0.51839999999999997</v>
      </c>
      <c r="AI5542" s="16">
        <v>91.5</v>
      </c>
      <c r="AJ5542" s="16">
        <v>86.2</v>
      </c>
      <c r="AK5542" s="16">
        <v>-0.85319999999999996</v>
      </c>
      <c r="AL5542" s="16">
        <v>0.442</v>
      </c>
      <c r="AM5542" s="16">
        <v>0.47020000000000001</v>
      </c>
      <c r="AN5542" s="16">
        <v>1.0121</v>
      </c>
      <c r="AO5542" s="16">
        <v>0.67420000000000002</v>
      </c>
      <c r="AP5542" s="16">
        <v>0.55640000000000001</v>
      </c>
      <c r="AQ5542" s="16">
        <v>36.594499999999996</v>
      </c>
      <c r="AR5542" s="16">
        <f t="shared" si="203"/>
        <v>1</v>
      </c>
      <c r="AS5542" s="5">
        <f t="shared" si="202"/>
        <v>-4.8983000000000221E-3</v>
      </c>
    </row>
    <row r="5543" spans="1:45" x14ac:dyDescent="0.25">
      <c r="A5543" s="16" t="s">
        <v>406</v>
      </c>
      <c r="B5543" s="16" t="s">
        <v>119</v>
      </c>
      <c r="C5543" s="16" t="s">
        <v>339</v>
      </c>
      <c r="D5543" s="16">
        <v>2004</v>
      </c>
      <c r="E5543" s="16" t="s">
        <v>6158</v>
      </c>
      <c r="F5543" s="16" t="s">
        <v>594</v>
      </c>
      <c r="G5543" s="10">
        <v>17671.599999999999</v>
      </c>
      <c r="H5543" s="73">
        <v>9.7797129999999992</v>
      </c>
      <c r="I5543" s="16">
        <v>2444751</v>
      </c>
      <c r="J5543" s="71">
        <v>0</v>
      </c>
      <c r="K5543" s="71">
        <v>1</v>
      </c>
      <c r="L5543" s="16">
        <v>1.049569</v>
      </c>
      <c r="M5543" s="16">
        <v>0.4149928</v>
      </c>
      <c r="N5543" s="16">
        <v>0.93796679999999999</v>
      </c>
      <c r="O5543" s="16">
        <v>7.2471900000000006E-2</v>
      </c>
      <c r="P5543" s="16">
        <v>0.36493959999999998</v>
      </c>
      <c r="Q5543" s="16">
        <v>0.58196999999999999</v>
      </c>
      <c r="R5543" s="16">
        <v>0.17219999999999999</v>
      </c>
      <c r="S5543" s="16">
        <v>0.2374</v>
      </c>
      <c r="T5543" s="16">
        <v>1.2E-2</v>
      </c>
      <c r="U5543" s="16">
        <v>4.0284000000000004</v>
      </c>
      <c r="V5543" s="16">
        <v>27.678000000000001</v>
      </c>
      <c r="W5543" s="16">
        <v>12.891999999999999</v>
      </c>
      <c r="X5543" s="16">
        <v>490.17500000000001</v>
      </c>
      <c r="Y5543" s="16">
        <v>49.576900000000002</v>
      </c>
      <c r="Z5543" s="16">
        <v>0.32229999999999998</v>
      </c>
      <c r="AA5543" s="16">
        <v>0.3053806</v>
      </c>
      <c r="AB5543" s="16">
        <v>0.3</v>
      </c>
      <c r="AC5543" s="16">
        <v>16</v>
      </c>
      <c r="AD5543" s="16">
        <v>26.32</v>
      </c>
      <c r="AE5543" s="16">
        <v>9.8516999999999992</v>
      </c>
      <c r="AF5543" s="16">
        <v>32.7224</v>
      </c>
      <c r="AG5543" s="16">
        <v>469693</v>
      </c>
      <c r="AH5543" s="16">
        <v>0.58389999999999997</v>
      </c>
      <c r="AI5543" s="16">
        <v>92.4</v>
      </c>
      <c r="AJ5543" s="16">
        <v>87</v>
      </c>
      <c r="AK5543" s="16">
        <v>-0.63019999999999998</v>
      </c>
      <c r="AL5543" s="16">
        <v>0.56989999999999996</v>
      </c>
      <c r="AM5543" s="16">
        <v>0.45250000000000001</v>
      </c>
      <c r="AN5543" s="16">
        <v>1.0722</v>
      </c>
      <c r="AO5543" s="16">
        <v>0.65639999999999998</v>
      </c>
      <c r="AP5543" s="16">
        <v>0.59740000000000004</v>
      </c>
      <c r="AQ5543" s="16">
        <v>36.594499999999996</v>
      </c>
      <c r="AR5543" s="16">
        <f t="shared" si="203"/>
        <v>1</v>
      </c>
      <c r="AS5543" s="5">
        <f t="shared" si="202"/>
        <v>0.10450429999999999</v>
      </c>
    </row>
    <row r="5544" spans="1:45" x14ac:dyDescent="0.25">
      <c r="A5544" s="16" t="s">
        <v>406</v>
      </c>
      <c r="B5544" s="16" t="s">
        <v>119</v>
      </c>
      <c r="C5544" s="16" t="s">
        <v>339</v>
      </c>
      <c r="D5544" s="16">
        <v>2005</v>
      </c>
      <c r="E5544" s="16" t="s">
        <v>6159</v>
      </c>
      <c r="F5544" s="16" t="s">
        <v>594</v>
      </c>
      <c r="G5544" s="10">
        <v>17631.900000000001</v>
      </c>
      <c r="H5544" s="73">
        <v>9.7774680000000007</v>
      </c>
      <c r="I5544" s="16">
        <v>2511269</v>
      </c>
      <c r="J5544" s="71">
        <v>0</v>
      </c>
      <c r="K5544" s="71">
        <v>1</v>
      </c>
      <c r="L5544" s="16">
        <v>1.071728</v>
      </c>
      <c r="M5544" s="16">
        <v>0.4555806</v>
      </c>
      <c r="N5544" s="16">
        <v>0.98690339999999999</v>
      </c>
      <c r="O5544" s="16">
        <v>0.1097538</v>
      </c>
      <c r="P5544" s="16">
        <v>0.48959259999999999</v>
      </c>
      <c r="Q5544" s="16">
        <v>0.36618220000000001</v>
      </c>
      <c r="R5544" s="16">
        <v>0.17219999999999999</v>
      </c>
      <c r="S5544" s="16">
        <v>0.24690000000000001</v>
      </c>
      <c r="T5544" s="16">
        <v>1.2500000000000001E-2</v>
      </c>
      <c r="U5544" s="16">
        <v>3.5171999999999999</v>
      </c>
      <c r="V5544" s="16">
        <v>27.34</v>
      </c>
      <c r="W5544" s="16">
        <v>13.37</v>
      </c>
      <c r="X5544" s="16">
        <v>502.89800000000002</v>
      </c>
      <c r="Y5544" s="16">
        <v>48.540700000000001</v>
      </c>
      <c r="Z5544" s="16">
        <v>0.3503</v>
      </c>
      <c r="AA5544" s="16">
        <v>0.28401989999999999</v>
      </c>
      <c r="AB5544" s="16">
        <v>0.3</v>
      </c>
      <c r="AC5544" s="16">
        <v>16</v>
      </c>
      <c r="AD5544" s="16">
        <v>26.87</v>
      </c>
      <c r="AE5544" s="16">
        <v>10.515599999999999</v>
      </c>
      <c r="AF5544" s="16">
        <v>52.856999999999999</v>
      </c>
      <c r="AG5544" s="16">
        <v>505128</v>
      </c>
      <c r="AH5544" s="16">
        <v>0.63600000000000001</v>
      </c>
      <c r="AI5544" s="16">
        <v>93.3</v>
      </c>
      <c r="AJ5544" s="16">
        <v>87.8</v>
      </c>
      <c r="AK5544" s="16">
        <v>-0.95640000000000003</v>
      </c>
      <c r="AL5544" s="16">
        <v>0.2928</v>
      </c>
      <c r="AM5544" s="16">
        <v>0.30220000000000002</v>
      </c>
      <c r="AN5544" s="16">
        <v>0.91639999999999999</v>
      </c>
      <c r="AO5544" s="16">
        <v>0.52929999999999999</v>
      </c>
      <c r="AP5544" s="16">
        <v>0.39689999999999998</v>
      </c>
      <c r="AQ5544" s="16">
        <v>36.594499999999996</v>
      </c>
      <c r="AR5544" s="16">
        <f t="shared" si="203"/>
        <v>1</v>
      </c>
      <c r="AS5544" s="5">
        <f t="shared" si="202"/>
        <v>2.215900000000004E-2</v>
      </c>
    </row>
    <row r="5545" spans="1:45" x14ac:dyDescent="0.25">
      <c r="A5545" s="16" t="s">
        <v>406</v>
      </c>
      <c r="B5545" s="16" t="s">
        <v>119</v>
      </c>
      <c r="C5545" s="16" t="s">
        <v>339</v>
      </c>
      <c r="D5545" s="16">
        <v>2006</v>
      </c>
      <c r="E5545" s="16" t="s">
        <v>6160</v>
      </c>
      <c r="F5545" s="16" t="s">
        <v>594</v>
      </c>
      <c r="G5545" s="10">
        <v>18063.3</v>
      </c>
      <c r="H5545" s="73">
        <v>9.8016349999999992</v>
      </c>
      <c r="I5545" s="16">
        <v>2582991</v>
      </c>
      <c r="J5545" s="71">
        <v>0</v>
      </c>
      <c r="K5545" s="71">
        <v>1</v>
      </c>
      <c r="L5545" s="16">
        <v>1.230305</v>
      </c>
      <c r="M5545" s="16">
        <v>0.52229000000000003</v>
      </c>
      <c r="N5545" s="16">
        <v>1.016805</v>
      </c>
      <c r="O5545" s="16">
        <v>0.31121660000000001</v>
      </c>
      <c r="P5545" s="16">
        <v>0.59732629999999998</v>
      </c>
      <c r="Q5545" s="16">
        <v>0.30306840000000002</v>
      </c>
      <c r="R5545" s="16">
        <v>0.17219999999999999</v>
      </c>
      <c r="S5545" s="16">
        <v>0.26379999999999998</v>
      </c>
      <c r="T5545" s="16">
        <v>1.2800000000000001E-2</v>
      </c>
      <c r="U5545" s="16">
        <v>3.8593000000000002</v>
      </c>
      <c r="V5545" s="16">
        <v>28.74</v>
      </c>
      <c r="W5545" s="16">
        <v>13.212</v>
      </c>
      <c r="X5545" s="16">
        <v>498.72</v>
      </c>
      <c r="Y5545" s="16">
        <v>58.312800000000003</v>
      </c>
      <c r="Z5545" s="16">
        <v>0.34160000000000001</v>
      </c>
      <c r="AA5545" s="16">
        <v>0.26265919999999998</v>
      </c>
      <c r="AB5545" s="16">
        <v>0.3</v>
      </c>
      <c r="AC5545" s="16">
        <v>16</v>
      </c>
      <c r="AD5545" s="16">
        <v>27.42</v>
      </c>
      <c r="AE5545" s="16">
        <v>10.5562</v>
      </c>
      <c r="AF5545" s="16">
        <v>71.158199999999994</v>
      </c>
      <c r="AG5545" s="16">
        <v>535135</v>
      </c>
      <c r="AH5545" s="16">
        <v>0.68669999999999998</v>
      </c>
      <c r="AI5545" s="16">
        <v>94.2</v>
      </c>
      <c r="AJ5545" s="16">
        <v>88.6</v>
      </c>
      <c r="AK5545" s="16">
        <v>-1.1194999999999999</v>
      </c>
      <c r="AL5545" s="16">
        <v>0.1865</v>
      </c>
      <c r="AM5545" s="16">
        <v>0.26790000000000003</v>
      </c>
      <c r="AN5545" s="16">
        <v>0.81410000000000005</v>
      </c>
      <c r="AO5545" s="16">
        <v>0.58620000000000005</v>
      </c>
      <c r="AP5545" s="16">
        <v>0.37369999999999998</v>
      </c>
      <c r="AQ5545" s="16">
        <v>36.594499999999996</v>
      </c>
      <c r="AR5545" s="16">
        <f t="shared" si="203"/>
        <v>1</v>
      </c>
      <c r="AS5545" s="5">
        <f t="shared" si="202"/>
        <v>0.15857699999999997</v>
      </c>
    </row>
    <row r="5546" spans="1:45" x14ac:dyDescent="0.25">
      <c r="A5546" s="16" t="s">
        <v>406</v>
      </c>
      <c r="B5546" s="16" t="s">
        <v>119</v>
      </c>
      <c r="C5546" s="16" t="s">
        <v>339</v>
      </c>
      <c r="D5546" s="16">
        <v>2007</v>
      </c>
      <c r="E5546" s="16" t="s">
        <v>6161</v>
      </c>
      <c r="F5546" s="16" t="s">
        <v>594</v>
      </c>
      <c r="G5546" s="10">
        <v>18302.3</v>
      </c>
      <c r="H5546" s="73">
        <v>9.8147830000000003</v>
      </c>
      <c r="I5546" s="16">
        <v>2662762</v>
      </c>
      <c r="J5546" s="71">
        <v>0</v>
      </c>
      <c r="K5546" s="71">
        <v>1</v>
      </c>
      <c r="L5546" s="16">
        <v>1.4445790000000001</v>
      </c>
      <c r="M5546" s="16">
        <v>0.57292739999999998</v>
      </c>
      <c r="N5546" s="16">
        <v>1.0849530000000001</v>
      </c>
      <c r="O5546" s="16">
        <v>0.41501270000000001</v>
      </c>
      <c r="P5546" s="16">
        <v>0.75533320000000004</v>
      </c>
      <c r="Q5546" s="16">
        <v>0.39729680000000001</v>
      </c>
      <c r="R5546" s="16">
        <v>0.17219999999999999</v>
      </c>
      <c r="S5546" s="16">
        <v>0.27300000000000002</v>
      </c>
      <c r="T5546" s="16">
        <v>1.4500000000000001E-2</v>
      </c>
      <c r="U5546" s="16">
        <v>4.1208999999999998</v>
      </c>
      <c r="V5546" s="16">
        <v>30.14</v>
      </c>
      <c r="W5546" s="16">
        <v>13.054</v>
      </c>
      <c r="X5546" s="16">
        <v>501.86599999999999</v>
      </c>
      <c r="Y5546" s="16">
        <v>59.2455</v>
      </c>
      <c r="Z5546" s="16">
        <v>0.38250000000000001</v>
      </c>
      <c r="AA5546" s="16">
        <v>0.2412985</v>
      </c>
      <c r="AB5546" s="16">
        <v>0.3</v>
      </c>
      <c r="AC5546" s="16">
        <v>16</v>
      </c>
      <c r="AD5546" s="16">
        <v>27.97</v>
      </c>
      <c r="AE5546" s="16">
        <v>11.476699999999999</v>
      </c>
      <c r="AF5546" s="16">
        <v>97.286100000000005</v>
      </c>
      <c r="AG5546" s="16">
        <v>562814</v>
      </c>
      <c r="AH5546" s="16">
        <v>0.77729999999999999</v>
      </c>
      <c r="AI5546" s="16">
        <v>95</v>
      </c>
      <c r="AJ5546" s="16">
        <v>89.4</v>
      </c>
      <c r="AK5546" s="16">
        <v>-1.0058</v>
      </c>
      <c r="AL5546" s="16">
        <v>0.26669999999999999</v>
      </c>
      <c r="AM5546" s="16">
        <v>0.35210000000000002</v>
      </c>
      <c r="AN5546" s="16">
        <v>0.9022</v>
      </c>
      <c r="AO5546" s="16">
        <v>0.62429999999999997</v>
      </c>
      <c r="AP5546" s="16">
        <v>0.50949999999999995</v>
      </c>
      <c r="AQ5546" s="16">
        <v>36.594499999999996</v>
      </c>
      <c r="AR5546" s="16">
        <f t="shared" si="203"/>
        <v>1</v>
      </c>
      <c r="AS5546" s="5">
        <f t="shared" si="202"/>
        <v>0.21427400000000008</v>
      </c>
    </row>
    <row r="5547" spans="1:45" x14ac:dyDescent="0.25">
      <c r="A5547" s="16" t="s">
        <v>406</v>
      </c>
      <c r="B5547" s="16" t="s">
        <v>119</v>
      </c>
      <c r="C5547" s="16" t="s">
        <v>339</v>
      </c>
      <c r="D5547" s="16">
        <v>2008</v>
      </c>
      <c r="E5547" s="16" t="s">
        <v>6162</v>
      </c>
      <c r="F5547" s="16" t="s">
        <v>594</v>
      </c>
      <c r="G5547" s="10">
        <v>19112.2</v>
      </c>
      <c r="H5547" s="73">
        <v>9.8580819999999996</v>
      </c>
      <c r="I5547" s="16">
        <v>2759014</v>
      </c>
      <c r="J5547" s="71">
        <v>0</v>
      </c>
      <c r="K5547" s="71">
        <v>1</v>
      </c>
      <c r="L5547" s="16">
        <v>1.542265</v>
      </c>
      <c r="M5547" s="16">
        <v>0.51116130000000004</v>
      </c>
      <c r="N5547" s="16">
        <v>1.1010249999999999</v>
      </c>
      <c r="O5547" s="16">
        <v>0.41463889999999998</v>
      </c>
      <c r="P5547" s="16">
        <v>0.91574230000000001</v>
      </c>
      <c r="Q5547" s="16">
        <v>0.49689149999999999</v>
      </c>
      <c r="R5547" s="16">
        <v>0.17219999999999999</v>
      </c>
      <c r="S5547" s="16">
        <v>0.25790000000000002</v>
      </c>
      <c r="T5547" s="16">
        <v>1.4E-2</v>
      </c>
      <c r="U5547" s="16">
        <v>4.17</v>
      </c>
      <c r="V5547" s="16">
        <v>30.923999999999999</v>
      </c>
      <c r="W5547" s="16">
        <v>12.896000000000001</v>
      </c>
      <c r="X5547" s="16">
        <v>502.42700000000002</v>
      </c>
      <c r="Y5547" s="16">
        <v>59.376800000000003</v>
      </c>
      <c r="Z5547" s="16">
        <v>0.37690000000000001</v>
      </c>
      <c r="AA5547" s="16">
        <v>0.21993770000000001</v>
      </c>
      <c r="AB5547" s="16">
        <v>0.3</v>
      </c>
      <c r="AC5547" s="16">
        <v>16</v>
      </c>
      <c r="AD5547" s="16">
        <v>28.52</v>
      </c>
      <c r="AE5547" s="16">
        <v>11.606199999999999</v>
      </c>
      <c r="AF5547" s="16">
        <v>124.13</v>
      </c>
      <c r="AG5547" s="16">
        <v>605102</v>
      </c>
      <c r="AH5547" s="16">
        <v>0.87560000000000004</v>
      </c>
      <c r="AI5547" s="16">
        <v>95.9</v>
      </c>
      <c r="AJ5547" s="16">
        <v>90.1</v>
      </c>
      <c r="AK5547" s="16">
        <v>-1.0176000000000001</v>
      </c>
      <c r="AL5547" s="16">
        <v>0.45529999999999998</v>
      </c>
      <c r="AM5547" s="16">
        <v>0.43790000000000001</v>
      </c>
      <c r="AN5547" s="16">
        <v>0.9163</v>
      </c>
      <c r="AO5547" s="16">
        <v>0.7117</v>
      </c>
      <c r="AP5547" s="16">
        <v>0.70860000000000001</v>
      </c>
      <c r="AQ5547" s="16">
        <v>36.594499999999996</v>
      </c>
      <c r="AR5547" s="16">
        <f t="shared" si="203"/>
        <v>1</v>
      </c>
      <c r="AS5547" s="5">
        <f t="shared" si="202"/>
        <v>9.768599999999994E-2</v>
      </c>
    </row>
    <row r="5548" spans="1:45" x14ac:dyDescent="0.25">
      <c r="A5548" s="16" t="s">
        <v>406</v>
      </c>
      <c r="B5548" s="16" t="s">
        <v>119</v>
      </c>
      <c r="C5548" s="16" t="s">
        <v>339</v>
      </c>
      <c r="D5548" s="16">
        <v>2009</v>
      </c>
      <c r="E5548" s="16" t="s">
        <v>6163</v>
      </c>
      <c r="F5548" s="16" t="s">
        <v>594</v>
      </c>
      <c r="G5548" s="10">
        <v>19408.599999999999</v>
      </c>
      <c r="H5548" s="73">
        <v>9.8734730000000006</v>
      </c>
      <c r="I5548" s="16">
        <v>2882942</v>
      </c>
      <c r="J5548" s="71">
        <v>0</v>
      </c>
      <c r="K5548" s="71">
        <v>1</v>
      </c>
      <c r="L5548" s="16">
        <v>1.532481</v>
      </c>
      <c r="M5548" s="16">
        <v>0.37578509999999998</v>
      </c>
      <c r="N5548" s="16">
        <v>1.089307</v>
      </c>
      <c r="O5548" s="16">
        <v>0.47361989999999998</v>
      </c>
      <c r="P5548" s="16">
        <v>1.060025</v>
      </c>
      <c r="Q5548" s="16">
        <v>0.40228750000000002</v>
      </c>
      <c r="R5548" s="16">
        <v>0.17219999999999999</v>
      </c>
      <c r="S5548" s="16">
        <v>0.21890000000000001</v>
      </c>
      <c r="T5548" s="16">
        <v>1.5299999999999999E-2</v>
      </c>
      <c r="U5548" s="16">
        <v>4.1877000000000004</v>
      </c>
      <c r="V5548" s="16">
        <v>31.532</v>
      </c>
      <c r="W5548" s="16">
        <v>12.738</v>
      </c>
      <c r="X5548" s="16">
        <v>499.74200000000002</v>
      </c>
      <c r="Y5548" s="16">
        <v>60.430399999999999</v>
      </c>
      <c r="Z5548" s="16">
        <v>0.39250000000000002</v>
      </c>
      <c r="AA5548" s="16">
        <v>0.19896539999999999</v>
      </c>
      <c r="AB5548" s="16">
        <v>0.3</v>
      </c>
      <c r="AC5548" s="16">
        <v>16</v>
      </c>
      <c r="AD5548" s="16">
        <v>29.06</v>
      </c>
      <c r="AE5548" s="16">
        <v>11.2698</v>
      </c>
      <c r="AF5548" s="16">
        <v>149.089</v>
      </c>
      <c r="AG5548" s="16">
        <v>667796</v>
      </c>
      <c r="AH5548" s="16">
        <v>0.93859999999999999</v>
      </c>
      <c r="AI5548" s="16">
        <v>96.7</v>
      </c>
      <c r="AJ5548" s="16">
        <v>90.9</v>
      </c>
      <c r="AK5548" s="16">
        <v>-1.0301</v>
      </c>
      <c r="AL5548" s="16">
        <v>0.28789999999999999</v>
      </c>
      <c r="AM5548" s="16">
        <v>0.4123</v>
      </c>
      <c r="AN5548" s="16">
        <v>0.79930000000000001</v>
      </c>
      <c r="AO5548" s="16">
        <v>0.53680000000000005</v>
      </c>
      <c r="AP5548" s="16">
        <v>0.65649999999999997</v>
      </c>
      <c r="AQ5548" s="16">
        <v>36.594499999999996</v>
      </c>
      <c r="AR5548" s="16">
        <f t="shared" si="203"/>
        <v>1</v>
      </c>
      <c r="AS5548" s="5">
        <f t="shared" si="202"/>
        <v>-9.7840000000000149E-3</v>
      </c>
    </row>
    <row r="5549" spans="1:45" x14ac:dyDescent="0.25">
      <c r="A5549" s="16" t="s">
        <v>406</v>
      </c>
      <c r="B5549" s="16" t="s">
        <v>119</v>
      </c>
      <c r="C5549" s="16" t="s">
        <v>339</v>
      </c>
      <c r="D5549" s="16">
        <v>2010</v>
      </c>
      <c r="E5549" s="16" t="s">
        <v>6164</v>
      </c>
      <c r="F5549" s="16" t="s">
        <v>594</v>
      </c>
      <c r="G5549" s="10">
        <v>19280.7</v>
      </c>
      <c r="H5549" s="73">
        <v>9.8668619999999994</v>
      </c>
      <c r="I5549" s="16">
        <v>3041460</v>
      </c>
      <c r="J5549" s="71">
        <v>0</v>
      </c>
      <c r="K5549" s="71">
        <v>1</v>
      </c>
      <c r="L5549" s="16">
        <v>1.53959</v>
      </c>
      <c r="M5549" s="16">
        <v>0.42484169999999999</v>
      </c>
      <c r="N5549" s="16">
        <v>1.1068750000000001</v>
      </c>
      <c r="O5549" s="16">
        <v>0.40602329999999998</v>
      </c>
      <c r="P5549" s="16">
        <v>1.1213949999999999</v>
      </c>
      <c r="Q5549" s="16">
        <v>0.35745640000000001</v>
      </c>
      <c r="R5549" s="16">
        <v>0.17219999999999999</v>
      </c>
      <c r="S5549" s="16">
        <v>0.22989999999999999</v>
      </c>
      <c r="T5549" s="16">
        <v>1.61E-2</v>
      </c>
      <c r="U5549" s="16">
        <v>4.2680999999999996</v>
      </c>
      <c r="V5549" s="16">
        <v>32.14</v>
      </c>
      <c r="W5549" s="16">
        <v>12.58</v>
      </c>
      <c r="X5549" s="16">
        <v>500.61500000000001</v>
      </c>
      <c r="Y5549" s="16">
        <v>61.5366</v>
      </c>
      <c r="Z5549" s="16">
        <v>0.3397</v>
      </c>
      <c r="AA5549" s="16">
        <v>0.1776046</v>
      </c>
      <c r="AB5549" s="16">
        <v>0.3</v>
      </c>
      <c r="AC5549" s="16">
        <v>16</v>
      </c>
      <c r="AD5549" s="16">
        <v>29.61</v>
      </c>
      <c r="AE5549" s="16">
        <v>10.130699999999999</v>
      </c>
      <c r="AF5549" s="16">
        <v>164.34200000000001</v>
      </c>
      <c r="AG5549" s="16">
        <v>673258</v>
      </c>
      <c r="AH5549" s="16">
        <v>0.98180000000000001</v>
      </c>
      <c r="AI5549" s="16">
        <v>96.7</v>
      </c>
      <c r="AJ5549" s="16">
        <v>91.7</v>
      </c>
      <c r="AK5549" s="16">
        <v>-0.99719999999999998</v>
      </c>
      <c r="AL5549" s="16">
        <v>0.28370000000000001</v>
      </c>
      <c r="AM5549" s="16">
        <v>0.41610000000000003</v>
      </c>
      <c r="AN5549" s="16">
        <v>0.5857</v>
      </c>
      <c r="AO5549" s="16">
        <v>0.45810000000000001</v>
      </c>
      <c r="AP5549" s="16">
        <v>0.63870000000000005</v>
      </c>
      <c r="AQ5549" s="16">
        <v>36.594499999999996</v>
      </c>
      <c r="AR5549" s="16">
        <f t="shared" si="203"/>
        <v>1</v>
      </c>
      <c r="AS5549" s="5">
        <f t="shared" si="202"/>
        <v>7.109000000000032E-3</v>
      </c>
    </row>
    <row r="5550" spans="1:45" x14ac:dyDescent="0.25">
      <c r="A5550" s="16" t="s">
        <v>406</v>
      </c>
      <c r="B5550" s="16" t="s">
        <v>119</v>
      </c>
      <c r="C5550" s="16" t="s">
        <v>339</v>
      </c>
      <c r="D5550" s="16">
        <v>2011</v>
      </c>
      <c r="E5550" s="16" t="s">
        <v>6165</v>
      </c>
      <c r="F5550" s="16" t="s">
        <v>594</v>
      </c>
      <c r="G5550" s="10">
        <v>17914</v>
      </c>
      <c r="H5550" s="73">
        <v>9.7933400000000006</v>
      </c>
      <c r="I5550" s="16">
        <v>3237268</v>
      </c>
      <c r="J5550" s="71">
        <v>0</v>
      </c>
      <c r="K5550" s="71">
        <v>1</v>
      </c>
      <c r="L5550" s="16">
        <v>1.256165</v>
      </c>
      <c r="M5550" s="16">
        <v>6.1450000000000003E-3</v>
      </c>
      <c r="N5550" s="16">
        <v>1.1023620000000001</v>
      </c>
      <c r="O5550" s="16">
        <v>0.35944890000000002</v>
      </c>
      <c r="P5550" s="16">
        <v>1.0852329999999999</v>
      </c>
      <c r="Q5550" s="16">
        <v>0.21307590000000001</v>
      </c>
      <c r="R5550" s="16">
        <v>0.13639999999999999</v>
      </c>
      <c r="S5550" s="16">
        <v>0.1177</v>
      </c>
      <c r="T5550" s="16">
        <v>1.8800000000000001E-2</v>
      </c>
      <c r="U5550" s="16">
        <v>4.3171999999999997</v>
      </c>
      <c r="V5550" s="16">
        <v>33.712000000000003</v>
      </c>
      <c r="W5550" s="16">
        <v>11.984</v>
      </c>
      <c r="X5550" s="16">
        <v>499.43200000000002</v>
      </c>
      <c r="Y5550" s="16">
        <v>61.570799999999998</v>
      </c>
      <c r="Z5550" s="16">
        <v>0.3105</v>
      </c>
      <c r="AA5550" s="16">
        <v>0.15624389999999999</v>
      </c>
      <c r="AB5550" s="16">
        <v>0.3</v>
      </c>
      <c r="AC5550" s="16">
        <v>16</v>
      </c>
      <c r="AD5550" s="16">
        <v>30.16</v>
      </c>
      <c r="AE5550" s="16">
        <v>9.4990000000000006</v>
      </c>
      <c r="AF5550" s="16">
        <v>158.995</v>
      </c>
      <c r="AG5550" s="16">
        <v>681432</v>
      </c>
      <c r="AH5550" s="16">
        <v>0.92479999999999996</v>
      </c>
      <c r="AI5550" s="16">
        <v>96.7</v>
      </c>
      <c r="AJ5550" s="16">
        <v>92.5</v>
      </c>
      <c r="AK5550" s="16">
        <v>-1.0166999999999999</v>
      </c>
      <c r="AL5550" s="16">
        <v>-6.9999999999999999E-4</v>
      </c>
      <c r="AM5550" s="16">
        <v>0.26840000000000003</v>
      </c>
      <c r="AN5550" s="16">
        <v>0.4168</v>
      </c>
      <c r="AO5550" s="16">
        <v>0.33579999999999999</v>
      </c>
      <c r="AP5550" s="16">
        <v>0.54239999999999999</v>
      </c>
      <c r="AQ5550" s="16">
        <v>36.594499999999996</v>
      </c>
      <c r="AR5550" s="16">
        <f t="shared" si="203"/>
        <v>1</v>
      </c>
      <c r="AS5550" s="5">
        <f t="shared" si="202"/>
        <v>-0.28342500000000004</v>
      </c>
    </row>
    <row r="5551" spans="1:45" x14ac:dyDescent="0.25">
      <c r="A5551" s="16" t="s">
        <v>406</v>
      </c>
      <c r="B5551" s="16" t="s">
        <v>119</v>
      </c>
      <c r="C5551" s="16" t="s">
        <v>339</v>
      </c>
      <c r="D5551" s="16">
        <v>2012</v>
      </c>
      <c r="E5551" s="16" t="s">
        <v>6166</v>
      </c>
      <c r="F5551" s="16" t="s">
        <v>594</v>
      </c>
      <c r="G5551" s="10">
        <v>18300.3</v>
      </c>
      <c r="H5551" s="73">
        <v>9.8146740000000001</v>
      </c>
      <c r="I5551" s="16">
        <v>3464644</v>
      </c>
      <c r="J5551" s="71">
        <v>0</v>
      </c>
      <c r="K5551" s="71">
        <v>1</v>
      </c>
      <c r="L5551" s="16">
        <v>1.1332310000000001</v>
      </c>
      <c r="M5551" s="16">
        <v>-0.33650000000000002</v>
      </c>
      <c r="N5551" s="16">
        <v>1.068559</v>
      </c>
      <c r="O5551" s="16">
        <v>0.36983369999999999</v>
      </c>
      <c r="P5551" s="16">
        <v>1.104293</v>
      </c>
      <c r="Q5551" s="16">
        <v>0.27518629999999999</v>
      </c>
      <c r="R5551" s="16">
        <v>0.20930000000000001</v>
      </c>
      <c r="S5551" s="16">
        <v>2.1999999999999999E-2</v>
      </c>
      <c r="T5551" s="16">
        <v>1.66E-2</v>
      </c>
      <c r="U5551" s="16">
        <v>4.3662999999999998</v>
      </c>
      <c r="V5551" s="16">
        <v>35.283999999999999</v>
      </c>
      <c r="W5551" s="16">
        <v>11.388</v>
      </c>
      <c r="X5551" s="16">
        <v>493.65699999999998</v>
      </c>
      <c r="Y5551" s="16">
        <v>62.826500000000003</v>
      </c>
      <c r="Z5551" s="16">
        <v>0.29770000000000002</v>
      </c>
      <c r="AA5551" s="16">
        <v>0.13488330000000001</v>
      </c>
      <c r="AB5551" s="16">
        <v>0.3</v>
      </c>
      <c r="AC5551" s="16">
        <v>16</v>
      </c>
      <c r="AD5551" s="16">
        <v>30.71</v>
      </c>
      <c r="AE5551" s="16">
        <v>9.1896000000000004</v>
      </c>
      <c r="AF5551" s="16">
        <v>159.251</v>
      </c>
      <c r="AG5551" s="16">
        <v>705660</v>
      </c>
      <c r="AH5551" s="16">
        <v>0.92800000000000005</v>
      </c>
      <c r="AI5551" s="16">
        <v>96.7</v>
      </c>
      <c r="AJ5551" s="16">
        <v>93.3</v>
      </c>
      <c r="AK5551" s="16">
        <v>-0.98370000000000002</v>
      </c>
      <c r="AL5551" s="16">
        <v>8.3699999999999997E-2</v>
      </c>
      <c r="AM5551" s="16">
        <v>0.27210000000000001</v>
      </c>
      <c r="AN5551" s="16">
        <v>0.45069999999999999</v>
      </c>
      <c r="AO5551" s="16">
        <v>0.48320000000000002</v>
      </c>
      <c r="AP5551" s="16">
        <v>0.59370000000000001</v>
      </c>
      <c r="AQ5551" s="16">
        <v>36.594499999999996</v>
      </c>
      <c r="AR5551" s="16">
        <f t="shared" si="203"/>
        <v>1</v>
      </c>
      <c r="AS5551" s="5">
        <f t="shared" si="202"/>
        <v>-0.12293399999999988</v>
      </c>
    </row>
    <row r="5552" spans="1:45" x14ac:dyDescent="0.25">
      <c r="A5552" s="16" t="s">
        <v>406</v>
      </c>
      <c r="B5552" s="16" t="s">
        <v>119</v>
      </c>
      <c r="C5552" s="16" t="s">
        <v>339</v>
      </c>
      <c r="D5552" s="16">
        <v>2013</v>
      </c>
      <c r="E5552" s="16" t="s">
        <v>6167</v>
      </c>
      <c r="F5552" s="16" t="s">
        <v>594</v>
      </c>
      <c r="G5552" s="10">
        <v>17830.3</v>
      </c>
      <c r="H5552" s="73">
        <v>9.7886570000000006</v>
      </c>
      <c r="I5552" s="16">
        <v>3711481</v>
      </c>
      <c r="J5552" s="71">
        <v>0</v>
      </c>
      <c r="K5552" s="71">
        <v>1</v>
      </c>
      <c r="L5552" s="16">
        <v>1.1557919999999999</v>
      </c>
      <c r="M5552" s="16">
        <v>-0.3521881</v>
      </c>
      <c r="N5552" s="16">
        <v>1.1321730000000001</v>
      </c>
      <c r="O5552" s="16">
        <v>0.39898210000000001</v>
      </c>
      <c r="P5552" s="16">
        <v>1.0942179999999999</v>
      </c>
      <c r="Q5552" s="16">
        <v>0.25714009999999998</v>
      </c>
      <c r="R5552" s="16">
        <v>0.1709</v>
      </c>
      <c r="S5552" s="16">
        <v>2.29E-2</v>
      </c>
      <c r="T5552" s="16">
        <v>1.6799999999999999E-2</v>
      </c>
      <c r="U5552" s="16">
        <v>5.0084</v>
      </c>
      <c r="V5552" s="16">
        <v>36.856000000000002</v>
      </c>
      <c r="W5552" s="16">
        <v>10.792</v>
      </c>
      <c r="X5552" s="16">
        <v>493.37799999999999</v>
      </c>
      <c r="Y5552" s="16">
        <v>63.7211</v>
      </c>
      <c r="Z5552" s="16">
        <v>0.29909999999999998</v>
      </c>
      <c r="AA5552" s="16">
        <v>0.1135225</v>
      </c>
      <c r="AB5552" s="16">
        <v>0.3</v>
      </c>
      <c r="AC5552" s="16">
        <v>16</v>
      </c>
      <c r="AD5552" s="16">
        <v>31.26</v>
      </c>
      <c r="AE5552" s="16">
        <v>9.6742000000000008</v>
      </c>
      <c r="AF5552" s="16">
        <v>154.64599999999999</v>
      </c>
      <c r="AG5552" s="16">
        <v>671630</v>
      </c>
      <c r="AH5552" s="16">
        <v>0.9627</v>
      </c>
      <c r="AI5552" s="16">
        <v>96.7</v>
      </c>
      <c r="AJ5552" s="16">
        <v>93.3</v>
      </c>
      <c r="AK5552" s="16">
        <v>-1.0019</v>
      </c>
      <c r="AL5552" s="16">
        <v>8.2000000000000003E-2</v>
      </c>
      <c r="AM5552" s="16">
        <v>0.22209999999999999</v>
      </c>
      <c r="AN5552" s="16">
        <v>0.44969999999999999</v>
      </c>
      <c r="AO5552" s="16">
        <v>0.48180000000000001</v>
      </c>
      <c r="AP5552" s="16">
        <v>0.5655</v>
      </c>
      <c r="AQ5552" s="16">
        <v>36.594499999999996</v>
      </c>
      <c r="AR5552" s="16">
        <f t="shared" si="203"/>
        <v>1</v>
      </c>
      <c r="AS5552" s="5">
        <f t="shared" si="202"/>
        <v>2.2560999999999831E-2</v>
      </c>
    </row>
    <row r="5553" spans="1:45" x14ac:dyDescent="0.25">
      <c r="A5553" s="16" t="s">
        <v>406</v>
      </c>
      <c r="B5553" s="16" t="s">
        <v>119</v>
      </c>
      <c r="C5553" s="16" t="s">
        <v>339</v>
      </c>
      <c r="D5553" s="16">
        <v>2014</v>
      </c>
      <c r="E5553" s="16" t="s">
        <v>6168</v>
      </c>
      <c r="F5553" s="16" t="s">
        <v>594</v>
      </c>
      <c r="G5553" s="10">
        <v>17132.099999999999</v>
      </c>
      <c r="H5553" s="73">
        <v>9.7487089999999998</v>
      </c>
      <c r="I5553" s="16">
        <v>3960925</v>
      </c>
      <c r="J5553" s="71">
        <v>0</v>
      </c>
      <c r="K5553" s="71">
        <v>1</v>
      </c>
      <c r="L5553" s="16">
        <v>1.1952750000000001</v>
      </c>
      <c r="M5553" s="16">
        <v>-0.30802669999999999</v>
      </c>
      <c r="N5553" s="16">
        <v>1.0435829999999999</v>
      </c>
      <c r="O5553" s="16">
        <v>0.40033580000000002</v>
      </c>
      <c r="P5553" s="16">
        <v>1.118676</v>
      </c>
      <c r="Q5553" s="16">
        <v>0.36851719999999999</v>
      </c>
      <c r="R5553" s="16">
        <v>0.17219999999999999</v>
      </c>
      <c r="S5553" s="16">
        <v>3.0200000000000001E-2</v>
      </c>
      <c r="T5553" s="16">
        <v>1.8499999999999999E-2</v>
      </c>
      <c r="U5553" s="16">
        <v>4.4644000000000004</v>
      </c>
      <c r="V5553" s="16">
        <v>38.427999999999997</v>
      </c>
      <c r="W5553" s="16">
        <v>10.196</v>
      </c>
      <c r="X5553" s="16">
        <v>488.79199999999997</v>
      </c>
      <c r="Y5553" s="16">
        <v>63.8979</v>
      </c>
      <c r="Z5553" s="16">
        <v>0.29389999999999999</v>
      </c>
      <c r="AA5553" s="16">
        <v>9.2161800000000002E-2</v>
      </c>
      <c r="AB5553" s="16">
        <v>0.3</v>
      </c>
      <c r="AC5553" s="16">
        <v>16</v>
      </c>
      <c r="AD5553" s="16">
        <v>31.81</v>
      </c>
      <c r="AE5553" s="16">
        <v>9.5555000000000003</v>
      </c>
      <c r="AF5553" s="16">
        <v>157.75299999999999</v>
      </c>
      <c r="AG5553" s="16">
        <v>672741</v>
      </c>
      <c r="AH5553" s="16">
        <v>0.99739999999999995</v>
      </c>
      <c r="AI5553" s="16">
        <v>96.7</v>
      </c>
      <c r="AJ5553" s="16">
        <v>93.4</v>
      </c>
      <c r="AK5553" s="16">
        <v>-1.0527</v>
      </c>
      <c r="AL5553" s="16">
        <v>0.2505</v>
      </c>
      <c r="AM5553" s="16">
        <v>0.2868</v>
      </c>
      <c r="AN5553" s="16">
        <v>0.70650000000000002</v>
      </c>
      <c r="AO5553" s="16">
        <v>0.68969999999999998</v>
      </c>
      <c r="AP5553" s="16">
        <v>0.57950000000000002</v>
      </c>
      <c r="AQ5553" s="16">
        <v>36.594499999999996</v>
      </c>
      <c r="AR5553" s="16">
        <f t="shared" si="203"/>
        <v>1</v>
      </c>
      <c r="AS5553" s="5">
        <f t="shared" si="202"/>
        <v>3.9483000000000157E-2</v>
      </c>
    </row>
    <row r="5554" spans="1:45" x14ac:dyDescent="0.25">
      <c r="A5554" s="16" t="s">
        <v>407</v>
      </c>
      <c r="B5554" s="16" t="s">
        <v>190</v>
      </c>
      <c r="C5554" s="16" t="s">
        <v>341</v>
      </c>
      <c r="D5554" s="16">
        <v>1985</v>
      </c>
      <c r="E5554" s="16" t="s">
        <v>6169</v>
      </c>
      <c r="F5554" s="16" t="s">
        <v>594</v>
      </c>
      <c r="G5554" s="10"/>
      <c r="H5554" s="73"/>
      <c r="I5554" s="16" t="s">
        <v>6700</v>
      </c>
      <c r="J5554" s="71">
        <v>0</v>
      </c>
      <c r="K5554" s="71">
        <v>1</v>
      </c>
      <c r="L5554" s="16">
        <v>0.39713330000000002</v>
      </c>
      <c r="M5554" s="16">
        <v>-0.41802319999999998</v>
      </c>
      <c r="N5554" s="16">
        <v>0.20852419999999999</v>
      </c>
      <c r="O5554" s="16">
        <v>0.24977769999999999</v>
      </c>
      <c r="P5554" s="16">
        <v>4.1644899999999999E-2</v>
      </c>
      <c r="Q5554" s="16">
        <v>0.81697759999999997</v>
      </c>
      <c r="R5554" s="16">
        <v>0.31569999999999998</v>
      </c>
      <c r="S5554" s="16">
        <v>2.5999999999999999E-2</v>
      </c>
      <c r="T5554" s="16">
        <v>0</v>
      </c>
      <c r="U5554" s="16">
        <v>7.6070500000000001</v>
      </c>
      <c r="V5554" s="16">
        <v>17.245000000000001</v>
      </c>
      <c r="W5554" s="16">
        <v>3.8</v>
      </c>
      <c r="X5554" s="16">
        <v>437.892</v>
      </c>
      <c r="Y5554" s="16">
        <v>39.767299999999999</v>
      </c>
      <c r="Z5554" s="16">
        <v>0.36670000000000003</v>
      </c>
      <c r="AA5554" s="16">
        <v>-0.59310770000000002</v>
      </c>
      <c r="AB5554" s="16">
        <v>0.4</v>
      </c>
      <c r="AC5554" s="16">
        <v>0</v>
      </c>
      <c r="AD5554" s="16">
        <v>37.049999999999997</v>
      </c>
      <c r="AE5554" s="16">
        <v>44.13</v>
      </c>
      <c r="AF5554" s="16">
        <v>0</v>
      </c>
      <c r="AG5554" s="16">
        <v>247299</v>
      </c>
      <c r="AH5554" s="16">
        <v>5.8500000000000003E-2</v>
      </c>
      <c r="AI5554" s="16">
        <v>43.048499999999997</v>
      </c>
      <c r="AJ5554" s="16">
        <v>88.644000000000005</v>
      </c>
      <c r="AK5554" s="16">
        <v>0.99329999999999996</v>
      </c>
      <c r="AL5554" s="16">
        <v>0.50819999999999999</v>
      </c>
      <c r="AM5554" s="16">
        <v>0.70779999999999998</v>
      </c>
      <c r="AN5554" s="16">
        <v>-0.55510000000000004</v>
      </c>
      <c r="AO5554" s="16">
        <v>1.0631999999999999</v>
      </c>
      <c r="AP5554" s="16">
        <v>1.0981000000000001</v>
      </c>
      <c r="AR5554" s="16">
        <f t="shared" si="203"/>
        <v>1</v>
      </c>
      <c r="AS5554" s="5">
        <f t="shared" si="202"/>
        <v>0</v>
      </c>
    </row>
    <row r="5555" spans="1:45" x14ac:dyDescent="0.25">
      <c r="A5555" s="16" t="s">
        <v>407</v>
      </c>
      <c r="B5555" s="16" t="s">
        <v>190</v>
      </c>
      <c r="C5555" s="16" t="s">
        <v>341</v>
      </c>
      <c r="D5555" s="16">
        <v>1986</v>
      </c>
      <c r="E5555" s="16" t="s">
        <v>6170</v>
      </c>
      <c r="F5555" s="16" t="s">
        <v>594</v>
      </c>
      <c r="G5555" s="10"/>
      <c r="H5555" s="73"/>
      <c r="I5555" s="16" t="s">
        <v>6700</v>
      </c>
      <c r="J5555" s="71">
        <v>0</v>
      </c>
      <c r="K5555" s="71">
        <v>1</v>
      </c>
      <c r="L5555" s="16">
        <v>0.50698639999999995</v>
      </c>
      <c r="M5555" s="16">
        <v>-0.3236195</v>
      </c>
      <c r="N5555" s="16">
        <v>0.23025699999999999</v>
      </c>
      <c r="O5555" s="16">
        <v>0.36695410000000001</v>
      </c>
      <c r="P5555" s="16">
        <v>6.8318400000000001E-2</v>
      </c>
      <c r="Q5555" s="16">
        <v>0.7998788</v>
      </c>
      <c r="R5555" s="16">
        <v>0.38855000000000001</v>
      </c>
      <c r="S5555" s="16">
        <v>4.045E-2</v>
      </c>
      <c r="T5555" s="16">
        <v>0</v>
      </c>
      <c r="U5555" s="16">
        <v>7.4416000000000002</v>
      </c>
      <c r="V5555" s="16">
        <v>17.931999999999999</v>
      </c>
      <c r="W5555" s="16">
        <v>4.024</v>
      </c>
      <c r="X5555" s="16">
        <v>439.59500000000003</v>
      </c>
      <c r="Y5555" s="16">
        <v>40.182499999999997</v>
      </c>
      <c r="Z5555" s="16">
        <v>0.42209999999999998</v>
      </c>
      <c r="AA5555" s="16">
        <v>-0.60689519999999997</v>
      </c>
      <c r="AB5555" s="16">
        <v>0.4</v>
      </c>
      <c r="AC5555" s="16">
        <v>0</v>
      </c>
      <c r="AD5555" s="16">
        <v>37.405000000000001</v>
      </c>
      <c r="AE5555" s="16">
        <v>43.779899999999998</v>
      </c>
      <c r="AF5555" s="16">
        <v>0</v>
      </c>
      <c r="AG5555" s="16">
        <v>271250</v>
      </c>
      <c r="AH5555" s="16">
        <v>5.8950000000000002E-2</v>
      </c>
      <c r="AI5555" s="16">
        <v>45.342300000000002</v>
      </c>
      <c r="AJ5555" s="16">
        <v>88.911199999999994</v>
      </c>
      <c r="AK5555" s="16">
        <v>1.0019</v>
      </c>
      <c r="AL5555" s="16">
        <v>0.47599999999999998</v>
      </c>
      <c r="AM5555" s="16">
        <v>0.66159999999999997</v>
      </c>
      <c r="AN5555" s="16">
        <v>-0.48899999999999999</v>
      </c>
      <c r="AO5555" s="16">
        <v>0.99490000000000001</v>
      </c>
      <c r="AP5555" s="16">
        <v>1.0829</v>
      </c>
      <c r="AR5555" s="16">
        <f t="shared" si="203"/>
        <v>1</v>
      </c>
      <c r="AS5555" s="5">
        <f t="shared" si="202"/>
        <v>0.10985309999999993</v>
      </c>
    </row>
    <row r="5556" spans="1:45" x14ac:dyDescent="0.25">
      <c r="A5556" s="16" t="s">
        <v>407</v>
      </c>
      <c r="B5556" s="16" t="s">
        <v>190</v>
      </c>
      <c r="C5556" s="16" t="s">
        <v>341</v>
      </c>
      <c r="D5556" s="16">
        <v>1987</v>
      </c>
      <c r="E5556" s="16" t="s">
        <v>6171</v>
      </c>
      <c r="F5556" s="16" t="s">
        <v>594</v>
      </c>
      <c r="G5556" s="10"/>
      <c r="H5556" s="73"/>
      <c r="I5556" s="16" t="s">
        <v>6700</v>
      </c>
      <c r="J5556" s="71">
        <v>0</v>
      </c>
      <c r="K5556" s="71">
        <v>1</v>
      </c>
      <c r="L5556" s="16">
        <v>0.55216690000000002</v>
      </c>
      <c r="M5556" s="16">
        <v>-0.22940489999999999</v>
      </c>
      <c r="N5556" s="16">
        <v>0.2537702</v>
      </c>
      <c r="O5556" s="16">
        <v>0.34098899999999999</v>
      </c>
      <c r="P5556" s="16">
        <v>9.6900500000000001E-2</v>
      </c>
      <c r="Q5556" s="16">
        <v>0.7827963</v>
      </c>
      <c r="R5556" s="16">
        <v>0.46139999999999998</v>
      </c>
      <c r="S5556" s="16">
        <v>5.4850000000000003E-2</v>
      </c>
      <c r="T5556" s="16">
        <v>0</v>
      </c>
      <c r="U5556" s="16">
        <v>7.3289999999999997</v>
      </c>
      <c r="V5556" s="16">
        <v>18.619</v>
      </c>
      <c r="W5556" s="16">
        <v>4.2480000000000002</v>
      </c>
      <c r="X5556" s="16">
        <v>440.70499999999998</v>
      </c>
      <c r="Y5556" s="16">
        <v>40.597700000000003</v>
      </c>
      <c r="Z5556" s="16">
        <v>0.40094999999999997</v>
      </c>
      <c r="AA5556" s="16">
        <v>-0.62048829999999999</v>
      </c>
      <c r="AB5556" s="16">
        <v>0.4</v>
      </c>
      <c r="AC5556" s="16">
        <v>0</v>
      </c>
      <c r="AD5556" s="16">
        <v>37.755000000000003</v>
      </c>
      <c r="AE5556" s="16">
        <v>43.4298</v>
      </c>
      <c r="AF5556" s="16">
        <v>0</v>
      </c>
      <c r="AG5556" s="16">
        <v>299703</v>
      </c>
      <c r="AH5556" s="16">
        <v>5.8500000000000003E-2</v>
      </c>
      <c r="AI5556" s="16">
        <v>47.636000000000003</v>
      </c>
      <c r="AJ5556" s="16">
        <v>89.1785</v>
      </c>
      <c r="AK5556" s="16">
        <v>1.0105999999999999</v>
      </c>
      <c r="AL5556" s="16">
        <v>0.44369999999999998</v>
      </c>
      <c r="AM5556" s="16">
        <v>0.61539999999999995</v>
      </c>
      <c r="AN5556" s="16">
        <v>-0.42280000000000001</v>
      </c>
      <c r="AO5556" s="16">
        <v>0.92669999999999997</v>
      </c>
      <c r="AP5556" s="16">
        <v>1.0676000000000001</v>
      </c>
      <c r="AR5556" s="16">
        <f t="shared" si="203"/>
        <v>1</v>
      </c>
      <c r="AS5556" s="5">
        <f t="shared" si="202"/>
        <v>4.5180500000000068E-2</v>
      </c>
    </row>
    <row r="5557" spans="1:45" x14ac:dyDescent="0.25">
      <c r="A5557" s="16" t="s">
        <v>407</v>
      </c>
      <c r="B5557" s="16" t="s">
        <v>190</v>
      </c>
      <c r="C5557" s="16" t="s">
        <v>341</v>
      </c>
      <c r="D5557" s="16">
        <v>1988</v>
      </c>
      <c r="E5557" s="16" t="s">
        <v>6172</v>
      </c>
      <c r="F5557" s="16" t="s">
        <v>594</v>
      </c>
      <c r="G5557" s="10"/>
      <c r="H5557" s="73"/>
      <c r="I5557" s="16" t="s">
        <v>6700</v>
      </c>
      <c r="J5557" s="71">
        <v>0</v>
      </c>
      <c r="K5557" s="71">
        <v>1</v>
      </c>
      <c r="L5557" s="16">
        <v>0.7009379</v>
      </c>
      <c r="M5557" s="16">
        <v>-0.13519030000000001</v>
      </c>
      <c r="N5557" s="16">
        <v>0.30812349999999999</v>
      </c>
      <c r="O5557" s="16">
        <v>0.50984439999999998</v>
      </c>
      <c r="P5557" s="16">
        <v>0.12479419999999999</v>
      </c>
      <c r="Q5557" s="16">
        <v>0.76569750000000003</v>
      </c>
      <c r="R5557" s="16">
        <v>0.53425</v>
      </c>
      <c r="S5557" s="16">
        <v>6.9250000000000006E-2</v>
      </c>
      <c r="T5557" s="16">
        <v>0</v>
      </c>
      <c r="U5557" s="16">
        <v>7.4444999999999997</v>
      </c>
      <c r="V5557" s="16">
        <v>19.306000000000001</v>
      </c>
      <c r="W5557" s="16">
        <v>4.4720000000000004</v>
      </c>
      <c r="X5557" s="16">
        <v>442.89</v>
      </c>
      <c r="Y5557" s="16">
        <v>41.012900000000002</v>
      </c>
      <c r="Z5557" s="16">
        <v>0.48399999999999999</v>
      </c>
      <c r="AA5557" s="16">
        <v>-0.6342759</v>
      </c>
      <c r="AB5557" s="16">
        <v>0.4</v>
      </c>
      <c r="AC5557" s="16">
        <v>0</v>
      </c>
      <c r="AD5557" s="16">
        <v>38.11</v>
      </c>
      <c r="AE5557" s="16">
        <v>43.079700000000003</v>
      </c>
      <c r="AF5557" s="16">
        <v>0</v>
      </c>
      <c r="AG5557" s="16">
        <v>326808</v>
      </c>
      <c r="AH5557" s="16">
        <v>5.8049999999999997E-2</v>
      </c>
      <c r="AI5557" s="16">
        <v>49.929699999999997</v>
      </c>
      <c r="AJ5557" s="16">
        <v>89.445700000000002</v>
      </c>
      <c r="AK5557" s="16">
        <v>1.0192000000000001</v>
      </c>
      <c r="AL5557" s="16">
        <v>0.41149999999999998</v>
      </c>
      <c r="AM5557" s="16">
        <v>0.56920000000000004</v>
      </c>
      <c r="AN5557" s="16">
        <v>-0.35670000000000002</v>
      </c>
      <c r="AO5557" s="16">
        <v>0.85840000000000005</v>
      </c>
      <c r="AP5557" s="16">
        <v>1.0524</v>
      </c>
      <c r="AR5557" s="16">
        <f t="shared" si="203"/>
        <v>1</v>
      </c>
      <c r="AS5557" s="5">
        <f t="shared" si="202"/>
        <v>0.14877099999999999</v>
      </c>
    </row>
    <row r="5558" spans="1:45" x14ac:dyDescent="0.25">
      <c r="A5558" s="16" t="s">
        <v>407</v>
      </c>
      <c r="B5558" s="16" t="s">
        <v>190</v>
      </c>
      <c r="C5558" s="16" t="s">
        <v>341</v>
      </c>
      <c r="D5558" s="16">
        <v>1989</v>
      </c>
      <c r="E5558" s="16" t="s">
        <v>6173</v>
      </c>
      <c r="F5558" s="16" t="s">
        <v>594</v>
      </c>
      <c r="G5558" s="10"/>
      <c r="H5558" s="73"/>
      <c r="I5558" s="16" t="s">
        <v>6700</v>
      </c>
      <c r="J5558" s="71">
        <v>0</v>
      </c>
      <c r="K5558" s="71">
        <v>1</v>
      </c>
      <c r="L5558" s="16">
        <v>0.78225429999999996</v>
      </c>
      <c r="M5558" s="16">
        <v>-4.0786700000000002E-2</v>
      </c>
      <c r="N5558" s="16">
        <v>0.32819520000000002</v>
      </c>
      <c r="O5558" s="16">
        <v>0.56724070000000004</v>
      </c>
      <c r="P5558" s="16">
        <v>0.15119859999999999</v>
      </c>
      <c r="Q5558" s="16">
        <v>0.74861489999999997</v>
      </c>
      <c r="R5558" s="16">
        <v>0.60709999999999997</v>
      </c>
      <c r="S5558" s="16">
        <v>8.3699999999999997E-2</v>
      </c>
      <c r="T5558" s="16">
        <v>0</v>
      </c>
      <c r="U5558" s="16">
        <v>7.2111000000000001</v>
      </c>
      <c r="V5558" s="16">
        <v>19.992999999999999</v>
      </c>
      <c r="W5558" s="16">
        <v>4.7060000000000004</v>
      </c>
      <c r="X5558" s="16">
        <v>445.35899999999998</v>
      </c>
      <c r="Y5558" s="16">
        <v>41.428199999999997</v>
      </c>
      <c r="Z5558" s="16">
        <v>0.50744999999999996</v>
      </c>
      <c r="AA5558" s="16">
        <v>-0.64786889999999997</v>
      </c>
      <c r="AB5558" s="16">
        <v>0.4</v>
      </c>
      <c r="AC5558" s="16">
        <v>0</v>
      </c>
      <c r="AD5558" s="16">
        <v>38.46</v>
      </c>
      <c r="AE5558" s="16">
        <v>42.729500000000002</v>
      </c>
      <c r="AF5558" s="16">
        <v>0</v>
      </c>
      <c r="AG5558" s="16">
        <v>350953</v>
      </c>
      <c r="AH5558" s="16">
        <v>5.765E-2</v>
      </c>
      <c r="AI5558" s="16">
        <v>52.223399999999998</v>
      </c>
      <c r="AJ5558" s="16">
        <v>89.712999999999994</v>
      </c>
      <c r="AK5558" s="16">
        <v>1.0279</v>
      </c>
      <c r="AL5558" s="16">
        <v>0.37919999999999998</v>
      </c>
      <c r="AM5558" s="16">
        <v>0.52300000000000002</v>
      </c>
      <c r="AN5558" s="16">
        <v>-0.29049999999999998</v>
      </c>
      <c r="AO5558" s="16">
        <v>0.79020000000000001</v>
      </c>
      <c r="AP5558" s="16">
        <v>1.0370999999999999</v>
      </c>
      <c r="AR5558" s="16">
        <f t="shared" si="203"/>
        <v>1</v>
      </c>
      <c r="AS5558" s="5">
        <f t="shared" si="202"/>
        <v>8.1316399999999955E-2</v>
      </c>
    </row>
    <row r="5559" spans="1:45" x14ac:dyDescent="0.25">
      <c r="A5559" s="16" t="s">
        <v>407</v>
      </c>
      <c r="B5559" s="16" t="s">
        <v>190</v>
      </c>
      <c r="C5559" s="16" t="s">
        <v>341</v>
      </c>
      <c r="D5559" s="16">
        <v>1990</v>
      </c>
      <c r="E5559" s="16" t="s">
        <v>6174</v>
      </c>
      <c r="F5559" s="16" t="s">
        <v>594</v>
      </c>
      <c r="G5559" s="10"/>
      <c r="H5559" s="73"/>
      <c r="I5559" s="16" t="s">
        <v>6700</v>
      </c>
      <c r="J5559" s="71">
        <v>0</v>
      </c>
      <c r="K5559" s="71">
        <v>1</v>
      </c>
      <c r="L5559" s="16">
        <v>0.77996200000000004</v>
      </c>
      <c r="M5559" s="16">
        <v>9.1801999999999995E-3</v>
      </c>
      <c r="N5559" s="16">
        <v>0.36898449999999999</v>
      </c>
      <c r="O5559" s="16">
        <v>0.52057880000000001</v>
      </c>
      <c r="P5559" s="16">
        <v>0.1230874</v>
      </c>
      <c r="Q5559" s="16">
        <v>0.73149909999999996</v>
      </c>
      <c r="R5559" s="16">
        <v>0.67995000000000005</v>
      </c>
      <c r="S5559" s="16">
        <v>8.6400000000000005E-2</v>
      </c>
      <c r="T5559" s="16">
        <v>0</v>
      </c>
      <c r="U5559" s="16">
        <v>7.2107000000000001</v>
      </c>
      <c r="V5559" s="16">
        <v>20.68</v>
      </c>
      <c r="W5559" s="16">
        <v>5.0449999999999999</v>
      </c>
      <c r="X5559" s="16">
        <v>446.24099999999999</v>
      </c>
      <c r="Y5559" s="16">
        <v>41.843400000000003</v>
      </c>
      <c r="Z5559" s="16">
        <v>0.47034999999999999</v>
      </c>
      <c r="AA5559" s="16">
        <v>-0.68826019999999999</v>
      </c>
      <c r="AB5559" s="16">
        <v>0.4</v>
      </c>
      <c r="AC5559" s="16">
        <v>0</v>
      </c>
      <c r="AD5559" s="16">
        <v>39.5</v>
      </c>
      <c r="AE5559" s="16">
        <v>42.379399999999997</v>
      </c>
      <c r="AF5559" s="16">
        <v>0</v>
      </c>
      <c r="AG5559" s="16">
        <v>376540</v>
      </c>
      <c r="AH5559" s="16">
        <v>5.7599999999999998E-2</v>
      </c>
      <c r="AI5559" s="16">
        <v>46.5</v>
      </c>
      <c r="AJ5559" s="16">
        <v>90</v>
      </c>
      <c r="AK5559" s="16">
        <v>1.0365</v>
      </c>
      <c r="AL5559" s="16">
        <v>0.34689999999999999</v>
      </c>
      <c r="AM5559" s="16">
        <v>0.47670000000000001</v>
      </c>
      <c r="AN5559" s="16">
        <v>-0.22439999999999999</v>
      </c>
      <c r="AO5559" s="16">
        <v>0.72199999999999998</v>
      </c>
      <c r="AP5559" s="16">
        <v>1.0219</v>
      </c>
      <c r="AR5559" s="16">
        <f t="shared" si="203"/>
        <v>1</v>
      </c>
      <c r="AS5559" s="5">
        <f t="shared" si="202"/>
        <v>-2.2922999999999139E-3</v>
      </c>
    </row>
    <row r="5560" spans="1:45" x14ac:dyDescent="0.25">
      <c r="A5560" s="16" t="s">
        <v>407</v>
      </c>
      <c r="B5560" s="16" t="s">
        <v>190</v>
      </c>
      <c r="C5560" s="16" t="s">
        <v>341</v>
      </c>
      <c r="D5560" s="16">
        <v>1991</v>
      </c>
      <c r="E5560" s="16" t="s">
        <v>6175</v>
      </c>
      <c r="F5560" s="16" t="s">
        <v>594</v>
      </c>
      <c r="G5560" s="10">
        <v>11632.6</v>
      </c>
      <c r="H5560" s="73">
        <v>9.3615650000000006</v>
      </c>
      <c r="I5560" s="16" t="s">
        <v>6700</v>
      </c>
      <c r="J5560" s="71">
        <v>0</v>
      </c>
      <c r="K5560" s="71">
        <v>1</v>
      </c>
      <c r="L5560" s="16">
        <v>0.87569560000000002</v>
      </c>
      <c r="M5560" s="16">
        <v>6.3685199999999997E-2</v>
      </c>
      <c r="N5560" s="16">
        <v>0.45657819999999999</v>
      </c>
      <c r="O5560" s="16">
        <v>0.5717738</v>
      </c>
      <c r="P5560" s="16">
        <v>0.15921289999999999</v>
      </c>
      <c r="Q5560" s="16">
        <v>0.71441560000000004</v>
      </c>
      <c r="R5560" s="16">
        <v>0.75280000000000002</v>
      </c>
      <c r="S5560" s="16">
        <v>9.0300000000000005E-2</v>
      </c>
      <c r="T5560" s="16">
        <v>0</v>
      </c>
      <c r="U5560" s="16">
        <v>7.4422499999999996</v>
      </c>
      <c r="V5560" s="16">
        <v>21.332999999999998</v>
      </c>
      <c r="W5560" s="16">
        <v>5.5750000000000002</v>
      </c>
      <c r="X5560" s="16">
        <v>448.94799999999998</v>
      </c>
      <c r="Y5560" s="16">
        <v>42.258600000000001</v>
      </c>
      <c r="Z5560" s="16">
        <v>0.49225000000000002</v>
      </c>
      <c r="AA5560" s="16">
        <v>-0.69214390000000003</v>
      </c>
      <c r="AB5560" s="16">
        <v>0.4</v>
      </c>
      <c r="AC5560" s="16">
        <v>0</v>
      </c>
      <c r="AD5560" s="16">
        <v>39.6</v>
      </c>
      <c r="AE5560" s="16">
        <v>42.029299999999999</v>
      </c>
      <c r="AF5560" s="16">
        <v>0</v>
      </c>
      <c r="AG5560" s="16">
        <v>400658</v>
      </c>
      <c r="AH5560" s="16">
        <v>5.7950000000000002E-2</v>
      </c>
      <c r="AI5560" s="16">
        <v>50.1</v>
      </c>
      <c r="AJ5560" s="16">
        <v>90.3</v>
      </c>
      <c r="AK5560" s="16">
        <v>1.0451999999999999</v>
      </c>
      <c r="AL5560" s="16">
        <v>0.31469999999999998</v>
      </c>
      <c r="AM5560" s="16">
        <v>0.43049999999999999</v>
      </c>
      <c r="AN5560" s="16">
        <v>-0.15820000000000001</v>
      </c>
      <c r="AO5560" s="16">
        <v>0.65369999999999995</v>
      </c>
      <c r="AP5560" s="16">
        <v>1.0065999999999999</v>
      </c>
      <c r="AR5560" s="16">
        <f t="shared" si="203"/>
        <v>1</v>
      </c>
      <c r="AS5560" s="5">
        <f t="shared" si="202"/>
        <v>9.5733599999999974E-2</v>
      </c>
    </row>
    <row r="5561" spans="1:45" x14ac:dyDescent="0.25">
      <c r="A5561" s="16" t="s">
        <v>407</v>
      </c>
      <c r="B5561" s="16" t="s">
        <v>190</v>
      </c>
      <c r="C5561" s="16" t="s">
        <v>341</v>
      </c>
      <c r="D5561" s="16">
        <v>1992</v>
      </c>
      <c r="E5561" s="16" t="s">
        <v>6176</v>
      </c>
      <c r="F5561" s="16" t="s">
        <v>594</v>
      </c>
      <c r="G5561" s="10">
        <v>10600.4</v>
      </c>
      <c r="H5561" s="73">
        <v>9.2686440000000001</v>
      </c>
      <c r="I5561" s="16" t="s">
        <v>6700</v>
      </c>
      <c r="J5561" s="71">
        <v>0</v>
      </c>
      <c r="K5561" s="71">
        <v>1</v>
      </c>
      <c r="L5561" s="16">
        <v>0.9790953</v>
      </c>
      <c r="M5561" s="16">
        <v>0.13691049999999999</v>
      </c>
      <c r="N5561" s="16">
        <v>0.53657549999999998</v>
      </c>
      <c r="O5561" s="16">
        <v>0.63453789999999999</v>
      </c>
      <c r="P5561" s="16">
        <v>0.19017609999999999</v>
      </c>
      <c r="Q5561" s="16">
        <v>0.69731779999999999</v>
      </c>
      <c r="R5561" s="16">
        <v>0.82565</v>
      </c>
      <c r="S5561" s="16">
        <v>9.9150000000000002E-2</v>
      </c>
      <c r="T5561" s="16">
        <v>0</v>
      </c>
      <c r="U5561" s="16">
        <v>7.4999500000000001</v>
      </c>
      <c r="V5561" s="16">
        <v>21.986000000000001</v>
      </c>
      <c r="W5561" s="16">
        <v>6.23</v>
      </c>
      <c r="X5561" s="16">
        <v>452.14800000000002</v>
      </c>
      <c r="Y5561" s="16">
        <v>42.6738</v>
      </c>
      <c r="Z5561" s="16">
        <v>0.52139999999999997</v>
      </c>
      <c r="AA5561" s="16">
        <v>-0.69020190000000003</v>
      </c>
      <c r="AB5561" s="16">
        <v>0.4</v>
      </c>
      <c r="AC5561" s="16">
        <v>0</v>
      </c>
      <c r="AD5561" s="16">
        <v>39.549999999999997</v>
      </c>
      <c r="AE5561" s="16">
        <v>41.679200000000002</v>
      </c>
      <c r="AF5561" s="16">
        <v>0</v>
      </c>
      <c r="AG5561" s="16">
        <v>415715</v>
      </c>
      <c r="AH5561" s="16">
        <v>5.7049999999999997E-2</v>
      </c>
      <c r="AI5561" s="16">
        <v>53.7</v>
      </c>
      <c r="AJ5561" s="16">
        <v>90.6</v>
      </c>
      <c r="AK5561" s="16">
        <v>1.0538000000000001</v>
      </c>
      <c r="AL5561" s="16">
        <v>0.28239999999999998</v>
      </c>
      <c r="AM5561" s="16">
        <v>0.38429999999999997</v>
      </c>
      <c r="AN5561" s="16">
        <v>-9.2100000000000001E-2</v>
      </c>
      <c r="AO5561" s="16">
        <v>0.58550000000000002</v>
      </c>
      <c r="AP5561" s="16">
        <v>0.99139999999999995</v>
      </c>
      <c r="AR5561" s="16">
        <f t="shared" si="203"/>
        <v>1</v>
      </c>
      <c r="AS5561" s="5">
        <f t="shared" si="202"/>
        <v>0.10339969999999998</v>
      </c>
    </row>
    <row r="5562" spans="1:45" x14ac:dyDescent="0.25">
      <c r="A5562" s="16" t="s">
        <v>407</v>
      </c>
      <c r="B5562" s="16" t="s">
        <v>190</v>
      </c>
      <c r="C5562" s="16" t="s">
        <v>341</v>
      </c>
      <c r="D5562" s="16">
        <v>1993</v>
      </c>
      <c r="E5562" s="16" t="s">
        <v>6177</v>
      </c>
      <c r="F5562" s="16" t="s">
        <v>594</v>
      </c>
      <c r="G5562" s="10">
        <v>9041.66</v>
      </c>
      <c r="H5562" s="73">
        <v>9.1095980000000001</v>
      </c>
      <c r="I5562" s="16" t="s">
        <v>6700</v>
      </c>
      <c r="J5562" s="71">
        <v>0</v>
      </c>
      <c r="K5562" s="71">
        <v>1</v>
      </c>
      <c r="L5562" s="16">
        <v>1.145543</v>
      </c>
      <c r="M5562" s="16">
        <v>0.21788859999999999</v>
      </c>
      <c r="N5562" s="16">
        <v>0.61482680000000001</v>
      </c>
      <c r="O5562" s="16">
        <v>0.81722220000000001</v>
      </c>
      <c r="P5562" s="16">
        <v>0.23172029999999999</v>
      </c>
      <c r="Q5562" s="16">
        <v>0.68025230000000003</v>
      </c>
      <c r="R5562" s="16">
        <v>0.89849999999999997</v>
      </c>
      <c r="S5562" s="16">
        <v>0.11005</v>
      </c>
      <c r="T5562" s="16">
        <v>0</v>
      </c>
      <c r="U5562" s="16">
        <v>7.5822000000000003</v>
      </c>
      <c r="V5562" s="16">
        <v>22.638999999999999</v>
      </c>
      <c r="W5562" s="16">
        <v>6.8849999999999998</v>
      </c>
      <c r="X5562" s="16">
        <v>454.67</v>
      </c>
      <c r="Y5562" s="16">
        <v>43.089100000000002</v>
      </c>
      <c r="Z5562" s="16">
        <v>0.61365000000000003</v>
      </c>
      <c r="AA5562" s="16">
        <v>-0.69408570000000003</v>
      </c>
      <c r="AB5562" s="16">
        <v>0.4</v>
      </c>
      <c r="AC5562" s="16">
        <v>0</v>
      </c>
      <c r="AD5562" s="16">
        <v>39.65</v>
      </c>
      <c r="AE5562" s="16">
        <v>41.329099999999997</v>
      </c>
      <c r="AF5562" s="16">
        <v>0</v>
      </c>
      <c r="AG5562" s="16">
        <v>447959</v>
      </c>
      <c r="AH5562" s="16">
        <v>6.0350000000000001E-2</v>
      </c>
      <c r="AI5562" s="16">
        <v>57.3</v>
      </c>
      <c r="AJ5562" s="16">
        <v>90.9</v>
      </c>
      <c r="AK5562" s="16">
        <v>1.0625</v>
      </c>
      <c r="AL5562" s="16">
        <v>0.25019999999999998</v>
      </c>
      <c r="AM5562" s="16">
        <v>0.33810000000000001</v>
      </c>
      <c r="AN5562" s="16">
        <v>-2.5899999999999999E-2</v>
      </c>
      <c r="AO5562" s="16">
        <v>0.51729999999999998</v>
      </c>
      <c r="AP5562" s="16">
        <v>0.97609999999999997</v>
      </c>
      <c r="AR5562" s="16">
        <f t="shared" si="203"/>
        <v>1</v>
      </c>
      <c r="AS5562" s="5">
        <f t="shared" si="202"/>
        <v>0.16644769999999998</v>
      </c>
    </row>
    <row r="5563" spans="1:45" x14ac:dyDescent="0.25">
      <c r="A5563" s="16" t="s">
        <v>407</v>
      </c>
      <c r="B5563" s="16" t="s">
        <v>190</v>
      </c>
      <c r="C5563" s="16" t="s">
        <v>341</v>
      </c>
      <c r="D5563" s="16">
        <v>1994</v>
      </c>
      <c r="E5563" s="16" t="s">
        <v>6178</v>
      </c>
      <c r="F5563" s="16" t="s">
        <v>594</v>
      </c>
      <c r="G5563" s="10">
        <v>9433.85</v>
      </c>
      <c r="H5563" s="73">
        <v>9.1520600000000005</v>
      </c>
      <c r="I5563" s="16" t="s">
        <v>6700</v>
      </c>
      <c r="J5563" s="71">
        <v>0</v>
      </c>
      <c r="K5563" s="71">
        <v>1</v>
      </c>
      <c r="L5563" s="16">
        <v>1.201343</v>
      </c>
      <c r="M5563" s="16">
        <v>0.3578636</v>
      </c>
      <c r="N5563" s="16">
        <v>0.64282340000000004</v>
      </c>
      <c r="O5563" s="16">
        <v>0.79106399999999999</v>
      </c>
      <c r="P5563" s="16">
        <v>0.236541</v>
      </c>
      <c r="Q5563" s="16">
        <v>0.66315199999999996</v>
      </c>
      <c r="R5563" s="16">
        <v>0.97135000000000005</v>
      </c>
      <c r="S5563" s="16">
        <v>0.13655</v>
      </c>
      <c r="T5563" s="16">
        <v>0</v>
      </c>
      <c r="U5563" s="16">
        <v>7.2785000000000002</v>
      </c>
      <c r="V5563" s="16">
        <v>23.292000000000002</v>
      </c>
      <c r="W5563" s="16">
        <v>7.54</v>
      </c>
      <c r="X5563" s="16">
        <v>455.67599999999999</v>
      </c>
      <c r="Y5563" s="16">
        <v>43.504300000000001</v>
      </c>
      <c r="Z5563" s="16">
        <v>0.59275</v>
      </c>
      <c r="AA5563" s="16">
        <v>-0.70573699999999995</v>
      </c>
      <c r="AB5563" s="16">
        <v>0.4</v>
      </c>
      <c r="AC5563" s="16">
        <v>0</v>
      </c>
      <c r="AD5563" s="16">
        <v>39.950000000000003</v>
      </c>
      <c r="AE5563" s="16">
        <v>40.978999999999999</v>
      </c>
      <c r="AF5563" s="16">
        <v>0</v>
      </c>
      <c r="AG5563" s="16">
        <v>402732</v>
      </c>
      <c r="AH5563" s="16">
        <v>7.0150000000000004E-2</v>
      </c>
      <c r="AI5563" s="16">
        <v>60.9</v>
      </c>
      <c r="AJ5563" s="16">
        <v>91.2</v>
      </c>
      <c r="AK5563" s="16">
        <v>1.0710999999999999</v>
      </c>
      <c r="AL5563" s="16">
        <v>0.21790000000000001</v>
      </c>
      <c r="AM5563" s="16">
        <v>0.29189999999999999</v>
      </c>
      <c r="AN5563" s="16">
        <v>4.0300000000000002E-2</v>
      </c>
      <c r="AO5563" s="16">
        <v>0.44900000000000001</v>
      </c>
      <c r="AP5563" s="16">
        <v>0.96089999999999998</v>
      </c>
      <c r="AR5563" s="16">
        <f t="shared" si="203"/>
        <v>1</v>
      </c>
      <c r="AS5563" s="5">
        <f t="shared" si="202"/>
        <v>5.5800000000000072E-2</v>
      </c>
    </row>
    <row r="5564" spans="1:45" x14ac:dyDescent="0.25">
      <c r="A5564" s="16" t="s">
        <v>407</v>
      </c>
      <c r="B5564" s="16" t="s">
        <v>190</v>
      </c>
      <c r="C5564" s="16" t="s">
        <v>341</v>
      </c>
      <c r="D5564" s="16">
        <v>1995</v>
      </c>
      <c r="E5564" s="16" t="s">
        <v>6179</v>
      </c>
      <c r="F5564" s="16" t="s">
        <v>594</v>
      </c>
      <c r="G5564" s="10">
        <v>10191.1</v>
      </c>
      <c r="H5564" s="73">
        <v>9.2292679999999994</v>
      </c>
      <c r="I5564" s="16" t="s">
        <v>6700</v>
      </c>
      <c r="J5564" s="71">
        <v>0</v>
      </c>
      <c r="K5564" s="71">
        <v>1</v>
      </c>
      <c r="L5564" s="16">
        <v>1.2061299999999999</v>
      </c>
      <c r="M5564" s="16">
        <v>0.27622180000000002</v>
      </c>
      <c r="N5564" s="16">
        <v>0.71015499999999998</v>
      </c>
      <c r="O5564" s="16">
        <v>0.78804700000000005</v>
      </c>
      <c r="P5564" s="16">
        <v>0.27709489999999998</v>
      </c>
      <c r="Q5564" s="16">
        <v>0.64605299999999999</v>
      </c>
      <c r="R5564" s="16">
        <v>1.0442</v>
      </c>
      <c r="S5564" s="16">
        <v>0.10445</v>
      </c>
      <c r="T5564" s="16">
        <v>0</v>
      </c>
      <c r="U5564" s="16">
        <v>7.3071999999999999</v>
      </c>
      <c r="V5564" s="16">
        <v>23.945</v>
      </c>
      <c r="W5564" s="16">
        <v>8.1950000000000003</v>
      </c>
      <c r="X5564" s="16">
        <v>457.36799999999999</v>
      </c>
      <c r="Y5564" s="16">
        <v>43.919499999999999</v>
      </c>
      <c r="Z5564" s="16">
        <v>0.57045000000000001</v>
      </c>
      <c r="AA5564" s="16">
        <v>-0.79312190000000005</v>
      </c>
      <c r="AB5564" s="16">
        <v>0.4</v>
      </c>
      <c r="AC5564" s="16">
        <v>0</v>
      </c>
      <c r="AD5564" s="16">
        <v>42.2</v>
      </c>
      <c r="AE5564" s="16">
        <v>40.628799999999998</v>
      </c>
      <c r="AF5564" s="16">
        <v>0</v>
      </c>
      <c r="AG5564" s="16">
        <v>427585</v>
      </c>
      <c r="AH5564" s="16">
        <v>7.9899999999999999E-2</v>
      </c>
      <c r="AI5564" s="16">
        <v>64.5</v>
      </c>
      <c r="AJ5564" s="16">
        <v>91.5</v>
      </c>
      <c r="AK5564" s="16">
        <v>1.0798000000000001</v>
      </c>
      <c r="AL5564" s="16">
        <v>0.1857</v>
      </c>
      <c r="AM5564" s="16">
        <v>0.24560000000000001</v>
      </c>
      <c r="AN5564" s="16">
        <v>0.10639999999999999</v>
      </c>
      <c r="AO5564" s="16">
        <v>0.38080000000000003</v>
      </c>
      <c r="AP5564" s="16">
        <v>0.9456</v>
      </c>
      <c r="AR5564" s="16">
        <f t="shared" si="203"/>
        <v>1</v>
      </c>
      <c r="AS5564" s="5">
        <f t="shared" si="202"/>
        <v>4.7869999999998747E-3</v>
      </c>
    </row>
    <row r="5565" spans="1:45" x14ac:dyDescent="0.25">
      <c r="A5565" s="16" t="s">
        <v>407</v>
      </c>
      <c r="B5565" s="16" t="s">
        <v>190</v>
      </c>
      <c r="C5565" s="16" t="s">
        <v>341</v>
      </c>
      <c r="D5565" s="16">
        <v>1996</v>
      </c>
      <c r="E5565" s="16" t="s">
        <v>6180</v>
      </c>
      <c r="F5565" s="16" t="s">
        <v>594</v>
      </c>
      <c r="G5565" s="10">
        <v>10972.4</v>
      </c>
      <c r="H5565" s="73">
        <v>9.3031389999999998</v>
      </c>
      <c r="I5565" s="16" t="s">
        <v>6700</v>
      </c>
      <c r="J5565" s="71">
        <v>0</v>
      </c>
      <c r="K5565" s="71">
        <v>1</v>
      </c>
      <c r="L5565" s="16">
        <v>1.39811</v>
      </c>
      <c r="M5565" s="16">
        <v>0.70324410000000004</v>
      </c>
      <c r="N5565" s="16">
        <v>0.82526949999999999</v>
      </c>
      <c r="O5565" s="16">
        <v>0.83805320000000005</v>
      </c>
      <c r="P5565" s="16">
        <v>0.30794769999999999</v>
      </c>
      <c r="Q5565" s="16">
        <v>0.45604800000000001</v>
      </c>
      <c r="R5565" s="16">
        <v>0.8901</v>
      </c>
      <c r="S5565" s="16">
        <v>0.23960000000000001</v>
      </c>
      <c r="T5565" s="16">
        <v>0</v>
      </c>
      <c r="U5565" s="16">
        <v>7.6060999999999996</v>
      </c>
      <c r="V5565" s="16">
        <v>24.492999999999999</v>
      </c>
      <c r="W5565" s="16">
        <v>9.1820000000000004</v>
      </c>
      <c r="X5565" s="16">
        <v>459.31400000000002</v>
      </c>
      <c r="Y5565" s="16">
        <v>44.334699999999998</v>
      </c>
      <c r="Z5565" s="16">
        <v>0.58499999999999996</v>
      </c>
      <c r="AA5565" s="16">
        <v>-0.83390149999999996</v>
      </c>
      <c r="AB5565" s="16">
        <v>0.4</v>
      </c>
      <c r="AC5565" s="16">
        <v>0</v>
      </c>
      <c r="AD5565" s="16">
        <v>43.25</v>
      </c>
      <c r="AE5565" s="16">
        <v>40.278700000000001</v>
      </c>
      <c r="AF5565" s="16">
        <v>0</v>
      </c>
      <c r="AG5565" s="16">
        <v>443500</v>
      </c>
      <c r="AH5565" s="16">
        <v>8.9099999999999999E-2</v>
      </c>
      <c r="AI5565" s="16">
        <v>67.7</v>
      </c>
      <c r="AJ5565" s="16">
        <v>91.6</v>
      </c>
      <c r="AK5565" s="16">
        <v>1.0923</v>
      </c>
      <c r="AL5565" s="16">
        <v>0</v>
      </c>
      <c r="AM5565" s="16">
        <v>0</v>
      </c>
      <c r="AN5565" s="16">
        <v>0</v>
      </c>
      <c r="AO5565" s="16">
        <v>0</v>
      </c>
      <c r="AP5565" s="16">
        <v>0.77449999999999997</v>
      </c>
      <c r="AR5565" s="16">
        <f t="shared" si="203"/>
        <v>1</v>
      </c>
      <c r="AS5565" s="5">
        <f t="shared" si="202"/>
        <v>0.19198000000000004</v>
      </c>
    </row>
    <row r="5566" spans="1:45" x14ac:dyDescent="0.25">
      <c r="A5566" s="16" t="s">
        <v>407</v>
      </c>
      <c r="B5566" s="16" t="s">
        <v>190</v>
      </c>
      <c r="C5566" s="16" t="s">
        <v>341</v>
      </c>
      <c r="D5566" s="16">
        <v>1997</v>
      </c>
      <c r="E5566" s="16" t="s">
        <v>6181</v>
      </c>
      <c r="F5566" s="16" t="s">
        <v>594</v>
      </c>
      <c r="G5566" s="10">
        <v>10957.2</v>
      </c>
      <c r="H5566" s="73">
        <v>9.3017520000000005</v>
      </c>
      <c r="I5566" s="16" t="s">
        <v>6700</v>
      </c>
      <c r="J5566" s="71">
        <v>0</v>
      </c>
      <c r="K5566" s="71">
        <v>1</v>
      </c>
      <c r="L5566" s="16">
        <v>1.495487</v>
      </c>
      <c r="M5566" s="16">
        <v>0.59813300000000003</v>
      </c>
      <c r="N5566" s="16">
        <v>0.9333591</v>
      </c>
      <c r="O5566" s="16">
        <v>0.87726320000000002</v>
      </c>
      <c r="P5566" s="16">
        <v>0.3423601</v>
      </c>
      <c r="Q5566" s="16">
        <v>0.59742589999999995</v>
      </c>
      <c r="R5566" s="16">
        <v>0.94904999999999995</v>
      </c>
      <c r="S5566" s="16">
        <v>0.20330000000000001</v>
      </c>
      <c r="T5566" s="16">
        <v>0</v>
      </c>
      <c r="U5566" s="16">
        <v>7.6992500000000001</v>
      </c>
      <c r="V5566" s="16">
        <v>25.866</v>
      </c>
      <c r="W5566" s="16">
        <v>10.169</v>
      </c>
      <c r="X5566" s="16">
        <v>460.77100000000002</v>
      </c>
      <c r="Y5566" s="16">
        <v>44.75</v>
      </c>
      <c r="Z5566" s="16">
        <v>0.60189999999999999</v>
      </c>
      <c r="AA5566" s="16">
        <v>-0.83001760000000002</v>
      </c>
      <c r="AB5566" s="16">
        <v>0.4</v>
      </c>
      <c r="AC5566" s="16">
        <v>0</v>
      </c>
      <c r="AD5566" s="16">
        <v>43.15</v>
      </c>
      <c r="AE5566" s="16">
        <v>39.928600000000003</v>
      </c>
      <c r="AF5566" s="16">
        <v>0</v>
      </c>
      <c r="AG5566" s="16">
        <v>464693</v>
      </c>
      <c r="AH5566" s="16">
        <v>9.8699999999999996E-2</v>
      </c>
      <c r="AI5566" s="16">
        <v>71</v>
      </c>
      <c r="AJ5566" s="16">
        <v>91.7</v>
      </c>
      <c r="AK5566" s="16">
        <v>1.0972</v>
      </c>
      <c r="AL5566" s="16">
        <v>0.1212</v>
      </c>
      <c r="AM5566" s="16">
        <v>0.1532</v>
      </c>
      <c r="AN5566" s="16">
        <v>0.2387</v>
      </c>
      <c r="AO5566" s="16">
        <v>0.24429999999999999</v>
      </c>
      <c r="AP5566" s="16">
        <v>0.83530000000000004</v>
      </c>
      <c r="AR5566" s="16">
        <f t="shared" si="203"/>
        <v>1</v>
      </c>
      <c r="AS5566" s="5">
        <f t="shared" si="202"/>
        <v>9.7377000000000047E-2</v>
      </c>
    </row>
    <row r="5567" spans="1:45" x14ac:dyDescent="0.25">
      <c r="A5567" s="16" t="s">
        <v>407</v>
      </c>
      <c r="B5567" s="16" t="s">
        <v>190</v>
      </c>
      <c r="C5567" s="16" t="s">
        <v>341</v>
      </c>
      <c r="D5567" s="16">
        <v>1998</v>
      </c>
      <c r="E5567" s="16" t="s">
        <v>6182</v>
      </c>
      <c r="F5567" s="16" t="s">
        <v>594</v>
      </c>
      <c r="G5567" s="10">
        <v>10934.4</v>
      </c>
      <c r="H5567" s="73">
        <v>9.2996689999999997</v>
      </c>
      <c r="I5567" s="16" t="s">
        <v>6700</v>
      </c>
      <c r="J5567" s="71">
        <v>0</v>
      </c>
      <c r="K5567" s="71">
        <v>1</v>
      </c>
      <c r="L5567" s="16">
        <v>1.790972</v>
      </c>
      <c r="M5567" s="16">
        <v>1.1915610000000001</v>
      </c>
      <c r="N5567" s="16">
        <v>1.029971</v>
      </c>
      <c r="O5567" s="16">
        <v>0.94778399999999996</v>
      </c>
      <c r="P5567" s="16">
        <v>0.37153999999999998</v>
      </c>
      <c r="Q5567" s="16">
        <v>0.47980990000000001</v>
      </c>
      <c r="R5567" s="16">
        <v>1.0829</v>
      </c>
      <c r="S5567" s="16">
        <v>0.34089999999999998</v>
      </c>
      <c r="T5567" s="16">
        <v>0</v>
      </c>
      <c r="U5567" s="16">
        <v>7.5589500000000003</v>
      </c>
      <c r="V5567" s="16">
        <v>27.858000000000001</v>
      </c>
      <c r="W5567" s="16">
        <v>11.156000000000001</v>
      </c>
      <c r="X5567" s="16">
        <v>462.19</v>
      </c>
      <c r="Y5567" s="16">
        <v>45.165199999999999</v>
      </c>
      <c r="Z5567" s="16">
        <v>0.63519999999999999</v>
      </c>
      <c r="AA5567" s="16">
        <v>-0.82807589999999998</v>
      </c>
      <c r="AB5567" s="16">
        <v>0.4</v>
      </c>
      <c r="AC5567" s="16">
        <v>0</v>
      </c>
      <c r="AD5567" s="16">
        <v>43.1</v>
      </c>
      <c r="AE5567" s="16">
        <v>39.578499999999998</v>
      </c>
      <c r="AF5567" s="16">
        <v>0</v>
      </c>
      <c r="AG5567" s="16">
        <v>473459</v>
      </c>
      <c r="AH5567" s="16">
        <v>0.1084</v>
      </c>
      <c r="AI5567" s="16">
        <v>74.3</v>
      </c>
      <c r="AJ5567" s="16">
        <v>91.9</v>
      </c>
      <c r="AK5567" s="16">
        <v>1.1021000000000001</v>
      </c>
      <c r="AL5567" s="16">
        <v>0</v>
      </c>
      <c r="AM5567" s="16">
        <v>0</v>
      </c>
      <c r="AN5567" s="16">
        <v>0</v>
      </c>
      <c r="AO5567" s="16">
        <v>0</v>
      </c>
      <c r="AP5567" s="16">
        <v>0.89600000000000002</v>
      </c>
      <c r="AR5567" s="16">
        <f t="shared" si="203"/>
        <v>1</v>
      </c>
      <c r="AS5567" s="5">
        <f t="shared" si="202"/>
        <v>0.295485</v>
      </c>
    </row>
    <row r="5568" spans="1:45" x14ac:dyDescent="0.25">
      <c r="A5568" s="16" t="s">
        <v>407</v>
      </c>
      <c r="B5568" s="16" t="s">
        <v>190</v>
      </c>
      <c r="C5568" s="16" t="s">
        <v>341</v>
      </c>
      <c r="D5568" s="16">
        <v>1999</v>
      </c>
      <c r="E5568" s="16" t="s">
        <v>6183</v>
      </c>
      <c r="F5568" s="16" t="s">
        <v>594</v>
      </c>
      <c r="G5568" s="10">
        <v>10149.4</v>
      </c>
      <c r="H5568" s="73">
        <v>9.2251740000000009</v>
      </c>
      <c r="I5568" s="16" t="s">
        <v>6700</v>
      </c>
      <c r="J5568" s="71">
        <v>0</v>
      </c>
      <c r="K5568" s="71">
        <v>1</v>
      </c>
      <c r="L5568" s="16">
        <v>1.854541</v>
      </c>
      <c r="M5568" s="16">
        <v>0.94122760000000005</v>
      </c>
      <c r="N5568" s="16">
        <v>1.157181</v>
      </c>
      <c r="O5568" s="16">
        <v>1.0889489999999999</v>
      </c>
      <c r="P5568" s="16">
        <v>0.39211509999999999</v>
      </c>
      <c r="Q5568" s="16">
        <v>0.57394750000000005</v>
      </c>
      <c r="R5568" s="16">
        <v>1.137</v>
      </c>
      <c r="S5568" s="16">
        <v>0.26690000000000003</v>
      </c>
      <c r="T5568" s="16">
        <v>0</v>
      </c>
      <c r="U5568" s="16">
        <v>7.5904499999999997</v>
      </c>
      <c r="V5568" s="16">
        <v>30.369</v>
      </c>
      <c r="W5568" s="16">
        <v>12.143000000000001</v>
      </c>
      <c r="X5568" s="16">
        <v>463.82499999999999</v>
      </c>
      <c r="Y5568" s="16">
        <v>45.580399999999997</v>
      </c>
      <c r="Z5568" s="16">
        <v>0.70135000000000003</v>
      </c>
      <c r="AA5568" s="16">
        <v>-0.85332030000000003</v>
      </c>
      <c r="AB5568" s="16">
        <v>0.4</v>
      </c>
      <c r="AC5568" s="16">
        <v>0</v>
      </c>
      <c r="AD5568" s="16">
        <v>43.75</v>
      </c>
      <c r="AE5568" s="16">
        <v>39.228400000000001</v>
      </c>
      <c r="AF5568" s="16">
        <v>0</v>
      </c>
      <c r="AG5568" s="16">
        <v>475945</v>
      </c>
      <c r="AH5568" s="16">
        <v>0.10804999999999999</v>
      </c>
      <c r="AI5568" s="16">
        <v>77.599999999999994</v>
      </c>
      <c r="AJ5568" s="16">
        <v>92</v>
      </c>
      <c r="AK5568" s="16">
        <v>1.1020000000000001</v>
      </c>
      <c r="AL5568" s="16">
        <v>5.67E-2</v>
      </c>
      <c r="AM5568" s="16">
        <v>6.08E-2</v>
      </c>
      <c r="AN5568" s="16">
        <v>0.371</v>
      </c>
      <c r="AO5568" s="16">
        <v>0.10780000000000001</v>
      </c>
      <c r="AP5568" s="16">
        <v>0.87609999999999999</v>
      </c>
      <c r="AR5568" s="16">
        <f t="shared" si="203"/>
        <v>1</v>
      </c>
      <c r="AS5568" s="5">
        <f t="shared" si="202"/>
        <v>6.3568999999999987E-2</v>
      </c>
    </row>
    <row r="5569" spans="1:45" x14ac:dyDescent="0.25">
      <c r="A5569" s="16" t="s">
        <v>407</v>
      </c>
      <c r="B5569" s="16" t="s">
        <v>190</v>
      </c>
      <c r="C5569" s="16" t="s">
        <v>341</v>
      </c>
      <c r="D5569" s="16">
        <v>2000</v>
      </c>
      <c r="E5569" s="16" t="s">
        <v>6184</v>
      </c>
      <c r="F5569" s="16" t="s">
        <v>594</v>
      </c>
      <c r="G5569" s="10">
        <v>9861.57</v>
      </c>
      <c r="H5569" s="73">
        <v>9.1964009999999998</v>
      </c>
      <c r="I5569" s="16">
        <v>19175</v>
      </c>
      <c r="J5569" s="71">
        <v>0</v>
      </c>
      <c r="K5569" s="71">
        <v>1</v>
      </c>
      <c r="L5569" s="16">
        <v>1.978083</v>
      </c>
      <c r="M5569" s="16">
        <v>1.172237</v>
      </c>
      <c r="N5569" s="16">
        <v>1.291088</v>
      </c>
      <c r="O5569" s="16">
        <v>1.0492410000000001</v>
      </c>
      <c r="P5569" s="16">
        <v>0.4477756</v>
      </c>
      <c r="Q5569" s="16">
        <v>0.47254259999999998</v>
      </c>
      <c r="R5569" s="16">
        <v>1.1452500000000001</v>
      </c>
      <c r="S5569" s="16">
        <v>0.32285000000000003</v>
      </c>
      <c r="T5569" s="16">
        <v>1.6000000000000001E-3</v>
      </c>
      <c r="U5569" s="16">
        <v>7.8162000000000003</v>
      </c>
      <c r="V5569" s="16">
        <v>32.365000000000002</v>
      </c>
      <c r="W5569" s="16">
        <v>13.13</v>
      </c>
      <c r="X5569" s="16">
        <v>465.04300000000001</v>
      </c>
      <c r="Y5569" s="16">
        <v>45.995600000000003</v>
      </c>
      <c r="Z5569" s="16">
        <v>0.70465</v>
      </c>
      <c r="AA5569" s="16">
        <v>-0.69214390000000003</v>
      </c>
      <c r="AB5569" s="16">
        <v>0.4</v>
      </c>
      <c r="AC5569" s="16">
        <v>0</v>
      </c>
      <c r="AD5569" s="16">
        <v>39.6</v>
      </c>
      <c r="AE5569" s="16">
        <v>38.878300000000003</v>
      </c>
      <c r="AF5569" s="16">
        <v>0</v>
      </c>
      <c r="AG5569" s="16">
        <v>541931</v>
      </c>
      <c r="AH5569" s="16">
        <v>0.10985</v>
      </c>
      <c r="AI5569" s="16">
        <v>81</v>
      </c>
      <c r="AJ5569" s="16">
        <v>92.2</v>
      </c>
      <c r="AK5569" s="16">
        <v>1.1019000000000001</v>
      </c>
      <c r="AL5569" s="16">
        <v>0</v>
      </c>
      <c r="AM5569" s="16">
        <v>0</v>
      </c>
      <c r="AN5569" s="16">
        <v>0</v>
      </c>
      <c r="AO5569" s="16">
        <v>0</v>
      </c>
      <c r="AP5569" s="16">
        <v>0.85609999999999997</v>
      </c>
      <c r="AR5569" s="16">
        <f t="shared" si="203"/>
        <v>1</v>
      </c>
      <c r="AS5569" s="5">
        <f t="shared" si="202"/>
        <v>0.12354200000000004</v>
      </c>
    </row>
    <row r="5570" spans="1:45" x14ac:dyDescent="0.25">
      <c r="A5570" s="16" t="s">
        <v>407</v>
      </c>
      <c r="B5570" s="16" t="s">
        <v>190</v>
      </c>
      <c r="C5570" s="16" t="s">
        <v>341</v>
      </c>
      <c r="D5570" s="16">
        <v>2001</v>
      </c>
      <c r="E5570" s="16" t="s">
        <v>6185</v>
      </c>
      <c r="F5570" s="16" t="s">
        <v>594</v>
      </c>
      <c r="G5570" s="10">
        <v>10165.9</v>
      </c>
      <c r="H5570" s="73">
        <v>9.2267960000000002</v>
      </c>
      <c r="I5570" s="16">
        <v>19404</v>
      </c>
      <c r="J5570" s="71">
        <v>0</v>
      </c>
      <c r="K5570" s="71">
        <v>1</v>
      </c>
      <c r="L5570" s="16">
        <v>2.1661049999999999</v>
      </c>
      <c r="M5570" s="16">
        <v>1.4099060000000001</v>
      </c>
      <c r="N5570" s="16">
        <v>1.300611</v>
      </c>
      <c r="O5570" s="16">
        <v>1.1110819999999999</v>
      </c>
      <c r="P5570" s="16">
        <v>0.50301459999999998</v>
      </c>
      <c r="Q5570" s="16">
        <v>0.53461479999999995</v>
      </c>
      <c r="R5570" s="16">
        <v>1.2786500000000001</v>
      </c>
      <c r="S5570" s="16">
        <v>0.33489999999999998</v>
      </c>
      <c r="T5570" s="16">
        <v>1.44E-2</v>
      </c>
      <c r="U5570" s="16">
        <v>7.5235000000000003</v>
      </c>
      <c r="V5570" s="16">
        <v>31.986999999999998</v>
      </c>
      <c r="W5570" s="16">
        <v>13.840999999999999</v>
      </c>
      <c r="X5570" s="16">
        <v>465.91800000000001</v>
      </c>
      <c r="Y5570" s="16">
        <v>46.410800000000002</v>
      </c>
      <c r="Z5570" s="16">
        <v>0.73055000000000003</v>
      </c>
      <c r="AA5570" s="16">
        <v>-0.70534859999999999</v>
      </c>
      <c r="AB5570" s="16">
        <v>0.4</v>
      </c>
      <c r="AC5570" s="16">
        <v>0</v>
      </c>
      <c r="AD5570" s="16">
        <v>39.94</v>
      </c>
      <c r="AE5570" s="16">
        <v>38.528100000000002</v>
      </c>
      <c r="AF5570" s="16">
        <v>4.6231999999999998</v>
      </c>
      <c r="AG5570" s="16">
        <v>567902</v>
      </c>
      <c r="AH5570" s="16">
        <v>0.1118</v>
      </c>
      <c r="AI5570" s="16">
        <v>84.8</v>
      </c>
      <c r="AJ5570" s="16">
        <v>92.7</v>
      </c>
      <c r="AK5570" s="16">
        <v>1.0906</v>
      </c>
      <c r="AL5570" s="16">
        <v>-7.7999999999999996E-3</v>
      </c>
      <c r="AM5570" s="16">
        <v>-3.1699999999999999E-2</v>
      </c>
      <c r="AN5570" s="16">
        <v>0.50329999999999997</v>
      </c>
      <c r="AO5570" s="16">
        <v>-2.86E-2</v>
      </c>
      <c r="AP5570" s="16">
        <v>0.84530000000000005</v>
      </c>
      <c r="AR5570" s="16">
        <f t="shared" si="203"/>
        <v>1</v>
      </c>
      <c r="AS5570" s="5">
        <f t="shared" si="202"/>
        <v>0.18802199999999991</v>
      </c>
    </row>
    <row r="5571" spans="1:45" x14ac:dyDescent="0.25">
      <c r="A5571" s="16" t="s">
        <v>407</v>
      </c>
      <c r="B5571" s="16" t="s">
        <v>190</v>
      </c>
      <c r="C5571" s="16" t="s">
        <v>341</v>
      </c>
      <c r="D5571" s="16">
        <v>2002</v>
      </c>
      <c r="E5571" s="16" t="s">
        <v>6186</v>
      </c>
      <c r="F5571" s="16" t="s">
        <v>594</v>
      </c>
      <c r="G5571" s="10">
        <v>10742.7</v>
      </c>
      <c r="H5571" s="73">
        <v>9.2819819999999993</v>
      </c>
      <c r="I5571" s="16">
        <v>19574</v>
      </c>
      <c r="J5571" s="71">
        <v>0</v>
      </c>
      <c r="K5571" s="71">
        <v>1</v>
      </c>
      <c r="L5571" s="16">
        <v>2.1232660000000001</v>
      </c>
      <c r="M5571" s="16">
        <v>1.314853</v>
      </c>
      <c r="N5571" s="16">
        <v>1.3275570000000001</v>
      </c>
      <c r="O5571" s="16">
        <v>1.114506</v>
      </c>
      <c r="P5571" s="16">
        <v>0.53463819999999995</v>
      </c>
      <c r="Q5571" s="16">
        <v>0.4645782</v>
      </c>
      <c r="R5571" s="16">
        <v>1.3603000000000001</v>
      </c>
      <c r="S5571" s="16">
        <v>0.3246</v>
      </c>
      <c r="T5571" s="16">
        <v>3.5999999999999999E-3</v>
      </c>
      <c r="U5571" s="16">
        <v>7.4768999999999997</v>
      </c>
      <c r="V5571" s="16">
        <v>31.094000000000001</v>
      </c>
      <c r="W5571" s="16">
        <v>14.552</v>
      </c>
      <c r="X5571" s="16">
        <v>467.20100000000002</v>
      </c>
      <c r="Y5571" s="16">
        <v>46.826099999999997</v>
      </c>
      <c r="Z5571" s="16">
        <v>0.72794999999999999</v>
      </c>
      <c r="AA5571" s="16">
        <v>-0.70340689999999995</v>
      </c>
      <c r="AB5571" s="16">
        <v>0.4</v>
      </c>
      <c r="AC5571" s="16">
        <v>0</v>
      </c>
      <c r="AD5571" s="16">
        <v>39.89</v>
      </c>
      <c r="AE5571" s="16">
        <v>35.392099999999999</v>
      </c>
      <c r="AF5571" s="16">
        <v>12.556800000000001</v>
      </c>
      <c r="AG5571" s="16">
        <v>600672</v>
      </c>
      <c r="AH5571" s="16">
        <v>0.11484999999999999</v>
      </c>
      <c r="AI5571" s="16">
        <v>88.5</v>
      </c>
      <c r="AJ5571" s="16">
        <v>93.1</v>
      </c>
      <c r="AK5571" s="16">
        <v>1.0791999999999999</v>
      </c>
      <c r="AL5571" s="16">
        <v>0</v>
      </c>
      <c r="AM5571" s="16">
        <v>0</v>
      </c>
      <c r="AN5571" s="16">
        <v>0</v>
      </c>
      <c r="AO5571" s="16">
        <v>0</v>
      </c>
      <c r="AP5571" s="16">
        <v>0.83440000000000003</v>
      </c>
      <c r="AR5571" s="16">
        <f t="shared" si="203"/>
        <v>1</v>
      </c>
      <c r="AS5571" s="5">
        <f t="shared" si="202"/>
        <v>-4.2838999999999849E-2</v>
      </c>
    </row>
    <row r="5572" spans="1:45" x14ac:dyDescent="0.25">
      <c r="A5572" s="16" t="s">
        <v>407</v>
      </c>
      <c r="B5572" s="16" t="s">
        <v>190</v>
      </c>
      <c r="C5572" s="16" t="s">
        <v>341</v>
      </c>
      <c r="D5572" s="16">
        <v>2003</v>
      </c>
      <c r="E5572" s="16" t="s">
        <v>6187</v>
      </c>
      <c r="F5572" s="16" t="s">
        <v>594</v>
      </c>
      <c r="G5572" s="10">
        <v>9996.3700000000008</v>
      </c>
      <c r="H5572" s="73">
        <v>9.2099779999999996</v>
      </c>
      <c r="I5572" s="16">
        <v>19700</v>
      </c>
      <c r="J5572" s="71">
        <v>0</v>
      </c>
      <c r="K5572" s="71">
        <v>1</v>
      </c>
      <c r="L5572" s="16">
        <v>2.28281</v>
      </c>
      <c r="M5572" s="16">
        <v>1.2907599999999999</v>
      </c>
      <c r="N5572" s="16">
        <v>1.3727940000000001</v>
      </c>
      <c r="O5572" s="16">
        <v>1.157116</v>
      </c>
      <c r="P5572" s="16">
        <v>0.62378529999999999</v>
      </c>
      <c r="Q5572" s="16">
        <v>0.67124700000000004</v>
      </c>
      <c r="R5572" s="16">
        <v>1.3533500000000001</v>
      </c>
      <c r="S5572" s="16">
        <v>0.318</v>
      </c>
      <c r="T5572" s="16">
        <v>4.1000000000000003E-3</v>
      </c>
      <c r="U5572" s="16">
        <v>7.7276499999999997</v>
      </c>
      <c r="V5572" s="16">
        <v>30.201000000000001</v>
      </c>
      <c r="W5572" s="16">
        <v>15.263</v>
      </c>
      <c r="X5572" s="16">
        <v>466.45</v>
      </c>
      <c r="Y5572" s="16">
        <v>47.241300000000003</v>
      </c>
      <c r="Z5572" s="16">
        <v>0.74455000000000005</v>
      </c>
      <c r="AA5572" s="16">
        <v>-0.71117419999999998</v>
      </c>
      <c r="AB5572" s="16">
        <v>0.4</v>
      </c>
      <c r="AC5572" s="16">
        <v>0</v>
      </c>
      <c r="AD5572" s="16">
        <v>40.090000000000003</v>
      </c>
      <c r="AE5572" s="16">
        <v>37.411200000000001</v>
      </c>
      <c r="AF5572" s="16">
        <v>19.918800000000001</v>
      </c>
      <c r="AG5572" s="16">
        <v>622322</v>
      </c>
      <c r="AH5572" s="16">
        <v>0.11645</v>
      </c>
      <c r="AI5572" s="16">
        <v>92.1</v>
      </c>
      <c r="AJ5572" s="16">
        <v>93.5</v>
      </c>
      <c r="AK5572" s="16">
        <v>1.2182999999999999</v>
      </c>
      <c r="AL5572" s="16">
        <v>0</v>
      </c>
      <c r="AM5572" s="16">
        <v>0</v>
      </c>
      <c r="AN5572" s="16">
        <v>1.2012</v>
      </c>
      <c r="AO5572" s="16">
        <v>0</v>
      </c>
      <c r="AP5572" s="16">
        <v>0.80810000000000004</v>
      </c>
      <c r="AR5572" s="16">
        <f t="shared" si="203"/>
        <v>1</v>
      </c>
      <c r="AS5572" s="5">
        <f t="shared" ref="AS5572:AS5635" si="204">IF(D5572=1985, 0, L5572-L5571)</f>
        <v>0.15954399999999991</v>
      </c>
    </row>
    <row r="5573" spans="1:45" x14ac:dyDescent="0.25">
      <c r="A5573" s="16" t="s">
        <v>407</v>
      </c>
      <c r="B5573" s="16" t="s">
        <v>190</v>
      </c>
      <c r="C5573" s="16" t="s">
        <v>341</v>
      </c>
      <c r="D5573" s="16">
        <v>2004</v>
      </c>
      <c r="E5573" s="16" t="s">
        <v>6188</v>
      </c>
      <c r="F5573" s="16" t="s">
        <v>594</v>
      </c>
      <c r="G5573" s="10">
        <v>10634.7</v>
      </c>
      <c r="H5573" s="73">
        <v>9.2718729999999994</v>
      </c>
      <c r="I5573" s="16">
        <v>19804</v>
      </c>
      <c r="J5573" s="71">
        <v>0</v>
      </c>
      <c r="K5573" s="71">
        <v>1</v>
      </c>
      <c r="L5573" s="16">
        <v>2.426796</v>
      </c>
      <c r="M5573" s="16">
        <v>1.4895039999999999</v>
      </c>
      <c r="N5573" s="16">
        <v>1.413154</v>
      </c>
      <c r="O5573" s="16">
        <v>1.189838</v>
      </c>
      <c r="P5573" s="16">
        <v>0.69152559999999996</v>
      </c>
      <c r="Q5573" s="16">
        <v>0.65575119999999998</v>
      </c>
      <c r="R5573" s="16">
        <v>1.4132</v>
      </c>
      <c r="S5573" s="16">
        <v>0.3422</v>
      </c>
      <c r="T5573" s="16">
        <v>1.21E-2</v>
      </c>
      <c r="U5573" s="16">
        <v>7.8559000000000001</v>
      </c>
      <c r="V5573" s="16">
        <v>29.308</v>
      </c>
      <c r="W5573" s="16">
        <v>15.974</v>
      </c>
      <c r="X5573" s="16">
        <v>466.95400000000001</v>
      </c>
      <c r="Y5573" s="16">
        <v>50.415599999999998</v>
      </c>
      <c r="Z5573" s="16">
        <v>0.72230000000000005</v>
      </c>
      <c r="AA5573" s="16">
        <v>-0.72865120000000005</v>
      </c>
      <c r="AB5573" s="16">
        <v>0.4</v>
      </c>
      <c r="AC5573" s="16">
        <v>0</v>
      </c>
      <c r="AD5573" s="16">
        <v>40.54</v>
      </c>
      <c r="AE5573" s="16">
        <v>39.136600000000001</v>
      </c>
      <c r="AF5573" s="16">
        <v>19.813199999999998</v>
      </c>
      <c r="AG5573" s="16">
        <v>655268</v>
      </c>
      <c r="AH5573" s="16">
        <v>0.1177</v>
      </c>
      <c r="AI5573" s="16">
        <v>95.6</v>
      </c>
      <c r="AJ5573" s="16">
        <v>93.9</v>
      </c>
      <c r="AK5573" s="16">
        <v>1.1733</v>
      </c>
      <c r="AL5573" s="16">
        <v>0</v>
      </c>
      <c r="AM5573" s="16">
        <v>0</v>
      </c>
      <c r="AN5573" s="16">
        <v>1.145</v>
      </c>
      <c r="AO5573" s="16">
        <v>0</v>
      </c>
      <c r="AP5573" s="16">
        <v>0.81489999999999996</v>
      </c>
      <c r="AR5573" s="16">
        <f t="shared" ref="AR5573:AR5636" si="205">IF(OR(AND(I5573&lt;&gt;"", I5573&gt;=10000000, AQ5573&lt;=32.5), AND(A5573="Middle East &amp; North Africa", I5573&lt;&gt;"", I5573&gt;=9000000, AQ5573&lt;&gt;"", AQ5573&lt;=32.5)), 0, 1)</f>
        <v>1</v>
      </c>
      <c r="AS5573" s="5">
        <f t="shared" si="204"/>
        <v>0.14398599999999995</v>
      </c>
    </row>
    <row r="5574" spans="1:45" x14ac:dyDescent="0.25">
      <c r="A5574" s="16" t="s">
        <v>407</v>
      </c>
      <c r="B5574" s="16" t="s">
        <v>190</v>
      </c>
      <c r="C5574" s="16" t="s">
        <v>341</v>
      </c>
      <c r="D5574" s="16">
        <v>2005</v>
      </c>
      <c r="E5574" s="16" t="s">
        <v>6189</v>
      </c>
      <c r="F5574" s="16" t="s">
        <v>594</v>
      </c>
      <c r="G5574" s="10">
        <v>10713.2</v>
      </c>
      <c r="H5574" s="73">
        <v>9.2792300000000001</v>
      </c>
      <c r="I5574" s="16">
        <v>19906</v>
      </c>
      <c r="J5574" s="71">
        <v>0</v>
      </c>
      <c r="K5574" s="71">
        <v>1</v>
      </c>
      <c r="L5574" s="16">
        <v>2.5103070000000001</v>
      </c>
      <c r="M5574" s="16">
        <v>1.6505590000000001</v>
      </c>
      <c r="N5574" s="16">
        <v>1.4465589999999999</v>
      </c>
      <c r="O5574" s="16">
        <v>1.122636</v>
      </c>
      <c r="P5574" s="16">
        <v>0.77240200000000003</v>
      </c>
      <c r="Q5574" s="16">
        <v>0.63807800000000003</v>
      </c>
      <c r="R5574" s="16">
        <v>1.46705</v>
      </c>
      <c r="S5574" s="16">
        <v>0.35730000000000001</v>
      </c>
      <c r="T5574" s="16">
        <v>2.01E-2</v>
      </c>
      <c r="U5574" s="16">
        <v>7.5368000000000004</v>
      </c>
      <c r="V5574" s="16">
        <v>29.824999999999999</v>
      </c>
      <c r="W5574" s="16">
        <v>16.684999999999999</v>
      </c>
      <c r="X5574" s="16">
        <v>468.99099999999999</v>
      </c>
      <c r="Y5574" s="16">
        <v>47.3491</v>
      </c>
      <c r="Z5574" s="16">
        <v>0.71909999999999996</v>
      </c>
      <c r="AA5574" s="16">
        <v>-0.74282709999999996</v>
      </c>
      <c r="AB5574" s="16">
        <v>0.4</v>
      </c>
      <c r="AC5574" s="16">
        <v>0</v>
      </c>
      <c r="AD5574" s="16">
        <v>40.905000000000001</v>
      </c>
      <c r="AE5574" s="16">
        <v>40.071300000000001</v>
      </c>
      <c r="AF5574" s="16">
        <v>30.3963</v>
      </c>
      <c r="AG5574" s="16">
        <v>685057</v>
      </c>
      <c r="AH5574" s="16">
        <v>0.11955</v>
      </c>
      <c r="AI5574" s="16">
        <v>98</v>
      </c>
      <c r="AJ5574" s="16">
        <v>94.3</v>
      </c>
      <c r="AK5574" s="16">
        <v>1.1791</v>
      </c>
      <c r="AL5574" s="16">
        <v>0</v>
      </c>
      <c r="AM5574" s="16">
        <v>0</v>
      </c>
      <c r="AN5574" s="16">
        <v>1.0817000000000001</v>
      </c>
      <c r="AO5574" s="16">
        <v>0</v>
      </c>
      <c r="AP5574" s="16">
        <v>0.76600000000000001</v>
      </c>
      <c r="AR5574" s="16">
        <f t="shared" si="205"/>
        <v>1</v>
      </c>
      <c r="AS5574" s="5">
        <f t="shared" si="204"/>
        <v>8.3511000000000113E-2</v>
      </c>
    </row>
    <row r="5575" spans="1:45" x14ac:dyDescent="0.25">
      <c r="A5575" s="16" t="s">
        <v>407</v>
      </c>
      <c r="B5575" s="16" t="s">
        <v>190</v>
      </c>
      <c r="C5575" s="16" t="s">
        <v>341</v>
      </c>
      <c r="D5575" s="16">
        <v>2006</v>
      </c>
      <c r="E5575" s="16" t="s">
        <v>6190</v>
      </c>
      <c r="F5575" s="16" t="s">
        <v>594</v>
      </c>
      <c r="G5575" s="10">
        <v>10364.299999999999</v>
      </c>
      <c r="H5575" s="73">
        <v>9.2461179999999992</v>
      </c>
      <c r="I5575" s="16">
        <v>20012</v>
      </c>
      <c r="J5575" s="71">
        <v>0</v>
      </c>
      <c r="K5575" s="71">
        <v>1</v>
      </c>
      <c r="L5575" s="16">
        <v>2.6385689999999999</v>
      </c>
      <c r="M5575" s="16">
        <v>1.744156</v>
      </c>
      <c r="N5575" s="16">
        <v>1.5161690000000001</v>
      </c>
      <c r="O5575" s="16">
        <v>1.1975020000000001</v>
      </c>
      <c r="P5575" s="16">
        <v>0.78027760000000002</v>
      </c>
      <c r="Q5575" s="16">
        <v>0.68122179999999999</v>
      </c>
      <c r="R5575" s="16">
        <v>1.464</v>
      </c>
      <c r="S5575" s="16">
        <v>0.38519999999999999</v>
      </c>
      <c r="T5575" s="16">
        <v>1.9E-2</v>
      </c>
      <c r="U5575" s="16">
        <v>7.4238999999999997</v>
      </c>
      <c r="V5575" s="16">
        <v>31.297000000000001</v>
      </c>
      <c r="W5575" s="16">
        <v>17.88</v>
      </c>
      <c r="X5575" s="16">
        <v>465.51299999999998</v>
      </c>
      <c r="Y5575" s="16">
        <v>49.158099999999997</v>
      </c>
      <c r="Z5575" s="16">
        <v>0.73665000000000003</v>
      </c>
      <c r="AA5575" s="16">
        <v>-0.75195400000000001</v>
      </c>
      <c r="AB5575" s="16">
        <v>0.4</v>
      </c>
      <c r="AC5575" s="16">
        <v>0</v>
      </c>
      <c r="AD5575" s="16">
        <v>41.14</v>
      </c>
      <c r="AE5575" s="16">
        <v>36.607999999999997</v>
      </c>
      <c r="AF5575" s="16">
        <v>41.704999999999998</v>
      </c>
      <c r="AG5575" s="16">
        <v>697393</v>
      </c>
      <c r="AH5575" s="16">
        <v>0.11890000000000001</v>
      </c>
      <c r="AI5575" s="16">
        <v>99.3</v>
      </c>
      <c r="AJ5575" s="16">
        <v>94.6</v>
      </c>
      <c r="AK5575" s="16">
        <v>1.2045999999999999</v>
      </c>
      <c r="AL5575" s="16">
        <v>0</v>
      </c>
      <c r="AM5575" s="16">
        <v>0</v>
      </c>
      <c r="AN5575" s="16">
        <v>1.0743</v>
      </c>
      <c r="AO5575" s="16">
        <v>0</v>
      </c>
      <c r="AP5575" s="16">
        <v>0.98540000000000005</v>
      </c>
      <c r="AR5575" s="16">
        <f t="shared" si="205"/>
        <v>1</v>
      </c>
      <c r="AS5575" s="5">
        <f t="shared" si="204"/>
        <v>0.12826199999999988</v>
      </c>
    </row>
    <row r="5576" spans="1:45" x14ac:dyDescent="0.25">
      <c r="A5576" s="16" t="s">
        <v>407</v>
      </c>
      <c r="B5576" s="16" t="s">
        <v>190</v>
      </c>
      <c r="C5576" s="16" t="s">
        <v>341</v>
      </c>
      <c r="D5576" s="16">
        <v>2007</v>
      </c>
      <c r="E5576" s="16" t="s">
        <v>6191</v>
      </c>
      <c r="F5576" s="16" t="s">
        <v>594</v>
      </c>
      <c r="G5576" s="10">
        <v>10305.200000000001</v>
      </c>
      <c r="H5576" s="73">
        <v>9.2404019999999996</v>
      </c>
      <c r="I5576" s="16">
        <v>20116</v>
      </c>
      <c r="J5576" s="71">
        <v>0</v>
      </c>
      <c r="K5576" s="71">
        <v>1</v>
      </c>
      <c r="L5576" s="16">
        <v>2.8587020000000001</v>
      </c>
      <c r="M5576" s="16">
        <v>2.0147020000000002</v>
      </c>
      <c r="N5576" s="16">
        <v>1.6311249999999999</v>
      </c>
      <c r="O5576" s="16">
        <v>1.2558050000000001</v>
      </c>
      <c r="P5576" s="16">
        <v>0.84020329999999999</v>
      </c>
      <c r="Q5576" s="16">
        <v>0.674404</v>
      </c>
      <c r="R5576" s="16">
        <v>1.5820000000000001</v>
      </c>
      <c r="S5576" s="16">
        <v>0.38845000000000002</v>
      </c>
      <c r="T5576" s="16">
        <v>3.9800000000000002E-2</v>
      </c>
      <c r="U5576" s="16">
        <v>7.2222499999999998</v>
      </c>
      <c r="V5576" s="16">
        <v>32.768999999999998</v>
      </c>
      <c r="W5576" s="16">
        <v>19.074999999999999</v>
      </c>
      <c r="X5576" s="16">
        <v>470.60700000000003</v>
      </c>
      <c r="Y5576" s="16">
        <v>48.449100000000001</v>
      </c>
      <c r="Z5576" s="16">
        <v>0.77459999999999996</v>
      </c>
      <c r="AA5576" s="16">
        <v>-0.75972130000000004</v>
      </c>
      <c r="AB5576" s="16">
        <v>0.4</v>
      </c>
      <c r="AC5576" s="16">
        <v>0</v>
      </c>
      <c r="AD5576" s="16">
        <v>41.34</v>
      </c>
      <c r="AE5576" s="16">
        <v>37.150799999999997</v>
      </c>
      <c r="AF5576" s="16">
        <v>53.141500000000001</v>
      </c>
      <c r="AG5576" s="16">
        <v>719791</v>
      </c>
      <c r="AH5576" s="16">
        <v>0.11890000000000001</v>
      </c>
      <c r="AI5576" s="16">
        <v>100</v>
      </c>
      <c r="AJ5576" s="16">
        <v>94.8</v>
      </c>
      <c r="AK5576" s="16">
        <v>1.2031000000000001</v>
      </c>
      <c r="AL5576" s="16">
        <v>0</v>
      </c>
      <c r="AM5576" s="16">
        <v>0</v>
      </c>
      <c r="AN5576" s="16">
        <v>1.1195999999999999</v>
      </c>
      <c r="AO5576" s="16">
        <v>0</v>
      </c>
      <c r="AP5576" s="16">
        <v>0.91039999999999999</v>
      </c>
      <c r="AR5576" s="16">
        <f t="shared" si="205"/>
        <v>1</v>
      </c>
      <c r="AS5576" s="5">
        <f t="shared" si="204"/>
        <v>0.22013300000000013</v>
      </c>
    </row>
    <row r="5577" spans="1:45" x14ac:dyDescent="0.25">
      <c r="A5577" s="16" t="s">
        <v>407</v>
      </c>
      <c r="B5577" s="16" t="s">
        <v>190</v>
      </c>
      <c r="C5577" s="16" t="s">
        <v>341</v>
      </c>
      <c r="D5577" s="16">
        <v>2008</v>
      </c>
      <c r="E5577" s="16" t="s">
        <v>6192</v>
      </c>
      <c r="F5577" s="16" t="s">
        <v>594</v>
      </c>
      <c r="G5577" s="10">
        <v>9675.4500000000007</v>
      </c>
      <c r="H5577" s="73">
        <v>9.1773469999999993</v>
      </c>
      <c r="I5577" s="16">
        <v>20228</v>
      </c>
      <c r="J5577" s="71">
        <v>0</v>
      </c>
      <c r="K5577" s="71">
        <v>1</v>
      </c>
      <c r="L5577" s="16">
        <v>2.688688</v>
      </c>
      <c r="M5577" s="16">
        <v>1.806181</v>
      </c>
      <c r="N5577" s="16">
        <v>1.7300219999999999</v>
      </c>
      <c r="O5577" s="16">
        <v>1.2998769999999999</v>
      </c>
      <c r="P5577" s="16">
        <v>0.8383372</v>
      </c>
      <c r="Q5577" s="16">
        <v>0.34005540000000001</v>
      </c>
      <c r="R5577" s="16">
        <v>1.70465</v>
      </c>
      <c r="S5577" s="16">
        <v>0.36859999999999998</v>
      </c>
      <c r="T5577" s="16">
        <v>1.83E-2</v>
      </c>
      <c r="U5577" s="16">
        <v>7.1283500000000002</v>
      </c>
      <c r="V5577" s="16">
        <v>34.241</v>
      </c>
      <c r="W5577" s="16">
        <v>20.27</v>
      </c>
      <c r="X5577" s="16">
        <v>471.40699999999998</v>
      </c>
      <c r="Y5577" s="16">
        <v>48.753399999999999</v>
      </c>
      <c r="Z5577" s="16">
        <v>0.79220000000000002</v>
      </c>
      <c r="AA5577" s="16">
        <v>-0.77331470000000002</v>
      </c>
      <c r="AB5577" s="16">
        <v>0.4</v>
      </c>
      <c r="AC5577" s="16">
        <v>0</v>
      </c>
      <c r="AD5577" s="16">
        <v>41.69</v>
      </c>
      <c r="AE5577" s="16">
        <v>36.5137</v>
      </c>
      <c r="AF5577" s="16">
        <v>57.677500000000002</v>
      </c>
      <c r="AG5577" s="16">
        <v>704046</v>
      </c>
      <c r="AH5577" s="16">
        <v>0.11795</v>
      </c>
      <c r="AI5577" s="16">
        <v>100</v>
      </c>
      <c r="AJ5577" s="16">
        <v>94.9</v>
      </c>
      <c r="AK5577" s="16">
        <v>1.2362</v>
      </c>
      <c r="AL5577" s="16">
        <v>-0.32</v>
      </c>
      <c r="AM5577" s="16">
        <v>-0.64339999999999997</v>
      </c>
      <c r="AN5577" s="16">
        <v>1.0364</v>
      </c>
      <c r="AO5577" s="16">
        <v>-0.72909999999999997</v>
      </c>
      <c r="AP5577" s="16">
        <v>0.77149999999999996</v>
      </c>
      <c r="AR5577" s="16">
        <f t="shared" si="205"/>
        <v>1</v>
      </c>
      <c r="AS5577" s="5">
        <f t="shared" si="204"/>
        <v>-0.17001400000000011</v>
      </c>
    </row>
    <row r="5578" spans="1:45" x14ac:dyDescent="0.25">
      <c r="A5578" s="16" t="s">
        <v>407</v>
      </c>
      <c r="B5578" s="16" t="s">
        <v>190</v>
      </c>
      <c r="C5578" s="16" t="s">
        <v>341</v>
      </c>
      <c r="D5578" s="16">
        <v>2009</v>
      </c>
      <c r="E5578" s="16" t="s">
        <v>6193</v>
      </c>
      <c r="F5578" s="16" t="s">
        <v>594</v>
      </c>
      <c r="G5578" s="10">
        <v>8748.0499999999993</v>
      </c>
      <c r="H5578" s="73">
        <v>9.0765860000000007</v>
      </c>
      <c r="I5578" s="16">
        <v>20342</v>
      </c>
      <c r="J5578" s="71">
        <v>0</v>
      </c>
      <c r="K5578" s="71">
        <v>1</v>
      </c>
      <c r="L5578" s="16">
        <v>2.6561270000000001</v>
      </c>
      <c r="M5578" s="16">
        <v>1.5046900000000001</v>
      </c>
      <c r="N5578" s="16">
        <v>1.8959239999999999</v>
      </c>
      <c r="O5578" s="16">
        <v>1.303965</v>
      </c>
      <c r="P5578" s="16">
        <v>0.83355650000000003</v>
      </c>
      <c r="Q5578" s="16">
        <v>0.39705770000000001</v>
      </c>
      <c r="R5578" s="16">
        <v>1.5846499999999999</v>
      </c>
      <c r="S5578" s="16">
        <v>0.31974999999999998</v>
      </c>
      <c r="T5578" s="16">
        <v>1.2800000000000001E-2</v>
      </c>
      <c r="U5578" s="16">
        <v>8.0497499999999995</v>
      </c>
      <c r="V5578" s="16">
        <v>34.414000000000001</v>
      </c>
      <c r="W5578" s="16">
        <v>21.465</v>
      </c>
      <c r="X5578" s="16">
        <v>470.35</v>
      </c>
      <c r="Y5578" s="16">
        <v>48.788200000000003</v>
      </c>
      <c r="Z5578" s="16">
        <v>0.7954</v>
      </c>
      <c r="AA5578" s="16">
        <v>-0.76554710000000004</v>
      </c>
      <c r="AB5578" s="16">
        <v>0.4</v>
      </c>
      <c r="AC5578" s="16">
        <v>0</v>
      </c>
      <c r="AD5578" s="16">
        <v>41.49</v>
      </c>
      <c r="AE5578" s="16">
        <v>35.081600000000002</v>
      </c>
      <c r="AF5578" s="16">
        <v>62.642499999999998</v>
      </c>
      <c r="AG5578" s="16">
        <v>696928</v>
      </c>
      <c r="AH5578" s="16">
        <v>0.11824999999999999</v>
      </c>
      <c r="AI5578" s="16">
        <v>100</v>
      </c>
      <c r="AJ5578" s="16">
        <v>95.1</v>
      </c>
      <c r="AK5578" s="16">
        <v>1.2182999999999999</v>
      </c>
      <c r="AL5578" s="16">
        <v>-0.35110000000000002</v>
      </c>
      <c r="AM5578" s="16">
        <v>-0.58130000000000004</v>
      </c>
      <c r="AN5578" s="16">
        <v>1.4688000000000001</v>
      </c>
      <c r="AO5578" s="16">
        <v>-0.84719999999999995</v>
      </c>
      <c r="AP5578" s="16">
        <v>0.81789999999999996</v>
      </c>
      <c r="AR5578" s="16">
        <f t="shared" si="205"/>
        <v>1</v>
      </c>
      <c r="AS5578" s="5">
        <f t="shared" si="204"/>
        <v>-3.256099999999984E-2</v>
      </c>
    </row>
    <row r="5579" spans="1:45" x14ac:dyDescent="0.25">
      <c r="A5579" s="16" t="s">
        <v>407</v>
      </c>
      <c r="B5579" s="16" t="s">
        <v>190</v>
      </c>
      <c r="C5579" s="16" t="s">
        <v>341</v>
      </c>
      <c r="D5579" s="16">
        <v>2010</v>
      </c>
      <c r="E5579" s="16" t="s">
        <v>6194</v>
      </c>
      <c r="F5579" s="16" t="s">
        <v>594</v>
      </c>
      <c r="G5579" s="10">
        <v>8978.99</v>
      </c>
      <c r="H5579" s="73">
        <v>9.1026430000000005</v>
      </c>
      <c r="I5579" s="16">
        <v>20470</v>
      </c>
      <c r="J5579" s="71">
        <v>0</v>
      </c>
      <c r="K5579" s="71">
        <v>1</v>
      </c>
      <c r="L5579" s="16">
        <v>2.7003919999999999</v>
      </c>
      <c r="M5579" s="16">
        <v>1.637545</v>
      </c>
      <c r="N5579" s="16">
        <v>1.9243030000000001</v>
      </c>
      <c r="O5579" s="16">
        <v>1.2959769999999999</v>
      </c>
      <c r="P5579" s="16">
        <v>0.85851250000000001</v>
      </c>
      <c r="Q5579" s="16">
        <v>0.31832139999999998</v>
      </c>
      <c r="R5579" s="16">
        <v>1.5245500000000001</v>
      </c>
      <c r="S5579" s="16">
        <v>0.33250000000000002</v>
      </c>
      <c r="T5579" s="16">
        <v>2.5399999999999999E-2</v>
      </c>
      <c r="U5579" s="16">
        <v>7.3624499999999999</v>
      </c>
      <c r="V5579" s="16">
        <v>34.484999999999999</v>
      </c>
      <c r="W5579" s="16">
        <v>22.66</v>
      </c>
      <c r="X5579" s="16">
        <v>474.59899999999999</v>
      </c>
      <c r="Y5579" s="16">
        <v>49.4208</v>
      </c>
      <c r="Z5579" s="16">
        <v>0.78259999999999996</v>
      </c>
      <c r="AA5579" s="16">
        <v>-0.77234380000000002</v>
      </c>
      <c r="AB5579" s="16">
        <v>0.4</v>
      </c>
      <c r="AC5579" s="16">
        <v>0</v>
      </c>
      <c r="AD5579" s="16">
        <v>41.664999999999999</v>
      </c>
      <c r="AE5579" s="16">
        <v>34.079099999999997</v>
      </c>
      <c r="AF5579" s="16">
        <v>70.894000000000005</v>
      </c>
      <c r="AG5579" s="16">
        <v>719992</v>
      </c>
      <c r="AH5579" s="16">
        <v>0.11845</v>
      </c>
      <c r="AI5579" s="16">
        <v>100</v>
      </c>
      <c r="AJ5579" s="16">
        <v>95.2</v>
      </c>
      <c r="AK5579" s="16">
        <v>1.2048000000000001</v>
      </c>
      <c r="AL5579" s="16">
        <v>-0.43719999999999998</v>
      </c>
      <c r="AM5579" s="16">
        <v>-0.86250000000000004</v>
      </c>
      <c r="AN5579" s="16">
        <v>1.5355000000000001</v>
      </c>
      <c r="AO5579" s="16">
        <v>-0.89049999999999996</v>
      </c>
      <c r="AP5579" s="16">
        <v>0.74309999999999998</v>
      </c>
      <c r="AR5579" s="16">
        <f t="shared" si="205"/>
        <v>1</v>
      </c>
      <c r="AS5579" s="5">
        <f t="shared" si="204"/>
        <v>4.4264999999999777E-2</v>
      </c>
    </row>
    <row r="5580" spans="1:45" x14ac:dyDescent="0.25">
      <c r="A5580" s="16" t="s">
        <v>407</v>
      </c>
      <c r="B5580" s="16" t="s">
        <v>190</v>
      </c>
      <c r="C5580" s="16" t="s">
        <v>341</v>
      </c>
      <c r="D5580" s="16">
        <v>2011</v>
      </c>
      <c r="E5580" s="16" t="s">
        <v>6195</v>
      </c>
      <c r="F5580" s="16" t="s">
        <v>594</v>
      </c>
      <c r="G5580" s="10">
        <v>9372.65</v>
      </c>
      <c r="H5580" s="73">
        <v>9.1455509999999993</v>
      </c>
      <c r="I5580" s="16">
        <v>20599</v>
      </c>
      <c r="J5580" s="71">
        <v>0</v>
      </c>
      <c r="K5580" s="71">
        <v>1</v>
      </c>
      <c r="L5580" s="16">
        <v>2.7048489999999998</v>
      </c>
      <c r="M5580" s="16">
        <v>1.5886439999999999</v>
      </c>
      <c r="N5580" s="16">
        <v>1.9772460000000001</v>
      </c>
      <c r="O5580" s="16">
        <v>1.2888459999999999</v>
      </c>
      <c r="P5580" s="16">
        <v>0.86527339999999997</v>
      </c>
      <c r="Q5580" s="16">
        <v>0.32351160000000001</v>
      </c>
      <c r="R5580" s="16">
        <v>1.59195</v>
      </c>
      <c r="S5580" s="16">
        <v>0.35099999999999998</v>
      </c>
      <c r="T5580" s="16">
        <v>8.6999999999999994E-3</v>
      </c>
      <c r="U5580" s="16">
        <v>7.3327499999999999</v>
      </c>
      <c r="V5580" s="16">
        <v>35.198</v>
      </c>
      <c r="W5580" s="16">
        <v>23.173999999999999</v>
      </c>
      <c r="X5580" s="16">
        <v>476.12900000000002</v>
      </c>
      <c r="Y5580" s="16">
        <v>49.39</v>
      </c>
      <c r="Z5580" s="16">
        <v>0.77815000000000001</v>
      </c>
      <c r="AA5580" s="16">
        <v>-0.77778099999999994</v>
      </c>
      <c r="AB5580" s="16">
        <v>0.4</v>
      </c>
      <c r="AC5580" s="16">
        <v>0</v>
      </c>
      <c r="AD5580" s="16">
        <v>41.805</v>
      </c>
      <c r="AE5580" s="16">
        <v>33.563000000000002</v>
      </c>
      <c r="AF5580" s="16">
        <v>74.953900000000004</v>
      </c>
      <c r="AG5580" s="16">
        <v>720166</v>
      </c>
      <c r="AH5580" s="16">
        <v>0.11840000000000001</v>
      </c>
      <c r="AI5580" s="16">
        <v>100</v>
      </c>
      <c r="AJ5580" s="16">
        <v>95.3</v>
      </c>
      <c r="AK5580" s="16">
        <v>1.2142999999999999</v>
      </c>
      <c r="AL5580" s="16">
        <v>-0.42620000000000002</v>
      </c>
      <c r="AM5580" s="16">
        <v>-0.59389999999999998</v>
      </c>
      <c r="AN5580" s="16">
        <v>1.0865</v>
      </c>
      <c r="AO5580" s="16">
        <v>-0.91490000000000005</v>
      </c>
      <c r="AP5580" s="16">
        <v>0.89459999999999995</v>
      </c>
      <c r="AR5580" s="16">
        <f t="shared" si="205"/>
        <v>1</v>
      </c>
      <c r="AS5580" s="5">
        <f t="shared" si="204"/>
        <v>4.4569999999999332E-3</v>
      </c>
    </row>
    <row r="5581" spans="1:45" x14ac:dyDescent="0.25">
      <c r="A5581" s="16" t="s">
        <v>407</v>
      </c>
      <c r="B5581" s="16" t="s">
        <v>190</v>
      </c>
      <c r="C5581" s="16" t="s">
        <v>341</v>
      </c>
      <c r="D5581" s="16">
        <v>2012</v>
      </c>
      <c r="E5581" s="16" t="s">
        <v>6196</v>
      </c>
      <c r="F5581" s="16" t="s">
        <v>594</v>
      </c>
      <c r="G5581" s="10">
        <v>9598.49</v>
      </c>
      <c r="H5581" s="73">
        <v>9.1693610000000003</v>
      </c>
      <c r="I5581" s="16">
        <v>20758</v>
      </c>
      <c r="J5581" s="71">
        <v>0</v>
      </c>
      <c r="K5581" s="71">
        <v>1</v>
      </c>
      <c r="L5581" s="16">
        <v>2.7220200000000001</v>
      </c>
      <c r="M5581" s="16">
        <v>1.5189299999999999</v>
      </c>
      <c r="N5581" s="16">
        <v>2.0426410000000002</v>
      </c>
      <c r="O5581" s="16">
        <v>1.2610619999999999</v>
      </c>
      <c r="P5581" s="16">
        <v>0.91586520000000005</v>
      </c>
      <c r="Q5581" s="16">
        <v>0.3411151</v>
      </c>
      <c r="R5581" s="16">
        <v>1.5461</v>
      </c>
      <c r="S5581" s="16">
        <v>0.33450000000000002</v>
      </c>
      <c r="T5581" s="16">
        <v>1.06E-2</v>
      </c>
      <c r="U5581" s="16">
        <v>7.5827</v>
      </c>
      <c r="V5581" s="16">
        <v>35.911000000000001</v>
      </c>
      <c r="W5581" s="16">
        <v>23.687999999999999</v>
      </c>
      <c r="X5581" s="16">
        <v>475.00099999999998</v>
      </c>
      <c r="Y5581" s="16">
        <v>49.6113</v>
      </c>
      <c r="Z5581" s="16">
        <v>0.75865000000000005</v>
      </c>
      <c r="AA5581" s="16">
        <v>-0.78923810000000005</v>
      </c>
      <c r="AB5581" s="16">
        <v>0.4</v>
      </c>
      <c r="AC5581" s="16">
        <v>0</v>
      </c>
      <c r="AD5581" s="16">
        <v>42.1</v>
      </c>
      <c r="AE5581" s="16">
        <v>35.294400000000003</v>
      </c>
      <c r="AF5581" s="16">
        <v>82.639499999999998</v>
      </c>
      <c r="AG5581" s="16">
        <v>713556</v>
      </c>
      <c r="AH5581" s="16">
        <v>0.12429999999999999</v>
      </c>
      <c r="AI5581" s="16">
        <v>100</v>
      </c>
      <c r="AJ5581" s="16">
        <v>95.859700000000004</v>
      </c>
      <c r="AK5581" s="16">
        <v>1.2218</v>
      </c>
      <c r="AL5581" s="16">
        <v>-0.28179999999999999</v>
      </c>
      <c r="AM5581" s="16">
        <v>-0.55030000000000001</v>
      </c>
      <c r="AN5581" s="16">
        <v>1.0611999999999999</v>
      </c>
      <c r="AO5581" s="16">
        <v>-0.99939999999999996</v>
      </c>
      <c r="AP5581" s="16">
        <v>0.91100000000000003</v>
      </c>
      <c r="AR5581" s="16">
        <f t="shared" si="205"/>
        <v>1</v>
      </c>
      <c r="AS5581" s="5">
        <f t="shared" si="204"/>
        <v>1.7171000000000269E-2</v>
      </c>
    </row>
    <row r="5582" spans="1:45" x14ac:dyDescent="0.25">
      <c r="A5582" s="16" t="s">
        <v>407</v>
      </c>
      <c r="B5582" s="16" t="s">
        <v>190</v>
      </c>
      <c r="C5582" s="16" t="s">
        <v>341</v>
      </c>
      <c r="D5582" s="16">
        <v>2013</v>
      </c>
      <c r="E5582" s="16" t="s">
        <v>6197</v>
      </c>
      <c r="F5582" s="16" t="s">
        <v>594</v>
      </c>
      <c r="G5582" s="10">
        <v>9292.1200000000008</v>
      </c>
      <c r="H5582" s="73">
        <v>9.1369220000000002</v>
      </c>
      <c r="I5582" s="16">
        <v>20920</v>
      </c>
      <c r="J5582" s="71">
        <v>0</v>
      </c>
      <c r="K5582" s="71">
        <v>1</v>
      </c>
      <c r="L5582" s="16">
        <v>2.7846519999999999</v>
      </c>
      <c r="M5582" s="16">
        <v>1.6309149999999999</v>
      </c>
      <c r="N5582" s="16">
        <v>2.103837</v>
      </c>
      <c r="O5582" s="16">
        <v>1.271018</v>
      </c>
      <c r="P5582" s="16">
        <v>0.92290559999999999</v>
      </c>
      <c r="Q5582" s="16">
        <v>0.29234320000000003</v>
      </c>
      <c r="R5582" s="16">
        <v>1.5753999999999999</v>
      </c>
      <c r="S5582" s="16">
        <v>0.34484999999999999</v>
      </c>
      <c r="T5582" s="16">
        <v>1.67E-2</v>
      </c>
      <c r="U5582" s="16">
        <v>7.5362499999999999</v>
      </c>
      <c r="V5582" s="16">
        <v>36.624000000000002</v>
      </c>
      <c r="W5582" s="16">
        <v>24.202000000000002</v>
      </c>
      <c r="X5582" s="16">
        <v>478.101</v>
      </c>
      <c r="Y5582" s="16">
        <v>49.225700000000003</v>
      </c>
      <c r="Z5582" s="16">
        <v>0.76424999999999998</v>
      </c>
      <c r="AA5582" s="16">
        <v>-0.81215210000000004</v>
      </c>
      <c r="AB5582" s="16">
        <v>0.4</v>
      </c>
      <c r="AC5582" s="16">
        <v>0</v>
      </c>
      <c r="AD5582" s="16">
        <v>42.69</v>
      </c>
      <c r="AE5582" s="16">
        <v>34.721299999999999</v>
      </c>
      <c r="AF5582" s="16">
        <v>85.787400000000005</v>
      </c>
      <c r="AG5582" s="16">
        <v>716563</v>
      </c>
      <c r="AH5582" s="16">
        <v>0.1255</v>
      </c>
      <c r="AI5582" s="16">
        <v>100</v>
      </c>
      <c r="AJ5582" s="16">
        <v>96.126999999999995</v>
      </c>
      <c r="AK5582" s="16">
        <v>1.2251000000000001</v>
      </c>
      <c r="AL5582" s="16">
        <v>-0.57579999999999998</v>
      </c>
      <c r="AM5582" s="16">
        <v>-0.57830000000000004</v>
      </c>
      <c r="AN5582" s="16">
        <v>1.0951</v>
      </c>
      <c r="AO5582" s="16">
        <v>-0.99560000000000004</v>
      </c>
      <c r="AP5582" s="16">
        <v>0.91039999999999999</v>
      </c>
      <c r="AR5582" s="16">
        <f t="shared" si="205"/>
        <v>1</v>
      </c>
      <c r="AS5582" s="5">
        <f t="shared" si="204"/>
        <v>6.2631999999999799E-2</v>
      </c>
    </row>
    <row r="5583" spans="1:45" x14ac:dyDescent="0.25">
      <c r="A5583" s="16" t="s">
        <v>407</v>
      </c>
      <c r="B5583" s="16" t="s">
        <v>190</v>
      </c>
      <c r="C5583" s="16" t="s">
        <v>341</v>
      </c>
      <c r="D5583" s="16">
        <v>2014</v>
      </c>
      <c r="E5583" s="16" t="s">
        <v>6198</v>
      </c>
      <c r="F5583" s="16" t="s">
        <v>594</v>
      </c>
      <c r="G5583" s="10">
        <v>9607.73</v>
      </c>
      <c r="H5583" s="73">
        <v>9.1703229999999998</v>
      </c>
      <c r="I5583" s="16">
        <v>21094</v>
      </c>
      <c r="J5583" s="71">
        <v>0</v>
      </c>
      <c r="K5583" s="71">
        <v>1</v>
      </c>
      <c r="L5583" s="16">
        <v>2.8897919999999999</v>
      </c>
      <c r="M5583" s="16">
        <v>1.7286410000000001</v>
      </c>
      <c r="N5583" s="16">
        <v>2.1396480000000002</v>
      </c>
      <c r="O5583" s="16">
        <v>1.3782490000000001</v>
      </c>
      <c r="P5583" s="16">
        <v>0.98734960000000005</v>
      </c>
      <c r="Q5583" s="16">
        <v>0.2159818</v>
      </c>
      <c r="R5583" s="16">
        <v>1.7242</v>
      </c>
      <c r="S5583" s="16">
        <v>0.3332</v>
      </c>
      <c r="T5583" s="16">
        <v>2.3199999999999998E-2</v>
      </c>
      <c r="U5583" s="16">
        <v>7.4583000000000004</v>
      </c>
      <c r="V5583" s="16">
        <v>37.337000000000003</v>
      </c>
      <c r="W5583" s="16">
        <v>24.716000000000001</v>
      </c>
      <c r="X5583" s="16">
        <v>477.74</v>
      </c>
      <c r="Y5583" s="16">
        <v>53.794800000000002</v>
      </c>
      <c r="Z5583" s="16">
        <v>0.76915</v>
      </c>
      <c r="AA5583" s="16">
        <v>-0.81118129999999999</v>
      </c>
      <c r="AB5583" s="16">
        <v>0.4</v>
      </c>
      <c r="AC5583" s="16">
        <v>0</v>
      </c>
      <c r="AD5583" s="16">
        <v>42.664999999999999</v>
      </c>
      <c r="AE5583" s="16">
        <v>33.772599999999997</v>
      </c>
      <c r="AF5583" s="16">
        <v>90.6006</v>
      </c>
      <c r="AG5583" s="16">
        <v>831681</v>
      </c>
      <c r="AH5583" s="16">
        <v>0.12670000000000001</v>
      </c>
      <c r="AI5583" s="16">
        <v>100</v>
      </c>
      <c r="AJ5583" s="16">
        <v>96.394199999999998</v>
      </c>
      <c r="AK5583" s="16">
        <v>1.2161999999999999</v>
      </c>
      <c r="AL5583" s="16">
        <v>-0.36180000000000001</v>
      </c>
      <c r="AM5583" s="16">
        <v>-0.60019999999999996</v>
      </c>
      <c r="AN5583" s="16">
        <v>1.0058</v>
      </c>
      <c r="AO5583" s="16">
        <v>-0.83809999999999996</v>
      </c>
      <c r="AP5583" s="16">
        <v>0.23780000000000001</v>
      </c>
      <c r="AR5583" s="16">
        <f t="shared" si="205"/>
        <v>1</v>
      </c>
      <c r="AS5583" s="5">
        <f t="shared" si="204"/>
        <v>0.10514000000000001</v>
      </c>
    </row>
    <row r="5584" spans="1:45" x14ac:dyDescent="0.25">
      <c r="A5584" s="16" t="s">
        <v>406</v>
      </c>
      <c r="B5584" s="16" t="s">
        <v>131</v>
      </c>
      <c r="C5584" s="16" t="s">
        <v>356</v>
      </c>
      <c r="D5584" s="16">
        <v>1985</v>
      </c>
      <c r="E5584" s="16" t="s">
        <v>6199</v>
      </c>
      <c r="F5584" s="16" t="s">
        <v>594</v>
      </c>
      <c r="G5584" s="10">
        <v>15734.7</v>
      </c>
      <c r="H5584" s="73">
        <v>9.6636260000000007</v>
      </c>
      <c r="I5584" s="16" t="s">
        <v>6700</v>
      </c>
      <c r="K5584" s="71">
        <v>0.96599999999999997</v>
      </c>
      <c r="L5584" s="16">
        <v>-0.78825109999999998</v>
      </c>
      <c r="M5584" s="16">
        <v>-0.60093379999999996</v>
      </c>
      <c r="N5584" s="16">
        <v>0.3331384</v>
      </c>
      <c r="O5584" s="16">
        <v>-1.2390680000000001</v>
      </c>
      <c r="P5584" s="16">
        <v>0.1154897</v>
      </c>
      <c r="Q5584" s="16">
        <v>-0.3650969</v>
      </c>
      <c r="R5584" s="16">
        <v>5.2600000000000001E-2</v>
      </c>
      <c r="S5584" s="16">
        <v>1.5599999999999999E-2</v>
      </c>
      <c r="T5584" s="16">
        <v>0</v>
      </c>
      <c r="U5584" s="16">
        <v>5.4249999999999998</v>
      </c>
      <c r="V5584" s="16">
        <v>10.55</v>
      </c>
      <c r="W5584" s="16">
        <v>6.15</v>
      </c>
      <c r="X5584" s="16">
        <v>493.76</v>
      </c>
      <c r="Y5584" s="16">
        <v>0</v>
      </c>
      <c r="Z5584" s="16">
        <v>0.20660000000000001</v>
      </c>
      <c r="AA5584" s="16">
        <v>0.38644319999999999</v>
      </c>
      <c r="AB5584" s="16">
        <v>0</v>
      </c>
      <c r="AC5584" s="16">
        <v>15.17</v>
      </c>
      <c r="AD5584" s="16">
        <v>14.68</v>
      </c>
      <c r="AE5584" s="16">
        <v>6.8247999999999998</v>
      </c>
      <c r="AF5584" s="16">
        <v>0</v>
      </c>
      <c r="AG5584" s="16">
        <v>331637</v>
      </c>
      <c r="AH5584" s="16">
        <v>0.41589999999999999</v>
      </c>
      <c r="AI5584" s="16">
        <v>90.358999999999995</v>
      </c>
      <c r="AJ5584" s="16">
        <v>91.256399999999999</v>
      </c>
      <c r="AK5584" s="16">
        <v>-1.2002999999999999</v>
      </c>
      <c r="AL5584" s="16">
        <v>-0.93620000000000003</v>
      </c>
      <c r="AM5584" s="16">
        <v>-0.61599999999999999</v>
      </c>
      <c r="AN5584" s="16">
        <v>0.26369999999999999</v>
      </c>
      <c r="AO5584" s="16">
        <v>-0.28860000000000002</v>
      </c>
      <c r="AP5584" s="16">
        <v>4.5100000000000001E-2</v>
      </c>
      <c r="AQ5584" s="16">
        <v>43.656399999999998</v>
      </c>
      <c r="AR5584" s="16">
        <f t="shared" si="205"/>
        <v>1</v>
      </c>
      <c r="AS5584" s="5">
        <f t="shared" si="204"/>
        <v>0</v>
      </c>
    </row>
    <row r="5585" spans="1:45" x14ac:dyDescent="0.25">
      <c r="A5585" s="16" t="s">
        <v>406</v>
      </c>
      <c r="B5585" s="16" t="s">
        <v>131</v>
      </c>
      <c r="C5585" s="16" t="s">
        <v>356</v>
      </c>
      <c r="D5585" s="16">
        <v>1986</v>
      </c>
      <c r="E5585" s="16" t="s">
        <v>6200</v>
      </c>
      <c r="F5585" s="16" t="s">
        <v>594</v>
      </c>
      <c r="G5585" s="10">
        <v>17509.099999999999</v>
      </c>
      <c r="H5585" s="73">
        <v>9.7704730000000009</v>
      </c>
      <c r="I5585" s="16" t="s">
        <v>6700</v>
      </c>
      <c r="J5585" s="71">
        <v>0.127</v>
      </c>
      <c r="K5585" s="71">
        <v>1.097</v>
      </c>
      <c r="L5585" s="16">
        <v>-0.70043440000000001</v>
      </c>
      <c r="M5585" s="16">
        <v>-0.5694477</v>
      </c>
      <c r="N5585" s="16">
        <v>0.445961</v>
      </c>
      <c r="O5585" s="16">
        <v>-1.1970909999999999</v>
      </c>
      <c r="P5585" s="16">
        <v>0.11993330000000001</v>
      </c>
      <c r="Q5585" s="16">
        <v>-0.35919030000000002</v>
      </c>
      <c r="R5585" s="16">
        <v>5.2600000000000001E-2</v>
      </c>
      <c r="S5585" s="16">
        <v>1.5299999999999999E-2</v>
      </c>
      <c r="T5585" s="16">
        <v>3.5000000000000001E-3</v>
      </c>
      <c r="U5585" s="16">
        <v>6.2553999999999998</v>
      </c>
      <c r="V5585" s="16">
        <v>11.044</v>
      </c>
      <c r="W5585" s="16">
        <v>6.3920000000000003</v>
      </c>
      <c r="X5585" s="16">
        <v>493.80599999999998</v>
      </c>
      <c r="Y5585" s="16">
        <v>0</v>
      </c>
      <c r="Z5585" s="16">
        <v>0.22919999999999999</v>
      </c>
      <c r="AA5585" s="16">
        <v>0.38722000000000001</v>
      </c>
      <c r="AB5585" s="16">
        <v>0</v>
      </c>
      <c r="AC5585" s="16">
        <v>15.17</v>
      </c>
      <c r="AD5585" s="16">
        <v>14.66</v>
      </c>
      <c r="AE5585" s="16">
        <v>6.8784000000000001</v>
      </c>
      <c r="AF5585" s="16">
        <v>0</v>
      </c>
      <c r="AG5585" s="16">
        <v>339926</v>
      </c>
      <c r="AH5585" s="16">
        <v>0.40289999999999998</v>
      </c>
      <c r="AI5585" s="16">
        <v>90.746200000000002</v>
      </c>
      <c r="AJ5585" s="16">
        <v>91.486199999999997</v>
      </c>
      <c r="AK5585" s="16">
        <v>-1.2215</v>
      </c>
      <c r="AL5585" s="16">
        <v>-0.90139999999999998</v>
      </c>
      <c r="AM5585" s="16">
        <v>-0.59340000000000004</v>
      </c>
      <c r="AN5585" s="16">
        <v>0.23769999999999999</v>
      </c>
      <c r="AO5585" s="16">
        <v>-0.2742</v>
      </c>
      <c r="AP5585" s="16">
        <v>5.1200000000000002E-2</v>
      </c>
      <c r="AQ5585" s="16">
        <v>43.656399999999998</v>
      </c>
      <c r="AR5585" s="16">
        <f t="shared" si="205"/>
        <v>1</v>
      </c>
      <c r="AS5585" s="5">
        <f t="shared" si="204"/>
        <v>8.781669999999997E-2</v>
      </c>
    </row>
    <row r="5586" spans="1:45" x14ac:dyDescent="0.25">
      <c r="A5586" s="16" t="s">
        <v>406</v>
      </c>
      <c r="B5586" s="16" t="s">
        <v>131</v>
      </c>
      <c r="C5586" s="16" t="s">
        <v>356</v>
      </c>
      <c r="D5586" s="16">
        <v>1987</v>
      </c>
      <c r="E5586" s="16" t="s">
        <v>6201</v>
      </c>
      <c r="F5586" s="16" t="s">
        <v>594</v>
      </c>
      <c r="G5586" s="10">
        <v>15608.8</v>
      </c>
      <c r="H5586" s="73">
        <v>9.6555870000000006</v>
      </c>
      <c r="I5586" s="16" t="s">
        <v>6700</v>
      </c>
      <c r="J5586" s="71">
        <v>-0.1</v>
      </c>
      <c r="K5586" s="71">
        <v>0.99199999999999999</v>
      </c>
      <c r="L5586" s="16">
        <v>-0.71559950000000005</v>
      </c>
      <c r="M5586" s="16">
        <v>-0.56778620000000002</v>
      </c>
      <c r="N5586" s="16">
        <v>0.38337139999999997</v>
      </c>
      <c r="O5586" s="16">
        <v>-1.1988510000000001</v>
      </c>
      <c r="P5586" s="16">
        <v>0.1418459</v>
      </c>
      <c r="Q5586" s="16">
        <v>-0.35324889999999998</v>
      </c>
      <c r="R5586" s="16">
        <v>5.2600000000000001E-2</v>
      </c>
      <c r="S5586" s="16">
        <v>1.4999999999999999E-2</v>
      </c>
      <c r="T5586" s="16">
        <v>3.8E-3</v>
      </c>
      <c r="U5586" s="16">
        <v>5.5334000000000003</v>
      </c>
      <c r="V5586" s="16">
        <v>11.538</v>
      </c>
      <c r="W5586" s="16">
        <v>6.6340000000000003</v>
      </c>
      <c r="X5586" s="16">
        <v>491.94499999999999</v>
      </c>
      <c r="Y5586" s="16">
        <v>0</v>
      </c>
      <c r="Z5586" s="16">
        <v>0.22839999999999999</v>
      </c>
      <c r="AA5586" s="16">
        <v>0.38799670000000003</v>
      </c>
      <c r="AB5586" s="16">
        <v>0</v>
      </c>
      <c r="AC5586" s="16">
        <v>15.17</v>
      </c>
      <c r="AD5586" s="16">
        <v>14.64</v>
      </c>
      <c r="AE5586" s="16">
        <v>6.9104999999999999</v>
      </c>
      <c r="AF5586" s="16">
        <v>0</v>
      </c>
      <c r="AG5586" s="16">
        <v>382999</v>
      </c>
      <c r="AH5586" s="16">
        <v>0.38990000000000002</v>
      </c>
      <c r="AI5586" s="16">
        <v>91.133300000000006</v>
      </c>
      <c r="AJ5586" s="16">
        <v>91.715900000000005</v>
      </c>
      <c r="AK5586" s="16">
        <v>-1.2425999999999999</v>
      </c>
      <c r="AL5586" s="16">
        <v>-0.86650000000000005</v>
      </c>
      <c r="AM5586" s="16">
        <v>-0.57079999999999997</v>
      </c>
      <c r="AN5586" s="16">
        <v>0.2117</v>
      </c>
      <c r="AO5586" s="16">
        <v>-0.25990000000000002</v>
      </c>
      <c r="AP5586" s="16">
        <v>5.74E-2</v>
      </c>
      <c r="AQ5586" s="16">
        <v>43.656399999999998</v>
      </c>
      <c r="AR5586" s="16">
        <f t="shared" si="205"/>
        <v>1</v>
      </c>
      <c r="AS5586" s="5">
        <f t="shared" si="204"/>
        <v>-1.5165100000000042E-2</v>
      </c>
    </row>
    <row r="5587" spans="1:45" x14ac:dyDescent="0.25">
      <c r="A5587" s="16" t="s">
        <v>406</v>
      </c>
      <c r="B5587" s="16" t="s">
        <v>131</v>
      </c>
      <c r="C5587" s="16" t="s">
        <v>356</v>
      </c>
      <c r="D5587" s="16">
        <v>1988</v>
      </c>
      <c r="E5587" s="16" t="s">
        <v>6202</v>
      </c>
      <c r="F5587" s="16" t="s">
        <v>594</v>
      </c>
      <c r="G5587" s="10">
        <v>16921.5</v>
      </c>
      <c r="H5587" s="73">
        <v>9.7363429999999997</v>
      </c>
      <c r="I5587" s="16" t="s">
        <v>6700</v>
      </c>
      <c r="J5587" s="71">
        <v>9.5000000000000001E-2</v>
      </c>
      <c r="K5587" s="71">
        <v>1.091</v>
      </c>
      <c r="L5587" s="16">
        <v>-0.67548169999999996</v>
      </c>
      <c r="M5587" s="16">
        <v>-0.56985280000000005</v>
      </c>
      <c r="N5587" s="16">
        <v>0.4065686</v>
      </c>
      <c r="O5587" s="16">
        <v>-1.1505749999999999</v>
      </c>
      <c r="P5587" s="16">
        <v>0.15430659999999999</v>
      </c>
      <c r="Q5587" s="16">
        <v>-0.34732420000000003</v>
      </c>
      <c r="R5587" s="16">
        <v>5.2600000000000001E-2</v>
      </c>
      <c r="S5587" s="16">
        <v>1.47E-2</v>
      </c>
      <c r="T5587" s="16">
        <v>3.7000000000000002E-3</v>
      </c>
      <c r="U5587" s="16">
        <v>5.5876000000000001</v>
      </c>
      <c r="V5587" s="16">
        <v>12.032</v>
      </c>
      <c r="W5587" s="16">
        <v>6.8760000000000003</v>
      </c>
      <c r="X5587" s="16">
        <v>490.73599999999999</v>
      </c>
      <c r="Y5587" s="16">
        <v>0</v>
      </c>
      <c r="Z5587" s="16">
        <v>0.25430000000000003</v>
      </c>
      <c r="AA5587" s="16">
        <v>0.38838509999999998</v>
      </c>
      <c r="AB5587" s="16">
        <v>0</v>
      </c>
      <c r="AC5587" s="16">
        <v>15.17</v>
      </c>
      <c r="AD5587" s="16">
        <v>14.63</v>
      </c>
      <c r="AE5587" s="16">
        <v>7.0787000000000004</v>
      </c>
      <c r="AF5587" s="16">
        <v>0</v>
      </c>
      <c r="AG5587" s="16">
        <v>404116</v>
      </c>
      <c r="AH5587" s="16">
        <v>0.37690000000000001</v>
      </c>
      <c r="AI5587" s="16">
        <v>91.520499999999998</v>
      </c>
      <c r="AJ5587" s="16">
        <v>91.945599999999999</v>
      </c>
      <c r="AK5587" s="16">
        <v>-1.2638</v>
      </c>
      <c r="AL5587" s="16">
        <v>-0.83169999999999999</v>
      </c>
      <c r="AM5587" s="16">
        <v>-0.54820000000000002</v>
      </c>
      <c r="AN5587" s="16">
        <v>0.1857</v>
      </c>
      <c r="AO5587" s="16">
        <v>-0.2455</v>
      </c>
      <c r="AP5587" s="16">
        <v>6.3600000000000004E-2</v>
      </c>
      <c r="AQ5587" s="16">
        <v>43.656399999999998</v>
      </c>
      <c r="AR5587" s="16">
        <f t="shared" si="205"/>
        <v>1</v>
      </c>
      <c r="AS5587" s="5">
        <f t="shared" si="204"/>
        <v>4.0117800000000092E-2</v>
      </c>
    </row>
    <row r="5588" spans="1:45" x14ac:dyDescent="0.25">
      <c r="A5588" s="16" t="s">
        <v>406</v>
      </c>
      <c r="B5588" s="16" t="s">
        <v>131</v>
      </c>
      <c r="C5588" s="16" t="s">
        <v>356</v>
      </c>
      <c r="D5588" s="16">
        <v>1989</v>
      </c>
      <c r="E5588" s="16" t="s">
        <v>6203</v>
      </c>
      <c r="F5588" s="16" t="s">
        <v>594</v>
      </c>
      <c r="G5588" s="10">
        <v>16194.5</v>
      </c>
      <c r="H5588" s="73">
        <v>9.6924279999999996</v>
      </c>
      <c r="I5588" s="16" t="s">
        <v>6700</v>
      </c>
      <c r="J5588" s="71">
        <v>-3.5000000000000003E-2</v>
      </c>
      <c r="K5588" s="71">
        <v>1.054</v>
      </c>
      <c r="L5588" s="16">
        <v>-0.66078009999999998</v>
      </c>
      <c r="M5588" s="16">
        <v>-0.57191939999999997</v>
      </c>
      <c r="N5588" s="16">
        <v>0.43604969999999998</v>
      </c>
      <c r="O5588" s="16">
        <v>-1.1547860000000001</v>
      </c>
      <c r="P5588" s="16">
        <v>0.15836810000000001</v>
      </c>
      <c r="Q5588" s="16">
        <v>-0.34138279999999999</v>
      </c>
      <c r="R5588" s="16">
        <v>5.2600000000000001E-2</v>
      </c>
      <c r="S5588" s="16">
        <v>1.44E-2</v>
      </c>
      <c r="T5588" s="16">
        <v>3.5999999999999999E-3</v>
      </c>
      <c r="U5588" s="16">
        <v>5.6417999999999999</v>
      </c>
      <c r="V5588" s="16">
        <v>12.526</v>
      </c>
      <c r="W5588" s="16">
        <v>7.1180000000000003</v>
      </c>
      <c r="X5588" s="16">
        <v>490.51299999999998</v>
      </c>
      <c r="Y5588" s="16">
        <v>0.1812</v>
      </c>
      <c r="Z5588" s="16">
        <v>0.25009999999999999</v>
      </c>
      <c r="AA5588" s="16">
        <v>0.38916190000000001</v>
      </c>
      <c r="AB5588" s="16">
        <v>0</v>
      </c>
      <c r="AC5588" s="16">
        <v>15.17</v>
      </c>
      <c r="AD5588" s="16">
        <v>14.61</v>
      </c>
      <c r="AE5588" s="16">
        <v>7.1795</v>
      </c>
      <c r="AF5588" s="16">
        <v>0</v>
      </c>
      <c r="AG5588" s="16">
        <v>410468</v>
      </c>
      <c r="AH5588" s="16">
        <v>0.3639</v>
      </c>
      <c r="AI5588" s="16">
        <v>91.907700000000006</v>
      </c>
      <c r="AJ5588" s="16">
        <v>92.175399999999996</v>
      </c>
      <c r="AK5588" s="16">
        <v>-1.2848999999999999</v>
      </c>
      <c r="AL5588" s="16">
        <v>-0.79679999999999995</v>
      </c>
      <c r="AM5588" s="16">
        <v>-0.52559999999999996</v>
      </c>
      <c r="AN5588" s="16">
        <v>0.15970000000000001</v>
      </c>
      <c r="AO5588" s="16">
        <v>-0.23119999999999999</v>
      </c>
      <c r="AP5588" s="16">
        <v>6.9800000000000001E-2</v>
      </c>
      <c r="AQ5588" s="16">
        <v>43.656399999999998</v>
      </c>
      <c r="AR5588" s="16">
        <f t="shared" si="205"/>
        <v>1</v>
      </c>
      <c r="AS5588" s="5">
        <f t="shared" si="204"/>
        <v>1.4701599999999981E-2</v>
      </c>
    </row>
    <row r="5589" spans="1:45" x14ac:dyDescent="0.25">
      <c r="A5589" s="16" t="s">
        <v>406</v>
      </c>
      <c r="B5589" s="16" t="s">
        <v>131</v>
      </c>
      <c r="C5589" s="16" t="s">
        <v>356</v>
      </c>
      <c r="D5589" s="16">
        <v>1990</v>
      </c>
      <c r="E5589" s="16" t="s">
        <v>6204</v>
      </c>
      <c r="F5589" s="16" t="s">
        <v>594</v>
      </c>
      <c r="G5589" s="10">
        <v>18002.7</v>
      </c>
      <c r="H5589" s="73">
        <v>9.7982790000000008</v>
      </c>
      <c r="I5589" s="16" t="s">
        <v>6700</v>
      </c>
      <c r="J5589" s="71">
        <v>0.105</v>
      </c>
      <c r="K5589" s="71">
        <v>1.17</v>
      </c>
      <c r="L5589" s="16">
        <v>-0.67659239999999998</v>
      </c>
      <c r="M5589" s="16">
        <v>-0.58992350000000005</v>
      </c>
      <c r="N5589" s="16">
        <v>0.46019710000000003</v>
      </c>
      <c r="O5589" s="16">
        <v>-1.2006079999999999</v>
      </c>
      <c r="P5589" s="16">
        <v>0.1582066</v>
      </c>
      <c r="Q5589" s="16">
        <v>-0.33547470000000001</v>
      </c>
      <c r="R5589" s="16">
        <v>5.2600000000000001E-2</v>
      </c>
      <c r="S5589" s="16">
        <v>8.8999999999999999E-3</v>
      </c>
      <c r="T5589" s="16">
        <v>3.8999999999999998E-3</v>
      </c>
      <c r="U5589" s="16">
        <v>5.6959999999999997</v>
      </c>
      <c r="V5589" s="16">
        <v>13.02</v>
      </c>
      <c r="W5589" s="16">
        <v>7.36</v>
      </c>
      <c r="X5589" s="16">
        <v>489.45400000000001</v>
      </c>
      <c r="Y5589" s="16">
        <v>2.6654</v>
      </c>
      <c r="Z5589" s="16">
        <v>0.1971</v>
      </c>
      <c r="AA5589" s="16">
        <v>0.38993860000000002</v>
      </c>
      <c r="AB5589" s="16">
        <v>0</v>
      </c>
      <c r="AC5589" s="16">
        <v>15.17</v>
      </c>
      <c r="AD5589" s="16">
        <v>14.59</v>
      </c>
      <c r="AE5589" s="16">
        <v>7.6143999999999998</v>
      </c>
      <c r="AF5589" s="16">
        <v>9.1600000000000001E-2</v>
      </c>
      <c r="AG5589" s="16">
        <v>422994</v>
      </c>
      <c r="AH5589" s="16">
        <v>0.34599999999999997</v>
      </c>
      <c r="AI5589" s="16">
        <v>91.5</v>
      </c>
      <c r="AJ5589" s="16">
        <v>92</v>
      </c>
      <c r="AK5589" s="16">
        <v>-1.3061</v>
      </c>
      <c r="AL5589" s="16">
        <v>-0.76190000000000002</v>
      </c>
      <c r="AM5589" s="16">
        <v>-0.503</v>
      </c>
      <c r="AN5589" s="16">
        <v>0.1336</v>
      </c>
      <c r="AO5589" s="16">
        <v>-0.21679999999999999</v>
      </c>
      <c r="AP5589" s="16">
        <v>7.5899999999999995E-2</v>
      </c>
      <c r="AQ5589" s="16">
        <v>43.656399999999998</v>
      </c>
      <c r="AR5589" s="16">
        <f t="shared" si="205"/>
        <v>1</v>
      </c>
      <c r="AS5589" s="5">
        <f t="shared" si="204"/>
        <v>-1.5812300000000001E-2</v>
      </c>
    </row>
    <row r="5590" spans="1:45" x14ac:dyDescent="0.25">
      <c r="A5590" s="16" t="s">
        <v>406</v>
      </c>
      <c r="B5590" s="16" t="s">
        <v>131</v>
      </c>
      <c r="C5590" s="16" t="s">
        <v>356</v>
      </c>
      <c r="D5590" s="16">
        <v>1991</v>
      </c>
      <c r="E5590" s="16" t="s">
        <v>6205</v>
      </c>
      <c r="F5590" s="16" t="s">
        <v>594</v>
      </c>
      <c r="G5590" s="10">
        <v>20040.5</v>
      </c>
      <c r="H5590" s="73">
        <v>9.9055099999999996</v>
      </c>
      <c r="I5590" s="16" t="s">
        <v>6700</v>
      </c>
      <c r="J5590" s="71">
        <v>0.114</v>
      </c>
      <c r="K5590" s="71">
        <v>1.3120000000000001</v>
      </c>
      <c r="L5590" s="16">
        <v>-0.63166219999999995</v>
      </c>
      <c r="M5590" s="16">
        <v>-0.5893159</v>
      </c>
      <c r="N5590" s="16">
        <v>0.47173789999999999</v>
      </c>
      <c r="O5590" s="16">
        <v>-1.141632</v>
      </c>
      <c r="P5590" s="16">
        <v>0.17898539999999999</v>
      </c>
      <c r="Q5590" s="16">
        <v>-0.3295323</v>
      </c>
      <c r="R5590" s="16">
        <v>5.2600000000000001E-2</v>
      </c>
      <c r="S5590" s="16">
        <v>9.7999999999999997E-3</v>
      </c>
      <c r="T5590" s="16">
        <v>3.5999999999999999E-3</v>
      </c>
      <c r="U5590" s="16">
        <v>5.8216000000000001</v>
      </c>
      <c r="V5590" s="16">
        <v>13.33</v>
      </c>
      <c r="W5590" s="16">
        <v>7.5060000000000002</v>
      </c>
      <c r="X5590" s="16">
        <v>486.76799999999997</v>
      </c>
      <c r="Y5590" s="16">
        <v>5.1496000000000004</v>
      </c>
      <c r="Z5590" s="16">
        <v>0.2001</v>
      </c>
      <c r="AA5590" s="16">
        <v>0.39032699999999998</v>
      </c>
      <c r="AB5590" s="16">
        <v>0</v>
      </c>
      <c r="AC5590" s="16">
        <v>15.17</v>
      </c>
      <c r="AD5590" s="16">
        <v>14.58</v>
      </c>
      <c r="AE5590" s="16">
        <v>8.7593999999999994</v>
      </c>
      <c r="AF5590" s="16">
        <v>9.1600000000000001E-2</v>
      </c>
      <c r="AG5590" s="16">
        <v>438180</v>
      </c>
      <c r="AH5590" s="16">
        <v>0.34210000000000002</v>
      </c>
      <c r="AI5590" s="16">
        <v>91.5</v>
      </c>
      <c r="AJ5590" s="16">
        <v>92</v>
      </c>
      <c r="AK5590" s="16">
        <v>-1.3271999999999999</v>
      </c>
      <c r="AL5590" s="16">
        <v>-0.72709999999999997</v>
      </c>
      <c r="AM5590" s="16">
        <v>-0.48039999999999999</v>
      </c>
      <c r="AN5590" s="16">
        <v>0.1076</v>
      </c>
      <c r="AO5590" s="16">
        <v>-0.2024</v>
      </c>
      <c r="AP5590" s="16">
        <v>8.2100000000000006E-2</v>
      </c>
      <c r="AQ5590" s="16">
        <v>43.656399999999998</v>
      </c>
      <c r="AR5590" s="16">
        <f t="shared" si="205"/>
        <v>1</v>
      </c>
      <c r="AS5590" s="5">
        <f t="shared" si="204"/>
        <v>4.4930200000000031E-2</v>
      </c>
    </row>
    <row r="5591" spans="1:45" x14ac:dyDescent="0.25">
      <c r="A5591" s="16" t="s">
        <v>406</v>
      </c>
      <c r="B5591" s="16" t="s">
        <v>131</v>
      </c>
      <c r="C5591" s="16" t="s">
        <v>356</v>
      </c>
      <c r="D5591" s="16">
        <v>1992</v>
      </c>
      <c r="E5591" s="16" t="s">
        <v>6206</v>
      </c>
      <c r="F5591" s="16" t="s">
        <v>594</v>
      </c>
      <c r="G5591" s="10">
        <v>20226.900000000001</v>
      </c>
      <c r="H5591" s="73">
        <v>9.9147660000000002</v>
      </c>
      <c r="I5591" s="16" t="s">
        <v>6700</v>
      </c>
      <c r="J5591" s="71">
        <v>0.01</v>
      </c>
      <c r="K5591" s="71">
        <v>1.325</v>
      </c>
      <c r="L5591" s="16">
        <v>-0.60637490000000005</v>
      </c>
      <c r="M5591" s="16">
        <v>-0.5810227</v>
      </c>
      <c r="N5591" s="16">
        <v>0.42224109999999998</v>
      </c>
      <c r="O5591" s="16">
        <v>-1.084657</v>
      </c>
      <c r="P5591" s="16">
        <v>0.21069979999999999</v>
      </c>
      <c r="Q5591" s="16">
        <v>-0.32359060000000001</v>
      </c>
      <c r="R5591" s="16">
        <v>5.2600000000000001E-2</v>
      </c>
      <c r="S5591" s="16">
        <v>1.15E-2</v>
      </c>
      <c r="T5591" s="16">
        <v>3.8E-3</v>
      </c>
      <c r="U5591" s="16">
        <v>5.1794000000000002</v>
      </c>
      <c r="V5591" s="16">
        <v>13.64</v>
      </c>
      <c r="W5591" s="16">
        <v>7.6520000000000001</v>
      </c>
      <c r="X5591" s="16">
        <v>487.17099999999999</v>
      </c>
      <c r="Y5591" s="16">
        <v>7.6337999999999999</v>
      </c>
      <c r="Z5591" s="16">
        <v>0.2021</v>
      </c>
      <c r="AA5591" s="16">
        <v>0.3911037</v>
      </c>
      <c r="AB5591" s="16">
        <v>0</v>
      </c>
      <c r="AC5591" s="16">
        <v>15.17</v>
      </c>
      <c r="AD5591" s="16">
        <v>14.56</v>
      </c>
      <c r="AE5591" s="16">
        <v>9.0847999999999995</v>
      </c>
      <c r="AF5591" s="16">
        <v>9.1700000000000004E-2</v>
      </c>
      <c r="AG5591" s="16">
        <v>472396</v>
      </c>
      <c r="AH5591" s="16">
        <v>0.34839999999999999</v>
      </c>
      <c r="AI5591" s="16">
        <v>92.1</v>
      </c>
      <c r="AJ5591" s="16">
        <v>92.3</v>
      </c>
      <c r="AK5591" s="16">
        <v>-1.3484</v>
      </c>
      <c r="AL5591" s="16">
        <v>-0.69220000000000004</v>
      </c>
      <c r="AM5591" s="16">
        <v>-0.4577</v>
      </c>
      <c r="AN5591" s="16">
        <v>8.1600000000000006E-2</v>
      </c>
      <c r="AO5591" s="16">
        <v>-0.18809999999999999</v>
      </c>
      <c r="AP5591" s="16">
        <v>8.8300000000000003E-2</v>
      </c>
      <c r="AQ5591" s="16">
        <v>43.656399999999998</v>
      </c>
      <c r="AR5591" s="16">
        <f t="shared" si="205"/>
        <v>1</v>
      </c>
      <c r="AS5591" s="5">
        <f t="shared" si="204"/>
        <v>2.5287299999999902E-2</v>
      </c>
    </row>
    <row r="5592" spans="1:45" x14ac:dyDescent="0.25">
      <c r="A5592" s="16" t="s">
        <v>406</v>
      </c>
      <c r="B5592" s="16" t="s">
        <v>131</v>
      </c>
      <c r="C5592" s="16" t="s">
        <v>356</v>
      </c>
      <c r="D5592" s="16">
        <v>1993</v>
      </c>
      <c r="E5592" s="16" t="s">
        <v>6207</v>
      </c>
      <c r="F5592" s="16" t="s">
        <v>594</v>
      </c>
      <c r="G5592" s="10">
        <v>19413.8</v>
      </c>
      <c r="H5592" s="73">
        <v>9.8737379999999995</v>
      </c>
      <c r="I5592" s="16" t="s">
        <v>6700</v>
      </c>
      <c r="J5592" s="71">
        <v>-4.4999999999999998E-2</v>
      </c>
      <c r="K5592" s="71">
        <v>1.2669999999999999</v>
      </c>
      <c r="L5592" s="16">
        <v>-0.50684819999999997</v>
      </c>
      <c r="M5592" s="16">
        <v>-0.57159499999999996</v>
      </c>
      <c r="N5592" s="16">
        <v>0.5200359</v>
      </c>
      <c r="O5592" s="16">
        <v>-1.006748</v>
      </c>
      <c r="P5592" s="16">
        <v>0.2393364</v>
      </c>
      <c r="Q5592" s="16">
        <v>-0.3176311</v>
      </c>
      <c r="R5592" s="16">
        <v>5.2600000000000001E-2</v>
      </c>
      <c r="S5592" s="16">
        <v>1.35E-2</v>
      </c>
      <c r="T5592" s="16">
        <v>4.0000000000000001E-3</v>
      </c>
      <c r="U5592" s="16">
        <v>6.0338000000000003</v>
      </c>
      <c r="V5592" s="16">
        <v>13.95</v>
      </c>
      <c r="W5592" s="16">
        <v>7.798</v>
      </c>
      <c r="X5592" s="16">
        <v>485.99299999999999</v>
      </c>
      <c r="Y5592" s="16">
        <v>10.118</v>
      </c>
      <c r="Z5592" s="16">
        <v>0.21529999999999999</v>
      </c>
      <c r="AA5592" s="16">
        <v>0.39188050000000002</v>
      </c>
      <c r="AB5592" s="16">
        <v>0</v>
      </c>
      <c r="AC5592" s="16">
        <v>15.17</v>
      </c>
      <c r="AD5592" s="16">
        <v>14.54</v>
      </c>
      <c r="AE5592" s="16">
        <v>9.0925999999999991</v>
      </c>
      <c r="AF5592" s="16">
        <v>8.9599999999999999E-2</v>
      </c>
      <c r="AG5592" s="16">
        <v>508873</v>
      </c>
      <c r="AH5592" s="16">
        <v>0.35189999999999999</v>
      </c>
      <c r="AI5592" s="16">
        <v>92.7</v>
      </c>
      <c r="AJ5592" s="16">
        <v>92.7</v>
      </c>
      <c r="AK5592" s="16">
        <v>-1.3694999999999999</v>
      </c>
      <c r="AL5592" s="16">
        <v>-0.6573</v>
      </c>
      <c r="AM5592" s="16">
        <v>-0.43509999999999999</v>
      </c>
      <c r="AN5592" s="16">
        <v>5.5599999999999997E-2</v>
      </c>
      <c r="AO5592" s="16">
        <v>-0.17369999999999999</v>
      </c>
      <c r="AP5592" s="16">
        <v>9.4500000000000001E-2</v>
      </c>
      <c r="AQ5592" s="16">
        <v>43.656399999999998</v>
      </c>
      <c r="AR5592" s="16">
        <f t="shared" si="205"/>
        <v>1</v>
      </c>
      <c r="AS5592" s="5">
        <f t="shared" si="204"/>
        <v>9.9526700000000079E-2</v>
      </c>
    </row>
    <row r="5593" spans="1:45" x14ac:dyDescent="0.25">
      <c r="A5593" s="16" t="s">
        <v>406</v>
      </c>
      <c r="B5593" s="16" t="s">
        <v>131</v>
      </c>
      <c r="C5593" s="16" t="s">
        <v>356</v>
      </c>
      <c r="D5593" s="16">
        <v>1994</v>
      </c>
      <c r="E5593" s="16" t="s">
        <v>6208</v>
      </c>
      <c r="F5593" s="16" t="s">
        <v>594</v>
      </c>
      <c r="G5593" s="10">
        <v>19041.099999999999</v>
      </c>
      <c r="H5593" s="73">
        <v>9.8543529999999997</v>
      </c>
      <c r="I5593" s="16" t="s">
        <v>6700</v>
      </c>
      <c r="J5593" s="71">
        <v>-0.02</v>
      </c>
      <c r="K5593" s="71">
        <v>1.242</v>
      </c>
      <c r="L5593" s="16">
        <v>-0.44312770000000001</v>
      </c>
      <c r="M5593" s="16">
        <v>-0.57499860000000003</v>
      </c>
      <c r="N5593" s="16">
        <v>0.57672639999999997</v>
      </c>
      <c r="O5593" s="16">
        <v>-0.93730530000000001</v>
      </c>
      <c r="P5593" s="16">
        <v>0.25073580000000001</v>
      </c>
      <c r="Q5593" s="16">
        <v>-0.31174259999999998</v>
      </c>
      <c r="R5593" s="16">
        <v>5.2600000000000001E-2</v>
      </c>
      <c r="S5593" s="16">
        <v>1.26E-2</v>
      </c>
      <c r="T5593" s="16">
        <v>4.0000000000000001E-3</v>
      </c>
      <c r="U5593" s="16">
        <v>6.383</v>
      </c>
      <c r="V5593" s="16">
        <v>14.26</v>
      </c>
      <c r="W5593" s="16">
        <v>7.944</v>
      </c>
      <c r="X5593" s="16">
        <v>486.69900000000001</v>
      </c>
      <c r="Y5593" s="16">
        <v>12.6022</v>
      </c>
      <c r="Z5593" s="16">
        <v>0.22389999999999999</v>
      </c>
      <c r="AA5593" s="16">
        <v>0.39226889999999998</v>
      </c>
      <c r="AB5593" s="16">
        <v>0</v>
      </c>
      <c r="AC5593" s="16">
        <v>15.17</v>
      </c>
      <c r="AD5593" s="16">
        <v>14.53</v>
      </c>
      <c r="AE5593" s="16">
        <v>9.2083999999999993</v>
      </c>
      <c r="AF5593" s="16">
        <v>8.77E-2</v>
      </c>
      <c r="AG5593" s="16">
        <v>511184</v>
      </c>
      <c r="AH5593" s="16">
        <v>0.35510000000000003</v>
      </c>
      <c r="AI5593" s="16">
        <v>93.3</v>
      </c>
      <c r="AJ5593" s="16">
        <v>93</v>
      </c>
      <c r="AK5593" s="16">
        <v>-1.3907</v>
      </c>
      <c r="AL5593" s="16">
        <v>-0.62250000000000005</v>
      </c>
      <c r="AM5593" s="16">
        <v>-0.41249999999999998</v>
      </c>
      <c r="AN5593" s="16">
        <v>2.9600000000000001E-2</v>
      </c>
      <c r="AO5593" s="16">
        <v>-0.15939999999999999</v>
      </c>
      <c r="AP5593" s="16">
        <v>0.10059999999999999</v>
      </c>
      <c r="AQ5593" s="16">
        <v>43.656399999999998</v>
      </c>
      <c r="AR5593" s="16">
        <f t="shared" si="205"/>
        <v>1</v>
      </c>
      <c r="AS5593" s="5">
        <f t="shared" si="204"/>
        <v>6.3720499999999958E-2</v>
      </c>
    </row>
    <row r="5594" spans="1:45" x14ac:dyDescent="0.25">
      <c r="A5594" s="16" t="s">
        <v>406</v>
      </c>
      <c r="B5594" s="16" t="s">
        <v>131</v>
      </c>
      <c r="C5594" s="16" t="s">
        <v>356</v>
      </c>
      <c r="D5594" s="16">
        <v>1995</v>
      </c>
      <c r="E5594" s="16" t="s">
        <v>6209</v>
      </c>
      <c r="F5594" s="16" t="s">
        <v>594</v>
      </c>
      <c r="G5594" s="10">
        <v>18648.900000000001</v>
      </c>
      <c r="H5594" s="73">
        <v>9.8335399999999993</v>
      </c>
      <c r="I5594" s="16" t="s">
        <v>6700</v>
      </c>
      <c r="J5594" s="71">
        <v>-1.7999999999999999E-2</v>
      </c>
      <c r="K5594" s="71">
        <v>1.22</v>
      </c>
      <c r="L5594" s="16">
        <v>-0.4532621</v>
      </c>
      <c r="M5594" s="16">
        <v>-0.57424220000000004</v>
      </c>
      <c r="N5594" s="16">
        <v>0.53668590000000005</v>
      </c>
      <c r="O5594" s="16">
        <v>-0.88313350000000002</v>
      </c>
      <c r="P5594" s="16">
        <v>0.207172</v>
      </c>
      <c r="Q5594" s="16">
        <v>-0.30578309999999997</v>
      </c>
      <c r="R5594" s="16">
        <v>5.2600000000000001E-2</v>
      </c>
      <c r="S5594" s="16">
        <v>1.2800000000000001E-2</v>
      </c>
      <c r="T5594" s="16">
        <v>4.0000000000000001E-3</v>
      </c>
      <c r="U5594" s="16">
        <v>5.7283999999999997</v>
      </c>
      <c r="V5594" s="16">
        <v>14.57</v>
      </c>
      <c r="W5594" s="16">
        <v>8.09</v>
      </c>
      <c r="X5594" s="16">
        <v>488.78899999999999</v>
      </c>
      <c r="Y5594" s="16">
        <v>15.086399999999999</v>
      </c>
      <c r="Z5594" s="16">
        <v>0.22439999999999999</v>
      </c>
      <c r="AA5594" s="16">
        <v>0.39304559999999999</v>
      </c>
      <c r="AB5594" s="16">
        <v>0</v>
      </c>
      <c r="AC5594" s="16">
        <v>15.17</v>
      </c>
      <c r="AD5594" s="16">
        <v>14.51</v>
      </c>
      <c r="AE5594" s="16">
        <v>9.2604000000000006</v>
      </c>
      <c r="AF5594" s="16">
        <v>8.6199999999999999E-2</v>
      </c>
      <c r="AG5594" s="16">
        <v>518976</v>
      </c>
      <c r="AH5594" s="16">
        <v>0.2263</v>
      </c>
      <c r="AI5594" s="16">
        <v>93.9</v>
      </c>
      <c r="AJ5594" s="16">
        <v>93.3</v>
      </c>
      <c r="AK5594" s="16">
        <v>-1.4117999999999999</v>
      </c>
      <c r="AL5594" s="16">
        <v>-0.58760000000000001</v>
      </c>
      <c r="AM5594" s="16">
        <v>-0.38990000000000002</v>
      </c>
      <c r="AN5594" s="16">
        <v>3.5999999999999999E-3</v>
      </c>
      <c r="AO5594" s="16">
        <v>-0.14499999999999999</v>
      </c>
      <c r="AP5594" s="16">
        <v>0.10680000000000001</v>
      </c>
      <c r="AQ5594" s="16">
        <v>43.656399999999998</v>
      </c>
      <c r="AR5594" s="16">
        <f t="shared" si="205"/>
        <v>1</v>
      </c>
      <c r="AS5594" s="5">
        <f t="shared" si="204"/>
        <v>-1.0134399999999988E-2</v>
      </c>
    </row>
    <row r="5595" spans="1:45" x14ac:dyDescent="0.25">
      <c r="A5595" s="16" t="s">
        <v>406</v>
      </c>
      <c r="B5595" s="16" t="s">
        <v>131</v>
      </c>
      <c r="C5595" s="16" t="s">
        <v>356</v>
      </c>
      <c r="D5595" s="16">
        <v>1996</v>
      </c>
      <c r="E5595" s="16" t="s">
        <v>6210</v>
      </c>
      <c r="F5595" s="16" t="s">
        <v>594</v>
      </c>
      <c r="G5595" s="10">
        <v>18744.8</v>
      </c>
      <c r="H5595" s="73">
        <v>9.8386709999999997</v>
      </c>
      <c r="I5595" s="16" t="s">
        <v>6700</v>
      </c>
      <c r="J5595" s="71">
        <v>1.2E-2</v>
      </c>
      <c r="K5595" s="71">
        <v>1.2350000000000001</v>
      </c>
      <c r="L5595" s="16">
        <v>-0.45316840000000003</v>
      </c>
      <c r="M5595" s="16">
        <v>-0.57156810000000002</v>
      </c>
      <c r="N5595" s="16">
        <v>0.47442210000000001</v>
      </c>
      <c r="O5595" s="16">
        <v>-0.83812010000000003</v>
      </c>
      <c r="P5595" s="16">
        <v>0.22159010000000001</v>
      </c>
      <c r="Q5595" s="16">
        <v>-0.30798179999999997</v>
      </c>
      <c r="R5595" s="16">
        <v>5.2600000000000001E-2</v>
      </c>
      <c r="S5595" s="16">
        <v>1.4E-2</v>
      </c>
      <c r="T5595" s="16">
        <v>3.8E-3</v>
      </c>
      <c r="U5595" s="16">
        <v>4.9744999999999999</v>
      </c>
      <c r="V5595" s="16">
        <v>14.932</v>
      </c>
      <c r="W5595" s="16">
        <v>8.2959999999999994</v>
      </c>
      <c r="X5595" s="16">
        <v>488.29</v>
      </c>
      <c r="Y5595" s="16">
        <v>17.570599999999999</v>
      </c>
      <c r="Z5595" s="16">
        <v>0.22</v>
      </c>
      <c r="AA5595" s="16">
        <v>0.39382240000000002</v>
      </c>
      <c r="AB5595" s="16">
        <v>0</v>
      </c>
      <c r="AC5595" s="16">
        <v>15.17</v>
      </c>
      <c r="AD5595" s="16">
        <v>14.49</v>
      </c>
      <c r="AE5595" s="16">
        <v>9.5289000000000001</v>
      </c>
      <c r="AF5595" s="16">
        <v>1.012</v>
      </c>
      <c r="AG5595" s="16">
        <v>523058</v>
      </c>
      <c r="AH5595" s="16">
        <v>0.2225</v>
      </c>
      <c r="AI5595" s="16">
        <v>94.4</v>
      </c>
      <c r="AJ5595" s="16">
        <v>93.7</v>
      </c>
      <c r="AK5595" s="16">
        <v>-1.4116</v>
      </c>
      <c r="AL5595" s="16">
        <v>-0.63539999999999996</v>
      </c>
      <c r="AM5595" s="16">
        <v>-0.25519999999999998</v>
      </c>
      <c r="AN5595" s="16">
        <v>-0.26479999999999998</v>
      </c>
      <c r="AO5595" s="16">
        <v>-0.15459999999999999</v>
      </c>
      <c r="AP5595" s="16">
        <v>0.24540000000000001</v>
      </c>
      <c r="AQ5595" s="16">
        <v>43.656399999999998</v>
      </c>
      <c r="AR5595" s="16">
        <f t="shared" si="205"/>
        <v>1</v>
      </c>
      <c r="AS5595" s="5">
        <f t="shared" si="204"/>
        <v>9.3699999999974359E-5</v>
      </c>
    </row>
    <row r="5596" spans="1:45" x14ac:dyDescent="0.25">
      <c r="A5596" s="16" t="s">
        <v>406</v>
      </c>
      <c r="B5596" s="16" t="s">
        <v>131</v>
      </c>
      <c r="C5596" s="16" t="s">
        <v>356</v>
      </c>
      <c r="D5596" s="16">
        <v>1997</v>
      </c>
      <c r="E5596" s="16" t="s">
        <v>6211</v>
      </c>
      <c r="F5596" s="16" t="s">
        <v>594</v>
      </c>
      <c r="G5596" s="10">
        <v>18588.3</v>
      </c>
      <c r="H5596" s="73">
        <v>9.8302879999999995</v>
      </c>
      <c r="I5596" s="16" t="s">
        <v>6700</v>
      </c>
      <c r="J5596" s="71">
        <v>-8.9999999999999993E-3</v>
      </c>
      <c r="K5596" s="71">
        <v>1.224</v>
      </c>
      <c r="L5596" s="16">
        <v>-0.37588749999999999</v>
      </c>
      <c r="M5596" s="16">
        <v>-0.56205959999999999</v>
      </c>
      <c r="N5596" s="16">
        <v>0.4553816</v>
      </c>
      <c r="O5596" s="16">
        <v>-0.68806650000000003</v>
      </c>
      <c r="P5596" s="16">
        <v>0.2454143</v>
      </c>
      <c r="Q5596" s="16">
        <v>-0.30552489999999999</v>
      </c>
      <c r="R5596" s="16">
        <v>5.2600000000000001E-2</v>
      </c>
      <c r="S5596" s="16">
        <v>1.7500000000000002E-2</v>
      </c>
      <c r="T5596" s="16">
        <v>3.3999999999999998E-3</v>
      </c>
      <c r="U5596" s="16">
        <v>4.6052</v>
      </c>
      <c r="V5596" s="16">
        <v>15.294</v>
      </c>
      <c r="W5596" s="16">
        <v>8.5020000000000007</v>
      </c>
      <c r="X5596" s="16">
        <v>488.22699999999998</v>
      </c>
      <c r="Y5596" s="16">
        <v>20.0548</v>
      </c>
      <c r="Z5596" s="16">
        <v>0.27179999999999999</v>
      </c>
      <c r="AA5596" s="16">
        <v>0.39459909999999998</v>
      </c>
      <c r="AB5596" s="16">
        <v>0</v>
      </c>
      <c r="AC5596" s="16">
        <v>15.17</v>
      </c>
      <c r="AD5596" s="16">
        <v>14.47</v>
      </c>
      <c r="AE5596" s="16">
        <v>9.8476999999999997</v>
      </c>
      <c r="AF5596" s="16">
        <v>1.7421</v>
      </c>
      <c r="AG5596" s="16">
        <v>542898</v>
      </c>
      <c r="AH5596" s="16">
        <v>0.22259999999999999</v>
      </c>
      <c r="AI5596" s="16">
        <v>95</v>
      </c>
      <c r="AJ5596" s="16">
        <v>94</v>
      </c>
      <c r="AK5596" s="16">
        <v>-1.4696</v>
      </c>
      <c r="AL5596" s="16">
        <v>-0.66359999999999997</v>
      </c>
      <c r="AM5596" s="16">
        <v>-0.23980000000000001</v>
      </c>
      <c r="AN5596" s="16">
        <v>-0.1225</v>
      </c>
      <c r="AO5596" s="16">
        <v>-0.17630000000000001</v>
      </c>
      <c r="AP5596" s="16">
        <v>0.2266</v>
      </c>
      <c r="AQ5596" s="16">
        <v>43.656399999999998</v>
      </c>
      <c r="AR5596" s="16">
        <f t="shared" si="205"/>
        <v>1</v>
      </c>
      <c r="AS5596" s="5">
        <f t="shared" si="204"/>
        <v>7.7280900000000041E-2</v>
      </c>
    </row>
    <row r="5597" spans="1:45" x14ac:dyDescent="0.25">
      <c r="A5597" s="16" t="s">
        <v>406</v>
      </c>
      <c r="B5597" s="16" t="s">
        <v>131</v>
      </c>
      <c r="C5597" s="16" t="s">
        <v>356</v>
      </c>
      <c r="D5597" s="16">
        <v>1998</v>
      </c>
      <c r="E5597" s="16" t="s">
        <v>6212</v>
      </c>
      <c r="F5597" s="16" t="s">
        <v>594</v>
      </c>
      <c r="G5597" s="10">
        <v>18763.599999999999</v>
      </c>
      <c r="H5597" s="73">
        <v>9.8396729999999994</v>
      </c>
      <c r="I5597" s="16" t="s">
        <v>6700</v>
      </c>
      <c r="J5597" s="71">
        <v>7.0000000000000001E-3</v>
      </c>
      <c r="K5597" s="71">
        <v>1.232</v>
      </c>
      <c r="L5597" s="16">
        <v>-0.1388221</v>
      </c>
      <c r="M5597" s="16">
        <v>-0.54617579999999999</v>
      </c>
      <c r="N5597" s="16">
        <v>0.86666799999999999</v>
      </c>
      <c r="O5597" s="16">
        <v>-0.63974359999999997</v>
      </c>
      <c r="P5597" s="16">
        <v>0.29674850000000003</v>
      </c>
      <c r="Q5597" s="16">
        <v>-0.30306889999999997</v>
      </c>
      <c r="R5597" s="16">
        <v>5.2600000000000001E-2</v>
      </c>
      <c r="S5597" s="16">
        <v>2.1700000000000001E-2</v>
      </c>
      <c r="T5597" s="16">
        <v>3.3999999999999998E-3</v>
      </c>
      <c r="U5597" s="16">
        <v>8.3383000000000003</v>
      </c>
      <c r="V5597" s="16">
        <v>15.656000000000001</v>
      </c>
      <c r="W5597" s="16">
        <v>8.7080000000000002</v>
      </c>
      <c r="X5597" s="16">
        <v>487.995</v>
      </c>
      <c r="Y5597" s="16">
        <v>22.539000000000001</v>
      </c>
      <c r="Z5597" s="16">
        <v>0.26910000000000001</v>
      </c>
      <c r="AA5597" s="16">
        <v>0.39498749999999999</v>
      </c>
      <c r="AB5597" s="16">
        <v>0</v>
      </c>
      <c r="AC5597" s="16">
        <v>15.17</v>
      </c>
      <c r="AD5597" s="16">
        <v>14.46</v>
      </c>
      <c r="AE5597" s="16">
        <v>11.238099999999999</v>
      </c>
      <c r="AF5597" s="16">
        <v>3.2532000000000001</v>
      </c>
      <c r="AG5597" s="16">
        <v>564584</v>
      </c>
      <c r="AH5597" s="16">
        <v>0.24690000000000001</v>
      </c>
      <c r="AI5597" s="16">
        <v>95.6</v>
      </c>
      <c r="AJ5597" s="16">
        <v>94.3</v>
      </c>
      <c r="AK5597" s="16">
        <v>-1.5276000000000001</v>
      </c>
      <c r="AL5597" s="16">
        <v>-0.69169999999999998</v>
      </c>
      <c r="AM5597" s="16">
        <v>-0.22450000000000001</v>
      </c>
      <c r="AN5597" s="16">
        <v>1.9800000000000002E-2</v>
      </c>
      <c r="AO5597" s="16">
        <v>-0.1981</v>
      </c>
      <c r="AP5597" s="16">
        <v>0.2079</v>
      </c>
      <c r="AQ5597" s="16">
        <v>43.656399999999998</v>
      </c>
      <c r="AR5597" s="16">
        <f t="shared" si="205"/>
        <v>1</v>
      </c>
      <c r="AS5597" s="5">
        <f t="shared" si="204"/>
        <v>0.23706539999999998</v>
      </c>
    </row>
    <row r="5598" spans="1:45" x14ac:dyDescent="0.25">
      <c r="A5598" s="16" t="s">
        <v>406</v>
      </c>
      <c r="B5598" s="16" t="s">
        <v>131</v>
      </c>
      <c r="C5598" s="16" t="s">
        <v>356</v>
      </c>
      <c r="D5598" s="16">
        <v>1999</v>
      </c>
      <c r="E5598" s="16" t="s">
        <v>6213</v>
      </c>
      <c r="F5598" s="16" t="s">
        <v>594</v>
      </c>
      <c r="G5598" s="10">
        <v>17690.900000000001</v>
      </c>
      <c r="H5598" s="73">
        <v>9.7808069999999994</v>
      </c>
      <c r="I5598" s="16" t="s">
        <v>6700</v>
      </c>
      <c r="J5598" s="71">
        <v>-7.1999999999999995E-2</v>
      </c>
      <c r="K5598" s="71">
        <v>1.147</v>
      </c>
      <c r="L5598" s="16">
        <v>-0.1549767</v>
      </c>
      <c r="M5598" s="16">
        <v>-0.55877790000000005</v>
      </c>
      <c r="N5598" s="16">
        <v>0.76221260000000002</v>
      </c>
      <c r="O5598" s="16">
        <v>-0.62641089999999999</v>
      </c>
      <c r="P5598" s="16">
        <v>0.33895449999999999</v>
      </c>
      <c r="Q5598" s="16">
        <v>-0.2799816</v>
      </c>
      <c r="R5598" s="16">
        <v>5.2600000000000001E-2</v>
      </c>
      <c r="S5598" s="16">
        <v>1.9599999999999999E-2</v>
      </c>
      <c r="T5598" s="16">
        <v>2.8999999999999998E-3</v>
      </c>
      <c r="U5598" s="16">
        <v>7.1056999999999997</v>
      </c>
      <c r="V5598" s="16">
        <v>16.018000000000001</v>
      </c>
      <c r="W5598" s="16">
        <v>8.9139999999999997</v>
      </c>
      <c r="X5598" s="16">
        <v>488.77300000000002</v>
      </c>
      <c r="Y5598" s="16">
        <v>25.023099999999999</v>
      </c>
      <c r="Z5598" s="16">
        <v>0.2445</v>
      </c>
      <c r="AA5598" s="16">
        <v>0.37789899999999998</v>
      </c>
      <c r="AB5598" s="16">
        <v>0</v>
      </c>
      <c r="AC5598" s="16">
        <v>15.17</v>
      </c>
      <c r="AD5598" s="16">
        <v>14.9</v>
      </c>
      <c r="AE5598" s="16">
        <v>13.7925</v>
      </c>
      <c r="AF5598" s="16">
        <v>4.2640000000000002</v>
      </c>
      <c r="AG5598" s="16">
        <v>571474</v>
      </c>
      <c r="AH5598" s="16">
        <v>0.2339</v>
      </c>
      <c r="AI5598" s="16">
        <v>96.2</v>
      </c>
      <c r="AJ5598" s="16">
        <v>94.7</v>
      </c>
      <c r="AK5598" s="16">
        <v>-1.5059</v>
      </c>
      <c r="AL5598" s="16">
        <v>-0.55459999999999998</v>
      </c>
      <c r="AM5598" s="16">
        <v>-0.22670000000000001</v>
      </c>
      <c r="AN5598" s="16">
        <v>6.4899999999999999E-2</v>
      </c>
      <c r="AO5598" s="16">
        <v>-0.13400000000000001</v>
      </c>
      <c r="AP5598" s="16">
        <v>8.4599999999999995E-2</v>
      </c>
      <c r="AQ5598" s="16">
        <v>43.656399999999998</v>
      </c>
      <c r="AR5598" s="16">
        <f t="shared" si="205"/>
        <v>1</v>
      </c>
      <c r="AS5598" s="5">
        <f t="shared" si="204"/>
        <v>-1.6154599999999991E-2</v>
      </c>
    </row>
    <row r="5599" spans="1:45" x14ac:dyDescent="0.25">
      <c r="A5599" s="16" t="s">
        <v>406</v>
      </c>
      <c r="B5599" s="16" t="s">
        <v>131</v>
      </c>
      <c r="C5599" s="16" t="s">
        <v>356</v>
      </c>
      <c r="D5599" s="16">
        <v>2000</v>
      </c>
      <c r="E5599" s="16" t="s">
        <v>6214</v>
      </c>
      <c r="F5599" s="16" t="s">
        <v>594</v>
      </c>
      <c r="G5599" s="10">
        <v>18263.2</v>
      </c>
      <c r="H5599" s="73">
        <v>9.8126449999999998</v>
      </c>
      <c r="I5599" s="16">
        <v>20764312</v>
      </c>
      <c r="J5599" s="71">
        <v>1.7999999999999999E-2</v>
      </c>
      <c r="K5599" s="71">
        <v>1.1679999999999999</v>
      </c>
      <c r="L5599" s="16">
        <v>-0.1386144</v>
      </c>
      <c r="M5599" s="16">
        <v>-0.5449446</v>
      </c>
      <c r="N5599" s="16">
        <v>0.66491679999999997</v>
      </c>
      <c r="O5599" s="16">
        <v>-0.55956570000000005</v>
      </c>
      <c r="P5599" s="16">
        <v>0.3664114</v>
      </c>
      <c r="Q5599" s="16">
        <v>-0.25691069999999999</v>
      </c>
      <c r="R5599" s="16">
        <v>5.2600000000000001E-2</v>
      </c>
      <c r="S5599" s="16">
        <v>1.34E-2</v>
      </c>
      <c r="T5599" s="16">
        <v>6.8999999999999999E-3</v>
      </c>
      <c r="U5599" s="16">
        <v>5.9435000000000002</v>
      </c>
      <c r="V5599" s="16">
        <v>16.38</v>
      </c>
      <c r="W5599" s="16">
        <v>9.1199999999999992</v>
      </c>
      <c r="X5599" s="16">
        <v>489.51400000000001</v>
      </c>
      <c r="Y5599" s="16">
        <v>27.507300000000001</v>
      </c>
      <c r="Z5599" s="16">
        <v>0.25800000000000001</v>
      </c>
      <c r="AA5599" s="16">
        <v>0.41285290000000002</v>
      </c>
      <c r="AB5599" s="16">
        <v>0</v>
      </c>
      <c r="AC5599" s="16">
        <v>15.17</v>
      </c>
      <c r="AD5599" s="16">
        <v>14</v>
      </c>
      <c r="AE5599" s="16">
        <v>14.7173</v>
      </c>
      <c r="AF5599" s="16">
        <v>6.83</v>
      </c>
      <c r="AG5599" s="16">
        <v>589891</v>
      </c>
      <c r="AH5599" s="16">
        <v>0.2132</v>
      </c>
      <c r="AI5599" s="16">
        <v>96.8</v>
      </c>
      <c r="AJ5599" s="16">
        <v>95</v>
      </c>
      <c r="AK5599" s="16">
        <v>-1.4843</v>
      </c>
      <c r="AL5599" s="16">
        <v>-0.41739999999999999</v>
      </c>
      <c r="AM5599" s="16">
        <v>-0.22889999999999999</v>
      </c>
      <c r="AN5599" s="16">
        <v>0.1099</v>
      </c>
      <c r="AO5599" s="16">
        <v>-6.9800000000000001E-2</v>
      </c>
      <c r="AP5599" s="16">
        <v>-3.8800000000000001E-2</v>
      </c>
      <c r="AQ5599" s="16">
        <v>43.656399999999998</v>
      </c>
      <c r="AR5599" s="16">
        <f t="shared" si="205"/>
        <v>1</v>
      </c>
      <c r="AS5599" s="5">
        <f t="shared" si="204"/>
        <v>1.6362299999999996E-2</v>
      </c>
    </row>
    <row r="5600" spans="1:45" x14ac:dyDescent="0.25">
      <c r="A5600" s="16" t="s">
        <v>406</v>
      </c>
      <c r="B5600" s="16" t="s">
        <v>131</v>
      </c>
      <c r="C5600" s="16" t="s">
        <v>356</v>
      </c>
      <c r="D5600" s="16">
        <v>2001</v>
      </c>
      <c r="E5600" s="16" t="s">
        <v>6215</v>
      </c>
      <c r="F5600" s="16" t="s">
        <v>594</v>
      </c>
      <c r="G5600" s="10">
        <v>17585.400000000001</v>
      </c>
      <c r="H5600" s="73">
        <v>9.7748240000000006</v>
      </c>
      <c r="I5600" s="16">
        <v>21303592</v>
      </c>
      <c r="J5600" s="71">
        <v>-0.04</v>
      </c>
      <c r="K5600" s="71">
        <v>1.1220000000000001</v>
      </c>
      <c r="L5600" s="16">
        <v>2.8014600000000001E-2</v>
      </c>
      <c r="M5600" s="16">
        <v>-0.55664139999999995</v>
      </c>
      <c r="N5600" s="16">
        <v>0.88291620000000004</v>
      </c>
      <c r="O5600" s="16">
        <v>-0.45333210000000002</v>
      </c>
      <c r="P5600" s="16">
        <v>0.40643950000000001</v>
      </c>
      <c r="Q5600" s="16">
        <v>-0.24074000000000001</v>
      </c>
      <c r="R5600" s="16">
        <v>5.2600000000000001E-2</v>
      </c>
      <c r="S5600" s="16">
        <v>1.0800000000000001E-2</v>
      </c>
      <c r="T5600" s="16">
        <v>6.7000000000000002E-3</v>
      </c>
      <c r="U5600" s="16">
        <v>7.7663000000000002</v>
      </c>
      <c r="V5600" s="16">
        <v>16.952000000000002</v>
      </c>
      <c r="W5600" s="16">
        <v>9.2899999999999991</v>
      </c>
      <c r="X5600" s="16">
        <v>490.10500000000002</v>
      </c>
      <c r="Y5600" s="16">
        <v>29.991499999999998</v>
      </c>
      <c r="Z5600" s="16">
        <v>0.2848</v>
      </c>
      <c r="AA5600" s="16">
        <v>0.40508529999999998</v>
      </c>
      <c r="AB5600" s="16">
        <v>0</v>
      </c>
      <c r="AC5600" s="16">
        <v>15.17</v>
      </c>
      <c r="AD5600" s="16">
        <v>14.2</v>
      </c>
      <c r="AE5600" s="16">
        <v>15.4748</v>
      </c>
      <c r="AF5600" s="16">
        <v>12.1036</v>
      </c>
      <c r="AG5600" s="16">
        <v>607385</v>
      </c>
      <c r="AH5600" s="16">
        <v>0.2079</v>
      </c>
      <c r="AI5600" s="16">
        <v>97.3</v>
      </c>
      <c r="AJ5600" s="16">
        <v>95.4</v>
      </c>
      <c r="AK5600" s="16">
        <v>-1.5736000000000001</v>
      </c>
      <c r="AL5600" s="16">
        <v>-0.18110000000000001</v>
      </c>
      <c r="AM5600" s="16">
        <v>-0.26840000000000003</v>
      </c>
      <c r="AN5600" s="16">
        <v>1.1299999999999999E-2</v>
      </c>
      <c r="AO5600" s="16">
        <v>-6.7100000000000007E-2</v>
      </c>
      <c r="AP5600" s="16">
        <v>3.6600000000000001E-2</v>
      </c>
      <c r="AQ5600" s="16">
        <v>43.656399999999998</v>
      </c>
      <c r="AR5600" s="16">
        <f t="shared" si="205"/>
        <v>1</v>
      </c>
      <c r="AS5600" s="5">
        <f t="shared" si="204"/>
        <v>0.166629</v>
      </c>
    </row>
    <row r="5601" spans="1:45" x14ac:dyDescent="0.25">
      <c r="A5601" s="16" t="s">
        <v>406</v>
      </c>
      <c r="B5601" s="16" t="s">
        <v>131</v>
      </c>
      <c r="C5601" s="16" t="s">
        <v>356</v>
      </c>
      <c r="D5601" s="16">
        <v>2002</v>
      </c>
      <c r="E5601" s="16" t="s">
        <v>6216</v>
      </c>
      <c r="F5601" s="16" t="s">
        <v>594</v>
      </c>
      <c r="G5601" s="10">
        <v>16619.400000000001</v>
      </c>
      <c r="H5601" s="73">
        <v>9.7183279999999996</v>
      </c>
      <c r="I5601" s="16">
        <v>21906308</v>
      </c>
      <c r="J5601" s="71">
        <v>-0.06</v>
      </c>
      <c r="K5601" s="71">
        <v>1.0569999999999999</v>
      </c>
      <c r="L5601" s="16">
        <v>0.1163568</v>
      </c>
      <c r="M5601" s="16">
        <v>-0.56458330000000001</v>
      </c>
      <c r="N5601" s="16">
        <v>0.90043629999999997</v>
      </c>
      <c r="O5601" s="16">
        <v>-0.33313100000000001</v>
      </c>
      <c r="P5601" s="16">
        <v>0.4523857</v>
      </c>
      <c r="Q5601" s="16">
        <v>-0.22458690000000001</v>
      </c>
      <c r="R5601" s="16">
        <v>5.2600000000000001E-2</v>
      </c>
      <c r="S5601" s="16">
        <v>8.6999999999999994E-3</v>
      </c>
      <c r="T5601" s="16">
        <v>6.7000000000000002E-3</v>
      </c>
      <c r="U5601" s="16">
        <v>7.6795999999999998</v>
      </c>
      <c r="V5601" s="16">
        <v>17.524000000000001</v>
      </c>
      <c r="W5601" s="16">
        <v>9.4600000000000009</v>
      </c>
      <c r="X5601" s="16">
        <v>490.74700000000001</v>
      </c>
      <c r="Y5601" s="16">
        <v>32.475700000000003</v>
      </c>
      <c r="Z5601" s="16">
        <v>0.32190000000000002</v>
      </c>
      <c r="AA5601" s="16">
        <v>0.41285290000000002</v>
      </c>
      <c r="AB5601" s="16">
        <v>0</v>
      </c>
      <c r="AC5601" s="16">
        <v>15.17</v>
      </c>
      <c r="AD5601" s="16">
        <v>14</v>
      </c>
      <c r="AE5601" s="16">
        <v>15.6562</v>
      </c>
      <c r="AF5601" s="16">
        <v>22.945799999999998</v>
      </c>
      <c r="AG5601" s="16">
        <v>625266</v>
      </c>
      <c r="AH5601" s="16">
        <v>0.19489999999999999</v>
      </c>
      <c r="AI5601" s="16">
        <v>97.9</v>
      </c>
      <c r="AJ5601" s="16">
        <v>95.7</v>
      </c>
      <c r="AK5601" s="16">
        <v>-1.663</v>
      </c>
      <c r="AL5601" s="16">
        <v>5.5199999999999999E-2</v>
      </c>
      <c r="AM5601" s="16">
        <v>-0.30790000000000001</v>
      </c>
      <c r="AN5601" s="16">
        <v>-8.7300000000000003E-2</v>
      </c>
      <c r="AO5601" s="16">
        <v>-6.4500000000000002E-2</v>
      </c>
      <c r="AP5601" s="16">
        <v>0.11210000000000001</v>
      </c>
      <c r="AQ5601" s="16">
        <v>43.656399999999998</v>
      </c>
      <c r="AR5601" s="16">
        <f t="shared" si="205"/>
        <v>1</v>
      </c>
      <c r="AS5601" s="5">
        <f t="shared" si="204"/>
        <v>8.8342199999999996E-2</v>
      </c>
    </row>
    <row r="5602" spans="1:45" x14ac:dyDescent="0.25">
      <c r="A5602" s="16" t="s">
        <v>406</v>
      </c>
      <c r="B5602" s="16" t="s">
        <v>131</v>
      </c>
      <c r="C5602" s="16" t="s">
        <v>356</v>
      </c>
      <c r="D5602" s="16">
        <v>2003</v>
      </c>
      <c r="E5602" s="16" t="s">
        <v>6217</v>
      </c>
      <c r="F5602" s="16" t="s">
        <v>594</v>
      </c>
      <c r="G5602" s="10">
        <v>17954.900000000001</v>
      </c>
      <c r="H5602" s="73">
        <v>9.7956210000000006</v>
      </c>
      <c r="I5602" s="16">
        <v>22556425</v>
      </c>
      <c r="J5602" s="71">
        <v>6.9000000000000006E-2</v>
      </c>
      <c r="K5602" s="71">
        <v>1.133</v>
      </c>
      <c r="L5602" s="16">
        <v>0.27626580000000001</v>
      </c>
      <c r="M5602" s="16">
        <v>-0.56101630000000002</v>
      </c>
      <c r="N5602" s="16">
        <v>0.87160590000000004</v>
      </c>
      <c r="O5602" s="16">
        <v>-3.3822600000000001E-2</v>
      </c>
      <c r="P5602" s="16">
        <v>0.49144919999999997</v>
      </c>
      <c r="Q5602" s="16">
        <v>-0.1910068</v>
      </c>
      <c r="R5602" s="16">
        <v>6.2700000000000006E-2</v>
      </c>
      <c r="S5602" s="16">
        <v>7.1999999999999998E-3</v>
      </c>
      <c r="T5602" s="16">
        <v>7.1000000000000004E-3</v>
      </c>
      <c r="U5602" s="16">
        <v>7.1459999999999999</v>
      </c>
      <c r="V5602" s="16">
        <v>18.096</v>
      </c>
      <c r="W5602" s="16">
        <v>9.6300000000000008</v>
      </c>
      <c r="X5602" s="16">
        <v>491.49</v>
      </c>
      <c r="Y5602" s="16">
        <v>34.959899999999998</v>
      </c>
      <c r="Z5602" s="16">
        <v>0.45079999999999998</v>
      </c>
      <c r="AA5602" s="16">
        <v>0.39848289999999997</v>
      </c>
      <c r="AB5602" s="16">
        <v>0</v>
      </c>
      <c r="AC5602" s="16">
        <v>15.17</v>
      </c>
      <c r="AD5602" s="16">
        <v>14.37</v>
      </c>
      <c r="AE5602" s="16">
        <v>15.327199999999999</v>
      </c>
      <c r="AF5602" s="16">
        <v>31.6739</v>
      </c>
      <c r="AG5602" s="16">
        <v>655025</v>
      </c>
      <c r="AH5602" s="16">
        <v>0.18190000000000001</v>
      </c>
      <c r="AI5602" s="16">
        <v>98.5</v>
      </c>
      <c r="AJ5602" s="16">
        <v>96</v>
      </c>
      <c r="AK5602" s="16">
        <v>-1.6664000000000001</v>
      </c>
      <c r="AL5602" s="16">
        <v>-0.1973</v>
      </c>
      <c r="AM5602" s="16">
        <v>-0.3125</v>
      </c>
      <c r="AN5602" s="16">
        <v>0.1002</v>
      </c>
      <c r="AO5602" s="16">
        <v>8.0199999999999994E-2</v>
      </c>
      <c r="AP5602" s="16">
        <v>0.23799999999999999</v>
      </c>
      <c r="AQ5602" s="16">
        <v>43.656399999999998</v>
      </c>
      <c r="AR5602" s="16">
        <f t="shared" si="205"/>
        <v>1</v>
      </c>
      <c r="AS5602" s="5">
        <f t="shared" si="204"/>
        <v>0.15990900000000002</v>
      </c>
    </row>
    <row r="5603" spans="1:45" x14ac:dyDescent="0.25">
      <c r="A5603" s="16" t="s">
        <v>406</v>
      </c>
      <c r="B5603" s="16" t="s">
        <v>131</v>
      </c>
      <c r="C5603" s="16" t="s">
        <v>356</v>
      </c>
      <c r="D5603" s="16">
        <v>2004</v>
      </c>
      <c r="E5603" s="16" t="s">
        <v>6218</v>
      </c>
      <c r="F5603" s="16" t="s">
        <v>594</v>
      </c>
      <c r="G5603" s="10">
        <v>18822.7</v>
      </c>
      <c r="H5603" s="73">
        <v>9.8428199999999997</v>
      </c>
      <c r="I5603" s="16">
        <v>23228890</v>
      </c>
      <c r="J5603" s="71">
        <v>2.5999999999999999E-2</v>
      </c>
      <c r="K5603" s="71">
        <v>1.163</v>
      </c>
      <c r="L5603" s="16">
        <v>0.1214245</v>
      </c>
      <c r="M5603" s="16">
        <v>-0.57172540000000005</v>
      </c>
      <c r="N5603" s="16">
        <v>0.794431</v>
      </c>
      <c r="O5603" s="16">
        <v>-0.2028238</v>
      </c>
      <c r="P5603" s="16">
        <v>0.52196030000000004</v>
      </c>
      <c r="Q5603" s="16">
        <v>-0.31199860000000001</v>
      </c>
      <c r="R5603" s="16">
        <v>5.3100000000000001E-2</v>
      </c>
      <c r="S5603" s="16">
        <v>6.0000000000000001E-3</v>
      </c>
      <c r="T5603" s="16">
        <v>7.0000000000000001E-3</v>
      </c>
      <c r="U5603" s="16">
        <v>6.2774999999999999</v>
      </c>
      <c r="V5603" s="16">
        <v>18.667999999999999</v>
      </c>
      <c r="W5603" s="16">
        <v>9.8000000000000007</v>
      </c>
      <c r="X5603" s="16">
        <v>490.17500000000001</v>
      </c>
      <c r="Y5603" s="16">
        <v>25.348500000000001</v>
      </c>
      <c r="Z5603" s="16">
        <v>0.47120000000000001</v>
      </c>
      <c r="AA5603" s="16">
        <v>0.39887129999999998</v>
      </c>
      <c r="AB5603" s="16">
        <v>0</v>
      </c>
      <c r="AC5603" s="16">
        <v>15.17</v>
      </c>
      <c r="AD5603" s="16">
        <v>14.36</v>
      </c>
      <c r="AE5603" s="16">
        <v>15.5002</v>
      </c>
      <c r="AF5603" s="16">
        <v>38.490200000000002</v>
      </c>
      <c r="AG5603" s="16">
        <v>664607</v>
      </c>
      <c r="AH5603" s="16">
        <v>0.16889999999999999</v>
      </c>
      <c r="AI5603" s="16">
        <v>99.1</v>
      </c>
      <c r="AJ5603" s="16">
        <v>96.4</v>
      </c>
      <c r="AK5603" s="16">
        <v>-1.3107</v>
      </c>
      <c r="AL5603" s="16">
        <v>-0.35880000000000001</v>
      </c>
      <c r="AM5603" s="16">
        <v>-0.36849999999999999</v>
      </c>
      <c r="AN5603" s="16">
        <v>-0.67810000000000004</v>
      </c>
      <c r="AO5603" s="16">
        <v>4.48E-2</v>
      </c>
      <c r="AP5603" s="16">
        <v>0.13239999999999999</v>
      </c>
      <c r="AQ5603" s="16">
        <v>43.656399999999998</v>
      </c>
      <c r="AR5603" s="16">
        <f t="shared" si="205"/>
        <v>1</v>
      </c>
      <c r="AS5603" s="5">
        <f t="shared" si="204"/>
        <v>-0.15484130000000002</v>
      </c>
    </row>
    <row r="5604" spans="1:45" x14ac:dyDescent="0.25">
      <c r="A5604" s="16" t="s">
        <v>406</v>
      </c>
      <c r="B5604" s="16" t="s">
        <v>131</v>
      </c>
      <c r="C5604" s="16" t="s">
        <v>356</v>
      </c>
      <c r="D5604" s="16">
        <v>2005</v>
      </c>
      <c r="E5604" s="16" t="s">
        <v>6219</v>
      </c>
      <c r="F5604" s="16" t="s">
        <v>594</v>
      </c>
      <c r="G5604" s="10">
        <v>19309.3</v>
      </c>
      <c r="H5604" s="73">
        <v>9.8683420000000002</v>
      </c>
      <c r="I5604" s="16">
        <v>23905654</v>
      </c>
      <c r="J5604" s="71">
        <v>-2E-3</v>
      </c>
      <c r="K5604" s="71">
        <v>1.161</v>
      </c>
      <c r="L5604" s="16">
        <v>0.29827540000000002</v>
      </c>
      <c r="M5604" s="16">
        <v>-0.57799739999999999</v>
      </c>
      <c r="N5604" s="16">
        <v>0.80909489999999995</v>
      </c>
      <c r="O5604" s="16">
        <v>1.9239999999999999E-3</v>
      </c>
      <c r="P5604" s="16">
        <v>0.62127149999999998</v>
      </c>
      <c r="Q5604" s="16">
        <v>-0.2374202</v>
      </c>
      <c r="R5604" s="16">
        <v>4.2299999999999997E-2</v>
      </c>
      <c r="S5604" s="16">
        <v>5.8999999999999999E-3</v>
      </c>
      <c r="T5604" s="16">
        <v>7.0000000000000001E-3</v>
      </c>
      <c r="U5604" s="16">
        <v>5.4309000000000003</v>
      </c>
      <c r="V5604" s="16">
        <v>19.239999999999998</v>
      </c>
      <c r="W5604" s="16">
        <v>9.9700000000000006</v>
      </c>
      <c r="X5604" s="16">
        <v>502.89800000000002</v>
      </c>
      <c r="Y5604" s="16">
        <v>32.819600000000001</v>
      </c>
      <c r="Z5604" s="16">
        <v>0.49480000000000002</v>
      </c>
      <c r="AA5604" s="16">
        <v>0.399648</v>
      </c>
      <c r="AB5604" s="16">
        <v>0</v>
      </c>
      <c r="AC5604" s="16">
        <v>15.17</v>
      </c>
      <c r="AD5604" s="16">
        <v>14.34</v>
      </c>
      <c r="AE5604" s="16">
        <v>15.569000000000001</v>
      </c>
      <c r="AF5604" s="16">
        <v>57.367899999999999</v>
      </c>
      <c r="AG5604" s="16">
        <v>711749</v>
      </c>
      <c r="AH5604" s="16">
        <v>0.19209999999999999</v>
      </c>
      <c r="AI5604" s="16">
        <v>99.7</v>
      </c>
      <c r="AJ5604" s="16">
        <v>96.7</v>
      </c>
      <c r="AK5604" s="16">
        <v>-1.5185</v>
      </c>
      <c r="AL5604" s="16">
        <v>-0.1028</v>
      </c>
      <c r="AM5604" s="16">
        <v>-0.39190000000000003</v>
      </c>
      <c r="AN5604" s="16">
        <v>-0.25430000000000003</v>
      </c>
      <c r="AO5604" s="16">
        <v>0.11</v>
      </c>
      <c r="AP5604" s="16">
        <v>0.1013</v>
      </c>
      <c r="AQ5604" s="16">
        <v>43.656399999999998</v>
      </c>
      <c r="AR5604" s="16">
        <f t="shared" si="205"/>
        <v>1</v>
      </c>
      <c r="AS5604" s="5">
        <f t="shared" si="204"/>
        <v>0.17685090000000003</v>
      </c>
    </row>
    <row r="5605" spans="1:45" x14ac:dyDescent="0.25">
      <c r="A5605" s="16" t="s">
        <v>406</v>
      </c>
      <c r="B5605" s="16" t="s">
        <v>131</v>
      </c>
      <c r="C5605" s="16" t="s">
        <v>356</v>
      </c>
      <c r="D5605" s="16">
        <v>2006</v>
      </c>
      <c r="E5605" s="16" t="s">
        <v>6220</v>
      </c>
      <c r="F5605" s="16" t="s">
        <v>594</v>
      </c>
      <c r="G5605" s="10">
        <v>19304.599999999999</v>
      </c>
      <c r="H5605" s="73">
        <v>9.8680959999999995</v>
      </c>
      <c r="I5605" s="16">
        <v>24578301</v>
      </c>
      <c r="J5605" s="71">
        <v>-3.2000000000000001E-2</v>
      </c>
      <c r="K5605" s="71">
        <v>1.125</v>
      </c>
      <c r="L5605" s="16">
        <v>0.44124930000000001</v>
      </c>
      <c r="M5605" s="16">
        <v>-0.57308020000000004</v>
      </c>
      <c r="N5605" s="16">
        <v>0.84176090000000003</v>
      </c>
      <c r="O5605" s="16">
        <v>0.32175280000000001</v>
      </c>
      <c r="P5605" s="16">
        <v>0.66761990000000004</v>
      </c>
      <c r="Q5605" s="16">
        <v>-0.33857759999999998</v>
      </c>
      <c r="R5605" s="16">
        <v>4.24E-2</v>
      </c>
      <c r="S5605" s="16">
        <v>6.1999999999999998E-3</v>
      </c>
      <c r="T5605" s="16">
        <v>7.4000000000000003E-3</v>
      </c>
      <c r="U5605" s="16">
        <v>5.8912000000000004</v>
      </c>
      <c r="V5605" s="16">
        <v>20.196000000000002</v>
      </c>
      <c r="W5605" s="16">
        <v>9.81</v>
      </c>
      <c r="X5605" s="16">
        <v>498.72</v>
      </c>
      <c r="Y5605" s="16">
        <v>46.651400000000002</v>
      </c>
      <c r="Z5605" s="16">
        <v>0.50470000000000004</v>
      </c>
      <c r="AA5605" s="16">
        <v>0.38955020000000001</v>
      </c>
      <c r="AB5605" s="16">
        <v>0</v>
      </c>
      <c r="AC5605" s="16">
        <v>15.17</v>
      </c>
      <c r="AD5605" s="16">
        <v>14.6</v>
      </c>
      <c r="AE5605" s="16">
        <v>15.5723</v>
      </c>
      <c r="AF5605" s="16">
        <v>77.644800000000004</v>
      </c>
      <c r="AG5605" s="16">
        <v>713745</v>
      </c>
      <c r="AH5605" s="16">
        <v>0.1429</v>
      </c>
      <c r="AI5605" s="16">
        <v>100</v>
      </c>
      <c r="AJ5605" s="16">
        <v>97</v>
      </c>
      <c r="AK5605" s="16">
        <v>-1.7053</v>
      </c>
      <c r="AL5605" s="16">
        <v>-0.2457</v>
      </c>
      <c r="AM5605" s="16">
        <v>-0.22559999999999999</v>
      </c>
      <c r="AN5605" s="16">
        <v>-0.53790000000000004</v>
      </c>
      <c r="AO5605" s="16">
        <v>-6.0699999999999997E-2</v>
      </c>
      <c r="AP5605" s="16">
        <v>0.10879999999999999</v>
      </c>
      <c r="AQ5605" s="16">
        <v>43.656399999999998</v>
      </c>
      <c r="AR5605" s="16">
        <f t="shared" si="205"/>
        <v>1</v>
      </c>
      <c r="AS5605" s="5">
        <f t="shared" si="204"/>
        <v>0.14297389999999999</v>
      </c>
    </row>
    <row r="5606" spans="1:45" x14ac:dyDescent="0.25">
      <c r="A5606" s="16" t="s">
        <v>406</v>
      </c>
      <c r="B5606" s="16" t="s">
        <v>131</v>
      </c>
      <c r="C5606" s="16" t="s">
        <v>356</v>
      </c>
      <c r="D5606" s="16">
        <v>2007</v>
      </c>
      <c r="E5606" s="16" t="s">
        <v>6221</v>
      </c>
      <c r="F5606" s="16" t="s">
        <v>594</v>
      </c>
      <c r="G5606" s="10">
        <v>19136.2</v>
      </c>
      <c r="H5606" s="73">
        <v>9.8593349999999997</v>
      </c>
      <c r="I5606" s="16">
        <v>25252569</v>
      </c>
      <c r="J5606" s="71">
        <v>-0.05</v>
      </c>
      <c r="K5606" s="71">
        <v>1.069</v>
      </c>
      <c r="L5606" s="16">
        <v>0.61747669999999999</v>
      </c>
      <c r="M5606" s="16">
        <v>-0.56005780000000005</v>
      </c>
      <c r="N5606" s="16">
        <v>0.94912269999999999</v>
      </c>
      <c r="O5606" s="16">
        <v>0.41035739999999998</v>
      </c>
      <c r="P5606" s="16">
        <v>0.76504609999999995</v>
      </c>
      <c r="Q5606" s="16">
        <v>-0.2535598</v>
      </c>
      <c r="R5606" s="16">
        <v>4.5199999999999997E-2</v>
      </c>
      <c r="S5606" s="16">
        <v>8.5000000000000006E-3</v>
      </c>
      <c r="T5606" s="16">
        <v>7.7000000000000002E-3</v>
      </c>
      <c r="U5606" s="16">
        <v>6.6176000000000004</v>
      </c>
      <c r="V5606" s="16">
        <v>21.152000000000001</v>
      </c>
      <c r="W5606" s="16">
        <v>9.65</v>
      </c>
      <c r="X5606" s="16">
        <v>501.86599999999999</v>
      </c>
      <c r="Y5606" s="16">
        <v>47.927100000000003</v>
      </c>
      <c r="Z5606" s="16">
        <v>0.53669999999999995</v>
      </c>
      <c r="AA5606" s="16">
        <v>0.38566650000000002</v>
      </c>
      <c r="AB5606" s="16">
        <v>0</v>
      </c>
      <c r="AC5606" s="16">
        <v>15.17</v>
      </c>
      <c r="AD5606" s="16">
        <v>14.7</v>
      </c>
      <c r="AE5606" s="16">
        <v>15.4193</v>
      </c>
      <c r="AF5606" s="16">
        <v>109.586</v>
      </c>
      <c r="AG5606" s="16">
        <v>730480</v>
      </c>
      <c r="AH5606" s="16">
        <v>0.12989999999999999</v>
      </c>
      <c r="AI5606" s="16">
        <v>100</v>
      </c>
      <c r="AJ5606" s="16">
        <v>97</v>
      </c>
      <c r="AK5606" s="16">
        <v>-1.6226</v>
      </c>
      <c r="AL5606" s="16">
        <v>-0.17949999999999999</v>
      </c>
      <c r="AM5606" s="16">
        <v>-0.1094</v>
      </c>
      <c r="AN5606" s="16">
        <v>-0.50309999999999999</v>
      </c>
      <c r="AO5606" s="16">
        <v>4.2099999999999999E-2</v>
      </c>
      <c r="AP5606" s="16">
        <v>0.18679999999999999</v>
      </c>
      <c r="AQ5606" s="16">
        <v>43.656399999999998</v>
      </c>
      <c r="AR5606" s="16">
        <f t="shared" si="205"/>
        <v>1</v>
      </c>
      <c r="AS5606" s="5">
        <f t="shared" si="204"/>
        <v>0.17622739999999998</v>
      </c>
    </row>
    <row r="5607" spans="1:45" x14ac:dyDescent="0.25">
      <c r="A5607" s="16" t="s">
        <v>406</v>
      </c>
      <c r="B5607" s="16" t="s">
        <v>131</v>
      </c>
      <c r="C5607" s="16" t="s">
        <v>356</v>
      </c>
      <c r="D5607" s="16">
        <v>2008</v>
      </c>
      <c r="E5607" s="16" t="s">
        <v>6222</v>
      </c>
      <c r="F5607" s="16" t="s">
        <v>594</v>
      </c>
      <c r="G5607" s="10">
        <v>19792.7</v>
      </c>
      <c r="H5607" s="73">
        <v>9.8930690000000006</v>
      </c>
      <c r="I5607" s="16">
        <v>25940770</v>
      </c>
      <c r="J5607" s="71">
        <v>-8.0000000000000002E-3</v>
      </c>
      <c r="K5607" s="71">
        <v>1.06</v>
      </c>
      <c r="L5607" s="16">
        <v>0.66225460000000003</v>
      </c>
      <c r="M5607" s="16">
        <v>-0.55087920000000001</v>
      </c>
      <c r="N5607" s="16">
        <v>0.8079923</v>
      </c>
      <c r="O5607" s="16">
        <v>0.47630040000000001</v>
      </c>
      <c r="P5607" s="16">
        <v>0.85939220000000005</v>
      </c>
      <c r="Q5607" s="16">
        <v>-0.1857704</v>
      </c>
      <c r="R5607" s="16">
        <v>4.9000000000000002E-2</v>
      </c>
      <c r="S5607" s="16">
        <v>8.8999999999999999E-3</v>
      </c>
      <c r="T5607" s="16">
        <v>8.3000000000000001E-3</v>
      </c>
      <c r="U5607" s="16">
        <v>5.1378000000000004</v>
      </c>
      <c r="V5607" s="16">
        <v>22.108000000000001</v>
      </c>
      <c r="W5607" s="16">
        <v>9.49</v>
      </c>
      <c r="X5607" s="16">
        <v>502.42700000000002</v>
      </c>
      <c r="Y5607" s="16">
        <v>54.000999999999998</v>
      </c>
      <c r="Z5607" s="16">
        <v>0.50270000000000004</v>
      </c>
      <c r="AA5607" s="16">
        <v>0.38955020000000001</v>
      </c>
      <c r="AB5607" s="16">
        <v>0</v>
      </c>
      <c r="AC5607" s="16">
        <v>15.17</v>
      </c>
      <c r="AD5607" s="16">
        <v>14.6</v>
      </c>
      <c r="AE5607" s="16">
        <v>15.5501</v>
      </c>
      <c r="AF5607" s="16">
        <v>136.53800000000001</v>
      </c>
      <c r="AG5607" s="16">
        <v>763569</v>
      </c>
      <c r="AH5607" s="16">
        <v>0.1169</v>
      </c>
      <c r="AI5607" s="16">
        <v>100</v>
      </c>
      <c r="AJ5607" s="16">
        <v>97</v>
      </c>
      <c r="AK5607" s="16">
        <v>-1.6454</v>
      </c>
      <c r="AL5607" s="16">
        <v>-2.7799999999999998E-2</v>
      </c>
      <c r="AM5607" s="16">
        <v>-7.4099999999999999E-2</v>
      </c>
      <c r="AN5607" s="16">
        <v>-0.37290000000000001</v>
      </c>
      <c r="AO5607" s="16">
        <v>0.14710000000000001</v>
      </c>
      <c r="AP5607" s="16">
        <v>0.189</v>
      </c>
      <c r="AQ5607" s="16">
        <v>43.656399999999998</v>
      </c>
      <c r="AR5607" s="16">
        <f t="shared" si="205"/>
        <v>1</v>
      </c>
      <c r="AS5607" s="5">
        <f t="shared" si="204"/>
        <v>4.4777900000000037E-2</v>
      </c>
    </row>
    <row r="5608" spans="1:45" x14ac:dyDescent="0.25">
      <c r="A5608" s="16" t="s">
        <v>406</v>
      </c>
      <c r="B5608" s="16" t="s">
        <v>131</v>
      </c>
      <c r="C5608" s="16" t="s">
        <v>356</v>
      </c>
      <c r="D5608" s="16">
        <v>2009</v>
      </c>
      <c r="E5608" s="16" t="s">
        <v>6223</v>
      </c>
      <c r="F5608" s="16" t="s">
        <v>594</v>
      </c>
      <c r="G5608" s="10">
        <v>18861.099999999999</v>
      </c>
      <c r="H5608" s="73">
        <v>9.8448569999999993</v>
      </c>
      <c r="I5608" s="16">
        <v>26661492</v>
      </c>
      <c r="J5608" s="71">
        <v>-7.1999999999999995E-2</v>
      </c>
      <c r="K5608" s="71">
        <v>0.98699999999999999</v>
      </c>
      <c r="L5608" s="16">
        <v>0.81700620000000002</v>
      </c>
      <c r="M5608" s="16">
        <v>-0.5168836</v>
      </c>
      <c r="N5608" s="16">
        <v>0.96878810000000004</v>
      </c>
      <c r="O5608" s="16">
        <v>0.55717490000000003</v>
      </c>
      <c r="P5608" s="16">
        <v>0.96177020000000002</v>
      </c>
      <c r="Q5608" s="16">
        <v>-0.22447139999999999</v>
      </c>
      <c r="R5608" s="16">
        <v>7.3400000000000007E-2</v>
      </c>
      <c r="S5608" s="16">
        <v>8.6999999999999994E-3</v>
      </c>
      <c r="T5608" s="16">
        <v>1.06E-2</v>
      </c>
      <c r="U5608" s="16">
        <v>6.726</v>
      </c>
      <c r="V5608" s="16">
        <v>23.064</v>
      </c>
      <c r="W5608" s="16">
        <v>9.33</v>
      </c>
      <c r="X5608" s="16">
        <v>499.74200000000002</v>
      </c>
      <c r="Y5608" s="16">
        <v>55.284599999999998</v>
      </c>
      <c r="Z5608" s="16">
        <v>0.5333</v>
      </c>
      <c r="AA5608" s="16">
        <v>0.40120149999999999</v>
      </c>
      <c r="AB5608" s="16">
        <v>0</v>
      </c>
      <c r="AC5608" s="16">
        <v>15.17</v>
      </c>
      <c r="AD5608" s="16">
        <v>14.3</v>
      </c>
      <c r="AE5608" s="16">
        <v>15.5655</v>
      </c>
      <c r="AF5608" s="16">
        <v>167.42699999999999</v>
      </c>
      <c r="AG5608" s="16">
        <v>791996</v>
      </c>
      <c r="AH5608" s="16">
        <v>0.10390000000000001</v>
      </c>
      <c r="AI5608" s="16">
        <v>100</v>
      </c>
      <c r="AJ5608" s="16">
        <v>97</v>
      </c>
      <c r="AK5608" s="16">
        <v>-1.7750999999999999</v>
      </c>
      <c r="AL5608" s="16">
        <v>-1.0800000000000001E-2</v>
      </c>
      <c r="AM5608" s="16">
        <v>-6.4600000000000005E-2</v>
      </c>
      <c r="AN5608" s="16">
        <v>-0.50739999999999996</v>
      </c>
      <c r="AO5608" s="16">
        <v>0.17960000000000001</v>
      </c>
      <c r="AP5608" s="16">
        <v>0.16009999999999999</v>
      </c>
      <c r="AQ5608" s="16">
        <v>43.656399999999998</v>
      </c>
      <c r="AR5608" s="16">
        <f t="shared" si="205"/>
        <v>1</v>
      </c>
      <c r="AS5608" s="5">
        <f t="shared" si="204"/>
        <v>0.15475159999999999</v>
      </c>
    </row>
    <row r="5609" spans="1:45" x14ac:dyDescent="0.25">
      <c r="A5609" s="16" t="s">
        <v>406</v>
      </c>
      <c r="B5609" s="16" t="s">
        <v>131</v>
      </c>
      <c r="C5609" s="16" t="s">
        <v>356</v>
      </c>
      <c r="D5609" s="16">
        <v>2010</v>
      </c>
      <c r="E5609" s="16" t="s">
        <v>6224</v>
      </c>
      <c r="F5609" s="16" t="s">
        <v>594</v>
      </c>
      <c r="G5609" s="10">
        <v>19259.599999999999</v>
      </c>
      <c r="H5609" s="73">
        <v>9.8657649999999997</v>
      </c>
      <c r="I5609" s="16">
        <v>27425676</v>
      </c>
      <c r="J5609" s="71">
        <v>-1.4E-2</v>
      </c>
      <c r="K5609" s="71">
        <v>0.97299999999999998</v>
      </c>
      <c r="L5609" s="16">
        <v>0.88217820000000002</v>
      </c>
      <c r="M5609" s="16">
        <v>-0.50024709999999994</v>
      </c>
      <c r="N5609" s="16">
        <v>0.99097159999999995</v>
      </c>
      <c r="O5609" s="16">
        <v>0.48116229999999999</v>
      </c>
      <c r="P5609" s="16">
        <v>1.0501339999999999</v>
      </c>
      <c r="Q5609" s="16">
        <v>-0.1261698</v>
      </c>
      <c r="R5609" s="16">
        <v>5.2600000000000001E-2</v>
      </c>
      <c r="S5609" s="16">
        <v>9.1999999999999998E-3</v>
      </c>
      <c r="T5609" s="16">
        <v>1.34E-2</v>
      </c>
      <c r="U5609" s="16">
        <v>6.7803000000000004</v>
      </c>
      <c r="V5609" s="16">
        <v>24.02</v>
      </c>
      <c r="W5609" s="16">
        <v>9.17</v>
      </c>
      <c r="X5609" s="16">
        <v>500.61500000000001</v>
      </c>
      <c r="Y5609" s="16">
        <v>58.6096</v>
      </c>
      <c r="Z5609" s="16">
        <v>0.4546</v>
      </c>
      <c r="AA5609" s="16">
        <v>0.40275509999999998</v>
      </c>
      <c r="AB5609" s="16">
        <v>0</v>
      </c>
      <c r="AC5609" s="16">
        <v>15.17</v>
      </c>
      <c r="AD5609" s="16">
        <v>14.26</v>
      </c>
      <c r="AE5609" s="16">
        <v>15.282500000000001</v>
      </c>
      <c r="AF5609" s="16">
        <v>189.16900000000001</v>
      </c>
      <c r="AG5609" s="16">
        <v>854615</v>
      </c>
      <c r="AH5609" s="16">
        <v>9.0899999999999995E-2</v>
      </c>
      <c r="AI5609" s="16">
        <v>100</v>
      </c>
      <c r="AJ5609" s="16">
        <v>97</v>
      </c>
      <c r="AK5609" s="16">
        <v>-1.7362</v>
      </c>
      <c r="AL5609" s="16">
        <v>5.67E-2</v>
      </c>
      <c r="AM5609" s="16">
        <v>3.1199999999999999E-2</v>
      </c>
      <c r="AN5609" s="16">
        <v>-0.22439999999999999</v>
      </c>
      <c r="AO5609" s="16">
        <v>0.18290000000000001</v>
      </c>
      <c r="AP5609" s="16">
        <v>0.2596</v>
      </c>
      <c r="AQ5609" s="16">
        <v>43.656399999999998</v>
      </c>
      <c r="AR5609" s="16">
        <f t="shared" si="205"/>
        <v>1</v>
      </c>
      <c r="AS5609" s="5">
        <f t="shared" si="204"/>
        <v>6.5172000000000008E-2</v>
      </c>
    </row>
    <row r="5610" spans="1:45" x14ac:dyDescent="0.25">
      <c r="A5610" s="16" t="s">
        <v>406</v>
      </c>
      <c r="B5610" s="16" t="s">
        <v>131</v>
      </c>
      <c r="C5610" s="16" t="s">
        <v>356</v>
      </c>
      <c r="D5610" s="16">
        <v>2011</v>
      </c>
      <c r="E5610" s="16" t="s">
        <v>6225</v>
      </c>
      <c r="F5610" s="16" t="s">
        <v>594</v>
      </c>
      <c r="G5610" s="10">
        <v>20575.5</v>
      </c>
      <c r="H5610" s="73">
        <v>9.9318559999999998</v>
      </c>
      <c r="I5610" s="16">
        <v>28238020</v>
      </c>
      <c r="J5610" s="71">
        <v>2.7E-2</v>
      </c>
      <c r="K5610" s="71">
        <v>1</v>
      </c>
      <c r="L5610" s="16">
        <v>0.8557901</v>
      </c>
      <c r="M5610" s="16">
        <v>-0.45530749999999998</v>
      </c>
      <c r="N5610" s="16">
        <v>1.0261979999999999</v>
      </c>
      <c r="O5610" s="16">
        <v>0.54092030000000002</v>
      </c>
      <c r="P5610" s="16">
        <v>1.085909</v>
      </c>
      <c r="Q5610" s="16">
        <v>-0.37305549999999998</v>
      </c>
      <c r="R5610" s="16">
        <v>5.2600000000000001E-2</v>
      </c>
      <c r="S5610" s="16">
        <v>9.4999999999999998E-3</v>
      </c>
      <c r="T5610" s="16">
        <v>1.8100000000000002E-2</v>
      </c>
      <c r="U5610" s="16">
        <v>6.8345000000000002</v>
      </c>
      <c r="V5610" s="16">
        <v>25.896000000000001</v>
      </c>
      <c r="W5610" s="16">
        <v>9.1159999999999997</v>
      </c>
      <c r="X5610" s="16">
        <v>499.43200000000002</v>
      </c>
      <c r="Y5610" s="16">
        <v>59.937100000000001</v>
      </c>
      <c r="Z5610" s="16">
        <v>0.47170000000000001</v>
      </c>
      <c r="AA5610" s="16">
        <v>0.40508529999999998</v>
      </c>
      <c r="AB5610" s="16">
        <v>0</v>
      </c>
      <c r="AC5610" s="16">
        <v>15.17</v>
      </c>
      <c r="AD5610" s="16">
        <v>14.2</v>
      </c>
      <c r="AE5610" s="16">
        <v>16.689</v>
      </c>
      <c r="AF5610" s="16">
        <v>194.512</v>
      </c>
      <c r="AG5610" s="16">
        <v>868672</v>
      </c>
      <c r="AH5610" s="16">
        <v>7.7899999999999997E-2</v>
      </c>
      <c r="AI5610" s="16">
        <v>100</v>
      </c>
      <c r="AJ5610" s="16">
        <v>97</v>
      </c>
      <c r="AK5610" s="16">
        <v>-1.863</v>
      </c>
      <c r="AL5610" s="16">
        <v>-0.37459999999999999</v>
      </c>
      <c r="AM5610" s="16">
        <v>-0.32279999999999998</v>
      </c>
      <c r="AN5610" s="16">
        <v>-0.46029999999999999</v>
      </c>
      <c r="AO5610" s="16">
        <v>2.8799999999999999E-2</v>
      </c>
      <c r="AP5610" s="16">
        <v>0.1353</v>
      </c>
      <c r="AQ5610" s="16">
        <v>43.656399999999998</v>
      </c>
      <c r="AR5610" s="16">
        <f t="shared" si="205"/>
        <v>1</v>
      </c>
      <c r="AS5610" s="5">
        <f t="shared" si="204"/>
        <v>-2.6388100000000025E-2</v>
      </c>
    </row>
    <row r="5611" spans="1:45" x14ac:dyDescent="0.25">
      <c r="A5611" s="16" t="s">
        <v>406</v>
      </c>
      <c r="B5611" s="16" t="s">
        <v>131</v>
      </c>
      <c r="C5611" s="16" t="s">
        <v>356</v>
      </c>
      <c r="D5611" s="16">
        <v>2012</v>
      </c>
      <c r="E5611" s="16" t="s">
        <v>6226</v>
      </c>
      <c r="F5611" s="16" t="s">
        <v>594</v>
      </c>
      <c r="G5611" s="10">
        <v>21056.3</v>
      </c>
      <c r="H5611" s="73">
        <v>9.9549570000000003</v>
      </c>
      <c r="I5611" s="16">
        <v>29086357</v>
      </c>
      <c r="J5611" s="71">
        <v>-0.01</v>
      </c>
      <c r="K5611" s="71">
        <v>0.99</v>
      </c>
      <c r="L5611" s="16">
        <v>0.97446940000000004</v>
      </c>
      <c r="M5611" s="16">
        <v>-0.4337761</v>
      </c>
      <c r="N5611" s="16">
        <v>1.032135</v>
      </c>
      <c r="O5611" s="16">
        <v>0.61605880000000002</v>
      </c>
      <c r="P5611" s="16">
        <v>1.08911</v>
      </c>
      <c r="Q5611" s="16">
        <v>-0.20871709999999999</v>
      </c>
      <c r="R5611" s="16">
        <v>5.2600000000000001E-2</v>
      </c>
      <c r="S5611" s="16">
        <v>7.7999999999999996E-3</v>
      </c>
      <c r="T5611" s="16">
        <v>2.1100000000000001E-2</v>
      </c>
      <c r="U5611" s="16">
        <v>6.8887</v>
      </c>
      <c r="V5611" s="16">
        <v>27.771999999999998</v>
      </c>
      <c r="W5611" s="16">
        <v>9.0619999999999994</v>
      </c>
      <c r="X5611" s="16">
        <v>493.65699999999998</v>
      </c>
      <c r="Y5611" s="16">
        <v>59.352200000000003</v>
      </c>
      <c r="Z5611" s="16">
        <v>0.51849999999999996</v>
      </c>
      <c r="AA5611" s="16">
        <v>0.40430860000000002</v>
      </c>
      <c r="AB5611" s="16">
        <v>0</v>
      </c>
      <c r="AC5611" s="16">
        <v>15.17</v>
      </c>
      <c r="AD5611" s="16">
        <v>14.22</v>
      </c>
      <c r="AE5611" s="16">
        <v>16.974900000000002</v>
      </c>
      <c r="AF5611" s="16">
        <v>187.36</v>
      </c>
      <c r="AG5611" s="16">
        <v>921073</v>
      </c>
      <c r="AH5611" s="16">
        <v>6.4899999999999999E-2</v>
      </c>
      <c r="AI5611" s="16">
        <v>100</v>
      </c>
      <c r="AJ5611" s="16">
        <v>97</v>
      </c>
      <c r="AK5611" s="16">
        <v>-1.8149</v>
      </c>
      <c r="AL5611" s="16">
        <v>-5.8799999999999998E-2</v>
      </c>
      <c r="AM5611" s="16">
        <v>3.4700000000000002E-2</v>
      </c>
      <c r="AN5611" s="16">
        <v>-0.4511</v>
      </c>
      <c r="AO5611" s="16">
        <v>0.1128</v>
      </c>
      <c r="AP5611" s="16">
        <v>0.25080000000000002</v>
      </c>
      <c r="AQ5611" s="16">
        <v>43.656399999999998</v>
      </c>
      <c r="AR5611" s="16">
        <f t="shared" si="205"/>
        <v>1</v>
      </c>
      <c r="AS5611" s="5">
        <f t="shared" si="204"/>
        <v>0.11867930000000004</v>
      </c>
    </row>
    <row r="5612" spans="1:45" x14ac:dyDescent="0.25">
      <c r="A5612" s="16" t="s">
        <v>406</v>
      </c>
      <c r="B5612" s="16" t="s">
        <v>131</v>
      </c>
      <c r="C5612" s="16" t="s">
        <v>356</v>
      </c>
      <c r="D5612" s="16">
        <v>2013</v>
      </c>
      <c r="E5612" s="16" t="s">
        <v>6227</v>
      </c>
      <c r="F5612" s="16" t="s">
        <v>594</v>
      </c>
      <c r="G5612" s="10">
        <v>21005</v>
      </c>
      <c r="H5612" s="73">
        <v>9.9525170000000003</v>
      </c>
      <c r="I5612" s="16">
        <v>29944476</v>
      </c>
      <c r="J5612" s="71">
        <v>-4.5999999999999999E-2</v>
      </c>
      <c r="K5612" s="71">
        <v>0.94499999999999995</v>
      </c>
      <c r="L5612" s="16">
        <v>1.0327139999999999</v>
      </c>
      <c r="M5612" s="16">
        <v>-0.39425310000000002</v>
      </c>
      <c r="N5612" s="16">
        <v>1.0731280000000001</v>
      </c>
      <c r="O5612" s="16">
        <v>0.65049840000000003</v>
      </c>
      <c r="P5612" s="16">
        <v>1.0858969999999999</v>
      </c>
      <c r="Q5612" s="16">
        <v>-0.1889487</v>
      </c>
      <c r="R5612" s="16">
        <v>5.2600000000000001E-2</v>
      </c>
      <c r="S5612" s="16">
        <v>7.9000000000000008E-3</v>
      </c>
      <c r="T5612" s="16">
        <v>2.53E-2</v>
      </c>
      <c r="U5612" s="16">
        <v>6.9428999999999998</v>
      </c>
      <c r="V5612" s="16">
        <v>29.648</v>
      </c>
      <c r="W5612" s="16">
        <v>9.0079999999999991</v>
      </c>
      <c r="X5612" s="16">
        <v>493.37799999999999</v>
      </c>
      <c r="Y5612" s="16">
        <v>60.167499999999997</v>
      </c>
      <c r="Z5612" s="16">
        <v>0.53049999999999997</v>
      </c>
      <c r="AA5612" s="16">
        <v>0.42062040000000001</v>
      </c>
      <c r="AB5612" s="16">
        <v>0</v>
      </c>
      <c r="AC5612" s="16">
        <v>15.17</v>
      </c>
      <c r="AD5612" s="16">
        <v>13.8</v>
      </c>
      <c r="AE5612" s="16">
        <v>17.134599999999999</v>
      </c>
      <c r="AF5612" s="16">
        <v>184.20400000000001</v>
      </c>
      <c r="AG5612" s="16">
        <v>940421</v>
      </c>
      <c r="AH5612" s="16">
        <v>5.1900000000000002E-2</v>
      </c>
      <c r="AI5612" s="16">
        <v>100</v>
      </c>
      <c r="AJ5612" s="16">
        <v>97</v>
      </c>
      <c r="AK5612" s="16">
        <v>-1.8274999999999999</v>
      </c>
      <c r="AL5612" s="16">
        <v>-4.7000000000000002E-3</v>
      </c>
      <c r="AM5612" s="16">
        <v>7.0999999999999994E-2</v>
      </c>
      <c r="AN5612" s="16">
        <v>-0.40839999999999999</v>
      </c>
      <c r="AO5612" s="16">
        <v>8.77E-2</v>
      </c>
      <c r="AP5612" s="16">
        <v>0.27360000000000001</v>
      </c>
      <c r="AQ5612" s="16">
        <v>43.656399999999998</v>
      </c>
      <c r="AR5612" s="16">
        <f t="shared" si="205"/>
        <v>1</v>
      </c>
      <c r="AS5612" s="5">
        <f t="shared" si="204"/>
        <v>5.8244599999999869E-2</v>
      </c>
    </row>
    <row r="5613" spans="1:45" x14ac:dyDescent="0.25">
      <c r="A5613" s="16" t="s">
        <v>406</v>
      </c>
      <c r="B5613" s="16" t="s">
        <v>131</v>
      </c>
      <c r="C5613" s="16" t="s">
        <v>356</v>
      </c>
      <c r="D5613" s="16">
        <v>2014</v>
      </c>
      <c r="E5613" s="16" t="s">
        <v>6228</v>
      </c>
      <c r="F5613" s="16" t="s">
        <v>594</v>
      </c>
      <c r="G5613" s="10">
        <v>21183.5</v>
      </c>
      <c r="H5613" s="73">
        <v>9.9609769999999997</v>
      </c>
      <c r="I5613" s="16">
        <v>30776722</v>
      </c>
      <c r="J5613" s="71">
        <v>-2.1000000000000001E-2</v>
      </c>
      <c r="K5613" s="71">
        <v>0.92600000000000005</v>
      </c>
      <c r="L5613" s="16">
        <v>0.97927419999999998</v>
      </c>
      <c r="M5613" s="16">
        <v>-0.4936817</v>
      </c>
      <c r="N5613" s="16">
        <v>1.0866480000000001</v>
      </c>
      <c r="O5613" s="16">
        <v>0.66354919999999995</v>
      </c>
      <c r="P5613" s="16">
        <v>0.98955309999999996</v>
      </c>
      <c r="Q5613" s="16">
        <v>-0.13667389999999999</v>
      </c>
      <c r="R5613" s="16">
        <v>5.2600000000000001E-2</v>
      </c>
      <c r="S5613" s="16">
        <v>6.4999999999999997E-3</v>
      </c>
      <c r="T5613" s="16">
        <v>1.52E-2</v>
      </c>
      <c r="U5613" s="16">
        <v>6.9970999999999997</v>
      </c>
      <c r="V5613" s="16">
        <v>31.524000000000001</v>
      </c>
      <c r="W5613" s="16">
        <v>8.9540000000000006</v>
      </c>
      <c r="X5613" s="16">
        <v>488.79199999999997</v>
      </c>
      <c r="Y5613" s="16">
        <v>59.883400000000002</v>
      </c>
      <c r="Z5613" s="16">
        <v>0.53800000000000003</v>
      </c>
      <c r="AA5613" s="16">
        <v>0.40547369999999999</v>
      </c>
      <c r="AB5613" s="16">
        <v>0</v>
      </c>
      <c r="AC5613" s="16">
        <v>15.17</v>
      </c>
      <c r="AD5613" s="16">
        <v>14.19</v>
      </c>
      <c r="AE5613" s="16">
        <v>12.333399999999999</v>
      </c>
      <c r="AF5613" s="16">
        <v>179.55699999999999</v>
      </c>
      <c r="AG5613" s="16">
        <v>911004</v>
      </c>
      <c r="AH5613" s="16">
        <v>3.8899999999999997E-2</v>
      </c>
      <c r="AI5613" s="16">
        <v>100</v>
      </c>
      <c r="AJ5613" s="16">
        <v>97</v>
      </c>
      <c r="AK5613" s="16">
        <v>-1.7982</v>
      </c>
      <c r="AL5613" s="16">
        <v>9.7500000000000003E-2</v>
      </c>
      <c r="AM5613" s="16">
        <v>0.22509999999999999</v>
      </c>
      <c r="AN5613" s="16">
        <v>-0.28139999999999998</v>
      </c>
      <c r="AO5613" s="16">
        <v>-6.6E-3</v>
      </c>
      <c r="AP5613" s="16">
        <v>0.26900000000000002</v>
      </c>
      <c r="AQ5613" s="16">
        <v>43.656399999999998</v>
      </c>
      <c r="AR5613" s="16">
        <f t="shared" si="205"/>
        <v>1</v>
      </c>
      <c r="AS5613" s="5">
        <f t="shared" si="204"/>
        <v>-5.3439799999999926E-2</v>
      </c>
    </row>
    <row r="5614" spans="1:45" x14ac:dyDescent="0.25">
      <c r="A5614" s="16" t="s">
        <v>407</v>
      </c>
      <c r="B5614" s="16" t="s">
        <v>135</v>
      </c>
      <c r="C5614" s="16" t="s">
        <v>364</v>
      </c>
      <c r="D5614" s="16">
        <v>1985</v>
      </c>
      <c r="E5614" s="16" t="s">
        <v>6229</v>
      </c>
      <c r="F5614" s="16" t="s">
        <v>591</v>
      </c>
      <c r="G5614" s="10"/>
      <c r="H5614" s="73"/>
      <c r="I5614" s="16" t="s">
        <v>6700</v>
      </c>
      <c r="J5614" s="71">
        <v>0</v>
      </c>
      <c r="K5614" s="71">
        <v>1</v>
      </c>
      <c r="L5614" s="16">
        <v>-1.7031069999999999</v>
      </c>
      <c r="M5614" s="16">
        <v>-0.62076819999999999</v>
      </c>
      <c r="N5614" s="16">
        <v>-1.090768</v>
      </c>
      <c r="O5614" s="16">
        <v>-0.93497540000000001</v>
      </c>
      <c r="P5614" s="16">
        <v>-0.91770929999999995</v>
      </c>
      <c r="Q5614" s="16">
        <v>-0.2079404</v>
      </c>
      <c r="R5614" s="16">
        <v>0.11070000000000001</v>
      </c>
      <c r="S5614" s="16">
        <v>0</v>
      </c>
      <c r="T5614" s="16">
        <v>8.0000000000000004E-4</v>
      </c>
      <c r="U5614" s="16">
        <v>2.3371</v>
      </c>
      <c r="V5614" s="16">
        <v>4.26</v>
      </c>
      <c r="W5614" s="16">
        <v>1.18</v>
      </c>
      <c r="X5614" s="16">
        <v>389.596</v>
      </c>
      <c r="Y5614" s="16">
        <v>15.135899999999999</v>
      </c>
      <c r="Z5614" s="16">
        <v>0.191</v>
      </c>
      <c r="AA5614" s="16">
        <v>0.3650603</v>
      </c>
      <c r="AB5614" s="16">
        <v>0.67</v>
      </c>
      <c r="AC5614" s="16">
        <v>10.67</v>
      </c>
      <c r="AD5614" s="16">
        <v>30.48</v>
      </c>
      <c r="AE5614" s="16">
        <v>0.82489999999999997</v>
      </c>
      <c r="AF5614" s="16">
        <v>0</v>
      </c>
      <c r="AG5614" s="16">
        <v>8610.7900000000009</v>
      </c>
      <c r="AH5614" s="16">
        <v>8.8999999999999999E-3</v>
      </c>
      <c r="AI5614" s="16">
        <v>21.003699999999998</v>
      </c>
      <c r="AJ5614" s="16">
        <v>78.616900000000001</v>
      </c>
      <c r="AK5614" s="16">
        <v>1.25</v>
      </c>
      <c r="AL5614" s="16">
        <v>-0.87809999999999999</v>
      </c>
      <c r="AM5614" s="16">
        <v>-1.0128999999999999</v>
      </c>
      <c r="AN5614" s="16">
        <v>0.1113</v>
      </c>
      <c r="AO5614" s="16">
        <v>-1.36</v>
      </c>
      <c r="AP5614" s="16">
        <v>4.9000000000000002E-2</v>
      </c>
      <c r="AR5614" s="16">
        <f t="shared" si="205"/>
        <v>1</v>
      </c>
      <c r="AS5614" s="5">
        <f t="shared" si="204"/>
        <v>0</v>
      </c>
    </row>
    <row r="5615" spans="1:45" x14ac:dyDescent="0.25">
      <c r="A5615" s="16" t="s">
        <v>407</v>
      </c>
      <c r="B5615" s="16" t="s">
        <v>135</v>
      </c>
      <c r="C5615" s="16" t="s">
        <v>364</v>
      </c>
      <c r="D5615" s="16">
        <v>1986</v>
      </c>
      <c r="E5615" s="16" t="s">
        <v>6230</v>
      </c>
      <c r="F5615" s="16" t="s">
        <v>591</v>
      </c>
      <c r="G5615" s="10"/>
      <c r="H5615" s="73"/>
      <c r="I5615" s="16" t="s">
        <v>6700</v>
      </c>
      <c r="J5615" s="71">
        <v>0</v>
      </c>
      <c r="K5615" s="71">
        <v>1</v>
      </c>
      <c r="L5615" s="16">
        <v>-1.6876150000000001</v>
      </c>
      <c r="M5615" s="16">
        <v>-0.6151761</v>
      </c>
      <c r="N5615" s="16">
        <v>-1.076724</v>
      </c>
      <c r="O5615" s="16">
        <v>-0.91555569999999997</v>
      </c>
      <c r="P5615" s="16">
        <v>-0.9138404</v>
      </c>
      <c r="Q5615" s="16">
        <v>-0.217191</v>
      </c>
      <c r="R5615" s="16">
        <v>0.11070000000000001</v>
      </c>
      <c r="S5615" s="16">
        <v>0</v>
      </c>
      <c r="T5615" s="16">
        <v>1.4E-3</v>
      </c>
      <c r="U5615" s="16">
        <v>2.4066000000000001</v>
      </c>
      <c r="V5615" s="16">
        <v>4.51</v>
      </c>
      <c r="W5615" s="16">
        <v>1.296</v>
      </c>
      <c r="X5615" s="16">
        <v>388.71300000000002</v>
      </c>
      <c r="Y5615" s="16">
        <v>16.600200000000001</v>
      </c>
      <c r="Z5615" s="16">
        <v>0.18479999999999999</v>
      </c>
      <c r="AA5615" s="16">
        <v>0.36661389999999999</v>
      </c>
      <c r="AB5615" s="16">
        <v>0.67</v>
      </c>
      <c r="AC5615" s="16">
        <v>10.67</v>
      </c>
      <c r="AD5615" s="16">
        <v>30.44</v>
      </c>
      <c r="AE5615" s="16">
        <v>0.8901</v>
      </c>
      <c r="AF5615" s="16">
        <v>0</v>
      </c>
      <c r="AG5615" s="16">
        <v>9173.6</v>
      </c>
      <c r="AH5615" s="16">
        <v>8.8000000000000005E-3</v>
      </c>
      <c r="AI5615" s="16">
        <v>21.2957</v>
      </c>
      <c r="AJ5615" s="16">
        <v>78.688400000000001</v>
      </c>
      <c r="AK5615" s="16">
        <v>1.2039</v>
      </c>
      <c r="AL5615" s="16">
        <v>-0.86099999999999999</v>
      </c>
      <c r="AM5615" s="16">
        <v>-1.0145999999999999</v>
      </c>
      <c r="AN5615" s="16">
        <v>0.11799999999999999</v>
      </c>
      <c r="AO5615" s="16">
        <v>-1.3541000000000001</v>
      </c>
      <c r="AP5615" s="16">
        <v>1.7100000000000001E-2</v>
      </c>
      <c r="AR5615" s="16">
        <f t="shared" si="205"/>
        <v>1</v>
      </c>
      <c r="AS5615" s="5">
        <f t="shared" si="204"/>
        <v>1.5491999999999839E-2</v>
      </c>
    </row>
    <row r="5616" spans="1:45" x14ac:dyDescent="0.25">
      <c r="A5616" s="16" t="s">
        <v>407</v>
      </c>
      <c r="B5616" s="16" t="s">
        <v>135</v>
      </c>
      <c r="C5616" s="16" t="s">
        <v>364</v>
      </c>
      <c r="D5616" s="16">
        <v>1987</v>
      </c>
      <c r="E5616" s="16" t="s">
        <v>6231</v>
      </c>
      <c r="F5616" s="16" t="s">
        <v>591</v>
      </c>
      <c r="G5616" s="10"/>
      <c r="H5616" s="73"/>
      <c r="I5616" s="16" t="s">
        <v>6700</v>
      </c>
      <c r="J5616" s="71">
        <v>0</v>
      </c>
      <c r="K5616" s="71">
        <v>1</v>
      </c>
      <c r="L5616" s="16">
        <v>-1.692375</v>
      </c>
      <c r="M5616" s="16">
        <v>-0.62542830000000005</v>
      </c>
      <c r="N5616" s="16">
        <v>-1.061547</v>
      </c>
      <c r="O5616" s="16">
        <v>-0.9264715</v>
      </c>
      <c r="P5616" s="16">
        <v>-0.90970930000000005</v>
      </c>
      <c r="Q5616" s="16">
        <v>-0.22639090000000001</v>
      </c>
      <c r="R5616" s="16">
        <v>0.11070000000000001</v>
      </c>
      <c r="S5616" s="16">
        <v>0</v>
      </c>
      <c r="T5616" s="16">
        <v>2.9999999999999997E-4</v>
      </c>
      <c r="U5616" s="16">
        <v>2.476</v>
      </c>
      <c r="V5616" s="16">
        <v>4.76</v>
      </c>
      <c r="W5616" s="16">
        <v>1.4119999999999999</v>
      </c>
      <c r="X5616" s="16">
        <v>388.01</v>
      </c>
      <c r="Y5616" s="16">
        <v>18.064399999999999</v>
      </c>
      <c r="Z5616" s="16">
        <v>0.1623</v>
      </c>
      <c r="AA5616" s="16">
        <v>0.36777910000000003</v>
      </c>
      <c r="AB5616" s="16">
        <v>0.67</v>
      </c>
      <c r="AC5616" s="16">
        <v>10.67</v>
      </c>
      <c r="AD5616" s="16">
        <v>30.41</v>
      </c>
      <c r="AE5616" s="16">
        <v>0.9698</v>
      </c>
      <c r="AF5616" s="16">
        <v>0</v>
      </c>
      <c r="AG5616" s="16">
        <v>9799.19</v>
      </c>
      <c r="AH5616" s="16">
        <v>8.8000000000000005E-3</v>
      </c>
      <c r="AI5616" s="16">
        <v>21.587800000000001</v>
      </c>
      <c r="AJ5616" s="16">
        <v>78.759900000000002</v>
      </c>
      <c r="AK5616" s="16">
        <v>1.1577999999999999</v>
      </c>
      <c r="AL5616" s="16">
        <v>-0.84379999999999999</v>
      </c>
      <c r="AM5616" s="16">
        <v>-1.0162</v>
      </c>
      <c r="AN5616" s="16">
        <v>0.12479999999999999</v>
      </c>
      <c r="AO5616" s="16">
        <v>-1.3482000000000001</v>
      </c>
      <c r="AP5616" s="16">
        <v>-1.4800000000000001E-2</v>
      </c>
      <c r="AR5616" s="16">
        <f t="shared" si="205"/>
        <v>1</v>
      </c>
      <c r="AS5616" s="5">
        <f t="shared" si="204"/>
        <v>-4.7599999999998754E-3</v>
      </c>
    </row>
    <row r="5617" spans="1:45" x14ac:dyDescent="0.25">
      <c r="A5617" s="16" t="s">
        <v>407</v>
      </c>
      <c r="B5617" s="16" t="s">
        <v>135</v>
      </c>
      <c r="C5617" s="16" t="s">
        <v>364</v>
      </c>
      <c r="D5617" s="16">
        <v>1988</v>
      </c>
      <c r="E5617" s="16" t="s">
        <v>6232</v>
      </c>
      <c r="F5617" s="16" t="s">
        <v>591</v>
      </c>
      <c r="G5617" s="10"/>
      <c r="H5617" s="73"/>
      <c r="I5617" s="16" t="s">
        <v>6700</v>
      </c>
      <c r="J5617" s="71">
        <v>0</v>
      </c>
      <c r="K5617" s="71">
        <v>1</v>
      </c>
      <c r="L5617" s="16">
        <v>-1.6799679999999999</v>
      </c>
      <c r="M5617" s="16">
        <v>-0.62542830000000005</v>
      </c>
      <c r="N5617" s="16">
        <v>-1.041169</v>
      </c>
      <c r="O5617" s="16">
        <v>-0.91546240000000001</v>
      </c>
      <c r="P5617" s="16">
        <v>-0.90497119999999998</v>
      </c>
      <c r="Q5617" s="16">
        <v>-0.23562440000000001</v>
      </c>
      <c r="R5617" s="16">
        <v>0.11070000000000001</v>
      </c>
      <c r="S5617" s="16">
        <v>0</v>
      </c>
      <c r="T5617" s="16">
        <v>2.9999999999999997E-4</v>
      </c>
      <c r="U5617" s="16">
        <v>2.5455000000000001</v>
      </c>
      <c r="V5617" s="16">
        <v>5.01</v>
      </c>
      <c r="W5617" s="16">
        <v>1.528</v>
      </c>
      <c r="X5617" s="16">
        <v>388.12</v>
      </c>
      <c r="Y5617" s="16">
        <v>19.528700000000001</v>
      </c>
      <c r="Z5617" s="16">
        <v>0.15160000000000001</v>
      </c>
      <c r="AA5617" s="16">
        <v>0.36933250000000001</v>
      </c>
      <c r="AB5617" s="16">
        <v>0.67</v>
      </c>
      <c r="AC5617" s="16">
        <v>10.67</v>
      </c>
      <c r="AD5617" s="16">
        <v>30.37</v>
      </c>
      <c r="AE5617" s="16">
        <v>1.0849</v>
      </c>
      <c r="AF5617" s="16">
        <v>0</v>
      </c>
      <c r="AG5617" s="16">
        <v>10725.1</v>
      </c>
      <c r="AH5617" s="16">
        <v>8.8000000000000005E-3</v>
      </c>
      <c r="AI5617" s="16">
        <v>21.879899999999999</v>
      </c>
      <c r="AJ5617" s="16">
        <v>78.831299999999999</v>
      </c>
      <c r="AK5617" s="16">
        <v>1.1116999999999999</v>
      </c>
      <c r="AL5617" s="16">
        <v>-0.8266</v>
      </c>
      <c r="AM5617" s="16">
        <v>-1.0179</v>
      </c>
      <c r="AN5617" s="16">
        <v>0.13150000000000001</v>
      </c>
      <c r="AO5617" s="16">
        <v>-1.3423</v>
      </c>
      <c r="AP5617" s="16">
        <v>-4.6699999999999998E-2</v>
      </c>
      <c r="AR5617" s="16">
        <f t="shared" si="205"/>
        <v>1</v>
      </c>
      <c r="AS5617" s="5">
        <f t="shared" si="204"/>
        <v>1.2407000000000057E-2</v>
      </c>
    </row>
    <row r="5618" spans="1:45" x14ac:dyDescent="0.25">
      <c r="A5618" s="16" t="s">
        <v>407</v>
      </c>
      <c r="B5618" s="16" t="s">
        <v>135</v>
      </c>
      <c r="C5618" s="16" t="s">
        <v>364</v>
      </c>
      <c r="D5618" s="16">
        <v>1989</v>
      </c>
      <c r="E5618" s="16" t="s">
        <v>6233</v>
      </c>
      <c r="F5618" s="16" t="s">
        <v>591</v>
      </c>
      <c r="G5618" s="10"/>
      <c r="H5618" s="73"/>
      <c r="I5618" s="16" t="s">
        <v>6700</v>
      </c>
      <c r="J5618" s="71">
        <v>0</v>
      </c>
      <c r="K5618" s="71">
        <v>1</v>
      </c>
      <c r="L5618" s="16">
        <v>-1.7394959999999999</v>
      </c>
      <c r="M5618" s="16">
        <v>-0.62170020000000004</v>
      </c>
      <c r="N5618" s="16">
        <v>-1.220289</v>
      </c>
      <c r="O5618" s="16">
        <v>-0.87236069999999999</v>
      </c>
      <c r="P5618" s="16">
        <v>-0.89961869999999999</v>
      </c>
      <c r="Q5618" s="16">
        <v>-0.24486050000000001</v>
      </c>
      <c r="R5618" s="16">
        <v>0.11070000000000001</v>
      </c>
      <c r="S5618" s="16">
        <v>0</v>
      </c>
      <c r="T5618" s="16">
        <v>6.9999999999999999E-4</v>
      </c>
      <c r="U5618" s="16">
        <v>2.6149</v>
      </c>
      <c r="V5618" s="16">
        <v>4.2160000000000002</v>
      </c>
      <c r="W5618" s="16">
        <v>1.6439999999999999</v>
      </c>
      <c r="X5618" s="16">
        <v>360.47399999999999</v>
      </c>
      <c r="Y5618" s="16">
        <v>20.992999999999999</v>
      </c>
      <c r="Z5618" s="16">
        <v>0.158</v>
      </c>
      <c r="AA5618" s="16">
        <v>0.37049769999999999</v>
      </c>
      <c r="AB5618" s="16">
        <v>0.67</v>
      </c>
      <c r="AC5618" s="16">
        <v>10.67</v>
      </c>
      <c r="AD5618" s="16">
        <v>30.34</v>
      </c>
      <c r="AE5618" s="16">
        <v>1.2365999999999999</v>
      </c>
      <c r="AF5618" s="16">
        <v>0</v>
      </c>
      <c r="AG5618" s="16">
        <v>12017.2</v>
      </c>
      <c r="AH5618" s="16">
        <v>8.6999999999999994E-3</v>
      </c>
      <c r="AI5618" s="16">
        <v>22.171900000000001</v>
      </c>
      <c r="AJ5618" s="16">
        <v>78.902799999999999</v>
      </c>
      <c r="AK5618" s="16">
        <v>1.0656000000000001</v>
      </c>
      <c r="AL5618" s="16">
        <v>-0.80940000000000001</v>
      </c>
      <c r="AM5618" s="16">
        <v>-1.0196000000000001</v>
      </c>
      <c r="AN5618" s="16">
        <v>0.13830000000000001</v>
      </c>
      <c r="AO5618" s="16">
        <v>-1.3364</v>
      </c>
      <c r="AP5618" s="16">
        <v>-7.8700000000000006E-2</v>
      </c>
      <c r="AR5618" s="16">
        <f t="shared" si="205"/>
        <v>1</v>
      </c>
      <c r="AS5618" s="5">
        <f t="shared" si="204"/>
        <v>-5.9528000000000025E-2</v>
      </c>
    </row>
    <row r="5619" spans="1:45" x14ac:dyDescent="0.25">
      <c r="A5619" s="16" t="s">
        <v>407</v>
      </c>
      <c r="B5619" s="16" t="s">
        <v>135</v>
      </c>
      <c r="C5619" s="16" t="s">
        <v>364</v>
      </c>
      <c r="D5619" s="16">
        <v>1990</v>
      </c>
      <c r="E5619" s="16" t="s">
        <v>6234</v>
      </c>
      <c r="F5619" s="16" t="s">
        <v>591</v>
      </c>
      <c r="G5619" s="10">
        <v>1279.44</v>
      </c>
      <c r="H5619" s="73">
        <v>7.1541800000000002</v>
      </c>
      <c r="I5619" s="16" t="s">
        <v>6700</v>
      </c>
      <c r="J5619" s="71">
        <v>0</v>
      </c>
      <c r="K5619" s="71">
        <v>1</v>
      </c>
      <c r="L5619" s="16">
        <v>-1.812246</v>
      </c>
      <c r="M5619" s="16">
        <v>-0.62187590000000004</v>
      </c>
      <c r="N5619" s="16">
        <v>-1.2202360000000001</v>
      </c>
      <c r="O5619" s="16">
        <v>-1.0273399999999999</v>
      </c>
      <c r="P5619" s="16">
        <v>-0.89313889999999996</v>
      </c>
      <c r="Q5619" s="16">
        <v>-0.25409300000000001</v>
      </c>
      <c r="R5619" s="16">
        <v>0.11070000000000001</v>
      </c>
      <c r="S5619" s="16">
        <v>2.0000000000000001E-4</v>
      </c>
      <c r="T5619" s="16">
        <v>5.9999999999999995E-4</v>
      </c>
      <c r="U5619" s="16">
        <v>2.6844000000000001</v>
      </c>
      <c r="V5619" s="16">
        <v>3.37</v>
      </c>
      <c r="W5619" s="16">
        <v>1.76</v>
      </c>
      <c r="X5619" s="16">
        <v>361.09100000000001</v>
      </c>
      <c r="Y5619" s="16">
        <v>22.4573</v>
      </c>
      <c r="Z5619" s="16">
        <v>0.15390000000000001</v>
      </c>
      <c r="AA5619" s="16">
        <v>0.89635980000000004</v>
      </c>
      <c r="AB5619" s="16">
        <v>0.67</v>
      </c>
      <c r="AC5619" s="16">
        <v>10.67</v>
      </c>
      <c r="AD5619" s="16">
        <v>16.8</v>
      </c>
      <c r="AE5619" s="16">
        <v>1.4991000000000001</v>
      </c>
      <c r="AF5619" s="16">
        <v>0</v>
      </c>
      <c r="AG5619" s="16">
        <v>13149.7</v>
      </c>
      <c r="AH5619" s="16">
        <v>8.0999999999999996E-3</v>
      </c>
      <c r="AI5619" s="16">
        <v>22.463999999999999</v>
      </c>
      <c r="AJ5619" s="16">
        <v>78.974299999999999</v>
      </c>
      <c r="AK5619" s="16">
        <v>1.0195000000000001</v>
      </c>
      <c r="AL5619" s="16">
        <v>-0.7923</v>
      </c>
      <c r="AM5619" s="16">
        <v>-1.0212000000000001</v>
      </c>
      <c r="AN5619" s="16">
        <v>0.14499999999999999</v>
      </c>
      <c r="AO5619" s="16">
        <v>-1.3305</v>
      </c>
      <c r="AP5619" s="16">
        <v>-0.1106</v>
      </c>
      <c r="AR5619" s="16">
        <f t="shared" si="205"/>
        <v>1</v>
      </c>
      <c r="AS5619" s="5">
        <f t="shared" si="204"/>
        <v>-7.2750000000000092E-2</v>
      </c>
    </row>
    <row r="5620" spans="1:45" x14ac:dyDescent="0.25">
      <c r="A5620" s="16" t="s">
        <v>407</v>
      </c>
      <c r="B5620" s="16" t="s">
        <v>135</v>
      </c>
      <c r="C5620" s="16" t="s">
        <v>364</v>
      </c>
      <c r="D5620" s="16">
        <v>1991</v>
      </c>
      <c r="E5620" s="16" t="s">
        <v>6235</v>
      </c>
      <c r="F5620" s="16" t="s">
        <v>591</v>
      </c>
      <c r="G5620" s="10">
        <v>1318.57</v>
      </c>
      <c r="H5620" s="73">
        <v>7.1843070000000004</v>
      </c>
      <c r="I5620" s="16" t="s">
        <v>6700</v>
      </c>
      <c r="J5620" s="71">
        <v>0</v>
      </c>
      <c r="K5620" s="71">
        <v>1</v>
      </c>
      <c r="L5620" s="16">
        <v>-1.704636</v>
      </c>
      <c r="M5620" s="16">
        <v>-0.61255570000000004</v>
      </c>
      <c r="N5620" s="16">
        <v>-1.1964030000000001</v>
      </c>
      <c r="O5620" s="16">
        <v>-0.82137249999999995</v>
      </c>
      <c r="P5620" s="16">
        <v>-0.88977870000000003</v>
      </c>
      <c r="Q5620" s="16">
        <v>-0.26331100000000002</v>
      </c>
      <c r="R5620" s="16">
        <v>0.11070000000000001</v>
      </c>
      <c r="S5620" s="16">
        <v>2.0000000000000001E-4</v>
      </c>
      <c r="T5620" s="16">
        <v>1.6000000000000001E-3</v>
      </c>
      <c r="U5620" s="16">
        <v>2.7538</v>
      </c>
      <c r="V5620" s="16">
        <v>3.9020000000000001</v>
      </c>
      <c r="W5620" s="16">
        <v>1.786</v>
      </c>
      <c r="X5620" s="16">
        <v>361.64499999999998</v>
      </c>
      <c r="Y5620" s="16">
        <v>23.921600000000002</v>
      </c>
      <c r="Z5620" s="16">
        <v>0.15210000000000001</v>
      </c>
      <c r="AA5620" s="16">
        <v>0.37360470000000001</v>
      </c>
      <c r="AB5620" s="16">
        <v>0.67</v>
      </c>
      <c r="AC5620" s="16">
        <v>10.67</v>
      </c>
      <c r="AD5620" s="16">
        <v>30.26</v>
      </c>
      <c r="AE5620" s="16">
        <v>1.512</v>
      </c>
      <c r="AF5620" s="16">
        <v>0</v>
      </c>
      <c r="AG5620" s="16">
        <v>13696.7</v>
      </c>
      <c r="AH5620" s="16">
        <v>8.3999999999999995E-3</v>
      </c>
      <c r="AI5620" s="16">
        <v>22.756</v>
      </c>
      <c r="AJ5620" s="16">
        <v>79.045699999999997</v>
      </c>
      <c r="AK5620" s="16">
        <v>0.97340000000000004</v>
      </c>
      <c r="AL5620" s="16">
        <v>-0.77510000000000001</v>
      </c>
      <c r="AM5620" s="16">
        <v>-1.0228999999999999</v>
      </c>
      <c r="AN5620" s="16">
        <v>0.15179999999999999</v>
      </c>
      <c r="AO5620" s="16">
        <v>-1.3246</v>
      </c>
      <c r="AP5620" s="16">
        <v>-0.14249999999999999</v>
      </c>
      <c r="AR5620" s="16">
        <f t="shared" si="205"/>
        <v>1</v>
      </c>
      <c r="AS5620" s="5">
        <f t="shared" si="204"/>
        <v>0.10760999999999998</v>
      </c>
    </row>
    <row r="5621" spans="1:45" x14ac:dyDescent="0.25">
      <c r="A5621" s="16" t="s">
        <v>407</v>
      </c>
      <c r="B5621" s="16" t="s">
        <v>135</v>
      </c>
      <c r="C5621" s="16" t="s">
        <v>364</v>
      </c>
      <c r="D5621" s="16">
        <v>1992</v>
      </c>
      <c r="E5621" s="16" t="s">
        <v>6236</v>
      </c>
      <c r="F5621" s="16" t="s">
        <v>591</v>
      </c>
      <c r="G5621" s="10">
        <v>1444.48</v>
      </c>
      <c r="H5621" s="73">
        <v>7.2755020000000004</v>
      </c>
      <c r="I5621" s="16" t="s">
        <v>6700</v>
      </c>
      <c r="J5621" s="71">
        <v>0</v>
      </c>
      <c r="K5621" s="71">
        <v>1</v>
      </c>
      <c r="L5621" s="16">
        <v>-1.663673</v>
      </c>
      <c r="M5621" s="16">
        <v>-0.61907979999999996</v>
      </c>
      <c r="N5621" s="16">
        <v>-1.1259980000000001</v>
      </c>
      <c r="O5621" s="16">
        <v>-0.78948719999999994</v>
      </c>
      <c r="P5621" s="16">
        <v>-0.88618960000000002</v>
      </c>
      <c r="Q5621" s="16">
        <v>-0.27252890000000002</v>
      </c>
      <c r="R5621" s="16">
        <v>0.11070000000000001</v>
      </c>
      <c r="S5621" s="16">
        <v>2.0000000000000001E-4</v>
      </c>
      <c r="T5621" s="16">
        <v>8.9999999999999998E-4</v>
      </c>
      <c r="U5621" s="16">
        <v>3.3748</v>
      </c>
      <c r="V5621" s="16">
        <v>4.4340000000000002</v>
      </c>
      <c r="W5621" s="16">
        <v>1.8120000000000001</v>
      </c>
      <c r="X5621" s="16">
        <v>360.40600000000001</v>
      </c>
      <c r="Y5621" s="16">
        <v>25.3858</v>
      </c>
      <c r="Z5621" s="16">
        <v>0.1525</v>
      </c>
      <c r="AA5621" s="16">
        <v>0.37476969999999998</v>
      </c>
      <c r="AB5621" s="16">
        <v>0.67</v>
      </c>
      <c r="AC5621" s="16">
        <v>10.67</v>
      </c>
      <c r="AD5621" s="16">
        <v>30.23</v>
      </c>
      <c r="AE5621" s="16">
        <v>1.5586</v>
      </c>
      <c r="AF5621" s="16">
        <v>0</v>
      </c>
      <c r="AG5621" s="16">
        <v>14178.2</v>
      </c>
      <c r="AH5621" s="16">
        <v>8.3000000000000001E-3</v>
      </c>
      <c r="AI5621" s="16">
        <v>23.048100000000002</v>
      </c>
      <c r="AJ5621" s="16">
        <v>79.117199999999997</v>
      </c>
      <c r="AK5621" s="16">
        <v>0.92730000000000001</v>
      </c>
      <c r="AL5621" s="16">
        <v>-0.75790000000000002</v>
      </c>
      <c r="AM5621" s="16">
        <v>-1.0246</v>
      </c>
      <c r="AN5621" s="16">
        <v>0.15859999999999999</v>
      </c>
      <c r="AO5621" s="16">
        <v>-1.3187</v>
      </c>
      <c r="AP5621" s="16">
        <v>-0.1744</v>
      </c>
      <c r="AR5621" s="16">
        <f t="shared" si="205"/>
        <v>1</v>
      </c>
      <c r="AS5621" s="5">
        <f t="shared" si="204"/>
        <v>4.0963000000000083E-2</v>
      </c>
    </row>
    <row r="5622" spans="1:45" x14ac:dyDescent="0.25">
      <c r="A5622" s="16" t="s">
        <v>407</v>
      </c>
      <c r="B5622" s="16" t="s">
        <v>135</v>
      </c>
      <c r="C5622" s="16" t="s">
        <v>364</v>
      </c>
      <c r="D5622" s="16">
        <v>1993</v>
      </c>
      <c r="E5622" s="16" t="s">
        <v>6237</v>
      </c>
      <c r="F5622" s="16" t="s">
        <v>591</v>
      </c>
      <c r="G5622" s="10">
        <v>1459.87</v>
      </c>
      <c r="H5622" s="73">
        <v>7.2861019999999996</v>
      </c>
      <c r="I5622" s="16" t="s">
        <v>6700</v>
      </c>
      <c r="J5622" s="71">
        <v>0</v>
      </c>
      <c r="K5622" s="71">
        <v>1</v>
      </c>
      <c r="L5622" s="16">
        <v>-1.686536</v>
      </c>
      <c r="M5622" s="16">
        <v>-0.6203632</v>
      </c>
      <c r="N5622" s="16">
        <v>-1.167753</v>
      </c>
      <c r="O5622" s="16">
        <v>-0.79324360000000005</v>
      </c>
      <c r="P5622" s="16">
        <v>-0.88201430000000003</v>
      </c>
      <c r="Q5622" s="16">
        <v>-0.28174450000000001</v>
      </c>
      <c r="R5622" s="16">
        <v>0.11070000000000001</v>
      </c>
      <c r="S5622" s="16">
        <v>5.9999999999999995E-4</v>
      </c>
      <c r="T5622" s="16">
        <v>5.9999999999999995E-4</v>
      </c>
      <c r="U5622" s="16">
        <v>2.8927999999999998</v>
      </c>
      <c r="V5622" s="16">
        <v>4.9660000000000002</v>
      </c>
      <c r="W5622" s="16">
        <v>1.8380000000000001</v>
      </c>
      <c r="X5622" s="16">
        <v>359.76799999999997</v>
      </c>
      <c r="Y5622" s="16">
        <v>26.850100000000001</v>
      </c>
      <c r="Z5622" s="16">
        <v>0.13389999999999999</v>
      </c>
      <c r="AA5622" s="16">
        <v>0.37632330000000003</v>
      </c>
      <c r="AB5622" s="16">
        <v>0.67</v>
      </c>
      <c r="AC5622" s="16">
        <v>10.67</v>
      </c>
      <c r="AD5622" s="16">
        <v>30.19</v>
      </c>
      <c r="AE5622" s="16">
        <v>1.6083000000000001</v>
      </c>
      <c r="AF5622" s="16">
        <v>0</v>
      </c>
      <c r="AG5622" s="16">
        <v>15309.2</v>
      </c>
      <c r="AH5622" s="16">
        <v>8.6999999999999994E-3</v>
      </c>
      <c r="AI5622" s="16">
        <v>23.3401</v>
      </c>
      <c r="AJ5622" s="16">
        <v>79.188699999999997</v>
      </c>
      <c r="AK5622" s="16">
        <v>0.88119999999999998</v>
      </c>
      <c r="AL5622" s="16">
        <v>-0.74070000000000003</v>
      </c>
      <c r="AM5622" s="16">
        <v>-1.0262</v>
      </c>
      <c r="AN5622" s="16">
        <v>0.1653</v>
      </c>
      <c r="AO5622" s="16">
        <v>-1.3128</v>
      </c>
      <c r="AP5622" s="16">
        <v>-0.20630000000000001</v>
      </c>
      <c r="AR5622" s="16">
        <f t="shared" si="205"/>
        <v>1</v>
      </c>
      <c r="AS5622" s="5">
        <f t="shared" si="204"/>
        <v>-2.2863000000000078E-2</v>
      </c>
    </row>
    <row r="5623" spans="1:45" x14ac:dyDescent="0.25">
      <c r="A5623" s="16" t="s">
        <v>407</v>
      </c>
      <c r="B5623" s="16" t="s">
        <v>135</v>
      </c>
      <c r="C5623" s="16" t="s">
        <v>364</v>
      </c>
      <c r="D5623" s="16">
        <v>1994</v>
      </c>
      <c r="E5623" s="16" t="s">
        <v>6238</v>
      </c>
      <c r="F5623" s="16" t="s">
        <v>591</v>
      </c>
      <c r="G5623" s="10">
        <v>1549.5</v>
      </c>
      <c r="H5623" s="73">
        <v>7.3456849999999996</v>
      </c>
      <c r="I5623" s="16" t="s">
        <v>6700</v>
      </c>
      <c r="J5623" s="71">
        <v>0</v>
      </c>
      <c r="K5623" s="71">
        <v>1</v>
      </c>
      <c r="L5623" s="16">
        <v>-1.6468799999999999</v>
      </c>
      <c r="M5623" s="16">
        <v>-0.61681070000000005</v>
      </c>
      <c r="N5623" s="16">
        <v>-1.1334379999999999</v>
      </c>
      <c r="O5623" s="16">
        <v>-0.74074189999999995</v>
      </c>
      <c r="P5623" s="16">
        <v>-0.87662220000000002</v>
      </c>
      <c r="Q5623" s="16">
        <v>-0.2909794</v>
      </c>
      <c r="R5623" s="16">
        <v>0.11070000000000001</v>
      </c>
      <c r="S5623" s="16">
        <v>8.0000000000000004E-4</v>
      </c>
      <c r="T5623" s="16">
        <v>8.9999999999999998E-4</v>
      </c>
      <c r="U5623" s="16">
        <v>2.9622000000000002</v>
      </c>
      <c r="V5623" s="16">
        <v>5.4980000000000002</v>
      </c>
      <c r="W5623" s="16">
        <v>1.8640000000000001</v>
      </c>
      <c r="X5623" s="16">
        <v>361.96499999999997</v>
      </c>
      <c r="Y5623" s="16">
        <v>28.314399999999999</v>
      </c>
      <c r="Z5623" s="16">
        <v>0.1454</v>
      </c>
      <c r="AA5623" s="16">
        <v>0.37787680000000001</v>
      </c>
      <c r="AB5623" s="16">
        <v>0.67</v>
      </c>
      <c r="AC5623" s="16">
        <v>10.67</v>
      </c>
      <c r="AD5623" s="16">
        <v>30.15</v>
      </c>
      <c r="AE5623" s="16">
        <v>1.7237</v>
      </c>
      <c r="AF5623" s="16">
        <v>4.1200000000000001E-2</v>
      </c>
      <c r="AG5623" s="16">
        <v>17349.900000000001</v>
      </c>
      <c r="AH5623" s="16">
        <v>8.6E-3</v>
      </c>
      <c r="AI5623" s="16">
        <v>23.632200000000001</v>
      </c>
      <c r="AJ5623" s="16">
        <v>79.260099999999994</v>
      </c>
      <c r="AK5623" s="16">
        <v>0.83509999999999995</v>
      </c>
      <c r="AL5623" s="16">
        <v>-0.72360000000000002</v>
      </c>
      <c r="AM5623" s="16">
        <v>-1.0279</v>
      </c>
      <c r="AN5623" s="16">
        <v>0.1721</v>
      </c>
      <c r="AO5623" s="16">
        <v>-1.3069</v>
      </c>
      <c r="AP5623" s="16">
        <v>-0.2382</v>
      </c>
      <c r="AR5623" s="16">
        <f t="shared" si="205"/>
        <v>1</v>
      </c>
      <c r="AS5623" s="5">
        <f t="shared" si="204"/>
        <v>3.9656000000000136E-2</v>
      </c>
    </row>
    <row r="5624" spans="1:45" x14ac:dyDescent="0.25">
      <c r="A5624" s="16" t="s">
        <v>407</v>
      </c>
      <c r="B5624" s="16" t="s">
        <v>135</v>
      </c>
      <c r="C5624" s="16" t="s">
        <v>364</v>
      </c>
      <c r="D5624" s="16">
        <v>1995</v>
      </c>
      <c r="E5624" s="16" t="s">
        <v>6239</v>
      </c>
      <c r="F5624" s="16" t="s">
        <v>591</v>
      </c>
      <c r="G5624" s="10">
        <v>1630.24</v>
      </c>
      <c r="H5624" s="73">
        <v>7.3964819999999998</v>
      </c>
      <c r="I5624" s="16" t="s">
        <v>6700</v>
      </c>
      <c r="J5624" s="71">
        <v>0</v>
      </c>
      <c r="K5624" s="71">
        <v>1</v>
      </c>
      <c r="L5624" s="16">
        <v>-1.6450119999999999</v>
      </c>
      <c r="M5624" s="16">
        <v>-0.61917480000000003</v>
      </c>
      <c r="N5624" s="16">
        <v>-1.1064909999999999</v>
      </c>
      <c r="O5624" s="16">
        <v>-0.7574495</v>
      </c>
      <c r="P5624" s="16">
        <v>-0.87099879999999996</v>
      </c>
      <c r="Q5624" s="16">
        <v>-0.30024909999999999</v>
      </c>
      <c r="R5624" s="16">
        <v>0.11070000000000001</v>
      </c>
      <c r="S5624" s="16">
        <v>1.9E-3</v>
      </c>
      <c r="T5624" s="16">
        <v>2.0000000000000001E-4</v>
      </c>
      <c r="U5624" s="16">
        <v>3.0316999999999998</v>
      </c>
      <c r="V5624" s="16">
        <v>6.03</v>
      </c>
      <c r="W5624" s="16">
        <v>1.89</v>
      </c>
      <c r="X5624" s="16">
        <v>363.005</v>
      </c>
      <c r="Y5624" s="16">
        <v>29.778700000000001</v>
      </c>
      <c r="Z5624" s="16">
        <v>0.1198</v>
      </c>
      <c r="AA5624" s="16">
        <v>0.37904189999999999</v>
      </c>
      <c r="AB5624" s="16">
        <v>0.67</v>
      </c>
      <c r="AC5624" s="16">
        <v>10.67</v>
      </c>
      <c r="AD5624" s="16">
        <v>30.12</v>
      </c>
      <c r="AE5624" s="16">
        <v>1.81</v>
      </c>
      <c r="AF5624" s="16">
        <v>6.4000000000000001E-2</v>
      </c>
      <c r="AG5624" s="16">
        <v>20345.7</v>
      </c>
      <c r="AH5624" s="16">
        <v>8.8999999999999999E-3</v>
      </c>
      <c r="AI5624" s="16">
        <v>23.924299999999999</v>
      </c>
      <c r="AJ5624" s="16">
        <v>79.331599999999995</v>
      </c>
      <c r="AK5624" s="16">
        <v>0.78900000000000003</v>
      </c>
      <c r="AL5624" s="16">
        <v>-0.70640000000000003</v>
      </c>
      <c r="AM5624" s="16">
        <v>-1.0296000000000001</v>
      </c>
      <c r="AN5624" s="16">
        <v>0.17879999999999999</v>
      </c>
      <c r="AO5624" s="16">
        <v>-1.3010999999999999</v>
      </c>
      <c r="AP5624" s="16">
        <v>-0.2702</v>
      </c>
      <c r="AR5624" s="16">
        <f t="shared" si="205"/>
        <v>1</v>
      </c>
      <c r="AS5624" s="5">
        <f t="shared" si="204"/>
        <v>1.8679999999999808E-3</v>
      </c>
    </row>
    <row r="5625" spans="1:45" x14ac:dyDescent="0.25">
      <c r="A5625" s="16" t="s">
        <v>407</v>
      </c>
      <c r="B5625" s="16" t="s">
        <v>135</v>
      </c>
      <c r="C5625" s="16" t="s">
        <v>364</v>
      </c>
      <c r="D5625" s="16">
        <v>1996</v>
      </c>
      <c r="E5625" s="16" t="s">
        <v>6240</v>
      </c>
      <c r="F5625" s="16" t="s">
        <v>591</v>
      </c>
      <c r="G5625" s="10">
        <v>1610.48</v>
      </c>
      <c r="H5625" s="73">
        <v>7.3842879999999997</v>
      </c>
      <c r="I5625" s="16" t="s">
        <v>6700</v>
      </c>
      <c r="J5625" s="71">
        <v>0</v>
      </c>
      <c r="K5625" s="71">
        <v>1</v>
      </c>
      <c r="L5625" s="16">
        <v>-1.234353</v>
      </c>
      <c r="M5625" s="16">
        <v>-0.61373140000000004</v>
      </c>
      <c r="N5625" s="16">
        <v>-1.0359039999999999</v>
      </c>
      <c r="O5625" s="16">
        <v>-0.77816430000000003</v>
      </c>
      <c r="P5625" s="16">
        <v>-0.86474410000000002</v>
      </c>
      <c r="Q5625" s="16">
        <v>0.59465869999999998</v>
      </c>
      <c r="R5625" s="16">
        <v>0.11070000000000001</v>
      </c>
      <c r="S5625" s="16">
        <v>2.5999999999999999E-3</v>
      </c>
      <c r="T5625" s="16">
        <v>5.0000000000000001E-4</v>
      </c>
      <c r="U5625" s="16">
        <v>3.4699</v>
      </c>
      <c r="V5625" s="16">
        <v>6.7039999999999997</v>
      </c>
      <c r="W5625" s="16">
        <v>2.0139999999999998</v>
      </c>
      <c r="X5625" s="16">
        <v>363.404</v>
      </c>
      <c r="Y5625" s="16">
        <v>31.242899999999999</v>
      </c>
      <c r="Z5625" s="16">
        <v>9.3399999999999997E-2</v>
      </c>
      <c r="AA5625" s="16">
        <v>0.38758619999999999</v>
      </c>
      <c r="AB5625" s="16">
        <v>0.67</v>
      </c>
      <c r="AC5625" s="16">
        <v>10.67</v>
      </c>
      <c r="AD5625" s="16">
        <v>29.9</v>
      </c>
      <c r="AE5625" s="16">
        <v>1.9516</v>
      </c>
      <c r="AF5625" s="16">
        <v>9.1200000000000003E-2</v>
      </c>
      <c r="AG5625" s="16">
        <v>23161.200000000001</v>
      </c>
      <c r="AH5625" s="16">
        <v>9.1999999999999998E-3</v>
      </c>
      <c r="AI5625" s="16">
        <v>24.2163</v>
      </c>
      <c r="AJ5625" s="16">
        <v>79.403099999999995</v>
      </c>
      <c r="AK5625" s="16">
        <v>1.0490999999999999</v>
      </c>
      <c r="AL5625" s="16">
        <v>0</v>
      </c>
      <c r="AM5625" s="16">
        <v>0</v>
      </c>
      <c r="AN5625" s="16">
        <v>0.94099999999999995</v>
      </c>
      <c r="AO5625" s="16">
        <v>0</v>
      </c>
      <c r="AP5625" s="16">
        <v>0.77449999999999997</v>
      </c>
      <c r="AR5625" s="16">
        <f t="shared" si="205"/>
        <v>1</v>
      </c>
      <c r="AS5625" s="5">
        <f t="shared" si="204"/>
        <v>0.41065899999999989</v>
      </c>
    </row>
    <row r="5626" spans="1:45" x14ac:dyDescent="0.25">
      <c r="A5626" s="16" t="s">
        <v>407</v>
      </c>
      <c r="B5626" s="16" t="s">
        <v>135</v>
      </c>
      <c r="C5626" s="16" t="s">
        <v>364</v>
      </c>
      <c r="D5626" s="16">
        <v>1997</v>
      </c>
      <c r="E5626" s="16" t="s">
        <v>6241</v>
      </c>
      <c r="F5626" s="16" t="s">
        <v>591</v>
      </c>
      <c r="G5626" s="10">
        <v>1543.52</v>
      </c>
      <c r="H5626" s="73">
        <v>7.3418219999999996</v>
      </c>
      <c r="I5626" s="16" t="s">
        <v>6700</v>
      </c>
      <c r="J5626" s="71">
        <v>0</v>
      </c>
      <c r="K5626" s="71">
        <v>1</v>
      </c>
      <c r="L5626" s="16">
        <v>-1.4480010000000001</v>
      </c>
      <c r="M5626" s="16">
        <v>-0.60455999999999999</v>
      </c>
      <c r="N5626" s="16">
        <v>-1.0532600000000001</v>
      </c>
      <c r="O5626" s="16">
        <v>-0.75541270000000005</v>
      </c>
      <c r="P5626" s="16">
        <v>-0.85952340000000005</v>
      </c>
      <c r="Q5626" s="16">
        <v>7.4729799999999999E-2</v>
      </c>
      <c r="R5626" s="16">
        <v>0.11070000000000001</v>
      </c>
      <c r="S5626" s="16">
        <v>3.3E-3</v>
      </c>
      <c r="T5626" s="16">
        <v>1.1999999999999999E-3</v>
      </c>
      <c r="U5626" s="16">
        <v>3.1703999999999999</v>
      </c>
      <c r="V5626" s="16">
        <v>6.5380000000000003</v>
      </c>
      <c r="W5626" s="16">
        <v>2.1379999999999999</v>
      </c>
      <c r="X5626" s="16">
        <v>365.00799999999998</v>
      </c>
      <c r="Y5626" s="16">
        <v>32.7072</v>
      </c>
      <c r="Z5626" s="16">
        <v>8.8700000000000001E-2</v>
      </c>
      <c r="AA5626" s="16">
        <v>0.38758619999999999</v>
      </c>
      <c r="AB5626" s="16">
        <v>0.67</v>
      </c>
      <c r="AC5626" s="16">
        <v>10.67</v>
      </c>
      <c r="AD5626" s="16">
        <v>29.9</v>
      </c>
      <c r="AE5626" s="16">
        <v>2.0257000000000001</v>
      </c>
      <c r="AF5626" s="16">
        <v>0.17319999999999999</v>
      </c>
      <c r="AG5626" s="16">
        <v>25747.3</v>
      </c>
      <c r="AH5626" s="16">
        <v>8.9999999999999993E-3</v>
      </c>
      <c r="AI5626" s="16">
        <v>24.508400000000002</v>
      </c>
      <c r="AJ5626" s="16">
        <v>79.474599999999995</v>
      </c>
      <c r="AK5626" s="16">
        <v>1.046</v>
      </c>
      <c r="AL5626" s="16">
        <v>-0.58179999999999998</v>
      </c>
      <c r="AM5626" s="16">
        <v>-0.85070000000000001</v>
      </c>
      <c r="AN5626" s="16">
        <v>0.98209999999999997</v>
      </c>
      <c r="AO5626" s="16">
        <v>-1.2011000000000001</v>
      </c>
      <c r="AP5626" s="16">
        <v>0.4632</v>
      </c>
      <c r="AR5626" s="16">
        <f t="shared" si="205"/>
        <v>1</v>
      </c>
      <c r="AS5626" s="5">
        <f t="shared" si="204"/>
        <v>-0.21364800000000006</v>
      </c>
    </row>
    <row r="5627" spans="1:45" x14ac:dyDescent="0.25">
      <c r="A5627" s="16" t="s">
        <v>407</v>
      </c>
      <c r="B5627" s="16" t="s">
        <v>135</v>
      </c>
      <c r="C5627" s="16" t="s">
        <v>364</v>
      </c>
      <c r="D5627" s="16">
        <v>1998</v>
      </c>
      <c r="E5627" s="16" t="s">
        <v>6242</v>
      </c>
      <c r="F5627" s="16" t="s">
        <v>591</v>
      </c>
      <c r="G5627" s="10">
        <v>1528.04</v>
      </c>
      <c r="H5627" s="73">
        <v>7.3317399999999999</v>
      </c>
      <c r="I5627" s="16" t="s">
        <v>6700</v>
      </c>
      <c r="J5627" s="71">
        <v>0</v>
      </c>
      <c r="K5627" s="71">
        <v>1</v>
      </c>
      <c r="L5627" s="16">
        <v>-1.4757940000000001</v>
      </c>
      <c r="M5627" s="16">
        <v>-0.60738300000000001</v>
      </c>
      <c r="N5627" s="16">
        <v>-1.13611</v>
      </c>
      <c r="O5627" s="16">
        <v>-0.69064340000000002</v>
      </c>
      <c r="P5627" s="16">
        <v>-0.85532900000000001</v>
      </c>
      <c r="Q5627" s="16">
        <v>2.41438E-2</v>
      </c>
      <c r="R5627" s="16">
        <v>0.11070000000000001</v>
      </c>
      <c r="S5627" s="16">
        <v>2.8E-3</v>
      </c>
      <c r="T5627" s="16">
        <v>1.1000000000000001E-3</v>
      </c>
      <c r="U5627" s="16">
        <v>2.2486999999999999</v>
      </c>
      <c r="V5627" s="16">
        <v>6.3319999999999999</v>
      </c>
      <c r="W5627" s="16">
        <v>2.262</v>
      </c>
      <c r="X5627" s="16">
        <v>366.73700000000002</v>
      </c>
      <c r="Y5627" s="16">
        <v>34.171500000000002</v>
      </c>
      <c r="Z5627" s="16">
        <v>9.8000000000000004E-2</v>
      </c>
      <c r="AA5627" s="16">
        <v>0.34098099999999998</v>
      </c>
      <c r="AB5627" s="16">
        <v>0.67</v>
      </c>
      <c r="AC5627" s="16">
        <v>10.67</v>
      </c>
      <c r="AD5627" s="16">
        <v>31.1</v>
      </c>
      <c r="AE5627" s="16">
        <v>2.0249000000000001</v>
      </c>
      <c r="AF5627" s="16">
        <v>0.17979999999999999</v>
      </c>
      <c r="AG5627" s="16">
        <v>28742.5</v>
      </c>
      <c r="AH5627" s="16">
        <v>8.6999999999999994E-3</v>
      </c>
      <c r="AI5627" s="16">
        <v>24.8004</v>
      </c>
      <c r="AJ5627" s="16">
        <v>79.546000000000006</v>
      </c>
      <c r="AK5627" s="16">
        <v>1.0428999999999999</v>
      </c>
      <c r="AL5627" s="16">
        <v>-0.58179999999999998</v>
      </c>
      <c r="AM5627" s="16">
        <v>-0.85070000000000001</v>
      </c>
      <c r="AN5627" s="16">
        <v>1.0233000000000001</v>
      </c>
      <c r="AO5627" s="16">
        <v>-1.2011000000000001</v>
      </c>
      <c r="AP5627" s="16">
        <v>0.15179999999999999</v>
      </c>
      <c r="AR5627" s="16">
        <f t="shared" si="205"/>
        <v>1</v>
      </c>
      <c r="AS5627" s="5">
        <f t="shared" si="204"/>
        <v>-2.7792999999999957E-2</v>
      </c>
    </row>
    <row r="5628" spans="1:45" x14ac:dyDescent="0.25">
      <c r="A5628" s="16" t="s">
        <v>407</v>
      </c>
      <c r="B5628" s="16" t="s">
        <v>135</v>
      </c>
      <c r="C5628" s="16" t="s">
        <v>364</v>
      </c>
      <c r="D5628" s="16">
        <v>1999</v>
      </c>
      <c r="E5628" s="16" t="s">
        <v>6243</v>
      </c>
      <c r="F5628" s="16" t="s">
        <v>591</v>
      </c>
      <c r="G5628" s="10">
        <v>1479.4</v>
      </c>
      <c r="H5628" s="73">
        <v>7.2993949999999996</v>
      </c>
      <c r="I5628" s="16" t="s">
        <v>6700</v>
      </c>
      <c r="J5628" s="71">
        <v>0</v>
      </c>
      <c r="K5628" s="71">
        <v>1</v>
      </c>
      <c r="L5628" s="16">
        <v>-1.5894360000000001</v>
      </c>
      <c r="M5628" s="16">
        <v>-0.59992679999999998</v>
      </c>
      <c r="N5628" s="16">
        <v>-1.1133420000000001</v>
      </c>
      <c r="O5628" s="16">
        <v>-0.65316410000000003</v>
      </c>
      <c r="P5628" s="16">
        <v>-0.85130220000000001</v>
      </c>
      <c r="Q5628" s="16">
        <v>-0.3169747</v>
      </c>
      <c r="R5628" s="16">
        <v>0.11070000000000001</v>
      </c>
      <c r="S5628" s="16">
        <v>2.8E-3</v>
      </c>
      <c r="T5628" s="16">
        <v>1.9E-3</v>
      </c>
      <c r="U5628" s="16">
        <v>2.3182</v>
      </c>
      <c r="V5628" s="16">
        <v>6.1260000000000003</v>
      </c>
      <c r="W5628" s="16">
        <v>2.3860000000000001</v>
      </c>
      <c r="X5628" s="16">
        <v>368.68400000000003</v>
      </c>
      <c r="Y5628" s="16">
        <v>35.635800000000003</v>
      </c>
      <c r="Z5628" s="16">
        <v>0.1033</v>
      </c>
      <c r="AA5628" s="16">
        <v>0.35263230000000001</v>
      </c>
      <c r="AB5628" s="16">
        <v>0.67</v>
      </c>
      <c r="AC5628" s="16">
        <v>10.67</v>
      </c>
      <c r="AD5628" s="16">
        <v>30.8</v>
      </c>
      <c r="AE5628" s="16">
        <v>2.0263</v>
      </c>
      <c r="AF5628" s="16">
        <v>0.27229999999999999</v>
      </c>
      <c r="AG5628" s="16">
        <v>30757.200000000001</v>
      </c>
      <c r="AH5628" s="16">
        <v>8.5000000000000006E-3</v>
      </c>
      <c r="AI5628" s="16">
        <v>25.092500000000001</v>
      </c>
      <c r="AJ5628" s="16">
        <v>79.617500000000007</v>
      </c>
      <c r="AK5628" s="16">
        <v>0.67449999999999999</v>
      </c>
      <c r="AL5628" s="16">
        <v>-0.66830000000000001</v>
      </c>
      <c r="AM5628" s="16">
        <v>-0.90769999999999995</v>
      </c>
      <c r="AN5628" s="16">
        <v>0.1014</v>
      </c>
      <c r="AO5628" s="16">
        <v>-1.3301000000000001</v>
      </c>
      <c r="AP5628" s="16">
        <v>-0.312</v>
      </c>
      <c r="AR5628" s="16">
        <f t="shared" si="205"/>
        <v>1</v>
      </c>
      <c r="AS5628" s="5">
        <f t="shared" si="204"/>
        <v>-0.11364200000000002</v>
      </c>
    </row>
    <row r="5629" spans="1:45" x14ac:dyDescent="0.25">
      <c r="A5629" s="16" t="s">
        <v>407</v>
      </c>
      <c r="B5629" s="16" t="s">
        <v>135</v>
      </c>
      <c r="C5629" s="16" t="s">
        <v>364</v>
      </c>
      <c r="D5629" s="16">
        <v>2000</v>
      </c>
      <c r="E5629" s="16" t="s">
        <v>6244</v>
      </c>
      <c r="F5629" s="16" t="s">
        <v>591</v>
      </c>
      <c r="G5629" s="10">
        <v>1234.3</v>
      </c>
      <c r="H5629" s="73">
        <v>7.118258</v>
      </c>
      <c r="I5629" s="16">
        <v>412609</v>
      </c>
      <c r="J5629" s="71">
        <v>0</v>
      </c>
      <c r="K5629" s="71">
        <v>1</v>
      </c>
      <c r="L5629" s="16">
        <v>-1.7895080000000001</v>
      </c>
      <c r="M5629" s="16">
        <v>-0.60849059999999999</v>
      </c>
      <c r="N5629" s="16">
        <v>-1.177146</v>
      </c>
      <c r="O5629" s="16">
        <v>-0.7028759</v>
      </c>
      <c r="P5629" s="16">
        <v>-0.84866529999999996</v>
      </c>
      <c r="Q5629" s="16">
        <v>-0.65807680000000002</v>
      </c>
      <c r="R5629" s="16">
        <v>0.11070000000000001</v>
      </c>
      <c r="S5629" s="16">
        <v>3.0000000000000001E-3</v>
      </c>
      <c r="T5629" s="16">
        <v>8.9999999999999998E-4</v>
      </c>
      <c r="U5629" s="16">
        <v>1.5526</v>
      </c>
      <c r="V5629" s="16">
        <v>5.92</v>
      </c>
      <c r="W5629" s="16">
        <v>2.5099999999999998</v>
      </c>
      <c r="X5629" s="16">
        <v>370.82499999999999</v>
      </c>
      <c r="Y5629" s="16">
        <v>37.100099999999998</v>
      </c>
      <c r="Z5629" s="16">
        <v>9.8699999999999996E-2</v>
      </c>
      <c r="AA5629" s="16">
        <v>0.56623950000000001</v>
      </c>
      <c r="AB5629" s="16">
        <v>0.67</v>
      </c>
      <c r="AC5629" s="16">
        <v>10.67</v>
      </c>
      <c r="AD5629" s="16">
        <v>25.3</v>
      </c>
      <c r="AE5629" s="16">
        <v>1.8647</v>
      </c>
      <c r="AF5629" s="16">
        <v>0.27910000000000001</v>
      </c>
      <c r="AG5629" s="16">
        <v>34214.5</v>
      </c>
      <c r="AH5629" s="16">
        <v>6.7000000000000002E-3</v>
      </c>
      <c r="AI5629" s="16">
        <v>25.5</v>
      </c>
      <c r="AJ5629" s="16">
        <v>79.7</v>
      </c>
      <c r="AK5629" s="16">
        <v>0.30609999999999998</v>
      </c>
      <c r="AL5629" s="16">
        <v>-0.75490000000000002</v>
      </c>
      <c r="AM5629" s="16">
        <v>-0.96460000000000001</v>
      </c>
      <c r="AN5629" s="16">
        <v>-0.82040000000000002</v>
      </c>
      <c r="AO5629" s="16">
        <v>-1.4591000000000001</v>
      </c>
      <c r="AP5629" s="16">
        <v>-0.77580000000000005</v>
      </c>
      <c r="AR5629" s="16">
        <f t="shared" si="205"/>
        <v>1</v>
      </c>
      <c r="AS5629" s="5">
        <f t="shared" si="204"/>
        <v>-0.20007200000000003</v>
      </c>
    </row>
    <row r="5630" spans="1:45" x14ac:dyDescent="0.25">
      <c r="A5630" s="16" t="s">
        <v>407</v>
      </c>
      <c r="B5630" s="16" t="s">
        <v>135</v>
      </c>
      <c r="C5630" s="16" t="s">
        <v>364</v>
      </c>
      <c r="D5630" s="16">
        <v>2001</v>
      </c>
      <c r="E5630" s="16" t="s">
        <v>6245</v>
      </c>
      <c r="F5630" s="16" t="s">
        <v>591</v>
      </c>
      <c r="G5630" s="10">
        <v>1105.69</v>
      </c>
      <c r="H5630" s="73">
        <v>7.0082240000000002</v>
      </c>
      <c r="I5630" s="16">
        <v>423853</v>
      </c>
      <c r="J5630" s="71">
        <v>0</v>
      </c>
      <c r="K5630" s="71">
        <v>1</v>
      </c>
      <c r="L5630" s="16">
        <v>-1.8041119999999999</v>
      </c>
      <c r="M5630" s="16">
        <v>-0.6122187</v>
      </c>
      <c r="N5630" s="16">
        <v>-1.1032979999999999</v>
      </c>
      <c r="O5630" s="16">
        <v>-0.63584969999999996</v>
      </c>
      <c r="P5630" s="16">
        <v>-0.84485580000000005</v>
      </c>
      <c r="Q5630" s="16">
        <v>-0.84151949999999998</v>
      </c>
      <c r="R5630" s="16">
        <v>0.11070000000000001</v>
      </c>
      <c r="S5630" s="16">
        <v>3.0000000000000001E-3</v>
      </c>
      <c r="T5630" s="16">
        <v>5.0000000000000001E-4</v>
      </c>
      <c r="U5630" s="16">
        <v>2.0392000000000001</v>
      </c>
      <c r="V5630" s="16">
        <v>5.8019999999999996</v>
      </c>
      <c r="W5630" s="16">
        <v>2.706</v>
      </c>
      <c r="X5630" s="16">
        <v>372.92599999999999</v>
      </c>
      <c r="Y5630" s="16">
        <v>38.564300000000003</v>
      </c>
      <c r="Z5630" s="16">
        <v>8.7300000000000003E-2</v>
      </c>
      <c r="AA5630" s="16">
        <v>0.39923750000000002</v>
      </c>
      <c r="AB5630" s="16">
        <v>0.67</v>
      </c>
      <c r="AC5630" s="16">
        <v>10.67</v>
      </c>
      <c r="AD5630" s="16">
        <v>29.6</v>
      </c>
      <c r="AE5630" s="16">
        <v>1.7445999999999999</v>
      </c>
      <c r="AF5630" s="16">
        <v>0.2283</v>
      </c>
      <c r="AG5630" s="16">
        <v>38931.300000000003</v>
      </c>
      <c r="AH5630" s="16">
        <v>8.2000000000000007E-3</v>
      </c>
      <c r="AI5630" s="16">
        <v>25.7</v>
      </c>
      <c r="AJ5630" s="16">
        <v>79.8</v>
      </c>
      <c r="AK5630" s="16">
        <v>0.4002</v>
      </c>
      <c r="AL5630" s="16">
        <v>-0.99790000000000001</v>
      </c>
      <c r="AM5630" s="16">
        <v>-1.5012000000000001</v>
      </c>
      <c r="AN5630" s="16">
        <v>-0.6794</v>
      </c>
      <c r="AO5630" s="16">
        <v>-1.6117999999999999</v>
      </c>
      <c r="AP5630" s="16">
        <v>-1.087</v>
      </c>
      <c r="AR5630" s="16">
        <f t="shared" si="205"/>
        <v>1</v>
      </c>
      <c r="AS5630" s="5">
        <f t="shared" si="204"/>
        <v>-1.4603999999999839E-2</v>
      </c>
    </row>
    <row r="5631" spans="1:45" x14ac:dyDescent="0.25">
      <c r="A5631" s="16" t="s">
        <v>407</v>
      </c>
      <c r="B5631" s="16" t="s">
        <v>135</v>
      </c>
      <c r="C5631" s="16" t="s">
        <v>364</v>
      </c>
      <c r="D5631" s="16">
        <v>2002</v>
      </c>
      <c r="E5631" s="16" t="s">
        <v>6246</v>
      </c>
      <c r="F5631" s="16" t="s">
        <v>591</v>
      </c>
      <c r="G5631" s="10">
        <v>1046.56</v>
      </c>
      <c r="H5631" s="73">
        <v>6.9532629999999997</v>
      </c>
      <c r="I5631" s="16">
        <v>435262</v>
      </c>
      <c r="J5631" s="71">
        <v>0</v>
      </c>
      <c r="K5631" s="71">
        <v>1</v>
      </c>
      <c r="L5631" s="16">
        <v>-1.827661</v>
      </c>
      <c r="M5631" s="16">
        <v>-0.61746290000000004</v>
      </c>
      <c r="N5631" s="16">
        <v>-0.99956999999999996</v>
      </c>
      <c r="O5631" s="16">
        <v>-0.61383310000000002</v>
      </c>
      <c r="P5631" s="16">
        <v>-0.84258469999999996</v>
      </c>
      <c r="Q5631" s="16">
        <v>-1.024999</v>
      </c>
      <c r="R5631" s="16">
        <v>0.1076</v>
      </c>
      <c r="S5631" s="16">
        <v>2.8E-3</v>
      </c>
      <c r="T5631" s="16">
        <v>2.0000000000000001E-4</v>
      </c>
      <c r="U5631" s="16">
        <v>2.8740999999999999</v>
      </c>
      <c r="V5631" s="16">
        <v>5.6840000000000002</v>
      </c>
      <c r="W5631" s="16">
        <v>2.8220000000000001</v>
      </c>
      <c r="X5631" s="16">
        <v>374.72500000000002</v>
      </c>
      <c r="Y5631" s="16">
        <v>40.028599999999997</v>
      </c>
      <c r="Z5631" s="16">
        <v>8.1500000000000003E-2</v>
      </c>
      <c r="AA5631" s="16">
        <v>0.39535379999999998</v>
      </c>
      <c r="AB5631" s="16">
        <v>0.67</v>
      </c>
      <c r="AC5631" s="16">
        <v>10.67</v>
      </c>
      <c r="AD5631" s="16">
        <v>29.7</v>
      </c>
      <c r="AE5631" s="16">
        <v>1.5179</v>
      </c>
      <c r="AF5631" s="16">
        <v>0.22969999999999999</v>
      </c>
      <c r="AG5631" s="16">
        <v>45005.1</v>
      </c>
      <c r="AH5631" s="16">
        <v>8.2000000000000007E-3</v>
      </c>
      <c r="AI5631" s="16">
        <v>26</v>
      </c>
      <c r="AJ5631" s="16">
        <v>79.8</v>
      </c>
      <c r="AK5631" s="16">
        <v>0.49419999999999997</v>
      </c>
      <c r="AL5631" s="16">
        <v>-1.2410000000000001</v>
      </c>
      <c r="AM5631" s="16">
        <v>-2.0377999999999998</v>
      </c>
      <c r="AN5631" s="16">
        <v>-0.5383</v>
      </c>
      <c r="AO5631" s="16">
        <v>-1.7645999999999999</v>
      </c>
      <c r="AP5631" s="16">
        <v>-1.3982000000000001</v>
      </c>
      <c r="AR5631" s="16">
        <f t="shared" si="205"/>
        <v>1</v>
      </c>
      <c r="AS5631" s="5">
        <f t="shared" si="204"/>
        <v>-2.3549000000000042E-2</v>
      </c>
    </row>
    <row r="5632" spans="1:45" x14ac:dyDescent="0.25">
      <c r="A5632" s="16" t="s">
        <v>407</v>
      </c>
      <c r="B5632" s="16" t="s">
        <v>135</v>
      </c>
      <c r="C5632" s="16" t="s">
        <v>364</v>
      </c>
      <c r="D5632" s="16">
        <v>2003</v>
      </c>
      <c r="E5632" s="16" t="s">
        <v>6247</v>
      </c>
      <c r="F5632" s="16" t="s">
        <v>591</v>
      </c>
      <c r="G5632" s="10">
        <v>1085.8800000000001</v>
      </c>
      <c r="H5632" s="73">
        <v>6.9901439999999999</v>
      </c>
      <c r="I5632" s="16">
        <v>446769</v>
      </c>
      <c r="J5632" s="71">
        <v>0</v>
      </c>
      <c r="K5632" s="71">
        <v>1</v>
      </c>
      <c r="L5632" s="16">
        <v>-1.856935</v>
      </c>
      <c r="M5632" s="16">
        <v>-0.60813930000000005</v>
      </c>
      <c r="N5632" s="16">
        <v>-1.0150250000000001</v>
      </c>
      <c r="O5632" s="16">
        <v>-0.5997671</v>
      </c>
      <c r="P5632" s="16">
        <v>-0.83871079999999998</v>
      </c>
      <c r="Q5632" s="16">
        <v>-1.1060760000000001</v>
      </c>
      <c r="R5632" s="16">
        <v>0.11070000000000001</v>
      </c>
      <c r="S5632" s="16">
        <v>2.5999999999999999E-3</v>
      </c>
      <c r="T5632" s="16">
        <v>1.1000000000000001E-3</v>
      </c>
      <c r="U5632" s="16">
        <v>2.5960000000000001</v>
      </c>
      <c r="V5632" s="16">
        <v>5.5659999999999998</v>
      </c>
      <c r="W5632" s="16">
        <v>2.8479999999999999</v>
      </c>
      <c r="X5632" s="16">
        <v>377.03899999999999</v>
      </c>
      <c r="Y5632" s="16">
        <v>41.492899999999999</v>
      </c>
      <c r="Z5632" s="16">
        <v>7.7100000000000002E-2</v>
      </c>
      <c r="AA5632" s="16">
        <v>0.42254019999999998</v>
      </c>
      <c r="AB5632" s="16">
        <v>0.67</v>
      </c>
      <c r="AC5632" s="16">
        <v>10.67</v>
      </c>
      <c r="AD5632" s="16">
        <v>29</v>
      </c>
      <c r="AE5632" s="16">
        <v>1.3976</v>
      </c>
      <c r="AF5632" s="16">
        <v>0.23749999999999999</v>
      </c>
      <c r="AG5632" s="16">
        <v>50859.1</v>
      </c>
      <c r="AH5632" s="16">
        <v>8.0999999999999996E-3</v>
      </c>
      <c r="AI5632" s="16">
        <v>26.2</v>
      </c>
      <c r="AJ5632" s="16">
        <v>79.900000000000006</v>
      </c>
      <c r="AK5632" s="16">
        <v>0.39340000000000003</v>
      </c>
      <c r="AL5632" s="16">
        <v>-1.2605999999999999</v>
      </c>
      <c r="AM5632" s="16">
        <v>-2.2477</v>
      </c>
      <c r="AN5632" s="16">
        <v>0.37580000000000002</v>
      </c>
      <c r="AO5632" s="16">
        <v>-2.6753999999999998</v>
      </c>
      <c r="AP5632" s="16">
        <v>-1.3964000000000001</v>
      </c>
      <c r="AR5632" s="16">
        <f t="shared" si="205"/>
        <v>1</v>
      </c>
      <c r="AS5632" s="5">
        <f t="shared" si="204"/>
        <v>-2.9274000000000022E-2</v>
      </c>
    </row>
    <row r="5633" spans="1:45" x14ac:dyDescent="0.25">
      <c r="A5633" s="16" t="s">
        <v>407</v>
      </c>
      <c r="B5633" s="16" t="s">
        <v>135</v>
      </c>
      <c r="C5633" s="16" t="s">
        <v>364</v>
      </c>
      <c r="D5633" s="16">
        <v>2004</v>
      </c>
      <c r="E5633" s="16" t="s">
        <v>6248</v>
      </c>
      <c r="F5633" s="16" t="s">
        <v>591</v>
      </c>
      <c r="G5633" s="10">
        <v>1110.3499999999999</v>
      </c>
      <c r="H5633" s="73">
        <v>7.0124310000000003</v>
      </c>
      <c r="I5633" s="16">
        <v>458324</v>
      </c>
      <c r="J5633" s="71">
        <v>0</v>
      </c>
      <c r="K5633" s="71">
        <v>1</v>
      </c>
      <c r="L5633" s="16">
        <v>-1.6271340000000001</v>
      </c>
      <c r="M5633" s="16">
        <v>-0.61053029999999997</v>
      </c>
      <c r="N5633" s="16">
        <v>-1.031633</v>
      </c>
      <c r="O5633" s="16">
        <v>-0.51981679999999997</v>
      </c>
      <c r="P5633" s="16">
        <v>-0.82971950000000005</v>
      </c>
      <c r="Q5633" s="16">
        <v>-0.64646919999999997</v>
      </c>
      <c r="R5633" s="16">
        <v>0.11070000000000001</v>
      </c>
      <c r="S5633" s="16">
        <v>3.2000000000000002E-3</v>
      </c>
      <c r="T5633" s="16">
        <v>5.9999999999999995E-4</v>
      </c>
      <c r="U5633" s="16">
        <v>2.4619</v>
      </c>
      <c r="V5633" s="16">
        <v>5.4480000000000004</v>
      </c>
      <c r="W5633" s="16">
        <v>2.8740000000000001</v>
      </c>
      <c r="X5633" s="16">
        <v>376.798</v>
      </c>
      <c r="Y5633" s="16">
        <v>44.778199999999998</v>
      </c>
      <c r="Z5633" s="16">
        <v>7.9899999999999999E-2</v>
      </c>
      <c r="AA5633" s="16">
        <v>0.4108888</v>
      </c>
      <c r="AB5633" s="16">
        <v>0.67</v>
      </c>
      <c r="AC5633" s="16">
        <v>10.67</v>
      </c>
      <c r="AD5633" s="16">
        <v>29.3</v>
      </c>
      <c r="AE5633" s="16">
        <v>1.5206999999999999</v>
      </c>
      <c r="AF5633" s="16">
        <v>0.65529999999999999</v>
      </c>
      <c r="AG5633" s="16">
        <v>56742.400000000001</v>
      </c>
      <c r="AH5633" s="16">
        <v>8.0999999999999996E-3</v>
      </c>
      <c r="AI5633" s="16">
        <v>26.5</v>
      </c>
      <c r="AJ5633" s="16">
        <v>80</v>
      </c>
      <c r="AK5633" s="16">
        <v>-0.2802</v>
      </c>
      <c r="AL5633" s="16">
        <v>-0.51959999999999995</v>
      </c>
      <c r="AM5633" s="16">
        <v>-1.1675</v>
      </c>
      <c r="AN5633" s="16">
        <v>4.6100000000000002E-2</v>
      </c>
      <c r="AO5633" s="16">
        <v>-1.3625</v>
      </c>
      <c r="AP5633" s="16">
        <v>-0.99660000000000004</v>
      </c>
      <c r="AR5633" s="16">
        <f t="shared" si="205"/>
        <v>1</v>
      </c>
      <c r="AS5633" s="5">
        <f t="shared" si="204"/>
        <v>0.22980099999999992</v>
      </c>
    </row>
    <row r="5634" spans="1:45" x14ac:dyDescent="0.25">
      <c r="A5634" s="16" t="s">
        <v>407</v>
      </c>
      <c r="B5634" s="16" t="s">
        <v>135</v>
      </c>
      <c r="C5634" s="16" t="s">
        <v>364</v>
      </c>
      <c r="D5634" s="16">
        <v>2005</v>
      </c>
      <c r="E5634" s="16" t="s">
        <v>6249</v>
      </c>
      <c r="F5634" s="16" t="s">
        <v>591</v>
      </c>
      <c r="G5634" s="10">
        <v>1141.74</v>
      </c>
      <c r="H5634" s="73">
        <v>7.0403130000000003</v>
      </c>
      <c r="I5634" s="16">
        <v>469885</v>
      </c>
      <c r="J5634" s="71">
        <v>0</v>
      </c>
      <c r="K5634" s="71">
        <v>1</v>
      </c>
      <c r="L5634" s="16">
        <v>-1.5841160000000001</v>
      </c>
      <c r="M5634" s="16">
        <v>-0.60581640000000003</v>
      </c>
      <c r="N5634" s="16">
        <v>-1.0229330000000001</v>
      </c>
      <c r="O5634" s="16">
        <v>-0.72914610000000002</v>
      </c>
      <c r="P5634" s="16">
        <v>-0.82078359999999995</v>
      </c>
      <c r="Q5634" s="16">
        <v>-0.34348479999999998</v>
      </c>
      <c r="R5634" s="16">
        <v>0.11070000000000001</v>
      </c>
      <c r="S5634" s="16">
        <v>4.1999999999999997E-3</v>
      </c>
      <c r="T5634" s="16">
        <v>6.9999999999999999E-4</v>
      </c>
      <c r="U5634" s="16">
        <v>2.4630000000000001</v>
      </c>
      <c r="V5634" s="16">
        <v>5.33</v>
      </c>
      <c r="W5634" s="16">
        <v>2.9</v>
      </c>
      <c r="X5634" s="16">
        <v>378.29599999999999</v>
      </c>
      <c r="Y5634" s="16">
        <v>37.497500000000002</v>
      </c>
      <c r="Z5634" s="16">
        <v>7.9500000000000001E-2</v>
      </c>
      <c r="AA5634" s="16">
        <v>0.56313259999999998</v>
      </c>
      <c r="AB5634" s="16">
        <v>0.67</v>
      </c>
      <c r="AC5634" s="16">
        <v>10.67</v>
      </c>
      <c r="AD5634" s="16">
        <v>25.38</v>
      </c>
      <c r="AE5634" s="16">
        <v>1.5783</v>
      </c>
      <c r="AF5634" s="16">
        <v>1.2785</v>
      </c>
      <c r="AG5634" s="16">
        <v>65122.8</v>
      </c>
      <c r="AH5634" s="16">
        <v>8.0000000000000002E-3</v>
      </c>
      <c r="AI5634" s="16">
        <v>26.8</v>
      </c>
      <c r="AJ5634" s="16">
        <v>80</v>
      </c>
      <c r="AK5634" s="16">
        <v>-4.0000000000000002E-4</v>
      </c>
      <c r="AL5634" s="16">
        <v>6.4899999999999999E-2</v>
      </c>
      <c r="AM5634" s="16">
        <v>-0.73080000000000001</v>
      </c>
      <c r="AN5634" s="16">
        <v>1.7999999999999999E-2</v>
      </c>
      <c r="AO5634" s="16">
        <v>-1.0064</v>
      </c>
      <c r="AP5634" s="16">
        <v>-0.91390000000000005</v>
      </c>
      <c r="AR5634" s="16">
        <f t="shared" si="205"/>
        <v>1</v>
      </c>
      <c r="AS5634" s="5">
        <f t="shared" si="204"/>
        <v>4.3018000000000001E-2</v>
      </c>
    </row>
    <row r="5635" spans="1:45" x14ac:dyDescent="0.25">
      <c r="A5635" s="16" t="s">
        <v>407</v>
      </c>
      <c r="B5635" s="16" t="s">
        <v>135</v>
      </c>
      <c r="C5635" s="16" t="s">
        <v>364</v>
      </c>
      <c r="D5635" s="16">
        <v>2006</v>
      </c>
      <c r="E5635" s="16" t="s">
        <v>6250</v>
      </c>
      <c r="F5635" s="16" t="s">
        <v>591</v>
      </c>
      <c r="G5635" s="10">
        <v>1191.8</v>
      </c>
      <c r="H5635" s="73">
        <v>7.0832170000000003</v>
      </c>
      <c r="I5635" s="16">
        <v>481422</v>
      </c>
      <c r="J5635" s="71">
        <v>0</v>
      </c>
      <c r="K5635" s="71">
        <v>1</v>
      </c>
      <c r="L5635" s="16">
        <v>-1.4386779999999999</v>
      </c>
      <c r="M5635" s="16">
        <v>-0.59777959999999997</v>
      </c>
      <c r="N5635" s="16">
        <v>-0.97562870000000002</v>
      </c>
      <c r="O5635" s="16">
        <v>-0.40939779999999998</v>
      </c>
      <c r="P5635" s="16">
        <v>-0.81324719999999995</v>
      </c>
      <c r="Q5635" s="16">
        <v>-0.41494989999999998</v>
      </c>
      <c r="R5635" s="16">
        <v>0.11070000000000001</v>
      </c>
      <c r="S5635" s="16">
        <v>4.5999999999999999E-3</v>
      </c>
      <c r="T5635" s="16">
        <v>1.4E-3</v>
      </c>
      <c r="U5635" s="16">
        <v>3.0076999999999998</v>
      </c>
      <c r="V5635" s="16">
        <v>5.3680000000000003</v>
      </c>
      <c r="W5635" s="16">
        <v>2.9980000000000002</v>
      </c>
      <c r="X5635" s="16">
        <v>375.678</v>
      </c>
      <c r="Y5635" s="16">
        <v>48.5715</v>
      </c>
      <c r="Z5635" s="16">
        <v>9.2299999999999993E-2</v>
      </c>
      <c r="AA5635" s="16">
        <v>0.39457700000000001</v>
      </c>
      <c r="AB5635" s="16">
        <v>0.67</v>
      </c>
      <c r="AC5635" s="16">
        <v>10.67</v>
      </c>
      <c r="AD5635" s="16">
        <v>29.72</v>
      </c>
      <c r="AE5635" s="16">
        <v>1.5809</v>
      </c>
      <c r="AF5635" s="16">
        <v>1.4560999999999999</v>
      </c>
      <c r="AG5635" s="16">
        <v>72610.899999999994</v>
      </c>
      <c r="AH5635" s="16">
        <v>8.0000000000000002E-3</v>
      </c>
      <c r="AI5635" s="16">
        <v>27.1</v>
      </c>
      <c r="AJ5635" s="16">
        <v>80.099999999999994</v>
      </c>
      <c r="AK5635" s="16">
        <v>6.3399999999999998E-2</v>
      </c>
      <c r="AL5635" s="16">
        <v>-0.29599999999999999</v>
      </c>
      <c r="AM5635" s="16">
        <v>-0.99980000000000002</v>
      </c>
      <c r="AN5635" s="16">
        <v>0.1133</v>
      </c>
      <c r="AO5635" s="16">
        <v>-1.1063000000000001</v>
      </c>
      <c r="AP5635" s="16">
        <v>-0.74590000000000001</v>
      </c>
      <c r="AR5635" s="16">
        <f t="shared" si="205"/>
        <v>1</v>
      </c>
      <c r="AS5635" s="5">
        <f t="shared" si="204"/>
        <v>0.14543800000000018</v>
      </c>
    </row>
    <row r="5636" spans="1:45" x14ac:dyDescent="0.25">
      <c r="A5636" s="16" t="s">
        <v>407</v>
      </c>
      <c r="B5636" s="16" t="s">
        <v>135</v>
      </c>
      <c r="C5636" s="16" t="s">
        <v>364</v>
      </c>
      <c r="D5636" s="16">
        <v>2007</v>
      </c>
      <c r="E5636" s="16" t="s">
        <v>6251</v>
      </c>
      <c r="F5636" s="16" t="s">
        <v>591</v>
      </c>
      <c r="G5636" s="10">
        <v>1249.1500000000001</v>
      </c>
      <c r="H5636" s="73">
        <v>7.1302190000000003</v>
      </c>
      <c r="I5636" s="16">
        <v>492940</v>
      </c>
      <c r="J5636" s="71">
        <v>0</v>
      </c>
      <c r="K5636" s="71">
        <v>1</v>
      </c>
      <c r="L5636" s="16">
        <v>-1.107729</v>
      </c>
      <c r="M5636" s="16">
        <v>-0.59714509999999998</v>
      </c>
      <c r="N5636" s="16">
        <v>-0.2117715</v>
      </c>
      <c r="O5636" s="16">
        <v>-0.39352860000000001</v>
      </c>
      <c r="P5636" s="16">
        <v>-0.80421069999999995</v>
      </c>
      <c r="Q5636" s="16">
        <v>-0.46272049999999998</v>
      </c>
      <c r="R5636" s="16">
        <v>0.11070000000000001</v>
      </c>
      <c r="S5636" s="16">
        <v>6.0000000000000001E-3</v>
      </c>
      <c r="T5636" s="16">
        <v>8.9999999999999998E-4</v>
      </c>
      <c r="U5636" s="16">
        <v>9.8798999999999992</v>
      </c>
      <c r="V5636" s="16">
        <v>5.4059999999999997</v>
      </c>
      <c r="W5636" s="16">
        <v>3.0960000000000001</v>
      </c>
      <c r="X5636" s="16">
        <v>381.07900000000001</v>
      </c>
      <c r="Y5636" s="16">
        <v>48.959699999999998</v>
      </c>
      <c r="Z5636" s="16">
        <v>9.6600000000000005E-2</v>
      </c>
      <c r="AA5636" s="16">
        <v>0.3961306</v>
      </c>
      <c r="AB5636" s="16">
        <v>0.67</v>
      </c>
      <c r="AC5636" s="16">
        <v>10.67</v>
      </c>
      <c r="AD5636" s="16">
        <v>29.68</v>
      </c>
      <c r="AE5636" s="16">
        <v>1.5849</v>
      </c>
      <c r="AF5636" s="16">
        <v>2.2147999999999999</v>
      </c>
      <c r="AG5636" s="16">
        <v>79564.5</v>
      </c>
      <c r="AH5636" s="16">
        <v>8.0000000000000002E-3</v>
      </c>
      <c r="AI5636" s="16">
        <v>27.4</v>
      </c>
      <c r="AJ5636" s="16">
        <v>80.2</v>
      </c>
      <c r="AK5636" s="16">
        <v>8.3000000000000004E-2</v>
      </c>
      <c r="AL5636" s="16">
        <v>-0.5202</v>
      </c>
      <c r="AM5636" s="16">
        <v>-1.06</v>
      </c>
      <c r="AN5636" s="16">
        <v>0.28999999999999998</v>
      </c>
      <c r="AO5636" s="16">
        <v>-1.1185</v>
      </c>
      <c r="AP5636" s="16">
        <v>-0.8972</v>
      </c>
      <c r="AR5636" s="16">
        <f t="shared" si="205"/>
        <v>1</v>
      </c>
      <c r="AS5636" s="5">
        <f t="shared" ref="AS5636:AS5699" si="206">IF(D5636=1985, 0, L5636-L5635)</f>
        <v>0.33094899999999994</v>
      </c>
    </row>
    <row r="5637" spans="1:45" x14ac:dyDescent="0.25">
      <c r="A5637" s="16" t="s">
        <v>407</v>
      </c>
      <c r="B5637" s="16" t="s">
        <v>135</v>
      </c>
      <c r="C5637" s="16" t="s">
        <v>364</v>
      </c>
      <c r="D5637" s="16">
        <v>2008</v>
      </c>
      <c r="E5637" s="16" t="s">
        <v>6252</v>
      </c>
      <c r="F5637" s="16" t="s">
        <v>591</v>
      </c>
      <c r="G5637" s="10">
        <v>1307.18</v>
      </c>
      <c r="H5637" s="73">
        <v>7.1756250000000001</v>
      </c>
      <c r="I5637" s="16">
        <v>504477</v>
      </c>
      <c r="J5637" s="71">
        <v>0</v>
      </c>
      <c r="K5637" s="71">
        <v>1</v>
      </c>
      <c r="L5637" s="16">
        <v>-1.133653</v>
      </c>
      <c r="M5637" s="16">
        <v>-0.60731570000000001</v>
      </c>
      <c r="N5637" s="16">
        <v>-0.30853760000000002</v>
      </c>
      <c r="O5637" s="16">
        <v>-0.37825370000000003</v>
      </c>
      <c r="P5637" s="16">
        <v>-0.78635540000000004</v>
      </c>
      <c r="Q5637" s="16">
        <v>-0.44848209999999999</v>
      </c>
      <c r="R5637" s="16">
        <v>0.11070000000000001</v>
      </c>
      <c r="S5637" s="16">
        <v>4.0499999999999998E-3</v>
      </c>
      <c r="T5637" s="16">
        <v>5.9999999999999995E-4</v>
      </c>
      <c r="U5637" s="16">
        <v>8.8000000000000007</v>
      </c>
      <c r="V5637" s="16">
        <v>5.444</v>
      </c>
      <c r="W5637" s="16">
        <v>3.194</v>
      </c>
      <c r="X5637" s="16">
        <v>382.65899999999999</v>
      </c>
      <c r="Y5637" s="16">
        <v>49.548499999999997</v>
      </c>
      <c r="Z5637" s="16">
        <v>9.8199999999999996E-2</v>
      </c>
      <c r="AA5637" s="16">
        <v>0.39729569999999997</v>
      </c>
      <c r="AB5637" s="16">
        <v>0.67</v>
      </c>
      <c r="AC5637" s="16">
        <v>10.67</v>
      </c>
      <c r="AD5637" s="16">
        <v>29.65</v>
      </c>
      <c r="AE5637" s="16">
        <v>1.5887</v>
      </c>
      <c r="AF5637" s="16">
        <v>5.9577999999999998</v>
      </c>
      <c r="AG5637" s="16">
        <v>86227.8</v>
      </c>
      <c r="AH5637" s="16">
        <v>7.9000000000000008E-3</v>
      </c>
      <c r="AI5637" s="16">
        <v>27.7</v>
      </c>
      <c r="AJ5637" s="16">
        <v>80.3</v>
      </c>
      <c r="AK5637" s="16">
        <v>3.2399999999999998E-2</v>
      </c>
      <c r="AL5637" s="16">
        <v>-0.49940000000000001</v>
      </c>
      <c r="AM5637" s="16">
        <v>-1.0078</v>
      </c>
      <c r="AN5637" s="16">
        <v>0.23960000000000001</v>
      </c>
      <c r="AO5637" s="16">
        <v>-1.2031000000000001</v>
      </c>
      <c r="AP5637" s="16">
        <v>-0.71299999999999997</v>
      </c>
      <c r="AR5637" s="16">
        <f t="shared" ref="AR5637:AR5700" si="207">IF(OR(AND(I5637&lt;&gt;"", I5637&gt;=10000000, AQ5637&lt;=32.5), AND(A5637="Middle East &amp; North Africa", I5637&lt;&gt;"", I5637&gt;=9000000, AQ5637&lt;&gt;"", AQ5637&lt;=32.5)), 0, 1)</f>
        <v>1</v>
      </c>
      <c r="AS5637" s="5">
        <f t="shared" si="206"/>
        <v>-2.5924000000000058E-2</v>
      </c>
    </row>
    <row r="5638" spans="1:45" x14ac:dyDescent="0.25">
      <c r="A5638" s="16" t="s">
        <v>407</v>
      </c>
      <c r="B5638" s="16" t="s">
        <v>135</v>
      </c>
      <c r="C5638" s="16" t="s">
        <v>364</v>
      </c>
      <c r="D5638" s="16">
        <v>2009</v>
      </c>
      <c r="E5638" s="16" t="s">
        <v>6253</v>
      </c>
      <c r="F5638" s="16" t="s">
        <v>591</v>
      </c>
      <c r="G5638" s="10">
        <v>1217.3800000000001</v>
      </c>
      <c r="H5638" s="73">
        <v>7.1044549999999997</v>
      </c>
      <c r="I5638" s="16">
        <v>516079</v>
      </c>
      <c r="J5638" s="71">
        <v>0</v>
      </c>
      <c r="K5638" s="71">
        <v>1</v>
      </c>
      <c r="L5638" s="16">
        <v>-1.0982240000000001</v>
      </c>
      <c r="M5638" s="16">
        <v>-0.59976549999999995</v>
      </c>
      <c r="N5638" s="16">
        <v>-0.28955340000000002</v>
      </c>
      <c r="O5638" s="16">
        <v>-0.36684679999999997</v>
      </c>
      <c r="P5638" s="16">
        <v>-0.76756210000000002</v>
      </c>
      <c r="Q5638" s="16">
        <v>-0.42588749999999997</v>
      </c>
      <c r="R5638" s="16">
        <v>0.11070000000000001</v>
      </c>
      <c r="S5638" s="16">
        <v>5.7999999999999996E-3</v>
      </c>
      <c r="T5638" s="16">
        <v>6.9999999999999999E-4</v>
      </c>
      <c r="U5638" s="16">
        <v>8.9733000000000001</v>
      </c>
      <c r="V5638" s="16">
        <v>5.51</v>
      </c>
      <c r="W5638" s="16">
        <v>3.2919999999999998</v>
      </c>
      <c r="X5638" s="16">
        <v>381.62900000000002</v>
      </c>
      <c r="Y5638" s="16">
        <v>49.894399999999997</v>
      </c>
      <c r="Z5638" s="16">
        <v>0.10059999999999999</v>
      </c>
      <c r="AA5638" s="16">
        <v>0.39884920000000001</v>
      </c>
      <c r="AB5638" s="16">
        <v>0.67</v>
      </c>
      <c r="AC5638" s="16">
        <v>10.67</v>
      </c>
      <c r="AD5638" s="16">
        <v>29.61</v>
      </c>
      <c r="AE5638" s="16">
        <v>1.5923</v>
      </c>
      <c r="AF5638" s="16">
        <v>9.7094000000000005</v>
      </c>
      <c r="AG5638" s="16">
        <v>96687</v>
      </c>
      <c r="AH5638" s="16">
        <v>7.9000000000000008E-3</v>
      </c>
      <c r="AI5638" s="16">
        <v>28</v>
      </c>
      <c r="AJ5638" s="16">
        <v>80.3</v>
      </c>
      <c r="AK5638" s="16">
        <v>0.18090000000000001</v>
      </c>
      <c r="AL5638" s="16">
        <v>-0.37490000000000001</v>
      </c>
      <c r="AM5638" s="16">
        <v>-1.1082000000000001</v>
      </c>
      <c r="AN5638" s="16">
        <v>0.2427</v>
      </c>
      <c r="AO5638" s="16">
        <v>-1.2172000000000001</v>
      </c>
      <c r="AP5638" s="16">
        <v>-0.7399</v>
      </c>
      <c r="AR5638" s="16">
        <f t="shared" si="207"/>
        <v>1</v>
      </c>
      <c r="AS5638" s="5">
        <f t="shared" si="206"/>
        <v>3.5428999999999933E-2</v>
      </c>
    </row>
    <row r="5639" spans="1:45" x14ac:dyDescent="0.25">
      <c r="A5639" s="16" t="s">
        <v>407</v>
      </c>
      <c r="B5639" s="16" t="s">
        <v>135</v>
      </c>
      <c r="C5639" s="16" t="s">
        <v>364</v>
      </c>
      <c r="D5639" s="16">
        <v>2010</v>
      </c>
      <c r="E5639" s="16" t="s">
        <v>6254</v>
      </c>
      <c r="F5639" s="16" t="s">
        <v>591</v>
      </c>
      <c r="G5639" s="10">
        <v>1272.45</v>
      </c>
      <c r="H5639" s="73">
        <v>7.1486980000000004</v>
      </c>
      <c r="I5639" s="16">
        <v>527790</v>
      </c>
      <c r="J5639" s="71">
        <v>0</v>
      </c>
      <c r="K5639" s="71">
        <v>1</v>
      </c>
      <c r="L5639" s="16">
        <v>-1.00034</v>
      </c>
      <c r="M5639" s="16">
        <v>-0.58777109999999999</v>
      </c>
      <c r="N5639" s="16">
        <v>-0.14243400000000001</v>
      </c>
      <c r="O5639" s="16">
        <v>-0.3859284</v>
      </c>
      <c r="P5639" s="16">
        <v>-0.72111429999999999</v>
      </c>
      <c r="Q5639" s="16">
        <v>-0.39210060000000002</v>
      </c>
      <c r="R5639" s="16">
        <v>0.11070000000000001</v>
      </c>
      <c r="S5639" s="16">
        <v>7.0000000000000001E-3</v>
      </c>
      <c r="T5639" s="16">
        <v>1.5E-3</v>
      </c>
      <c r="U5639" s="16">
        <v>10.001099999999999</v>
      </c>
      <c r="V5639" s="16">
        <v>5.71</v>
      </c>
      <c r="W5639" s="16">
        <v>3.39</v>
      </c>
      <c r="X5639" s="16">
        <v>386.149</v>
      </c>
      <c r="Y5639" s="16">
        <v>50.7729</v>
      </c>
      <c r="Z5639" s="16">
        <v>0.10199999999999999</v>
      </c>
      <c r="AA5639" s="16">
        <v>0.51827509999999999</v>
      </c>
      <c r="AB5639" s="16">
        <v>0.67</v>
      </c>
      <c r="AC5639" s="16">
        <v>10.67</v>
      </c>
      <c r="AD5639" s="16">
        <v>26.535</v>
      </c>
      <c r="AE5639" s="16">
        <v>1.5955999999999999</v>
      </c>
      <c r="AF5639" s="16">
        <v>21.939499999999999</v>
      </c>
      <c r="AG5639" s="16">
        <v>109169</v>
      </c>
      <c r="AH5639" s="16">
        <v>7.7999999999999996E-3</v>
      </c>
      <c r="AI5639" s="16">
        <v>28.3</v>
      </c>
      <c r="AJ5639" s="16">
        <v>80.400000000000006</v>
      </c>
      <c r="AK5639" s="16">
        <v>7.5399999999999995E-2</v>
      </c>
      <c r="AL5639" s="16">
        <v>-0.43080000000000002</v>
      </c>
      <c r="AM5639" s="16">
        <v>-0.95050000000000001</v>
      </c>
      <c r="AN5639" s="16">
        <v>0.40899999999999997</v>
      </c>
      <c r="AO5639" s="16">
        <v>-1.2125999999999999</v>
      </c>
      <c r="AP5639" s="16">
        <v>-0.70140000000000002</v>
      </c>
      <c r="AR5639" s="16">
        <f t="shared" si="207"/>
        <v>1</v>
      </c>
      <c r="AS5639" s="5">
        <f t="shared" si="206"/>
        <v>9.7884000000000082E-2</v>
      </c>
    </row>
    <row r="5640" spans="1:45" x14ac:dyDescent="0.25">
      <c r="A5640" s="16" t="s">
        <v>407</v>
      </c>
      <c r="B5640" s="16" t="s">
        <v>135</v>
      </c>
      <c r="C5640" s="16" t="s">
        <v>364</v>
      </c>
      <c r="D5640" s="16">
        <v>2011</v>
      </c>
      <c r="E5640" s="16" t="s">
        <v>6255</v>
      </c>
      <c r="F5640" s="16" t="s">
        <v>591</v>
      </c>
      <c r="G5640" s="10">
        <v>1405.47</v>
      </c>
      <c r="H5640" s="73">
        <v>7.2481270000000002</v>
      </c>
      <c r="I5640" s="16">
        <v>539614</v>
      </c>
      <c r="J5640" s="71">
        <v>0</v>
      </c>
      <c r="K5640" s="71">
        <v>1</v>
      </c>
      <c r="L5640" s="16">
        <v>-0.9354095</v>
      </c>
      <c r="M5640" s="16">
        <v>-0.58741679999999996</v>
      </c>
      <c r="N5640" s="16">
        <v>-0.26514219999999999</v>
      </c>
      <c r="O5640" s="16">
        <v>-0.2673527</v>
      </c>
      <c r="P5640" s="16">
        <v>-0.62492970000000003</v>
      </c>
      <c r="Q5640" s="16">
        <v>-0.3463504</v>
      </c>
      <c r="R5640" s="16">
        <v>0.11375</v>
      </c>
      <c r="S5640" s="16">
        <v>6.8999999999999999E-3</v>
      </c>
      <c r="T5640" s="16">
        <v>1.4E-3</v>
      </c>
      <c r="U5640" s="16">
        <v>8.5742999999999991</v>
      </c>
      <c r="V5640" s="16">
        <v>6.048</v>
      </c>
      <c r="W5640" s="16">
        <v>3.552</v>
      </c>
      <c r="X5640" s="16">
        <v>387.76400000000001</v>
      </c>
      <c r="Y5640" s="16">
        <v>54.834800000000001</v>
      </c>
      <c r="Z5640" s="16">
        <v>9.74E-2</v>
      </c>
      <c r="AA5640" s="16">
        <v>0.40156779999999997</v>
      </c>
      <c r="AB5640" s="16">
        <v>0.67</v>
      </c>
      <c r="AC5640" s="16">
        <v>10.67</v>
      </c>
      <c r="AD5640" s="16">
        <v>29.54</v>
      </c>
      <c r="AE5640" s="16">
        <v>1.5597000000000001</v>
      </c>
      <c r="AF5640" s="16">
        <v>51.091700000000003</v>
      </c>
      <c r="AG5640" s="16">
        <v>119874</v>
      </c>
      <c r="AH5640" s="16">
        <v>7.7999999999999996E-3</v>
      </c>
      <c r="AI5640" s="16">
        <v>28.6</v>
      </c>
      <c r="AJ5640" s="16">
        <v>80.5</v>
      </c>
      <c r="AK5640" s="16">
        <v>-1.18E-2</v>
      </c>
      <c r="AL5640" s="16">
        <v>-0.4118</v>
      </c>
      <c r="AM5640" s="16">
        <v>-0.86119999999999997</v>
      </c>
      <c r="AN5640" s="16">
        <v>0.3614</v>
      </c>
      <c r="AO5640" s="16">
        <v>-1.0726</v>
      </c>
      <c r="AP5640" s="16">
        <v>-0.56879999999999997</v>
      </c>
      <c r="AR5640" s="16">
        <f t="shared" si="207"/>
        <v>1</v>
      </c>
      <c r="AS5640" s="5">
        <f t="shared" si="206"/>
        <v>6.4930500000000002E-2</v>
      </c>
    </row>
    <row r="5641" spans="1:45" x14ac:dyDescent="0.25">
      <c r="A5641" s="16" t="s">
        <v>407</v>
      </c>
      <c r="B5641" s="16" t="s">
        <v>135</v>
      </c>
      <c r="C5641" s="16" t="s">
        <v>364</v>
      </c>
      <c r="D5641" s="16">
        <v>2012</v>
      </c>
      <c r="E5641" s="16" t="s">
        <v>6256</v>
      </c>
      <c r="F5641" s="16" t="s">
        <v>591</v>
      </c>
      <c r="G5641" s="10">
        <v>1439.19</v>
      </c>
      <c r="H5641" s="73">
        <v>7.2718350000000003</v>
      </c>
      <c r="I5641" s="16">
        <v>551531</v>
      </c>
      <c r="J5641" s="71">
        <v>0</v>
      </c>
      <c r="K5641" s="71">
        <v>1</v>
      </c>
      <c r="L5641" s="16">
        <v>-0.83571879999999998</v>
      </c>
      <c r="M5641" s="16">
        <v>-0.59260679999999999</v>
      </c>
      <c r="N5641" s="16">
        <v>-8.2119800000000007E-2</v>
      </c>
      <c r="O5641" s="16">
        <v>-0.2395574</v>
      </c>
      <c r="P5641" s="16">
        <v>-0.6047131</v>
      </c>
      <c r="Q5641" s="16">
        <v>-0.35036620000000002</v>
      </c>
      <c r="R5641" s="16">
        <v>0.11070000000000001</v>
      </c>
      <c r="S5641" s="16">
        <v>7.1999999999999998E-3</v>
      </c>
      <c r="T5641" s="16">
        <v>8.9999999999999998E-4</v>
      </c>
      <c r="U5641" s="16">
        <v>10.209099999999999</v>
      </c>
      <c r="V5641" s="16">
        <v>6.3860000000000001</v>
      </c>
      <c r="W5641" s="16">
        <v>3.714</v>
      </c>
      <c r="X5641" s="16">
        <v>386.83499999999998</v>
      </c>
      <c r="Y5641" s="16">
        <v>56.123899999999999</v>
      </c>
      <c r="Z5641" s="16">
        <v>9.7699999999999995E-2</v>
      </c>
      <c r="AA5641" s="16">
        <v>0.40312140000000002</v>
      </c>
      <c r="AB5641" s="16">
        <v>0.67</v>
      </c>
      <c r="AC5641" s="16">
        <v>10.67</v>
      </c>
      <c r="AD5641" s="16">
        <v>29.5</v>
      </c>
      <c r="AE5641" s="16">
        <v>1.4664999999999999</v>
      </c>
      <c r="AF5641" s="16">
        <v>54.975999999999999</v>
      </c>
      <c r="AG5641" s="16">
        <v>134775</v>
      </c>
      <c r="AH5641" s="16">
        <v>7.7999999999999996E-3</v>
      </c>
      <c r="AI5641" s="16">
        <v>28.9</v>
      </c>
      <c r="AJ5641" s="16">
        <v>80.5</v>
      </c>
      <c r="AK5641" s="16">
        <v>-2.8000000000000001E-2</v>
      </c>
      <c r="AL5641" s="16">
        <v>-0.4037</v>
      </c>
      <c r="AM5641" s="16">
        <v>-0.79200000000000004</v>
      </c>
      <c r="AN5641" s="16">
        <v>0.25530000000000003</v>
      </c>
      <c r="AO5641" s="16">
        <v>-1.0553999999999999</v>
      </c>
      <c r="AP5641" s="16">
        <v>-0.5776</v>
      </c>
      <c r="AR5641" s="16">
        <f t="shared" si="207"/>
        <v>1</v>
      </c>
      <c r="AS5641" s="5">
        <f t="shared" si="206"/>
        <v>9.9690700000000021E-2</v>
      </c>
    </row>
    <row r="5642" spans="1:45" x14ac:dyDescent="0.25">
      <c r="A5642" s="16" t="s">
        <v>407</v>
      </c>
      <c r="B5642" s="16" t="s">
        <v>135</v>
      </c>
      <c r="C5642" s="16" t="s">
        <v>364</v>
      </c>
      <c r="D5642" s="16">
        <v>2013</v>
      </c>
      <c r="E5642" s="16" t="s">
        <v>6257</v>
      </c>
      <c r="F5642" s="16" t="s">
        <v>591</v>
      </c>
      <c r="G5642" s="10">
        <v>1451.05</v>
      </c>
      <c r="H5642" s="73">
        <v>7.2800419999999999</v>
      </c>
      <c r="I5642" s="16">
        <v>563513</v>
      </c>
      <c r="J5642" s="71">
        <v>0</v>
      </c>
      <c r="K5642" s="71">
        <v>1</v>
      </c>
      <c r="L5642" s="16">
        <v>-0.86596399999999996</v>
      </c>
      <c r="M5642" s="16">
        <v>-0.60204800000000003</v>
      </c>
      <c r="N5642" s="16">
        <v>-0.1977401</v>
      </c>
      <c r="O5642" s="16">
        <v>-0.20830389999999999</v>
      </c>
      <c r="P5642" s="16">
        <v>-0.5917346</v>
      </c>
      <c r="Q5642" s="16">
        <v>-0.33934920000000002</v>
      </c>
      <c r="R5642" s="16">
        <v>0.11070000000000001</v>
      </c>
      <c r="S5642" s="16">
        <v>4.9500000000000004E-3</v>
      </c>
      <c r="T5642" s="16">
        <v>8.0000000000000004E-4</v>
      </c>
      <c r="U5642" s="16">
        <v>8.7132000000000005</v>
      </c>
      <c r="V5642" s="16">
        <v>6.7240000000000002</v>
      </c>
      <c r="W5642" s="16">
        <v>3.8759999999999999</v>
      </c>
      <c r="X5642" s="16">
        <v>390.702</v>
      </c>
      <c r="Y5642" s="16">
        <v>57.233699999999999</v>
      </c>
      <c r="Z5642" s="16">
        <v>9.8100000000000007E-2</v>
      </c>
      <c r="AA5642" s="16">
        <v>0.3837025</v>
      </c>
      <c r="AB5642" s="16">
        <v>0.67</v>
      </c>
      <c r="AC5642" s="16">
        <v>10.67</v>
      </c>
      <c r="AD5642" s="16">
        <v>30</v>
      </c>
      <c r="AE5642" s="16">
        <v>1.3573999999999999</v>
      </c>
      <c r="AF5642" s="16">
        <v>57.570799999999998</v>
      </c>
      <c r="AG5642" s="16">
        <v>141520</v>
      </c>
      <c r="AH5642" s="16">
        <v>7.7000000000000002E-3</v>
      </c>
      <c r="AI5642" s="16">
        <v>29.2</v>
      </c>
      <c r="AJ5642" s="16">
        <v>80.599999999999994</v>
      </c>
      <c r="AK5642" s="16">
        <v>2.2000000000000001E-3</v>
      </c>
      <c r="AL5642" s="16">
        <v>-0.42059999999999997</v>
      </c>
      <c r="AM5642" s="16">
        <v>-0.8054</v>
      </c>
      <c r="AN5642" s="16">
        <v>0.37619999999999998</v>
      </c>
      <c r="AO5642" s="16">
        <v>-1.1142000000000001</v>
      </c>
      <c r="AP5642" s="16">
        <v>-0.56230000000000002</v>
      </c>
      <c r="AR5642" s="16">
        <f t="shared" si="207"/>
        <v>1</v>
      </c>
      <c r="AS5642" s="5">
        <f t="shared" si="206"/>
        <v>-3.0245199999999972E-2</v>
      </c>
    </row>
    <row r="5643" spans="1:45" x14ac:dyDescent="0.25">
      <c r="A5643" s="16" t="s">
        <v>407</v>
      </c>
      <c r="B5643" s="16" t="s">
        <v>135</v>
      </c>
      <c r="C5643" s="16" t="s">
        <v>364</v>
      </c>
      <c r="D5643" s="16">
        <v>2014</v>
      </c>
      <c r="E5643" s="16" t="s">
        <v>6258</v>
      </c>
      <c r="F5643" s="16" t="s">
        <v>591</v>
      </c>
      <c r="G5643" s="10">
        <v>1442.23</v>
      </c>
      <c r="H5643" s="73">
        <v>7.2739479999999999</v>
      </c>
      <c r="I5643" s="16">
        <v>575504</v>
      </c>
      <c r="J5643" s="71">
        <v>0</v>
      </c>
      <c r="K5643" s="71">
        <v>1</v>
      </c>
      <c r="L5643" s="16">
        <v>-0.78804209999999997</v>
      </c>
      <c r="M5643" s="16">
        <v>-0.58789290000000005</v>
      </c>
      <c r="N5643" s="16">
        <v>-7.3269699999999993E-2</v>
      </c>
      <c r="O5643" s="16">
        <v>-0.21822510000000001</v>
      </c>
      <c r="P5643" s="16">
        <v>-0.58946589999999999</v>
      </c>
      <c r="Q5643" s="16">
        <v>-0.29269329999999999</v>
      </c>
      <c r="R5643" s="16">
        <v>0.11070000000000001</v>
      </c>
      <c r="S5643" s="16">
        <v>8.2000000000000007E-3</v>
      </c>
      <c r="T5643" s="16">
        <v>1E-3</v>
      </c>
      <c r="U5643" s="16">
        <v>9.6618999999999993</v>
      </c>
      <c r="V5643" s="16">
        <v>7.0620000000000003</v>
      </c>
      <c r="W5643" s="16">
        <v>4.0380000000000003</v>
      </c>
      <c r="X5643" s="16">
        <v>391.90499999999997</v>
      </c>
      <c r="Y5643" s="16">
        <v>56.975099999999998</v>
      </c>
      <c r="Z5643" s="16">
        <v>9.98E-2</v>
      </c>
      <c r="AA5643" s="16">
        <v>0.40583999999999998</v>
      </c>
      <c r="AB5643" s="16">
        <v>0.67</v>
      </c>
      <c r="AC5643" s="16">
        <v>10.67</v>
      </c>
      <c r="AD5643" s="16">
        <v>29.43</v>
      </c>
      <c r="AE5643" s="16">
        <v>1.3136000000000001</v>
      </c>
      <c r="AF5643" s="16">
        <v>65.756500000000003</v>
      </c>
      <c r="AG5643" s="16">
        <v>92453.9</v>
      </c>
      <c r="AH5643" s="16">
        <v>7.7000000000000002E-3</v>
      </c>
      <c r="AI5643" s="16">
        <v>29.5</v>
      </c>
      <c r="AJ5643" s="16">
        <v>80.7</v>
      </c>
      <c r="AK5643" s="16">
        <v>0.26550000000000001</v>
      </c>
      <c r="AL5643" s="16">
        <v>-0.27150000000000002</v>
      </c>
      <c r="AM5643" s="16">
        <v>-1.0701000000000001</v>
      </c>
      <c r="AN5643" s="16">
        <v>0.52170000000000005</v>
      </c>
      <c r="AO5643" s="16">
        <v>-1.1083000000000001</v>
      </c>
      <c r="AP5643" s="16">
        <v>-0.57089999999999996</v>
      </c>
      <c r="AR5643" s="16">
        <f t="shared" si="207"/>
        <v>1</v>
      </c>
      <c r="AS5643" s="5">
        <f t="shared" si="206"/>
        <v>7.7921899999999988E-2</v>
      </c>
    </row>
    <row r="5644" spans="1:45" x14ac:dyDescent="0.25">
      <c r="A5644" s="16" t="s">
        <v>408</v>
      </c>
      <c r="B5644" s="16" t="s">
        <v>195</v>
      </c>
      <c r="C5644" s="16" t="s">
        <v>366</v>
      </c>
      <c r="D5644" s="16">
        <v>1985</v>
      </c>
      <c r="E5644" s="16" t="s">
        <v>6259</v>
      </c>
      <c r="F5644" s="16" t="s">
        <v>591</v>
      </c>
      <c r="G5644" s="10"/>
      <c r="H5644" s="73"/>
      <c r="I5644" s="16" t="s">
        <v>6700</v>
      </c>
      <c r="J5644" s="71">
        <v>0</v>
      </c>
      <c r="K5644" s="71">
        <v>1</v>
      </c>
      <c r="M5644" s="16">
        <v>-0.52451950000000003</v>
      </c>
      <c r="N5644" s="16">
        <v>-1.543604</v>
      </c>
      <c r="O5644" s="16">
        <v>-0.86756650000000002</v>
      </c>
      <c r="Q5644" s="16">
        <v>1.9962439999999999</v>
      </c>
      <c r="R5644" s="16">
        <v>0.29899999999999999</v>
      </c>
      <c r="S5644" s="16">
        <v>2.5000000000000001E-4</v>
      </c>
      <c r="T5644" s="16">
        <v>0</v>
      </c>
      <c r="U5644" s="16">
        <v>-0.33090000000000003</v>
      </c>
      <c r="V5644" s="16">
        <v>2.2050000000000001</v>
      </c>
      <c r="W5644" s="16">
        <v>0.435</v>
      </c>
      <c r="X5644" s="16">
        <v>376.55399999999997</v>
      </c>
      <c r="Y5644" s="16">
        <v>35.648699999999998</v>
      </c>
      <c r="Z5644" s="16">
        <v>0</v>
      </c>
      <c r="AA5644" s="16">
        <v>0.4161646</v>
      </c>
      <c r="AB5644" s="16">
        <v>0</v>
      </c>
      <c r="AC5644" s="16">
        <v>21.67</v>
      </c>
      <c r="AD5644" s="16">
        <v>20.14</v>
      </c>
      <c r="AG5644" s="16">
        <v>-5728.95</v>
      </c>
      <c r="AH5644" s="16">
        <v>3.6999999999999998E-2</v>
      </c>
      <c r="AI5644" s="16">
        <v>-3.9361999999999999</v>
      </c>
      <c r="AJ5644" s="16">
        <v>33.021700000000003</v>
      </c>
      <c r="AK5644" s="16">
        <v>1.4790000000000001</v>
      </c>
      <c r="AL5644" s="16">
        <v>1.7131000000000001</v>
      </c>
      <c r="AM5644" s="16">
        <v>2.0445000000000002</v>
      </c>
      <c r="AN5644" s="16">
        <v>2.1356000000000002</v>
      </c>
      <c r="AO5644" s="16">
        <v>1.7107000000000001</v>
      </c>
      <c r="AP5644" s="16">
        <v>1.7133</v>
      </c>
      <c r="AQ5644" s="16">
        <v>45.484999999999999</v>
      </c>
      <c r="AR5644" s="16">
        <f t="shared" si="207"/>
        <v>1</v>
      </c>
      <c r="AS5644" s="5">
        <f t="shared" si="206"/>
        <v>0</v>
      </c>
    </row>
    <row r="5645" spans="1:45" x14ac:dyDescent="0.25">
      <c r="A5645" s="16" t="s">
        <v>408</v>
      </c>
      <c r="B5645" s="16" t="s">
        <v>195</v>
      </c>
      <c r="C5645" s="16" t="s">
        <v>366</v>
      </c>
      <c r="D5645" s="16">
        <v>1986</v>
      </c>
      <c r="E5645" s="16" t="s">
        <v>6260</v>
      </c>
      <c r="F5645" s="16" t="s">
        <v>591</v>
      </c>
      <c r="G5645" s="10"/>
      <c r="H5645" s="73"/>
      <c r="I5645" s="16" t="s">
        <v>6700</v>
      </c>
      <c r="J5645" s="71">
        <v>0</v>
      </c>
      <c r="K5645" s="71">
        <v>1</v>
      </c>
      <c r="M5645" s="16">
        <v>-0.52265550000000005</v>
      </c>
      <c r="N5645" s="16">
        <v>-1.57951</v>
      </c>
      <c r="O5645" s="16">
        <v>-0.85950890000000002</v>
      </c>
      <c r="Q5645" s="16">
        <v>1.886112</v>
      </c>
      <c r="R5645" s="16">
        <v>0.29899999999999999</v>
      </c>
      <c r="S5645" s="16">
        <v>2.5000000000000001E-4</v>
      </c>
      <c r="T5645" s="16">
        <v>2.0000000000000001E-4</v>
      </c>
      <c r="U5645" s="16">
        <v>-0.47189999999999999</v>
      </c>
      <c r="V5645" s="16">
        <v>2.407</v>
      </c>
      <c r="W5645" s="16">
        <v>0.46200000000000002</v>
      </c>
      <c r="X5645" s="16">
        <v>372.31299999999999</v>
      </c>
      <c r="Y5645" s="16">
        <v>35.648699999999998</v>
      </c>
      <c r="Z5645" s="16">
        <v>0</v>
      </c>
      <c r="AA5645" s="16">
        <v>0.39247359999999998</v>
      </c>
      <c r="AB5645" s="16">
        <v>0</v>
      </c>
      <c r="AC5645" s="16">
        <v>21.67</v>
      </c>
      <c r="AD5645" s="16">
        <v>20.75</v>
      </c>
      <c r="AG5645" s="16">
        <v>-5718.02</v>
      </c>
      <c r="AH5645" s="16">
        <v>3.6499999999999998E-2</v>
      </c>
      <c r="AI5645" s="16">
        <v>-3.6139000000000001</v>
      </c>
      <c r="AJ5645" s="16">
        <v>34.0381</v>
      </c>
      <c r="AK5645" s="16">
        <v>1.3924000000000001</v>
      </c>
      <c r="AL5645" s="16">
        <v>1.611</v>
      </c>
      <c r="AM5645" s="16">
        <v>1.9245000000000001</v>
      </c>
      <c r="AN5645" s="16">
        <v>2.0112999999999999</v>
      </c>
      <c r="AO5645" s="16">
        <v>1.6099000000000001</v>
      </c>
      <c r="AP5645" s="16">
        <v>1.6129</v>
      </c>
      <c r="AQ5645" s="16">
        <v>45.484999999999999</v>
      </c>
      <c r="AR5645" s="16">
        <f t="shared" si="207"/>
        <v>1</v>
      </c>
      <c r="AS5645" s="5">
        <f t="shared" si="206"/>
        <v>0</v>
      </c>
    </row>
    <row r="5646" spans="1:45" x14ac:dyDescent="0.25">
      <c r="A5646" s="16" t="s">
        <v>408</v>
      </c>
      <c r="B5646" s="16" t="s">
        <v>195</v>
      </c>
      <c r="C5646" s="16" t="s">
        <v>366</v>
      </c>
      <c r="D5646" s="16">
        <v>1987</v>
      </c>
      <c r="E5646" s="16" t="s">
        <v>6261</v>
      </c>
      <c r="F5646" s="16" t="s">
        <v>591</v>
      </c>
      <c r="G5646" s="10"/>
      <c r="H5646" s="73"/>
      <c r="I5646" s="16" t="s">
        <v>6700</v>
      </c>
      <c r="J5646" s="71">
        <v>0</v>
      </c>
      <c r="K5646" s="71">
        <v>1</v>
      </c>
      <c r="M5646" s="16">
        <v>-0.52265550000000005</v>
      </c>
      <c r="N5646" s="16">
        <v>-1.5856779999999999</v>
      </c>
      <c r="O5646" s="16">
        <v>-0.85145130000000002</v>
      </c>
      <c r="Q5646" s="16">
        <v>1.7760130000000001</v>
      </c>
      <c r="R5646" s="16">
        <v>0.29899999999999999</v>
      </c>
      <c r="S5646" s="16">
        <v>2.5000000000000001E-4</v>
      </c>
      <c r="T5646" s="16">
        <v>2.0000000000000001E-4</v>
      </c>
      <c r="U5646" s="16">
        <v>-0.51719999999999999</v>
      </c>
      <c r="V5646" s="16">
        <v>2.6960000000000002</v>
      </c>
      <c r="W5646" s="16">
        <v>0.46400000000000002</v>
      </c>
      <c r="X5646" s="16">
        <v>371.1</v>
      </c>
      <c r="Y5646" s="16">
        <v>35.648699999999998</v>
      </c>
      <c r="Z5646" s="16">
        <v>0</v>
      </c>
      <c r="AA5646" s="16">
        <v>0.36878260000000002</v>
      </c>
      <c r="AB5646" s="16">
        <v>0</v>
      </c>
      <c r="AC5646" s="16">
        <v>21.67</v>
      </c>
      <c r="AD5646" s="16">
        <v>21.36</v>
      </c>
      <c r="AG5646" s="16">
        <v>-4978.17</v>
      </c>
      <c r="AH5646" s="16">
        <v>3.5700000000000003E-2</v>
      </c>
      <c r="AI5646" s="16">
        <v>-3.2917000000000001</v>
      </c>
      <c r="AJ5646" s="16">
        <v>35.054400000000001</v>
      </c>
      <c r="AK5646" s="16">
        <v>1.3059000000000001</v>
      </c>
      <c r="AL5646" s="16">
        <v>1.5088999999999999</v>
      </c>
      <c r="AM5646" s="16">
        <v>1.8044</v>
      </c>
      <c r="AN5646" s="16">
        <v>1.8871</v>
      </c>
      <c r="AO5646" s="16">
        <v>1.5091000000000001</v>
      </c>
      <c r="AP5646" s="16">
        <v>1.5125999999999999</v>
      </c>
      <c r="AQ5646" s="16">
        <v>45.484999999999999</v>
      </c>
      <c r="AR5646" s="16">
        <f t="shared" si="207"/>
        <v>1</v>
      </c>
      <c r="AS5646" s="5">
        <f t="shared" si="206"/>
        <v>0</v>
      </c>
    </row>
    <row r="5647" spans="1:45" x14ac:dyDescent="0.25">
      <c r="A5647" s="16" t="s">
        <v>408</v>
      </c>
      <c r="B5647" s="16" t="s">
        <v>195</v>
      </c>
      <c r="C5647" s="16" t="s">
        <v>366</v>
      </c>
      <c r="D5647" s="16">
        <v>1988</v>
      </c>
      <c r="E5647" s="16" t="s">
        <v>6262</v>
      </c>
      <c r="F5647" s="16" t="s">
        <v>591</v>
      </c>
      <c r="G5647" s="10"/>
      <c r="H5647" s="73"/>
      <c r="I5647" s="16" t="s">
        <v>6700</v>
      </c>
      <c r="J5647" s="71">
        <v>0</v>
      </c>
      <c r="K5647" s="71">
        <v>1</v>
      </c>
      <c r="M5647" s="16">
        <v>-0.52265550000000005</v>
      </c>
      <c r="N5647" s="16">
        <v>-1.5800559999999999</v>
      </c>
      <c r="O5647" s="16">
        <v>-0.84339379999999997</v>
      </c>
      <c r="Q5647" s="16">
        <v>1.6658440000000001</v>
      </c>
      <c r="R5647" s="16">
        <v>0.29899999999999999</v>
      </c>
      <c r="S5647" s="16">
        <v>2.5000000000000001E-4</v>
      </c>
      <c r="T5647" s="16">
        <v>2.0000000000000001E-4</v>
      </c>
      <c r="U5647" s="16">
        <v>-0.40050000000000002</v>
      </c>
      <c r="V5647" s="16">
        <v>2.9390000000000001</v>
      </c>
      <c r="W5647" s="16">
        <v>0.46899999999999997</v>
      </c>
      <c r="X5647" s="16">
        <v>369.19099999999997</v>
      </c>
      <c r="Y5647" s="16">
        <v>35.648699999999998</v>
      </c>
      <c r="Z5647" s="16">
        <v>0</v>
      </c>
      <c r="AA5647" s="16">
        <v>0.3450916</v>
      </c>
      <c r="AB5647" s="16">
        <v>0</v>
      </c>
      <c r="AC5647" s="16">
        <v>21.67</v>
      </c>
      <c r="AD5647" s="16">
        <v>21.97</v>
      </c>
      <c r="AG5647" s="16">
        <v>-4878.84</v>
      </c>
      <c r="AH5647" s="16">
        <v>3.4849999999999999E-2</v>
      </c>
      <c r="AI5647" s="16">
        <v>-2.9693999999999998</v>
      </c>
      <c r="AJ5647" s="16">
        <v>36.070700000000002</v>
      </c>
      <c r="AK5647" s="16">
        <v>1.2193000000000001</v>
      </c>
      <c r="AL5647" s="16">
        <v>1.4067000000000001</v>
      </c>
      <c r="AM5647" s="16">
        <v>1.6842999999999999</v>
      </c>
      <c r="AN5647" s="16">
        <v>1.7628999999999999</v>
      </c>
      <c r="AO5647" s="16">
        <v>1.4081999999999999</v>
      </c>
      <c r="AP5647" s="16">
        <v>1.4121999999999999</v>
      </c>
      <c r="AQ5647" s="16">
        <v>45.484999999999999</v>
      </c>
      <c r="AR5647" s="16">
        <f t="shared" si="207"/>
        <v>1</v>
      </c>
      <c r="AS5647" s="5">
        <f t="shared" si="206"/>
        <v>0</v>
      </c>
    </row>
    <row r="5648" spans="1:45" x14ac:dyDescent="0.25">
      <c r="A5648" s="16" t="s">
        <v>408</v>
      </c>
      <c r="B5648" s="16" t="s">
        <v>195</v>
      </c>
      <c r="C5648" s="16" t="s">
        <v>366</v>
      </c>
      <c r="D5648" s="16">
        <v>1989</v>
      </c>
      <c r="E5648" s="16" t="s">
        <v>6263</v>
      </c>
      <c r="F5648" s="16" t="s">
        <v>591</v>
      </c>
      <c r="G5648" s="10"/>
      <c r="H5648" s="73"/>
      <c r="I5648" s="16" t="s">
        <v>6700</v>
      </c>
      <c r="J5648" s="71">
        <v>0</v>
      </c>
      <c r="K5648" s="71">
        <v>1</v>
      </c>
      <c r="M5648" s="16">
        <v>-0.52265550000000005</v>
      </c>
      <c r="N5648" s="16">
        <v>-1.5780190000000001</v>
      </c>
      <c r="O5648" s="16">
        <v>-0.8352041</v>
      </c>
      <c r="Q5648" s="16">
        <v>1.5557300000000001</v>
      </c>
      <c r="R5648" s="16">
        <v>0.29899999999999999</v>
      </c>
      <c r="S5648" s="16">
        <v>2.5000000000000001E-4</v>
      </c>
      <c r="T5648" s="16">
        <v>2.0000000000000001E-4</v>
      </c>
      <c r="U5648" s="16">
        <v>-0.48520000000000002</v>
      </c>
      <c r="V5648" s="16">
        <v>3.1059999999999999</v>
      </c>
      <c r="W5648" s="16">
        <v>0.47699999999999998</v>
      </c>
      <c r="X5648" s="16">
        <v>370.26900000000001</v>
      </c>
      <c r="Y5648" s="16">
        <v>35.648699999999998</v>
      </c>
      <c r="Z5648" s="16">
        <v>0</v>
      </c>
      <c r="AA5648" s="16">
        <v>0.32101229999999997</v>
      </c>
      <c r="AB5648" s="16">
        <v>0</v>
      </c>
      <c r="AC5648" s="16">
        <v>21.67</v>
      </c>
      <c r="AD5648" s="16">
        <v>22.59</v>
      </c>
      <c r="AG5648" s="16">
        <v>-4352.04</v>
      </c>
      <c r="AH5648" s="16">
        <v>3.4000000000000002E-2</v>
      </c>
      <c r="AI5648" s="16">
        <v>-2.6471</v>
      </c>
      <c r="AJ5648" s="16">
        <v>37.0871</v>
      </c>
      <c r="AK5648" s="16">
        <v>1.1328</v>
      </c>
      <c r="AL5648" s="16">
        <v>1.3046</v>
      </c>
      <c r="AM5648" s="16">
        <v>1.5642</v>
      </c>
      <c r="AN5648" s="16">
        <v>1.6386000000000001</v>
      </c>
      <c r="AO5648" s="16">
        <v>1.3073999999999999</v>
      </c>
      <c r="AP5648" s="16">
        <v>1.3119000000000001</v>
      </c>
      <c r="AQ5648" s="16">
        <v>45.484999999999999</v>
      </c>
      <c r="AR5648" s="16">
        <f t="shared" si="207"/>
        <v>1</v>
      </c>
      <c r="AS5648" s="5">
        <f t="shared" si="206"/>
        <v>0</v>
      </c>
    </row>
    <row r="5649" spans="1:45" x14ac:dyDescent="0.25">
      <c r="A5649" s="16" t="s">
        <v>408</v>
      </c>
      <c r="B5649" s="16" t="s">
        <v>195</v>
      </c>
      <c r="C5649" s="16" t="s">
        <v>366</v>
      </c>
      <c r="D5649" s="16">
        <v>1990</v>
      </c>
      <c r="E5649" s="16" t="s">
        <v>6264</v>
      </c>
      <c r="F5649" s="16" t="s">
        <v>591</v>
      </c>
      <c r="G5649" s="10"/>
      <c r="H5649" s="73"/>
      <c r="I5649" s="16" t="s">
        <v>6700</v>
      </c>
      <c r="J5649" s="71">
        <v>0</v>
      </c>
      <c r="K5649" s="71">
        <v>1</v>
      </c>
      <c r="M5649" s="16">
        <v>-0.52171000000000001</v>
      </c>
      <c r="N5649" s="16">
        <v>-1.5557609999999999</v>
      </c>
      <c r="O5649" s="16">
        <v>-0.85092299999999998</v>
      </c>
      <c r="Q5649" s="16">
        <v>1.4455960000000001</v>
      </c>
      <c r="R5649" s="16">
        <v>0.29899999999999999</v>
      </c>
      <c r="S5649" s="16">
        <v>5.0000000000000001E-4</v>
      </c>
      <c r="T5649" s="16">
        <v>2.0000000000000001E-4</v>
      </c>
      <c r="U5649" s="16">
        <v>-0.34989999999999999</v>
      </c>
      <c r="V5649" s="16">
        <v>3.2349999999999999</v>
      </c>
      <c r="W5649" s="16">
        <v>0.49</v>
      </c>
      <c r="X5649" s="16">
        <v>370.97</v>
      </c>
      <c r="Y5649" s="16">
        <v>35.648699999999998</v>
      </c>
      <c r="Z5649" s="16">
        <v>0</v>
      </c>
      <c r="AA5649" s="16">
        <v>0.36722909999999997</v>
      </c>
      <c r="AB5649" s="16">
        <v>0</v>
      </c>
      <c r="AC5649" s="16">
        <v>21.67</v>
      </c>
      <c r="AD5649" s="16">
        <v>21.4</v>
      </c>
      <c r="AG5649" s="16">
        <v>-4117.6000000000004</v>
      </c>
      <c r="AH5649" s="16">
        <v>3.39E-2</v>
      </c>
      <c r="AI5649" s="16">
        <v>-1.5</v>
      </c>
      <c r="AJ5649" s="16">
        <v>37.9</v>
      </c>
      <c r="AK5649" s="16">
        <v>1.0463</v>
      </c>
      <c r="AL5649" s="16">
        <v>1.2023999999999999</v>
      </c>
      <c r="AM5649" s="16">
        <v>1.4441999999999999</v>
      </c>
      <c r="AN5649" s="16">
        <v>1.5144</v>
      </c>
      <c r="AO5649" s="16">
        <v>1.2064999999999999</v>
      </c>
      <c r="AP5649" s="16">
        <v>1.2115</v>
      </c>
      <c r="AQ5649" s="16">
        <v>45.484999999999999</v>
      </c>
      <c r="AR5649" s="16">
        <f t="shared" si="207"/>
        <v>1</v>
      </c>
      <c r="AS5649" s="5">
        <f t="shared" si="206"/>
        <v>0</v>
      </c>
    </row>
    <row r="5650" spans="1:45" x14ac:dyDescent="0.25">
      <c r="A5650" s="16" t="s">
        <v>408</v>
      </c>
      <c r="B5650" s="16" t="s">
        <v>195</v>
      </c>
      <c r="C5650" s="16" t="s">
        <v>366</v>
      </c>
      <c r="D5650" s="16">
        <v>1991</v>
      </c>
      <c r="E5650" s="16" t="s">
        <v>6265</v>
      </c>
      <c r="F5650" s="16" t="s">
        <v>591</v>
      </c>
      <c r="G5650" s="10"/>
      <c r="H5650" s="73"/>
      <c r="I5650" s="16" t="s">
        <v>6700</v>
      </c>
      <c r="J5650" s="71">
        <v>0</v>
      </c>
      <c r="K5650" s="71">
        <v>1</v>
      </c>
      <c r="M5650" s="16">
        <v>-0.52077799999999996</v>
      </c>
      <c r="N5650" s="16">
        <v>-1.551142</v>
      </c>
      <c r="O5650" s="16">
        <v>-0.84563929999999998</v>
      </c>
      <c r="Q5650" s="16">
        <v>1.3354790000000001</v>
      </c>
      <c r="R5650" s="16">
        <v>0.29899999999999999</v>
      </c>
      <c r="S5650" s="16">
        <v>5.0000000000000001E-4</v>
      </c>
      <c r="T5650" s="16">
        <v>2.9999999999999997E-4</v>
      </c>
      <c r="U5650" s="16">
        <v>-0.31380000000000002</v>
      </c>
      <c r="V5650" s="16">
        <v>3.3130000000000002</v>
      </c>
      <c r="W5650" s="16">
        <v>0.55600000000000005</v>
      </c>
      <c r="X5650" s="16">
        <v>370.21199999999999</v>
      </c>
      <c r="Y5650" s="16">
        <v>35.648699999999998</v>
      </c>
      <c r="Z5650" s="16">
        <v>0</v>
      </c>
      <c r="AA5650" s="16">
        <v>0.35169400000000001</v>
      </c>
      <c r="AB5650" s="16">
        <v>0</v>
      </c>
      <c r="AC5650" s="16">
        <v>21.67</v>
      </c>
      <c r="AD5650" s="16">
        <v>21.8</v>
      </c>
      <c r="AG5650" s="16">
        <v>-3761.58</v>
      </c>
      <c r="AH5650" s="16">
        <v>3.4450000000000001E-2</v>
      </c>
      <c r="AI5650" s="16">
        <v>-1.2</v>
      </c>
      <c r="AJ5650" s="16">
        <v>38.9</v>
      </c>
      <c r="AK5650" s="16">
        <v>0.9597</v>
      </c>
      <c r="AL5650" s="16">
        <v>1.1003000000000001</v>
      </c>
      <c r="AM5650" s="16">
        <v>1.3241000000000001</v>
      </c>
      <c r="AN5650" s="16">
        <v>1.3902000000000001</v>
      </c>
      <c r="AO5650" s="16">
        <v>1.1056999999999999</v>
      </c>
      <c r="AP5650" s="16">
        <v>1.1112</v>
      </c>
      <c r="AQ5650" s="16">
        <v>45.484999999999999</v>
      </c>
      <c r="AR5650" s="16">
        <f t="shared" si="207"/>
        <v>1</v>
      </c>
      <c r="AS5650" s="5">
        <f t="shared" si="206"/>
        <v>0</v>
      </c>
    </row>
    <row r="5651" spans="1:45" x14ac:dyDescent="0.25">
      <c r="A5651" s="16" t="s">
        <v>408</v>
      </c>
      <c r="B5651" s="16" t="s">
        <v>195</v>
      </c>
      <c r="C5651" s="16" t="s">
        <v>366</v>
      </c>
      <c r="D5651" s="16">
        <v>1992</v>
      </c>
      <c r="E5651" s="16" t="s">
        <v>6266</v>
      </c>
      <c r="F5651" s="16" t="s">
        <v>591</v>
      </c>
      <c r="G5651" s="10"/>
      <c r="H5651" s="73"/>
      <c r="I5651" s="16" t="s">
        <v>6700</v>
      </c>
      <c r="J5651" s="71">
        <v>0</v>
      </c>
      <c r="K5651" s="71">
        <v>1</v>
      </c>
      <c r="M5651" s="16">
        <v>-0.52265550000000005</v>
      </c>
      <c r="N5651" s="16">
        <v>-1.562419</v>
      </c>
      <c r="O5651" s="16">
        <v>-0.84748860000000004</v>
      </c>
      <c r="Q5651" s="16">
        <v>1.225347</v>
      </c>
      <c r="R5651" s="16">
        <v>0.29899999999999999</v>
      </c>
      <c r="S5651" s="16">
        <v>2.5000000000000001E-4</v>
      </c>
      <c r="T5651" s="16">
        <v>2.0000000000000001E-4</v>
      </c>
      <c r="U5651" s="16">
        <v>-0.5252</v>
      </c>
      <c r="V5651" s="16">
        <v>3.4279999999999999</v>
      </c>
      <c r="W5651" s="16">
        <v>0.72599999999999998</v>
      </c>
      <c r="X5651" s="16">
        <v>369.93599999999998</v>
      </c>
      <c r="Y5651" s="16">
        <v>35.648699999999998</v>
      </c>
      <c r="Z5651" s="16">
        <v>0</v>
      </c>
      <c r="AA5651" s="16">
        <v>0.35713129999999998</v>
      </c>
      <c r="AB5651" s="16">
        <v>0</v>
      </c>
      <c r="AC5651" s="16">
        <v>21.67</v>
      </c>
      <c r="AD5651" s="16">
        <v>21.66</v>
      </c>
      <c r="AG5651" s="16">
        <v>-4116.75</v>
      </c>
      <c r="AH5651" s="16">
        <v>3.4750000000000003E-2</v>
      </c>
      <c r="AI5651" s="16">
        <v>-1</v>
      </c>
      <c r="AJ5651" s="16">
        <v>40</v>
      </c>
      <c r="AK5651" s="16">
        <v>0.87319999999999998</v>
      </c>
      <c r="AL5651" s="16">
        <v>0.99819999999999998</v>
      </c>
      <c r="AM5651" s="16">
        <v>1.204</v>
      </c>
      <c r="AN5651" s="16">
        <v>1.2659</v>
      </c>
      <c r="AO5651" s="16">
        <v>1.0048999999999999</v>
      </c>
      <c r="AP5651" s="16">
        <v>1.0107999999999999</v>
      </c>
      <c r="AQ5651" s="16">
        <v>45.484999999999999</v>
      </c>
      <c r="AR5651" s="16">
        <f t="shared" si="207"/>
        <v>1</v>
      </c>
      <c r="AS5651" s="5">
        <f t="shared" si="206"/>
        <v>0</v>
      </c>
    </row>
    <row r="5652" spans="1:45" x14ac:dyDescent="0.25">
      <c r="A5652" s="16" t="s">
        <v>408</v>
      </c>
      <c r="B5652" s="16" t="s">
        <v>195</v>
      </c>
      <c r="C5652" s="16" t="s">
        <v>366</v>
      </c>
      <c r="D5652" s="16">
        <v>1993</v>
      </c>
      <c r="E5652" s="16" t="s">
        <v>6267</v>
      </c>
      <c r="F5652" s="16" t="s">
        <v>591</v>
      </c>
      <c r="G5652" s="10"/>
      <c r="H5652" s="73"/>
      <c r="I5652" s="16" t="s">
        <v>6700</v>
      </c>
      <c r="J5652" s="71">
        <v>0</v>
      </c>
      <c r="K5652" s="71">
        <v>1</v>
      </c>
      <c r="M5652" s="16">
        <v>-0.52152089999999995</v>
      </c>
      <c r="N5652" s="16">
        <v>-1.553445</v>
      </c>
      <c r="O5652" s="16">
        <v>-0.81763600000000003</v>
      </c>
      <c r="Q5652" s="16">
        <v>1.115213</v>
      </c>
      <c r="R5652" s="16">
        <v>0.29899999999999999</v>
      </c>
      <c r="S5652" s="16">
        <v>5.5000000000000003E-4</v>
      </c>
      <c r="T5652" s="16">
        <v>2.0000000000000001E-4</v>
      </c>
      <c r="U5652" s="16">
        <v>-0.55259999999999998</v>
      </c>
      <c r="V5652" s="16">
        <v>3.5619999999999998</v>
      </c>
      <c r="W5652" s="16">
        <v>0.9</v>
      </c>
      <c r="X5652" s="16">
        <v>369.69900000000001</v>
      </c>
      <c r="Y5652" s="16">
        <v>35.648699999999998</v>
      </c>
      <c r="Z5652" s="16">
        <v>0</v>
      </c>
      <c r="AA5652" s="16">
        <v>0.26935819999999999</v>
      </c>
      <c r="AB5652" s="16">
        <v>0</v>
      </c>
      <c r="AC5652" s="16">
        <v>21.67</v>
      </c>
      <c r="AD5652" s="16">
        <v>23.92</v>
      </c>
      <c r="AG5652" s="16">
        <v>-4024.01</v>
      </c>
      <c r="AH5652" s="16">
        <v>3.5099999999999999E-2</v>
      </c>
      <c r="AI5652" s="16">
        <v>-0.7</v>
      </c>
      <c r="AJ5652" s="16">
        <v>40.700000000000003</v>
      </c>
      <c r="AK5652" s="16">
        <v>0.78669999999999995</v>
      </c>
      <c r="AL5652" s="16">
        <v>0.89600000000000002</v>
      </c>
      <c r="AM5652" s="16">
        <v>1.0839000000000001</v>
      </c>
      <c r="AN5652" s="16">
        <v>1.1416999999999999</v>
      </c>
      <c r="AO5652" s="16">
        <v>0.90400000000000003</v>
      </c>
      <c r="AP5652" s="16">
        <v>0.91049999999999998</v>
      </c>
      <c r="AQ5652" s="16">
        <v>45.484999999999999</v>
      </c>
      <c r="AR5652" s="16">
        <f t="shared" si="207"/>
        <v>1</v>
      </c>
      <c r="AS5652" s="5">
        <f t="shared" si="206"/>
        <v>0</v>
      </c>
    </row>
    <row r="5653" spans="1:45" x14ac:dyDescent="0.25">
      <c r="A5653" s="16" t="s">
        <v>408</v>
      </c>
      <c r="B5653" s="16" t="s">
        <v>195</v>
      </c>
      <c r="C5653" s="16" t="s">
        <v>366</v>
      </c>
      <c r="D5653" s="16">
        <v>1994</v>
      </c>
      <c r="E5653" s="16" t="s">
        <v>6268</v>
      </c>
      <c r="F5653" s="16" t="s">
        <v>591</v>
      </c>
      <c r="G5653" s="10"/>
      <c r="H5653" s="73"/>
      <c r="I5653" s="16" t="s">
        <v>6700</v>
      </c>
      <c r="J5653" s="71">
        <v>0</v>
      </c>
      <c r="K5653" s="71">
        <v>1</v>
      </c>
      <c r="M5653" s="16">
        <v>-0.5224664</v>
      </c>
      <c r="N5653" s="16">
        <v>-1.5378210000000001</v>
      </c>
      <c r="O5653" s="16">
        <v>-0.80482299999999996</v>
      </c>
      <c r="Q5653" s="16">
        <v>1.0050969999999999</v>
      </c>
      <c r="R5653" s="16">
        <v>0.29899999999999999</v>
      </c>
      <c r="S5653" s="16">
        <v>2.9999999999999997E-4</v>
      </c>
      <c r="T5653" s="16">
        <v>2.0000000000000001E-4</v>
      </c>
      <c r="U5653" s="16">
        <v>-0.42330000000000001</v>
      </c>
      <c r="V5653" s="16">
        <v>3.6960000000000002</v>
      </c>
      <c r="W5653" s="16">
        <v>0.96</v>
      </c>
      <c r="X5653" s="16">
        <v>368.99799999999999</v>
      </c>
      <c r="Y5653" s="16">
        <v>35.648699999999998</v>
      </c>
      <c r="Z5653" s="16">
        <v>0</v>
      </c>
      <c r="AA5653" s="16">
        <v>0.23168559999999999</v>
      </c>
      <c r="AB5653" s="16">
        <v>0</v>
      </c>
      <c r="AC5653" s="16">
        <v>21.67</v>
      </c>
      <c r="AD5653" s="16">
        <v>24.89</v>
      </c>
      <c r="AG5653" s="16">
        <v>-4667.75</v>
      </c>
      <c r="AH5653" s="16">
        <v>3.2849999999999997E-2</v>
      </c>
      <c r="AI5653" s="16">
        <v>-0.5</v>
      </c>
      <c r="AJ5653" s="16">
        <v>40.700000000000003</v>
      </c>
      <c r="AK5653" s="16">
        <v>0.70009999999999994</v>
      </c>
      <c r="AL5653" s="16">
        <v>0.79390000000000005</v>
      </c>
      <c r="AM5653" s="16">
        <v>0.96389999999999998</v>
      </c>
      <c r="AN5653" s="16">
        <v>1.0175000000000001</v>
      </c>
      <c r="AO5653" s="16">
        <v>0.80320000000000003</v>
      </c>
      <c r="AP5653" s="16">
        <v>0.81010000000000004</v>
      </c>
      <c r="AQ5653" s="16">
        <v>45.484999999999999</v>
      </c>
      <c r="AR5653" s="16">
        <f t="shared" si="207"/>
        <v>1</v>
      </c>
      <c r="AS5653" s="5">
        <f t="shared" si="206"/>
        <v>0</v>
      </c>
    </row>
    <row r="5654" spans="1:45" x14ac:dyDescent="0.25">
      <c r="A5654" s="16" t="s">
        <v>408</v>
      </c>
      <c r="B5654" s="16" t="s">
        <v>195</v>
      </c>
      <c r="C5654" s="16" t="s">
        <v>366</v>
      </c>
      <c r="D5654" s="16">
        <v>1995</v>
      </c>
      <c r="E5654" s="16" t="s">
        <v>6269</v>
      </c>
      <c r="F5654" s="16" t="s">
        <v>591</v>
      </c>
      <c r="G5654" s="10"/>
      <c r="H5654" s="73"/>
      <c r="I5654" s="16" t="s">
        <v>6700</v>
      </c>
      <c r="J5654" s="71">
        <v>0</v>
      </c>
      <c r="K5654" s="71">
        <v>1</v>
      </c>
      <c r="M5654" s="16">
        <v>-0.52171000000000001</v>
      </c>
      <c r="N5654" s="16">
        <v>-1.5583229999999999</v>
      </c>
      <c r="O5654" s="16">
        <v>-0.793265</v>
      </c>
      <c r="Q5654" s="16">
        <v>0.89496560000000003</v>
      </c>
      <c r="R5654" s="16">
        <v>0.29899999999999999</v>
      </c>
      <c r="S5654" s="16">
        <v>5.0000000000000001E-4</v>
      </c>
      <c r="T5654" s="16">
        <v>2.0000000000000001E-4</v>
      </c>
      <c r="U5654" s="16">
        <v>-0.53269999999999995</v>
      </c>
      <c r="V5654" s="16">
        <v>3.83</v>
      </c>
      <c r="W5654" s="16">
        <v>0.97499999999999998</v>
      </c>
      <c r="X5654" s="16">
        <v>366.99400000000003</v>
      </c>
      <c r="Y5654" s="16">
        <v>35.648699999999998</v>
      </c>
      <c r="Z5654" s="16">
        <v>0</v>
      </c>
      <c r="AA5654" s="16">
        <v>0.19770270000000001</v>
      </c>
      <c r="AB5654" s="16">
        <v>0</v>
      </c>
      <c r="AC5654" s="16">
        <v>21.67</v>
      </c>
      <c r="AD5654" s="16">
        <v>25.765000000000001</v>
      </c>
      <c r="AG5654" s="16">
        <v>-3422.4</v>
      </c>
      <c r="AH5654" s="16">
        <v>3.0800000000000001E-2</v>
      </c>
      <c r="AI5654" s="16">
        <v>-0.19999900000000001</v>
      </c>
      <c r="AJ5654" s="16">
        <v>40.799999999999997</v>
      </c>
      <c r="AK5654" s="16">
        <v>0.61360000000000003</v>
      </c>
      <c r="AL5654" s="16">
        <v>0.69169999999999998</v>
      </c>
      <c r="AM5654" s="16">
        <v>0.84379999999999999</v>
      </c>
      <c r="AN5654" s="16">
        <v>0.89319999999999999</v>
      </c>
      <c r="AO5654" s="16">
        <v>0.70240000000000002</v>
      </c>
      <c r="AP5654" s="16">
        <v>0.70979999999999999</v>
      </c>
      <c r="AQ5654" s="16">
        <v>45.484999999999999</v>
      </c>
      <c r="AR5654" s="16">
        <f t="shared" si="207"/>
        <v>1</v>
      </c>
      <c r="AS5654" s="5">
        <f t="shared" si="206"/>
        <v>0</v>
      </c>
    </row>
    <row r="5655" spans="1:45" x14ac:dyDescent="0.25">
      <c r="A5655" s="16" t="s">
        <v>408</v>
      </c>
      <c r="B5655" s="16" t="s">
        <v>195</v>
      </c>
      <c r="C5655" s="16" t="s">
        <v>366</v>
      </c>
      <c r="D5655" s="16">
        <v>1996</v>
      </c>
      <c r="E5655" s="16" t="s">
        <v>6270</v>
      </c>
      <c r="F5655" s="16" t="s">
        <v>591</v>
      </c>
      <c r="G5655" s="10"/>
      <c r="H5655" s="73"/>
      <c r="I5655" s="16" t="s">
        <v>6700</v>
      </c>
      <c r="J5655" s="71">
        <v>0</v>
      </c>
      <c r="K5655" s="71">
        <v>1</v>
      </c>
      <c r="M5655" s="16">
        <v>-0.52171000000000001</v>
      </c>
      <c r="N5655" s="16">
        <v>-1.5586249999999999</v>
      </c>
      <c r="O5655" s="16">
        <v>-0.77444199999999996</v>
      </c>
      <c r="Q5655" s="16">
        <v>0.12168519999999999</v>
      </c>
      <c r="R5655" s="16">
        <v>0.29899999999999999</v>
      </c>
      <c r="S5655" s="16">
        <v>5.0000000000000001E-4</v>
      </c>
      <c r="T5655" s="16">
        <v>2.0000000000000001E-4</v>
      </c>
      <c r="U5655" s="16">
        <v>-0.57445000000000002</v>
      </c>
      <c r="V5655" s="16">
        <v>3.9180000000000001</v>
      </c>
      <c r="W5655" s="16">
        <v>0.98399999999999999</v>
      </c>
      <c r="X5655" s="16">
        <v>367.25299999999999</v>
      </c>
      <c r="Y5655" s="16">
        <v>35.648699999999998</v>
      </c>
      <c r="Z5655" s="16">
        <v>0</v>
      </c>
      <c r="AA5655" s="16">
        <v>0.14235900000000001</v>
      </c>
      <c r="AB5655" s="16">
        <v>0</v>
      </c>
      <c r="AC5655" s="16">
        <v>21.67</v>
      </c>
      <c r="AD5655" s="16">
        <v>27.19</v>
      </c>
      <c r="AG5655" s="16">
        <v>-3716.61</v>
      </c>
      <c r="AH5655" s="16">
        <v>2.9899999999999999E-2</v>
      </c>
      <c r="AI5655" s="43">
        <v>-4.7999999999999996E-7</v>
      </c>
      <c r="AJ5655" s="16">
        <v>41.3</v>
      </c>
      <c r="AK5655" s="16">
        <v>0</v>
      </c>
      <c r="AL5655" s="16">
        <v>0</v>
      </c>
      <c r="AM5655" s="16">
        <v>0</v>
      </c>
      <c r="AN5655" s="16">
        <v>0</v>
      </c>
      <c r="AO5655" s="16">
        <v>0</v>
      </c>
      <c r="AP5655" s="16">
        <v>0</v>
      </c>
      <c r="AQ5655" s="16">
        <v>45.484999999999999</v>
      </c>
      <c r="AR5655" s="16">
        <f t="shared" si="207"/>
        <v>1</v>
      </c>
      <c r="AS5655" s="5">
        <f t="shared" si="206"/>
        <v>0</v>
      </c>
    </row>
    <row r="5656" spans="1:45" x14ac:dyDescent="0.25">
      <c r="A5656" s="16" t="s">
        <v>408</v>
      </c>
      <c r="B5656" s="16" t="s">
        <v>195</v>
      </c>
      <c r="C5656" s="16" t="s">
        <v>366</v>
      </c>
      <c r="D5656" s="16">
        <v>1997</v>
      </c>
      <c r="E5656" s="16" t="s">
        <v>6271</v>
      </c>
      <c r="F5656" s="16" t="s">
        <v>591</v>
      </c>
      <c r="G5656" s="10"/>
      <c r="H5656" s="73"/>
      <c r="I5656" s="16" t="s">
        <v>6700</v>
      </c>
      <c r="J5656" s="71">
        <v>0</v>
      </c>
      <c r="K5656" s="71">
        <v>1</v>
      </c>
      <c r="M5656" s="16">
        <v>-0.52114269999999996</v>
      </c>
      <c r="N5656" s="16">
        <v>-1.557655</v>
      </c>
      <c r="O5656" s="16">
        <v>-0.74062660000000002</v>
      </c>
      <c r="Q5656" s="16">
        <v>0.67471449999999999</v>
      </c>
      <c r="R5656" s="16">
        <v>0.29899999999999999</v>
      </c>
      <c r="S5656" s="16">
        <v>6.4999999999999997E-4</v>
      </c>
      <c r="T5656" s="16">
        <v>2.0000000000000001E-4</v>
      </c>
      <c r="U5656" s="16">
        <v>-0.50700000000000001</v>
      </c>
      <c r="V5656" s="16">
        <v>4.0659999999999998</v>
      </c>
      <c r="W5656" s="16">
        <v>0.99299999999999999</v>
      </c>
      <c r="X5656" s="16">
        <v>365.709</v>
      </c>
      <c r="Y5656" s="16">
        <v>35.648699999999998</v>
      </c>
      <c r="Z5656" s="16">
        <v>0</v>
      </c>
      <c r="AA5656" s="16">
        <v>4.29345E-2</v>
      </c>
      <c r="AB5656" s="16">
        <v>0</v>
      </c>
      <c r="AC5656" s="16">
        <v>21.67</v>
      </c>
      <c r="AD5656" s="16">
        <v>29.75</v>
      </c>
      <c r="AG5656" s="16">
        <v>-3941.5</v>
      </c>
      <c r="AH5656" s="16">
        <v>2.845E-2</v>
      </c>
      <c r="AI5656" s="16">
        <v>0.30000100000000002</v>
      </c>
      <c r="AJ5656" s="16">
        <v>43.4</v>
      </c>
      <c r="AK5656" s="16">
        <v>0.4405</v>
      </c>
      <c r="AL5656" s="16">
        <v>0.48749999999999999</v>
      </c>
      <c r="AM5656" s="16">
        <v>0.60360000000000003</v>
      </c>
      <c r="AN5656" s="16">
        <v>0.64480000000000004</v>
      </c>
      <c r="AO5656" s="16">
        <v>0.50070000000000003</v>
      </c>
      <c r="AP5656" s="16">
        <v>0.5091</v>
      </c>
      <c r="AQ5656" s="16">
        <v>45.484999999999999</v>
      </c>
      <c r="AR5656" s="16">
        <f t="shared" si="207"/>
        <v>1</v>
      </c>
      <c r="AS5656" s="5">
        <f t="shared" si="206"/>
        <v>0</v>
      </c>
    </row>
    <row r="5657" spans="1:45" x14ac:dyDescent="0.25">
      <c r="A5657" s="16" t="s">
        <v>408</v>
      </c>
      <c r="B5657" s="16" t="s">
        <v>195</v>
      </c>
      <c r="C5657" s="16" t="s">
        <v>366</v>
      </c>
      <c r="D5657" s="16">
        <v>1998</v>
      </c>
      <c r="E5657" s="16" t="s">
        <v>6272</v>
      </c>
      <c r="F5657" s="16" t="s">
        <v>591</v>
      </c>
      <c r="G5657" s="10"/>
      <c r="H5657" s="73"/>
      <c r="I5657" s="16" t="s">
        <v>6700</v>
      </c>
      <c r="J5657" s="71">
        <v>0</v>
      </c>
      <c r="K5657" s="71">
        <v>1</v>
      </c>
      <c r="M5657" s="16">
        <v>-0.52171000000000001</v>
      </c>
      <c r="N5657" s="16">
        <v>-1.5530409999999999</v>
      </c>
      <c r="O5657" s="16">
        <v>-0.78249959999999996</v>
      </c>
      <c r="Q5657" s="16">
        <v>0.12168519999999999</v>
      </c>
      <c r="R5657" s="16">
        <v>0.29899999999999999</v>
      </c>
      <c r="S5657" s="16">
        <v>5.0000000000000001E-4</v>
      </c>
      <c r="T5657" s="16">
        <v>2.0000000000000001E-4</v>
      </c>
      <c r="U5657" s="16">
        <v>-0.37159999999999999</v>
      </c>
      <c r="V5657" s="16">
        <v>4.3490000000000002</v>
      </c>
      <c r="W5657" s="16">
        <v>1.002</v>
      </c>
      <c r="X5657" s="16">
        <v>363.16199999999998</v>
      </c>
      <c r="Y5657" s="16">
        <v>35.648699999999998</v>
      </c>
      <c r="Z5657" s="16">
        <v>0</v>
      </c>
      <c r="AA5657" s="16">
        <v>0.1660499</v>
      </c>
      <c r="AB5657" s="16">
        <v>0</v>
      </c>
      <c r="AC5657" s="16">
        <v>21.67</v>
      </c>
      <c r="AD5657" s="16">
        <v>26.58</v>
      </c>
      <c r="AG5657" s="16">
        <v>-3034.23</v>
      </c>
      <c r="AH5657" s="16">
        <v>2.7300000000000001E-2</v>
      </c>
      <c r="AI5657" s="16">
        <v>0.7</v>
      </c>
      <c r="AJ5657" s="16">
        <v>45.4</v>
      </c>
      <c r="AK5657" s="16">
        <v>0</v>
      </c>
      <c r="AL5657" s="16">
        <v>0</v>
      </c>
      <c r="AM5657" s="16">
        <v>0</v>
      </c>
      <c r="AN5657" s="16">
        <v>0</v>
      </c>
      <c r="AO5657" s="16">
        <v>0</v>
      </c>
      <c r="AP5657" s="16">
        <v>0</v>
      </c>
      <c r="AQ5657" s="16">
        <v>45.484999999999999</v>
      </c>
      <c r="AR5657" s="16">
        <f t="shared" si="207"/>
        <v>1</v>
      </c>
      <c r="AS5657" s="5">
        <f t="shared" si="206"/>
        <v>0</v>
      </c>
    </row>
    <row r="5658" spans="1:45" x14ac:dyDescent="0.25">
      <c r="A5658" s="16" t="s">
        <v>408</v>
      </c>
      <c r="B5658" s="16" t="s">
        <v>195</v>
      </c>
      <c r="C5658" s="16" t="s">
        <v>366</v>
      </c>
      <c r="D5658" s="16">
        <v>1999</v>
      </c>
      <c r="E5658" s="16" t="s">
        <v>6273</v>
      </c>
      <c r="F5658" s="16" t="s">
        <v>591</v>
      </c>
      <c r="G5658" s="10"/>
      <c r="H5658" s="73"/>
      <c r="I5658" s="16" t="s">
        <v>6700</v>
      </c>
      <c r="J5658" s="71">
        <v>0</v>
      </c>
      <c r="K5658" s="71">
        <v>1</v>
      </c>
      <c r="M5658" s="16">
        <v>-0.52322270000000004</v>
      </c>
      <c r="N5658" s="16">
        <v>-1.528376</v>
      </c>
      <c r="O5658" s="16">
        <v>-0.73468239999999996</v>
      </c>
      <c r="Q5658" s="16">
        <v>0.4544665</v>
      </c>
      <c r="R5658" s="16">
        <v>0.29899999999999999</v>
      </c>
      <c r="S5658" s="16">
        <v>1E-4</v>
      </c>
      <c r="T5658" s="16">
        <v>2.0000000000000001E-4</v>
      </c>
      <c r="U5658" s="16">
        <v>-0.33300000000000002</v>
      </c>
      <c r="V5658" s="16">
        <v>4.6319999999999997</v>
      </c>
      <c r="W5658" s="16">
        <v>1.0109999999999999</v>
      </c>
      <c r="X5658" s="16">
        <v>365.35300000000001</v>
      </c>
      <c r="Y5658" s="16">
        <v>35.648699999999998</v>
      </c>
      <c r="Z5658" s="16">
        <v>0</v>
      </c>
      <c r="AA5658" s="16">
        <v>2.5457500000000001E-2</v>
      </c>
      <c r="AB5658" s="16">
        <v>0</v>
      </c>
      <c r="AC5658" s="16">
        <v>21.67</v>
      </c>
      <c r="AD5658" s="16">
        <v>30.2</v>
      </c>
      <c r="AG5658" s="16">
        <v>-3480.23</v>
      </c>
      <c r="AH5658" s="16">
        <v>2.76E-2</v>
      </c>
      <c r="AI5658" s="16">
        <v>1.1000000000000001</v>
      </c>
      <c r="AJ5658" s="16">
        <v>47.2</v>
      </c>
      <c r="AK5658" s="16">
        <v>0.26750000000000002</v>
      </c>
      <c r="AL5658" s="16">
        <v>0.28320000000000001</v>
      </c>
      <c r="AM5658" s="16">
        <v>0.36349999999999999</v>
      </c>
      <c r="AN5658" s="16">
        <v>0.39629999999999999</v>
      </c>
      <c r="AO5658" s="16">
        <v>0.29899999999999999</v>
      </c>
      <c r="AP5658" s="16">
        <v>0.30840000000000001</v>
      </c>
      <c r="AQ5658" s="16">
        <v>45.484999999999999</v>
      </c>
      <c r="AR5658" s="16">
        <f t="shared" si="207"/>
        <v>1</v>
      </c>
      <c r="AS5658" s="5">
        <f t="shared" si="206"/>
        <v>0</v>
      </c>
    </row>
    <row r="5659" spans="1:45" x14ac:dyDescent="0.25">
      <c r="A5659" s="16" t="s">
        <v>408</v>
      </c>
      <c r="B5659" s="16" t="s">
        <v>195</v>
      </c>
      <c r="C5659" s="16" t="s">
        <v>366</v>
      </c>
      <c r="D5659" s="16">
        <v>2000</v>
      </c>
      <c r="E5659" s="16" t="s">
        <v>6274</v>
      </c>
      <c r="F5659" s="16" t="s">
        <v>591</v>
      </c>
      <c r="G5659" s="10"/>
      <c r="H5659" s="73"/>
      <c r="I5659" s="16">
        <v>6700656</v>
      </c>
      <c r="J5659" s="71">
        <v>0</v>
      </c>
      <c r="K5659" s="71">
        <v>1</v>
      </c>
      <c r="M5659" s="16">
        <v>-0.52041329999999997</v>
      </c>
      <c r="N5659" s="16">
        <v>-1.532154</v>
      </c>
      <c r="O5659" s="16">
        <v>-0.73065360000000001</v>
      </c>
      <c r="Q5659" s="16">
        <v>0.12168519999999999</v>
      </c>
      <c r="R5659" s="16">
        <v>0.29899999999999999</v>
      </c>
      <c r="S5659" s="16">
        <v>3.5E-4</v>
      </c>
      <c r="T5659" s="16">
        <v>4.0000000000000002E-4</v>
      </c>
      <c r="U5659" s="16">
        <v>-0.38240000000000002</v>
      </c>
      <c r="V5659" s="16">
        <v>4.99</v>
      </c>
      <c r="W5659" s="16">
        <v>0.96499999999999997</v>
      </c>
      <c r="X5659" s="16">
        <v>364.80399999999997</v>
      </c>
      <c r="Y5659" s="16">
        <v>35.648699999999998</v>
      </c>
      <c r="Z5659" s="16">
        <v>0</v>
      </c>
      <c r="AA5659" s="16">
        <v>1.3612000000000001E-2</v>
      </c>
      <c r="AB5659" s="16">
        <v>0</v>
      </c>
      <c r="AC5659" s="16">
        <v>21.67</v>
      </c>
      <c r="AD5659" s="16">
        <v>30.504999999999999</v>
      </c>
      <c r="AG5659" s="16">
        <v>-3475.4</v>
      </c>
      <c r="AH5659" s="16">
        <v>2.5100000000000001E-2</v>
      </c>
      <c r="AI5659" s="16">
        <v>1.6</v>
      </c>
      <c r="AJ5659" s="16">
        <v>48.3</v>
      </c>
      <c r="AK5659" s="16">
        <v>0</v>
      </c>
      <c r="AL5659" s="16">
        <v>0</v>
      </c>
      <c r="AM5659" s="16">
        <v>0</v>
      </c>
      <c r="AN5659" s="16">
        <v>0</v>
      </c>
      <c r="AO5659" s="16">
        <v>0</v>
      </c>
      <c r="AP5659" s="16">
        <v>0</v>
      </c>
      <c r="AQ5659" s="16">
        <v>45.484999999999999</v>
      </c>
      <c r="AR5659" s="16">
        <f t="shared" si="207"/>
        <v>1</v>
      </c>
      <c r="AS5659" s="5">
        <f t="shared" si="206"/>
        <v>0</v>
      </c>
    </row>
    <row r="5660" spans="1:45" x14ac:dyDescent="0.25">
      <c r="A5660" s="16" t="s">
        <v>408</v>
      </c>
      <c r="B5660" s="16" t="s">
        <v>195</v>
      </c>
      <c r="C5660" s="16" t="s">
        <v>366</v>
      </c>
      <c r="D5660" s="16">
        <v>2001</v>
      </c>
      <c r="E5660" s="16" t="s">
        <v>6275</v>
      </c>
      <c r="F5660" s="16" t="s">
        <v>591</v>
      </c>
      <c r="G5660" s="10"/>
      <c r="H5660" s="73"/>
      <c r="I5660" s="16">
        <v>6974442</v>
      </c>
      <c r="J5660" s="71">
        <v>0</v>
      </c>
      <c r="K5660" s="71">
        <v>1</v>
      </c>
      <c r="M5660" s="16">
        <v>-0.51984600000000003</v>
      </c>
      <c r="N5660" s="16">
        <v>-1.5044310000000001</v>
      </c>
      <c r="O5660" s="16">
        <v>-0.80059610000000003</v>
      </c>
      <c r="Q5660" s="16">
        <v>0.23420070000000001</v>
      </c>
      <c r="R5660" s="16">
        <v>0.29899999999999999</v>
      </c>
      <c r="S5660" s="16">
        <v>5.0000000000000001E-4</v>
      </c>
      <c r="T5660" s="16">
        <v>4.0000000000000002E-4</v>
      </c>
      <c r="U5660" s="16">
        <v>-0.2772</v>
      </c>
      <c r="V5660" s="16">
        <v>5.399</v>
      </c>
      <c r="W5660" s="16">
        <v>0.96899999999999997</v>
      </c>
      <c r="X5660" s="16">
        <v>365.99900000000002</v>
      </c>
      <c r="Y5660" s="16">
        <v>35.648699999999998</v>
      </c>
      <c r="Z5660" s="16">
        <v>0</v>
      </c>
      <c r="AA5660" s="16">
        <v>0.2192576</v>
      </c>
      <c r="AB5660" s="16">
        <v>0</v>
      </c>
      <c r="AC5660" s="16">
        <v>21.67</v>
      </c>
      <c r="AD5660" s="16">
        <v>25.21</v>
      </c>
      <c r="AG5660" s="16">
        <v>-1623.41</v>
      </c>
      <c r="AH5660" s="16">
        <v>2.7799999999999998E-2</v>
      </c>
      <c r="AI5660" s="16">
        <v>2</v>
      </c>
      <c r="AJ5660" s="16">
        <v>48.4</v>
      </c>
      <c r="AK5660" s="16">
        <v>9.4399999999999998E-2</v>
      </c>
      <c r="AL5660" s="16">
        <v>7.8899999999999998E-2</v>
      </c>
      <c r="AM5660" s="16">
        <v>0.1234</v>
      </c>
      <c r="AN5660" s="16">
        <v>0.14779999999999999</v>
      </c>
      <c r="AO5660" s="16">
        <v>9.7299999999999998E-2</v>
      </c>
      <c r="AP5660" s="16">
        <v>0.1077</v>
      </c>
      <c r="AQ5660" s="16">
        <v>45.484999999999999</v>
      </c>
      <c r="AR5660" s="16">
        <f t="shared" si="207"/>
        <v>1</v>
      </c>
      <c r="AS5660" s="5">
        <f t="shared" si="206"/>
        <v>0</v>
      </c>
    </row>
    <row r="5661" spans="1:45" x14ac:dyDescent="0.25">
      <c r="A5661" s="16" t="s">
        <v>408</v>
      </c>
      <c r="B5661" s="16" t="s">
        <v>195</v>
      </c>
      <c r="C5661" s="16" t="s">
        <v>366</v>
      </c>
      <c r="D5661" s="16">
        <v>2002</v>
      </c>
      <c r="E5661" s="16" t="s">
        <v>6276</v>
      </c>
      <c r="F5661" s="16" t="s">
        <v>591</v>
      </c>
      <c r="G5661" s="10"/>
      <c r="H5661" s="73"/>
      <c r="I5661" s="16">
        <v>7237276</v>
      </c>
      <c r="J5661" s="71">
        <v>0</v>
      </c>
      <c r="K5661" s="71">
        <v>1</v>
      </c>
      <c r="M5661" s="16">
        <v>-0.51781920000000004</v>
      </c>
      <c r="N5661" s="16">
        <v>-1.471565</v>
      </c>
      <c r="O5661" s="16">
        <v>-0.79993559999999997</v>
      </c>
      <c r="Q5661" s="16">
        <v>0.12168519999999999</v>
      </c>
      <c r="R5661" s="16">
        <v>0.30409999999999998</v>
      </c>
      <c r="S5661" s="16">
        <v>2.9999999999999997E-4</v>
      </c>
      <c r="T5661" s="16">
        <v>4.0000000000000002E-4</v>
      </c>
      <c r="U5661" s="16">
        <v>-0.114</v>
      </c>
      <c r="V5661" s="16">
        <v>5.8079999999999998</v>
      </c>
      <c r="W5661" s="16">
        <v>0.99399999999999999</v>
      </c>
      <c r="X5661" s="16">
        <v>366.84699999999998</v>
      </c>
      <c r="Y5661" s="16">
        <v>35.648699999999998</v>
      </c>
      <c r="Z5661" s="16">
        <v>0</v>
      </c>
      <c r="AA5661" s="16">
        <v>0.2173157</v>
      </c>
      <c r="AB5661" s="16">
        <v>0</v>
      </c>
      <c r="AC5661" s="16">
        <v>21.67</v>
      </c>
      <c r="AD5661" s="16">
        <v>25.26</v>
      </c>
      <c r="AG5661" s="16">
        <v>111.926</v>
      </c>
      <c r="AH5661" s="16">
        <v>2.76E-2</v>
      </c>
      <c r="AI5661" s="16">
        <v>2.5</v>
      </c>
      <c r="AJ5661" s="16">
        <v>50</v>
      </c>
      <c r="AK5661" s="16">
        <v>0</v>
      </c>
      <c r="AL5661" s="16">
        <v>0</v>
      </c>
      <c r="AM5661" s="16">
        <v>0</v>
      </c>
      <c r="AN5661" s="16">
        <v>0</v>
      </c>
      <c r="AO5661" s="16">
        <v>0</v>
      </c>
      <c r="AP5661" s="16">
        <v>0</v>
      </c>
      <c r="AQ5661" s="16">
        <v>45.484999999999999</v>
      </c>
      <c r="AR5661" s="16">
        <f t="shared" si="207"/>
        <v>1</v>
      </c>
      <c r="AS5661" s="5">
        <f t="shared" si="206"/>
        <v>0</v>
      </c>
    </row>
    <row r="5662" spans="1:45" x14ac:dyDescent="0.25">
      <c r="A5662" s="16" t="s">
        <v>408</v>
      </c>
      <c r="B5662" s="16" t="s">
        <v>195</v>
      </c>
      <c r="C5662" s="16" t="s">
        <v>366</v>
      </c>
      <c r="D5662" s="16">
        <v>2003</v>
      </c>
      <c r="E5662" s="16" t="s">
        <v>6277</v>
      </c>
      <c r="F5662" s="16" t="s">
        <v>591</v>
      </c>
      <c r="G5662" s="10"/>
      <c r="H5662" s="73"/>
      <c r="I5662" s="16">
        <v>7501642</v>
      </c>
      <c r="J5662" s="71">
        <v>0</v>
      </c>
      <c r="K5662" s="71">
        <v>1</v>
      </c>
      <c r="M5662" s="16">
        <v>-0.52079149999999996</v>
      </c>
      <c r="N5662" s="16">
        <v>-1.437306</v>
      </c>
      <c r="O5662" s="16">
        <v>-0.72226590000000002</v>
      </c>
      <c r="Q5662" s="16">
        <v>0.12168519999999999</v>
      </c>
      <c r="R5662" s="16">
        <v>0.29899999999999999</v>
      </c>
      <c r="S5662" s="16">
        <v>2.5000000000000001E-4</v>
      </c>
      <c r="T5662" s="16">
        <v>4.0000000000000002E-4</v>
      </c>
      <c r="U5662" s="16">
        <v>-8.2000000000000007E-3</v>
      </c>
      <c r="V5662" s="16">
        <v>6.2169999999999996</v>
      </c>
      <c r="W5662" s="16">
        <v>1.0509999999999999</v>
      </c>
      <c r="X5662" s="16">
        <v>368.55599999999998</v>
      </c>
      <c r="Y5662" s="16">
        <v>35.648699999999998</v>
      </c>
      <c r="Z5662" s="16">
        <v>0</v>
      </c>
      <c r="AA5662" s="16">
        <v>-1.10498E-2</v>
      </c>
      <c r="AB5662" s="16">
        <v>0</v>
      </c>
      <c r="AC5662" s="16">
        <v>21.67</v>
      </c>
      <c r="AD5662" s="16">
        <v>31.14</v>
      </c>
      <c r="AG5662" s="16">
        <v>-382.00599999999997</v>
      </c>
      <c r="AH5662" s="16">
        <v>3.0099999999999998E-2</v>
      </c>
      <c r="AI5662" s="16">
        <v>2.9</v>
      </c>
      <c r="AJ5662" s="16">
        <v>50.4</v>
      </c>
      <c r="AK5662" s="16">
        <v>0</v>
      </c>
      <c r="AL5662" s="16">
        <v>0</v>
      </c>
      <c r="AM5662" s="16">
        <v>0</v>
      </c>
      <c r="AN5662" s="16">
        <v>0</v>
      </c>
      <c r="AO5662" s="16">
        <v>0</v>
      </c>
      <c r="AP5662" s="16">
        <v>0</v>
      </c>
      <c r="AQ5662" s="16">
        <v>45.484999999999999</v>
      </c>
      <c r="AR5662" s="16">
        <f t="shared" si="207"/>
        <v>1</v>
      </c>
      <c r="AS5662" s="5">
        <f t="shared" si="206"/>
        <v>0</v>
      </c>
    </row>
    <row r="5663" spans="1:45" x14ac:dyDescent="0.25">
      <c r="A5663" s="16" t="s">
        <v>408</v>
      </c>
      <c r="B5663" s="16" t="s">
        <v>195</v>
      </c>
      <c r="C5663" s="16" t="s">
        <v>366</v>
      </c>
      <c r="D5663" s="16">
        <v>2004</v>
      </c>
      <c r="E5663" s="16" t="s">
        <v>6278</v>
      </c>
      <c r="F5663" s="16" t="s">
        <v>591</v>
      </c>
      <c r="G5663" s="10"/>
      <c r="H5663" s="73"/>
      <c r="I5663" s="16">
        <v>7787655</v>
      </c>
      <c r="J5663" s="71">
        <v>0</v>
      </c>
      <c r="K5663" s="71">
        <v>1</v>
      </c>
      <c r="M5663" s="16">
        <v>-0.53762889999999997</v>
      </c>
      <c r="N5663" s="16">
        <v>-1.4186570000000001</v>
      </c>
      <c r="O5663" s="16">
        <v>-0.71394409999999997</v>
      </c>
      <c r="Q5663" s="16">
        <v>0.12168519999999999</v>
      </c>
      <c r="R5663" s="16">
        <v>0.26779999999999998</v>
      </c>
      <c r="S5663" s="16">
        <v>2.9999999999999997E-4</v>
      </c>
      <c r="T5663" s="16">
        <v>4.0000000000000002E-4</v>
      </c>
      <c r="U5663" s="16">
        <v>0.15075</v>
      </c>
      <c r="V5663" s="16">
        <v>6.5220000000000002</v>
      </c>
      <c r="W5663" s="16">
        <v>1.115</v>
      </c>
      <c r="X5663" s="16">
        <v>367.22699999999998</v>
      </c>
      <c r="Y5663" s="16">
        <v>35.648699999999998</v>
      </c>
      <c r="Z5663" s="16">
        <v>0</v>
      </c>
      <c r="AA5663" s="16">
        <v>-3.5517600000000003E-2</v>
      </c>
      <c r="AB5663" s="16">
        <v>0</v>
      </c>
      <c r="AC5663" s="16">
        <v>21.67</v>
      </c>
      <c r="AD5663" s="16">
        <v>31.77</v>
      </c>
      <c r="AG5663" s="16">
        <v>1187.9000000000001</v>
      </c>
      <c r="AH5663" s="16">
        <v>2.8299999999999999E-2</v>
      </c>
      <c r="AI5663" s="16">
        <v>3.3</v>
      </c>
      <c r="AJ5663" s="16">
        <v>50.9</v>
      </c>
      <c r="AK5663" s="16">
        <v>0</v>
      </c>
      <c r="AL5663" s="16">
        <v>0</v>
      </c>
      <c r="AM5663" s="16">
        <v>0</v>
      </c>
      <c r="AN5663" s="16">
        <v>0</v>
      </c>
      <c r="AO5663" s="16">
        <v>0</v>
      </c>
      <c r="AP5663" s="16">
        <v>0</v>
      </c>
      <c r="AQ5663" s="16">
        <v>45.484999999999999</v>
      </c>
      <c r="AR5663" s="16">
        <f t="shared" si="207"/>
        <v>1</v>
      </c>
      <c r="AS5663" s="5">
        <f t="shared" si="206"/>
        <v>0</v>
      </c>
    </row>
    <row r="5664" spans="1:45" x14ac:dyDescent="0.25">
      <c r="A5664" s="16" t="s">
        <v>408</v>
      </c>
      <c r="B5664" s="16" t="s">
        <v>195</v>
      </c>
      <c r="C5664" s="16" t="s">
        <v>366</v>
      </c>
      <c r="D5664" s="16">
        <v>2005</v>
      </c>
      <c r="E5664" s="16" t="s">
        <v>6279</v>
      </c>
      <c r="F5664" s="16" t="s">
        <v>591</v>
      </c>
      <c r="G5664" s="10"/>
      <c r="H5664" s="73"/>
      <c r="I5664" s="16">
        <v>8108877</v>
      </c>
      <c r="J5664" s="71">
        <v>0</v>
      </c>
      <c r="K5664" s="71">
        <v>1</v>
      </c>
      <c r="M5664" s="16">
        <v>-0.56313899999999995</v>
      </c>
      <c r="N5664" s="16">
        <v>-1.397465</v>
      </c>
      <c r="O5664" s="16">
        <v>-0.70978330000000001</v>
      </c>
      <c r="Q5664" s="16">
        <v>0.12168519999999999</v>
      </c>
      <c r="R5664" s="16">
        <v>0.219</v>
      </c>
      <c r="S5664" s="16">
        <v>3.5E-4</v>
      </c>
      <c r="T5664" s="16">
        <v>5.0000000000000001E-4</v>
      </c>
      <c r="U5664" s="16">
        <v>0.27629999999999999</v>
      </c>
      <c r="V5664" s="16">
        <v>6.7750000000000004</v>
      </c>
      <c r="W5664" s="16">
        <v>1.1850000000000001</v>
      </c>
      <c r="X5664" s="16">
        <v>366.96499999999997</v>
      </c>
      <c r="Y5664" s="16">
        <v>35.648699999999998</v>
      </c>
      <c r="Z5664" s="16">
        <v>0</v>
      </c>
      <c r="AA5664" s="16">
        <v>-4.7751399999999999E-2</v>
      </c>
      <c r="AB5664" s="16">
        <v>0</v>
      </c>
      <c r="AC5664" s="16">
        <v>21.67</v>
      </c>
      <c r="AD5664" s="16">
        <v>32.085000000000001</v>
      </c>
      <c r="AG5664" s="16">
        <v>1418.09</v>
      </c>
      <c r="AH5664" s="16">
        <v>2.845E-2</v>
      </c>
      <c r="AI5664" s="16">
        <v>3.8</v>
      </c>
      <c r="AJ5664" s="16">
        <v>51.4</v>
      </c>
      <c r="AK5664" s="16">
        <v>0</v>
      </c>
      <c r="AL5664" s="16">
        <v>0</v>
      </c>
      <c r="AM5664" s="16">
        <v>0</v>
      </c>
      <c r="AN5664" s="16">
        <v>0</v>
      </c>
      <c r="AO5664" s="16">
        <v>0</v>
      </c>
      <c r="AP5664" s="16">
        <v>0</v>
      </c>
      <c r="AQ5664" s="16">
        <v>45.484999999999999</v>
      </c>
      <c r="AR5664" s="16">
        <f t="shared" si="207"/>
        <v>1</v>
      </c>
      <c r="AS5664" s="5">
        <f t="shared" si="206"/>
        <v>0</v>
      </c>
    </row>
    <row r="5665" spans="1:45" x14ac:dyDescent="0.25">
      <c r="A5665" s="16" t="s">
        <v>408</v>
      </c>
      <c r="B5665" s="16" t="s">
        <v>195</v>
      </c>
      <c r="C5665" s="16" t="s">
        <v>366</v>
      </c>
      <c r="D5665" s="16">
        <v>2006</v>
      </c>
      <c r="E5665" s="16" t="s">
        <v>6280</v>
      </c>
      <c r="F5665" s="16" t="s">
        <v>591</v>
      </c>
      <c r="G5665" s="10"/>
      <c r="H5665" s="73"/>
      <c r="I5665" s="16">
        <v>8468152</v>
      </c>
      <c r="J5665" s="71">
        <v>0</v>
      </c>
      <c r="K5665" s="71">
        <v>1</v>
      </c>
      <c r="M5665" s="16">
        <v>-0.52004850000000002</v>
      </c>
      <c r="N5665" s="16">
        <v>-1.4324889999999999</v>
      </c>
      <c r="O5665" s="16">
        <v>-0.72200169999999997</v>
      </c>
      <c r="Q5665" s="16">
        <v>0.12168519999999999</v>
      </c>
      <c r="R5665" s="16">
        <v>0.29899999999999999</v>
      </c>
      <c r="S5665" s="16">
        <v>2.0000000000000001E-4</v>
      </c>
      <c r="T5665" s="16">
        <v>5.0000000000000001E-4</v>
      </c>
      <c r="U5665" s="16">
        <v>9.1800000000000007E-2</v>
      </c>
      <c r="V5665" s="16">
        <v>6.9219999999999997</v>
      </c>
      <c r="W5665" s="16">
        <v>1.2170000000000001</v>
      </c>
      <c r="X5665" s="16">
        <v>363.71800000000002</v>
      </c>
      <c r="Y5665" s="16">
        <v>35.648699999999998</v>
      </c>
      <c r="Z5665" s="16">
        <v>0</v>
      </c>
      <c r="AA5665" s="16">
        <v>-1.18266E-2</v>
      </c>
      <c r="AB5665" s="16">
        <v>0</v>
      </c>
      <c r="AC5665" s="16">
        <v>21.67</v>
      </c>
      <c r="AD5665" s="16">
        <v>31.16</v>
      </c>
      <c r="AG5665" s="16">
        <v>1126.83</v>
      </c>
      <c r="AH5665" s="16">
        <v>2.8299999999999999E-2</v>
      </c>
      <c r="AI5665" s="16">
        <v>4.2</v>
      </c>
      <c r="AJ5665" s="16">
        <v>52.7</v>
      </c>
      <c r="AK5665" s="16">
        <v>0</v>
      </c>
      <c r="AL5665" s="16">
        <v>0</v>
      </c>
      <c r="AM5665" s="16">
        <v>0</v>
      </c>
      <c r="AN5665" s="16">
        <v>0</v>
      </c>
      <c r="AO5665" s="16">
        <v>0</v>
      </c>
      <c r="AP5665" s="16">
        <v>0</v>
      </c>
      <c r="AQ5665" s="16">
        <v>45.484999999999999</v>
      </c>
      <c r="AR5665" s="16">
        <f t="shared" si="207"/>
        <v>1</v>
      </c>
      <c r="AS5665" s="5">
        <f t="shared" si="206"/>
        <v>0</v>
      </c>
    </row>
    <row r="5666" spans="1:45" x14ac:dyDescent="0.25">
      <c r="A5666" s="16" t="s">
        <v>408</v>
      </c>
      <c r="B5666" s="16" t="s">
        <v>195</v>
      </c>
      <c r="C5666" s="16" t="s">
        <v>366</v>
      </c>
      <c r="D5666" s="16">
        <v>2007</v>
      </c>
      <c r="E5666" s="16" t="s">
        <v>6281</v>
      </c>
      <c r="F5666" s="16" t="s">
        <v>591</v>
      </c>
      <c r="G5666" s="10"/>
      <c r="H5666" s="73"/>
      <c r="I5666" s="16">
        <v>8856800</v>
      </c>
      <c r="J5666" s="71">
        <v>0</v>
      </c>
      <c r="K5666" s="71">
        <v>1</v>
      </c>
      <c r="M5666" s="16">
        <v>-0.55400720000000003</v>
      </c>
      <c r="N5666" s="16">
        <v>-1.3685389999999999</v>
      </c>
      <c r="O5666" s="16">
        <v>-0.56891630000000004</v>
      </c>
      <c r="Q5666" s="16">
        <v>0.12168519999999999</v>
      </c>
      <c r="R5666" s="16">
        <v>0.2316</v>
      </c>
      <c r="S5666" s="16">
        <v>6.9999999999999999E-4</v>
      </c>
      <c r="T5666" s="16">
        <v>5.9999999999999995E-4</v>
      </c>
      <c r="U5666" s="16">
        <v>0.4491</v>
      </c>
      <c r="V5666" s="16">
        <v>7.0590000000000002</v>
      </c>
      <c r="W5666" s="16">
        <v>1.238</v>
      </c>
      <c r="X5666" s="16">
        <v>367.19299999999998</v>
      </c>
      <c r="Y5666" s="16">
        <v>35.648699999999998</v>
      </c>
      <c r="Z5666" s="16">
        <v>7.7100000000000002E-2</v>
      </c>
      <c r="AA5666" s="16">
        <v>-3.8236199999999998E-2</v>
      </c>
      <c r="AB5666" s="16">
        <v>0</v>
      </c>
      <c r="AC5666" s="16">
        <v>21.67</v>
      </c>
      <c r="AD5666" s="16">
        <v>31.84</v>
      </c>
      <c r="AG5666" s="16">
        <v>1802.38</v>
      </c>
      <c r="AH5666" s="16">
        <v>2.7650000000000001E-2</v>
      </c>
      <c r="AI5666" s="16">
        <v>4.7</v>
      </c>
      <c r="AJ5666" s="16">
        <v>54.3</v>
      </c>
      <c r="AK5666" s="16">
        <v>0</v>
      </c>
      <c r="AL5666" s="16">
        <v>0</v>
      </c>
      <c r="AM5666" s="16">
        <v>0</v>
      </c>
      <c r="AN5666" s="16">
        <v>0</v>
      </c>
      <c r="AO5666" s="16">
        <v>0</v>
      </c>
      <c r="AP5666" s="16">
        <v>0</v>
      </c>
      <c r="AQ5666" s="16">
        <v>45.484999999999999</v>
      </c>
      <c r="AR5666" s="16">
        <f t="shared" si="207"/>
        <v>1</v>
      </c>
      <c r="AS5666" s="5">
        <f t="shared" si="206"/>
        <v>0</v>
      </c>
    </row>
    <row r="5667" spans="1:45" x14ac:dyDescent="0.25">
      <c r="A5667" s="16" t="s">
        <v>408</v>
      </c>
      <c r="B5667" s="16" t="s">
        <v>195</v>
      </c>
      <c r="C5667" s="16" t="s">
        <v>366</v>
      </c>
      <c r="D5667" s="16">
        <v>2008</v>
      </c>
      <c r="E5667" s="16" t="s">
        <v>6282</v>
      </c>
      <c r="F5667" s="16" t="s">
        <v>591</v>
      </c>
      <c r="G5667" s="10">
        <v>1532.18</v>
      </c>
      <c r="H5667" s="73">
        <v>7.3344500000000004</v>
      </c>
      <c r="I5667" s="16">
        <v>9263136</v>
      </c>
      <c r="J5667" s="71">
        <v>0</v>
      </c>
      <c r="K5667" s="71">
        <v>1</v>
      </c>
      <c r="M5667" s="16">
        <v>-0.52726640000000002</v>
      </c>
      <c r="N5667" s="16">
        <v>-1.3757159999999999</v>
      </c>
      <c r="O5667" s="16">
        <v>-0.53325690000000003</v>
      </c>
      <c r="Q5667" s="16">
        <v>0.12168519999999999</v>
      </c>
      <c r="R5667" s="16">
        <v>0.2782</v>
      </c>
      <c r="S5667" s="16">
        <v>8.0000000000000004E-4</v>
      </c>
      <c r="T5667" s="16">
        <v>6.9999999999999999E-4</v>
      </c>
      <c r="U5667" s="16">
        <v>0.21695</v>
      </c>
      <c r="V5667" s="16">
        <v>7.1959999999999997</v>
      </c>
      <c r="W5667" s="16">
        <v>1.304</v>
      </c>
      <c r="X5667" s="16">
        <v>368.81</v>
      </c>
      <c r="Y5667" s="16">
        <v>35.648699999999998</v>
      </c>
      <c r="Z5667" s="16">
        <v>7.9500000000000001E-2</v>
      </c>
      <c r="AA5667" s="16">
        <v>-0.12989319999999999</v>
      </c>
      <c r="AB5667" s="16">
        <v>0</v>
      </c>
      <c r="AC5667" s="16">
        <v>21.67</v>
      </c>
      <c r="AD5667" s="16">
        <v>34.200000000000003</v>
      </c>
      <c r="AG5667" s="16">
        <v>1920.1</v>
      </c>
      <c r="AH5667" s="16">
        <v>2.5499999999999998E-2</v>
      </c>
      <c r="AI5667" s="16">
        <v>5.0999999999999996</v>
      </c>
      <c r="AJ5667" s="16">
        <v>55.9</v>
      </c>
      <c r="AK5667" s="16">
        <v>0</v>
      </c>
      <c r="AL5667" s="16">
        <v>0</v>
      </c>
      <c r="AM5667" s="16">
        <v>0</v>
      </c>
      <c r="AN5667" s="16">
        <v>0</v>
      </c>
      <c r="AO5667" s="16">
        <v>0</v>
      </c>
      <c r="AP5667" s="16">
        <v>0</v>
      </c>
      <c r="AQ5667" s="16">
        <v>45.484999999999999</v>
      </c>
      <c r="AR5667" s="16">
        <f t="shared" si="207"/>
        <v>1</v>
      </c>
      <c r="AS5667" s="5">
        <f t="shared" si="206"/>
        <v>0</v>
      </c>
    </row>
    <row r="5668" spans="1:45" x14ac:dyDescent="0.25">
      <c r="A5668" s="16" t="s">
        <v>408</v>
      </c>
      <c r="B5668" s="16" t="s">
        <v>195</v>
      </c>
      <c r="C5668" s="16" t="s">
        <v>366</v>
      </c>
      <c r="D5668" s="16">
        <v>2009</v>
      </c>
      <c r="E5668" s="16" t="s">
        <v>6283</v>
      </c>
      <c r="F5668" s="16" t="s">
        <v>591</v>
      </c>
      <c r="G5668" s="10">
        <v>1541.61</v>
      </c>
      <c r="H5668" s="73">
        <v>7.3405820000000004</v>
      </c>
      <c r="I5668" s="16">
        <v>9670667</v>
      </c>
      <c r="J5668" s="71">
        <v>0</v>
      </c>
      <c r="K5668" s="71">
        <v>1</v>
      </c>
      <c r="M5668" s="16">
        <v>-0.5176172</v>
      </c>
      <c r="N5668" s="16">
        <v>-1.3458380000000001</v>
      </c>
      <c r="O5668" s="16">
        <v>-0.61015419999999998</v>
      </c>
      <c r="Q5668" s="16">
        <v>0.12168519999999999</v>
      </c>
      <c r="R5668" s="16">
        <v>0.29899999999999999</v>
      </c>
      <c r="S5668" s="16">
        <v>3.5E-4</v>
      </c>
      <c r="T5668" s="16">
        <v>6.9999999999999999E-4</v>
      </c>
      <c r="U5668" s="16">
        <v>0.57145000000000001</v>
      </c>
      <c r="V5668" s="16">
        <v>7.4550000000000001</v>
      </c>
      <c r="W5668" s="16">
        <v>1.2969999999999999</v>
      </c>
      <c r="X5668" s="16">
        <v>366.84300000000002</v>
      </c>
      <c r="Y5668" s="16">
        <v>35.648699999999998</v>
      </c>
      <c r="Z5668" s="16">
        <v>4.4400000000000002E-2</v>
      </c>
      <c r="AA5668" s="16">
        <v>-9.6686999999999995E-2</v>
      </c>
      <c r="AB5668" s="16">
        <v>0</v>
      </c>
      <c r="AC5668" s="16">
        <v>21.67</v>
      </c>
      <c r="AD5668" s="16">
        <v>33.344999999999999</v>
      </c>
      <c r="AG5668" s="16">
        <v>2496.19</v>
      </c>
      <c r="AH5668" s="16">
        <v>2.9100000000000001E-2</v>
      </c>
      <c r="AI5668" s="16">
        <v>5.6</v>
      </c>
      <c r="AJ5668" s="16">
        <v>56.9</v>
      </c>
      <c r="AK5668" s="16">
        <v>0</v>
      </c>
      <c r="AL5668" s="16">
        <v>0</v>
      </c>
      <c r="AM5668" s="16">
        <v>0</v>
      </c>
      <c r="AN5668" s="16">
        <v>0</v>
      </c>
      <c r="AO5668" s="16">
        <v>0</v>
      </c>
      <c r="AP5668" s="16">
        <v>0</v>
      </c>
      <c r="AQ5668" s="16">
        <v>45.484999999999999</v>
      </c>
      <c r="AR5668" s="16">
        <f t="shared" si="207"/>
        <v>1</v>
      </c>
      <c r="AS5668" s="5">
        <f t="shared" si="206"/>
        <v>0</v>
      </c>
    </row>
    <row r="5669" spans="1:45" x14ac:dyDescent="0.25">
      <c r="A5669" s="16" t="s">
        <v>408</v>
      </c>
      <c r="B5669" s="16" t="s">
        <v>195</v>
      </c>
      <c r="C5669" s="16" t="s">
        <v>366</v>
      </c>
      <c r="D5669" s="16">
        <v>2010</v>
      </c>
      <c r="E5669" s="16" t="s">
        <v>6284</v>
      </c>
      <c r="F5669" s="16" t="s">
        <v>591</v>
      </c>
      <c r="G5669" s="10">
        <v>1562.24</v>
      </c>
      <c r="H5669" s="73">
        <v>7.3538759999999996</v>
      </c>
      <c r="I5669" s="16">
        <v>10067192</v>
      </c>
      <c r="J5669" s="71">
        <v>0</v>
      </c>
      <c r="K5669" s="71">
        <v>1</v>
      </c>
      <c r="L5669" s="16">
        <v>-1.673055</v>
      </c>
      <c r="M5669" s="16">
        <v>-0.54170459999999998</v>
      </c>
      <c r="N5669" s="16">
        <v>-1.314967</v>
      </c>
      <c r="O5669" s="16">
        <v>-0.62232600000000005</v>
      </c>
      <c r="P5669" s="16">
        <v>-1.205236</v>
      </c>
      <c r="Q5669" s="16">
        <v>-1.02735E-2</v>
      </c>
      <c r="R5669" s="16">
        <v>0.2535</v>
      </c>
      <c r="S5669" s="16">
        <v>2.9999999999999997E-4</v>
      </c>
      <c r="T5669" s="16">
        <v>8.0000000000000004E-4</v>
      </c>
      <c r="U5669" s="16">
        <v>0.4743</v>
      </c>
      <c r="V5669" s="16">
        <v>8.15</v>
      </c>
      <c r="W5669" s="16">
        <v>1.29</v>
      </c>
      <c r="X5669" s="16">
        <v>371.00900000000001</v>
      </c>
      <c r="Y5669" s="16">
        <v>35.648699999999998</v>
      </c>
      <c r="Z5669" s="16">
        <v>4.8099999999999997E-2</v>
      </c>
      <c r="AA5669" s="16">
        <v>-4.0566499999999998E-2</v>
      </c>
      <c r="AB5669" s="16">
        <v>0</v>
      </c>
      <c r="AC5669" s="16">
        <v>21.67</v>
      </c>
      <c r="AD5669" s="16">
        <v>31.9</v>
      </c>
      <c r="AE5669" s="16">
        <v>2.3099999999999999E-2</v>
      </c>
      <c r="AF5669" s="16">
        <v>14.449299999999999</v>
      </c>
      <c r="AG5669" s="16">
        <v>4195.96</v>
      </c>
      <c r="AH5669" s="16">
        <v>2.8000000000000001E-2</v>
      </c>
      <c r="AI5669" s="16">
        <v>6</v>
      </c>
      <c r="AJ5669" s="16">
        <v>57.7</v>
      </c>
      <c r="AK5669" s="16">
        <v>0</v>
      </c>
      <c r="AL5669" s="16">
        <v>-0.77339999999999998</v>
      </c>
      <c r="AM5669" s="16">
        <v>0</v>
      </c>
      <c r="AN5669" s="16">
        <v>0</v>
      </c>
      <c r="AO5669" s="16">
        <v>0</v>
      </c>
      <c r="AP5669" s="16">
        <v>0</v>
      </c>
      <c r="AQ5669" s="16">
        <v>45.484999999999999</v>
      </c>
      <c r="AR5669" s="16">
        <f t="shared" si="207"/>
        <v>1</v>
      </c>
      <c r="AS5669" s="5">
        <f t="shared" si="206"/>
        <v>-1.673055</v>
      </c>
    </row>
    <row r="5670" spans="1:45" x14ac:dyDescent="0.25">
      <c r="A5670" s="16" t="s">
        <v>408</v>
      </c>
      <c r="B5670" s="16" t="s">
        <v>195</v>
      </c>
      <c r="C5670" s="16" t="s">
        <v>366</v>
      </c>
      <c r="D5670" s="16">
        <v>2011</v>
      </c>
      <c r="E5670" s="16" t="s">
        <v>6285</v>
      </c>
      <c r="F5670" s="16" t="s">
        <v>591</v>
      </c>
      <c r="G5670" s="10">
        <v>1435.33</v>
      </c>
      <c r="H5670" s="73">
        <v>7.2691499999999998</v>
      </c>
      <c r="I5670" s="16">
        <v>10448857</v>
      </c>
      <c r="J5670" s="71">
        <v>0</v>
      </c>
      <c r="K5670" s="71">
        <v>1</v>
      </c>
      <c r="L5670" s="16">
        <v>-2.2211249999999998</v>
      </c>
      <c r="M5670" s="16">
        <v>-0.51536150000000003</v>
      </c>
      <c r="N5670" s="16">
        <v>-1.276241</v>
      </c>
      <c r="O5670" s="16">
        <v>-0.57273149999999995</v>
      </c>
      <c r="P5670" s="16">
        <v>-1.182893</v>
      </c>
      <c r="Q5670" s="16">
        <v>-1.433486</v>
      </c>
      <c r="R5670" s="16">
        <v>0.29899999999999999</v>
      </c>
      <c r="S5670" s="16">
        <v>6.9999999999999999E-4</v>
      </c>
      <c r="T5670" s="16">
        <v>8.0000000000000004E-4</v>
      </c>
      <c r="U5670" s="16">
        <v>0.80520000000000003</v>
      </c>
      <c r="V5670" s="16">
        <v>8.2780000000000005</v>
      </c>
      <c r="W5670" s="16">
        <v>1.264</v>
      </c>
      <c r="X5670" s="16">
        <v>371.43900000000002</v>
      </c>
      <c r="Y5670" s="16">
        <v>35.648699999999998</v>
      </c>
      <c r="Z5670" s="16">
        <v>6.0499999999999998E-2</v>
      </c>
      <c r="AA5670" s="16">
        <v>-0.1182419</v>
      </c>
      <c r="AB5670" s="16">
        <v>0</v>
      </c>
      <c r="AC5670" s="16">
        <v>21.67</v>
      </c>
      <c r="AD5670" s="16">
        <v>33.9</v>
      </c>
      <c r="AE5670" s="16">
        <v>2.12E-2</v>
      </c>
      <c r="AF5670" s="16">
        <v>17.339200000000002</v>
      </c>
      <c r="AG5670" s="16">
        <v>4831.6099999999997</v>
      </c>
      <c r="AH5670" s="16">
        <v>2.7E-2</v>
      </c>
      <c r="AI5670" s="16">
        <v>6.6</v>
      </c>
      <c r="AJ5670" s="16">
        <v>58.6</v>
      </c>
      <c r="AK5670" s="16">
        <v>-0.97770000000000001</v>
      </c>
      <c r="AL5670" s="16">
        <v>-1.6302000000000001</v>
      </c>
      <c r="AM5670" s="16">
        <v>-1.8775999999999999</v>
      </c>
      <c r="AN5670" s="16">
        <v>-1.429</v>
      </c>
      <c r="AO5670" s="16">
        <v>-1.6706000000000001</v>
      </c>
      <c r="AP5670" s="16">
        <v>-1.3322000000000001</v>
      </c>
      <c r="AQ5670" s="16">
        <v>45.484999999999999</v>
      </c>
      <c r="AR5670" s="16">
        <f t="shared" si="207"/>
        <v>1</v>
      </c>
      <c r="AS5670" s="5">
        <f t="shared" si="206"/>
        <v>-0.54806999999999984</v>
      </c>
    </row>
    <row r="5671" spans="1:45" x14ac:dyDescent="0.25">
      <c r="A5671" s="16" t="s">
        <v>408</v>
      </c>
      <c r="B5671" s="16" t="s">
        <v>195</v>
      </c>
      <c r="C5671" s="16" t="s">
        <v>366</v>
      </c>
      <c r="D5671" s="16">
        <v>2012</v>
      </c>
      <c r="E5671" s="16" t="s">
        <v>6286</v>
      </c>
      <c r="F5671" s="16" t="s">
        <v>591</v>
      </c>
      <c r="G5671" s="10">
        <v>747.47400000000005</v>
      </c>
      <c r="H5671" s="73">
        <v>6.6166999999999998</v>
      </c>
      <c r="I5671" s="16">
        <v>10818258</v>
      </c>
      <c r="J5671" s="71">
        <v>0</v>
      </c>
      <c r="K5671" s="71">
        <v>1</v>
      </c>
      <c r="L5671" s="16">
        <v>-2.164974</v>
      </c>
      <c r="M5671" s="16">
        <v>-0.53990130000000003</v>
      </c>
      <c r="N5671" s="16">
        <v>-1.2851969999999999</v>
      </c>
      <c r="O5671" s="16">
        <v>-0.52961579999999997</v>
      </c>
      <c r="P5671" s="16">
        <v>-1.1716580000000001</v>
      </c>
      <c r="Q5671" s="16">
        <v>-1.3272219999999999</v>
      </c>
      <c r="R5671" s="16">
        <v>0.25230000000000002</v>
      </c>
      <c r="S5671" s="16">
        <v>9.5E-4</v>
      </c>
      <c r="T5671" s="16">
        <v>8.0000000000000004E-4</v>
      </c>
      <c r="U5671" s="16">
        <v>0.75580000000000003</v>
      </c>
      <c r="V5671" s="16">
        <v>8.3960000000000008</v>
      </c>
      <c r="W5671" s="16">
        <v>1.282</v>
      </c>
      <c r="X5671" s="16">
        <v>370.28100000000001</v>
      </c>
      <c r="Y5671" s="16">
        <v>35.648699999999998</v>
      </c>
      <c r="Z5671" s="16">
        <v>6.59E-2</v>
      </c>
      <c r="AA5671" s="16">
        <v>-0.2153361</v>
      </c>
      <c r="AB5671" s="16">
        <v>0</v>
      </c>
      <c r="AC5671" s="16">
        <v>21.67</v>
      </c>
      <c r="AD5671" s="16">
        <v>36.4</v>
      </c>
      <c r="AE5671" s="16">
        <v>1.4E-3</v>
      </c>
      <c r="AF5671" s="16">
        <v>21.2226</v>
      </c>
      <c r="AG5671" s="16">
        <v>4052.59</v>
      </c>
      <c r="AH5671" s="16">
        <v>2.4899999999999999E-2</v>
      </c>
      <c r="AI5671" s="16">
        <v>6.6</v>
      </c>
      <c r="AJ5671" s="16">
        <v>58.7</v>
      </c>
      <c r="AK5671" s="16">
        <v>-1.2766</v>
      </c>
      <c r="AL5671" s="16">
        <v>-1.3514999999999999</v>
      </c>
      <c r="AM5671" s="16">
        <v>-1.6</v>
      </c>
      <c r="AN5671" s="16">
        <v>-1.1973</v>
      </c>
      <c r="AO5671" s="16">
        <v>-1.4715</v>
      </c>
      <c r="AP5671" s="16">
        <v>-1.3883000000000001</v>
      </c>
      <c r="AQ5671" s="16">
        <v>45.484999999999999</v>
      </c>
      <c r="AR5671" s="16">
        <f t="shared" si="207"/>
        <v>1</v>
      </c>
      <c r="AS5671" s="5">
        <f t="shared" si="206"/>
        <v>5.615099999999984E-2</v>
      </c>
    </row>
    <row r="5672" spans="1:45" x14ac:dyDescent="0.25">
      <c r="A5672" s="16" t="s">
        <v>408</v>
      </c>
      <c r="B5672" s="16" t="s">
        <v>195</v>
      </c>
      <c r="C5672" s="16" t="s">
        <v>366</v>
      </c>
      <c r="D5672" s="16">
        <v>2013</v>
      </c>
      <c r="E5672" s="16" t="s">
        <v>6287</v>
      </c>
      <c r="F5672" s="16" t="s">
        <v>591</v>
      </c>
      <c r="G5672" s="10">
        <v>818.43799999999999</v>
      </c>
      <c r="H5672" s="73">
        <v>6.7073980000000004</v>
      </c>
      <c r="I5672" s="16">
        <v>11177490</v>
      </c>
      <c r="J5672" s="71">
        <v>0</v>
      </c>
      <c r="K5672" s="71">
        <v>1</v>
      </c>
      <c r="L5672" s="16">
        <v>-2.1949040000000002</v>
      </c>
      <c r="M5672" s="16">
        <v>-0.51257839999999999</v>
      </c>
      <c r="N5672" s="16">
        <v>-1.2623059999999999</v>
      </c>
      <c r="O5672" s="16">
        <v>-0.50856389999999996</v>
      </c>
      <c r="P5672" s="16">
        <v>-1.158933</v>
      </c>
      <c r="Q5672" s="16">
        <v>-1.4849349999999999</v>
      </c>
      <c r="R5672" s="16">
        <v>0.30409999999999998</v>
      </c>
      <c r="S5672" s="16">
        <v>6.9999999999999999E-4</v>
      </c>
      <c r="T5672" s="16">
        <v>8.0000000000000004E-4</v>
      </c>
      <c r="U5672" s="16">
        <v>0.91744999999999999</v>
      </c>
      <c r="V5672" s="16">
        <v>8.8620000000000001</v>
      </c>
      <c r="W5672" s="16">
        <v>1.238</v>
      </c>
      <c r="X5672" s="16">
        <v>370.05</v>
      </c>
      <c r="Y5672" s="16">
        <v>37.428699999999999</v>
      </c>
      <c r="Z5672" s="16">
        <v>6.1600000000000002E-2</v>
      </c>
      <c r="AA5672" s="16">
        <v>-0.1881497</v>
      </c>
      <c r="AB5672" s="16">
        <v>0</v>
      </c>
      <c r="AC5672" s="16">
        <v>21.67</v>
      </c>
      <c r="AD5672" s="16">
        <v>35.700000000000003</v>
      </c>
      <c r="AE5672" s="16">
        <v>0</v>
      </c>
      <c r="AF5672" s="16">
        <v>25.258400000000002</v>
      </c>
      <c r="AG5672" s="16">
        <v>4120.8999999999996</v>
      </c>
      <c r="AH5672" s="16">
        <v>2.4500000000000001E-2</v>
      </c>
      <c r="AI5672" s="16">
        <v>6.7</v>
      </c>
      <c r="AJ5672" s="16">
        <v>58.7</v>
      </c>
      <c r="AK5672" s="16">
        <v>-1.3752</v>
      </c>
      <c r="AL5672" s="16">
        <v>-1.3837999999999999</v>
      </c>
      <c r="AM5672" s="16">
        <v>-1.6938</v>
      </c>
      <c r="AN5672" s="16">
        <v>-1.8006</v>
      </c>
      <c r="AO5672" s="16">
        <v>-1.5286</v>
      </c>
      <c r="AP5672" s="16">
        <v>-1.4639</v>
      </c>
      <c r="AQ5672" s="16">
        <v>45.484999999999999</v>
      </c>
      <c r="AR5672" s="16">
        <f t="shared" si="207"/>
        <v>1</v>
      </c>
      <c r="AS5672" s="5">
        <f t="shared" si="206"/>
        <v>-2.9930000000000234E-2</v>
      </c>
    </row>
    <row r="5673" spans="1:45" x14ac:dyDescent="0.25">
      <c r="A5673" s="16" t="s">
        <v>408</v>
      </c>
      <c r="B5673" s="16" t="s">
        <v>195</v>
      </c>
      <c r="C5673" s="16" t="s">
        <v>366</v>
      </c>
      <c r="D5673" s="16">
        <v>2014</v>
      </c>
      <c r="E5673" s="16" t="s">
        <v>6288</v>
      </c>
      <c r="F5673" s="16" t="s">
        <v>591</v>
      </c>
      <c r="G5673" s="10">
        <v>820.11400000000003</v>
      </c>
      <c r="H5673" s="73">
        <v>6.7094440000000004</v>
      </c>
      <c r="I5673" s="16">
        <v>11530971</v>
      </c>
      <c r="J5673" s="71">
        <v>0</v>
      </c>
      <c r="K5673" s="71">
        <v>1</v>
      </c>
      <c r="L5673" s="16">
        <v>-2.3326099999999999</v>
      </c>
      <c r="M5673" s="16">
        <v>-0.51817100000000005</v>
      </c>
      <c r="N5673" s="16">
        <v>-1.2354590000000001</v>
      </c>
      <c r="O5673" s="16">
        <v>-0.49413289999999999</v>
      </c>
      <c r="P5673" s="16">
        <v>-1.1639649999999999</v>
      </c>
      <c r="Q5673" s="16">
        <v>-1.8385089999999999</v>
      </c>
      <c r="R5673" s="16">
        <v>0.29899999999999999</v>
      </c>
      <c r="S5673" s="16">
        <v>4.4999999999999999E-4</v>
      </c>
      <c r="T5673" s="16">
        <v>5.9999999999999995E-4</v>
      </c>
      <c r="U5673" s="16">
        <v>0.92830000000000001</v>
      </c>
      <c r="V5673" s="16">
        <v>9.5660000000000007</v>
      </c>
      <c r="W5673" s="16">
        <v>1.216</v>
      </c>
      <c r="X5673" s="16">
        <v>371.916</v>
      </c>
      <c r="Y5673" s="16">
        <v>35.170999999999999</v>
      </c>
      <c r="Z5673" s="16">
        <v>0.08</v>
      </c>
      <c r="AA5673" s="16">
        <v>-0.27242739999999999</v>
      </c>
      <c r="AB5673" s="16">
        <v>0</v>
      </c>
      <c r="AC5673" s="16">
        <v>21.67</v>
      </c>
      <c r="AD5673" s="16">
        <v>37.869999999999997</v>
      </c>
      <c r="AE5673" s="16">
        <v>0</v>
      </c>
      <c r="AF5673" s="16">
        <v>24.500900000000001</v>
      </c>
      <c r="AG5673" s="16">
        <v>-963.47</v>
      </c>
      <c r="AH5673" s="16">
        <v>2.4150000000000001E-2</v>
      </c>
      <c r="AI5673" s="16">
        <v>6.7</v>
      </c>
      <c r="AJ5673" s="16">
        <v>58.7</v>
      </c>
      <c r="AK5673" s="16">
        <v>-1.5470999999999999</v>
      </c>
      <c r="AL5673" s="16">
        <v>-1.6132</v>
      </c>
      <c r="AM5673" s="16">
        <v>-2.0874000000000001</v>
      </c>
      <c r="AN5673" s="16">
        <v>-2.6259999999999999</v>
      </c>
      <c r="AO5673" s="16">
        <v>-1.6693</v>
      </c>
      <c r="AP5673" s="16">
        <v>-1.7910999999999999</v>
      </c>
      <c r="AQ5673" s="16">
        <v>45.484999999999999</v>
      </c>
      <c r="AR5673" s="16">
        <f t="shared" si="207"/>
        <v>1</v>
      </c>
      <c r="AS5673" s="5">
        <f t="shared" si="206"/>
        <v>-0.13770599999999966</v>
      </c>
    </row>
    <row r="5674" spans="1:45" x14ac:dyDescent="0.25">
      <c r="A5674" s="16" t="s">
        <v>408</v>
      </c>
      <c r="B5674" s="16" t="s">
        <v>194</v>
      </c>
      <c r="C5674" s="16" t="s">
        <v>355</v>
      </c>
      <c r="D5674" s="16">
        <v>1985</v>
      </c>
      <c r="E5674" s="16" t="s">
        <v>6289</v>
      </c>
      <c r="F5674" s="16" t="s">
        <v>591</v>
      </c>
      <c r="G5674" s="10"/>
      <c r="H5674" s="73"/>
      <c r="I5674" s="16" t="s">
        <v>6700</v>
      </c>
      <c r="J5674" s="71">
        <v>0</v>
      </c>
      <c r="K5674" s="71">
        <v>1</v>
      </c>
      <c r="L5674" s="16">
        <v>-2.031555</v>
      </c>
      <c r="M5674" s="16">
        <v>-0.51903580000000005</v>
      </c>
      <c r="N5674" s="16">
        <v>-1.508807</v>
      </c>
      <c r="O5674" s="16">
        <v>-1.554044</v>
      </c>
      <c r="P5674" s="16">
        <v>-1.134144</v>
      </c>
      <c r="Q5674" s="16">
        <v>0.26071260000000002</v>
      </c>
      <c r="R5674" s="16">
        <v>0.29899999999999999</v>
      </c>
      <c r="S5674" s="16">
        <v>1.6999999999999999E-3</v>
      </c>
      <c r="T5674" s="16">
        <v>0</v>
      </c>
      <c r="U5674" s="16">
        <v>0</v>
      </c>
      <c r="V5674" s="16">
        <v>2.2050000000000001</v>
      </c>
      <c r="W5674" s="16">
        <v>0.435</v>
      </c>
      <c r="X5674" s="16">
        <v>376.55399999999997</v>
      </c>
      <c r="Y5674" s="16">
        <v>0</v>
      </c>
      <c r="Z5674" s="16">
        <v>0</v>
      </c>
      <c r="AA5674" s="16">
        <v>0.17719599999999999</v>
      </c>
      <c r="AB5674" s="16">
        <v>0</v>
      </c>
      <c r="AC5674" s="16">
        <v>26</v>
      </c>
      <c r="AD5674" s="16">
        <v>30.44</v>
      </c>
      <c r="AE5674" s="16">
        <v>1.7955000000000001</v>
      </c>
      <c r="AF5674" s="16">
        <v>0</v>
      </c>
      <c r="AG5674" s="16">
        <v>12327.5</v>
      </c>
      <c r="AH5674" s="16">
        <v>0.1774</v>
      </c>
      <c r="AI5674" s="16">
        <v>7.3625999999999996</v>
      </c>
      <c r="AJ5674" s="16">
        <v>59.005699999999997</v>
      </c>
      <c r="AK5674" s="16">
        <v>0.57989999999999997</v>
      </c>
      <c r="AL5674" s="16">
        <v>-0.30120000000000002</v>
      </c>
      <c r="AM5674" s="16">
        <v>-0.3921</v>
      </c>
      <c r="AN5674" s="16">
        <v>1.6154999999999999</v>
      </c>
      <c r="AO5674" s="16">
        <v>-0.86950000000000005</v>
      </c>
      <c r="AP5674" s="16">
        <v>0.35260000000000002</v>
      </c>
      <c r="AR5674" s="16">
        <f t="shared" si="207"/>
        <v>1</v>
      </c>
      <c r="AS5674" s="5">
        <f t="shared" si="206"/>
        <v>0</v>
      </c>
    </row>
    <row r="5675" spans="1:45" x14ac:dyDescent="0.25">
      <c r="A5675" s="16" t="s">
        <v>408</v>
      </c>
      <c r="B5675" s="16" t="s">
        <v>194</v>
      </c>
      <c r="C5675" s="16" t="s">
        <v>355</v>
      </c>
      <c r="D5675" s="16">
        <v>1986</v>
      </c>
      <c r="E5675" s="16" t="s">
        <v>6290</v>
      </c>
      <c r="F5675" s="16" t="s">
        <v>591</v>
      </c>
      <c r="G5675" s="10"/>
      <c r="H5675" s="73"/>
      <c r="I5675" s="16" t="s">
        <v>6700</v>
      </c>
      <c r="J5675" s="71">
        <v>0</v>
      </c>
      <c r="K5675" s="71">
        <v>1</v>
      </c>
      <c r="L5675" s="16">
        <v>-2.02759</v>
      </c>
      <c r="M5675" s="16">
        <v>-0.51903580000000005</v>
      </c>
      <c r="N5675" s="16">
        <v>-1.5202629999999999</v>
      </c>
      <c r="O5675" s="16">
        <v>-1.5371699999999999</v>
      </c>
      <c r="P5675" s="16">
        <v>-1.1119049999999999</v>
      </c>
      <c r="Q5675" s="16">
        <v>0.23944319999999999</v>
      </c>
      <c r="R5675" s="16">
        <v>0.29899999999999999</v>
      </c>
      <c r="S5675" s="16">
        <v>1.6999999999999999E-3</v>
      </c>
      <c r="T5675" s="16">
        <v>0</v>
      </c>
      <c r="U5675" s="16">
        <v>9.1499999999999998E-2</v>
      </c>
      <c r="V5675" s="16">
        <v>2.407</v>
      </c>
      <c r="W5675" s="16">
        <v>0.46200000000000002</v>
      </c>
      <c r="X5675" s="16">
        <v>372.31299999999999</v>
      </c>
      <c r="Y5675" s="16">
        <v>0.40939999999999999</v>
      </c>
      <c r="Z5675" s="16">
        <v>0</v>
      </c>
      <c r="AA5675" s="16">
        <v>0.153505</v>
      </c>
      <c r="AB5675" s="16">
        <v>0</v>
      </c>
      <c r="AC5675" s="16">
        <v>26</v>
      </c>
      <c r="AD5675" s="16">
        <v>31.05</v>
      </c>
      <c r="AE5675" s="16">
        <v>1.8755999999999999</v>
      </c>
      <c r="AF5675" s="16">
        <v>0</v>
      </c>
      <c r="AG5675" s="16">
        <v>12338.4</v>
      </c>
      <c r="AH5675" s="16">
        <v>0.1769</v>
      </c>
      <c r="AI5675" s="16">
        <v>8.3371999999999993</v>
      </c>
      <c r="AJ5675" s="16">
        <v>60.382100000000001</v>
      </c>
      <c r="AK5675" s="16">
        <v>0.56489999999999996</v>
      </c>
      <c r="AL5675" s="16">
        <v>-0.30499999999999999</v>
      </c>
      <c r="AM5675" s="16">
        <v>-0.40550000000000003</v>
      </c>
      <c r="AN5675" s="16">
        <v>1.5596000000000001</v>
      </c>
      <c r="AO5675" s="16">
        <v>-0.86539999999999995</v>
      </c>
      <c r="AP5675" s="16">
        <v>0.31069999999999998</v>
      </c>
      <c r="AR5675" s="16">
        <f t="shared" si="207"/>
        <v>1</v>
      </c>
      <c r="AS5675" s="5">
        <f t="shared" si="206"/>
        <v>3.9649999999999963E-3</v>
      </c>
    </row>
    <row r="5676" spans="1:45" x14ac:dyDescent="0.25">
      <c r="A5676" s="16" t="s">
        <v>408</v>
      </c>
      <c r="B5676" s="16" t="s">
        <v>194</v>
      </c>
      <c r="C5676" s="16" t="s">
        <v>355</v>
      </c>
      <c r="D5676" s="16">
        <v>1987</v>
      </c>
      <c r="E5676" s="16" t="s">
        <v>6291</v>
      </c>
      <c r="F5676" s="16" t="s">
        <v>591</v>
      </c>
      <c r="G5676" s="10"/>
      <c r="H5676" s="73"/>
      <c r="I5676" s="16" t="s">
        <v>6700</v>
      </c>
      <c r="J5676" s="71">
        <v>0</v>
      </c>
      <c r="K5676" s="71">
        <v>1</v>
      </c>
      <c r="L5676" s="16">
        <v>-1.9954130000000001</v>
      </c>
      <c r="M5676" s="16">
        <v>-0.51903580000000005</v>
      </c>
      <c r="N5676" s="16">
        <v>-1.494904</v>
      </c>
      <c r="O5676" s="16">
        <v>-1.49475</v>
      </c>
      <c r="P5676" s="16">
        <v>-1.0896459999999999</v>
      </c>
      <c r="Q5676" s="16">
        <v>0.21819069999999999</v>
      </c>
      <c r="R5676" s="16">
        <v>0.29899999999999999</v>
      </c>
      <c r="S5676" s="16">
        <v>1.6999999999999999E-3</v>
      </c>
      <c r="T5676" s="16">
        <v>0</v>
      </c>
      <c r="U5676" s="16">
        <v>0.34599999999999997</v>
      </c>
      <c r="V5676" s="16">
        <v>2.6960000000000002</v>
      </c>
      <c r="W5676" s="16">
        <v>0.46400000000000002</v>
      </c>
      <c r="X5676" s="16">
        <v>371.1</v>
      </c>
      <c r="Y5676" s="16">
        <v>2.0049000000000001</v>
      </c>
      <c r="Z5676" s="16">
        <v>0</v>
      </c>
      <c r="AA5676" s="16">
        <v>0.12981400000000001</v>
      </c>
      <c r="AB5676" s="16">
        <v>0</v>
      </c>
      <c r="AC5676" s="16">
        <v>26</v>
      </c>
      <c r="AD5676" s="16">
        <v>31.66</v>
      </c>
      <c r="AE5676" s="16">
        <v>1.9383999999999999</v>
      </c>
      <c r="AF5676" s="16">
        <v>0</v>
      </c>
      <c r="AG5676" s="16">
        <v>13078.2</v>
      </c>
      <c r="AH5676" s="16">
        <v>0.17610000000000001</v>
      </c>
      <c r="AI5676" s="16">
        <v>9.3118999999999996</v>
      </c>
      <c r="AJ5676" s="16">
        <v>61.758499999999998</v>
      </c>
      <c r="AK5676" s="16">
        <v>0.55000000000000004</v>
      </c>
      <c r="AL5676" s="16">
        <v>-0.30869999999999997</v>
      </c>
      <c r="AM5676" s="16">
        <v>-0.41899999999999998</v>
      </c>
      <c r="AN5676" s="16">
        <v>1.5037</v>
      </c>
      <c r="AO5676" s="16">
        <v>-0.86129999999999995</v>
      </c>
      <c r="AP5676" s="16">
        <v>0.26879999999999998</v>
      </c>
      <c r="AR5676" s="16">
        <f t="shared" si="207"/>
        <v>1</v>
      </c>
      <c r="AS5676" s="5">
        <f t="shared" si="206"/>
        <v>3.21769999999999E-2</v>
      </c>
    </row>
    <row r="5677" spans="1:45" x14ac:dyDescent="0.25">
      <c r="A5677" s="16" t="s">
        <v>408</v>
      </c>
      <c r="B5677" s="16" t="s">
        <v>194</v>
      </c>
      <c r="C5677" s="16" t="s">
        <v>355</v>
      </c>
      <c r="D5677" s="16">
        <v>1988</v>
      </c>
      <c r="E5677" s="16" t="s">
        <v>6292</v>
      </c>
      <c r="F5677" s="16" t="s">
        <v>591</v>
      </c>
      <c r="G5677" s="10"/>
      <c r="H5677" s="73"/>
      <c r="I5677" s="16" t="s">
        <v>6700</v>
      </c>
      <c r="J5677" s="71">
        <v>0</v>
      </c>
      <c r="K5677" s="71">
        <v>1</v>
      </c>
      <c r="L5677" s="16">
        <v>-1.9657420000000001</v>
      </c>
      <c r="M5677" s="16">
        <v>-0.51903580000000005</v>
      </c>
      <c r="N5677" s="16">
        <v>-1.474791</v>
      </c>
      <c r="O5677" s="16">
        <v>-1.4523330000000001</v>
      </c>
      <c r="P5677" s="16">
        <v>-1.067726</v>
      </c>
      <c r="Q5677" s="16">
        <v>0.1969033</v>
      </c>
      <c r="R5677" s="16">
        <v>0.29899999999999999</v>
      </c>
      <c r="S5677" s="16">
        <v>1.6999999999999999E-3</v>
      </c>
      <c r="T5677" s="16">
        <v>0</v>
      </c>
      <c r="U5677" s="16">
        <v>0.60050000000000003</v>
      </c>
      <c r="V5677" s="16">
        <v>2.9390000000000001</v>
      </c>
      <c r="W5677" s="16">
        <v>0.46899999999999997</v>
      </c>
      <c r="X5677" s="16">
        <v>369.19099999999997</v>
      </c>
      <c r="Y5677" s="16">
        <v>3.6002999999999998</v>
      </c>
      <c r="Z5677" s="16">
        <v>0</v>
      </c>
      <c r="AA5677" s="16">
        <v>0.1061231</v>
      </c>
      <c r="AB5677" s="16">
        <v>0</v>
      </c>
      <c r="AC5677" s="16">
        <v>26</v>
      </c>
      <c r="AD5677" s="16">
        <v>32.270000000000003</v>
      </c>
      <c r="AE5677" s="16">
        <v>2.0019</v>
      </c>
      <c r="AF5677" s="16">
        <v>0</v>
      </c>
      <c r="AG5677" s="16">
        <v>13177.6</v>
      </c>
      <c r="AH5677" s="16">
        <v>0.17524999999999999</v>
      </c>
      <c r="AI5677" s="16">
        <v>10.2865</v>
      </c>
      <c r="AJ5677" s="16">
        <v>63.134900000000002</v>
      </c>
      <c r="AK5677" s="16">
        <v>0.53500000000000003</v>
      </c>
      <c r="AL5677" s="16">
        <v>-0.3125</v>
      </c>
      <c r="AM5677" s="16">
        <v>-0.4325</v>
      </c>
      <c r="AN5677" s="16">
        <v>1.4478</v>
      </c>
      <c r="AO5677" s="16">
        <v>-0.85719999999999996</v>
      </c>
      <c r="AP5677" s="16">
        <v>0.22689999999999999</v>
      </c>
      <c r="AR5677" s="16">
        <f t="shared" si="207"/>
        <v>1</v>
      </c>
      <c r="AS5677" s="5">
        <f t="shared" si="206"/>
        <v>2.9671000000000003E-2</v>
      </c>
    </row>
    <row r="5678" spans="1:45" x14ac:dyDescent="0.25">
      <c r="A5678" s="16" t="s">
        <v>408</v>
      </c>
      <c r="B5678" s="16" t="s">
        <v>194</v>
      </c>
      <c r="C5678" s="16" t="s">
        <v>355</v>
      </c>
      <c r="D5678" s="16">
        <v>1989</v>
      </c>
      <c r="E5678" s="16" t="s">
        <v>6293</v>
      </c>
      <c r="F5678" s="16" t="s">
        <v>591</v>
      </c>
      <c r="G5678" s="10"/>
      <c r="H5678" s="73"/>
      <c r="I5678" s="16" t="s">
        <v>6700</v>
      </c>
      <c r="J5678" s="71">
        <v>0</v>
      </c>
      <c r="K5678" s="71">
        <v>1</v>
      </c>
      <c r="L5678" s="16">
        <v>-1.8065020000000001</v>
      </c>
      <c r="M5678" s="16">
        <v>-0.51903580000000005</v>
      </c>
      <c r="N5678" s="16">
        <v>-1.437073</v>
      </c>
      <c r="O5678" s="16">
        <v>-1.1453120000000001</v>
      </c>
      <c r="P5678" s="16">
        <v>-1.0474699999999999</v>
      </c>
      <c r="Q5678" s="16">
        <v>0.17561599999999999</v>
      </c>
      <c r="R5678" s="16">
        <v>0.29899999999999999</v>
      </c>
      <c r="S5678" s="16">
        <v>1.6999999999999999E-3</v>
      </c>
      <c r="T5678" s="16">
        <v>0</v>
      </c>
      <c r="U5678" s="16">
        <v>0.85509999999999997</v>
      </c>
      <c r="V5678" s="16">
        <v>3.1059999999999999</v>
      </c>
      <c r="W5678" s="16">
        <v>0.47699999999999998</v>
      </c>
      <c r="X5678" s="16">
        <v>370.26900000000001</v>
      </c>
      <c r="Y5678" s="16">
        <v>5.1958000000000002</v>
      </c>
      <c r="Z5678" s="16">
        <v>0.14149999999999999</v>
      </c>
      <c r="AA5678" s="16">
        <v>8.2043599999999994E-2</v>
      </c>
      <c r="AB5678" s="16">
        <v>0</v>
      </c>
      <c r="AC5678" s="16">
        <v>26</v>
      </c>
      <c r="AD5678" s="16">
        <v>32.89</v>
      </c>
      <c r="AE5678" s="16">
        <v>1.9189000000000001</v>
      </c>
      <c r="AF5678" s="16">
        <v>0</v>
      </c>
      <c r="AG5678" s="16">
        <v>13704.4</v>
      </c>
      <c r="AH5678" s="16">
        <v>0.1744</v>
      </c>
      <c r="AI5678" s="16">
        <v>11.261200000000001</v>
      </c>
      <c r="AJ5678" s="16">
        <v>64.511300000000006</v>
      </c>
      <c r="AK5678" s="16">
        <v>0.52</v>
      </c>
      <c r="AL5678" s="16">
        <v>-0.31630000000000003</v>
      </c>
      <c r="AM5678" s="16">
        <v>-0.44600000000000001</v>
      </c>
      <c r="AN5678" s="16">
        <v>1.3918999999999999</v>
      </c>
      <c r="AO5678" s="16">
        <v>-0.85309999999999997</v>
      </c>
      <c r="AP5678" s="16">
        <v>0.185</v>
      </c>
      <c r="AR5678" s="16">
        <f t="shared" si="207"/>
        <v>1</v>
      </c>
      <c r="AS5678" s="5">
        <f t="shared" si="206"/>
        <v>0.15924000000000005</v>
      </c>
    </row>
    <row r="5679" spans="1:45" x14ac:dyDescent="0.25">
      <c r="A5679" s="16" t="s">
        <v>408</v>
      </c>
      <c r="B5679" s="16" t="s">
        <v>194</v>
      </c>
      <c r="C5679" s="16" t="s">
        <v>355</v>
      </c>
      <c r="D5679" s="16">
        <v>1990</v>
      </c>
      <c r="E5679" s="16" t="s">
        <v>6294</v>
      </c>
      <c r="F5679" s="16" t="s">
        <v>591</v>
      </c>
      <c r="G5679" s="10"/>
      <c r="H5679" s="73"/>
      <c r="I5679" s="16" t="s">
        <v>6700</v>
      </c>
      <c r="J5679" s="71">
        <v>0</v>
      </c>
      <c r="K5679" s="71">
        <v>1</v>
      </c>
      <c r="L5679" s="16">
        <v>-1.7813619999999999</v>
      </c>
      <c r="M5679" s="16">
        <v>-0.51809039999999995</v>
      </c>
      <c r="N5679" s="16">
        <v>-1.40228</v>
      </c>
      <c r="O5679" s="16">
        <v>-1.1266719999999999</v>
      </c>
      <c r="P5679" s="16">
        <v>-1.026551</v>
      </c>
      <c r="Q5679" s="16">
        <v>0.15434890000000001</v>
      </c>
      <c r="R5679" s="16">
        <v>0.29899999999999999</v>
      </c>
      <c r="S5679" s="16">
        <v>1.9499999999999999E-3</v>
      </c>
      <c r="T5679" s="16">
        <v>0</v>
      </c>
      <c r="U5679" s="16">
        <v>1.1095999999999999</v>
      </c>
      <c r="V5679" s="16">
        <v>3.2349999999999999</v>
      </c>
      <c r="W5679" s="16">
        <v>0.49</v>
      </c>
      <c r="X5679" s="16">
        <v>370.97</v>
      </c>
      <c r="Y5679" s="16">
        <v>6.7911999999999999</v>
      </c>
      <c r="Z5679" s="16">
        <v>0.14149999999999999</v>
      </c>
      <c r="AA5679" s="16">
        <v>0.1282605</v>
      </c>
      <c r="AB5679" s="16">
        <v>0</v>
      </c>
      <c r="AC5679" s="16">
        <v>26</v>
      </c>
      <c r="AD5679" s="16">
        <v>31.7</v>
      </c>
      <c r="AE5679" s="16">
        <v>1.8740000000000001</v>
      </c>
      <c r="AF5679" s="16">
        <v>0</v>
      </c>
      <c r="AG5679" s="16">
        <v>13938.8</v>
      </c>
      <c r="AH5679" s="16">
        <v>0.17430000000000001</v>
      </c>
      <c r="AI5679" s="16">
        <v>12.235799999999999</v>
      </c>
      <c r="AJ5679" s="16">
        <v>65.887699999999995</v>
      </c>
      <c r="AK5679" s="16">
        <v>0.50509999999999999</v>
      </c>
      <c r="AL5679" s="16">
        <v>-0.3201</v>
      </c>
      <c r="AM5679" s="16">
        <v>-0.45950000000000002</v>
      </c>
      <c r="AN5679" s="16">
        <v>1.3359000000000001</v>
      </c>
      <c r="AO5679" s="16">
        <v>-0.84889999999999999</v>
      </c>
      <c r="AP5679" s="16">
        <v>0.1431</v>
      </c>
      <c r="AR5679" s="16">
        <f t="shared" si="207"/>
        <v>1</v>
      </c>
      <c r="AS5679" s="5">
        <f t="shared" si="206"/>
        <v>2.5140000000000162E-2</v>
      </c>
    </row>
    <row r="5680" spans="1:45" x14ac:dyDescent="0.25">
      <c r="A5680" s="16" t="s">
        <v>408</v>
      </c>
      <c r="B5680" s="16" t="s">
        <v>194</v>
      </c>
      <c r="C5680" s="16" t="s">
        <v>355</v>
      </c>
      <c r="D5680" s="16">
        <v>1991</v>
      </c>
      <c r="E5680" s="16" t="s">
        <v>6295</v>
      </c>
      <c r="F5680" s="16" t="s">
        <v>591</v>
      </c>
      <c r="G5680" s="10"/>
      <c r="H5680" s="73"/>
      <c r="I5680" s="16" t="s">
        <v>6700</v>
      </c>
      <c r="J5680" s="71">
        <v>0</v>
      </c>
      <c r="K5680" s="71">
        <v>1</v>
      </c>
      <c r="L5680" s="16">
        <v>-1.74743</v>
      </c>
      <c r="M5680" s="16">
        <v>-0.51809039999999995</v>
      </c>
      <c r="N5680" s="16">
        <v>-1.374684</v>
      </c>
      <c r="O5680" s="16">
        <v>-1.081793</v>
      </c>
      <c r="P5680" s="16">
        <v>-1.0050730000000001</v>
      </c>
      <c r="Q5680" s="16">
        <v>0.1330616</v>
      </c>
      <c r="R5680" s="16">
        <v>0.29899999999999999</v>
      </c>
      <c r="S5680" s="16">
        <v>1.9499999999999999E-3</v>
      </c>
      <c r="T5680" s="16">
        <v>0</v>
      </c>
      <c r="U5680" s="16">
        <v>1.3642000000000001</v>
      </c>
      <c r="V5680" s="16">
        <v>3.3130000000000002</v>
      </c>
      <c r="W5680" s="16">
        <v>0.55600000000000005</v>
      </c>
      <c r="X5680" s="16">
        <v>370.21199999999999</v>
      </c>
      <c r="Y5680" s="16">
        <v>8.3866999999999994</v>
      </c>
      <c r="Z5680" s="16">
        <v>0.14430000000000001</v>
      </c>
      <c r="AA5680" s="16">
        <v>0.1127254</v>
      </c>
      <c r="AB5680" s="16">
        <v>0</v>
      </c>
      <c r="AC5680" s="16">
        <v>26</v>
      </c>
      <c r="AD5680" s="16">
        <v>32.1</v>
      </c>
      <c r="AE5680" s="16">
        <v>1.8460000000000001</v>
      </c>
      <c r="AF5680" s="16">
        <v>0</v>
      </c>
      <c r="AG5680" s="16">
        <v>14294.8</v>
      </c>
      <c r="AH5680" s="16">
        <v>0.17485000000000001</v>
      </c>
      <c r="AI5680" s="16">
        <v>13.2104</v>
      </c>
      <c r="AJ5680" s="16">
        <v>67.264099999999999</v>
      </c>
      <c r="AK5680" s="16">
        <v>0.49009999999999998</v>
      </c>
      <c r="AL5680" s="16">
        <v>-0.32390000000000002</v>
      </c>
      <c r="AM5680" s="16">
        <v>-0.47299999999999998</v>
      </c>
      <c r="AN5680" s="16">
        <v>1.28</v>
      </c>
      <c r="AO5680" s="16">
        <v>-0.8448</v>
      </c>
      <c r="AP5680" s="16">
        <v>0.1012</v>
      </c>
      <c r="AR5680" s="16">
        <f t="shared" si="207"/>
        <v>1</v>
      </c>
      <c r="AS5680" s="5">
        <f t="shared" si="206"/>
        <v>3.3931999999999851E-2</v>
      </c>
    </row>
    <row r="5681" spans="1:45" x14ac:dyDescent="0.25">
      <c r="A5681" s="16" t="s">
        <v>408</v>
      </c>
      <c r="B5681" s="16" t="s">
        <v>194</v>
      </c>
      <c r="C5681" s="16" t="s">
        <v>355</v>
      </c>
      <c r="D5681" s="16">
        <v>1992</v>
      </c>
      <c r="E5681" s="16" t="s">
        <v>6296</v>
      </c>
      <c r="F5681" s="16" t="s">
        <v>591</v>
      </c>
      <c r="G5681" s="10"/>
      <c r="H5681" s="73"/>
      <c r="I5681" s="16" t="s">
        <v>6700</v>
      </c>
      <c r="J5681" s="71">
        <v>0</v>
      </c>
      <c r="K5681" s="71">
        <v>1</v>
      </c>
      <c r="L5681" s="16">
        <v>-1.714745</v>
      </c>
      <c r="M5681" s="16">
        <v>-0.51903580000000005</v>
      </c>
      <c r="N5681" s="16">
        <v>-1.336967</v>
      </c>
      <c r="O5681" s="16">
        <v>-1.049283</v>
      </c>
      <c r="P5681" s="16">
        <v>-0.98275610000000002</v>
      </c>
      <c r="Q5681" s="16">
        <v>0.1117742</v>
      </c>
      <c r="R5681" s="16">
        <v>0.29899999999999999</v>
      </c>
      <c r="S5681" s="16">
        <v>1.6999999999999999E-3</v>
      </c>
      <c r="T5681" s="16">
        <v>0</v>
      </c>
      <c r="U5681" s="16">
        <v>1.6187</v>
      </c>
      <c r="V5681" s="16">
        <v>3.4279999999999999</v>
      </c>
      <c r="W5681" s="16">
        <v>0.72599999999999998</v>
      </c>
      <c r="X5681" s="16">
        <v>369.93599999999998</v>
      </c>
      <c r="Y5681" s="16">
        <v>9.9821000000000009</v>
      </c>
      <c r="Z5681" s="16">
        <v>0.14430000000000001</v>
      </c>
      <c r="AA5681" s="16">
        <v>0.1181627</v>
      </c>
      <c r="AB5681" s="16">
        <v>0</v>
      </c>
      <c r="AC5681" s="16">
        <v>26</v>
      </c>
      <c r="AD5681" s="16">
        <v>31.96</v>
      </c>
      <c r="AE5681" s="16">
        <v>1.9198</v>
      </c>
      <c r="AF5681" s="16">
        <v>0</v>
      </c>
      <c r="AG5681" s="16">
        <v>13939.7</v>
      </c>
      <c r="AH5681" s="16">
        <v>0.17515</v>
      </c>
      <c r="AI5681" s="16">
        <v>14.1851</v>
      </c>
      <c r="AJ5681" s="16">
        <v>68.640500000000003</v>
      </c>
      <c r="AK5681" s="16">
        <v>0.47510000000000002</v>
      </c>
      <c r="AL5681" s="16">
        <v>-0.32769999999999999</v>
      </c>
      <c r="AM5681" s="16">
        <v>-0.48649999999999999</v>
      </c>
      <c r="AN5681" s="16">
        <v>1.2241</v>
      </c>
      <c r="AO5681" s="16">
        <v>-0.8407</v>
      </c>
      <c r="AP5681" s="16">
        <v>5.9299999999999999E-2</v>
      </c>
      <c r="AR5681" s="16">
        <f t="shared" si="207"/>
        <v>1</v>
      </c>
      <c r="AS5681" s="5">
        <f t="shared" si="206"/>
        <v>3.2685000000000075E-2</v>
      </c>
    </row>
    <row r="5682" spans="1:45" x14ac:dyDescent="0.25">
      <c r="A5682" s="16" t="s">
        <v>408</v>
      </c>
      <c r="B5682" s="16" t="s">
        <v>194</v>
      </c>
      <c r="C5682" s="16" t="s">
        <v>355</v>
      </c>
      <c r="D5682" s="16">
        <v>1993</v>
      </c>
      <c r="E5682" s="16" t="s">
        <v>6297</v>
      </c>
      <c r="F5682" s="16" t="s">
        <v>591</v>
      </c>
      <c r="G5682" s="10"/>
      <c r="H5682" s="73"/>
      <c r="I5682" s="16" t="s">
        <v>6700</v>
      </c>
      <c r="J5682" s="71">
        <v>0</v>
      </c>
      <c r="K5682" s="71">
        <v>1</v>
      </c>
      <c r="L5682" s="16">
        <v>-1.66652</v>
      </c>
      <c r="M5682" s="16">
        <v>-0.51790130000000001</v>
      </c>
      <c r="N5682" s="16">
        <v>-1.2983480000000001</v>
      </c>
      <c r="O5682" s="16">
        <v>-0.98507020000000001</v>
      </c>
      <c r="P5682" s="16">
        <v>-0.96140170000000003</v>
      </c>
      <c r="Q5682" s="16">
        <v>9.0504600000000004E-2</v>
      </c>
      <c r="R5682" s="16">
        <v>0.29899999999999999</v>
      </c>
      <c r="S5682" s="16">
        <v>2E-3</v>
      </c>
      <c r="T5682" s="16">
        <v>0</v>
      </c>
      <c r="U5682" s="16">
        <v>1.8732</v>
      </c>
      <c r="V5682" s="16">
        <v>3.5619999999999998</v>
      </c>
      <c r="W5682" s="16">
        <v>0.9</v>
      </c>
      <c r="X5682" s="16">
        <v>369.69900000000001</v>
      </c>
      <c r="Y5682" s="16">
        <v>11.577500000000001</v>
      </c>
      <c r="Z5682" s="16">
        <v>0.14430000000000001</v>
      </c>
      <c r="AA5682" s="16">
        <v>3.03894E-2</v>
      </c>
      <c r="AB5682" s="16">
        <v>0</v>
      </c>
      <c r="AC5682" s="16">
        <v>26</v>
      </c>
      <c r="AD5682" s="16">
        <v>34.22</v>
      </c>
      <c r="AE5682" s="16">
        <v>1.8993</v>
      </c>
      <c r="AF5682" s="16">
        <v>0</v>
      </c>
      <c r="AG5682" s="16">
        <v>14032.4</v>
      </c>
      <c r="AH5682" s="16">
        <v>0.17549999999999999</v>
      </c>
      <c r="AI5682" s="16">
        <v>15.159700000000001</v>
      </c>
      <c r="AJ5682" s="16">
        <v>70.016900000000007</v>
      </c>
      <c r="AK5682" s="16">
        <v>0.4602</v>
      </c>
      <c r="AL5682" s="16">
        <v>-0.33150000000000002</v>
      </c>
      <c r="AM5682" s="16">
        <v>-0.5</v>
      </c>
      <c r="AN5682" s="16">
        <v>1.1681999999999999</v>
      </c>
      <c r="AO5682" s="16">
        <v>-0.83660000000000001</v>
      </c>
      <c r="AP5682" s="16">
        <v>1.7399999999999999E-2</v>
      </c>
      <c r="AR5682" s="16">
        <f t="shared" si="207"/>
        <v>1</v>
      </c>
      <c r="AS5682" s="5">
        <f t="shared" si="206"/>
        <v>4.8224999999999962E-2</v>
      </c>
    </row>
    <row r="5683" spans="1:45" x14ac:dyDescent="0.25">
      <c r="A5683" s="16" t="s">
        <v>408</v>
      </c>
      <c r="B5683" s="16" t="s">
        <v>194</v>
      </c>
      <c r="C5683" s="16" t="s">
        <v>355</v>
      </c>
      <c r="D5683" s="16">
        <v>1994</v>
      </c>
      <c r="E5683" s="16" t="s">
        <v>6298</v>
      </c>
      <c r="F5683" s="16" t="s">
        <v>591</v>
      </c>
      <c r="G5683" s="10"/>
      <c r="H5683" s="73"/>
      <c r="I5683" s="16" t="s">
        <v>6700</v>
      </c>
      <c r="J5683" s="71">
        <v>0</v>
      </c>
      <c r="K5683" s="71">
        <v>1</v>
      </c>
      <c r="L5683" s="16">
        <v>-1.6193470000000001</v>
      </c>
      <c r="M5683" s="16">
        <v>-0.51884680000000005</v>
      </c>
      <c r="N5683" s="16">
        <v>-1.2695479999999999</v>
      </c>
      <c r="O5683" s="16">
        <v>-0.95135270000000005</v>
      </c>
      <c r="P5683" s="16">
        <v>-0.90068400000000004</v>
      </c>
      <c r="Q5683" s="16">
        <v>6.9217200000000006E-2</v>
      </c>
      <c r="R5683" s="16">
        <v>0.29899999999999999</v>
      </c>
      <c r="S5683" s="16">
        <v>1.75E-3</v>
      </c>
      <c r="T5683" s="16">
        <v>0</v>
      </c>
      <c r="U5683" s="16">
        <v>2.1278000000000001</v>
      </c>
      <c r="V5683" s="16">
        <v>3.6960000000000002</v>
      </c>
      <c r="W5683" s="16">
        <v>0.96</v>
      </c>
      <c r="X5683" s="16">
        <v>368.99799999999999</v>
      </c>
      <c r="Y5683" s="16">
        <v>13.173</v>
      </c>
      <c r="Z5683" s="16">
        <v>0.1371</v>
      </c>
      <c r="AA5683" s="16">
        <v>-7.2832000000000001E-3</v>
      </c>
      <c r="AB5683" s="16">
        <v>0</v>
      </c>
      <c r="AC5683" s="16">
        <v>26</v>
      </c>
      <c r="AD5683" s="16">
        <v>35.19</v>
      </c>
      <c r="AE5683" s="16">
        <v>1.9198999999999999</v>
      </c>
      <c r="AF5683" s="16">
        <v>0</v>
      </c>
      <c r="AG5683" s="16">
        <v>13388.7</v>
      </c>
      <c r="AH5683" s="16">
        <v>0.17324999999999999</v>
      </c>
      <c r="AI5683" s="16">
        <v>18.100000000000001</v>
      </c>
      <c r="AJ5683" s="16">
        <v>73.900000000000006</v>
      </c>
      <c r="AK5683" s="16">
        <v>0.44519999999999998</v>
      </c>
      <c r="AL5683" s="16">
        <v>-0.33529999999999999</v>
      </c>
      <c r="AM5683" s="16">
        <v>-0.51339999999999997</v>
      </c>
      <c r="AN5683" s="16">
        <v>1.1123000000000001</v>
      </c>
      <c r="AO5683" s="16">
        <v>-0.83250000000000002</v>
      </c>
      <c r="AP5683" s="16">
        <v>-2.46E-2</v>
      </c>
      <c r="AR5683" s="16">
        <f t="shared" si="207"/>
        <v>1</v>
      </c>
      <c r="AS5683" s="5">
        <f t="shared" si="206"/>
        <v>4.7172999999999909E-2</v>
      </c>
    </row>
    <row r="5684" spans="1:45" x14ac:dyDescent="0.25">
      <c r="A5684" s="16" t="s">
        <v>408</v>
      </c>
      <c r="B5684" s="16" t="s">
        <v>194</v>
      </c>
      <c r="C5684" s="16" t="s">
        <v>355</v>
      </c>
      <c r="D5684" s="16">
        <v>1995</v>
      </c>
      <c r="E5684" s="16" t="s">
        <v>6299</v>
      </c>
      <c r="F5684" s="16" t="s">
        <v>591</v>
      </c>
      <c r="G5684" s="10"/>
      <c r="H5684" s="73"/>
      <c r="I5684" s="16" t="s">
        <v>6700</v>
      </c>
      <c r="J5684" s="71">
        <v>0</v>
      </c>
      <c r="K5684" s="71">
        <v>1</v>
      </c>
      <c r="L5684" s="16">
        <v>-1.6247830000000001</v>
      </c>
      <c r="M5684" s="16">
        <v>-0.51809039999999995</v>
      </c>
      <c r="N5684" s="16">
        <v>-1.251782</v>
      </c>
      <c r="O5684" s="16">
        <v>-0.96262780000000003</v>
      </c>
      <c r="P5684" s="16">
        <v>-0.89921530000000005</v>
      </c>
      <c r="Q5684" s="16">
        <v>4.7929800000000002E-2</v>
      </c>
      <c r="R5684" s="16">
        <v>0.29899999999999999</v>
      </c>
      <c r="S5684" s="16">
        <v>1.9499999999999999E-3</v>
      </c>
      <c r="T5684" s="16">
        <v>0</v>
      </c>
      <c r="U5684" s="16">
        <v>2.3822999999999999</v>
      </c>
      <c r="V5684" s="16">
        <v>3.83</v>
      </c>
      <c r="W5684" s="16">
        <v>0.97499999999999998</v>
      </c>
      <c r="X5684" s="16">
        <v>366.99400000000003</v>
      </c>
      <c r="Y5684" s="16">
        <v>14.7684</v>
      </c>
      <c r="Z5684" s="16">
        <v>0.1065</v>
      </c>
      <c r="AA5684" s="16">
        <v>-4.12661E-2</v>
      </c>
      <c r="AB5684" s="16">
        <v>0</v>
      </c>
      <c r="AC5684" s="16">
        <v>26</v>
      </c>
      <c r="AD5684" s="16">
        <v>36.064999999999998</v>
      </c>
      <c r="AE5684" s="16">
        <v>1.9167000000000001</v>
      </c>
      <c r="AF5684" s="16">
        <v>0</v>
      </c>
      <c r="AG5684" s="16">
        <v>14634</v>
      </c>
      <c r="AH5684" s="16">
        <v>0.17119999999999999</v>
      </c>
      <c r="AI5684" s="16">
        <v>18.2</v>
      </c>
      <c r="AJ5684" s="16">
        <v>74</v>
      </c>
      <c r="AK5684" s="16">
        <v>0.43020000000000003</v>
      </c>
      <c r="AL5684" s="16">
        <v>-0.33910000000000001</v>
      </c>
      <c r="AM5684" s="16">
        <v>-0.52690000000000003</v>
      </c>
      <c r="AN5684" s="16">
        <v>1.0564</v>
      </c>
      <c r="AO5684" s="16">
        <v>-0.82840000000000003</v>
      </c>
      <c r="AP5684" s="16">
        <v>-6.6500000000000004E-2</v>
      </c>
      <c r="AR5684" s="16">
        <f t="shared" si="207"/>
        <v>1</v>
      </c>
      <c r="AS5684" s="5">
        <f t="shared" si="206"/>
        <v>-5.4359999999999964E-3</v>
      </c>
    </row>
    <row r="5685" spans="1:45" x14ac:dyDescent="0.25">
      <c r="A5685" s="16" t="s">
        <v>408</v>
      </c>
      <c r="B5685" s="16" t="s">
        <v>194</v>
      </c>
      <c r="C5685" s="16" t="s">
        <v>355</v>
      </c>
      <c r="D5685" s="16">
        <v>1996</v>
      </c>
      <c r="E5685" s="16" t="s">
        <v>6300</v>
      </c>
      <c r="F5685" s="16" t="s">
        <v>591</v>
      </c>
      <c r="G5685" s="10"/>
      <c r="H5685" s="73"/>
      <c r="I5685" s="16" t="s">
        <v>6700</v>
      </c>
      <c r="J5685" s="71">
        <v>0</v>
      </c>
      <c r="K5685" s="71">
        <v>1</v>
      </c>
      <c r="L5685" s="16">
        <v>-1.5523450000000001</v>
      </c>
      <c r="M5685" s="16">
        <v>-0.51622639999999997</v>
      </c>
      <c r="N5685" s="16">
        <v>-1.22092</v>
      </c>
      <c r="O5685" s="16">
        <v>-0.91000380000000003</v>
      </c>
      <c r="P5685" s="16">
        <v>-0.89634919999999996</v>
      </c>
      <c r="Q5685" s="16">
        <v>0.1230709</v>
      </c>
      <c r="R5685" s="16">
        <v>0.29899999999999999</v>
      </c>
      <c r="S5685" s="16">
        <v>1.9499999999999999E-3</v>
      </c>
      <c r="T5685" s="16">
        <v>2.0000000000000001E-4</v>
      </c>
      <c r="U5685" s="16">
        <v>2.6368999999999998</v>
      </c>
      <c r="V5685" s="16">
        <v>3.9180000000000001</v>
      </c>
      <c r="W5685" s="16">
        <v>0.98399999999999999</v>
      </c>
      <c r="X5685" s="16">
        <v>367.25299999999999</v>
      </c>
      <c r="Y5685" s="16">
        <v>16.363900000000001</v>
      </c>
      <c r="Z5685" s="16">
        <v>0.1062</v>
      </c>
      <c r="AA5685" s="16">
        <v>-9.6609799999999996E-2</v>
      </c>
      <c r="AB5685" s="16">
        <v>0</v>
      </c>
      <c r="AC5685" s="16">
        <v>26</v>
      </c>
      <c r="AD5685" s="16">
        <v>37.49</v>
      </c>
      <c r="AE5685" s="16">
        <v>1.9619</v>
      </c>
      <c r="AF5685" s="16">
        <v>0</v>
      </c>
      <c r="AG5685" s="16">
        <v>14339.8</v>
      </c>
      <c r="AH5685" s="16">
        <v>0.17030000000000001</v>
      </c>
      <c r="AI5685" s="16">
        <v>18.3</v>
      </c>
      <c r="AJ5685" s="16">
        <v>74.2</v>
      </c>
      <c r="AK5685" s="16">
        <v>0.21429999999999999</v>
      </c>
      <c r="AL5685" s="16">
        <v>-1.46E-2</v>
      </c>
      <c r="AM5685" s="16">
        <v>-0.40839999999999999</v>
      </c>
      <c r="AN5685" s="16">
        <v>0.95689999999999997</v>
      </c>
      <c r="AO5685" s="16">
        <v>-0.68220000000000003</v>
      </c>
      <c r="AP5685" s="16">
        <v>7.6100000000000001E-2</v>
      </c>
      <c r="AR5685" s="16">
        <f t="shared" si="207"/>
        <v>1</v>
      </c>
      <c r="AS5685" s="5">
        <f t="shared" si="206"/>
        <v>7.2438000000000002E-2</v>
      </c>
    </row>
    <row r="5686" spans="1:45" x14ac:dyDescent="0.25">
      <c r="A5686" s="16" t="s">
        <v>408</v>
      </c>
      <c r="B5686" s="16" t="s">
        <v>194</v>
      </c>
      <c r="C5686" s="16" t="s">
        <v>355</v>
      </c>
      <c r="D5686" s="16">
        <v>1997</v>
      </c>
      <c r="E5686" s="16" t="s">
        <v>6301</v>
      </c>
      <c r="F5686" s="16" t="s">
        <v>591</v>
      </c>
      <c r="G5686" s="10"/>
      <c r="H5686" s="73"/>
      <c r="I5686" s="16" t="s">
        <v>6700</v>
      </c>
      <c r="J5686" s="71">
        <v>0</v>
      </c>
      <c r="K5686" s="71">
        <v>1</v>
      </c>
      <c r="L5686" s="16">
        <v>-1.5690980000000001</v>
      </c>
      <c r="M5686" s="16">
        <v>-0.51752310000000001</v>
      </c>
      <c r="N5686" s="16">
        <v>-1.20028</v>
      </c>
      <c r="O5686" s="16">
        <v>-0.86780849999999998</v>
      </c>
      <c r="P5686" s="16">
        <v>-0.87883199999999995</v>
      </c>
      <c r="Q5686" s="16">
        <v>-7.3229999999999996E-4</v>
      </c>
      <c r="R5686" s="16">
        <v>0.29899999999999999</v>
      </c>
      <c r="S5686" s="16">
        <v>2.0999999999999999E-3</v>
      </c>
      <c r="T5686" s="16">
        <v>0</v>
      </c>
      <c r="U5686" s="16">
        <v>2.8914</v>
      </c>
      <c r="V5686" s="16">
        <v>4.0659999999999998</v>
      </c>
      <c r="W5686" s="16">
        <v>0.99299999999999999</v>
      </c>
      <c r="X5686" s="16">
        <v>365.709</v>
      </c>
      <c r="Y5686" s="16">
        <v>17.959299999999999</v>
      </c>
      <c r="Z5686" s="16">
        <v>9.2299999999999993E-2</v>
      </c>
      <c r="AA5686" s="16">
        <v>-0.19603429999999999</v>
      </c>
      <c r="AB5686" s="16">
        <v>0</v>
      </c>
      <c r="AC5686" s="16">
        <v>26</v>
      </c>
      <c r="AD5686" s="16">
        <v>40.049999999999997</v>
      </c>
      <c r="AE5686" s="16">
        <v>3.2082999999999999</v>
      </c>
      <c r="AF5686" s="16">
        <v>0</v>
      </c>
      <c r="AG5686" s="16">
        <v>14114.9</v>
      </c>
      <c r="AH5686" s="16">
        <v>0.16750000000000001</v>
      </c>
      <c r="AI5686" s="16">
        <v>18.399999999999999</v>
      </c>
      <c r="AJ5686" s="16">
        <v>74.400000000000006</v>
      </c>
      <c r="AK5686" s="16">
        <v>0.3417</v>
      </c>
      <c r="AL5686" s="16">
        <v>-0.26550000000000001</v>
      </c>
      <c r="AM5686" s="16">
        <v>-0.55369999999999997</v>
      </c>
      <c r="AN5686" s="16">
        <v>0.97470000000000001</v>
      </c>
      <c r="AO5686" s="16">
        <v>-0.92090000000000005</v>
      </c>
      <c r="AP5686" s="16">
        <v>-0.12870000000000001</v>
      </c>
      <c r="AR5686" s="16">
        <f t="shared" si="207"/>
        <v>1</v>
      </c>
      <c r="AS5686" s="5">
        <f t="shared" si="206"/>
        <v>-1.6753000000000018E-2</v>
      </c>
    </row>
    <row r="5687" spans="1:45" x14ac:dyDescent="0.25">
      <c r="A5687" s="16" t="s">
        <v>408</v>
      </c>
      <c r="B5687" s="16" t="s">
        <v>194</v>
      </c>
      <c r="C5687" s="16" t="s">
        <v>355</v>
      </c>
      <c r="D5687" s="16">
        <v>1998</v>
      </c>
      <c r="E5687" s="16" t="s">
        <v>6302</v>
      </c>
      <c r="F5687" s="16" t="s">
        <v>591</v>
      </c>
      <c r="G5687" s="10"/>
      <c r="H5687" s="73"/>
      <c r="I5687" s="16" t="s">
        <v>6700</v>
      </c>
      <c r="J5687" s="71">
        <v>0</v>
      </c>
      <c r="K5687" s="71">
        <v>1</v>
      </c>
      <c r="L5687" s="16">
        <v>-1.6185510000000001</v>
      </c>
      <c r="M5687" s="16">
        <v>-0.51622639999999997</v>
      </c>
      <c r="N5687" s="16">
        <v>-1.1831309999999999</v>
      </c>
      <c r="O5687" s="16">
        <v>-0.87887079999999995</v>
      </c>
      <c r="P5687" s="16">
        <v>-0.87766549999999999</v>
      </c>
      <c r="Q5687" s="16">
        <v>-0.1245149</v>
      </c>
      <c r="R5687" s="16">
        <v>0.29899999999999999</v>
      </c>
      <c r="S5687" s="16">
        <v>1.9499999999999999E-3</v>
      </c>
      <c r="T5687" s="16">
        <v>2.0000000000000001E-4</v>
      </c>
      <c r="U5687" s="16">
        <v>3.1459999999999999</v>
      </c>
      <c r="V5687" s="16">
        <v>4.3490000000000002</v>
      </c>
      <c r="W5687" s="16">
        <v>1.002</v>
      </c>
      <c r="X5687" s="16">
        <v>363.16199999999998</v>
      </c>
      <c r="Y5687" s="16">
        <v>19.5548</v>
      </c>
      <c r="Z5687" s="16">
        <v>9.0399999999999994E-2</v>
      </c>
      <c r="AA5687" s="16">
        <v>-7.2918899999999995E-2</v>
      </c>
      <c r="AB5687" s="16">
        <v>0</v>
      </c>
      <c r="AC5687" s="16">
        <v>26</v>
      </c>
      <c r="AD5687" s="16">
        <v>36.880000000000003</v>
      </c>
      <c r="AE5687" s="16">
        <v>3.1661999999999999</v>
      </c>
      <c r="AF5687" s="16">
        <v>0</v>
      </c>
      <c r="AG5687" s="16">
        <v>15022.2</v>
      </c>
      <c r="AH5687" s="16">
        <v>0.16470000000000001</v>
      </c>
      <c r="AI5687" s="16">
        <v>18.600000000000001</v>
      </c>
      <c r="AJ5687" s="16">
        <v>74.5</v>
      </c>
      <c r="AK5687" s="16">
        <v>0.46910000000000002</v>
      </c>
      <c r="AL5687" s="16">
        <v>-0.51639999999999997</v>
      </c>
      <c r="AM5687" s="16">
        <v>-0.69899999999999995</v>
      </c>
      <c r="AN5687" s="16">
        <v>0.99239999999999995</v>
      </c>
      <c r="AO5687" s="16">
        <v>-1.1595</v>
      </c>
      <c r="AP5687" s="16">
        <v>-0.33339999999999997</v>
      </c>
      <c r="AR5687" s="16">
        <f t="shared" si="207"/>
        <v>1</v>
      </c>
      <c r="AS5687" s="5">
        <f t="shared" si="206"/>
        <v>-4.9452999999999969E-2</v>
      </c>
    </row>
    <row r="5688" spans="1:45" x14ac:dyDescent="0.25">
      <c r="A5688" s="16" t="s">
        <v>408</v>
      </c>
      <c r="B5688" s="16" t="s">
        <v>194</v>
      </c>
      <c r="C5688" s="16" t="s">
        <v>355</v>
      </c>
      <c r="D5688" s="16">
        <v>1999</v>
      </c>
      <c r="E5688" s="16" t="s">
        <v>6303</v>
      </c>
      <c r="F5688" s="16" t="s">
        <v>591</v>
      </c>
      <c r="G5688" s="10"/>
      <c r="H5688" s="73"/>
      <c r="I5688" s="16" t="s">
        <v>6700</v>
      </c>
      <c r="J5688" s="71">
        <v>0</v>
      </c>
      <c r="K5688" s="71">
        <v>1</v>
      </c>
      <c r="L5688" s="16">
        <v>-1.4953939999999999</v>
      </c>
      <c r="M5688" s="16">
        <v>-0.51960309999999998</v>
      </c>
      <c r="N5688" s="16">
        <v>-1.1357619999999999</v>
      </c>
      <c r="O5688" s="16">
        <v>-0.78622749999999997</v>
      </c>
      <c r="P5688" s="16">
        <v>-0.8495916</v>
      </c>
      <c r="Q5688" s="16">
        <v>-1.3510599999999999E-2</v>
      </c>
      <c r="R5688" s="16">
        <v>0.29899999999999999</v>
      </c>
      <c r="S5688" s="16">
        <v>1.5499999999999999E-3</v>
      </c>
      <c r="T5688" s="16">
        <v>0</v>
      </c>
      <c r="U5688" s="16">
        <v>3.4005000000000001</v>
      </c>
      <c r="V5688" s="16">
        <v>4.6319999999999997</v>
      </c>
      <c r="W5688" s="16">
        <v>1.0109999999999999</v>
      </c>
      <c r="X5688" s="16">
        <v>365.35300000000001</v>
      </c>
      <c r="Y5688" s="16">
        <v>21.150200000000002</v>
      </c>
      <c r="Z5688" s="16">
        <v>9.6000000000000002E-2</v>
      </c>
      <c r="AA5688" s="16">
        <v>-0.21351139999999999</v>
      </c>
      <c r="AB5688" s="16">
        <v>0</v>
      </c>
      <c r="AC5688" s="16">
        <v>26</v>
      </c>
      <c r="AD5688" s="16">
        <v>40.5</v>
      </c>
      <c r="AE5688" s="16">
        <v>3.2940999999999998</v>
      </c>
      <c r="AF5688" s="16">
        <v>0</v>
      </c>
      <c r="AG5688" s="16">
        <v>14576.2</v>
      </c>
      <c r="AH5688" s="16">
        <v>0.16189999999999999</v>
      </c>
      <c r="AI5688" s="16">
        <v>19.7</v>
      </c>
      <c r="AJ5688" s="16">
        <v>76.400000000000006</v>
      </c>
      <c r="AK5688" s="16">
        <v>0.45419999999999999</v>
      </c>
      <c r="AL5688" s="16">
        <v>-0.29830000000000001</v>
      </c>
      <c r="AM5688" s="16">
        <v>-0.60319999999999996</v>
      </c>
      <c r="AN5688" s="16">
        <v>1.0188999999999999</v>
      </c>
      <c r="AO5688" s="16">
        <v>-0.97809999999999997</v>
      </c>
      <c r="AP5688" s="16">
        <v>-0.21029999999999999</v>
      </c>
      <c r="AR5688" s="16">
        <f t="shared" si="207"/>
        <v>1</v>
      </c>
      <c r="AS5688" s="5">
        <f t="shared" si="206"/>
        <v>0.12315700000000018</v>
      </c>
    </row>
    <row r="5689" spans="1:45" x14ac:dyDescent="0.25">
      <c r="A5689" s="16" t="s">
        <v>408</v>
      </c>
      <c r="B5689" s="16" t="s">
        <v>194</v>
      </c>
      <c r="C5689" s="16" t="s">
        <v>355</v>
      </c>
      <c r="D5689" s="16">
        <v>2000</v>
      </c>
      <c r="E5689" s="16" t="s">
        <v>6304</v>
      </c>
      <c r="F5689" s="16" t="s">
        <v>591</v>
      </c>
      <c r="G5689" s="10">
        <v>854.42399999999998</v>
      </c>
      <c r="H5689" s="73">
        <v>6.7504280000000003</v>
      </c>
      <c r="I5689" s="16">
        <v>138606</v>
      </c>
      <c r="J5689" s="71">
        <v>0</v>
      </c>
      <c r="K5689" s="71">
        <v>1</v>
      </c>
      <c r="L5689" s="16">
        <v>-1.41811</v>
      </c>
      <c r="M5689" s="16">
        <v>-0.51586160000000003</v>
      </c>
      <c r="N5689" s="16">
        <v>-1.1075820000000001</v>
      </c>
      <c r="O5689" s="16">
        <v>-0.77904989999999996</v>
      </c>
      <c r="P5689" s="16">
        <v>-0.8233241</v>
      </c>
      <c r="Q5689" s="16">
        <v>9.7476699999999999E-2</v>
      </c>
      <c r="R5689" s="16">
        <v>0.29899999999999999</v>
      </c>
      <c r="S5689" s="16">
        <v>1.8E-3</v>
      </c>
      <c r="T5689" s="16">
        <v>2.9999999999999997E-4</v>
      </c>
      <c r="U5689" s="16">
        <v>3.6549999999999998</v>
      </c>
      <c r="V5689" s="16">
        <v>4.99</v>
      </c>
      <c r="W5689" s="16">
        <v>0.96499999999999997</v>
      </c>
      <c r="X5689" s="16">
        <v>364.80399999999997</v>
      </c>
      <c r="Y5689" s="16">
        <v>22.745699999999999</v>
      </c>
      <c r="Z5689" s="16">
        <v>7.9299999999999995E-2</v>
      </c>
      <c r="AA5689" s="16">
        <v>-0.2253569</v>
      </c>
      <c r="AB5689" s="16">
        <v>0</v>
      </c>
      <c r="AC5689" s="16">
        <v>26</v>
      </c>
      <c r="AD5689" s="16">
        <v>40.805</v>
      </c>
      <c r="AE5689" s="16">
        <v>3.3092000000000001</v>
      </c>
      <c r="AF5689" s="16">
        <v>0</v>
      </c>
      <c r="AG5689" s="16">
        <v>14581</v>
      </c>
      <c r="AH5689" s="16">
        <v>0.15859999999999999</v>
      </c>
      <c r="AI5689" s="16">
        <v>20.9</v>
      </c>
      <c r="AJ5689" s="16">
        <v>78.2</v>
      </c>
      <c r="AK5689" s="16">
        <v>0.43930000000000002</v>
      </c>
      <c r="AL5689" s="16">
        <v>-8.0299999999999996E-2</v>
      </c>
      <c r="AM5689" s="16">
        <v>-0.50749999999999995</v>
      </c>
      <c r="AN5689" s="16">
        <v>1.0454000000000001</v>
      </c>
      <c r="AO5689" s="16">
        <v>-0.79659999999999997</v>
      </c>
      <c r="AP5689" s="16">
        <v>-8.72E-2</v>
      </c>
      <c r="AR5689" s="16">
        <f t="shared" si="207"/>
        <v>1</v>
      </c>
      <c r="AS5689" s="5">
        <f t="shared" si="206"/>
        <v>7.7283999999999908E-2</v>
      </c>
    </row>
    <row r="5690" spans="1:45" x14ac:dyDescent="0.25">
      <c r="A5690" s="16" t="s">
        <v>408</v>
      </c>
      <c r="B5690" s="16" t="s">
        <v>194</v>
      </c>
      <c r="C5690" s="16" t="s">
        <v>355</v>
      </c>
      <c r="D5690" s="16">
        <v>2001</v>
      </c>
      <c r="E5690" s="16" t="s">
        <v>6305</v>
      </c>
      <c r="F5690" s="16" t="s">
        <v>591</v>
      </c>
      <c r="G5690" s="10">
        <v>862.90300000000002</v>
      </c>
      <c r="H5690" s="73">
        <v>6.7603030000000004</v>
      </c>
      <c r="I5690" s="16">
        <v>141622</v>
      </c>
      <c r="J5690" s="71">
        <v>0</v>
      </c>
      <c r="K5690" s="71">
        <v>1</v>
      </c>
      <c r="L5690" s="16">
        <v>-1.435738</v>
      </c>
      <c r="M5690" s="16">
        <v>-0.51249829999999996</v>
      </c>
      <c r="N5690" s="16">
        <v>-1.064147</v>
      </c>
      <c r="O5690" s="16">
        <v>-0.82435179999999997</v>
      </c>
      <c r="P5690" s="16">
        <v>-0.78693009999999997</v>
      </c>
      <c r="Q5690" s="16">
        <v>1.72858E-2</v>
      </c>
      <c r="R5690" s="16">
        <v>0.29899999999999999</v>
      </c>
      <c r="S5690" s="16">
        <v>1.9499999999999999E-3</v>
      </c>
      <c r="T5690" s="16">
        <v>5.9999999999999995E-4</v>
      </c>
      <c r="U5690" s="16">
        <v>3.9096000000000002</v>
      </c>
      <c r="V5690" s="16">
        <v>5.399</v>
      </c>
      <c r="W5690" s="16">
        <v>0.96899999999999997</v>
      </c>
      <c r="X5690" s="16">
        <v>365.99900000000002</v>
      </c>
      <c r="Y5690" s="16">
        <v>24.341100000000001</v>
      </c>
      <c r="Z5690" s="16">
        <v>7.4099999999999999E-2</v>
      </c>
      <c r="AA5690" s="16">
        <v>-1.97114E-2</v>
      </c>
      <c r="AB5690" s="16">
        <v>0</v>
      </c>
      <c r="AC5690" s="16">
        <v>26</v>
      </c>
      <c r="AD5690" s="16">
        <v>35.51</v>
      </c>
      <c r="AE5690" s="16">
        <v>3.8376000000000001</v>
      </c>
      <c r="AF5690" s="16">
        <v>0</v>
      </c>
      <c r="AG5690" s="16">
        <v>16433</v>
      </c>
      <c r="AH5690" s="16">
        <v>0.1613</v>
      </c>
      <c r="AI5690" s="16">
        <v>22.1</v>
      </c>
      <c r="AJ5690" s="16">
        <v>80</v>
      </c>
      <c r="AK5690" s="16">
        <v>0.51900000000000002</v>
      </c>
      <c r="AL5690" s="16">
        <v>-0.1991</v>
      </c>
      <c r="AM5690" s="16">
        <v>-0.56910000000000005</v>
      </c>
      <c r="AN5690" s="16">
        <v>0.7571</v>
      </c>
      <c r="AO5690" s="16">
        <v>-0.65900000000000003</v>
      </c>
      <c r="AP5690" s="16">
        <v>-0.32450000000000001</v>
      </c>
      <c r="AR5690" s="16">
        <f t="shared" si="207"/>
        <v>1</v>
      </c>
      <c r="AS5690" s="5">
        <f t="shared" si="206"/>
        <v>-1.7627999999999977E-2</v>
      </c>
    </row>
    <row r="5691" spans="1:45" x14ac:dyDescent="0.25">
      <c r="A5691" s="16" t="s">
        <v>408</v>
      </c>
      <c r="B5691" s="16" t="s">
        <v>194</v>
      </c>
      <c r="C5691" s="16" t="s">
        <v>355</v>
      </c>
      <c r="D5691" s="16">
        <v>2002</v>
      </c>
      <c r="E5691" s="16" t="s">
        <v>6306</v>
      </c>
      <c r="F5691" s="16" t="s">
        <v>591</v>
      </c>
      <c r="G5691" s="10">
        <v>863.49400000000003</v>
      </c>
      <c r="H5691" s="73">
        <v>6.7609870000000001</v>
      </c>
      <c r="I5691" s="16">
        <v>144889</v>
      </c>
      <c r="J5691" s="71">
        <v>0</v>
      </c>
      <c r="K5691" s="71">
        <v>1</v>
      </c>
      <c r="L5691" s="16">
        <v>-1.476591</v>
      </c>
      <c r="M5691" s="16">
        <v>-0.51233550000000005</v>
      </c>
      <c r="N5691" s="16">
        <v>-1.157</v>
      </c>
      <c r="O5691" s="16">
        <v>-0.78933180000000003</v>
      </c>
      <c r="P5691" s="16">
        <v>-0.7471778</v>
      </c>
      <c r="Q5691" s="16">
        <v>-6.29223E-2</v>
      </c>
      <c r="R5691" s="16">
        <v>0.30409999999999998</v>
      </c>
      <c r="S5691" s="16">
        <v>1.75E-3</v>
      </c>
      <c r="T5691" s="16">
        <v>4.0000000000000002E-4</v>
      </c>
      <c r="U5691" s="16">
        <v>2.8773</v>
      </c>
      <c r="V5691" s="16">
        <v>5.8079999999999998</v>
      </c>
      <c r="W5691" s="16">
        <v>0.99399999999999999</v>
      </c>
      <c r="X5691" s="16">
        <v>366.84699999999998</v>
      </c>
      <c r="Y5691" s="16">
        <v>25.936499999999999</v>
      </c>
      <c r="Z5691" s="16">
        <v>7.4099999999999999E-2</v>
      </c>
      <c r="AA5691" s="16">
        <v>-2.1653200000000001E-2</v>
      </c>
      <c r="AB5691" s="16">
        <v>0</v>
      </c>
      <c r="AC5691" s="16">
        <v>26</v>
      </c>
      <c r="AD5691" s="16">
        <v>35.56</v>
      </c>
      <c r="AE5691" s="16">
        <v>4.4071999999999996</v>
      </c>
      <c r="AF5691" s="16">
        <v>1.3707</v>
      </c>
      <c r="AG5691" s="16">
        <v>18168.3</v>
      </c>
      <c r="AH5691" s="16">
        <v>0.16109999999999999</v>
      </c>
      <c r="AI5691" s="16">
        <v>23.3</v>
      </c>
      <c r="AJ5691" s="16">
        <v>81.8</v>
      </c>
      <c r="AK5691" s="16">
        <v>0.59870000000000001</v>
      </c>
      <c r="AL5691" s="16">
        <v>-0.318</v>
      </c>
      <c r="AM5691" s="16">
        <v>-0.63060000000000005</v>
      </c>
      <c r="AN5691" s="16">
        <v>0.46879999999999999</v>
      </c>
      <c r="AO5691" s="16">
        <v>-0.52139999999999997</v>
      </c>
      <c r="AP5691" s="16">
        <v>-0.56189999999999996</v>
      </c>
      <c r="AR5691" s="16">
        <f t="shared" si="207"/>
        <v>1</v>
      </c>
      <c r="AS5691" s="5">
        <f t="shared" si="206"/>
        <v>-4.0853000000000028E-2</v>
      </c>
    </row>
    <row r="5692" spans="1:45" x14ac:dyDescent="0.25">
      <c r="A5692" s="16" t="s">
        <v>408</v>
      </c>
      <c r="B5692" s="16" t="s">
        <v>194</v>
      </c>
      <c r="C5692" s="16" t="s">
        <v>355</v>
      </c>
      <c r="D5692" s="16">
        <v>2003</v>
      </c>
      <c r="E5692" s="16" t="s">
        <v>6307</v>
      </c>
      <c r="F5692" s="16" t="s">
        <v>591</v>
      </c>
      <c r="G5692" s="10">
        <v>898.65300000000002</v>
      </c>
      <c r="H5692" s="73">
        <v>6.800897</v>
      </c>
      <c r="I5692" s="16">
        <v>148372</v>
      </c>
      <c r="J5692" s="71">
        <v>0</v>
      </c>
      <c r="K5692" s="71">
        <v>1</v>
      </c>
      <c r="L5692" s="16">
        <v>-1.4310320000000001</v>
      </c>
      <c r="M5692" s="16">
        <v>-0.50691960000000003</v>
      </c>
      <c r="N5692" s="16">
        <v>-1.074651</v>
      </c>
      <c r="O5692" s="16">
        <v>-0.66870280000000004</v>
      </c>
      <c r="P5692" s="16">
        <v>-0.71008389999999999</v>
      </c>
      <c r="Q5692" s="16">
        <v>-0.218136</v>
      </c>
      <c r="R5692" s="16">
        <v>0.29899999999999999</v>
      </c>
      <c r="S5692" s="16">
        <v>1.6999999999999999E-3</v>
      </c>
      <c r="T5692" s="16">
        <v>1.2999999999999999E-3</v>
      </c>
      <c r="U5692" s="16">
        <v>3.4403999999999999</v>
      </c>
      <c r="V5692" s="16">
        <v>6.2169999999999996</v>
      </c>
      <c r="W5692" s="16">
        <v>1.0509999999999999</v>
      </c>
      <c r="X5692" s="16">
        <v>368.55599999999998</v>
      </c>
      <c r="Y5692" s="16">
        <v>27.532</v>
      </c>
      <c r="Z5692" s="16">
        <v>7.8700000000000006E-2</v>
      </c>
      <c r="AA5692" s="16">
        <v>-0.25001859999999998</v>
      </c>
      <c r="AB5692" s="16">
        <v>0</v>
      </c>
      <c r="AC5692" s="16">
        <v>26</v>
      </c>
      <c r="AD5692" s="16">
        <v>41.44</v>
      </c>
      <c r="AE5692" s="16">
        <v>4.7268999999999997</v>
      </c>
      <c r="AF5692" s="16">
        <v>3.2681</v>
      </c>
      <c r="AG5692" s="16">
        <v>17674.400000000001</v>
      </c>
      <c r="AH5692" s="16">
        <v>0.1636</v>
      </c>
      <c r="AI5692" s="16">
        <v>24.5</v>
      </c>
      <c r="AJ5692" s="16">
        <v>83.5</v>
      </c>
      <c r="AK5692" s="16">
        <v>0.33860000000000001</v>
      </c>
      <c r="AL5692" s="16">
        <v>-0.60660000000000003</v>
      </c>
      <c r="AM5692" s="16">
        <v>-0.66610000000000003</v>
      </c>
      <c r="AN5692" s="16">
        <v>0.23330000000000001</v>
      </c>
      <c r="AO5692" s="16">
        <v>-0.63700000000000001</v>
      </c>
      <c r="AP5692" s="16">
        <v>-0.5393</v>
      </c>
      <c r="AR5692" s="16">
        <f t="shared" si="207"/>
        <v>1</v>
      </c>
      <c r="AS5692" s="5">
        <f t="shared" si="206"/>
        <v>4.5558999999999905E-2</v>
      </c>
    </row>
    <row r="5693" spans="1:45" x14ac:dyDescent="0.25">
      <c r="A5693" s="16" t="s">
        <v>408</v>
      </c>
      <c r="B5693" s="16" t="s">
        <v>194</v>
      </c>
      <c r="C5693" s="16" t="s">
        <v>355</v>
      </c>
      <c r="D5693" s="16">
        <v>2004</v>
      </c>
      <c r="E5693" s="16" t="s">
        <v>6308</v>
      </c>
      <c r="F5693" s="16" t="s">
        <v>591</v>
      </c>
      <c r="G5693" s="10">
        <v>911.00599999999997</v>
      </c>
      <c r="H5693" s="73">
        <v>6.8145490000000004</v>
      </c>
      <c r="I5693" s="16">
        <v>151969</v>
      </c>
      <c r="J5693" s="71">
        <v>0</v>
      </c>
      <c r="K5693" s="71">
        <v>1</v>
      </c>
      <c r="L5693" s="16">
        <v>-1.382566</v>
      </c>
      <c r="M5693" s="16">
        <v>-0.53214519999999998</v>
      </c>
      <c r="N5693" s="16">
        <v>-1.0645789999999999</v>
      </c>
      <c r="O5693" s="16">
        <v>-0.60957380000000005</v>
      </c>
      <c r="P5693" s="16">
        <v>-0.67761079999999996</v>
      </c>
      <c r="Q5693" s="16">
        <v>-0.18922929999999999</v>
      </c>
      <c r="R5693" s="16">
        <v>0.26779999999999998</v>
      </c>
      <c r="S5693" s="16">
        <v>1.75E-3</v>
      </c>
      <c r="T5693" s="16">
        <v>4.0000000000000002E-4</v>
      </c>
      <c r="U5693" s="16">
        <v>3.5177999999999998</v>
      </c>
      <c r="V5693" s="16">
        <v>6.5220000000000002</v>
      </c>
      <c r="W5693" s="16">
        <v>1.115</v>
      </c>
      <c r="X5693" s="16">
        <v>367.22699999999998</v>
      </c>
      <c r="Y5693" s="16">
        <v>29.127400000000002</v>
      </c>
      <c r="Z5693" s="16">
        <v>8.7499999999999994E-2</v>
      </c>
      <c r="AA5693" s="16">
        <v>-0.27448640000000002</v>
      </c>
      <c r="AB5693" s="16">
        <v>0</v>
      </c>
      <c r="AC5693" s="16">
        <v>26</v>
      </c>
      <c r="AD5693" s="16">
        <v>42.07</v>
      </c>
      <c r="AE5693" s="16">
        <v>4.6738</v>
      </c>
      <c r="AF5693" s="16">
        <v>5.1345000000000001</v>
      </c>
      <c r="AG5693" s="16">
        <v>19244.3</v>
      </c>
      <c r="AH5693" s="16">
        <v>0.1618</v>
      </c>
      <c r="AI5693" s="16">
        <v>25.7</v>
      </c>
      <c r="AJ5693" s="16">
        <v>85.3</v>
      </c>
      <c r="AK5693" s="16">
        <v>0.19289999999999999</v>
      </c>
      <c r="AL5693" s="16">
        <v>-0.60209999999999997</v>
      </c>
      <c r="AM5693" s="16">
        <v>-0.62339999999999995</v>
      </c>
      <c r="AN5693" s="16">
        <v>0.60489999999999999</v>
      </c>
      <c r="AO5693" s="16">
        <v>-0.84109999999999996</v>
      </c>
      <c r="AP5693" s="16">
        <v>-0.39910000000000001</v>
      </c>
      <c r="AR5693" s="16">
        <f t="shared" si="207"/>
        <v>1</v>
      </c>
      <c r="AS5693" s="5">
        <f t="shared" si="206"/>
        <v>4.846600000000012E-2</v>
      </c>
    </row>
    <row r="5694" spans="1:45" x14ac:dyDescent="0.25">
      <c r="A5694" s="16" t="s">
        <v>408</v>
      </c>
      <c r="B5694" s="16" t="s">
        <v>194</v>
      </c>
      <c r="C5694" s="16" t="s">
        <v>355</v>
      </c>
      <c r="D5694" s="16">
        <v>2005</v>
      </c>
      <c r="E5694" s="16" t="s">
        <v>6309</v>
      </c>
      <c r="F5694" s="16" t="s">
        <v>591</v>
      </c>
      <c r="G5694" s="10">
        <v>952.68</v>
      </c>
      <c r="H5694" s="73">
        <v>6.8592789999999999</v>
      </c>
      <c r="I5694" s="16">
        <v>155630</v>
      </c>
      <c r="J5694" s="71">
        <v>0</v>
      </c>
      <c r="K5694" s="71">
        <v>1</v>
      </c>
      <c r="L5694" s="16">
        <v>-1.3663730000000001</v>
      </c>
      <c r="M5694" s="16">
        <v>-0.56045129999999999</v>
      </c>
      <c r="N5694" s="16">
        <v>-0.87430580000000002</v>
      </c>
      <c r="O5694" s="16">
        <v>-0.66591529999999999</v>
      </c>
      <c r="P5694" s="16">
        <v>-0.64410940000000005</v>
      </c>
      <c r="Q5694" s="16">
        <v>-0.29578700000000002</v>
      </c>
      <c r="R5694" s="16">
        <v>0.219</v>
      </c>
      <c r="S5694" s="16">
        <v>1.8E-3</v>
      </c>
      <c r="T5694" s="16">
        <v>2.0000000000000001E-4</v>
      </c>
      <c r="U5694" s="16">
        <v>5.2511999999999999</v>
      </c>
      <c r="V5694" s="16">
        <v>6.7750000000000004</v>
      </c>
      <c r="W5694" s="16">
        <v>1.1850000000000001</v>
      </c>
      <c r="X5694" s="16">
        <v>366.96499999999997</v>
      </c>
      <c r="Y5694" s="16">
        <v>25.806100000000001</v>
      </c>
      <c r="Z5694" s="16">
        <v>9.3399999999999997E-2</v>
      </c>
      <c r="AA5694" s="16">
        <v>-0.28672019999999998</v>
      </c>
      <c r="AB5694" s="16">
        <v>0</v>
      </c>
      <c r="AC5694" s="16">
        <v>26</v>
      </c>
      <c r="AD5694" s="16">
        <v>42.384999999999998</v>
      </c>
      <c r="AE5694" s="16">
        <v>4.5998000000000001</v>
      </c>
      <c r="AF5694" s="16">
        <v>7.7308000000000003</v>
      </c>
      <c r="AG5694" s="16">
        <v>19474.5</v>
      </c>
      <c r="AH5694" s="16">
        <v>0.16195000000000001</v>
      </c>
      <c r="AI5694" s="16">
        <v>26.9</v>
      </c>
      <c r="AJ5694" s="16">
        <v>87</v>
      </c>
      <c r="AK5694" s="16">
        <v>0.1648</v>
      </c>
      <c r="AL5694" s="16">
        <v>-0.85589999999999999</v>
      </c>
      <c r="AM5694" s="16">
        <v>-0.71109999999999995</v>
      </c>
      <c r="AN5694" s="16">
        <v>0.61280000000000001</v>
      </c>
      <c r="AO5694" s="16">
        <v>-0.86880000000000002</v>
      </c>
      <c r="AP5694" s="16">
        <v>-0.61260000000000003</v>
      </c>
      <c r="AR5694" s="16">
        <f t="shared" si="207"/>
        <v>1</v>
      </c>
      <c r="AS5694" s="5">
        <f t="shared" si="206"/>
        <v>1.6192999999999902E-2</v>
      </c>
    </row>
    <row r="5695" spans="1:45" x14ac:dyDescent="0.25">
      <c r="A5695" s="16" t="s">
        <v>408</v>
      </c>
      <c r="B5695" s="16" t="s">
        <v>194</v>
      </c>
      <c r="C5695" s="16" t="s">
        <v>355</v>
      </c>
      <c r="D5695" s="16">
        <v>2006</v>
      </c>
      <c r="E5695" s="16" t="s">
        <v>6310</v>
      </c>
      <c r="F5695" s="16" t="s">
        <v>591</v>
      </c>
      <c r="G5695" s="10">
        <v>1015.4</v>
      </c>
      <c r="H5695" s="73">
        <v>6.9230330000000002</v>
      </c>
      <c r="I5695" s="16">
        <v>159328</v>
      </c>
      <c r="J5695" s="71">
        <v>0</v>
      </c>
      <c r="K5695" s="71">
        <v>1</v>
      </c>
      <c r="L5695" s="16">
        <v>-1.2518020000000001</v>
      </c>
      <c r="M5695" s="16">
        <v>-0.5136328</v>
      </c>
      <c r="N5695" s="16">
        <v>-0.9651478</v>
      </c>
      <c r="O5695" s="16">
        <v>-0.46730860000000002</v>
      </c>
      <c r="P5695" s="16">
        <v>-0.60387150000000001</v>
      </c>
      <c r="Q5695" s="16">
        <v>-0.2398062</v>
      </c>
      <c r="R5695" s="16">
        <v>0.29899999999999999</v>
      </c>
      <c r="S5695" s="16">
        <v>1.65E-3</v>
      </c>
      <c r="T5695" s="16">
        <v>5.9999999999999995E-4</v>
      </c>
      <c r="U5695" s="16">
        <v>4.5358999999999998</v>
      </c>
      <c r="V5695" s="16">
        <v>6.9219999999999997</v>
      </c>
      <c r="W5695" s="16">
        <v>1.2170000000000001</v>
      </c>
      <c r="X5695" s="16">
        <v>363.71800000000002</v>
      </c>
      <c r="Y5695" s="16">
        <v>35.3262</v>
      </c>
      <c r="Z5695" s="16">
        <v>9.6500000000000002E-2</v>
      </c>
      <c r="AA5695" s="16">
        <v>-0.2507954</v>
      </c>
      <c r="AB5695" s="16">
        <v>0</v>
      </c>
      <c r="AC5695" s="16">
        <v>26</v>
      </c>
      <c r="AD5695" s="16">
        <v>41.46</v>
      </c>
      <c r="AE5695" s="16">
        <v>4.7812999999999999</v>
      </c>
      <c r="AF5695" s="16">
        <v>11.601599999999999</v>
      </c>
      <c r="AG5695" s="16">
        <v>19183.2</v>
      </c>
      <c r="AH5695" s="16">
        <v>0.1618</v>
      </c>
      <c r="AI5695" s="16">
        <v>28.1</v>
      </c>
      <c r="AJ5695" s="16">
        <v>88.7</v>
      </c>
      <c r="AK5695" s="16">
        <v>0.21909999999999999</v>
      </c>
      <c r="AL5695" s="16">
        <v>-0.50180000000000002</v>
      </c>
      <c r="AM5695" s="16">
        <v>-0.80859999999999999</v>
      </c>
      <c r="AN5695" s="16">
        <v>0.32540000000000002</v>
      </c>
      <c r="AO5695" s="16">
        <v>-0.65580000000000005</v>
      </c>
      <c r="AP5695" s="16">
        <v>-0.55910000000000004</v>
      </c>
      <c r="AR5695" s="16">
        <f t="shared" si="207"/>
        <v>1</v>
      </c>
      <c r="AS5695" s="5">
        <f t="shared" si="206"/>
        <v>0.11457099999999998</v>
      </c>
    </row>
    <row r="5696" spans="1:45" x14ac:dyDescent="0.25">
      <c r="A5696" s="16" t="s">
        <v>408</v>
      </c>
      <c r="B5696" s="16" t="s">
        <v>194</v>
      </c>
      <c r="C5696" s="16" t="s">
        <v>355</v>
      </c>
      <c r="D5696" s="16">
        <v>2007</v>
      </c>
      <c r="E5696" s="16" t="s">
        <v>6311</v>
      </c>
      <c r="F5696" s="16" t="s">
        <v>591</v>
      </c>
      <c r="G5696" s="10">
        <v>1024.18</v>
      </c>
      <c r="H5696" s="73">
        <v>6.9316469999999999</v>
      </c>
      <c r="I5696" s="16">
        <v>163101</v>
      </c>
      <c r="J5696" s="71">
        <v>0</v>
      </c>
      <c r="K5696" s="71">
        <v>1</v>
      </c>
      <c r="L5696" s="16">
        <v>-1.1349549999999999</v>
      </c>
      <c r="M5696" s="16">
        <v>-0.54665949999999996</v>
      </c>
      <c r="N5696" s="16">
        <v>-0.73959920000000001</v>
      </c>
      <c r="O5696" s="16">
        <v>-0.45306819999999998</v>
      </c>
      <c r="P5696" s="16">
        <v>-0.55733200000000005</v>
      </c>
      <c r="Q5696" s="16">
        <v>-0.23378460000000001</v>
      </c>
      <c r="R5696" s="16">
        <v>0.2316</v>
      </c>
      <c r="S5696" s="16">
        <v>2.15E-3</v>
      </c>
      <c r="T5696" s="16">
        <v>8.0000000000000004E-4</v>
      </c>
      <c r="U5696" s="16">
        <v>6.4298999999999999</v>
      </c>
      <c r="V5696" s="16">
        <v>7.0590000000000002</v>
      </c>
      <c r="W5696" s="16">
        <v>1.238</v>
      </c>
      <c r="X5696" s="16">
        <v>367.19299999999998</v>
      </c>
      <c r="Y5696" s="16">
        <v>35.388100000000001</v>
      </c>
      <c r="Z5696" s="16">
        <v>9.8599999999999993E-2</v>
      </c>
      <c r="AA5696" s="16">
        <v>-0.27720499999999998</v>
      </c>
      <c r="AB5696" s="16">
        <v>0</v>
      </c>
      <c r="AC5696" s="16">
        <v>26</v>
      </c>
      <c r="AD5696" s="16">
        <v>42.14</v>
      </c>
      <c r="AE5696" s="16">
        <v>4.6844999999999999</v>
      </c>
      <c r="AF5696" s="16">
        <v>18.421600000000002</v>
      </c>
      <c r="AG5696" s="16">
        <v>19858.8</v>
      </c>
      <c r="AH5696" s="16">
        <v>0.16114999999999999</v>
      </c>
      <c r="AI5696" s="16">
        <v>29.4</v>
      </c>
      <c r="AJ5696" s="16">
        <v>90.4</v>
      </c>
      <c r="AK5696" s="16">
        <v>0.13439999999999999</v>
      </c>
      <c r="AL5696" s="16">
        <v>-0.52059999999999995</v>
      </c>
      <c r="AM5696" s="16">
        <v>-0.71760000000000002</v>
      </c>
      <c r="AN5696" s="16">
        <v>0.40610000000000002</v>
      </c>
      <c r="AO5696" s="16">
        <v>-0.75649999999999995</v>
      </c>
      <c r="AP5696" s="16">
        <v>-0.48449999999999999</v>
      </c>
      <c r="AR5696" s="16">
        <f t="shared" si="207"/>
        <v>1</v>
      </c>
      <c r="AS5696" s="5">
        <f t="shared" si="206"/>
        <v>0.11684700000000015</v>
      </c>
    </row>
    <row r="5697" spans="1:45" x14ac:dyDescent="0.25">
      <c r="A5697" s="16" t="s">
        <v>408</v>
      </c>
      <c r="B5697" s="16" t="s">
        <v>194</v>
      </c>
      <c r="C5697" s="16" t="s">
        <v>355</v>
      </c>
      <c r="D5697" s="16">
        <v>2008</v>
      </c>
      <c r="E5697" s="16" t="s">
        <v>6312</v>
      </c>
      <c r="F5697" s="16" t="s">
        <v>591</v>
      </c>
      <c r="G5697" s="10">
        <v>1082.71</v>
      </c>
      <c r="H5697" s="73">
        <v>6.9872269999999999</v>
      </c>
      <c r="I5697" s="16">
        <v>166913</v>
      </c>
      <c r="J5697" s="71">
        <v>0</v>
      </c>
      <c r="K5697" s="71">
        <v>1</v>
      </c>
      <c r="L5697" s="16">
        <v>-1.125537</v>
      </c>
      <c r="M5697" s="16">
        <v>-0.52830679999999997</v>
      </c>
      <c r="N5697" s="16">
        <v>-0.8192682</v>
      </c>
      <c r="O5697" s="16">
        <v>-0.40523680000000001</v>
      </c>
      <c r="P5697" s="16">
        <v>-0.49849270000000001</v>
      </c>
      <c r="Q5697" s="16">
        <v>-0.26332860000000002</v>
      </c>
      <c r="R5697" s="16">
        <v>0.2782</v>
      </c>
      <c r="S5697" s="16">
        <v>2.2499999999999998E-3</v>
      </c>
      <c r="T5697" s="16">
        <v>0</v>
      </c>
      <c r="U5697" s="16">
        <v>5.5084</v>
      </c>
      <c r="V5697" s="16">
        <v>7.1959999999999997</v>
      </c>
      <c r="W5697" s="16">
        <v>1.304</v>
      </c>
      <c r="X5697" s="16">
        <v>368.81</v>
      </c>
      <c r="Y5697" s="16">
        <v>36.508699999999997</v>
      </c>
      <c r="Z5697" s="16">
        <v>9.4600000000000004E-2</v>
      </c>
      <c r="AA5697" s="16">
        <v>-0.36886200000000002</v>
      </c>
      <c r="AB5697" s="16">
        <v>0</v>
      </c>
      <c r="AC5697" s="16">
        <v>26</v>
      </c>
      <c r="AD5697" s="16">
        <v>44.5</v>
      </c>
      <c r="AE5697" s="16">
        <v>4.5426000000000002</v>
      </c>
      <c r="AF5697" s="16">
        <v>30.044599999999999</v>
      </c>
      <c r="AG5697" s="16">
        <v>19976.5</v>
      </c>
      <c r="AH5697" s="16">
        <v>0.159</v>
      </c>
      <c r="AI5697" s="16">
        <v>30.6</v>
      </c>
      <c r="AJ5697" s="16">
        <v>92.1</v>
      </c>
      <c r="AK5697" s="16">
        <v>0.1225</v>
      </c>
      <c r="AL5697" s="16">
        <v>-0.51190000000000002</v>
      </c>
      <c r="AM5697" s="16">
        <v>-0.67610000000000003</v>
      </c>
      <c r="AN5697" s="16">
        <v>0.182</v>
      </c>
      <c r="AO5697" s="16">
        <v>-0.71419999999999995</v>
      </c>
      <c r="AP5697" s="16">
        <v>-0.53520000000000001</v>
      </c>
      <c r="AR5697" s="16">
        <f t="shared" si="207"/>
        <v>1</v>
      </c>
      <c r="AS5697" s="5">
        <f t="shared" si="206"/>
        <v>9.4179999999999264E-3</v>
      </c>
    </row>
    <row r="5698" spans="1:45" x14ac:dyDescent="0.25">
      <c r="A5698" s="16" t="s">
        <v>408</v>
      </c>
      <c r="B5698" s="16" t="s">
        <v>194</v>
      </c>
      <c r="C5698" s="16" t="s">
        <v>355</v>
      </c>
      <c r="D5698" s="16">
        <v>2009</v>
      </c>
      <c r="E5698" s="16" t="s">
        <v>6313</v>
      </c>
      <c r="F5698" s="16" t="s">
        <v>591</v>
      </c>
      <c r="G5698" s="10">
        <v>1083.6600000000001</v>
      </c>
      <c r="H5698" s="73">
        <v>6.9881029999999997</v>
      </c>
      <c r="I5698" s="16">
        <v>170813</v>
      </c>
      <c r="J5698" s="71">
        <v>0</v>
      </c>
      <c r="K5698" s="71">
        <v>1</v>
      </c>
      <c r="L5698" s="16">
        <v>-0.8637435</v>
      </c>
      <c r="M5698" s="16">
        <v>-0.51120149999999998</v>
      </c>
      <c r="N5698" s="16">
        <v>-0.31067119999999998</v>
      </c>
      <c r="O5698" s="16">
        <v>-0.39653080000000002</v>
      </c>
      <c r="P5698" s="16">
        <v>-0.4224155</v>
      </c>
      <c r="Q5698" s="16">
        <v>-0.28944530000000002</v>
      </c>
      <c r="R5698" s="16">
        <v>0.29899999999999999</v>
      </c>
      <c r="S5698" s="16">
        <v>1.8E-3</v>
      </c>
      <c r="T5698" s="16">
        <v>8.0000000000000004E-4</v>
      </c>
      <c r="U5698" s="16">
        <v>10.4152</v>
      </c>
      <c r="V5698" s="16">
        <v>7.4550000000000001</v>
      </c>
      <c r="W5698" s="16">
        <v>1.2969999999999999</v>
      </c>
      <c r="X5698" s="16">
        <v>366.84300000000002</v>
      </c>
      <c r="Y5698" s="16">
        <v>36.890599999999999</v>
      </c>
      <c r="Z5698" s="16">
        <v>0.1009</v>
      </c>
      <c r="AA5698" s="16">
        <v>-0.3356558</v>
      </c>
      <c r="AB5698" s="16">
        <v>0</v>
      </c>
      <c r="AC5698" s="16">
        <v>26</v>
      </c>
      <c r="AD5698" s="16">
        <v>43.645000000000003</v>
      </c>
      <c r="AE5698" s="16">
        <v>4.4412000000000003</v>
      </c>
      <c r="AF5698" s="16">
        <v>46.657200000000003</v>
      </c>
      <c r="AG5698" s="16">
        <v>20552.599999999999</v>
      </c>
      <c r="AH5698" s="16">
        <v>0.16259999999999999</v>
      </c>
      <c r="AI5698" s="16">
        <v>31.8</v>
      </c>
      <c r="AJ5698" s="16">
        <v>93.7</v>
      </c>
      <c r="AK5698" s="16">
        <v>0.13100000000000001</v>
      </c>
      <c r="AL5698" s="16">
        <v>-0.39200000000000002</v>
      </c>
      <c r="AM5698" s="16">
        <v>-0.68220000000000003</v>
      </c>
      <c r="AN5698" s="16">
        <v>0.1525</v>
      </c>
      <c r="AO5698" s="16">
        <v>-0.75880000000000003</v>
      </c>
      <c r="AP5698" s="16">
        <v>-0.72470000000000001</v>
      </c>
      <c r="AR5698" s="16">
        <f t="shared" si="207"/>
        <v>1</v>
      </c>
      <c r="AS5698" s="5">
        <f t="shared" si="206"/>
        <v>0.26179350000000001</v>
      </c>
    </row>
    <row r="5699" spans="1:45" x14ac:dyDescent="0.25">
      <c r="A5699" s="16" t="s">
        <v>408</v>
      </c>
      <c r="B5699" s="16" t="s">
        <v>194</v>
      </c>
      <c r="C5699" s="16" t="s">
        <v>355</v>
      </c>
      <c r="D5699" s="16">
        <v>2010</v>
      </c>
      <c r="E5699" s="16" t="s">
        <v>6314</v>
      </c>
      <c r="F5699" s="16" t="s">
        <v>591</v>
      </c>
      <c r="G5699" s="10">
        <v>1129.76</v>
      </c>
      <c r="H5699" s="73">
        <v>7.0297559999999999</v>
      </c>
      <c r="I5699" s="16">
        <v>174776</v>
      </c>
      <c r="J5699" s="71">
        <v>0</v>
      </c>
      <c r="K5699" s="71">
        <v>1</v>
      </c>
      <c r="L5699" s="16">
        <v>-0.86199870000000001</v>
      </c>
      <c r="M5699" s="16">
        <v>-0.5317499</v>
      </c>
      <c r="N5699" s="16">
        <v>-0.3380534</v>
      </c>
      <c r="O5699" s="16">
        <v>-0.34927609999999998</v>
      </c>
      <c r="P5699" s="16">
        <v>-0.36429499999999998</v>
      </c>
      <c r="Q5699" s="16">
        <v>-0.35046040000000001</v>
      </c>
      <c r="R5699" s="16">
        <v>0.2535</v>
      </c>
      <c r="S5699" s="16">
        <v>1.6999999999999999E-3</v>
      </c>
      <c r="T5699" s="16">
        <v>1.2999999999999999E-3</v>
      </c>
      <c r="U5699" s="16">
        <v>9.7640999999999991</v>
      </c>
      <c r="V5699" s="16">
        <v>8.15</v>
      </c>
      <c r="W5699" s="16">
        <v>1.29</v>
      </c>
      <c r="X5699" s="16">
        <v>371.00900000000001</v>
      </c>
      <c r="Y5699" s="16">
        <v>39.2941</v>
      </c>
      <c r="Z5699" s="16">
        <v>0.1087</v>
      </c>
      <c r="AA5699" s="16">
        <v>-0.27953539999999999</v>
      </c>
      <c r="AB5699" s="16">
        <v>0</v>
      </c>
      <c r="AC5699" s="16">
        <v>26</v>
      </c>
      <c r="AD5699" s="16">
        <v>42.2</v>
      </c>
      <c r="AE5699" s="16">
        <v>4.3787000000000003</v>
      </c>
      <c r="AF5699" s="16">
        <v>57.639699999999998</v>
      </c>
      <c r="AG5699" s="16">
        <v>22252.400000000001</v>
      </c>
      <c r="AH5699" s="16">
        <v>0.1615</v>
      </c>
      <c r="AI5699" s="16">
        <v>33</v>
      </c>
      <c r="AJ5699" s="16">
        <v>95.3</v>
      </c>
      <c r="AK5699" s="16">
        <v>7.6600000000000001E-2</v>
      </c>
      <c r="AL5699" s="16">
        <v>-0.436</v>
      </c>
      <c r="AM5699" s="16">
        <v>-0.80779999999999996</v>
      </c>
      <c r="AN5699" s="16">
        <v>0.1208</v>
      </c>
      <c r="AO5699" s="16">
        <v>-0.85740000000000005</v>
      </c>
      <c r="AP5699" s="16">
        <v>-0.71640000000000004</v>
      </c>
      <c r="AR5699" s="16">
        <f t="shared" si="207"/>
        <v>1</v>
      </c>
      <c r="AS5699" s="5">
        <f t="shared" si="206"/>
        <v>1.7447999999999908E-3</v>
      </c>
    </row>
    <row r="5700" spans="1:45" x14ac:dyDescent="0.25">
      <c r="A5700" s="16" t="s">
        <v>408</v>
      </c>
      <c r="B5700" s="16" t="s">
        <v>194</v>
      </c>
      <c r="C5700" s="16" t="s">
        <v>355</v>
      </c>
      <c r="D5700" s="16">
        <v>2011</v>
      </c>
      <c r="E5700" s="16" t="s">
        <v>6315</v>
      </c>
      <c r="F5700" s="16" t="s">
        <v>591</v>
      </c>
      <c r="G5700" s="10">
        <v>1152.9000000000001</v>
      </c>
      <c r="H5700" s="73">
        <v>7.0500350000000003</v>
      </c>
      <c r="I5700" s="16">
        <v>178800</v>
      </c>
      <c r="J5700" s="71">
        <v>0</v>
      </c>
      <c r="K5700" s="71">
        <v>1</v>
      </c>
      <c r="L5700" s="16">
        <v>-0.96269079999999996</v>
      </c>
      <c r="M5700" s="16">
        <v>-0.51298489999999997</v>
      </c>
      <c r="N5700" s="16">
        <v>-0.68210930000000003</v>
      </c>
      <c r="O5700" s="16">
        <v>-0.34816560000000002</v>
      </c>
      <c r="P5700" s="16">
        <v>-0.32211699999999999</v>
      </c>
      <c r="Q5700" s="16">
        <v>-0.29450939999999998</v>
      </c>
      <c r="R5700" s="16">
        <v>0.29899999999999999</v>
      </c>
      <c r="S5700" s="16">
        <v>3.3E-3</v>
      </c>
      <c r="T5700" s="16">
        <v>0</v>
      </c>
      <c r="U5700" s="16">
        <v>6.4550000000000001</v>
      </c>
      <c r="V5700" s="16">
        <v>8.2780000000000005</v>
      </c>
      <c r="W5700" s="16">
        <v>1.264</v>
      </c>
      <c r="X5700" s="16">
        <v>371.43900000000002</v>
      </c>
      <c r="Y5700" s="16">
        <v>37.676400000000001</v>
      </c>
      <c r="Z5700" s="16">
        <v>0.1138</v>
      </c>
      <c r="AA5700" s="16">
        <v>-0.35721069999999999</v>
      </c>
      <c r="AB5700" s="16">
        <v>0</v>
      </c>
      <c r="AC5700" s="16">
        <v>26</v>
      </c>
      <c r="AD5700" s="16">
        <v>44.2</v>
      </c>
      <c r="AE5700" s="16">
        <v>4.3455000000000004</v>
      </c>
      <c r="AF5700" s="16">
        <v>62.801600000000001</v>
      </c>
      <c r="AG5700" s="16">
        <v>22888</v>
      </c>
      <c r="AH5700" s="16">
        <v>0.1605</v>
      </c>
      <c r="AI5700" s="16">
        <v>34.299999999999997</v>
      </c>
      <c r="AJ5700" s="16">
        <v>97</v>
      </c>
      <c r="AK5700" s="16">
        <v>0.21540000000000001</v>
      </c>
      <c r="AL5700" s="16">
        <v>-0.36670000000000003</v>
      </c>
      <c r="AM5700" s="16">
        <v>-0.70979999999999999</v>
      </c>
      <c r="AN5700" s="16">
        <v>-3.0999999999999999E-3</v>
      </c>
      <c r="AO5700" s="16">
        <v>-0.73880000000000001</v>
      </c>
      <c r="AP5700" s="16">
        <v>-0.71819999999999995</v>
      </c>
      <c r="AR5700" s="16">
        <f t="shared" si="207"/>
        <v>1</v>
      </c>
      <c r="AS5700" s="5">
        <f t="shared" ref="AS5700:AS5763" si="208">IF(D5700=1985, 0, L5700-L5699)</f>
        <v>-0.10069209999999995</v>
      </c>
    </row>
    <row r="5701" spans="1:45" x14ac:dyDescent="0.25">
      <c r="A5701" s="16" t="s">
        <v>408</v>
      </c>
      <c r="B5701" s="16" t="s">
        <v>194</v>
      </c>
      <c r="C5701" s="16" t="s">
        <v>355</v>
      </c>
      <c r="D5701" s="16">
        <v>2012</v>
      </c>
      <c r="E5701" s="16" t="s">
        <v>6316</v>
      </c>
      <c r="F5701" s="16" t="s">
        <v>591</v>
      </c>
      <c r="G5701" s="10">
        <v>1162.54</v>
      </c>
      <c r="H5701" s="73">
        <v>7.0583600000000004</v>
      </c>
      <c r="I5701" s="16">
        <v>182889</v>
      </c>
      <c r="J5701" s="71">
        <v>0</v>
      </c>
      <c r="K5701" s="71">
        <v>1</v>
      </c>
      <c r="L5701" s="16">
        <v>-0.90754590000000002</v>
      </c>
      <c r="M5701" s="16">
        <v>-0.53472850000000005</v>
      </c>
      <c r="N5701" s="16">
        <v>-0.73073169999999998</v>
      </c>
      <c r="O5701" s="16">
        <v>-0.14249580000000001</v>
      </c>
      <c r="P5701" s="16">
        <v>-0.3171833</v>
      </c>
      <c r="Q5701" s="16">
        <v>-0.32101760000000001</v>
      </c>
      <c r="R5701" s="16">
        <v>0.25230000000000002</v>
      </c>
      <c r="S5701" s="16">
        <v>3.5500000000000002E-3</v>
      </c>
      <c r="T5701" s="16">
        <v>2.9999999999999997E-4</v>
      </c>
      <c r="U5701" s="16">
        <v>6.0284000000000004</v>
      </c>
      <c r="V5701" s="16">
        <v>8.3960000000000008</v>
      </c>
      <c r="W5701" s="16">
        <v>1.282</v>
      </c>
      <c r="X5701" s="16">
        <v>370.28100000000001</v>
      </c>
      <c r="Y5701" s="16">
        <v>44.894399999999997</v>
      </c>
      <c r="Z5701" s="16">
        <v>0.123</v>
      </c>
      <c r="AA5701" s="16">
        <v>-0.45430490000000001</v>
      </c>
      <c r="AB5701" s="16">
        <v>0</v>
      </c>
      <c r="AC5701" s="16">
        <v>26</v>
      </c>
      <c r="AD5701" s="16">
        <v>46.7</v>
      </c>
      <c r="AE5701" s="16">
        <v>4.2717000000000001</v>
      </c>
      <c r="AF5701" s="16">
        <v>64.9512</v>
      </c>
      <c r="AG5701" s="16">
        <v>22109</v>
      </c>
      <c r="AH5701" s="16">
        <v>0.15840000000000001</v>
      </c>
      <c r="AI5701" s="16">
        <v>34.4</v>
      </c>
      <c r="AJ5701" s="16">
        <v>97</v>
      </c>
      <c r="AK5701" s="16">
        <v>0.15049999999999999</v>
      </c>
      <c r="AL5701" s="16">
        <v>-0.37290000000000001</v>
      </c>
      <c r="AM5701" s="16">
        <v>-0.68389999999999995</v>
      </c>
      <c r="AN5701" s="16">
        <v>2.4E-2</v>
      </c>
      <c r="AO5701" s="16">
        <v>-0.79090000000000005</v>
      </c>
      <c r="AP5701" s="16">
        <v>-0.79210000000000003</v>
      </c>
      <c r="AR5701" s="16">
        <f t="shared" ref="AR5701:AR5764" si="209">IF(OR(AND(I5701&lt;&gt;"", I5701&gt;=10000000, AQ5701&lt;=32.5), AND(A5701="Middle East &amp; North Africa", I5701&lt;&gt;"", I5701&gt;=9000000, AQ5701&lt;&gt;"", AQ5701&lt;=32.5)), 0, 1)</f>
        <v>1</v>
      </c>
      <c r="AS5701" s="5">
        <f t="shared" si="208"/>
        <v>5.5144899999999941E-2</v>
      </c>
    </row>
    <row r="5702" spans="1:45" x14ac:dyDescent="0.25">
      <c r="A5702" s="16" t="s">
        <v>408</v>
      </c>
      <c r="B5702" s="16" t="s">
        <v>194</v>
      </c>
      <c r="C5702" s="16" t="s">
        <v>355</v>
      </c>
      <c r="D5702" s="16">
        <v>2013</v>
      </c>
      <c r="E5702" s="16" t="s">
        <v>6317</v>
      </c>
      <c r="F5702" s="16" t="s">
        <v>591</v>
      </c>
      <c r="G5702" s="10">
        <v>1191.44</v>
      </c>
      <c r="H5702" s="73">
        <v>7.0829149999999998</v>
      </c>
      <c r="I5702" s="16">
        <v>187045</v>
      </c>
      <c r="J5702" s="71">
        <v>0</v>
      </c>
      <c r="K5702" s="71">
        <v>1</v>
      </c>
      <c r="L5702" s="16">
        <v>-0.90207970000000004</v>
      </c>
      <c r="M5702" s="16">
        <v>-0.46850619999999998</v>
      </c>
      <c r="N5702" s="16">
        <v>-0.73969890000000005</v>
      </c>
      <c r="O5702" s="16">
        <v>-0.17303199999999999</v>
      </c>
      <c r="P5702" s="16">
        <v>-0.32295210000000002</v>
      </c>
      <c r="Q5702" s="16">
        <v>-0.32653739999999998</v>
      </c>
      <c r="R5702" s="16">
        <v>0.30409999999999998</v>
      </c>
      <c r="S5702" s="16">
        <v>1.26E-2</v>
      </c>
      <c r="T5702" s="16">
        <v>6.9999999999999999E-4</v>
      </c>
      <c r="U5702" s="16">
        <v>5.8871000000000002</v>
      </c>
      <c r="V5702" s="16">
        <v>8.8620000000000001</v>
      </c>
      <c r="W5702" s="16">
        <v>1.238</v>
      </c>
      <c r="X5702" s="16">
        <v>370.05</v>
      </c>
      <c r="Y5702" s="16">
        <v>44.374499999999998</v>
      </c>
      <c r="Z5702" s="16">
        <v>0.1176</v>
      </c>
      <c r="AA5702" s="16">
        <v>-0.42711850000000001</v>
      </c>
      <c r="AB5702" s="16">
        <v>0</v>
      </c>
      <c r="AC5702" s="16">
        <v>26</v>
      </c>
      <c r="AD5702" s="16">
        <v>46</v>
      </c>
      <c r="AE5702" s="16">
        <v>3.6145999999999998</v>
      </c>
      <c r="AF5702" s="16">
        <v>64.939700000000002</v>
      </c>
      <c r="AG5702" s="16">
        <v>26398.2</v>
      </c>
      <c r="AH5702" s="16">
        <v>0.158</v>
      </c>
      <c r="AI5702" s="16">
        <v>34.5</v>
      </c>
      <c r="AJ5702" s="16">
        <v>97</v>
      </c>
      <c r="AK5702" s="16">
        <v>9.8000000000000004E-2</v>
      </c>
      <c r="AL5702" s="16">
        <v>-0.36509999999999998</v>
      </c>
      <c r="AM5702" s="16">
        <v>-0.73</v>
      </c>
      <c r="AN5702" s="16">
        <v>0.1236</v>
      </c>
      <c r="AO5702" s="16">
        <v>-0.79720000000000002</v>
      </c>
      <c r="AP5702" s="16">
        <v>-0.81179999999999997</v>
      </c>
      <c r="AR5702" s="16">
        <f t="shared" si="209"/>
        <v>1</v>
      </c>
      <c r="AS5702" s="5">
        <f t="shared" si="208"/>
        <v>5.4661999999999766E-3</v>
      </c>
    </row>
    <row r="5703" spans="1:45" x14ac:dyDescent="0.25">
      <c r="A5703" s="16" t="s">
        <v>408</v>
      </c>
      <c r="B5703" s="16" t="s">
        <v>194</v>
      </c>
      <c r="C5703" s="16" t="s">
        <v>355</v>
      </c>
      <c r="D5703" s="16">
        <v>2014</v>
      </c>
      <c r="E5703" s="16" t="s">
        <v>6318</v>
      </c>
      <c r="F5703" s="16" t="s">
        <v>591</v>
      </c>
      <c r="G5703" s="10">
        <v>1237.47</v>
      </c>
      <c r="H5703" s="73">
        <v>7.120825</v>
      </c>
      <c r="I5703" s="16">
        <v>191266</v>
      </c>
      <c r="J5703" s="71">
        <v>0</v>
      </c>
      <c r="K5703" s="71">
        <v>1</v>
      </c>
      <c r="L5703" s="16">
        <v>-0.95484349999999996</v>
      </c>
      <c r="M5703" s="16">
        <v>-0.50154430000000005</v>
      </c>
      <c r="N5703" s="16">
        <v>-0.92538509999999996</v>
      </c>
      <c r="O5703" s="16">
        <v>-0.1310202</v>
      </c>
      <c r="P5703" s="16">
        <v>-0.32623439999999998</v>
      </c>
      <c r="Q5703" s="16">
        <v>-0.26551760000000002</v>
      </c>
      <c r="R5703" s="16">
        <v>0.29899999999999999</v>
      </c>
      <c r="S5703" s="16">
        <v>4.5999999999999999E-3</v>
      </c>
      <c r="T5703" s="16">
        <v>6.9999999999999999E-4</v>
      </c>
      <c r="U5703" s="16">
        <v>3.8769</v>
      </c>
      <c r="V5703" s="16">
        <v>9.5660000000000007</v>
      </c>
      <c r="W5703" s="16">
        <v>1.216</v>
      </c>
      <c r="X5703" s="16">
        <v>371.916</v>
      </c>
      <c r="Y5703" s="16">
        <v>44.786000000000001</v>
      </c>
      <c r="Z5703" s="16">
        <v>0.12</v>
      </c>
      <c r="AA5703" s="16">
        <v>-0.51139619999999997</v>
      </c>
      <c r="AB5703" s="16">
        <v>0</v>
      </c>
      <c r="AC5703" s="16">
        <v>26</v>
      </c>
      <c r="AD5703" s="16">
        <v>48.17</v>
      </c>
      <c r="AE5703" s="16">
        <v>3.4363999999999999</v>
      </c>
      <c r="AF5703" s="16">
        <v>64.937700000000007</v>
      </c>
      <c r="AG5703" s="16">
        <v>21313.8</v>
      </c>
      <c r="AH5703" s="16">
        <v>0.15765000000000001</v>
      </c>
      <c r="AI5703" s="16">
        <v>34.6</v>
      </c>
      <c r="AJ5703" s="16">
        <v>97.1</v>
      </c>
      <c r="AK5703" s="16">
        <v>0.31309999999999999</v>
      </c>
      <c r="AL5703" s="16">
        <v>-0.1573</v>
      </c>
      <c r="AM5703" s="16">
        <v>-0.82479999999999998</v>
      </c>
      <c r="AN5703" s="16">
        <v>0.20319999999999999</v>
      </c>
      <c r="AO5703" s="16">
        <v>-0.79859999999999998</v>
      </c>
      <c r="AP5703" s="16">
        <v>-0.85419999999999996</v>
      </c>
      <c r="AR5703" s="16">
        <f t="shared" si="209"/>
        <v>1</v>
      </c>
      <c r="AS5703" s="5">
        <f t="shared" si="208"/>
        <v>-5.2763799999999916E-2</v>
      </c>
    </row>
    <row r="5704" spans="1:45" x14ac:dyDescent="0.25">
      <c r="A5704" s="16" t="s">
        <v>409</v>
      </c>
      <c r="B5704" s="16" t="s">
        <v>139</v>
      </c>
      <c r="C5704" s="16" t="s">
        <v>373</v>
      </c>
      <c r="D5704" s="16">
        <v>1985</v>
      </c>
      <c r="E5704" s="16" t="s">
        <v>6319</v>
      </c>
      <c r="F5704" s="16" t="s">
        <v>593</v>
      </c>
      <c r="G5704" s="10">
        <v>6792.66</v>
      </c>
      <c r="H5704" s="73">
        <v>8.8235980000000005</v>
      </c>
      <c r="I5704" s="16" t="s">
        <v>6700</v>
      </c>
      <c r="J5704" s="71">
        <v>0</v>
      </c>
      <c r="K5704" s="71">
        <v>1</v>
      </c>
      <c r="L5704" s="16">
        <v>-0.73326309999999995</v>
      </c>
      <c r="M5704" s="16">
        <v>-0.61298929999999996</v>
      </c>
      <c r="N5704" s="16">
        <v>-0.28326040000000002</v>
      </c>
      <c r="O5704" s="16">
        <v>-0.49001430000000001</v>
      </c>
      <c r="P5704" s="16">
        <v>-0.2000739</v>
      </c>
      <c r="Q5704" s="16">
        <v>-5.1458400000000001E-2</v>
      </c>
      <c r="R5704" s="16">
        <v>0.1106</v>
      </c>
      <c r="S5704" s="16">
        <v>3.5500000000000002E-3</v>
      </c>
      <c r="T5704" s="16">
        <v>2.0000000000000001E-4</v>
      </c>
      <c r="U5704" s="16">
        <v>4.1694500000000003</v>
      </c>
      <c r="V5704" s="16">
        <v>10.52</v>
      </c>
      <c r="W5704" s="16">
        <v>5.6449999999999996</v>
      </c>
      <c r="X5704" s="16">
        <v>422.69600000000003</v>
      </c>
      <c r="Y5704" s="16">
        <v>24.058299999999999</v>
      </c>
      <c r="Z5704" s="16">
        <v>0.1182</v>
      </c>
      <c r="AA5704" s="16">
        <v>-0.77829550000000003</v>
      </c>
      <c r="AB5704" s="16">
        <v>0</v>
      </c>
      <c r="AC5704" s="16">
        <v>8.7799999999999994</v>
      </c>
      <c r="AD5704" s="16">
        <v>38.549999999999997</v>
      </c>
      <c r="AE5704" s="16">
        <v>7.3522999999999996</v>
      </c>
      <c r="AF5704" s="16">
        <v>0</v>
      </c>
      <c r="AG5704" s="16">
        <v>78647.5</v>
      </c>
      <c r="AH5704" s="16">
        <v>0.27360000000000001</v>
      </c>
      <c r="AI5704" s="16">
        <v>82.436499999999995</v>
      </c>
      <c r="AJ5704" s="16">
        <v>84.033900000000003</v>
      </c>
      <c r="AK5704" s="16">
        <v>-0.26379999999999998</v>
      </c>
      <c r="AL5704" s="16">
        <v>0.69479999999999997</v>
      </c>
      <c r="AM5704" s="16">
        <v>-0.71340000000000003</v>
      </c>
      <c r="AN5704" s="16">
        <v>0.50509999999999999</v>
      </c>
      <c r="AO5704" s="16">
        <v>-0.6764</v>
      </c>
      <c r="AP5704" s="16">
        <v>-0.40139999999999998</v>
      </c>
      <c r="AQ5704" s="16">
        <v>6.9047000000000001</v>
      </c>
      <c r="AR5704" s="16">
        <f t="shared" si="209"/>
        <v>1</v>
      </c>
      <c r="AS5704" s="5">
        <f t="shared" si="208"/>
        <v>0</v>
      </c>
    </row>
    <row r="5705" spans="1:45" x14ac:dyDescent="0.25">
      <c r="A5705" s="16" t="s">
        <v>409</v>
      </c>
      <c r="B5705" s="16" t="s">
        <v>139</v>
      </c>
      <c r="C5705" s="16" t="s">
        <v>373</v>
      </c>
      <c r="D5705" s="16">
        <v>1986</v>
      </c>
      <c r="E5705" s="16" t="s">
        <v>6320</v>
      </c>
      <c r="F5705" s="16" t="s">
        <v>593</v>
      </c>
      <c r="G5705" s="10">
        <v>6458</v>
      </c>
      <c r="H5705" s="73">
        <v>8.7730750000000004</v>
      </c>
      <c r="I5705" s="16" t="s">
        <v>6700</v>
      </c>
      <c r="J5705" s="71">
        <v>0</v>
      </c>
      <c r="K5705" s="71">
        <v>1</v>
      </c>
      <c r="L5705" s="16">
        <v>-0.7145608</v>
      </c>
      <c r="M5705" s="16">
        <v>-0.61289640000000001</v>
      </c>
      <c r="N5705" s="16">
        <v>-0.27767550000000002</v>
      </c>
      <c r="O5705" s="16">
        <v>-0.46849360000000001</v>
      </c>
      <c r="P5705" s="16">
        <v>-0.188807</v>
      </c>
      <c r="Q5705" s="16">
        <v>-4.92077E-2</v>
      </c>
      <c r="R5705" s="16">
        <v>0.1128</v>
      </c>
      <c r="S5705" s="16">
        <v>3.7499999999999999E-3</v>
      </c>
      <c r="T5705" s="16">
        <v>0</v>
      </c>
      <c r="U5705" s="16">
        <v>3.8086500000000001</v>
      </c>
      <c r="V5705" s="16">
        <v>11.334</v>
      </c>
      <c r="W5705" s="16">
        <v>6.0229999999999997</v>
      </c>
      <c r="X5705" s="16">
        <v>423.20499999999998</v>
      </c>
      <c r="Y5705" s="16">
        <v>24.8126</v>
      </c>
      <c r="Z5705" s="16">
        <v>0.12180000000000001</v>
      </c>
      <c r="AA5705" s="16">
        <v>-0.77402340000000003</v>
      </c>
      <c r="AB5705" s="16">
        <v>0</v>
      </c>
      <c r="AC5705" s="16">
        <v>8.7799999999999994</v>
      </c>
      <c r="AD5705" s="16">
        <v>38.44</v>
      </c>
      <c r="AE5705" s="16">
        <v>7.8507999999999996</v>
      </c>
      <c r="AF5705" s="16">
        <v>0</v>
      </c>
      <c r="AG5705" s="16">
        <v>83324.899999999994</v>
      </c>
      <c r="AH5705" s="16">
        <v>0.2717</v>
      </c>
      <c r="AI5705" s="16">
        <v>82.325699999999998</v>
      </c>
      <c r="AJ5705" s="16">
        <v>84.415400000000005</v>
      </c>
      <c r="AK5705" s="16">
        <v>-0.2374</v>
      </c>
      <c r="AL5705" s="16">
        <v>0.6552</v>
      </c>
      <c r="AM5705" s="16">
        <v>-0.68979999999999997</v>
      </c>
      <c r="AN5705" s="16">
        <v>0.49109999999999998</v>
      </c>
      <c r="AO5705" s="16">
        <v>-0.67290000000000005</v>
      </c>
      <c r="AP5705" s="16">
        <v>-0.39250000000000002</v>
      </c>
      <c r="AQ5705" s="16">
        <v>6.9047000000000001</v>
      </c>
      <c r="AR5705" s="16">
        <f t="shared" si="209"/>
        <v>1</v>
      </c>
      <c r="AS5705" s="5">
        <f t="shared" si="208"/>
        <v>1.870229999999995E-2</v>
      </c>
    </row>
    <row r="5706" spans="1:45" x14ac:dyDescent="0.25">
      <c r="A5706" s="16" t="s">
        <v>409</v>
      </c>
      <c r="B5706" s="16" t="s">
        <v>139</v>
      </c>
      <c r="C5706" s="16" t="s">
        <v>373</v>
      </c>
      <c r="D5706" s="16">
        <v>1987</v>
      </c>
      <c r="E5706" s="16" t="s">
        <v>6321</v>
      </c>
      <c r="F5706" s="16" t="s">
        <v>593</v>
      </c>
      <c r="G5706" s="10">
        <v>5445.26</v>
      </c>
      <c r="H5706" s="73">
        <v>8.6025010000000002</v>
      </c>
      <c r="I5706" s="16" t="s">
        <v>6700</v>
      </c>
      <c r="J5706" s="71">
        <v>0</v>
      </c>
      <c r="K5706" s="71">
        <v>1</v>
      </c>
      <c r="L5706" s="16">
        <v>-0.68802379999999996</v>
      </c>
      <c r="M5706" s="16">
        <v>-0.60083070000000005</v>
      </c>
      <c r="N5706" s="16">
        <v>-0.2470861</v>
      </c>
      <c r="O5706" s="16">
        <v>-0.46098860000000003</v>
      </c>
      <c r="P5706" s="16">
        <v>-0.18177070000000001</v>
      </c>
      <c r="Q5706" s="16">
        <v>-4.6956600000000001E-2</v>
      </c>
      <c r="R5706" s="16">
        <v>0.12839999999999999</v>
      </c>
      <c r="S5706" s="16">
        <v>3.9500000000000004E-3</v>
      </c>
      <c r="T5706" s="16">
        <v>2.9999999999999997E-4</v>
      </c>
      <c r="U5706" s="16">
        <v>3.7360000000000002</v>
      </c>
      <c r="V5706" s="16">
        <v>12.148</v>
      </c>
      <c r="W5706" s="16">
        <v>6.4009999999999998</v>
      </c>
      <c r="X5706" s="16">
        <v>422.88299999999998</v>
      </c>
      <c r="Y5706" s="16">
        <v>25.567</v>
      </c>
      <c r="Z5706" s="16">
        <v>0.1179</v>
      </c>
      <c r="AA5706" s="16">
        <v>-0.76975139999999997</v>
      </c>
      <c r="AB5706" s="16">
        <v>0</v>
      </c>
      <c r="AC5706" s="16">
        <v>8.7799999999999994</v>
      </c>
      <c r="AD5706" s="16">
        <v>38.33</v>
      </c>
      <c r="AE5706" s="16">
        <v>8.0130999999999997</v>
      </c>
      <c r="AF5706" s="16">
        <v>0</v>
      </c>
      <c r="AG5706" s="16">
        <v>88178.3</v>
      </c>
      <c r="AH5706" s="16">
        <v>0.26979999999999998</v>
      </c>
      <c r="AI5706" s="16">
        <v>82.215000000000003</v>
      </c>
      <c r="AJ5706" s="16">
        <v>84.796800000000005</v>
      </c>
      <c r="AK5706" s="16">
        <v>-0.21110000000000001</v>
      </c>
      <c r="AL5706" s="16">
        <v>0.61560000000000004</v>
      </c>
      <c r="AM5706" s="16">
        <v>-0.66620000000000001</v>
      </c>
      <c r="AN5706" s="16">
        <v>0.47710000000000002</v>
      </c>
      <c r="AO5706" s="16">
        <v>-0.66930000000000001</v>
      </c>
      <c r="AP5706" s="16">
        <v>-0.3836</v>
      </c>
      <c r="AQ5706" s="16">
        <v>6.9047000000000001</v>
      </c>
      <c r="AR5706" s="16">
        <f t="shared" si="209"/>
        <v>1</v>
      </c>
      <c r="AS5706" s="5">
        <f t="shared" si="208"/>
        <v>2.6537000000000033E-2</v>
      </c>
    </row>
    <row r="5707" spans="1:45" x14ac:dyDescent="0.25">
      <c r="A5707" s="16" t="s">
        <v>409</v>
      </c>
      <c r="B5707" s="16" t="s">
        <v>139</v>
      </c>
      <c r="C5707" s="16" t="s">
        <v>373</v>
      </c>
      <c r="D5707" s="16">
        <v>1988</v>
      </c>
      <c r="E5707" s="16" t="s">
        <v>6322</v>
      </c>
      <c r="F5707" s="16" t="s">
        <v>593</v>
      </c>
      <c r="G5707" s="10">
        <v>5805.86</v>
      </c>
      <c r="H5707" s="73">
        <v>8.6666220000000003</v>
      </c>
      <c r="I5707" s="16" t="s">
        <v>6700</v>
      </c>
      <c r="J5707" s="71">
        <v>0</v>
      </c>
      <c r="K5707" s="71">
        <v>1</v>
      </c>
      <c r="L5707" s="16">
        <v>-0.67966159999999998</v>
      </c>
      <c r="M5707" s="16">
        <v>-0.58964249999999996</v>
      </c>
      <c r="N5707" s="16">
        <v>-0.26350040000000002</v>
      </c>
      <c r="O5707" s="16">
        <v>-0.44432739999999998</v>
      </c>
      <c r="P5707" s="16">
        <v>-0.17720659999999999</v>
      </c>
      <c r="Q5707" s="16">
        <v>-4.4673299999999999E-2</v>
      </c>
      <c r="R5707" s="16">
        <v>0.14410000000000001</v>
      </c>
      <c r="S5707" s="16">
        <v>4.15E-3</v>
      </c>
      <c r="T5707" s="16">
        <v>5.0000000000000001E-4</v>
      </c>
      <c r="U5707" s="16">
        <v>3.2096499999999999</v>
      </c>
      <c r="V5707" s="16">
        <v>12.962</v>
      </c>
      <c r="W5707" s="16">
        <v>6.7789999999999999</v>
      </c>
      <c r="X5707" s="16">
        <v>422.67200000000003</v>
      </c>
      <c r="Y5707" s="16">
        <v>26.321300000000001</v>
      </c>
      <c r="Z5707" s="16">
        <v>0.11890000000000001</v>
      </c>
      <c r="AA5707" s="16">
        <v>-0.76547920000000003</v>
      </c>
      <c r="AB5707" s="16">
        <v>0</v>
      </c>
      <c r="AC5707" s="16">
        <v>8.7799999999999994</v>
      </c>
      <c r="AD5707" s="16">
        <v>38.22</v>
      </c>
      <c r="AE5707" s="16">
        <v>8.1466999999999992</v>
      </c>
      <c r="AF5707" s="16">
        <v>0</v>
      </c>
      <c r="AG5707" s="16">
        <v>88906.9</v>
      </c>
      <c r="AH5707" s="16">
        <v>0.26790000000000003</v>
      </c>
      <c r="AI5707" s="16">
        <v>82.104299999999995</v>
      </c>
      <c r="AJ5707" s="16">
        <v>85.178299999999993</v>
      </c>
      <c r="AK5707" s="16">
        <v>-0.1847</v>
      </c>
      <c r="AL5707" s="16">
        <v>0.57609999999999995</v>
      </c>
      <c r="AM5707" s="16">
        <v>-0.64259999999999995</v>
      </c>
      <c r="AN5707" s="16">
        <v>0.4632</v>
      </c>
      <c r="AO5707" s="16">
        <v>-0.66579999999999995</v>
      </c>
      <c r="AP5707" s="16">
        <v>-0.37469999999999998</v>
      </c>
      <c r="AQ5707" s="16">
        <v>6.9047000000000001</v>
      </c>
      <c r="AR5707" s="16">
        <f t="shared" si="209"/>
        <v>1</v>
      </c>
      <c r="AS5707" s="5">
        <f t="shared" si="208"/>
        <v>8.3621999999999863E-3</v>
      </c>
    </row>
    <row r="5708" spans="1:45" x14ac:dyDescent="0.25">
      <c r="A5708" s="16" t="s">
        <v>409</v>
      </c>
      <c r="B5708" s="16" t="s">
        <v>139</v>
      </c>
      <c r="C5708" s="16" t="s">
        <v>373</v>
      </c>
      <c r="D5708" s="16">
        <v>1989</v>
      </c>
      <c r="E5708" s="16" t="s">
        <v>6323</v>
      </c>
      <c r="F5708" s="16" t="s">
        <v>593</v>
      </c>
      <c r="G5708" s="10">
        <v>6314.87</v>
      </c>
      <c r="H5708" s="73">
        <v>8.7506629999999994</v>
      </c>
      <c r="I5708" s="16" t="s">
        <v>6700</v>
      </c>
      <c r="J5708" s="71">
        <v>0</v>
      </c>
      <c r="K5708" s="71">
        <v>1</v>
      </c>
      <c r="L5708" s="16">
        <v>-0.63899700000000004</v>
      </c>
      <c r="M5708" s="16">
        <v>-0.57384869999999999</v>
      </c>
      <c r="N5708" s="16">
        <v>-0.22472120000000001</v>
      </c>
      <c r="O5708" s="16">
        <v>-0.41775820000000002</v>
      </c>
      <c r="P5708" s="16">
        <v>-0.17005339999999999</v>
      </c>
      <c r="Q5708" s="16">
        <v>-4.2440600000000002E-2</v>
      </c>
      <c r="R5708" s="16">
        <v>0.15970000000000001</v>
      </c>
      <c r="S5708" s="16">
        <v>4.3499999999999997E-3</v>
      </c>
      <c r="T5708" s="16">
        <v>1.1999999999999999E-3</v>
      </c>
      <c r="U5708" s="16">
        <v>3.2115499999999999</v>
      </c>
      <c r="V5708" s="16">
        <v>13.776</v>
      </c>
      <c r="W5708" s="16">
        <v>7.157</v>
      </c>
      <c r="X5708" s="16">
        <v>422.40499999999997</v>
      </c>
      <c r="Y5708" s="16">
        <v>27.075700000000001</v>
      </c>
      <c r="Z5708" s="16">
        <v>0.12520000000000001</v>
      </c>
      <c r="AA5708" s="16">
        <v>-0.76120699999999997</v>
      </c>
      <c r="AB5708" s="16">
        <v>0</v>
      </c>
      <c r="AC5708" s="16">
        <v>8.7799999999999994</v>
      </c>
      <c r="AD5708" s="16">
        <v>38.11</v>
      </c>
      <c r="AE5708" s="16">
        <v>8.4688999999999997</v>
      </c>
      <c r="AF5708" s="16">
        <v>0</v>
      </c>
      <c r="AG5708" s="16">
        <v>89960.4</v>
      </c>
      <c r="AH5708" s="16">
        <v>0.26600000000000001</v>
      </c>
      <c r="AI5708" s="16">
        <v>81.993600000000001</v>
      </c>
      <c r="AJ5708" s="16">
        <v>85.559799999999996</v>
      </c>
      <c r="AK5708" s="16">
        <v>-0.1583</v>
      </c>
      <c r="AL5708" s="16">
        <v>0.53649999999999998</v>
      </c>
      <c r="AM5708" s="16">
        <v>-0.61909999999999998</v>
      </c>
      <c r="AN5708" s="16">
        <v>0.44919999999999999</v>
      </c>
      <c r="AO5708" s="16">
        <v>-0.6623</v>
      </c>
      <c r="AP5708" s="16">
        <v>-0.36580000000000001</v>
      </c>
      <c r="AQ5708" s="16">
        <v>6.9047000000000001</v>
      </c>
      <c r="AR5708" s="16">
        <f t="shared" si="209"/>
        <v>1</v>
      </c>
      <c r="AS5708" s="5">
        <f t="shared" si="208"/>
        <v>4.066459999999994E-2</v>
      </c>
    </row>
    <row r="5709" spans="1:45" x14ac:dyDescent="0.25">
      <c r="A5709" s="16" t="s">
        <v>409</v>
      </c>
      <c r="B5709" s="16" t="s">
        <v>139</v>
      </c>
      <c r="C5709" s="16" t="s">
        <v>373</v>
      </c>
      <c r="D5709" s="16">
        <v>1990</v>
      </c>
      <c r="E5709" s="16" t="s">
        <v>6324</v>
      </c>
      <c r="F5709" s="16" t="s">
        <v>593</v>
      </c>
      <c r="G5709" s="10">
        <v>6160.95</v>
      </c>
      <c r="H5709" s="73">
        <v>8.7259860000000007</v>
      </c>
      <c r="I5709" s="16" t="s">
        <v>6700</v>
      </c>
      <c r="J5709" s="71">
        <v>0</v>
      </c>
      <c r="K5709" s="71">
        <v>1</v>
      </c>
      <c r="L5709" s="16">
        <v>-0.57170949999999998</v>
      </c>
      <c r="M5709" s="16">
        <v>-0.56713230000000003</v>
      </c>
      <c r="N5709" s="16">
        <v>-0.1197237</v>
      </c>
      <c r="O5709" s="16">
        <v>-0.38987699999999997</v>
      </c>
      <c r="P5709" s="16">
        <v>-0.16182079999999999</v>
      </c>
      <c r="Q5709" s="16">
        <v>-4.0207600000000003E-2</v>
      </c>
      <c r="R5709" s="16">
        <v>0.17530000000000001</v>
      </c>
      <c r="S5709" s="16">
        <v>5.5999999999999999E-3</v>
      </c>
      <c r="T5709" s="16">
        <v>5.0000000000000001E-4</v>
      </c>
      <c r="U5709" s="16">
        <v>3.8195999999999999</v>
      </c>
      <c r="V5709" s="16">
        <v>14.53</v>
      </c>
      <c r="W5709" s="16">
        <v>7.5350000000000001</v>
      </c>
      <c r="X5709" s="16">
        <v>422.72800000000001</v>
      </c>
      <c r="Y5709" s="16">
        <v>27.830100000000002</v>
      </c>
      <c r="Z5709" s="16">
        <v>0.111</v>
      </c>
      <c r="AA5709" s="16">
        <v>-0.87344790000000005</v>
      </c>
      <c r="AB5709" s="16">
        <v>0</v>
      </c>
      <c r="AC5709" s="16">
        <v>8.7799999999999994</v>
      </c>
      <c r="AD5709" s="16">
        <v>41</v>
      </c>
      <c r="AE5709" s="16">
        <v>9.0158000000000005</v>
      </c>
      <c r="AF5709" s="16">
        <v>0</v>
      </c>
      <c r="AG5709" s="16">
        <v>104465</v>
      </c>
      <c r="AH5709" s="16">
        <v>0.24399999999999999</v>
      </c>
      <c r="AI5709" s="16">
        <v>81.882800000000003</v>
      </c>
      <c r="AJ5709" s="16">
        <v>85.941299999999998</v>
      </c>
      <c r="AK5709" s="16">
        <v>-0.13200000000000001</v>
      </c>
      <c r="AL5709" s="16">
        <v>0.49690000000000001</v>
      </c>
      <c r="AM5709" s="16">
        <v>-0.59550000000000003</v>
      </c>
      <c r="AN5709" s="16">
        <v>0.43519999999999998</v>
      </c>
      <c r="AO5709" s="16">
        <v>-0.65880000000000005</v>
      </c>
      <c r="AP5709" s="16">
        <v>-0.3569</v>
      </c>
      <c r="AQ5709" s="16">
        <v>6.9047000000000001</v>
      </c>
      <c r="AR5709" s="16">
        <f t="shared" si="209"/>
        <v>1</v>
      </c>
      <c r="AS5709" s="5">
        <f t="shared" si="208"/>
        <v>6.7287500000000056E-2</v>
      </c>
    </row>
    <row r="5710" spans="1:45" x14ac:dyDescent="0.25">
      <c r="A5710" s="16" t="s">
        <v>409</v>
      </c>
      <c r="B5710" s="16" t="s">
        <v>139</v>
      </c>
      <c r="C5710" s="16" t="s">
        <v>373</v>
      </c>
      <c r="D5710" s="16">
        <v>1991</v>
      </c>
      <c r="E5710" s="16" t="s">
        <v>6325</v>
      </c>
      <c r="F5710" s="16" t="s">
        <v>593</v>
      </c>
      <c r="G5710" s="10">
        <v>6214.25</v>
      </c>
      <c r="H5710" s="73">
        <v>8.7346000000000004</v>
      </c>
      <c r="I5710" s="16" t="s">
        <v>6700</v>
      </c>
      <c r="J5710" s="71">
        <v>0</v>
      </c>
      <c r="K5710" s="71">
        <v>1</v>
      </c>
      <c r="L5710" s="16">
        <v>-0.55877379999999999</v>
      </c>
      <c r="M5710" s="16">
        <v>-0.57274910000000001</v>
      </c>
      <c r="N5710" s="16">
        <v>-8.9849299999999993E-2</v>
      </c>
      <c r="O5710" s="16">
        <v>-0.39957310000000001</v>
      </c>
      <c r="P5710" s="16">
        <v>-0.14980009999999999</v>
      </c>
      <c r="Q5710" s="16">
        <v>-3.7938800000000002E-2</v>
      </c>
      <c r="R5710" s="16">
        <v>0.18060000000000001</v>
      </c>
      <c r="S5710" s="16">
        <v>3.3500000000000001E-3</v>
      </c>
      <c r="T5710" s="16">
        <v>5.0000000000000001E-4</v>
      </c>
      <c r="U5710" s="16">
        <v>3.8000500000000001</v>
      </c>
      <c r="V5710" s="16">
        <v>14.893000000000001</v>
      </c>
      <c r="W5710" s="16">
        <v>7.867</v>
      </c>
      <c r="X5710" s="16">
        <v>423.37400000000002</v>
      </c>
      <c r="Y5710" s="16">
        <v>28.584399999999999</v>
      </c>
      <c r="Z5710" s="16">
        <v>0.1191</v>
      </c>
      <c r="AA5710" s="16">
        <v>-0.75266270000000002</v>
      </c>
      <c r="AB5710" s="16">
        <v>0</v>
      </c>
      <c r="AC5710" s="16">
        <v>8.7799999999999994</v>
      </c>
      <c r="AD5710" s="16">
        <v>37.89</v>
      </c>
      <c r="AE5710" s="16">
        <v>9.8165999999999993</v>
      </c>
      <c r="AF5710" s="16">
        <v>0</v>
      </c>
      <c r="AG5710" s="16">
        <v>97086.9</v>
      </c>
      <c r="AH5710" s="16">
        <v>0.24909999999999999</v>
      </c>
      <c r="AI5710" s="16">
        <v>81.772099999999995</v>
      </c>
      <c r="AJ5710" s="16">
        <v>86.322800000000001</v>
      </c>
      <c r="AK5710" s="16">
        <v>-0.1056</v>
      </c>
      <c r="AL5710" s="16">
        <v>0.45729999999999998</v>
      </c>
      <c r="AM5710" s="16">
        <v>-0.57189999999999996</v>
      </c>
      <c r="AN5710" s="16">
        <v>0.42120000000000002</v>
      </c>
      <c r="AO5710" s="16">
        <v>-0.6552</v>
      </c>
      <c r="AP5710" s="16">
        <v>-0.34799999999999998</v>
      </c>
      <c r="AQ5710" s="16">
        <v>6.9047000000000001</v>
      </c>
      <c r="AR5710" s="16">
        <f t="shared" si="209"/>
        <v>1</v>
      </c>
      <c r="AS5710" s="5">
        <f t="shared" si="208"/>
        <v>1.2935699999999994E-2</v>
      </c>
    </row>
    <row r="5711" spans="1:45" x14ac:dyDescent="0.25">
      <c r="A5711" s="16" t="s">
        <v>409</v>
      </c>
      <c r="B5711" s="16" t="s">
        <v>139</v>
      </c>
      <c r="C5711" s="16" t="s">
        <v>373</v>
      </c>
      <c r="D5711" s="16">
        <v>1992</v>
      </c>
      <c r="E5711" s="16" t="s">
        <v>6326</v>
      </c>
      <c r="F5711" s="16" t="s">
        <v>593</v>
      </c>
      <c r="G5711" s="10">
        <v>6091.02</v>
      </c>
      <c r="H5711" s="73">
        <v>8.7145709999999994</v>
      </c>
      <c r="I5711" s="16" t="s">
        <v>6700</v>
      </c>
      <c r="J5711" s="71">
        <v>0</v>
      </c>
      <c r="K5711" s="71">
        <v>1</v>
      </c>
      <c r="L5711" s="16">
        <v>-0.55306520000000003</v>
      </c>
      <c r="M5711" s="16">
        <v>-0.56874899999999995</v>
      </c>
      <c r="N5711" s="16">
        <v>-0.1112752</v>
      </c>
      <c r="O5711" s="16">
        <v>-0.3958044</v>
      </c>
      <c r="P5711" s="16">
        <v>-0.1266485</v>
      </c>
      <c r="Q5711" s="16">
        <v>-3.5672599999999999E-2</v>
      </c>
      <c r="R5711" s="16">
        <v>0.18099999999999999</v>
      </c>
      <c r="S5711" s="16">
        <v>4.3499999999999997E-3</v>
      </c>
      <c r="T5711" s="16">
        <v>5.0000000000000001E-4</v>
      </c>
      <c r="U5711" s="16">
        <v>3.2847499999999998</v>
      </c>
      <c r="V5711" s="16">
        <v>15.256</v>
      </c>
      <c r="W5711" s="16">
        <v>8.1989999999999998</v>
      </c>
      <c r="X5711" s="16">
        <v>424.15</v>
      </c>
      <c r="Y5711" s="16">
        <v>29.338799999999999</v>
      </c>
      <c r="Z5711" s="16">
        <v>0.1173</v>
      </c>
      <c r="AA5711" s="16">
        <v>-0.72586479999999998</v>
      </c>
      <c r="AB5711" s="16">
        <v>0</v>
      </c>
      <c r="AC5711" s="16">
        <v>8.7799999999999994</v>
      </c>
      <c r="AD5711" s="16">
        <v>37.200000000000003</v>
      </c>
      <c r="AE5711" s="16">
        <v>10.394600000000001</v>
      </c>
      <c r="AF5711" s="16">
        <v>0</v>
      </c>
      <c r="AG5711" s="16">
        <v>100060</v>
      </c>
      <c r="AH5711" s="16">
        <v>0.27439999999999998</v>
      </c>
      <c r="AI5711" s="16">
        <v>81.6614</v>
      </c>
      <c r="AJ5711" s="16">
        <v>86.7042</v>
      </c>
      <c r="AK5711" s="16">
        <v>-7.9200000000000007E-2</v>
      </c>
      <c r="AL5711" s="16">
        <v>0.41770000000000002</v>
      </c>
      <c r="AM5711" s="16">
        <v>-0.54830000000000001</v>
      </c>
      <c r="AN5711" s="16">
        <v>0.4073</v>
      </c>
      <c r="AO5711" s="16">
        <v>-0.65169999999999995</v>
      </c>
      <c r="AP5711" s="16">
        <v>-0.33910000000000001</v>
      </c>
      <c r="AQ5711" s="16">
        <v>6.9047000000000001</v>
      </c>
      <c r="AR5711" s="16">
        <f t="shared" si="209"/>
        <v>1</v>
      </c>
      <c r="AS5711" s="5">
        <f t="shared" si="208"/>
        <v>5.7085999999999526E-3</v>
      </c>
    </row>
    <row r="5712" spans="1:45" x14ac:dyDescent="0.25">
      <c r="A5712" s="16" t="s">
        <v>409</v>
      </c>
      <c r="B5712" s="16" t="s">
        <v>139</v>
      </c>
      <c r="C5712" s="16" t="s">
        <v>373</v>
      </c>
      <c r="D5712" s="16">
        <v>1993</v>
      </c>
      <c r="E5712" s="16" t="s">
        <v>6327</v>
      </c>
      <c r="F5712" s="16" t="s">
        <v>593</v>
      </c>
      <c r="G5712" s="10">
        <v>5553.56</v>
      </c>
      <c r="H5712" s="73">
        <v>8.6221940000000004</v>
      </c>
      <c r="I5712" s="16" t="s">
        <v>6700</v>
      </c>
      <c r="J5712" s="71">
        <v>0</v>
      </c>
      <c r="K5712" s="71">
        <v>1</v>
      </c>
      <c r="L5712" s="16">
        <v>-0.52867030000000004</v>
      </c>
      <c r="M5712" s="16">
        <v>-0.55999379999999999</v>
      </c>
      <c r="N5712" s="16">
        <v>-9.0615899999999999E-2</v>
      </c>
      <c r="O5712" s="16">
        <v>-0.38689709999999999</v>
      </c>
      <c r="P5712" s="16">
        <v>-0.11303829999999999</v>
      </c>
      <c r="Q5712" s="16">
        <v>-3.3439499999999997E-2</v>
      </c>
      <c r="R5712" s="16">
        <v>0.18149999999999999</v>
      </c>
      <c r="S5712" s="16">
        <v>6.1000000000000004E-3</v>
      </c>
      <c r="T5712" s="16">
        <v>6.9999999999999999E-4</v>
      </c>
      <c r="U5712" s="16">
        <v>3.24105</v>
      </c>
      <c r="V5712" s="16">
        <v>15.619</v>
      </c>
      <c r="W5712" s="16">
        <v>8.5310000000000006</v>
      </c>
      <c r="X5712" s="16">
        <v>423.74799999999999</v>
      </c>
      <c r="Y5712" s="16">
        <v>30.0931</v>
      </c>
      <c r="Z5712" s="16">
        <v>0.1056</v>
      </c>
      <c r="AA5712" s="16">
        <v>-0.76858610000000005</v>
      </c>
      <c r="AB5712" s="16">
        <v>0</v>
      </c>
      <c r="AC5712" s="16">
        <v>8.7799999999999994</v>
      </c>
      <c r="AD5712" s="16">
        <v>38.299999999999997</v>
      </c>
      <c r="AE5712" s="16">
        <v>11.130599999999999</v>
      </c>
      <c r="AF5712" s="16">
        <v>0.254</v>
      </c>
      <c r="AG5712" s="16">
        <v>104212</v>
      </c>
      <c r="AH5712" s="16">
        <v>0.2697</v>
      </c>
      <c r="AI5712" s="16">
        <v>81.550600000000003</v>
      </c>
      <c r="AJ5712" s="16">
        <v>87.085700000000003</v>
      </c>
      <c r="AK5712" s="16">
        <v>-5.2900000000000003E-2</v>
      </c>
      <c r="AL5712" s="16">
        <v>0.37809999999999999</v>
      </c>
      <c r="AM5712" s="16">
        <v>-0.52480000000000004</v>
      </c>
      <c r="AN5712" s="16">
        <v>0.39329999999999998</v>
      </c>
      <c r="AO5712" s="16">
        <v>-0.6482</v>
      </c>
      <c r="AP5712" s="16">
        <v>-0.3301</v>
      </c>
      <c r="AQ5712" s="16">
        <v>6.9047000000000001</v>
      </c>
      <c r="AR5712" s="16">
        <f t="shared" si="209"/>
        <v>1</v>
      </c>
      <c r="AS5712" s="5">
        <f t="shared" si="208"/>
        <v>2.4394899999999997E-2</v>
      </c>
    </row>
    <row r="5713" spans="1:45" x14ac:dyDescent="0.25">
      <c r="A5713" s="16" t="s">
        <v>409</v>
      </c>
      <c r="B5713" s="16" t="s">
        <v>139</v>
      </c>
      <c r="C5713" s="16" t="s">
        <v>373</v>
      </c>
      <c r="D5713" s="16">
        <v>1994</v>
      </c>
      <c r="E5713" s="16" t="s">
        <v>6328</v>
      </c>
      <c r="F5713" s="16" t="s">
        <v>593</v>
      </c>
      <c r="G5713" s="10">
        <v>5642.08</v>
      </c>
      <c r="H5713" s="73">
        <v>8.6380079999999992</v>
      </c>
      <c r="I5713" s="16" t="s">
        <v>6700</v>
      </c>
      <c r="J5713" s="71">
        <v>0</v>
      </c>
      <c r="K5713" s="71">
        <v>1</v>
      </c>
      <c r="L5713" s="16">
        <v>-0.51550910000000005</v>
      </c>
      <c r="M5713" s="16">
        <v>-0.5584519</v>
      </c>
      <c r="N5713" s="16">
        <v>-3.3722000000000001E-3</v>
      </c>
      <c r="O5713" s="16">
        <v>-0.46592250000000002</v>
      </c>
      <c r="P5713" s="16">
        <v>-9.3005900000000002E-2</v>
      </c>
      <c r="Q5713" s="16">
        <v>-3.11887E-2</v>
      </c>
      <c r="R5713" s="16">
        <v>0.18190000000000001</v>
      </c>
      <c r="S5713" s="16">
        <v>6.45E-3</v>
      </c>
      <c r="T5713" s="16">
        <v>6.9999999999999999E-4</v>
      </c>
      <c r="U5713" s="16">
        <v>3.7561</v>
      </c>
      <c r="V5713" s="16">
        <v>15.981999999999999</v>
      </c>
      <c r="W5713" s="16">
        <v>8.8629999999999995</v>
      </c>
      <c r="X5713" s="16">
        <v>424.57400000000001</v>
      </c>
      <c r="Y5713" s="16">
        <v>30.8475</v>
      </c>
      <c r="Z5713" s="16">
        <v>6.2399999999999997E-2</v>
      </c>
      <c r="AA5713" s="16">
        <v>-0.72586479999999998</v>
      </c>
      <c r="AB5713" s="16">
        <v>0</v>
      </c>
      <c r="AC5713" s="16">
        <v>8.7799999999999994</v>
      </c>
      <c r="AD5713" s="16">
        <v>37.200000000000003</v>
      </c>
      <c r="AE5713" s="16">
        <v>11.7783</v>
      </c>
      <c r="AF5713" s="16">
        <v>0.32140000000000002</v>
      </c>
      <c r="AG5713" s="16">
        <v>111347</v>
      </c>
      <c r="AH5713" s="16">
        <v>0.26519999999999999</v>
      </c>
      <c r="AI5713" s="16">
        <v>81.099999999999994</v>
      </c>
      <c r="AJ5713" s="16">
        <v>88.3</v>
      </c>
      <c r="AK5713" s="16">
        <v>-2.6499999999999999E-2</v>
      </c>
      <c r="AL5713" s="16">
        <v>0.33850000000000002</v>
      </c>
      <c r="AM5713" s="16">
        <v>-0.50119999999999998</v>
      </c>
      <c r="AN5713" s="16">
        <v>0.37930000000000003</v>
      </c>
      <c r="AO5713" s="16">
        <v>-0.64470000000000005</v>
      </c>
      <c r="AP5713" s="16">
        <v>-0.32119999999999999</v>
      </c>
      <c r="AQ5713" s="16">
        <v>6.9047000000000001</v>
      </c>
      <c r="AR5713" s="16">
        <f t="shared" si="209"/>
        <v>1</v>
      </c>
      <c r="AS5713" s="5">
        <f t="shared" si="208"/>
        <v>1.3161199999999984E-2</v>
      </c>
    </row>
    <row r="5714" spans="1:45" x14ac:dyDescent="0.25">
      <c r="A5714" s="16" t="s">
        <v>409</v>
      </c>
      <c r="B5714" s="16" t="s">
        <v>139</v>
      </c>
      <c r="C5714" s="16" t="s">
        <v>373</v>
      </c>
      <c r="D5714" s="16">
        <v>1995</v>
      </c>
      <c r="E5714" s="16" t="s">
        <v>6329</v>
      </c>
      <c r="F5714" s="16" t="s">
        <v>593</v>
      </c>
      <c r="G5714" s="10">
        <v>5617.99</v>
      </c>
      <c r="H5714" s="73">
        <v>8.6337279999999996</v>
      </c>
      <c r="I5714" s="16" t="s">
        <v>6700</v>
      </c>
      <c r="J5714" s="71">
        <v>0</v>
      </c>
      <c r="K5714" s="71">
        <v>1</v>
      </c>
      <c r="L5714" s="16">
        <v>-0.5357807</v>
      </c>
      <c r="M5714" s="16">
        <v>-0.56498720000000002</v>
      </c>
      <c r="N5714" s="16">
        <v>-1.09552E-2</v>
      </c>
      <c r="O5714" s="16">
        <v>-0.50648559999999998</v>
      </c>
      <c r="P5714" s="16">
        <v>-8.4987999999999994E-2</v>
      </c>
      <c r="Q5714" s="16">
        <v>-2.8919899999999998E-2</v>
      </c>
      <c r="R5714" s="16">
        <v>0.18229999999999999</v>
      </c>
      <c r="S5714" s="16">
        <v>5.6499999999999996E-3</v>
      </c>
      <c r="T5714" s="16">
        <v>2.9999999999999997E-4</v>
      </c>
      <c r="U5714" s="16">
        <v>3.3486500000000001</v>
      </c>
      <c r="V5714" s="16">
        <v>16.344999999999999</v>
      </c>
      <c r="W5714" s="16">
        <v>9.1950000000000003</v>
      </c>
      <c r="X5714" s="16">
        <v>425.74200000000002</v>
      </c>
      <c r="Y5714" s="16">
        <v>31.601800000000001</v>
      </c>
      <c r="Z5714" s="16">
        <v>4.19E-2</v>
      </c>
      <c r="AA5714" s="16">
        <v>-0.67149190000000003</v>
      </c>
      <c r="AB5714" s="16">
        <v>0</v>
      </c>
      <c r="AC5714" s="16">
        <v>8.7799999999999994</v>
      </c>
      <c r="AD5714" s="16">
        <v>35.799999999999997</v>
      </c>
      <c r="AE5714" s="16">
        <v>12.4261</v>
      </c>
      <c r="AF5714" s="16">
        <v>0.3871</v>
      </c>
      <c r="AG5714" s="16">
        <v>114163</v>
      </c>
      <c r="AH5714" s="16">
        <v>0.26069999999999999</v>
      </c>
      <c r="AI5714" s="16">
        <v>81.099999999999994</v>
      </c>
      <c r="AJ5714" s="16">
        <v>88.3</v>
      </c>
      <c r="AK5714" s="16">
        <v>-1E-4</v>
      </c>
      <c r="AL5714" s="16">
        <v>0.2989</v>
      </c>
      <c r="AM5714" s="16">
        <v>-0.47760000000000002</v>
      </c>
      <c r="AN5714" s="16">
        <v>0.36530000000000001</v>
      </c>
      <c r="AO5714" s="16">
        <v>-0.6411</v>
      </c>
      <c r="AP5714" s="16">
        <v>-0.31230000000000002</v>
      </c>
      <c r="AQ5714" s="16">
        <v>6.9047000000000001</v>
      </c>
      <c r="AR5714" s="16">
        <f t="shared" si="209"/>
        <v>1</v>
      </c>
      <c r="AS5714" s="5">
        <f t="shared" si="208"/>
        <v>-2.0271599999999945E-2</v>
      </c>
    </row>
    <row r="5715" spans="1:45" x14ac:dyDescent="0.25">
      <c r="A5715" s="16" t="s">
        <v>409</v>
      </c>
      <c r="B5715" s="16" t="s">
        <v>139</v>
      </c>
      <c r="C5715" s="16" t="s">
        <v>373</v>
      </c>
      <c r="D5715" s="16">
        <v>1996</v>
      </c>
      <c r="E5715" s="16" t="s">
        <v>6330</v>
      </c>
      <c r="F5715" s="16" t="s">
        <v>593</v>
      </c>
      <c r="G5715" s="10">
        <v>5609.78</v>
      </c>
      <c r="H5715" s="73">
        <v>8.6322670000000006</v>
      </c>
      <c r="I5715" s="16" t="s">
        <v>6700</v>
      </c>
      <c r="J5715" s="71">
        <v>0</v>
      </c>
      <c r="K5715" s="71">
        <v>1</v>
      </c>
      <c r="L5715" s="16">
        <v>-0.54212850000000001</v>
      </c>
      <c r="M5715" s="16">
        <v>-0.49375649999999999</v>
      </c>
      <c r="N5715" s="16">
        <v>1.9978099999999999E-2</v>
      </c>
      <c r="O5715" s="16">
        <v>-0.4385521</v>
      </c>
      <c r="P5715" s="16">
        <v>-7.9116199999999998E-2</v>
      </c>
      <c r="Q5715" s="16">
        <v>-0.2274593</v>
      </c>
      <c r="R5715" s="16">
        <v>0.29799999999999999</v>
      </c>
      <c r="S5715" s="16">
        <v>7.0499999999999998E-3</v>
      </c>
      <c r="T5715" s="16">
        <v>5.9999999999999995E-4</v>
      </c>
      <c r="U5715" s="16">
        <v>3.6491500000000001</v>
      </c>
      <c r="V5715" s="16">
        <v>16.446000000000002</v>
      </c>
      <c r="W5715" s="16">
        <v>9.2080000000000002</v>
      </c>
      <c r="X5715" s="16">
        <v>425.17399999999998</v>
      </c>
      <c r="Y5715" s="16">
        <v>32.356200000000001</v>
      </c>
      <c r="Z5715" s="16">
        <v>6.3899999999999998E-2</v>
      </c>
      <c r="AA5715" s="16">
        <v>-0.70256200000000002</v>
      </c>
      <c r="AB5715" s="16">
        <v>0</v>
      </c>
      <c r="AC5715" s="16">
        <v>8.7799999999999994</v>
      </c>
      <c r="AD5715" s="16">
        <v>36.6</v>
      </c>
      <c r="AE5715" s="16">
        <v>12.868399999999999</v>
      </c>
      <c r="AF5715" s="16">
        <v>0.54690000000000005</v>
      </c>
      <c r="AG5715" s="16">
        <v>117390</v>
      </c>
      <c r="AH5715" s="16">
        <v>0.25619999999999998</v>
      </c>
      <c r="AI5715" s="16">
        <v>81.099999999999994</v>
      </c>
      <c r="AJ5715" s="16">
        <v>88.3</v>
      </c>
      <c r="AK5715" s="16">
        <v>-0.33079999999999998</v>
      </c>
      <c r="AL5715" s="16">
        <v>-0.1103</v>
      </c>
      <c r="AM5715" s="16">
        <v>-0.80169999999999997</v>
      </c>
      <c r="AN5715" s="16">
        <v>0.33119999999999999</v>
      </c>
      <c r="AO5715" s="16">
        <v>-0.61970000000000003</v>
      </c>
      <c r="AP5715" s="16">
        <v>-0.36849999999999999</v>
      </c>
      <c r="AQ5715" s="16">
        <v>6.9047000000000001</v>
      </c>
      <c r="AR5715" s="16">
        <f t="shared" si="209"/>
        <v>1</v>
      </c>
      <c r="AS5715" s="5">
        <f t="shared" si="208"/>
        <v>-6.3478000000000145E-3</v>
      </c>
    </row>
    <row r="5716" spans="1:45" x14ac:dyDescent="0.25">
      <c r="A5716" s="16" t="s">
        <v>409</v>
      </c>
      <c r="B5716" s="16" t="s">
        <v>139</v>
      </c>
      <c r="C5716" s="16" t="s">
        <v>373</v>
      </c>
      <c r="D5716" s="16">
        <v>1997</v>
      </c>
      <c r="E5716" s="16" t="s">
        <v>6331</v>
      </c>
      <c r="F5716" s="16" t="s">
        <v>593</v>
      </c>
      <c r="G5716" s="10">
        <v>5854.6</v>
      </c>
      <c r="H5716" s="73">
        <v>8.674982</v>
      </c>
      <c r="I5716" s="16" t="s">
        <v>6700</v>
      </c>
      <c r="J5716" s="71">
        <v>0</v>
      </c>
      <c r="K5716" s="71">
        <v>1</v>
      </c>
      <c r="L5716" s="16">
        <v>-0.465781</v>
      </c>
      <c r="M5716" s="16">
        <v>-0.50834120000000005</v>
      </c>
      <c r="N5716" s="16">
        <v>4.4723699999999998E-2</v>
      </c>
      <c r="O5716" s="16">
        <v>-0.38363039999999998</v>
      </c>
      <c r="P5716" s="16">
        <v>-6.0254799999999997E-2</v>
      </c>
      <c r="Q5716" s="16">
        <v>-0.14012269999999999</v>
      </c>
      <c r="R5716" s="16">
        <v>0.2737</v>
      </c>
      <c r="S5716" s="16">
        <v>6.7000000000000002E-3</v>
      </c>
      <c r="T5716" s="16">
        <v>5.9999999999999995E-4</v>
      </c>
      <c r="U5716" s="16">
        <v>3.80565</v>
      </c>
      <c r="V5716" s="16">
        <v>16.648</v>
      </c>
      <c r="W5716" s="16">
        <v>9.2210000000000001</v>
      </c>
      <c r="X5716" s="16">
        <v>425.67</v>
      </c>
      <c r="Y5716" s="16">
        <v>33.110500000000002</v>
      </c>
      <c r="Z5716" s="16">
        <v>8.5300000000000001E-2</v>
      </c>
      <c r="AA5716" s="16">
        <v>-0.69867829999999997</v>
      </c>
      <c r="AB5716" s="16">
        <v>0</v>
      </c>
      <c r="AC5716" s="16">
        <v>8.7799999999999994</v>
      </c>
      <c r="AD5716" s="16">
        <v>36.5</v>
      </c>
      <c r="AE5716" s="16">
        <v>14.268000000000001</v>
      </c>
      <c r="AF5716" s="16">
        <v>0.50429999999999997</v>
      </c>
      <c r="AG5716" s="16">
        <v>122008</v>
      </c>
      <c r="AH5716" s="16">
        <v>0.25059999999999999</v>
      </c>
      <c r="AI5716" s="16">
        <v>81.099999999999994</v>
      </c>
      <c r="AJ5716" s="16">
        <v>88.4</v>
      </c>
      <c r="AK5716" s="16">
        <v>-0.18260000000000001</v>
      </c>
      <c r="AL5716" s="16">
        <v>-6.0299999999999999E-2</v>
      </c>
      <c r="AM5716" s="16">
        <v>-0.65110000000000001</v>
      </c>
      <c r="AN5716" s="16">
        <v>0.4078</v>
      </c>
      <c r="AO5716" s="16">
        <v>-0.60489999999999999</v>
      </c>
      <c r="AP5716" s="16">
        <v>-0.309</v>
      </c>
      <c r="AQ5716" s="16">
        <v>6.9047000000000001</v>
      </c>
      <c r="AR5716" s="16">
        <f t="shared" si="209"/>
        <v>1</v>
      </c>
      <c r="AS5716" s="5">
        <f t="shared" si="208"/>
        <v>7.6347500000000013E-2</v>
      </c>
    </row>
    <row r="5717" spans="1:45" x14ac:dyDescent="0.25">
      <c r="A5717" s="16" t="s">
        <v>409</v>
      </c>
      <c r="B5717" s="16" t="s">
        <v>139</v>
      </c>
      <c r="C5717" s="16" t="s">
        <v>373</v>
      </c>
      <c r="D5717" s="16">
        <v>1998</v>
      </c>
      <c r="E5717" s="16" t="s">
        <v>6332</v>
      </c>
      <c r="F5717" s="16" t="s">
        <v>593</v>
      </c>
      <c r="G5717" s="10">
        <v>5873.95</v>
      </c>
      <c r="H5717" s="73">
        <v>8.6782839999999997</v>
      </c>
      <c r="I5717" s="16" t="s">
        <v>6700</v>
      </c>
      <c r="J5717" s="71">
        <v>0</v>
      </c>
      <c r="K5717" s="71">
        <v>1</v>
      </c>
      <c r="L5717" s="16">
        <v>-0.3943971</v>
      </c>
      <c r="M5717" s="16">
        <v>-0.56013109999999999</v>
      </c>
      <c r="N5717" s="16">
        <v>8.5620399999999999E-2</v>
      </c>
      <c r="O5717" s="16">
        <v>-0.3104169</v>
      </c>
      <c r="P5717" s="16">
        <v>-5.1079100000000002E-2</v>
      </c>
      <c r="Q5717" s="16">
        <v>-5.2801899999999999E-2</v>
      </c>
      <c r="R5717" s="16">
        <v>0.18360000000000001</v>
      </c>
      <c r="S5717" s="16">
        <v>6.4999999999999997E-3</v>
      </c>
      <c r="T5717" s="16">
        <v>4.0000000000000002E-4</v>
      </c>
      <c r="U5717" s="16">
        <v>4.0798500000000004</v>
      </c>
      <c r="V5717" s="16">
        <v>17.161999999999999</v>
      </c>
      <c r="W5717" s="16">
        <v>9.234</v>
      </c>
      <c r="X5717" s="16">
        <v>425.70600000000002</v>
      </c>
      <c r="Y5717" s="16">
        <v>33.864899999999999</v>
      </c>
      <c r="Z5717" s="16">
        <v>0.1285</v>
      </c>
      <c r="AA5717" s="16">
        <v>-0.62877050000000001</v>
      </c>
      <c r="AB5717" s="16">
        <v>0</v>
      </c>
      <c r="AC5717" s="16">
        <v>8.7799999999999994</v>
      </c>
      <c r="AD5717" s="16">
        <v>34.700000000000003</v>
      </c>
      <c r="AE5717" s="16">
        <v>14.828200000000001</v>
      </c>
      <c r="AF5717" s="16">
        <v>1.3233999999999999</v>
      </c>
      <c r="AG5717" s="16">
        <v>121282</v>
      </c>
      <c r="AH5717" s="16">
        <v>0.2487</v>
      </c>
      <c r="AI5717" s="16">
        <v>81.2</v>
      </c>
      <c r="AJ5717" s="16">
        <v>88.4</v>
      </c>
      <c r="AK5717" s="16">
        <v>-3.4299999999999997E-2</v>
      </c>
      <c r="AL5717" s="16">
        <v>-1.03E-2</v>
      </c>
      <c r="AM5717" s="16">
        <v>-0.50049999999999994</v>
      </c>
      <c r="AN5717" s="16">
        <v>0.48430000000000001</v>
      </c>
      <c r="AO5717" s="16">
        <v>-0.59019999999999995</v>
      </c>
      <c r="AP5717" s="16">
        <v>-0.2495</v>
      </c>
      <c r="AQ5717" s="16">
        <v>6.9047000000000001</v>
      </c>
      <c r="AR5717" s="16">
        <f t="shared" si="209"/>
        <v>1</v>
      </c>
      <c r="AS5717" s="5">
        <f t="shared" si="208"/>
        <v>7.13839E-2</v>
      </c>
    </row>
    <row r="5718" spans="1:45" x14ac:dyDescent="0.25">
      <c r="A5718" s="16" t="s">
        <v>409</v>
      </c>
      <c r="B5718" s="16" t="s">
        <v>139</v>
      </c>
      <c r="C5718" s="16" t="s">
        <v>373</v>
      </c>
      <c r="D5718" s="16">
        <v>1999</v>
      </c>
      <c r="E5718" s="16" t="s">
        <v>6333</v>
      </c>
      <c r="F5718" s="16" t="s">
        <v>593</v>
      </c>
      <c r="G5718" s="10">
        <v>5754.92</v>
      </c>
      <c r="H5718" s="73">
        <v>8.6578110000000006</v>
      </c>
      <c r="I5718" s="16" t="s">
        <v>6700</v>
      </c>
      <c r="J5718" s="71">
        <v>0</v>
      </c>
      <c r="K5718" s="71">
        <v>1</v>
      </c>
      <c r="L5718" s="16">
        <v>-0.2992129</v>
      </c>
      <c r="M5718" s="16">
        <v>-0.54879670000000003</v>
      </c>
      <c r="N5718" s="16">
        <v>0.16158339999999999</v>
      </c>
      <c r="O5718" s="16">
        <v>-0.26725169999999998</v>
      </c>
      <c r="P5718" s="16">
        <v>-3.3937500000000002E-2</v>
      </c>
      <c r="Q5718" s="16">
        <v>1.3770900000000001E-2</v>
      </c>
      <c r="R5718" s="16">
        <v>0.184</v>
      </c>
      <c r="S5718" s="16">
        <v>8.6999999999999994E-3</v>
      </c>
      <c r="T5718" s="16">
        <v>6.9999999999999999E-4</v>
      </c>
      <c r="U5718" s="16">
        <v>4.63835</v>
      </c>
      <c r="V5718" s="16">
        <v>17.675999999999998</v>
      </c>
      <c r="W5718" s="16">
        <v>9.2469999999999999</v>
      </c>
      <c r="X5718" s="16">
        <v>426.55200000000002</v>
      </c>
      <c r="Y5718" s="16">
        <v>34.619300000000003</v>
      </c>
      <c r="Z5718" s="16">
        <v>0.1217</v>
      </c>
      <c r="AA5718" s="16">
        <v>-0.74528360000000005</v>
      </c>
      <c r="AB5718" s="16">
        <v>0</v>
      </c>
      <c r="AC5718" s="16">
        <v>8.7799999999999994</v>
      </c>
      <c r="AD5718" s="16">
        <v>37.700000000000003</v>
      </c>
      <c r="AE5718" s="16">
        <v>15.3941</v>
      </c>
      <c r="AF5718" s="16">
        <v>3.8026</v>
      </c>
      <c r="AG5718" s="16">
        <v>119165</v>
      </c>
      <c r="AH5718" s="16">
        <v>0.24759999999999999</v>
      </c>
      <c r="AI5718" s="16">
        <v>81</v>
      </c>
      <c r="AJ5718" s="16">
        <v>88.9</v>
      </c>
      <c r="AK5718" s="16">
        <v>0.13880000000000001</v>
      </c>
      <c r="AL5718" s="16">
        <v>0.18840000000000001</v>
      </c>
      <c r="AM5718" s="16">
        <v>-0.3367</v>
      </c>
      <c r="AN5718" s="16">
        <v>0.29659999999999997</v>
      </c>
      <c r="AO5718" s="16">
        <v>-0.61009999999999998</v>
      </c>
      <c r="AP5718" s="16">
        <v>-0.2208</v>
      </c>
      <c r="AQ5718" s="16">
        <v>6.9047000000000001</v>
      </c>
      <c r="AR5718" s="16">
        <f t="shared" si="209"/>
        <v>1</v>
      </c>
      <c r="AS5718" s="5">
        <f t="shared" si="208"/>
        <v>9.5184199999999997E-2</v>
      </c>
    </row>
    <row r="5719" spans="1:45" x14ac:dyDescent="0.25">
      <c r="A5719" s="16" t="s">
        <v>409</v>
      </c>
      <c r="B5719" s="16" t="s">
        <v>139</v>
      </c>
      <c r="C5719" s="16" t="s">
        <v>373</v>
      </c>
      <c r="D5719" s="16">
        <v>2000</v>
      </c>
      <c r="E5719" s="16" t="s">
        <v>6334</v>
      </c>
      <c r="F5719" s="16" t="s">
        <v>593</v>
      </c>
      <c r="G5719" s="10">
        <v>5685.39</v>
      </c>
      <c r="H5719" s="73">
        <v>8.6456549999999996</v>
      </c>
      <c r="I5719" s="16">
        <v>472390</v>
      </c>
      <c r="J5719" s="71">
        <v>0</v>
      </c>
      <c r="K5719" s="71">
        <v>1</v>
      </c>
      <c r="L5719" s="16">
        <v>-0.30492170000000002</v>
      </c>
      <c r="M5719" s="16">
        <v>-0.58586110000000002</v>
      </c>
      <c r="N5719" s="16">
        <v>0.1025633</v>
      </c>
      <c r="O5719" s="16">
        <v>-0.27716429999999997</v>
      </c>
      <c r="P5719" s="16">
        <v>-6.8430000000000001E-3</v>
      </c>
      <c r="Q5719" s="16">
        <v>8.03257E-2</v>
      </c>
      <c r="R5719" s="16">
        <v>0.1143</v>
      </c>
      <c r="S5719" s="16">
        <v>9.4500000000000001E-3</v>
      </c>
      <c r="T5719" s="16">
        <v>5.0000000000000001E-4</v>
      </c>
      <c r="U5719" s="16">
        <v>3.95255</v>
      </c>
      <c r="V5719" s="16">
        <v>18.190000000000001</v>
      </c>
      <c r="W5719" s="16">
        <v>9.26</v>
      </c>
      <c r="X5719" s="16">
        <v>426.75099999999998</v>
      </c>
      <c r="Y5719" s="16">
        <v>35.373600000000003</v>
      </c>
      <c r="Z5719" s="16">
        <v>0.1135</v>
      </c>
      <c r="AA5719" s="16">
        <v>-0.71343670000000003</v>
      </c>
      <c r="AB5719" s="16">
        <v>0</v>
      </c>
      <c r="AC5719" s="16">
        <v>8.7799999999999994</v>
      </c>
      <c r="AD5719" s="16">
        <v>36.880000000000003</v>
      </c>
      <c r="AE5719" s="16">
        <v>16.1374</v>
      </c>
      <c r="AF5719" s="16">
        <v>8.7959999999999994</v>
      </c>
      <c r="AG5719" s="16">
        <v>120977</v>
      </c>
      <c r="AH5719" s="16">
        <v>0.2429</v>
      </c>
      <c r="AI5719" s="16">
        <v>80.900000000000006</v>
      </c>
      <c r="AJ5719" s="16">
        <v>89.3</v>
      </c>
      <c r="AK5719" s="16">
        <v>0.31190000000000001</v>
      </c>
      <c r="AL5719" s="16">
        <v>0.3871</v>
      </c>
      <c r="AM5719" s="16">
        <v>-0.17299999999999999</v>
      </c>
      <c r="AN5719" s="16">
        <v>0.1089</v>
      </c>
      <c r="AO5719" s="16">
        <v>-0.63009999999999999</v>
      </c>
      <c r="AP5719" s="16">
        <v>-0.192</v>
      </c>
      <c r="AQ5719" s="16">
        <v>6.9047000000000001</v>
      </c>
      <c r="AR5719" s="16">
        <f t="shared" si="209"/>
        <v>1</v>
      </c>
      <c r="AS5719" s="5">
        <f t="shared" si="208"/>
        <v>-5.7088000000000139E-3</v>
      </c>
    </row>
    <row r="5720" spans="1:45" x14ac:dyDescent="0.25">
      <c r="A5720" s="16" t="s">
        <v>409</v>
      </c>
      <c r="B5720" s="16" t="s">
        <v>139</v>
      </c>
      <c r="C5720" s="16" t="s">
        <v>373</v>
      </c>
      <c r="D5720" s="16">
        <v>2001</v>
      </c>
      <c r="E5720" s="16" t="s">
        <v>6335</v>
      </c>
      <c r="F5720" s="16" t="s">
        <v>593</v>
      </c>
      <c r="G5720" s="10">
        <v>5877.68</v>
      </c>
      <c r="H5720" s="73">
        <v>8.6789179999999995</v>
      </c>
      <c r="I5720" s="16">
        <v>477740</v>
      </c>
      <c r="J5720" s="71">
        <v>0</v>
      </c>
      <c r="K5720" s="71">
        <v>1</v>
      </c>
      <c r="L5720" s="16">
        <v>-0.27309240000000001</v>
      </c>
      <c r="M5720" s="16">
        <v>-0.59875929999999999</v>
      </c>
      <c r="N5720" s="16">
        <v>0.1282769</v>
      </c>
      <c r="O5720" s="16">
        <v>-0.25489390000000001</v>
      </c>
      <c r="P5720" s="16">
        <v>3.2188599999999998E-2</v>
      </c>
      <c r="Q5720" s="16">
        <v>7.4444099999999999E-2</v>
      </c>
      <c r="R5720" s="16">
        <v>0.1119</v>
      </c>
      <c r="S5720" s="16">
        <v>5.4000000000000003E-3</v>
      </c>
      <c r="T5720" s="16">
        <v>8.9999999999999998E-4</v>
      </c>
      <c r="U5720" s="16">
        <v>4.0280500000000004</v>
      </c>
      <c r="V5720" s="16">
        <v>19.323</v>
      </c>
      <c r="W5720" s="16">
        <v>9.1270000000000007</v>
      </c>
      <c r="X5720" s="16">
        <v>426.976</v>
      </c>
      <c r="Y5720" s="16">
        <v>36.128</v>
      </c>
      <c r="Z5720" s="16">
        <v>0.11749999999999999</v>
      </c>
      <c r="AA5720" s="16">
        <v>-0.70916449999999998</v>
      </c>
      <c r="AB5720" s="16">
        <v>0</v>
      </c>
      <c r="AC5720" s="16">
        <v>8.7799999999999994</v>
      </c>
      <c r="AD5720" s="16">
        <v>36.770000000000003</v>
      </c>
      <c r="AE5720" s="16">
        <v>16.345700000000001</v>
      </c>
      <c r="AF5720" s="16">
        <v>18.3811</v>
      </c>
      <c r="AG5720" s="16">
        <v>127857</v>
      </c>
      <c r="AH5720" s="16">
        <v>0.2412</v>
      </c>
      <c r="AI5720" s="16">
        <v>80.8</v>
      </c>
      <c r="AJ5720" s="16">
        <v>89.8</v>
      </c>
      <c r="AK5720" s="16">
        <v>0.38229999999999997</v>
      </c>
      <c r="AL5720" s="16">
        <v>0.25519999999999998</v>
      </c>
      <c r="AM5720" s="16">
        <v>-0.1963</v>
      </c>
      <c r="AN5720" s="16">
        <v>0.25559999999999999</v>
      </c>
      <c r="AO5720" s="16">
        <v>-0.67320000000000002</v>
      </c>
      <c r="AP5720" s="16">
        <v>-0.22900000000000001</v>
      </c>
      <c r="AQ5720" s="16">
        <v>6.9047000000000001</v>
      </c>
      <c r="AR5720" s="16">
        <f t="shared" si="209"/>
        <v>1</v>
      </c>
      <c r="AS5720" s="5">
        <f t="shared" si="208"/>
        <v>3.1829300000000005E-2</v>
      </c>
    </row>
    <row r="5721" spans="1:45" x14ac:dyDescent="0.25">
      <c r="A5721" s="16" t="s">
        <v>409</v>
      </c>
      <c r="B5721" s="16" t="s">
        <v>139</v>
      </c>
      <c r="C5721" s="16" t="s">
        <v>373</v>
      </c>
      <c r="D5721" s="16">
        <v>2002</v>
      </c>
      <c r="E5721" s="16" t="s">
        <v>6336</v>
      </c>
      <c r="F5721" s="16" t="s">
        <v>593</v>
      </c>
      <c r="G5721" s="10">
        <v>6063.1</v>
      </c>
      <c r="H5721" s="73">
        <v>8.7099770000000003</v>
      </c>
      <c r="I5721" s="16">
        <v>483044</v>
      </c>
      <c r="J5721" s="71">
        <v>0</v>
      </c>
      <c r="K5721" s="71">
        <v>1</v>
      </c>
      <c r="L5721" s="16">
        <v>-0.2233618</v>
      </c>
      <c r="M5721" s="16">
        <v>-0.59895319999999996</v>
      </c>
      <c r="N5721" s="16">
        <v>0.17999319999999999</v>
      </c>
      <c r="O5721" s="16">
        <v>-0.20982319999999999</v>
      </c>
      <c r="P5721" s="16">
        <v>5.03802E-2</v>
      </c>
      <c r="Q5721" s="16">
        <v>6.8558999999999995E-2</v>
      </c>
      <c r="R5721" s="16">
        <v>0.11600000000000001</v>
      </c>
      <c r="S5721" s="16">
        <v>5.2500000000000003E-3</v>
      </c>
      <c r="T5721" s="16">
        <v>6.9999999999999999E-4</v>
      </c>
      <c r="U5721" s="16">
        <v>4.3531500000000003</v>
      </c>
      <c r="V5721" s="16">
        <v>20.456</v>
      </c>
      <c r="W5721" s="16">
        <v>8.9939999999999998</v>
      </c>
      <c r="X5721" s="16">
        <v>427.16199999999998</v>
      </c>
      <c r="Y5721" s="16">
        <v>36.882300000000001</v>
      </c>
      <c r="Z5721" s="16">
        <v>0.13370000000000001</v>
      </c>
      <c r="AA5721" s="16">
        <v>-0.70489230000000003</v>
      </c>
      <c r="AB5721" s="16">
        <v>0</v>
      </c>
      <c r="AC5721" s="16">
        <v>8.7799999999999994</v>
      </c>
      <c r="AD5721" s="16">
        <v>36.659999999999997</v>
      </c>
      <c r="AE5721" s="16">
        <v>16.388300000000001</v>
      </c>
      <c r="AF5721" s="16">
        <v>22.571000000000002</v>
      </c>
      <c r="AG5721" s="16">
        <v>129408</v>
      </c>
      <c r="AH5721" s="16">
        <v>0.2402</v>
      </c>
      <c r="AI5721" s="16">
        <v>80.7</v>
      </c>
      <c r="AJ5721" s="16">
        <v>90.3</v>
      </c>
      <c r="AK5721" s="16">
        <v>0.45269999999999999</v>
      </c>
      <c r="AL5721" s="16">
        <v>0.1234</v>
      </c>
      <c r="AM5721" s="16">
        <v>-0.21970000000000001</v>
      </c>
      <c r="AN5721" s="16">
        <v>0.40239999999999998</v>
      </c>
      <c r="AO5721" s="16">
        <v>-0.71640000000000004</v>
      </c>
      <c r="AP5721" s="16">
        <v>-0.26600000000000001</v>
      </c>
      <c r="AQ5721" s="16">
        <v>6.9047000000000001</v>
      </c>
      <c r="AR5721" s="16">
        <f t="shared" si="209"/>
        <v>1</v>
      </c>
      <c r="AS5721" s="5">
        <f t="shared" si="208"/>
        <v>4.9730600000000014E-2</v>
      </c>
    </row>
    <row r="5722" spans="1:45" x14ac:dyDescent="0.25">
      <c r="A5722" s="16" t="s">
        <v>409</v>
      </c>
      <c r="B5722" s="16" t="s">
        <v>139</v>
      </c>
      <c r="C5722" s="16" t="s">
        <v>373</v>
      </c>
      <c r="D5722" s="16">
        <v>2003</v>
      </c>
      <c r="E5722" s="16" t="s">
        <v>6337</v>
      </c>
      <c r="F5722" s="16" t="s">
        <v>593</v>
      </c>
      <c r="G5722" s="10">
        <v>6357.9</v>
      </c>
      <c r="H5722" s="73">
        <v>8.7574539999999992</v>
      </c>
      <c r="I5722" s="16">
        <v>488332</v>
      </c>
      <c r="J5722" s="71">
        <v>0</v>
      </c>
      <c r="K5722" s="71">
        <v>1</v>
      </c>
      <c r="L5722" s="16">
        <v>-0.15334439999999999</v>
      </c>
      <c r="M5722" s="16">
        <v>-0.55945959999999995</v>
      </c>
      <c r="N5722" s="16">
        <v>0.19932169999999999</v>
      </c>
      <c r="O5722" s="16">
        <v>-0.20026240000000001</v>
      </c>
      <c r="P5722" s="16">
        <v>9.6523600000000001E-2</v>
      </c>
      <c r="Q5722" s="16">
        <v>0.11151659999999999</v>
      </c>
      <c r="R5722" s="16">
        <v>0.1804</v>
      </c>
      <c r="S5722" s="16">
        <v>6.4000000000000003E-3</v>
      </c>
      <c r="T5722" s="16">
        <v>6.9999999999999999E-4</v>
      </c>
      <c r="U5722" s="16">
        <v>4.2909499999999996</v>
      </c>
      <c r="V5722" s="16">
        <v>21.553000000000001</v>
      </c>
      <c r="W5722" s="16">
        <v>8.9420000000000002</v>
      </c>
      <c r="X5722" s="16">
        <v>428.012</v>
      </c>
      <c r="Y5722" s="16">
        <v>37.636699999999998</v>
      </c>
      <c r="Z5722" s="16">
        <v>0.13089999999999999</v>
      </c>
      <c r="AA5722" s="16">
        <v>-0.70062020000000003</v>
      </c>
      <c r="AB5722" s="16">
        <v>0</v>
      </c>
      <c r="AC5722" s="16">
        <v>8.7799999999999994</v>
      </c>
      <c r="AD5722" s="16">
        <v>36.549999999999997</v>
      </c>
      <c r="AE5722" s="16">
        <v>16.393599999999999</v>
      </c>
      <c r="AF5722" s="16">
        <v>34.613599999999998</v>
      </c>
      <c r="AG5722" s="16">
        <v>146543</v>
      </c>
      <c r="AH5722" s="16">
        <v>0.23169999999999999</v>
      </c>
      <c r="AI5722" s="16">
        <v>80.599999999999994</v>
      </c>
      <c r="AJ5722" s="16">
        <v>90.8</v>
      </c>
      <c r="AK5722" s="16">
        <v>0.39200000000000002</v>
      </c>
      <c r="AL5722" s="16">
        <v>0.1804</v>
      </c>
      <c r="AM5722" s="16">
        <v>-0.20069999999999999</v>
      </c>
      <c r="AN5722" s="16">
        <v>0.4551</v>
      </c>
      <c r="AO5722" s="16">
        <v>-0.62380000000000002</v>
      </c>
      <c r="AP5722" s="16">
        <v>-0.17949999999999999</v>
      </c>
      <c r="AQ5722" s="16">
        <v>6.9047000000000001</v>
      </c>
      <c r="AR5722" s="16">
        <f t="shared" si="209"/>
        <v>1</v>
      </c>
      <c r="AS5722" s="5">
        <f t="shared" si="208"/>
        <v>7.0017400000000007E-2</v>
      </c>
    </row>
    <row r="5723" spans="1:45" x14ac:dyDescent="0.25">
      <c r="A5723" s="16" t="s">
        <v>409</v>
      </c>
      <c r="B5723" s="16" t="s">
        <v>139</v>
      </c>
      <c r="C5723" s="16" t="s">
        <v>373</v>
      </c>
      <c r="D5723" s="16">
        <v>2004</v>
      </c>
      <c r="E5723" s="16" t="s">
        <v>6338</v>
      </c>
      <c r="F5723" s="16" t="s">
        <v>593</v>
      </c>
      <c r="G5723" s="10">
        <v>6871.84</v>
      </c>
      <c r="H5723" s="73">
        <v>8.8351869999999995</v>
      </c>
      <c r="I5723" s="16">
        <v>493630</v>
      </c>
      <c r="J5723" s="71">
        <v>0</v>
      </c>
      <c r="K5723" s="71">
        <v>1</v>
      </c>
      <c r="L5723" s="16">
        <v>-0.16973060000000001</v>
      </c>
      <c r="M5723" s="16">
        <v>-0.56394120000000003</v>
      </c>
      <c r="N5723" s="16">
        <v>0.14721380000000001</v>
      </c>
      <c r="O5723" s="16">
        <v>-0.1355074</v>
      </c>
      <c r="P5723" s="16">
        <v>0.1231032</v>
      </c>
      <c r="Q5723" s="16">
        <v>3.3015200000000001E-2</v>
      </c>
      <c r="R5723" s="16">
        <v>0.16600000000000001</v>
      </c>
      <c r="S5723" s="16">
        <v>6.7999999999999996E-3</v>
      </c>
      <c r="T5723" s="16">
        <v>8.9999999999999998E-4</v>
      </c>
      <c r="U5723" s="16">
        <v>3.8508499999999999</v>
      </c>
      <c r="V5723" s="16">
        <v>21.838999999999999</v>
      </c>
      <c r="W5723" s="16">
        <v>8.9510000000000005</v>
      </c>
      <c r="X5723" s="16">
        <v>426.05</v>
      </c>
      <c r="Y5723" s="16">
        <v>38.390999999999998</v>
      </c>
      <c r="Z5723" s="16">
        <v>0.1459</v>
      </c>
      <c r="AA5723" s="16">
        <v>-0.76081849999999995</v>
      </c>
      <c r="AB5723" s="16">
        <v>0</v>
      </c>
      <c r="AC5723" s="16">
        <v>8.7799999999999994</v>
      </c>
      <c r="AD5723" s="16">
        <v>38.1</v>
      </c>
      <c r="AE5723" s="16">
        <v>16.560600000000001</v>
      </c>
      <c r="AF5723" s="16">
        <v>43.133699999999997</v>
      </c>
      <c r="AG5723" s="16">
        <v>132362</v>
      </c>
      <c r="AH5723" s="16">
        <v>0.23719999999999999</v>
      </c>
      <c r="AI5723" s="16">
        <v>80.5</v>
      </c>
      <c r="AJ5723" s="16">
        <v>91.2</v>
      </c>
      <c r="AK5723" s="16">
        <v>0.14369999999999999</v>
      </c>
      <c r="AL5723" s="16">
        <v>0.1724</v>
      </c>
      <c r="AM5723" s="16">
        <v>-9.1399999999999995E-2</v>
      </c>
      <c r="AN5723" s="16">
        <v>0.29809999999999998</v>
      </c>
      <c r="AO5723" s="16">
        <v>-0.66759999999999997</v>
      </c>
      <c r="AP5723" s="16">
        <v>-0.29210000000000003</v>
      </c>
      <c r="AQ5723" s="16">
        <v>6.9047000000000001</v>
      </c>
      <c r="AR5723" s="16">
        <f t="shared" si="209"/>
        <v>1</v>
      </c>
      <c r="AS5723" s="5">
        <f t="shared" si="208"/>
        <v>-1.6386200000000017E-2</v>
      </c>
    </row>
    <row r="5724" spans="1:45" x14ac:dyDescent="0.25">
      <c r="A5724" s="16" t="s">
        <v>409</v>
      </c>
      <c r="B5724" s="16" t="s">
        <v>139</v>
      </c>
      <c r="C5724" s="16" t="s">
        <v>373</v>
      </c>
      <c r="D5724" s="16">
        <v>2005</v>
      </c>
      <c r="E5724" s="16" t="s">
        <v>6339</v>
      </c>
      <c r="F5724" s="16" t="s">
        <v>593</v>
      </c>
      <c r="G5724" s="10">
        <v>7109.37</v>
      </c>
      <c r="H5724" s="73">
        <v>8.8691689999999994</v>
      </c>
      <c r="I5724" s="16">
        <v>498946</v>
      </c>
      <c r="J5724" s="71">
        <v>0</v>
      </c>
      <c r="K5724" s="71">
        <v>1</v>
      </c>
      <c r="L5724" s="16">
        <v>-0.13385420000000001</v>
      </c>
      <c r="M5724" s="16">
        <v>-0.54562869999999997</v>
      </c>
      <c r="N5724" s="16">
        <v>0.17461969999999999</v>
      </c>
      <c r="O5724" s="16">
        <v>-0.1202117</v>
      </c>
      <c r="P5724" s="16">
        <v>0.13466819999999999</v>
      </c>
      <c r="Q5724" s="16">
        <v>4.0713800000000001E-2</v>
      </c>
      <c r="R5724" s="16">
        <v>0.18779999999999999</v>
      </c>
      <c r="S5724" s="16">
        <v>8.2500000000000004E-3</v>
      </c>
      <c r="T5724" s="16">
        <v>1E-3</v>
      </c>
      <c r="U5724" s="16">
        <v>4.0107999999999997</v>
      </c>
      <c r="V5724" s="16">
        <v>22.125</v>
      </c>
      <c r="W5724" s="16">
        <v>8.9600000000000009</v>
      </c>
      <c r="X5724" s="16">
        <v>426.66</v>
      </c>
      <c r="Y5724" s="16">
        <v>39.145400000000002</v>
      </c>
      <c r="Z5724" s="16">
        <v>0.15790000000000001</v>
      </c>
      <c r="AA5724" s="16">
        <v>-0.69207600000000002</v>
      </c>
      <c r="AB5724" s="16">
        <v>0</v>
      </c>
      <c r="AC5724" s="16">
        <v>8.7799999999999994</v>
      </c>
      <c r="AD5724" s="16">
        <v>36.33</v>
      </c>
      <c r="AE5724" s="16">
        <v>16.226700000000001</v>
      </c>
      <c r="AF5724" s="16">
        <v>46.601500000000001</v>
      </c>
      <c r="AG5724" s="16">
        <v>136801</v>
      </c>
      <c r="AH5724" s="16">
        <v>0.23530000000000001</v>
      </c>
      <c r="AI5724" s="16">
        <v>80.3</v>
      </c>
      <c r="AJ5724" s="16">
        <v>91.7</v>
      </c>
      <c r="AK5724" s="16">
        <v>0.14949999999999999</v>
      </c>
      <c r="AL5724" s="16">
        <v>0.1638</v>
      </c>
      <c r="AM5724" s="16">
        <v>-8.6300000000000002E-2</v>
      </c>
      <c r="AN5724" s="16">
        <v>0.20480000000000001</v>
      </c>
      <c r="AO5724" s="16">
        <v>-0.57320000000000004</v>
      </c>
      <c r="AP5724" s="16">
        <v>-0.26629999999999998</v>
      </c>
      <c r="AQ5724" s="16">
        <v>6.9047000000000001</v>
      </c>
      <c r="AR5724" s="16">
        <f t="shared" si="209"/>
        <v>1</v>
      </c>
      <c r="AS5724" s="5">
        <f t="shared" si="208"/>
        <v>3.5876400000000003E-2</v>
      </c>
    </row>
    <row r="5725" spans="1:45" x14ac:dyDescent="0.25">
      <c r="A5725" s="16" t="s">
        <v>409</v>
      </c>
      <c r="B5725" s="16" t="s">
        <v>139</v>
      </c>
      <c r="C5725" s="16" t="s">
        <v>373</v>
      </c>
      <c r="D5725" s="16">
        <v>2006</v>
      </c>
      <c r="E5725" s="16" t="s">
        <v>6340</v>
      </c>
      <c r="F5725" s="16" t="s">
        <v>593</v>
      </c>
      <c r="G5725" s="10">
        <v>7304.04</v>
      </c>
      <c r="H5725" s="73">
        <v>8.8961830000000006</v>
      </c>
      <c r="I5725" s="16">
        <v>504307</v>
      </c>
      <c r="J5725" s="71">
        <v>0</v>
      </c>
      <c r="K5725" s="71">
        <v>1</v>
      </c>
      <c r="L5725" s="16">
        <v>-0.1106586</v>
      </c>
      <c r="M5725" s="16">
        <v>-0.55524130000000005</v>
      </c>
      <c r="N5725" s="16">
        <v>0.2277071</v>
      </c>
      <c r="O5725" s="16">
        <v>-0.1099937</v>
      </c>
      <c r="P5725" s="16">
        <v>0.19196450000000001</v>
      </c>
      <c r="Q5725" s="16">
        <v>-2.38511E-2</v>
      </c>
      <c r="R5725" s="16">
        <v>0.15390000000000001</v>
      </c>
      <c r="S5725" s="16">
        <v>1.06E-2</v>
      </c>
      <c r="T5725" s="16">
        <v>1E-3</v>
      </c>
      <c r="U5725" s="16">
        <v>3.9451499999999999</v>
      </c>
      <c r="V5725" s="16">
        <v>23.291</v>
      </c>
      <c r="W5725" s="16">
        <v>9.9480000000000004</v>
      </c>
      <c r="X5725" s="16">
        <v>422.8</v>
      </c>
      <c r="Y5725" s="16">
        <v>39.895600000000002</v>
      </c>
      <c r="Z5725" s="16">
        <v>0.1555</v>
      </c>
      <c r="AA5725" s="16">
        <v>-0.68780390000000002</v>
      </c>
      <c r="AB5725" s="16">
        <v>0</v>
      </c>
      <c r="AC5725" s="16">
        <v>8.7799999999999994</v>
      </c>
      <c r="AD5725" s="16">
        <v>36.22</v>
      </c>
      <c r="AE5725" s="16">
        <v>16.1327</v>
      </c>
      <c r="AF5725" s="16">
        <v>63.343000000000004</v>
      </c>
      <c r="AG5725" s="16">
        <v>146992</v>
      </c>
      <c r="AH5725" s="16">
        <v>0.2334</v>
      </c>
      <c r="AI5725" s="16">
        <v>80.2</v>
      </c>
      <c r="AJ5725" s="16">
        <v>92.1</v>
      </c>
      <c r="AK5725" s="16">
        <v>0.45079999999999998</v>
      </c>
      <c r="AL5725" s="16">
        <v>-0.20760000000000001</v>
      </c>
      <c r="AM5725" s="16">
        <v>-0.22359999999999999</v>
      </c>
      <c r="AN5725" s="16">
        <v>-9.7999999999999997E-3</v>
      </c>
      <c r="AO5725" s="16">
        <v>-0.5353</v>
      </c>
      <c r="AP5725" s="16">
        <v>-0.28539999999999999</v>
      </c>
      <c r="AQ5725" s="16">
        <v>6.9047000000000001</v>
      </c>
      <c r="AR5725" s="16">
        <f t="shared" si="209"/>
        <v>1</v>
      </c>
      <c r="AS5725" s="5">
        <f t="shared" si="208"/>
        <v>2.3195600000000011E-2</v>
      </c>
    </row>
    <row r="5726" spans="1:45" x14ac:dyDescent="0.25">
      <c r="A5726" s="16" t="s">
        <v>409</v>
      </c>
      <c r="B5726" s="16" t="s">
        <v>139</v>
      </c>
      <c r="C5726" s="16" t="s">
        <v>373</v>
      </c>
      <c r="D5726" s="16">
        <v>2007</v>
      </c>
      <c r="E5726" s="16" t="s">
        <v>6341</v>
      </c>
      <c r="F5726" s="16" t="s">
        <v>593</v>
      </c>
      <c r="G5726" s="10">
        <v>7596.08</v>
      </c>
      <c r="H5726" s="73">
        <v>8.9353879999999997</v>
      </c>
      <c r="I5726" s="16">
        <v>509705</v>
      </c>
      <c r="J5726" s="71">
        <v>0</v>
      </c>
      <c r="K5726" s="71">
        <v>1</v>
      </c>
      <c r="L5726" s="16">
        <v>-2.5255799999999998E-2</v>
      </c>
      <c r="M5726" s="16">
        <v>-0.53731530000000005</v>
      </c>
      <c r="N5726" s="16">
        <v>0.32920070000000001</v>
      </c>
      <c r="O5726" s="16">
        <v>-7.9469799999999993E-2</v>
      </c>
      <c r="P5726" s="16">
        <v>0.23106289999999999</v>
      </c>
      <c r="Q5726" s="16">
        <v>-2.3440699999999998E-2</v>
      </c>
      <c r="R5726" s="16">
        <v>0.18160000000000001</v>
      </c>
      <c r="S5726" s="16">
        <v>1.085E-2</v>
      </c>
      <c r="T5726" s="16">
        <v>1.1999999999999999E-3</v>
      </c>
      <c r="U5726" s="16">
        <v>4.0130999999999997</v>
      </c>
      <c r="V5726" s="16">
        <v>23.501000000000001</v>
      </c>
      <c r="W5726" s="16">
        <v>10.936</v>
      </c>
      <c r="X5726" s="16">
        <v>427.548</v>
      </c>
      <c r="Y5726" s="16">
        <v>40.321599999999997</v>
      </c>
      <c r="Z5726" s="16">
        <v>0.16769999999999999</v>
      </c>
      <c r="AA5726" s="16">
        <v>-0.68353160000000002</v>
      </c>
      <c r="AB5726" s="16">
        <v>0</v>
      </c>
      <c r="AC5726" s="16">
        <v>8.7799999999999994</v>
      </c>
      <c r="AD5726" s="16">
        <v>36.11</v>
      </c>
      <c r="AE5726" s="16">
        <v>16.064800000000002</v>
      </c>
      <c r="AF5726" s="16">
        <v>74.446600000000004</v>
      </c>
      <c r="AG5726" s="16">
        <v>153584</v>
      </c>
      <c r="AH5726" s="16">
        <v>0.23139999999999999</v>
      </c>
      <c r="AI5726" s="16">
        <v>80</v>
      </c>
      <c r="AJ5726" s="16">
        <v>92.6</v>
      </c>
      <c r="AK5726" s="16">
        <v>0.50209999999999999</v>
      </c>
      <c r="AL5726" s="16">
        <v>-0.1186</v>
      </c>
      <c r="AM5726" s="16">
        <v>-0.246</v>
      </c>
      <c r="AN5726" s="16">
        <v>-2.8500000000000001E-2</v>
      </c>
      <c r="AO5726" s="16">
        <v>-0.59130000000000005</v>
      </c>
      <c r="AP5726" s="16">
        <v>-0.3231</v>
      </c>
      <c r="AQ5726" s="16">
        <v>6.9047000000000001</v>
      </c>
      <c r="AR5726" s="16">
        <f t="shared" si="209"/>
        <v>1</v>
      </c>
      <c r="AS5726" s="5">
        <f t="shared" si="208"/>
        <v>8.5402800000000001E-2</v>
      </c>
    </row>
    <row r="5727" spans="1:45" x14ac:dyDescent="0.25">
      <c r="A5727" s="16" t="s">
        <v>409</v>
      </c>
      <c r="B5727" s="16" t="s">
        <v>139</v>
      </c>
      <c r="C5727" s="16" t="s">
        <v>373</v>
      </c>
      <c r="D5727" s="16">
        <v>2008</v>
      </c>
      <c r="E5727" s="16" t="s">
        <v>6342</v>
      </c>
      <c r="F5727" s="16" t="s">
        <v>593</v>
      </c>
      <c r="G5727" s="10">
        <v>7827.23</v>
      </c>
      <c r="H5727" s="73">
        <v>8.9653639999999992</v>
      </c>
      <c r="I5727" s="16">
        <v>515148</v>
      </c>
      <c r="J5727" s="71">
        <v>0</v>
      </c>
      <c r="K5727" s="71">
        <v>1</v>
      </c>
      <c r="L5727" s="16">
        <v>0.1060468</v>
      </c>
      <c r="M5727" s="16">
        <v>-0.53365229999999997</v>
      </c>
      <c r="N5727" s="16">
        <v>0.35575630000000003</v>
      </c>
      <c r="O5727" s="16">
        <v>-4.9210999999999998E-2</v>
      </c>
      <c r="P5727" s="16">
        <v>0.39517950000000002</v>
      </c>
      <c r="Q5727" s="16">
        <v>4.0558400000000001E-2</v>
      </c>
      <c r="R5727" s="16">
        <v>0.19450000000000001</v>
      </c>
      <c r="S5727" s="16">
        <v>1.0449999999999999E-2</v>
      </c>
      <c r="T5727" s="16">
        <v>1E-3</v>
      </c>
      <c r="U5727" s="16">
        <v>3.7251500000000002</v>
      </c>
      <c r="V5727" s="16">
        <v>23.324000000000002</v>
      </c>
      <c r="W5727" s="16">
        <v>11.923999999999999</v>
      </c>
      <c r="X5727" s="16">
        <v>427.71899999999999</v>
      </c>
      <c r="Y5727" s="16">
        <v>41.270800000000001</v>
      </c>
      <c r="Z5727" s="16">
        <v>0.17380000000000001</v>
      </c>
      <c r="AA5727" s="16">
        <v>-0.67887120000000001</v>
      </c>
      <c r="AB5727" s="16">
        <v>0</v>
      </c>
      <c r="AC5727" s="16">
        <v>8.7799999999999994</v>
      </c>
      <c r="AD5727" s="16">
        <v>35.99</v>
      </c>
      <c r="AE5727" s="16">
        <v>16.104900000000001</v>
      </c>
      <c r="AF5727" s="16">
        <v>127.501</v>
      </c>
      <c r="AG5727" s="16">
        <v>154825</v>
      </c>
      <c r="AH5727" s="16">
        <v>0.22950000000000001</v>
      </c>
      <c r="AI5727" s="16">
        <v>79.900000000000006</v>
      </c>
      <c r="AJ5727" s="16">
        <v>93</v>
      </c>
      <c r="AK5727" s="16">
        <v>0.55279999999999996</v>
      </c>
      <c r="AL5727" s="16">
        <v>-0.13</v>
      </c>
      <c r="AM5727" s="16">
        <v>-0.1008</v>
      </c>
      <c r="AN5727" s="16">
        <v>9.7699999999999995E-2</v>
      </c>
      <c r="AO5727" s="16">
        <v>-0.54969999999999997</v>
      </c>
      <c r="AP5727" s="16">
        <v>-0.3029</v>
      </c>
      <c r="AQ5727" s="16">
        <v>6.9047000000000001</v>
      </c>
      <c r="AR5727" s="16">
        <f t="shared" si="209"/>
        <v>1</v>
      </c>
      <c r="AS5727" s="5">
        <f t="shared" si="208"/>
        <v>0.13130259999999999</v>
      </c>
    </row>
    <row r="5728" spans="1:45" x14ac:dyDescent="0.25">
      <c r="A5728" s="16" t="s">
        <v>409</v>
      </c>
      <c r="B5728" s="16" t="s">
        <v>139</v>
      </c>
      <c r="C5728" s="16" t="s">
        <v>373</v>
      </c>
      <c r="D5728" s="16">
        <v>2009</v>
      </c>
      <c r="E5728" s="16" t="s">
        <v>6343</v>
      </c>
      <c r="F5728" s="16" t="s">
        <v>593</v>
      </c>
      <c r="G5728" s="10">
        <v>7978.39</v>
      </c>
      <c r="H5728" s="73">
        <v>8.9844910000000002</v>
      </c>
      <c r="I5728" s="16">
        <v>520619</v>
      </c>
      <c r="J5728" s="71">
        <v>0</v>
      </c>
      <c r="K5728" s="71">
        <v>1</v>
      </c>
      <c r="L5728" s="16">
        <v>0.17160610000000001</v>
      </c>
      <c r="M5728" s="16">
        <v>-0.54183199999999998</v>
      </c>
      <c r="N5728" s="16">
        <v>0.46093970000000001</v>
      </c>
      <c r="O5728" s="16">
        <v>-2.0546100000000001E-2</v>
      </c>
      <c r="P5728" s="16">
        <v>0.45530130000000002</v>
      </c>
      <c r="Q5728" s="16">
        <v>-3.6510000000000002E-3</v>
      </c>
      <c r="R5728" s="16">
        <v>0.193</v>
      </c>
      <c r="S5728" s="16">
        <v>8.7500000000000008E-3</v>
      </c>
      <c r="T5728" s="16">
        <v>8.9999999999999998E-4</v>
      </c>
      <c r="U5728" s="16">
        <v>4.3279500000000004</v>
      </c>
      <c r="V5728" s="16">
        <v>23.146999999999998</v>
      </c>
      <c r="W5728" s="16">
        <v>12.912000000000001</v>
      </c>
      <c r="X5728" s="16">
        <v>425.53100000000001</v>
      </c>
      <c r="Y5728" s="16">
        <v>41.830199999999998</v>
      </c>
      <c r="Z5728" s="16">
        <v>0.18049999999999999</v>
      </c>
      <c r="AA5728" s="16">
        <v>-0.69091080000000005</v>
      </c>
      <c r="AB5728" s="16">
        <v>0</v>
      </c>
      <c r="AC5728" s="16">
        <v>8.7799999999999994</v>
      </c>
      <c r="AD5728" s="16">
        <v>36.299999999999997</v>
      </c>
      <c r="AE5728" s="16">
        <v>16.099799999999998</v>
      </c>
      <c r="AF5728" s="16">
        <v>146.857</v>
      </c>
      <c r="AG5728" s="16">
        <v>152112</v>
      </c>
      <c r="AH5728" s="16">
        <v>0.2276</v>
      </c>
      <c r="AI5728" s="16">
        <v>79.7</v>
      </c>
      <c r="AJ5728" s="16">
        <v>93.5</v>
      </c>
      <c r="AK5728" s="16">
        <v>0.39610000000000001</v>
      </c>
      <c r="AL5728" s="16">
        <v>-0.36309999999999998</v>
      </c>
      <c r="AM5728" s="16">
        <v>-5.3499999999999999E-2</v>
      </c>
      <c r="AN5728" s="16">
        <v>0.13819999999999999</v>
      </c>
      <c r="AO5728" s="16">
        <v>-0.63580000000000003</v>
      </c>
      <c r="AP5728" s="16">
        <v>-0.16980000000000001</v>
      </c>
      <c r="AQ5728" s="16">
        <v>6.9047000000000001</v>
      </c>
      <c r="AR5728" s="16">
        <f t="shared" si="209"/>
        <v>1</v>
      </c>
      <c r="AS5728" s="5">
        <f t="shared" si="208"/>
        <v>6.5559300000000015E-2</v>
      </c>
    </row>
    <row r="5729" spans="1:45" x14ac:dyDescent="0.25">
      <c r="A5729" s="16" t="s">
        <v>409</v>
      </c>
      <c r="B5729" s="16" t="s">
        <v>139</v>
      </c>
      <c r="C5729" s="16" t="s">
        <v>373</v>
      </c>
      <c r="D5729" s="16">
        <v>2010</v>
      </c>
      <c r="E5729" s="16" t="s">
        <v>6344</v>
      </c>
      <c r="F5729" s="16" t="s">
        <v>593</v>
      </c>
      <c r="G5729" s="10">
        <v>8303.31</v>
      </c>
      <c r="H5729" s="73">
        <v>9.0244099999999996</v>
      </c>
      <c r="I5729" s="16">
        <v>526103</v>
      </c>
      <c r="J5729" s="71">
        <v>0</v>
      </c>
      <c r="K5729" s="71">
        <v>1</v>
      </c>
      <c r="L5729" s="16">
        <v>0.1379572</v>
      </c>
      <c r="M5729" s="16">
        <v>-0.53228140000000002</v>
      </c>
      <c r="N5729" s="16">
        <v>0.50747980000000004</v>
      </c>
      <c r="O5729" s="16">
        <v>2.2542E-2</v>
      </c>
      <c r="P5729" s="16">
        <v>0.31659150000000003</v>
      </c>
      <c r="Q5729" s="16">
        <v>-3.5825299999999997E-2</v>
      </c>
      <c r="R5729" s="16">
        <v>0.19570000000000001</v>
      </c>
      <c r="S5729" s="16">
        <v>9.9000000000000008E-3</v>
      </c>
      <c r="T5729" s="16">
        <v>1.2999999999999999E-3</v>
      </c>
      <c r="U5729" s="16">
        <v>4.4509499999999997</v>
      </c>
      <c r="V5729" s="16">
        <v>23.074999999999999</v>
      </c>
      <c r="W5729" s="16">
        <v>13.11</v>
      </c>
      <c r="X5729" s="16">
        <v>429.17200000000003</v>
      </c>
      <c r="Y5729" s="16">
        <v>43.774099999999997</v>
      </c>
      <c r="Z5729" s="16">
        <v>0.18490000000000001</v>
      </c>
      <c r="AA5729" s="16">
        <v>-0.6703268</v>
      </c>
      <c r="AB5729" s="16">
        <v>0</v>
      </c>
      <c r="AC5729" s="16">
        <v>8.7799999999999994</v>
      </c>
      <c r="AD5729" s="16">
        <v>35.770000000000003</v>
      </c>
      <c r="AE5729" s="16">
        <v>16.183499999999999</v>
      </c>
      <c r="AF5729" s="16">
        <v>99.277299999999997</v>
      </c>
      <c r="AG5729" s="16">
        <v>154378</v>
      </c>
      <c r="AH5729" s="16">
        <v>0.22570000000000001</v>
      </c>
      <c r="AI5729" s="16">
        <v>79.599999999999994</v>
      </c>
      <c r="AJ5729" s="16">
        <v>93.9</v>
      </c>
      <c r="AK5729" s="16">
        <v>0.33050000000000002</v>
      </c>
      <c r="AL5729" s="16">
        <v>-0.43219999999999997</v>
      </c>
      <c r="AM5729" s="16">
        <v>-8.7300000000000003E-2</v>
      </c>
      <c r="AN5729" s="16">
        <v>8.9599999999999999E-2</v>
      </c>
      <c r="AO5729" s="16">
        <v>-0.68340000000000001</v>
      </c>
      <c r="AP5729" s="16">
        <v>-9.5299999999999996E-2</v>
      </c>
      <c r="AQ5729" s="16">
        <v>6.9047000000000001</v>
      </c>
      <c r="AR5729" s="16">
        <f t="shared" si="209"/>
        <v>1</v>
      </c>
      <c r="AS5729" s="5">
        <f t="shared" si="208"/>
        <v>-3.3648900000000009E-2</v>
      </c>
    </row>
    <row r="5730" spans="1:45" x14ac:dyDescent="0.25">
      <c r="A5730" s="16" t="s">
        <v>409</v>
      </c>
      <c r="B5730" s="16" t="s">
        <v>139</v>
      </c>
      <c r="C5730" s="16" t="s">
        <v>373</v>
      </c>
      <c r="D5730" s="16">
        <v>2011</v>
      </c>
      <c r="E5730" s="16" t="s">
        <v>6345</v>
      </c>
      <c r="F5730" s="16" t="s">
        <v>593</v>
      </c>
      <c r="G5730" s="10">
        <v>8698.2999999999993</v>
      </c>
      <c r="H5730" s="73">
        <v>9.0708830000000003</v>
      </c>
      <c r="I5730" s="16">
        <v>531589</v>
      </c>
      <c r="J5730" s="71">
        <v>0</v>
      </c>
      <c r="K5730" s="71">
        <v>1</v>
      </c>
      <c r="L5730" s="16">
        <v>0.18033350000000001</v>
      </c>
      <c r="M5730" s="16">
        <v>-0.53390559999999998</v>
      </c>
      <c r="N5730" s="16">
        <v>0.55673919999999999</v>
      </c>
      <c r="O5730" s="16">
        <v>3.3134999999999998E-2</v>
      </c>
      <c r="P5730" s="16">
        <v>0.32148189999999999</v>
      </c>
      <c r="Q5730" s="16">
        <v>-3.1740000000000002E-3</v>
      </c>
      <c r="R5730" s="16">
        <v>0.20749999999999999</v>
      </c>
      <c r="S5730" s="16">
        <v>8.9999999999999993E-3</v>
      </c>
      <c r="T5730" s="16">
        <v>8.0000000000000004E-4</v>
      </c>
      <c r="U5730" s="16">
        <v>4.3871500000000001</v>
      </c>
      <c r="V5730" s="16">
        <v>24.175999999999998</v>
      </c>
      <c r="W5730" s="16">
        <v>13.44</v>
      </c>
      <c r="X5730" s="16">
        <v>431.11700000000002</v>
      </c>
      <c r="Y5730" s="16">
        <v>44.264000000000003</v>
      </c>
      <c r="Z5730" s="16">
        <v>0.1857</v>
      </c>
      <c r="AA5730" s="16">
        <v>-0.6660547</v>
      </c>
      <c r="AB5730" s="16">
        <v>0</v>
      </c>
      <c r="AC5730" s="16">
        <v>8.7799999999999994</v>
      </c>
      <c r="AD5730" s="16">
        <v>35.659999999999997</v>
      </c>
      <c r="AE5730" s="16">
        <v>15.853400000000001</v>
      </c>
      <c r="AF5730" s="16">
        <v>100.71</v>
      </c>
      <c r="AG5730" s="16">
        <v>157685</v>
      </c>
      <c r="AH5730" s="16">
        <v>0.2238</v>
      </c>
      <c r="AI5730" s="16">
        <v>79.400000000000006</v>
      </c>
      <c r="AJ5730" s="16">
        <v>94.4</v>
      </c>
      <c r="AK5730" s="16">
        <v>0.32650000000000001</v>
      </c>
      <c r="AL5730" s="16">
        <v>-0.36670000000000003</v>
      </c>
      <c r="AM5730" s="16">
        <v>-0.10929999999999999</v>
      </c>
      <c r="AN5730" s="16">
        <v>0.12690000000000001</v>
      </c>
      <c r="AO5730" s="16">
        <v>-0.59719999999999995</v>
      </c>
      <c r="AP5730" s="16">
        <v>-6.8900000000000003E-2</v>
      </c>
      <c r="AQ5730" s="16">
        <v>6.9047000000000001</v>
      </c>
      <c r="AR5730" s="16">
        <f t="shared" si="209"/>
        <v>1</v>
      </c>
      <c r="AS5730" s="5">
        <f t="shared" si="208"/>
        <v>4.2376300000000006E-2</v>
      </c>
    </row>
    <row r="5731" spans="1:45" x14ac:dyDescent="0.25">
      <c r="A5731" s="16" t="s">
        <v>409</v>
      </c>
      <c r="B5731" s="16" t="s">
        <v>139</v>
      </c>
      <c r="C5731" s="16" t="s">
        <v>373</v>
      </c>
      <c r="D5731" s="16">
        <v>2012</v>
      </c>
      <c r="E5731" s="16" t="s">
        <v>6346</v>
      </c>
      <c r="F5731" s="16" t="s">
        <v>593</v>
      </c>
      <c r="G5731" s="10">
        <v>8841.0400000000009</v>
      </c>
      <c r="H5731" s="73">
        <v>9.0871600000000008</v>
      </c>
      <c r="I5731" s="16">
        <v>537077</v>
      </c>
      <c r="J5731" s="71">
        <v>0</v>
      </c>
      <c r="K5731" s="71">
        <v>1</v>
      </c>
      <c r="L5731" s="16">
        <v>0.23166629999999999</v>
      </c>
      <c r="M5731" s="16">
        <v>-0.52642560000000005</v>
      </c>
      <c r="N5731" s="16">
        <v>0.60419400000000001</v>
      </c>
      <c r="O5731" s="16">
        <v>4.6886400000000002E-2</v>
      </c>
      <c r="P5731" s="16">
        <v>0.34586919999999999</v>
      </c>
      <c r="Q5731" s="16">
        <v>1.8450999999999999E-2</v>
      </c>
      <c r="R5731" s="16">
        <v>0.2069</v>
      </c>
      <c r="S5731" s="16">
        <v>8.6E-3</v>
      </c>
      <c r="T5731" s="16">
        <v>1.8E-3</v>
      </c>
      <c r="U5731" s="16">
        <v>4.2755000000000001</v>
      </c>
      <c r="V5731" s="16">
        <v>25.431999999999999</v>
      </c>
      <c r="W5731" s="16">
        <v>14.13</v>
      </c>
      <c r="X5731" s="16">
        <v>429.64499999999998</v>
      </c>
      <c r="Y5731" s="16">
        <v>44.397199999999998</v>
      </c>
      <c r="Z5731" s="16">
        <v>0.1923</v>
      </c>
      <c r="AA5731" s="16">
        <v>-0.66178250000000005</v>
      </c>
      <c r="AB5731" s="16">
        <v>0</v>
      </c>
      <c r="AC5731" s="16">
        <v>8.7799999999999994</v>
      </c>
      <c r="AD5731" s="16">
        <v>35.549999999999997</v>
      </c>
      <c r="AE5731" s="16">
        <v>16.172599999999999</v>
      </c>
      <c r="AF5731" s="16">
        <v>106.459</v>
      </c>
      <c r="AG5731" s="16">
        <v>158030</v>
      </c>
      <c r="AH5731" s="16">
        <v>0.22189999999999999</v>
      </c>
      <c r="AI5731" s="16">
        <v>79.3</v>
      </c>
      <c r="AJ5731" s="16">
        <v>94.8</v>
      </c>
      <c r="AK5731" s="16">
        <v>0.29549999999999998</v>
      </c>
      <c r="AL5731" s="16">
        <v>-0.40770000000000001</v>
      </c>
      <c r="AM5731" s="16">
        <v>-2.5999999999999999E-3</v>
      </c>
      <c r="AN5731" s="16">
        <v>9.0800000000000006E-2</v>
      </c>
      <c r="AO5731" s="16">
        <v>-0.47210000000000002</v>
      </c>
      <c r="AP5731" s="16">
        <v>-8.0299999999999996E-2</v>
      </c>
      <c r="AQ5731" s="16">
        <v>6.9047000000000001</v>
      </c>
      <c r="AR5731" s="16">
        <f t="shared" si="209"/>
        <v>1</v>
      </c>
      <c r="AS5731" s="5">
        <f t="shared" si="208"/>
        <v>5.1332799999999984E-2</v>
      </c>
    </row>
    <row r="5732" spans="1:45" x14ac:dyDescent="0.25">
      <c r="A5732" s="16" t="s">
        <v>409</v>
      </c>
      <c r="B5732" s="16" t="s">
        <v>139</v>
      </c>
      <c r="C5732" s="16" t="s">
        <v>373</v>
      </c>
      <c r="D5732" s="16">
        <v>2013</v>
      </c>
      <c r="E5732" s="16" t="s">
        <v>6347</v>
      </c>
      <c r="F5732" s="16" t="s">
        <v>593</v>
      </c>
      <c r="G5732" s="10">
        <v>9008.76</v>
      </c>
      <c r="H5732" s="73">
        <v>9.1059520000000003</v>
      </c>
      <c r="I5732" s="16">
        <v>542540</v>
      </c>
      <c r="J5732" s="71">
        <v>0</v>
      </c>
      <c r="K5732" s="71">
        <v>1</v>
      </c>
      <c r="L5732" s="16">
        <v>0.37523909999999999</v>
      </c>
      <c r="M5732" s="16">
        <v>-0.49271799999999999</v>
      </c>
      <c r="N5732" s="16">
        <v>0.70120629999999995</v>
      </c>
      <c r="O5732" s="16">
        <v>5.65738E-2</v>
      </c>
      <c r="P5732" s="16">
        <v>0.50519689999999995</v>
      </c>
      <c r="Q5732" s="16">
        <v>3.5107600000000003E-2</v>
      </c>
      <c r="R5732" s="16">
        <v>0.25540000000000002</v>
      </c>
      <c r="S5732" s="16">
        <v>8.0499999999999999E-3</v>
      </c>
      <c r="T5732" s="16">
        <v>2.8E-3</v>
      </c>
      <c r="U5732" s="16">
        <v>4.3476499999999998</v>
      </c>
      <c r="V5732" s="16">
        <v>26.687999999999999</v>
      </c>
      <c r="W5732" s="16">
        <v>14.82</v>
      </c>
      <c r="X5732" s="16">
        <v>432.911</v>
      </c>
      <c r="Y5732" s="16">
        <v>44.463200000000001</v>
      </c>
      <c r="Z5732" s="16">
        <v>0.19750000000000001</v>
      </c>
      <c r="AA5732" s="16">
        <v>-0.65751029999999999</v>
      </c>
      <c r="AB5732" s="16">
        <v>0</v>
      </c>
      <c r="AC5732" s="16">
        <v>8.7799999999999994</v>
      </c>
      <c r="AD5732" s="16">
        <v>35.44</v>
      </c>
      <c r="AE5732" s="16">
        <v>15.7509</v>
      </c>
      <c r="AF5732" s="16">
        <v>161.06800000000001</v>
      </c>
      <c r="AG5732" s="16">
        <v>160753</v>
      </c>
      <c r="AH5732" s="16">
        <v>0.21990000000000001</v>
      </c>
      <c r="AI5732" s="16">
        <v>79.2</v>
      </c>
      <c r="AJ5732" s="16">
        <v>94.8</v>
      </c>
      <c r="AK5732" s="16">
        <v>0.31230000000000002</v>
      </c>
      <c r="AL5732" s="16">
        <v>-0.41489999999999999</v>
      </c>
      <c r="AM5732" s="16">
        <v>-6.8999999999999999E-3</v>
      </c>
      <c r="AN5732" s="16">
        <v>0.14349999999999999</v>
      </c>
      <c r="AO5732" s="16">
        <v>-0.44240000000000002</v>
      </c>
      <c r="AP5732" s="16">
        <v>-6.8599999999999994E-2</v>
      </c>
      <c r="AQ5732" s="16">
        <v>6.9047000000000001</v>
      </c>
      <c r="AR5732" s="16">
        <f t="shared" si="209"/>
        <v>1</v>
      </c>
      <c r="AS5732" s="5">
        <f t="shared" si="208"/>
        <v>0.1435728</v>
      </c>
    </row>
    <row r="5733" spans="1:45" x14ac:dyDescent="0.25">
      <c r="A5733" s="16" t="s">
        <v>409</v>
      </c>
      <c r="B5733" s="16" t="s">
        <v>139</v>
      </c>
      <c r="C5733" s="16" t="s">
        <v>373</v>
      </c>
      <c r="D5733" s="16">
        <v>2014</v>
      </c>
      <c r="E5733" s="16" t="s">
        <v>6348</v>
      </c>
      <c r="F5733" s="16" t="s">
        <v>593</v>
      </c>
      <c r="G5733" s="10">
        <v>8952.6</v>
      </c>
      <c r="H5733" s="73">
        <v>9.0997000000000003</v>
      </c>
      <c r="I5733" s="16">
        <v>547928</v>
      </c>
      <c r="J5733" s="71">
        <v>0</v>
      </c>
      <c r="K5733" s="71">
        <v>1</v>
      </c>
      <c r="L5733" s="16">
        <v>0.39591209999999999</v>
      </c>
      <c r="M5733" s="16">
        <v>-0.52874469999999996</v>
      </c>
      <c r="N5733" s="16">
        <v>0.75679960000000002</v>
      </c>
      <c r="O5733" s="16">
        <v>0.10602689999999999</v>
      </c>
      <c r="P5733" s="16">
        <v>0.53208259999999996</v>
      </c>
      <c r="Q5733" s="16">
        <v>-2.0611000000000001E-2</v>
      </c>
      <c r="R5733" s="16">
        <v>0.1953</v>
      </c>
      <c r="S5733" s="16">
        <v>1.04E-2</v>
      </c>
      <c r="T5733" s="16">
        <v>1.5E-3</v>
      </c>
      <c r="U5733" s="16">
        <v>4.2157999999999998</v>
      </c>
      <c r="V5733" s="16">
        <v>27.943999999999999</v>
      </c>
      <c r="W5733" s="16">
        <v>15.51</v>
      </c>
      <c r="X5733" s="16">
        <v>433.048</v>
      </c>
      <c r="Y5733" s="16">
        <v>46.262799999999999</v>
      </c>
      <c r="Z5733" s="16">
        <v>0.20399999999999999</v>
      </c>
      <c r="AA5733" s="16">
        <v>-0.6532384</v>
      </c>
      <c r="AB5733" s="16">
        <v>0</v>
      </c>
      <c r="AC5733" s="16">
        <v>8.7799999999999994</v>
      </c>
      <c r="AD5733" s="16">
        <v>35.33</v>
      </c>
      <c r="AE5733" s="16">
        <v>15.6088</v>
      </c>
      <c r="AF5733" s="16">
        <v>170.57499999999999</v>
      </c>
      <c r="AG5733" s="16">
        <v>162361</v>
      </c>
      <c r="AH5733" s="16">
        <v>0.218</v>
      </c>
      <c r="AI5733" s="16">
        <v>79.2</v>
      </c>
      <c r="AJ5733" s="16">
        <v>94.8</v>
      </c>
      <c r="AK5733" s="16">
        <v>0.48980000000000001</v>
      </c>
      <c r="AL5733" s="16">
        <v>-0.61619999999999997</v>
      </c>
      <c r="AM5733" s="16">
        <v>-0.15690000000000001</v>
      </c>
      <c r="AN5733" s="16">
        <v>0.26929999999999998</v>
      </c>
      <c r="AO5733" s="16">
        <v>-0.60199999999999998</v>
      </c>
      <c r="AP5733" s="16">
        <v>-0.1603</v>
      </c>
      <c r="AQ5733" s="16">
        <v>6.9047000000000001</v>
      </c>
      <c r="AR5733" s="16">
        <f t="shared" si="209"/>
        <v>1</v>
      </c>
      <c r="AS5733" s="5">
        <f t="shared" si="208"/>
        <v>2.0672999999999997E-2</v>
      </c>
    </row>
    <row r="5734" spans="1:45" x14ac:dyDescent="0.25">
      <c r="A5734" s="16" t="s">
        <v>408</v>
      </c>
      <c r="B5734" s="16" t="s">
        <v>143</v>
      </c>
      <c r="C5734" s="16" t="s">
        <v>374</v>
      </c>
      <c r="D5734" s="16">
        <v>1985</v>
      </c>
      <c r="E5734" s="16" t="s">
        <v>6349</v>
      </c>
      <c r="F5734" s="16" t="s">
        <v>592</v>
      </c>
      <c r="G5734" s="10">
        <v>1773.58</v>
      </c>
      <c r="H5734" s="73">
        <v>7.4807550000000003</v>
      </c>
      <c r="I5734" s="16" t="s">
        <v>6700</v>
      </c>
      <c r="K5734" s="71">
        <v>0.72499999999999998</v>
      </c>
      <c r="L5734" s="16">
        <v>-1.5283409999999999</v>
      </c>
      <c r="M5734" s="16">
        <v>-0.4581479</v>
      </c>
      <c r="N5734" s="16">
        <v>-0.70741189999999998</v>
      </c>
      <c r="O5734" s="16">
        <v>-0.50289079999999997</v>
      </c>
      <c r="P5734" s="16">
        <v>-1.2523420000000001</v>
      </c>
      <c r="Q5734" s="16">
        <v>-0.46493210000000001</v>
      </c>
      <c r="R5734" s="16">
        <v>0.29899999999999999</v>
      </c>
      <c r="S5734" s="16">
        <v>1.78E-2</v>
      </c>
      <c r="T5734" s="16">
        <v>0</v>
      </c>
      <c r="U5734" s="16">
        <v>5.4617000000000004</v>
      </c>
      <c r="V5734" s="16">
        <v>6.36</v>
      </c>
      <c r="W5734" s="16">
        <v>2.72</v>
      </c>
      <c r="X5734" s="16">
        <v>376.55399999999997</v>
      </c>
      <c r="Y5734" s="16">
        <v>37.468600000000002</v>
      </c>
      <c r="Z5734" s="16">
        <v>0.10340000000000001</v>
      </c>
      <c r="AA5734" s="16">
        <v>2.7403899999999998E-2</v>
      </c>
      <c r="AB5734" s="16">
        <v>0.47</v>
      </c>
      <c r="AC5734" s="16">
        <v>8.67</v>
      </c>
      <c r="AD5734" s="16">
        <v>31.42</v>
      </c>
      <c r="AE5734" s="16">
        <v>1.1765000000000001</v>
      </c>
      <c r="AF5734" s="16">
        <v>0</v>
      </c>
      <c r="AG5734" s="16">
        <v>12327.5</v>
      </c>
      <c r="AH5734" s="16">
        <v>9.035E-2</v>
      </c>
      <c r="AI5734" s="16">
        <v>45.545999999999999</v>
      </c>
      <c r="AJ5734" s="16">
        <v>27.309699999999999</v>
      </c>
      <c r="AK5734" s="16">
        <v>-1.3351</v>
      </c>
      <c r="AL5734" s="16">
        <v>-3.8800000000000001E-2</v>
      </c>
      <c r="AM5734" s="16">
        <v>-0.87729999999999997</v>
      </c>
      <c r="AN5734" s="16">
        <v>0.14990000000000001</v>
      </c>
      <c r="AO5734" s="16">
        <v>-0.23699999999999999</v>
      </c>
      <c r="AP5734" s="16">
        <v>-0.91259999999999997</v>
      </c>
      <c r="AR5734" s="16">
        <f t="shared" si="209"/>
        <v>1</v>
      </c>
      <c r="AS5734" s="5">
        <f t="shared" si="208"/>
        <v>0</v>
      </c>
    </row>
    <row r="5735" spans="1:45" x14ac:dyDescent="0.25">
      <c r="A5735" s="16" t="s">
        <v>408</v>
      </c>
      <c r="B5735" s="16" t="s">
        <v>143</v>
      </c>
      <c r="C5735" s="16" t="s">
        <v>374</v>
      </c>
      <c r="D5735" s="16">
        <v>1986</v>
      </c>
      <c r="E5735" s="16" t="s">
        <v>6350</v>
      </c>
      <c r="F5735" s="16" t="s">
        <v>592</v>
      </c>
      <c r="G5735" s="10">
        <v>1912.03</v>
      </c>
      <c r="H5735" s="73">
        <v>7.5559209999999997</v>
      </c>
      <c r="I5735" s="16" t="s">
        <v>6700</v>
      </c>
      <c r="J5735" s="71">
        <v>6.7000000000000004E-2</v>
      </c>
      <c r="K5735" s="71">
        <v>0.77500000000000002</v>
      </c>
      <c r="L5735" s="16">
        <v>-1.5271250000000001</v>
      </c>
      <c r="M5735" s="16">
        <v>-0.45535189999999998</v>
      </c>
      <c r="N5735" s="16">
        <v>-0.73093509999999995</v>
      </c>
      <c r="O5735" s="16">
        <v>-0.50085279999999999</v>
      </c>
      <c r="P5735" s="16">
        <v>-1.2304310000000001</v>
      </c>
      <c r="Q5735" s="16">
        <v>-0.4665395</v>
      </c>
      <c r="R5735" s="16">
        <v>0.29899999999999999</v>
      </c>
      <c r="S5735" s="16">
        <v>1.78E-2</v>
      </c>
      <c r="T5735" s="16">
        <v>2.9999999999999997E-4</v>
      </c>
      <c r="U5735" s="16">
        <v>5.5229999999999997</v>
      </c>
      <c r="V5735" s="16">
        <v>6.4539999999999997</v>
      </c>
      <c r="W5735" s="16">
        <v>2.6379999999999999</v>
      </c>
      <c r="X5735" s="16">
        <v>372.31299999999999</v>
      </c>
      <c r="Y5735" s="16">
        <v>38.1524</v>
      </c>
      <c r="Z5735" s="16">
        <v>9.2299999999999993E-2</v>
      </c>
      <c r="AA5735" s="16">
        <v>3.7128999999999999E-3</v>
      </c>
      <c r="AB5735" s="16">
        <v>0.47</v>
      </c>
      <c r="AC5735" s="16">
        <v>8.67</v>
      </c>
      <c r="AD5735" s="16">
        <v>32.03</v>
      </c>
      <c r="AE5735" s="16">
        <v>1.2847</v>
      </c>
      <c r="AF5735" s="16">
        <v>0</v>
      </c>
      <c r="AG5735" s="16">
        <v>12338.4</v>
      </c>
      <c r="AH5735" s="16">
        <v>8.9849999999999999E-2</v>
      </c>
      <c r="AI5735" s="16">
        <v>45.971499999999999</v>
      </c>
      <c r="AJ5735" s="16">
        <v>28.979099999999999</v>
      </c>
      <c r="AK5735" s="16">
        <v>-1.3324</v>
      </c>
      <c r="AL5735" s="16">
        <v>-4.99E-2</v>
      </c>
      <c r="AM5735" s="16">
        <v>-0.86839999999999995</v>
      </c>
      <c r="AN5735" s="16">
        <v>0.13339999999999999</v>
      </c>
      <c r="AO5735" s="16">
        <v>-0.2485</v>
      </c>
      <c r="AP5735" s="16">
        <v>-0.89690000000000003</v>
      </c>
      <c r="AR5735" s="16">
        <f t="shared" si="209"/>
        <v>1</v>
      </c>
      <c r="AS5735" s="5">
        <f t="shared" si="208"/>
        <v>1.2159999999998838E-3</v>
      </c>
    </row>
    <row r="5736" spans="1:45" x14ac:dyDescent="0.25">
      <c r="A5736" s="16" t="s">
        <v>408</v>
      </c>
      <c r="B5736" s="16" t="s">
        <v>143</v>
      </c>
      <c r="C5736" s="16" t="s">
        <v>374</v>
      </c>
      <c r="D5736" s="16">
        <v>1987</v>
      </c>
      <c r="E5736" s="16" t="s">
        <v>6351</v>
      </c>
      <c r="F5736" s="16" t="s">
        <v>592</v>
      </c>
      <c r="G5736" s="10">
        <v>2098.5300000000002</v>
      </c>
      <c r="H5736" s="73">
        <v>7.6489909999999997</v>
      </c>
      <c r="I5736" s="16" t="s">
        <v>6700</v>
      </c>
      <c r="J5736" s="71">
        <v>6.3E-2</v>
      </c>
      <c r="K5736" s="71">
        <v>0.82499999999999996</v>
      </c>
      <c r="L5736" s="16">
        <v>-1.498521</v>
      </c>
      <c r="M5736" s="16">
        <v>-0.45069179999999998</v>
      </c>
      <c r="N5736" s="16">
        <v>-0.71223360000000002</v>
      </c>
      <c r="O5736" s="16">
        <v>-0.48068519999999998</v>
      </c>
      <c r="P5736" s="16">
        <v>-1.209741</v>
      </c>
      <c r="Q5736" s="16">
        <v>-0.46818159999999998</v>
      </c>
      <c r="R5736" s="16">
        <v>0.29899999999999999</v>
      </c>
      <c r="S5736" s="16">
        <v>1.78E-2</v>
      </c>
      <c r="T5736" s="16">
        <v>8.0000000000000004E-4</v>
      </c>
      <c r="U5736" s="16">
        <v>5.8022</v>
      </c>
      <c r="V5736" s="16">
        <v>6.548</v>
      </c>
      <c r="W5736" s="16">
        <v>2.556</v>
      </c>
      <c r="X5736" s="16">
        <v>371.1</v>
      </c>
      <c r="Y5736" s="16">
        <v>38.836199999999998</v>
      </c>
      <c r="Z5736" s="16">
        <v>9.0899999999999995E-2</v>
      </c>
      <c r="AA5736" s="16">
        <v>-1.9978099999999999E-2</v>
      </c>
      <c r="AB5736" s="16">
        <v>0.47</v>
      </c>
      <c r="AC5736" s="16">
        <v>8.67</v>
      </c>
      <c r="AD5736" s="16">
        <v>32.64</v>
      </c>
      <c r="AE5736" s="16">
        <v>1.2790999999999999</v>
      </c>
      <c r="AF5736" s="16">
        <v>0</v>
      </c>
      <c r="AG5736" s="16">
        <v>13078.2</v>
      </c>
      <c r="AH5736" s="16">
        <v>8.9050000000000004E-2</v>
      </c>
      <c r="AI5736" s="16">
        <v>46.396999999999998</v>
      </c>
      <c r="AJ5736" s="16">
        <v>30.648399999999999</v>
      </c>
      <c r="AK5736" s="16">
        <v>-1.3297000000000001</v>
      </c>
      <c r="AL5736" s="16">
        <v>-6.0900000000000003E-2</v>
      </c>
      <c r="AM5736" s="16">
        <v>-0.85960000000000003</v>
      </c>
      <c r="AN5736" s="16">
        <v>0.1168</v>
      </c>
      <c r="AO5736" s="16">
        <v>-0.26</v>
      </c>
      <c r="AP5736" s="16">
        <v>-0.88129999999999997</v>
      </c>
      <c r="AR5736" s="16">
        <f t="shared" si="209"/>
        <v>1</v>
      </c>
      <c r="AS5736" s="5">
        <f t="shared" si="208"/>
        <v>2.8604000000000074E-2</v>
      </c>
    </row>
    <row r="5737" spans="1:45" x14ac:dyDescent="0.25">
      <c r="A5737" s="16" t="s">
        <v>408</v>
      </c>
      <c r="B5737" s="16" t="s">
        <v>143</v>
      </c>
      <c r="C5737" s="16" t="s">
        <v>374</v>
      </c>
      <c r="D5737" s="16">
        <v>1988</v>
      </c>
      <c r="E5737" s="16" t="s">
        <v>6352</v>
      </c>
      <c r="F5737" s="16" t="s">
        <v>592</v>
      </c>
      <c r="G5737" s="10">
        <v>2142.11</v>
      </c>
      <c r="H5737" s="73">
        <v>7.6695440000000001</v>
      </c>
      <c r="I5737" s="16" t="s">
        <v>6700</v>
      </c>
      <c r="J5737" s="71">
        <v>1.2999999999999999E-2</v>
      </c>
      <c r="K5737" s="71">
        <v>0.83499999999999996</v>
      </c>
      <c r="L5737" s="16">
        <v>-1.4933909999999999</v>
      </c>
      <c r="M5737" s="16">
        <v>-0.45255580000000001</v>
      </c>
      <c r="N5737" s="16">
        <v>-0.7578897</v>
      </c>
      <c r="O5737" s="16">
        <v>-0.4455673</v>
      </c>
      <c r="P5737" s="16">
        <v>-1.186842</v>
      </c>
      <c r="Q5737" s="16">
        <v>-0.46980729999999998</v>
      </c>
      <c r="R5737" s="16">
        <v>0.29899999999999999</v>
      </c>
      <c r="S5737" s="16">
        <v>1.78E-2</v>
      </c>
      <c r="T5737" s="16">
        <v>5.9999999999999995E-4</v>
      </c>
      <c r="U5737" s="16">
        <v>5.5115999999999996</v>
      </c>
      <c r="V5737" s="16">
        <v>6.6420000000000003</v>
      </c>
      <c r="W5737" s="16">
        <v>2.4740000000000002</v>
      </c>
      <c r="X5737" s="16">
        <v>369.19099999999997</v>
      </c>
      <c r="Y5737" s="16">
        <v>39.5199</v>
      </c>
      <c r="Z5737" s="16">
        <v>9.7500000000000003E-2</v>
      </c>
      <c r="AA5737" s="16">
        <v>-4.3669100000000002E-2</v>
      </c>
      <c r="AB5737" s="16">
        <v>0.47</v>
      </c>
      <c r="AC5737" s="16">
        <v>8.67</v>
      </c>
      <c r="AD5737" s="16">
        <v>33.25</v>
      </c>
      <c r="AE5737" s="16">
        <v>1.4724999999999999</v>
      </c>
      <c r="AF5737" s="16">
        <v>0</v>
      </c>
      <c r="AG5737" s="16">
        <v>13177.6</v>
      </c>
      <c r="AH5737" s="16">
        <v>8.8200000000000001E-2</v>
      </c>
      <c r="AI5737" s="16">
        <v>46.822499999999998</v>
      </c>
      <c r="AJ5737" s="16">
        <v>32.317700000000002</v>
      </c>
      <c r="AK5737" s="16">
        <v>-1.327</v>
      </c>
      <c r="AL5737" s="16">
        <v>-7.1999999999999995E-2</v>
      </c>
      <c r="AM5737" s="16">
        <v>-0.85070000000000001</v>
      </c>
      <c r="AN5737" s="16">
        <v>0.1003</v>
      </c>
      <c r="AO5737" s="16">
        <v>-0.27150000000000002</v>
      </c>
      <c r="AP5737" s="16">
        <v>-0.86570000000000003</v>
      </c>
      <c r="AR5737" s="16">
        <f t="shared" si="209"/>
        <v>1</v>
      </c>
      <c r="AS5737" s="5">
        <f t="shared" si="208"/>
        <v>5.1300000000000789E-3</v>
      </c>
    </row>
    <row r="5738" spans="1:45" x14ac:dyDescent="0.25">
      <c r="A5738" s="16" t="s">
        <v>408</v>
      </c>
      <c r="B5738" s="16" t="s">
        <v>143</v>
      </c>
      <c r="C5738" s="16" t="s">
        <v>374</v>
      </c>
      <c r="D5738" s="16">
        <v>1989</v>
      </c>
      <c r="E5738" s="16" t="s">
        <v>6353</v>
      </c>
      <c r="F5738" s="16" t="s">
        <v>592</v>
      </c>
      <c r="G5738" s="10">
        <v>2325.0700000000002</v>
      </c>
      <c r="H5738" s="73">
        <v>7.7515049999999999</v>
      </c>
      <c r="I5738" s="16" t="s">
        <v>6700</v>
      </c>
      <c r="J5738" s="71">
        <v>1.6E-2</v>
      </c>
      <c r="K5738" s="71">
        <v>0.84899999999999998</v>
      </c>
      <c r="L5738" s="16">
        <v>-1.448804</v>
      </c>
      <c r="M5738" s="16">
        <v>-0.4488277</v>
      </c>
      <c r="N5738" s="16">
        <v>-0.73819769999999996</v>
      </c>
      <c r="O5738" s="16">
        <v>-0.39125090000000001</v>
      </c>
      <c r="P5738" s="16">
        <v>-1.1658660000000001</v>
      </c>
      <c r="Q5738" s="16">
        <v>-0.47144930000000002</v>
      </c>
      <c r="R5738" s="16">
        <v>0.29899999999999999</v>
      </c>
      <c r="S5738" s="16">
        <v>1.78E-2</v>
      </c>
      <c r="T5738" s="16">
        <v>1E-3</v>
      </c>
      <c r="U5738" s="16">
        <v>5.6612999999999998</v>
      </c>
      <c r="V5738" s="16">
        <v>6.7359999999999998</v>
      </c>
      <c r="W5738" s="16">
        <v>2.3919999999999999</v>
      </c>
      <c r="X5738" s="16">
        <v>370.26900000000001</v>
      </c>
      <c r="Y5738" s="16">
        <v>40.203699999999998</v>
      </c>
      <c r="Z5738" s="16">
        <v>0.1143</v>
      </c>
      <c r="AA5738" s="16">
        <v>-6.7748600000000006E-2</v>
      </c>
      <c r="AB5738" s="16">
        <v>0.47</v>
      </c>
      <c r="AC5738" s="16">
        <v>8.67</v>
      </c>
      <c r="AD5738" s="16">
        <v>33.869999999999997</v>
      </c>
      <c r="AE5738" s="16">
        <v>1.4992000000000001</v>
      </c>
      <c r="AF5738" s="16">
        <v>0</v>
      </c>
      <c r="AG5738" s="16">
        <v>13704.4</v>
      </c>
      <c r="AH5738" s="16">
        <v>8.7349999999999997E-2</v>
      </c>
      <c r="AI5738" s="16">
        <v>47.247999999999998</v>
      </c>
      <c r="AJ5738" s="16">
        <v>33.987099999999998</v>
      </c>
      <c r="AK5738" s="16">
        <v>-1.3243</v>
      </c>
      <c r="AL5738" s="16">
        <v>-8.3000000000000004E-2</v>
      </c>
      <c r="AM5738" s="16">
        <v>-0.84189999999999998</v>
      </c>
      <c r="AN5738" s="16">
        <v>8.3699999999999997E-2</v>
      </c>
      <c r="AO5738" s="16">
        <v>-0.28310000000000002</v>
      </c>
      <c r="AP5738" s="16">
        <v>-0.85</v>
      </c>
      <c r="AR5738" s="16">
        <f t="shared" si="209"/>
        <v>1</v>
      </c>
      <c r="AS5738" s="5">
        <f t="shared" si="208"/>
        <v>4.4586999999999932E-2</v>
      </c>
    </row>
    <row r="5739" spans="1:45" x14ac:dyDescent="0.25">
      <c r="A5739" s="16" t="s">
        <v>408</v>
      </c>
      <c r="B5739" s="16" t="s">
        <v>143</v>
      </c>
      <c r="C5739" s="16" t="s">
        <v>374</v>
      </c>
      <c r="D5739" s="16">
        <v>1990</v>
      </c>
      <c r="E5739" s="16" t="s">
        <v>6354</v>
      </c>
      <c r="F5739" s="16" t="s">
        <v>592</v>
      </c>
      <c r="G5739" s="10">
        <v>2720.03</v>
      </c>
      <c r="H5739" s="73">
        <v>7.908398</v>
      </c>
      <c r="I5739" s="16" t="s">
        <v>6700</v>
      </c>
      <c r="J5739" s="71">
        <v>4.1000000000000002E-2</v>
      </c>
      <c r="K5739" s="71">
        <v>0.88500000000000001</v>
      </c>
      <c r="L5739" s="16">
        <v>-1.436679</v>
      </c>
      <c r="M5739" s="16">
        <v>-0.45067829999999998</v>
      </c>
      <c r="N5739" s="16">
        <v>-0.75522719999999999</v>
      </c>
      <c r="O5739" s="16">
        <v>-0.4079451</v>
      </c>
      <c r="P5739" s="16">
        <v>-1.1037889999999999</v>
      </c>
      <c r="Q5739" s="16">
        <v>-0.47307589999999999</v>
      </c>
      <c r="R5739" s="16">
        <v>0.29899999999999999</v>
      </c>
      <c r="S5739" s="16">
        <v>1.805E-2</v>
      </c>
      <c r="T5739" s="16">
        <v>6.9999999999999999E-4</v>
      </c>
      <c r="U5739" s="16">
        <v>5.4846000000000004</v>
      </c>
      <c r="V5739" s="16">
        <v>6.83</v>
      </c>
      <c r="W5739" s="16">
        <v>2.31</v>
      </c>
      <c r="X5739" s="16">
        <v>370.97</v>
      </c>
      <c r="Y5739" s="16">
        <v>40.8874</v>
      </c>
      <c r="Z5739" s="16">
        <v>0.10589999999999999</v>
      </c>
      <c r="AA5739" s="16">
        <v>-2.1531700000000001E-2</v>
      </c>
      <c r="AB5739" s="16">
        <v>0.47</v>
      </c>
      <c r="AC5739" s="16">
        <v>8.67</v>
      </c>
      <c r="AD5739" s="16">
        <v>32.68</v>
      </c>
      <c r="AE5739" s="16">
        <v>1.5764</v>
      </c>
      <c r="AF5739" s="16">
        <v>0</v>
      </c>
      <c r="AG5739" s="16">
        <v>13938.8</v>
      </c>
      <c r="AH5739" s="16">
        <v>8.7249999999999994E-2</v>
      </c>
      <c r="AI5739" s="16">
        <v>48.5</v>
      </c>
      <c r="AJ5739" s="16">
        <v>38.9</v>
      </c>
      <c r="AK5739" s="16">
        <v>-1.3216000000000001</v>
      </c>
      <c r="AL5739" s="16">
        <v>-9.4E-2</v>
      </c>
      <c r="AM5739" s="16">
        <v>-0.83309999999999995</v>
      </c>
      <c r="AN5739" s="16">
        <v>6.7199999999999996E-2</v>
      </c>
      <c r="AO5739" s="16">
        <v>-0.29459999999999997</v>
      </c>
      <c r="AP5739" s="16">
        <v>-0.83440000000000003</v>
      </c>
      <c r="AR5739" s="16">
        <f t="shared" si="209"/>
        <v>1</v>
      </c>
      <c r="AS5739" s="5">
        <f t="shared" si="208"/>
        <v>1.2124999999999941E-2</v>
      </c>
    </row>
    <row r="5740" spans="1:45" x14ac:dyDescent="0.25">
      <c r="A5740" s="16" t="s">
        <v>408</v>
      </c>
      <c r="B5740" s="16" t="s">
        <v>143</v>
      </c>
      <c r="C5740" s="16" t="s">
        <v>374</v>
      </c>
      <c r="D5740" s="16">
        <v>1991</v>
      </c>
      <c r="E5740" s="16" t="s">
        <v>6355</v>
      </c>
      <c r="F5740" s="16" t="s">
        <v>592</v>
      </c>
      <c r="G5740" s="10">
        <v>2692.12</v>
      </c>
      <c r="H5740" s="73">
        <v>7.898085</v>
      </c>
      <c r="I5740" s="16" t="s">
        <v>6700</v>
      </c>
      <c r="J5740" s="71">
        <v>1.0999999999999999E-2</v>
      </c>
      <c r="K5740" s="71">
        <v>0.89400000000000002</v>
      </c>
      <c r="L5740" s="16">
        <v>-1.406787</v>
      </c>
      <c r="M5740" s="16">
        <v>-0.45161040000000002</v>
      </c>
      <c r="N5740" s="16">
        <v>-0.73187829999999998</v>
      </c>
      <c r="O5740" s="16">
        <v>-0.36438470000000001</v>
      </c>
      <c r="P5740" s="16">
        <v>-1.102843</v>
      </c>
      <c r="Q5740" s="16">
        <v>-0.47469899999999998</v>
      </c>
      <c r="R5740" s="16">
        <v>0.29899999999999999</v>
      </c>
      <c r="S5740" s="16">
        <v>1.805E-2</v>
      </c>
      <c r="T5740" s="16">
        <v>5.9999999999999995E-4</v>
      </c>
      <c r="U5740" s="16">
        <v>5.8292999999999999</v>
      </c>
      <c r="V5740" s="16">
        <v>6.8079999999999998</v>
      </c>
      <c r="W5740" s="16">
        <v>2.1840000000000002</v>
      </c>
      <c r="X5740" s="16">
        <v>370.21199999999999</v>
      </c>
      <c r="Y5740" s="16">
        <v>41.571199999999997</v>
      </c>
      <c r="Z5740" s="16">
        <v>0.11849999999999999</v>
      </c>
      <c r="AA5740" s="16">
        <v>-3.7066799999999997E-2</v>
      </c>
      <c r="AB5740" s="16">
        <v>0.47</v>
      </c>
      <c r="AC5740" s="16">
        <v>8.67</v>
      </c>
      <c r="AD5740" s="16">
        <v>33.08</v>
      </c>
      <c r="AE5740" s="16">
        <v>1.6173999999999999</v>
      </c>
      <c r="AF5740" s="16">
        <v>0</v>
      </c>
      <c r="AG5740" s="16">
        <v>14294.8</v>
      </c>
      <c r="AH5740" s="16">
        <v>8.7800000000000003E-2</v>
      </c>
      <c r="AI5740" s="16">
        <v>48.5</v>
      </c>
      <c r="AJ5740" s="16">
        <v>38.9</v>
      </c>
      <c r="AK5740" s="16">
        <v>-1.3189</v>
      </c>
      <c r="AL5740" s="16">
        <v>-0.1051</v>
      </c>
      <c r="AM5740" s="16">
        <v>-0.82420000000000004</v>
      </c>
      <c r="AN5740" s="16">
        <v>5.0599999999999999E-2</v>
      </c>
      <c r="AO5740" s="16">
        <v>-0.30609999999999998</v>
      </c>
      <c r="AP5740" s="16">
        <v>-0.81869999999999998</v>
      </c>
      <c r="AR5740" s="16">
        <f t="shared" si="209"/>
        <v>1</v>
      </c>
      <c r="AS5740" s="5">
        <f t="shared" si="208"/>
        <v>2.989200000000003E-2</v>
      </c>
    </row>
    <row r="5741" spans="1:45" x14ac:dyDescent="0.25">
      <c r="A5741" s="16" t="s">
        <v>408</v>
      </c>
      <c r="B5741" s="16" t="s">
        <v>143</v>
      </c>
      <c r="C5741" s="16" t="s">
        <v>374</v>
      </c>
      <c r="D5741" s="16">
        <v>1992</v>
      </c>
      <c r="E5741" s="16" t="s">
        <v>6356</v>
      </c>
      <c r="F5741" s="16" t="s">
        <v>592</v>
      </c>
      <c r="G5741" s="10">
        <v>2716.37</v>
      </c>
      <c r="H5741" s="73">
        <v>7.9070520000000002</v>
      </c>
      <c r="I5741" s="16" t="s">
        <v>6700</v>
      </c>
      <c r="J5741" s="71">
        <v>-2.5000000000000001E-2</v>
      </c>
      <c r="K5741" s="71">
        <v>0.872</v>
      </c>
      <c r="L5741" s="16">
        <v>-1.4021349999999999</v>
      </c>
      <c r="M5741" s="16">
        <v>-0.4488277</v>
      </c>
      <c r="N5741" s="16">
        <v>-0.73526440000000004</v>
      </c>
      <c r="O5741" s="16">
        <v>-0.35281770000000001</v>
      </c>
      <c r="P5741" s="16">
        <v>-1.102209</v>
      </c>
      <c r="Q5741" s="16">
        <v>-0.47632550000000001</v>
      </c>
      <c r="R5741" s="16">
        <v>0.29899999999999999</v>
      </c>
      <c r="S5741" s="16">
        <v>1.78E-2</v>
      </c>
      <c r="T5741" s="16">
        <v>1E-3</v>
      </c>
      <c r="U5741" s="16">
        <v>5.8906000000000001</v>
      </c>
      <c r="V5741" s="16">
        <v>6.7859999999999996</v>
      </c>
      <c r="W5741" s="16">
        <v>2.0579999999999998</v>
      </c>
      <c r="X5741" s="16">
        <v>369.93599999999998</v>
      </c>
      <c r="Y5741" s="16">
        <v>42.254899999999999</v>
      </c>
      <c r="Z5741" s="16">
        <v>0.1178</v>
      </c>
      <c r="AA5741" s="16">
        <v>-3.1629499999999998E-2</v>
      </c>
      <c r="AB5741" s="16">
        <v>0.47</v>
      </c>
      <c r="AC5741" s="16">
        <v>8.67</v>
      </c>
      <c r="AD5741" s="16">
        <v>32.94</v>
      </c>
      <c r="AE5741" s="16">
        <v>1.6708000000000001</v>
      </c>
      <c r="AF5741" s="16">
        <v>0</v>
      </c>
      <c r="AG5741" s="16">
        <v>13939.7</v>
      </c>
      <c r="AH5741" s="16">
        <v>8.8099999999999998E-2</v>
      </c>
      <c r="AI5741" s="16">
        <v>48.5</v>
      </c>
      <c r="AJ5741" s="16">
        <v>38.9</v>
      </c>
      <c r="AK5741" s="16">
        <v>-1.3162</v>
      </c>
      <c r="AL5741" s="16">
        <v>-0.11609999999999999</v>
      </c>
      <c r="AM5741" s="16">
        <v>-0.81540000000000001</v>
      </c>
      <c r="AN5741" s="16">
        <v>3.4099999999999998E-2</v>
      </c>
      <c r="AO5741" s="16">
        <v>-0.31759999999999999</v>
      </c>
      <c r="AP5741" s="16">
        <v>-0.80310000000000004</v>
      </c>
      <c r="AR5741" s="16">
        <f t="shared" si="209"/>
        <v>1</v>
      </c>
      <c r="AS5741" s="5">
        <f t="shared" si="208"/>
        <v>4.6520000000001005E-3</v>
      </c>
    </row>
    <row r="5742" spans="1:45" x14ac:dyDescent="0.25">
      <c r="A5742" s="16" t="s">
        <v>408</v>
      </c>
      <c r="B5742" s="16" t="s">
        <v>143</v>
      </c>
      <c r="C5742" s="16" t="s">
        <v>374</v>
      </c>
      <c r="D5742" s="16">
        <v>1993</v>
      </c>
      <c r="E5742" s="16" t="s">
        <v>6357</v>
      </c>
      <c r="F5742" s="16" t="s">
        <v>592</v>
      </c>
      <c r="G5742" s="10">
        <v>2746.21</v>
      </c>
      <c r="H5742" s="73">
        <v>7.9179779999999997</v>
      </c>
      <c r="I5742" s="16" t="s">
        <v>6700</v>
      </c>
      <c r="J5742" s="71">
        <v>-0.01</v>
      </c>
      <c r="K5742" s="71">
        <v>0.86399999999999999</v>
      </c>
      <c r="L5742" s="16">
        <v>-1.3928499999999999</v>
      </c>
      <c r="M5742" s="16">
        <v>-0.4532853</v>
      </c>
      <c r="N5742" s="16">
        <v>-0.73840870000000003</v>
      </c>
      <c r="O5742" s="16">
        <v>-0.32655489999999998</v>
      </c>
      <c r="P5742" s="16">
        <v>-1.0997490000000001</v>
      </c>
      <c r="Q5742" s="16">
        <v>-0.47794959999999997</v>
      </c>
      <c r="R5742" s="16">
        <v>0.29899999999999999</v>
      </c>
      <c r="S5742" s="16">
        <v>1.8100000000000002E-2</v>
      </c>
      <c r="T5742" s="16">
        <v>4.0000000000000002E-4</v>
      </c>
      <c r="U5742" s="16">
        <v>5.9518000000000004</v>
      </c>
      <c r="V5742" s="16">
        <v>6.7640000000000002</v>
      </c>
      <c r="W5742" s="16">
        <v>1.9319999999999999</v>
      </c>
      <c r="X5742" s="16">
        <v>369.69900000000001</v>
      </c>
      <c r="Y5742" s="16">
        <v>42.938699999999997</v>
      </c>
      <c r="Z5742" s="16">
        <v>0.108</v>
      </c>
      <c r="AA5742" s="16">
        <v>-0.1194026</v>
      </c>
      <c r="AB5742" s="16">
        <v>0.47</v>
      </c>
      <c r="AC5742" s="16">
        <v>8.67</v>
      </c>
      <c r="AD5742" s="16">
        <v>35.200000000000003</v>
      </c>
      <c r="AE5742" s="16">
        <v>1.7639</v>
      </c>
      <c r="AF5742" s="16">
        <v>0</v>
      </c>
      <c r="AG5742" s="16">
        <v>14032.4</v>
      </c>
      <c r="AH5742" s="16">
        <v>8.8450000000000001E-2</v>
      </c>
      <c r="AI5742" s="16">
        <v>48.5</v>
      </c>
      <c r="AJ5742" s="16">
        <v>39</v>
      </c>
      <c r="AK5742" s="16">
        <v>-1.3134999999999999</v>
      </c>
      <c r="AL5742" s="16">
        <v>-0.12709999999999999</v>
      </c>
      <c r="AM5742" s="16">
        <v>-0.80649999999999999</v>
      </c>
      <c r="AN5742" s="16">
        <v>1.7500000000000002E-2</v>
      </c>
      <c r="AO5742" s="16">
        <v>-0.3291</v>
      </c>
      <c r="AP5742" s="16">
        <v>-0.78749999999999998</v>
      </c>
      <c r="AR5742" s="16">
        <f t="shared" si="209"/>
        <v>1</v>
      </c>
      <c r="AS5742" s="5">
        <f t="shared" si="208"/>
        <v>9.2849999999999877E-3</v>
      </c>
    </row>
    <row r="5743" spans="1:45" x14ac:dyDescent="0.25">
      <c r="A5743" s="16" t="s">
        <v>408</v>
      </c>
      <c r="B5743" s="16" t="s">
        <v>143</v>
      </c>
      <c r="C5743" s="16" t="s">
        <v>374</v>
      </c>
      <c r="D5743" s="16">
        <v>1994</v>
      </c>
      <c r="E5743" s="16" t="s">
        <v>6358</v>
      </c>
      <c r="F5743" s="16" t="s">
        <v>592</v>
      </c>
      <c r="G5743" s="10">
        <v>2759.14</v>
      </c>
      <c r="H5743" s="73">
        <v>7.9226749999999999</v>
      </c>
      <c r="I5743" s="16" t="s">
        <v>6700</v>
      </c>
      <c r="J5743" s="71">
        <v>-1.9E-2</v>
      </c>
      <c r="K5743" s="71">
        <v>0.84799999999999998</v>
      </c>
      <c r="L5743" s="16">
        <v>-1.4248959999999999</v>
      </c>
      <c r="M5743" s="16">
        <v>-0.45423079999999999</v>
      </c>
      <c r="N5743" s="16">
        <v>-0.83628389999999997</v>
      </c>
      <c r="O5743" s="16">
        <v>-0.32295839999999998</v>
      </c>
      <c r="P5743" s="16">
        <v>-1.0763229999999999</v>
      </c>
      <c r="Q5743" s="16">
        <v>-0.4795932</v>
      </c>
      <c r="R5743" s="16">
        <v>0.29899999999999999</v>
      </c>
      <c r="S5743" s="16">
        <v>1.7850000000000001E-2</v>
      </c>
      <c r="T5743" s="16">
        <v>4.0000000000000002E-4</v>
      </c>
      <c r="U5743" s="16">
        <v>5.1402999999999999</v>
      </c>
      <c r="V5743" s="16">
        <v>6.742</v>
      </c>
      <c r="W5743" s="16">
        <v>1.806</v>
      </c>
      <c r="X5743" s="16">
        <v>368.99799999999999</v>
      </c>
      <c r="Y5743" s="16">
        <v>43.622399999999999</v>
      </c>
      <c r="Z5743" s="16">
        <v>0.1077</v>
      </c>
      <c r="AA5743" s="16">
        <v>-8.8332499999999994E-2</v>
      </c>
      <c r="AB5743" s="16">
        <v>0.47</v>
      </c>
      <c r="AC5743" s="16">
        <v>8.67</v>
      </c>
      <c r="AD5743" s="16">
        <v>34.4</v>
      </c>
      <c r="AE5743" s="16">
        <v>1.9262999999999999</v>
      </c>
      <c r="AF5743" s="16">
        <v>0</v>
      </c>
      <c r="AG5743" s="16">
        <v>13388.7</v>
      </c>
      <c r="AH5743" s="16">
        <v>8.6199999999999999E-2</v>
      </c>
      <c r="AI5743" s="16">
        <v>49</v>
      </c>
      <c r="AJ5743" s="16">
        <v>40.799999999999997</v>
      </c>
      <c r="AK5743" s="16">
        <v>-1.3108</v>
      </c>
      <c r="AL5743" s="16">
        <v>-0.13819999999999999</v>
      </c>
      <c r="AM5743" s="16">
        <v>-0.79769999999999996</v>
      </c>
      <c r="AN5743" s="16">
        <v>1E-3</v>
      </c>
      <c r="AO5743" s="16">
        <v>-0.3407</v>
      </c>
      <c r="AP5743" s="16">
        <v>-0.77180000000000004</v>
      </c>
      <c r="AR5743" s="16">
        <f t="shared" si="209"/>
        <v>1</v>
      </c>
      <c r="AS5743" s="5">
        <f t="shared" si="208"/>
        <v>-3.2046000000000019E-2</v>
      </c>
    </row>
    <row r="5744" spans="1:45" x14ac:dyDescent="0.25">
      <c r="A5744" s="16" t="s">
        <v>408</v>
      </c>
      <c r="B5744" s="16" t="s">
        <v>143</v>
      </c>
      <c r="C5744" s="16" t="s">
        <v>374</v>
      </c>
      <c r="D5744" s="16">
        <v>1995</v>
      </c>
      <c r="E5744" s="16" t="s">
        <v>6359</v>
      </c>
      <c r="F5744" s="16" t="s">
        <v>592</v>
      </c>
      <c r="G5744" s="10">
        <v>2835.04</v>
      </c>
      <c r="H5744" s="73">
        <v>7.9498110000000004</v>
      </c>
      <c r="I5744" s="16" t="s">
        <v>6700</v>
      </c>
      <c r="J5744" s="71">
        <v>-0.11799999999999999</v>
      </c>
      <c r="K5744" s="71">
        <v>0.753</v>
      </c>
      <c r="L5744" s="16">
        <v>-1.414083</v>
      </c>
      <c r="M5744" s="16">
        <v>-0.45254240000000001</v>
      </c>
      <c r="N5744" s="16">
        <v>-0.80320729999999996</v>
      </c>
      <c r="O5744" s="16">
        <v>-0.35847299999999999</v>
      </c>
      <c r="P5744" s="16">
        <v>-1.0494380000000001</v>
      </c>
      <c r="Q5744" s="16">
        <v>-0.48123529999999998</v>
      </c>
      <c r="R5744" s="16">
        <v>0.29899999999999999</v>
      </c>
      <c r="S5744" s="16">
        <v>1.805E-2</v>
      </c>
      <c r="T5744" s="16">
        <v>5.0000000000000001E-4</v>
      </c>
      <c r="U5744" s="16">
        <v>5.6531000000000002</v>
      </c>
      <c r="V5744" s="16">
        <v>6.72</v>
      </c>
      <c r="W5744" s="16">
        <v>1.68</v>
      </c>
      <c r="X5744" s="16">
        <v>366.99400000000003</v>
      </c>
      <c r="Y5744" s="16">
        <v>44.306199999999997</v>
      </c>
      <c r="Z5744" s="16">
        <v>8.9300000000000004E-2</v>
      </c>
      <c r="AA5744" s="16">
        <v>-4.1727300000000002E-2</v>
      </c>
      <c r="AB5744" s="16">
        <v>0.47</v>
      </c>
      <c r="AC5744" s="16">
        <v>8.67</v>
      </c>
      <c r="AD5744" s="16">
        <v>33.200000000000003</v>
      </c>
      <c r="AE5744" s="16">
        <v>2.1932</v>
      </c>
      <c r="AF5744" s="16">
        <v>0</v>
      </c>
      <c r="AG5744" s="16">
        <v>14634</v>
      </c>
      <c r="AH5744" s="16">
        <v>8.4150000000000003E-2</v>
      </c>
      <c r="AI5744" s="16">
        <v>49.5</v>
      </c>
      <c r="AJ5744" s="16">
        <v>42.7</v>
      </c>
      <c r="AK5744" s="16">
        <v>-1.3081</v>
      </c>
      <c r="AL5744" s="16">
        <v>-0.1492</v>
      </c>
      <c r="AM5744" s="16">
        <v>-0.78890000000000005</v>
      </c>
      <c r="AN5744" s="16">
        <v>-1.5599999999999999E-2</v>
      </c>
      <c r="AO5744" s="16">
        <v>-0.35220000000000001</v>
      </c>
      <c r="AP5744" s="16">
        <v>-0.75619999999999998</v>
      </c>
      <c r="AR5744" s="16">
        <f t="shared" si="209"/>
        <v>1</v>
      </c>
      <c r="AS5744" s="5">
        <f t="shared" si="208"/>
        <v>1.0812999999999962E-2</v>
      </c>
    </row>
    <row r="5745" spans="1:45" x14ac:dyDescent="0.25">
      <c r="A5745" s="16" t="s">
        <v>408</v>
      </c>
      <c r="B5745" s="16" t="s">
        <v>143</v>
      </c>
      <c r="C5745" s="16" t="s">
        <v>374</v>
      </c>
      <c r="D5745" s="16">
        <v>1996</v>
      </c>
      <c r="E5745" s="16" t="s">
        <v>6360</v>
      </c>
      <c r="F5745" s="16" t="s">
        <v>592</v>
      </c>
      <c r="G5745" s="10">
        <v>2881.08</v>
      </c>
      <c r="H5745" s="73">
        <v>7.9659190000000004</v>
      </c>
      <c r="I5745" s="16" t="s">
        <v>6700</v>
      </c>
      <c r="J5745" s="71">
        <v>0.124</v>
      </c>
      <c r="K5745" s="71">
        <v>0.85199999999999998</v>
      </c>
      <c r="L5745" s="16">
        <v>-1.3996900000000001</v>
      </c>
      <c r="M5745" s="16">
        <v>-0.45161040000000002</v>
      </c>
      <c r="N5745" s="16">
        <v>-0.89174750000000003</v>
      </c>
      <c r="O5745" s="16">
        <v>-0.3387271</v>
      </c>
      <c r="P5745" s="16">
        <v>-1.0249550000000001</v>
      </c>
      <c r="Q5745" s="16">
        <v>-0.40471299999999999</v>
      </c>
      <c r="R5745" s="16">
        <v>0.29899999999999999</v>
      </c>
      <c r="S5745" s="16">
        <v>1.805E-2</v>
      </c>
      <c r="T5745" s="16">
        <v>5.9999999999999995E-4</v>
      </c>
      <c r="U5745" s="16">
        <v>4.9382000000000001</v>
      </c>
      <c r="V5745" s="16">
        <v>6.3860000000000001</v>
      </c>
      <c r="W5745" s="16">
        <v>1.55</v>
      </c>
      <c r="X5745" s="16">
        <v>367.25299999999999</v>
      </c>
      <c r="Y5745" s="16">
        <v>44.989899999999999</v>
      </c>
      <c r="Z5745" s="16">
        <v>9.3399999999999997E-2</v>
      </c>
      <c r="AA5745" s="16">
        <v>-3.3959700000000002E-2</v>
      </c>
      <c r="AB5745" s="16">
        <v>0.47</v>
      </c>
      <c r="AC5745" s="16">
        <v>8.67</v>
      </c>
      <c r="AD5745" s="16">
        <v>33</v>
      </c>
      <c r="AE5745" s="16">
        <v>2.2957999999999998</v>
      </c>
      <c r="AF5745" s="16">
        <v>0</v>
      </c>
      <c r="AG5745" s="16">
        <v>14339.8</v>
      </c>
      <c r="AH5745" s="16">
        <v>8.3250000000000005E-2</v>
      </c>
      <c r="AI5745" s="16">
        <v>50</v>
      </c>
      <c r="AJ5745" s="16">
        <v>44.6</v>
      </c>
      <c r="AK5745" s="16">
        <v>-1.2504</v>
      </c>
      <c r="AL5745" s="16">
        <v>-1.46E-2</v>
      </c>
      <c r="AM5745" s="16">
        <v>-0.67210000000000003</v>
      </c>
      <c r="AN5745" s="16">
        <v>-0.29759999999999998</v>
      </c>
      <c r="AO5745" s="16">
        <v>-0.2112</v>
      </c>
      <c r="AP5745" s="16">
        <v>-0.53190000000000004</v>
      </c>
      <c r="AR5745" s="16">
        <f t="shared" si="209"/>
        <v>1</v>
      </c>
      <c r="AS5745" s="5">
        <f t="shared" si="208"/>
        <v>1.4392999999999878E-2</v>
      </c>
    </row>
    <row r="5746" spans="1:45" x14ac:dyDescent="0.25">
      <c r="A5746" s="16" t="s">
        <v>408</v>
      </c>
      <c r="B5746" s="16" t="s">
        <v>143</v>
      </c>
      <c r="C5746" s="16" t="s">
        <v>374</v>
      </c>
      <c r="D5746" s="16">
        <v>1997</v>
      </c>
      <c r="E5746" s="16" t="s">
        <v>6361</v>
      </c>
      <c r="F5746" s="16" t="s">
        <v>592</v>
      </c>
      <c r="G5746" s="10">
        <v>2904.7</v>
      </c>
      <c r="H5746" s="73">
        <v>7.9740840000000004</v>
      </c>
      <c r="I5746" s="16" t="s">
        <v>6700</v>
      </c>
      <c r="J5746" s="71">
        <v>-4.2999999999999997E-2</v>
      </c>
      <c r="K5746" s="71">
        <v>0.81599999999999995</v>
      </c>
      <c r="L5746" s="16">
        <v>-1.346519</v>
      </c>
      <c r="M5746" s="16">
        <v>-0.45197510000000002</v>
      </c>
      <c r="N5746" s="16">
        <v>-0.78424479999999996</v>
      </c>
      <c r="O5746" s="16">
        <v>-0.3515508</v>
      </c>
      <c r="P5746" s="16">
        <v>-1.000183</v>
      </c>
      <c r="Q5746" s="16">
        <v>-0.40487250000000002</v>
      </c>
      <c r="R5746" s="16">
        <v>0.29899999999999999</v>
      </c>
      <c r="S5746" s="16">
        <v>1.8200000000000001E-2</v>
      </c>
      <c r="T5746" s="16">
        <v>5.0000000000000001E-4</v>
      </c>
      <c r="U5746" s="16">
        <v>6.1969000000000003</v>
      </c>
      <c r="V5746" s="16">
        <v>6.0519999999999996</v>
      </c>
      <c r="W5746" s="16">
        <v>1.42</v>
      </c>
      <c r="X5746" s="16">
        <v>365.709</v>
      </c>
      <c r="Y5746" s="16">
        <v>45.673699999999997</v>
      </c>
      <c r="Z5746" s="16">
        <v>8.2900000000000001E-2</v>
      </c>
      <c r="AA5746" s="16">
        <v>-1.06572E-2</v>
      </c>
      <c r="AB5746" s="16">
        <v>0.47</v>
      </c>
      <c r="AC5746" s="16">
        <v>8.67</v>
      </c>
      <c r="AD5746" s="16">
        <v>32.4</v>
      </c>
      <c r="AE5746" s="16">
        <v>2.4904999999999999</v>
      </c>
      <c r="AF5746" s="16">
        <v>0</v>
      </c>
      <c r="AG5746" s="16">
        <v>14114.9</v>
      </c>
      <c r="AH5746" s="16">
        <v>8.1799999999999998E-2</v>
      </c>
      <c r="AI5746" s="16">
        <v>50.4</v>
      </c>
      <c r="AJ5746" s="16">
        <v>46.5</v>
      </c>
      <c r="AK5746" s="16">
        <v>-1.1940999999999999</v>
      </c>
      <c r="AL5746" s="16">
        <v>-1.6E-2</v>
      </c>
      <c r="AM5746" s="16">
        <v>-0.66149999999999998</v>
      </c>
      <c r="AN5746" s="16">
        <v>-0.20349999999999999</v>
      </c>
      <c r="AO5746" s="16">
        <v>-0.32540000000000002</v>
      </c>
      <c r="AP5746" s="16">
        <v>-0.56410000000000005</v>
      </c>
      <c r="AR5746" s="16">
        <f t="shared" si="209"/>
        <v>1</v>
      </c>
      <c r="AS5746" s="5">
        <f t="shared" si="208"/>
        <v>5.3171000000000079E-2</v>
      </c>
    </row>
    <row r="5747" spans="1:45" x14ac:dyDescent="0.25">
      <c r="A5747" s="16" t="s">
        <v>408</v>
      </c>
      <c r="B5747" s="16" t="s">
        <v>143</v>
      </c>
      <c r="C5747" s="16" t="s">
        <v>374</v>
      </c>
      <c r="D5747" s="16">
        <v>1998</v>
      </c>
      <c r="E5747" s="16" t="s">
        <v>6362</v>
      </c>
      <c r="F5747" s="16" t="s">
        <v>592</v>
      </c>
      <c r="G5747" s="10">
        <v>2916.39</v>
      </c>
      <c r="H5747" s="73">
        <v>7.9781019999999998</v>
      </c>
      <c r="I5747" s="16" t="s">
        <v>6700</v>
      </c>
      <c r="J5747" s="71">
        <v>4.8000000000000001E-2</v>
      </c>
      <c r="K5747" s="71">
        <v>0.85699999999999998</v>
      </c>
      <c r="L5747" s="16">
        <v>-1.3448610000000001</v>
      </c>
      <c r="M5747" s="16">
        <v>-0.45161040000000002</v>
      </c>
      <c r="N5747" s="16">
        <v>-0.80906500000000003</v>
      </c>
      <c r="O5747" s="16">
        <v>-0.35271730000000001</v>
      </c>
      <c r="P5747" s="16">
        <v>-0.97197659999999997</v>
      </c>
      <c r="Q5747" s="16">
        <v>-0.40503030000000001</v>
      </c>
      <c r="R5747" s="16">
        <v>0.29899999999999999</v>
      </c>
      <c r="S5747" s="16">
        <v>1.805E-2</v>
      </c>
      <c r="T5747" s="16">
        <v>5.9999999999999995E-4</v>
      </c>
      <c r="U5747" s="16">
        <v>6.2582000000000004</v>
      </c>
      <c r="V5747" s="16">
        <v>5.718</v>
      </c>
      <c r="W5747" s="16">
        <v>1.29</v>
      </c>
      <c r="X5747" s="16">
        <v>363.16199999999998</v>
      </c>
      <c r="Y5747" s="16">
        <v>46.357500000000002</v>
      </c>
      <c r="Z5747" s="16">
        <v>9.6799999999999997E-2</v>
      </c>
      <c r="AA5747" s="16">
        <v>0.1124583</v>
      </c>
      <c r="AB5747" s="16">
        <v>0.47</v>
      </c>
      <c r="AC5747" s="16">
        <v>8.67</v>
      </c>
      <c r="AD5747" s="16">
        <v>29.23</v>
      </c>
      <c r="AE5747" s="16">
        <v>2.819</v>
      </c>
      <c r="AF5747" s="16">
        <v>0.45689999999999997</v>
      </c>
      <c r="AG5747" s="16">
        <v>15022.2</v>
      </c>
      <c r="AH5747" s="16">
        <v>8.0649999999999999E-2</v>
      </c>
      <c r="AI5747" s="16">
        <v>50.9</v>
      </c>
      <c r="AJ5747" s="16">
        <v>48.3</v>
      </c>
      <c r="AK5747" s="16">
        <v>-1.1378999999999999</v>
      </c>
      <c r="AL5747" s="16">
        <v>-1.7299999999999999E-2</v>
      </c>
      <c r="AM5747" s="16">
        <v>-0.65080000000000005</v>
      </c>
      <c r="AN5747" s="16">
        <v>-0.1095</v>
      </c>
      <c r="AO5747" s="16">
        <v>-0.43959999999999999</v>
      </c>
      <c r="AP5747" s="16">
        <v>-0.59630000000000005</v>
      </c>
      <c r="AR5747" s="16">
        <f t="shared" si="209"/>
        <v>1</v>
      </c>
      <c r="AS5747" s="5">
        <f t="shared" si="208"/>
        <v>1.6579999999999373E-3</v>
      </c>
    </row>
    <row r="5748" spans="1:45" x14ac:dyDescent="0.25">
      <c r="A5748" s="16" t="s">
        <v>408</v>
      </c>
      <c r="B5748" s="16" t="s">
        <v>143</v>
      </c>
      <c r="C5748" s="16" t="s">
        <v>374</v>
      </c>
      <c r="D5748" s="16">
        <v>1999</v>
      </c>
      <c r="E5748" s="16" t="s">
        <v>6363</v>
      </c>
      <c r="F5748" s="16" t="s">
        <v>592</v>
      </c>
      <c r="G5748" s="10">
        <v>2946.11</v>
      </c>
      <c r="H5748" s="73">
        <v>7.9882410000000004</v>
      </c>
      <c r="I5748" s="16" t="s">
        <v>6700</v>
      </c>
      <c r="J5748" s="71">
        <v>6.0000000000000001E-3</v>
      </c>
      <c r="K5748" s="71">
        <v>0.86099999999999999</v>
      </c>
      <c r="L5748" s="16">
        <v>-1.3782760000000001</v>
      </c>
      <c r="M5748" s="16">
        <v>-0.45498709999999998</v>
      </c>
      <c r="N5748" s="16">
        <v>-0.93284330000000004</v>
      </c>
      <c r="O5748" s="16">
        <v>-0.27970899999999999</v>
      </c>
      <c r="P5748" s="16">
        <v>-0.94461700000000004</v>
      </c>
      <c r="Q5748" s="16">
        <v>-0.45980320000000002</v>
      </c>
      <c r="R5748" s="16">
        <v>0.29899999999999999</v>
      </c>
      <c r="S5748" s="16">
        <v>1.7649999999999999E-2</v>
      </c>
      <c r="T5748" s="16">
        <v>4.0000000000000002E-4</v>
      </c>
      <c r="U5748" s="16">
        <v>5.0910000000000002</v>
      </c>
      <c r="V5748" s="16">
        <v>5.3840000000000003</v>
      </c>
      <c r="W5748" s="16">
        <v>1.1599999999999999</v>
      </c>
      <c r="X5748" s="16">
        <v>365.35300000000001</v>
      </c>
      <c r="Y5748" s="16">
        <v>47.041200000000003</v>
      </c>
      <c r="Z5748" s="16">
        <v>0.1024</v>
      </c>
      <c r="AA5748" s="16">
        <v>-2.8134200000000002E-2</v>
      </c>
      <c r="AB5748" s="16">
        <v>0.47</v>
      </c>
      <c r="AC5748" s="16">
        <v>8.67</v>
      </c>
      <c r="AD5748" s="16">
        <v>32.85</v>
      </c>
      <c r="AE5748" s="16">
        <v>2.9874999999999998</v>
      </c>
      <c r="AF5748" s="16">
        <v>1.3357000000000001</v>
      </c>
      <c r="AG5748" s="16">
        <v>14576.2</v>
      </c>
      <c r="AH5748" s="16">
        <v>8.0949999999999994E-2</v>
      </c>
      <c r="AI5748" s="16">
        <v>51.4</v>
      </c>
      <c r="AJ5748" s="16">
        <v>50.1</v>
      </c>
      <c r="AK5748" s="16">
        <v>-1.2747999999999999</v>
      </c>
      <c r="AL5748" s="16">
        <v>-0.1353</v>
      </c>
      <c r="AM5748" s="16">
        <v>-0.68100000000000005</v>
      </c>
      <c r="AN5748" s="16">
        <v>-9.1399999999999995E-2</v>
      </c>
      <c r="AO5748" s="16">
        <v>-0.44140000000000001</v>
      </c>
      <c r="AP5748" s="16">
        <v>-0.63700000000000001</v>
      </c>
      <c r="AR5748" s="16">
        <f t="shared" si="209"/>
        <v>1</v>
      </c>
      <c r="AS5748" s="5">
        <f t="shared" si="208"/>
        <v>-3.3414999999999973E-2</v>
      </c>
    </row>
    <row r="5749" spans="1:45" x14ac:dyDescent="0.25">
      <c r="A5749" s="16" t="s">
        <v>408</v>
      </c>
      <c r="B5749" s="16" t="s">
        <v>143</v>
      </c>
      <c r="C5749" s="16" t="s">
        <v>374</v>
      </c>
      <c r="D5749" s="16">
        <v>2000</v>
      </c>
      <c r="E5749" s="16" t="s">
        <v>6364</v>
      </c>
      <c r="F5749" s="16" t="s">
        <v>592</v>
      </c>
      <c r="G5749" s="10">
        <v>2953.23</v>
      </c>
      <c r="H5749" s="73">
        <v>7.9906550000000003</v>
      </c>
      <c r="I5749" s="16">
        <v>1061468</v>
      </c>
      <c r="J5749" s="71">
        <v>1.4999999999999999E-2</v>
      </c>
      <c r="K5749" s="71">
        <v>0.875</v>
      </c>
      <c r="L5749" s="16">
        <v>-1.367793</v>
      </c>
      <c r="M5749" s="16">
        <v>-0.4437895</v>
      </c>
      <c r="N5749" s="16">
        <v>-0.9074603</v>
      </c>
      <c r="O5749" s="16">
        <v>-0.26768189999999997</v>
      </c>
      <c r="P5749" s="16">
        <v>-0.91831649999999998</v>
      </c>
      <c r="Q5749" s="16">
        <v>-0.51455470000000003</v>
      </c>
      <c r="R5749" s="16">
        <v>0.29899999999999999</v>
      </c>
      <c r="S5749" s="16">
        <v>1.7899999999999999E-2</v>
      </c>
      <c r="T5749" s="16">
        <v>1.5E-3</v>
      </c>
      <c r="U5749" s="16">
        <v>5.5084999999999997</v>
      </c>
      <c r="V5749" s="16">
        <v>5.05</v>
      </c>
      <c r="W5749" s="16">
        <v>1.03</v>
      </c>
      <c r="X5749" s="16">
        <v>364.80399999999997</v>
      </c>
      <c r="Y5749" s="16">
        <v>47.725000000000001</v>
      </c>
      <c r="Z5749" s="16">
        <v>9.8799999999999999E-2</v>
      </c>
      <c r="AA5749" s="16">
        <v>-3.99797E-2</v>
      </c>
      <c r="AB5749" s="16">
        <v>0.47</v>
      </c>
      <c r="AC5749" s="16">
        <v>8.67</v>
      </c>
      <c r="AD5749" s="16">
        <v>33.155000000000001</v>
      </c>
      <c r="AE5749" s="16">
        <v>2.9950000000000001</v>
      </c>
      <c r="AF5749" s="16">
        <v>3.1023000000000001</v>
      </c>
      <c r="AG5749" s="16">
        <v>14581</v>
      </c>
      <c r="AH5749" s="16">
        <v>7.8450000000000006E-2</v>
      </c>
      <c r="AI5749" s="16">
        <v>51.8</v>
      </c>
      <c r="AJ5749" s="16">
        <v>51.9</v>
      </c>
      <c r="AK5749" s="16">
        <v>-1.4116</v>
      </c>
      <c r="AL5749" s="16">
        <v>-0.25340000000000001</v>
      </c>
      <c r="AM5749" s="16">
        <v>-0.71109999999999995</v>
      </c>
      <c r="AN5749" s="16">
        <v>-7.3400000000000007E-2</v>
      </c>
      <c r="AO5749" s="16">
        <v>-0.44319999999999998</v>
      </c>
      <c r="AP5749" s="16">
        <v>-0.67759999999999998</v>
      </c>
      <c r="AR5749" s="16">
        <f t="shared" si="209"/>
        <v>1</v>
      </c>
      <c r="AS5749" s="5">
        <f t="shared" si="208"/>
        <v>1.048300000000002E-2</v>
      </c>
    </row>
    <row r="5750" spans="1:45" x14ac:dyDescent="0.25">
      <c r="A5750" s="16" t="s">
        <v>408</v>
      </c>
      <c r="B5750" s="16" t="s">
        <v>143</v>
      </c>
      <c r="C5750" s="16" t="s">
        <v>374</v>
      </c>
      <c r="D5750" s="16">
        <v>2001</v>
      </c>
      <c r="E5750" s="16" t="s">
        <v>6365</v>
      </c>
      <c r="F5750" s="16" t="s">
        <v>592</v>
      </c>
      <c r="G5750" s="10">
        <v>2952.51</v>
      </c>
      <c r="H5750" s="73">
        <v>7.9904099999999998</v>
      </c>
      <c r="I5750" s="16">
        <v>1072927</v>
      </c>
      <c r="J5750" s="71">
        <v>0.02</v>
      </c>
      <c r="K5750" s="71">
        <v>0.89200000000000002</v>
      </c>
      <c r="L5750" s="16">
        <v>-1.346722</v>
      </c>
      <c r="M5750" s="16">
        <v>-0.45067829999999998</v>
      </c>
      <c r="N5750" s="16">
        <v>-0.91967880000000002</v>
      </c>
      <c r="O5750" s="16">
        <v>-0.27523920000000002</v>
      </c>
      <c r="P5750" s="16">
        <v>-0.88562980000000002</v>
      </c>
      <c r="Q5750" s="16">
        <v>-0.47314010000000001</v>
      </c>
      <c r="R5750" s="16">
        <v>0.29899999999999999</v>
      </c>
      <c r="S5750" s="16">
        <v>1.805E-2</v>
      </c>
      <c r="T5750" s="16">
        <v>6.9999999999999999E-4</v>
      </c>
      <c r="U5750" s="16">
        <v>5.5160999999999998</v>
      </c>
      <c r="V5750" s="16">
        <v>4.6559999999999997</v>
      </c>
      <c r="W5750" s="16">
        <v>0.82799999999999996</v>
      </c>
      <c r="X5750" s="16">
        <v>365.99900000000002</v>
      </c>
      <c r="Y5750" s="16">
        <v>48.408700000000003</v>
      </c>
      <c r="Z5750" s="16">
        <v>0.12429999999999999</v>
      </c>
      <c r="AA5750" s="16">
        <v>0.1656659</v>
      </c>
      <c r="AB5750" s="16">
        <v>0.47</v>
      </c>
      <c r="AC5750" s="16">
        <v>8.67</v>
      </c>
      <c r="AD5750" s="16">
        <v>27.86</v>
      </c>
      <c r="AE5750" s="16">
        <v>3.1392000000000002</v>
      </c>
      <c r="AF5750" s="16">
        <v>5.1173999999999999</v>
      </c>
      <c r="AG5750" s="16">
        <v>16433</v>
      </c>
      <c r="AH5750" s="16">
        <v>8.115E-2</v>
      </c>
      <c r="AI5750" s="16">
        <v>52.3</v>
      </c>
      <c r="AJ5750" s="16">
        <v>53.7</v>
      </c>
      <c r="AK5750" s="16">
        <v>-1.3672</v>
      </c>
      <c r="AL5750" s="16">
        <v>-0.28570000000000001</v>
      </c>
      <c r="AM5750" s="16">
        <v>-0.64610000000000001</v>
      </c>
      <c r="AN5750" s="16">
        <v>-3.6600000000000001E-2</v>
      </c>
      <c r="AO5750" s="16">
        <v>-0.32419999999999999</v>
      </c>
      <c r="AP5750" s="16">
        <v>-0.67689999999999995</v>
      </c>
      <c r="AR5750" s="16">
        <f t="shared" si="209"/>
        <v>1</v>
      </c>
      <c r="AS5750" s="5">
        <f t="shared" si="208"/>
        <v>2.1071000000000062E-2</v>
      </c>
    </row>
    <row r="5751" spans="1:45" x14ac:dyDescent="0.25">
      <c r="A5751" s="16" t="s">
        <v>408</v>
      </c>
      <c r="B5751" s="16" t="s">
        <v>143</v>
      </c>
      <c r="C5751" s="16" t="s">
        <v>374</v>
      </c>
      <c r="D5751" s="16">
        <v>2002</v>
      </c>
      <c r="E5751" s="16" t="s">
        <v>6366</v>
      </c>
      <c r="F5751" s="16" t="s">
        <v>592</v>
      </c>
      <c r="G5751" s="10">
        <v>3059.01</v>
      </c>
      <c r="H5751" s="73">
        <v>8.0258470000000006</v>
      </c>
      <c r="I5751" s="16">
        <v>1080930</v>
      </c>
      <c r="J5751" s="71">
        <v>6.0000000000000001E-3</v>
      </c>
      <c r="K5751" s="71">
        <v>0.89800000000000002</v>
      </c>
      <c r="L5751" s="16">
        <v>-1.3510040000000001</v>
      </c>
      <c r="M5751" s="16">
        <v>-0.44399139999999998</v>
      </c>
      <c r="N5751" s="16">
        <v>-0.98114729999999994</v>
      </c>
      <c r="O5751" s="16">
        <v>-0.3069518</v>
      </c>
      <c r="P5751" s="16">
        <v>-0.84896249999999995</v>
      </c>
      <c r="Q5751" s="16">
        <v>-0.43172549999999998</v>
      </c>
      <c r="R5751" s="16">
        <v>0.30409999999999998</v>
      </c>
      <c r="S5751" s="16">
        <v>1.7850000000000001E-2</v>
      </c>
      <c r="T5751" s="16">
        <v>1.1999999999999999E-3</v>
      </c>
      <c r="U5751" s="16">
        <v>5.0765000000000002</v>
      </c>
      <c r="V5751" s="16">
        <v>4.2619999999999996</v>
      </c>
      <c r="W5751" s="16">
        <v>0.626</v>
      </c>
      <c r="X5751" s="16">
        <v>366.84699999999998</v>
      </c>
      <c r="Y5751" s="16">
        <v>49.092500000000001</v>
      </c>
      <c r="Z5751" s="16">
        <v>9.9099999999999994E-2</v>
      </c>
      <c r="AA5751" s="16">
        <v>0.16372400000000001</v>
      </c>
      <c r="AB5751" s="16">
        <v>0.47</v>
      </c>
      <c r="AC5751" s="16">
        <v>8.67</v>
      </c>
      <c r="AD5751" s="16">
        <v>27.91</v>
      </c>
      <c r="AE5751" s="16">
        <v>3.2397</v>
      </c>
      <c r="AF5751" s="16">
        <v>6.2835999999999999</v>
      </c>
      <c r="AG5751" s="16">
        <v>18168.3</v>
      </c>
      <c r="AH5751" s="16">
        <v>9.9599999999999994E-2</v>
      </c>
      <c r="AI5751" s="16">
        <v>52.7</v>
      </c>
      <c r="AJ5751" s="16">
        <v>55.6</v>
      </c>
      <c r="AK5751" s="16">
        <v>-1.3228</v>
      </c>
      <c r="AL5751" s="16">
        <v>-0.318</v>
      </c>
      <c r="AM5751" s="16">
        <v>-0.58099999999999996</v>
      </c>
      <c r="AN5751" s="16">
        <v>2.0000000000000001E-4</v>
      </c>
      <c r="AO5751" s="16">
        <v>-0.20519999999999999</v>
      </c>
      <c r="AP5751" s="16">
        <v>-0.67630000000000001</v>
      </c>
      <c r="AR5751" s="16">
        <f t="shared" si="209"/>
        <v>1</v>
      </c>
      <c r="AS5751" s="5">
        <f t="shared" si="208"/>
        <v>-4.282000000000119E-3</v>
      </c>
    </row>
    <row r="5752" spans="1:45" x14ac:dyDescent="0.25">
      <c r="A5752" s="16" t="s">
        <v>408</v>
      </c>
      <c r="B5752" s="16" t="s">
        <v>143</v>
      </c>
      <c r="C5752" s="16" t="s">
        <v>374</v>
      </c>
      <c r="D5752" s="16">
        <v>2003</v>
      </c>
      <c r="E5752" s="16" t="s">
        <v>6367</v>
      </c>
      <c r="F5752" s="16" t="s">
        <v>592</v>
      </c>
      <c r="G5752" s="10">
        <v>3158.83</v>
      </c>
      <c r="H5752" s="73">
        <v>8.0579560000000008</v>
      </c>
      <c r="I5752" s="16">
        <v>1087392</v>
      </c>
      <c r="J5752" s="71">
        <v>3.4000000000000002E-2</v>
      </c>
      <c r="K5752" s="71">
        <v>0.92900000000000005</v>
      </c>
      <c r="L5752" s="16">
        <v>-1.275766</v>
      </c>
      <c r="M5752" s="16">
        <v>-0.44603169999999998</v>
      </c>
      <c r="N5752" s="16">
        <v>-0.80910740000000003</v>
      </c>
      <c r="O5752" s="16">
        <v>-0.20203479999999999</v>
      </c>
      <c r="P5752" s="16">
        <v>-0.80794149999999998</v>
      </c>
      <c r="Q5752" s="16">
        <v>-0.5904973</v>
      </c>
      <c r="R5752" s="16">
        <v>0.29899999999999999</v>
      </c>
      <c r="S5752" s="16">
        <v>1.78E-2</v>
      </c>
      <c r="T5752" s="16">
        <v>1.2999999999999999E-3</v>
      </c>
      <c r="U5752" s="16">
        <v>6.8051000000000004</v>
      </c>
      <c r="V5752" s="16">
        <v>3.8679999999999999</v>
      </c>
      <c r="W5752" s="16">
        <v>0.42399999999999999</v>
      </c>
      <c r="X5752" s="16">
        <v>368.55599999999998</v>
      </c>
      <c r="Y5752" s="16">
        <v>49.776200000000003</v>
      </c>
      <c r="Z5752" s="16">
        <v>0.10580000000000001</v>
      </c>
      <c r="AA5752" s="16">
        <v>-6.4641500000000005E-2</v>
      </c>
      <c r="AB5752" s="16">
        <v>0.47</v>
      </c>
      <c r="AC5752" s="16">
        <v>8.67</v>
      </c>
      <c r="AD5752" s="16">
        <v>33.79</v>
      </c>
      <c r="AE5752" s="16">
        <v>4.2465000000000002</v>
      </c>
      <c r="AF5752" s="16">
        <v>7.8129999999999997</v>
      </c>
      <c r="AG5752" s="16">
        <v>17674.400000000001</v>
      </c>
      <c r="AH5752" s="16">
        <v>0.1021</v>
      </c>
      <c r="AI5752" s="16">
        <v>53.2</v>
      </c>
      <c r="AJ5752" s="16">
        <v>57.4</v>
      </c>
      <c r="AK5752" s="16">
        <v>-1.4755</v>
      </c>
      <c r="AL5752" s="16">
        <v>-0.54979999999999996</v>
      </c>
      <c r="AM5752" s="16">
        <v>-0.81630000000000003</v>
      </c>
      <c r="AN5752" s="16">
        <v>3.6299999999999999E-2</v>
      </c>
      <c r="AO5752" s="16">
        <v>-0.43669999999999998</v>
      </c>
      <c r="AP5752" s="16">
        <v>-0.751</v>
      </c>
      <c r="AR5752" s="16">
        <f t="shared" si="209"/>
        <v>1</v>
      </c>
      <c r="AS5752" s="5">
        <f t="shared" si="208"/>
        <v>7.5238000000000138E-2</v>
      </c>
    </row>
    <row r="5753" spans="1:45" x14ac:dyDescent="0.25">
      <c r="A5753" s="16" t="s">
        <v>408</v>
      </c>
      <c r="B5753" s="16" t="s">
        <v>143</v>
      </c>
      <c r="C5753" s="16" t="s">
        <v>374</v>
      </c>
      <c r="D5753" s="16">
        <v>2004</v>
      </c>
      <c r="E5753" s="16" t="s">
        <v>6368</v>
      </c>
      <c r="F5753" s="16" t="s">
        <v>592</v>
      </c>
      <c r="G5753" s="10">
        <v>3250.4</v>
      </c>
      <c r="H5753" s="73">
        <v>8.0865340000000003</v>
      </c>
      <c r="I5753" s="16">
        <v>1095053</v>
      </c>
      <c r="J5753" s="71">
        <v>4.2999999999999997E-2</v>
      </c>
      <c r="K5753" s="71">
        <v>0.97</v>
      </c>
      <c r="L5753" s="16">
        <v>-1.320819</v>
      </c>
      <c r="M5753" s="16">
        <v>-0.4656652</v>
      </c>
      <c r="N5753" s="16">
        <v>-0.8805598</v>
      </c>
      <c r="O5753" s="16">
        <v>-0.1636601</v>
      </c>
      <c r="P5753" s="16">
        <v>-0.77120010000000006</v>
      </c>
      <c r="Q5753" s="16">
        <v>-0.68307169999999995</v>
      </c>
      <c r="R5753" s="16">
        <v>0.26779999999999998</v>
      </c>
      <c r="S5753" s="16">
        <v>1.7850000000000001E-2</v>
      </c>
      <c r="T5753" s="16">
        <v>1E-3</v>
      </c>
      <c r="U5753" s="16">
        <v>6.4025999999999996</v>
      </c>
      <c r="V5753" s="16">
        <v>3.4740000000000002</v>
      </c>
      <c r="W5753" s="16">
        <v>0.222</v>
      </c>
      <c r="X5753" s="16">
        <v>367.22699999999998</v>
      </c>
      <c r="Y5753" s="16">
        <v>50.46</v>
      </c>
      <c r="Z5753" s="16">
        <v>0.114</v>
      </c>
      <c r="AA5753" s="16">
        <v>-8.9109300000000002E-2</v>
      </c>
      <c r="AB5753" s="16">
        <v>0.47</v>
      </c>
      <c r="AC5753" s="16">
        <v>8.67</v>
      </c>
      <c r="AD5753" s="16">
        <v>34.42</v>
      </c>
      <c r="AE5753" s="16">
        <v>4.0655000000000001</v>
      </c>
      <c r="AF5753" s="16">
        <v>13.244899999999999</v>
      </c>
      <c r="AG5753" s="16">
        <v>19244.3</v>
      </c>
      <c r="AH5753" s="16">
        <v>0.1003</v>
      </c>
      <c r="AI5753" s="16">
        <v>53.7</v>
      </c>
      <c r="AJ5753" s="16">
        <v>59.2</v>
      </c>
      <c r="AK5753" s="16">
        <v>-1.4075</v>
      </c>
      <c r="AL5753" s="16">
        <v>-0.57689999999999997</v>
      </c>
      <c r="AM5753" s="16">
        <v>-1.0503</v>
      </c>
      <c r="AN5753" s="16">
        <v>1.89E-2</v>
      </c>
      <c r="AO5753" s="16">
        <v>-0.66149999999999998</v>
      </c>
      <c r="AP5753" s="16">
        <v>-0.83150000000000002</v>
      </c>
      <c r="AR5753" s="16">
        <f t="shared" si="209"/>
        <v>1</v>
      </c>
      <c r="AS5753" s="5">
        <f t="shared" si="208"/>
        <v>-4.505300000000001E-2</v>
      </c>
    </row>
    <row r="5754" spans="1:45" x14ac:dyDescent="0.25">
      <c r="A5754" s="16" t="s">
        <v>408</v>
      </c>
      <c r="B5754" s="16" t="s">
        <v>143</v>
      </c>
      <c r="C5754" s="16" t="s">
        <v>374</v>
      </c>
      <c r="D5754" s="16">
        <v>2005</v>
      </c>
      <c r="E5754" s="16" t="s">
        <v>6369</v>
      </c>
      <c r="F5754" s="16" t="s">
        <v>592</v>
      </c>
      <c r="G5754" s="10">
        <v>3411.67</v>
      </c>
      <c r="H5754" s="73">
        <v>8.1349579999999992</v>
      </c>
      <c r="I5754" s="16">
        <v>1105873</v>
      </c>
      <c r="J5754" s="71">
        <v>5.1999999999999998E-2</v>
      </c>
      <c r="K5754" s="71">
        <v>1.022</v>
      </c>
      <c r="L5754" s="16">
        <v>-1.288295</v>
      </c>
      <c r="M5754" s="16">
        <v>-0.48558309999999999</v>
      </c>
      <c r="N5754" s="16">
        <v>-0.79581049999999998</v>
      </c>
      <c r="O5754" s="16">
        <v>-0.1535591</v>
      </c>
      <c r="P5754" s="16">
        <v>-0.73428179999999998</v>
      </c>
      <c r="Q5754" s="16">
        <v>-0.72603620000000002</v>
      </c>
      <c r="R5754" s="16">
        <v>0.219</v>
      </c>
      <c r="S5754" s="16">
        <v>1.7899999999999999E-2</v>
      </c>
      <c r="T5754" s="16">
        <v>1.6999999999999999E-3</v>
      </c>
      <c r="U5754" s="16">
        <v>7.4207000000000001</v>
      </c>
      <c r="V5754" s="16">
        <v>3.08</v>
      </c>
      <c r="W5754" s="16">
        <v>0.02</v>
      </c>
      <c r="X5754" s="16">
        <v>366.96499999999997</v>
      </c>
      <c r="Y5754" s="16">
        <v>51.143700000000003</v>
      </c>
      <c r="Z5754" s="16">
        <v>0.10929999999999999</v>
      </c>
      <c r="AA5754" s="16">
        <v>-0.10134310000000001</v>
      </c>
      <c r="AB5754" s="16">
        <v>0.47</v>
      </c>
      <c r="AC5754" s="16">
        <v>8.67</v>
      </c>
      <c r="AD5754" s="16">
        <v>34.734999999999999</v>
      </c>
      <c r="AE5754" s="16">
        <v>3.9914000000000001</v>
      </c>
      <c r="AF5754" s="16">
        <v>18.105399999999999</v>
      </c>
      <c r="AG5754" s="16">
        <v>19474.5</v>
      </c>
      <c r="AH5754" s="16">
        <v>0.10045</v>
      </c>
      <c r="AI5754" s="16">
        <v>54.1</v>
      </c>
      <c r="AJ5754" s="16">
        <v>61.1</v>
      </c>
      <c r="AK5754" s="16">
        <v>-1.4216</v>
      </c>
      <c r="AL5754" s="16">
        <v>-0.4763</v>
      </c>
      <c r="AM5754" s="16">
        <v>-1.0893999999999999</v>
      </c>
      <c r="AN5754" s="16">
        <v>-0.37090000000000001</v>
      </c>
      <c r="AO5754" s="16">
        <v>-0.56720000000000004</v>
      </c>
      <c r="AP5754" s="16">
        <v>-0.87019999999999997</v>
      </c>
      <c r="AR5754" s="16">
        <f t="shared" si="209"/>
        <v>1</v>
      </c>
      <c r="AS5754" s="5">
        <f t="shared" si="208"/>
        <v>3.2523999999999997E-2</v>
      </c>
    </row>
    <row r="5755" spans="1:45" x14ac:dyDescent="0.25">
      <c r="A5755" s="16" t="s">
        <v>408</v>
      </c>
      <c r="B5755" s="16" t="s">
        <v>143</v>
      </c>
      <c r="C5755" s="16" t="s">
        <v>374</v>
      </c>
      <c r="D5755" s="16">
        <v>2006</v>
      </c>
      <c r="E5755" s="16" t="s">
        <v>6370</v>
      </c>
      <c r="F5755" s="16" t="s">
        <v>592</v>
      </c>
      <c r="G5755" s="10">
        <v>3568.86</v>
      </c>
      <c r="H5755" s="73">
        <v>8.18</v>
      </c>
      <c r="I5755" s="16">
        <v>1120514</v>
      </c>
      <c r="J5755" s="71">
        <v>1.6E-2</v>
      </c>
      <c r="K5755" s="71">
        <v>1.038</v>
      </c>
      <c r="L5755" s="16">
        <v>-1.1267469999999999</v>
      </c>
      <c r="M5755" s="16">
        <v>-0.44435669999999999</v>
      </c>
      <c r="N5755" s="16">
        <v>-0.73289919999999997</v>
      </c>
      <c r="O5755" s="16">
        <v>-0.1133778</v>
      </c>
      <c r="P5755" s="16">
        <v>-0.69941739999999997</v>
      </c>
      <c r="Q5755" s="16">
        <v>-0.53731269999999998</v>
      </c>
      <c r="R5755" s="16">
        <v>0.29899999999999999</v>
      </c>
      <c r="S5755" s="16">
        <v>1.7749999999999998E-2</v>
      </c>
      <c r="T5755" s="16">
        <v>1.5E-3</v>
      </c>
      <c r="U5755" s="16">
        <v>8.0616000000000003</v>
      </c>
      <c r="V5755" s="16">
        <v>3.302</v>
      </c>
      <c r="W5755" s="16">
        <v>0.21</v>
      </c>
      <c r="X5755" s="16">
        <v>363.71800000000002</v>
      </c>
      <c r="Y5755" s="16">
        <v>52.752299999999998</v>
      </c>
      <c r="Z5755" s="16">
        <v>0.1188</v>
      </c>
      <c r="AA5755" s="16">
        <v>-6.5418299999999999E-2</v>
      </c>
      <c r="AB5755" s="16">
        <v>0.47</v>
      </c>
      <c r="AC5755" s="16">
        <v>8.67</v>
      </c>
      <c r="AD5755" s="16">
        <v>33.81</v>
      </c>
      <c r="AE5755" s="16">
        <v>3.9603999999999999</v>
      </c>
      <c r="AF5755" s="16">
        <v>22.356300000000001</v>
      </c>
      <c r="AG5755" s="16">
        <v>19183.2</v>
      </c>
      <c r="AH5755" s="16">
        <v>0.1003</v>
      </c>
      <c r="AI5755" s="16">
        <v>54.6</v>
      </c>
      <c r="AJ5755" s="16">
        <v>62.9</v>
      </c>
      <c r="AK5755" s="16">
        <v>-1.1676</v>
      </c>
      <c r="AL5755" s="16">
        <v>-0.2399</v>
      </c>
      <c r="AM5755" s="16">
        <v>-0.81840000000000002</v>
      </c>
      <c r="AN5755" s="16">
        <v>-0.29210000000000003</v>
      </c>
      <c r="AO5755" s="16">
        <v>-0.53280000000000005</v>
      </c>
      <c r="AP5755" s="16">
        <v>-0.67149999999999999</v>
      </c>
      <c r="AR5755" s="16">
        <f t="shared" si="209"/>
        <v>1</v>
      </c>
      <c r="AS5755" s="5">
        <f t="shared" si="208"/>
        <v>0.16154800000000002</v>
      </c>
    </row>
    <row r="5756" spans="1:45" x14ac:dyDescent="0.25">
      <c r="A5756" s="16" t="s">
        <v>408</v>
      </c>
      <c r="B5756" s="16" t="s">
        <v>143</v>
      </c>
      <c r="C5756" s="16" t="s">
        <v>374</v>
      </c>
      <c r="D5756" s="16">
        <v>2007</v>
      </c>
      <c r="E5756" s="16" t="s">
        <v>6371</v>
      </c>
      <c r="F5756" s="16" t="s">
        <v>592</v>
      </c>
      <c r="G5756" s="10">
        <v>3668.48</v>
      </c>
      <c r="H5756" s="73">
        <v>8.2075329999999997</v>
      </c>
      <c r="I5756" s="16">
        <v>1138434</v>
      </c>
      <c r="J5756" s="71">
        <v>1.0999999999999999E-2</v>
      </c>
      <c r="K5756" s="71">
        <v>1.05</v>
      </c>
      <c r="L5756" s="16">
        <v>-1.1507670000000001</v>
      </c>
      <c r="M5756" s="16">
        <v>-0.48111150000000003</v>
      </c>
      <c r="N5756" s="16">
        <v>-0.82616999999999996</v>
      </c>
      <c r="O5756" s="16">
        <v>-9.2559299999999997E-2</v>
      </c>
      <c r="P5756" s="16">
        <v>-0.64216819999999997</v>
      </c>
      <c r="Q5756" s="16">
        <v>-0.54423949999999999</v>
      </c>
      <c r="R5756" s="16">
        <v>0.2316</v>
      </c>
      <c r="S5756" s="16">
        <v>1.8249999999999999E-2</v>
      </c>
      <c r="T5756" s="16">
        <v>1.2999999999999999E-3</v>
      </c>
      <c r="U5756" s="16">
        <v>6.8095999999999997</v>
      </c>
      <c r="V5756" s="16">
        <v>3.524</v>
      </c>
      <c r="W5756" s="16">
        <v>0.4</v>
      </c>
      <c r="X5756" s="16">
        <v>367.19299999999998</v>
      </c>
      <c r="Y5756" s="16">
        <v>52.893999999999998</v>
      </c>
      <c r="Z5756" s="16">
        <v>0.1235</v>
      </c>
      <c r="AA5756" s="16">
        <v>-9.1827900000000004E-2</v>
      </c>
      <c r="AB5756" s="16">
        <v>0.47</v>
      </c>
      <c r="AC5756" s="16">
        <v>8.67</v>
      </c>
      <c r="AD5756" s="16">
        <v>34.49</v>
      </c>
      <c r="AE5756" s="16">
        <v>3.9514999999999998</v>
      </c>
      <c r="AF5756" s="16">
        <v>33.480899999999998</v>
      </c>
      <c r="AG5756" s="16">
        <v>19858.8</v>
      </c>
      <c r="AH5756" s="16">
        <v>9.9650000000000002E-2</v>
      </c>
      <c r="AI5756" s="16">
        <v>55.1</v>
      </c>
      <c r="AJ5756" s="16">
        <v>64.8</v>
      </c>
      <c r="AK5756" s="16">
        <v>-1.2778</v>
      </c>
      <c r="AL5756" s="16">
        <v>-0.2155</v>
      </c>
      <c r="AM5756" s="16">
        <v>-0.83130000000000004</v>
      </c>
      <c r="AN5756" s="16">
        <v>3.95E-2</v>
      </c>
      <c r="AO5756" s="16">
        <v>-0.66490000000000005</v>
      </c>
      <c r="AP5756" s="16">
        <v>-0.76470000000000005</v>
      </c>
      <c r="AR5756" s="16">
        <f t="shared" si="209"/>
        <v>1</v>
      </c>
      <c r="AS5756" s="5">
        <f t="shared" si="208"/>
        <v>-2.4020000000000152E-2</v>
      </c>
    </row>
    <row r="5757" spans="1:45" x14ac:dyDescent="0.25">
      <c r="A5757" s="16" t="s">
        <v>408</v>
      </c>
      <c r="B5757" s="16" t="s">
        <v>143</v>
      </c>
      <c r="C5757" s="16" t="s">
        <v>374</v>
      </c>
      <c r="D5757" s="16">
        <v>2008</v>
      </c>
      <c r="E5757" s="16" t="s">
        <v>6372</v>
      </c>
      <c r="F5757" s="16" t="s">
        <v>592</v>
      </c>
      <c r="G5757" s="10">
        <v>3633.32</v>
      </c>
      <c r="H5757" s="73">
        <v>8.1979009999999999</v>
      </c>
      <c r="I5757" s="16">
        <v>1158897</v>
      </c>
      <c r="J5757" s="71">
        <v>4.0000000000000001E-3</v>
      </c>
      <c r="K5757" s="71">
        <v>1.0549999999999999</v>
      </c>
      <c r="L5757" s="16">
        <v>-1.0159130000000001</v>
      </c>
      <c r="M5757" s="16">
        <v>-0.44505040000000001</v>
      </c>
      <c r="N5757" s="16">
        <v>-0.72506420000000005</v>
      </c>
      <c r="O5757" s="16">
        <v>-3.8180400000000003E-2</v>
      </c>
      <c r="P5757" s="16">
        <v>-0.58285600000000004</v>
      </c>
      <c r="Q5757" s="16">
        <v>-0.49410320000000002</v>
      </c>
      <c r="R5757" s="16">
        <v>0.2782</v>
      </c>
      <c r="S5757" s="16">
        <v>1.8350000000000002E-2</v>
      </c>
      <c r="T5757" s="16">
        <v>2.3999999999999998E-3</v>
      </c>
      <c r="U5757" s="16">
        <v>7.5186999999999999</v>
      </c>
      <c r="V5757" s="16">
        <v>3.746</v>
      </c>
      <c r="W5757" s="16">
        <v>0.59</v>
      </c>
      <c r="X5757" s="16">
        <v>368.81</v>
      </c>
      <c r="Y5757" s="16">
        <v>53.320599999999999</v>
      </c>
      <c r="Z5757" s="16">
        <v>0.13100000000000001</v>
      </c>
      <c r="AA5757" s="16">
        <v>-0.18348490000000001</v>
      </c>
      <c r="AB5757" s="16">
        <v>0.47</v>
      </c>
      <c r="AC5757" s="16">
        <v>8.67</v>
      </c>
      <c r="AD5757" s="16">
        <v>36.85</v>
      </c>
      <c r="AE5757" s="16">
        <v>3.9138000000000002</v>
      </c>
      <c r="AF5757" s="16">
        <v>46.072400000000002</v>
      </c>
      <c r="AG5757" s="16">
        <v>19976.5</v>
      </c>
      <c r="AH5757" s="16">
        <v>9.7500000000000003E-2</v>
      </c>
      <c r="AI5757" s="16">
        <v>55.6</v>
      </c>
      <c r="AJ5757" s="16">
        <v>66.599999999999994</v>
      </c>
      <c r="AK5757" s="16">
        <v>-1.2384999999999999</v>
      </c>
      <c r="AL5757" s="16">
        <v>-0.1716</v>
      </c>
      <c r="AM5757" s="16">
        <v>-0.74809999999999999</v>
      </c>
      <c r="AN5757" s="16">
        <v>-8.1000000000000003E-2</v>
      </c>
      <c r="AO5757" s="16">
        <v>-0.57679999999999998</v>
      </c>
      <c r="AP5757" s="16">
        <v>-0.63500000000000001</v>
      </c>
      <c r="AR5757" s="16">
        <f t="shared" si="209"/>
        <v>1</v>
      </c>
      <c r="AS5757" s="5">
        <f t="shared" si="208"/>
        <v>0.13485400000000003</v>
      </c>
    </row>
    <row r="5758" spans="1:45" x14ac:dyDescent="0.25">
      <c r="A5758" s="16" t="s">
        <v>408</v>
      </c>
      <c r="B5758" s="16" t="s">
        <v>143</v>
      </c>
      <c r="C5758" s="16" t="s">
        <v>374</v>
      </c>
      <c r="D5758" s="16">
        <v>2009</v>
      </c>
      <c r="E5758" s="16" t="s">
        <v>6373</v>
      </c>
      <c r="F5758" s="16" t="s">
        <v>592</v>
      </c>
      <c r="G5758" s="10">
        <v>3622.11</v>
      </c>
      <c r="H5758" s="73">
        <v>8.1948129999999999</v>
      </c>
      <c r="I5758" s="16">
        <v>1180675</v>
      </c>
      <c r="J5758" s="71">
        <v>-7.0000000000000001E-3</v>
      </c>
      <c r="K5758" s="71">
        <v>1.0469999999999999</v>
      </c>
      <c r="L5758" s="16">
        <v>-1.009077</v>
      </c>
      <c r="M5758" s="16">
        <v>-0.4298092</v>
      </c>
      <c r="N5758" s="16">
        <v>-0.7697079</v>
      </c>
      <c r="O5758" s="16">
        <v>-7.3032100000000003E-2</v>
      </c>
      <c r="P5758" s="16">
        <v>-0.52701980000000004</v>
      </c>
      <c r="Q5758" s="16">
        <v>-0.4702809</v>
      </c>
      <c r="R5758" s="16">
        <v>0.29899999999999999</v>
      </c>
      <c r="S5758" s="16">
        <v>1.7899999999999999E-2</v>
      </c>
      <c r="T5758" s="16">
        <v>3.0000000000000001E-3</v>
      </c>
      <c r="U5758" s="16">
        <v>7.0591999999999997</v>
      </c>
      <c r="V5758" s="16">
        <v>3.968</v>
      </c>
      <c r="W5758" s="16">
        <v>0.78</v>
      </c>
      <c r="X5758" s="16">
        <v>366.84300000000002</v>
      </c>
      <c r="Y5758" s="16">
        <v>52.7301</v>
      </c>
      <c r="Z5758" s="16">
        <v>0.12520000000000001</v>
      </c>
      <c r="AA5758" s="16">
        <v>-0.15027869999999999</v>
      </c>
      <c r="AB5758" s="16">
        <v>0.47</v>
      </c>
      <c r="AC5758" s="16">
        <v>8.67</v>
      </c>
      <c r="AD5758" s="16">
        <v>35.994999999999997</v>
      </c>
      <c r="AE5758" s="16">
        <v>3.8479000000000001</v>
      </c>
      <c r="AF5758" s="16">
        <v>56.6111</v>
      </c>
      <c r="AG5758" s="16">
        <v>20552.599999999999</v>
      </c>
      <c r="AH5758" s="16">
        <v>0.1011</v>
      </c>
      <c r="AI5758" s="16">
        <v>56</v>
      </c>
      <c r="AJ5758" s="16">
        <v>68.5</v>
      </c>
      <c r="AK5758" s="16">
        <v>-1.2043999999999999</v>
      </c>
      <c r="AL5758" s="16">
        <v>-0.19450000000000001</v>
      </c>
      <c r="AM5758" s="16">
        <v>-0.74650000000000005</v>
      </c>
      <c r="AN5758" s="16">
        <v>6.3E-3</v>
      </c>
      <c r="AO5758" s="16">
        <v>-0.55379999999999996</v>
      </c>
      <c r="AP5758" s="16">
        <v>-0.61480000000000001</v>
      </c>
      <c r="AR5758" s="16">
        <f t="shared" si="209"/>
        <v>1</v>
      </c>
      <c r="AS5758" s="5">
        <f t="shared" si="208"/>
        <v>6.8360000000000642E-3</v>
      </c>
    </row>
    <row r="5759" spans="1:45" x14ac:dyDescent="0.25">
      <c r="A5759" s="16" t="s">
        <v>408</v>
      </c>
      <c r="B5759" s="16" t="s">
        <v>143</v>
      </c>
      <c r="C5759" s="16" t="s">
        <v>374</v>
      </c>
      <c r="D5759" s="16">
        <v>2010</v>
      </c>
      <c r="E5759" s="16" t="s">
        <v>6374</v>
      </c>
      <c r="F5759" s="16" t="s">
        <v>592</v>
      </c>
      <c r="G5759" s="10">
        <v>3690.24</v>
      </c>
      <c r="H5759" s="73">
        <v>8.2134470000000004</v>
      </c>
      <c r="I5759" s="16">
        <v>1202843</v>
      </c>
      <c r="J5759" s="71">
        <v>-2.3E-2</v>
      </c>
      <c r="K5759" s="71">
        <v>1.0229999999999999</v>
      </c>
      <c r="L5759" s="16">
        <v>-0.96333060000000004</v>
      </c>
      <c r="M5759" s="16">
        <v>-0.43991629999999998</v>
      </c>
      <c r="N5759" s="16">
        <v>-0.73669450000000003</v>
      </c>
      <c r="O5759" s="16">
        <v>-8.1422400000000006E-2</v>
      </c>
      <c r="P5759" s="16">
        <v>-0.48258200000000001</v>
      </c>
      <c r="Q5759" s="16">
        <v>-0.42683840000000001</v>
      </c>
      <c r="R5759" s="16">
        <v>0.2535</v>
      </c>
      <c r="S5759" s="16">
        <v>1.7850000000000001E-2</v>
      </c>
      <c r="T5759" s="16">
        <v>4.5999999999999999E-3</v>
      </c>
      <c r="U5759" s="16">
        <v>6.9661999999999997</v>
      </c>
      <c r="V5759" s="16">
        <v>4.1900000000000004</v>
      </c>
      <c r="W5759" s="16">
        <v>0.97</v>
      </c>
      <c r="X5759" s="16">
        <v>371.00900000000001</v>
      </c>
      <c r="Y5759" s="16">
        <v>52.254800000000003</v>
      </c>
      <c r="Z5759" s="16">
        <v>0.13639999999999999</v>
      </c>
      <c r="AA5759" s="16">
        <v>-9.4158199999999997E-2</v>
      </c>
      <c r="AB5759" s="16">
        <v>0.47</v>
      </c>
      <c r="AC5759" s="16">
        <v>8.67</v>
      </c>
      <c r="AD5759" s="16">
        <v>34.549999999999997</v>
      </c>
      <c r="AE5759" s="16">
        <v>4.4391999999999996</v>
      </c>
      <c r="AF5759" s="16">
        <v>60.830800000000004</v>
      </c>
      <c r="AG5759" s="16">
        <v>22252.400000000001</v>
      </c>
      <c r="AH5759" s="16">
        <v>0.1</v>
      </c>
      <c r="AI5759" s="16">
        <v>56.5</v>
      </c>
      <c r="AJ5759" s="16">
        <v>70.400000000000006</v>
      </c>
      <c r="AK5759" s="16">
        <v>-1.2517</v>
      </c>
      <c r="AL5759" s="16">
        <v>-0.1668</v>
      </c>
      <c r="AM5759" s="16">
        <v>-0.51719999999999999</v>
      </c>
      <c r="AN5759" s="16">
        <v>-4.53E-2</v>
      </c>
      <c r="AO5759" s="16">
        <v>-0.60109999999999997</v>
      </c>
      <c r="AP5759" s="16">
        <v>-0.49130000000000001</v>
      </c>
      <c r="AR5759" s="16">
        <f t="shared" si="209"/>
        <v>1</v>
      </c>
      <c r="AS5759" s="5">
        <f t="shared" si="208"/>
        <v>4.5746399999999965E-2</v>
      </c>
    </row>
    <row r="5760" spans="1:45" x14ac:dyDescent="0.25">
      <c r="A5760" s="16" t="s">
        <v>408</v>
      </c>
      <c r="B5760" s="16" t="s">
        <v>143</v>
      </c>
      <c r="C5760" s="16" t="s">
        <v>374</v>
      </c>
      <c r="D5760" s="16">
        <v>2011</v>
      </c>
      <c r="E5760" s="16" t="s">
        <v>6375</v>
      </c>
      <c r="F5760" s="16" t="s">
        <v>592</v>
      </c>
      <c r="G5760" s="10">
        <v>3704.14</v>
      </c>
      <c r="H5760" s="73">
        <v>8.2172070000000001</v>
      </c>
      <c r="I5760" s="16">
        <v>1225258</v>
      </c>
      <c r="J5760" s="71">
        <v>-2.3E-2</v>
      </c>
      <c r="K5760" s="71">
        <v>1</v>
      </c>
      <c r="L5760" s="16">
        <v>-0.86302939999999995</v>
      </c>
      <c r="M5760" s="16">
        <v>-0.48382160000000002</v>
      </c>
      <c r="N5760" s="16">
        <v>-0.5396128</v>
      </c>
      <c r="O5760" s="16">
        <v>3.8044300000000003E-2</v>
      </c>
      <c r="P5760" s="16">
        <v>-0.42837910000000001</v>
      </c>
      <c r="Q5760" s="16">
        <v>-0.54090890000000003</v>
      </c>
      <c r="R5760" s="16">
        <v>0.29899999999999999</v>
      </c>
      <c r="S5760" s="16">
        <v>1.4E-3</v>
      </c>
      <c r="T5760" s="16">
        <v>3.8999999999999998E-3</v>
      </c>
      <c r="U5760" s="16">
        <v>8.6369000000000007</v>
      </c>
      <c r="V5760" s="16">
        <v>4.5919999999999996</v>
      </c>
      <c r="W5760" s="16">
        <v>1.1359999999999999</v>
      </c>
      <c r="X5760" s="16">
        <v>371.43900000000002</v>
      </c>
      <c r="Y5760" s="16">
        <v>56.037199999999999</v>
      </c>
      <c r="Z5760" s="16">
        <v>0.1426</v>
      </c>
      <c r="AA5760" s="16">
        <v>-0.1718336</v>
      </c>
      <c r="AB5760" s="16">
        <v>0.47</v>
      </c>
      <c r="AC5760" s="16">
        <v>8.67</v>
      </c>
      <c r="AD5760" s="16">
        <v>36.549999999999997</v>
      </c>
      <c r="AE5760" s="16">
        <v>6.2553999999999998</v>
      </c>
      <c r="AF5760" s="16">
        <v>63.2376</v>
      </c>
      <c r="AG5760" s="16">
        <v>22888</v>
      </c>
      <c r="AH5760" s="16">
        <v>9.9000000000000005E-2</v>
      </c>
      <c r="AI5760" s="16">
        <v>57</v>
      </c>
      <c r="AJ5760" s="16">
        <v>72.3</v>
      </c>
      <c r="AK5760" s="16">
        <v>-1.2343</v>
      </c>
      <c r="AL5760" s="16">
        <v>-0.29449999999999998</v>
      </c>
      <c r="AM5760" s="16">
        <v>-0.66869999999999996</v>
      </c>
      <c r="AN5760" s="16">
        <v>-0.49230000000000002</v>
      </c>
      <c r="AO5760" s="16">
        <v>-0.63349999999999995</v>
      </c>
      <c r="AP5760" s="16">
        <v>-0.45129999999999998</v>
      </c>
      <c r="AR5760" s="16">
        <f t="shared" si="209"/>
        <v>1</v>
      </c>
      <c r="AS5760" s="5">
        <f t="shared" si="208"/>
        <v>0.10030120000000009</v>
      </c>
    </row>
    <row r="5761" spans="1:45" x14ac:dyDescent="0.25">
      <c r="A5761" s="16" t="s">
        <v>408</v>
      </c>
      <c r="B5761" s="16" t="s">
        <v>143</v>
      </c>
      <c r="C5761" s="16" t="s">
        <v>374</v>
      </c>
      <c r="D5761" s="16">
        <v>2012</v>
      </c>
      <c r="E5761" s="16" t="s">
        <v>6376</v>
      </c>
      <c r="F5761" s="16" t="s">
        <v>592</v>
      </c>
      <c r="G5761" s="10">
        <v>3808.38</v>
      </c>
      <c r="H5761" s="73">
        <v>8.2449600000000007</v>
      </c>
      <c r="I5761" s="16">
        <v>1248158</v>
      </c>
      <c r="J5761" s="71">
        <v>8.9999999999999993E-3</v>
      </c>
      <c r="K5761" s="71">
        <v>1.0089999999999999</v>
      </c>
      <c r="L5761" s="16">
        <v>-0.90945640000000005</v>
      </c>
      <c r="M5761" s="16">
        <v>-0.52127429999999997</v>
      </c>
      <c r="N5761" s="16">
        <v>-0.68828599999999995</v>
      </c>
      <c r="O5761" s="16">
        <v>7.3205199999999998E-2</v>
      </c>
      <c r="P5761" s="16">
        <v>-0.43228139999999998</v>
      </c>
      <c r="Q5761" s="16">
        <v>-0.49096499999999998</v>
      </c>
      <c r="R5761" s="16">
        <v>0.25230000000000002</v>
      </c>
      <c r="S5761" s="16">
        <v>6.9999999999999999E-4</v>
      </c>
      <c r="T5761" s="16">
        <v>2.8999999999999998E-3</v>
      </c>
      <c r="U5761" s="16">
        <v>7.1159999999999997</v>
      </c>
      <c r="V5761" s="16">
        <v>4.9939999999999998</v>
      </c>
      <c r="W5761" s="16">
        <v>1.302</v>
      </c>
      <c r="X5761" s="16">
        <v>370.28100000000001</v>
      </c>
      <c r="Y5761" s="16">
        <v>56.327399999999997</v>
      </c>
      <c r="Z5761" s="16">
        <v>0.1404</v>
      </c>
      <c r="AA5761" s="16">
        <v>-0.26892779999999999</v>
      </c>
      <c r="AB5761" s="16">
        <v>0.47</v>
      </c>
      <c r="AC5761" s="16">
        <v>8.67</v>
      </c>
      <c r="AD5761" s="16">
        <v>39.049999999999997</v>
      </c>
      <c r="AE5761" s="16">
        <v>3.7014999999999998</v>
      </c>
      <c r="AF5761" s="16">
        <v>65.394800000000004</v>
      </c>
      <c r="AG5761" s="16">
        <v>22109</v>
      </c>
      <c r="AH5761" s="16">
        <v>9.69E-2</v>
      </c>
      <c r="AI5761" s="16">
        <v>57.5</v>
      </c>
      <c r="AJ5761" s="16">
        <v>74.2</v>
      </c>
      <c r="AK5761" s="16">
        <v>-1.1955</v>
      </c>
      <c r="AL5761" s="16">
        <v>-0.3584</v>
      </c>
      <c r="AM5761" s="16">
        <v>-0.5232</v>
      </c>
      <c r="AN5761" s="16">
        <v>-0.42099999999999999</v>
      </c>
      <c r="AO5761" s="16">
        <v>-0.54549999999999998</v>
      </c>
      <c r="AP5761" s="16">
        <v>-0.44700000000000001</v>
      </c>
      <c r="AR5761" s="16">
        <f t="shared" si="209"/>
        <v>1</v>
      </c>
      <c r="AS5761" s="5">
        <f t="shared" si="208"/>
        <v>-4.6427000000000107E-2</v>
      </c>
    </row>
    <row r="5762" spans="1:45" x14ac:dyDescent="0.25">
      <c r="A5762" s="16" t="s">
        <v>408</v>
      </c>
      <c r="B5762" s="16" t="s">
        <v>143</v>
      </c>
      <c r="C5762" s="16" t="s">
        <v>374</v>
      </c>
      <c r="D5762" s="16">
        <v>2013</v>
      </c>
      <c r="E5762" s="16" t="s">
        <v>6377</v>
      </c>
      <c r="F5762" s="16" t="s">
        <v>592</v>
      </c>
      <c r="G5762" s="10">
        <v>3994.96</v>
      </c>
      <c r="H5762" s="73">
        <v>8.2927890000000009</v>
      </c>
      <c r="I5762" s="16">
        <v>1271456</v>
      </c>
      <c r="J5762" s="71">
        <v>-6.0000000000000001E-3</v>
      </c>
      <c r="K5762" s="71">
        <v>1.0029999999999999</v>
      </c>
      <c r="L5762" s="16">
        <v>-0.84314619999999996</v>
      </c>
      <c r="M5762" s="16">
        <v>-0.4930194</v>
      </c>
      <c r="N5762" s="16">
        <v>-0.66467679999999996</v>
      </c>
      <c r="O5762" s="16">
        <v>9.3210299999999996E-2</v>
      </c>
      <c r="P5762" s="16">
        <v>-0.41324880000000003</v>
      </c>
      <c r="Q5762" s="16">
        <v>-0.43156689999999998</v>
      </c>
      <c r="R5762" s="16">
        <v>0.30409999999999998</v>
      </c>
      <c r="S5762" s="16">
        <v>4.4999999999999999E-4</v>
      </c>
      <c r="T5762" s="16">
        <v>3.0000000000000001E-3</v>
      </c>
      <c r="U5762" s="16">
        <v>7.1772</v>
      </c>
      <c r="V5762" s="16">
        <v>5.3959999999999999</v>
      </c>
      <c r="W5762" s="16">
        <v>1.468</v>
      </c>
      <c r="X5762" s="16">
        <v>370.05</v>
      </c>
      <c r="Y5762" s="16">
        <v>57.130200000000002</v>
      </c>
      <c r="Z5762" s="16">
        <v>0.14680000000000001</v>
      </c>
      <c r="AA5762" s="16">
        <v>-0.2417414</v>
      </c>
      <c r="AB5762" s="16">
        <v>0.47</v>
      </c>
      <c r="AC5762" s="16">
        <v>8.67</v>
      </c>
      <c r="AD5762" s="16">
        <v>38.35</v>
      </c>
      <c r="AE5762" s="16">
        <v>3.6814</v>
      </c>
      <c r="AF5762" s="16">
        <v>71.467799999999997</v>
      </c>
      <c r="AG5762" s="16">
        <v>26398.2</v>
      </c>
      <c r="AH5762" s="16">
        <v>9.6500000000000002E-2</v>
      </c>
      <c r="AI5762" s="16">
        <v>57.5</v>
      </c>
      <c r="AJ5762" s="16">
        <v>74.099999999999994</v>
      </c>
      <c r="AK5762" s="16">
        <v>-1.1918</v>
      </c>
      <c r="AL5762" s="16">
        <v>-0.3357</v>
      </c>
      <c r="AM5762" s="16">
        <v>-0.43809999999999999</v>
      </c>
      <c r="AN5762" s="16">
        <v>-0.43659999999999999</v>
      </c>
      <c r="AO5762" s="16">
        <v>-0.34589999999999999</v>
      </c>
      <c r="AP5762" s="16">
        <v>-0.4143</v>
      </c>
      <c r="AR5762" s="16">
        <f t="shared" si="209"/>
        <v>1</v>
      </c>
      <c r="AS5762" s="5">
        <f t="shared" si="208"/>
        <v>6.6310200000000097E-2</v>
      </c>
    </row>
    <row r="5763" spans="1:45" x14ac:dyDescent="0.25">
      <c r="A5763" s="16" t="s">
        <v>408</v>
      </c>
      <c r="B5763" s="16" t="s">
        <v>143</v>
      </c>
      <c r="C5763" s="16" t="s">
        <v>374</v>
      </c>
      <c r="D5763" s="16">
        <v>2014</v>
      </c>
      <c r="E5763" s="16" t="s">
        <v>6378</v>
      </c>
      <c r="F5763" s="16" t="s">
        <v>592</v>
      </c>
      <c r="G5763" s="10">
        <v>4088.57</v>
      </c>
      <c r="H5763" s="73">
        <v>8.3159489999999998</v>
      </c>
      <c r="I5763" s="16">
        <v>1295097</v>
      </c>
      <c r="J5763" s="71">
        <v>-1.7000000000000001E-2</v>
      </c>
      <c r="K5763" s="71">
        <v>0.98699999999999999</v>
      </c>
      <c r="L5763" s="16">
        <v>-0.81451750000000001</v>
      </c>
      <c r="M5763" s="16">
        <v>-0.49674800000000002</v>
      </c>
      <c r="N5763" s="16">
        <v>-0.62768500000000005</v>
      </c>
      <c r="O5763" s="16">
        <v>0.1537483</v>
      </c>
      <c r="P5763" s="16">
        <v>-0.41572140000000002</v>
      </c>
      <c r="Q5763" s="16">
        <v>-0.4620881</v>
      </c>
      <c r="R5763" s="16">
        <v>0.29899999999999999</v>
      </c>
      <c r="S5763" s="16">
        <v>2.0000000000000001E-4</v>
      </c>
      <c r="T5763" s="16">
        <v>3.0000000000000001E-3</v>
      </c>
      <c r="U5763" s="16">
        <v>7.2385000000000002</v>
      </c>
      <c r="V5763" s="16">
        <v>5.798</v>
      </c>
      <c r="W5763" s="16">
        <v>1.6339999999999999</v>
      </c>
      <c r="X5763" s="16">
        <v>371.916</v>
      </c>
      <c r="Y5763" s="16">
        <v>57.725000000000001</v>
      </c>
      <c r="Z5763" s="16">
        <v>0.157</v>
      </c>
      <c r="AA5763" s="16">
        <v>-0.326019</v>
      </c>
      <c r="AB5763" s="16">
        <v>0.47</v>
      </c>
      <c r="AC5763" s="16">
        <v>8.67</v>
      </c>
      <c r="AD5763" s="16">
        <v>40.520000000000003</v>
      </c>
      <c r="AE5763" s="16">
        <v>3.5024000000000002</v>
      </c>
      <c r="AF5763" s="16">
        <v>72.319699999999997</v>
      </c>
      <c r="AG5763" s="16">
        <v>21313.8</v>
      </c>
      <c r="AH5763" s="16">
        <v>9.6149999999999999E-2</v>
      </c>
      <c r="AI5763" s="16">
        <v>57.5</v>
      </c>
      <c r="AJ5763" s="16">
        <v>74.099999999999994</v>
      </c>
      <c r="AK5763" s="16">
        <v>-1.2435</v>
      </c>
      <c r="AL5763" s="16">
        <v>-0.35730000000000001</v>
      </c>
      <c r="AM5763" s="16">
        <v>-0.54120000000000001</v>
      </c>
      <c r="AN5763" s="16">
        <v>-0.4798</v>
      </c>
      <c r="AO5763" s="16">
        <v>-0.4496</v>
      </c>
      <c r="AP5763" s="16">
        <v>-0.26889999999999997</v>
      </c>
      <c r="AR5763" s="16">
        <f t="shared" si="209"/>
        <v>1</v>
      </c>
      <c r="AS5763" s="5">
        <f t="shared" si="208"/>
        <v>2.8628699999999951E-2</v>
      </c>
    </row>
    <row r="5764" spans="1:45" x14ac:dyDescent="0.25">
      <c r="A5764" s="16" t="s">
        <v>408</v>
      </c>
      <c r="B5764" s="16" t="s">
        <v>144</v>
      </c>
      <c r="C5764" s="16" t="s">
        <v>359</v>
      </c>
      <c r="D5764" s="16">
        <v>1985</v>
      </c>
      <c r="E5764" s="16" t="s">
        <v>6379</v>
      </c>
      <c r="F5764" s="16" t="s">
        <v>594</v>
      </c>
      <c r="G5764" s="10">
        <v>6148.43</v>
      </c>
      <c r="H5764" s="73">
        <v>8.7239529999999998</v>
      </c>
      <c r="I5764" s="16" t="s">
        <v>6700</v>
      </c>
      <c r="J5764" s="71">
        <v>0</v>
      </c>
      <c r="K5764" s="71">
        <v>1</v>
      </c>
      <c r="L5764" s="16">
        <v>-0.10177269999999999</v>
      </c>
      <c r="M5764" s="16">
        <v>-0.48108010000000001</v>
      </c>
      <c r="N5764" s="16">
        <v>-0.43269600000000003</v>
      </c>
      <c r="O5764" s="16">
        <v>0.13084090000000001</v>
      </c>
      <c r="P5764" s="16">
        <v>1.7317099999999998E-2</v>
      </c>
      <c r="Q5764" s="16">
        <v>0.53667379999999998</v>
      </c>
      <c r="R5764" s="16">
        <v>0.37859999999999999</v>
      </c>
      <c r="S5764" s="16">
        <v>2.5000000000000001E-4</v>
      </c>
      <c r="T5764" s="16">
        <v>0</v>
      </c>
      <c r="U5764" s="16">
        <v>10.2331</v>
      </c>
      <c r="V5764" s="16">
        <v>2.2050000000000001</v>
      </c>
      <c r="W5764" s="16">
        <v>0.435</v>
      </c>
      <c r="X5764" s="16">
        <v>376.55399999999997</v>
      </c>
      <c r="Y5764" s="16">
        <v>44.192599999999999</v>
      </c>
      <c r="Z5764" s="16">
        <v>0.19409999999999999</v>
      </c>
      <c r="AA5764" s="16">
        <v>-0.91169049999999996</v>
      </c>
      <c r="AB5764" s="16">
        <v>0.24</v>
      </c>
      <c r="AC5764" s="16">
        <v>7.62</v>
      </c>
      <c r="AD5764" s="16">
        <v>47.88</v>
      </c>
      <c r="AE5764" s="16">
        <v>8.5427999999999997</v>
      </c>
      <c r="AF5764" s="16">
        <v>0</v>
      </c>
      <c r="AG5764" s="16">
        <v>12327.5</v>
      </c>
      <c r="AH5764" s="16">
        <v>0.27579999999999999</v>
      </c>
      <c r="AI5764" s="16">
        <v>98.4</v>
      </c>
      <c r="AJ5764" s="16">
        <v>95.7</v>
      </c>
      <c r="AK5764" s="16">
        <v>0.39739999999999998</v>
      </c>
      <c r="AL5764" s="16">
        <v>0.4128</v>
      </c>
      <c r="AM5764" s="16">
        <v>8.9200000000000002E-2</v>
      </c>
      <c r="AN5764" s="16">
        <v>1.2448999999999999</v>
      </c>
      <c r="AO5764" s="16">
        <v>-0.60029999999999994</v>
      </c>
      <c r="AP5764" s="16">
        <v>0.95330000000000004</v>
      </c>
      <c r="AR5764" s="16">
        <f t="shared" si="209"/>
        <v>1</v>
      </c>
      <c r="AS5764" s="5">
        <f t="shared" ref="AS5764:AS5827" si="210">IF(D5764=1985, 0, L5764-L5763)</f>
        <v>0</v>
      </c>
    </row>
    <row r="5765" spans="1:45" x14ac:dyDescent="0.25">
      <c r="A5765" s="16" t="s">
        <v>408</v>
      </c>
      <c r="B5765" s="16" t="s">
        <v>144</v>
      </c>
      <c r="C5765" s="16" t="s">
        <v>359</v>
      </c>
      <c r="D5765" s="16">
        <v>1986</v>
      </c>
      <c r="E5765" s="16" t="s">
        <v>6380</v>
      </c>
      <c r="F5765" s="16" t="s">
        <v>594</v>
      </c>
      <c r="G5765" s="10">
        <v>6099.42</v>
      </c>
      <c r="H5765" s="73">
        <v>8.7159490000000002</v>
      </c>
      <c r="I5765" s="16" t="s">
        <v>6700</v>
      </c>
      <c r="J5765" s="71">
        <v>0</v>
      </c>
      <c r="K5765" s="71">
        <v>1</v>
      </c>
      <c r="L5765" s="16">
        <v>-0.1385711</v>
      </c>
      <c r="M5765" s="16">
        <v>-0.46709980000000001</v>
      </c>
      <c r="N5765" s="16">
        <v>-0.50840450000000004</v>
      </c>
      <c r="O5765" s="16">
        <v>9.9783999999999998E-2</v>
      </c>
      <c r="P5765" s="16">
        <v>3.8007600000000002E-2</v>
      </c>
      <c r="Q5765" s="16">
        <v>0.52629700000000001</v>
      </c>
      <c r="R5765" s="16">
        <v>0.37859999999999999</v>
      </c>
      <c r="S5765" s="16">
        <v>2.5000000000000001E-4</v>
      </c>
      <c r="T5765" s="16">
        <v>1.5E-3</v>
      </c>
      <c r="U5765" s="16">
        <v>9.7135999999999996</v>
      </c>
      <c r="V5765" s="16">
        <v>2.407</v>
      </c>
      <c r="W5765" s="16">
        <v>0.46200000000000002</v>
      </c>
      <c r="X5765" s="16">
        <v>372.31299999999999</v>
      </c>
      <c r="Y5765" s="16">
        <v>44.676200000000001</v>
      </c>
      <c r="Z5765" s="16">
        <v>0.1676</v>
      </c>
      <c r="AA5765" s="16">
        <v>-0.93538149999999998</v>
      </c>
      <c r="AB5765" s="16">
        <v>0.24</v>
      </c>
      <c r="AC5765" s="16">
        <v>7.62</v>
      </c>
      <c r="AD5765" s="16">
        <v>48.49</v>
      </c>
      <c r="AE5765" s="16">
        <v>9.7262000000000004</v>
      </c>
      <c r="AF5765" s="16">
        <v>0</v>
      </c>
      <c r="AG5765" s="16">
        <v>12338.4</v>
      </c>
      <c r="AH5765" s="16">
        <v>0.28849999999999998</v>
      </c>
      <c r="AI5765" s="16">
        <v>98.4</v>
      </c>
      <c r="AJ5765" s="16">
        <v>95.7</v>
      </c>
      <c r="AK5765" s="16">
        <v>0.38479999999999998</v>
      </c>
      <c r="AL5765" s="16">
        <v>0.40970000000000001</v>
      </c>
      <c r="AM5765" s="16">
        <v>9.4100000000000003E-2</v>
      </c>
      <c r="AN5765" s="16">
        <v>1.2255</v>
      </c>
      <c r="AO5765" s="16">
        <v>-0.5958</v>
      </c>
      <c r="AP5765" s="16">
        <v>0.91859999999999997</v>
      </c>
      <c r="AR5765" s="16">
        <f t="shared" ref="AR5765:AR5828" si="211">IF(OR(AND(I5765&lt;&gt;"", I5765&gt;=10000000, AQ5765&lt;=32.5), AND(A5765="Middle East &amp; North Africa", I5765&lt;&gt;"", I5765&gt;=9000000, AQ5765&lt;&gt;"", AQ5765&lt;=32.5)), 0, 1)</f>
        <v>1</v>
      </c>
      <c r="AS5765" s="5">
        <f t="shared" si="210"/>
        <v>-3.6798400000000009E-2</v>
      </c>
    </row>
    <row r="5766" spans="1:45" x14ac:dyDescent="0.25">
      <c r="A5766" s="16" t="s">
        <v>408</v>
      </c>
      <c r="B5766" s="16" t="s">
        <v>144</v>
      </c>
      <c r="C5766" s="16" t="s">
        <v>359</v>
      </c>
      <c r="D5766" s="16">
        <v>1987</v>
      </c>
      <c r="E5766" s="16" t="s">
        <v>6381</v>
      </c>
      <c r="F5766" s="16" t="s">
        <v>594</v>
      </c>
      <c r="G5766" s="10">
        <v>6103.37</v>
      </c>
      <c r="H5766" s="73">
        <v>8.7165970000000002</v>
      </c>
      <c r="I5766" s="16" t="s">
        <v>6700</v>
      </c>
      <c r="J5766" s="71">
        <v>0</v>
      </c>
      <c r="K5766" s="71">
        <v>1</v>
      </c>
      <c r="L5766" s="16">
        <v>-0.289912</v>
      </c>
      <c r="M5766" s="16">
        <v>-0.4540515</v>
      </c>
      <c r="N5766" s="16">
        <v>-0.8551957</v>
      </c>
      <c r="O5766" s="16">
        <v>9.5828200000000002E-2</v>
      </c>
      <c r="P5766" s="16">
        <v>4.5468300000000003E-2</v>
      </c>
      <c r="Q5766" s="16">
        <v>0.51590469999999999</v>
      </c>
      <c r="R5766" s="16">
        <v>0.37859999999999999</v>
      </c>
      <c r="S5766" s="16">
        <v>2.5000000000000001E-4</v>
      </c>
      <c r="T5766" s="16">
        <v>2.8999999999999998E-3</v>
      </c>
      <c r="U5766" s="16">
        <v>6.4291999999999998</v>
      </c>
      <c r="V5766" s="16">
        <v>2.6960000000000002</v>
      </c>
      <c r="W5766" s="16">
        <v>0.46400000000000002</v>
      </c>
      <c r="X5766" s="16">
        <v>371.1</v>
      </c>
      <c r="Y5766" s="16">
        <v>45.159799999999997</v>
      </c>
      <c r="Z5766" s="16">
        <v>0.15559999999999999</v>
      </c>
      <c r="AA5766" s="16">
        <v>-0.95907249999999999</v>
      </c>
      <c r="AB5766" s="16">
        <v>0.24</v>
      </c>
      <c r="AC5766" s="16">
        <v>7.62</v>
      </c>
      <c r="AD5766" s="16">
        <v>49.1</v>
      </c>
      <c r="AE5766" s="16">
        <v>9.8511000000000006</v>
      </c>
      <c r="AF5766" s="16">
        <v>0</v>
      </c>
      <c r="AG5766" s="16">
        <v>13078.2</v>
      </c>
      <c r="AH5766" s="16">
        <v>0.30120000000000002</v>
      </c>
      <c r="AI5766" s="16">
        <v>98.4</v>
      </c>
      <c r="AJ5766" s="16">
        <v>95.7</v>
      </c>
      <c r="AK5766" s="16">
        <v>0.37219999999999998</v>
      </c>
      <c r="AL5766" s="16">
        <v>0.40660000000000002</v>
      </c>
      <c r="AM5766" s="16">
        <v>9.9099999999999994E-2</v>
      </c>
      <c r="AN5766" s="16">
        <v>1.206</v>
      </c>
      <c r="AO5766" s="16">
        <v>-0.59130000000000005</v>
      </c>
      <c r="AP5766" s="16">
        <v>0.88380000000000003</v>
      </c>
      <c r="AR5766" s="16">
        <f t="shared" si="211"/>
        <v>1</v>
      </c>
      <c r="AS5766" s="5">
        <f t="shared" si="210"/>
        <v>-0.1513409</v>
      </c>
    </row>
    <row r="5767" spans="1:45" x14ac:dyDescent="0.25">
      <c r="A5767" s="16" t="s">
        <v>408</v>
      </c>
      <c r="B5767" s="16" t="s">
        <v>144</v>
      </c>
      <c r="C5767" s="16" t="s">
        <v>359</v>
      </c>
      <c r="D5767" s="16">
        <v>1988</v>
      </c>
      <c r="E5767" s="16" t="s">
        <v>6382</v>
      </c>
      <c r="F5767" s="16" t="s">
        <v>594</v>
      </c>
      <c r="G5767" s="10">
        <v>6408.81</v>
      </c>
      <c r="H5767" s="73">
        <v>8.7654289999999992</v>
      </c>
      <c r="I5767" s="16" t="s">
        <v>6700</v>
      </c>
      <c r="J5767" s="71">
        <v>0</v>
      </c>
      <c r="K5767" s="71">
        <v>1</v>
      </c>
      <c r="L5767" s="16">
        <v>-0.20759</v>
      </c>
      <c r="M5767" s="16">
        <v>-0.48108010000000001</v>
      </c>
      <c r="N5767" s="16">
        <v>-0.66596449999999996</v>
      </c>
      <c r="O5767" s="16">
        <v>0.1131794</v>
      </c>
      <c r="P5767" s="16">
        <v>5.8957099999999998E-2</v>
      </c>
      <c r="Q5767" s="16">
        <v>0.50556299999999998</v>
      </c>
      <c r="R5767" s="16">
        <v>0.37859999999999999</v>
      </c>
      <c r="S5767" s="16">
        <v>2.5000000000000001E-4</v>
      </c>
      <c r="T5767" s="16">
        <v>0</v>
      </c>
      <c r="U5767" s="16">
        <v>8.2919</v>
      </c>
      <c r="V5767" s="16">
        <v>2.9390000000000001</v>
      </c>
      <c r="W5767" s="16">
        <v>0.46899999999999997</v>
      </c>
      <c r="X5767" s="16">
        <v>369.19099999999997</v>
      </c>
      <c r="Y5767" s="16">
        <v>45.6434</v>
      </c>
      <c r="Z5767" s="16">
        <v>0.155</v>
      </c>
      <c r="AA5767" s="16">
        <v>-0.98276350000000001</v>
      </c>
      <c r="AB5767" s="16">
        <v>0.24</v>
      </c>
      <c r="AC5767" s="16">
        <v>7.62</v>
      </c>
      <c r="AD5767" s="16">
        <v>49.71</v>
      </c>
      <c r="AE5767" s="16">
        <v>10.4739</v>
      </c>
      <c r="AF5767" s="16">
        <v>0</v>
      </c>
      <c r="AG5767" s="16">
        <v>13177.6</v>
      </c>
      <c r="AH5767" s="16">
        <v>0.31380000000000002</v>
      </c>
      <c r="AI5767" s="16">
        <v>98.4</v>
      </c>
      <c r="AJ5767" s="16">
        <v>95.7</v>
      </c>
      <c r="AK5767" s="16">
        <v>0.35959999999999998</v>
      </c>
      <c r="AL5767" s="16">
        <v>0.40360000000000001</v>
      </c>
      <c r="AM5767" s="16">
        <v>0.1041</v>
      </c>
      <c r="AN5767" s="16">
        <v>1.1866000000000001</v>
      </c>
      <c r="AO5767" s="16">
        <v>-0.58679999999999999</v>
      </c>
      <c r="AP5767" s="16">
        <v>0.84909999999999997</v>
      </c>
      <c r="AR5767" s="16">
        <f t="shared" si="211"/>
        <v>1</v>
      </c>
      <c r="AS5767" s="5">
        <f t="shared" si="210"/>
        <v>8.2322000000000006E-2</v>
      </c>
    </row>
    <row r="5768" spans="1:45" x14ac:dyDescent="0.25">
      <c r="A5768" s="16" t="s">
        <v>408</v>
      </c>
      <c r="B5768" s="16" t="s">
        <v>144</v>
      </c>
      <c r="C5768" s="16" t="s">
        <v>359</v>
      </c>
      <c r="D5768" s="16">
        <v>1989</v>
      </c>
      <c r="E5768" s="16" t="s">
        <v>6383</v>
      </c>
      <c r="F5768" s="16" t="s">
        <v>594</v>
      </c>
      <c r="G5768" s="10">
        <v>7084.07</v>
      </c>
      <c r="H5768" s="73">
        <v>8.8656030000000001</v>
      </c>
      <c r="I5768" s="16" t="s">
        <v>6700</v>
      </c>
      <c r="J5768" s="71">
        <v>0</v>
      </c>
      <c r="K5768" s="71">
        <v>1</v>
      </c>
      <c r="L5768" s="16">
        <v>-0.18046899999999999</v>
      </c>
      <c r="M5768" s="16">
        <v>-0.48108010000000001</v>
      </c>
      <c r="N5768" s="16">
        <v>-0.66158289999999997</v>
      </c>
      <c r="O5768" s="16">
        <v>0.1643056</v>
      </c>
      <c r="P5768" s="16">
        <v>7.1753700000000004E-2</v>
      </c>
      <c r="Q5768" s="16">
        <v>0.49515300000000001</v>
      </c>
      <c r="R5768" s="16">
        <v>0.37859999999999999</v>
      </c>
      <c r="S5768" s="16">
        <v>2.5000000000000001E-4</v>
      </c>
      <c r="T5768" s="16">
        <v>0</v>
      </c>
      <c r="U5768" s="16">
        <v>8.2294999999999998</v>
      </c>
      <c r="V5768" s="16">
        <v>3.1059999999999999</v>
      </c>
      <c r="W5768" s="16">
        <v>0.47699999999999998</v>
      </c>
      <c r="X5768" s="16">
        <v>370.26900000000001</v>
      </c>
      <c r="Y5768" s="16">
        <v>46.127000000000002</v>
      </c>
      <c r="Z5768" s="16">
        <v>0.1724</v>
      </c>
      <c r="AA5768" s="16">
        <v>-1.0068429999999999</v>
      </c>
      <c r="AB5768" s="16">
        <v>0.24</v>
      </c>
      <c r="AC5768" s="16">
        <v>7.62</v>
      </c>
      <c r="AD5768" s="16">
        <v>50.33</v>
      </c>
      <c r="AE5768" s="16">
        <v>11.022500000000001</v>
      </c>
      <c r="AF5768" s="16">
        <v>0</v>
      </c>
      <c r="AG5768" s="16">
        <v>13704.4</v>
      </c>
      <c r="AH5768" s="16">
        <v>0.32650000000000001</v>
      </c>
      <c r="AI5768" s="16">
        <v>98.4</v>
      </c>
      <c r="AJ5768" s="16">
        <v>95.7</v>
      </c>
      <c r="AK5768" s="16">
        <v>0.34689999999999999</v>
      </c>
      <c r="AL5768" s="16">
        <v>0.40050000000000002</v>
      </c>
      <c r="AM5768" s="16">
        <v>0.109</v>
      </c>
      <c r="AN5768" s="16">
        <v>1.1671</v>
      </c>
      <c r="AO5768" s="16">
        <v>-0.58230000000000004</v>
      </c>
      <c r="AP5768" s="16">
        <v>0.81440000000000001</v>
      </c>
      <c r="AR5768" s="16">
        <f t="shared" si="211"/>
        <v>1</v>
      </c>
      <c r="AS5768" s="5">
        <f t="shared" si="210"/>
        <v>2.7121000000000006E-2</v>
      </c>
    </row>
    <row r="5769" spans="1:45" x14ac:dyDescent="0.25">
      <c r="A5769" s="16" t="s">
        <v>408</v>
      </c>
      <c r="B5769" s="16" t="s">
        <v>144</v>
      </c>
      <c r="C5769" s="16" t="s">
        <v>359</v>
      </c>
      <c r="D5769" s="16">
        <v>1990</v>
      </c>
      <c r="E5769" s="16" t="s">
        <v>6384</v>
      </c>
      <c r="F5769" s="16" t="s">
        <v>594</v>
      </c>
      <c r="G5769" s="10">
        <v>7542.56</v>
      </c>
      <c r="H5769" s="73">
        <v>8.9283169999999998</v>
      </c>
      <c r="I5769" s="16" t="s">
        <v>6700</v>
      </c>
      <c r="J5769" s="71">
        <v>0</v>
      </c>
      <c r="K5769" s="71">
        <v>1</v>
      </c>
      <c r="L5769" s="16">
        <v>-0.25973990000000002</v>
      </c>
      <c r="M5769" s="16">
        <v>-0.48013460000000002</v>
      </c>
      <c r="N5769" s="16">
        <v>-0.83830760000000004</v>
      </c>
      <c r="O5769" s="16">
        <v>0.14685300000000001</v>
      </c>
      <c r="P5769" s="16">
        <v>9.6239599999999995E-2</v>
      </c>
      <c r="Q5769" s="16">
        <v>0.48479430000000001</v>
      </c>
      <c r="R5769" s="16">
        <v>0.37859999999999999</v>
      </c>
      <c r="S5769" s="16">
        <v>5.0000000000000001E-4</v>
      </c>
      <c r="T5769" s="16">
        <v>0</v>
      </c>
      <c r="U5769" s="16">
        <v>6.4725999999999999</v>
      </c>
      <c r="V5769" s="16">
        <v>3.2349999999999999</v>
      </c>
      <c r="W5769" s="16">
        <v>0.49</v>
      </c>
      <c r="X5769" s="16">
        <v>370.97</v>
      </c>
      <c r="Y5769" s="16">
        <v>46.610599999999998</v>
      </c>
      <c r="Z5769" s="16">
        <v>0.16589999999999999</v>
      </c>
      <c r="AA5769" s="16">
        <v>-0.96062599999999998</v>
      </c>
      <c r="AB5769" s="16">
        <v>0.24</v>
      </c>
      <c r="AC5769" s="16">
        <v>7.62</v>
      </c>
      <c r="AD5769" s="16">
        <v>49.14</v>
      </c>
      <c r="AE5769" s="16">
        <v>12.4924</v>
      </c>
      <c r="AF5769" s="16">
        <v>0</v>
      </c>
      <c r="AG5769" s="16">
        <v>13938.8</v>
      </c>
      <c r="AH5769" s="16">
        <v>0.3392</v>
      </c>
      <c r="AI5769" s="16">
        <v>98.4</v>
      </c>
      <c r="AJ5769" s="16">
        <v>95.7</v>
      </c>
      <c r="AK5769" s="16">
        <v>0.33429999999999999</v>
      </c>
      <c r="AL5769" s="16">
        <v>0.39739999999999998</v>
      </c>
      <c r="AM5769" s="16">
        <v>0.114</v>
      </c>
      <c r="AN5769" s="16">
        <v>1.1476999999999999</v>
      </c>
      <c r="AO5769" s="16">
        <v>-0.57779999999999998</v>
      </c>
      <c r="AP5769" s="16">
        <v>0.77969999999999995</v>
      </c>
      <c r="AR5769" s="16">
        <f t="shared" si="211"/>
        <v>1</v>
      </c>
      <c r="AS5769" s="5">
        <f t="shared" si="210"/>
        <v>-7.9270900000000033E-2</v>
      </c>
    </row>
    <row r="5770" spans="1:45" x14ac:dyDescent="0.25">
      <c r="A5770" s="16" t="s">
        <v>408</v>
      </c>
      <c r="B5770" s="16" t="s">
        <v>144</v>
      </c>
      <c r="C5770" s="16" t="s">
        <v>359</v>
      </c>
      <c r="D5770" s="16">
        <v>1991</v>
      </c>
      <c r="E5770" s="16" t="s">
        <v>6385</v>
      </c>
      <c r="F5770" s="16" t="s">
        <v>594</v>
      </c>
      <c r="G5770" s="10">
        <v>7648.21</v>
      </c>
      <c r="H5770" s="73">
        <v>8.9422270000000008</v>
      </c>
      <c r="I5770" s="16" t="s">
        <v>6700</v>
      </c>
      <c r="J5770" s="71">
        <v>0</v>
      </c>
      <c r="K5770" s="71">
        <v>1</v>
      </c>
      <c r="L5770" s="16">
        <v>-0.23983579999999999</v>
      </c>
      <c r="M5770" s="16">
        <v>-0.46708630000000001</v>
      </c>
      <c r="N5770" s="16">
        <v>-0.83597089999999996</v>
      </c>
      <c r="O5770" s="16">
        <v>0.16890659999999999</v>
      </c>
      <c r="P5770" s="16">
        <v>0.1122437</v>
      </c>
      <c r="Q5770" s="16">
        <v>0.47441889999999998</v>
      </c>
      <c r="R5770" s="16">
        <v>0.37859999999999999</v>
      </c>
      <c r="S5770" s="16">
        <v>5.0000000000000001E-4</v>
      </c>
      <c r="T5770" s="16">
        <v>1.4E-3</v>
      </c>
      <c r="U5770" s="16">
        <v>6.4870000000000001</v>
      </c>
      <c r="V5770" s="16">
        <v>3.3130000000000002</v>
      </c>
      <c r="W5770" s="16">
        <v>0.55600000000000005</v>
      </c>
      <c r="X5770" s="16">
        <v>370.21199999999999</v>
      </c>
      <c r="Y5770" s="16">
        <v>47.094200000000001</v>
      </c>
      <c r="Z5770" s="16">
        <v>0.16930000000000001</v>
      </c>
      <c r="AA5770" s="16">
        <v>-0.9761611</v>
      </c>
      <c r="AB5770" s="16">
        <v>0.24</v>
      </c>
      <c r="AC5770" s="16">
        <v>7.62</v>
      </c>
      <c r="AD5770" s="16">
        <v>49.54</v>
      </c>
      <c r="AE5770" s="16">
        <v>13.2974</v>
      </c>
      <c r="AF5770" s="16">
        <v>0</v>
      </c>
      <c r="AG5770" s="16">
        <v>14294.8</v>
      </c>
      <c r="AH5770" s="16">
        <v>0.35189999999999999</v>
      </c>
      <c r="AI5770" s="16">
        <v>98.4</v>
      </c>
      <c r="AJ5770" s="16">
        <v>95.7</v>
      </c>
      <c r="AK5770" s="16">
        <v>0.32169999999999999</v>
      </c>
      <c r="AL5770" s="16">
        <v>0.39439999999999997</v>
      </c>
      <c r="AM5770" s="16">
        <v>0.11899999999999999</v>
      </c>
      <c r="AN5770" s="16">
        <v>1.1282000000000001</v>
      </c>
      <c r="AO5770" s="16">
        <v>-0.57330000000000003</v>
      </c>
      <c r="AP5770" s="16">
        <v>0.74490000000000001</v>
      </c>
      <c r="AR5770" s="16">
        <f t="shared" si="211"/>
        <v>1</v>
      </c>
      <c r="AS5770" s="5">
        <f t="shared" si="210"/>
        <v>1.9904100000000036E-2</v>
      </c>
    </row>
    <row r="5771" spans="1:45" x14ac:dyDescent="0.25">
      <c r="A5771" s="16" t="s">
        <v>408</v>
      </c>
      <c r="B5771" s="16" t="s">
        <v>144</v>
      </c>
      <c r="C5771" s="16" t="s">
        <v>359</v>
      </c>
      <c r="D5771" s="16">
        <v>1992</v>
      </c>
      <c r="E5771" s="16" t="s">
        <v>6386</v>
      </c>
      <c r="F5771" s="16" t="s">
        <v>594</v>
      </c>
      <c r="G5771" s="10">
        <v>8158.41</v>
      </c>
      <c r="H5771" s="73">
        <v>9.0068040000000007</v>
      </c>
      <c r="I5771" s="16" t="s">
        <v>6700</v>
      </c>
      <c r="J5771" s="71">
        <v>0</v>
      </c>
      <c r="K5771" s="71">
        <v>1</v>
      </c>
      <c r="L5771" s="16">
        <v>-0.22889180000000001</v>
      </c>
      <c r="M5771" s="16">
        <v>-0.4680318</v>
      </c>
      <c r="N5771" s="16">
        <v>-0.82349229999999995</v>
      </c>
      <c r="O5771" s="16">
        <v>0.17560129999999999</v>
      </c>
      <c r="P5771" s="16">
        <v>0.1275964</v>
      </c>
      <c r="Q5771" s="16">
        <v>0.46404220000000002</v>
      </c>
      <c r="R5771" s="16">
        <v>0.37859999999999999</v>
      </c>
      <c r="S5771" s="16">
        <v>2.5000000000000001E-4</v>
      </c>
      <c r="T5771" s="16">
        <v>1.4E-3</v>
      </c>
      <c r="U5771" s="16">
        <v>6.5015000000000001</v>
      </c>
      <c r="V5771" s="16">
        <v>3.4279999999999999</v>
      </c>
      <c r="W5771" s="16">
        <v>0.72599999999999998</v>
      </c>
      <c r="X5771" s="16">
        <v>369.93599999999998</v>
      </c>
      <c r="Y5771" s="16">
        <v>47.5777</v>
      </c>
      <c r="Z5771" s="16">
        <v>0.16830000000000001</v>
      </c>
      <c r="AA5771" s="16">
        <v>-0.97072389999999997</v>
      </c>
      <c r="AB5771" s="16">
        <v>0.24</v>
      </c>
      <c r="AC5771" s="16">
        <v>7.62</v>
      </c>
      <c r="AD5771" s="16">
        <v>49.4</v>
      </c>
      <c r="AE5771" s="16">
        <v>14.083299999999999</v>
      </c>
      <c r="AF5771" s="16">
        <v>0</v>
      </c>
      <c r="AG5771" s="16">
        <v>13939.7</v>
      </c>
      <c r="AH5771" s="16">
        <v>0.36449999999999999</v>
      </c>
      <c r="AI5771" s="16">
        <v>98.4</v>
      </c>
      <c r="AJ5771" s="16">
        <v>95.7</v>
      </c>
      <c r="AK5771" s="16">
        <v>0.30909999999999999</v>
      </c>
      <c r="AL5771" s="16">
        <v>0.39129999999999998</v>
      </c>
      <c r="AM5771" s="16">
        <v>0.124</v>
      </c>
      <c r="AN5771" s="16">
        <v>1.1088</v>
      </c>
      <c r="AO5771" s="16">
        <v>-0.56889999999999996</v>
      </c>
      <c r="AP5771" s="16">
        <v>0.71020000000000005</v>
      </c>
      <c r="AR5771" s="16">
        <f t="shared" si="211"/>
        <v>1</v>
      </c>
      <c r="AS5771" s="5">
        <f t="shared" si="210"/>
        <v>1.0943999999999982E-2</v>
      </c>
    </row>
    <row r="5772" spans="1:45" x14ac:dyDescent="0.25">
      <c r="A5772" s="16" t="s">
        <v>408</v>
      </c>
      <c r="B5772" s="16" t="s">
        <v>144</v>
      </c>
      <c r="C5772" s="16" t="s">
        <v>359</v>
      </c>
      <c r="D5772" s="16">
        <v>1993</v>
      </c>
      <c r="E5772" s="16" t="s">
        <v>6387</v>
      </c>
      <c r="F5772" s="16" t="s">
        <v>594</v>
      </c>
      <c r="G5772" s="10">
        <v>8485.2900000000009</v>
      </c>
      <c r="H5772" s="73">
        <v>9.0460890000000003</v>
      </c>
      <c r="I5772" s="16" t="s">
        <v>6700</v>
      </c>
      <c r="J5772" s="71">
        <v>0</v>
      </c>
      <c r="K5772" s="71">
        <v>1</v>
      </c>
      <c r="L5772" s="16">
        <v>-0.20047029999999999</v>
      </c>
      <c r="M5772" s="16">
        <v>-0.46689720000000001</v>
      </c>
      <c r="N5772" s="16">
        <v>-0.81012260000000003</v>
      </c>
      <c r="O5772" s="16">
        <v>0.21568209999999999</v>
      </c>
      <c r="P5772" s="16">
        <v>0.1445148</v>
      </c>
      <c r="Q5772" s="16">
        <v>0.45364989999999999</v>
      </c>
      <c r="R5772" s="16">
        <v>0.37859999999999999</v>
      </c>
      <c r="S5772" s="16">
        <v>5.5000000000000003E-4</v>
      </c>
      <c r="T5772" s="16">
        <v>1.4E-3</v>
      </c>
      <c r="U5772" s="16">
        <v>6.5159000000000002</v>
      </c>
      <c r="V5772" s="16">
        <v>3.5619999999999998</v>
      </c>
      <c r="W5772" s="16">
        <v>0.9</v>
      </c>
      <c r="X5772" s="16">
        <v>369.69900000000001</v>
      </c>
      <c r="Y5772" s="16">
        <v>48.061300000000003</v>
      </c>
      <c r="Z5772" s="16">
        <v>0.16819999999999999</v>
      </c>
      <c r="AA5772" s="16">
        <v>-1.058497</v>
      </c>
      <c r="AB5772" s="16">
        <v>0.24</v>
      </c>
      <c r="AC5772" s="16">
        <v>7.62</v>
      </c>
      <c r="AD5772" s="16">
        <v>51.66</v>
      </c>
      <c r="AE5772" s="16">
        <v>14.969900000000001</v>
      </c>
      <c r="AF5772" s="16">
        <v>0</v>
      </c>
      <c r="AG5772" s="16">
        <v>14032.4</v>
      </c>
      <c r="AH5772" s="16">
        <v>0.37719999999999998</v>
      </c>
      <c r="AI5772" s="16">
        <v>98.4</v>
      </c>
      <c r="AJ5772" s="16">
        <v>95.7</v>
      </c>
      <c r="AK5772" s="16">
        <v>0.29649999999999999</v>
      </c>
      <c r="AL5772" s="16">
        <v>0.38819999999999999</v>
      </c>
      <c r="AM5772" s="16">
        <v>0.12889999999999999</v>
      </c>
      <c r="AN5772" s="16">
        <v>1.0892999999999999</v>
      </c>
      <c r="AO5772" s="16">
        <v>-0.56440000000000001</v>
      </c>
      <c r="AP5772" s="16">
        <v>0.67549999999999999</v>
      </c>
      <c r="AR5772" s="16">
        <f t="shared" si="211"/>
        <v>1</v>
      </c>
      <c r="AS5772" s="5">
        <f t="shared" si="210"/>
        <v>2.8421500000000016E-2</v>
      </c>
    </row>
    <row r="5773" spans="1:45" x14ac:dyDescent="0.25">
      <c r="A5773" s="16" t="s">
        <v>408</v>
      </c>
      <c r="B5773" s="16" t="s">
        <v>144</v>
      </c>
      <c r="C5773" s="16" t="s">
        <v>359</v>
      </c>
      <c r="D5773" s="16">
        <v>1994</v>
      </c>
      <c r="E5773" s="16" t="s">
        <v>6388</v>
      </c>
      <c r="F5773" s="16" t="s">
        <v>594</v>
      </c>
      <c r="G5773" s="10">
        <v>8196.09</v>
      </c>
      <c r="H5773" s="73">
        <v>9.0114129999999992</v>
      </c>
      <c r="I5773" s="16" t="s">
        <v>6700</v>
      </c>
      <c r="J5773" s="71">
        <v>0</v>
      </c>
      <c r="K5773" s="71">
        <v>1</v>
      </c>
      <c r="L5773" s="16">
        <v>-5.3875100000000002E-2</v>
      </c>
      <c r="M5773" s="16">
        <v>-0.4678427</v>
      </c>
      <c r="N5773" s="16">
        <v>-0.54458680000000004</v>
      </c>
      <c r="O5773" s="16">
        <v>0.26526369999999999</v>
      </c>
      <c r="P5773" s="16">
        <v>0.16691300000000001</v>
      </c>
      <c r="Q5773" s="16">
        <v>0.44329010000000002</v>
      </c>
      <c r="R5773" s="16">
        <v>0.37859999999999999</v>
      </c>
      <c r="S5773" s="16">
        <v>2.9999999999999997E-4</v>
      </c>
      <c r="T5773" s="16">
        <v>1.4E-3</v>
      </c>
      <c r="U5773" s="16">
        <v>9.0216999999999992</v>
      </c>
      <c r="V5773" s="16">
        <v>3.6960000000000002</v>
      </c>
      <c r="W5773" s="16">
        <v>0.96</v>
      </c>
      <c r="X5773" s="16">
        <v>368.99799999999999</v>
      </c>
      <c r="Y5773" s="16">
        <v>48.544899999999998</v>
      </c>
      <c r="Z5773" s="16">
        <v>0.18229999999999999</v>
      </c>
      <c r="AA5773" s="16">
        <v>-1.0961700000000001</v>
      </c>
      <c r="AB5773" s="16">
        <v>0.24</v>
      </c>
      <c r="AC5773" s="16">
        <v>7.62</v>
      </c>
      <c r="AD5773" s="16">
        <v>52.63</v>
      </c>
      <c r="AE5773" s="16">
        <v>16.312200000000001</v>
      </c>
      <c r="AF5773" s="16">
        <v>0</v>
      </c>
      <c r="AG5773" s="16">
        <v>13388.7</v>
      </c>
      <c r="AH5773" s="16">
        <v>0.38990000000000002</v>
      </c>
      <c r="AI5773" s="16">
        <v>98.4</v>
      </c>
      <c r="AJ5773" s="16">
        <v>95.7</v>
      </c>
      <c r="AK5773" s="16">
        <v>0.28389999999999999</v>
      </c>
      <c r="AL5773" s="16">
        <v>0.38519999999999999</v>
      </c>
      <c r="AM5773" s="16">
        <v>0.13389999999999999</v>
      </c>
      <c r="AN5773" s="16">
        <v>1.0699000000000001</v>
      </c>
      <c r="AO5773" s="16">
        <v>-0.55989999999999995</v>
      </c>
      <c r="AP5773" s="16">
        <v>0.64070000000000005</v>
      </c>
      <c r="AR5773" s="16">
        <f t="shared" si="211"/>
        <v>1</v>
      </c>
      <c r="AS5773" s="5">
        <f t="shared" si="210"/>
        <v>0.14659519999999998</v>
      </c>
    </row>
    <row r="5774" spans="1:45" x14ac:dyDescent="0.25">
      <c r="A5774" s="16" t="s">
        <v>408</v>
      </c>
      <c r="B5774" s="16" t="s">
        <v>144</v>
      </c>
      <c r="C5774" s="16" t="s">
        <v>359</v>
      </c>
      <c r="D5774" s="16">
        <v>1995</v>
      </c>
      <c r="E5774" s="16" t="s">
        <v>6389</v>
      </c>
      <c r="F5774" s="16" t="s">
        <v>594</v>
      </c>
      <c r="G5774" s="10">
        <v>8009.79</v>
      </c>
      <c r="H5774" s="73">
        <v>8.9884199999999996</v>
      </c>
      <c r="I5774" s="16" t="s">
        <v>6700</v>
      </c>
      <c r="J5774" s="71">
        <v>0</v>
      </c>
      <c r="K5774" s="71">
        <v>1</v>
      </c>
      <c r="L5774" s="16">
        <v>-7.2023400000000001E-2</v>
      </c>
      <c r="M5774" s="16">
        <v>-0.4120972</v>
      </c>
      <c r="N5774" s="16">
        <v>-0.69218469999999999</v>
      </c>
      <c r="O5774" s="16">
        <v>0.3051797</v>
      </c>
      <c r="P5774" s="16">
        <v>0.1869178</v>
      </c>
      <c r="Q5774" s="16">
        <v>0.43291580000000002</v>
      </c>
      <c r="R5774" s="16">
        <v>0.37859999999999999</v>
      </c>
      <c r="S5774" s="16">
        <v>5.0000000000000001E-4</v>
      </c>
      <c r="T5774" s="16">
        <v>7.3000000000000001E-3</v>
      </c>
      <c r="U5774" s="16">
        <v>7.7037000000000004</v>
      </c>
      <c r="V5774" s="16">
        <v>3.83</v>
      </c>
      <c r="W5774" s="16">
        <v>0.97499999999999998</v>
      </c>
      <c r="X5774" s="16">
        <v>366.99400000000003</v>
      </c>
      <c r="Y5774" s="16">
        <v>49.028500000000001</v>
      </c>
      <c r="Z5774" s="16">
        <v>0.19189999999999999</v>
      </c>
      <c r="AA5774" s="16">
        <v>-1.130153</v>
      </c>
      <c r="AB5774" s="16">
        <v>0.24</v>
      </c>
      <c r="AC5774" s="16">
        <v>7.62</v>
      </c>
      <c r="AD5774" s="16">
        <v>53.505000000000003</v>
      </c>
      <c r="AE5774" s="16">
        <v>17.381</v>
      </c>
      <c r="AF5774" s="16">
        <v>6.6299999999999998E-2</v>
      </c>
      <c r="AG5774" s="16">
        <v>14634</v>
      </c>
      <c r="AH5774" s="16">
        <v>0.40250000000000002</v>
      </c>
      <c r="AI5774" s="16">
        <v>98.4</v>
      </c>
      <c r="AJ5774" s="16">
        <v>95.7</v>
      </c>
      <c r="AK5774" s="16">
        <v>0.27129999999999999</v>
      </c>
      <c r="AL5774" s="16">
        <v>0.3821</v>
      </c>
      <c r="AM5774" s="16">
        <v>0.1389</v>
      </c>
      <c r="AN5774" s="16">
        <v>1.0504</v>
      </c>
      <c r="AO5774" s="16">
        <v>-0.5554</v>
      </c>
      <c r="AP5774" s="16">
        <v>0.60599999999999998</v>
      </c>
      <c r="AR5774" s="16">
        <f t="shared" si="211"/>
        <v>1</v>
      </c>
      <c r="AS5774" s="5">
        <f t="shared" si="210"/>
        <v>-1.8148299999999999E-2</v>
      </c>
    </row>
    <row r="5775" spans="1:45" x14ac:dyDescent="0.25">
      <c r="A5775" s="16" t="s">
        <v>408</v>
      </c>
      <c r="B5775" s="16" t="s">
        <v>144</v>
      </c>
      <c r="C5775" s="16" t="s">
        <v>359</v>
      </c>
      <c r="D5775" s="16">
        <v>1996</v>
      </c>
      <c r="E5775" s="16" t="s">
        <v>6390</v>
      </c>
      <c r="F5775" s="16" t="s">
        <v>594</v>
      </c>
      <c r="G5775" s="10">
        <v>8281.2800000000007</v>
      </c>
      <c r="H5775" s="73">
        <v>9.0217530000000004</v>
      </c>
      <c r="I5775" s="16" t="s">
        <v>6700</v>
      </c>
      <c r="J5775" s="71">
        <v>0</v>
      </c>
      <c r="K5775" s="71">
        <v>1</v>
      </c>
      <c r="L5775" s="16">
        <v>9.4480800000000004E-2</v>
      </c>
      <c r="M5775" s="16">
        <v>-0.41955330000000002</v>
      </c>
      <c r="N5775" s="16">
        <v>-0.68015700000000001</v>
      </c>
      <c r="O5775" s="16">
        <v>0.32226900000000003</v>
      </c>
      <c r="P5775" s="16">
        <v>0.21438699999999999</v>
      </c>
      <c r="Q5775" s="16">
        <v>0.76808750000000003</v>
      </c>
      <c r="R5775" s="16">
        <v>0.37859999999999999</v>
      </c>
      <c r="S5775" s="16">
        <v>5.0000000000000001E-4</v>
      </c>
      <c r="T5775" s="16">
        <v>6.4999999999999997E-3</v>
      </c>
      <c r="U5775" s="16">
        <v>7.7792000000000003</v>
      </c>
      <c r="V5775" s="16">
        <v>3.9180000000000001</v>
      </c>
      <c r="W5775" s="16">
        <v>0.98399999999999999</v>
      </c>
      <c r="X5775" s="16">
        <v>367.25299999999999</v>
      </c>
      <c r="Y5775" s="16">
        <v>49.512099999999997</v>
      </c>
      <c r="Z5775" s="16">
        <v>0.18540000000000001</v>
      </c>
      <c r="AA5775" s="16">
        <v>-1.1854960000000001</v>
      </c>
      <c r="AB5775" s="16">
        <v>0.24</v>
      </c>
      <c r="AC5775" s="16">
        <v>7.62</v>
      </c>
      <c r="AD5775" s="16">
        <v>54.93</v>
      </c>
      <c r="AE5775" s="16">
        <v>20.567900000000002</v>
      </c>
      <c r="AF5775" s="16">
        <v>1.3653</v>
      </c>
      <c r="AG5775" s="16">
        <v>14339.8</v>
      </c>
      <c r="AH5775" s="16">
        <v>0.36249999999999999</v>
      </c>
      <c r="AI5775" s="16">
        <v>98.4</v>
      </c>
      <c r="AJ5775" s="16">
        <v>95.7</v>
      </c>
      <c r="AK5775" s="16">
        <v>0.2273</v>
      </c>
      <c r="AL5775" s="16">
        <v>0.90149999999999997</v>
      </c>
      <c r="AM5775" s="16">
        <v>0.64639999999999997</v>
      </c>
      <c r="AN5775" s="16">
        <v>0.95689999999999997</v>
      </c>
      <c r="AO5775" s="16">
        <v>0.28010000000000002</v>
      </c>
      <c r="AP5775" s="16">
        <v>0.753</v>
      </c>
      <c r="AR5775" s="16">
        <f t="shared" si="211"/>
        <v>1</v>
      </c>
      <c r="AS5775" s="5">
        <f t="shared" si="210"/>
        <v>0.16650419999999999</v>
      </c>
    </row>
    <row r="5776" spans="1:45" x14ac:dyDescent="0.25">
      <c r="A5776" s="16" t="s">
        <v>408</v>
      </c>
      <c r="B5776" s="16" t="s">
        <v>144</v>
      </c>
      <c r="C5776" s="16" t="s">
        <v>359</v>
      </c>
      <c r="D5776" s="16">
        <v>1997</v>
      </c>
      <c r="E5776" s="16" t="s">
        <v>6391</v>
      </c>
      <c r="F5776" s="16" t="s">
        <v>594</v>
      </c>
      <c r="G5776" s="10">
        <v>9163.69</v>
      </c>
      <c r="H5776" s="73">
        <v>9.1230039999999999</v>
      </c>
      <c r="I5776" s="16" t="s">
        <v>6700</v>
      </c>
      <c r="J5776" s="71">
        <v>0</v>
      </c>
      <c r="K5776" s="71">
        <v>1</v>
      </c>
      <c r="L5776" s="16">
        <v>-7.6550000000000003E-3</v>
      </c>
      <c r="M5776" s="16">
        <v>-0.4590629</v>
      </c>
      <c r="N5776" s="16">
        <v>-0.81303919999999996</v>
      </c>
      <c r="O5776" s="16">
        <v>0.38518999999999998</v>
      </c>
      <c r="P5776" s="16">
        <v>0.27121770000000001</v>
      </c>
      <c r="Q5776" s="16">
        <v>0.57776170000000004</v>
      </c>
      <c r="R5776" s="16">
        <v>0.37859999999999999</v>
      </c>
      <c r="S5776" s="16">
        <v>6.4999999999999997E-4</v>
      </c>
      <c r="T5776" s="16">
        <v>2.2000000000000001E-3</v>
      </c>
      <c r="U5776" s="16">
        <v>6.5738000000000003</v>
      </c>
      <c r="V5776" s="16">
        <v>4.0659999999999998</v>
      </c>
      <c r="W5776" s="16">
        <v>0.99299999999999999</v>
      </c>
      <c r="X5776" s="16">
        <v>365.709</v>
      </c>
      <c r="Y5776" s="16">
        <v>49.995699999999999</v>
      </c>
      <c r="Z5776" s="16">
        <v>0.19539999999999999</v>
      </c>
      <c r="AA5776" s="16">
        <v>-1.284921</v>
      </c>
      <c r="AB5776" s="16">
        <v>0.24</v>
      </c>
      <c r="AC5776" s="16">
        <v>7.62</v>
      </c>
      <c r="AD5776" s="16">
        <v>57.49</v>
      </c>
      <c r="AE5776" s="16">
        <v>23.1221</v>
      </c>
      <c r="AF5776" s="16">
        <v>2.9116</v>
      </c>
      <c r="AG5776" s="16">
        <v>14114.9</v>
      </c>
      <c r="AH5776" s="16">
        <v>0.40760000000000002</v>
      </c>
      <c r="AI5776" s="16">
        <v>98.4</v>
      </c>
      <c r="AJ5776" s="16">
        <v>95.7</v>
      </c>
      <c r="AK5776" s="16">
        <v>0.25090000000000001</v>
      </c>
      <c r="AL5776" s="16">
        <v>0.56230000000000002</v>
      </c>
      <c r="AM5776" s="16">
        <v>0.43680000000000002</v>
      </c>
      <c r="AN5776" s="16">
        <v>0.97470000000000001</v>
      </c>
      <c r="AO5776" s="16">
        <v>-0.14280000000000001</v>
      </c>
      <c r="AP5776" s="16">
        <v>0.61339999999999995</v>
      </c>
      <c r="AR5776" s="16">
        <f t="shared" si="211"/>
        <v>1</v>
      </c>
      <c r="AS5776" s="5">
        <f t="shared" si="210"/>
        <v>-0.1021358</v>
      </c>
    </row>
    <row r="5777" spans="1:45" x14ac:dyDescent="0.25">
      <c r="A5777" s="16" t="s">
        <v>408</v>
      </c>
      <c r="B5777" s="16" t="s">
        <v>144</v>
      </c>
      <c r="C5777" s="16" t="s">
        <v>359</v>
      </c>
      <c r="D5777" s="16">
        <v>1998</v>
      </c>
      <c r="E5777" s="16" t="s">
        <v>6392</v>
      </c>
      <c r="F5777" s="16" t="s">
        <v>594</v>
      </c>
      <c r="G5777" s="10">
        <v>9741.36</v>
      </c>
      <c r="H5777" s="73">
        <v>9.1841360000000005</v>
      </c>
      <c r="I5777" s="16" t="s">
        <v>6700</v>
      </c>
      <c r="J5777" s="71">
        <v>0</v>
      </c>
      <c r="K5777" s="71">
        <v>1</v>
      </c>
      <c r="L5777" s="16">
        <v>-0.11036840000000001</v>
      </c>
      <c r="M5777" s="16">
        <v>-0.44844590000000001</v>
      </c>
      <c r="N5777" s="16">
        <v>-0.8838357</v>
      </c>
      <c r="O5777" s="16">
        <v>0.35915019999999998</v>
      </c>
      <c r="P5777" s="16">
        <v>0.30945260000000002</v>
      </c>
      <c r="Q5777" s="16">
        <v>0.38742009999999999</v>
      </c>
      <c r="R5777" s="16">
        <v>0.37859999999999999</v>
      </c>
      <c r="S5777" s="16">
        <v>5.0000000000000001E-4</v>
      </c>
      <c r="T5777" s="16">
        <v>3.3999999999999998E-3</v>
      </c>
      <c r="U5777" s="16">
        <v>5.9920999999999998</v>
      </c>
      <c r="V5777" s="16">
        <v>4.3490000000000002</v>
      </c>
      <c r="W5777" s="16">
        <v>1.002</v>
      </c>
      <c r="X5777" s="16">
        <v>363.16199999999998</v>
      </c>
      <c r="Y5777" s="16">
        <v>50.479199999999999</v>
      </c>
      <c r="Z5777" s="16">
        <v>0.1983</v>
      </c>
      <c r="AA5777" s="16">
        <v>-1.1618059999999999</v>
      </c>
      <c r="AB5777" s="16">
        <v>0.24</v>
      </c>
      <c r="AC5777" s="16">
        <v>7.62</v>
      </c>
      <c r="AD5777" s="16">
        <v>54.32</v>
      </c>
      <c r="AE5777" s="16">
        <v>24.072099999999999</v>
      </c>
      <c r="AF5777" s="16">
        <v>6.6631999999999998</v>
      </c>
      <c r="AG5777" s="16">
        <v>15022.2</v>
      </c>
      <c r="AH5777" s="16">
        <v>0.44059999999999999</v>
      </c>
      <c r="AI5777" s="16">
        <v>98.4</v>
      </c>
      <c r="AJ5777" s="16">
        <v>95.7</v>
      </c>
      <c r="AK5777" s="16">
        <v>0.27460000000000001</v>
      </c>
      <c r="AL5777" s="16">
        <v>0.22309999999999999</v>
      </c>
      <c r="AM5777" s="16">
        <v>0.2271</v>
      </c>
      <c r="AN5777" s="16">
        <v>0.99239999999999995</v>
      </c>
      <c r="AO5777" s="16">
        <v>-0.56569999999999998</v>
      </c>
      <c r="AP5777" s="16">
        <v>0.4738</v>
      </c>
      <c r="AR5777" s="16">
        <f t="shared" si="211"/>
        <v>1</v>
      </c>
      <c r="AS5777" s="5">
        <f t="shared" si="210"/>
        <v>-0.10271340000000001</v>
      </c>
    </row>
    <row r="5778" spans="1:45" x14ac:dyDescent="0.25">
      <c r="A5778" s="16" t="s">
        <v>408</v>
      </c>
      <c r="B5778" s="16" t="s">
        <v>144</v>
      </c>
      <c r="C5778" s="16" t="s">
        <v>359</v>
      </c>
      <c r="D5778" s="16">
        <v>1999</v>
      </c>
      <c r="E5778" s="16" t="s">
        <v>6393</v>
      </c>
      <c r="F5778" s="16" t="s">
        <v>594</v>
      </c>
      <c r="G5778" s="10">
        <v>9730.7000000000007</v>
      </c>
      <c r="H5778" s="73">
        <v>9.1830420000000004</v>
      </c>
      <c r="I5778" s="16" t="s">
        <v>6700</v>
      </c>
      <c r="J5778" s="71">
        <v>0</v>
      </c>
      <c r="K5778" s="71">
        <v>1</v>
      </c>
      <c r="L5778" s="16">
        <v>-8.5107799999999997E-2</v>
      </c>
      <c r="M5778" s="16">
        <v>-0.46207490000000001</v>
      </c>
      <c r="N5778" s="16">
        <v>-0.94011239999999996</v>
      </c>
      <c r="O5778" s="16">
        <v>0.43850270000000002</v>
      </c>
      <c r="P5778" s="16">
        <v>0.36831910000000001</v>
      </c>
      <c r="Q5778" s="16">
        <v>0.36876789999999998</v>
      </c>
      <c r="R5778" s="16">
        <v>0.37859999999999999</v>
      </c>
      <c r="S5778" s="16">
        <v>1E-4</v>
      </c>
      <c r="T5778" s="16">
        <v>2.0999999999999999E-3</v>
      </c>
      <c r="U5778" s="16">
        <v>5.2610000000000001</v>
      </c>
      <c r="V5778" s="16">
        <v>4.6319999999999997</v>
      </c>
      <c r="W5778" s="16">
        <v>1.0109999999999999</v>
      </c>
      <c r="X5778" s="16">
        <v>365.35300000000001</v>
      </c>
      <c r="Y5778" s="16">
        <v>50.962800000000001</v>
      </c>
      <c r="Z5778" s="16">
        <v>0.20960000000000001</v>
      </c>
      <c r="AA5778" s="16">
        <v>-1.3023979999999999</v>
      </c>
      <c r="AB5778" s="16">
        <v>0.24</v>
      </c>
      <c r="AC5778" s="16">
        <v>7.62</v>
      </c>
      <c r="AD5778" s="16">
        <v>57.94</v>
      </c>
      <c r="AE5778" s="16">
        <v>24.942799999999998</v>
      </c>
      <c r="AF5778" s="16">
        <v>20.726600000000001</v>
      </c>
      <c r="AG5778" s="16">
        <v>14576.2</v>
      </c>
      <c r="AH5778" s="16">
        <v>0.45319999999999999</v>
      </c>
      <c r="AI5778" s="16">
        <v>98.4</v>
      </c>
      <c r="AJ5778" s="16">
        <v>95.7</v>
      </c>
      <c r="AK5778" s="16">
        <v>0.21640000000000001</v>
      </c>
      <c r="AL5778" s="16">
        <v>0.34379999999999999</v>
      </c>
      <c r="AM5778" s="16">
        <v>9.98E-2</v>
      </c>
      <c r="AN5778" s="16">
        <v>1.0906</v>
      </c>
      <c r="AO5778" s="16">
        <v>-0.73950000000000005</v>
      </c>
      <c r="AP5778" s="16">
        <v>0.52969999999999995</v>
      </c>
      <c r="AR5778" s="16">
        <f t="shared" si="211"/>
        <v>1</v>
      </c>
      <c r="AS5778" s="5">
        <f t="shared" si="210"/>
        <v>2.5260600000000008E-2</v>
      </c>
    </row>
    <row r="5779" spans="1:45" x14ac:dyDescent="0.25">
      <c r="A5779" s="16" t="s">
        <v>408</v>
      </c>
      <c r="B5779" s="16" t="s">
        <v>144</v>
      </c>
      <c r="C5779" s="16" t="s">
        <v>359</v>
      </c>
      <c r="D5779" s="16">
        <v>2000</v>
      </c>
      <c r="E5779" s="16" t="s">
        <v>6394</v>
      </c>
      <c r="F5779" s="16" t="s">
        <v>594</v>
      </c>
      <c r="G5779" s="10">
        <v>9790.27</v>
      </c>
      <c r="H5779" s="73">
        <v>9.1891440000000006</v>
      </c>
      <c r="I5779" s="16">
        <v>81131</v>
      </c>
      <c r="J5779" s="71">
        <v>0</v>
      </c>
      <c r="K5779" s="71">
        <v>1</v>
      </c>
      <c r="L5779" s="16">
        <v>2.7695999999999998E-2</v>
      </c>
      <c r="M5779" s="16">
        <v>-0.42478070000000001</v>
      </c>
      <c r="N5779" s="16">
        <v>-0.79608769999999995</v>
      </c>
      <c r="O5779" s="16">
        <v>0.47313230000000001</v>
      </c>
      <c r="P5779" s="16">
        <v>0.42113349999999999</v>
      </c>
      <c r="Q5779" s="16">
        <v>0.3501011</v>
      </c>
      <c r="R5779" s="16">
        <v>0.37859999999999999</v>
      </c>
      <c r="S5779" s="16">
        <v>3.5E-4</v>
      </c>
      <c r="T5779" s="16">
        <v>6.0000000000000001E-3</v>
      </c>
      <c r="U5779" s="16">
        <v>6.6170999999999998</v>
      </c>
      <c r="V5779" s="16">
        <v>4.99</v>
      </c>
      <c r="W5779" s="16">
        <v>0.96499999999999997</v>
      </c>
      <c r="X5779" s="16">
        <v>364.80399999999997</v>
      </c>
      <c r="Y5779" s="16">
        <v>51.446399999999997</v>
      </c>
      <c r="Z5779" s="16">
        <v>0.22040000000000001</v>
      </c>
      <c r="AA5779" s="16">
        <v>-1.3142430000000001</v>
      </c>
      <c r="AB5779" s="16">
        <v>0.24</v>
      </c>
      <c r="AC5779" s="16">
        <v>7.62</v>
      </c>
      <c r="AD5779" s="16">
        <v>58.244999999999997</v>
      </c>
      <c r="AE5779" s="16">
        <v>25.849299999999999</v>
      </c>
      <c r="AF5779" s="16">
        <v>32.543199999999999</v>
      </c>
      <c r="AG5779" s="16">
        <v>14581</v>
      </c>
      <c r="AH5779" s="16">
        <v>0.46589999999999998</v>
      </c>
      <c r="AI5779" s="16">
        <v>98.4</v>
      </c>
      <c r="AJ5779" s="16">
        <v>95.7</v>
      </c>
      <c r="AK5779" s="16">
        <v>0.1583</v>
      </c>
      <c r="AL5779" s="16">
        <v>0.46439999999999998</v>
      </c>
      <c r="AM5779" s="16">
        <v>-2.76E-2</v>
      </c>
      <c r="AN5779" s="16">
        <v>1.1887000000000001</v>
      </c>
      <c r="AO5779" s="16">
        <v>-0.9133</v>
      </c>
      <c r="AP5779" s="16">
        <v>0.5857</v>
      </c>
      <c r="AR5779" s="16">
        <f t="shared" si="211"/>
        <v>1</v>
      </c>
      <c r="AS5779" s="5">
        <f t="shared" si="210"/>
        <v>0.1128038</v>
      </c>
    </row>
    <row r="5780" spans="1:45" x14ac:dyDescent="0.25">
      <c r="A5780" s="16" t="s">
        <v>408</v>
      </c>
      <c r="B5780" s="16" t="s">
        <v>144</v>
      </c>
      <c r="C5780" s="16" t="s">
        <v>359</v>
      </c>
      <c r="D5780" s="16">
        <v>2001</v>
      </c>
      <c r="E5780" s="16" t="s">
        <v>6395</v>
      </c>
      <c r="F5780" s="16" t="s">
        <v>594</v>
      </c>
      <c r="G5780" s="10">
        <v>9559.5499999999993</v>
      </c>
      <c r="H5780" s="73">
        <v>9.1652970000000007</v>
      </c>
      <c r="I5780" s="16">
        <v>81202</v>
      </c>
      <c r="J5780" s="71">
        <v>0</v>
      </c>
      <c r="K5780" s="71">
        <v>1</v>
      </c>
      <c r="L5780" s="16">
        <v>3.6105400000000003E-2</v>
      </c>
      <c r="M5780" s="16">
        <v>-0.40996700000000003</v>
      </c>
      <c r="N5780" s="16">
        <v>-0.77790239999999999</v>
      </c>
      <c r="O5780" s="16">
        <v>0.43939780000000001</v>
      </c>
      <c r="P5780" s="16">
        <v>0.47040399999999999</v>
      </c>
      <c r="Q5780" s="16">
        <v>0.31879249999999998</v>
      </c>
      <c r="R5780" s="16">
        <v>0.42520000000000002</v>
      </c>
      <c r="S5780" s="16">
        <v>5.0000000000000001E-4</v>
      </c>
      <c r="T5780" s="16">
        <v>4.7999999999999996E-3</v>
      </c>
      <c r="U5780" s="16">
        <v>6.6315999999999997</v>
      </c>
      <c r="V5780" s="16">
        <v>5.399</v>
      </c>
      <c r="W5780" s="16">
        <v>0.96899999999999997</v>
      </c>
      <c r="X5780" s="16">
        <v>365.99900000000002</v>
      </c>
      <c r="Y5780" s="16">
        <v>51.93</v>
      </c>
      <c r="Z5780" s="16">
        <v>0.23419999999999999</v>
      </c>
      <c r="AA5780" s="16">
        <v>-1.108598</v>
      </c>
      <c r="AB5780" s="16">
        <v>0.24</v>
      </c>
      <c r="AC5780" s="16">
        <v>7.62</v>
      </c>
      <c r="AD5780" s="16">
        <v>52.95</v>
      </c>
      <c r="AE5780" s="16">
        <v>26.200800000000001</v>
      </c>
      <c r="AF5780" s="16">
        <v>45.235700000000001</v>
      </c>
      <c r="AG5780" s="16">
        <v>16433</v>
      </c>
      <c r="AH5780" s="16">
        <v>0.47860000000000003</v>
      </c>
      <c r="AI5780" s="16">
        <v>98.4</v>
      </c>
      <c r="AJ5780" s="16">
        <v>95.7</v>
      </c>
      <c r="AK5780" s="16">
        <v>0.17949999999999999</v>
      </c>
      <c r="AL5780" s="16">
        <v>0.3856</v>
      </c>
      <c r="AM5780" s="16">
        <v>2.1899999999999999E-2</v>
      </c>
      <c r="AN5780" s="16">
        <v>1.0130999999999999</v>
      </c>
      <c r="AO5780" s="16">
        <v>-0.83240000000000003</v>
      </c>
      <c r="AP5780" s="16">
        <v>0.48720000000000002</v>
      </c>
      <c r="AR5780" s="16">
        <f t="shared" si="211"/>
        <v>1</v>
      </c>
      <c r="AS5780" s="5">
        <f t="shared" si="210"/>
        <v>8.4094000000000044E-3</v>
      </c>
    </row>
    <row r="5781" spans="1:45" x14ac:dyDescent="0.25">
      <c r="A5781" s="16" t="s">
        <v>408</v>
      </c>
      <c r="B5781" s="16" t="s">
        <v>144</v>
      </c>
      <c r="C5781" s="16" t="s">
        <v>359</v>
      </c>
      <c r="D5781" s="16">
        <v>2002</v>
      </c>
      <c r="E5781" s="16" t="s">
        <v>6396</v>
      </c>
      <c r="F5781" s="16" t="s">
        <v>594</v>
      </c>
      <c r="G5781" s="10">
        <v>9384.15</v>
      </c>
      <c r="H5781" s="73">
        <v>9.1467770000000002</v>
      </c>
      <c r="I5781" s="16">
        <v>83723</v>
      </c>
      <c r="J5781" s="71">
        <v>0</v>
      </c>
      <c r="K5781" s="71">
        <v>1</v>
      </c>
      <c r="L5781" s="16">
        <v>2.0013E-2</v>
      </c>
      <c r="M5781" s="16">
        <v>-0.38891229999999999</v>
      </c>
      <c r="N5781" s="16">
        <v>-0.91345019999999999</v>
      </c>
      <c r="O5781" s="16">
        <v>0.51682439999999996</v>
      </c>
      <c r="P5781" s="16">
        <v>0.49747950000000002</v>
      </c>
      <c r="Q5781" s="16">
        <v>0.28751979999999999</v>
      </c>
      <c r="R5781" s="16">
        <v>0.40710000000000002</v>
      </c>
      <c r="S5781" s="16">
        <v>2.9999999999999997E-4</v>
      </c>
      <c r="T5781" s="16">
        <v>8.2000000000000007E-3</v>
      </c>
      <c r="U5781" s="16">
        <v>5.1932999999999998</v>
      </c>
      <c r="V5781" s="16">
        <v>5.8079999999999998</v>
      </c>
      <c r="W5781" s="16">
        <v>0.99399999999999999</v>
      </c>
      <c r="X5781" s="16">
        <v>366.84699999999998</v>
      </c>
      <c r="Y5781" s="16">
        <v>52.413600000000002</v>
      </c>
      <c r="Z5781" s="16">
        <v>0.2697</v>
      </c>
      <c r="AA5781" s="16">
        <v>-1.1105400000000001</v>
      </c>
      <c r="AB5781" s="16">
        <v>0.24</v>
      </c>
      <c r="AC5781" s="16">
        <v>7.62</v>
      </c>
      <c r="AD5781" s="16">
        <v>53</v>
      </c>
      <c r="AE5781" s="16">
        <v>25.721800000000002</v>
      </c>
      <c r="AF5781" s="16">
        <v>54.146500000000003</v>
      </c>
      <c r="AG5781" s="16">
        <v>18168.3</v>
      </c>
      <c r="AH5781" s="16">
        <v>0.49120000000000003</v>
      </c>
      <c r="AI5781" s="16">
        <v>98.4</v>
      </c>
      <c r="AJ5781" s="16">
        <v>95.7</v>
      </c>
      <c r="AK5781" s="16">
        <v>0.20080000000000001</v>
      </c>
      <c r="AL5781" s="16">
        <v>0.30680000000000002</v>
      </c>
      <c r="AM5781" s="16">
        <v>7.1499999999999994E-2</v>
      </c>
      <c r="AN5781" s="16">
        <v>0.83750000000000002</v>
      </c>
      <c r="AO5781" s="16">
        <v>-0.75160000000000005</v>
      </c>
      <c r="AP5781" s="16">
        <v>0.38879999999999998</v>
      </c>
      <c r="AR5781" s="16">
        <f t="shared" si="211"/>
        <v>1</v>
      </c>
      <c r="AS5781" s="5">
        <f t="shared" si="210"/>
        <v>-1.6092400000000003E-2</v>
      </c>
    </row>
    <row r="5782" spans="1:45" x14ac:dyDescent="0.25">
      <c r="A5782" s="16" t="s">
        <v>408</v>
      </c>
      <c r="B5782" s="16" t="s">
        <v>144</v>
      </c>
      <c r="C5782" s="16" t="s">
        <v>359</v>
      </c>
      <c r="D5782" s="16">
        <v>2003</v>
      </c>
      <c r="E5782" s="16" t="s">
        <v>6397</v>
      </c>
      <c r="F5782" s="16" t="s">
        <v>594</v>
      </c>
      <c r="G5782" s="10">
        <v>8932.2000000000007</v>
      </c>
      <c r="H5782" s="73">
        <v>9.0974179999999993</v>
      </c>
      <c r="I5782" s="16">
        <v>82781</v>
      </c>
      <c r="J5782" s="71">
        <v>0</v>
      </c>
      <c r="K5782" s="71">
        <v>1</v>
      </c>
      <c r="L5782" s="16">
        <v>0.1023684</v>
      </c>
      <c r="M5782" s="16">
        <v>-0.35484779999999999</v>
      </c>
      <c r="N5782" s="16">
        <v>-0.87121979999999999</v>
      </c>
      <c r="O5782" s="16">
        <v>0.62359980000000004</v>
      </c>
      <c r="P5782" s="16">
        <v>0.52038530000000005</v>
      </c>
      <c r="Q5782" s="16">
        <v>0.26123410000000002</v>
      </c>
      <c r="R5782" s="16">
        <v>0.4118</v>
      </c>
      <c r="S5782" s="16">
        <v>2.5000000000000001E-4</v>
      </c>
      <c r="T5782" s="16">
        <v>1.1599999999999999E-2</v>
      </c>
      <c r="U5782" s="16">
        <v>5.3749000000000002</v>
      </c>
      <c r="V5782" s="16">
        <v>6.2169999999999996</v>
      </c>
      <c r="W5782" s="16">
        <v>1.0509999999999999</v>
      </c>
      <c r="X5782" s="16">
        <v>368.55599999999998</v>
      </c>
      <c r="Y5782" s="16">
        <v>52.897199999999998</v>
      </c>
      <c r="Z5782" s="16">
        <v>0.2797</v>
      </c>
      <c r="AA5782" s="16">
        <v>-1.338905</v>
      </c>
      <c r="AB5782" s="16">
        <v>0.24</v>
      </c>
      <c r="AC5782" s="16">
        <v>7.62</v>
      </c>
      <c r="AD5782" s="16">
        <v>58.88</v>
      </c>
      <c r="AE5782" s="16">
        <v>25.162099999999999</v>
      </c>
      <c r="AF5782" s="16">
        <v>58.4542</v>
      </c>
      <c r="AG5782" s="16">
        <v>17674.400000000001</v>
      </c>
      <c r="AH5782" s="16">
        <v>0.53139999999999998</v>
      </c>
      <c r="AI5782" s="16">
        <v>98.4</v>
      </c>
      <c r="AJ5782" s="16">
        <v>95.7</v>
      </c>
      <c r="AK5782" s="16">
        <v>8.2799999999999999E-2</v>
      </c>
      <c r="AL5782" s="16">
        <v>0.32729999999999998</v>
      </c>
      <c r="AM5782" s="16">
        <v>-1.3899999999999999E-2</v>
      </c>
      <c r="AN5782" s="16">
        <v>0.62729999999999997</v>
      </c>
      <c r="AO5782" s="16">
        <v>-0.28460000000000002</v>
      </c>
      <c r="AP5782" s="16">
        <v>0.14000000000000001</v>
      </c>
      <c r="AR5782" s="16">
        <f t="shared" si="211"/>
        <v>1</v>
      </c>
      <c r="AS5782" s="5">
        <f t="shared" si="210"/>
        <v>8.2355399999999995E-2</v>
      </c>
    </row>
    <row r="5783" spans="1:45" x14ac:dyDescent="0.25">
      <c r="A5783" s="16" t="s">
        <v>408</v>
      </c>
      <c r="B5783" s="16" t="s">
        <v>144</v>
      </c>
      <c r="C5783" s="16" t="s">
        <v>359</v>
      </c>
      <c r="D5783" s="16">
        <v>2004</v>
      </c>
      <c r="E5783" s="16" t="s">
        <v>6398</v>
      </c>
      <c r="F5783" s="16" t="s">
        <v>594</v>
      </c>
      <c r="G5783" s="10">
        <v>8709.7800000000007</v>
      </c>
      <c r="H5783" s="73">
        <v>9.0722020000000008</v>
      </c>
      <c r="I5783" s="16">
        <v>82475</v>
      </c>
      <c r="J5783" s="71">
        <v>0</v>
      </c>
      <c r="K5783" s="71">
        <v>1</v>
      </c>
      <c r="L5783" s="16">
        <v>0.10795399999999999</v>
      </c>
      <c r="M5783" s="16">
        <v>-0.44150080000000003</v>
      </c>
      <c r="N5783" s="16">
        <v>-0.73256810000000006</v>
      </c>
      <c r="O5783" s="16">
        <v>0.62663440000000004</v>
      </c>
      <c r="P5783" s="16">
        <v>0.5522106</v>
      </c>
      <c r="Q5783" s="16">
        <v>0.1800349</v>
      </c>
      <c r="R5783" s="16">
        <v>0.34660000000000002</v>
      </c>
      <c r="S5783" s="16">
        <v>2.9999999999999997E-4</v>
      </c>
      <c r="T5783" s="16">
        <v>6.1000000000000004E-3</v>
      </c>
      <c r="U5783" s="16">
        <v>6.6749999999999998</v>
      </c>
      <c r="V5783" s="16">
        <v>6.5220000000000002</v>
      </c>
      <c r="W5783" s="16">
        <v>1.115</v>
      </c>
      <c r="X5783" s="16">
        <v>367.22699999999998</v>
      </c>
      <c r="Y5783" s="16">
        <v>53.380699999999997</v>
      </c>
      <c r="Z5783" s="16">
        <v>0.27129999999999999</v>
      </c>
      <c r="AA5783" s="16">
        <v>-1.3633729999999999</v>
      </c>
      <c r="AB5783" s="16">
        <v>0.24</v>
      </c>
      <c r="AC5783" s="16">
        <v>7.62</v>
      </c>
      <c r="AD5783" s="16">
        <v>59.51</v>
      </c>
      <c r="AE5783" s="16">
        <v>24.802</v>
      </c>
      <c r="AF5783" s="16">
        <v>63.403300000000002</v>
      </c>
      <c r="AG5783" s="16">
        <v>19244.3</v>
      </c>
      <c r="AH5783" s="16">
        <v>0.57940000000000003</v>
      </c>
      <c r="AI5783" s="16">
        <v>98.4</v>
      </c>
      <c r="AJ5783" s="16">
        <v>95.7</v>
      </c>
      <c r="AK5783" s="16">
        <v>0.32629999999999998</v>
      </c>
      <c r="AL5783" s="16">
        <v>0.20200000000000001</v>
      </c>
      <c r="AM5783" s="16">
        <v>-1.9E-3</v>
      </c>
      <c r="AN5783" s="16">
        <v>0.67169999999999996</v>
      </c>
      <c r="AO5783" s="16">
        <v>-0.93500000000000005</v>
      </c>
      <c r="AP5783" s="16">
        <v>0.16930000000000001</v>
      </c>
      <c r="AR5783" s="16">
        <f t="shared" si="211"/>
        <v>1</v>
      </c>
      <c r="AS5783" s="5">
        <f t="shared" si="210"/>
        <v>5.5855999999999961E-3</v>
      </c>
    </row>
    <row r="5784" spans="1:45" x14ac:dyDescent="0.25">
      <c r="A5784" s="16" t="s">
        <v>408</v>
      </c>
      <c r="B5784" s="16" t="s">
        <v>144</v>
      </c>
      <c r="C5784" s="16" t="s">
        <v>359</v>
      </c>
      <c r="D5784" s="16">
        <v>2005</v>
      </c>
      <c r="E5784" s="16" t="s">
        <v>6399</v>
      </c>
      <c r="F5784" s="16" t="s">
        <v>594</v>
      </c>
      <c r="G5784" s="10">
        <v>9450.2800000000007</v>
      </c>
      <c r="H5784" s="73">
        <v>9.1538000000000004</v>
      </c>
      <c r="I5784" s="16">
        <v>82858</v>
      </c>
      <c r="J5784" s="71">
        <v>0</v>
      </c>
      <c r="K5784" s="71">
        <v>1</v>
      </c>
      <c r="L5784" s="16">
        <v>0.14783250000000001</v>
      </c>
      <c r="M5784" s="16">
        <v>-0.4674604</v>
      </c>
      <c r="N5784" s="16">
        <v>-0.72306499999999996</v>
      </c>
      <c r="O5784" s="16">
        <v>0.62569739999999996</v>
      </c>
      <c r="P5784" s="16">
        <v>0.56064510000000001</v>
      </c>
      <c r="Q5784" s="16">
        <v>0.28125299999999998</v>
      </c>
      <c r="R5784" s="16">
        <v>0.30209999999999998</v>
      </c>
      <c r="S5784" s="16">
        <v>3.5E-4</v>
      </c>
      <c r="T5784" s="16">
        <v>5.8999999999999999E-3</v>
      </c>
      <c r="U5784" s="16">
        <v>6.6894</v>
      </c>
      <c r="V5784" s="16">
        <v>6.7750000000000004</v>
      </c>
      <c r="W5784" s="16">
        <v>1.1850000000000001</v>
      </c>
      <c r="X5784" s="16">
        <v>366.96499999999997</v>
      </c>
      <c r="Y5784" s="16">
        <v>53.8643</v>
      </c>
      <c r="Z5784" s="16">
        <v>0.26300000000000001</v>
      </c>
      <c r="AA5784" s="16">
        <v>-1.375607</v>
      </c>
      <c r="AB5784" s="16">
        <v>0.24</v>
      </c>
      <c r="AC5784" s="16">
        <v>7.62</v>
      </c>
      <c r="AD5784" s="16">
        <v>59.825000000000003</v>
      </c>
      <c r="AE5784" s="16">
        <v>24.575700000000001</v>
      </c>
      <c r="AF5784" s="16">
        <v>67.520200000000003</v>
      </c>
      <c r="AG5784" s="16">
        <v>19474.5</v>
      </c>
      <c r="AH5784" s="16">
        <v>0.5766</v>
      </c>
      <c r="AI5784" s="16">
        <v>98.4</v>
      </c>
      <c r="AJ5784" s="16">
        <v>95.7</v>
      </c>
      <c r="AK5784" s="16">
        <v>0.18140000000000001</v>
      </c>
      <c r="AL5784" s="16">
        <v>0.14180000000000001</v>
      </c>
      <c r="AM5784" s="16">
        <v>9.6000000000000002E-2</v>
      </c>
      <c r="AN5784" s="16">
        <v>0.9365</v>
      </c>
      <c r="AO5784" s="16">
        <v>-0.3548</v>
      </c>
      <c r="AP5784" s="16">
        <v>2.4E-2</v>
      </c>
      <c r="AR5784" s="16">
        <f t="shared" si="211"/>
        <v>1</v>
      </c>
      <c r="AS5784" s="5">
        <f t="shared" si="210"/>
        <v>3.9878500000000011E-2</v>
      </c>
    </row>
    <row r="5785" spans="1:45" x14ac:dyDescent="0.25">
      <c r="A5785" s="16" t="s">
        <v>408</v>
      </c>
      <c r="B5785" s="16" t="s">
        <v>144</v>
      </c>
      <c r="C5785" s="16" t="s">
        <v>359</v>
      </c>
      <c r="D5785" s="16">
        <v>2006</v>
      </c>
      <c r="E5785" s="16" t="s">
        <v>6400</v>
      </c>
      <c r="F5785" s="16" t="s">
        <v>594</v>
      </c>
      <c r="G5785" s="10">
        <v>10126.299999999999</v>
      </c>
      <c r="H5785" s="73">
        <v>9.2228899999999996</v>
      </c>
      <c r="I5785" s="16">
        <v>84600</v>
      </c>
      <c r="J5785" s="71">
        <v>0</v>
      </c>
      <c r="K5785" s="71">
        <v>1</v>
      </c>
      <c r="L5785" s="16">
        <v>3.3892199999999997E-2</v>
      </c>
      <c r="M5785" s="16">
        <v>-0.38247500000000001</v>
      </c>
      <c r="N5785" s="16">
        <v>-0.94051940000000001</v>
      </c>
      <c r="O5785" s="16">
        <v>0.6239015</v>
      </c>
      <c r="P5785" s="16">
        <v>0.57987120000000003</v>
      </c>
      <c r="Q5785" s="16">
        <v>0.1362526</v>
      </c>
      <c r="R5785" s="16">
        <v>0.37859999999999999</v>
      </c>
      <c r="S5785" s="16">
        <v>2.0000000000000001E-4</v>
      </c>
      <c r="T5785" s="16">
        <v>1.06E-2</v>
      </c>
      <c r="U5785" s="16">
        <v>4.7701000000000002</v>
      </c>
      <c r="V5785" s="16">
        <v>6.9219999999999997</v>
      </c>
      <c r="W5785" s="16">
        <v>1.2170000000000001</v>
      </c>
      <c r="X5785" s="16">
        <v>363.71800000000002</v>
      </c>
      <c r="Y5785" s="16">
        <v>54.365600000000001</v>
      </c>
      <c r="Z5785" s="16">
        <v>0.26279999999999998</v>
      </c>
      <c r="AA5785" s="16">
        <v>-1.339682</v>
      </c>
      <c r="AB5785" s="16">
        <v>0.24</v>
      </c>
      <c r="AC5785" s="16">
        <v>7.62</v>
      </c>
      <c r="AD5785" s="16">
        <v>58.9</v>
      </c>
      <c r="AE5785" s="16">
        <v>23.442900000000002</v>
      </c>
      <c r="AF5785" s="16">
        <v>79.741500000000002</v>
      </c>
      <c r="AG5785" s="16">
        <v>19183.2</v>
      </c>
      <c r="AH5785" s="16">
        <v>0.56969999999999998</v>
      </c>
      <c r="AI5785" s="16">
        <v>98.4</v>
      </c>
      <c r="AJ5785" s="16">
        <v>95.7</v>
      </c>
      <c r="AK5785" s="16">
        <v>0.13750000000000001</v>
      </c>
      <c r="AL5785" s="16">
        <v>-9.1600000000000001E-2</v>
      </c>
      <c r="AM5785" s="16">
        <v>-4.1000000000000002E-2</v>
      </c>
      <c r="AN5785" s="16">
        <v>0.92100000000000004</v>
      </c>
      <c r="AO5785" s="16">
        <v>-0.70930000000000004</v>
      </c>
      <c r="AP5785" s="16">
        <v>-1.0699999999999999E-2</v>
      </c>
      <c r="AR5785" s="16">
        <f t="shared" si="211"/>
        <v>1</v>
      </c>
      <c r="AS5785" s="5">
        <f t="shared" si="210"/>
        <v>-0.11394030000000001</v>
      </c>
    </row>
    <row r="5786" spans="1:45" x14ac:dyDescent="0.25">
      <c r="A5786" s="16" t="s">
        <v>408</v>
      </c>
      <c r="B5786" s="16" t="s">
        <v>144</v>
      </c>
      <c r="C5786" s="16" t="s">
        <v>359</v>
      </c>
      <c r="D5786" s="16">
        <v>2007</v>
      </c>
      <c r="E5786" s="16" t="s">
        <v>6401</v>
      </c>
      <c r="F5786" s="16" t="s">
        <v>594</v>
      </c>
      <c r="G5786" s="10">
        <v>11124.7</v>
      </c>
      <c r="H5786" s="73">
        <v>9.3169190000000004</v>
      </c>
      <c r="I5786" s="16">
        <v>85033</v>
      </c>
      <c r="J5786" s="71">
        <v>0</v>
      </c>
      <c r="K5786" s="71">
        <v>1</v>
      </c>
      <c r="L5786" s="16">
        <v>0.19004850000000001</v>
      </c>
      <c r="M5786" s="16">
        <v>-0.34423530000000002</v>
      </c>
      <c r="N5786" s="16">
        <v>-0.70927110000000004</v>
      </c>
      <c r="O5786" s="16">
        <v>0.65075810000000001</v>
      </c>
      <c r="P5786" s="16">
        <v>0.63036060000000005</v>
      </c>
      <c r="Q5786" s="16">
        <v>0.13822860000000001</v>
      </c>
      <c r="R5786" s="16">
        <v>0.37859999999999999</v>
      </c>
      <c r="S5786" s="16">
        <v>6.9999999999999999E-4</v>
      </c>
      <c r="T5786" s="16">
        <v>1.4500000000000001E-2</v>
      </c>
      <c r="U5786" s="16">
        <v>6.7183000000000002</v>
      </c>
      <c r="V5786" s="16">
        <v>7.0590000000000002</v>
      </c>
      <c r="W5786" s="16">
        <v>1.238</v>
      </c>
      <c r="X5786" s="16">
        <v>367.19299999999998</v>
      </c>
      <c r="Y5786" s="16">
        <v>55.499299999999998</v>
      </c>
      <c r="Z5786" s="16">
        <v>0.25929999999999997</v>
      </c>
      <c r="AA5786" s="16">
        <v>-1.3660920000000001</v>
      </c>
      <c r="AB5786" s="16">
        <v>0.24</v>
      </c>
      <c r="AC5786" s="16">
        <v>7.62</v>
      </c>
      <c r="AD5786" s="16">
        <v>59.58</v>
      </c>
      <c r="AE5786" s="16">
        <v>25.492000000000001</v>
      </c>
      <c r="AF5786" s="16">
        <v>86.698700000000002</v>
      </c>
      <c r="AG5786" s="16">
        <v>19858.8</v>
      </c>
      <c r="AH5786" s="16">
        <v>0.57620000000000005</v>
      </c>
      <c r="AI5786" s="16">
        <v>98.4</v>
      </c>
      <c r="AJ5786" s="16">
        <v>95.7</v>
      </c>
      <c r="AK5786" s="16">
        <v>0.1022</v>
      </c>
      <c r="AL5786" s="16">
        <v>8.0999999999999996E-3</v>
      </c>
      <c r="AM5786" s="16">
        <v>7.4300000000000005E-2</v>
      </c>
      <c r="AN5786" s="16">
        <v>0.81569999999999998</v>
      </c>
      <c r="AO5786" s="16">
        <v>-0.89159999999999995</v>
      </c>
      <c r="AP5786" s="16">
        <v>9.8299999999999998E-2</v>
      </c>
      <c r="AR5786" s="16">
        <f t="shared" si="211"/>
        <v>1</v>
      </c>
      <c r="AS5786" s="5">
        <f t="shared" si="210"/>
        <v>0.15615630000000003</v>
      </c>
    </row>
    <row r="5787" spans="1:45" x14ac:dyDescent="0.25">
      <c r="A5787" s="16" t="s">
        <v>408</v>
      </c>
      <c r="B5787" s="16" t="s">
        <v>144</v>
      </c>
      <c r="C5787" s="16" t="s">
        <v>359</v>
      </c>
      <c r="D5787" s="16">
        <v>2008</v>
      </c>
      <c r="E5787" s="16" t="s">
        <v>6402</v>
      </c>
      <c r="F5787" s="16" t="s">
        <v>594</v>
      </c>
      <c r="G5787" s="10">
        <v>10645.1</v>
      </c>
      <c r="H5787" s="73">
        <v>9.2728540000000006</v>
      </c>
      <c r="I5787" s="16">
        <v>86956</v>
      </c>
      <c r="J5787" s="71">
        <v>0</v>
      </c>
      <c r="K5787" s="71">
        <v>1</v>
      </c>
      <c r="L5787" s="16">
        <v>0.27298749999999999</v>
      </c>
      <c r="M5787" s="16">
        <v>-0.35504140000000001</v>
      </c>
      <c r="N5787" s="16">
        <v>-0.69051050000000003</v>
      </c>
      <c r="O5787" s="16">
        <v>0.7107097</v>
      </c>
      <c r="P5787" s="16">
        <v>0.66860120000000001</v>
      </c>
      <c r="Q5787" s="16">
        <v>0.216838</v>
      </c>
      <c r="R5787" s="16">
        <v>0.37859999999999999</v>
      </c>
      <c r="S5787" s="16">
        <v>8.0000000000000004E-4</v>
      </c>
      <c r="T5787" s="16">
        <v>1.3299999999999999E-2</v>
      </c>
      <c r="U5787" s="16">
        <v>6.7328000000000001</v>
      </c>
      <c r="V5787" s="16">
        <v>7.1959999999999997</v>
      </c>
      <c r="W5787" s="16">
        <v>1.304</v>
      </c>
      <c r="X5787" s="16">
        <v>368.81</v>
      </c>
      <c r="Y5787" s="16">
        <v>55.438299999999998</v>
      </c>
      <c r="Z5787" s="16">
        <v>0.27539999999999998</v>
      </c>
      <c r="AA5787" s="16">
        <v>-1.457749</v>
      </c>
      <c r="AB5787" s="16">
        <v>0.24</v>
      </c>
      <c r="AC5787" s="16">
        <v>7.62</v>
      </c>
      <c r="AD5787" s="16">
        <v>61.94</v>
      </c>
      <c r="AE5787" s="16">
        <v>24.8293</v>
      </c>
      <c r="AF5787" s="16">
        <v>103.97499999999999</v>
      </c>
      <c r="AG5787" s="16">
        <v>19976.5</v>
      </c>
      <c r="AH5787" s="16">
        <v>0.5635</v>
      </c>
      <c r="AI5787" s="16">
        <v>98.4</v>
      </c>
      <c r="AJ5787" s="16">
        <v>95.7</v>
      </c>
      <c r="AK5787" s="16">
        <v>2.52E-2</v>
      </c>
      <c r="AL5787" s="16">
        <v>0.24629999999999999</v>
      </c>
      <c r="AM5787" s="16">
        <v>9.2700000000000005E-2</v>
      </c>
      <c r="AN5787" s="16">
        <v>0.77059999999999995</v>
      </c>
      <c r="AO5787" s="16">
        <v>-0.71309999999999996</v>
      </c>
      <c r="AP5787" s="16">
        <v>0.2258</v>
      </c>
      <c r="AR5787" s="16">
        <f t="shared" si="211"/>
        <v>1</v>
      </c>
      <c r="AS5787" s="5">
        <f t="shared" si="210"/>
        <v>8.2938999999999985E-2</v>
      </c>
    </row>
    <row r="5788" spans="1:45" x14ac:dyDescent="0.25">
      <c r="A5788" s="16" t="s">
        <v>408</v>
      </c>
      <c r="B5788" s="16" t="s">
        <v>144</v>
      </c>
      <c r="C5788" s="16" t="s">
        <v>359</v>
      </c>
      <c r="D5788" s="16">
        <v>2009</v>
      </c>
      <c r="E5788" s="16" t="s">
        <v>6403</v>
      </c>
      <c r="F5788" s="16" t="s">
        <v>594</v>
      </c>
      <c r="G5788" s="10">
        <v>10486.2</v>
      </c>
      <c r="H5788" s="73">
        <v>9.2578139999999998</v>
      </c>
      <c r="I5788" s="16">
        <v>87298</v>
      </c>
      <c r="J5788" s="71">
        <v>0</v>
      </c>
      <c r="K5788" s="71">
        <v>1</v>
      </c>
      <c r="L5788" s="16">
        <v>0.28197290000000003</v>
      </c>
      <c r="M5788" s="16">
        <v>-0.40520830000000002</v>
      </c>
      <c r="N5788" s="16">
        <v>-0.69638690000000003</v>
      </c>
      <c r="O5788" s="16">
        <v>0.69129419999999997</v>
      </c>
      <c r="P5788" s="16">
        <v>0.7738332</v>
      </c>
      <c r="Q5788" s="16">
        <v>0.20110690000000001</v>
      </c>
      <c r="R5788" s="16">
        <v>0.37859999999999999</v>
      </c>
      <c r="S5788" s="16">
        <v>3.5E-4</v>
      </c>
      <c r="T5788" s="16">
        <v>8.0999999999999996E-3</v>
      </c>
      <c r="U5788" s="16">
        <v>6.7473000000000001</v>
      </c>
      <c r="V5788" s="16">
        <v>7.4550000000000001</v>
      </c>
      <c r="W5788" s="16">
        <v>1.2969999999999999</v>
      </c>
      <c r="X5788" s="16">
        <v>366.84300000000002</v>
      </c>
      <c r="Y5788" s="16">
        <v>55.781500000000001</v>
      </c>
      <c r="Z5788" s="16">
        <v>0.2671</v>
      </c>
      <c r="AA5788" s="16">
        <v>-1.424542</v>
      </c>
      <c r="AB5788" s="16">
        <v>0.24</v>
      </c>
      <c r="AC5788" s="16">
        <v>7.62</v>
      </c>
      <c r="AD5788" s="16">
        <v>61.085000000000001</v>
      </c>
      <c r="AE5788" s="16">
        <v>28.791</v>
      </c>
      <c r="AF5788" s="16">
        <v>122.181</v>
      </c>
      <c r="AG5788" s="16">
        <v>20552.599999999999</v>
      </c>
      <c r="AH5788" s="16">
        <v>0.56130000000000002</v>
      </c>
      <c r="AI5788" s="16">
        <v>98.4</v>
      </c>
      <c r="AJ5788" s="16">
        <v>95.7</v>
      </c>
      <c r="AK5788" s="16">
        <v>7.2300000000000003E-2</v>
      </c>
      <c r="AL5788" s="16">
        <v>0.3165</v>
      </c>
      <c r="AM5788" s="16">
        <v>0.1009</v>
      </c>
      <c r="AN5788" s="16">
        <v>0.61770000000000003</v>
      </c>
      <c r="AO5788" s="16">
        <v>-0.62409999999999999</v>
      </c>
      <c r="AP5788" s="16">
        <v>6.1100000000000002E-2</v>
      </c>
      <c r="AR5788" s="16">
        <f t="shared" si="211"/>
        <v>1</v>
      </c>
      <c r="AS5788" s="5">
        <f t="shared" si="210"/>
        <v>8.9854000000000323E-3</v>
      </c>
    </row>
    <row r="5789" spans="1:45" x14ac:dyDescent="0.25">
      <c r="A5789" s="16" t="s">
        <v>408</v>
      </c>
      <c r="B5789" s="16" t="s">
        <v>144</v>
      </c>
      <c r="C5789" s="16" t="s">
        <v>359</v>
      </c>
      <c r="D5789" s="16">
        <v>2010</v>
      </c>
      <c r="E5789" s="16" t="s">
        <v>6404</v>
      </c>
      <c r="F5789" s="16" t="s">
        <v>594</v>
      </c>
      <c r="G5789" s="10">
        <v>10804.7</v>
      </c>
      <c r="H5789" s="73">
        <v>9.2877349999999996</v>
      </c>
      <c r="I5789" s="16">
        <v>89770</v>
      </c>
      <c r="J5789" s="71">
        <v>0</v>
      </c>
      <c r="K5789" s="71">
        <v>1</v>
      </c>
      <c r="L5789" s="16">
        <v>0.31475039999999999</v>
      </c>
      <c r="M5789" s="16">
        <v>-0.39980520000000003</v>
      </c>
      <c r="N5789" s="16">
        <v>-0.65378530000000001</v>
      </c>
      <c r="O5789" s="16">
        <v>0.68787279999999995</v>
      </c>
      <c r="P5789" s="16">
        <v>0.72899159999999996</v>
      </c>
      <c r="Q5789" s="16">
        <v>0.2803756</v>
      </c>
      <c r="R5789" s="16">
        <v>0.37859999999999999</v>
      </c>
      <c r="S5789" s="16">
        <v>2.9999999999999997E-4</v>
      </c>
      <c r="T5789" s="16">
        <v>8.6999999999999994E-3</v>
      </c>
      <c r="U5789" s="16">
        <v>6.7617000000000003</v>
      </c>
      <c r="V5789" s="16">
        <v>8.15</v>
      </c>
      <c r="W5789" s="16">
        <v>1.29</v>
      </c>
      <c r="X5789" s="16">
        <v>371.00900000000001</v>
      </c>
      <c r="Y5789" s="16">
        <v>56.3093</v>
      </c>
      <c r="Z5789" s="16">
        <v>0.26939999999999997</v>
      </c>
      <c r="AA5789" s="16">
        <v>-1.368422</v>
      </c>
      <c r="AB5789" s="16">
        <v>0.24</v>
      </c>
      <c r="AC5789" s="16">
        <v>7.62</v>
      </c>
      <c r="AD5789" s="16">
        <v>59.64</v>
      </c>
      <c r="AE5789" s="16">
        <v>24.17</v>
      </c>
      <c r="AF5789" s="16">
        <v>128.922</v>
      </c>
      <c r="AG5789" s="16">
        <v>22252.400000000001</v>
      </c>
      <c r="AH5789" s="16">
        <v>0.54579999999999995</v>
      </c>
      <c r="AI5789" s="16">
        <v>98.4</v>
      </c>
      <c r="AJ5789" s="16">
        <v>95.7</v>
      </c>
      <c r="AK5789" s="16">
        <v>0.1452</v>
      </c>
      <c r="AL5789" s="16">
        <v>0.35</v>
      </c>
      <c r="AM5789" s="16">
        <v>0.18379999999999999</v>
      </c>
      <c r="AN5789" s="16">
        <v>0.88180000000000003</v>
      </c>
      <c r="AO5789" s="16">
        <v>-0.54339999999999999</v>
      </c>
      <c r="AP5789" s="16">
        <v>6.1999999999999998E-3</v>
      </c>
      <c r="AR5789" s="16">
        <f t="shared" si="211"/>
        <v>1</v>
      </c>
      <c r="AS5789" s="5">
        <f t="shared" si="210"/>
        <v>3.2777499999999959E-2</v>
      </c>
    </row>
    <row r="5790" spans="1:45" x14ac:dyDescent="0.25">
      <c r="A5790" s="16" t="s">
        <v>408</v>
      </c>
      <c r="B5790" s="16" t="s">
        <v>144</v>
      </c>
      <c r="C5790" s="16" t="s">
        <v>359</v>
      </c>
      <c r="D5790" s="16">
        <v>2011</v>
      </c>
      <c r="E5790" s="16" t="s">
        <v>6405</v>
      </c>
      <c r="F5790" s="16" t="s">
        <v>594</v>
      </c>
      <c r="G5790" s="10">
        <v>11967.4</v>
      </c>
      <c r="H5790" s="73">
        <v>9.3899380000000008</v>
      </c>
      <c r="I5790" s="16">
        <v>87441</v>
      </c>
      <c r="J5790" s="71">
        <v>0</v>
      </c>
      <c r="K5790" s="71">
        <v>1</v>
      </c>
      <c r="L5790" s="16">
        <v>0.19944339999999999</v>
      </c>
      <c r="M5790" s="16">
        <v>-0.37406</v>
      </c>
      <c r="N5790" s="16">
        <v>-0.981657</v>
      </c>
      <c r="O5790" s="16">
        <v>0.59786470000000003</v>
      </c>
      <c r="P5790" s="16">
        <v>0.84286439999999996</v>
      </c>
      <c r="Q5790" s="16">
        <v>0.2988962</v>
      </c>
      <c r="R5790" s="16">
        <v>0.37859999999999999</v>
      </c>
      <c r="S5790" s="16">
        <v>6.9999999999999999E-4</v>
      </c>
      <c r="T5790" s="16">
        <v>1.1299999999999999E-2</v>
      </c>
      <c r="U5790" s="16">
        <v>3.6065</v>
      </c>
      <c r="V5790" s="16">
        <v>8.2780000000000005</v>
      </c>
      <c r="W5790" s="16">
        <v>1.264</v>
      </c>
      <c r="X5790" s="16">
        <v>371.43900000000002</v>
      </c>
      <c r="Y5790" s="16">
        <v>56.368600000000001</v>
      </c>
      <c r="Z5790" s="16">
        <v>0.26889999999999997</v>
      </c>
      <c r="AA5790" s="16">
        <v>-1.1027720000000001</v>
      </c>
      <c r="AB5790" s="16">
        <v>0.24</v>
      </c>
      <c r="AC5790" s="16">
        <v>7.62</v>
      </c>
      <c r="AD5790" s="16">
        <v>52.8</v>
      </c>
      <c r="AE5790" s="16">
        <v>30.4056</v>
      </c>
      <c r="AF5790" s="16">
        <v>137.904</v>
      </c>
      <c r="AG5790" s="16">
        <v>22888</v>
      </c>
      <c r="AH5790" s="16">
        <v>0.56040000000000001</v>
      </c>
      <c r="AI5790" s="16">
        <v>98.4</v>
      </c>
      <c r="AJ5790" s="16">
        <v>95.7</v>
      </c>
      <c r="AK5790" s="16">
        <v>5.7299999999999997E-2</v>
      </c>
      <c r="AL5790" s="16">
        <v>0.3175</v>
      </c>
      <c r="AM5790" s="16">
        <v>0.26100000000000001</v>
      </c>
      <c r="AN5790" s="16">
        <v>0.96150000000000002</v>
      </c>
      <c r="AO5790" s="16">
        <v>-0.42199999999999999</v>
      </c>
      <c r="AP5790" s="16">
        <v>-4.0899999999999999E-2</v>
      </c>
      <c r="AR5790" s="16">
        <f t="shared" si="211"/>
        <v>1</v>
      </c>
      <c r="AS5790" s="5">
        <f t="shared" si="210"/>
        <v>-0.11530699999999999</v>
      </c>
    </row>
    <row r="5791" spans="1:45" x14ac:dyDescent="0.25">
      <c r="A5791" s="16" t="s">
        <v>408</v>
      </c>
      <c r="B5791" s="16" t="s">
        <v>144</v>
      </c>
      <c r="C5791" s="16" t="s">
        <v>359</v>
      </c>
      <c r="D5791" s="16">
        <v>2012</v>
      </c>
      <c r="E5791" s="16" t="s">
        <v>6406</v>
      </c>
      <c r="F5791" s="16" t="s">
        <v>594</v>
      </c>
      <c r="G5791" s="10">
        <v>12633.9</v>
      </c>
      <c r="H5791" s="73">
        <v>9.4441389999999998</v>
      </c>
      <c r="I5791" s="16">
        <v>88303</v>
      </c>
      <c r="J5791" s="71">
        <v>0</v>
      </c>
      <c r="K5791" s="71">
        <v>1</v>
      </c>
      <c r="L5791" s="16">
        <v>0.36549419999999999</v>
      </c>
      <c r="M5791" s="16">
        <v>-0.37497849999999999</v>
      </c>
      <c r="N5791" s="16">
        <v>-0.65057889999999996</v>
      </c>
      <c r="O5791" s="16">
        <v>0.65792059999999997</v>
      </c>
      <c r="P5791" s="16">
        <v>0.79801449999999996</v>
      </c>
      <c r="Q5791" s="16">
        <v>0.32770389999999999</v>
      </c>
      <c r="R5791" s="16">
        <v>0.37859999999999999</v>
      </c>
      <c r="S5791" s="16">
        <v>9.5E-4</v>
      </c>
      <c r="T5791" s="16">
        <v>1.11E-2</v>
      </c>
      <c r="U5791" s="16">
        <v>6.7906000000000004</v>
      </c>
      <c r="V5791" s="16">
        <v>8.3960000000000008</v>
      </c>
      <c r="W5791" s="16">
        <v>1.282</v>
      </c>
      <c r="X5791" s="16">
        <v>370.28100000000001</v>
      </c>
      <c r="Y5791" s="16">
        <v>57.024999999999999</v>
      </c>
      <c r="Z5791" s="16">
        <v>0.27579999999999999</v>
      </c>
      <c r="AA5791" s="16">
        <v>-1.1998660000000001</v>
      </c>
      <c r="AB5791" s="16">
        <v>0.24</v>
      </c>
      <c r="AC5791" s="16">
        <v>7.62</v>
      </c>
      <c r="AD5791" s="16">
        <v>55.3</v>
      </c>
      <c r="AE5791" s="16">
        <v>22.686</v>
      </c>
      <c r="AF5791" s="16">
        <v>147.803</v>
      </c>
      <c r="AG5791" s="16">
        <v>22109</v>
      </c>
      <c r="AH5791" s="16">
        <v>0.61799999999999999</v>
      </c>
      <c r="AI5791" s="16">
        <v>98.4</v>
      </c>
      <c r="AJ5791" s="16">
        <v>95.7</v>
      </c>
      <c r="AK5791" s="16">
        <v>9.06E-2</v>
      </c>
      <c r="AL5791" s="16">
        <v>0.34010000000000001</v>
      </c>
      <c r="AM5791" s="16">
        <v>0.4017</v>
      </c>
      <c r="AN5791" s="16">
        <v>0.75690000000000002</v>
      </c>
      <c r="AO5791" s="16">
        <v>-0.29470000000000002</v>
      </c>
      <c r="AP5791" s="16">
        <v>-2.7E-2</v>
      </c>
      <c r="AR5791" s="16">
        <f t="shared" si="211"/>
        <v>1</v>
      </c>
      <c r="AS5791" s="5">
        <f t="shared" si="210"/>
        <v>0.1660508</v>
      </c>
    </row>
    <row r="5792" spans="1:45" x14ac:dyDescent="0.25">
      <c r="A5792" s="16" t="s">
        <v>408</v>
      </c>
      <c r="B5792" s="16" t="s">
        <v>144</v>
      </c>
      <c r="C5792" s="16" t="s">
        <v>359</v>
      </c>
      <c r="D5792" s="16">
        <v>2013</v>
      </c>
      <c r="E5792" s="16" t="s">
        <v>6407</v>
      </c>
      <c r="F5792" s="16" t="s">
        <v>594</v>
      </c>
      <c r="G5792" s="10">
        <v>13153</v>
      </c>
      <c r="H5792" s="73">
        <v>9.4844080000000002</v>
      </c>
      <c r="I5792" s="16">
        <v>89949</v>
      </c>
      <c r="J5792" s="71">
        <v>0</v>
      </c>
      <c r="K5792" s="71">
        <v>1</v>
      </c>
      <c r="L5792" s="16">
        <v>0.41611959999999998</v>
      </c>
      <c r="M5792" s="16">
        <v>-0.32000279999999998</v>
      </c>
      <c r="N5792" s="16">
        <v>-0.64316220000000002</v>
      </c>
      <c r="O5792" s="16">
        <v>0.67155699999999996</v>
      </c>
      <c r="P5792" s="16">
        <v>0.81380889999999995</v>
      </c>
      <c r="Q5792" s="16">
        <v>0.35073880000000002</v>
      </c>
      <c r="R5792" s="16">
        <v>0.37859999999999999</v>
      </c>
      <c r="S5792" s="16">
        <v>6.9999999999999999E-4</v>
      </c>
      <c r="T5792" s="16">
        <v>1.7100000000000001E-2</v>
      </c>
      <c r="U5792" s="16">
        <v>6.8051000000000004</v>
      </c>
      <c r="V5792" s="16">
        <v>8.8620000000000001</v>
      </c>
      <c r="W5792" s="16">
        <v>1.238</v>
      </c>
      <c r="X5792" s="16">
        <v>370.05</v>
      </c>
      <c r="Y5792" s="16">
        <v>57.002699999999997</v>
      </c>
      <c r="Z5792" s="16">
        <v>0.2883</v>
      </c>
      <c r="AA5792" s="16">
        <v>-1.1726799999999999</v>
      </c>
      <c r="AB5792" s="16">
        <v>0.24</v>
      </c>
      <c r="AC5792" s="16">
        <v>7.62</v>
      </c>
      <c r="AD5792" s="16">
        <v>54.6</v>
      </c>
      <c r="AE5792" s="16">
        <v>23.430099999999999</v>
      </c>
      <c r="AF5792" s="16">
        <v>147.34299999999999</v>
      </c>
      <c r="AG5792" s="16">
        <v>26398.2</v>
      </c>
      <c r="AH5792" s="16">
        <v>0.63060000000000005</v>
      </c>
      <c r="AI5792" s="16">
        <v>98.4</v>
      </c>
      <c r="AJ5792" s="16">
        <v>95.7</v>
      </c>
      <c r="AK5792" s="16">
        <v>2.9899999999999999E-2</v>
      </c>
      <c r="AL5792" s="16">
        <v>0.39050000000000001</v>
      </c>
      <c r="AM5792" s="16">
        <v>0.38890000000000002</v>
      </c>
      <c r="AN5792" s="16">
        <v>0.83740000000000003</v>
      </c>
      <c r="AO5792" s="16">
        <v>-0.29389999999999999</v>
      </c>
      <c r="AP5792" s="16">
        <v>5.5E-2</v>
      </c>
      <c r="AR5792" s="16">
        <f t="shared" si="211"/>
        <v>1</v>
      </c>
      <c r="AS5792" s="5">
        <f t="shared" si="210"/>
        <v>5.0625399999999987E-2</v>
      </c>
    </row>
    <row r="5793" spans="1:45" x14ac:dyDescent="0.25">
      <c r="A5793" s="16" t="s">
        <v>408</v>
      </c>
      <c r="B5793" s="16" t="s">
        <v>144</v>
      </c>
      <c r="C5793" s="16" t="s">
        <v>359</v>
      </c>
      <c r="D5793" s="16">
        <v>2014</v>
      </c>
      <c r="E5793" s="16" t="s">
        <v>6408</v>
      </c>
      <c r="F5793" s="16" t="s">
        <v>594</v>
      </c>
      <c r="G5793" s="10">
        <v>13379.6</v>
      </c>
      <c r="H5793" s="73">
        <v>9.5014859999999999</v>
      </c>
      <c r="I5793" s="16">
        <v>91359</v>
      </c>
      <c r="J5793" s="71">
        <v>0</v>
      </c>
      <c r="K5793" s="71">
        <v>1</v>
      </c>
      <c r="L5793" s="16">
        <v>0.41109960000000001</v>
      </c>
      <c r="M5793" s="16">
        <v>-0.355433</v>
      </c>
      <c r="N5793" s="16">
        <v>-0.61594179999999998</v>
      </c>
      <c r="O5793" s="16">
        <v>0.71307430000000005</v>
      </c>
      <c r="P5793" s="16">
        <v>0.85253800000000002</v>
      </c>
      <c r="Q5793" s="16">
        <v>0.25960440000000001</v>
      </c>
      <c r="R5793" s="16">
        <v>0.37859999999999999</v>
      </c>
      <c r="S5793" s="16">
        <v>4.4999999999999999E-4</v>
      </c>
      <c r="T5793" s="16">
        <v>1.34E-2</v>
      </c>
      <c r="U5793" s="16">
        <v>6.8194999999999997</v>
      </c>
      <c r="V5793" s="16">
        <v>9.5660000000000007</v>
      </c>
      <c r="W5793" s="16">
        <v>1.216</v>
      </c>
      <c r="X5793" s="16">
        <v>371.916</v>
      </c>
      <c r="Y5793" s="16">
        <v>57.365200000000002</v>
      </c>
      <c r="Z5793" s="16">
        <v>0.29099999999999998</v>
      </c>
      <c r="AA5793" s="16">
        <v>-1.2569570000000001</v>
      </c>
      <c r="AB5793" s="16">
        <v>0.24</v>
      </c>
      <c r="AC5793" s="16">
        <v>7.62</v>
      </c>
      <c r="AD5793" s="16">
        <v>56.77</v>
      </c>
      <c r="AE5793" s="16">
        <v>22.729500000000002</v>
      </c>
      <c r="AF5793" s="16">
        <v>162.19300000000001</v>
      </c>
      <c r="AG5793" s="16">
        <v>21313.8</v>
      </c>
      <c r="AH5793" s="16">
        <v>0.64329999999999998</v>
      </c>
      <c r="AI5793" s="16">
        <v>98.4</v>
      </c>
      <c r="AJ5793" s="16">
        <v>95.7</v>
      </c>
      <c r="AK5793" s="16">
        <v>-4.5999999999999999E-2</v>
      </c>
      <c r="AL5793" s="16">
        <v>0.37180000000000002</v>
      </c>
      <c r="AM5793" s="16">
        <v>0.3745</v>
      </c>
      <c r="AN5793" s="16">
        <v>0.37940000000000002</v>
      </c>
      <c r="AO5793" s="16">
        <v>-0.34379999999999999</v>
      </c>
      <c r="AP5793" s="16">
        <v>0.10100000000000001</v>
      </c>
      <c r="AR5793" s="16">
        <f t="shared" si="211"/>
        <v>1</v>
      </c>
      <c r="AS5793" s="5">
        <f t="shared" si="210"/>
        <v>-5.0199999999999689E-3</v>
      </c>
    </row>
    <row r="5794" spans="1:45" x14ac:dyDescent="0.25">
      <c r="A5794" s="16" t="s">
        <v>406</v>
      </c>
      <c r="B5794" s="16" t="s">
        <v>145</v>
      </c>
      <c r="C5794" s="16" t="s">
        <v>377</v>
      </c>
      <c r="D5794" s="16">
        <v>1985</v>
      </c>
      <c r="E5794" s="16" t="s">
        <v>6409</v>
      </c>
      <c r="F5794" s="16" t="s">
        <v>6410</v>
      </c>
      <c r="G5794" s="10"/>
      <c r="H5794" s="73"/>
      <c r="I5794" s="16" t="s">
        <v>6700</v>
      </c>
      <c r="J5794" s="71">
        <v>0</v>
      </c>
      <c r="K5794" s="71">
        <v>1</v>
      </c>
      <c r="L5794" s="16">
        <v>-0.99086819999999998</v>
      </c>
      <c r="M5794" s="16">
        <v>-0.51790130000000001</v>
      </c>
      <c r="N5794" s="16">
        <v>-0.7030478</v>
      </c>
      <c r="O5794" s="16">
        <v>-0.69512499999999999</v>
      </c>
      <c r="P5794" s="16">
        <v>-0.28111619999999998</v>
      </c>
      <c r="Q5794" s="16">
        <v>-3.3470000000000001E-3</v>
      </c>
      <c r="R5794" s="16">
        <v>0.29899999999999999</v>
      </c>
      <c r="S5794" s="16">
        <v>2E-3</v>
      </c>
      <c r="T5794" s="16">
        <v>0</v>
      </c>
      <c r="U5794" s="16">
        <v>6.07</v>
      </c>
      <c r="V5794" s="16">
        <v>4.12</v>
      </c>
      <c r="W5794" s="16">
        <v>2.5299999999999998</v>
      </c>
      <c r="X5794" s="16">
        <v>376.55399999999997</v>
      </c>
      <c r="Y5794" s="16">
        <v>32.480499999999999</v>
      </c>
      <c r="Z5794" s="16">
        <v>0.10920000000000001</v>
      </c>
      <c r="AA5794" s="16">
        <v>0.30862800000000001</v>
      </c>
      <c r="AB5794" s="16">
        <v>0.39</v>
      </c>
      <c r="AC5794" s="16">
        <v>0</v>
      </c>
      <c r="AD5794" s="16">
        <v>13.54</v>
      </c>
      <c r="AE5794" s="16">
        <v>4.1247999999999996</v>
      </c>
      <c r="AF5794" s="16">
        <v>0</v>
      </c>
      <c r="AG5794" s="16">
        <v>74039.7</v>
      </c>
      <c r="AH5794" s="16">
        <v>0.20810000000000001</v>
      </c>
      <c r="AI5794" s="16">
        <v>80.6995</v>
      </c>
      <c r="AJ5794" s="16">
        <v>84.323599999999999</v>
      </c>
      <c r="AK5794" s="16">
        <v>-1.1825000000000001</v>
      </c>
      <c r="AL5794" s="16">
        <v>-0.15690000000000001</v>
      </c>
      <c r="AM5794" s="16">
        <v>-0.6371</v>
      </c>
      <c r="AN5794" s="16">
        <v>2.1415000000000002</v>
      </c>
      <c r="AO5794" s="16">
        <v>-1.0114000000000001</v>
      </c>
      <c r="AP5794" s="16">
        <v>0.4204</v>
      </c>
      <c r="AQ5794" s="16">
        <v>21.960999999999999</v>
      </c>
      <c r="AR5794" s="16">
        <f t="shared" si="211"/>
        <v>1</v>
      </c>
      <c r="AS5794" s="5">
        <f t="shared" si="210"/>
        <v>0</v>
      </c>
    </row>
    <row r="5795" spans="1:45" x14ac:dyDescent="0.25">
      <c r="A5795" s="16" t="s">
        <v>406</v>
      </c>
      <c r="B5795" s="16" t="s">
        <v>145</v>
      </c>
      <c r="C5795" s="16" t="s">
        <v>377</v>
      </c>
      <c r="D5795" s="16">
        <v>1986</v>
      </c>
      <c r="E5795" s="16" t="s">
        <v>6411</v>
      </c>
      <c r="F5795" s="16" t="s">
        <v>6410</v>
      </c>
      <c r="G5795" s="10"/>
      <c r="H5795" s="73"/>
      <c r="I5795" s="16" t="s">
        <v>6700</v>
      </c>
      <c r="J5795" s="71">
        <v>0</v>
      </c>
      <c r="K5795" s="71">
        <v>1</v>
      </c>
      <c r="L5795" s="16">
        <v>-1.0287740000000001</v>
      </c>
      <c r="M5795" s="16">
        <v>-0.51659109999999997</v>
      </c>
      <c r="N5795" s="16">
        <v>-0.76581969999999999</v>
      </c>
      <c r="O5795" s="16">
        <v>-0.67870799999999998</v>
      </c>
      <c r="P5795" s="16">
        <v>-0.27632659999999998</v>
      </c>
      <c r="Q5795" s="16">
        <v>-5.0936700000000001E-2</v>
      </c>
      <c r="R5795" s="16">
        <v>0.29899999999999999</v>
      </c>
      <c r="S5795" s="16">
        <v>2.0999999999999999E-3</v>
      </c>
      <c r="T5795" s="16">
        <v>1E-4</v>
      </c>
      <c r="U5795" s="16">
        <v>5.6228999999999996</v>
      </c>
      <c r="V5795" s="16">
        <v>4.2640000000000002</v>
      </c>
      <c r="W5795" s="16">
        <v>2.6659999999999999</v>
      </c>
      <c r="X5795" s="16">
        <v>372.31299999999999</v>
      </c>
      <c r="Y5795" s="16">
        <v>32.929400000000001</v>
      </c>
      <c r="Z5795" s="16">
        <v>0.1085</v>
      </c>
      <c r="AA5795" s="16">
        <v>0.284937</v>
      </c>
      <c r="AB5795" s="16">
        <v>0.39</v>
      </c>
      <c r="AC5795" s="16">
        <v>0</v>
      </c>
      <c r="AD5795" s="16">
        <v>14.15</v>
      </c>
      <c r="AE5795" s="16">
        <v>4.1285999999999996</v>
      </c>
      <c r="AF5795" s="16">
        <v>0</v>
      </c>
      <c r="AG5795" s="16">
        <v>72064.3</v>
      </c>
      <c r="AH5795" s="16">
        <v>0.20760000000000001</v>
      </c>
      <c r="AI5795" s="16">
        <v>81.237499999999997</v>
      </c>
      <c r="AJ5795" s="16">
        <v>84.533199999999994</v>
      </c>
      <c r="AK5795" s="16">
        <v>-1.2040999999999999</v>
      </c>
      <c r="AL5795" s="16">
        <v>-0.19539999999999999</v>
      </c>
      <c r="AM5795" s="16">
        <v>-0.65359999999999996</v>
      </c>
      <c r="AN5795" s="16">
        <v>1.9954000000000001</v>
      </c>
      <c r="AO5795" s="16">
        <v>-1.0227999999999999</v>
      </c>
      <c r="AP5795" s="16">
        <v>0.36830000000000002</v>
      </c>
      <c r="AQ5795" s="16">
        <v>21.960999999999999</v>
      </c>
      <c r="AR5795" s="16">
        <f t="shared" si="211"/>
        <v>1</v>
      </c>
      <c r="AS5795" s="5">
        <f t="shared" si="210"/>
        <v>-3.7905800000000101E-2</v>
      </c>
    </row>
    <row r="5796" spans="1:45" x14ac:dyDescent="0.25">
      <c r="A5796" s="16" t="s">
        <v>406</v>
      </c>
      <c r="B5796" s="16" t="s">
        <v>145</v>
      </c>
      <c r="C5796" s="16" t="s">
        <v>377</v>
      </c>
      <c r="D5796" s="16">
        <v>1987</v>
      </c>
      <c r="E5796" s="16" t="s">
        <v>6412</v>
      </c>
      <c r="F5796" s="16" t="s">
        <v>6410</v>
      </c>
      <c r="G5796" s="10"/>
      <c r="H5796" s="73"/>
      <c r="I5796" s="16" t="s">
        <v>6700</v>
      </c>
      <c r="J5796" s="71">
        <v>0</v>
      </c>
      <c r="K5796" s="71">
        <v>1</v>
      </c>
      <c r="L5796" s="16">
        <v>-1.0869390000000001</v>
      </c>
      <c r="M5796" s="16">
        <v>-0.51528079999999998</v>
      </c>
      <c r="N5796" s="16">
        <v>-0.87384949999999995</v>
      </c>
      <c r="O5796" s="16">
        <v>-0.66210619999999998</v>
      </c>
      <c r="P5796" s="16">
        <v>-0.27204669999999997</v>
      </c>
      <c r="Q5796" s="16">
        <v>-9.8492999999999997E-2</v>
      </c>
      <c r="R5796" s="16">
        <v>0.29899999999999999</v>
      </c>
      <c r="S5796" s="16">
        <v>2.2000000000000001E-3</v>
      </c>
      <c r="T5796" s="16">
        <v>2.0000000000000001E-4</v>
      </c>
      <c r="U5796" s="16">
        <v>4.5617999999999999</v>
      </c>
      <c r="V5796" s="16">
        <v>4.4080000000000004</v>
      </c>
      <c r="W5796" s="16">
        <v>2.802</v>
      </c>
      <c r="X5796" s="16">
        <v>371.1</v>
      </c>
      <c r="Y5796" s="16">
        <v>33.3782</v>
      </c>
      <c r="Z5796" s="16">
        <v>0.1079</v>
      </c>
      <c r="AA5796" s="16">
        <v>0.26124599999999998</v>
      </c>
      <c r="AB5796" s="16">
        <v>0.39</v>
      </c>
      <c r="AC5796" s="16">
        <v>0</v>
      </c>
      <c r="AD5796" s="16">
        <v>14.76</v>
      </c>
      <c r="AE5796" s="16">
        <v>4.0968999999999998</v>
      </c>
      <c r="AF5796" s="16">
        <v>0</v>
      </c>
      <c r="AG5796" s="16">
        <v>70234.399999999994</v>
      </c>
      <c r="AH5796" s="16">
        <v>0.20680000000000001</v>
      </c>
      <c r="AI5796" s="16">
        <v>81.775599999999997</v>
      </c>
      <c r="AJ5796" s="16">
        <v>84.742900000000006</v>
      </c>
      <c r="AK5796" s="16">
        <v>-1.2257</v>
      </c>
      <c r="AL5796" s="16">
        <v>-0.2339</v>
      </c>
      <c r="AM5796" s="16">
        <v>-0.67</v>
      </c>
      <c r="AN5796" s="16">
        <v>1.8493999999999999</v>
      </c>
      <c r="AO5796" s="16">
        <v>-1.0341</v>
      </c>
      <c r="AP5796" s="16">
        <v>0.31609999999999999</v>
      </c>
      <c r="AQ5796" s="16">
        <v>21.960999999999999</v>
      </c>
      <c r="AR5796" s="16">
        <f t="shared" si="211"/>
        <v>1</v>
      </c>
      <c r="AS5796" s="5">
        <f t="shared" si="210"/>
        <v>-5.8165000000000022E-2</v>
      </c>
    </row>
    <row r="5797" spans="1:45" x14ac:dyDescent="0.25">
      <c r="A5797" s="16" t="s">
        <v>406</v>
      </c>
      <c r="B5797" s="16" t="s">
        <v>145</v>
      </c>
      <c r="C5797" s="16" t="s">
        <v>377</v>
      </c>
      <c r="D5797" s="16">
        <v>1988</v>
      </c>
      <c r="E5797" s="16" t="s">
        <v>6413</v>
      </c>
      <c r="F5797" s="16" t="s">
        <v>6410</v>
      </c>
      <c r="G5797" s="10"/>
      <c r="H5797" s="73"/>
      <c r="I5797" s="16" t="s">
        <v>6700</v>
      </c>
      <c r="J5797" s="71">
        <v>0</v>
      </c>
      <c r="K5797" s="71">
        <v>1</v>
      </c>
      <c r="L5797" s="16">
        <v>-1.138828</v>
      </c>
      <c r="M5797" s="16">
        <v>-0.51490270000000005</v>
      </c>
      <c r="N5797" s="16">
        <v>-0.97420240000000002</v>
      </c>
      <c r="O5797" s="16">
        <v>-0.64550220000000003</v>
      </c>
      <c r="P5797" s="16">
        <v>-0.2607469</v>
      </c>
      <c r="Q5797" s="16">
        <v>-0.14606479999999999</v>
      </c>
      <c r="R5797" s="16">
        <v>0.29899999999999999</v>
      </c>
      <c r="S5797" s="16">
        <v>2.3E-3</v>
      </c>
      <c r="T5797" s="16">
        <v>2.0000000000000001E-4</v>
      </c>
      <c r="U5797" s="16">
        <v>3.6158999999999999</v>
      </c>
      <c r="V5797" s="16">
        <v>4.5519999999999996</v>
      </c>
      <c r="W5797" s="16">
        <v>2.9380000000000002</v>
      </c>
      <c r="X5797" s="16">
        <v>369.19099999999997</v>
      </c>
      <c r="Y5797" s="16">
        <v>33.827100000000002</v>
      </c>
      <c r="Z5797" s="16">
        <v>0.10730000000000001</v>
      </c>
      <c r="AA5797" s="16">
        <v>0.23755509999999999</v>
      </c>
      <c r="AB5797" s="16">
        <v>0.39</v>
      </c>
      <c r="AC5797" s="16">
        <v>0</v>
      </c>
      <c r="AD5797" s="16">
        <v>15.37</v>
      </c>
      <c r="AE5797" s="16">
        <v>4.0750999999999999</v>
      </c>
      <c r="AF5797" s="16">
        <v>0</v>
      </c>
      <c r="AG5797" s="16">
        <v>81959.3</v>
      </c>
      <c r="AH5797" s="16">
        <v>0.20594999999999999</v>
      </c>
      <c r="AI5797" s="16">
        <v>82.313599999999994</v>
      </c>
      <c r="AJ5797" s="16">
        <v>84.952500000000001</v>
      </c>
      <c r="AK5797" s="16">
        <v>-1.2473000000000001</v>
      </c>
      <c r="AL5797" s="16">
        <v>-0.27239999999999998</v>
      </c>
      <c r="AM5797" s="16">
        <v>-0.6865</v>
      </c>
      <c r="AN5797" s="16">
        <v>1.7033</v>
      </c>
      <c r="AO5797" s="16">
        <v>-1.0454000000000001</v>
      </c>
      <c r="AP5797" s="16">
        <v>0.26400000000000001</v>
      </c>
      <c r="AQ5797" s="16">
        <v>21.960999999999999</v>
      </c>
      <c r="AR5797" s="16">
        <f t="shared" si="211"/>
        <v>1</v>
      </c>
      <c r="AS5797" s="5">
        <f t="shared" si="210"/>
        <v>-5.1888999999999852E-2</v>
      </c>
    </row>
    <row r="5798" spans="1:45" x14ac:dyDescent="0.25">
      <c r="A5798" s="16" t="s">
        <v>406</v>
      </c>
      <c r="B5798" s="16" t="s">
        <v>145</v>
      </c>
      <c r="C5798" s="16" t="s">
        <v>377</v>
      </c>
      <c r="D5798" s="16">
        <v>1989</v>
      </c>
      <c r="E5798" s="16" t="s">
        <v>6414</v>
      </c>
      <c r="F5798" s="16" t="s">
        <v>6410</v>
      </c>
      <c r="G5798" s="10"/>
      <c r="H5798" s="73"/>
      <c r="I5798" s="16" t="s">
        <v>6700</v>
      </c>
      <c r="J5798" s="71">
        <v>0</v>
      </c>
      <c r="K5798" s="71">
        <v>1</v>
      </c>
      <c r="L5798" s="16">
        <v>-1.118376</v>
      </c>
      <c r="M5798" s="16">
        <v>-0.51414629999999995</v>
      </c>
      <c r="N5798" s="16">
        <v>-0.91206039999999999</v>
      </c>
      <c r="O5798" s="16">
        <v>-0.62521709999999997</v>
      </c>
      <c r="P5798" s="16">
        <v>-0.25322230000000001</v>
      </c>
      <c r="Q5798" s="16">
        <v>-0.19365689999999999</v>
      </c>
      <c r="R5798" s="16">
        <v>0.29899999999999999</v>
      </c>
      <c r="S5798" s="16">
        <v>2.5000000000000001E-3</v>
      </c>
      <c r="T5798" s="16">
        <v>2.0000000000000001E-4</v>
      </c>
      <c r="U5798" s="16">
        <v>4.0340999999999996</v>
      </c>
      <c r="V5798" s="16">
        <v>4.6959999999999997</v>
      </c>
      <c r="W5798" s="16">
        <v>3.0739999999999998</v>
      </c>
      <c r="X5798" s="16">
        <v>370.26900000000001</v>
      </c>
      <c r="Y5798" s="16">
        <v>34.2759</v>
      </c>
      <c r="Z5798" s="16">
        <v>0.1086</v>
      </c>
      <c r="AA5798" s="16">
        <v>0.21347569999999999</v>
      </c>
      <c r="AB5798" s="16">
        <v>0.39</v>
      </c>
      <c r="AC5798" s="16">
        <v>0</v>
      </c>
      <c r="AD5798" s="16">
        <v>15.99</v>
      </c>
      <c r="AE5798" s="16">
        <v>4.0452000000000004</v>
      </c>
      <c r="AF5798" s="16">
        <v>0</v>
      </c>
      <c r="AG5798" s="16">
        <v>86485.6</v>
      </c>
      <c r="AH5798" s="16">
        <v>0.2051</v>
      </c>
      <c r="AI5798" s="16">
        <v>82.851699999999994</v>
      </c>
      <c r="AJ5798" s="16">
        <v>85.162199999999999</v>
      </c>
      <c r="AK5798" s="16">
        <v>-1.2689999999999999</v>
      </c>
      <c r="AL5798" s="16">
        <v>-0.31090000000000001</v>
      </c>
      <c r="AM5798" s="16">
        <v>-0.70289999999999997</v>
      </c>
      <c r="AN5798" s="16">
        <v>1.5572999999999999</v>
      </c>
      <c r="AO5798" s="16">
        <v>-1.0568</v>
      </c>
      <c r="AP5798" s="16">
        <v>0.21179999999999999</v>
      </c>
      <c r="AQ5798" s="16">
        <v>21.960999999999999</v>
      </c>
      <c r="AR5798" s="16">
        <f t="shared" si="211"/>
        <v>1</v>
      </c>
      <c r="AS5798" s="5">
        <f t="shared" si="210"/>
        <v>2.0451999999999915E-2</v>
      </c>
    </row>
    <row r="5799" spans="1:45" x14ac:dyDescent="0.25">
      <c r="A5799" s="16" t="s">
        <v>406</v>
      </c>
      <c r="B5799" s="16" t="s">
        <v>145</v>
      </c>
      <c r="C5799" s="16" t="s">
        <v>377</v>
      </c>
      <c r="D5799" s="16">
        <v>1990</v>
      </c>
      <c r="E5799" s="16" t="s">
        <v>6415</v>
      </c>
      <c r="F5799" s="16" t="s">
        <v>6410</v>
      </c>
      <c r="G5799" s="10"/>
      <c r="H5799" s="73"/>
      <c r="I5799" s="16" t="s">
        <v>6700</v>
      </c>
      <c r="J5799" s="71">
        <v>0</v>
      </c>
      <c r="K5799" s="71">
        <v>1</v>
      </c>
      <c r="L5799" s="16">
        <v>-1.0813649999999999</v>
      </c>
      <c r="M5799" s="16">
        <v>-0.51283610000000002</v>
      </c>
      <c r="N5799" s="16">
        <v>-0.79806390000000005</v>
      </c>
      <c r="O5799" s="16">
        <v>-0.63182890000000003</v>
      </c>
      <c r="P5799" s="16">
        <v>-0.23340959999999999</v>
      </c>
      <c r="Q5799" s="16">
        <v>-0.2412637</v>
      </c>
      <c r="R5799" s="16">
        <v>0.29899999999999999</v>
      </c>
      <c r="S5799" s="16">
        <v>2.5999999999999999E-3</v>
      </c>
      <c r="T5799" s="16">
        <v>2.9999999999999997E-4</v>
      </c>
      <c r="U5799" s="16">
        <v>4.9682000000000004</v>
      </c>
      <c r="V5799" s="16">
        <v>4.84</v>
      </c>
      <c r="W5799" s="16">
        <v>3.21</v>
      </c>
      <c r="X5799" s="16">
        <v>370.97</v>
      </c>
      <c r="Y5799" s="16">
        <v>34.724800000000002</v>
      </c>
      <c r="Z5799" s="16">
        <v>0.10829999999999999</v>
      </c>
      <c r="AA5799" s="16">
        <v>0.25969249999999999</v>
      </c>
      <c r="AB5799" s="16">
        <v>0.39</v>
      </c>
      <c r="AC5799" s="16">
        <v>0</v>
      </c>
      <c r="AD5799" s="16">
        <v>14.8</v>
      </c>
      <c r="AE5799" s="16">
        <v>3.9863</v>
      </c>
      <c r="AF5799" s="16">
        <v>0</v>
      </c>
      <c r="AG5799" s="16">
        <v>93249.5</v>
      </c>
      <c r="AH5799" s="16">
        <v>0.20499999999999999</v>
      </c>
      <c r="AI5799" s="16">
        <v>84.5</v>
      </c>
      <c r="AJ5799" s="16">
        <v>85.7</v>
      </c>
      <c r="AK5799" s="16">
        <v>-1.2906</v>
      </c>
      <c r="AL5799" s="16">
        <v>-0.34949999999999998</v>
      </c>
      <c r="AM5799" s="16">
        <v>-0.71940000000000004</v>
      </c>
      <c r="AN5799" s="16">
        <v>1.4112</v>
      </c>
      <c r="AO5799" s="16">
        <v>-1.0681</v>
      </c>
      <c r="AP5799" s="16">
        <v>0.15959999999999999</v>
      </c>
      <c r="AQ5799" s="16">
        <v>21.960999999999999</v>
      </c>
      <c r="AR5799" s="16">
        <f t="shared" si="211"/>
        <v>1</v>
      </c>
      <c r="AS5799" s="5">
        <f t="shared" si="210"/>
        <v>3.7011000000000127E-2</v>
      </c>
    </row>
    <row r="5800" spans="1:45" x14ac:dyDescent="0.25">
      <c r="A5800" s="16" t="s">
        <v>406</v>
      </c>
      <c r="B5800" s="16" t="s">
        <v>145</v>
      </c>
      <c r="C5800" s="16" t="s">
        <v>377</v>
      </c>
      <c r="D5800" s="16">
        <v>1991</v>
      </c>
      <c r="E5800" s="16" t="s">
        <v>6416</v>
      </c>
      <c r="F5800" s="16" t="s">
        <v>6410</v>
      </c>
      <c r="G5800" s="10"/>
      <c r="H5800" s="73"/>
      <c r="I5800" s="16" t="s">
        <v>6700</v>
      </c>
      <c r="J5800" s="71">
        <v>0</v>
      </c>
      <c r="K5800" s="71">
        <v>1</v>
      </c>
      <c r="L5800" s="16">
        <v>-1.0896440000000001</v>
      </c>
      <c r="M5800" s="16">
        <v>-0.51338989999999995</v>
      </c>
      <c r="N5800" s="16">
        <v>-0.79253969999999996</v>
      </c>
      <c r="O5800" s="16">
        <v>-0.61145729999999998</v>
      </c>
      <c r="P5800" s="16">
        <v>-0.23244500000000001</v>
      </c>
      <c r="Q5800" s="16">
        <v>-0.2888019</v>
      </c>
      <c r="R5800" s="16">
        <v>0.29899999999999999</v>
      </c>
      <c r="S5800" s="16">
        <v>2.7000000000000001E-3</v>
      </c>
      <c r="T5800" s="16">
        <v>2.0000000000000001E-4</v>
      </c>
      <c r="U5800" s="16">
        <v>4.9760999999999997</v>
      </c>
      <c r="V5800" s="16">
        <v>5.0419999999999998</v>
      </c>
      <c r="W5800" s="16">
        <v>3.2959999999999998</v>
      </c>
      <c r="X5800" s="16">
        <v>370.21199999999999</v>
      </c>
      <c r="Y5800" s="16">
        <v>35.173699999999997</v>
      </c>
      <c r="Z5800" s="16">
        <v>0.11119999999999999</v>
      </c>
      <c r="AA5800" s="16">
        <v>0.2441575</v>
      </c>
      <c r="AB5800" s="16">
        <v>0.39</v>
      </c>
      <c r="AC5800" s="16">
        <v>0</v>
      </c>
      <c r="AD5800" s="16">
        <v>15.2</v>
      </c>
      <c r="AE5800" s="16">
        <v>3.9186999999999999</v>
      </c>
      <c r="AF5800" s="16">
        <v>0</v>
      </c>
      <c r="AG5800" s="16">
        <v>95018</v>
      </c>
      <c r="AH5800" s="16">
        <v>0.20555000000000001</v>
      </c>
      <c r="AI5800" s="16">
        <v>84.6</v>
      </c>
      <c r="AJ5800" s="16">
        <v>85.7</v>
      </c>
      <c r="AK5800" s="16">
        <v>-1.3122</v>
      </c>
      <c r="AL5800" s="16">
        <v>-0.38800000000000001</v>
      </c>
      <c r="AM5800" s="16">
        <v>-0.73580000000000001</v>
      </c>
      <c r="AN5800" s="16">
        <v>1.2652000000000001</v>
      </c>
      <c r="AO5800" s="16">
        <v>-1.0793999999999999</v>
      </c>
      <c r="AP5800" s="16">
        <v>0.1075</v>
      </c>
      <c r="AQ5800" s="16">
        <v>21.960999999999999</v>
      </c>
      <c r="AR5800" s="16">
        <f t="shared" si="211"/>
        <v>1</v>
      </c>
      <c r="AS5800" s="5">
        <f t="shared" si="210"/>
        <v>-8.2790000000001474E-3</v>
      </c>
    </row>
    <row r="5801" spans="1:45" x14ac:dyDescent="0.25">
      <c r="A5801" s="16" t="s">
        <v>406</v>
      </c>
      <c r="B5801" s="16" t="s">
        <v>145</v>
      </c>
      <c r="C5801" s="16" t="s">
        <v>377</v>
      </c>
      <c r="D5801" s="16">
        <v>1992</v>
      </c>
      <c r="E5801" s="16" t="s">
        <v>6417</v>
      </c>
      <c r="F5801" s="16" t="s">
        <v>6410</v>
      </c>
      <c r="G5801" s="10"/>
      <c r="H5801" s="73"/>
      <c r="I5801" s="16" t="s">
        <v>6700</v>
      </c>
      <c r="J5801" s="71">
        <v>0</v>
      </c>
      <c r="K5801" s="71">
        <v>1</v>
      </c>
      <c r="L5801" s="16">
        <v>-1.100714</v>
      </c>
      <c r="M5801" s="16">
        <v>-0.51266040000000002</v>
      </c>
      <c r="N5801" s="16">
        <v>-0.78395859999999995</v>
      </c>
      <c r="O5801" s="16">
        <v>-0.6012111</v>
      </c>
      <c r="P5801" s="16">
        <v>-0.23145399999999999</v>
      </c>
      <c r="Q5801" s="16">
        <v>-0.33640979999999998</v>
      </c>
      <c r="R5801" s="16">
        <v>0.29899999999999999</v>
      </c>
      <c r="S5801" s="16">
        <v>2.3999999999999998E-3</v>
      </c>
      <c r="T5801" s="16">
        <v>4.0000000000000002E-4</v>
      </c>
      <c r="U5801" s="16">
        <v>4.9839000000000002</v>
      </c>
      <c r="V5801" s="16">
        <v>5.2439999999999998</v>
      </c>
      <c r="W5801" s="16">
        <v>3.3820000000000001</v>
      </c>
      <c r="X5801" s="16">
        <v>369.93599999999998</v>
      </c>
      <c r="Y5801" s="16">
        <v>35.622500000000002</v>
      </c>
      <c r="Z5801" s="16">
        <v>0.1125</v>
      </c>
      <c r="AA5801" s="16">
        <v>0.2495947</v>
      </c>
      <c r="AB5801" s="16">
        <v>0.39</v>
      </c>
      <c r="AC5801" s="16">
        <v>0</v>
      </c>
      <c r="AD5801" s="16">
        <v>15.06</v>
      </c>
      <c r="AE5801" s="16">
        <v>3.8929999999999998</v>
      </c>
      <c r="AF5801" s="16">
        <v>0</v>
      </c>
      <c r="AG5801" s="16">
        <v>95266.4</v>
      </c>
      <c r="AH5801" s="16">
        <v>0.20585000000000001</v>
      </c>
      <c r="AI5801" s="16">
        <v>84.6</v>
      </c>
      <c r="AJ5801" s="16">
        <v>85.8</v>
      </c>
      <c r="AK5801" s="16">
        <v>-1.3338000000000001</v>
      </c>
      <c r="AL5801" s="16">
        <v>-0.42649999999999999</v>
      </c>
      <c r="AM5801" s="16">
        <v>-0.75229999999999997</v>
      </c>
      <c r="AN5801" s="16">
        <v>1.1191</v>
      </c>
      <c r="AO5801" s="16">
        <v>-1.0908</v>
      </c>
      <c r="AP5801" s="16">
        <v>5.5300000000000002E-2</v>
      </c>
      <c r="AQ5801" s="16">
        <v>21.960999999999999</v>
      </c>
      <c r="AR5801" s="16">
        <f t="shared" si="211"/>
        <v>1</v>
      </c>
      <c r="AS5801" s="5">
        <f t="shared" si="210"/>
        <v>-1.1069999999999913E-2</v>
      </c>
    </row>
    <row r="5802" spans="1:45" x14ac:dyDescent="0.25">
      <c r="A5802" s="16" t="s">
        <v>406</v>
      </c>
      <c r="B5802" s="16" t="s">
        <v>145</v>
      </c>
      <c r="C5802" s="16" t="s">
        <v>377</v>
      </c>
      <c r="D5802" s="16">
        <v>1993</v>
      </c>
      <c r="E5802" s="16" t="s">
        <v>6418</v>
      </c>
      <c r="F5802" s="16" t="s">
        <v>6410</v>
      </c>
      <c r="G5802" s="10"/>
      <c r="H5802" s="73"/>
      <c r="I5802" s="16" t="s">
        <v>6700</v>
      </c>
      <c r="J5802" s="71">
        <v>0</v>
      </c>
      <c r="K5802" s="71">
        <v>1</v>
      </c>
      <c r="L5802" s="16">
        <v>-1.095162</v>
      </c>
      <c r="M5802" s="16">
        <v>-0.50963499999999995</v>
      </c>
      <c r="N5802" s="16">
        <v>-0.77511470000000005</v>
      </c>
      <c r="O5802" s="16">
        <v>-0.56000850000000002</v>
      </c>
      <c r="P5802" s="16">
        <v>-0.22796649999999999</v>
      </c>
      <c r="Q5802" s="16">
        <v>-0.38398130000000003</v>
      </c>
      <c r="R5802" s="16">
        <v>0.29899999999999999</v>
      </c>
      <c r="S5802" s="16">
        <v>3.2000000000000002E-3</v>
      </c>
      <c r="T5802" s="16">
        <v>4.0000000000000002E-4</v>
      </c>
      <c r="U5802" s="16">
        <v>4.9917999999999996</v>
      </c>
      <c r="V5802" s="16">
        <v>5.4459999999999997</v>
      </c>
      <c r="W5802" s="16">
        <v>3.468</v>
      </c>
      <c r="X5802" s="16">
        <v>369.69900000000001</v>
      </c>
      <c r="Y5802" s="16">
        <v>36.071399999999997</v>
      </c>
      <c r="Z5802" s="16">
        <v>0.1134</v>
      </c>
      <c r="AA5802" s="16">
        <v>0.16182160000000001</v>
      </c>
      <c r="AB5802" s="16">
        <v>0.39</v>
      </c>
      <c r="AC5802" s="16">
        <v>0</v>
      </c>
      <c r="AD5802" s="16">
        <v>17.32</v>
      </c>
      <c r="AE5802" s="16">
        <v>4.1806000000000001</v>
      </c>
      <c r="AF5802" s="16">
        <v>0</v>
      </c>
      <c r="AG5802" s="16">
        <v>93203</v>
      </c>
      <c r="AH5802" s="16">
        <v>0.20619999999999999</v>
      </c>
      <c r="AI5802" s="16">
        <v>84.7</v>
      </c>
      <c r="AJ5802" s="16">
        <v>85.8</v>
      </c>
      <c r="AK5802" s="16">
        <v>-1.3554999999999999</v>
      </c>
      <c r="AL5802" s="16">
        <v>-0.46500000000000002</v>
      </c>
      <c r="AM5802" s="16">
        <v>-0.76870000000000005</v>
      </c>
      <c r="AN5802" s="16">
        <v>0.97299999999999998</v>
      </c>
      <c r="AO5802" s="16">
        <v>-1.1021000000000001</v>
      </c>
      <c r="AP5802" s="16">
        <v>3.2000000000000002E-3</v>
      </c>
      <c r="AQ5802" s="16">
        <v>21.960999999999999</v>
      </c>
      <c r="AR5802" s="16">
        <f t="shared" si="211"/>
        <v>1</v>
      </c>
      <c r="AS5802" s="5">
        <f t="shared" si="210"/>
        <v>5.5520000000000014E-3</v>
      </c>
    </row>
    <row r="5803" spans="1:45" x14ac:dyDescent="0.25">
      <c r="A5803" s="16" t="s">
        <v>406</v>
      </c>
      <c r="B5803" s="16" t="s">
        <v>145</v>
      </c>
      <c r="C5803" s="16" t="s">
        <v>377</v>
      </c>
      <c r="D5803" s="16">
        <v>1994</v>
      </c>
      <c r="E5803" s="16" t="s">
        <v>6419</v>
      </c>
      <c r="F5803" s="16" t="s">
        <v>6410</v>
      </c>
      <c r="G5803" s="10"/>
      <c r="H5803" s="73"/>
      <c r="I5803" s="16" t="s">
        <v>6700</v>
      </c>
      <c r="J5803" s="71">
        <v>0</v>
      </c>
      <c r="K5803" s="71">
        <v>1</v>
      </c>
      <c r="L5803" s="16">
        <v>-1.0934619999999999</v>
      </c>
      <c r="M5803" s="16">
        <v>-0.51245790000000002</v>
      </c>
      <c r="N5803" s="16">
        <v>-0.76923920000000001</v>
      </c>
      <c r="O5803" s="16">
        <v>-0.53304209999999996</v>
      </c>
      <c r="P5803" s="16">
        <v>-0.21033289999999999</v>
      </c>
      <c r="Q5803" s="16">
        <v>-0.43155559999999998</v>
      </c>
      <c r="R5803" s="16">
        <v>0.29899999999999999</v>
      </c>
      <c r="S5803" s="16">
        <v>2.7000000000000001E-3</v>
      </c>
      <c r="T5803" s="16">
        <v>2.9999999999999997E-4</v>
      </c>
      <c r="U5803" s="16">
        <v>4.9996</v>
      </c>
      <c r="V5803" s="16">
        <v>5.6479999999999997</v>
      </c>
      <c r="W5803" s="16">
        <v>3.5539999999999998</v>
      </c>
      <c r="X5803" s="16">
        <v>368.99799999999999</v>
      </c>
      <c r="Y5803" s="16">
        <v>36.520299999999999</v>
      </c>
      <c r="Z5803" s="16">
        <v>0.1158</v>
      </c>
      <c r="AA5803" s="16">
        <v>0.1241491</v>
      </c>
      <c r="AB5803" s="16">
        <v>0.39</v>
      </c>
      <c r="AC5803" s="16">
        <v>0</v>
      </c>
      <c r="AD5803" s="16">
        <v>18.29</v>
      </c>
      <c r="AE5803" s="16">
        <v>4.9222000000000001</v>
      </c>
      <c r="AF5803" s="16">
        <v>0</v>
      </c>
      <c r="AG5803" s="16">
        <v>108902</v>
      </c>
      <c r="AH5803" s="16">
        <v>0.20394999999999999</v>
      </c>
      <c r="AI5803" s="16">
        <v>84.7</v>
      </c>
      <c r="AJ5803" s="16">
        <v>85.9</v>
      </c>
      <c r="AK5803" s="16">
        <v>-1.3771</v>
      </c>
      <c r="AL5803" s="16">
        <v>-0.50349999999999995</v>
      </c>
      <c r="AM5803" s="16">
        <v>-0.78520000000000001</v>
      </c>
      <c r="AN5803" s="16">
        <v>0.82699999999999996</v>
      </c>
      <c r="AO5803" s="16">
        <v>-1.1133999999999999</v>
      </c>
      <c r="AP5803" s="16">
        <v>-4.9000000000000002E-2</v>
      </c>
      <c r="AQ5803" s="16">
        <v>21.960999999999999</v>
      </c>
      <c r="AR5803" s="16">
        <f t="shared" si="211"/>
        <v>1</v>
      </c>
      <c r="AS5803" s="5">
        <f t="shared" si="210"/>
        <v>1.7000000000000348E-3</v>
      </c>
    </row>
    <row r="5804" spans="1:45" x14ac:dyDescent="0.25">
      <c r="A5804" s="16" t="s">
        <v>406</v>
      </c>
      <c r="B5804" s="16" t="s">
        <v>145</v>
      </c>
      <c r="C5804" s="16" t="s">
        <v>377</v>
      </c>
      <c r="D5804" s="16">
        <v>1995</v>
      </c>
      <c r="E5804" s="16" t="s">
        <v>6420</v>
      </c>
      <c r="F5804" s="16" t="s">
        <v>6410</v>
      </c>
      <c r="G5804" s="10"/>
      <c r="H5804" s="73"/>
      <c r="I5804" s="16" t="s">
        <v>6700</v>
      </c>
      <c r="J5804" s="71">
        <v>0</v>
      </c>
      <c r="K5804" s="71">
        <v>1</v>
      </c>
      <c r="L5804" s="16">
        <v>-1.0864400000000001</v>
      </c>
      <c r="M5804" s="16">
        <v>-0.50434040000000002</v>
      </c>
      <c r="N5804" s="16">
        <v>-0.77166449999999998</v>
      </c>
      <c r="O5804" s="16">
        <v>-0.51163150000000002</v>
      </c>
      <c r="P5804" s="16">
        <v>-0.17798120000000001</v>
      </c>
      <c r="Q5804" s="16">
        <v>-0.4791455</v>
      </c>
      <c r="R5804" s="16">
        <v>0.29899999999999999</v>
      </c>
      <c r="S5804" s="16">
        <v>4.5999999999999999E-3</v>
      </c>
      <c r="T5804" s="16">
        <v>4.0000000000000002E-4</v>
      </c>
      <c r="U5804" s="16">
        <v>5.0075000000000003</v>
      </c>
      <c r="V5804" s="16">
        <v>5.85</v>
      </c>
      <c r="W5804" s="16">
        <v>3.64</v>
      </c>
      <c r="X5804" s="16">
        <v>366.99400000000003</v>
      </c>
      <c r="Y5804" s="16">
        <v>36.969099999999997</v>
      </c>
      <c r="Z5804" s="16">
        <v>0.1159</v>
      </c>
      <c r="AA5804" s="16">
        <v>9.0166099999999999E-2</v>
      </c>
      <c r="AB5804" s="16">
        <v>0.39</v>
      </c>
      <c r="AC5804" s="16">
        <v>0</v>
      </c>
      <c r="AD5804" s="16">
        <v>19.164999999999999</v>
      </c>
      <c r="AE5804" s="16">
        <v>6.6845999999999997</v>
      </c>
      <c r="AF5804" s="16">
        <v>0</v>
      </c>
      <c r="AG5804" s="16">
        <v>115965</v>
      </c>
      <c r="AH5804" s="16">
        <v>0.2019</v>
      </c>
      <c r="AI5804" s="16">
        <v>85.4</v>
      </c>
      <c r="AJ5804" s="16">
        <v>86.1</v>
      </c>
      <c r="AK5804" s="16">
        <v>-1.3987000000000001</v>
      </c>
      <c r="AL5804" s="16">
        <v>-0.54200000000000004</v>
      </c>
      <c r="AM5804" s="16">
        <v>-0.80159999999999998</v>
      </c>
      <c r="AN5804" s="16">
        <v>0.68089999999999995</v>
      </c>
      <c r="AO5804" s="16">
        <v>-1.1248</v>
      </c>
      <c r="AP5804" s="16">
        <v>-0.1012</v>
      </c>
      <c r="AQ5804" s="16">
        <v>21.960999999999999</v>
      </c>
      <c r="AR5804" s="16">
        <f t="shared" si="211"/>
        <v>1</v>
      </c>
      <c r="AS5804" s="5">
        <f t="shared" si="210"/>
        <v>7.0219999999998617E-3</v>
      </c>
    </row>
    <row r="5805" spans="1:45" x14ac:dyDescent="0.25">
      <c r="A5805" s="16" t="s">
        <v>406</v>
      </c>
      <c r="B5805" s="16" t="s">
        <v>145</v>
      </c>
      <c r="C5805" s="16" t="s">
        <v>377</v>
      </c>
      <c r="D5805" s="16">
        <v>1996</v>
      </c>
      <c r="E5805" s="16" t="s">
        <v>6421</v>
      </c>
      <c r="F5805" s="16" t="s">
        <v>6410</v>
      </c>
      <c r="G5805" s="10"/>
      <c r="H5805" s="73"/>
      <c r="I5805" s="16" t="s">
        <v>6700</v>
      </c>
      <c r="J5805" s="71">
        <v>0</v>
      </c>
      <c r="K5805" s="71">
        <v>1</v>
      </c>
      <c r="L5805" s="16">
        <v>-1.224092</v>
      </c>
      <c r="M5805" s="16">
        <v>-0.50867609999999996</v>
      </c>
      <c r="N5805" s="16">
        <v>-0.91187019999999996</v>
      </c>
      <c r="O5805" s="16">
        <v>-0.48407519999999998</v>
      </c>
      <c r="P5805" s="16">
        <v>-0.14809310000000001</v>
      </c>
      <c r="Q5805" s="16">
        <v>-0.71273960000000003</v>
      </c>
      <c r="R5805" s="16">
        <v>0.29899999999999999</v>
      </c>
      <c r="S5805" s="16">
        <v>3.7000000000000002E-3</v>
      </c>
      <c r="T5805" s="16">
        <v>2.9999999999999997E-4</v>
      </c>
      <c r="U5805" s="16">
        <v>3.6989999999999998</v>
      </c>
      <c r="V5805" s="16">
        <v>5.7080000000000002</v>
      </c>
      <c r="W5805" s="16">
        <v>3.62</v>
      </c>
      <c r="X5805" s="16">
        <v>367.25299999999999</v>
      </c>
      <c r="Y5805" s="16">
        <v>37.417999999999999</v>
      </c>
      <c r="Z5805" s="16">
        <v>0.1154</v>
      </c>
      <c r="AA5805" s="16">
        <v>3.4822499999999999E-2</v>
      </c>
      <c r="AB5805" s="16">
        <v>0.39</v>
      </c>
      <c r="AC5805" s="16">
        <v>0</v>
      </c>
      <c r="AD5805" s="16">
        <v>20.59</v>
      </c>
      <c r="AE5805" s="16">
        <v>8.1308000000000007</v>
      </c>
      <c r="AF5805" s="16">
        <v>0</v>
      </c>
      <c r="AG5805" s="16">
        <v>124462</v>
      </c>
      <c r="AH5805" s="16">
        <v>0.20100000000000001</v>
      </c>
      <c r="AI5805" s="16">
        <v>86</v>
      </c>
      <c r="AJ5805" s="16">
        <v>86.4</v>
      </c>
      <c r="AK5805" s="16">
        <v>-1.3292999999999999</v>
      </c>
      <c r="AL5805" s="16">
        <v>-0.77580000000000005</v>
      </c>
      <c r="AM5805" s="16">
        <v>-0.64290000000000003</v>
      </c>
      <c r="AN5805" s="16">
        <v>-0.40970000000000001</v>
      </c>
      <c r="AO5805" s="16">
        <v>-1.2018</v>
      </c>
      <c r="AP5805" s="16">
        <v>-0.38350000000000001</v>
      </c>
      <c r="AQ5805" s="16">
        <v>21.960999999999999</v>
      </c>
      <c r="AR5805" s="16">
        <f t="shared" si="211"/>
        <v>1</v>
      </c>
      <c r="AS5805" s="5">
        <f t="shared" si="210"/>
        <v>-0.13765199999999989</v>
      </c>
    </row>
    <row r="5806" spans="1:45" x14ac:dyDescent="0.25">
      <c r="A5806" s="16" t="s">
        <v>406</v>
      </c>
      <c r="B5806" s="16" t="s">
        <v>145</v>
      </c>
      <c r="C5806" s="16" t="s">
        <v>377</v>
      </c>
      <c r="D5806" s="16">
        <v>1997</v>
      </c>
      <c r="E5806" s="16" t="s">
        <v>6422</v>
      </c>
      <c r="F5806" s="16" t="s">
        <v>6410</v>
      </c>
      <c r="G5806" s="10"/>
      <c r="H5806" s="73"/>
      <c r="I5806" s="16" t="s">
        <v>6700</v>
      </c>
      <c r="J5806" s="71">
        <v>0</v>
      </c>
      <c r="K5806" s="71">
        <v>1</v>
      </c>
      <c r="L5806" s="16">
        <v>-1.154282</v>
      </c>
      <c r="M5806" s="16">
        <v>-0.50812219999999997</v>
      </c>
      <c r="N5806" s="16">
        <v>-0.78672200000000003</v>
      </c>
      <c r="O5806" s="16">
        <v>-0.42750870000000002</v>
      </c>
      <c r="P5806" s="16">
        <v>-0.13175310000000001</v>
      </c>
      <c r="Q5806" s="16">
        <v>-0.75910140000000004</v>
      </c>
      <c r="R5806" s="16">
        <v>0.29899999999999999</v>
      </c>
      <c r="S5806" s="16">
        <v>3.5999999999999999E-3</v>
      </c>
      <c r="T5806" s="16">
        <v>4.0000000000000002E-4</v>
      </c>
      <c r="U5806" s="16">
        <v>5.0232000000000001</v>
      </c>
      <c r="V5806" s="16">
        <v>5.5659999999999998</v>
      </c>
      <c r="W5806" s="16">
        <v>3.6</v>
      </c>
      <c r="X5806" s="16">
        <v>365.709</v>
      </c>
      <c r="Y5806" s="16">
        <v>37.866900000000001</v>
      </c>
      <c r="Z5806" s="16">
        <v>0.12239999999999999</v>
      </c>
      <c r="AA5806" s="16">
        <v>-6.4602000000000007E-2</v>
      </c>
      <c r="AB5806" s="16">
        <v>0.39</v>
      </c>
      <c r="AC5806" s="16">
        <v>0</v>
      </c>
      <c r="AD5806" s="16">
        <v>23.15</v>
      </c>
      <c r="AE5806" s="16">
        <v>8.6532999999999998</v>
      </c>
      <c r="AF5806" s="16">
        <v>0</v>
      </c>
      <c r="AG5806" s="16">
        <v>128775</v>
      </c>
      <c r="AH5806" s="16">
        <v>0.19955000000000001</v>
      </c>
      <c r="AI5806" s="16">
        <v>86.7</v>
      </c>
      <c r="AJ5806" s="16">
        <v>86.7</v>
      </c>
      <c r="AK5806" s="16">
        <v>-1.4065000000000001</v>
      </c>
      <c r="AL5806" s="16">
        <v>-0.81730000000000003</v>
      </c>
      <c r="AM5806" s="16">
        <v>-0.86380000000000001</v>
      </c>
      <c r="AN5806" s="16">
        <v>-0.26690000000000003</v>
      </c>
      <c r="AO5806" s="16">
        <v>-1.2626999999999999</v>
      </c>
      <c r="AP5806" s="16">
        <v>-0.3669</v>
      </c>
      <c r="AQ5806" s="16">
        <v>21.960999999999999</v>
      </c>
      <c r="AR5806" s="16">
        <f t="shared" si="211"/>
        <v>1</v>
      </c>
      <c r="AS5806" s="5">
        <f t="shared" si="210"/>
        <v>6.9809999999999928E-2</v>
      </c>
    </row>
    <row r="5807" spans="1:45" x14ac:dyDescent="0.25">
      <c r="A5807" s="16" t="s">
        <v>406</v>
      </c>
      <c r="B5807" s="16" t="s">
        <v>145</v>
      </c>
      <c r="C5807" s="16" t="s">
        <v>377</v>
      </c>
      <c r="D5807" s="16">
        <v>1998</v>
      </c>
      <c r="E5807" s="16" t="s">
        <v>6423</v>
      </c>
      <c r="F5807" s="16" t="s">
        <v>6410</v>
      </c>
      <c r="G5807" s="10"/>
      <c r="H5807" s="73"/>
      <c r="I5807" s="16" t="s">
        <v>6700</v>
      </c>
      <c r="J5807" s="71">
        <v>0</v>
      </c>
      <c r="K5807" s="71">
        <v>1</v>
      </c>
      <c r="L5807" s="16">
        <v>-1.1998230000000001</v>
      </c>
      <c r="M5807" s="16">
        <v>-0.51775249999999995</v>
      </c>
      <c r="N5807" s="16">
        <v>-0.80641079999999998</v>
      </c>
      <c r="O5807" s="16">
        <v>-0.47691119999999998</v>
      </c>
      <c r="P5807" s="16">
        <v>-0.110023</v>
      </c>
      <c r="Q5807" s="16">
        <v>-0.80546249999999997</v>
      </c>
      <c r="R5807" s="16">
        <v>0.29899999999999999</v>
      </c>
      <c r="S5807" s="16">
        <v>1.2999999999999999E-3</v>
      </c>
      <c r="T5807" s="16">
        <v>2.9999999999999997E-4</v>
      </c>
      <c r="U5807" s="16">
        <v>5.0309999999999997</v>
      </c>
      <c r="V5807" s="16">
        <v>5.4240000000000004</v>
      </c>
      <c r="W5807" s="16">
        <v>3.58</v>
      </c>
      <c r="X5807" s="16">
        <v>363.16199999999998</v>
      </c>
      <c r="Y5807" s="16">
        <v>38.3157</v>
      </c>
      <c r="Z5807" s="16">
        <v>0.1132</v>
      </c>
      <c r="AA5807" s="16">
        <v>5.85134E-2</v>
      </c>
      <c r="AB5807" s="16">
        <v>0.39</v>
      </c>
      <c r="AC5807" s="16">
        <v>0</v>
      </c>
      <c r="AD5807" s="16">
        <v>19.98</v>
      </c>
      <c r="AE5807" s="16">
        <v>9.4733000000000001</v>
      </c>
      <c r="AF5807" s="16">
        <v>0</v>
      </c>
      <c r="AG5807" s="16">
        <v>135906</v>
      </c>
      <c r="AH5807" s="16">
        <v>0.19839999999999999</v>
      </c>
      <c r="AI5807" s="16">
        <v>87.4</v>
      </c>
      <c r="AJ5807" s="16">
        <v>87</v>
      </c>
      <c r="AK5807" s="16">
        <v>-1.4836</v>
      </c>
      <c r="AL5807" s="16">
        <v>-0.8589</v>
      </c>
      <c r="AM5807" s="16">
        <v>-1.0847</v>
      </c>
      <c r="AN5807" s="16">
        <v>-0.1241</v>
      </c>
      <c r="AO5807" s="16">
        <v>-1.3236000000000001</v>
      </c>
      <c r="AP5807" s="16">
        <v>-0.3503</v>
      </c>
      <c r="AQ5807" s="16">
        <v>21.960999999999999</v>
      </c>
      <c r="AR5807" s="16">
        <f t="shared" si="211"/>
        <v>1</v>
      </c>
      <c r="AS5807" s="5">
        <f t="shared" si="210"/>
        <v>-4.5541000000000054E-2</v>
      </c>
    </row>
    <row r="5808" spans="1:45" x14ac:dyDescent="0.25">
      <c r="A5808" s="16" t="s">
        <v>406</v>
      </c>
      <c r="B5808" s="16" t="s">
        <v>145</v>
      </c>
      <c r="C5808" s="16" t="s">
        <v>377</v>
      </c>
      <c r="D5808" s="16">
        <v>1999</v>
      </c>
      <c r="E5808" s="16" t="s">
        <v>6424</v>
      </c>
      <c r="F5808" s="16" t="s">
        <v>6410</v>
      </c>
      <c r="G5808" s="10"/>
      <c r="H5808" s="73"/>
      <c r="I5808" s="16" t="s">
        <v>6700</v>
      </c>
      <c r="J5808" s="71">
        <v>0</v>
      </c>
      <c r="K5808" s="71">
        <v>1</v>
      </c>
      <c r="L5808" s="16">
        <v>-1.152423</v>
      </c>
      <c r="M5808" s="16">
        <v>-0.51492959999999999</v>
      </c>
      <c r="N5808" s="16">
        <v>-0.79585839999999997</v>
      </c>
      <c r="O5808" s="16">
        <v>-0.3940073</v>
      </c>
      <c r="P5808" s="16">
        <v>-9.3144699999999997E-2</v>
      </c>
      <c r="Q5808" s="16">
        <v>-0.81657519999999995</v>
      </c>
      <c r="R5808" s="16">
        <v>0.29899999999999999</v>
      </c>
      <c r="S5808" s="16">
        <v>1.8E-3</v>
      </c>
      <c r="T5808" s="16">
        <v>4.0000000000000002E-4</v>
      </c>
      <c r="U5808" s="16">
        <v>5.0388999999999999</v>
      </c>
      <c r="V5808" s="16">
        <v>5.282</v>
      </c>
      <c r="W5808" s="16">
        <v>3.56</v>
      </c>
      <c r="X5808" s="16">
        <v>365.35300000000001</v>
      </c>
      <c r="Y5808" s="16">
        <v>38.764600000000002</v>
      </c>
      <c r="Z5808" s="16">
        <v>0.1268</v>
      </c>
      <c r="AA5808" s="16">
        <v>-8.2078999999999999E-2</v>
      </c>
      <c r="AB5808" s="16">
        <v>0.39</v>
      </c>
      <c r="AC5808" s="16">
        <v>0</v>
      </c>
      <c r="AD5808" s="16">
        <v>23.6</v>
      </c>
      <c r="AE5808" s="16">
        <v>10.004899999999999</v>
      </c>
      <c r="AF5808" s="16">
        <v>2.5000000000000001E-2</v>
      </c>
      <c r="AG5808" s="16">
        <v>142865</v>
      </c>
      <c r="AH5808" s="16">
        <v>0.19869999999999999</v>
      </c>
      <c r="AI5808" s="16">
        <v>88</v>
      </c>
      <c r="AJ5808" s="16">
        <v>87.2</v>
      </c>
      <c r="AK5808" s="16">
        <v>-1.5145999999999999</v>
      </c>
      <c r="AL5808" s="16">
        <v>-0.88049999999999995</v>
      </c>
      <c r="AM5808" s="16">
        <v>-1.0366</v>
      </c>
      <c r="AN5808" s="16">
        <v>-0.18609999999999999</v>
      </c>
      <c r="AO5808" s="16">
        <v>-1.3185</v>
      </c>
      <c r="AP5808" s="16">
        <v>-0.36059999999999998</v>
      </c>
      <c r="AQ5808" s="16">
        <v>21.960999999999999</v>
      </c>
      <c r="AR5808" s="16">
        <f t="shared" si="211"/>
        <v>1</v>
      </c>
      <c r="AS5808" s="5">
        <f t="shared" si="210"/>
        <v>4.7400000000000109E-2</v>
      </c>
    </row>
    <row r="5809" spans="1:45" x14ac:dyDescent="0.25">
      <c r="A5809" s="16" t="s">
        <v>406</v>
      </c>
      <c r="B5809" s="16" t="s">
        <v>145</v>
      </c>
      <c r="C5809" s="16" t="s">
        <v>377</v>
      </c>
      <c r="D5809" s="16">
        <v>2000</v>
      </c>
      <c r="E5809" s="16" t="s">
        <v>6425</v>
      </c>
      <c r="F5809" s="16" t="s">
        <v>6410</v>
      </c>
      <c r="G5809" s="10"/>
      <c r="H5809" s="73"/>
      <c r="I5809" s="16">
        <v>16410848</v>
      </c>
      <c r="J5809" s="71">
        <v>0</v>
      </c>
      <c r="K5809" s="71">
        <v>1</v>
      </c>
      <c r="L5809" s="16">
        <v>-1.1405190000000001</v>
      </c>
      <c r="M5809" s="16">
        <v>-0.4971817</v>
      </c>
      <c r="N5809" s="16">
        <v>-0.80280200000000002</v>
      </c>
      <c r="O5809" s="16">
        <v>-0.3834881</v>
      </c>
      <c r="P5809" s="16">
        <v>-7.7677899999999994E-2</v>
      </c>
      <c r="Q5809" s="16">
        <v>-0.82768710000000001</v>
      </c>
      <c r="R5809" s="16">
        <v>0.29899999999999999</v>
      </c>
      <c r="S5809" s="16">
        <v>6.0000000000000001E-3</v>
      </c>
      <c r="T5809" s="16">
        <v>5.9999999999999995E-4</v>
      </c>
      <c r="U5809" s="16">
        <v>5.0467000000000004</v>
      </c>
      <c r="V5809" s="16">
        <v>5.14</v>
      </c>
      <c r="W5809" s="16">
        <v>3.54</v>
      </c>
      <c r="X5809" s="16">
        <v>364.80399999999997</v>
      </c>
      <c r="Y5809" s="16">
        <v>39.213500000000003</v>
      </c>
      <c r="Z5809" s="16">
        <v>0.12509999999999999</v>
      </c>
      <c r="AA5809" s="16">
        <v>-9.3924499999999994E-2</v>
      </c>
      <c r="AB5809" s="16">
        <v>0.39</v>
      </c>
      <c r="AC5809" s="16">
        <v>0</v>
      </c>
      <c r="AD5809" s="16">
        <v>23.905000000000001</v>
      </c>
      <c r="AE5809" s="16">
        <v>10.232900000000001</v>
      </c>
      <c r="AF5809" s="16">
        <v>0.1832</v>
      </c>
      <c r="AG5809" s="16">
        <v>154194</v>
      </c>
      <c r="AH5809" s="16">
        <v>0.19620000000000001</v>
      </c>
      <c r="AI5809" s="16">
        <v>88.6</v>
      </c>
      <c r="AJ5809" s="16">
        <v>87.5</v>
      </c>
      <c r="AK5809" s="16">
        <v>-1.5455000000000001</v>
      </c>
      <c r="AL5809" s="16">
        <v>-0.9022</v>
      </c>
      <c r="AM5809" s="16">
        <v>-0.98860000000000003</v>
      </c>
      <c r="AN5809" s="16">
        <v>-0.24809999999999999</v>
      </c>
      <c r="AO5809" s="16">
        <v>-1.3132999999999999</v>
      </c>
      <c r="AP5809" s="16">
        <v>-0.37090000000000001</v>
      </c>
      <c r="AQ5809" s="16">
        <v>21.960999999999999</v>
      </c>
      <c r="AR5809" s="16">
        <f t="shared" si="211"/>
        <v>0</v>
      </c>
      <c r="AS5809" s="5">
        <f t="shared" si="210"/>
        <v>1.1903999999999915E-2</v>
      </c>
    </row>
    <row r="5810" spans="1:45" x14ac:dyDescent="0.25">
      <c r="A5810" s="16" t="s">
        <v>406</v>
      </c>
      <c r="B5810" s="16" t="s">
        <v>145</v>
      </c>
      <c r="C5810" s="16" t="s">
        <v>377</v>
      </c>
      <c r="D5810" s="16">
        <v>2001</v>
      </c>
      <c r="E5810" s="16" t="s">
        <v>6426</v>
      </c>
      <c r="F5810" s="16" t="s">
        <v>6410</v>
      </c>
      <c r="G5810" s="10"/>
      <c r="H5810" s="73"/>
      <c r="I5810" s="16">
        <v>16766899</v>
      </c>
      <c r="J5810" s="71">
        <v>0</v>
      </c>
      <c r="K5810" s="71">
        <v>1</v>
      </c>
      <c r="L5810" s="16">
        <v>-1.155538</v>
      </c>
      <c r="M5810" s="16">
        <v>-0.50340839999999998</v>
      </c>
      <c r="N5810" s="16">
        <v>-0.85119690000000003</v>
      </c>
      <c r="O5810" s="16">
        <v>-0.49635790000000002</v>
      </c>
      <c r="P5810" s="16">
        <v>-5.4125399999999997E-2</v>
      </c>
      <c r="Q5810" s="16">
        <v>-0.70992710000000003</v>
      </c>
      <c r="R5810" s="16">
        <v>0.29899999999999999</v>
      </c>
      <c r="S5810" s="16">
        <v>4.5999999999999999E-3</v>
      </c>
      <c r="T5810" s="16">
        <v>5.0000000000000001E-4</v>
      </c>
      <c r="U5810" s="16">
        <v>4.3605</v>
      </c>
      <c r="V5810" s="16">
        <v>5.93</v>
      </c>
      <c r="W5810" s="16">
        <v>3.5259999999999998</v>
      </c>
      <c r="X5810" s="16">
        <v>365.99900000000002</v>
      </c>
      <c r="Y5810" s="16">
        <v>39.662300000000002</v>
      </c>
      <c r="Z5810" s="16">
        <v>0.1147</v>
      </c>
      <c r="AA5810" s="16">
        <v>0.20920359999999999</v>
      </c>
      <c r="AB5810" s="16">
        <v>0.39</v>
      </c>
      <c r="AC5810" s="16">
        <v>0</v>
      </c>
      <c r="AD5810" s="16">
        <v>16.100000000000001</v>
      </c>
      <c r="AE5810" s="16">
        <v>10.8795</v>
      </c>
      <c r="AF5810" s="16">
        <v>1.1975</v>
      </c>
      <c r="AG5810" s="16">
        <v>160006</v>
      </c>
      <c r="AH5810" s="16">
        <v>0.19889999999999999</v>
      </c>
      <c r="AI5810" s="16">
        <v>89.3</v>
      </c>
      <c r="AJ5810" s="16">
        <v>87.8</v>
      </c>
      <c r="AK5810" s="16">
        <v>-1.5673999999999999</v>
      </c>
      <c r="AL5810" s="16">
        <v>-0.57169999999999999</v>
      </c>
      <c r="AM5810" s="16">
        <v>-0.93500000000000005</v>
      </c>
      <c r="AN5810" s="16">
        <v>-1.9099999999999999E-2</v>
      </c>
      <c r="AO5810" s="16">
        <v>-1.1767000000000001</v>
      </c>
      <c r="AP5810" s="16">
        <v>-0.39660000000000001</v>
      </c>
      <c r="AQ5810" s="16">
        <v>21.960999999999999</v>
      </c>
      <c r="AR5810" s="16">
        <f t="shared" si="211"/>
        <v>0</v>
      </c>
      <c r="AS5810" s="5">
        <f t="shared" si="210"/>
        <v>-1.5018999999999894E-2</v>
      </c>
    </row>
    <row r="5811" spans="1:45" x14ac:dyDescent="0.25">
      <c r="A5811" s="16" t="s">
        <v>406</v>
      </c>
      <c r="B5811" s="16" t="s">
        <v>145</v>
      </c>
      <c r="C5811" s="16" t="s">
        <v>377</v>
      </c>
      <c r="D5811" s="16">
        <v>2002</v>
      </c>
      <c r="E5811" s="16" t="s">
        <v>6427</v>
      </c>
      <c r="F5811" s="16" t="s">
        <v>6410</v>
      </c>
      <c r="G5811" s="10"/>
      <c r="H5811" s="73"/>
      <c r="I5811" s="16">
        <v>17087901</v>
      </c>
      <c r="J5811" s="71">
        <v>0</v>
      </c>
      <c r="K5811" s="71">
        <v>1</v>
      </c>
      <c r="L5811" s="16">
        <v>-1.053242</v>
      </c>
      <c r="M5811" s="16">
        <v>-0.50100330000000004</v>
      </c>
      <c r="N5811" s="16">
        <v>-0.75747200000000003</v>
      </c>
      <c r="O5811" s="16">
        <v>-0.50764860000000001</v>
      </c>
      <c r="P5811" s="16">
        <v>-2.33732E-2</v>
      </c>
      <c r="Q5811" s="16">
        <v>-0.59214650000000002</v>
      </c>
      <c r="R5811" s="16">
        <v>0.30409999999999998</v>
      </c>
      <c r="S5811" s="16">
        <v>4.4999999999999997E-3</v>
      </c>
      <c r="T5811" s="16">
        <v>5.0000000000000001E-4</v>
      </c>
      <c r="U5811" s="16">
        <v>5.0468999999999999</v>
      </c>
      <c r="V5811" s="16">
        <v>6.72</v>
      </c>
      <c r="W5811" s="16">
        <v>3.512</v>
      </c>
      <c r="X5811" s="16">
        <v>366.84699999999998</v>
      </c>
      <c r="Y5811" s="16">
        <v>40.111199999999997</v>
      </c>
      <c r="Z5811" s="16">
        <v>0.10489999999999999</v>
      </c>
      <c r="AA5811" s="16">
        <v>0.2169711</v>
      </c>
      <c r="AB5811" s="16">
        <v>0.39</v>
      </c>
      <c r="AC5811" s="16">
        <v>0</v>
      </c>
      <c r="AD5811" s="16">
        <v>15.9</v>
      </c>
      <c r="AE5811" s="16">
        <v>12.327400000000001</v>
      </c>
      <c r="AF5811" s="16">
        <v>2.3536999999999999</v>
      </c>
      <c r="AG5811" s="16">
        <v>164806</v>
      </c>
      <c r="AH5811" s="16">
        <v>0.19869999999999999</v>
      </c>
      <c r="AI5811" s="16">
        <v>89.9</v>
      </c>
      <c r="AJ5811" s="16">
        <v>88</v>
      </c>
      <c r="AK5811" s="16">
        <v>-1.5892999999999999</v>
      </c>
      <c r="AL5811" s="16">
        <v>-0.2412</v>
      </c>
      <c r="AM5811" s="16">
        <v>-0.88139999999999996</v>
      </c>
      <c r="AN5811" s="16">
        <v>0.20979999999999999</v>
      </c>
      <c r="AO5811" s="16">
        <v>-1.04</v>
      </c>
      <c r="AP5811" s="16">
        <v>-0.42220000000000002</v>
      </c>
      <c r="AQ5811" s="16">
        <v>21.960999999999999</v>
      </c>
      <c r="AR5811" s="16">
        <f t="shared" si="211"/>
        <v>0</v>
      </c>
      <c r="AS5811" s="5">
        <f t="shared" si="210"/>
        <v>0.10229599999999994</v>
      </c>
    </row>
    <row r="5812" spans="1:45" x14ac:dyDescent="0.25">
      <c r="A5812" s="16" t="s">
        <v>406</v>
      </c>
      <c r="B5812" s="16" t="s">
        <v>145</v>
      </c>
      <c r="C5812" s="16" t="s">
        <v>377</v>
      </c>
      <c r="D5812" s="16">
        <v>2003</v>
      </c>
      <c r="E5812" s="16" t="s">
        <v>6428</v>
      </c>
      <c r="F5812" s="16" t="s">
        <v>6410</v>
      </c>
      <c r="G5812" s="10"/>
      <c r="H5812" s="73"/>
      <c r="I5812" s="16">
        <v>17415266</v>
      </c>
      <c r="J5812" s="71">
        <v>0</v>
      </c>
      <c r="K5812" s="71">
        <v>1</v>
      </c>
      <c r="L5812" s="16">
        <v>-1.013177</v>
      </c>
      <c r="M5812" s="16">
        <v>-0.50172000000000005</v>
      </c>
      <c r="N5812" s="16">
        <v>-0.57962860000000005</v>
      </c>
      <c r="O5812" s="16">
        <v>-0.49440650000000003</v>
      </c>
      <c r="P5812" s="16">
        <v>2.1948499999999999E-2</v>
      </c>
      <c r="Q5812" s="16">
        <v>-0.74597500000000005</v>
      </c>
      <c r="R5812" s="16">
        <v>0.29899999999999999</v>
      </c>
      <c r="S5812" s="16">
        <v>4.7999999999999996E-3</v>
      </c>
      <c r="T5812" s="16">
        <v>5.9999999999999995E-4</v>
      </c>
      <c r="U5812" s="16">
        <v>6.4809000000000001</v>
      </c>
      <c r="V5812" s="16">
        <v>7.51</v>
      </c>
      <c r="W5812" s="16">
        <v>3.4980000000000002</v>
      </c>
      <c r="X5812" s="16">
        <v>368.55599999999998</v>
      </c>
      <c r="Y5812" s="16">
        <v>40.56</v>
      </c>
      <c r="Z5812" s="16">
        <v>0.10539999999999999</v>
      </c>
      <c r="AA5812" s="16">
        <v>0.20920359999999999</v>
      </c>
      <c r="AB5812" s="16">
        <v>0.39</v>
      </c>
      <c r="AC5812" s="16">
        <v>0</v>
      </c>
      <c r="AD5812" s="16">
        <v>16.100000000000001</v>
      </c>
      <c r="AE5812" s="16">
        <v>13.9376</v>
      </c>
      <c r="AF5812" s="16">
        <v>6.8502999999999998</v>
      </c>
      <c r="AG5812" s="16">
        <v>170668</v>
      </c>
      <c r="AH5812" s="16">
        <v>0.20280000000000001</v>
      </c>
      <c r="AI5812" s="16">
        <v>90.5</v>
      </c>
      <c r="AJ5812" s="16">
        <v>88.2</v>
      </c>
      <c r="AK5812" s="16">
        <v>-1.6642999999999999</v>
      </c>
      <c r="AL5812" s="16">
        <v>-0.6875</v>
      </c>
      <c r="AM5812" s="16">
        <v>-1.1046</v>
      </c>
      <c r="AN5812" s="16">
        <v>4.3900000000000002E-2</v>
      </c>
      <c r="AO5812" s="16">
        <v>-1.0849</v>
      </c>
      <c r="AP5812" s="16">
        <v>-0.36849999999999999</v>
      </c>
      <c r="AQ5812" s="16">
        <v>21.960999999999999</v>
      </c>
      <c r="AR5812" s="16">
        <f t="shared" si="211"/>
        <v>0</v>
      </c>
      <c r="AS5812" s="5">
        <f t="shared" si="210"/>
        <v>4.0065000000000017E-2</v>
      </c>
    </row>
    <row r="5813" spans="1:45" x14ac:dyDescent="0.25">
      <c r="A5813" s="16" t="s">
        <v>406</v>
      </c>
      <c r="B5813" s="16" t="s">
        <v>145</v>
      </c>
      <c r="C5813" s="16" t="s">
        <v>377</v>
      </c>
      <c r="D5813" s="16">
        <v>2004</v>
      </c>
      <c r="E5813" s="16" t="s">
        <v>6429</v>
      </c>
      <c r="F5813" s="16" t="s">
        <v>6410</v>
      </c>
      <c r="G5813" s="10"/>
      <c r="H5813" s="73"/>
      <c r="I5813" s="16">
        <v>17806638</v>
      </c>
      <c r="J5813" s="71">
        <v>0</v>
      </c>
      <c r="K5813" s="71">
        <v>1</v>
      </c>
      <c r="L5813" s="16">
        <v>-1.0535060000000001</v>
      </c>
      <c r="M5813" s="16">
        <v>-0.5181926</v>
      </c>
      <c r="N5813" s="16">
        <v>-0.688635</v>
      </c>
      <c r="O5813" s="16">
        <v>-0.48418519999999998</v>
      </c>
      <c r="P5813" s="16">
        <v>6.9744500000000001E-2</v>
      </c>
      <c r="Q5813" s="16">
        <v>-0.77337520000000004</v>
      </c>
      <c r="R5813" s="16">
        <v>0.26779999999999998</v>
      </c>
      <c r="S5813" s="16">
        <v>4.7000000000000002E-3</v>
      </c>
      <c r="T5813" s="16">
        <v>6.9999999999999999E-4</v>
      </c>
      <c r="U5813" s="16">
        <v>5.3715000000000002</v>
      </c>
      <c r="V5813" s="16">
        <v>8.3000000000000007</v>
      </c>
      <c r="W5813" s="16">
        <v>3.484</v>
      </c>
      <c r="X5813" s="16">
        <v>367.22699999999998</v>
      </c>
      <c r="Y5813" s="16">
        <v>41.212299999999999</v>
      </c>
      <c r="Z5813" s="16">
        <v>9.8900000000000002E-2</v>
      </c>
      <c r="AA5813" s="16">
        <v>0.18473580000000001</v>
      </c>
      <c r="AB5813" s="16">
        <v>0.39</v>
      </c>
      <c r="AC5813" s="16">
        <v>0</v>
      </c>
      <c r="AD5813" s="16">
        <v>16.73</v>
      </c>
      <c r="AE5813" s="16">
        <v>15.0373</v>
      </c>
      <c r="AF5813" s="16">
        <v>13.2722</v>
      </c>
      <c r="AG5813" s="16">
        <v>181514</v>
      </c>
      <c r="AH5813" s="16">
        <v>0.20599999999999999</v>
      </c>
      <c r="AI5813" s="16">
        <v>91.1</v>
      </c>
      <c r="AJ5813" s="16">
        <v>88.5</v>
      </c>
      <c r="AK5813" s="16">
        <v>-1.5221</v>
      </c>
      <c r="AL5813" s="16">
        <v>-0.71260000000000001</v>
      </c>
      <c r="AM5813" s="16">
        <v>-1.0465</v>
      </c>
      <c r="AN5813" s="16">
        <v>-0.30740000000000001</v>
      </c>
      <c r="AO5813" s="16">
        <v>-1.1105</v>
      </c>
      <c r="AP5813" s="16">
        <v>-0.36630000000000001</v>
      </c>
      <c r="AQ5813" s="16">
        <v>21.960999999999999</v>
      </c>
      <c r="AR5813" s="16">
        <f t="shared" si="211"/>
        <v>0</v>
      </c>
      <c r="AS5813" s="5">
        <f t="shared" si="210"/>
        <v>-4.0329000000000059E-2</v>
      </c>
    </row>
    <row r="5814" spans="1:45" x14ac:dyDescent="0.25">
      <c r="A5814" s="16" t="s">
        <v>406</v>
      </c>
      <c r="B5814" s="16" t="s">
        <v>145</v>
      </c>
      <c r="C5814" s="16" t="s">
        <v>377</v>
      </c>
      <c r="D5814" s="16">
        <v>2005</v>
      </c>
      <c r="E5814" s="16" t="s">
        <v>6430</v>
      </c>
      <c r="F5814" s="16" t="s">
        <v>6410</v>
      </c>
      <c r="G5814" s="10"/>
      <c r="H5814" s="73"/>
      <c r="I5814" s="16">
        <v>18294611</v>
      </c>
      <c r="J5814" s="71">
        <v>0</v>
      </c>
      <c r="K5814" s="71">
        <v>1</v>
      </c>
      <c r="L5814" s="16">
        <v>-1.145548</v>
      </c>
      <c r="M5814" s="16">
        <v>-0.55145560000000005</v>
      </c>
      <c r="N5814" s="16">
        <v>-0.7041885</v>
      </c>
      <c r="O5814" s="16">
        <v>-0.61383160000000003</v>
      </c>
      <c r="P5814" s="16">
        <v>0.1032684</v>
      </c>
      <c r="Q5814" s="16">
        <v>-0.83479709999999996</v>
      </c>
      <c r="R5814" s="16">
        <v>0.219</v>
      </c>
      <c r="S5814" s="16">
        <v>2.7000000000000001E-3</v>
      </c>
      <c r="T5814" s="16">
        <v>8.0000000000000004E-4</v>
      </c>
      <c r="U5814" s="16">
        <v>5.0860000000000003</v>
      </c>
      <c r="V5814" s="16">
        <v>9.09</v>
      </c>
      <c r="W5814" s="16">
        <v>3.47</v>
      </c>
      <c r="X5814" s="16">
        <v>366.96499999999997</v>
      </c>
      <c r="Y5814" s="16">
        <v>35.320399999999999</v>
      </c>
      <c r="Z5814" s="16">
        <v>9.5200000000000007E-2</v>
      </c>
      <c r="AA5814" s="16">
        <v>0.17250199999999999</v>
      </c>
      <c r="AB5814" s="16">
        <v>0.39</v>
      </c>
      <c r="AC5814" s="16">
        <v>0</v>
      </c>
      <c r="AD5814" s="16">
        <v>17.045000000000002</v>
      </c>
      <c r="AE5814" s="16">
        <v>15.98</v>
      </c>
      <c r="AF5814" s="16">
        <v>16.2379</v>
      </c>
      <c r="AG5814" s="16">
        <v>192661</v>
      </c>
      <c r="AH5814" s="16">
        <v>0.20710000000000001</v>
      </c>
      <c r="AI5814" s="16">
        <v>91.7</v>
      </c>
      <c r="AJ5814" s="16">
        <v>88.7</v>
      </c>
      <c r="AK5814" s="16">
        <v>-1.5384</v>
      </c>
      <c r="AL5814" s="16">
        <v>-0.70399999999999996</v>
      </c>
      <c r="AM5814" s="16">
        <v>-1.1544000000000001</v>
      </c>
      <c r="AN5814" s="16">
        <v>-0.48399999999999999</v>
      </c>
      <c r="AO5814" s="16">
        <v>-1.0762</v>
      </c>
      <c r="AP5814" s="16">
        <v>-0.4728</v>
      </c>
      <c r="AQ5814" s="16">
        <v>21.960999999999999</v>
      </c>
      <c r="AR5814" s="16">
        <f t="shared" si="211"/>
        <v>0</v>
      </c>
      <c r="AS5814" s="5">
        <f t="shared" si="210"/>
        <v>-9.2041999999999957E-2</v>
      </c>
    </row>
    <row r="5815" spans="1:45" x14ac:dyDescent="0.25">
      <c r="A5815" s="16" t="s">
        <v>406</v>
      </c>
      <c r="B5815" s="16" t="s">
        <v>145</v>
      </c>
      <c r="C5815" s="16" t="s">
        <v>377</v>
      </c>
      <c r="D5815" s="16">
        <v>2006</v>
      </c>
      <c r="E5815" s="16" t="s">
        <v>6431</v>
      </c>
      <c r="F5815" s="16" t="s">
        <v>6410</v>
      </c>
      <c r="G5815" s="10"/>
      <c r="H5815" s="73"/>
      <c r="I5815" s="16">
        <v>18914977</v>
      </c>
      <c r="J5815" s="71">
        <v>0</v>
      </c>
      <c r="K5815" s="71">
        <v>1</v>
      </c>
      <c r="L5815" s="16">
        <v>-1.066354</v>
      </c>
      <c r="M5815" s="16">
        <v>-0.50172000000000005</v>
      </c>
      <c r="N5815" s="16">
        <v>-0.66149150000000001</v>
      </c>
      <c r="O5815" s="16">
        <v>-0.45378849999999998</v>
      </c>
      <c r="P5815" s="16">
        <v>0.15543560000000001</v>
      </c>
      <c r="Q5815" s="16">
        <v>-0.97410399999999997</v>
      </c>
      <c r="R5815" s="16">
        <v>0.29899999999999999</v>
      </c>
      <c r="S5815" s="16">
        <v>4.7999999999999996E-3</v>
      </c>
      <c r="T5815" s="16">
        <v>5.9999999999999995E-4</v>
      </c>
      <c r="U5815" s="16">
        <v>5.3460000000000001</v>
      </c>
      <c r="V5815" s="16">
        <v>10.391999999999999</v>
      </c>
      <c r="W5815" s="16">
        <v>3.6040000000000001</v>
      </c>
      <c r="X5815" s="16">
        <v>363.71800000000002</v>
      </c>
      <c r="Y5815" s="16">
        <v>41.722099999999998</v>
      </c>
      <c r="Z5815" s="16">
        <v>0.11360000000000001</v>
      </c>
      <c r="AA5815" s="16">
        <v>0.2084268</v>
      </c>
      <c r="AB5815" s="16">
        <v>0.39</v>
      </c>
      <c r="AC5815" s="16">
        <v>0</v>
      </c>
      <c r="AD5815" s="16">
        <v>16.12</v>
      </c>
      <c r="AE5815" s="16">
        <v>17.2455</v>
      </c>
      <c r="AF5815" s="16">
        <v>24.860499999999998</v>
      </c>
      <c r="AG5815" s="16">
        <v>199074</v>
      </c>
      <c r="AH5815" s="16">
        <v>0.20780000000000001</v>
      </c>
      <c r="AI5815" s="16">
        <v>92.3</v>
      </c>
      <c r="AJ5815" s="16">
        <v>88.9</v>
      </c>
      <c r="AK5815" s="16">
        <v>-1.7054</v>
      </c>
      <c r="AL5815" s="16">
        <v>-0.99809999999999999</v>
      </c>
      <c r="AM5815" s="16">
        <v>-0.95860000000000001</v>
      </c>
      <c r="AN5815" s="16">
        <v>-0.27650000000000002</v>
      </c>
      <c r="AO5815" s="16">
        <v>-1.3861000000000001</v>
      </c>
      <c r="AP5815" s="16">
        <v>-0.86470000000000002</v>
      </c>
      <c r="AQ5815" s="16">
        <v>21.960999999999999</v>
      </c>
      <c r="AR5815" s="16">
        <f t="shared" si="211"/>
        <v>0</v>
      </c>
      <c r="AS5815" s="5">
        <f t="shared" si="210"/>
        <v>7.9193999999999987E-2</v>
      </c>
    </row>
    <row r="5816" spans="1:45" x14ac:dyDescent="0.25">
      <c r="A5816" s="16" t="s">
        <v>406</v>
      </c>
      <c r="B5816" s="16" t="s">
        <v>145</v>
      </c>
      <c r="C5816" s="16" t="s">
        <v>377</v>
      </c>
      <c r="D5816" s="16">
        <v>2007</v>
      </c>
      <c r="E5816" s="16" t="s">
        <v>6432</v>
      </c>
      <c r="F5816" s="16" t="s">
        <v>6410</v>
      </c>
      <c r="G5816" s="10"/>
      <c r="H5816" s="73"/>
      <c r="I5816" s="16">
        <v>19632806</v>
      </c>
      <c r="J5816" s="71">
        <v>0</v>
      </c>
      <c r="K5816" s="71">
        <v>1</v>
      </c>
      <c r="L5816" s="16">
        <v>-1.010966</v>
      </c>
      <c r="M5816" s="16">
        <v>-0.53701569999999998</v>
      </c>
      <c r="N5816" s="16">
        <v>-0.65310690000000005</v>
      </c>
      <c r="O5816" s="16">
        <v>-0.40344740000000001</v>
      </c>
      <c r="P5816" s="16">
        <v>0.1872501</v>
      </c>
      <c r="Q5816" s="16">
        <v>-0.90692759999999994</v>
      </c>
      <c r="R5816" s="16">
        <v>0.2316</v>
      </c>
      <c r="S5816" s="16">
        <v>4.7000000000000002E-3</v>
      </c>
      <c r="T5816" s="16">
        <v>8.0000000000000004E-4</v>
      </c>
      <c r="U5816" s="16">
        <v>4.8719999999999999</v>
      </c>
      <c r="V5816" s="16">
        <v>11.694000000000001</v>
      </c>
      <c r="W5816" s="16">
        <v>3.738</v>
      </c>
      <c r="X5816" s="16">
        <v>367.19299999999998</v>
      </c>
      <c r="Y5816" s="16">
        <v>42.847000000000001</v>
      </c>
      <c r="Z5816" s="16">
        <v>0.1263</v>
      </c>
      <c r="AA5816" s="16">
        <v>0.20143610000000001</v>
      </c>
      <c r="AB5816" s="16">
        <v>0.39</v>
      </c>
      <c r="AC5816" s="16">
        <v>0</v>
      </c>
      <c r="AD5816" s="16">
        <v>16.3</v>
      </c>
      <c r="AE5816" s="16">
        <v>17.646899999999999</v>
      </c>
      <c r="AF5816" s="16">
        <v>31.872199999999999</v>
      </c>
      <c r="AG5816" s="16">
        <v>198923</v>
      </c>
      <c r="AH5816" s="16">
        <v>0.20610000000000001</v>
      </c>
      <c r="AI5816" s="16">
        <v>92.9</v>
      </c>
      <c r="AJ5816" s="16">
        <v>89.1</v>
      </c>
      <c r="AK5816" s="16">
        <v>-1.7255</v>
      </c>
      <c r="AL5816" s="16">
        <v>-1.0263</v>
      </c>
      <c r="AM5816" s="16">
        <v>-0.78500000000000003</v>
      </c>
      <c r="AN5816" s="16">
        <v>-0.2979</v>
      </c>
      <c r="AO5816" s="16">
        <v>-1.2905</v>
      </c>
      <c r="AP5816" s="16">
        <v>-0.69720000000000004</v>
      </c>
      <c r="AQ5816" s="16">
        <v>21.960999999999999</v>
      </c>
      <c r="AR5816" s="16">
        <f t="shared" si="211"/>
        <v>0</v>
      </c>
      <c r="AS5816" s="5">
        <f t="shared" si="210"/>
        <v>5.5387999999999993E-2</v>
      </c>
    </row>
    <row r="5817" spans="1:45" x14ac:dyDescent="0.25">
      <c r="A5817" s="16" t="s">
        <v>406</v>
      </c>
      <c r="B5817" s="16" t="s">
        <v>145</v>
      </c>
      <c r="C5817" s="16" t="s">
        <v>377</v>
      </c>
      <c r="D5817" s="16">
        <v>2008</v>
      </c>
      <c r="E5817" s="16" t="s">
        <v>6433</v>
      </c>
      <c r="F5817" s="16" t="s">
        <v>6410</v>
      </c>
      <c r="G5817" s="10"/>
      <c r="H5817" s="73"/>
      <c r="I5817" s="16">
        <v>20325443</v>
      </c>
      <c r="J5817" s="71">
        <v>0</v>
      </c>
      <c r="K5817" s="71">
        <v>1</v>
      </c>
      <c r="L5817" s="16">
        <v>-0.97306479999999995</v>
      </c>
      <c r="M5817" s="16">
        <v>-0.50934290000000004</v>
      </c>
      <c r="N5817" s="16">
        <v>-0.63582649999999996</v>
      </c>
      <c r="O5817" s="16">
        <v>-0.45762170000000002</v>
      </c>
      <c r="P5817" s="16">
        <v>0.2106711</v>
      </c>
      <c r="Q5817" s="16">
        <v>-0.83129419999999998</v>
      </c>
      <c r="R5817" s="16">
        <v>0.2782</v>
      </c>
      <c r="S5817" s="16">
        <v>4.7999999999999996E-3</v>
      </c>
      <c r="T5817" s="16">
        <v>1E-3</v>
      </c>
      <c r="U5817" s="16">
        <v>4.5952999999999999</v>
      </c>
      <c r="V5817" s="16">
        <v>12.996</v>
      </c>
      <c r="W5817" s="16">
        <v>3.8719999999999999</v>
      </c>
      <c r="X5817" s="16">
        <v>368.81</v>
      </c>
      <c r="Y5817" s="16">
        <v>41.4968</v>
      </c>
      <c r="Z5817" s="16">
        <v>0.1157</v>
      </c>
      <c r="AA5817" s="16">
        <v>0.2169711</v>
      </c>
      <c r="AB5817" s="16">
        <v>0.39</v>
      </c>
      <c r="AC5817" s="16">
        <v>0</v>
      </c>
      <c r="AD5817" s="16">
        <v>15.9</v>
      </c>
      <c r="AE5817" s="16">
        <v>17.8582</v>
      </c>
      <c r="AF5817" s="16">
        <v>34.680700000000002</v>
      </c>
      <c r="AG5817" s="16">
        <v>204124</v>
      </c>
      <c r="AH5817" s="16">
        <v>0.2137</v>
      </c>
      <c r="AI5817" s="16">
        <v>93.5</v>
      </c>
      <c r="AJ5817" s="16">
        <v>89.3</v>
      </c>
      <c r="AK5817" s="16">
        <v>-1.6641999999999999</v>
      </c>
      <c r="AL5817" s="16">
        <v>-1.0812999999999999</v>
      </c>
      <c r="AM5817" s="16">
        <v>-0.63670000000000004</v>
      </c>
      <c r="AN5817" s="16">
        <v>-0.30480000000000002</v>
      </c>
      <c r="AO5817" s="16">
        <v>-1.1233</v>
      </c>
      <c r="AP5817" s="16">
        <v>-0.59619999999999995</v>
      </c>
      <c r="AQ5817" s="16">
        <v>21.960999999999999</v>
      </c>
      <c r="AR5817" s="16">
        <f t="shared" si="211"/>
        <v>0</v>
      </c>
      <c r="AS5817" s="5">
        <f t="shared" si="210"/>
        <v>3.7901200000000079E-2</v>
      </c>
    </row>
    <row r="5818" spans="1:45" x14ac:dyDescent="0.25">
      <c r="A5818" s="16" t="s">
        <v>406</v>
      </c>
      <c r="B5818" s="16" t="s">
        <v>145</v>
      </c>
      <c r="C5818" s="16" t="s">
        <v>377</v>
      </c>
      <c r="D5818" s="16">
        <v>2009</v>
      </c>
      <c r="E5818" s="16" t="s">
        <v>6434</v>
      </c>
      <c r="F5818" s="16" t="s">
        <v>6410</v>
      </c>
      <c r="G5818" s="10"/>
      <c r="H5818" s="73"/>
      <c r="I5818" s="16">
        <v>20824893</v>
      </c>
      <c r="J5818" s="71">
        <v>0</v>
      </c>
      <c r="K5818" s="71">
        <v>1</v>
      </c>
      <c r="L5818" s="16">
        <v>-0.8438118</v>
      </c>
      <c r="M5818" s="16">
        <v>-0.49947770000000002</v>
      </c>
      <c r="N5818" s="16">
        <v>-0.55606880000000003</v>
      </c>
      <c r="O5818" s="16">
        <v>-0.35407300000000003</v>
      </c>
      <c r="P5818" s="16">
        <v>0.26534059999999998</v>
      </c>
      <c r="Q5818" s="16">
        <v>-0.79371400000000003</v>
      </c>
      <c r="R5818" s="16">
        <v>0.29899999999999999</v>
      </c>
      <c r="S5818" s="16">
        <v>4.8999999999999998E-3</v>
      </c>
      <c r="T5818" s="16">
        <v>8.0000000000000004E-4</v>
      </c>
      <c r="U5818" s="16">
        <v>5.1300999999999997</v>
      </c>
      <c r="V5818" s="16">
        <v>14.298</v>
      </c>
      <c r="W5818" s="16">
        <v>4.0060000000000002</v>
      </c>
      <c r="X5818" s="16">
        <v>366.84300000000002</v>
      </c>
      <c r="Y5818" s="16">
        <v>45.5533</v>
      </c>
      <c r="Z5818" s="16">
        <v>0.12859999999999999</v>
      </c>
      <c r="AA5818" s="16">
        <v>0.24027370000000001</v>
      </c>
      <c r="AB5818" s="16">
        <v>0.39</v>
      </c>
      <c r="AC5818" s="16">
        <v>0</v>
      </c>
      <c r="AD5818" s="16">
        <v>15.3</v>
      </c>
      <c r="AE5818" s="16">
        <v>18.406199999999998</v>
      </c>
      <c r="AF5818" s="16">
        <v>47.651600000000002</v>
      </c>
      <c r="AG5818" s="16">
        <v>210572</v>
      </c>
      <c r="AH5818" s="16">
        <v>0.2127</v>
      </c>
      <c r="AI5818" s="16">
        <v>94</v>
      </c>
      <c r="AJ5818" s="16">
        <v>89.5</v>
      </c>
      <c r="AK5818" s="16">
        <v>-1.6395</v>
      </c>
      <c r="AL5818" s="16">
        <v>-1.0684</v>
      </c>
      <c r="AM5818" s="16">
        <v>-0.58599999999999997</v>
      </c>
      <c r="AN5818" s="16">
        <v>-0.4929</v>
      </c>
      <c r="AO5818" s="16">
        <v>-0.95169999999999999</v>
      </c>
      <c r="AP5818" s="16">
        <v>-0.48520000000000002</v>
      </c>
      <c r="AQ5818" s="16">
        <v>21.960999999999999</v>
      </c>
      <c r="AR5818" s="16">
        <f t="shared" si="211"/>
        <v>0</v>
      </c>
      <c r="AS5818" s="5">
        <f t="shared" si="210"/>
        <v>0.12925299999999995</v>
      </c>
    </row>
    <row r="5819" spans="1:45" x14ac:dyDescent="0.25">
      <c r="A5819" s="16" t="s">
        <v>406</v>
      </c>
      <c r="B5819" s="16" t="s">
        <v>145</v>
      </c>
      <c r="C5819" s="16" t="s">
        <v>377</v>
      </c>
      <c r="D5819" s="16">
        <v>2010</v>
      </c>
      <c r="E5819" s="16" t="s">
        <v>6435</v>
      </c>
      <c r="F5819" s="16" t="s">
        <v>6410</v>
      </c>
      <c r="G5819" s="10"/>
      <c r="H5819" s="73"/>
      <c r="I5819" s="16">
        <v>21018834</v>
      </c>
      <c r="J5819" s="71">
        <v>0</v>
      </c>
      <c r="K5819" s="71">
        <v>1</v>
      </c>
      <c r="L5819" s="16">
        <v>-0.80853489999999995</v>
      </c>
      <c r="M5819" s="16">
        <v>-0.52075559999999999</v>
      </c>
      <c r="N5819" s="16">
        <v>-0.49393920000000002</v>
      </c>
      <c r="O5819" s="16">
        <v>-0.31688549999999999</v>
      </c>
      <c r="P5819" s="16">
        <v>0.30755110000000002</v>
      </c>
      <c r="Q5819" s="16">
        <v>-0.84043480000000004</v>
      </c>
      <c r="R5819" s="16">
        <v>0.2535</v>
      </c>
      <c r="S5819" s="16">
        <v>5.1000000000000004E-3</v>
      </c>
      <c r="T5819" s="16">
        <v>1.1000000000000001E-3</v>
      </c>
      <c r="U5819" s="16">
        <v>5.1253000000000002</v>
      </c>
      <c r="V5819" s="16">
        <v>15.6</v>
      </c>
      <c r="W5819" s="16">
        <v>4.1399999999999997</v>
      </c>
      <c r="X5819" s="16">
        <v>371.00900000000001</v>
      </c>
      <c r="Y5819" s="16">
        <v>47.495800000000003</v>
      </c>
      <c r="Z5819" s="16">
        <v>0.12470000000000001</v>
      </c>
      <c r="AA5819" s="16">
        <v>0.2325062</v>
      </c>
      <c r="AB5819" s="16">
        <v>0.39</v>
      </c>
      <c r="AC5819" s="16">
        <v>0</v>
      </c>
      <c r="AD5819" s="16">
        <v>15.5</v>
      </c>
      <c r="AE5819" s="16">
        <v>18.897099999999998</v>
      </c>
      <c r="AF5819" s="16">
        <v>54.317500000000003</v>
      </c>
      <c r="AG5819" s="16">
        <v>223994</v>
      </c>
      <c r="AH5819" s="16">
        <v>0.21879999999999999</v>
      </c>
      <c r="AI5819" s="16">
        <v>94.6</v>
      </c>
      <c r="AJ5819" s="16">
        <v>89.7</v>
      </c>
      <c r="AK5819" s="16">
        <v>-1.6397999999999999</v>
      </c>
      <c r="AL5819" s="16">
        <v>-1.0802</v>
      </c>
      <c r="AM5819" s="16">
        <v>-0.60250000000000004</v>
      </c>
      <c r="AN5819" s="16">
        <v>-0.8095</v>
      </c>
      <c r="AO5819" s="16">
        <v>-0.89029999999999998</v>
      </c>
      <c r="AP5819" s="16">
        <v>-0.50480000000000003</v>
      </c>
      <c r="AQ5819" s="16">
        <v>21.960999999999999</v>
      </c>
      <c r="AR5819" s="16">
        <f t="shared" si="211"/>
        <v>0</v>
      </c>
      <c r="AS5819" s="5">
        <f t="shared" si="210"/>
        <v>3.5276900000000055E-2</v>
      </c>
    </row>
    <row r="5820" spans="1:45" x14ac:dyDescent="0.25">
      <c r="A5820" s="16" t="s">
        <v>406</v>
      </c>
      <c r="B5820" s="16" t="s">
        <v>145</v>
      </c>
      <c r="C5820" s="16" t="s">
        <v>377</v>
      </c>
      <c r="D5820" s="16">
        <v>2011</v>
      </c>
      <c r="E5820" s="16" t="s">
        <v>6436</v>
      </c>
      <c r="F5820" s="16" t="s">
        <v>6410</v>
      </c>
      <c r="G5820" s="10"/>
      <c r="H5820" s="73"/>
      <c r="I5820" s="16">
        <v>20863993</v>
      </c>
      <c r="J5820" s="71">
        <v>0</v>
      </c>
      <c r="K5820" s="71">
        <v>1</v>
      </c>
      <c r="L5820" s="16">
        <v>-0.86353279999999999</v>
      </c>
      <c r="M5820" s="16">
        <v>-0.4927511</v>
      </c>
      <c r="N5820" s="16">
        <v>-0.45430949999999998</v>
      </c>
      <c r="O5820" s="16">
        <v>-0.31544860000000002</v>
      </c>
      <c r="P5820" s="16">
        <v>0.3286676</v>
      </c>
      <c r="Q5820" s="16">
        <v>-1.0626089999999999</v>
      </c>
      <c r="R5820" s="16">
        <v>0.29899999999999999</v>
      </c>
      <c r="S5820" s="16">
        <v>5.1999999999999998E-3</v>
      </c>
      <c r="T5820" s="16">
        <v>1.4E-3</v>
      </c>
      <c r="U5820" s="16">
        <v>5.1330999999999998</v>
      </c>
      <c r="V5820" s="16">
        <v>16.902000000000001</v>
      </c>
      <c r="W5820" s="16">
        <v>4.274</v>
      </c>
      <c r="X5820" s="16">
        <v>371.43900000000002</v>
      </c>
      <c r="Y5820" s="16">
        <v>47.673000000000002</v>
      </c>
      <c r="Z5820" s="16">
        <v>0.1206</v>
      </c>
      <c r="AA5820" s="16">
        <v>0.2169711</v>
      </c>
      <c r="AB5820" s="16">
        <v>0.39</v>
      </c>
      <c r="AC5820" s="16">
        <v>0</v>
      </c>
      <c r="AD5820" s="16">
        <v>15.9</v>
      </c>
      <c r="AE5820" s="16">
        <v>19.670400000000001</v>
      </c>
      <c r="AF5820" s="16">
        <v>59.240400000000001</v>
      </c>
      <c r="AG5820" s="16">
        <v>205281</v>
      </c>
      <c r="AH5820" s="16">
        <v>0.21779999999999999</v>
      </c>
      <c r="AI5820" s="16">
        <v>95.2</v>
      </c>
      <c r="AJ5820" s="16">
        <v>89.9</v>
      </c>
      <c r="AK5820" s="16">
        <v>-1.7515000000000001</v>
      </c>
      <c r="AL5820" s="16">
        <v>-1.0443</v>
      </c>
      <c r="AM5820" s="16">
        <v>-0.49840000000000001</v>
      </c>
      <c r="AN5820" s="16">
        <v>-2.0081000000000002</v>
      </c>
      <c r="AO5820" s="16">
        <v>-0.92759999999999998</v>
      </c>
      <c r="AP5820" s="16">
        <v>-0.69320000000000004</v>
      </c>
      <c r="AQ5820" s="16">
        <v>21.960999999999999</v>
      </c>
      <c r="AR5820" s="16">
        <f t="shared" si="211"/>
        <v>0</v>
      </c>
      <c r="AS5820" s="5">
        <f t="shared" si="210"/>
        <v>-5.4997900000000044E-2</v>
      </c>
    </row>
    <row r="5821" spans="1:45" x14ac:dyDescent="0.25">
      <c r="A5821" s="16" t="s">
        <v>406</v>
      </c>
      <c r="B5821" s="16" t="s">
        <v>145</v>
      </c>
      <c r="C5821" s="16" t="s">
        <v>377</v>
      </c>
      <c r="D5821" s="16">
        <v>2012</v>
      </c>
      <c r="E5821" s="16" t="s">
        <v>6437</v>
      </c>
      <c r="F5821" s="16" t="s">
        <v>6410</v>
      </c>
      <c r="G5821" s="10"/>
      <c r="H5821" s="73"/>
      <c r="I5821" s="16">
        <v>20420701</v>
      </c>
      <c r="J5821" s="71">
        <v>0</v>
      </c>
      <c r="K5821" s="71">
        <v>1</v>
      </c>
      <c r="L5821" s="16">
        <v>-1.044864</v>
      </c>
      <c r="M5821" s="16">
        <v>-0.51599399999999995</v>
      </c>
      <c r="N5821" s="16">
        <v>-0.42479620000000001</v>
      </c>
      <c r="O5821" s="16">
        <v>-0.283362</v>
      </c>
      <c r="P5821" s="16">
        <v>0.30887209999999998</v>
      </c>
      <c r="Q5821" s="16">
        <v>-1.505938</v>
      </c>
      <c r="R5821" s="16">
        <v>0.25230000000000002</v>
      </c>
      <c r="S5821" s="16">
        <v>5.3E-3</v>
      </c>
      <c r="T5821" s="16">
        <v>1.6000000000000001E-3</v>
      </c>
      <c r="U5821" s="16">
        <v>5.141</v>
      </c>
      <c r="V5821" s="16">
        <v>18.204000000000001</v>
      </c>
      <c r="W5821" s="16">
        <v>4.4080000000000004</v>
      </c>
      <c r="X5821" s="16">
        <v>370.28100000000001</v>
      </c>
      <c r="Y5821" s="16">
        <v>48.445300000000003</v>
      </c>
      <c r="Z5821" s="16">
        <v>0.11119999999999999</v>
      </c>
      <c r="AA5821" s="16">
        <v>0.11987689999999999</v>
      </c>
      <c r="AB5821" s="16">
        <v>0.39</v>
      </c>
      <c r="AC5821" s="16">
        <v>0</v>
      </c>
      <c r="AD5821" s="16">
        <v>18.399999999999999</v>
      </c>
      <c r="AE5821" s="16">
        <v>19.434000000000001</v>
      </c>
      <c r="AF5821" s="16">
        <v>59.2973</v>
      </c>
      <c r="AG5821" s="16">
        <v>162903</v>
      </c>
      <c r="AH5821" s="16">
        <v>0.2157</v>
      </c>
      <c r="AI5821" s="16">
        <v>95.7</v>
      </c>
      <c r="AJ5821" s="16">
        <v>90.1</v>
      </c>
      <c r="AK5821" s="16">
        <v>-1.7972999999999999</v>
      </c>
      <c r="AL5821" s="16">
        <v>-1.1787000000000001</v>
      </c>
      <c r="AM5821" s="16">
        <v>-1.1741999999999999</v>
      </c>
      <c r="AN5821" s="16">
        <v>-2.6918000000000002</v>
      </c>
      <c r="AO5821" s="16">
        <v>-1.5377000000000001</v>
      </c>
      <c r="AP5821" s="16">
        <v>-1.1021000000000001</v>
      </c>
      <c r="AQ5821" s="16">
        <v>21.960999999999999</v>
      </c>
      <c r="AR5821" s="16">
        <f t="shared" si="211"/>
        <v>0</v>
      </c>
      <c r="AS5821" s="5">
        <f t="shared" si="210"/>
        <v>-0.18133120000000003</v>
      </c>
    </row>
    <row r="5822" spans="1:45" x14ac:dyDescent="0.25">
      <c r="A5822" s="16" t="s">
        <v>406</v>
      </c>
      <c r="B5822" s="16" t="s">
        <v>145</v>
      </c>
      <c r="C5822" s="16" t="s">
        <v>377</v>
      </c>
      <c r="D5822" s="16">
        <v>2013</v>
      </c>
      <c r="E5822" s="16" t="s">
        <v>6438</v>
      </c>
      <c r="F5822" s="16" t="s">
        <v>6410</v>
      </c>
      <c r="G5822" s="10"/>
      <c r="H5822" s="73"/>
      <c r="I5822" s="16">
        <v>19809141</v>
      </c>
      <c r="J5822" s="71">
        <v>0</v>
      </c>
      <c r="K5822" s="71">
        <v>1</v>
      </c>
      <c r="L5822" s="16">
        <v>-1.0693900000000001</v>
      </c>
      <c r="M5822" s="16">
        <v>-0.48734749999999999</v>
      </c>
      <c r="N5822" s="16">
        <v>-0.38938420000000001</v>
      </c>
      <c r="O5822" s="16">
        <v>-0.28345759999999998</v>
      </c>
      <c r="P5822" s="16">
        <v>0.29464970000000001</v>
      </c>
      <c r="Q5822" s="16">
        <v>-1.6132280000000001</v>
      </c>
      <c r="R5822" s="16">
        <v>0.30409999999999998</v>
      </c>
      <c r="S5822" s="16">
        <v>5.4000000000000003E-3</v>
      </c>
      <c r="T5822" s="16">
        <v>1.6000000000000001E-3</v>
      </c>
      <c r="U5822" s="16">
        <v>5.1487999999999996</v>
      </c>
      <c r="V5822" s="16">
        <v>19.506</v>
      </c>
      <c r="W5822" s="16">
        <v>4.5419999999999998</v>
      </c>
      <c r="X5822" s="16">
        <v>370.05</v>
      </c>
      <c r="Y5822" s="16">
        <v>48.627200000000002</v>
      </c>
      <c r="Z5822" s="16">
        <v>0.114</v>
      </c>
      <c r="AA5822" s="16">
        <v>0.14706330000000001</v>
      </c>
      <c r="AB5822" s="16">
        <v>0.39</v>
      </c>
      <c r="AC5822" s="16">
        <v>0</v>
      </c>
      <c r="AD5822" s="16">
        <v>17.7</v>
      </c>
      <c r="AE5822" s="16">
        <v>20.224499999999999</v>
      </c>
      <c r="AF5822" s="16">
        <v>56.128900000000002</v>
      </c>
      <c r="AG5822" s="16">
        <v>134211</v>
      </c>
      <c r="AH5822" s="16">
        <v>0.21529999999999999</v>
      </c>
      <c r="AI5822" s="16">
        <v>95.7</v>
      </c>
      <c r="AJ5822" s="16">
        <v>90.1</v>
      </c>
      <c r="AK5822" s="16">
        <v>-1.7825</v>
      </c>
      <c r="AL5822" s="16">
        <v>-1.2181999999999999</v>
      </c>
      <c r="AM5822" s="16">
        <v>-1.4325000000000001</v>
      </c>
      <c r="AN5822" s="16">
        <v>-2.6842000000000001</v>
      </c>
      <c r="AO5822" s="16">
        <v>-1.5529999999999999</v>
      </c>
      <c r="AP5822" s="16">
        <v>-1.4059999999999999</v>
      </c>
      <c r="AQ5822" s="16">
        <v>21.960999999999999</v>
      </c>
      <c r="AR5822" s="16">
        <f t="shared" si="211"/>
        <v>0</v>
      </c>
      <c r="AS5822" s="5">
        <f t="shared" si="210"/>
        <v>-2.4526000000000048E-2</v>
      </c>
    </row>
    <row r="5823" spans="1:45" x14ac:dyDescent="0.25">
      <c r="A5823" s="16" t="s">
        <v>406</v>
      </c>
      <c r="B5823" s="16" t="s">
        <v>145</v>
      </c>
      <c r="C5823" s="16" t="s">
        <v>377</v>
      </c>
      <c r="D5823" s="16">
        <v>2014</v>
      </c>
      <c r="E5823" s="16" t="s">
        <v>6439</v>
      </c>
      <c r="F5823" s="16" t="s">
        <v>6410</v>
      </c>
      <c r="G5823" s="10"/>
      <c r="H5823" s="73"/>
      <c r="I5823" s="16">
        <v>19203090</v>
      </c>
      <c r="J5823" s="71">
        <v>0</v>
      </c>
      <c r="K5823" s="71">
        <v>1</v>
      </c>
      <c r="L5823" s="16">
        <v>-1.121926</v>
      </c>
      <c r="M5823" s="16">
        <v>-0.49348049999999999</v>
      </c>
      <c r="N5823" s="16">
        <v>-0.34058959999999999</v>
      </c>
      <c r="O5823" s="16">
        <v>-0.3782874</v>
      </c>
      <c r="P5823" s="16">
        <v>0.31078159999999999</v>
      </c>
      <c r="Q5823" s="16">
        <v>-1.695308</v>
      </c>
      <c r="R5823" s="16">
        <v>0.29899999999999999</v>
      </c>
      <c r="S5823" s="16">
        <v>5.4999999999999997E-3</v>
      </c>
      <c r="T5823" s="16">
        <v>1.1999999999999999E-3</v>
      </c>
      <c r="U5823" s="16">
        <v>5.1566999999999998</v>
      </c>
      <c r="V5823" s="16">
        <v>20.808</v>
      </c>
      <c r="W5823" s="16">
        <v>4.6760000000000002</v>
      </c>
      <c r="X5823" s="16">
        <v>371.916</v>
      </c>
      <c r="Y5823" s="16">
        <v>42.606699999999996</v>
      </c>
      <c r="Z5823" s="16">
        <v>0.1173</v>
      </c>
      <c r="AA5823" s="16">
        <v>6.2785599999999997E-2</v>
      </c>
      <c r="AB5823" s="16">
        <v>0.39</v>
      </c>
      <c r="AC5823" s="16">
        <v>0</v>
      </c>
      <c r="AD5823" s="16">
        <v>19.87</v>
      </c>
      <c r="AE5823" s="16">
        <v>16.505700000000001</v>
      </c>
      <c r="AF5823" s="16">
        <v>63.855899999999998</v>
      </c>
      <c r="AG5823" s="16">
        <v>214047</v>
      </c>
      <c r="AH5823" s="16">
        <v>0.21495</v>
      </c>
      <c r="AI5823" s="16">
        <v>95.7</v>
      </c>
      <c r="AJ5823" s="16">
        <v>90.1</v>
      </c>
      <c r="AK5823" s="16">
        <v>-1.7997000000000001</v>
      </c>
      <c r="AL5823" s="16">
        <v>-1.5489999999999999</v>
      </c>
      <c r="AM5823" s="16">
        <v>-1.4413</v>
      </c>
      <c r="AN5823" s="16">
        <v>-2.7572000000000001</v>
      </c>
      <c r="AO5823" s="16">
        <v>-1.6740999999999999</v>
      </c>
      <c r="AP5823" s="16">
        <v>-1.3386</v>
      </c>
      <c r="AQ5823" s="16">
        <v>21.960999999999999</v>
      </c>
      <c r="AR5823" s="16">
        <f t="shared" si="211"/>
        <v>0</v>
      </c>
      <c r="AS5823" s="5">
        <f t="shared" si="210"/>
        <v>-5.2535999999999916E-2</v>
      </c>
    </row>
    <row r="5824" spans="1:45" x14ac:dyDescent="0.25">
      <c r="A5824" s="16" t="s">
        <v>407</v>
      </c>
      <c r="B5824" s="16" t="s">
        <v>197</v>
      </c>
      <c r="C5824" s="16" t="s">
        <v>381</v>
      </c>
      <c r="D5824" s="16">
        <v>1985</v>
      </c>
      <c r="E5824" s="16" t="s">
        <v>6440</v>
      </c>
      <c r="F5824" s="16" t="s">
        <v>591</v>
      </c>
      <c r="G5824" s="10"/>
      <c r="H5824" s="73"/>
      <c r="I5824" s="16" t="s">
        <v>6700</v>
      </c>
      <c r="J5824" s="71">
        <v>0</v>
      </c>
      <c r="K5824" s="71">
        <v>1</v>
      </c>
      <c r="L5824" s="16">
        <v>-1.5362180000000001</v>
      </c>
      <c r="M5824" s="16">
        <v>-0.62822440000000002</v>
      </c>
      <c r="N5824" s="16">
        <v>-0.72489559999999997</v>
      </c>
      <c r="O5824" s="16">
        <v>-1.143527</v>
      </c>
      <c r="P5824" s="16">
        <v>-1.258243</v>
      </c>
      <c r="Q5824" s="16">
        <v>0.40489039999999998</v>
      </c>
      <c r="R5824" s="16">
        <v>0.11070000000000001</v>
      </c>
      <c r="S5824" s="16">
        <v>0</v>
      </c>
      <c r="T5824" s="16">
        <v>0</v>
      </c>
      <c r="U5824" s="16">
        <v>5.8163</v>
      </c>
      <c r="V5824" s="16">
        <v>4.26</v>
      </c>
      <c r="W5824" s="16">
        <v>1.18</v>
      </c>
      <c r="X5824" s="16">
        <v>389.596</v>
      </c>
      <c r="Y5824" s="16">
        <v>0</v>
      </c>
      <c r="Z5824" s="16">
        <v>0</v>
      </c>
      <c r="AA5824" s="16">
        <v>-1.0298130000000001</v>
      </c>
      <c r="AB5824" s="16">
        <v>0.17</v>
      </c>
      <c r="AC5824" s="16">
        <v>0</v>
      </c>
      <c r="AD5824" s="16">
        <v>41.58</v>
      </c>
      <c r="AE5824" s="16">
        <v>0.13730000000000001</v>
      </c>
      <c r="AF5824" s="16">
        <v>0</v>
      </c>
      <c r="AG5824" s="16">
        <v>8610.7900000000009</v>
      </c>
      <c r="AH5824" s="16">
        <v>1.005E-2</v>
      </c>
      <c r="AI5824" s="16">
        <v>34.740699999999997</v>
      </c>
      <c r="AJ5824" s="16">
        <v>38.477899999999998</v>
      </c>
      <c r="AK5824" s="16">
        <v>0.1242</v>
      </c>
      <c r="AL5824" s="16">
        <v>0.37619999999999998</v>
      </c>
      <c r="AM5824" s="16">
        <v>0.47020000000000001</v>
      </c>
      <c r="AN5824" s="16">
        <v>0.2089</v>
      </c>
      <c r="AO5824" s="16">
        <v>-0.1389</v>
      </c>
      <c r="AP5824" s="16">
        <v>0.57869999999999999</v>
      </c>
      <c r="AR5824" s="16">
        <f t="shared" si="211"/>
        <v>1</v>
      </c>
      <c r="AS5824" s="5">
        <f t="shared" si="210"/>
        <v>0</v>
      </c>
    </row>
    <row r="5825" spans="1:45" x14ac:dyDescent="0.25">
      <c r="A5825" s="16" t="s">
        <v>407</v>
      </c>
      <c r="B5825" s="16" t="s">
        <v>197</v>
      </c>
      <c r="C5825" s="16" t="s">
        <v>381</v>
      </c>
      <c r="D5825" s="16">
        <v>1986</v>
      </c>
      <c r="E5825" s="16" t="s">
        <v>6441</v>
      </c>
      <c r="F5825" s="16" t="s">
        <v>591</v>
      </c>
      <c r="G5825" s="10"/>
      <c r="H5825" s="73"/>
      <c r="I5825" s="16" t="s">
        <v>6700</v>
      </c>
      <c r="J5825" s="71">
        <v>0</v>
      </c>
      <c r="K5825" s="71">
        <v>1</v>
      </c>
      <c r="L5825" s="16">
        <v>-1.5416719999999999</v>
      </c>
      <c r="M5825" s="16">
        <v>-0.62729239999999997</v>
      </c>
      <c r="N5825" s="16">
        <v>-0.71085200000000004</v>
      </c>
      <c r="O5825" s="16">
        <v>-1.144055</v>
      </c>
      <c r="P5825" s="16">
        <v>-1.243641</v>
      </c>
      <c r="Q5825" s="16">
        <v>0.36135980000000001</v>
      </c>
      <c r="R5825" s="16">
        <v>0.11070000000000001</v>
      </c>
      <c r="S5825" s="16">
        <v>0</v>
      </c>
      <c r="T5825" s="16">
        <v>1E-4</v>
      </c>
      <c r="U5825" s="16">
        <v>5.8857999999999997</v>
      </c>
      <c r="V5825" s="16">
        <v>4.51</v>
      </c>
      <c r="W5825" s="16">
        <v>1.296</v>
      </c>
      <c r="X5825" s="16">
        <v>388.71300000000002</v>
      </c>
      <c r="Y5825" s="16">
        <v>0</v>
      </c>
      <c r="Z5825" s="16">
        <v>0</v>
      </c>
      <c r="AA5825" s="16">
        <v>-1.028259</v>
      </c>
      <c r="AB5825" s="16">
        <v>0.17</v>
      </c>
      <c r="AC5825" s="16">
        <v>0</v>
      </c>
      <c r="AD5825" s="16">
        <v>41.54</v>
      </c>
      <c r="AE5825" s="16">
        <v>0.1421</v>
      </c>
      <c r="AF5825" s="16">
        <v>0</v>
      </c>
      <c r="AG5825" s="16">
        <v>9173.6</v>
      </c>
      <c r="AH5825" s="16">
        <v>1.175E-2</v>
      </c>
      <c r="AI5825" s="16">
        <v>34.9191</v>
      </c>
      <c r="AJ5825" s="16">
        <v>39.6312</v>
      </c>
      <c r="AK5825" s="16">
        <v>0.1229</v>
      </c>
      <c r="AL5825" s="16">
        <v>0.32800000000000001</v>
      </c>
      <c r="AM5825" s="16">
        <v>0.4078</v>
      </c>
      <c r="AN5825" s="16">
        <v>0.18129999999999999</v>
      </c>
      <c r="AO5825" s="16">
        <v>-0.1784</v>
      </c>
      <c r="AP5825" s="16">
        <v>0.51019999999999999</v>
      </c>
      <c r="AR5825" s="16">
        <f t="shared" si="211"/>
        <v>1</v>
      </c>
      <c r="AS5825" s="5">
        <f t="shared" si="210"/>
        <v>-5.4539999999998479E-3</v>
      </c>
    </row>
    <row r="5826" spans="1:45" x14ac:dyDescent="0.25">
      <c r="A5826" s="16" t="s">
        <v>407</v>
      </c>
      <c r="B5826" s="16" t="s">
        <v>197</v>
      </c>
      <c r="C5826" s="16" t="s">
        <v>381</v>
      </c>
      <c r="D5826" s="16">
        <v>1987</v>
      </c>
      <c r="E5826" s="16" t="s">
        <v>6442</v>
      </c>
      <c r="F5826" s="16" t="s">
        <v>591</v>
      </c>
      <c r="G5826" s="10"/>
      <c r="H5826" s="73"/>
      <c r="I5826" s="16" t="s">
        <v>6700</v>
      </c>
      <c r="J5826" s="71">
        <v>0</v>
      </c>
      <c r="K5826" s="71">
        <v>1</v>
      </c>
      <c r="L5826" s="16">
        <v>-1.5469409999999999</v>
      </c>
      <c r="M5826" s="16">
        <v>-0.62729239999999997</v>
      </c>
      <c r="N5826" s="16">
        <v>-0.69567480000000004</v>
      </c>
      <c r="O5826" s="16">
        <v>-1.1444510000000001</v>
      </c>
      <c r="P5826" s="16">
        <v>-1.229006</v>
      </c>
      <c r="Q5826" s="16">
        <v>0.31784649999999998</v>
      </c>
      <c r="R5826" s="16">
        <v>0.11070000000000001</v>
      </c>
      <c r="S5826" s="16">
        <v>0</v>
      </c>
      <c r="T5826" s="16">
        <v>1E-4</v>
      </c>
      <c r="U5826" s="16">
        <v>5.9551999999999996</v>
      </c>
      <c r="V5826" s="16">
        <v>4.76</v>
      </c>
      <c r="W5826" s="16">
        <v>1.4119999999999999</v>
      </c>
      <c r="X5826" s="16">
        <v>388.01</v>
      </c>
      <c r="Y5826" s="16">
        <v>0</v>
      </c>
      <c r="Z5826" s="16">
        <v>0</v>
      </c>
      <c r="AA5826" s="16">
        <v>-1.027094</v>
      </c>
      <c r="AB5826" s="16">
        <v>0.17</v>
      </c>
      <c r="AC5826" s="16">
        <v>0</v>
      </c>
      <c r="AD5826" s="16">
        <v>41.51</v>
      </c>
      <c r="AE5826" s="16">
        <v>0.1469</v>
      </c>
      <c r="AF5826" s="16">
        <v>0</v>
      </c>
      <c r="AG5826" s="16">
        <v>9799.19</v>
      </c>
      <c r="AH5826" s="16">
        <v>1.345E-2</v>
      </c>
      <c r="AI5826" s="16">
        <v>35.0976</v>
      </c>
      <c r="AJ5826" s="16">
        <v>40.784399999999998</v>
      </c>
      <c r="AK5826" s="16">
        <v>0.1215</v>
      </c>
      <c r="AL5826" s="16">
        <v>0.27989999999999998</v>
      </c>
      <c r="AM5826" s="16">
        <v>0.34539999999999998</v>
      </c>
      <c r="AN5826" s="16">
        <v>0.1537</v>
      </c>
      <c r="AO5826" s="16">
        <v>-0.21790000000000001</v>
      </c>
      <c r="AP5826" s="16">
        <v>0.44180000000000003</v>
      </c>
      <c r="AR5826" s="16">
        <f t="shared" si="211"/>
        <v>1</v>
      </c>
      <c r="AS5826" s="5">
        <f t="shared" si="210"/>
        <v>-5.2689999999999682E-3</v>
      </c>
    </row>
    <row r="5827" spans="1:45" x14ac:dyDescent="0.25">
      <c r="A5827" s="16" t="s">
        <v>407</v>
      </c>
      <c r="B5827" s="16" t="s">
        <v>197</v>
      </c>
      <c r="C5827" s="16" t="s">
        <v>381</v>
      </c>
      <c r="D5827" s="16">
        <v>1988</v>
      </c>
      <c r="E5827" s="16" t="s">
        <v>6443</v>
      </c>
      <c r="F5827" s="16" t="s">
        <v>591</v>
      </c>
      <c r="G5827" s="10"/>
      <c r="H5827" s="73"/>
      <c r="I5827" s="16" t="s">
        <v>6700</v>
      </c>
      <c r="J5827" s="71">
        <v>0</v>
      </c>
      <c r="K5827" s="71">
        <v>1</v>
      </c>
      <c r="L5827" s="16">
        <v>-1.54989</v>
      </c>
      <c r="M5827" s="16">
        <v>-0.62729239999999997</v>
      </c>
      <c r="N5827" s="16">
        <v>-0.67529700000000004</v>
      </c>
      <c r="O5827" s="16">
        <v>-1.1449800000000001</v>
      </c>
      <c r="P5827" s="16">
        <v>-1.21424</v>
      </c>
      <c r="Q5827" s="16">
        <v>0.27435199999999998</v>
      </c>
      <c r="R5827" s="16">
        <v>0.11070000000000001</v>
      </c>
      <c r="S5827" s="16">
        <v>0</v>
      </c>
      <c r="T5827" s="16">
        <v>1E-4</v>
      </c>
      <c r="U5827" s="16">
        <v>6.0247000000000002</v>
      </c>
      <c r="V5827" s="16">
        <v>5.01</v>
      </c>
      <c r="W5827" s="16">
        <v>1.528</v>
      </c>
      <c r="X5827" s="16">
        <v>388.12</v>
      </c>
      <c r="Y5827" s="16">
        <v>0</v>
      </c>
      <c r="Z5827" s="16">
        <v>0</v>
      </c>
      <c r="AA5827" s="16">
        <v>-1.025541</v>
      </c>
      <c r="AB5827" s="16">
        <v>0.17</v>
      </c>
      <c r="AC5827" s="16">
        <v>0</v>
      </c>
      <c r="AD5827" s="16">
        <v>41.47</v>
      </c>
      <c r="AE5827" s="16">
        <v>0.1517</v>
      </c>
      <c r="AF5827" s="16">
        <v>0</v>
      </c>
      <c r="AG5827" s="16">
        <v>10725.1</v>
      </c>
      <c r="AH5827" s="16">
        <v>1.5100000000000001E-2</v>
      </c>
      <c r="AI5827" s="16">
        <v>35.276000000000003</v>
      </c>
      <c r="AJ5827" s="16">
        <v>41.9377</v>
      </c>
      <c r="AK5827" s="16">
        <v>0.1202</v>
      </c>
      <c r="AL5827" s="16">
        <v>0.23169999999999999</v>
      </c>
      <c r="AM5827" s="16">
        <v>0.28299999999999997</v>
      </c>
      <c r="AN5827" s="16">
        <v>0.12609999999999999</v>
      </c>
      <c r="AO5827" s="16">
        <v>-0.25729999999999997</v>
      </c>
      <c r="AP5827" s="16">
        <v>0.37340000000000001</v>
      </c>
      <c r="AR5827" s="16">
        <f t="shared" si="211"/>
        <v>1</v>
      </c>
      <c r="AS5827" s="5">
        <f t="shared" si="210"/>
        <v>-2.9490000000000904E-3</v>
      </c>
    </row>
    <row r="5828" spans="1:45" x14ac:dyDescent="0.25">
      <c r="A5828" s="16" t="s">
        <v>407</v>
      </c>
      <c r="B5828" s="16" t="s">
        <v>197</v>
      </c>
      <c r="C5828" s="16" t="s">
        <v>381</v>
      </c>
      <c r="D5828" s="16">
        <v>1989</v>
      </c>
      <c r="E5828" s="16" t="s">
        <v>6444</v>
      </c>
      <c r="F5828" s="16" t="s">
        <v>591</v>
      </c>
      <c r="G5828" s="10"/>
      <c r="H5828" s="73"/>
      <c r="I5828" s="16" t="s">
        <v>6700</v>
      </c>
      <c r="J5828" s="71">
        <v>0</v>
      </c>
      <c r="K5828" s="71">
        <v>1</v>
      </c>
      <c r="L5828" s="16">
        <v>-1.64137</v>
      </c>
      <c r="M5828" s="16">
        <v>-0.62729239999999997</v>
      </c>
      <c r="N5828" s="16">
        <v>-0.85441699999999998</v>
      </c>
      <c r="O5828" s="16">
        <v>-1.1453759999999999</v>
      </c>
      <c r="P5828" s="16">
        <v>-1.1992430000000001</v>
      </c>
      <c r="Q5828" s="16">
        <v>0.2308395</v>
      </c>
      <c r="R5828" s="16">
        <v>0.11070000000000001</v>
      </c>
      <c r="S5828" s="16">
        <v>0</v>
      </c>
      <c r="T5828" s="16">
        <v>1E-4</v>
      </c>
      <c r="U5828" s="16">
        <v>6.0941000000000001</v>
      </c>
      <c r="V5828" s="16">
        <v>4.2160000000000002</v>
      </c>
      <c r="W5828" s="16">
        <v>1.6439999999999999</v>
      </c>
      <c r="X5828" s="16">
        <v>360.47399999999999</v>
      </c>
      <c r="Y5828" s="16">
        <v>0</v>
      </c>
      <c r="Z5828" s="16">
        <v>0</v>
      </c>
      <c r="AA5828" s="16">
        <v>-1.024375</v>
      </c>
      <c r="AB5828" s="16">
        <v>0.17</v>
      </c>
      <c r="AC5828" s="16">
        <v>0</v>
      </c>
      <c r="AD5828" s="16">
        <v>41.44</v>
      </c>
      <c r="AE5828" s="16">
        <v>0.15659999999999999</v>
      </c>
      <c r="AF5828" s="16">
        <v>0</v>
      </c>
      <c r="AG5828" s="16">
        <v>12017.2</v>
      </c>
      <c r="AH5828" s="16">
        <v>1.685E-2</v>
      </c>
      <c r="AI5828" s="16">
        <v>35.454500000000003</v>
      </c>
      <c r="AJ5828" s="16">
        <v>43.090899999999998</v>
      </c>
      <c r="AK5828" s="16">
        <v>0.11890000000000001</v>
      </c>
      <c r="AL5828" s="16">
        <v>0.1835</v>
      </c>
      <c r="AM5828" s="16">
        <v>0.22059999999999999</v>
      </c>
      <c r="AN5828" s="16">
        <v>9.8500000000000004E-2</v>
      </c>
      <c r="AO5828" s="16">
        <v>-0.29680000000000001</v>
      </c>
      <c r="AP5828" s="16">
        <v>0.30499999999999999</v>
      </c>
      <c r="AR5828" s="16">
        <f t="shared" si="211"/>
        <v>1</v>
      </c>
      <c r="AS5828" s="5">
        <f t="shared" ref="AS5828:AS5891" si="212">IF(D5828=1985, 0, L5828-L5827)</f>
        <v>-9.1480000000000006E-2</v>
      </c>
    </row>
    <row r="5829" spans="1:45" x14ac:dyDescent="0.25">
      <c r="A5829" s="16" t="s">
        <v>407</v>
      </c>
      <c r="B5829" s="16" t="s">
        <v>197</v>
      </c>
      <c r="C5829" s="16" t="s">
        <v>381</v>
      </c>
      <c r="D5829" s="16">
        <v>1990</v>
      </c>
      <c r="E5829" s="16" t="s">
        <v>6445</v>
      </c>
      <c r="F5829" s="16" t="s">
        <v>591</v>
      </c>
      <c r="G5829" s="10"/>
      <c r="H5829" s="73"/>
      <c r="I5829" s="16" t="s">
        <v>6700</v>
      </c>
      <c r="J5829" s="71">
        <v>0</v>
      </c>
      <c r="K5829" s="71">
        <v>1</v>
      </c>
      <c r="L5829" s="16">
        <v>-1.734402</v>
      </c>
      <c r="M5829" s="16">
        <v>-0.62653599999999998</v>
      </c>
      <c r="N5829" s="16">
        <v>-0.85436420000000002</v>
      </c>
      <c r="O5829" s="16">
        <v>-1.324228</v>
      </c>
      <c r="P5829" s="16">
        <v>-1.181913</v>
      </c>
      <c r="Q5829" s="16">
        <v>0.18734400000000001</v>
      </c>
      <c r="R5829" s="16">
        <v>0.11070000000000001</v>
      </c>
      <c r="S5829" s="16">
        <v>2.0000000000000001E-4</v>
      </c>
      <c r="T5829" s="16">
        <v>1E-4</v>
      </c>
      <c r="U5829" s="16">
        <v>6.1635999999999997</v>
      </c>
      <c r="V5829" s="16">
        <v>3.37</v>
      </c>
      <c r="W5829" s="16">
        <v>1.76</v>
      </c>
      <c r="X5829" s="16">
        <v>361.09100000000001</v>
      </c>
      <c r="Y5829" s="16">
        <v>0</v>
      </c>
      <c r="Z5829" s="16">
        <v>0</v>
      </c>
      <c r="AA5829" s="16">
        <v>-0.4985134</v>
      </c>
      <c r="AB5829" s="16">
        <v>0.17</v>
      </c>
      <c r="AC5829" s="16">
        <v>0</v>
      </c>
      <c r="AD5829" s="16">
        <v>27.9</v>
      </c>
      <c r="AE5829" s="16">
        <v>0.16139999999999999</v>
      </c>
      <c r="AF5829" s="16">
        <v>0</v>
      </c>
      <c r="AG5829" s="16">
        <v>13149.7</v>
      </c>
      <c r="AH5829" s="16">
        <v>2.4199999999999999E-2</v>
      </c>
      <c r="AI5829" s="16">
        <v>35.632899999999999</v>
      </c>
      <c r="AJ5829" s="16">
        <v>44.244199999999999</v>
      </c>
      <c r="AK5829" s="16">
        <v>0.1176</v>
      </c>
      <c r="AL5829" s="16">
        <v>0.13539999999999999</v>
      </c>
      <c r="AM5829" s="16">
        <v>0.15820000000000001</v>
      </c>
      <c r="AN5829" s="16">
        <v>7.0900000000000005E-2</v>
      </c>
      <c r="AO5829" s="16">
        <v>-0.33629999999999999</v>
      </c>
      <c r="AP5829" s="16">
        <v>0.2366</v>
      </c>
      <c r="AR5829" s="16">
        <f t="shared" ref="AR5829:AR5892" si="213">IF(OR(AND(I5829&lt;&gt;"", I5829&gt;=10000000, AQ5829&lt;=32.5), AND(A5829="Middle East &amp; North Africa", I5829&lt;&gt;"", I5829&gt;=9000000, AQ5829&lt;&gt;"", AQ5829&lt;=32.5)), 0, 1)</f>
        <v>1</v>
      </c>
      <c r="AS5829" s="5">
        <f t="shared" si="212"/>
        <v>-9.3032000000000004E-2</v>
      </c>
    </row>
    <row r="5830" spans="1:45" x14ac:dyDescent="0.25">
      <c r="A5830" s="16" t="s">
        <v>407</v>
      </c>
      <c r="B5830" s="16" t="s">
        <v>197</v>
      </c>
      <c r="C5830" s="16" t="s">
        <v>381</v>
      </c>
      <c r="D5830" s="16">
        <v>1991</v>
      </c>
      <c r="E5830" s="16" t="s">
        <v>6446</v>
      </c>
      <c r="F5830" s="16" t="s">
        <v>591</v>
      </c>
      <c r="G5830" s="10"/>
      <c r="H5830" s="73"/>
      <c r="I5830" s="16" t="s">
        <v>6700</v>
      </c>
      <c r="J5830" s="71">
        <v>0</v>
      </c>
      <c r="K5830" s="71">
        <v>1</v>
      </c>
      <c r="L5830" s="16">
        <v>-1.653635</v>
      </c>
      <c r="M5830" s="16">
        <v>-0.62653599999999998</v>
      </c>
      <c r="N5830" s="16">
        <v>-0.83053069999999996</v>
      </c>
      <c r="O5830" s="16">
        <v>-1.146433</v>
      </c>
      <c r="P5830" s="16">
        <v>-1.1679660000000001</v>
      </c>
      <c r="Q5830" s="16">
        <v>0.14383170000000001</v>
      </c>
      <c r="R5830" s="16">
        <v>0.11070000000000001</v>
      </c>
      <c r="S5830" s="16">
        <v>2.0000000000000001E-4</v>
      </c>
      <c r="T5830" s="16">
        <v>1E-4</v>
      </c>
      <c r="U5830" s="16">
        <v>6.2329999999999997</v>
      </c>
      <c r="V5830" s="16">
        <v>3.9020000000000001</v>
      </c>
      <c r="W5830" s="16">
        <v>1.786</v>
      </c>
      <c r="X5830" s="16">
        <v>361.64499999999998</v>
      </c>
      <c r="Y5830" s="16">
        <v>0</v>
      </c>
      <c r="Z5830" s="16">
        <v>0</v>
      </c>
      <c r="AA5830" s="16">
        <v>-1.0212680000000001</v>
      </c>
      <c r="AB5830" s="16">
        <v>0.17</v>
      </c>
      <c r="AC5830" s="16">
        <v>0</v>
      </c>
      <c r="AD5830" s="16">
        <v>41.36</v>
      </c>
      <c r="AE5830" s="16">
        <v>0.16619999999999999</v>
      </c>
      <c r="AF5830" s="16">
        <v>0</v>
      </c>
      <c r="AG5830" s="16">
        <v>13696.7</v>
      </c>
      <c r="AH5830" s="16">
        <v>2.4400000000000002E-2</v>
      </c>
      <c r="AI5830" s="16">
        <v>35.811300000000003</v>
      </c>
      <c r="AJ5830" s="16">
        <v>45.397399999999998</v>
      </c>
      <c r="AK5830" s="16">
        <v>0.1162</v>
      </c>
      <c r="AL5830" s="16">
        <v>8.72E-2</v>
      </c>
      <c r="AM5830" s="16">
        <v>9.5899999999999999E-2</v>
      </c>
      <c r="AN5830" s="16">
        <v>4.3299999999999998E-2</v>
      </c>
      <c r="AO5830" s="16">
        <v>-0.37580000000000002</v>
      </c>
      <c r="AP5830" s="16">
        <v>0.16819999999999999</v>
      </c>
      <c r="AR5830" s="16">
        <f t="shared" si="213"/>
        <v>1</v>
      </c>
      <c r="AS5830" s="5">
        <f t="shared" si="212"/>
        <v>8.0767000000000033E-2</v>
      </c>
    </row>
    <row r="5831" spans="1:45" x14ac:dyDescent="0.25">
      <c r="A5831" s="16" t="s">
        <v>407</v>
      </c>
      <c r="B5831" s="16" t="s">
        <v>197</v>
      </c>
      <c r="C5831" s="16" t="s">
        <v>381</v>
      </c>
      <c r="D5831" s="16">
        <v>1992</v>
      </c>
      <c r="E5831" s="16" t="s">
        <v>6447</v>
      </c>
      <c r="F5831" s="16" t="s">
        <v>591</v>
      </c>
      <c r="G5831" s="10"/>
      <c r="H5831" s="73"/>
      <c r="I5831" s="16" t="s">
        <v>6700</v>
      </c>
      <c r="J5831" s="71">
        <v>0</v>
      </c>
      <c r="K5831" s="71">
        <v>1</v>
      </c>
      <c r="L5831" s="16">
        <v>-1.634609</v>
      </c>
      <c r="M5831" s="16">
        <v>-0.62653599999999998</v>
      </c>
      <c r="N5831" s="16">
        <v>-0.76012619999999997</v>
      </c>
      <c r="O5831" s="16">
        <v>-1.1468290000000001</v>
      </c>
      <c r="P5831" s="16">
        <v>-1.1539010000000001</v>
      </c>
      <c r="Q5831" s="16">
        <v>0.1003372</v>
      </c>
      <c r="R5831" s="16">
        <v>0.11070000000000001</v>
      </c>
      <c r="S5831" s="16">
        <v>2.0000000000000001E-4</v>
      </c>
      <c r="T5831" s="16">
        <v>1E-4</v>
      </c>
      <c r="U5831" s="16">
        <v>6.8540000000000001</v>
      </c>
      <c r="V5831" s="16">
        <v>4.4340000000000002</v>
      </c>
      <c r="W5831" s="16">
        <v>1.8120000000000001</v>
      </c>
      <c r="X5831" s="16">
        <v>360.40600000000001</v>
      </c>
      <c r="Y5831" s="16">
        <v>0</v>
      </c>
      <c r="Z5831" s="16">
        <v>0</v>
      </c>
      <c r="AA5831" s="16">
        <v>-1.020103</v>
      </c>
      <c r="AB5831" s="16">
        <v>0.17</v>
      </c>
      <c r="AC5831" s="16">
        <v>0</v>
      </c>
      <c r="AD5831" s="16">
        <v>41.33</v>
      </c>
      <c r="AE5831" s="16">
        <v>0.1711</v>
      </c>
      <c r="AF5831" s="16">
        <v>0</v>
      </c>
      <c r="AG5831" s="16">
        <v>14178.2</v>
      </c>
      <c r="AH5831" s="16">
        <v>2.495E-2</v>
      </c>
      <c r="AI5831" s="16">
        <v>35.989800000000002</v>
      </c>
      <c r="AJ5831" s="16">
        <v>46.550600000000003</v>
      </c>
      <c r="AK5831" s="16">
        <v>0.1149</v>
      </c>
      <c r="AL5831" s="16">
        <v>3.9E-2</v>
      </c>
      <c r="AM5831" s="16">
        <v>3.3500000000000002E-2</v>
      </c>
      <c r="AN5831" s="16">
        <v>1.5699999999999999E-2</v>
      </c>
      <c r="AO5831" s="16">
        <v>-0.41520000000000001</v>
      </c>
      <c r="AP5831" s="16">
        <v>9.98E-2</v>
      </c>
      <c r="AR5831" s="16">
        <f t="shared" si="213"/>
        <v>1</v>
      </c>
      <c r="AS5831" s="5">
        <f t="shared" si="212"/>
        <v>1.9025999999999987E-2</v>
      </c>
    </row>
    <row r="5832" spans="1:45" x14ac:dyDescent="0.25">
      <c r="A5832" s="16" t="s">
        <v>407</v>
      </c>
      <c r="B5832" s="16" t="s">
        <v>197</v>
      </c>
      <c r="C5832" s="16" t="s">
        <v>381</v>
      </c>
      <c r="D5832" s="16">
        <v>1993</v>
      </c>
      <c r="E5832" s="16" t="s">
        <v>6448</v>
      </c>
      <c r="F5832" s="16" t="s">
        <v>591</v>
      </c>
      <c r="G5832" s="10"/>
      <c r="H5832" s="73"/>
      <c r="I5832" s="16" t="s">
        <v>6700</v>
      </c>
      <c r="J5832" s="71">
        <v>0</v>
      </c>
      <c r="K5832" s="71">
        <v>1</v>
      </c>
      <c r="L5832" s="16">
        <v>-1.664739</v>
      </c>
      <c r="M5832" s="16">
        <v>-0.6250232</v>
      </c>
      <c r="N5832" s="16">
        <v>-0.8018807</v>
      </c>
      <c r="O5832" s="16">
        <v>-1.147357</v>
      </c>
      <c r="P5832" s="16">
        <v>-1.139591</v>
      </c>
      <c r="Q5832" s="16">
        <v>5.6841700000000002E-2</v>
      </c>
      <c r="R5832" s="16">
        <v>0.11070000000000001</v>
      </c>
      <c r="S5832" s="16">
        <v>5.9999999999999995E-4</v>
      </c>
      <c r="T5832" s="16">
        <v>1E-4</v>
      </c>
      <c r="U5832" s="16">
        <v>6.3719999999999999</v>
      </c>
      <c r="V5832" s="16">
        <v>4.9660000000000002</v>
      </c>
      <c r="W5832" s="16">
        <v>1.8380000000000001</v>
      </c>
      <c r="X5832" s="16">
        <v>359.76799999999997</v>
      </c>
      <c r="Y5832" s="16">
        <v>0</v>
      </c>
      <c r="Z5832" s="16">
        <v>0</v>
      </c>
      <c r="AA5832" s="16">
        <v>-1.0185500000000001</v>
      </c>
      <c r="AB5832" s="16">
        <v>0.17</v>
      </c>
      <c r="AC5832" s="16">
        <v>0</v>
      </c>
      <c r="AD5832" s="16">
        <v>41.29</v>
      </c>
      <c r="AE5832" s="16">
        <v>0.1759</v>
      </c>
      <c r="AF5832" s="16">
        <v>0</v>
      </c>
      <c r="AG5832" s="16">
        <v>15309.2</v>
      </c>
      <c r="AH5832" s="16">
        <v>2.53E-2</v>
      </c>
      <c r="AI5832" s="16">
        <v>36.168199999999999</v>
      </c>
      <c r="AJ5832" s="16">
        <v>47.703899999999997</v>
      </c>
      <c r="AK5832" s="16">
        <v>0.11360000000000001</v>
      </c>
      <c r="AL5832" s="16">
        <v>-9.1000000000000004E-3</v>
      </c>
      <c r="AM5832" s="16">
        <v>-2.8899999999999999E-2</v>
      </c>
      <c r="AN5832" s="16">
        <v>-1.1900000000000001E-2</v>
      </c>
      <c r="AO5832" s="16">
        <v>-0.45469999999999999</v>
      </c>
      <c r="AP5832" s="16">
        <v>3.1399999999999997E-2</v>
      </c>
      <c r="AR5832" s="16">
        <f t="shared" si="213"/>
        <v>1</v>
      </c>
      <c r="AS5832" s="5">
        <f t="shared" si="212"/>
        <v>-3.012999999999999E-2</v>
      </c>
    </row>
    <row r="5833" spans="1:45" x14ac:dyDescent="0.25">
      <c r="A5833" s="16" t="s">
        <v>407</v>
      </c>
      <c r="B5833" s="16" t="s">
        <v>197</v>
      </c>
      <c r="C5833" s="16" t="s">
        <v>381</v>
      </c>
      <c r="D5833" s="16">
        <v>1994</v>
      </c>
      <c r="E5833" s="16" t="s">
        <v>6449</v>
      </c>
      <c r="F5833" s="16" t="s">
        <v>591</v>
      </c>
      <c r="G5833" s="10"/>
      <c r="H5833" s="73"/>
      <c r="I5833" s="16" t="s">
        <v>6700</v>
      </c>
      <c r="J5833" s="71">
        <v>0</v>
      </c>
      <c r="K5833" s="71">
        <v>1</v>
      </c>
      <c r="L5833" s="16">
        <v>-1.6611959999999999</v>
      </c>
      <c r="M5833" s="16">
        <v>-0.62426689999999996</v>
      </c>
      <c r="N5833" s="16">
        <v>-0.76756630000000003</v>
      </c>
      <c r="O5833" s="16">
        <v>-1.147886</v>
      </c>
      <c r="P5833" s="16">
        <v>-1.12486</v>
      </c>
      <c r="Q5833" s="16">
        <v>1.3311399999999999E-2</v>
      </c>
      <c r="R5833" s="16">
        <v>0.11070000000000001</v>
      </c>
      <c r="S5833" s="16">
        <v>8.0000000000000004E-4</v>
      </c>
      <c r="T5833" s="16">
        <v>1E-4</v>
      </c>
      <c r="U5833" s="16">
        <v>6.4413999999999998</v>
      </c>
      <c r="V5833" s="16">
        <v>5.4980000000000002</v>
      </c>
      <c r="W5833" s="16">
        <v>1.8640000000000001</v>
      </c>
      <c r="X5833" s="16">
        <v>361.96499999999997</v>
      </c>
      <c r="Y5833" s="16">
        <v>0</v>
      </c>
      <c r="Z5833" s="16">
        <v>0</v>
      </c>
      <c r="AA5833" s="16">
        <v>-1.016996</v>
      </c>
      <c r="AB5833" s="16">
        <v>0.17</v>
      </c>
      <c r="AC5833" s="16">
        <v>0</v>
      </c>
      <c r="AD5833" s="16">
        <v>41.25</v>
      </c>
      <c r="AE5833" s="16">
        <v>0.1807</v>
      </c>
      <c r="AF5833" s="16">
        <v>0</v>
      </c>
      <c r="AG5833" s="16">
        <v>17349.900000000001</v>
      </c>
      <c r="AH5833" s="16">
        <v>2.555E-2</v>
      </c>
      <c r="AI5833" s="16">
        <v>36.346699999999998</v>
      </c>
      <c r="AJ5833" s="16">
        <v>48.857100000000003</v>
      </c>
      <c r="AK5833" s="16">
        <v>0.11219999999999999</v>
      </c>
      <c r="AL5833" s="16">
        <v>-5.7299999999999997E-2</v>
      </c>
      <c r="AM5833" s="16">
        <v>-9.1300000000000006E-2</v>
      </c>
      <c r="AN5833" s="16">
        <v>-3.95E-2</v>
      </c>
      <c r="AO5833" s="16">
        <v>-0.49419999999999997</v>
      </c>
      <c r="AP5833" s="16">
        <v>-3.6999999999999998E-2</v>
      </c>
      <c r="AR5833" s="16">
        <f t="shared" si="213"/>
        <v>1</v>
      </c>
      <c r="AS5833" s="5">
        <f t="shared" si="212"/>
        <v>3.5430000000000739E-3</v>
      </c>
    </row>
    <row r="5834" spans="1:45" x14ac:dyDescent="0.25">
      <c r="A5834" s="16" t="s">
        <v>407</v>
      </c>
      <c r="B5834" s="16" t="s">
        <v>197</v>
      </c>
      <c r="C5834" s="16" t="s">
        <v>381</v>
      </c>
      <c r="D5834" s="16">
        <v>1995</v>
      </c>
      <c r="E5834" s="16" t="s">
        <v>6450</v>
      </c>
      <c r="F5834" s="16" t="s">
        <v>591</v>
      </c>
      <c r="G5834" s="10"/>
      <c r="H5834" s="73"/>
      <c r="I5834" s="16" t="s">
        <v>6700</v>
      </c>
      <c r="J5834" s="71">
        <v>0</v>
      </c>
      <c r="K5834" s="71">
        <v>1</v>
      </c>
      <c r="L5834" s="16">
        <v>-1.6434059999999999</v>
      </c>
      <c r="M5834" s="16">
        <v>-0.62010679999999996</v>
      </c>
      <c r="N5834" s="16">
        <v>-0.74061889999999997</v>
      </c>
      <c r="O5834" s="16">
        <v>-1.148282</v>
      </c>
      <c r="P5834" s="16">
        <v>-1.0758129999999999</v>
      </c>
      <c r="Q5834" s="16">
        <v>-3.0219300000000001E-2</v>
      </c>
      <c r="R5834" s="16">
        <v>0.11070000000000001</v>
      </c>
      <c r="S5834" s="16">
        <v>1.9E-3</v>
      </c>
      <c r="T5834" s="16">
        <v>1E-4</v>
      </c>
      <c r="U5834" s="16">
        <v>6.5109000000000004</v>
      </c>
      <c r="V5834" s="16">
        <v>6.03</v>
      </c>
      <c r="W5834" s="16">
        <v>1.89</v>
      </c>
      <c r="X5834" s="16">
        <v>363.005</v>
      </c>
      <c r="Y5834" s="16">
        <v>0</v>
      </c>
      <c r="Z5834" s="16">
        <v>0</v>
      </c>
      <c r="AA5834" s="16">
        <v>-1.0158309999999999</v>
      </c>
      <c r="AB5834" s="16">
        <v>0.17</v>
      </c>
      <c r="AC5834" s="16">
        <v>0</v>
      </c>
      <c r="AD5834" s="16">
        <v>41.22</v>
      </c>
      <c r="AE5834" s="16">
        <v>0.18559999999999999</v>
      </c>
      <c r="AF5834" s="16">
        <v>0</v>
      </c>
      <c r="AG5834" s="16">
        <v>20345.7</v>
      </c>
      <c r="AH5834" s="16">
        <v>2.6100000000000002E-2</v>
      </c>
      <c r="AI5834" s="16">
        <v>37.1</v>
      </c>
      <c r="AJ5834" s="16">
        <v>52.8</v>
      </c>
      <c r="AK5834" s="16">
        <v>0.1109</v>
      </c>
      <c r="AL5834" s="16">
        <v>-0.1055</v>
      </c>
      <c r="AM5834" s="16">
        <v>-0.1537</v>
      </c>
      <c r="AN5834" s="16">
        <v>-6.7100000000000007E-2</v>
      </c>
      <c r="AO5834" s="16">
        <v>-0.53369999999999995</v>
      </c>
      <c r="AP5834" s="16">
        <v>-0.1055</v>
      </c>
      <c r="AR5834" s="16">
        <f t="shared" si="213"/>
        <v>1</v>
      </c>
      <c r="AS5834" s="5">
        <f t="shared" si="212"/>
        <v>1.7789999999999973E-2</v>
      </c>
    </row>
    <row r="5835" spans="1:45" x14ac:dyDescent="0.25">
      <c r="A5835" s="16" t="s">
        <v>407</v>
      </c>
      <c r="B5835" s="16" t="s">
        <v>197</v>
      </c>
      <c r="C5835" s="16" t="s">
        <v>381</v>
      </c>
      <c r="D5835" s="16">
        <v>1996</v>
      </c>
      <c r="E5835" s="16" t="s">
        <v>6451</v>
      </c>
      <c r="F5835" s="16" t="s">
        <v>591</v>
      </c>
      <c r="G5835" s="10"/>
      <c r="H5835" s="73"/>
      <c r="I5835" s="16" t="s">
        <v>6700</v>
      </c>
      <c r="J5835" s="71">
        <v>0</v>
      </c>
      <c r="K5835" s="71">
        <v>1</v>
      </c>
      <c r="L5835" s="16">
        <v>-1.546117</v>
      </c>
      <c r="M5835" s="16">
        <v>-0.61652750000000001</v>
      </c>
      <c r="N5835" s="16">
        <v>-0.67003170000000001</v>
      </c>
      <c r="O5835" s="16">
        <v>-1.1511880000000001</v>
      </c>
      <c r="P5835" s="16">
        <v>-1.0745439999999999</v>
      </c>
      <c r="Q5835" s="16">
        <v>0.12168519999999999</v>
      </c>
      <c r="R5835" s="16">
        <v>0.11070000000000001</v>
      </c>
      <c r="S5835" s="16">
        <v>2.5999999999999999E-3</v>
      </c>
      <c r="T5835" s="16">
        <v>2.0000000000000001E-4</v>
      </c>
      <c r="U5835" s="16">
        <v>6.9490999999999996</v>
      </c>
      <c r="V5835" s="16">
        <v>6.7039999999999997</v>
      </c>
      <c r="W5835" s="16">
        <v>2.0139999999999998</v>
      </c>
      <c r="X5835" s="16">
        <v>363.404</v>
      </c>
      <c r="Y5835" s="16">
        <v>0</v>
      </c>
      <c r="Z5835" s="16">
        <v>0</v>
      </c>
      <c r="AA5835" s="16">
        <v>-1.007287</v>
      </c>
      <c r="AB5835" s="16">
        <v>0.17</v>
      </c>
      <c r="AC5835" s="16">
        <v>0</v>
      </c>
      <c r="AD5835" s="16">
        <v>41</v>
      </c>
      <c r="AE5835" s="16">
        <v>0.19040000000000001</v>
      </c>
      <c r="AF5835" s="16">
        <v>0</v>
      </c>
      <c r="AG5835" s="16">
        <v>23161.200000000001</v>
      </c>
      <c r="AH5835" s="16">
        <v>2.3099999999999999E-2</v>
      </c>
      <c r="AI5835" s="16">
        <v>37.1</v>
      </c>
      <c r="AJ5835" s="16">
        <v>52.9</v>
      </c>
      <c r="AK5835" s="16">
        <v>0</v>
      </c>
      <c r="AL5835" s="16">
        <v>0</v>
      </c>
      <c r="AM5835" s="16">
        <v>0</v>
      </c>
      <c r="AN5835" s="16">
        <v>0</v>
      </c>
      <c r="AO5835" s="16">
        <v>0</v>
      </c>
      <c r="AP5835" s="16">
        <v>0</v>
      </c>
      <c r="AR5835" s="16">
        <f t="shared" si="213"/>
        <v>1</v>
      </c>
      <c r="AS5835" s="5">
        <f t="shared" si="212"/>
        <v>9.7288999999999959E-2</v>
      </c>
    </row>
    <row r="5836" spans="1:45" x14ac:dyDescent="0.25">
      <c r="A5836" s="16" t="s">
        <v>407</v>
      </c>
      <c r="B5836" s="16" t="s">
        <v>197</v>
      </c>
      <c r="C5836" s="16" t="s">
        <v>381</v>
      </c>
      <c r="D5836" s="16">
        <v>1997</v>
      </c>
      <c r="E5836" s="16" t="s">
        <v>6452</v>
      </c>
      <c r="F5836" s="16" t="s">
        <v>591</v>
      </c>
      <c r="G5836" s="10"/>
      <c r="H5836" s="73"/>
      <c r="I5836" s="16" t="s">
        <v>6700</v>
      </c>
      <c r="J5836" s="71">
        <v>0</v>
      </c>
      <c r="K5836" s="71">
        <v>1</v>
      </c>
      <c r="L5836" s="16">
        <v>-1.6482840000000001</v>
      </c>
      <c r="M5836" s="16">
        <v>-0.61388019999999999</v>
      </c>
      <c r="N5836" s="16">
        <v>-0.68738809999999995</v>
      </c>
      <c r="O5836" s="16">
        <v>-1.1383650000000001</v>
      </c>
      <c r="P5836" s="16">
        <v>-1.0726629999999999</v>
      </c>
      <c r="Q5836" s="16">
        <v>-0.117227</v>
      </c>
      <c r="R5836" s="16">
        <v>0.11070000000000001</v>
      </c>
      <c r="S5836" s="16">
        <v>3.3E-3</v>
      </c>
      <c r="T5836" s="16">
        <v>2.0000000000000001E-4</v>
      </c>
      <c r="U5836" s="16">
        <v>6.6496000000000004</v>
      </c>
      <c r="V5836" s="16">
        <v>6.5380000000000003</v>
      </c>
      <c r="W5836" s="16">
        <v>2.1379999999999999</v>
      </c>
      <c r="X5836" s="16">
        <v>365.00799999999998</v>
      </c>
      <c r="Y5836" s="16">
        <v>0.59540000000000004</v>
      </c>
      <c r="Z5836" s="16">
        <v>0</v>
      </c>
      <c r="AA5836" s="16">
        <v>-1.007287</v>
      </c>
      <c r="AB5836" s="16">
        <v>0.17</v>
      </c>
      <c r="AC5836" s="16">
        <v>0</v>
      </c>
      <c r="AD5836" s="16">
        <v>41</v>
      </c>
      <c r="AE5836" s="16">
        <v>0.19520000000000001</v>
      </c>
      <c r="AF5836" s="16">
        <v>0</v>
      </c>
      <c r="AG5836" s="16">
        <v>25747.3</v>
      </c>
      <c r="AH5836" s="16">
        <v>2.265E-2</v>
      </c>
      <c r="AI5836" s="16">
        <v>37.200000000000003</v>
      </c>
      <c r="AJ5836" s="16">
        <v>52.9</v>
      </c>
      <c r="AK5836" s="16">
        <v>0.1082</v>
      </c>
      <c r="AL5836" s="16">
        <v>-0.20180000000000001</v>
      </c>
      <c r="AM5836" s="16">
        <v>-0.27850000000000003</v>
      </c>
      <c r="AN5836" s="16">
        <v>-0.12230000000000001</v>
      </c>
      <c r="AO5836" s="16">
        <v>-0.61260000000000003</v>
      </c>
      <c r="AP5836" s="16">
        <v>-0.24229999999999999</v>
      </c>
      <c r="AR5836" s="16">
        <f t="shared" si="213"/>
        <v>1</v>
      </c>
      <c r="AS5836" s="5">
        <f t="shared" si="212"/>
        <v>-0.10216700000000012</v>
      </c>
    </row>
    <row r="5837" spans="1:45" x14ac:dyDescent="0.25">
      <c r="A5837" s="16" t="s">
        <v>407</v>
      </c>
      <c r="B5837" s="16" t="s">
        <v>197</v>
      </c>
      <c r="C5837" s="16" t="s">
        <v>381</v>
      </c>
      <c r="D5837" s="16">
        <v>1998</v>
      </c>
      <c r="E5837" s="16" t="s">
        <v>6453</v>
      </c>
      <c r="F5837" s="16" t="s">
        <v>591</v>
      </c>
      <c r="G5837" s="10"/>
      <c r="H5837" s="73"/>
      <c r="I5837" s="16" t="s">
        <v>6700</v>
      </c>
      <c r="J5837" s="71">
        <v>0</v>
      </c>
      <c r="K5837" s="71">
        <v>1</v>
      </c>
      <c r="L5837" s="16">
        <v>-1.5049110000000001</v>
      </c>
      <c r="M5837" s="16">
        <v>-0.61670320000000001</v>
      </c>
      <c r="N5837" s="16">
        <v>-0.66599260000000005</v>
      </c>
      <c r="O5837" s="16">
        <v>-1.070975</v>
      </c>
      <c r="P5837" s="16">
        <v>-1.069509</v>
      </c>
      <c r="Q5837" s="16">
        <v>0.12168519999999999</v>
      </c>
      <c r="R5837" s="16">
        <v>0.11070000000000001</v>
      </c>
      <c r="S5837" s="16">
        <v>2.8E-3</v>
      </c>
      <c r="T5837" s="16">
        <v>1E-4</v>
      </c>
      <c r="U5837" s="16">
        <v>6.7191999999999998</v>
      </c>
      <c r="V5837" s="16">
        <v>6.3319999999999999</v>
      </c>
      <c r="W5837" s="16">
        <v>2.262</v>
      </c>
      <c r="X5837" s="16">
        <v>366.73700000000002</v>
      </c>
      <c r="Y5837" s="16">
        <v>2.9885000000000002</v>
      </c>
      <c r="Z5837" s="16">
        <v>0</v>
      </c>
      <c r="AA5837" s="16">
        <v>-1.0538920000000001</v>
      </c>
      <c r="AB5837" s="16">
        <v>0.17</v>
      </c>
      <c r="AC5837" s="16">
        <v>0</v>
      </c>
      <c r="AD5837" s="16">
        <v>42.2</v>
      </c>
      <c r="AE5837" s="16">
        <v>0.2</v>
      </c>
      <c r="AF5837" s="16">
        <v>0</v>
      </c>
      <c r="AG5837" s="16">
        <v>28742.5</v>
      </c>
      <c r="AH5837" s="16">
        <v>2.2200000000000001E-2</v>
      </c>
      <c r="AI5837" s="16">
        <v>37.299999999999997</v>
      </c>
      <c r="AJ5837" s="16">
        <v>53</v>
      </c>
      <c r="AK5837" s="16">
        <v>0</v>
      </c>
      <c r="AL5837" s="16">
        <v>0</v>
      </c>
      <c r="AM5837" s="16">
        <v>0</v>
      </c>
      <c r="AN5837" s="16">
        <v>0</v>
      </c>
      <c r="AO5837" s="16">
        <v>0</v>
      </c>
      <c r="AP5837" s="16">
        <v>0</v>
      </c>
      <c r="AR5837" s="16">
        <f t="shared" si="213"/>
        <v>1</v>
      </c>
      <c r="AS5837" s="5">
        <f t="shared" si="212"/>
        <v>0.14337299999999997</v>
      </c>
    </row>
    <row r="5838" spans="1:45" x14ac:dyDescent="0.25">
      <c r="A5838" s="16" t="s">
        <v>407</v>
      </c>
      <c r="B5838" s="16" t="s">
        <v>197</v>
      </c>
      <c r="C5838" s="16" t="s">
        <v>381</v>
      </c>
      <c r="D5838" s="16">
        <v>1999</v>
      </c>
      <c r="E5838" s="16" t="s">
        <v>6454</v>
      </c>
      <c r="F5838" s="16" t="s">
        <v>591</v>
      </c>
      <c r="G5838" s="10">
        <v>548.11300000000006</v>
      </c>
      <c r="H5838" s="73">
        <v>6.3064809999999998</v>
      </c>
      <c r="I5838" s="16" t="s">
        <v>6700</v>
      </c>
      <c r="J5838" s="71">
        <v>0</v>
      </c>
      <c r="K5838" s="71">
        <v>1</v>
      </c>
      <c r="L5838" s="16">
        <v>-1.553946</v>
      </c>
      <c r="M5838" s="16">
        <v>-0.61670320000000001</v>
      </c>
      <c r="N5838" s="16">
        <v>-0.64322509999999999</v>
      </c>
      <c r="O5838" s="16">
        <v>-1.023398</v>
      </c>
      <c r="P5838" s="16">
        <v>-1.062478</v>
      </c>
      <c r="Q5838" s="16">
        <v>-7.5359200000000001E-2</v>
      </c>
      <c r="R5838" s="16">
        <v>0.11070000000000001</v>
      </c>
      <c r="S5838" s="16">
        <v>2.8E-3</v>
      </c>
      <c r="T5838" s="16">
        <v>1E-4</v>
      </c>
      <c r="U5838" s="16">
        <v>6.7887000000000004</v>
      </c>
      <c r="V5838" s="16">
        <v>6.1260000000000003</v>
      </c>
      <c r="W5838" s="16">
        <v>2.3860000000000001</v>
      </c>
      <c r="X5838" s="16">
        <v>368.68400000000003</v>
      </c>
      <c r="Y5838" s="16">
        <v>5.3815999999999997</v>
      </c>
      <c r="Z5838" s="16">
        <v>0</v>
      </c>
      <c r="AA5838" s="16">
        <v>-1.042241</v>
      </c>
      <c r="AB5838" s="16">
        <v>0.17</v>
      </c>
      <c r="AC5838" s="16">
        <v>0</v>
      </c>
      <c r="AD5838" s="16">
        <v>41.9</v>
      </c>
      <c r="AE5838" s="16">
        <v>0.2049</v>
      </c>
      <c r="AF5838" s="16">
        <v>0</v>
      </c>
      <c r="AG5838" s="16">
        <v>30757.200000000001</v>
      </c>
      <c r="AH5838" s="16">
        <v>3.3500000000000002E-2</v>
      </c>
      <c r="AI5838" s="16">
        <v>37.299999999999997</v>
      </c>
      <c r="AJ5838" s="16">
        <v>53.1</v>
      </c>
      <c r="AK5838" s="16">
        <v>0.17760000000000001</v>
      </c>
      <c r="AL5838" s="16">
        <v>-0.29809999999999998</v>
      </c>
      <c r="AM5838" s="16">
        <v>-0.40329999999999999</v>
      </c>
      <c r="AN5838" s="16">
        <v>0.34320000000000001</v>
      </c>
      <c r="AO5838" s="16">
        <v>-0.69159999999999999</v>
      </c>
      <c r="AP5838" s="16">
        <v>-0.1852</v>
      </c>
      <c r="AR5838" s="16">
        <f t="shared" si="213"/>
        <v>1</v>
      </c>
      <c r="AS5838" s="5">
        <f t="shared" si="212"/>
        <v>-4.903499999999994E-2</v>
      </c>
    </row>
    <row r="5839" spans="1:45" x14ac:dyDescent="0.25">
      <c r="A5839" s="16" t="s">
        <v>407</v>
      </c>
      <c r="B5839" s="16" t="s">
        <v>197</v>
      </c>
      <c r="C5839" s="16" t="s">
        <v>381</v>
      </c>
      <c r="D5839" s="16">
        <v>2000</v>
      </c>
      <c r="E5839" s="16" t="s">
        <v>6455</v>
      </c>
      <c r="F5839" s="16" t="s">
        <v>591</v>
      </c>
      <c r="G5839" s="10">
        <v>637.90200000000004</v>
      </c>
      <c r="H5839" s="73">
        <v>6.4581850000000003</v>
      </c>
      <c r="J5839" s="71">
        <v>0</v>
      </c>
      <c r="K5839" s="71">
        <v>1</v>
      </c>
      <c r="L5839" s="16">
        <v>-1.476888</v>
      </c>
      <c r="M5839" s="16">
        <v>-0.61501479999999997</v>
      </c>
      <c r="N5839" s="16">
        <v>-0.70702849999999995</v>
      </c>
      <c r="O5839" s="16">
        <v>-1.0445089999999999</v>
      </c>
      <c r="P5839" s="16">
        <v>-1.045299</v>
      </c>
      <c r="Q5839" s="16">
        <v>0.17301130000000001</v>
      </c>
      <c r="R5839" s="16">
        <v>0.11070000000000001</v>
      </c>
      <c r="S5839" s="16">
        <v>3.0000000000000001E-3</v>
      </c>
      <c r="T5839" s="16">
        <v>2.0000000000000001E-4</v>
      </c>
      <c r="U5839" s="16">
        <v>6.0231000000000003</v>
      </c>
      <c r="V5839" s="16">
        <v>5.92</v>
      </c>
      <c r="W5839" s="16">
        <v>2.5099999999999998</v>
      </c>
      <c r="X5839" s="16">
        <v>370.82499999999999</v>
      </c>
      <c r="Y5839" s="16">
        <v>7.7747000000000002</v>
      </c>
      <c r="Z5839" s="16">
        <v>0</v>
      </c>
      <c r="AA5839" s="16">
        <v>-0.82863370000000003</v>
      </c>
      <c r="AB5839" s="16">
        <v>0.17</v>
      </c>
      <c r="AC5839" s="16">
        <v>0</v>
      </c>
      <c r="AD5839" s="16">
        <v>36.4</v>
      </c>
      <c r="AE5839" s="16">
        <v>0.2097</v>
      </c>
      <c r="AF5839" s="16">
        <v>0.26540000000000002</v>
      </c>
      <c r="AG5839" s="16">
        <v>34214.5</v>
      </c>
      <c r="AH5839" s="16">
        <v>3.5999999999999997E-2</v>
      </c>
      <c r="AI5839" s="16">
        <v>37.4</v>
      </c>
      <c r="AJ5839" s="16">
        <v>54.3</v>
      </c>
      <c r="AK5839" s="16">
        <v>0.17760000000000001</v>
      </c>
      <c r="AL5839" s="16">
        <v>0</v>
      </c>
      <c r="AM5839" s="16">
        <v>0</v>
      </c>
      <c r="AN5839" s="16">
        <v>0.34320000000000001</v>
      </c>
      <c r="AO5839" s="16">
        <v>0</v>
      </c>
      <c r="AP5839" s="16">
        <v>-0.1852</v>
      </c>
      <c r="AR5839" s="16">
        <f t="shared" si="213"/>
        <v>1</v>
      </c>
      <c r="AS5839" s="5">
        <f t="shared" si="212"/>
        <v>7.7058000000000071E-2</v>
      </c>
    </row>
    <row r="5840" spans="1:45" x14ac:dyDescent="0.25">
      <c r="A5840" s="16" t="s">
        <v>407</v>
      </c>
      <c r="B5840" s="16" t="s">
        <v>197</v>
      </c>
      <c r="C5840" s="16" t="s">
        <v>381</v>
      </c>
      <c r="D5840" s="16">
        <v>2001</v>
      </c>
      <c r="E5840" s="16" t="s">
        <v>6456</v>
      </c>
      <c r="F5840" s="16" t="s">
        <v>591</v>
      </c>
      <c r="G5840" s="10">
        <v>724.90499999999997</v>
      </c>
      <c r="H5840" s="73">
        <v>6.5860399999999997</v>
      </c>
      <c r="J5840" s="71">
        <v>0</v>
      </c>
      <c r="K5840" s="71">
        <v>1</v>
      </c>
      <c r="L5840" s="16">
        <v>-1.6401539999999999</v>
      </c>
      <c r="M5840" s="16">
        <v>-0.61408280000000004</v>
      </c>
      <c r="N5840" s="16">
        <v>-0.63318140000000001</v>
      </c>
      <c r="O5840" s="16">
        <v>-0.93616809999999995</v>
      </c>
      <c r="P5840" s="16">
        <v>-1.0140130000000001</v>
      </c>
      <c r="Q5840" s="16">
        <v>-0.43644490000000002</v>
      </c>
      <c r="R5840" s="16">
        <v>0.11070000000000001</v>
      </c>
      <c r="S5840" s="16">
        <v>3.0000000000000001E-3</v>
      </c>
      <c r="T5840" s="16">
        <v>2.9999999999999997E-4</v>
      </c>
      <c r="U5840" s="16">
        <v>6.5096999999999996</v>
      </c>
      <c r="V5840" s="16">
        <v>5.8019999999999996</v>
      </c>
      <c r="W5840" s="16">
        <v>2.706</v>
      </c>
      <c r="X5840" s="16">
        <v>372.92599999999999</v>
      </c>
      <c r="Y5840" s="16">
        <v>10.167899999999999</v>
      </c>
      <c r="Z5840" s="16">
        <v>0</v>
      </c>
      <c r="AA5840" s="16">
        <v>-0.99563570000000001</v>
      </c>
      <c r="AB5840" s="16">
        <v>0.17</v>
      </c>
      <c r="AC5840" s="16">
        <v>0</v>
      </c>
      <c r="AD5840" s="16">
        <v>40.700000000000003</v>
      </c>
      <c r="AE5840" s="16">
        <v>0.2145</v>
      </c>
      <c r="AF5840" s="16">
        <v>5.0448000000000004</v>
      </c>
      <c r="AG5840" s="16">
        <v>38931.300000000003</v>
      </c>
      <c r="AH5840" s="16">
        <v>3.7249999999999998E-2</v>
      </c>
      <c r="AI5840" s="16">
        <v>37.4</v>
      </c>
      <c r="AJ5840" s="16">
        <v>55.6</v>
      </c>
      <c r="AK5840" s="16">
        <v>0.26069999999999999</v>
      </c>
      <c r="AL5840" s="16">
        <v>-0.51780000000000004</v>
      </c>
      <c r="AM5840" s="16">
        <v>-0.80159999999999998</v>
      </c>
      <c r="AN5840" s="16">
        <v>-0.14699999999999999</v>
      </c>
      <c r="AO5840" s="16">
        <v>-1.2921</v>
      </c>
      <c r="AP5840" s="16">
        <v>-0.63759999999999994</v>
      </c>
      <c r="AR5840" s="16">
        <f t="shared" si="213"/>
        <v>1</v>
      </c>
      <c r="AS5840" s="5">
        <f t="shared" si="212"/>
        <v>-0.16326599999999991</v>
      </c>
    </row>
    <row r="5841" spans="1:45" x14ac:dyDescent="0.25">
      <c r="A5841" s="16" t="s">
        <v>407</v>
      </c>
      <c r="B5841" s="16" t="s">
        <v>197</v>
      </c>
      <c r="C5841" s="16" t="s">
        <v>381</v>
      </c>
      <c r="D5841" s="16">
        <v>2002</v>
      </c>
      <c r="E5841" s="16" t="s">
        <v>6457</v>
      </c>
      <c r="F5841" s="16" t="s">
        <v>591</v>
      </c>
      <c r="G5841" s="10">
        <v>653.803</v>
      </c>
      <c r="H5841" s="73">
        <v>6.4828070000000002</v>
      </c>
      <c r="J5841" s="71">
        <v>0</v>
      </c>
      <c r="K5841" s="71">
        <v>1</v>
      </c>
      <c r="L5841" s="16">
        <v>-1.6040749999999999</v>
      </c>
      <c r="M5841" s="16">
        <v>-0.61653080000000005</v>
      </c>
      <c r="N5841" s="16">
        <v>-0.5294529</v>
      </c>
      <c r="O5841" s="16">
        <v>-0.86686019999999997</v>
      </c>
      <c r="P5841" s="16">
        <v>-0.97021009999999996</v>
      </c>
      <c r="Q5841" s="16">
        <v>-0.57986879999999996</v>
      </c>
      <c r="R5841" s="16">
        <v>0.1076</v>
      </c>
      <c r="S5841" s="16">
        <v>2.8E-3</v>
      </c>
      <c r="T5841" s="16">
        <v>2.9999999999999997E-4</v>
      </c>
      <c r="U5841" s="16">
        <v>7.3445999999999998</v>
      </c>
      <c r="V5841" s="16">
        <v>5.6840000000000002</v>
      </c>
      <c r="W5841" s="16">
        <v>2.8220000000000001</v>
      </c>
      <c r="X5841" s="16">
        <v>374.72500000000002</v>
      </c>
      <c r="Y5841" s="16">
        <v>12.561</v>
      </c>
      <c r="Z5841" s="16">
        <v>8.8000000000000005E-3</v>
      </c>
      <c r="AA5841" s="16">
        <v>-0.9995193</v>
      </c>
      <c r="AB5841" s="16">
        <v>0.17</v>
      </c>
      <c r="AC5841" s="16">
        <v>0</v>
      </c>
      <c r="AD5841" s="16">
        <v>40.799999999999997</v>
      </c>
      <c r="AE5841" s="16">
        <v>0.21940000000000001</v>
      </c>
      <c r="AF5841" s="16">
        <v>9.8241999999999994</v>
      </c>
      <c r="AG5841" s="16">
        <v>45005.1</v>
      </c>
      <c r="AH5841" s="16">
        <v>6.4299999999999996E-2</v>
      </c>
      <c r="AI5841" s="16">
        <v>37.5</v>
      </c>
      <c r="AJ5841" s="16">
        <v>56.9</v>
      </c>
      <c r="AK5841" s="16">
        <v>0.34389999999999998</v>
      </c>
      <c r="AL5841" s="16">
        <v>-0.51780000000000004</v>
      </c>
      <c r="AM5841" s="16">
        <v>-0.80159999999999998</v>
      </c>
      <c r="AN5841" s="16">
        <v>-0.63719999999999999</v>
      </c>
      <c r="AO5841" s="16">
        <v>-1.2921</v>
      </c>
      <c r="AP5841" s="16">
        <v>-1.0900000000000001</v>
      </c>
      <c r="AR5841" s="16">
        <f t="shared" si="213"/>
        <v>1</v>
      </c>
      <c r="AS5841" s="5">
        <f t="shared" si="212"/>
        <v>3.6078999999999972E-2</v>
      </c>
    </row>
    <row r="5842" spans="1:45" x14ac:dyDescent="0.25">
      <c r="A5842" s="16" t="s">
        <v>407</v>
      </c>
      <c r="B5842" s="16" t="s">
        <v>197</v>
      </c>
      <c r="C5842" s="16" t="s">
        <v>381</v>
      </c>
      <c r="D5842" s="16">
        <v>2003</v>
      </c>
      <c r="E5842" s="16" t="s">
        <v>6458</v>
      </c>
      <c r="F5842" s="16" t="s">
        <v>591</v>
      </c>
      <c r="G5842" s="10">
        <v>614.03800000000001</v>
      </c>
      <c r="H5842" s="73">
        <v>6.4200569999999999</v>
      </c>
      <c r="J5842" s="71">
        <v>0</v>
      </c>
      <c r="K5842" s="71">
        <v>1</v>
      </c>
      <c r="L5842" s="16">
        <v>-1.5734079999999999</v>
      </c>
      <c r="M5842" s="16">
        <v>-0.61466350000000003</v>
      </c>
      <c r="N5842" s="16">
        <v>-0.54490830000000001</v>
      </c>
      <c r="O5842" s="16">
        <v>-0.82120300000000002</v>
      </c>
      <c r="P5842" s="16">
        <v>-0.97450300000000001</v>
      </c>
      <c r="Q5842" s="16">
        <v>-0.53883150000000002</v>
      </c>
      <c r="R5842" s="16">
        <v>0.11070000000000001</v>
      </c>
      <c r="S5842" s="16">
        <v>2.5999999999999999E-3</v>
      </c>
      <c r="T5842" s="16">
        <v>4.0000000000000002E-4</v>
      </c>
      <c r="U5842" s="16">
        <v>7.0664999999999996</v>
      </c>
      <c r="V5842" s="16">
        <v>5.5659999999999998</v>
      </c>
      <c r="W5842" s="16">
        <v>2.8479999999999999</v>
      </c>
      <c r="X5842" s="16">
        <v>377.03899999999999</v>
      </c>
      <c r="Y5842" s="16">
        <v>14.9541</v>
      </c>
      <c r="Z5842" s="16">
        <v>1.06E-2</v>
      </c>
      <c r="AA5842" s="16">
        <v>-0.972333</v>
      </c>
      <c r="AB5842" s="16">
        <v>0.17</v>
      </c>
      <c r="AC5842" s="16">
        <v>0</v>
      </c>
      <c r="AD5842" s="16">
        <v>40.1</v>
      </c>
      <c r="AE5842" s="16">
        <v>0.21110000000000001</v>
      </c>
      <c r="AF5842" s="16">
        <v>2.149</v>
      </c>
      <c r="AG5842" s="16">
        <v>50859.1</v>
      </c>
      <c r="AH5842" s="16">
        <v>6.7699999999999996E-2</v>
      </c>
      <c r="AI5842" s="16">
        <v>37.6</v>
      </c>
      <c r="AJ5842" s="16">
        <v>58.2</v>
      </c>
      <c r="AK5842" s="16">
        <v>0.2036</v>
      </c>
      <c r="AL5842" s="16">
        <v>-0.53100000000000003</v>
      </c>
      <c r="AM5842" s="16">
        <v>-0.98480000000000001</v>
      </c>
      <c r="AN5842" s="16">
        <v>-0.32050000000000001</v>
      </c>
      <c r="AO5842" s="16">
        <v>-1.2961</v>
      </c>
      <c r="AP5842" s="16">
        <v>-0.79930000000000001</v>
      </c>
      <c r="AR5842" s="16">
        <f t="shared" si="213"/>
        <v>1</v>
      </c>
      <c r="AS5842" s="5">
        <f t="shared" si="212"/>
        <v>3.0667E-2</v>
      </c>
    </row>
    <row r="5843" spans="1:45" x14ac:dyDescent="0.25">
      <c r="A5843" s="16" t="s">
        <v>407</v>
      </c>
      <c r="B5843" s="16" t="s">
        <v>197</v>
      </c>
      <c r="C5843" s="16" t="s">
        <v>381</v>
      </c>
      <c r="D5843" s="16">
        <v>2004</v>
      </c>
      <c r="E5843" s="16" t="s">
        <v>6459</v>
      </c>
      <c r="F5843" s="16" t="s">
        <v>591</v>
      </c>
      <c r="G5843" s="10">
        <v>594.96500000000003</v>
      </c>
      <c r="H5843" s="73">
        <v>6.3885019999999999</v>
      </c>
      <c r="J5843" s="71">
        <v>0</v>
      </c>
      <c r="K5843" s="71">
        <v>1</v>
      </c>
      <c r="L5843" s="16">
        <v>-1.5204340000000001</v>
      </c>
      <c r="M5843" s="16">
        <v>-0.60959830000000004</v>
      </c>
      <c r="N5843" s="16">
        <v>-0.56151600000000002</v>
      </c>
      <c r="O5843" s="16">
        <v>-0.75859840000000001</v>
      </c>
      <c r="P5843" s="16">
        <v>-0.964588</v>
      </c>
      <c r="Q5843" s="16">
        <v>-0.48153780000000002</v>
      </c>
      <c r="R5843" s="16">
        <v>0.11070000000000001</v>
      </c>
      <c r="S5843" s="16">
        <v>3.2000000000000002E-3</v>
      </c>
      <c r="T5843" s="16">
        <v>6.9999999999999999E-4</v>
      </c>
      <c r="U5843" s="16">
        <v>6.9324000000000003</v>
      </c>
      <c r="V5843" s="16">
        <v>5.4480000000000004</v>
      </c>
      <c r="W5843" s="16">
        <v>2.8740000000000001</v>
      </c>
      <c r="X5843" s="16">
        <v>376.798</v>
      </c>
      <c r="Y5843" s="16">
        <v>17.347200000000001</v>
      </c>
      <c r="Z5843" s="16">
        <v>1.44E-2</v>
      </c>
      <c r="AA5843" s="16">
        <v>-0.98398439999999998</v>
      </c>
      <c r="AB5843" s="16">
        <v>0.17</v>
      </c>
      <c r="AC5843" s="16">
        <v>0</v>
      </c>
      <c r="AD5843" s="16">
        <v>40.4</v>
      </c>
      <c r="AE5843" s="16">
        <v>0.217</v>
      </c>
      <c r="AF5843" s="16">
        <v>2.66</v>
      </c>
      <c r="AG5843" s="16">
        <v>56742.400000000001</v>
      </c>
      <c r="AH5843" s="16">
        <v>4.3799999999999999E-2</v>
      </c>
      <c r="AI5843" s="16">
        <v>37.700000000000003</v>
      </c>
      <c r="AJ5843" s="16">
        <v>59.6</v>
      </c>
      <c r="AK5843" s="16">
        <v>-6.59E-2</v>
      </c>
      <c r="AL5843" s="16">
        <v>-0.52710000000000001</v>
      </c>
      <c r="AM5843" s="16">
        <v>-0.68440000000000001</v>
      </c>
      <c r="AN5843" s="16">
        <v>-0.20050000000000001</v>
      </c>
      <c r="AO5843" s="16">
        <v>-1.1107</v>
      </c>
      <c r="AP5843" s="16">
        <v>-0.80889999999999995</v>
      </c>
      <c r="AR5843" s="16">
        <f t="shared" si="213"/>
        <v>1</v>
      </c>
      <c r="AS5843" s="5">
        <f t="shared" si="212"/>
        <v>5.2973999999999855E-2</v>
      </c>
    </row>
    <row r="5844" spans="1:45" x14ac:dyDescent="0.25">
      <c r="A5844" s="16" t="s">
        <v>407</v>
      </c>
      <c r="B5844" s="16" t="s">
        <v>197</v>
      </c>
      <c r="C5844" s="16" t="s">
        <v>381</v>
      </c>
      <c r="D5844" s="16">
        <v>2005</v>
      </c>
      <c r="E5844" s="16" t="s">
        <v>6460</v>
      </c>
      <c r="F5844" s="16" t="s">
        <v>591</v>
      </c>
      <c r="G5844" s="10">
        <v>613.74599999999998</v>
      </c>
      <c r="H5844" s="73">
        <v>6.4195799999999998</v>
      </c>
      <c r="J5844" s="71">
        <v>0</v>
      </c>
      <c r="K5844" s="71">
        <v>1</v>
      </c>
      <c r="L5844" s="16">
        <v>-1.7063809999999999</v>
      </c>
      <c r="M5844" s="16">
        <v>-0.60768049999999996</v>
      </c>
      <c r="N5844" s="16">
        <v>-0.55281610000000003</v>
      </c>
      <c r="O5844" s="16">
        <v>-1.0644020000000001</v>
      </c>
      <c r="P5844" s="16">
        <v>-0.93026500000000001</v>
      </c>
      <c r="Q5844" s="16">
        <v>-0.63327540000000004</v>
      </c>
      <c r="R5844" s="16">
        <v>0.11070000000000001</v>
      </c>
      <c r="S5844" s="16">
        <v>4.1999999999999997E-3</v>
      </c>
      <c r="T5844" s="16">
        <v>5.0000000000000001E-4</v>
      </c>
      <c r="U5844" s="16">
        <v>6.9335000000000004</v>
      </c>
      <c r="V5844" s="16">
        <v>5.33</v>
      </c>
      <c r="W5844" s="16">
        <v>2.9</v>
      </c>
      <c r="X5844" s="16">
        <v>378.29599999999999</v>
      </c>
      <c r="Y5844" s="16">
        <v>5.5002000000000004</v>
      </c>
      <c r="Z5844" s="16">
        <v>1.4999999999999999E-2</v>
      </c>
      <c r="AA5844" s="16">
        <v>-0.83174060000000005</v>
      </c>
      <c r="AB5844" s="16">
        <v>0.17</v>
      </c>
      <c r="AC5844" s="16">
        <v>0</v>
      </c>
      <c r="AD5844" s="16">
        <v>36.479999999999997</v>
      </c>
      <c r="AE5844" s="16">
        <v>0.2344</v>
      </c>
      <c r="AF5844" s="16">
        <v>3.3218000000000001</v>
      </c>
      <c r="AG5844" s="16">
        <v>65122.8</v>
      </c>
      <c r="AH5844" s="16">
        <v>7.46E-2</v>
      </c>
      <c r="AI5844" s="16">
        <v>37.799999999999997</v>
      </c>
      <c r="AJ5844" s="16">
        <v>60.9</v>
      </c>
      <c r="AK5844" s="16">
        <v>-0.2099</v>
      </c>
      <c r="AL5844" s="16">
        <v>-0.78520000000000001</v>
      </c>
      <c r="AM5844" s="16">
        <v>-0.96020000000000005</v>
      </c>
      <c r="AN5844" s="16">
        <v>-0.70130000000000003</v>
      </c>
      <c r="AO5844" s="16">
        <v>-1.1254</v>
      </c>
      <c r="AP5844" s="16">
        <v>-0.54379999999999995</v>
      </c>
      <c r="AR5844" s="16">
        <f t="shared" si="213"/>
        <v>1</v>
      </c>
      <c r="AS5844" s="5">
        <f t="shared" si="212"/>
        <v>-0.18594699999999986</v>
      </c>
    </row>
    <row r="5845" spans="1:45" x14ac:dyDescent="0.25">
      <c r="A5845" s="16" t="s">
        <v>407</v>
      </c>
      <c r="B5845" s="16" t="s">
        <v>197</v>
      </c>
      <c r="C5845" s="16" t="s">
        <v>381</v>
      </c>
      <c r="D5845" s="16">
        <v>2006</v>
      </c>
      <c r="E5845" s="16" t="s">
        <v>6461</v>
      </c>
      <c r="F5845" s="16" t="s">
        <v>591</v>
      </c>
      <c r="G5845" s="10">
        <v>566.45799999999997</v>
      </c>
      <c r="H5845" s="73">
        <v>6.3394029999999999</v>
      </c>
      <c r="J5845" s="71">
        <v>0</v>
      </c>
      <c r="K5845" s="71">
        <v>1</v>
      </c>
      <c r="L5845" s="16">
        <v>-1.529193</v>
      </c>
      <c r="M5845" s="16">
        <v>-0.60523570000000004</v>
      </c>
      <c r="N5845" s="16">
        <v>-0.50551159999999995</v>
      </c>
      <c r="O5845" s="16">
        <v>-0.54020670000000004</v>
      </c>
      <c r="P5845" s="16">
        <v>-0.90297539999999998</v>
      </c>
      <c r="Q5845" s="16">
        <v>-0.86734020000000001</v>
      </c>
      <c r="R5845" s="16">
        <v>0.11070000000000001</v>
      </c>
      <c r="S5845" s="16">
        <v>4.5999999999999999E-3</v>
      </c>
      <c r="T5845" s="16">
        <v>5.9999999999999995E-4</v>
      </c>
      <c r="U5845" s="16">
        <v>7.4782000000000002</v>
      </c>
      <c r="V5845" s="16">
        <v>5.3680000000000003</v>
      </c>
      <c r="W5845" s="16">
        <v>2.9980000000000002</v>
      </c>
      <c r="X5845" s="16">
        <v>375.678</v>
      </c>
      <c r="Y5845" s="16">
        <v>27.2561</v>
      </c>
      <c r="Z5845" s="16">
        <v>1.41E-2</v>
      </c>
      <c r="AA5845" s="16">
        <v>-1.0002960000000001</v>
      </c>
      <c r="AB5845" s="16">
        <v>0.17</v>
      </c>
      <c r="AC5845" s="16">
        <v>0</v>
      </c>
      <c r="AD5845" s="16">
        <v>40.82</v>
      </c>
      <c r="AE5845" s="16">
        <v>0.246</v>
      </c>
      <c r="AF5845" s="16">
        <v>4.8231000000000002</v>
      </c>
      <c r="AG5845" s="16">
        <v>72610.899999999994</v>
      </c>
      <c r="AH5845" s="16">
        <v>7.7899999999999997E-2</v>
      </c>
      <c r="AI5845" s="16">
        <v>38</v>
      </c>
      <c r="AJ5845" s="16">
        <v>62.4</v>
      </c>
      <c r="AK5845" s="16">
        <v>4.1599999999999998E-2</v>
      </c>
      <c r="AL5845" s="16">
        <v>-0.84699999999999998</v>
      </c>
      <c r="AM5845" s="16">
        <v>-1.0892999999999999</v>
      </c>
      <c r="AN5845" s="16">
        <v>-1.1385000000000001</v>
      </c>
      <c r="AO5845" s="16">
        <v>-1.494</v>
      </c>
      <c r="AP5845" s="16">
        <v>-1.153</v>
      </c>
      <c r="AR5845" s="16">
        <f t="shared" si="213"/>
        <v>1</v>
      </c>
      <c r="AS5845" s="5">
        <f t="shared" si="212"/>
        <v>0.1771879999999999</v>
      </c>
    </row>
    <row r="5846" spans="1:45" x14ac:dyDescent="0.25">
      <c r="A5846" s="16" t="s">
        <v>407</v>
      </c>
      <c r="B5846" s="16" t="s">
        <v>197</v>
      </c>
      <c r="C5846" s="16" t="s">
        <v>381</v>
      </c>
      <c r="D5846" s="16">
        <v>2007</v>
      </c>
      <c r="E5846" s="16" t="s">
        <v>6462</v>
      </c>
      <c r="F5846" s="16" t="s">
        <v>591</v>
      </c>
      <c r="G5846" s="10">
        <v>621.61199999999997</v>
      </c>
      <c r="H5846" s="73">
        <v>6.4323160000000001</v>
      </c>
      <c r="J5846" s="71">
        <v>0</v>
      </c>
      <c r="K5846" s="71">
        <v>1</v>
      </c>
      <c r="L5846" s="16">
        <v>-1.49569</v>
      </c>
      <c r="M5846" s="16">
        <v>-0.5999411</v>
      </c>
      <c r="N5846" s="16">
        <v>-0.45175670000000001</v>
      </c>
      <c r="O5846" s="16">
        <v>-0.52493939999999994</v>
      </c>
      <c r="P5846" s="16">
        <v>-0.87299199999999999</v>
      </c>
      <c r="Q5846" s="16">
        <v>-0.89936190000000005</v>
      </c>
      <c r="R5846" s="16">
        <v>0.11070000000000001</v>
      </c>
      <c r="S5846" s="16">
        <v>6.0000000000000001E-3</v>
      </c>
      <c r="T5846" s="16">
        <v>5.9999999999999995E-4</v>
      </c>
      <c r="U5846" s="16">
        <v>7.5978000000000003</v>
      </c>
      <c r="V5846" s="16">
        <v>5.4059999999999997</v>
      </c>
      <c r="W5846" s="16">
        <v>3.0960000000000001</v>
      </c>
      <c r="X5846" s="16">
        <v>381.07900000000001</v>
      </c>
      <c r="Y5846" s="16">
        <v>27.841999999999999</v>
      </c>
      <c r="Z5846" s="16">
        <v>1.5800000000000002E-2</v>
      </c>
      <c r="AA5846" s="16">
        <v>-0.99874260000000004</v>
      </c>
      <c r="AB5846" s="16">
        <v>0.17</v>
      </c>
      <c r="AC5846" s="16">
        <v>0</v>
      </c>
      <c r="AD5846" s="16">
        <v>40.78</v>
      </c>
      <c r="AE5846" s="16">
        <v>0.2356</v>
      </c>
      <c r="AF5846" s="16">
        <v>7.5518999999999998</v>
      </c>
      <c r="AG5846" s="16">
        <v>79564.5</v>
      </c>
      <c r="AH5846" s="16">
        <v>8.1000000000000003E-2</v>
      </c>
      <c r="AI5846" s="16">
        <v>38.299999999999997</v>
      </c>
      <c r="AJ5846" s="16">
        <v>63.8</v>
      </c>
      <c r="AK5846" s="16">
        <v>0.1177</v>
      </c>
      <c r="AL5846" s="16">
        <v>-0.93540000000000001</v>
      </c>
      <c r="AM5846" s="16">
        <v>-1.0649999999999999</v>
      </c>
      <c r="AN5846" s="16">
        <v>-1.1095999999999999</v>
      </c>
      <c r="AO5846" s="16">
        <v>-1.5851999999999999</v>
      </c>
      <c r="AP5846" s="16">
        <v>-1.2790999999999999</v>
      </c>
      <c r="AR5846" s="16">
        <f t="shared" si="213"/>
        <v>1</v>
      </c>
      <c r="AS5846" s="5">
        <f t="shared" si="212"/>
        <v>3.3503000000000061E-2</v>
      </c>
    </row>
    <row r="5847" spans="1:45" x14ac:dyDescent="0.25">
      <c r="A5847" s="16" t="s">
        <v>407</v>
      </c>
      <c r="B5847" s="16" t="s">
        <v>197</v>
      </c>
      <c r="C5847" s="16" t="s">
        <v>381</v>
      </c>
      <c r="D5847" s="16">
        <v>2008</v>
      </c>
      <c r="E5847" s="16" t="s">
        <v>6463</v>
      </c>
      <c r="F5847" s="16" t="s">
        <v>591</v>
      </c>
      <c r="G5847" s="10">
        <v>701.22699999999998</v>
      </c>
      <c r="H5847" s="73">
        <v>6.5528320000000004</v>
      </c>
      <c r="J5847" s="71">
        <v>0</v>
      </c>
      <c r="K5847" s="71">
        <v>1</v>
      </c>
      <c r="L5847" s="16">
        <v>-1.371488</v>
      </c>
      <c r="M5847" s="16">
        <v>-0.60451969999999999</v>
      </c>
      <c r="N5847" s="16">
        <v>-0.38193909999999998</v>
      </c>
      <c r="O5847" s="16">
        <v>-0.48964839999999998</v>
      </c>
      <c r="P5847" s="16">
        <v>-0.84107430000000005</v>
      </c>
      <c r="Q5847" s="16">
        <v>-0.75021510000000002</v>
      </c>
      <c r="R5847" s="16">
        <v>0.11070000000000001</v>
      </c>
      <c r="S5847" s="16">
        <v>4.0499999999999998E-3</v>
      </c>
      <c r="T5847" s="16">
        <v>8.9999999999999998E-4</v>
      </c>
      <c r="U5847" s="16">
        <v>8.1020000000000003</v>
      </c>
      <c r="V5847" s="16">
        <v>5.444</v>
      </c>
      <c r="W5847" s="16">
        <v>3.194</v>
      </c>
      <c r="X5847" s="16">
        <v>382.65899999999999</v>
      </c>
      <c r="Y5847" s="16">
        <v>29.316800000000001</v>
      </c>
      <c r="Z5847" s="16">
        <v>1.7899999999999999E-2</v>
      </c>
      <c r="AA5847" s="16">
        <v>-0.99757750000000001</v>
      </c>
      <c r="AB5847" s="16">
        <v>0.17</v>
      </c>
      <c r="AC5847" s="16">
        <v>0</v>
      </c>
      <c r="AD5847" s="16">
        <v>40.75</v>
      </c>
      <c r="AE5847" s="16">
        <v>0.2515</v>
      </c>
      <c r="AF5847" s="16">
        <v>11.902200000000001</v>
      </c>
      <c r="AG5847" s="16">
        <v>86227.8</v>
      </c>
      <c r="AH5847" s="16">
        <v>7.8399999999999997E-2</v>
      </c>
      <c r="AI5847" s="16">
        <v>38.5</v>
      </c>
      <c r="AJ5847" s="16">
        <v>65.2</v>
      </c>
      <c r="AK5847" s="16">
        <v>0.19939999999999999</v>
      </c>
      <c r="AL5847" s="16">
        <v>-0.90710000000000002</v>
      </c>
      <c r="AM5847" s="16">
        <v>-1.0271999999999999</v>
      </c>
      <c r="AN5847" s="16">
        <v>-0.81850000000000001</v>
      </c>
      <c r="AO5847" s="16">
        <v>-1.3371999999999999</v>
      </c>
      <c r="AP5847" s="16">
        <v>-1.0972</v>
      </c>
      <c r="AR5847" s="16">
        <f t="shared" si="213"/>
        <v>1</v>
      </c>
      <c r="AS5847" s="5">
        <f t="shared" si="212"/>
        <v>0.12420199999999992</v>
      </c>
    </row>
    <row r="5848" spans="1:45" x14ac:dyDescent="0.25">
      <c r="A5848" s="16" t="s">
        <v>407</v>
      </c>
      <c r="B5848" s="16" t="s">
        <v>197</v>
      </c>
      <c r="C5848" s="16" t="s">
        <v>381</v>
      </c>
      <c r="D5848" s="16">
        <v>2009</v>
      </c>
      <c r="E5848" s="16" t="s">
        <v>6464</v>
      </c>
      <c r="F5848" s="16" t="s">
        <v>591</v>
      </c>
      <c r="G5848" s="10">
        <v>782.03599999999994</v>
      </c>
      <c r="H5848" s="73">
        <v>6.6619010000000003</v>
      </c>
      <c r="J5848" s="71">
        <v>0</v>
      </c>
      <c r="K5848" s="71">
        <v>1</v>
      </c>
      <c r="L5848" s="16">
        <v>-1.160021</v>
      </c>
      <c r="M5848" s="16">
        <v>-0.59976549999999995</v>
      </c>
      <c r="N5848" s="16">
        <v>-2.7411000000000001E-2</v>
      </c>
      <c r="O5848" s="16">
        <v>-0.45622089999999998</v>
      </c>
      <c r="P5848" s="16">
        <v>-0.74963049999999998</v>
      </c>
      <c r="Q5848" s="16">
        <v>-0.76488719999999999</v>
      </c>
      <c r="R5848" s="16">
        <v>0.11070000000000001</v>
      </c>
      <c r="S5848" s="16">
        <v>5.7999999999999996E-3</v>
      </c>
      <c r="T5848" s="16">
        <v>6.9999999999999999E-4</v>
      </c>
      <c r="U5848" s="16">
        <v>11.466100000000001</v>
      </c>
      <c r="V5848" s="16">
        <v>5.51</v>
      </c>
      <c r="W5848" s="16">
        <v>3.2919999999999998</v>
      </c>
      <c r="X5848" s="16">
        <v>381.62900000000002</v>
      </c>
      <c r="Y5848" s="16">
        <v>30.633099999999999</v>
      </c>
      <c r="Z5848" s="16">
        <v>2.0899999999999998E-2</v>
      </c>
      <c r="AA5848" s="16">
        <v>-0.99602400000000002</v>
      </c>
      <c r="AB5848" s="16">
        <v>0.17</v>
      </c>
      <c r="AC5848" s="16">
        <v>0</v>
      </c>
      <c r="AD5848" s="16">
        <v>40.71</v>
      </c>
      <c r="AE5848" s="16">
        <v>0.2732</v>
      </c>
      <c r="AF5848" s="16">
        <v>32.9726</v>
      </c>
      <c r="AG5848" s="16">
        <v>96687</v>
      </c>
      <c r="AH5848" s="16">
        <v>8.7999999999999995E-2</v>
      </c>
      <c r="AI5848" s="16">
        <v>38.799999999999997</v>
      </c>
      <c r="AJ5848" s="16">
        <v>66.7</v>
      </c>
      <c r="AK5848" s="16">
        <v>7.0099999999999996E-2</v>
      </c>
      <c r="AL5848" s="16">
        <v>-0.99619999999999997</v>
      </c>
      <c r="AM5848" s="16">
        <v>-1.1557999999999999</v>
      </c>
      <c r="AN5848" s="16">
        <v>-0.58179999999999998</v>
      </c>
      <c r="AO5848" s="16">
        <v>-1.147</v>
      </c>
      <c r="AP5848" s="16">
        <v>-1.2323</v>
      </c>
      <c r="AR5848" s="16">
        <f t="shared" si="213"/>
        <v>1</v>
      </c>
      <c r="AS5848" s="5">
        <f t="shared" si="212"/>
        <v>0.21146700000000007</v>
      </c>
    </row>
    <row r="5849" spans="1:45" x14ac:dyDescent="0.25">
      <c r="A5849" s="16" t="s">
        <v>407</v>
      </c>
      <c r="B5849" s="16" t="s">
        <v>197</v>
      </c>
      <c r="C5849" s="16" t="s">
        <v>381</v>
      </c>
      <c r="D5849" s="16">
        <v>2010</v>
      </c>
      <c r="E5849" s="16" t="s">
        <v>6465</v>
      </c>
      <c r="F5849" s="16" t="s">
        <v>591</v>
      </c>
      <c r="G5849" s="10">
        <v>849.86300000000006</v>
      </c>
      <c r="H5849" s="73">
        <v>6.7450749999999999</v>
      </c>
      <c r="J5849" s="71">
        <v>0</v>
      </c>
      <c r="K5849" s="71">
        <v>1</v>
      </c>
      <c r="L5849" s="16">
        <v>-1.1182319999999999</v>
      </c>
      <c r="M5849" s="16">
        <v>-0.59522719999999996</v>
      </c>
      <c r="N5849" s="16">
        <v>-9.1315800000000003E-2</v>
      </c>
      <c r="O5849" s="16">
        <v>-0.36190509999999998</v>
      </c>
      <c r="P5849" s="16">
        <v>-0.70778810000000003</v>
      </c>
      <c r="Q5849" s="16">
        <v>-0.75306150000000005</v>
      </c>
      <c r="R5849" s="16">
        <v>0.11070000000000001</v>
      </c>
      <c r="S5849" s="16">
        <v>7.0000000000000001E-3</v>
      </c>
      <c r="T5849" s="16">
        <v>6.9999999999999999E-4</v>
      </c>
      <c r="U5849" s="16">
        <v>10.4872</v>
      </c>
      <c r="V5849" s="16">
        <v>5.71</v>
      </c>
      <c r="W5849" s="16">
        <v>3.39</v>
      </c>
      <c r="X5849" s="16">
        <v>386.149</v>
      </c>
      <c r="Y5849" s="16">
        <v>36.863700000000001</v>
      </c>
      <c r="Z5849" s="16">
        <v>2.1299999999999999E-2</v>
      </c>
      <c r="AA5849" s="16">
        <v>-0.87659810000000005</v>
      </c>
      <c r="AB5849" s="16">
        <v>0.17</v>
      </c>
      <c r="AC5849" s="16">
        <v>0</v>
      </c>
      <c r="AD5849" s="16">
        <v>37.634999999999998</v>
      </c>
      <c r="AE5849" s="16">
        <v>0.26929999999999998</v>
      </c>
      <c r="AF5849" s="16">
        <v>43.820500000000003</v>
      </c>
      <c r="AG5849" s="16">
        <v>109169</v>
      </c>
      <c r="AH5849" s="16">
        <v>5.2549999999999999E-2</v>
      </c>
      <c r="AI5849" s="16">
        <v>39.1</v>
      </c>
      <c r="AJ5849" s="16">
        <v>68.2</v>
      </c>
      <c r="AK5849" s="16">
        <v>2.52E-2</v>
      </c>
      <c r="AL5849" s="16">
        <v>-0.96899999999999997</v>
      </c>
      <c r="AM5849" s="16">
        <v>-1.2143999999999999</v>
      </c>
      <c r="AN5849" s="16">
        <v>-0.48930000000000001</v>
      </c>
      <c r="AO5849" s="16">
        <v>-1.1006</v>
      </c>
      <c r="AP5849" s="16">
        <v>-1.216</v>
      </c>
      <c r="AR5849" s="16">
        <f t="shared" si="213"/>
        <v>1</v>
      </c>
      <c r="AS5849" s="5">
        <f t="shared" si="212"/>
        <v>4.1789000000000076E-2</v>
      </c>
    </row>
    <row r="5850" spans="1:45" x14ac:dyDescent="0.25">
      <c r="A5850" s="16" t="s">
        <v>407</v>
      </c>
      <c r="B5850" s="16" t="s">
        <v>197</v>
      </c>
      <c r="C5850" s="16" t="s">
        <v>381</v>
      </c>
      <c r="D5850" s="16">
        <v>2011</v>
      </c>
      <c r="E5850" s="16" t="s">
        <v>6466</v>
      </c>
      <c r="F5850" s="16" t="s">
        <v>591</v>
      </c>
      <c r="G5850" s="10">
        <v>900.55600000000004</v>
      </c>
      <c r="H5850" s="73">
        <v>6.8030119999999998</v>
      </c>
      <c r="J5850" s="71">
        <v>0</v>
      </c>
      <c r="K5850" s="71">
        <v>1</v>
      </c>
      <c r="L5850" s="16">
        <v>-1.0886210000000001</v>
      </c>
      <c r="M5850" s="16">
        <v>-0.59300889999999995</v>
      </c>
      <c r="N5850" s="16">
        <v>-0.1847895</v>
      </c>
      <c r="O5850" s="16">
        <v>-0.29756650000000001</v>
      </c>
      <c r="P5850" s="16">
        <v>-0.64585760000000003</v>
      </c>
      <c r="Q5850" s="16">
        <v>-0.72608969999999995</v>
      </c>
      <c r="R5850" s="16">
        <v>0.11375</v>
      </c>
      <c r="S5850" s="16">
        <v>6.8999999999999999E-3</v>
      </c>
      <c r="T5850" s="16">
        <v>8.0000000000000004E-4</v>
      </c>
      <c r="U5850" s="16">
        <v>9.3384</v>
      </c>
      <c r="V5850" s="16">
        <v>6.048</v>
      </c>
      <c r="W5850" s="16">
        <v>3.552</v>
      </c>
      <c r="X5850" s="16">
        <v>387.76400000000001</v>
      </c>
      <c r="Y5850" s="16">
        <v>37.539400000000001</v>
      </c>
      <c r="Z5850" s="16">
        <v>2.6700000000000002E-2</v>
      </c>
      <c r="AA5850" s="16">
        <v>-0.99330529999999995</v>
      </c>
      <c r="AB5850" s="16">
        <v>0.17</v>
      </c>
      <c r="AC5850" s="16">
        <v>0</v>
      </c>
      <c r="AD5850" s="16">
        <v>40.64</v>
      </c>
      <c r="AE5850" s="16">
        <v>0.27860000000000001</v>
      </c>
      <c r="AF5850" s="16">
        <v>56.020699999999998</v>
      </c>
      <c r="AG5850" s="16">
        <v>119874</v>
      </c>
      <c r="AH5850" s="16">
        <v>5.4300000000000001E-2</v>
      </c>
      <c r="AI5850" s="16">
        <v>39.5</v>
      </c>
      <c r="AJ5850" s="16">
        <v>69.7</v>
      </c>
      <c r="AK5850" s="16">
        <v>0.10299999999999999</v>
      </c>
      <c r="AL5850" s="16">
        <v>-1.046</v>
      </c>
      <c r="AM5850" s="16">
        <v>-1.1336999999999999</v>
      </c>
      <c r="AN5850" s="16">
        <v>-0.47399999999999998</v>
      </c>
      <c r="AO5850" s="16">
        <v>-1.0366</v>
      </c>
      <c r="AP5850" s="16">
        <v>-1.228</v>
      </c>
      <c r="AR5850" s="16">
        <f t="shared" si="213"/>
        <v>1</v>
      </c>
      <c r="AS5850" s="5">
        <f t="shared" si="212"/>
        <v>2.9610999999999832E-2</v>
      </c>
    </row>
    <row r="5851" spans="1:45" x14ac:dyDescent="0.25">
      <c r="A5851" s="16" t="s">
        <v>407</v>
      </c>
      <c r="B5851" s="16" t="s">
        <v>197</v>
      </c>
      <c r="C5851" s="16" t="s">
        <v>381</v>
      </c>
      <c r="D5851" s="16">
        <v>2012</v>
      </c>
      <c r="E5851" s="16" t="s">
        <v>6467</v>
      </c>
      <c r="F5851" s="16" t="s">
        <v>591</v>
      </c>
      <c r="G5851" s="10">
        <v>931.91300000000001</v>
      </c>
      <c r="H5851" s="73">
        <v>6.8372400000000004</v>
      </c>
      <c r="J5851" s="71">
        <v>0</v>
      </c>
      <c r="K5851" s="71">
        <v>1</v>
      </c>
      <c r="L5851" s="16">
        <v>-1.184159</v>
      </c>
      <c r="M5851" s="16">
        <v>-0.59260679999999999</v>
      </c>
      <c r="N5851" s="16">
        <v>-0.48073320000000003</v>
      </c>
      <c r="O5851" s="16">
        <v>-0.28779909999999997</v>
      </c>
      <c r="P5851" s="16">
        <v>-0.62045459999999997</v>
      </c>
      <c r="Q5851" s="16">
        <v>-0.68059959999999997</v>
      </c>
      <c r="R5851" s="16">
        <v>0.11070000000000001</v>
      </c>
      <c r="S5851" s="16">
        <v>7.1999999999999998E-3</v>
      </c>
      <c r="T5851" s="16">
        <v>8.9999999999999998E-4</v>
      </c>
      <c r="U5851" s="16">
        <v>6.4185999999999996</v>
      </c>
      <c r="V5851" s="16">
        <v>6.3860000000000001</v>
      </c>
      <c r="W5851" s="16">
        <v>3.714</v>
      </c>
      <c r="X5851" s="16">
        <v>386.83499999999998</v>
      </c>
      <c r="Y5851" s="16">
        <v>38.000100000000003</v>
      </c>
      <c r="Z5851" s="16">
        <v>2.69E-2</v>
      </c>
      <c r="AA5851" s="16">
        <v>-0.99175179999999996</v>
      </c>
      <c r="AB5851" s="16">
        <v>0.17</v>
      </c>
      <c r="AC5851" s="16">
        <v>0</v>
      </c>
      <c r="AD5851" s="16">
        <v>40.6</v>
      </c>
      <c r="AE5851" s="16">
        <v>0.26929999999999998</v>
      </c>
      <c r="AF5851" s="16">
        <v>55.739800000000002</v>
      </c>
      <c r="AG5851" s="16">
        <v>134775</v>
      </c>
      <c r="AH5851" s="16">
        <v>5.595E-2</v>
      </c>
      <c r="AI5851" s="16">
        <v>39.799999999999997</v>
      </c>
      <c r="AJ5851" s="16">
        <v>71.2</v>
      </c>
      <c r="AK5851" s="16">
        <v>6.8099999999999994E-2</v>
      </c>
      <c r="AL5851" s="16">
        <v>-0.97040000000000004</v>
      </c>
      <c r="AM5851" s="16">
        <v>-1.1619999999999999</v>
      </c>
      <c r="AN5851" s="16">
        <v>-0.27110000000000001</v>
      </c>
      <c r="AO5851" s="16">
        <v>-1.0116000000000001</v>
      </c>
      <c r="AP5851" s="16">
        <v>-1.1848000000000001</v>
      </c>
      <c r="AR5851" s="16">
        <f t="shared" si="213"/>
        <v>1</v>
      </c>
      <c r="AS5851" s="5">
        <f t="shared" si="212"/>
        <v>-9.5537999999999901E-2</v>
      </c>
    </row>
    <row r="5852" spans="1:45" x14ac:dyDescent="0.25">
      <c r="A5852" s="16" t="s">
        <v>407</v>
      </c>
      <c r="B5852" s="16" t="s">
        <v>197</v>
      </c>
      <c r="C5852" s="16" t="s">
        <v>381</v>
      </c>
      <c r="D5852" s="16">
        <v>2013</v>
      </c>
      <c r="E5852" s="16" t="s">
        <v>6468</v>
      </c>
      <c r="F5852" s="16" t="s">
        <v>591</v>
      </c>
      <c r="G5852" s="10">
        <v>936.36599999999999</v>
      </c>
      <c r="H5852" s="73">
        <v>6.8420059999999996</v>
      </c>
      <c r="J5852" s="71">
        <v>0</v>
      </c>
      <c r="K5852" s="71">
        <v>1</v>
      </c>
      <c r="L5852" s="16">
        <v>-1.1814979999999999</v>
      </c>
      <c r="M5852" s="16">
        <v>-0.60018400000000005</v>
      </c>
      <c r="N5852" s="16">
        <v>-0.4834907</v>
      </c>
      <c r="O5852" s="16">
        <v>-0.27462219999999998</v>
      </c>
      <c r="P5852" s="16">
        <v>-0.60716409999999998</v>
      </c>
      <c r="Q5852" s="16">
        <v>-0.69256740000000006</v>
      </c>
      <c r="R5852" s="16">
        <v>0.11070000000000001</v>
      </c>
      <c r="S5852" s="16">
        <v>4.9500000000000004E-3</v>
      </c>
      <c r="T5852" s="16">
        <v>1E-3</v>
      </c>
      <c r="U5852" s="16">
        <v>5.9958999999999998</v>
      </c>
      <c r="V5852" s="16">
        <v>6.7240000000000002</v>
      </c>
      <c r="W5852" s="16">
        <v>3.8759999999999999</v>
      </c>
      <c r="X5852" s="16">
        <v>390.702</v>
      </c>
      <c r="Y5852" s="16">
        <v>38.2532</v>
      </c>
      <c r="Z5852" s="16">
        <v>2.75E-2</v>
      </c>
      <c r="AA5852" s="16">
        <v>-1.011171</v>
      </c>
      <c r="AB5852" s="16">
        <v>0.17</v>
      </c>
      <c r="AC5852" s="16">
        <v>0</v>
      </c>
      <c r="AD5852" s="16">
        <v>41.1</v>
      </c>
      <c r="AE5852" s="16">
        <v>0.26479999999999998</v>
      </c>
      <c r="AF5852" s="16">
        <v>57.375900000000001</v>
      </c>
      <c r="AG5852" s="16">
        <v>141520</v>
      </c>
      <c r="AH5852" s="16">
        <v>5.7700000000000001E-2</v>
      </c>
      <c r="AI5852" s="16">
        <v>40.1</v>
      </c>
      <c r="AJ5852" s="16">
        <v>71.400000000000006</v>
      </c>
      <c r="AK5852" s="16">
        <v>6.0499999999999998E-2</v>
      </c>
      <c r="AL5852" s="16">
        <v>-0.83389999999999997</v>
      </c>
      <c r="AM5852" s="16">
        <v>-1.2135</v>
      </c>
      <c r="AN5852" s="16">
        <v>-0.3921</v>
      </c>
      <c r="AO5852" s="16">
        <v>-0.97729999999999995</v>
      </c>
      <c r="AP5852" s="16">
        <v>-1.2511000000000001</v>
      </c>
      <c r="AR5852" s="16">
        <f t="shared" si="213"/>
        <v>1</v>
      </c>
      <c r="AS5852" s="5">
        <f t="shared" si="212"/>
        <v>2.6610000000000245E-3</v>
      </c>
    </row>
    <row r="5853" spans="1:45" x14ac:dyDescent="0.25">
      <c r="A5853" s="16" t="s">
        <v>407</v>
      </c>
      <c r="B5853" s="16" t="s">
        <v>197</v>
      </c>
      <c r="C5853" s="16" t="s">
        <v>381</v>
      </c>
      <c r="D5853" s="16">
        <v>2014</v>
      </c>
      <c r="E5853" s="16" t="s">
        <v>6469</v>
      </c>
      <c r="F5853" s="16" t="s">
        <v>591</v>
      </c>
      <c r="G5853" s="10">
        <v>967.99699999999996</v>
      </c>
      <c r="H5853" s="73">
        <v>6.875229</v>
      </c>
      <c r="J5853" s="71">
        <v>0</v>
      </c>
      <c r="K5853" s="71">
        <v>1</v>
      </c>
      <c r="L5853" s="16">
        <v>-0.94963439999999999</v>
      </c>
      <c r="M5853" s="16">
        <v>-0.58975699999999998</v>
      </c>
      <c r="N5853" s="16">
        <v>-0.28208539999999999</v>
      </c>
      <c r="O5853" s="16">
        <v>-0.2514171</v>
      </c>
      <c r="P5853" s="16">
        <v>-0.43838709999999997</v>
      </c>
      <c r="Q5853" s="16">
        <v>-0.57958679999999996</v>
      </c>
      <c r="R5853" s="16">
        <v>0.11070000000000001</v>
      </c>
      <c r="S5853" s="16">
        <v>8.2000000000000007E-3</v>
      </c>
      <c r="T5853" s="16">
        <v>8.0000000000000004E-4</v>
      </c>
      <c r="U5853" s="16">
        <v>7.6761999999999997</v>
      </c>
      <c r="V5853" s="16">
        <v>7.0620000000000003</v>
      </c>
      <c r="W5853" s="16">
        <v>4.0380000000000003</v>
      </c>
      <c r="X5853" s="16">
        <v>391.90499999999997</v>
      </c>
      <c r="Y5853" s="16">
        <v>39.506700000000002</v>
      </c>
      <c r="Z5853" s="16">
        <v>2.9499999999999998E-2</v>
      </c>
      <c r="AA5853" s="16">
        <v>-0.98903319999999995</v>
      </c>
      <c r="AB5853" s="16">
        <v>0.17</v>
      </c>
      <c r="AC5853" s="16">
        <v>0</v>
      </c>
      <c r="AD5853" s="16">
        <v>40.53</v>
      </c>
      <c r="AE5853" s="16">
        <v>0.30859999999999999</v>
      </c>
      <c r="AF5853" s="16">
        <v>119.377</v>
      </c>
      <c r="AG5853" s="16">
        <v>92453.9</v>
      </c>
      <c r="AH5853" s="16">
        <v>5.9400000000000001E-2</v>
      </c>
      <c r="AI5853" s="16">
        <v>40.4</v>
      </c>
      <c r="AJ5853" s="16">
        <v>71.7</v>
      </c>
      <c r="AK5853" s="16">
        <v>0.1074</v>
      </c>
      <c r="AL5853" s="16">
        <v>-0.64900000000000002</v>
      </c>
      <c r="AM5853" s="16">
        <v>-1.155</v>
      </c>
      <c r="AN5853" s="16">
        <v>-0.19500000000000001</v>
      </c>
      <c r="AO5853" s="16">
        <v>-0.88660000000000005</v>
      </c>
      <c r="AP5853" s="16">
        <v>-1.1653</v>
      </c>
      <c r="AR5853" s="16">
        <f t="shared" si="213"/>
        <v>1</v>
      </c>
      <c r="AS5853" s="5">
        <f t="shared" si="212"/>
        <v>0.23186359999999995</v>
      </c>
    </row>
    <row r="5854" spans="1:45" x14ac:dyDescent="0.25">
      <c r="A5854" s="16" t="s">
        <v>407</v>
      </c>
      <c r="B5854" s="16" t="s">
        <v>198</v>
      </c>
      <c r="C5854" s="16" t="s">
        <v>383</v>
      </c>
      <c r="D5854" s="16">
        <v>1985</v>
      </c>
      <c r="E5854" s="16" t="s">
        <v>6470</v>
      </c>
      <c r="F5854" s="16" t="s">
        <v>592</v>
      </c>
      <c r="G5854" s="10">
        <v>2539.2399999999998</v>
      </c>
      <c r="H5854" s="73">
        <v>7.83962</v>
      </c>
      <c r="I5854" s="16" t="s">
        <v>6700</v>
      </c>
      <c r="J5854" s="71">
        <v>0</v>
      </c>
      <c r="K5854" s="71">
        <v>1</v>
      </c>
      <c r="L5854" s="16">
        <v>-0.65829930000000003</v>
      </c>
      <c r="M5854" s="16">
        <v>-0.61226820000000004</v>
      </c>
      <c r="N5854" s="16">
        <v>-0.7244197</v>
      </c>
      <c r="O5854" s="16">
        <v>0.15504950000000001</v>
      </c>
      <c r="P5854" s="16">
        <v>-7.5895400000000002E-2</v>
      </c>
      <c r="Q5854" s="16">
        <v>-0.25153249999999999</v>
      </c>
      <c r="R5854" s="16">
        <v>9.6699999999999994E-2</v>
      </c>
      <c r="S5854" s="16">
        <v>5.4999999999999997E-3</v>
      </c>
      <c r="T5854" s="16">
        <v>2.9999999999999997E-4</v>
      </c>
      <c r="U5854" s="16">
        <v>4.7013499999999997</v>
      </c>
      <c r="V5854" s="16">
        <v>7.19</v>
      </c>
      <c r="W5854" s="16">
        <v>1.93</v>
      </c>
      <c r="X5854" s="16">
        <v>391.09100000000001</v>
      </c>
      <c r="Y5854" s="16">
        <v>45.311300000000003</v>
      </c>
      <c r="Z5854" s="16">
        <v>0.18709999999999999</v>
      </c>
      <c r="AA5854" s="16">
        <v>-0.95049799999999995</v>
      </c>
      <c r="AB5854" s="16">
        <v>0</v>
      </c>
      <c r="AC5854" s="16">
        <v>0</v>
      </c>
      <c r="AD5854" s="16">
        <v>34.575000000000003</v>
      </c>
      <c r="AE5854" s="16">
        <v>2.7673000000000001</v>
      </c>
      <c r="AF5854" s="16">
        <v>0</v>
      </c>
      <c r="AG5854" s="16">
        <v>40491.4</v>
      </c>
      <c r="AH5854" s="16">
        <v>0.1918</v>
      </c>
      <c r="AI5854" s="16">
        <v>95.065600000000003</v>
      </c>
      <c r="AJ5854" s="16">
        <v>98.141000000000005</v>
      </c>
      <c r="AK5854" s="16">
        <v>-0.23319999999999999</v>
      </c>
      <c r="AL5854" s="16">
        <v>-0.439</v>
      </c>
      <c r="AM5854" s="16">
        <v>-0.50739999999999996</v>
      </c>
      <c r="AN5854" s="16">
        <v>-0.626</v>
      </c>
      <c r="AO5854" s="16">
        <v>-1.1351</v>
      </c>
      <c r="AP5854" s="16">
        <v>0.75449999999999995</v>
      </c>
      <c r="AR5854" s="16">
        <f t="shared" si="213"/>
        <v>1</v>
      </c>
      <c r="AS5854" s="5">
        <f t="shared" si="212"/>
        <v>0</v>
      </c>
    </row>
    <row r="5855" spans="1:45" x14ac:dyDescent="0.25">
      <c r="A5855" s="16" t="s">
        <v>407</v>
      </c>
      <c r="B5855" s="16" t="s">
        <v>198</v>
      </c>
      <c r="C5855" s="16" t="s">
        <v>383</v>
      </c>
      <c r="D5855" s="16">
        <v>1986</v>
      </c>
      <c r="E5855" s="16" t="s">
        <v>6471</v>
      </c>
      <c r="F5855" s="16" t="s">
        <v>592</v>
      </c>
      <c r="G5855" s="10">
        <v>2587.75</v>
      </c>
      <c r="H5855" s="73">
        <v>7.8585430000000001</v>
      </c>
      <c r="I5855" s="16" t="s">
        <v>6700</v>
      </c>
      <c r="J5855" s="71">
        <v>0</v>
      </c>
      <c r="K5855" s="71">
        <v>1</v>
      </c>
      <c r="L5855" s="16">
        <v>-0.63692280000000001</v>
      </c>
      <c r="M5855" s="16">
        <v>-0.60462300000000002</v>
      </c>
      <c r="N5855" s="16">
        <v>-0.70663989999999999</v>
      </c>
      <c r="O5855" s="16">
        <v>0.16645209999999999</v>
      </c>
      <c r="P5855" s="16">
        <v>-7.4773400000000004E-2</v>
      </c>
      <c r="Q5855" s="16">
        <v>-0.2413555</v>
      </c>
      <c r="R5855" s="16">
        <v>9.6699999999999994E-2</v>
      </c>
      <c r="S5855" s="16">
        <v>5.5500000000000002E-3</v>
      </c>
      <c r="T5855" s="16">
        <v>1.1000000000000001E-3</v>
      </c>
      <c r="U5855" s="16">
        <v>4.4647500000000004</v>
      </c>
      <c r="V5855" s="16">
        <v>7.484</v>
      </c>
      <c r="W5855" s="16">
        <v>2.214</v>
      </c>
      <c r="X5855" s="16">
        <v>394.10399999999998</v>
      </c>
      <c r="Y5855" s="16">
        <v>45.960099999999997</v>
      </c>
      <c r="Z5855" s="16">
        <v>0.1847</v>
      </c>
      <c r="AA5855" s="16">
        <v>-0.95612949999999997</v>
      </c>
      <c r="AB5855" s="16">
        <v>0</v>
      </c>
      <c r="AC5855" s="16">
        <v>0</v>
      </c>
      <c r="AD5855" s="16">
        <v>34.72</v>
      </c>
      <c r="AE5855" s="16">
        <v>2.8677999999999999</v>
      </c>
      <c r="AF5855" s="16">
        <v>0</v>
      </c>
      <c r="AG5855" s="16">
        <v>39861.9</v>
      </c>
      <c r="AH5855" s="16">
        <v>0.19339999999999999</v>
      </c>
      <c r="AI5855" s="16">
        <v>94.925799999999995</v>
      </c>
      <c r="AJ5855" s="16">
        <v>98.1815</v>
      </c>
      <c r="AK5855" s="16">
        <v>-0.21329999999999999</v>
      </c>
      <c r="AL5855" s="16">
        <v>-0.44319999999999998</v>
      </c>
      <c r="AM5855" s="16">
        <v>-0.50370000000000004</v>
      </c>
      <c r="AN5855" s="16">
        <v>-0.5726</v>
      </c>
      <c r="AO5855" s="16">
        <v>-1.1158999999999999</v>
      </c>
      <c r="AP5855" s="16">
        <v>0.72650000000000003</v>
      </c>
      <c r="AR5855" s="16">
        <f t="shared" si="213"/>
        <v>1</v>
      </c>
      <c r="AS5855" s="5">
        <f t="shared" si="212"/>
        <v>2.137650000000002E-2</v>
      </c>
    </row>
    <row r="5856" spans="1:45" x14ac:dyDescent="0.25">
      <c r="A5856" s="16" t="s">
        <v>407</v>
      </c>
      <c r="B5856" s="16" t="s">
        <v>198</v>
      </c>
      <c r="C5856" s="16" t="s">
        <v>383</v>
      </c>
      <c r="D5856" s="16">
        <v>1987</v>
      </c>
      <c r="E5856" s="16" t="s">
        <v>6472</v>
      </c>
      <c r="F5856" s="16" t="s">
        <v>592</v>
      </c>
      <c r="G5856" s="10">
        <v>2658.26</v>
      </c>
      <c r="H5856" s="73">
        <v>7.885427</v>
      </c>
      <c r="I5856" s="16" t="s">
        <v>6700</v>
      </c>
      <c r="J5856" s="71">
        <v>0</v>
      </c>
      <c r="K5856" s="71">
        <v>1</v>
      </c>
      <c r="L5856" s="16">
        <v>-0.60363770000000005</v>
      </c>
      <c r="M5856" s="16">
        <v>-0.61487519999999996</v>
      </c>
      <c r="N5856" s="16">
        <v>-0.66043280000000004</v>
      </c>
      <c r="O5856" s="16">
        <v>0.1913118</v>
      </c>
      <c r="P5856" s="16">
        <v>-7.19587E-2</v>
      </c>
      <c r="Q5856" s="16">
        <v>-0.23119529999999999</v>
      </c>
      <c r="R5856" s="16">
        <v>9.6699999999999994E-2</v>
      </c>
      <c r="S5856" s="16">
        <v>5.5500000000000002E-3</v>
      </c>
      <c r="T5856" s="16">
        <v>0</v>
      </c>
      <c r="U5856" s="16">
        <v>4.6342999999999996</v>
      </c>
      <c r="V5856" s="16">
        <v>7.7779999999999996</v>
      </c>
      <c r="W5856" s="16">
        <v>2.4980000000000002</v>
      </c>
      <c r="X5856" s="16">
        <v>394.87900000000002</v>
      </c>
      <c r="Y5856" s="16">
        <v>46.608899999999998</v>
      </c>
      <c r="Z5856" s="16">
        <v>0.1895</v>
      </c>
      <c r="AA5856" s="16">
        <v>-0.96176090000000003</v>
      </c>
      <c r="AB5856" s="16">
        <v>0</v>
      </c>
      <c r="AC5856" s="16">
        <v>0</v>
      </c>
      <c r="AD5856" s="16">
        <v>34.865000000000002</v>
      </c>
      <c r="AE5856" s="16">
        <v>2.9660000000000002</v>
      </c>
      <c r="AF5856" s="16">
        <v>0</v>
      </c>
      <c r="AG5856" s="16">
        <v>42689.1</v>
      </c>
      <c r="AH5856" s="16">
        <v>0.19489999999999999</v>
      </c>
      <c r="AI5856" s="16">
        <v>94.786100000000005</v>
      </c>
      <c r="AJ5856" s="16">
        <v>98.222099999999998</v>
      </c>
      <c r="AK5856" s="16">
        <v>-0.19339999999999999</v>
      </c>
      <c r="AL5856" s="16">
        <v>-0.44750000000000001</v>
      </c>
      <c r="AM5856" s="16">
        <v>-0.50009999999999999</v>
      </c>
      <c r="AN5856" s="16">
        <v>-0.51919999999999999</v>
      </c>
      <c r="AO5856" s="16">
        <v>-1.0967</v>
      </c>
      <c r="AP5856" s="16">
        <v>0.6986</v>
      </c>
      <c r="AR5856" s="16">
        <f t="shared" si="213"/>
        <v>1</v>
      </c>
      <c r="AS5856" s="5">
        <f t="shared" si="212"/>
        <v>3.3285099999999956E-2</v>
      </c>
    </row>
    <row r="5857" spans="1:45" x14ac:dyDescent="0.25">
      <c r="A5857" s="16" t="s">
        <v>407</v>
      </c>
      <c r="B5857" s="16" t="s">
        <v>198</v>
      </c>
      <c r="C5857" s="16" t="s">
        <v>383</v>
      </c>
      <c r="D5857" s="16">
        <v>1988</v>
      </c>
      <c r="E5857" s="16" t="s">
        <v>6473</v>
      </c>
      <c r="F5857" s="16" t="s">
        <v>592</v>
      </c>
      <c r="G5857" s="10">
        <v>2600.44</v>
      </c>
      <c r="H5857" s="73">
        <v>7.863435</v>
      </c>
      <c r="I5857" s="16" t="s">
        <v>6700</v>
      </c>
      <c r="J5857" s="71">
        <v>0</v>
      </c>
      <c r="K5857" s="71">
        <v>1</v>
      </c>
      <c r="L5857" s="16">
        <v>-0.56885240000000004</v>
      </c>
      <c r="M5857" s="16">
        <v>-0.60443389999999997</v>
      </c>
      <c r="N5857" s="16">
        <v>-0.63271520000000003</v>
      </c>
      <c r="O5857" s="16">
        <v>0.2109404</v>
      </c>
      <c r="P5857" s="16">
        <v>-6.22949E-2</v>
      </c>
      <c r="Q5857" s="16">
        <v>-0.22103590000000001</v>
      </c>
      <c r="R5857" s="16">
        <v>9.6699999999999994E-2</v>
      </c>
      <c r="S5857" s="16">
        <v>5.5999999999999999E-3</v>
      </c>
      <c r="T5857" s="16">
        <v>1.1000000000000001E-3</v>
      </c>
      <c r="U5857" s="16">
        <v>4.6316499999999996</v>
      </c>
      <c r="V5857" s="16">
        <v>8.0719999999999992</v>
      </c>
      <c r="W5857" s="16">
        <v>2.782</v>
      </c>
      <c r="X5857" s="16">
        <v>395.59300000000002</v>
      </c>
      <c r="Y5857" s="16">
        <v>47.257800000000003</v>
      </c>
      <c r="Z5857" s="16">
        <v>0.1915</v>
      </c>
      <c r="AA5857" s="16">
        <v>-0.96739240000000004</v>
      </c>
      <c r="AB5857" s="16">
        <v>0</v>
      </c>
      <c r="AC5857" s="16">
        <v>0</v>
      </c>
      <c r="AD5857" s="16">
        <v>35.01</v>
      </c>
      <c r="AE5857" s="16">
        <v>3.5908000000000002</v>
      </c>
      <c r="AF5857" s="16">
        <v>0</v>
      </c>
      <c r="AG5857" s="16">
        <v>45596.4</v>
      </c>
      <c r="AH5857" s="16">
        <v>0.19650000000000001</v>
      </c>
      <c r="AI5857" s="16">
        <v>94.646299999999997</v>
      </c>
      <c r="AJ5857" s="16">
        <v>98.262600000000006</v>
      </c>
      <c r="AK5857" s="16">
        <v>-0.1736</v>
      </c>
      <c r="AL5857" s="16">
        <v>-0.45169999999999999</v>
      </c>
      <c r="AM5857" s="16">
        <v>-0.4965</v>
      </c>
      <c r="AN5857" s="16">
        <v>-0.46579999999999999</v>
      </c>
      <c r="AO5857" s="16">
        <v>-1.0774999999999999</v>
      </c>
      <c r="AP5857" s="16">
        <v>0.67069999999999996</v>
      </c>
      <c r="AR5857" s="16">
        <f t="shared" si="213"/>
        <v>1</v>
      </c>
      <c r="AS5857" s="5">
        <f t="shared" si="212"/>
        <v>3.4785300000000019E-2</v>
      </c>
    </row>
    <row r="5858" spans="1:45" x14ac:dyDescent="0.25">
      <c r="A5858" s="16" t="s">
        <v>407</v>
      </c>
      <c r="B5858" s="16" t="s">
        <v>198</v>
      </c>
      <c r="C5858" s="16" t="s">
        <v>383</v>
      </c>
      <c r="D5858" s="16">
        <v>1989</v>
      </c>
      <c r="E5858" s="16" t="s">
        <v>6474</v>
      </c>
      <c r="F5858" s="16" t="s">
        <v>592</v>
      </c>
      <c r="G5858" s="10">
        <v>2603.37</v>
      </c>
      <c r="H5858" s="73">
        <v>7.8645630000000004</v>
      </c>
      <c r="I5858" s="16" t="s">
        <v>6700</v>
      </c>
      <c r="J5858" s="71">
        <v>0</v>
      </c>
      <c r="K5858" s="71">
        <v>1</v>
      </c>
      <c r="L5858" s="16">
        <v>-0.56806210000000001</v>
      </c>
      <c r="M5858" s="16">
        <v>-0.61430790000000002</v>
      </c>
      <c r="N5858" s="16">
        <v>-0.59981589999999996</v>
      </c>
      <c r="O5858" s="16">
        <v>0.17206579999999999</v>
      </c>
      <c r="P5858" s="16">
        <v>-5.3536899999999998E-2</v>
      </c>
      <c r="Q5858" s="16">
        <v>-0.2108768</v>
      </c>
      <c r="R5858" s="16">
        <v>9.6699999999999994E-2</v>
      </c>
      <c r="S5858" s="16">
        <v>5.7000000000000002E-3</v>
      </c>
      <c r="T5858" s="16">
        <v>0</v>
      </c>
      <c r="U5858" s="16">
        <v>4.70465</v>
      </c>
      <c r="V5858" s="16">
        <v>8.3659999999999997</v>
      </c>
      <c r="W5858" s="16">
        <v>3.0659999999999998</v>
      </c>
      <c r="X5858" s="16">
        <v>395.87299999999999</v>
      </c>
      <c r="Y5858" s="16">
        <v>47.906599999999997</v>
      </c>
      <c r="Z5858" s="16">
        <v>0.16220000000000001</v>
      </c>
      <c r="AA5858" s="16">
        <v>-0.97302390000000005</v>
      </c>
      <c r="AB5858" s="16">
        <v>0</v>
      </c>
      <c r="AC5858" s="16">
        <v>0</v>
      </c>
      <c r="AD5858" s="16">
        <v>35.155000000000001</v>
      </c>
      <c r="AE5858" s="16">
        <v>4.1958000000000002</v>
      </c>
      <c r="AF5858" s="16">
        <v>0</v>
      </c>
      <c r="AG5858" s="16">
        <v>47311.9</v>
      </c>
      <c r="AH5858" s="16">
        <v>0.19800000000000001</v>
      </c>
      <c r="AI5858" s="16">
        <v>94.506500000000003</v>
      </c>
      <c r="AJ5858" s="16">
        <v>98.303100000000001</v>
      </c>
      <c r="AK5858" s="16">
        <v>-0.1537</v>
      </c>
      <c r="AL5858" s="16">
        <v>-0.45590000000000003</v>
      </c>
      <c r="AM5858" s="16">
        <v>-0.4929</v>
      </c>
      <c r="AN5858" s="16">
        <v>-0.41239999999999999</v>
      </c>
      <c r="AO5858" s="16">
        <v>-1.0584</v>
      </c>
      <c r="AP5858" s="16">
        <v>0.64280000000000004</v>
      </c>
      <c r="AR5858" s="16">
        <f t="shared" si="213"/>
        <v>1</v>
      </c>
      <c r="AS5858" s="5">
        <f t="shared" si="212"/>
        <v>7.9030000000002154E-4</v>
      </c>
    </row>
    <row r="5859" spans="1:45" x14ac:dyDescent="0.25">
      <c r="A5859" s="16" t="s">
        <v>407</v>
      </c>
      <c r="B5859" s="16" t="s">
        <v>198</v>
      </c>
      <c r="C5859" s="16" t="s">
        <v>383</v>
      </c>
      <c r="D5859" s="16">
        <v>1990</v>
      </c>
      <c r="E5859" s="16" t="s">
        <v>6475</v>
      </c>
      <c r="F5859" s="16" t="s">
        <v>592</v>
      </c>
      <c r="G5859" s="10">
        <v>2544.15</v>
      </c>
      <c r="H5859" s="73">
        <v>7.8415540000000004</v>
      </c>
      <c r="I5859" s="16" t="s">
        <v>6700</v>
      </c>
      <c r="J5859" s="71">
        <v>0</v>
      </c>
      <c r="K5859" s="71">
        <v>1</v>
      </c>
      <c r="L5859" s="16">
        <v>-0.55944959999999999</v>
      </c>
      <c r="M5859" s="16">
        <v>-0.6154425</v>
      </c>
      <c r="N5859" s="16">
        <v>-0.58335300000000001</v>
      </c>
      <c r="O5859" s="16">
        <v>0.16047549999999999</v>
      </c>
      <c r="P5859" s="16">
        <v>-4.7569E-2</v>
      </c>
      <c r="Q5859" s="16">
        <v>-0.20068159999999999</v>
      </c>
      <c r="R5859" s="16">
        <v>9.6699999999999994E-2</v>
      </c>
      <c r="S5859" s="16">
        <v>5.4000000000000003E-3</v>
      </c>
      <c r="T5859" s="16">
        <v>0</v>
      </c>
      <c r="U5859" s="16">
        <v>4.7250500000000004</v>
      </c>
      <c r="V5859" s="16">
        <v>8.66</v>
      </c>
      <c r="W5859" s="16">
        <v>3.35</v>
      </c>
      <c r="X5859" s="16">
        <v>394.44299999999998</v>
      </c>
      <c r="Y5859" s="16">
        <v>48.555500000000002</v>
      </c>
      <c r="Z5859" s="16">
        <v>0.1452</v>
      </c>
      <c r="AA5859" s="16">
        <v>-0.99127759999999998</v>
      </c>
      <c r="AB5859" s="16">
        <v>0</v>
      </c>
      <c r="AC5859" s="16">
        <v>0</v>
      </c>
      <c r="AD5859" s="16">
        <v>35.625</v>
      </c>
      <c r="AE5859" s="16">
        <v>4.6045999999999996</v>
      </c>
      <c r="AF5859" s="16">
        <v>0</v>
      </c>
      <c r="AG5859" s="16">
        <v>48613.7</v>
      </c>
      <c r="AH5859" s="16">
        <v>0.1925</v>
      </c>
      <c r="AI5859" s="16">
        <v>94.4</v>
      </c>
      <c r="AJ5859" s="16">
        <v>98.6</v>
      </c>
      <c r="AK5859" s="16">
        <v>-0.1338</v>
      </c>
      <c r="AL5859" s="16">
        <v>-0.46010000000000001</v>
      </c>
      <c r="AM5859" s="16">
        <v>-0.48920000000000002</v>
      </c>
      <c r="AN5859" s="16">
        <v>-0.35899999999999999</v>
      </c>
      <c r="AO5859" s="16">
        <v>-1.0391999999999999</v>
      </c>
      <c r="AP5859" s="16">
        <v>0.6149</v>
      </c>
      <c r="AR5859" s="16">
        <f t="shared" si="213"/>
        <v>1</v>
      </c>
      <c r="AS5859" s="5">
        <f t="shared" si="212"/>
        <v>8.6125000000000229E-3</v>
      </c>
    </row>
    <row r="5860" spans="1:45" x14ac:dyDescent="0.25">
      <c r="A5860" s="16" t="s">
        <v>407</v>
      </c>
      <c r="B5860" s="16" t="s">
        <v>198</v>
      </c>
      <c r="C5860" s="16" t="s">
        <v>383</v>
      </c>
      <c r="D5860" s="16">
        <v>1991</v>
      </c>
      <c r="E5860" s="16" t="s">
        <v>6476</v>
      </c>
      <c r="F5860" s="16" t="s">
        <v>592</v>
      </c>
      <c r="G5860" s="10">
        <v>2702.25</v>
      </c>
      <c r="H5860" s="73">
        <v>7.9018389999999998</v>
      </c>
      <c r="I5860" s="16" t="s">
        <v>6700</v>
      </c>
      <c r="J5860" s="71">
        <v>0</v>
      </c>
      <c r="K5860" s="71">
        <v>1</v>
      </c>
      <c r="L5860" s="16">
        <v>-0.52616280000000004</v>
      </c>
      <c r="M5860" s="16">
        <v>-0.60678699999999997</v>
      </c>
      <c r="N5860" s="16">
        <v>-0.54651810000000001</v>
      </c>
      <c r="O5860" s="16">
        <v>0.16874829999999999</v>
      </c>
      <c r="P5860" s="16">
        <v>-3.68787E-2</v>
      </c>
      <c r="Q5860" s="16">
        <v>-0.19052150000000001</v>
      </c>
      <c r="R5860" s="16">
        <v>0.1135</v>
      </c>
      <c r="S5860" s="16">
        <v>2.8E-3</v>
      </c>
      <c r="T5860" s="16">
        <v>1E-3</v>
      </c>
      <c r="U5860" s="16">
        <v>4.7454999999999998</v>
      </c>
      <c r="V5860" s="16">
        <v>9.0399999999999991</v>
      </c>
      <c r="W5860" s="16">
        <v>3.7240000000000002</v>
      </c>
      <c r="X5860" s="16">
        <v>395.06599999999997</v>
      </c>
      <c r="Y5860" s="16">
        <v>49.204300000000003</v>
      </c>
      <c r="Z5860" s="16">
        <v>0.13950000000000001</v>
      </c>
      <c r="AA5860" s="16">
        <v>-1.0058419999999999</v>
      </c>
      <c r="AB5860" s="16">
        <v>0</v>
      </c>
      <c r="AC5860" s="16">
        <v>0</v>
      </c>
      <c r="AD5860" s="16">
        <v>36</v>
      </c>
      <c r="AE5860" s="16">
        <v>5.3293999999999997</v>
      </c>
      <c r="AF5860" s="16">
        <v>0</v>
      </c>
      <c r="AG5860" s="16">
        <v>49634.9</v>
      </c>
      <c r="AH5860" s="16">
        <v>0.19769999999999999</v>
      </c>
      <c r="AI5860" s="16">
        <v>94.2</v>
      </c>
      <c r="AJ5860" s="16">
        <v>98.6</v>
      </c>
      <c r="AK5860" s="16">
        <v>-0.1139</v>
      </c>
      <c r="AL5860" s="16">
        <v>-0.46439999999999998</v>
      </c>
      <c r="AM5860" s="16">
        <v>-0.48559999999999998</v>
      </c>
      <c r="AN5860" s="16">
        <v>-0.30559999999999998</v>
      </c>
      <c r="AO5860" s="16">
        <v>-1.02</v>
      </c>
      <c r="AP5860" s="16">
        <v>0.58699999999999997</v>
      </c>
      <c r="AR5860" s="16">
        <f t="shared" si="213"/>
        <v>1</v>
      </c>
      <c r="AS5860" s="5">
        <f t="shared" si="212"/>
        <v>3.328679999999995E-2</v>
      </c>
    </row>
    <row r="5861" spans="1:45" x14ac:dyDescent="0.25">
      <c r="A5861" s="16" t="s">
        <v>407</v>
      </c>
      <c r="B5861" s="16" t="s">
        <v>198</v>
      </c>
      <c r="C5861" s="16" t="s">
        <v>383</v>
      </c>
      <c r="D5861" s="16">
        <v>1992</v>
      </c>
      <c r="E5861" s="16" t="s">
        <v>6477</v>
      </c>
      <c r="F5861" s="16" t="s">
        <v>592</v>
      </c>
      <c r="G5861" s="10">
        <v>2704.43</v>
      </c>
      <c r="H5861" s="73">
        <v>7.902647</v>
      </c>
      <c r="I5861" s="16" t="s">
        <v>6700</v>
      </c>
      <c r="J5861" s="71">
        <v>0</v>
      </c>
      <c r="K5861" s="71">
        <v>1</v>
      </c>
      <c r="L5861" s="16">
        <v>-0.5105748</v>
      </c>
      <c r="M5861" s="16">
        <v>-0.58179369999999997</v>
      </c>
      <c r="N5861" s="16">
        <v>-0.50970910000000003</v>
      </c>
      <c r="O5861" s="16">
        <v>0.122028</v>
      </c>
      <c r="P5861" s="16">
        <v>-2.4682699999999998E-2</v>
      </c>
      <c r="Q5861" s="16">
        <v>-0.18034430000000001</v>
      </c>
      <c r="R5861" s="16">
        <v>0.14924999999999999</v>
      </c>
      <c r="S5861" s="16">
        <v>4.2500000000000003E-3</v>
      </c>
      <c r="T5861" s="16">
        <v>1E-3</v>
      </c>
      <c r="U5861" s="16">
        <v>4.7652000000000001</v>
      </c>
      <c r="V5861" s="16">
        <v>9.42</v>
      </c>
      <c r="W5861" s="16">
        <v>4.0979999999999999</v>
      </c>
      <c r="X5861" s="16">
        <v>395.69799999999998</v>
      </c>
      <c r="Y5861" s="16">
        <v>49.853200000000001</v>
      </c>
      <c r="Z5861" s="16">
        <v>0.1148</v>
      </c>
      <c r="AA5861" s="16">
        <v>-0.96312030000000004</v>
      </c>
      <c r="AB5861" s="16">
        <v>0</v>
      </c>
      <c r="AC5861" s="16">
        <v>0</v>
      </c>
      <c r="AD5861" s="16">
        <v>34.9</v>
      </c>
      <c r="AE5861" s="16">
        <v>5.7489999999999997</v>
      </c>
      <c r="AF5861" s="16">
        <v>0</v>
      </c>
      <c r="AG5861" s="16">
        <v>52240.2</v>
      </c>
      <c r="AH5861" s="16">
        <v>0.21199999999999999</v>
      </c>
      <c r="AI5861" s="16">
        <v>94.1</v>
      </c>
      <c r="AJ5861" s="16">
        <v>98.6</v>
      </c>
      <c r="AK5861" s="16">
        <v>-9.4E-2</v>
      </c>
      <c r="AL5861" s="16">
        <v>-0.46860000000000002</v>
      </c>
      <c r="AM5861" s="16">
        <v>-0.48199999999999998</v>
      </c>
      <c r="AN5861" s="16">
        <v>-0.25219999999999998</v>
      </c>
      <c r="AO5861" s="16">
        <v>-1.0007999999999999</v>
      </c>
      <c r="AP5861" s="16">
        <v>0.55910000000000004</v>
      </c>
      <c r="AR5861" s="16">
        <f t="shared" si="213"/>
        <v>1</v>
      </c>
      <c r="AS5861" s="5">
        <f t="shared" si="212"/>
        <v>1.5588000000000046E-2</v>
      </c>
    </row>
    <row r="5862" spans="1:45" x14ac:dyDescent="0.25">
      <c r="A5862" s="16" t="s">
        <v>407</v>
      </c>
      <c r="B5862" s="16" t="s">
        <v>198</v>
      </c>
      <c r="C5862" s="16" t="s">
        <v>383</v>
      </c>
      <c r="D5862" s="16">
        <v>1993</v>
      </c>
      <c r="E5862" s="16" t="s">
        <v>6478</v>
      </c>
      <c r="F5862" s="16" t="s">
        <v>592</v>
      </c>
      <c r="G5862" s="10">
        <v>2801.19</v>
      </c>
      <c r="H5862" s="73">
        <v>7.9377979999999999</v>
      </c>
      <c r="I5862" s="16" t="s">
        <v>6700</v>
      </c>
      <c r="J5862" s="71">
        <v>0</v>
      </c>
      <c r="K5862" s="71">
        <v>1</v>
      </c>
      <c r="L5862" s="16">
        <v>-0.4310987</v>
      </c>
      <c r="M5862" s="16">
        <v>-0.58637519999999999</v>
      </c>
      <c r="N5862" s="16">
        <v>-0.4671187</v>
      </c>
      <c r="O5862" s="16">
        <v>0.23842550000000001</v>
      </c>
      <c r="P5862" s="16">
        <v>-1.55116E-2</v>
      </c>
      <c r="Q5862" s="16">
        <v>-0.1701849</v>
      </c>
      <c r="R5862" s="16">
        <v>0.15135000000000001</v>
      </c>
      <c r="S5862" s="16">
        <v>5.1999999999999998E-3</v>
      </c>
      <c r="T5862" s="16">
        <v>0</v>
      </c>
      <c r="U5862" s="16">
        <v>4.8118499999999997</v>
      </c>
      <c r="V5862" s="16">
        <v>9.8000000000000007</v>
      </c>
      <c r="W5862" s="16">
        <v>4.4720000000000004</v>
      </c>
      <c r="X5862" s="16">
        <v>396.791</v>
      </c>
      <c r="Y5862" s="16">
        <v>50.502000000000002</v>
      </c>
      <c r="Z5862" s="16">
        <v>0.1643</v>
      </c>
      <c r="AA5862" s="16">
        <v>-0.99224849999999998</v>
      </c>
      <c r="AB5862" s="16">
        <v>0</v>
      </c>
      <c r="AC5862" s="16">
        <v>0</v>
      </c>
      <c r="AD5862" s="16">
        <v>35.65</v>
      </c>
      <c r="AE5862" s="16">
        <v>6.1887999999999996</v>
      </c>
      <c r="AF5862" s="16">
        <v>0</v>
      </c>
      <c r="AG5862" s="16">
        <v>55510.2</v>
      </c>
      <c r="AH5862" s="16">
        <v>0.21790000000000001</v>
      </c>
      <c r="AI5862" s="16">
        <v>94</v>
      </c>
      <c r="AJ5862" s="16">
        <v>98.6</v>
      </c>
      <c r="AK5862" s="16">
        <v>-7.4200000000000002E-2</v>
      </c>
      <c r="AL5862" s="16">
        <v>-0.4728</v>
      </c>
      <c r="AM5862" s="16">
        <v>-0.4783</v>
      </c>
      <c r="AN5862" s="16">
        <v>-0.1988</v>
      </c>
      <c r="AO5862" s="16">
        <v>-0.98170000000000002</v>
      </c>
      <c r="AP5862" s="16">
        <v>0.53120000000000001</v>
      </c>
      <c r="AR5862" s="16">
        <f t="shared" si="213"/>
        <v>1</v>
      </c>
      <c r="AS5862" s="5">
        <f t="shared" si="212"/>
        <v>7.9476099999999994E-2</v>
      </c>
    </row>
    <row r="5863" spans="1:45" x14ac:dyDescent="0.25">
      <c r="A5863" s="16" t="s">
        <v>407</v>
      </c>
      <c r="B5863" s="16" t="s">
        <v>198</v>
      </c>
      <c r="C5863" s="16" t="s">
        <v>383</v>
      </c>
      <c r="D5863" s="16">
        <v>1994</v>
      </c>
      <c r="E5863" s="16" t="s">
        <v>6479</v>
      </c>
      <c r="F5863" s="16" t="s">
        <v>592</v>
      </c>
      <c r="G5863" s="10">
        <v>2934.12</v>
      </c>
      <c r="H5863" s="73">
        <v>7.9841620000000004</v>
      </c>
      <c r="I5863" s="16" t="s">
        <v>6700</v>
      </c>
      <c r="J5863" s="71">
        <v>0</v>
      </c>
      <c r="K5863" s="71">
        <v>1</v>
      </c>
      <c r="L5863" s="16">
        <v>-0.39888679999999999</v>
      </c>
      <c r="M5863" s="16">
        <v>-0.57515260000000001</v>
      </c>
      <c r="N5863" s="16">
        <v>-0.42438409999999999</v>
      </c>
      <c r="O5863" s="16">
        <v>0.25598959999999998</v>
      </c>
      <c r="P5863" s="16">
        <v>-2.4389500000000001E-2</v>
      </c>
      <c r="Q5863" s="16">
        <v>-0.1600077</v>
      </c>
      <c r="R5863" s="16">
        <v>0.15345</v>
      </c>
      <c r="S5863" s="16">
        <v>5.4000000000000003E-3</v>
      </c>
      <c r="T5863" s="16">
        <v>1E-3</v>
      </c>
      <c r="U5863" s="16">
        <v>4.8498000000000001</v>
      </c>
      <c r="V5863" s="16">
        <v>10.18</v>
      </c>
      <c r="W5863" s="16">
        <v>4.8460000000000001</v>
      </c>
      <c r="X5863" s="16">
        <v>398.05</v>
      </c>
      <c r="Y5863" s="16">
        <v>51.1509</v>
      </c>
      <c r="Z5863" s="16">
        <v>0.1641</v>
      </c>
      <c r="AA5863" s="16">
        <v>-1.0039</v>
      </c>
      <c r="AB5863" s="16">
        <v>0</v>
      </c>
      <c r="AC5863" s="16">
        <v>0</v>
      </c>
      <c r="AD5863" s="16">
        <v>35.950000000000003</v>
      </c>
      <c r="AE5863" s="16">
        <v>6.7535999999999996</v>
      </c>
      <c r="AF5863" s="16">
        <v>0</v>
      </c>
      <c r="AG5863" s="16">
        <v>61268.1</v>
      </c>
      <c r="AH5863" s="16">
        <v>0.1769</v>
      </c>
      <c r="AI5863" s="16">
        <v>93.8</v>
      </c>
      <c r="AJ5863" s="16">
        <v>98.6</v>
      </c>
      <c r="AK5863" s="16">
        <v>-5.4300000000000001E-2</v>
      </c>
      <c r="AL5863" s="16">
        <v>-0.47699999999999998</v>
      </c>
      <c r="AM5863" s="16">
        <v>-0.47470000000000001</v>
      </c>
      <c r="AN5863" s="16">
        <v>-0.1454</v>
      </c>
      <c r="AO5863" s="16">
        <v>-0.96250000000000002</v>
      </c>
      <c r="AP5863" s="16">
        <v>0.50329999999999997</v>
      </c>
      <c r="AR5863" s="16">
        <f t="shared" si="213"/>
        <v>1</v>
      </c>
      <c r="AS5863" s="5">
        <f t="shared" si="212"/>
        <v>3.2211900000000016E-2</v>
      </c>
    </row>
    <row r="5864" spans="1:45" x14ac:dyDescent="0.25">
      <c r="A5864" s="16" t="s">
        <v>407</v>
      </c>
      <c r="B5864" s="16" t="s">
        <v>198</v>
      </c>
      <c r="C5864" s="16" t="s">
        <v>383</v>
      </c>
      <c r="D5864" s="16">
        <v>1995</v>
      </c>
      <c r="E5864" s="16" t="s">
        <v>6480</v>
      </c>
      <c r="F5864" s="16" t="s">
        <v>592</v>
      </c>
      <c r="G5864" s="10">
        <v>3035.33</v>
      </c>
      <c r="H5864" s="73">
        <v>8.0180760000000006</v>
      </c>
      <c r="I5864" s="16" t="s">
        <v>6700</v>
      </c>
      <c r="J5864" s="71">
        <v>0</v>
      </c>
      <c r="K5864" s="71">
        <v>1</v>
      </c>
      <c r="L5864" s="16">
        <v>-0.343385</v>
      </c>
      <c r="M5864" s="16">
        <v>-0.56559150000000002</v>
      </c>
      <c r="N5864" s="16">
        <v>-0.37171130000000002</v>
      </c>
      <c r="O5864" s="16">
        <v>0.29625410000000002</v>
      </c>
      <c r="P5864" s="16">
        <v>-1.37812E-2</v>
      </c>
      <c r="Q5864" s="16">
        <v>-0.14983060000000001</v>
      </c>
      <c r="R5864" s="16">
        <v>0.15554999999999999</v>
      </c>
      <c r="S5864" s="16">
        <v>5.8999999999999999E-3</v>
      </c>
      <c r="T5864" s="16">
        <v>1.6999999999999999E-3</v>
      </c>
      <c r="U5864" s="16">
        <v>5.0094500000000002</v>
      </c>
      <c r="V5864" s="16">
        <v>10.56</v>
      </c>
      <c r="W5864" s="16">
        <v>5.22</v>
      </c>
      <c r="X5864" s="16">
        <v>398.86099999999999</v>
      </c>
      <c r="Y5864" s="16">
        <v>51.799700000000001</v>
      </c>
      <c r="Z5864" s="16">
        <v>0.1764</v>
      </c>
      <c r="AA5864" s="16">
        <v>-1.013609</v>
      </c>
      <c r="AB5864" s="16">
        <v>0</v>
      </c>
      <c r="AC5864" s="16">
        <v>0</v>
      </c>
      <c r="AD5864" s="16">
        <v>36.200000000000003</v>
      </c>
      <c r="AE5864" s="16">
        <v>6.8906000000000001</v>
      </c>
      <c r="AF5864" s="16">
        <v>0.31269999999999998</v>
      </c>
      <c r="AG5864" s="16">
        <v>65859.3</v>
      </c>
      <c r="AH5864" s="16">
        <v>0.19139999999999999</v>
      </c>
      <c r="AI5864" s="16">
        <v>93.7</v>
      </c>
      <c r="AJ5864" s="16">
        <v>98.6</v>
      </c>
      <c r="AK5864" s="16">
        <v>-3.44E-2</v>
      </c>
      <c r="AL5864" s="16">
        <v>-0.48120000000000002</v>
      </c>
      <c r="AM5864" s="16">
        <v>-0.47110000000000002</v>
      </c>
      <c r="AN5864" s="16">
        <v>-9.1999999999999998E-2</v>
      </c>
      <c r="AO5864" s="16">
        <v>-0.94330000000000003</v>
      </c>
      <c r="AP5864" s="16">
        <v>0.47539999999999999</v>
      </c>
      <c r="AR5864" s="16">
        <f t="shared" si="213"/>
        <v>1</v>
      </c>
      <c r="AS5864" s="5">
        <f t="shared" si="212"/>
        <v>5.550179999999999E-2</v>
      </c>
    </row>
    <row r="5865" spans="1:45" x14ac:dyDescent="0.25">
      <c r="A5865" s="16" t="s">
        <v>407</v>
      </c>
      <c r="B5865" s="16" t="s">
        <v>198</v>
      </c>
      <c r="C5865" s="16" t="s">
        <v>383</v>
      </c>
      <c r="D5865" s="16">
        <v>1996</v>
      </c>
      <c r="E5865" s="16" t="s">
        <v>6481</v>
      </c>
      <c r="F5865" s="16" t="s">
        <v>592</v>
      </c>
      <c r="G5865" s="10">
        <v>3026.41</v>
      </c>
      <c r="H5865" s="73">
        <v>8.0151330000000005</v>
      </c>
      <c r="I5865" s="16" t="s">
        <v>6700</v>
      </c>
      <c r="J5865" s="71">
        <v>0</v>
      </c>
      <c r="K5865" s="71">
        <v>1</v>
      </c>
      <c r="L5865" s="16">
        <v>-0.14334559999999999</v>
      </c>
      <c r="M5865" s="16">
        <v>-0.57591340000000002</v>
      </c>
      <c r="N5865" s="16">
        <v>-0.35302860000000003</v>
      </c>
      <c r="O5865" s="16">
        <v>0.28847289999999998</v>
      </c>
      <c r="P5865" s="16">
        <v>2.1243E-3</v>
      </c>
      <c r="Q5865" s="16">
        <v>0.2990005</v>
      </c>
      <c r="R5865" s="16">
        <v>0.15770000000000001</v>
      </c>
      <c r="S5865" s="16">
        <v>7.0499999999999998E-3</v>
      </c>
      <c r="T5865" s="16">
        <v>0</v>
      </c>
      <c r="U5865" s="16">
        <v>5.1753999999999998</v>
      </c>
      <c r="V5865" s="16">
        <v>10.558</v>
      </c>
      <c r="W5865" s="16">
        <v>5.4020000000000001</v>
      </c>
      <c r="X5865" s="16">
        <v>397.34100000000001</v>
      </c>
      <c r="Y5865" s="16">
        <v>52.448599999999999</v>
      </c>
      <c r="Z5865" s="16">
        <v>0.16900000000000001</v>
      </c>
      <c r="AA5865" s="16">
        <v>-0.99030669999999998</v>
      </c>
      <c r="AB5865" s="16">
        <v>0</v>
      </c>
      <c r="AC5865" s="16">
        <v>0</v>
      </c>
      <c r="AD5865" s="16">
        <v>35.6</v>
      </c>
      <c r="AE5865" s="16">
        <v>8.0858000000000008</v>
      </c>
      <c r="AF5865" s="16">
        <v>0.31390000000000001</v>
      </c>
      <c r="AG5865" s="16">
        <v>70067</v>
      </c>
      <c r="AH5865" s="16">
        <v>0.19089999999999999</v>
      </c>
      <c r="AI5865" s="16">
        <v>93.5</v>
      </c>
      <c r="AJ5865" s="16">
        <v>98.6</v>
      </c>
      <c r="AK5865" s="16">
        <v>0.20799999999999999</v>
      </c>
      <c r="AL5865" s="16">
        <v>0</v>
      </c>
      <c r="AM5865" s="16">
        <v>0</v>
      </c>
      <c r="AN5865" s="16">
        <v>0</v>
      </c>
      <c r="AO5865" s="16">
        <v>0</v>
      </c>
      <c r="AP5865" s="16">
        <v>0.77449999999999997</v>
      </c>
      <c r="AR5865" s="16">
        <f t="shared" si="213"/>
        <v>1</v>
      </c>
      <c r="AS5865" s="5">
        <f t="shared" si="212"/>
        <v>0.20003940000000001</v>
      </c>
    </row>
    <row r="5866" spans="1:45" x14ac:dyDescent="0.25">
      <c r="A5866" s="16" t="s">
        <v>407</v>
      </c>
      <c r="B5866" s="16" t="s">
        <v>198</v>
      </c>
      <c r="C5866" s="16" t="s">
        <v>383</v>
      </c>
      <c r="D5866" s="16">
        <v>1997</v>
      </c>
      <c r="E5866" s="16" t="s">
        <v>6482</v>
      </c>
      <c r="F5866" s="16" t="s">
        <v>592</v>
      </c>
      <c r="G5866" s="10">
        <v>3011.3</v>
      </c>
      <c r="H5866" s="73">
        <v>8.0101289999999992</v>
      </c>
      <c r="I5866" s="16" t="s">
        <v>6700</v>
      </c>
      <c r="J5866" s="71">
        <v>0</v>
      </c>
      <c r="K5866" s="71">
        <v>1</v>
      </c>
      <c r="L5866" s="16">
        <v>-0.27651419999999999</v>
      </c>
      <c r="M5866" s="16">
        <v>-0.56794449999999996</v>
      </c>
      <c r="N5866" s="16">
        <v>-0.34019969999999999</v>
      </c>
      <c r="O5866" s="16">
        <v>0.32437660000000001</v>
      </c>
      <c r="P5866" s="16">
        <v>-4.5055E-3</v>
      </c>
      <c r="Q5866" s="16">
        <v>-6.4595299999999994E-2</v>
      </c>
      <c r="R5866" s="16">
        <v>0.1452</v>
      </c>
      <c r="S5866" s="16">
        <v>8.2500000000000004E-3</v>
      </c>
      <c r="T5866" s="16">
        <v>1.1000000000000001E-3</v>
      </c>
      <c r="U5866" s="16">
        <v>5.3061499999999997</v>
      </c>
      <c r="V5866" s="16">
        <v>10.555999999999999</v>
      </c>
      <c r="W5866" s="16">
        <v>5.5839999999999996</v>
      </c>
      <c r="X5866" s="16">
        <v>395.48399999999998</v>
      </c>
      <c r="Y5866" s="16">
        <v>53.0974</v>
      </c>
      <c r="Z5866" s="16">
        <v>0.1772</v>
      </c>
      <c r="AA5866" s="16">
        <v>-1.009725</v>
      </c>
      <c r="AB5866" s="16">
        <v>0</v>
      </c>
      <c r="AC5866" s="16">
        <v>0</v>
      </c>
      <c r="AD5866" s="16">
        <v>36.1</v>
      </c>
      <c r="AE5866" s="16">
        <v>7.5590000000000002</v>
      </c>
      <c r="AF5866" s="16">
        <v>0.12429999999999999</v>
      </c>
      <c r="AG5866" s="16">
        <v>73413.8</v>
      </c>
      <c r="AH5866" s="16">
        <v>0.19020000000000001</v>
      </c>
      <c r="AI5866" s="16">
        <v>93.4</v>
      </c>
      <c r="AJ5866" s="16">
        <v>98.6</v>
      </c>
      <c r="AK5866" s="16">
        <v>0.2145</v>
      </c>
      <c r="AL5866" s="16">
        <v>-0.2281</v>
      </c>
      <c r="AM5866" s="16">
        <v>-0.3044</v>
      </c>
      <c r="AN5866" s="16">
        <v>1.47E-2</v>
      </c>
      <c r="AO5866" s="16">
        <v>-1.2011000000000001</v>
      </c>
      <c r="AP5866" s="16">
        <v>0.4632</v>
      </c>
      <c r="AR5866" s="16">
        <f t="shared" si="213"/>
        <v>1</v>
      </c>
      <c r="AS5866" s="5">
        <f t="shared" si="212"/>
        <v>-0.1331686</v>
      </c>
    </row>
    <row r="5867" spans="1:45" x14ac:dyDescent="0.25">
      <c r="A5867" s="16" t="s">
        <v>407</v>
      </c>
      <c r="B5867" s="16" t="s">
        <v>198</v>
      </c>
      <c r="C5867" s="16" t="s">
        <v>383</v>
      </c>
      <c r="D5867" s="16">
        <v>1998</v>
      </c>
      <c r="E5867" s="16" t="s">
        <v>6483</v>
      </c>
      <c r="F5867" s="16" t="s">
        <v>592</v>
      </c>
      <c r="G5867" s="10">
        <v>3080.12</v>
      </c>
      <c r="H5867" s="73">
        <v>8.032724</v>
      </c>
      <c r="I5867" s="16" t="s">
        <v>6700</v>
      </c>
      <c r="J5867" s="71">
        <v>0</v>
      </c>
      <c r="K5867" s="71">
        <v>1</v>
      </c>
      <c r="L5867" s="16">
        <v>-0.2646829</v>
      </c>
      <c r="M5867" s="16">
        <v>-0.57110950000000005</v>
      </c>
      <c r="N5867" s="16">
        <v>-0.30334270000000002</v>
      </c>
      <c r="O5867" s="16">
        <v>0.35619260000000003</v>
      </c>
      <c r="P5867" s="16">
        <v>1.0004000000000001E-2</v>
      </c>
      <c r="Q5867" s="16">
        <v>-0.12216630000000001</v>
      </c>
      <c r="R5867" s="16">
        <v>0.14445</v>
      </c>
      <c r="S5867" s="16">
        <v>8.9999999999999993E-3</v>
      </c>
      <c r="T5867" s="16">
        <v>5.0000000000000001E-4</v>
      </c>
      <c r="U5867" s="16">
        <v>5.5909000000000004</v>
      </c>
      <c r="V5867" s="16">
        <v>10.554</v>
      </c>
      <c r="W5867" s="16">
        <v>5.766</v>
      </c>
      <c r="X5867" s="16">
        <v>394.85500000000002</v>
      </c>
      <c r="Y5867" s="16">
        <v>53.746200000000002</v>
      </c>
      <c r="Z5867" s="16">
        <v>0.18709999999999999</v>
      </c>
      <c r="AA5867" s="16">
        <v>-1.007784</v>
      </c>
      <c r="AB5867" s="16">
        <v>0</v>
      </c>
      <c r="AC5867" s="16">
        <v>0</v>
      </c>
      <c r="AD5867" s="16">
        <v>36.049999999999997</v>
      </c>
      <c r="AE5867" s="16">
        <v>8.7637</v>
      </c>
      <c r="AF5867" s="16">
        <v>0.13400000000000001</v>
      </c>
      <c r="AG5867" s="16">
        <v>74849.600000000006</v>
      </c>
      <c r="AH5867" s="16">
        <v>0.18940000000000001</v>
      </c>
      <c r="AI5867" s="16">
        <v>93.2</v>
      </c>
      <c r="AJ5867" s="16">
        <v>98.6</v>
      </c>
      <c r="AK5867" s="16">
        <v>0.221</v>
      </c>
      <c r="AL5867" s="16">
        <v>-0.2281</v>
      </c>
      <c r="AM5867" s="16">
        <v>-0.3044</v>
      </c>
      <c r="AN5867" s="16">
        <v>0</v>
      </c>
      <c r="AO5867" s="16">
        <v>-1.2011000000000001</v>
      </c>
      <c r="AP5867" s="16">
        <v>0.15179999999999999</v>
      </c>
      <c r="AR5867" s="16">
        <f t="shared" si="213"/>
        <v>1</v>
      </c>
      <c r="AS5867" s="5">
        <f t="shared" si="212"/>
        <v>1.1831299999999989E-2</v>
      </c>
    </row>
    <row r="5868" spans="1:45" x14ac:dyDescent="0.25">
      <c r="A5868" s="16" t="s">
        <v>407</v>
      </c>
      <c r="B5868" s="16" t="s">
        <v>198</v>
      </c>
      <c r="C5868" s="16" t="s">
        <v>383</v>
      </c>
      <c r="D5868" s="16">
        <v>1999</v>
      </c>
      <c r="E5868" s="16" t="s">
        <v>6484</v>
      </c>
      <c r="F5868" s="16" t="s">
        <v>592</v>
      </c>
      <c r="G5868" s="10">
        <v>3184.73</v>
      </c>
      <c r="H5868" s="73">
        <v>8.0661229999999993</v>
      </c>
      <c r="I5868" s="16" t="s">
        <v>6700</v>
      </c>
      <c r="J5868" s="71">
        <v>0</v>
      </c>
      <c r="K5868" s="71">
        <v>1</v>
      </c>
      <c r="L5868" s="16">
        <v>-0.2446932</v>
      </c>
      <c r="M5868" s="16">
        <v>-0.57311199999999995</v>
      </c>
      <c r="N5868" s="16">
        <v>-0.30307650000000003</v>
      </c>
      <c r="O5868" s="16">
        <v>0.36397560000000001</v>
      </c>
      <c r="P5868" s="16">
        <v>1.7240599999999998E-2</v>
      </c>
      <c r="Q5868" s="16">
        <v>-9.0060600000000005E-2</v>
      </c>
      <c r="R5868" s="16">
        <v>0.13635</v>
      </c>
      <c r="S5868" s="16">
        <v>8.8999999999999999E-3</v>
      </c>
      <c r="T5868" s="16">
        <v>8.0000000000000004E-4</v>
      </c>
      <c r="U5868" s="16">
        <v>5.4608999999999996</v>
      </c>
      <c r="V5868" s="16">
        <v>10.552</v>
      </c>
      <c r="W5868" s="16">
        <v>5.9480000000000004</v>
      </c>
      <c r="X5868" s="16">
        <v>395.32600000000002</v>
      </c>
      <c r="Y5868" s="16">
        <v>54.395099999999999</v>
      </c>
      <c r="Z5868" s="16">
        <v>0.1799</v>
      </c>
      <c r="AA5868" s="16">
        <v>-1.0291440000000001</v>
      </c>
      <c r="AB5868" s="16">
        <v>0</v>
      </c>
      <c r="AC5868" s="16">
        <v>0</v>
      </c>
      <c r="AD5868" s="16">
        <v>36.6</v>
      </c>
      <c r="AE5868" s="16">
        <v>9.3375000000000004</v>
      </c>
      <c r="AF5868" s="16">
        <v>0.14369999999999999</v>
      </c>
      <c r="AG5868" s="16">
        <v>76644.800000000003</v>
      </c>
      <c r="AH5868" s="16">
        <v>0.1885</v>
      </c>
      <c r="AI5868" s="16">
        <v>93.1</v>
      </c>
      <c r="AJ5868" s="16">
        <v>98.6</v>
      </c>
      <c r="AK5868" s="16">
        <v>0.20610000000000001</v>
      </c>
      <c r="AL5868" s="16">
        <v>-0.379</v>
      </c>
      <c r="AM5868" s="16">
        <v>-0.40010000000000001</v>
      </c>
      <c r="AN5868" s="16">
        <v>0.1215</v>
      </c>
      <c r="AO5868" s="16">
        <v>-0.92810000000000004</v>
      </c>
      <c r="AP5868" s="16">
        <v>0.20449999999999999</v>
      </c>
      <c r="AR5868" s="16">
        <f t="shared" si="213"/>
        <v>1</v>
      </c>
      <c r="AS5868" s="5">
        <f t="shared" si="212"/>
        <v>1.9989699999999999E-2</v>
      </c>
    </row>
    <row r="5869" spans="1:45" x14ac:dyDescent="0.25">
      <c r="A5869" s="16" t="s">
        <v>407</v>
      </c>
      <c r="B5869" s="16" t="s">
        <v>198</v>
      </c>
      <c r="C5869" s="16" t="s">
        <v>383</v>
      </c>
      <c r="D5869" s="16">
        <v>2000</v>
      </c>
      <c r="E5869" s="16" t="s">
        <v>6485</v>
      </c>
      <c r="F5869" s="16" t="s">
        <v>592</v>
      </c>
      <c r="G5869" s="10">
        <v>3275.57</v>
      </c>
      <c r="H5869" s="73">
        <v>8.0942480000000003</v>
      </c>
      <c r="I5869" s="16">
        <v>98082</v>
      </c>
      <c r="J5869" s="71">
        <v>0</v>
      </c>
      <c r="K5869" s="71">
        <v>1</v>
      </c>
      <c r="L5869" s="16">
        <v>-0.24037639999999999</v>
      </c>
      <c r="M5869" s="16">
        <v>-0.56586519999999996</v>
      </c>
      <c r="N5869" s="16">
        <v>-0.33983160000000001</v>
      </c>
      <c r="O5869" s="16">
        <v>0.39762130000000001</v>
      </c>
      <c r="P5869" s="16">
        <v>2.6611699999999999E-2</v>
      </c>
      <c r="Q5869" s="16">
        <v>-9.5712599999999995E-2</v>
      </c>
      <c r="R5869" s="16">
        <v>0.15504999999999999</v>
      </c>
      <c r="S5869" s="16">
        <v>9.3500000000000007E-3</v>
      </c>
      <c r="T5869" s="16">
        <v>2.9999999999999997E-4</v>
      </c>
      <c r="U5869" s="16">
        <v>4.9408000000000003</v>
      </c>
      <c r="V5869" s="16">
        <v>10.55</v>
      </c>
      <c r="W5869" s="16">
        <v>6.13</v>
      </c>
      <c r="X5869" s="16">
        <v>396.42599999999999</v>
      </c>
      <c r="Y5869" s="16">
        <v>55.043900000000001</v>
      </c>
      <c r="Z5869" s="16">
        <v>0.1888</v>
      </c>
      <c r="AA5869" s="16">
        <v>-1.0380769999999999</v>
      </c>
      <c r="AB5869" s="16">
        <v>0</v>
      </c>
      <c r="AC5869" s="16">
        <v>0</v>
      </c>
      <c r="AD5869" s="16">
        <v>36.83</v>
      </c>
      <c r="AE5869" s="16">
        <v>9.9017999999999997</v>
      </c>
      <c r="AF5869" s="16">
        <v>0.1837</v>
      </c>
      <c r="AG5869" s="16">
        <v>82768.100000000006</v>
      </c>
      <c r="AH5869" s="16">
        <v>0.1875</v>
      </c>
      <c r="AI5869" s="16">
        <v>93</v>
      </c>
      <c r="AJ5869" s="16">
        <v>98.6</v>
      </c>
      <c r="AK5869" s="16">
        <v>0.1913</v>
      </c>
      <c r="AL5869" s="16">
        <v>-0.52990000000000004</v>
      </c>
      <c r="AM5869" s="16">
        <v>-0.49580000000000002</v>
      </c>
      <c r="AN5869" s="16">
        <v>0</v>
      </c>
      <c r="AO5869" s="16">
        <v>-0.65510000000000002</v>
      </c>
      <c r="AP5869" s="16">
        <v>0.25719999999999998</v>
      </c>
      <c r="AR5869" s="16">
        <f t="shared" si="213"/>
        <v>1</v>
      </c>
      <c r="AS5869" s="5">
        <f t="shared" si="212"/>
        <v>4.3168000000000095E-3</v>
      </c>
    </row>
    <row r="5870" spans="1:45" x14ac:dyDescent="0.25">
      <c r="A5870" s="16" t="s">
        <v>407</v>
      </c>
      <c r="B5870" s="16" t="s">
        <v>198</v>
      </c>
      <c r="C5870" s="16" t="s">
        <v>383</v>
      </c>
      <c r="D5870" s="16">
        <v>2001</v>
      </c>
      <c r="E5870" s="16" t="s">
        <v>6486</v>
      </c>
      <c r="F5870" s="16" t="s">
        <v>592</v>
      </c>
      <c r="G5870" s="10">
        <v>3375.35</v>
      </c>
      <c r="H5870" s="73">
        <v>8.1242529999999995</v>
      </c>
      <c r="I5870" s="16">
        <v>98611</v>
      </c>
      <c r="J5870" s="71">
        <v>0</v>
      </c>
      <c r="K5870" s="71">
        <v>1</v>
      </c>
      <c r="L5870" s="16">
        <v>-0.24773490000000001</v>
      </c>
      <c r="M5870" s="16">
        <v>-0.54375269999999998</v>
      </c>
      <c r="N5870" s="16">
        <v>-0.35121669999999999</v>
      </c>
      <c r="O5870" s="16">
        <v>0.42941109999999999</v>
      </c>
      <c r="P5870" s="16">
        <v>4.2149899999999997E-2</v>
      </c>
      <c r="Q5870" s="16">
        <v>-0.17461579999999999</v>
      </c>
      <c r="R5870" s="16">
        <v>0.19500000000000001</v>
      </c>
      <c r="S5870" s="16">
        <v>8.2000000000000007E-3</v>
      </c>
      <c r="T5870" s="16">
        <v>8.0000000000000004E-4</v>
      </c>
      <c r="U5870" s="16">
        <v>4.5326000000000004</v>
      </c>
      <c r="V5870" s="16">
        <v>10.68</v>
      </c>
      <c r="W5870" s="16">
        <v>6.5339999999999998</v>
      </c>
      <c r="X5870" s="16">
        <v>397.11500000000001</v>
      </c>
      <c r="Y5870" s="16">
        <v>55.692799999999998</v>
      </c>
      <c r="Z5870" s="16">
        <v>0.1966</v>
      </c>
      <c r="AA5870" s="16">
        <v>-1.0475920000000001</v>
      </c>
      <c r="AB5870" s="16">
        <v>0</v>
      </c>
      <c r="AC5870" s="16">
        <v>0</v>
      </c>
      <c r="AD5870" s="16">
        <v>37.075000000000003</v>
      </c>
      <c r="AE5870" s="16">
        <v>10.964</v>
      </c>
      <c r="AF5870" s="16">
        <v>0.23960000000000001</v>
      </c>
      <c r="AG5870" s="16">
        <v>87802</v>
      </c>
      <c r="AH5870" s="16">
        <v>0.18875</v>
      </c>
      <c r="AI5870" s="16">
        <v>92.8</v>
      </c>
      <c r="AJ5870" s="16">
        <v>98.6</v>
      </c>
      <c r="AK5870" s="16">
        <v>7.1300000000000002E-2</v>
      </c>
      <c r="AL5870" s="16">
        <v>-0.60360000000000003</v>
      </c>
      <c r="AM5870" s="16">
        <v>-0.66549999999999998</v>
      </c>
      <c r="AN5870" s="16">
        <v>0.2283</v>
      </c>
      <c r="AO5870" s="16">
        <v>-0.9022</v>
      </c>
      <c r="AP5870" s="16">
        <v>0.2278</v>
      </c>
      <c r="AR5870" s="16">
        <f t="shared" si="213"/>
        <v>1</v>
      </c>
      <c r="AS5870" s="5">
        <f t="shared" si="212"/>
        <v>-7.3585000000000178E-3</v>
      </c>
    </row>
    <row r="5871" spans="1:45" x14ac:dyDescent="0.25">
      <c r="A5871" s="16" t="s">
        <v>407</v>
      </c>
      <c r="B5871" s="16" t="s">
        <v>198</v>
      </c>
      <c r="C5871" s="16" t="s">
        <v>383</v>
      </c>
      <c r="D5871" s="16">
        <v>2002</v>
      </c>
      <c r="E5871" s="16" t="s">
        <v>6487</v>
      </c>
      <c r="F5871" s="16" t="s">
        <v>592</v>
      </c>
      <c r="G5871" s="10">
        <v>3470.58</v>
      </c>
      <c r="H5871" s="73">
        <v>8.1520770000000002</v>
      </c>
      <c r="I5871" s="16">
        <v>99184</v>
      </c>
      <c r="J5871" s="71">
        <v>0</v>
      </c>
      <c r="K5871" s="71">
        <v>1</v>
      </c>
      <c r="L5871" s="16">
        <v>-0.32416780000000001</v>
      </c>
      <c r="M5871" s="16">
        <v>-0.5380817</v>
      </c>
      <c r="N5871" s="16">
        <v>-0.39660529999999999</v>
      </c>
      <c r="O5871" s="16">
        <v>0.42776809999999998</v>
      </c>
      <c r="P5871" s="16">
        <v>5.56894E-2</v>
      </c>
      <c r="Q5871" s="16">
        <v>-0.32451770000000002</v>
      </c>
      <c r="R5871" s="16">
        <v>0.19455</v>
      </c>
      <c r="S5871" s="16">
        <v>7.3000000000000001E-3</v>
      </c>
      <c r="T5871" s="16">
        <v>1.8E-3</v>
      </c>
      <c r="U5871" s="16">
        <v>3.7923</v>
      </c>
      <c r="V5871" s="16">
        <v>10.81</v>
      </c>
      <c r="W5871" s="16">
        <v>6.9379999999999997</v>
      </c>
      <c r="X5871" s="16">
        <v>397.94799999999998</v>
      </c>
      <c r="Y5871" s="16">
        <v>56.3416</v>
      </c>
      <c r="Z5871" s="16">
        <v>0.18509999999999999</v>
      </c>
      <c r="AA5871" s="16">
        <v>-1.064875</v>
      </c>
      <c r="AB5871" s="16">
        <v>0</v>
      </c>
      <c r="AC5871" s="16">
        <v>0</v>
      </c>
      <c r="AD5871" s="16">
        <v>37.520000000000003</v>
      </c>
      <c r="AE5871" s="16">
        <v>11.3047</v>
      </c>
      <c r="AF5871" s="16">
        <v>3.3849999999999998</v>
      </c>
      <c r="AG5871" s="16">
        <v>93488.6</v>
      </c>
      <c r="AH5871" s="16">
        <v>0.18285000000000001</v>
      </c>
      <c r="AI5871" s="16">
        <v>92.7</v>
      </c>
      <c r="AJ5871" s="16">
        <v>98.6</v>
      </c>
      <c r="AK5871" s="16">
        <v>-4.87E-2</v>
      </c>
      <c r="AL5871" s="16">
        <v>-0.67730000000000001</v>
      </c>
      <c r="AM5871" s="16">
        <v>-0.83520000000000005</v>
      </c>
      <c r="AN5871" s="16">
        <v>0</v>
      </c>
      <c r="AO5871" s="16">
        <v>-1.1493</v>
      </c>
      <c r="AP5871" s="16">
        <v>0.1983</v>
      </c>
      <c r="AR5871" s="16">
        <f t="shared" si="213"/>
        <v>1</v>
      </c>
      <c r="AS5871" s="5">
        <f t="shared" si="212"/>
        <v>-7.6432899999999998E-2</v>
      </c>
    </row>
    <row r="5872" spans="1:45" x14ac:dyDescent="0.25">
      <c r="A5872" s="16" t="s">
        <v>407</v>
      </c>
      <c r="B5872" s="16" t="s">
        <v>198</v>
      </c>
      <c r="C5872" s="16" t="s">
        <v>383</v>
      </c>
      <c r="D5872" s="16">
        <v>2003</v>
      </c>
      <c r="E5872" s="16" t="s">
        <v>6488</v>
      </c>
      <c r="F5872" s="16" t="s">
        <v>592</v>
      </c>
      <c r="G5872" s="10">
        <v>3522.27</v>
      </c>
      <c r="H5872" s="73">
        <v>8.1668620000000001</v>
      </c>
      <c r="I5872" s="16">
        <v>99789</v>
      </c>
      <c r="J5872" s="71">
        <v>0</v>
      </c>
      <c r="K5872" s="71">
        <v>1</v>
      </c>
      <c r="L5872" s="16">
        <v>-0.2329166</v>
      </c>
      <c r="M5872" s="16">
        <v>-0.53475249999999996</v>
      </c>
      <c r="N5872" s="16">
        <v>-0.32461069999999997</v>
      </c>
      <c r="O5872" s="16">
        <v>0.4270736</v>
      </c>
      <c r="P5872" s="16">
        <v>8.63067E-2</v>
      </c>
      <c r="Q5872" s="16">
        <v>-0.2221967</v>
      </c>
      <c r="R5872" s="16">
        <v>0.19084999999999999</v>
      </c>
      <c r="S5872" s="16">
        <v>9.7000000000000003E-3</v>
      </c>
      <c r="T5872" s="16">
        <v>1.4E-3</v>
      </c>
      <c r="U5872" s="16">
        <v>4.1521999999999997</v>
      </c>
      <c r="V5872" s="16">
        <v>10.94</v>
      </c>
      <c r="W5872" s="16">
        <v>7.3419999999999996</v>
      </c>
      <c r="X5872" s="16">
        <v>399.04599999999999</v>
      </c>
      <c r="Y5872" s="16">
        <v>56.990499999999997</v>
      </c>
      <c r="Z5872" s="16">
        <v>0.1787</v>
      </c>
      <c r="AA5872" s="16">
        <v>-1.056913</v>
      </c>
      <c r="AB5872" s="16">
        <v>0</v>
      </c>
      <c r="AC5872" s="16">
        <v>0</v>
      </c>
      <c r="AD5872" s="16">
        <v>37.314999999999998</v>
      </c>
      <c r="AE5872" s="16">
        <v>12.0372</v>
      </c>
      <c r="AF5872" s="16">
        <v>11.2347</v>
      </c>
      <c r="AG5872" s="16">
        <v>95449.3</v>
      </c>
      <c r="AH5872" s="16">
        <v>0.17795</v>
      </c>
      <c r="AI5872" s="16">
        <v>92.5</v>
      </c>
      <c r="AJ5872" s="16">
        <v>98.6</v>
      </c>
      <c r="AK5872" s="16">
        <v>5.0000000000000001E-4</v>
      </c>
      <c r="AL5872" s="16">
        <v>-0.62260000000000004</v>
      </c>
      <c r="AM5872" s="16">
        <v>-0.53090000000000004</v>
      </c>
      <c r="AN5872" s="16">
        <v>0.65090000000000003</v>
      </c>
      <c r="AO5872" s="16">
        <v>-1.2035</v>
      </c>
      <c r="AP5872" s="16">
        <v>-0.14349999999999999</v>
      </c>
      <c r="AR5872" s="16">
        <f t="shared" si="213"/>
        <v>1</v>
      </c>
      <c r="AS5872" s="5">
        <f t="shared" si="212"/>
        <v>9.1251200000000005E-2</v>
      </c>
    </row>
    <row r="5873" spans="1:45" x14ac:dyDescent="0.25">
      <c r="A5873" s="16" t="s">
        <v>407</v>
      </c>
      <c r="B5873" s="16" t="s">
        <v>198</v>
      </c>
      <c r="C5873" s="16" t="s">
        <v>383</v>
      </c>
      <c r="D5873" s="16">
        <v>2004</v>
      </c>
      <c r="E5873" s="16" t="s">
        <v>6489</v>
      </c>
      <c r="F5873" s="16" t="s">
        <v>592</v>
      </c>
      <c r="G5873" s="10">
        <v>3488.33</v>
      </c>
      <c r="H5873" s="73">
        <v>8.1571770000000008</v>
      </c>
      <c r="I5873" s="16">
        <v>100406</v>
      </c>
      <c r="J5873" s="71">
        <v>0</v>
      </c>
      <c r="K5873" s="71">
        <v>1</v>
      </c>
      <c r="L5873" s="16">
        <v>-0.1599961</v>
      </c>
      <c r="M5873" s="16">
        <v>-0.52499090000000004</v>
      </c>
      <c r="N5873" s="16">
        <v>-0.32452209999999998</v>
      </c>
      <c r="O5873" s="16">
        <v>0.42539250000000001</v>
      </c>
      <c r="P5873" s="16">
        <v>0.1154679</v>
      </c>
      <c r="Q5873" s="16">
        <v>-9.1903899999999997E-2</v>
      </c>
      <c r="R5873" s="16">
        <v>0.19514999999999999</v>
      </c>
      <c r="S5873" s="16">
        <v>1.24E-2</v>
      </c>
      <c r="T5873" s="16">
        <v>1.1000000000000001E-3</v>
      </c>
      <c r="U5873" s="16">
        <v>3.8986999999999998</v>
      </c>
      <c r="V5873" s="16">
        <v>11.07</v>
      </c>
      <c r="W5873" s="16">
        <v>7.7460000000000004</v>
      </c>
      <c r="X5873" s="16">
        <v>398.98399999999998</v>
      </c>
      <c r="Y5873" s="16">
        <v>57.229100000000003</v>
      </c>
      <c r="Z5873" s="16">
        <v>0.17649999999999999</v>
      </c>
      <c r="AA5873" s="16">
        <v>-1.0489520000000001</v>
      </c>
      <c r="AB5873" s="16">
        <v>0</v>
      </c>
      <c r="AC5873" s="16">
        <v>0</v>
      </c>
      <c r="AD5873" s="16">
        <v>37.11</v>
      </c>
      <c r="AE5873" s="16">
        <v>12.9587</v>
      </c>
      <c r="AF5873" s="16">
        <v>16.347899999999999</v>
      </c>
      <c r="AG5873" s="16">
        <v>99222.399999999994</v>
      </c>
      <c r="AH5873" s="16">
        <v>0.17945</v>
      </c>
      <c r="AI5873" s="16">
        <v>92.4</v>
      </c>
      <c r="AJ5873" s="16">
        <v>98.6</v>
      </c>
      <c r="AK5873" s="16">
        <v>-0.17510000000000001</v>
      </c>
      <c r="AL5873" s="16">
        <v>-0.40200000000000002</v>
      </c>
      <c r="AM5873" s="16">
        <v>-0.65739999999999998</v>
      </c>
      <c r="AN5873" s="16">
        <v>0.83660000000000001</v>
      </c>
      <c r="AO5873" s="16">
        <v>-0.77449999999999997</v>
      </c>
      <c r="AP5873" s="16">
        <v>7.8799999999999995E-2</v>
      </c>
      <c r="AR5873" s="16">
        <f t="shared" si="213"/>
        <v>1</v>
      </c>
      <c r="AS5873" s="5">
        <f t="shared" si="212"/>
        <v>7.2920499999999999E-2</v>
      </c>
    </row>
    <row r="5874" spans="1:45" x14ac:dyDescent="0.25">
      <c r="A5874" s="16" t="s">
        <v>407</v>
      </c>
      <c r="B5874" s="16" t="s">
        <v>198</v>
      </c>
      <c r="C5874" s="16" t="s">
        <v>383</v>
      </c>
      <c r="D5874" s="16">
        <v>2005</v>
      </c>
      <c r="E5874" s="16" t="s">
        <v>6490</v>
      </c>
      <c r="F5874" s="16" t="s">
        <v>592</v>
      </c>
      <c r="G5874" s="10">
        <v>3521.25</v>
      </c>
      <c r="H5874" s="73">
        <v>8.1665709999999994</v>
      </c>
      <c r="I5874" s="16">
        <v>101041</v>
      </c>
      <c r="J5874" s="71">
        <v>0</v>
      </c>
      <c r="K5874" s="71">
        <v>1</v>
      </c>
      <c r="L5874" s="16">
        <v>-0.15204690000000001</v>
      </c>
      <c r="M5874" s="16">
        <v>-0.53807000000000005</v>
      </c>
      <c r="N5874" s="16">
        <v>-0.29095209999999999</v>
      </c>
      <c r="O5874" s="16">
        <v>0.37480449999999998</v>
      </c>
      <c r="P5874" s="16">
        <v>0.1733015</v>
      </c>
      <c r="Q5874" s="16">
        <v>-0.1031975</v>
      </c>
      <c r="R5874" s="16">
        <v>0.17455000000000001</v>
      </c>
      <c r="S5874" s="16">
        <v>1.29E-2</v>
      </c>
      <c r="T5874" s="16">
        <v>6.9999999999999999E-4</v>
      </c>
      <c r="U5874" s="16">
        <v>3.89</v>
      </c>
      <c r="V5874" s="16">
        <v>11.2</v>
      </c>
      <c r="W5874" s="16">
        <v>8.15</v>
      </c>
      <c r="X5874" s="16">
        <v>400.13400000000001</v>
      </c>
      <c r="Y5874" s="16">
        <v>54.503100000000003</v>
      </c>
      <c r="Z5874" s="16">
        <v>0.1777</v>
      </c>
      <c r="AA5874" s="16">
        <v>-1.0662339999999999</v>
      </c>
      <c r="AB5874" s="16">
        <v>0</v>
      </c>
      <c r="AC5874" s="16">
        <v>0</v>
      </c>
      <c r="AD5874" s="16">
        <v>37.555</v>
      </c>
      <c r="AE5874" s="16">
        <v>13.6153</v>
      </c>
      <c r="AF5874" s="16">
        <v>29.588000000000001</v>
      </c>
      <c r="AG5874" s="16">
        <v>100498</v>
      </c>
      <c r="AH5874" s="16">
        <v>0.19889999999999999</v>
      </c>
      <c r="AI5874" s="16">
        <v>92.3</v>
      </c>
      <c r="AJ5874" s="16">
        <v>98.7</v>
      </c>
      <c r="AK5874" s="16">
        <v>-1.8599999999999998E-2</v>
      </c>
      <c r="AL5874" s="16">
        <v>-1.2847999999999999</v>
      </c>
      <c r="AM5874" s="16">
        <v>-0.59260000000000002</v>
      </c>
      <c r="AN5874" s="16">
        <v>0.70709999999999995</v>
      </c>
      <c r="AO5874" s="16">
        <v>-0.58230000000000004</v>
      </c>
      <c r="AP5874" s="16">
        <v>0.5494</v>
      </c>
      <c r="AR5874" s="16">
        <f t="shared" si="213"/>
        <v>1</v>
      </c>
      <c r="AS5874" s="5">
        <f t="shared" si="212"/>
        <v>7.9491999999999896E-3</v>
      </c>
    </row>
    <row r="5875" spans="1:45" x14ac:dyDescent="0.25">
      <c r="A5875" s="16" t="s">
        <v>407</v>
      </c>
      <c r="B5875" s="16" t="s">
        <v>198</v>
      </c>
      <c r="C5875" s="16" t="s">
        <v>383</v>
      </c>
      <c r="D5875" s="16">
        <v>2006</v>
      </c>
      <c r="E5875" s="16" t="s">
        <v>6491</v>
      </c>
      <c r="F5875" s="16" t="s">
        <v>592</v>
      </c>
      <c r="G5875" s="10">
        <v>3470.39</v>
      </c>
      <c r="H5875" s="73">
        <v>8.1520220000000005</v>
      </c>
      <c r="I5875" s="16">
        <v>101689</v>
      </c>
      <c r="J5875" s="71">
        <v>0</v>
      </c>
      <c r="K5875" s="71">
        <v>1</v>
      </c>
      <c r="L5875" s="16">
        <v>-4.9300700000000003E-2</v>
      </c>
      <c r="M5875" s="16">
        <v>-0.52417239999999998</v>
      </c>
      <c r="N5875" s="16">
        <v>-0.20194390000000001</v>
      </c>
      <c r="O5875" s="16">
        <v>0.4949944</v>
      </c>
      <c r="P5875" s="16">
        <v>0.23471629999999999</v>
      </c>
      <c r="Q5875" s="16">
        <v>-0.1664273</v>
      </c>
      <c r="R5875" s="16">
        <v>0.15684999999999999</v>
      </c>
      <c r="S5875" s="16">
        <v>1.4200000000000001E-2</v>
      </c>
      <c r="T5875" s="16">
        <v>2.7000000000000001E-3</v>
      </c>
      <c r="U5875" s="16">
        <v>3.8553999999999999</v>
      </c>
      <c r="V5875" s="16">
        <v>18.54</v>
      </c>
      <c r="W5875" s="16">
        <v>7.3559999999999999</v>
      </c>
      <c r="X5875" s="16">
        <v>397.42500000000001</v>
      </c>
      <c r="Y5875" s="16">
        <v>60.329099999999997</v>
      </c>
      <c r="Z5875" s="16">
        <v>0.1724</v>
      </c>
      <c r="AA5875" s="16">
        <v>-1.079828</v>
      </c>
      <c r="AB5875" s="16">
        <v>0</v>
      </c>
      <c r="AC5875" s="16">
        <v>0</v>
      </c>
      <c r="AD5875" s="16">
        <v>37.905000000000001</v>
      </c>
      <c r="AE5875" s="16">
        <v>18.153500000000001</v>
      </c>
      <c r="AF5875" s="16">
        <v>29.572800000000001</v>
      </c>
      <c r="AG5875" s="16">
        <v>101673</v>
      </c>
      <c r="AH5875" s="16">
        <v>0.20555000000000001</v>
      </c>
      <c r="AI5875" s="16">
        <v>92.1</v>
      </c>
      <c r="AJ5875" s="16">
        <v>98.8</v>
      </c>
      <c r="AK5875" s="16">
        <v>-8.0999999999999996E-3</v>
      </c>
      <c r="AL5875" s="16">
        <v>-1.3056000000000001</v>
      </c>
      <c r="AM5875" s="16">
        <v>-0.67230000000000001</v>
      </c>
      <c r="AN5875" s="16">
        <v>0.50590000000000002</v>
      </c>
      <c r="AO5875" s="16">
        <v>-0.71279999999999999</v>
      </c>
      <c r="AP5875" s="16">
        <v>0.59160000000000001</v>
      </c>
      <c r="AR5875" s="16">
        <f t="shared" si="213"/>
        <v>1</v>
      </c>
      <c r="AS5875" s="5">
        <f t="shared" si="212"/>
        <v>0.10274620000000001</v>
      </c>
    </row>
    <row r="5876" spans="1:45" x14ac:dyDescent="0.25">
      <c r="A5876" s="16" t="s">
        <v>407</v>
      </c>
      <c r="B5876" s="16" t="s">
        <v>198</v>
      </c>
      <c r="C5876" s="16" t="s">
        <v>383</v>
      </c>
      <c r="D5876" s="16">
        <v>2007</v>
      </c>
      <c r="E5876" s="16" t="s">
        <v>6492</v>
      </c>
      <c r="F5876" s="16" t="s">
        <v>592</v>
      </c>
      <c r="G5876" s="10">
        <v>3304.12</v>
      </c>
      <c r="H5876" s="73">
        <v>8.1029239999999998</v>
      </c>
      <c r="I5876" s="16">
        <v>102357</v>
      </c>
      <c r="J5876" s="71">
        <v>0</v>
      </c>
      <c r="K5876" s="71">
        <v>1</v>
      </c>
      <c r="L5876" s="16">
        <v>7.8535800000000003E-2</v>
      </c>
      <c r="M5876" s="16">
        <v>-0.50887020000000005</v>
      </c>
      <c r="N5876" s="16">
        <v>-3.4400399999999998E-2</v>
      </c>
      <c r="O5876" s="16">
        <v>0.50596459999999999</v>
      </c>
      <c r="P5876" s="16">
        <v>0.32194840000000002</v>
      </c>
      <c r="Q5876" s="16">
        <v>-0.16407830000000001</v>
      </c>
      <c r="R5876" s="16">
        <v>0.17394999999999999</v>
      </c>
      <c r="S5876" s="16">
        <v>1.43E-2</v>
      </c>
      <c r="T5876" s="16">
        <v>3.3E-3</v>
      </c>
      <c r="U5876" s="16">
        <v>4.0602499999999999</v>
      </c>
      <c r="V5876" s="16">
        <v>25.88</v>
      </c>
      <c r="W5876" s="16">
        <v>6.5620000000000003</v>
      </c>
      <c r="X5876" s="16">
        <v>403.08100000000002</v>
      </c>
      <c r="Y5876" s="16">
        <v>60.381</v>
      </c>
      <c r="Z5876" s="16">
        <v>0.17699999999999999</v>
      </c>
      <c r="AA5876" s="16">
        <v>-1.0835170000000001</v>
      </c>
      <c r="AB5876" s="16">
        <v>0</v>
      </c>
      <c r="AC5876" s="16">
        <v>0</v>
      </c>
      <c r="AD5876" s="16">
        <v>38</v>
      </c>
      <c r="AE5876" s="16">
        <v>20.563300000000002</v>
      </c>
      <c r="AF5876" s="16">
        <v>45.483899999999998</v>
      </c>
      <c r="AG5876" s="16">
        <v>104874</v>
      </c>
      <c r="AH5876" s="16">
        <v>0.21995000000000001</v>
      </c>
      <c r="AI5876" s="16">
        <v>92</v>
      </c>
      <c r="AJ5876" s="16">
        <v>98.9</v>
      </c>
      <c r="AK5876" s="16">
        <v>-0.16170000000000001</v>
      </c>
      <c r="AL5876" s="16">
        <v>-1.036</v>
      </c>
      <c r="AM5876" s="16">
        <v>-0.4798</v>
      </c>
      <c r="AN5876" s="16">
        <v>0.33360000000000001</v>
      </c>
      <c r="AO5876" s="16">
        <v>-0.7339</v>
      </c>
      <c r="AP5876" s="16">
        <v>0.4788</v>
      </c>
      <c r="AR5876" s="16">
        <f t="shared" si="213"/>
        <v>1</v>
      </c>
      <c r="AS5876" s="5">
        <f t="shared" si="212"/>
        <v>0.12783650000000002</v>
      </c>
    </row>
    <row r="5877" spans="1:45" x14ac:dyDescent="0.25">
      <c r="A5877" s="16" t="s">
        <v>407</v>
      </c>
      <c r="B5877" s="16" t="s">
        <v>198</v>
      </c>
      <c r="C5877" s="16" t="s">
        <v>383</v>
      </c>
      <c r="D5877" s="16">
        <v>2008</v>
      </c>
      <c r="E5877" s="16" t="s">
        <v>6493</v>
      </c>
      <c r="F5877" s="16" t="s">
        <v>592</v>
      </c>
      <c r="G5877" s="10">
        <v>3384.94</v>
      </c>
      <c r="H5877" s="73">
        <v>8.1270900000000008</v>
      </c>
      <c r="I5877" s="16">
        <v>103005</v>
      </c>
      <c r="J5877" s="71">
        <v>0</v>
      </c>
      <c r="K5877" s="71">
        <v>1</v>
      </c>
      <c r="L5877" s="16">
        <v>0.1662932</v>
      </c>
      <c r="M5877" s="16">
        <v>-0.50516470000000002</v>
      </c>
      <c r="N5877" s="16">
        <v>8.6585499999999996E-2</v>
      </c>
      <c r="O5877" s="16">
        <v>0.4905176</v>
      </c>
      <c r="P5877" s="16">
        <v>0.39322489999999999</v>
      </c>
      <c r="Q5877" s="16">
        <v>-0.1493604</v>
      </c>
      <c r="R5877" s="16">
        <v>0.2296</v>
      </c>
      <c r="S5877" s="16">
        <v>1.4149999999999999E-2</v>
      </c>
      <c r="T5877" s="16">
        <v>5.0000000000000001E-4</v>
      </c>
      <c r="U5877" s="16">
        <v>4.0378999999999996</v>
      </c>
      <c r="V5877" s="16">
        <v>33.22</v>
      </c>
      <c r="W5877" s="16">
        <v>5.7679999999999998</v>
      </c>
      <c r="X5877" s="16">
        <v>405.18299999999999</v>
      </c>
      <c r="Y5877" s="16">
        <v>60.803699999999999</v>
      </c>
      <c r="Z5877" s="16">
        <v>0.16389999999999999</v>
      </c>
      <c r="AA5877" s="16">
        <v>-1.083323</v>
      </c>
      <c r="AB5877" s="16">
        <v>0</v>
      </c>
      <c r="AC5877" s="16">
        <v>0</v>
      </c>
      <c r="AD5877" s="16">
        <v>37.994999999999997</v>
      </c>
      <c r="AE5877" s="16">
        <v>24.805</v>
      </c>
      <c r="AF5877" s="16">
        <v>49.027200000000001</v>
      </c>
      <c r="AG5877" s="16">
        <v>109753</v>
      </c>
      <c r="AH5877" s="16">
        <v>0.22900000000000001</v>
      </c>
      <c r="AI5877" s="16">
        <v>91.8</v>
      </c>
      <c r="AJ5877" s="16">
        <v>99</v>
      </c>
      <c r="AK5877" s="16">
        <v>-1.23E-2</v>
      </c>
      <c r="AL5877" s="16">
        <v>-0.64670000000000005</v>
      </c>
      <c r="AM5877" s="16">
        <v>-0.47770000000000001</v>
      </c>
      <c r="AN5877" s="16">
        <v>0.31619999999999998</v>
      </c>
      <c r="AO5877" s="16">
        <v>-0.80620000000000003</v>
      </c>
      <c r="AP5877" s="16">
        <v>0.13200000000000001</v>
      </c>
      <c r="AR5877" s="16">
        <f t="shared" si="213"/>
        <v>1</v>
      </c>
      <c r="AS5877" s="5">
        <f t="shared" si="212"/>
        <v>8.7757399999999999E-2</v>
      </c>
    </row>
    <row r="5878" spans="1:45" x14ac:dyDescent="0.25">
      <c r="A5878" s="16" t="s">
        <v>407</v>
      </c>
      <c r="B5878" s="16" t="s">
        <v>198</v>
      </c>
      <c r="C5878" s="16" t="s">
        <v>383</v>
      </c>
      <c r="D5878" s="16">
        <v>2009</v>
      </c>
      <c r="E5878" s="16" t="s">
        <v>6494</v>
      </c>
      <c r="F5878" s="16" t="s">
        <v>592</v>
      </c>
      <c r="G5878" s="10">
        <v>3442.76</v>
      </c>
      <c r="H5878" s="73">
        <v>8.1440300000000008</v>
      </c>
      <c r="I5878" s="16">
        <v>103604</v>
      </c>
      <c r="J5878" s="71">
        <v>0</v>
      </c>
      <c r="K5878" s="71">
        <v>1</v>
      </c>
      <c r="L5878" s="16">
        <v>0.27680759999999999</v>
      </c>
      <c r="M5878" s="16">
        <v>-0.51082470000000002</v>
      </c>
      <c r="N5878" s="16">
        <v>0.22391169999999999</v>
      </c>
      <c r="O5878" s="16">
        <v>0.51358669999999995</v>
      </c>
      <c r="P5878" s="16">
        <v>0.4706649</v>
      </c>
      <c r="Q5878" s="16">
        <v>-0.13735320000000001</v>
      </c>
      <c r="R5878" s="16">
        <v>0.2094</v>
      </c>
      <c r="S5878" s="16">
        <v>9.9000000000000008E-3</v>
      </c>
      <c r="T5878" s="16">
        <v>2.8E-3</v>
      </c>
      <c r="U5878" s="16">
        <v>4.3295000000000003</v>
      </c>
      <c r="V5878" s="16">
        <v>40.56</v>
      </c>
      <c r="W5878" s="16">
        <v>4.9740000000000002</v>
      </c>
      <c r="X5878" s="16">
        <v>404.67</v>
      </c>
      <c r="Y5878" s="16">
        <v>61.616399999999999</v>
      </c>
      <c r="Z5878" s="16">
        <v>0.16550000000000001</v>
      </c>
      <c r="AA5878" s="16">
        <v>-1.0908960000000001</v>
      </c>
      <c r="AB5878" s="16">
        <v>0</v>
      </c>
      <c r="AC5878" s="16">
        <v>0</v>
      </c>
      <c r="AD5878" s="16">
        <v>38.19</v>
      </c>
      <c r="AE5878" s="16">
        <v>29.935199999999998</v>
      </c>
      <c r="AF5878" s="16">
        <v>51.179499999999997</v>
      </c>
      <c r="AG5878" s="16">
        <v>109433</v>
      </c>
      <c r="AH5878" s="16">
        <v>0.24015</v>
      </c>
      <c r="AI5878" s="16">
        <v>91.7</v>
      </c>
      <c r="AJ5878" s="16">
        <v>99.1</v>
      </c>
      <c r="AK5878" s="16">
        <v>-2.87E-2</v>
      </c>
      <c r="AL5878" s="16">
        <v>-0.67110000000000003</v>
      </c>
      <c r="AM5878" s="16">
        <v>-0.3548</v>
      </c>
      <c r="AN5878" s="16">
        <v>0.2427</v>
      </c>
      <c r="AO5878" s="16">
        <v>-0.59699999999999998</v>
      </c>
      <c r="AP5878" s="16">
        <v>-3.0200000000000001E-2</v>
      </c>
      <c r="AR5878" s="16">
        <f t="shared" si="213"/>
        <v>1</v>
      </c>
      <c r="AS5878" s="5">
        <f t="shared" si="212"/>
        <v>0.11051439999999998</v>
      </c>
    </row>
    <row r="5879" spans="1:45" x14ac:dyDescent="0.25">
      <c r="A5879" s="16" t="s">
        <v>407</v>
      </c>
      <c r="B5879" s="16" t="s">
        <v>198</v>
      </c>
      <c r="C5879" s="16" t="s">
        <v>383</v>
      </c>
      <c r="D5879" s="16">
        <v>2010</v>
      </c>
      <c r="E5879" s="16" t="s">
        <v>6495</v>
      </c>
      <c r="F5879" s="16" t="s">
        <v>592</v>
      </c>
      <c r="G5879" s="10">
        <v>3547.59</v>
      </c>
      <c r="H5879" s="73">
        <v>8.1740239999999993</v>
      </c>
      <c r="I5879" s="16">
        <v>104137</v>
      </c>
      <c r="J5879" s="71">
        <v>0</v>
      </c>
      <c r="K5879" s="71">
        <v>1</v>
      </c>
      <c r="L5879" s="16">
        <v>0.43334489999999998</v>
      </c>
      <c r="M5879" s="16">
        <v>-0.53253729999999999</v>
      </c>
      <c r="N5879" s="16">
        <v>0.34961690000000001</v>
      </c>
      <c r="O5879" s="16">
        <v>0.53799050000000004</v>
      </c>
      <c r="P5879" s="16">
        <v>0.47847669999999998</v>
      </c>
      <c r="Q5879" s="16">
        <v>8.4517800000000004E-2</v>
      </c>
      <c r="R5879" s="16">
        <v>0.18345</v>
      </c>
      <c r="S5879" s="16">
        <v>1.1599999999999999E-2</v>
      </c>
      <c r="T5879" s="16">
        <v>1.2999999999999999E-3</v>
      </c>
      <c r="U5879" s="16">
        <v>4.2248000000000001</v>
      </c>
      <c r="V5879" s="16">
        <v>47.9</v>
      </c>
      <c r="W5879" s="16">
        <v>4.18</v>
      </c>
      <c r="X5879" s="16">
        <v>408.87</v>
      </c>
      <c r="Y5879" s="16">
        <v>63.1813</v>
      </c>
      <c r="Z5879" s="16">
        <v>0.1595</v>
      </c>
      <c r="AA5879" s="16">
        <v>-1.0965279999999999</v>
      </c>
      <c r="AB5879" s="16">
        <v>0</v>
      </c>
      <c r="AC5879" s="16">
        <v>0</v>
      </c>
      <c r="AD5879" s="16">
        <v>38.335000000000001</v>
      </c>
      <c r="AE5879" s="16">
        <v>29.779599999999999</v>
      </c>
      <c r="AF5879" s="16">
        <v>52.162399999999998</v>
      </c>
      <c r="AG5879" s="16">
        <v>115903</v>
      </c>
      <c r="AH5879" s="16">
        <v>0.2475</v>
      </c>
      <c r="AI5879" s="16">
        <v>91.6</v>
      </c>
      <c r="AJ5879" s="16">
        <v>99.2</v>
      </c>
      <c r="AK5879" s="16">
        <v>0.30370000000000003</v>
      </c>
      <c r="AL5879" s="16">
        <v>-0.32100000000000001</v>
      </c>
      <c r="AM5879" s="16">
        <v>-0.31730000000000003</v>
      </c>
      <c r="AN5879" s="16">
        <v>0.73399999999999999</v>
      </c>
      <c r="AO5879" s="16">
        <v>-0.60009999999999997</v>
      </c>
      <c r="AP5879" s="16">
        <v>8.3099999999999993E-2</v>
      </c>
      <c r="AR5879" s="16">
        <f t="shared" si="213"/>
        <v>1</v>
      </c>
      <c r="AS5879" s="5">
        <f t="shared" si="212"/>
        <v>0.15653729999999999</v>
      </c>
    </row>
    <row r="5880" spans="1:45" x14ac:dyDescent="0.25">
      <c r="A5880" s="16" t="s">
        <v>407</v>
      </c>
      <c r="B5880" s="16" t="s">
        <v>198</v>
      </c>
      <c r="C5880" s="16" t="s">
        <v>383</v>
      </c>
      <c r="D5880" s="16">
        <v>2011</v>
      </c>
      <c r="E5880" s="16" t="s">
        <v>6496</v>
      </c>
      <c r="F5880" s="16" t="s">
        <v>592</v>
      </c>
      <c r="G5880" s="10">
        <v>3631.31</v>
      </c>
      <c r="H5880" s="73">
        <v>8.1973490000000009</v>
      </c>
      <c r="I5880" s="16">
        <v>104577</v>
      </c>
      <c r="J5880" s="71">
        <v>0</v>
      </c>
      <c r="K5880" s="71">
        <v>1</v>
      </c>
      <c r="L5880" s="16">
        <v>0.46768920000000003</v>
      </c>
      <c r="M5880" s="16">
        <v>-0.5234451</v>
      </c>
      <c r="N5880" s="16">
        <v>0.41994559999999997</v>
      </c>
      <c r="O5880" s="16">
        <v>0.53292410000000001</v>
      </c>
      <c r="P5880" s="16">
        <v>0.47015499999999999</v>
      </c>
      <c r="Q5880" s="16">
        <v>9.7041100000000005E-2</v>
      </c>
      <c r="R5880" s="16">
        <v>0.1739</v>
      </c>
      <c r="S5880" s="16">
        <v>1.4149999999999999E-2</v>
      </c>
      <c r="T5880" s="16">
        <v>1.8E-3</v>
      </c>
      <c r="U5880" s="16">
        <v>4.4314</v>
      </c>
      <c r="V5880" s="16">
        <v>49.74</v>
      </c>
      <c r="W5880" s="16">
        <v>4.1639999999999997</v>
      </c>
      <c r="X5880" s="16">
        <v>410.44</v>
      </c>
      <c r="Y5880" s="16">
        <v>63.2789</v>
      </c>
      <c r="Z5880" s="16">
        <v>0.15570000000000001</v>
      </c>
      <c r="AA5880" s="16">
        <v>-1.0963339999999999</v>
      </c>
      <c r="AB5880" s="16">
        <v>0</v>
      </c>
      <c r="AC5880" s="16">
        <v>0</v>
      </c>
      <c r="AD5880" s="16">
        <v>38.33</v>
      </c>
      <c r="AE5880" s="16">
        <v>28.693300000000001</v>
      </c>
      <c r="AF5880" s="16">
        <v>52.604399999999998</v>
      </c>
      <c r="AG5880" s="16">
        <v>119640</v>
      </c>
      <c r="AH5880" s="16">
        <v>0.25380000000000003</v>
      </c>
      <c r="AI5880" s="16">
        <v>91.4</v>
      </c>
      <c r="AJ5880" s="16">
        <v>99.3</v>
      </c>
      <c r="AK5880" s="16">
        <v>0.32540000000000002</v>
      </c>
      <c r="AL5880" s="16">
        <v>-0.30109999999999998</v>
      </c>
      <c r="AM5880" s="16">
        <v>-0.36380000000000001</v>
      </c>
      <c r="AN5880" s="16">
        <v>0.96560000000000001</v>
      </c>
      <c r="AO5880" s="16">
        <v>-0.61599999999999999</v>
      </c>
      <c r="AP5880" s="16">
        <v>-2.4400000000000002E-2</v>
      </c>
      <c r="AR5880" s="16">
        <f t="shared" si="213"/>
        <v>1</v>
      </c>
      <c r="AS5880" s="5">
        <f t="shared" si="212"/>
        <v>3.434430000000005E-2</v>
      </c>
    </row>
    <row r="5881" spans="1:45" x14ac:dyDescent="0.25">
      <c r="A5881" s="16" t="s">
        <v>407</v>
      </c>
      <c r="B5881" s="16" t="s">
        <v>198</v>
      </c>
      <c r="C5881" s="16" t="s">
        <v>383</v>
      </c>
      <c r="D5881" s="16">
        <v>2012</v>
      </c>
      <c r="E5881" s="16" t="s">
        <v>6497</v>
      </c>
      <c r="F5881" s="16" t="s">
        <v>592</v>
      </c>
      <c r="G5881" s="10">
        <v>3650.55</v>
      </c>
      <c r="H5881" s="73">
        <v>8.2026339999999998</v>
      </c>
      <c r="I5881" s="16">
        <v>104951</v>
      </c>
      <c r="J5881" s="71">
        <v>0</v>
      </c>
      <c r="K5881" s="71">
        <v>1</v>
      </c>
      <c r="L5881" s="16">
        <v>0.47414679999999998</v>
      </c>
      <c r="M5881" s="16">
        <v>-0.52583899999999995</v>
      </c>
      <c r="N5881" s="16">
        <v>0.46747</v>
      </c>
      <c r="O5881" s="16">
        <v>0.52780459999999996</v>
      </c>
      <c r="P5881" s="16">
        <v>0.45577990000000002</v>
      </c>
      <c r="Q5881" s="16">
        <v>8.6387400000000003E-2</v>
      </c>
      <c r="R5881" s="16">
        <v>0.18079999999999999</v>
      </c>
      <c r="S5881" s="16">
        <v>1.4E-2</v>
      </c>
      <c r="T5881" s="16">
        <v>1.1999999999999999E-3</v>
      </c>
      <c r="U5881" s="16">
        <v>4.5585500000000003</v>
      </c>
      <c r="V5881" s="16">
        <v>51.58</v>
      </c>
      <c r="W5881" s="16">
        <v>4.1479999999999997</v>
      </c>
      <c r="X5881" s="16">
        <v>409.74400000000003</v>
      </c>
      <c r="Y5881" s="16">
        <v>63.504800000000003</v>
      </c>
      <c r="Z5881" s="16">
        <v>0.15110000000000001</v>
      </c>
      <c r="AA5881" s="16">
        <v>-1.0922559999999999</v>
      </c>
      <c r="AB5881" s="16">
        <v>0</v>
      </c>
      <c r="AC5881" s="16">
        <v>0</v>
      </c>
      <c r="AD5881" s="16">
        <v>38.225000000000001</v>
      </c>
      <c r="AE5881" s="16">
        <v>28.587499999999999</v>
      </c>
      <c r="AF5881" s="16">
        <v>53.363300000000002</v>
      </c>
      <c r="AG5881" s="16">
        <v>124674</v>
      </c>
      <c r="AH5881" s="16">
        <v>0.21149999999999999</v>
      </c>
      <c r="AI5881" s="16">
        <v>91.3</v>
      </c>
      <c r="AJ5881" s="16">
        <v>99.4</v>
      </c>
      <c r="AK5881" s="16">
        <v>0.35620000000000002</v>
      </c>
      <c r="AL5881" s="16">
        <v>-0.2898</v>
      </c>
      <c r="AM5881" s="16">
        <v>-0.40079999999999999</v>
      </c>
      <c r="AN5881" s="16">
        <v>0.93149999999999999</v>
      </c>
      <c r="AO5881" s="16">
        <v>-0.64629999999999999</v>
      </c>
      <c r="AP5881" s="16">
        <v>-2.7799999999999998E-2</v>
      </c>
      <c r="AR5881" s="16">
        <f t="shared" si="213"/>
        <v>1</v>
      </c>
      <c r="AS5881" s="5">
        <f t="shared" si="212"/>
        <v>6.4575999999999523E-3</v>
      </c>
    </row>
    <row r="5882" spans="1:45" x14ac:dyDescent="0.25">
      <c r="A5882" s="16" t="s">
        <v>407</v>
      </c>
      <c r="B5882" s="16" t="s">
        <v>198</v>
      </c>
      <c r="C5882" s="16" t="s">
        <v>383</v>
      </c>
      <c r="D5882" s="16">
        <v>2013</v>
      </c>
      <c r="E5882" s="16" t="s">
        <v>6498</v>
      </c>
      <c r="F5882" s="16" t="s">
        <v>592</v>
      </c>
      <c r="G5882" s="10">
        <v>3523.77</v>
      </c>
      <c r="H5882" s="73">
        <v>8.1672879999999992</v>
      </c>
      <c r="I5882" s="16">
        <v>105328</v>
      </c>
      <c r="J5882" s="71">
        <v>0</v>
      </c>
      <c r="K5882" s="71">
        <v>1</v>
      </c>
      <c r="L5882" s="16">
        <v>0.53323640000000005</v>
      </c>
      <c r="M5882" s="16">
        <v>-0.52327420000000002</v>
      </c>
      <c r="N5882" s="16">
        <v>0.54059970000000002</v>
      </c>
      <c r="O5882" s="16">
        <v>0.52532290000000004</v>
      </c>
      <c r="P5882" s="16">
        <v>0.47375820000000002</v>
      </c>
      <c r="Q5882" s="16">
        <v>0.12894159999999999</v>
      </c>
      <c r="R5882" s="16">
        <v>0.1855</v>
      </c>
      <c r="S5882" s="16">
        <v>1.4E-2</v>
      </c>
      <c r="T5882" s="16">
        <v>1.1999999999999999E-3</v>
      </c>
      <c r="U5882" s="16">
        <v>4.6287500000000001</v>
      </c>
      <c r="V5882" s="16">
        <v>53.42</v>
      </c>
      <c r="W5882" s="16">
        <v>4.1319999999999997</v>
      </c>
      <c r="X5882" s="16">
        <v>414.00200000000001</v>
      </c>
      <c r="Y5882" s="16">
        <v>63.031599999999997</v>
      </c>
      <c r="Z5882" s="16">
        <v>0.1542</v>
      </c>
      <c r="AA5882" s="16">
        <v>-1.0978870000000001</v>
      </c>
      <c r="AB5882" s="16">
        <v>0</v>
      </c>
      <c r="AC5882" s="16">
        <v>0</v>
      </c>
      <c r="AD5882" s="16">
        <v>38.369999999999997</v>
      </c>
      <c r="AE5882" s="16">
        <v>29.433299999999999</v>
      </c>
      <c r="AF5882" s="16">
        <v>54.594000000000001</v>
      </c>
      <c r="AG5882" s="16">
        <v>130688</v>
      </c>
      <c r="AH5882" s="16">
        <v>0.21299999999999999</v>
      </c>
      <c r="AI5882" s="16">
        <v>91.1</v>
      </c>
      <c r="AJ5882" s="16">
        <v>99.5</v>
      </c>
      <c r="AK5882" s="16">
        <v>0.47960000000000003</v>
      </c>
      <c r="AL5882" s="16">
        <v>-0.25230000000000002</v>
      </c>
      <c r="AM5882" s="16">
        <v>-0.39629999999999999</v>
      </c>
      <c r="AN5882" s="16">
        <v>0.96950000000000003</v>
      </c>
      <c r="AO5882" s="16">
        <v>-0.64810000000000001</v>
      </c>
      <c r="AP5882" s="16">
        <v>1.55E-2</v>
      </c>
      <c r="AR5882" s="16">
        <f t="shared" si="213"/>
        <v>1</v>
      </c>
      <c r="AS5882" s="5">
        <f t="shared" si="212"/>
        <v>5.9089600000000075E-2</v>
      </c>
    </row>
    <row r="5883" spans="1:45" x14ac:dyDescent="0.25">
      <c r="A5883" s="16" t="s">
        <v>407</v>
      </c>
      <c r="B5883" s="16" t="s">
        <v>198</v>
      </c>
      <c r="C5883" s="16" t="s">
        <v>383</v>
      </c>
      <c r="D5883" s="16">
        <v>2014</v>
      </c>
      <c r="E5883" s="16" t="s">
        <v>6499</v>
      </c>
      <c r="F5883" s="16" t="s">
        <v>592</v>
      </c>
      <c r="G5883" s="10">
        <v>3581.09</v>
      </c>
      <c r="H5883" s="73">
        <v>8.1834229999999994</v>
      </c>
      <c r="I5883" s="16">
        <v>105782</v>
      </c>
      <c r="J5883" s="71">
        <v>0</v>
      </c>
      <c r="K5883" s="71">
        <v>1</v>
      </c>
      <c r="L5883" s="16">
        <v>0.49659789999999998</v>
      </c>
      <c r="M5883" s="16">
        <v>-0.52215650000000002</v>
      </c>
      <c r="N5883" s="16">
        <v>0.57012180000000001</v>
      </c>
      <c r="O5883" s="16">
        <v>0.55464080000000004</v>
      </c>
      <c r="P5883" s="16">
        <v>0.26064379999999998</v>
      </c>
      <c r="Q5883" s="16">
        <v>0.2117057</v>
      </c>
      <c r="R5883" s="16">
        <v>0.1749</v>
      </c>
      <c r="S5883" s="16">
        <v>1.41E-2</v>
      </c>
      <c r="T5883" s="16">
        <v>1.9E-3</v>
      </c>
      <c r="U5883" s="16">
        <v>4.5391000000000004</v>
      </c>
      <c r="V5883" s="16">
        <v>55.26</v>
      </c>
      <c r="W5883" s="16">
        <v>4.1159999999999997</v>
      </c>
      <c r="X5883" s="16">
        <v>414.05799999999999</v>
      </c>
      <c r="Y5883" s="16">
        <v>64.028099999999995</v>
      </c>
      <c r="Z5883" s="16">
        <v>0.15540000000000001</v>
      </c>
      <c r="AA5883" s="16">
        <v>-1.114393</v>
      </c>
      <c r="AB5883" s="16">
        <v>0</v>
      </c>
      <c r="AC5883" s="16">
        <v>0</v>
      </c>
      <c r="AD5883" s="16">
        <v>38.795000000000002</v>
      </c>
      <c r="AE5883" s="16">
        <v>11.344099999999999</v>
      </c>
      <c r="AF5883" s="16">
        <v>64.283100000000005</v>
      </c>
      <c r="AG5883" s="16">
        <v>109142</v>
      </c>
      <c r="AH5883" s="16">
        <v>0.21460000000000001</v>
      </c>
      <c r="AI5883" s="16">
        <v>91</v>
      </c>
      <c r="AJ5883" s="16">
        <v>99.6</v>
      </c>
      <c r="AK5883" s="16">
        <v>0.68389999999999995</v>
      </c>
      <c r="AL5883" s="16">
        <v>-0.28620000000000001</v>
      </c>
      <c r="AM5883" s="16">
        <v>-8.0600000000000005E-2</v>
      </c>
      <c r="AN5883" s="16">
        <v>0.87990000000000002</v>
      </c>
      <c r="AO5883" s="16">
        <v>-0.44379999999999997</v>
      </c>
      <c r="AP5883" s="16">
        <v>-0.13650000000000001</v>
      </c>
      <c r="AR5883" s="16">
        <f t="shared" si="213"/>
        <v>1</v>
      </c>
      <c r="AS5883" s="5">
        <f t="shared" si="212"/>
        <v>-3.6638500000000074E-2</v>
      </c>
    </row>
    <row r="5884" spans="1:45" x14ac:dyDescent="0.25">
      <c r="A5884" s="16" t="s">
        <v>409</v>
      </c>
      <c r="B5884" s="16" t="s">
        <v>150</v>
      </c>
      <c r="C5884" s="16" t="s">
        <v>384</v>
      </c>
      <c r="D5884" s="16">
        <v>1985</v>
      </c>
      <c r="E5884" s="16" t="s">
        <v>6500</v>
      </c>
      <c r="F5884" s="16" t="s">
        <v>594</v>
      </c>
      <c r="G5884" s="10">
        <v>7644.68</v>
      </c>
      <c r="H5884" s="73">
        <v>8.9417659999999994</v>
      </c>
      <c r="I5884" s="16" t="s">
        <v>6700</v>
      </c>
      <c r="K5884" s="71">
        <v>0.61</v>
      </c>
      <c r="L5884" s="16">
        <v>-0.17774190000000001</v>
      </c>
      <c r="M5884" s="16">
        <v>-0.52987289999999998</v>
      </c>
      <c r="N5884" s="16">
        <v>-0.4644973</v>
      </c>
      <c r="O5884" s="16">
        <v>-0.29755589999999998</v>
      </c>
      <c r="P5884" s="16">
        <v>4.4399599999999997E-2</v>
      </c>
      <c r="Q5884" s="16">
        <v>0.87498469999999995</v>
      </c>
      <c r="R5884" s="16">
        <v>0.1867</v>
      </c>
      <c r="S5884" s="16">
        <v>1.43E-2</v>
      </c>
      <c r="T5884" s="16">
        <v>2.9999999999999997E-4</v>
      </c>
      <c r="U5884" s="16">
        <v>5.7676999999999996</v>
      </c>
      <c r="V5884" s="16">
        <v>6.49</v>
      </c>
      <c r="W5884" s="16">
        <v>2.4</v>
      </c>
      <c r="X5884" s="16">
        <v>412.178</v>
      </c>
      <c r="Y5884" s="16">
        <v>32.966099999999997</v>
      </c>
      <c r="Z5884" s="16">
        <v>0.22589999999999999</v>
      </c>
      <c r="AA5884" s="16">
        <v>-0.18824879999999999</v>
      </c>
      <c r="AB5884" s="16">
        <v>0.19</v>
      </c>
      <c r="AC5884" s="16">
        <v>14.08</v>
      </c>
      <c r="AD5884" s="16">
        <v>33.979999999999997</v>
      </c>
      <c r="AE5884" s="16">
        <v>10.0838</v>
      </c>
      <c r="AF5884" s="16">
        <v>0</v>
      </c>
      <c r="AG5884" s="16">
        <v>258170</v>
      </c>
      <c r="AH5884" s="16">
        <v>0.25990000000000002</v>
      </c>
      <c r="AI5884" s="16">
        <v>89.636799999999994</v>
      </c>
      <c r="AJ5884" s="16">
        <v>90.957800000000006</v>
      </c>
      <c r="AK5884" s="16">
        <v>0.83030000000000004</v>
      </c>
      <c r="AL5884" s="16">
        <v>1.1561999999999999</v>
      </c>
      <c r="AM5884" s="16">
        <v>0.2475</v>
      </c>
      <c r="AN5884" s="16">
        <v>2.2800000000000001E-2</v>
      </c>
      <c r="AO5884" s="16">
        <v>1.0504</v>
      </c>
      <c r="AP5884" s="16">
        <v>0.94230000000000003</v>
      </c>
      <c r="AQ5884" s="16">
        <v>8.2620000000000005</v>
      </c>
      <c r="AR5884" s="16">
        <f t="shared" si="213"/>
        <v>1</v>
      </c>
      <c r="AS5884" s="5">
        <f t="shared" si="212"/>
        <v>0</v>
      </c>
    </row>
    <row r="5885" spans="1:45" x14ac:dyDescent="0.25">
      <c r="A5885" s="16" t="s">
        <v>409</v>
      </c>
      <c r="B5885" s="16" t="s">
        <v>150</v>
      </c>
      <c r="C5885" s="16" t="s">
        <v>384</v>
      </c>
      <c r="D5885" s="16">
        <v>1986</v>
      </c>
      <c r="E5885" s="16" t="s">
        <v>6501</v>
      </c>
      <c r="F5885" s="16" t="s">
        <v>594</v>
      </c>
      <c r="G5885" s="10">
        <v>7311.85</v>
      </c>
      <c r="H5885" s="73">
        <v>8.8972519999999999</v>
      </c>
      <c r="I5885" s="16" t="s">
        <v>6700</v>
      </c>
      <c r="J5885" s="71">
        <v>-2.4E-2</v>
      </c>
      <c r="K5885" s="71">
        <v>0.59599999999999997</v>
      </c>
      <c r="L5885" s="16">
        <v>-0.1627625</v>
      </c>
      <c r="M5885" s="16">
        <v>-0.49415930000000002</v>
      </c>
      <c r="N5885" s="16">
        <v>-0.56686029999999998</v>
      </c>
      <c r="O5885" s="16">
        <v>-0.2168195</v>
      </c>
      <c r="P5885" s="16">
        <v>8.3477099999999999E-2</v>
      </c>
      <c r="Q5885" s="16">
        <v>0.85036750000000005</v>
      </c>
      <c r="R5885" s="16">
        <v>0.1817</v>
      </c>
      <c r="S5885" s="16">
        <v>1.5100000000000001E-2</v>
      </c>
      <c r="T5885" s="16">
        <v>4.1000000000000003E-3</v>
      </c>
      <c r="U5885" s="16">
        <v>4.6906999999999996</v>
      </c>
      <c r="V5885" s="16">
        <v>7.09</v>
      </c>
      <c r="W5885" s="16">
        <v>2.468</v>
      </c>
      <c r="X5885" s="16">
        <v>411.221</v>
      </c>
      <c r="Y5885" s="16">
        <v>33.881300000000003</v>
      </c>
      <c r="Z5885" s="16">
        <v>0.25530000000000003</v>
      </c>
      <c r="AA5885" s="16">
        <v>-0.20611409999999999</v>
      </c>
      <c r="AB5885" s="16">
        <v>0.19</v>
      </c>
      <c r="AC5885" s="16">
        <v>14.08</v>
      </c>
      <c r="AD5885" s="16">
        <v>34.44</v>
      </c>
      <c r="AE5885" s="16">
        <v>11.977399999999999</v>
      </c>
      <c r="AF5885" s="16">
        <v>0</v>
      </c>
      <c r="AG5885" s="16">
        <v>277944</v>
      </c>
      <c r="AH5885" s="16">
        <v>0.26579999999999998</v>
      </c>
      <c r="AI5885" s="16">
        <v>89.705600000000004</v>
      </c>
      <c r="AJ5885" s="16">
        <v>91.111199999999997</v>
      </c>
      <c r="AK5885" s="16">
        <v>0.81689999999999996</v>
      </c>
      <c r="AL5885" s="16">
        <v>1.0965</v>
      </c>
      <c r="AM5885" s="16">
        <v>0.24959999999999999</v>
      </c>
      <c r="AN5885" s="16">
        <v>2.2599999999999999E-2</v>
      </c>
      <c r="AO5885" s="16">
        <v>1.0254000000000001</v>
      </c>
      <c r="AP5885" s="16">
        <v>0.89880000000000004</v>
      </c>
      <c r="AQ5885" s="16">
        <v>8.2620000000000005</v>
      </c>
      <c r="AR5885" s="16">
        <f t="shared" si="213"/>
        <v>1</v>
      </c>
      <c r="AS5885" s="5">
        <f t="shared" si="212"/>
        <v>1.4979400000000004E-2</v>
      </c>
    </row>
    <row r="5886" spans="1:45" x14ac:dyDescent="0.25">
      <c r="A5886" s="16" t="s">
        <v>409</v>
      </c>
      <c r="B5886" s="16" t="s">
        <v>150</v>
      </c>
      <c r="C5886" s="16" t="s">
        <v>384</v>
      </c>
      <c r="D5886" s="16">
        <v>1987</v>
      </c>
      <c r="E5886" s="16" t="s">
        <v>6502</v>
      </c>
      <c r="F5886" s="16" t="s">
        <v>594</v>
      </c>
      <c r="G5886" s="10">
        <v>6912.96</v>
      </c>
      <c r="H5886" s="73">
        <v>8.8411530000000003</v>
      </c>
      <c r="I5886" s="16" t="s">
        <v>6700</v>
      </c>
      <c r="J5886" s="71">
        <v>-1.7000000000000001E-2</v>
      </c>
      <c r="K5886" s="71">
        <v>0.58599999999999997</v>
      </c>
      <c r="L5886" s="16">
        <v>-0.1413702</v>
      </c>
      <c r="M5886" s="16">
        <v>-0.50565510000000002</v>
      </c>
      <c r="N5886" s="16">
        <v>-0.56567409999999996</v>
      </c>
      <c r="O5886" s="16">
        <v>-0.16673750000000001</v>
      </c>
      <c r="P5886" s="16">
        <v>0.1118267</v>
      </c>
      <c r="Q5886" s="16">
        <v>0.82572979999999996</v>
      </c>
      <c r="R5886" s="16">
        <v>0.17660000000000001</v>
      </c>
      <c r="S5886" s="16">
        <v>1.6E-2</v>
      </c>
      <c r="T5886" s="16">
        <v>2.8E-3</v>
      </c>
      <c r="U5886" s="16">
        <v>4.5707000000000004</v>
      </c>
      <c r="V5886" s="16">
        <v>7.69</v>
      </c>
      <c r="W5886" s="16">
        <v>2.536</v>
      </c>
      <c r="X5886" s="16">
        <v>410.721</v>
      </c>
      <c r="Y5886" s="16">
        <v>34.796399999999998</v>
      </c>
      <c r="Z5886" s="16">
        <v>0.26829999999999998</v>
      </c>
      <c r="AA5886" s="16">
        <v>-0.2239796</v>
      </c>
      <c r="AB5886" s="16">
        <v>0.19</v>
      </c>
      <c r="AC5886" s="16">
        <v>14.08</v>
      </c>
      <c r="AD5886" s="16">
        <v>34.9</v>
      </c>
      <c r="AE5886" s="16">
        <v>13.29</v>
      </c>
      <c r="AF5886" s="16">
        <v>0</v>
      </c>
      <c r="AG5886" s="16">
        <v>291238</v>
      </c>
      <c r="AH5886" s="16">
        <v>0.27179999999999999</v>
      </c>
      <c r="AI5886" s="16">
        <v>89.774500000000003</v>
      </c>
      <c r="AJ5886" s="16">
        <v>91.264600000000002</v>
      </c>
      <c r="AK5886" s="16">
        <v>0.80349999999999999</v>
      </c>
      <c r="AL5886" s="16">
        <v>1.0367999999999999</v>
      </c>
      <c r="AM5886" s="16">
        <v>0.25169999999999998</v>
      </c>
      <c r="AN5886" s="16">
        <v>2.2499999999999999E-2</v>
      </c>
      <c r="AO5886" s="16">
        <v>1.0003</v>
      </c>
      <c r="AP5886" s="16">
        <v>0.85519999999999996</v>
      </c>
      <c r="AQ5886" s="16">
        <v>8.2620000000000005</v>
      </c>
      <c r="AR5886" s="16">
        <f t="shared" si="213"/>
        <v>1</v>
      </c>
      <c r="AS5886" s="5">
        <f t="shared" si="212"/>
        <v>2.1392300000000003E-2</v>
      </c>
    </row>
    <row r="5887" spans="1:45" x14ac:dyDescent="0.25">
      <c r="A5887" s="16" t="s">
        <v>409</v>
      </c>
      <c r="B5887" s="16" t="s">
        <v>150</v>
      </c>
      <c r="C5887" s="16" t="s">
        <v>384</v>
      </c>
      <c r="D5887" s="16">
        <v>1988</v>
      </c>
      <c r="E5887" s="16" t="s">
        <v>6503</v>
      </c>
      <c r="F5887" s="16" t="s">
        <v>594</v>
      </c>
      <c r="G5887" s="10">
        <v>6588.96</v>
      </c>
      <c r="H5887" s="73">
        <v>8.7931509999999999</v>
      </c>
      <c r="I5887" s="16" t="s">
        <v>6700</v>
      </c>
      <c r="J5887" s="71">
        <v>-3.3000000000000002E-2</v>
      </c>
      <c r="K5887" s="71">
        <v>0.56599999999999995</v>
      </c>
      <c r="L5887" s="16">
        <v>-0.15733169999999999</v>
      </c>
      <c r="M5887" s="16">
        <v>-0.50223850000000003</v>
      </c>
      <c r="N5887" s="16">
        <v>-0.5718181</v>
      </c>
      <c r="O5887" s="16">
        <v>-0.18038989999999999</v>
      </c>
      <c r="P5887" s="16">
        <v>0.11650770000000001</v>
      </c>
      <c r="Q5887" s="16">
        <v>0.80107660000000003</v>
      </c>
      <c r="R5887" s="16">
        <v>0.17150000000000001</v>
      </c>
      <c r="S5887" s="16">
        <v>1.6899999999999998E-2</v>
      </c>
      <c r="T5887" s="16">
        <v>3.0999999999999999E-3</v>
      </c>
      <c r="U5887" s="16">
        <v>4.4507000000000003</v>
      </c>
      <c r="V5887" s="16">
        <v>8.2899999999999991</v>
      </c>
      <c r="W5887" s="16">
        <v>2.6040000000000001</v>
      </c>
      <c r="X5887" s="16">
        <v>409.07100000000003</v>
      </c>
      <c r="Y5887" s="16">
        <v>35.711500000000001</v>
      </c>
      <c r="Z5887" s="16">
        <v>0.2472</v>
      </c>
      <c r="AA5887" s="16">
        <v>-0.2418448</v>
      </c>
      <c r="AB5887" s="16">
        <v>0.19</v>
      </c>
      <c r="AC5887" s="16">
        <v>14.08</v>
      </c>
      <c r="AD5887" s="16">
        <v>35.36</v>
      </c>
      <c r="AE5887" s="16">
        <v>13.3713</v>
      </c>
      <c r="AF5887" s="16">
        <v>0</v>
      </c>
      <c r="AG5887" s="16">
        <v>289238</v>
      </c>
      <c r="AH5887" s="16">
        <v>0.2777</v>
      </c>
      <c r="AI5887" s="16">
        <v>89.843400000000003</v>
      </c>
      <c r="AJ5887" s="16">
        <v>91.418000000000006</v>
      </c>
      <c r="AK5887" s="16">
        <v>0.79010000000000002</v>
      </c>
      <c r="AL5887" s="16">
        <v>0.97709999999999997</v>
      </c>
      <c r="AM5887" s="16">
        <v>0.25369999999999998</v>
      </c>
      <c r="AN5887" s="16">
        <v>2.23E-2</v>
      </c>
      <c r="AO5887" s="16">
        <v>0.97529999999999994</v>
      </c>
      <c r="AP5887" s="16">
        <v>0.81159999999999999</v>
      </c>
      <c r="AQ5887" s="16">
        <v>8.2620000000000005</v>
      </c>
      <c r="AR5887" s="16">
        <f t="shared" si="213"/>
        <v>1</v>
      </c>
      <c r="AS5887" s="5">
        <f t="shared" si="212"/>
        <v>-1.596149999999999E-2</v>
      </c>
    </row>
    <row r="5888" spans="1:45" x14ac:dyDescent="0.25">
      <c r="A5888" s="16" t="s">
        <v>409</v>
      </c>
      <c r="B5888" s="16" t="s">
        <v>150</v>
      </c>
      <c r="C5888" s="16" t="s">
        <v>384</v>
      </c>
      <c r="D5888" s="16">
        <v>1989</v>
      </c>
      <c r="E5888" s="16" t="s">
        <v>6504</v>
      </c>
      <c r="F5888" s="16" t="s">
        <v>594</v>
      </c>
      <c r="G5888" s="10">
        <v>6487.46</v>
      </c>
      <c r="H5888" s="73">
        <v>8.7776259999999997</v>
      </c>
      <c r="I5888" s="16" t="s">
        <v>6700</v>
      </c>
      <c r="J5888" s="71">
        <v>2E-3</v>
      </c>
      <c r="K5888" s="71">
        <v>0.56799999999999995</v>
      </c>
      <c r="L5888" s="16">
        <v>-0.14801539999999999</v>
      </c>
      <c r="M5888" s="16">
        <v>-0.49043379999999998</v>
      </c>
      <c r="N5888" s="16">
        <v>-0.57848759999999999</v>
      </c>
      <c r="O5888" s="16">
        <v>-0.1389581</v>
      </c>
      <c r="P5888" s="16">
        <v>0.1133975</v>
      </c>
      <c r="Q5888" s="16">
        <v>0.77644139999999995</v>
      </c>
      <c r="R5888" s="16">
        <v>0.16639999999999999</v>
      </c>
      <c r="S5888" s="16">
        <v>1.78E-2</v>
      </c>
      <c r="T5888" s="16">
        <v>4.3E-3</v>
      </c>
      <c r="U5888" s="16">
        <v>4.1999000000000004</v>
      </c>
      <c r="V5888" s="16">
        <v>8.89</v>
      </c>
      <c r="W5888" s="16">
        <v>2.6720000000000002</v>
      </c>
      <c r="X5888" s="16">
        <v>409.49599999999998</v>
      </c>
      <c r="Y5888" s="16">
        <v>36.6267</v>
      </c>
      <c r="Z5888" s="16">
        <v>0.2555</v>
      </c>
      <c r="AA5888" s="16">
        <v>-0.26009860000000001</v>
      </c>
      <c r="AB5888" s="16">
        <v>0.19</v>
      </c>
      <c r="AC5888" s="16">
        <v>14.08</v>
      </c>
      <c r="AD5888" s="16">
        <v>35.83</v>
      </c>
      <c r="AE5888" s="16">
        <v>13.036</v>
      </c>
      <c r="AF5888" s="16">
        <v>0</v>
      </c>
      <c r="AG5888" s="16">
        <v>282460</v>
      </c>
      <c r="AH5888" s="16">
        <v>0.28360000000000002</v>
      </c>
      <c r="AI5888" s="16">
        <v>89.912300000000002</v>
      </c>
      <c r="AJ5888" s="16">
        <v>91.571399999999997</v>
      </c>
      <c r="AK5888" s="16">
        <v>0.77669999999999995</v>
      </c>
      <c r="AL5888" s="16">
        <v>0.91739999999999999</v>
      </c>
      <c r="AM5888" s="16">
        <v>0.25580000000000003</v>
      </c>
      <c r="AN5888" s="16">
        <v>2.2100000000000002E-2</v>
      </c>
      <c r="AO5888" s="16">
        <v>0.95020000000000004</v>
      </c>
      <c r="AP5888" s="16">
        <v>0.7681</v>
      </c>
      <c r="AQ5888" s="16">
        <v>8.2620000000000005</v>
      </c>
      <c r="AR5888" s="16">
        <f t="shared" si="213"/>
        <v>1</v>
      </c>
      <c r="AS5888" s="5">
        <f t="shared" si="212"/>
        <v>9.3162999999999996E-3</v>
      </c>
    </row>
    <row r="5889" spans="1:45" x14ac:dyDescent="0.25">
      <c r="A5889" s="16" t="s">
        <v>409</v>
      </c>
      <c r="B5889" s="16" t="s">
        <v>150</v>
      </c>
      <c r="C5889" s="16" t="s">
        <v>384</v>
      </c>
      <c r="D5889" s="16">
        <v>1990</v>
      </c>
      <c r="E5889" s="16" t="s">
        <v>6505</v>
      </c>
      <c r="F5889" s="16" t="s">
        <v>594</v>
      </c>
      <c r="G5889" s="10">
        <v>6540.71</v>
      </c>
      <c r="H5889" s="73">
        <v>8.7858020000000003</v>
      </c>
      <c r="I5889" s="16" t="s">
        <v>6700</v>
      </c>
      <c r="J5889" s="71">
        <v>4.0000000000000001E-3</v>
      </c>
      <c r="K5889" s="71">
        <v>0.56999999999999995</v>
      </c>
      <c r="L5889" s="16">
        <v>-0.1681638</v>
      </c>
      <c r="M5889" s="16">
        <v>-0.49578359999999999</v>
      </c>
      <c r="N5889" s="16">
        <v>-0.61797919999999995</v>
      </c>
      <c r="O5889" s="16">
        <v>-0.1265869</v>
      </c>
      <c r="P5889" s="16">
        <v>0.12315810000000001</v>
      </c>
      <c r="Q5889" s="16">
        <v>0.75182150000000003</v>
      </c>
      <c r="R5889" s="16">
        <v>0.1613</v>
      </c>
      <c r="S5889" s="16">
        <v>1.8599999999999998E-2</v>
      </c>
      <c r="T5889" s="16">
        <v>3.7000000000000002E-3</v>
      </c>
      <c r="U5889" s="16">
        <v>3.6541000000000001</v>
      </c>
      <c r="V5889" s="16">
        <v>9.49</v>
      </c>
      <c r="W5889" s="16">
        <v>2.74</v>
      </c>
      <c r="X5889" s="16">
        <v>409.63799999999998</v>
      </c>
      <c r="Y5889" s="16">
        <v>37.541800000000002</v>
      </c>
      <c r="Z5889" s="16">
        <v>0.25319999999999998</v>
      </c>
      <c r="AA5889" s="16">
        <v>-0.25116579999999999</v>
      </c>
      <c r="AB5889" s="16">
        <v>0.19</v>
      </c>
      <c r="AC5889" s="16">
        <v>14.08</v>
      </c>
      <c r="AD5889" s="16">
        <v>35.6</v>
      </c>
      <c r="AE5889" s="16">
        <v>13.4979</v>
      </c>
      <c r="AF5889" s="16">
        <v>0</v>
      </c>
      <c r="AG5889" s="16">
        <v>292740</v>
      </c>
      <c r="AH5889" s="16">
        <v>0.27979999999999999</v>
      </c>
      <c r="AI5889" s="16">
        <v>89.9</v>
      </c>
      <c r="AJ5889" s="16">
        <v>91.6</v>
      </c>
      <c r="AK5889" s="16">
        <v>0.76339999999999997</v>
      </c>
      <c r="AL5889" s="16">
        <v>0.85770000000000002</v>
      </c>
      <c r="AM5889" s="16">
        <v>0.25790000000000002</v>
      </c>
      <c r="AN5889" s="16">
        <v>2.1999999999999999E-2</v>
      </c>
      <c r="AO5889" s="16">
        <v>0.92510000000000003</v>
      </c>
      <c r="AP5889" s="16">
        <v>0.72450000000000003</v>
      </c>
      <c r="AQ5889" s="16">
        <v>8.2620000000000005</v>
      </c>
      <c r="AR5889" s="16">
        <f t="shared" si="213"/>
        <v>1</v>
      </c>
      <c r="AS5889" s="5">
        <f t="shared" si="212"/>
        <v>-2.0148400000000011E-2</v>
      </c>
    </row>
    <row r="5890" spans="1:45" x14ac:dyDescent="0.25">
      <c r="A5890" s="16" t="s">
        <v>409</v>
      </c>
      <c r="B5890" s="16" t="s">
        <v>150</v>
      </c>
      <c r="C5890" s="16" t="s">
        <v>384</v>
      </c>
      <c r="D5890" s="16">
        <v>1991</v>
      </c>
      <c r="E5890" s="16" t="s">
        <v>6506</v>
      </c>
      <c r="F5890" s="16" t="s">
        <v>594</v>
      </c>
      <c r="G5890" s="10">
        <v>6672.42</v>
      </c>
      <c r="H5890" s="73">
        <v>8.8057370000000006</v>
      </c>
      <c r="I5890" s="16" t="s">
        <v>6700</v>
      </c>
      <c r="J5890" s="71">
        <v>-1.4E-2</v>
      </c>
      <c r="K5890" s="71">
        <v>0.56200000000000006</v>
      </c>
      <c r="L5890" s="16">
        <v>-0.1247441</v>
      </c>
      <c r="M5890" s="16">
        <v>-0.49516310000000002</v>
      </c>
      <c r="N5890" s="16">
        <v>-0.5535793</v>
      </c>
      <c r="O5890" s="16">
        <v>-9.2583700000000005E-2</v>
      </c>
      <c r="P5890" s="16">
        <v>0.14319599999999999</v>
      </c>
      <c r="Q5890" s="16">
        <v>0.72718519999999998</v>
      </c>
      <c r="R5890" s="16">
        <v>0.15620000000000001</v>
      </c>
      <c r="S5890" s="16">
        <v>1.95E-2</v>
      </c>
      <c r="T5890" s="16">
        <v>3.7000000000000002E-3</v>
      </c>
      <c r="U5890" s="16">
        <v>4.0907999999999998</v>
      </c>
      <c r="V5890" s="16">
        <v>10.49</v>
      </c>
      <c r="W5890" s="16">
        <v>2.8639999999999999</v>
      </c>
      <c r="X5890" s="16">
        <v>407.99299999999999</v>
      </c>
      <c r="Y5890" s="16">
        <v>38.457000000000001</v>
      </c>
      <c r="Z5890" s="16">
        <v>0.25590000000000002</v>
      </c>
      <c r="AA5890" s="16">
        <v>-0.27835219999999999</v>
      </c>
      <c r="AB5890" s="16">
        <v>0.19</v>
      </c>
      <c r="AC5890" s="16">
        <v>14.08</v>
      </c>
      <c r="AD5890" s="16">
        <v>36.299999999999997</v>
      </c>
      <c r="AE5890" s="16">
        <v>14.144600000000001</v>
      </c>
      <c r="AF5890" s="16">
        <v>3.4599999999999999E-2</v>
      </c>
      <c r="AG5890" s="16">
        <v>302462</v>
      </c>
      <c r="AH5890" s="16">
        <v>0.28870000000000001</v>
      </c>
      <c r="AI5890" s="16">
        <v>90</v>
      </c>
      <c r="AJ5890" s="16">
        <v>91.8</v>
      </c>
      <c r="AK5890" s="16">
        <v>0.75</v>
      </c>
      <c r="AL5890" s="16">
        <v>0.79810000000000003</v>
      </c>
      <c r="AM5890" s="16">
        <v>0.25990000000000002</v>
      </c>
      <c r="AN5890" s="16">
        <v>2.18E-2</v>
      </c>
      <c r="AO5890" s="16">
        <v>0.90010000000000001</v>
      </c>
      <c r="AP5890" s="16">
        <v>0.68089999999999995</v>
      </c>
      <c r="AQ5890" s="16">
        <v>8.2620000000000005</v>
      </c>
      <c r="AR5890" s="16">
        <f t="shared" si="213"/>
        <v>1</v>
      </c>
      <c r="AS5890" s="5">
        <f t="shared" si="212"/>
        <v>4.3419700000000006E-2</v>
      </c>
    </row>
    <row r="5891" spans="1:45" x14ac:dyDescent="0.25">
      <c r="A5891" s="16" t="s">
        <v>409</v>
      </c>
      <c r="B5891" s="16" t="s">
        <v>150</v>
      </c>
      <c r="C5891" s="16" t="s">
        <v>384</v>
      </c>
      <c r="D5891" s="16">
        <v>1992</v>
      </c>
      <c r="E5891" s="16" t="s">
        <v>6507</v>
      </c>
      <c r="F5891" s="16" t="s">
        <v>594</v>
      </c>
      <c r="G5891" s="10">
        <v>6522.31</v>
      </c>
      <c r="H5891" s="73">
        <v>8.7829840000000008</v>
      </c>
      <c r="I5891" s="16" t="s">
        <v>6700</v>
      </c>
      <c r="J5891" s="71">
        <v>-1.4E-2</v>
      </c>
      <c r="K5891" s="71">
        <v>0.55400000000000005</v>
      </c>
      <c r="L5891" s="16">
        <v>-0.1221149</v>
      </c>
      <c r="M5891" s="16">
        <v>-0.51365360000000004</v>
      </c>
      <c r="N5891" s="16">
        <v>-0.53474290000000002</v>
      </c>
      <c r="O5891" s="16">
        <v>-8.6267800000000006E-2</v>
      </c>
      <c r="P5891" s="16">
        <v>0.164436</v>
      </c>
      <c r="Q5891" s="16">
        <v>0.70253189999999999</v>
      </c>
      <c r="R5891" s="16">
        <v>0.1512</v>
      </c>
      <c r="S5891" s="16">
        <v>1.41E-2</v>
      </c>
      <c r="T5891" s="16">
        <v>4.1999999999999997E-3</v>
      </c>
      <c r="U5891" s="16">
        <v>3.9708000000000001</v>
      </c>
      <c r="V5891" s="16">
        <v>11.49</v>
      </c>
      <c r="W5891" s="16">
        <v>2.988</v>
      </c>
      <c r="X5891" s="16">
        <v>408.38200000000001</v>
      </c>
      <c r="Y5891" s="16">
        <v>39.372100000000003</v>
      </c>
      <c r="Z5891" s="16">
        <v>0.2346</v>
      </c>
      <c r="AA5891" s="16">
        <v>-0.3560276</v>
      </c>
      <c r="AB5891" s="16">
        <v>0.19</v>
      </c>
      <c r="AC5891" s="16">
        <v>14.08</v>
      </c>
      <c r="AD5891" s="16">
        <v>38.299999999999997</v>
      </c>
      <c r="AE5891" s="16">
        <v>14.5543</v>
      </c>
      <c r="AF5891" s="16">
        <v>0.1032</v>
      </c>
      <c r="AG5891" s="16">
        <v>321297</v>
      </c>
      <c r="AH5891" s="16">
        <v>0.2989</v>
      </c>
      <c r="AI5891" s="16">
        <v>90.1</v>
      </c>
      <c r="AJ5891" s="16">
        <v>91.9</v>
      </c>
      <c r="AK5891" s="16">
        <v>0.73660000000000003</v>
      </c>
      <c r="AL5891" s="16">
        <v>0.73839999999999995</v>
      </c>
      <c r="AM5891" s="16">
        <v>0.26200000000000001</v>
      </c>
      <c r="AN5891" s="16">
        <v>2.1600000000000001E-2</v>
      </c>
      <c r="AO5891" s="16">
        <v>0.875</v>
      </c>
      <c r="AP5891" s="16">
        <v>0.63729999999999998</v>
      </c>
      <c r="AQ5891" s="16">
        <v>8.2620000000000005</v>
      </c>
      <c r="AR5891" s="16">
        <f t="shared" si="213"/>
        <v>1</v>
      </c>
      <c r="AS5891" s="5">
        <f t="shared" si="212"/>
        <v>2.6291999999999982E-3</v>
      </c>
    </row>
    <row r="5892" spans="1:45" x14ac:dyDescent="0.25">
      <c r="A5892" s="16" t="s">
        <v>409</v>
      </c>
      <c r="B5892" s="16" t="s">
        <v>150</v>
      </c>
      <c r="C5892" s="16" t="s">
        <v>384</v>
      </c>
      <c r="D5892" s="16">
        <v>1993</v>
      </c>
      <c r="E5892" s="16" t="s">
        <v>6508</v>
      </c>
      <c r="F5892" s="16" t="s">
        <v>594</v>
      </c>
      <c r="G5892" s="10">
        <v>6391.77</v>
      </c>
      <c r="H5892" s="73">
        <v>8.7627659999999992</v>
      </c>
      <c r="I5892" s="16" t="s">
        <v>6700</v>
      </c>
      <c r="J5892" s="71">
        <v>-1.7000000000000001E-2</v>
      </c>
      <c r="K5892" s="71">
        <v>0.54500000000000004</v>
      </c>
      <c r="L5892" s="16">
        <v>-9.5284099999999997E-2</v>
      </c>
      <c r="M5892" s="16">
        <v>-0.49979659999999998</v>
      </c>
      <c r="N5892" s="16">
        <v>-0.52257730000000002</v>
      </c>
      <c r="O5892" s="16">
        <v>-4.18631E-2</v>
      </c>
      <c r="P5892" s="16">
        <v>0.17606749999999999</v>
      </c>
      <c r="Q5892" s="16">
        <v>0.67791489999999999</v>
      </c>
      <c r="R5892" s="16">
        <v>0.14610000000000001</v>
      </c>
      <c r="S5892" s="16">
        <v>1.8499999999999999E-2</v>
      </c>
      <c r="T5892" s="16">
        <v>4.1999999999999997E-3</v>
      </c>
      <c r="U5892" s="16">
        <v>3.8509000000000002</v>
      </c>
      <c r="V5892" s="16">
        <v>12.49</v>
      </c>
      <c r="W5892" s="16">
        <v>3.1120000000000001</v>
      </c>
      <c r="X5892" s="16">
        <v>407.72500000000002</v>
      </c>
      <c r="Y5892" s="16">
        <v>40.287199999999999</v>
      </c>
      <c r="Z5892" s="16">
        <v>0.24640000000000001</v>
      </c>
      <c r="AA5892" s="16">
        <v>-0.36379509999999998</v>
      </c>
      <c r="AB5892" s="16">
        <v>0.19</v>
      </c>
      <c r="AC5892" s="16">
        <v>14.08</v>
      </c>
      <c r="AD5892" s="16">
        <v>38.5</v>
      </c>
      <c r="AE5892" s="16">
        <v>15.4682</v>
      </c>
      <c r="AF5892" s="16">
        <v>0.13489999999999999</v>
      </c>
      <c r="AG5892" s="16">
        <v>306732</v>
      </c>
      <c r="AH5892" s="16">
        <v>0.30909999999999999</v>
      </c>
      <c r="AI5892" s="16">
        <v>90.2</v>
      </c>
      <c r="AJ5892" s="16">
        <v>92.1</v>
      </c>
      <c r="AK5892" s="16">
        <v>0.72319999999999995</v>
      </c>
      <c r="AL5892" s="16">
        <v>0.67869999999999997</v>
      </c>
      <c r="AM5892" s="16">
        <v>0.2641</v>
      </c>
      <c r="AN5892" s="16">
        <v>2.1399999999999999E-2</v>
      </c>
      <c r="AO5892" s="16">
        <v>0.85</v>
      </c>
      <c r="AP5892" s="16">
        <v>0.59379999999999999</v>
      </c>
      <c r="AQ5892" s="16">
        <v>8.2620000000000005</v>
      </c>
      <c r="AR5892" s="16">
        <f t="shared" si="213"/>
        <v>1</v>
      </c>
      <c r="AS5892" s="5">
        <f t="shared" ref="AS5892:AS5955" si="214">IF(D5892=1985, 0, L5892-L5891)</f>
        <v>2.6830800000000002E-2</v>
      </c>
    </row>
    <row r="5893" spans="1:45" x14ac:dyDescent="0.25">
      <c r="A5893" s="16" t="s">
        <v>409</v>
      </c>
      <c r="B5893" s="16" t="s">
        <v>150</v>
      </c>
      <c r="C5893" s="16" t="s">
        <v>384</v>
      </c>
      <c r="D5893" s="16">
        <v>1994</v>
      </c>
      <c r="E5893" s="16" t="s">
        <v>6509</v>
      </c>
      <c r="F5893" s="16" t="s">
        <v>594</v>
      </c>
      <c r="G5893" s="10">
        <v>6588.4</v>
      </c>
      <c r="H5893" s="73">
        <v>8.7930650000000004</v>
      </c>
      <c r="I5893" s="16" t="s">
        <v>6700</v>
      </c>
      <c r="J5893" s="71">
        <v>1.4999999999999999E-2</v>
      </c>
      <c r="K5893" s="71">
        <v>0.55300000000000005</v>
      </c>
      <c r="L5893" s="16">
        <v>-0.10726810000000001</v>
      </c>
      <c r="M5893" s="16">
        <v>-0.50810379999999999</v>
      </c>
      <c r="N5893" s="16">
        <v>-0.53372059999999999</v>
      </c>
      <c r="O5893" s="16">
        <v>-5.3888699999999998E-2</v>
      </c>
      <c r="P5893" s="16">
        <v>0.2033249</v>
      </c>
      <c r="Q5893" s="16">
        <v>0.65325909999999998</v>
      </c>
      <c r="R5893" s="16">
        <v>0.14099999999999999</v>
      </c>
      <c r="S5893" s="16">
        <v>1.6299999999999999E-2</v>
      </c>
      <c r="T5893" s="16">
        <v>4.4999999999999997E-3</v>
      </c>
      <c r="U5893" s="16">
        <v>3.4318</v>
      </c>
      <c r="V5893" s="16">
        <v>13.49</v>
      </c>
      <c r="W5893" s="16">
        <v>3.2360000000000002</v>
      </c>
      <c r="X5893" s="16">
        <v>408.34500000000003</v>
      </c>
      <c r="Y5893" s="16">
        <v>41.202399999999997</v>
      </c>
      <c r="Z5893" s="16">
        <v>0.2273</v>
      </c>
      <c r="AA5893" s="16">
        <v>-0.37544640000000001</v>
      </c>
      <c r="AB5893" s="16">
        <v>0.19</v>
      </c>
      <c r="AC5893" s="16">
        <v>14.08</v>
      </c>
      <c r="AD5893" s="16">
        <v>38.799999999999997</v>
      </c>
      <c r="AE5893" s="16">
        <v>16.301200000000001</v>
      </c>
      <c r="AF5893" s="16">
        <v>0.2079</v>
      </c>
      <c r="AG5893" s="16">
        <v>325438</v>
      </c>
      <c r="AH5893" s="16">
        <v>0.31990000000000002</v>
      </c>
      <c r="AI5893" s="16">
        <v>90.2</v>
      </c>
      <c r="AJ5893" s="16">
        <v>92.3</v>
      </c>
      <c r="AK5893" s="16">
        <v>0.70979999999999999</v>
      </c>
      <c r="AL5893" s="16">
        <v>0.61899999999999999</v>
      </c>
      <c r="AM5893" s="16">
        <v>0.2661</v>
      </c>
      <c r="AN5893" s="16">
        <v>2.1299999999999999E-2</v>
      </c>
      <c r="AO5893" s="16">
        <v>0.82489999999999997</v>
      </c>
      <c r="AP5893" s="16">
        <v>0.55020000000000002</v>
      </c>
      <c r="AQ5893" s="16">
        <v>8.2620000000000005</v>
      </c>
      <c r="AR5893" s="16">
        <f t="shared" ref="AR5893:AR5956" si="215">IF(OR(AND(I5893&lt;&gt;"", I5893&gt;=10000000, AQ5893&lt;=32.5), AND(A5893="Middle East &amp; North Africa", I5893&lt;&gt;"", I5893&gt;=9000000, AQ5893&lt;&gt;"", AQ5893&lt;=32.5)), 0, 1)</f>
        <v>1</v>
      </c>
      <c r="AS5893" s="5">
        <f t="shared" si="214"/>
        <v>-1.1984000000000009E-2</v>
      </c>
    </row>
    <row r="5894" spans="1:45" x14ac:dyDescent="0.25">
      <c r="A5894" s="16" t="s">
        <v>409</v>
      </c>
      <c r="B5894" s="16" t="s">
        <v>150</v>
      </c>
      <c r="C5894" s="16" t="s">
        <v>384</v>
      </c>
      <c r="D5894" s="16">
        <v>1995</v>
      </c>
      <c r="E5894" s="16" t="s">
        <v>6510</v>
      </c>
      <c r="F5894" s="16" t="s">
        <v>594</v>
      </c>
      <c r="G5894" s="10">
        <v>6869.5</v>
      </c>
      <c r="H5894" s="73">
        <v>8.8348460000000006</v>
      </c>
      <c r="I5894" s="16" t="s">
        <v>6700</v>
      </c>
      <c r="J5894" s="71">
        <v>0.01</v>
      </c>
      <c r="K5894" s="71">
        <v>0.55900000000000005</v>
      </c>
      <c r="L5894" s="16">
        <v>-4.59747E-2</v>
      </c>
      <c r="M5894" s="16">
        <v>-0.51627659999999997</v>
      </c>
      <c r="N5894" s="16">
        <v>-0.48597780000000002</v>
      </c>
      <c r="O5894" s="16">
        <v>4.02577E-2</v>
      </c>
      <c r="P5894" s="16">
        <v>0.22599559999999999</v>
      </c>
      <c r="Q5894" s="16">
        <v>0.62864169999999997</v>
      </c>
      <c r="R5894" s="16">
        <v>0.13589999999999999</v>
      </c>
      <c r="S5894" s="16">
        <v>1.66E-2</v>
      </c>
      <c r="T5894" s="16">
        <v>3.8E-3</v>
      </c>
      <c r="U5894" s="16">
        <v>3.5585</v>
      </c>
      <c r="V5894" s="16">
        <v>14.49</v>
      </c>
      <c r="W5894" s="16">
        <v>3.36</v>
      </c>
      <c r="X5894" s="16">
        <v>409.19900000000001</v>
      </c>
      <c r="Y5894" s="16">
        <v>42.1175</v>
      </c>
      <c r="Z5894" s="16">
        <v>0.26429999999999998</v>
      </c>
      <c r="AA5894" s="16">
        <v>-0.39098149999999998</v>
      </c>
      <c r="AB5894" s="16">
        <v>0.19</v>
      </c>
      <c r="AC5894" s="16">
        <v>14.08</v>
      </c>
      <c r="AD5894" s="16">
        <v>39.200000000000003</v>
      </c>
      <c r="AE5894" s="16">
        <v>16.678100000000001</v>
      </c>
      <c r="AF5894" s="16">
        <v>0.50619999999999998</v>
      </c>
      <c r="AG5894" s="16">
        <v>343187</v>
      </c>
      <c r="AH5894" s="16">
        <v>0.33160000000000001</v>
      </c>
      <c r="AI5894" s="16">
        <v>90.3</v>
      </c>
      <c r="AJ5894" s="16">
        <v>92.5</v>
      </c>
      <c r="AK5894" s="16">
        <v>0.69650000000000001</v>
      </c>
      <c r="AL5894" s="16">
        <v>0.55930000000000002</v>
      </c>
      <c r="AM5894" s="16">
        <v>0.26819999999999999</v>
      </c>
      <c r="AN5894" s="16">
        <v>2.1100000000000001E-2</v>
      </c>
      <c r="AO5894" s="16">
        <v>0.79990000000000006</v>
      </c>
      <c r="AP5894" s="16">
        <v>0.50660000000000005</v>
      </c>
      <c r="AQ5894" s="16">
        <v>8.2620000000000005</v>
      </c>
      <c r="AR5894" s="16">
        <f t="shared" si="215"/>
        <v>1</v>
      </c>
      <c r="AS5894" s="5">
        <f t="shared" si="214"/>
        <v>6.1293400000000005E-2</v>
      </c>
    </row>
    <row r="5895" spans="1:45" x14ac:dyDescent="0.25">
      <c r="A5895" s="16" t="s">
        <v>409</v>
      </c>
      <c r="B5895" s="16" t="s">
        <v>150</v>
      </c>
      <c r="C5895" s="16" t="s">
        <v>384</v>
      </c>
      <c r="D5895" s="16">
        <v>1996</v>
      </c>
      <c r="E5895" s="16" t="s">
        <v>6511</v>
      </c>
      <c r="F5895" s="16" t="s">
        <v>594</v>
      </c>
      <c r="G5895" s="10">
        <v>7339.93</v>
      </c>
      <c r="H5895" s="73">
        <v>8.9010850000000001</v>
      </c>
      <c r="I5895" s="16" t="s">
        <v>6700</v>
      </c>
      <c r="J5895" s="71">
        <v>4.2000000000000003E-2</v>
      </c>
      <c r="K5895" s="71">
        <v>0.58299999999999996</v>
      </c>
      <c r="L5895" s="16">
        <v>-2.6084400000000001E-2</v>
      </c>
      <c r="M5895" s="16">
        <v>-0.51611759999999995</v>
      </c>
      <c r="N5895" s="16">
        <v>-0.46921069999999998</v>
      </c>
      <c r="O5895" s="16">
        <v>5.2739599999999998E-2</v>
      </c>
      <c r="P5895" s="16">
        <v>0.25013489999999999</v>
      </c>
      <c r="Q5895" s="16">
        <v>0.61777099999999996</v>
      </c>
      <c r="R5895" s="16">
        <v>0.1032</v>
      </c>
      <c r="S5895" s="16">
        <v>2.2100000000000002E-2</v>
      </c>
      <c r="T5895" s="16">
        <v>3.5000000000000001E-3</v>
      </c>
      <c r="U5895" s="16">
        <v>3.2488000000000001</v>
      </c>
      <c r="V5895" s="16">
        <v>16.064</v>
      </c>
      <c r="W5895" s="16">
        <v>3.552</v>
      </c>
      <c r="X5895" s="16">
        <v>409.815</v>
      </c>
      <c r="Y5895" s="16">
        <v>43.032600000000002</v>
      </c>
      <c r="Z5895" s="16">
        <v>0.25690000000000002</v>
      </c>
      <c r="AA5895" s="16">
        <v>-0.4104004</v>
      </c>
      <c r="AB5895" s="16">
        <v>0.19</v>
      </c>
      <c r="AC5895" s="16">
        <v>14.08</v>
      </c>
      <c r="AD5895" s="16">
        <v>39.700000000000003</v>
      </c>
      <c r="AE5895" s="16">
        <v>17.447299999999998</v>
      </c>
      <c r="AF5895" s="16">
        <v>0.75760000000000005</v>
      </c>
      <c r="AG5895" s="16">
        <v>360865</v>
      </c>
      <c r="AH5895" s="16">
        <v>0.33789999999999998</v>
      </c>
      <c r="AI5895" s="16">
        <v>90.4</v>
      </c>
      <c r="AJ5895" s="16">
        <v>92.6</v>
      </c>
      <c r="AK5895" s="16">
        <v>0.64459999999999995</v>
      </c>
      <c r="AL5895" s="16">
        <v>1.0055000000000001</v>
      </c>
      <c r="AM5895" s="16">
        <v>-3.3399999999999999E-2</v>
      </c>
      <c r="AN5895" s="16">
        <v>0.18679999999999999</v>
      </c>
      <c r="AO5895" s="16">
        <v>0.59030000000000005</v>
      </c>
      <c r="AP5895" s="16">
        <v>0.44379999999999997</v>
      </c>
      <c r="AQ5895" s="16">
        <v>8.2620000000000005</v>
      </c>
      <c r="AR5895" s="16">
        <f t="shared" si="215"/>
        <v>1</v>
      </c>
      <c r="AS5895" s="5">
        <f t="shared" si="214"/>
        <v>1.98903E-2</v>
      </c>
    </row>
    <row r="5896" spans="1:45" x14ac:dyDescent="0.25">
      <c r="A5896" s="16" t="s">
        <v>409</v>
      </c>
      <c r="B5896" s="16" t="s">
        <v>150</v>
      </c>
      <c r="C5896" s="16" t="s">
        <v>384</v>
      </c>
      <c r="D5896" s="16">
        <v>1997</v>
      </c>
      <c r="E5896" s="16" t="s">
        <v>6512</v>
      </c>
      <c r="F5896" s="16" t="s">
        <v>594</v>
      </c>
      <c r="G5896" s="10">
        <v>7877.62</v>
      </c>
      <c r="H5896" s="73">
        <v>8.971781</v>
      </c>
      <c r="I5896" s="16" t="s">
        <v>6700</v>
      </c>
      <c r="J5896" s="71">
        <v>3.5999999999999997E-2</v>
      </c>
      <c r="K5896" s="71">
        <v>0.60499999999999998</v>
      </c>
      <c r="L5896" s="16">
        <v>0.10323789999999999</v>
      </c>
      <c r="M5896" s="16">
        <v>-0.4772325</v>
      </c>
      <c r="N5896" s="16">
        <v>-0.41184989999999999</v>
      </c>
      <c r="O5896" s="16">
        <v>0.173265</v>
      </c>
      <c r="P5896" s="16">
        <v>0.29611579999999998</v>
      </c>
      <c r="Q5896" s="16">
        <v>0.64056270000000004</v>
      </c>
      <c r="R5896" s="16">
        <v>0.11550000000000001</v>
      </c>
      <c r="S5896" s="16">
        <v>3.1099999999999999E-2</v>
      </c>
      <c r="T5896" s="16">
        <v>3.3E-3</v>
      </c>
      <c r="U5896" s="16">
        <v>3.3252000000000002</v>
      </c>
      <c r="V5896" s="16">
        <v>17.638000000000002</v>
      </c>
      <c r="W5896" s="16">
        <v>3.7440000000000002</v>
      </c>
      <c r="X5896" s="16">
        <v>410.42899999999997</v>
      </c>
      <c r="Y5896" s="16">
        <v>43.947800000000001</v>
      </c>
      <c r="Z5896" s="16">
        <v>0.31719999999999998</v>
      </c>
      <c r="AA5896" s="16">
        <v>-0.37544640000000001</v>
      </c>
      <c r="AB5896" s="16">
        <v>0.19</v>
      </c>
      <c r="AC5896" s="16">
        <v>14.08</v>
      </c>
      <c r="AD5896" s="16">
        <v>38.799999999999997</v>
      </c>
      <c r="AE5896" s="16">
        <v>19.3063</v>
      </c>
      <c r="AF5896" s="16">
        <v>1.3595999999999999</v>
      </c>
      <c r="AG5896" s="16">
        <v>395660</v>
      </c>
      <c r="AH5896" s="16">
        <v>0.3372</v>
      </c>
      <c r="AI5896" s="16">
        <v>90.5</v>
      </c>
      <c r="AJ5896" s="16">
        <v>92.8</v>
      </c>
      <c r="AK5896" s="16">
        <v>0.73619999999999997</v>
      </c>
      <c r="AL5896" s="16">
        <v>0.74360000000000004</v>
      </c>
      <c r="AM5896" s="16">
        <v>0.1512</v>
      </c>
      <c r="AN5896" s="16">
        <v>0.25600000000000001</v>
      </c>
      <c r="AO5896" s="16">
        <v>0.62560000000000004</v>
      </c>
      <c r="AP5896" s="16">
        <v>0.44840000000000002</v>
      </c>
      <c r="AQ5896" s="16">
        <v>8.2620000000000005</v>
      </c>
      <c r="AR5896" s="16">
        <f t="shared" si="215"/>
        <v>1</v>
      </c>
      <c r="AS5896" s="5">
        <f t="shared" si="214"/>
        <v>0.1293223</v>
      </c>
    </row>
    <row r="5897" spans="1:45" x14ac:dyDescent="0.25">
      <c r="A5897" s="16" t="s">
        <v>409</v>
      </c>
      <c r="B5897" s="16" t="s">
        <v>150</v>
      </c>
      <c r="C5897" s="16" t="s">
        <v>384</v>
      </c>
      <c r="D5897" s="16">
        <v>1998</v>
      </c>
      <c r="E5897" s="16" t="s">
        <v>6513</v>
      </c>
      <c r="F5897" s="16" t="s">
        <v>594</v>
      </c>
      <c r="G5897" s="10">
        <v>8505.07</v>
      </c>
      <c r="H5897" s="73">
        <v>9.0484170000000006</v>
      </c>
      <c r="I5897" s="16" t="s">
        <v>6700</v>
      </c>
      <c r="J5897" s="71">
        <v>4.1000000000000002E-2</v>
      </c>
      <c r="K5897" s="71">
        <v>0.63</v>
      </c>
      <c r="L5897" s="16">
        <v>8.9379899999999998E-2</v>
      </c>
      <c r="M5897" s="16">
        <v>-0.50789620000000002</v>
      </c>
      <c r="N5897" s="16">
        <v>-0.45619510000000002</v>
      </c>
      <c r="O5897" s="16">
        <v>0.16146189999999999</v>
      </c>
      <c r="P5897" s="16">
        <v>0.32791350000000002</v>
      </c>
      <c r="Q5897" s="16">
        <v>0.66335619999999995</v>
      </c>
      <c r="R5897" s="16">
        <v>0.12709999999999999</v>
      </c>
      <c r="S5897" s="16">
        <v>1.9099999999999999E-2</v>
      </c>
      <c r="T5897" s="16">
        <v>4.1999999999999997E-3</v>
      </c>
      <c r="U5897" s="16">
        <v>2.4388999999999998</v>
      </c>
      <c r="V5897" s="16">
        <v>19.212</v>
      </c>
      <c r="W5897" s="16">
        <v>3.9359999999999999</v>
      </c>
      <c r="X5897" s="16">
        <v>410.97</v>
      </c>
      <c r="Y5897" s="16">
        <v>44.862900000000003</v>
      </c>
      <c r="Z5897" s="16">
        <v>0.29609999999999997</v>
      </c>
      <c r="AA5897" s="16">
        <v>-0.39874910000000002</v>
      </c>
      <c r="AB5897" s="16">
        <v>0.19</v>
      </c>
      <c r="AC5897" s="16">
        <v>14.08</v>
      </c>
      <c r="AD5897" s="16">
        <v>39.4</v>
      </c>
      <c r="AE5897" s="16">
        <v>20.915700000000001</v>
      </c>
      <c r="AF5897" s="16">
        <v>2.0836999999999999</v>
      </c>
      <c r="AG5897" s="16">
        <v>409411</v>
      </c>
      <c r="AH5897" s="16">
        <v>0.3367</v>
      </c>
      <c r="AI5897" s="16">
        <v>90.5</v>
      </c>
      <c r="AJ5897" s="16">
        <v>93</v>
      </c>
      <c r="AK5897" s="16">
        <v>0.82769999999999999</v>
      </c>
      <c r="AL5897" s="16">
        <v>0.48180000000000001</v>
      </c>
      <c r="AM5897" s="16">
        <v>0.33579999999999999</v>
      </c>
      <c r="AN5897" s="16">
        <v>0.3251</v>
      </c>
      <c r="AO5897" s="16">
        <v>0.66090000000000004</v>
      </c>
      <c r="AP5897" s="16">
        <v>0.4531</v>
      </c>
      <c r="AQ5897" s="16">
        <v>8.2620000000000005</v>
      </c>
      <c r="AR5897" s="16">
        <f t="shared" si="215"/>
        <v>1</v>
      </c>
      <c r="AS5897" s="5">
        <f t="shared" si="214"/>
        <v>-1.3857999999999995E-2</v>
      </c>
    </row>
    <row r="5898" spans="1:45" x14ac:dyDescent="0.25">
      <c r="A5898" s="16" t="s">
        <v>409</v>
      </c>
      <c r="B5898" s="16" t="s">
        <v>150</v>
      </c>
      <c r="C5898" s="16" t="s">
        <v>384</v>
      </c>
      <c r="D5898" s="16">
        <v>1999</v>
      </c>
      <c r="E5898" s="16" t="s">
        <v>6514</v>
      </c>
      <c r="F5898" s="16" t="s">
        <v>594</v>
      </c>
      <c r="G5898" s="10">
        <v>9171.36</v>
      </c>
      <c r="H5898" s="73">
        <v>9.1238410000000005</v>
      </c>
      <c r="I5898" s="16" t="s">
        <v>6700</v>
      </c>
      <c r="J5898" s="71">
        <v>6.0999999999999999E-2</v>
      </c>
      <c r="K5898" s="71">
        <v>0.66900000000000004</v>
      </c>
      <c r="L5898" s="16">
        <v>0.109905</v>
      </c>
      <c r="M5898" s="16">
        <v>-0.51287669999999996</v>
      </c>
      <c r="N5898" s="16">
        <v>-0.36592459999999999</v>
      </c>
      <c r="O5898" s="16">
        <v>0.17749709999999999</v>
      </c>
      <c r="P5898" s="16">
        <v>0.34969640000000002</v>
      </c>
      <c r="Q5898" s="16">
        <v>0.58164130000000003</v>
      </c>
      <c r="R5898" s="16">
        <v>0.1229</v>
      </c>
      <c r="S5898" s="16">
        <v>2.1100000000000001E-2</v>
      </c>
      <c r="T5898" s="16">
        <v>3.0999999999999999E-3</v>
      </c>
      <c r="U5898" s="16">
        <v>2.7561</v>
      </c>
      <c r="V5898" s="16">
        <v>20.786000000000001</v>
      </c>
      <c r="W5898" s="16">
        <v>4.1280000000000001</v>
      </c>
      <c r="X5898" s="16">
        <v>412.774</v>
      </c>
      <c r="Y5898" s="16">
        <v>45.778100000000002</v>
      </c>
      <c r="Z5898" s="16">
        <v>0.29060000000000002</v>
      </c>
      <c r="AA5898" s="16">
        <v>-0.41816789999999998</v>
      </c>
      <c r="AB5898" s="16">
        <v>0.19</v>
      </c>
      <c r="AC5898" s="16">
        <v>14.08</v>
      </c>
      <c r="AD5898" s="16">
        <v>39.9</v>
      </c>
      <c r="AE5898" s="16">
        <v>22.049399999999999</v>
      </c>
      <c r="AF5898" s="16">
        <v>3.0566</v>
      </c>
      <c r="AG5898" s="16">
        <v>414854</v>
      </c>
      <c r="AH5898" s="16">
        <v>0.33610000000000001</v>
      </c>
      <c r="AI5898" s="16">
        <v>90.6</v>
      </c>
      <c r="AJ5898" s="16">
        <v>93.1</v>
      </c>
      <c r="AK5898" s="16">
        <v>0.67879999999999996</v>
      </c>
      <c r="AL5898" s="16">
        <v>0.26519999999999999</v>
      </c>
      <c r="AM5898" s="16">
        <v>0.40050000000000002</v>
      </c>
      <c r="AN5898" s="16">
        <v>0.17929999999999999</v>
      </c>
      <c r="AO5898" s="16">
        <v>0.65600000000000003</v>
      </c>
      <c r="AP5898" s="16">
        <v>0.41770000000000002</v>
      </c>
      <c r="AQ5898" s="16">
        <v>8.2620000000000005</v>
      </c>
      <c r="AR5898" s="16">
        <f t="shared" si="215"/>
        <v>1</v>
      </c>
      <c r="AS5898" s="5">
        <f t="shared" si="214"/>
        <v>2.0525100000000004E-2</v>
      </c>
    </row>
    <row r="5899" spans="1:45" x14ac:dyDescent="0.25">
      <c r="A5899" s="16" t="s">
        <v>409</v>
      </c>
      <c r="B5899" s="16" t="s">
        <v>150</v>
      </c>
      <c r="C5899" s="16" t="s">
        <v>384</v>
      </c>
      <c r="D5899" s="16">
        <v>2000</v>
      </c>
      <c r="E5899" s="16" t="s">
        <v>6515</v>
      </c>
      <c r="F5899" s="16" t="s">
        <v>594</v>
      </c>
      <c r="G5899" s="10">
        <v>9779.5</v>
      </c>
      <c r="H5899" s="73">
        <v>9.1880439999999997</v>
      </c>
      <c r="I5899" s="16">
        <v>1267984</v>
      </c>
      <c r="J5899" s="71">
        <v>4.5999999999999999E-2</v>
      </c>
      <c r="K5899" s="71">
        <v>0.70099999999999996</v>
      </c>
      <c r="L5899" s="16">
        <v>0.16294020000000001</v>
      </c>
      <c r="M5899" s="16">
        <v>-0.45546730000000002</v>
      </c>
      <c r="N5899" s="16">
        <v>-0.3243991</v>
      </c>
      <c r="O5899" s="16">
        <v>0.19647020000000001</v>
      </c>
      <c r="P5899" s="16">
        <v>0.42687239999999999</v>
      </c>
      <c r="Q5899" s="16">
        <v>0.49997940000000002</v>
      </c>
      <c r="R5899" s="16">
        <v>0.12609999999999999</v>
      </c>
      <c r="S5899" s="16">
        <v>2.6700000000000002E-2</v>
      </c>
      <c r="T5899" s="16">
        <v>6.7999999999999996E-3</v>
      </c>
      <c r="U5899" s="16">
        <v>2.7555999999999998</v>
      </c>
      <c r="V5899" s="16">
        <v>22.36</v>
      </c>
      <c r="W5899" s="16">
        <v>4.32</v>
      </c>
      <c r="X5899" s="16">
        <v>412.173</v>
      </c>
      <c r="Y5899" s="16">
        <v>46.693199999999997</v>
      </c>
      <c r="Z5899" s="16">
        <v>0.28949999999999998</v>
      </c>
      <c r="AA5899" s="16">
        <v>-0.42205160000000003</v>
      </c>
      <c r="AB5899" s="16">
        <v>0.19</v>
      </c>
      <c r="AC5899" s="16">
        <v>14.08</v>
      </c>
      <c r="AD5899" s="16">
        <v>40</v>
      </c>
      <c r="AE5899" s="16">
        <v>24.981999999999999</v>
      </c>
      <c r="AF5899" s="16">
        <v>12.7652</v>
      </c>
      <c r="AG5899" s="16">
        <v>430527</v>
      </c>
      <c r="AH5899" s="16">
        <v>0.33460000000000001</v>
      </c>
      <c r="AI5899" s="16">
        <v>90.7</v>
      </c>
      <c r="AJ5899" s="16">
        <v>93.3</v>
      </c>
      <c r="AK5899" s="16">
        <v>0.53</v>
      </c>
      <c r="AL5899" s="16">
        <v>4.87E-2</v>
      </c>
      <c r="AM5899" s="16">
        <v>0.46510000000000001</v>
      </c>
      <c r="AN5899" s="16">
        <v>3.3500000000000002E-2</v>
      </c>
      <c r="AO5899" s="16">
        <v>0.6512</v>
      </c>
      <c r="AP5899" s="16">
        <v>0.38240000000000002</v>
      </c>
      <c r="AQ5899" s="16">
        <v>8.2620000000000005</v>
      </c>
      <c r="AR5899" s="16">
        <f t="shared" si="215"/>
        <v>1</v>
      </c>
      <c r="AS5899" s="5">
        <f t="shared" si="214"/>
        <v>5.3035200000000005E-2</v>
      </c>
    </row>
    <row r="5900" spans="1:45" x14ac:dyDescent="0.25">
      <c r="A5900" s="16" t="s">
        <v>409</v>
      </c>
      <c r="B5900" s="16" t="s">
        <v>150</v>
      </c>
      <c r="C5900" s="16" t="s">
        <v>384</v>
      </c>
      <c r="D5900" s="16">
        <v>2001</v>
      </c>
      <c r="E5900" s="16" t="s">
        <v>6516</v>
      </c>
      <c r="F5900" s="16" t="s">
        <v>594</v>
      </c>
      <c r="G5900" s="10">
        <v>10152</v>
      </c>
      <c r="H5900" s="73">
        <v>9.225422</v>
      </c>
      <c r="I5900" s="16">
        <v>1272380</v>
      </c>
      <c r="J5900" s="71">
        <v>1.4999999999999999E-2</v>
      </c>
      <c r="K5900" s="71">
        <v>0.71199999999999997</v>
      </c>
      <c r="L5900" s="16">
        <v>0.24903410000000001</v>
      </c>
      <c r="M5900" s="16">
        <v>-0.39690769999999997</v>
      </c>
      <c r="N5900" s="16">
        <v>-0.22016479999999999</v>
      </c>
      <c r="O5900" s="16">
        <v>0.23223959999999999</v>
      </c>
      <c r="P5900" s="16">
        <v>0.4611864</v>
      </c>
      <c r="Q5900" s="16">
        <v>0.45768829999999999</v>
      </c>
      <c r="R5900" s="16">
        <v>0.1176</v>
      </c>
      <c r="S5900" s="16">
        <v>4.07E-2</v>
      </c>
      <c r="T5900" s="16">
        <v>7.9000000000000008E-3</v>
      </c>
      <c r="U5900" s="16">
        <v>3.0653000000000001</v>
      </c>
      <c r="V5900" s="16">
        <v>24.552</v>
      </c>
      <c r="W5900" s="16">
        <v>4.57</v>
      </c>
      <c r="X5900" s="16">
        <v>413.65899999999999</v>
      </c>
      <c r="Y5900" s="16">
        <v>47.6083</v>
      </c>
      <c r="Z5900" s="16">
        <v>0.29880000000000001</v>
      </c>
      <c r="AA5900" s="16">
        <v>-0.41816789999999998</v>
      </c>
      <c r="AB5900" s="16">
        <v>0.19</v>
      </c>
      <c r="AC5900" s="16">
        <v>14.08</v>
      </c>
      <c r="AD5900" s="16">
        <v>39.9</v>
      </c>
      <c r="AE5900" s="16">
        <v>24.5092</v>
      </c>
      <c r="AF5900" s="16">
        <v>20.128599999999999</v>
      </c>
      <c r="AG5900" s="16">
        <v>443577</v>
      </c>
      <c r="AH5900" s="16">
        <v>0.35470000000000002</v>
      </c>
      <c r="AI5900" s="16">
        <v>90.8</v>
      </c>
      <c r="AJ5900" s="16">
        <v>93.5</v>
      </c>
      <c r="AK5900" s="16">
        <v>0.52529999999999999</v>
      </c>
      <c r="AL5900" s="16">
        <v>-6.4600000000000005E-2</v>
      </c>
      <c r="AM5900" s="16">
        <v>0.40539999999999998</v>
      </c>
      <c r="AN5900" s="16">
        <v>-8.0799999999999997E-2</v>
      </c>
      <c r="AO5900" s="16">
        <v>0.68230000000000002</v>
      </c>
      <c r="AP5900" s="16">
        <v>0.38669999999999999</v>
      </c>
      <c r="AQ5900" s="16">
        <v>8.2620000000000005</v>
      </c>
      <c r="AR5900" s="16">
        <f t="shared" si="215"/>
        <v>1</v>
      </c>
      <c r="AS5900" s="5">
        <f t="shared" si="214"/>
        <v>8.6093900000000001E-2</v>
      </c>
    </row>
    <row r="5901" spans="1:45" x14ac:dyDescent="0.25">
      <c r="A5901" s="16" t="s">
        <v>409</v>
      </c>
      <c r="B5901" s="16" t="s">
        <v>150</v>
      </c>
      <c r="C5901" s="16" t="s">
        <v>384</v>
      </c>
      <c r="D5901" s="16">
        <v>2002</v>
      </c>
      <c r="E5901" s="16" t="s">
        <v>6517</v>
      </c>
      <c r="F5901" s="16" t="s">
        <v>594</v>
      </c>
      <c r="G5901" s="10">
        <v>10910.9</v>
      </c>
      <c r="H5901" s="73">
        <v>9.2975180000000002</v>
      </c>
      <c r="I5901" s="16">
        <v>1277837</v>
      </c>
      <c r="J5901" s="71">
        <v>6.7000000000000004E-2</v>
      </c>
      <c r="K5901" s="71">
        <v>0.76100000000000001</v>
      </c>
      <c r="L5901" s="16">
        <v>0.33407930000000002</v>
      </c>
      <c r="M5901" s="16">
        <v>-0.39592500000000003</v>
      </c>
      <c r="N5901" s="16">
        <v>-9.7109299999999996E-2</v>
      </c>
      <c r="O5901" s="16">
        <v>0.32690049999999998</v>
      </c>
      <c r="P5901" s="16">
        <v>0.4702074</v>
      </c>
      <c r="Q5901" s="16">
        <v>0.41541280000000003</v>
      </c>
      <c r="R5901" s="16">
        <v>0.1293</v>
      </c>
      <c r="S5901" s="16">
        <v>3.73E-2</v>
      </c>
      <c r="T5901" s="16">
        <v>8.6999999999999994E-3</v>
      </c>
      <c r="U5901" s="16">
        <v>3.5430000000000001</v>
      </c>
      <c r="V5901" s="16">
        <v>26.744</v>
      </c>
      <c r="W5901" s="16">
        <v>4.82</v>
      </c>
      <c r="X5901" s="16">
        <v>415.32600000000002</v>
      </c>
      <c r="Y5901" s="16">
        <v>48.523499999999999</v>
      </c>
      <c r="Z5901" s="16">
        <v>0.32829999999999998</v>
      </c>
      <c r="AA5901" s="16">
        <v>-0.47642449999999997</v>
      </c>
      <c r="AB5901" s="16">
        <v>0.19</v>
      </c>
      <c r="AC5901" s="16">
        <v>14.08</v>
      </c>
      <c r="AD5901" s="16">
        <v>41.4</v>
      </c>
      <c r="AE5901" s="16">
        <v>24.902799999999999</v>
      </c>
      <c r="AF5901" s="16">
        <v>20.5656</v>
      </c>
      <c r="AG5901" s="16">
        <v>441683</v>
      </c>
      <c r="AH5901" s="16">
        <v>0.36059999999999998</v>
      </c>
      <c r="AI5901" s="16">
        <v>90.8</v>
      </c>
      <c r="AJ5901" s="16">
        <v>93.6</v>
      </c>
      <c r="AK5901" s="16">
        <v>0.52059999999999995</v>
      </c>
      <c r="AL5901" s="16">
        <v>-0.1779</v>
      </c>
      <c r="AM5901" s="16">
        <v>0.34570000000000001</v>
      </c>
      <c r="AN5901" s="16">
        <v>-0.19500000000000001</v>
      </c>
      <c r="AO5901" s="16">
        <v>0.71340000000000003</v>
      </c>
      <c r="AP5901" s="16">
        <v>0.39100000000000001</v>
      </c>
      <c r="AQ5901" s="16">
        <v>8.2620000000000005</v>
      </c>
      <c r="AR5901" s="16">
        <f t="shared" si="215"/>
        <v>1</v>
      </c>
      <c r="AS5901" s="5">
        <f t="shared" si="214"/>
        <v>8.5045200000000015E-2</v>
      </c>
    </row>
    <row r="5902" spans="1:45" x14ac:dyDescent="0.25">
      <c r="A5902" s="16" t="s">
        <v>409</v>
      </c>
      <c r="B5902" s="16" t="s">
        <v>150</v>
      </c>
      <c r="C5902" s="16" t="s">
        <v>384</v>
      </c>
      <c r="D5902" s="16">
        <v>2003</v>
      </c>
      <c r="E5902" s="16" t="s">
        <v>6518</v>
      </c>
      <c r="F5902" s="16" t="s">
        <v>594</v>
      </c>
      <c r="G5902" s="10">
        <v>12426.1</v>
      </c>
      <c r="H5902" s="73">
        <v>9.4275579999999994</v>
      </c>
      <c r="I5902" s="16">
        <v>1284052</v>
      </c>
      <c r="J5902" s="71">
        <v>9.4E-2</v>
      </c>
      <c r="K5902" s="71">
        <v>0.83499999999999996</v>
      </c>
      <c r="L5902" s="16">
        <v>0.4080532</v>
      </c>
      <c r="M5902" s="16">
        <v>-0.3987446</v>
      </c>
      <c r="N5902" s="16">
        <v>-6.4982499999999999E-2</v>
      </c>
      <c r="O5902" s="16">
        <v>0.39825719999999998</v>
      </c>
      <c r="P5902" s="16">
        <v>0.52216600000000002</v>
      </c>
      <c r="Q5902" s="16">
        <v>0.42395369999999999</v>
      </c>
      <c r="R5902" s="16">
        <v>0.1125</v>
      </c>
      <c r="S5902" s="16">
        <v>3.7499999999999999E-2</v>
      </c>
      <c r="T5902" s="16">
        <v>9.2999999999999992E-3</v>
      </c>
      <c r="U5902" s="16">
        <v>3.1366000000000001</v>
      </c>
      <c r="V5902" s="16">
        <v>28.936</v>
      </c>
      <c r="W5902" s="16">
        <v>5.07</v>
      </c>
      <c r="X5902" s="16">
        <v>417.31299999999999</v>
      </c>
      <c r="Y5902" s="16">
        <v>49.438600000000001</v>
      </c>
      <c r="Z5902" s="16">
        <v>0.35239999999999999</v>
      </c>
      <c r="AA5902" s="16">
        <v>-0.49584329999999999</v>
      </c>
      <c r="AB5902" s="16">
        <v>0.19</v>
      </c>
      <c r="AC5902" s="16">
        <v>14.08</v>
      </c>
      <c r="AD5902" s="16">
        <v>41.9</v>
      </c>
      <c r="AE5902" s="16">
        <v>24.837399999999999</v>
      </c>
      <c r="AF5902" s="16">
        <v>26.1983</v>
      </c>
      <c r="AG5902" s="16">
        <v>501304</v>
      </c>
      <c r="AH5902" s="16">
        <v>0.36649999999999999</v>
      </c>
      <c r="AI5902" s="16">
        <v>90.9</v>
      </c>
      <c r="AJ5902" s="16">
        <v>93.8</v>
      </c>
      <c r="AK5902" s="16">
        <v>0.5857</v>
      </c>
      <c r="AL5902" s="16">
        <v>-6.6799999999999998E-2</v>
      </c>
      <c r="AM5902" s="16">
        <v>0.4844</v>
      </c>
      <c r="AN5902" s="16">
        <v>-0.29089999999999999</v>
      </c>
      <c r="AO5902" s="16">
        <v>0.71719999999999995</v>
      </c>
      <c r="AP5902" s="16">
        <v>0.2104</v>
      </c>
      <c r="AQ5902" s="16">
        <v>8.2620000000000005</v>
      </c>
      <c r="AR5902" s="16">
        <f t="shared" si="215"/>
        <v>1</v>
      </c>
      <c r="AS5902" s="5">
        <f t="shared" si="214"/>
        <v>7.3973899999999981E-2</v>
      </c>
    </row>
    <row r="5903" spans="1:45" x14ac:dyDescent="0.25">
      <c r="A5903" s="16" t="s">
        <v>409</v>
      </c>
      <c r="B5903" s="16" t="s">
        <v>150</v>
      </c>
      <c r="C5903" s="16" t="s">
        <v>384</v>
      </c>
      <c r="D5903" s="16">
        <v>2004</v>
      </c>
      <c r="E5903" s="16" t="s">
        <v>6519</v>
      </c>
      <c r="F5903" s="16" t="s">
        <v>594</v>
      </c>
      <c r="G5903" s="10">
        <v>13346.6</v>
      </c>
      <c r="H5903" s="73">
        <v>9.4990170000000003</v>
      </c>
      <c r="I5903" s="16">
        <v>1290535</v>
      </c>
      <c r="J5903" s="71">
        <v>3.9E-2</v>
      </c>
      <c r="K5903" s="71">
        <v>0.86799999999999999</v>
      </c>
      <c r="L5903" s="16">
        <v>0.42777219999999999</v>
      </c>
      <c r="M5903" s="16">
        <v>-0.41278310000000001</v>
      </c>
      <c r="N5903" s="16">
        <v>-7.6850500000000002E-2</v>
      </c>
      <c r="O5903" s="16">
        <v>0.4336798</v>
      </c>
      <c r="P5903" s="16">
        <v>0.60113329999999998</v>
      </c>
      <c r="Q5903" s="16">
        <v>0.37233149999999998</v>
      </c>
      <c r="R5903" s="16">
        <v>0.1115</v>
      </c>
      <c r="S5903" s="16">
        <v>3.27E-2</v>
      </c>
      <c r="T5903" s="16">
        <v>9.7999999999999997E-3</v>
      </c>
      <c r="U5903" s="16">
        <v>2.5310999999999999</v>
      </c>
      <c r="V5903" s="16">
        <v>31.128</v>
      </c>
      <c r="W5903" s="16">
        <v>5.32</v>
      </c>
      <c r="X5903" s="16">
        <v>415.685</v>
      </c>
      <c r="Y5903" s="16">
        <v>50.353700000000003</v>
      </c>
      <c r="Z5903" s="16">
        <v>0.34949999999999998</v>
      </c>
      <c r="AA5903" s="16">
        <v>-0.55798349999999997</v>
      </c>
      <c r="AB5903" s="16">
        <v>0.19</v>
      </c>
      <c r="AC5903" s="16">
        <v>14.08</v>
      </c>
      <c r="AD5903" s="16">
        <v>43.5</v>
      </c>
      <c r="AE5903" s="16">
        <v>24.9801</v>
      </c>
      <c r="AF5903" s="16">
        <v>50.4649</v>
      </c>
      <c r="AG5903" s="16">
        <v>498243</v>
      </c>
      <c r="AH5903" s="16">
        <v>0.3725</v>
      </c>
      <c r="AI5903" s="16">
        <v>91</v>
      </c>
      <c r="AJ5903" s="16">
        <v>94</v>
      </c>
      <c r="AK5903" s="16">
        <v>0.57069999999999999</v>
      </c>
      <c r="AL5903" s="16">
        <v>-0.1288</v>
      </c>
      <c r="AM5903" s="16">
        <v>0.37030000000000002</v>
      </c>
      <c r="AN5903" s="16">
        <v>-7.7299999999999994E-2</v>
      </c>
      <c r="AO5903" s="16">
        <v>0.66049999999999998</v>
      </c>
      <c r="AP5903" s="16">
        <v>-1.47E-2</v>
      </c>
      <c r="AQ5903" s="16">
        <v>8.2620000000000005</v>
      </c>
      <c r="AR5903" s="16">
        <f t="shared" si="215"/>
        <v>1</v>
      </c>
      <c r="AS5903" s="5">
        <f t="shared" si="214"/>
        <v>1.9718999999999987E-2</v>
      </c>
    </row>
    <row r="5904" spans="1:45" x14ac:dyDescent="0.25">
      <c r="A5904" s="16" t="s">
        <v>409</v>
      </c>
      <c r="B5904" s="16" t="s">
        <v>150</v>
      </c>
      <c r="C5904" s="16" t="s">
        <v>384</v>
      </c>
      <c r="D5904" s="16">
        <v>2005</v>
      </c>
      <c r="E5904" s="16" t="s">
        <v>6520</v>
      </c>
      <c r="F5904" s="16" t="s">
        <v>594</v>
      </c>
      <c r="G5904" s="10">
        <v>14105.3</v>
      </c>
      <c r="H5904" s="73">
        <v>9.5543089999999999</v>
      </c>
      <c r="I5904" s="16">
        <v>1296934</v>
      </c>
      <c r="J5904" s="71">
        <v>5.0000000000000001E-3</v>
      </c>
      <c r="K5904" s="71">
        <v>0.873</v>
      </c>
      <c r="L5904" s="16">
        <v>0.47811589999999998</v>
      </c>
      <c r="M5904" s="16">
        <v>-0.39835700000000002</v>
      </c>
      <c r="N5904" s="16">
        <v>-2.93683E-2</v>
      </c>
      <c r="O5904" s="16">
        <v>0.4414786</v>
      </c>
      <c r="P5904" s="16">
        <v>0.69000629999999996</v>
      </c>
      <c r="Q5904" s="16">
        <v>0.32094519999999999</v>
      </c>
      <c r="R5904" s="16">
        <v>9.4E-2</v>
      </c>
      <c r="S5904" s="16">
        <v>3.1399999999999997E-2</v>
      </c>
      <c r="T5904" s="16">
        <v>1.29E-2</v>
      </c>
      <c r="U5904" s="16">
        <v>2.4110999999999998</v>
      </c>
      <c r="V5904" s="16">
        <v>33.32</v>
      </c>
      <c r="W5904" s="16">
        <v>5.57</v>
      </c>
      <c r="X5904" s="16">
        <v>415.358</v>
      </c>
      <c r="Y5904" s="16">
        <v>51.268900000000002</v>
      </c>
      <c r="Z5904" s="16">
        <v>0.34029999999999999</v>
      </c>
      <c r="AA5904" s="16">
        <v>-0.57351859999999999</v>
      </c>
      <c r="AB5904" s="16">
        <v>0.19</v>
      </c>
      <c r="AC5904" s="16">
        <v>14.08</v>
      </c>
      <c r="AD5904" s="16">
        <v>43.9</v>
      </c>
      <c r="AE5904" s="16">
        <v>24.850899999999999</v>
      </c>
      <c r="AF5904" s="16">
        <v>71.252700000000004</v>
      </c>
      <c r="AG5904" s="16">
        <v>544207</v>
      </c>
      <c r="AH5904" s="16">
        <v>0.37840000000000001</v>
      </c>
      <c r="AI5904" s="16">
        <v>91.1</v>
      </c>
      <c r="AJ5904" s="16">
        <v>94.1</v>
      </c>
      <c r="AK5904" s="16">
        <v>0.59650000000000003</v>
      </c>
      <c r="AL5904" s="16">
        <v>-7.6700000000000004E-2</v>
      </c>
      <c r="AM5904" s="16">
        <v>0.18629999999999999</v>
      </c>
      <c r="AN5904" s="16">
        <v>-0.13539999999999999</v>
      </c>
      <c r="AO5904" s="16">
        <v>0.60309999999999997</v>
      </c>
      <c r="AP5904" s="16">
        <v>-8.2699999999999996E-2</v>
      </c>
      <c r="AQ5904" s="16">
        <v>8.2620000000000005</v>
      </c>
      <c r="AR5904" s="16">
        <f t="shared" si="215"/>
        <v>1</v>
      </c>
      <c r="AS5904" s="5">
        <f t="shared" si="214"/>
        <v>5.0343699999999991E-2</v>
      </c>
    </row>
    <row r="5905" spans="1:45" x14ac:dyDescent="0.25">
      <c r="A5905" s="16" t="s">
        <v>409</v>
      </c>
      <c r="B5905" s="16" t="s">
        <v>150</v>
      </c>
      <c r="C5905" s="16" t="s">
        <v>384</v>
      </c>
      <c r="D5905" s="16">
        <v>2006</v>
      </c>
      <c r="E5905" s="16" t="s">
        <v>6521</v>
      </c>
      <c r="F5905" s="16" t="s">
        <v>594</v>
      </c>
      <c r="G5905" s="10">
        <v>15892.3</v>
      </c>
      <c r="H5905" s="73">
        <v>9.6735889999999998</v>
      </c>
      <c r="I5905" s="16">
        <v>1303144</v>
      </c>
      <c r="J5905" s="71">
        <v>0.10199999999999999</v>
      </c>
      <c r="K5905" s="71">
        <v>0.96599999999999997</v>
      </c>
      <c r="L5905" s="16">
        <v>0.55351099999999998</v>
      </c>
      <c r="M5905" s="16">
        <v>-0.3998932</v>
      </c>
      <c r="N5905" s="16">
        <v>1.15516E-2</v>
      </c>
      <c r="O5905" s="16">
        <v>0.50191470000000005</v>
      </c>
      <c r="P5905" s="16">
        <v>0.83678010000000003</v>
      </c>
      <c r="Q5905" s="16">
        <v>0.2311192</v>
      </c>
      <c r="R5905" s="16">
        <v>5.5300000000000002E-2</v>
      </c>
      <c r="S5905" s="16">
        <v>4.2000000000000003E-2</v>
      </c>
      <c r="T5905" s="16">
        <v>1.0699999999999999E-2</v>
      </c>
      <c r="U5905" s="16">
        <v>2.2911999999999999</v>
      </c>
      <c r="V5905" s="16">
        <v>36.08</v>
      </c>
      <c r="W5905" s="16">
        <v>5.97</v>
      </c>
      <c r="X5905" s="16">
        <v>410.66899999999998</v>
      </c>
      <c r="Y5905" s="16">
        <v>52.2288</v>
      </c>
      <c r="Z5905" s="16">
        <v>0.36320000000000002</v>
      </c>
      <c r="AA5905" s="16">
        <v>-0.56458589999999997</v>
      </c>
      <c r="AB5905" s="16">
        <v>0.19</v>
      </c>
      <c r="AC5905" s="16">
        <v>14.08</v>
      </c>
      <c r="AD5905" s="16">
        <v>43.67</v>
      </c>
      <c r="AE5905" s="16">
        <v>24.971699999999998</v>
      </c>
      <c r="AF5905" s="16">
        <v>116.51900000000001</v>
      </c>
      <c r="AG5905" s="16">
        <v>551744</v>
      </c>
      <c r="AH5905" s="16">
        <v>0.38429999999999997</v>
      </c>
      <c r="AI5905" s="16">
        <v>91.1</v>
      </c>
      <c r="AJ5905" s="16">
        <v>94.3</v>
      </c>
      <c r="AK5905" s="16">
        <v>0.56979999999999997</v>
      </c>
      <c r="AL5905" s="16">
        <v>-0.28749999999999998</v>
      </c>
      <c r="AM5905" s="16">
        <v>0.1321</v>
      </c>
      <c r="AN5905" s="16">
        <v>-0.2379</v>
      </c>
      <c r="AO5905" s="16">
        <v>0.66369999999999996</v>
      </c>
      <c r="AP5905" s="16">
        <v>-0.27229999999999999</v>
      </c>
      <c r="AQ5905" s="16">
        <v>8.2620000000000005</v>
      </c>
      <c r="AR5905" s="16">
        <f t="shared" si="215"/>
        <v>1</v>
      </c>
      <c r="AS5905" s="5">
        <f t="shared" si="214"/>
        <v>7.5395099999999993E-2</v>
      </c>
    </row>
    <row r="5906" spans="1:45" x14ac:dyDescent="0.25">
      <c r="A5906" s="16" t="s">
        <v>409</v>
      </c>
      <c r="B5906" s="16" t="s">
        <v>150</v>
      </c>
      <c r="C5906" s="16" t="s">
        <v>384</v>
      </c>
      <c r="D5906" s="16">
        <v>2007</v>
      </c>
      <c r="E5906" s="16" t="s">
        <v>6522</v>
      </c>
      <c r="F5906" s="16" t="s">
        <v>594</v>
      </c>
      <c r="G5906" s="10">
        <v>16570.099999999999</v>
      </c>
      <c r="H5906" s="73">
        <v>9.7153530000000003</v>
      </c>
      <c r="I5906" s="16">
        <v>1309260</v>
      </c>
      <c r="J5906" s="71">
        <v>2.9000000000000001E-2</v>
      </c>
      <c r="K5906" s="71">
        <v>0.995</v>
      </c>
      <c r="L5906" s="16">
        <v>0.63730589999999998</v>
      </c>
      <c r="M5906" s="16">
        <v>-0.35585709999999998</v>
      </c>
      <c r="N5906" s="16">
        <v>0.1107882</v>
      </c>
      <c r="O5906" s="16">
        <v>0.525254</v>
      </c>
      <c r="P5906" s="16">
        <v>0.83647700000000003</v>
      </c>
      <c r="Q5906" s="16">
        <v>0.25436049999999999</v>
      </c>
      <c r="R5906" s="16">
        <v>4.5900000000000003E-2</v>
      </c>
      <c r="S5906" s="16">
        <v>4.8099999999999997E-2</v>
      </c>
      <c r="T5906" s="16">
        <v>1.35E-2</v>
      </c>
      <c r="U5906" s="16">
        <v>2.1711999999999998</v>
      </c>
      <c r="V5906" s="16">
        <v>38.840000000000003</v>
      </c>
      <c r="W5906" s="16">
        <v>6.37</v>
      </c>
      <c r="X5906" s="16">
        <v>415.12400000000002</v>
      </c>
      <c r="Y5906" s="16">
        <v>53.299399999999999</v>
      </c>
      <c r="Z5906" s="16">
        <v>0.36009999999999998</v>
      </c>
      <c r="AA5906" s="16">
        <v>-0.58245130000000001</v>
      </c>
      <c r="AB5906" s="16">
        <v>0.19</v>
      </c>
      <c r="AC5906" s="16">
        <v>14.08</v>
      </c>
      <c r="AD5906" s="16">
        <v>44.13</v>
      </c>
      <c r="AE5906" s="16">
        <v>23.4574</v>
      </c>
      <c r="AF5906" s="16">
        <v>115.248</v>
      </c>
      <c r="AG5906" s="16">
        <v>586285</v>
      </c>
      <c r="AH5906" s="16">
        <v>0.39019999999999999</v>
      </c>
      <c r="AI5906" s="16">
        <v>91.2</v>
      </c>
      <c r="AJ5906" s="16">
        <v>94.5</v>
      </c>
      <c r="AK5906" s="16">
        <v>0.49790000000000001</v>
      </c>
      <c r="AL5906" s="16">
        <v>-0.2268</v>
      </c>
      <c r="AM5906" s="16">
        <v>0.19389999999999999</v>
      </c>
      <c r="AN5906" s="16">
        <v>-0.17749999999999999</v>
      </c>
      <c r="AO5906" s="16">
        <v>0.62929999999999997</v>
      </c>
      <c r="AP5906" s="16">
        <v>-0.2097</v>
      </c>
      <c r="AQ5906" s="16">
        <v>8.2620000000000005</v>
      </c>
      <c r="AR5906" s="16">
        <f t="shared" si="215"/>
        <v>1</v>
      </c>
      <c r="AS5906" s="5">
        <f t="shared" si="214"/>
        <v>8.3794900000000005E-2</v>
      </c>
    </row>
    <row r="5907" spans="1:45" x14ac:dyDescent="0.25">
      <c r="A5907" s="16" t="s">
        <v>409</v>
      </c>
      <c r="B5907" s="16" t="s">
        <v>150</v>
      </c>
      <c r="C5907" s="16" t="s">
        <v>384</v>
      </c>
      <c r="D5907" s="16">
        <v>2008</v>
      </c>
      <c r="E5907" s="16" t="s">
        <v>6523</v>
      </c>
      <c r="F5907" s="16" t="s">
        <v>594</v>
      </c>
      <c r="G5907" s="10">
        <v>17052.3</v>
      </c>
      <c r="H5907" s="73">
        <v>9.7440379999999998</v>
      </c>
      <c r="I5907" s="16">
        <v>1315372</v>
      </c>
      <c r="J5907" s="71">
        <v>1.4E-2</v>
      </c>
      <c r="K5907" s="71">
        <v>1.0089999999999999</v>
      </c>
      <c r="L5907" s="16">
        <v>0.6371637</v>
      </c>
      <c r="M5907" s="16">
        <v>-0.39560960000000001</v>
      </c>
      <c r="N5907" s="16">
        <v>0.18133279999999999</v>
      </c>
      <c r="O5907" s="16">
        <v>0.43325940000000002</v>
      </c>
      <c r="P5907" s="16">
        <v>0.91369290000000003</v>
      </c>
      <c r="Q5907" s="16">
        <v>0.23641860000000001</v>
      </c>
      <c r="R5907" s="16">
        <v>3.0700000000000002E-2</v>
      </c>
      <c r="S5907" s="16">
        <v>4.2000000000000003E-2</v>
      </c>
      <c r="T5907" s="16">
        <v>1.26E-2</v>
      </c>
      <c r="U5907" s="16">
        <v>2.0512000000000001</v>
      </c>
      <c r="V5907" s="16">
        <v>41.6</v>
      </c>
      <c r="W5907" s="16">
        <v>6.77</v>
      </c>
      <c r="X5907" s="16">
        <v>415.08</v>
      </c>
      <c r="Y5907" s="16">
        <v>53.7879</v>
      </c>
      <c r="Z5907" s="16">
        <v>0.30199999999999999</v>
      </c>
      <c r="AA5907" s="16">
        <v>-0.60031659999999998</v>
      </c>
      <c r="AB5907" s="16">
        <v>0.19</v>
      </c>
      <c r="AC5907" s="16">
        <v>14.08</v>
      </c>
      <c r="AD5907" s="16">
        <v>44.59</v>
      </c>
      <c r="AE5907" s="16">
        <v>23.912199999999999</v>
      </c>
      <c r="AF5907" s="16">
        <v>137.196</v>
      </c>
      <c r="AG5907" s="16">
        <v>587743</v>
      </c>
      <c r="AH5907" s="16">
        <v>0.3962</v>
      </c>
      <c r="AI5907" s="16">
        <v>91.3</v>
      </c>
      <c r="AJ5907" s="16">
        <v>94.6</v>
      </c>
      <c r="AK5907" s="16">
        <v>0.48130000000000001</v>
      </c>
      <c r="AL5907" s="16">
        <v>-0.2656</v>
      </c>
      <c r="AM5907" s="16">
        <v>0.17100000000000001</v>
      </c>
      <c r="AN5907" s="16">
        <v>-0.10050000000000001</v>
      </c>
      <c r="AO5907" s="16">
        <v>0.59989999999999999</v>
      </c>
      <c r="AP5907" s="16">
        <v>-0.26989999999999997</v>
      </c>
      <c r="AQ5907" s="16">
        <v>8.2620000000000005</v>
      </c>
      <c r="AR5907" s="16">
        <f t="shared" si="215"/>
        <v>1</v>
      </c>
      <c r="AS5907" s="5">
        <f t="shared" si="214"/>
        <v>-1.4219999999998123E-4</v>
      </c>
    </row>
    <row r="5908" spans="1:45" x14ac:dyDescent="0.25">
      <c r="A5908" s="16" t="s">
        <v>409</v>
      </c>
      <c r="B5908" s="16" t="s">
        <v>150</v>
      </c>
      <c r="C5908" s="16" t="s">
        <v>384</v>
      </c>
      <c r="D5908" s="16">
        <v>2009</v>
      </c>
      <c r="E5908" s="16" t="s">
        <v>6524</v>
      </c>
      <c r="F5908" s="16" t="s">
        <v>594</v>
      </c>
      <c r="G5908" s="10">
        <v>16226.5</v>
      </c>
      <c r="H5908" s="73">
        <v>9.6944020000000002</v>
      </c>
      <c r="I5908" s="16">
        <v>1321618</v>
      </c>
      <c r="J5908" s="71">
        <v>-2.1000000000000001E-2</v>
      </c>
      <c r="K5908" s="71">
        <v>0.98899999999999999</v>
      </c>
      <c r="L5908" s="16">
        <v>0.7490675</v>
      </c>
      <c r="M5908" s="16">
        <v>-0.37227450000000001</v>
      </c>
      <c r="N5908" s="16">
        <v>0.2424849</v>
      </c>
      <c r="O5908" s="16">
        <v>0.56251340000000005</v>
      </c>
      <c r="P5908" s="16">
        <v>0.91660390000000003</v>
      </c>
      <c r="Q5908" s="16">
        <v>0.26772240000000003</v>
      </c>
      <c r="R5908" s="16">
        <v>5.67E-2</v>
      </c>
      <c r="S5908" s="16">
        <v>3.5299999999999998E-2</v>
      </c>
      <c r="T5908" s="16">
        <v>1.6299999999999999E-2</v>
      </c>
      <c r="U5908" s="16">
        <v>1.9312</v>
      </c>
      <c r="V5908" s="16">
        <v>44.36</v>
      </c>
      <c r="W5908" s="16">
        <v>7.17</v>
      </c>
      <c r="X5908" s="16">
        <v>413.56400000000002</v>
      </c>
      <c r="Y5908" s="16">
        <v>53.746000000000002</v>
      </c>
      <c r="Z5908" s="16">
        <v>0.36449999999999999</v>
      </c>
      <c r="AA5908" s="16">
        <v>-0.63954259999999996</v>
      </c>
      <c r="AB5908" s="16">
        <v>0.19</v>
      </c>
      <c r="AC5908" s="16">
        <v>14.08</v>
      </c>
      <c r="AD5908" s="16">
        <v>45.6</v>
      </c>
      <c r="AE5908" s="16">
        <v>22.928000000000001</v>
      </c>
      <c r="AF5908" s="16">
        <v>139.608</v>
      </c>
      <c r="AG5908" s="16">
        <v>593437</v>
      </c>
      <c r="AH5908" s="16">
        <v>0.40210000000000001</v>
      </c>
      <c r="AI5908" s="16">
        <v>91.4</v>
      </c>
      <c r="AJ5908" s="16">
        <v>94.8</v>
      </c>
      <c r="AK5908" s="16">
        <v>0.52869999999999995</v>
      </c>
      <c r="AL5908" s="16">
        <v>-0.20780000000000001</v>
      </c>
      <c r="AM5908" s="16">
        <v>0.30280000000000001</v>
      </c>
      <c r="AN5908" s="16">
        <v>-0.1424</v>
      </c>
      <c r="AO5908" s="16">
        <v>0.53739999999999999</v>
      </c>
      <c r="AP5908" s="16">
        <v>-0.23080000000000001</v>
      </c>
      <c r="AQ5908" s="16">
        <v>8.2620000000000005</v>
      </c>
      <c r="AR5908" s="16">
        <f t="shared" si="215"/>
        <v>1</v>
      </c>
      <c r="AS5908" s="5">
        <f t="shared" si="214"/>
        <v>0.1119038</v>
      </c>
    </row>
    <row r="5909" spans="1:45" x14ac:dyDescent="0.25">
      <c r="A5909" s="16" t="s">
        <v>409</v>
      </c>
      <c r="B5909" s="16" t="s">
        <v>150</v>
      </c>
      <c r="C5909" s="16" t="s">
        <v>384</v>
      </c>
      <c r="D5909" s="16">
        <v>2010</v>
      </c>
      <c r="E5909" s="16" t="s">
        <v>6525</v>
      </c>
      <c r="F5909" s="16" t="s">
        <v>594</v>
      </c>
      <c r="G5909" s="10">
        <v>16683.900000000001</v>
      </c>
      <c r="H5909" s="73">
        <v>9.7222019999999993</v>
      </c>
      <c r="I5909" s="16">
        <v>1328100</v>
      </c>
      <c r="J5909" s="71">
        <v>1.0999999999999999E-2</v>
      </c>
      <c r="K5909" s="71">
        <v>1</v>
      </c>
      <c r="L5909" s="16">
        <v>0.77004550000000005</v>
      </c>
      <c r="M5909" s="16">
        <v>-0.38579000000000002</v>
      </c>
      <c r="N5909" s="16">
        <v>0.3233856</v>
      </c>
      <c r="O5909" s="16">
        <v>0.54415579999999997</v>
      </c>
      <c r="P5909" s="16">
        <v>0.94276090000000001</v>
      </c>
      <c r="Q5909" s="16">
        <v>0.23779169999999999</v>
      </c>
      <c r="R5909" s="16">
        <v>5.0299999999999997E-2</v>
      </c>
      <c r="S5909" s="16">
        <v>3.61E-2</v>
      </c>
      <c r="T5909" s="16">
        <v>1.49E-2</v>
      </c>
      <c r="U5909" s="16">
        <v>1.8112999999999999</v>
      </c>
      <c r="V5909" s="16">
        <v>47.12</v>
      </c>
      <c r="W5909" s="16">
        <v>7.57</v>
      </c>
      <c r="X5909" s="16">
        <v>415.14299999999997</v>
      </c>
      <c r="Y5909" s="16">
        <v>56.959699999999998</v>
      </c>
      <c r="Z5909" s="16">
        <v>0.31269999999999998</v>
      </c>
      <c r="AA5909" s="16">
        <v>-0.66672900000000002</v>
      </c>
      <c r="AB5909" s="16">
        <v>0.19</v>
      </c>
      <c r="AC5909" s="16">
        <v>14.08</v>
      </c>
      <c r="AD5909" s="16">
        <v>46.3</v>
      </c>
      <c r="AE5909" s="16">
        <v>22.0854</v>
      </c>
      <c r="AF5909" s="16">
        <v>142.62799999999999</v>
      </c>
      <c r="AG5909" s="16">
        <v>638885</v>
      </c>
      <c r="AH5909" s="16">
        <v>0.40799999999999997</v>
      </c>
      <c r="AI5909" s="16">
        <v>91.4</v>
      </c>
      <c r="AJ5909" s="16">
        <v>95</v>
      </c>
      <c r="AK5909" s="16">
        <v>0.48470000000000002</v>
      </c>
      <c r="AL5909" s="16">
        <v>-0.36370000000000002</v>
      </c>
      <c r="AM5909" s="16">
        <v>0.26490000000000002</v>
      </c>
      <c r="AN5909" s="16">
        <v>-3.5900000000000001E-2</v>
      </c>
      <c r="AO5909" s="16">
        <v>0.49759999999999999</v>
      </c>
      <c r="AP5909" s="16">
        <v>-0.22009999999999999</v>
      </c>
      <c r="AQ5909" s="16">
        <v>8.2620000000000005</v>
      </c>
      <c r="AR5909" s="16">
        <f t="shared" si="215"/>
        <v>1</v>
      </c>
      <c r="AS5909" s="5">
        <f t="shared" si="214"/>
        <v>2.0978000000000052E-2</v>
      </c>
    </row>
    <row r="5910" spans="1:45" x14ac:dyDescent="0.25">
      <c r="A5910" s="16" t="s">
        <v>409</v>
      </c>
      <c r="B5910" s="16" t="s">
        <v>150</v>
      </c>
      <c r="C5910" s="16" t="s">
        <v>384</v>
      </c>
      <c r="D5910" s="16">
        <v>2011</v>
      </c>
      <c r="E5910" s="16" t="s">
        <v>6526</v>
      </c>
      <c r="F5910" s="16" t="s">
        <v>594</v>
      </c>
      <c r="G5910" s="10">
        <v>16551.5</v>
      </c>
      <c r="H5910" s="73">
        <v>9.7142309999999998</v>
      </c>
      <c r="I5910" s="16">
        <v>1334788</v>
      </c>
      <c r="J5910" s="71">
        <v>0</v>
      </c>
      <c r="K5910" s="71">
        <v>1</v>
      </c>
      <c r="L5910" s="16">
        <v>0.83288910000000005</v>
      </c>
      <c r="M5910" s="16">
        <v>-0.3673979</v>
      </c>
      <c r="N5910" s="16">
        <v>0.38002799999999998</v>
      </c>
      <c r="O5910" s="16">
        <v>0.57832419999999995</v>
      </c>
      <c r="P5910" s="16">
        <v>0.93708000000000002</v>
      </c>
      <c r="Q5910" s="16">
        <v>0.27635959999999998</v>
      </c>
      <c r="R5910" s="16">
        <v>4.19E-2</v>
      </c>
      <c r="S5910" s="16">
        <v>3.6999999999999998E-2</v>
      </c>
      <c r="T5910" s="16">
        <v>1.7000000000000001E-2</v>
      </c>
      <c r="U5910" s="16">
        <v>1.6913</v>
      </c>
      <c r="V5910" s="16">
        <v>49.295999999999999</v>
      </c>
      <c r="W5910" s="16">
        <v>7.7759999999999998</v>
      </c>
      <c r="X5910" s="16">
        <v>416.721</v>
      </c>
      <c r="Y5910" s="16">
        <v>57.229900000000001</v>
      </c>
      <c r="Z5910" s="16">
        <v>0.33019999999999999</v>
      </c>
      <c r="AA5910" s="16">
        <v>-0.65391259999999996</v>
      </c>
      <c r="AB5910" s="16">
        <v>0.19</v>
      </c>
      <c r="AC5910" s="16">
        <v>14.08</v>
      </c>
      <c r="AD5910" s="16">
        <v>45.97</v>
      </c>
      <c r="AE5910" s="16">
        <v>21.9068</v>
      </c>
      <c r="AF5910" s="16">
        <v>136.99100000000001</v>
      </c>
      <c r="AG5910" s="16">
        <v>657182</v>
      </c>
      <c r="AH5910" s="16">
        <v>0.41389999999999999</v>
      </c>
      <c r="AI5910" s="16">
        <v>91.5</v>
      </c>
      <c r="AJ5910" s="16">
        <v>95.1</v>
      </c>
      <c r="AK5910" s="16">
        <v>0.48139999999999999</v>
      </c>
      <c r="AL5910" s="16">
        <v>-0.28149999999999997</v>
      </c>
      <c r="AM5910" s="16">
        <v>0.31590000000000001</v>
      </c>
      <c r="AN5910" s="16">
        <v>0.1467</v>
      </c>
      <c r="AO5910" s="16">
        <v>0.40360000000000001</v>
      </c>
      <c r="AP5910" s="16">
        <v>-0.1951</v>
      </c>
      <c r="AQ5910" s="16">
        <v>8.2620000000000005</v>
      </c>
      <c r="AR5910" s="16">
        <f t="shared" si="215"/>
        <v>1</v>
      </c>
      <c r="AS5910" s="5">
        <f t="shared" si="214"/>
        <v>6.2843599999999999E-2</v>
      </c>
    </row>
    <row r="5911" spans="1:45" x14ac:dyDescent="0.25">
      <c r="A5911" s="16" t="s">
        <v>409</v>
      </c>
      <c r="B5911" s="16" t="s">
        <v>150</v>
      </c>
      <c r="C5911" s="16" t="s">
        <v>384</v>
      </c>
      <c r="D5911" s="16">
        <v>2012</v>
      </c>
      <c r="E5911" s="16" t="s">
        <v>6527</v>
      </c>
      <c r="F5911" s="16" t="s">
        <v>594</v>
      </c>
      <c r="G5911" s="10">
        <v>16680.7</v>
      </c>
      <c r="H5911" s="73">
        <v>9.7220069999999996</v>
      </c>
      <c r="I5911" s="16">
        <v>1341588</v>
      </c>
      <c r="J5911" s="71">
        <v>1.6E-2</v>
      </c>
      <c r="K5911" s="71">
        <v>1.016</v>
      </c>
      <c r="L5911" s="16">
        <v>0.87063199999999996</v>
      </c>
      <c r="M5911" s="16">
        <v>-0.40221089999999998</v>
      </c>
      <c r="N5911" s="16">
        <v>0.43667089999999997</v>
      </c>
      <c r="O5911" s="16">
        <v>0.63406249999999997</v>
      </c>
      <c r="P5911" s="16">
        <v>0.95716000000000001</v>
      </c>
      <c r="Q5911" s="16">
        <v>0.25875860000000001</v>
      </c>
      <c r="R5911" s="16">
        <v>4.5900000000000003E-2</v>
      </c>
      <c r="S5911" s="16">
        <v>3.1899999999999998E-2</v>
      </c>
      <c r="T5911" s="16">
        <v>1.5100000000000001E-2</v>
      </c>
      <c r="U5911" s="16">
        <v>1.5712999999999999</v>
      </c>
      <c r="V5911" s="16">
        <v>51.472000000000001</v>
      </c>
      <c r="W5911" s="16">
        <v>7.9820000000000002</v>
      </c>
      <c r="X5911" s="16">
        <v>418.3</v>
      </c>
      <c r="Y5911" s="16">
        <v>57.617899999999999</v>
      </c>
      <c r="Z5911" s="16">
        <v>0.3523</v>
      </c>
      <c r="AA5911" s="16">
        <v>-0.67177790000000004</v>
      </c>
      <c r="AB5911" s="16">
        <v>0.19</v>
      </c>
      <c r="AC5911" s="16">
        <v>14.08</v>
      </c>
      <c r="AD5911" s="16">
        <v>46.43</v>
      </c>
      <c r="AE5911" s="16">
        <v>21.429400000000001</v>
      </c>
      <c r="AF5911" s="16">
        <v>140.84200000000001</v>
      </c>
      <c r="AG5911" s="16">
        <v>680690</v>
      </c>
      <c r="AH5911" s="16">
        <v>0.4199</v>
      </c>
      <c r="AI5911" s="16">
        <v>91.5</v>
      </c>
      <c r="AJ5911" s="16">
        <v>95.1</v>
      </c>
      <c r="AK5911" s="16">
        <v>0.46589999999999998</v>
      </c>
      <c r="AL5911" s="16">
        <v>-0.28100000000000003</v>
      </c>
      <c r="AM5911" s="16">
        <v>0.41360000000000002</v>
      </c>
      <c r="AN5911" s="16">
        <v>0.1181</v>
      </c>
      <c r="AO5911" s="16">
        <v>0.22850000000000001</v>
      </c>
      <c r="AP5911" s="16">
        <v>-0.17560000000000001</v>
      </c>
      <c r="AQ5911" s="16">
        <v>8.2620000000000005</v>
      </c>
      <c r="AR5911" s="16">
        <f t="shared" si="215"/>
        <v>1</v>
      </c>
      <c r="AS5911" s="5">
        <f t="shared" si="214"/>
        <v>3.7742899999999913E-2</v>
      </c>
    </row>
    <row r="5912" spans="1:45" x14ac:dyDescent="0.25">
      <c r="A5912" s="16" t="s">
        <v>409</v>
      </c>
      <c r="B5912" s="16" t="s">
        <v>150</v>
      </c>
      <c r="C5912" s="16" t="s">
        <v>384</v>
      </c>
      <c r="D5912" s="16">
        <v>2013</v>
      </c>
      <c r="E5912" s="16" t="s">
        <v>6528</v>
      </c>
      <c r="F5912" s="16" t="s">
        <v>594</v>
      </c>
      <c r="G5912" s="10">
        <v>17038.8</v>
      </c>
      <c r="H5912" s="73">
        <v>9.7432479999999995</v>
      </c>
      <c r="I5912" s="16">
        <v>1348248</v>
      </c>
      <c r="J5912" s="71">
        <v>5.0000000000000001E-3</v>
      </c>
      <c r="K5912" s="71">
        <v>1.0209999999999999</v>
      </c>
      <c r="L5912" s="16">
        <v>0.87320799999999998</v>
      </c>
      <c r="M5912" s="16">
        <v>-0.45247779999999999</v>
      </c>
      <c r="N5912" s="16">
        <v>0.49331390000000003</v>
      </c>
      <c r="O5912" s="16">
        <v>0.62253689999999995</v>
      </c>
      <c r="P5912" s="16">
        <v>0.98820889999999995</v>
      </c>
      <c r="Q5912" s="16">
        <v>0.2354472</v>
      </c>
      <c r="R5912" s="16">
        <v>5.21E-2</v>
      </c>
      <c r="S5912" s="16">
        <v>2.5600000000000001E-2</v>
      </c>
      <c r="T5912" s="16">
        <v>1.1900000000000001E-2</v>
      </c>
      <c r="U5912" s="16">
        <v>1.4513</v>
      </c>
      <c r="V5912" s="16">
        <v>53.648000000000003</v>
      </c>
      <c r="W5912" s="16">
        <v>8.1880000000000006</v>
      </c>
      <c r="X5912" s="16">
        <v>419.87900000000002</v>
      </c>
      <c r="Y5912" s="16">
        <v>58.5244</v>
      </c>
      <c r="Z5912" s="16">
        <v>0.33589999999999998</v>
      </c>
      <c r="AA5912" s="16">
        <v>-0.67061280000000001</v>
      </c>
      <c r="AB5912" s="16">
        <v>0.19</v>
      </c>
      <c r="AC5912" s="16">
        <v>14.08</v>
      </c>
      <c r="AD5912" s="16">
        <v>46.4</v>
      </c>
      <c r="AE5912" s="16">
        <v>21.7195</v>
      </c>
      <c r="AF5912" s="16">
        <v>144.941</v>
      </c>
      <c r="AG5912" s="16">
        <v>704993</v>
      </c>
      <c r="AH5912" s="16">
        <v>0.42580000000000001</v>
      </c>
      <c r="AI5912" s="16">
        <v>91.5</v>
      </c>
      <c r="AJ5912" s="16">
        <v>95.1</v>
      </c>
      <c r="AK5912" s="16">
        <v>0.45340000000000003</v>
      </c>
      <c r="AL5912" s="16">
        <v>-0.34320000000000001</v>
      </c>
      <c r="AM5912" s="16">
        <v>0.36840000000000001</v>
      </c>
      <c r="AN5912" s="16">
        <v>0.1011</v>
      </c>
      <c r="AO5912" s="16">
        <v>0.2611</v>
      </c>
      <c r="AP5912" s="16">
        <v>-0.2064</v>
      </c>
      <c r="AQ5912" s="16">
        <v>8.2620000000000005</v>
      </c>
      <c r="AR5912" s="16">
        <f t="shared" si="215"/>
        <v>1</v>
      </c>
      <c r="AS5912" s="5">
        <f t="shared" si="214"/>
        <v>2.5760000000000227E-3</v>
      </c>
    </row>
    <row r="5913" spans="1:45" x14ac:dyDescent="0.25">
      <c r="A5913" s="16" t="s">
        <v>409</v>
      </c>
      <c r="B5913" s="16" t="s">
        <v>150</v>
      </c>
      <c r="C5913" s="16" t="s">
        <v>384</v>
      </c>
      <c r="D5913" s="16">
        <v>2014</v>
      </c>
      <c r="E5913" s="16" t="s">
        <v>6529</v>
      </c>
      <c r="F5913" s="16" t="s">
        <v>594</v>
      </c>
      <c r="G5913" s="10">
        <v>16862.599999999999</v>
      </c>
      <c r="H5913" s="73">
        <v>9.7328499999999991</v>
      </c>
      <c r="I5913" s="16">
        <v>1354493</v>
      </c>
      <c r="J5913" s="71">
        <v>0.02</v>
      </c>
      <c r="K5913" s="71">
        <v>1.0409999999999999</v>
      </c>
      <c r="L5913" s="16">
        <v>0.91185819999999995</v>
      </c>
      <c r="M5913" s="16">
        <v>-0.39994089999999999</v>
      </c>
      <c r="N5913" s="16">
        <v>0.5499676</v>
      </c>
      <c r="O5913" s="16">
        <v>0.64840189999999998</v>
      </c>
      <c r="P5913" s="16">
        <v>0.96868030000000005</v>
      </c>
      <c r="Q5913" s="16">
        <v>0.20712620000000001</v>
      </c>
      <c r="R5913" s="16">
        <v>7.8200000000000006E-2</v>
      </c>
      <c r="S5913" s="16">
        <v>2.7099999999999999E-2</v>
      </c>
      <c r="T5913" s="16">
        <v>1.54E-2</v>
      </c>
      <c r="U5913" s="16">
        <v>1.3313999999999999</v>
      </c>
      <c r="V5913" s="16">
        <v>55.823999999999998</v>
      </c>
      <c r="W5913" s="16">
        <v>8.3940000000000001</v>
      </c>
      <c r="X5913" s="16">
        <v>421.45699999999999</v>
      </c>
      <c r="Y5913" s="16">
        <v>58.763399999999997</v>
      </c>
      <c r="Z5913" s="16">
        <v>0.3402</v>
      </c>
      <c r="AA5913" s="16">
        <v>-0.70789690000000005</v>
      </c>
      <c r="AB5913" s="16">
        <v>0.19</v>
      </c>
      <c r="AC5913" s="16">
        <v>14.08</v>
      </c>
      <c r="AD5913" s="16">
        <v>47.36</v>
      </c>
      <c r="AE5913" s="16">
        <v>21.493400000000001</v>
      </c>
      <c r="AF5913" s="16">
        <v>147.33799999999999</v>
      </c>
      <c r="AG5913" s="16">
        <v>653236</v>
      </c>
      <c r="AH5913" s="16">
        <v>0.43169999999999997</v>
      </c>
      <c r="AI5913" s="16">
        <v>91.5</v>
      </c>
      <c r="AJ5913" s="16">
        <v>95.1</v>
      </c>
      <c r="AK5913" s="16">
        <v>0.45450000000000002</v>
      </c>
      <c r="AL5913" s="16">
        <v>-0.57840000000000003</v>
      </c>
      <c r="AM5913" s="16">
        <v>0.28710000000000002</v>
      </c>
      <c r="AN5913" s="16">
        <v>0.2419</v>
      </c>
      <c r="AO5913" s="16">
        <v>0.2092</v>
      </c>
      <c r="AP5913" s="16">
        <v>-0.13059999999999999</v>
      </c>
      <c r="AQ5913" s="16">
        <v>8.2620000000000005</v>
      </c>
      <c r="AR5913" s="16">
        <f t="shared" si="215"/>
        <v>1</v>
      </c>
      <c r="AS5913" s="5">
        <f t="shared" si="214"/>
        <v>3.8650199999999968E-2</v>
      </c>
    </row>
    <row r="5914" spans="1:45" x14ac:dyDescent="0.25">
      <c r="A5914" s="16" t="s">
        <v>407</v>
      </c>
      <c r="B5914" s="16" t="s">
        <v>200</v>
      </c>
      <c r="C5914" s="16" t="s">
        <v>388</v>
      </c>
      <c r="D5914" s="16">
        <v>1985</v>
      </c>
      <c r="E5914" s="16" t="s">
        <v>6530</v>
      </c>
      <c r="F5914" s="16" t="s">
        <v>592</v>
      </c>
      <c r="G5914" s="10"/>
      <c r="H5914" s="73"/>
      <c r="I5914" s="16" t="s">
        <v>6700</v>
      </c>
      <c r="J5914" s="71">
        <v>0</v>
      </c>
      <c r="K5914" s="71">
        <v>1</v>
      </c>
      <c r="L5914" s="16">
        <v>-0.53365320000000005</v>
      </c>
      <c r="M5914" s="16">
        <v>-0.59642390000000001</v>
      </c>
      <c r="N5914" s="16">
        <v>-0.1409493</v>
      </c>
      <c r="O5914" s="16">
        <v>-0.9801105</v>
      </c>
      <c r="P5914" s="16">
        <v>-0.41462280000000001</v>
      </c>
      <c r="Q5914" s="16">
        <v>1.012518</v>
      </c>
      <c r="R5914" s="16">
        <v>9.6699999999999994E-2</v>
      </c>
      <c r="S5914" s="16">
        <v>5.4999999999999997E-3</v>
      </c>
      <c r="T5914" s="16">
        <v>2E-3</v>
      </c>
      <c r="U5914" s="16">
        <v>7.5305</v>
      </c>
      <c r="V5914" s="16">
        <v>10.734999999999999</v>
      </c>
      <c r="W5914" s="16">
        <v>5.41</v>
      </c>
      <c r="X5914" s="16">
        <v>391.09100000000001</v>
      </c>
      <c r="Y5914" s="16">
        <v>19.0047</v>
      </c>
      <c r="Z5914" s="16">
        <v>0.15490000000000001</v>
      </c>
      <c r="AA5914" s="16">
        <v>0.54436519999999999</v>
      </c>
      <c r="AB5914" s="16">
        <v>0.45</v>
      </c>
      <c r="AC5914" s="16">
        <v>23.11</v>
      </c>
      <c r="AD5914" s="16">
        <v>31.355</v>
      </c>
      <c r="AE5914" s="16">
        <v>1.3875999999999999</v>
      </c>
      <c r="AF5914" s="16">
        <v>0</v>
      </c>
      <c r="AG5914" s="16">
        <v>40491.4</v>
      </c>
      <c r="AH5914" s="16">
        <v>7.1099999999999997E-2</v>
      </c>
      <c r="AI5914" s="16">
        <v>70.970399999999998</v>
      </c>
      <c r="AJ5914" s="16">
        <v>88.583600000000004</v>
      </c>
      <c r="AK5914" s="16">
        <v>1.5367</v>
      </c>
      <c r="AL5914" s="16">
        <v>5.96E-2</v>
      </c>
      <c r="AM5914" s="16">
        <v>0.88180000000000003</v>
      </c>
      <c r="AN5914" s="16">
        <v>-0.76439999999999997</v>
      </c>
      <c r="AO5914" s="16">
        <v>1.4769000000000001</v>
      </c>
      <c r="AP5914" s="16">
        <v>1.6613</v>
      </c>
      <c r="AR5914" s="16">
        <f t="shared" si="215"/>
        <v>1</v>
      </c>
      <c r="AS5914" s="5">
        <f t="shared" si="214"/>
        <v>0</v>
      </c>
    </row>
    <row r="5915" spans="1:45" x14ac:dyDescent="0.25">
      <c r="A5915" s="16" t="s">
        <v>407</v>
      </c>
      <c r="B5915" s="16" t="s">
        <v>200</v>
      </c>
      <c r="C5915" s="16" t="s">
        <v>388</v>
      </c>
      <c r="D5915" s="16">
        <v>1986</v>
      </c>
      <c r="E5915" s="16" t="s">
        <v>6531</v>
      </c>
      <c r="F5915" s="16" t="s">
        <v>592</v>
      </c>
      <c r="G5915" s="10"/>
      <c r="H5915" s="73"/>
      <c r="I5915" s="16" t="s">
        <v>6700</v>
      </c>
      <c r="J5915" s="71">
        <v>0</v>
      </c>
      <c r="K5915" s="71">
        <v>1</v>
      </c>
      <c r="L5915" s="16">
        <v>-0.52841050000000001</v>
      </c>
      <c r="M5915" s="16">
        <v>-0.59623479999999995</v>
      </c>
      <c r="N5915" s="16">
        <v>-0.1398036</v>
      </c>
      <c r="O5915" s="16">
        <v>-0.95154320000000003</v>
      </c>
      <c r="P5915" s="16">
        <v>-0.40735939999999998</v>
      </c>
      <c r="Q5915" s="16">
        <v>0.98461620000000005</v>
      </c>
      <c r="R5915" s="16">
        <v>9.6699999999999994E-2</v>
      </c>
      <c r="S5915" s="16">
        <v>5.5500000000000002E-3</v>
      </c>
      <c r="T5915" s="16">
        <v>2E-3</v>
      </c>
      <c r="U5915" s="16">
        <v>7.2938999999999998</v>
      </c>
      <c r="V5915" s="16">
        <v>11.273</v>
      </c>
      <c r="W5915" s="16">
        <v>5.3310000000000004</v>
      </c>
      <c r="X5915" s="16">
        <v>394.10399999999998</v>
      </c>
      <c r="Y5915" s="16">
        <v>20.389700000000001</v>
      </c>
      <c r="Z5915" s="16">
        <v>0.1532</v>
      </c>
      <c r="AA5915" s="16">
        <v>0.53873369999999998</v>
      </c>
      <c r="AB5915" s="16">
        <v>0.45</v>
      </c>
      <c r="AC5915" s="16">
        <v>23.11</v>
      </c>
      <c r="AD5915" s="16">
        <v>31.5</v>
      </c>
      <c r="AE5915" s="16">
        <v>1.3728</v>
      </c>
      <c r="AF5915" s="16">
        <v>0</v>
      </c>
      <c r="AG5915" s="16">
        <v>39861.9</v>
      </c>
      <c r="AH5915" s="16">
        <v>7.2700000000000001E-2</v>
      </c>
      <c r="AI5915" s="16">
        <v>71.456800000000001</v>
      </c>
      <c r="AJ5915" s="16">
        <v>88.932000000000002</v>
      </c>
      <c r="AK5915" s="16">
        <v>1.5093000000000001</v>
      </c>
      <c r="AL5915" s="16">
        <v>5.0599999999999999E-2</v>
      </c>
      <c r="AM5915" s="16">
        <v>0.82099999999999995</v>
      </c>
      <c r="AN5915" s="16">
        <v>-0.68100000000000005</v>
      </c>
      <c r="AO5915" s="16">
        <v>1.3827</v>
      </c>
      <c r="AP5915" s="16">
        <v>1.6254</v>
      </c>
      <c r="AR5915" s="16">
        <f t="shared" si="215"/>
        <v>1</v>
      </c>
      <c r="AS5915" s="5">
        <f t="shared" si="214"/>
        <v>5.2427000000000445E-3</v>
      </c>
    </row>
    <row r="5916" spans="1:45" x14ac:dyDescent="0.25">
      <c r="A5916" s="16" t="s">
        <v>407</v>
      </c>
      <c r="B5916" s="16" t="s">
        <v>200</v>
      </c>
      <c r="C5916" s="16" t="s">
        <v>388</v>
      </c>
      <c r="D5916" s="16">
        <v>1987</v>
      </c>
      <c r="E5916" s="16" t="s">
        <v>6532</v>
      </c>
      <c r="F5916" s="16" t="s">
        <v>592</v>
      </c>
      <c r="G5916" s="10"/>
      <c r="H5916" s="73"/>
      <c r="I5916" s="16" t="s">
        <v>6700</v>
      </c>
      <c r="J5916" s="71">
        <v>0</v>
      </c>
      <c r="K5916" s="71">
        <v>1</v>
      </c>
      <c r="L5916" s="16">
        <v>-0.47890569999999999</v>
      </c>
      <c r="M5916" s="16">
        <v>-0.59530280000000002</v>
      </c>
      <c r="N5916" s="16">
        <v>-0.1093867</v>
      </c>
      <c r="O5916" s="16">
        <v>-0.857931</v>
      </c>
      <c r="P5916" s="16">
        <v>-0.39834459999999999</v>
      </c>
      <c r="Q5916" s="16">
        <v>0.95669930000000003</v>
      </c>
      <c r="R5916" s="16">
        <v>9.6699999999999994E-2</v>
      </c>
      <c r="S5916" s="16">
        <v>5.5500000000000002E-3</v>
      </c>
      <c r="T5916" s="16">
        <v>2.0999999999999999E-3</v>
      </c>
      <c r="U5916" s="16">
        <v>7.4634499999999999</v>
      </c>
      <c r="V5916" s="16">
        <v>11.811</v>
      </c>
      <c r="W5916" s="16">
        <v>5.266</v>
      </c>
      <c r="X5916" s="16">
        <v>394.87900000000002</v>
      </c>
      <c r="Y5916" s="16">
        <v>21.774899999999999</v>
      </c>
      <c r="Z5916" s="16">
        <v>0.18629999999999999</v>
      </c>
      <c r="AA5916" s="16">
        <v>0.53310219999999997</v>
      </c>
      <c r="AB5916" s="16">
        <v>0.45</v>
      </c>
      <c r="AC5916" s="16">
        <v>23.11</v>
      </c>
      <c r="AD5916" s="16">
        <v>31.645</v>
      </c>
      <c r="AE5916" s="16">
        <v>1.3604000000000001</v>
      </c>
      <c r="AF5916" s="16">
        <v>0</v>
      </c>
      <c r="AG5916" s="16">
        <v>42689.1</v>
      </c>
      <c r="AH5916" s="16">
        <v>7.4200000000000002E-2</v>
      </c>
      <c r="AI5916" s="16">
        <v>71.943200000000004</v>
      </c>
      <c r="AJ5916" s="16">
        <v>89.2804</v>
      </c>
      <c r="AK5916" s="16">
        <v>1.482</v>
      </c>
      <c r="AL5916" s="16">
        <v>4.1500000000000002E-2</v>
      </c>
      <c r="AM5916" s="16">
        <v>0.76019999999999999</v>
      </c>
      <c r="AN5916" s="16">
        <v>-0.59770000000000001</v>
      </c>
      <c r="AO5916" s="16">
        <v>1.2884</v>
      </c>
      <c r="AP5916" s="16">
        <v>1.5895999999999999</v>
      </c>
      <c r="AR5916" s="16">
        <f t="shared" si="215"/>
        <v>1</v>
      </c>
      <c r="AS5916" s="5">
        <f t="shared" si="214"/>
        <v>4.9504800000000015E-2</v>
      </c>
    </row>
    <row r="5917" spans="1:45" x14ac:dyDescent="0.25">
      <c r="A5917" s="16" t="s">
        <v>407</v>
      </c>
      <c r="B5917" s="16" t="s">
        <v>200</v>
      </c>
      <c r="C5917" s="16" t="s">
        <v>388</v>
      </c>
      <c r="D5917" s="16">
        <v>1988</v>
      </c>
      <c r="E5917" s="16" t="s">
        <v>6533</v>
      </c>
      <c r="F5917" s="16" t="s">
        <v>592</v>
      </c>
      <c r="G5917" s="10"/>
      <c r="H5917" s="73"/>
      <c r="I5917" s="16" t="s">
        <v>6700</v>
      </c>
      <c r="J5917" s="71">
        <v>0</v>
      </c>
      <c r="K5917" s="71">
        <v>1</v>
      </c>
      <c r="L5917" s="16">
        <v>-0.44824750000000002</v>
      </c>
      <c r="M5917" s="16">
        <v>-0.59418170000000003</v>
      </c>
      <c r="N5917" s="16">
        <v>-9.6675899999999995E-2</v>
      </c>
      <c r="O5917" s="16">
        <v>-0.78833819999999999</v>
      </c>
      <c r="P5917" s="16">
        <v>-0.38922010000000001</v>
      </c>
      <c r="Q5917" s="16">
        <v>0.92881519999999995</v>
      </c>
      <c r="R5917" s="16">
        <v>9.6699999999999994E-2</v>
      </c>
      <c r="S5917" s="16">
        <v>5.5999999999999999E-3</v>
      </c>
      <c r="T5917" s="16">
        <v>2.2000000000000001E-3</v>
      </c>
      <c r="U5917" s="16">
        <v>7.4607999999999999</v>
      </c>
      <c r="V5917" s="16">
        <v>12.349</v>
      </c>
      <c r="W5917" s="16">
        <v>5.2140000000000004</v>
      </c>
      <c r="X5917" s="16">
        <v>395.59300000000002</v>
      </c>
      <c r="Y5917" s="16">
        <v>23.16</v>
      </c>
      <c r="Z5917" s="16">
        <v>0.20655000000000001</v>
      </c>
      <c r="AA5917" s="16">
        <v>0.52747080000000002</v>
      </c>
      <c r="AB5917" s="16">
        <v>0.45</v>
      </c>
      <c r="AC5917" s="16">
        <v>23.11</v>
      </c>
      <c r="AD5917" s="16">
        <v>31.79</v>
      </c>
      <c r="AE5917" s="16">
        <v>1.35</v>
      </c>
      <c r="AF5917" s="16">
        <v>0</v>
      </c>
      <c r="AG5917" s="16">
        <v>45596.4</v>
      </c>
      <c r="AH5917" s="16">
        <v>7.5800000000000006E-2</v>
      </c>
      <c r="AI5917" s="16">
        <v>72.429599999999994</v>
      </c>
      <c r="AJ5917" s="16">
        <v>89.628799999999998</v>
      </c>
      <c r="AK5917" s="16">
        <v>1.4545999999999999</v>
      </c>
      <c r="AL5917" s="16">
        <v>3.2500000000000001E-2</v>
      </c>
      <c r="AM5917" s="16">
        <v>0.69950000000000001</v>
      </c>
      <c r="AN5917" s="16">
        <v>-0.51429999999999998</v>
      </c>
      <c r="AO5917" s="16">
        <v>1.1941999999999999</v>
      </c>
      <c r="AP5917" s="16">
        <v>1.5537000000000001</v>
      </c>
      <c r="AR5917" s="16">
        <f t="shared" si="215"/>
        <v>1</v>
      </c>
      <c r="AS5917" s="5">
        <f t="shared" si="214"/>
        <v>3.0658199999999969E-2</v>
      </c>
    </row>
    <row r="5918" spans="1:45" x14ac:dyDescent="0.25">
      <c r="A5918" s="16" t="s">
        <v>407</v>
      </c>
      <c r="B5918" s="16" t="s">
        <v>200</v>
      </c>
      <c r="C5918" s="16" t="s">
        <v>388</v>
      </c>
      <c r="D5918" s="16">
        <v>1989</v>
      </c>
      <c r="E5918" s="16" t="s">
        <v>6534</v>
      </c>
      <c r="F5918" s="16" t="s">
        <v>592</v>
      </c>
      <c r="G5918" s="10"/>
      <c r="H5918" s="73"/>
      <c r="I5918" s="16" t="s">
        <v>6700</v>
      </c>
      <c r="J5918" s="71">
        <v>0</v>
      </c>
      <c r="K5918" s="71">
        <v>1</v>
      </c>
      <c r="L5918" s="16">
        <v>-0.41992049999999997</v>
      </c>
      <c r="M5918" s="16">
        <v>-0.59287140000000005</v>
      </c>
      <c r="N5918" s="16">
        <v>-7.8783199999999998E-2</v>
      </c>
      <c r="O5918" s="16">
        <v>-0.72827640000000005</v>
      </c>
      <c r="P5918" s="16">
        <v>-0.38073069999999998</v>
      </c>
      <c r="Q5918" s="16">
        <v>0.90091279999999996</v>
      </c>
      <c r="R5918" s="16">
        <v>9.6699999999999994E-2</v>
      </c>
      <c r="S5918" s="16">
        <v>5.7000000000000002E-3</v>
      </c>
      <c r="T5918" s="16">
        <v>2.3E-3</v>
      </c>
      <c r="U5918" s="16">
        <v>7.5338000000000003</v>
      </c>
      <c r="V5918" s="16">
        <v>12.887</v>
      </c>
      <c r="W5918" s="16">
        <v>5.1619999999999999</v>
      </c>
      <c r="X5918" s="16">
        <v>395.87299999999999</v>
      </c>
      <c r="Y5918" s="16">
        <v>24.545100000000001</v>
      </c>
      <c r="Z5918" s="16">
        <v>0.22170000000000001</v>
      </c>
      <c r="AA5918" s="16">
        <v>0.52183930000000001</v>
      </c>
      <c r="AB5918" s="16">
        <v>0.45</v>
      </c>
      <c r="AC5918" s="16">
        <v>23.11</v>
      </c>
      <c r="AD5918" s="16">
        <v>31.934999999999999</v>
      </c>
      <c r="AE5918" s="16">
        <v>1.3409</v>
      </c>
      <c r="AF5918" s="16">
        <v>0</v>
      </c>
      <c r="AG5918" s="16">
        <v>47311.9</v>
      </c>
      <c r="AH5918" s="16">
        <v>7.7299999999999994E-2</v>
      </c>
      <c r="AI5918" s="16">
        <v>72.915899999999993</v>
      </c>
      <c r="AJ5918" s="16">
        <v>89.977199999999996</v>
      </c>
      <c r="AK5918" s="16">
        <v>1.4273</v>
      </c>
      <c r="AL5918" s="16">
        <v>2.35E-2</v>
      </c>
      <c r="AM5918" s="16">
        <v>0.63870000000000005</v>
      </c>
      <c r="AN5918" s="16">
        <v>-0.43090000000000001</v>
      </c>
      <c r="AO5918" s="16">
        <v>1.0999000000000001</v>
      </c>
      <c r="AP5918" s="16">
        <v>1.5178</v>
      </c>
      <c r="AR5918" s="16">
        <f t="shared" si="215"/>
        <v>1</v>
      </c>
      <c r="AS5918" s="5">
        <f t="shared" si="214"/>
        <v>2.8327000000000047E-2</v>
      </c>
    </row>
    <row r="5919" spans="1:45" x14ac:dyDescent="0.25">
      <c r="A5919" s="16" t="s">
        <v>407</v>
      </c>
      <c r="B5919" s="16" t="s">
        <v>200</v>
      </c>
      <c r="C5919" s="16" t="s">
        <v>388</v>
      </c>
      <c r="D5919" s="16">
        <v>1990</v>
      </c>
      <c r="E5919" s="16" t="s">
        <v>6535</v>
      </c>
      <c r="F5919" s="16" t="s">
        <v>592</v>
      </c>
      <c r="G5919" s="10">
        <v>2381.65</v>
      </c>
      <c r="H5919" s="73">
        <v>7.7755479999999997</v>
      </c>
      <c r="I5919" s="16" t="s">
        <v>6700</v>
      </c>
      <c r="J5919" s="71">
        <v>0</v>
      </c>
      <c r="K5919" s="71">
        <v>1</v>
      </c>
      <c r="L5919" s="16">
        <v>-0.39694049999999997</v>
      </c>
      <c r="M5919" s="16">
        <v>-0.59307399999999999</v>
      </c>
      <c r="N5919" s="16">
        <v>-7.7327000000000007E-2</v>
      </c>
      <c r="O5919" s="16">
        <v>-0.65158609999999995</v>
      </c>
      <c r="P5919" s="16">
        <v>-0.38315460000000001</v>
      </c>
      <c r="Q5919" s="16">
        <v>0.87301059999999997</v>
      </c>
      <c r="R5919" s="16">
        <v>9.6699999999999994E-2</v>
      </c>
      <c r="S5919" s="16">
        <v>5.4000000000000003E-3</v>
      </c>
      <c r="T5919" s="16">
        <v>2.3999999999999998E-3</v>
      </c>
      <c r="U5919" s="16">
        <v>7.5541999999999998</v>
      </c>
      <c r="V5919" s="16">
        <v>13.425000000000001</v>
      </c>
      <c r="W5919" s="16">
        <v>5.1100000000000003</v>
      </c>
      <c r="X5919" s="16">
        <v>394.44299999999998</v>
      </c>
      <c r="Y5919" s="16">
        <v>25.930099999999999</v>
      </c>
      <c r="Z5919" s="16">
        <v>0.24345</v>
      </c>
      <c r="AA5919" s="16">
        <v>0.50358550000000002</v>
      </c>
      <c r="AB5919" s="16">
        <v>0.45</v>
      </c>
      <c r="AC5919" s="16">
        <v>23.11</v>
      </c>
      <c r="AD5919" s="16">
        <v>32.405000000000001</v>
      </c>
      <c r="AE5919" s="16">
        <v>1.3327</v>
      </c>
      <c r="AF5919" s="16">
        <v>0</v>
      </c>
      <c r="AG5919" s="16">
        <v>48613.7</v>
      </c>
      <c r="AH5919" s="16">
        <v>7.1800000000000003E-2</v>
      </c>
      <c r="AI5919" s="16">
        <v>73.099999999999994</v>
      </c>
      <c r="AJ5919" s="16">
        <v>89.8</v>
      </c>
      <c r="AK5919" s="16">
        <v>1.3998999999999999</v>
      </c>
      <c r="AL5919" s="16">
        <v>1.4500000000000001E-2</v>
      </c>
      <c r="AM5919" s="16">
        <v>0.57789999999999997</v>
      </c>
      <c r="AN5919" s="16">
        <v>-0.34749999999999998</v>
      </c>
      <c r="AO5919" s="16">
        <v>1.0057</v>
      </c>
      <c r="AP5919" s="16">
        <v>1.4819</v>
      </c>
      <c r="AR5919" s="16">
        <f t="shared" si="215"/>
        <v>1</v>
      </c>
      <c r="AS5919" s="5">
        <f t="shared" si="214"/>
        <v>2.298E-2</v>
      </c>
    </row>
    <row r="5920" spans="1:45" x14ac:dyDescent="0.25">
      <c r="A5920" s="16" t="s">
        <v>407</v>
      </c>
      <c r="B5920" s="16" t="s">
        <v>200</v>
      </c>
      <c r="C5920" s="16" t="s">
        <v>388</v>
      </c>
      <c r="D5920" s="16">
        <v>1991</v>
      </c>
      <c r="E5920" s="16" t="s">
        <v>6536</v>
      </c>
      <c r="F5920" s="16" t="s">
        <v>592</v>
      </c>
      <c r="G5920" s="10">
        <v>2453.98</v>
      </c>
      <c r="H5920" s="73">
        <v>7.8054649999999999</v>
      </c>
      <c r="I5920" s="16" t="s">
        <v>6700</v>
      </c>
      <c r="J5920" s="71">
        <v>0</v>
      </c>
      <c r="K5920" s="71">
        <v>1</v>
      </c>
      <c r="L5920" s="16">
        <v>-0.38636090000000001</v>
      </c>
      <c r="M5920" s="16">
        <v>-0.59280670000000002</v>
      </c>
      <c r="N5920" s="16">
        <v>-5.7201700000000001E-2</v>
      </c>
      <c r="O5920" s="16">
        <v>-0.63399729999999999</v>
      </c>
      <c r="P5920" s="16">
        <v>-0.37169459999999999</v>
      </c>
      <c r="Q5920" s="16">
        <v>0.84509270000000003</v>
      </c>
      <c r="R5920" s="16">
        <v>0.1135</v>
      </c>
      <c r="S5920" s="16">
        <v>2.8E-3</v>
      </c>
      <c r="T5920" s="16">
        <v>2.5000000000000001E-3</v>
      </c>
      <c r="U5920" s="16">
        <v>7.5746500000000001</v>
      </c>
      <c r="V5920" s="16">
        <v>14.124000000000001</v>
      </c>
      <c r="W5920" s="16">
        <v>5.093</v>
      </c>
      <c r="X5920" s="16">
        <v>395.06599999999997</v>
      </c>
      <c r="Y5920" s="16">
        <v>27.315300000000001</v>
      </c>
      <c r="Z5920" s="16">
        <v>0.23425000000000001</v>
      </c>
      <c r="AA5920" s="16">
        <v>0.48902139999999999</v>
      </c>
      <c r="AB5920" s="16">
        <v>0.45</v>
      </c>
      <c r="AC5920" s="16">
        <v>23.11</v>
      </c>
      <c r="AD5920" s="16">
        <v>32.78</v>
      </c>
      <c r="AE5920" s="16">
        <v>1.3250999999999999</v>
      </c>
      <c r="AF5920" s="16">
        <v>0</v>
      </c>
      <c r="AG5920" s="16">
        <v>49634.9</v>
      </c>
      <c r="AH5920" s="16">
        <v>7.6999999999999999E-2</v>
      </c>
      <c r="AI5920" s="16">
        <v>73.599999999999994</v>
      </c>
      <c r="AJ5920" s="16">
        <v>90.3</v>
      </c>
      <c r="AK5920" s="16">
        <v>1.3726</v>
      </c>
      <c r="AL5920" s="16">
        <v>5.4999999999999997E-3</v>
      </c>
      <c r="AM5920" s="16">
        <v>0.5171</v>
      </c>
      <c r="AN5920" s="16">
        <v>-0.26419999999999999</v>
      </c>
      <c r="AO5920" s="16">
        <v>0.91139999999999999</v>
      </c>
      <c r="AP5920" s="16">
        <v>1.446</v>
      </c>
      <c r="AR5920" s="16">
        <f t="shared" si="215"/>
        <v>1</v>
      </c>
      <c r="AS5920" s="5">
        <f t="shared" si="214"/>
        <v>1.0579599999999967E-2</v>
      </c>
    </row>
    <row r="5921" spans="1:45" x14ac:dyDescent="0.25">
      <c r="A5921" s="16" t="s">
        <v>407</v>
      </c>
      <c r="B5921" s="16" t="s">
        <v>200</v>
      </c>
      <c r="C5921" s="16" t="s">
        <v>388</v>
      </c>
      <c r="D5921" s="16">
        <v>1992</v>
      </c>
      <c r="E5921" s="16" t="s">
        <v>6537</v>
      </c>
      <c r="F5921" s="16" t="s">
        <v>592</v>
      </c>
      <c r="G5921" s="10">
        <v>2506.91</v>
      </c>
      <c r="H5921" s="73">
        <v>7.8268050000000002</v>
      </c>
      <c r="I5921" s="16" t="s">
        <v>6700</v>
      </c>
      <c r="J5921" s="71">
        <v>0</v>
      </c>
      <c r="K5921" s="71">
        <v>1</v>
      </c>
      <c r="L5921" s="16">
        <v>-0.34104279999999998</v>
      </c>
      <c r="M5921" s="16">
        <v>-0.56688139999999998</v>
      </c>
      <c r="N5921" s="16">
        <v>-3.6077600000000001E-2</v>
      </c>
      <c r="O5921" s="16">
        <v>-0.57159700000000002</v>
      </c>
      <c r="P5921" s="16">
        <v>-0.35501519999999998</v>
      </c>
      <c r="Q5921" s="16">
        <v>0.81720870000000001</v>
      </c>
      <c r="R5921" s="16">
        <v>0.14924999999999999</v>
      </c>
      <c r="S5921" s="16">
        <v>4.2500000000000003E-3</v>
      </c>
      <c r="T5921" s="16">
        <v>2.5999999999999999E-3</v>
      </c>
      <c r="U5921" s="16">
        <v>7.5943500000000004</v>
      </c>
      <c r="V5921" s="16">
        <v>14.823</v>
      </c>
      <c r="W5921" s="16">
        <v>5.093</v>
      </c>
      <c r="X5921" s="16">
        <v>395.69799999999998</v>
      </c>
      <c r="Y5921" s="16">
        <v>28.700399999999998</v>
      </c>
      <c r="Z5921" s="16">
        <v>0.25945000000000001</v>
      </c>
      <c r="AA5921" s="16">
        <v>0.53174290000000002</v>
      </c>
      <c r="AB5921" s="16">
        <v>0.45</v>
      </c>
      <c r="AC5921" s="16">
        <v>23.11</v>
      </c>
      <c r="AD5921" s="16">
        <v>31.68</v>
      </c>
      <c r="AE5921" s="16">
        <v>1.3842000000000001</v>
      </c>
      <c r="AF5921" s="16">
        <v>0</v>
      </c>
      <c r="AG5921" s="16">
        <v>52240.2</v>
      </c>
      <c r="AH5921" s="16">
        <v>9.1300000000000006E-2</v>
      </c>
      <c r="AI5921" s="16">
        <v>74.2</v>
      </c>
      <c r="AJ5921" s="16">
        <v>90.7</v>
      </c>
      <c r="AK5921" s="16">
        <v>1.3452</v>
      </c>
      <c r="AL5921" s="16">
        <v>-3.5000000000000001E-3</v>
      </c>
      <c r="AM5921" s="16">
        <v>0.45629999999999998</v>
      </c>
      <c r="AN5921" s="16">
        <v>-0.18079999999999999</v>
      </c>
      <c r="AO5921" s="16">
        <v>0.81720000000000004</v>
      </c>
      <c r="AP5921" s="16">
        <v>1.4101999999999999</v>
      </c>
      <c r="AR5921" s="16">
        <f t="shared" si="215"/>
        <v>1</v>
      </c>
      <c r="AS5921" s="5">
        <f t="shared" si="214"/>
        <v>4.5318100000000028E-2</v>
      </c>
    </row>
    <row r="5922" spans="1:45" x14ac:dyDescent="0.25">
      <c r="A5922" s="16" t="s">
        <v>407</v>
      </c>
      <c r="B5922" s="16" t="s">
        <v>200</v>
      </c>
      <c r="C5922" s="16" t="s">
        <v>388</v>
      </c>
      <c r="D5922" s="16">
        <v>1993</v>
      </c>
      <c r="E5922" s="16" t="s">
        <v>6538</v>
      </c>
      <c r="F5922" s="16" t="s">
        <v>592</v>
      </c>
      <c r="G5922" s="10">
        <v>2596.56</v>
      </c>
      <c r="H5922" s="73">
        <v>7.8619430000000001</v>
      </c>
      <c r="I5922" s="16" t="s">
        <v>6700</v>
      </c>
      <c r="J5922" s="71">
        <v>0</v>
      </c>
      <c r="K5922" s="71">
        <v>1</v>
      </c>
      <c r="L5922" s="16">
        <v>-0.2882151</v>
      </c>
      <c r="M5922" s="16">
        <v>-0.5612106</v>
      </c>
      <c r="N5922" s="16">
        <v>-6.8212999999999998E-3</v>
      </c>
      <c r="O5922" s="16">
        <v>-0.48036770000000001</v>
      </c>
      <c r="P5922" s="16">
        <v>-0.33979019999999999</v>
      </c>
      <c r="Q5922" s="16">
        <v>0.78928920000000002</v>
      </c>
      <c r="R5922" s="16">
        <v>0.15135000000000001</v>
      </c>
      <c r="S5922" s="16">
        <v>5.1999999999999998E-3</v>
      </c>
      <c r="T5922" s="16">
        <v>2.7000000000000001E-3</v>
      </c>
      <c r="U5922" s="16">
        <v>7.641</v>
      </c>
      <c r="V5922" s="16">
        <v>15.522</v>
      </c>
      <c r="W5922" s="16">
        <v>5.1319999999999997</v>
      </c>
      <c r="X5922" s="16">
        <v>396.791</v>
      </c>
      <c r="Y5922" s="16">
        <v>30.0854</v>
      </c>
      <c r="Z5922" s="16">
        <v>0.28699999999999998</v>
      </c>
      <c r="AA5922" s="16">
        <v>0.50261469999999997</v>
      </c>
      <c r="AB5922" s="16">
        <v>0.45</v>
      </c>
      <c r="AC5922" s="16">
        <v>23.11</v>
      </c>
      <c r="AD5922" s="16">
        <v>32.43</v>
      </c>
      <c r="AE5922" s="16">
        <v>1.6396999999999999</v>
      </c>
      <c r="AF5922" s="16">
        <v>0</v>
      </c>
      <c r="AG5922" s="16">
        <v>55510.2</v>
      </c>
      <c r="AH5922" s="16">
        <v>9.7199999999999995E-2</v>
      </c>
      <c r="AI5922" s="16">
        <v>74.7</v>
      </c>
      <c r="AJ5922" s="16">
        <v>91.1</v>
      </c>
      <c r="AK5922" s="16">
        <v>1.3179000000000001</v>
      </c>
      <c r="AL5922" s="16">
        <v>-1.26E-2</v>
      </c>
      <c r="AM5922" s="16">
        <v>0.39550000000000002</v>
      </c>
      <c r="AN5922" s="16">
        <v>-9.74E-2</v>
      </c>
      <c r="AO5922" s="16">
        <v>0.72289999999999999</v>
      </c>
      <c r="AP5922" s="16">
        <v>1.3743000000000001</v>
      </c>
      <c r="AR5922" s="16">
        <f t="shared" si="215"/>
        <v>1</v>
      </c>
      <c r="AS5922" s="5">
        <f t="shared" si="214"/>
        <v>5.2827699999999977E-2</v>
      </c>
    </row>
    <row r="5923" spans="1:45" x14ac:dyDescent="0.25">
      <c r="A5923" s="16" t="s">
        <v>407</v>
      </c>
      <c r="B5923" s="16" t="s">
        <v>200</v>
      </c>
      <c r="C5923" s="16" t="s">
        <v>388</v>
      </c>
      <c r="D5923" s="16">
        <v>1994</v>
      </c>
      <c r="E5923" s="16" t="s">
        <v>6539</v>
      </c>
      <c r="F5923" s="16" t="s">
        <v>592</v>
      </c>
      <c r="G5923" s="10">
        <v>2852.98</v>
      </c>
      <c r="H5923" s="73">
        <v>7.9561200000000003</v>
      </c>
      <c r="I5923" s="16" t="s">
        <v>6700</v>
      </c>
      <c r="J5923" s="71">
        <v>0</v>
      </c>
      <c r="K5923" s="71">
        <v>1</v>
      </c>
      <c r="L5923" s="16">
        <v>-0.23456969999999999</v>
      </c>
      <c r="M5923" s="16">
        <v>-0.55837619999999999</v>
      </c>
      <c r="N5923" s="16">
        <v>2.2579100000000001E-2</v>
      </c>
      <c r="O5923" s="16">
        <v>-0.41068890000000002</v>
      </c>
      <c r="P5923" s="16">
        <v>-0.29893140000000001</v>
      </c>
      <c r="Q5923" s="16">
        <v>0.76140509999999995</v>
      </c>
      <c r="R5923" s="16">
        <v>0.15345</v>
      </c>
      <c r="S5923" s="16">
        <v>5.4000000000000003E-3</v>
      </c>
      <c r="T5923" s="16">
        <v>2.8E-3</v>
      </c>
      <c r="U5923" s="16">
        <v>7.6789500000000004</v>
      </c>
      <c r="V5923" s="16">
        <v>16.221</v>
      </c>
      <c r="W5923" s="16">
        <v>5.1710000000000003</v>
      </c>
      <c r="X5923" s="16">
        <v>398.05</v>
      </c>
      <c r="Y5923" s="16">
        <v>31.470600000000001</v>
      </c>
      <c r="Z5923" s="16">
        <v>0.30620000000000003</v>
      </c>
      <c r="AA5923" s="16">
        <v>0.49096339999999999</v>
      </c>
      <c r="AB5923" s="16">
        <v>0.45</v>
      </c>
      <c r="AC5923" s="16">
        <v>23.11</v>
      </c>
      <c r="AD5923" s="16">
        <v>32.729999999999997</v>
      </c>
      <c r="AE5923" s="16">
        <v>5.3657000000000004</v>
      </c>
      <c r="AF5923" s="16">
        <v>0</v>
      </c>
      <c r="AG5923" s="16">
        <v>61268.1</v>
      </c>
      <c r="AH5923" s="16">
        <v>5.62E-2</v>
      </c>
      <c r="AI5923" s="16">
        <v>75.2</v>
      </c>
      <c r="AJ5923" s="16">
        <v>91.5</v>
      </c>
      <c r="AK5923" s="16">
        <v>1.2905</v>
      </c>
      <c r="AL5923" s="16">
        <v>-2.1600000000000001E-2</v>
      </c>
      <c r="AM5923" s="16">
        <v>0.33479999999999999</v>
      </c>
      <c r="AN5923" s="16">
        <v>-1.4E-2</v>
      </c>
      <c r="AO5923" s="16">
        <v>0.62870000000000004</v>
      </c>
      <c r="AP5923" s="16">
        <v>1.3384</v>
      </c>
      <c r="AR5923" s="16">
        <f t="shared" si="215"/>
        <v>1</v>
      </c>
      <c r="AS5923" s="5">
        <f t="shared" si="214"/>
        <v>5.364540000000001E-2</v>
      </c>
    </row>
    <row r="5924" spans="1:45" x14ac:dyDescent="0.25">
      <c r="A5924" s="16" t="s">
        <v>407</v>
      </c>
      <c r="B5924" s="16" t="s">
        <v>200</v>
      </c>
      <c r="C5924" s="16" t="s">
        <v>388</v>
      </c>
      <c r="D5924" s="16">
        <v>1995</v>
      </c>
      <c r="E5924" s="16" t="s">
        <v>6540</v>
      </c>
      <c r="F5924" s="16" t="s">
        <v>592</v>
      </c>
      <c r="G5924" s="10">
        <v>2698.46</v>
      </c>
      <c r="H5924" s="73">
        <v>7.9004370000000002</v>
      </c>
      <c r="I5924" s="16" t="s">
        <v>6700</v>
      </c>
      <c r="J5924" s="71">
        <v>0</v>
      </c>
      <c r="K5924" s="71">
        <v>1</v>
      </c>
      <c r="L5924" s="16">
        <v>-0.2298702</v>
      </c>
      <c r="M5924" s="16">
        <v>-0.58143579999999995</v>
      </c>
      <c r="N5924" s="16">
        <v>6.1917699999999999E-2</v>
      </c>
      <c r="O5924" s="16">
        <v>-0.40858230000000001</v>
      </c>
      <c r="P5924" s="16">
        <v>-0.28136549999999999</v>
      </c>
      <c r="Q5924" s="16">
        <v>0.73346940000000005</v>
      </c>
      <c r="R5924" s="16">
        <v>0.15554999999999999</v>
      </c>
      <c r="S5924" s="16">
        <v>5.8999999999999999E-3</v>
      </c>
      <c r="T5924" s="16">
        <v>0</v>
      </c>
      <c r="U5924" s="16">
        <v>7.8385999999999996</v>
      </c>
      <c r="V5924" s="16">
        <v>16.920000000000002</v>
      </c>
      <c r="W5924" s="16">
        <v>5.21</v>
      </c>
      <c r="X5924" s="16">
        <v>398.86099999999999</v>
      </c>
      <c r="Y5924" s="16">
        <v>32.855600000000003</v>
      </c>
      <c r="Z5924" s="16">
        <v>0.28960000000000002</v>
      </c>
      <c r="AA5924" s="16">
        <v>0.48125400000000002</v>
      </c>
      <c r="AB5924" s="16">
        <v>0.45</v>
      </c>
      <c r="AC5924" s="16">
        <v>23.11</v>
      </c>
      <c r="AD5924" s="16">
        <v>32.979999999999997</v>
      </c>
      <c r="AE5924" s="16">
        <v>5.4622000000000002</v>
      </c>
      <c r="AF5924" s="16">
        <v>0</v>
      </c>
      <c r="AG5924" s="16">
        <v>65859.3</v>
      </c>
      <c r="AH5924" s="16">
        <v>7.0699999999999999E-2</v>
      </c>
      <c r="AI5924" s="16">
        <v>75.7</v>
      </c>
      <c r="AJ5924" s="16">
        <v>91.9</v>
      </c>
      <c r="AK5924" s="16">
        <v>1.2630999999999999</v>
      </c>
      <c r="AL5924" s="16">
        <v>-3.0599999999999999E-2</v>
      </c>
      <c r="AM5924" s="16">
        <v>0.27400000000000002</v>
      </c>
      <c r="AN5924" s="16">
        <v>6.93E-2</v>
      </c>
      <c r="AO5924" s="16">
        <v>0.53439999999999999</v>
      </c>
      <c r="AP5924" s="16">
        <v>1.3025</v>
      </c>
      <c r="AR5924" s="16">
        <f t="shared" si="215"/>
        <v>1</v>
      </c>
      <c r="AS5924" s="5">
        <f t="shared" si="214"/>
        <v>4.6994999999999953E-3</v>
      </c>
    </row>
    <row r="5925" spans="1:45" x14ac:dyDescent="0.25">
      <c r="A5925" s="16" t="s">
        <v>407</v>
      </c>
      <c r="B5925" s="16" t="s">
        <v>200</v>
      </c>
      <c r="C5925" s="16" t="s">
        <v>388</v>
      </c>
      <c r="D5925" s="16">
        <v>1996</v>
      </c>
      <c r="E5925" s="16" t="s">
        <v>6541</v>
      </c>
      <c r="F5925" s="16" t="s">
        <v>592</v>
      </c>
      <c r="G5925" s="10">
        <v>2530.4699999999998</v>
      </c>
      <c r="H5925" s="73">
        <v>7.8361599999999996</v>
      </c>
      <c r="I5925" s="16" t="s">
        <v>6700</v>
      </c>
      <c r="J5925" s="71">
        <v>0</v>
      </c>
      <c r="K5925" s="71">
        <v>1</v>
      </c>
      <c r="L5925" s="16">
        <v>-0.25399460000000001</v>
      </c>
      <c r="M5925" s="16">
        <v>-0.57591340000000002</v>
      </c>
      <c r="N5925" s="16">
        <v>8.3745100000000003E-2</v>
      </c>
      <c r="O5925" s="16">
        <v>-0.27145089999999999</v>
      </c>
      <c r="P5925" s="16">
        <v>-0.27129229999999999</v>
      </c>
      <c r="Q5925" s="16">
        <v>0.48989759999999999</v>
      </c>
      <c r="R5925" s="16">
        <v>0.15770000000000001</v>
      </c>
      <c r="S5925" s="16">
        <v>7.0499999999999998E-3</v>
      </c>
      <c r="T5925" s="16">
        <v>0</v>
      </c>
      <c r="U5925" s="16">
        <v>8.0045500000000001</v>
      </c>
      <c r="V5925" s="16">
        <v>17.440000000000001</v>
      </c>
      <c r="W5925" s="16">
        <v>5.258</v>
      </c>
      <c r="X5925" s="16">
        <v>397.34100000000001</v>
      </c>
      <c r="Y5925" s="16">
        <v>34.240699999999997</v>
      </c>
      <c r="Z5925" s="16">
        <v>0.35125000000000001</v>
      </c>
      <c r="AA5925" s="16">
        <v>0.50455649999999996</v>
      </c>
      <c r="AB5925" s="16">
        <v>0.45</v>
      </c>
      <c r="AC5925" s="16">
        <v>23.11</v>
      </c>
      <c r="AD5925" s="16">
        <v>32.380000000000003</v>
      </c>
      <c r="AE5925" s="16">
        <v>5.4404000000000003</v>
      </c>
      <c r="AF5925" s="16">
        <v>0</v>
      </c>
      <c r="AG5925" s="16">
        <v>70067</v>
      </c>
      <c r="AH5925" s="16">
        <v>7.0199999999999999E-2</v>
      </c>
      <c r="AI5925" s="16">
        <v>76.3</v>
      </c>
      <c r="AJ5925" s="16">
        <v>92.3</v>
      </c>
      <c r="AK5925" s="16">
        <v>1.2828999999999999</v>
      </c>
      <c r="AL5925" s="16">
        <v>0</v>
      </c>
      <c r="AM5925" s="16">
        <v>0</v>
      </c>
      <c r="AN5925" s="16">
        <v>0</v>
      </c>
      <c r="AO5925" s="16">
        <v>0</v>
      </c>
      <c r="AP5925" s="16">
        <v>0.77449999999999997</v>
      </c>
      <c r="AR5925" s="16">
        <f t="shared" si="215"/>
        <v>1</v>
      </c>
      <c r="AS5925" s="5">
        <f t="shared" si="214"/>
        <v>-2.4124400000000018E-2</v>
      </c>
    </row>
    <row r="5926" spans="1:45" x14ac:dyDescent="0.25">
      <c r="A5926" s="16" t="s">
        <v>407</v>
      </c>
      <c r="B5926" s="16" t="s">
        <v>200</v>
      </c>
      <c r="C5926" s="16" t="s">
        <v>388</v>
      </c>
      <c r="D5926" s="16">
        <v>1997</v>
      </c>
      <c r="E5926" s="16" t="s">
        <v>6542</v>
      </c>
      <c r="F5926" s="16" t="s">
        <v>592</v>
      </c>
      <c r="G5926" s="10">
        <v>2777.3</v>
      </c>
      <c r="H5926" s="73">
        <v>7.929233</v>
      </c>
      <c r="I5926" s="16" t="s">
        <v>6700</v>
      </c>
      <c r="J5926" s="71">
        <v>0</v>
      </c>
      <c r="K5926" s="71">
        <v>1</v>
      </c>
      <c r="L5926" s="16">
        <v>-0.16907559999999999</v>
      </c>
      <c r="M5926" s="16">
        <v>-0.57819659999999995</v>
      </c>
      <c r="N5926" s="16">
        <v>9.9718500000000002E-2</v>
      </c>
      <c r="O5926" s="16">
        <v>-0.2335216</v>
      </c>
      <c r="P5926" s="16">
        <v>-0.2598473</v>
      </c>
      <c r="Q5926" s="16">
        <v>0.62033190000000005</v>
      </c>
      <c r="R5926" s="16">
        <v>0.1452</v>
      </c>
      <c r="S5926" s="16">
        <v>8.2500000000000004E-3</v>
      </c>
      <c r="T5926" s="16">
        <v>0</v>
      </c>
      <c r="U5926" s="16">
        <v>8.1353000000000009</v>
      </c>
      <c r="V5926" s="16">
        <v>17.96</v>
      </c>
      <c r="W5926" s="16">
        <v>5.306</v>
      </c>
      <c r="X5926" s="16">
        <v>395.48399999999998</v>
      </c>
      <c r="Y5926" s="16">
        <v>35.625799999999998</v>
      </c>
      <c r="Z5926" s="16">
        <v>0.35204999999999997</v>
      </c>
      <c r="AA5926" s="16">
        <v>0.48513770000000001</v>
      </c>
      <c r="AB5926" s="16">
        <v>0.45</v>
      </c>
      <c r="AC5926" s="16">
        <v>23.11</v>
      </c>
      <c r="AD5926" s="16">
        <v>32.880000000000003</v>
      </c>
      <c r="AE5926" s="16">
        <v>5.4634999999999998</v>
      </c>
      <c r="AF5926" s="16">
        <v>0</v>
      </c>
      <c r="AG5926" s="16">
        <v>73413.8</v>
      </c>
      <c r="AH5926" s="16">
        <v>7.17E-2</v>
      </c>
      <c r="AI5926" s="16">
        <v>76.8</v>
      </c>
      <c r="AJ5926" s="16">
        <v>92.8</v>
      </c>
      <c r="AK5926" s="16">
        <v>1.2890999999999999</v>
      </c>
      <c r="AL5926" s="16">
        <v>-4.8599999999999997E-2</v>
      </c>
      <c r="AM5926" s="16">
        <v>0.15240000000000001</v>
      </c>
      <c r="AN5926" s="16">
        <v>0.2361</v>
      </c>
      <c r="AO5926" s="16">
        <v>0.34589999999999999</v>
      </c>
      <c r="AP5926" s="16">
        <v>0.83530000000000004</v>
      </c>
      <c r="AR5926" s="16">
        <f t="shared" si="215"/>
        <v>1</v>
      </c>
      <c r="AS5926" s="5">
        <f t="shared" si="214"/>
        <v>8.4919000000000022E-2</v>
      </c>
    </row>
    <row r="5927" spans="1:45" x14ac:dyDescent="0.25">
      <c r="A5927" s="16" t="s">
        <v>407</v>
      </c>
      <c r="B5927" s="16" t="s">
        <v>200</v>
      </c>
      <c r="C5927" s="16" t="s">
        <v>388</v>
      </c>
      <c r="D5927" s="16">
        <v>1998</v>
      </c>
      <c r="E5927" s="16" t="s">
        <v>6543</v>
      </c>
      <c r="F5927" s="16" t="s">
        <v>592</v>
      </c>
      <c r="G5927" s="10">
        <v>3197.81</v>
      </c>
      <c r="H5927" s="73">
        <v>8.0702230000000004</v>
      </c>
      <c r="I5927" s="16" t="s">
        <v>6700</v>
      </c>
      <c r="J5927" s="71">
        <v>0</v>
      </c>
      <c r="K5927" s="71">
        <v>1</v>
      </c>
      <c r="L5927" s="16">
        <v>-0.12315769999999999</v>
      </c>
      <c r="M5927" s="16">
        <v>-0.47604340000000001</v>
      </c>
      <c r="N5927" s="16">
        <v>0.13972019999999999</v>
      </c>
      <c r="O5927" s="16">
        <v>-0.19061320000000001</v>
      </c>
      <c r="P5927" s="16">
        <v>-0.2392502</v>
      </c>
      <c r="Q5927" s="16">
        <v>0.51413900000000001</v>
      </c>
      <c r="R5927" s="16">
        <v>0.14445</v>
      </c>
      <c r="S5927" s="16">
        <v>8.9999999999999993E-3</v>
      </c>
      <c r="T5927" s="16">
        <v>1.0699999999999999E-2</v>
      </c>
      <c r="U5927" s="16">
        <v>8.4200499999999998</v>
      </c>
      <c r="V5927" s="16">
        <v>18.48</v>
      </c>
      <c r="W5927" s="16">
        <v>5.3540000000000001</v>
      </c>
      <c r="X5927" s="16">
        <v>394.85500000000002</v>
      </c>
      <c r="Y5927" s="16">
        <v>37.010899999999999</v>
      </c>
      <c r="Z5927" s="16">
        <v>0.3594</v>
      </c>
      <c r="AA5927" s="16">
        <v>0.4870795</v>
      </c>
      <c r="AB5927" s="16">
        <v>0.45</v>
      </c>
      <c r="AC5927" s="16">
        <v>23.11</v>
      </c>
      <c r="AD5927" s="16">
        <v>32.83</v>
      </c>
      <c r="AE5927" s="16">
        <v>6.4280999999999997</v>
      </c>
      <c r="AF5927" s="16">
        <v>0</v>
      </c>
      <c r="AG5927" s="16">
        <v>74849.600000000006</v>
      </c>
      <c r="AH5927" s="16">
        <v>7.1099999999999997E-2</v>
      </c>
      <c r="AI5927" s="16">
        <v>77.3</v>
      </c>
      <c r="AJ5927" s="16">
        <v>93.2</v>
      </c>
      <c r="AK5927" s="16">
        <v>1.2954000000000001</v>
      </c>
      <c r="AL5927" s="16">
        <v>0</v>
      </c>
      <c r="AM5927" s="16">
        <v>0</v>
      </c>
      <c r="AN5927" s="16">
        <v>0</v>
      </c>
      <c r="AO5927" s="16">
        <v>0</v>
      </c>
      <c r="AP5927" s="16">
        <v>0.89600000000000002</v>
      </c>
      <c r="AR5927" s="16">
        <f t="shared" si="215"/>
        <v>1</v>
      </c>
      <c r="AS5927" s="5">
        <f t="shared" si="214"/>
        <v>4.5917899999999998E-2</v>
      </c>
    </row>
    <row r="5928" spans="1:45" x14ac:dyDescent="0.25">
      <c r="A5928" s="16" t="s">
        <v>407</v>
      </c>
      <c r="B5928" s="16" t="s">
        <v>200</v>
      </c>
      <c r="C5928" s="16" t="s">
        <v>388</v>
      </c>
      <c r="D5928" s="16">
        <v>1999</v>
      </c>
      <c r="E5928" s="16" t="s">
        <v>6544</v>
      </c>
      <c r="F5928" s="16" t="s">
        <v>592</v>
      </c>
      <c r="G5928" s="10">
        <v>3134.67</v>
      </c>
      <c r="H5928" s="73">
        <v>8.0502800000000008</v>
      </c>
      <c r="I5928" s="16" t="s">
        <v>6700</v>
      </c>
      <c r="J5928" s="71">
        <v>0</v>
      </c>
      <c r="K5928" s="71">
        <v>1</v>
      </c>
      <c r="L5928" s="16">
        <v>-6.1644299999999999E-2</v>
      </c>
      <c r="M5928" s="16">
        <v>-0.58056810000000003</v>
      </c>
      <c r="N5928" s="16">
        <v>0.1043007</v>
      </c>
      <c r="O5928" s="16">
        <v>-0.14529500000000001</v>
      </c>
      <c r="P5928" s="16">
        <v>-0.22554830000000001</v>
      </c>
      <c r="Q5928" s="16">
        <v>0.73601530000000004</v>
      </c>
      <c r="R5928" s="16">
        <v>0.13635</v>
      </c>
      <c r="S5928" s="16">
        <v>8.8999999999999999E-3</v>
      </c>
      <c r="T5928" s="16">
        <v>0</v>
      </c>
      <c r="U5928" s="16">
        <v>7.9207999999999998</v>
      </c>
      <c r="V5928" s="16">
        <v>19</v>
      </c>
      <c r="W5928" s="16">
        <v>5.4020000000000001</v>
      </c>
      <c r="X5928" s="16">
        <v>395.32600000000002</v>
      </c>
      <c r="Y5928" s="16">
        <v>38.396000000000001</v>
      </c>
      <c r="Z5928" s="16">
        <v>0.36380000000000001</v>
      </c>
      <c r="AA5928" s="16">
        <v>0.46571879999999999</v>
      </c>
      <c r="AB5928" s="16">
        <v>0.45</v>
      </c>
      <c r="AC5928" s="16">
        <v>23.11</v>
      </c>
      <c r="AD5928" s="16">
        <v>33.380000000000003</v>
      </c>
      <c r="AE5928" s="16">
        <v>6.7206999999999999</v>
      </c>
      <c r="AF5928" s="16">
        <v>0</v>
      </c>
      <c r="AG5928" s="16">
        <v>76644.800000000003</v>
      </c>
      <c r="AH5928" s="16">
        <v>7.2499999999999995E-2</v>
      </c>
      <c r="AI5928" s="16">
        <v>77.900000000000006</v>
      </c>
      <c r="AJ5928" s="16">
        <v>93.6</v>
      </c>
      <c r="AK5928" s="16">
        <v>1.3011999999999999</v>
      </c>
      <c r="AL5928" s="16">
        <v>-0.15809999999999999</v>
      </c>
      <c r="AM5928" s="16">
        <v>0.42459999999999998</v>
      </c>
      <c r="AN5928" s="16">
        <v>0.40279999999999999</v>
      </c>
      <c r="AO5928" s="16">
        <v>0.35959999999999998</v>
      </c>
      <c r="AP5928" s="16">
        <v>1.1376999999999999</v>
      </c>
      <c r="AR5928" s="16">
        <f t="shared" si="215"/>
        <v>1</v>
      </c>
      <c r="AS5928" s="5">
        <f t="shared" si="214"/>
        <v>6.1513399999999996E-2</v>
      </c>
    </row>
    <row r="5929" spans="1:45" x14ac:dyDescent="0.25">
      <c r="A5929" s="16" t="s">
        <v>407</v>
      </c>
      <c r="B5929" s="16" t="s">
        <v>200</v>
      </c>
      <c r="C5929" s="16" t="s">
        <v>388</v>
      </c>
      <c r="D5929" s="16">
        <v>2000</v>
      </c>
      <c r="E5929" s="16" t="s">
        <v>6545</v>
      </c>
      <c r="F5929" s="16" t="s">
        <v>592</v>
      </c>
      <c r="G5929" s="10">
        <v>3079.53</v>
      </c>
      <c r="H5929" s="73">
        <v>8.0325330000000008</v>
      </c>
      <c r="I5929" s="16">
        <v>9420</v>
      </c>
      <c r="J5929" s="71">
        <v>0</v>
      </c>
      <c r="K5929" s="71">
        <v>1</v>
      </c>
      <c r="L5929" s="16">
        <v>-5.5663999999999998E-2</v>
      </c>
      <c r="M5929" s="16">
        <v>-0.56866130000000004</v>
      </c>
      <c r="N5929" s="16">
        <v>0.15514410000000001</v>
      </c>
      <c r="O5929" s="16">
        <v>-0.19756019999999999</v>
      </c>
      <c r="P5929" s="16">
        <v>-0.2039841</v>
      </c>
      <c r="Q5929" s="16">
        <v>0.71823510000000002</v>
      </c>
      <c r="R5929" s="16">
        <v>0.15504999999999999</v>
      </c>
      <c r="S5929" s="16">
        <v>9.3500000000000007E-3</v>
      </c>
      <c r="T5929" s="16">
        <v>0</v>
      </c>
      <c r="U5929" s="16">
        <v>8.2037999999999993</v>
      </c>
      <c r="V5929" s="16">
        <v>19.52</v>
      </c>
      <c r="W5929" s="16">
        <v>5.45</v>
      </c>
      <c r="X5929" s="16">
        <v>396.42599999999999</v>
      </c>
      <c r="Y5929" s="16">
        <v>39.781199999999998</v>
      </c>
      <c r="Z5929" s="16">
        <v>0.31824999999999998</v>
      </c>
      <c r="AA5929" s="16">
        <v>0.45678600000000003</v>
      </c>
      <c r="AB5929" s="16">
        <v>0.45</v>
      </c>
      <c r="AC5929" s="16">
        <v>23.11</v>
      </c>
      <c r="AD5929" s="16">
        <v>33.61</v>
      </c>
      <c r="AE5929" s="16">
        <v>7.0071000000000003</v>
      </c>
      <c r="AF5929" s="16">
        <v>0</v>
      </c>
      <c r="AG5929" s="16">
        <v>82768.100000000006</v>
      </c>
      <c r="AH5929" s="16">
        <v>8.8800000000000004E-2</v>
      </c>
      <c r="AI5929" s="16">
        <v>78.400000000000006</v>
      </c>
      <c r="AJ5929" s="16">
        <v>94</v>
      </c>
      <c r="AK5929" s="16">
        <v>1.3070999999999999</v>
      </c>
      <c r="AL5929" s="16">
        <v>-0.15809999999999999</v>
      </c>
      <c r="AM5929" s="16">
        <v>0.42459999999999998</v>
      </c>
      <c r="AN5929" s="16">
        <v>0</v>
      </c>
      <c r="AO5929" s="16">
        <v>0.35959999999999998</v>
      </c>
      <c r="AP5929" s="16">
        <v>1.3793</v>
      </c>
      <c r="AR5929" s="16">
        <f t="shared" si="215"/>
        <v>1</v>
      </c>
      <c r="AS5929" s="5">
        <f t="shared" si="214"/>
        <v>5.9803000000000009E-3</v>
      </c>
    </row>
    <row r="5930" spans="1:45" x14ac:dyDescent="0.25">
      <c r="A5930" s="16" t="s">
        <v>407</v>
      </c>
      <c r="B5930" s="16" t="s">
        <v>200</v>
      </c>
      <c r="C5930" s="16" t="s">
        <v>388</v>
      </c>
      <c r="D5930" s="16">
        <v>2001</v>
      </c>
      <c r="E5930" s="16" t="s">
        <v>6546</v>
      </c>
      <c r="F5930" s="16" t="s">
        <v>592</v>
      </c>
      <c r="G5930" s="10">
        <v>3099.58</v>
      </c>
      <c r="H5930" s="73">
        <v>8.0390219999999992</v>
      </c>
      <c r="I5930" s="16">
        <v>9512</v>
      </c>
      <c r="J5930" s="71">
        <v>0</v>
      </c>
      <c r="K5930" s="71">
        <v>1</v>
      </c>
      <c r="L5930" s="16">
        <v>2.93514E-2</v>
      </c>
      <c r="M5930" s="16">
        <v>-0.4524147</v>
      </c>
      <c r="N5930" s="16">
        <v>0.1565144</v>
      </c>
      <c r="O5930" s="16">
        <v>-0.17355960000000001</v>
      </c>
      <c r="P5930" s="16">
        <v>-0.19499830000000001</v>
      </c>
      <c r="Q5930" s="16">
        <v>0.76214400000000004</v>
      </c>
      <c r="R5930" s="16">
        <v>0.19500000000000001</v>
      </c>
      <c r="S5930" s="16">
        <v>8.2000000000000007E-3</v>
      </c>
      <c r="T5930" s="16">
        <v>1.06E-2</v>
      </c>
      <c r="U5930" s="16">
        <v>8.1365999999999996</v>
      </c>
      <c r="V5930" s="16">
        <v>19.864999999999998</v>
      </c>
      <c r="W5930" s="16">
        <v>5.3940000000000001</v>
      </c>
      <c r="X5930" s="16">
        <v>397.11500000000001</v>
      </c>
      <c r="Y5930" s="16">
        <v>41.166200000000003</v>
      </c>
      <c r="Z5930" s="16">
        <v>0.31340000000000001</v>
      </c>
      <c r="AA5930" s="16">
        <v>0.44727099999999997</v>
      </c>
      <c r="AB5930" s="16">
        <v>0.45</v>
      </c>
      <c r="AC5930" s="16">
        <v>23.11</v>
      </c>
      <c r="AD5930" s="16">
        <v>33.854999999999997</v>
      </c>
      <c r="AE5930" s="16">
        <v>6.8631000000000002</v>
      </c>
      <c r="AF5930" s="16">
        <v>0</v>
      </c>
      <c r="AG5930" s="16">
        <v>87802</v>
      </c>
      <c r="AH5930" s="16">
        <v>9.0050000000000005E-2</v>
      </c>
      <c r="AI5930" s="16">
        <v>78.900000000000006</v>
      </c>
      <c r="AJ5930" s="16">
        <v>94.4</v>
      </c>
      <c r="AK5930" s="16">
        <v>1.236</v>
      </c>
      <c r="AL5930" s="16">
        <v>-4.2099999999999999E-2</v>
      </c>
      <c r="AM5930" s="16">
        <v>0.1918</v>
      </c>
      <c r="AN5930" s="16">
        <v>0.5696</v>
      </c>
      <c r="AO5930" s="16">
        <v>0.30690000000000001</v>
      </c>
      <c r="AP5930" s="16">
        <v>1.3773</v>
      </c>
      <c r="AR5930" s="16">
        <f t="shared" si="215"/>
        <v>1</v>
      </c>
      <c r="AS5930" s="5">
        <f t="shared" si="214"/>
        <v>8.5015399999999991E-2</v>
      </c>
    </row>
    <row r="5931" spans="1:45" x14ac:dyDescent="0.25">
      <c r="A5931" s="16" t="s">
        <v>407</v>
      </c>
      <c r="B5931" s="16" t="s">
        <v>200</v>
      </c>
      <c r="C5931" s="16" t="s">
        <v>388</v>
      </c>
      <c r="D5931" s="16">
        <v>2002</v>
      </c>
      <c r="E5931" s="16" t="s">
        <v>6547</v>
      </c>
      <c r="F5931" s="16" t="s">
        <v>592</v>
      </c>
      <c r="G5931" s="10">
        <v>3301.33</v>
      </c>
      <c r="H5931" s="73">
        <v>8.1020800000000008</v>
      </c>
      <c r="I5931" s="16">
        <v>9635</v>
      </c>
      <c r="J5931" s="71">
        <v>0</v>
      </c>
      <c r="K5931" s="71">
        <v>1</v>
      </c>
      <c r="L5931" s="16">
        <v>-3.8526400000000002E-2</v>
      </c>
      <c r="M5931" s="16">
        <v>-0.55485810000000002</v>
      </c>
      <c r="N5931" s="16">
        <v>0.1740844</v>
      </c>
      <c r="O5931" s="16">
        <v>-0.12766369999999999</v>
      </c>
      <c r="P5931" s="16">
        <v>-0.185418</v>
      </c>
      <c r="Q5931" s="16">
        <v>0.62895789999999996</v>
      </c>
      <c r="R5931" s="16">
        <v>0.19455</v>
      </c>
      <c r="S5931" s="16">
        <v>7.3000000000000001E-3</v>
      </c>
      <c r="T5931" s="16">
        <v>0</v>
      </c>
      <c r="U5931" s="16">
        <v>8.2147000000000006</v>
      </c>
      <c r="V5931" s="16">
        <v>20.21</v>
      </c>
      <c r="W5931" s="16">
        <v>5.3380000000000001</v>
      </c>
      <c r="X5931" s="16">
        <v>397.94799999999998</v>
      </c>
      <c r="Y5931" s="16">
        <v>42.551299999999998</v>
      </c>
      <c r="Z5931" s="16">
        <v>0.31885000000000002</v>
      </c>
      <c r="AA5931" s="16">
        <v>0.42998819999999999</v>
      </c>
      <c r="AB5931" s="16">
        <v>0.45</v>
      </c>
      <c r="AC5931" s="16">
        <v>23.11</v>
      </c>
      <c r="AD5931" s="16">
        <v>34.299999999999997</v>
      </c>
      <c r="AE5931" s="16">
        <v>6.9255000000000004</v>
      </c>
      <c r="AF5931" s="16">
        <v>0</v>
      </c>
      <c r="AG5931" s="16">
        <v>93488.6</v>
      </c>
      <c r="AH5931" s="16">
        <v>8.4150000000000003E-2</v>
      </c>
      <c r="AI5931" s="16">
        <v>79.5</v>
      </c>
      <c r="AJ5931" s="16">
        <v>94.8</v>
      </c>
      <c r="AK5931" s="16">
        <v>1.1649</v>
      </c>
      <c r="AL5931" s="16">
        <v>7.3999999999999996E-2</v>
      </c>
      <c r="AM5931" s="16">
        <v>-4.1099999999999998E-2</v>
      </c>
      <c r="AN5931" s="16">
        <v>0</v>
      </c>
      <c r="AO5931" s="16">
        <v>0.25419999999999998</v>
      </c>
      <c r="AP5931" s="16">
        <v>1.3753</v>
      </c>
      <c r="AR5931" s="16">
        <f t="shared" si="215"/>
        <v>1</v>
      </c>
      <c r="AS5931" s="5">
        <f t="shared" si="214"/>
        <v>-6.7877800000000002E-2</v>
      </c>
    </row>
    <row r="5932" spans="1:45" x14ac:dyDescent="0.25">
      <c r="A5932" s="16" t="s">
        <v>407</v>
      </c>
      <c r="B5932" s="16" t="s">
        <v>200</v>
      </c>
      <c r="C5932" s="16" t="s">
        <v>388</v>
      </c>
      <c r="D5932" s="16">
        <v>2003</v>
      </c>
      <c r="E5932" s="16" t="s">
        <v>6548</v>
      </c>
      <c r="F5932" s="16" t="s">
        <v>592</v>
      </c>
      <c r="G5932" s="10">
        <v>3148.15</v>
      </c>
      <c r="H5932" s="73">
        <v>8.05457</v>
      </c>
      <c r="I5932" s="16">
        <v>9767</v>
      </c>
      <c r="J5932" s="71">
        <v>0</v>
      </c>
      <c r="K5932" s="71">
        <v>1</v>
      </c>
      <c r="L5932" s="16">
        <v>-3.43462E-2</v>
      </c>
      <c r="M5932" s="16">
        <v>-0.4890835</v>
      </c>
      <c r="N5932" s="16">
        <v>0.21772240000000001</v>
      </c>
      <c r="O5932" s="16">
        <v>-5.5363700000000002E-2</v>
      </c>
      <c r="P5932" s="16">
        <v>-0.1739996</v>
      </c>
      <c r="Q5932" s="16">
        <v>0.43656309999999998</v>
      </c>
      <c r="R5932" s="16">
        <v>0.19084999999999999</v>
      </c>
      <c r="S5932" s="16">
        <v>9.7000000000000003E-3</v>
      </c>
      <c r="T5932" s="16">
        <v>6.3E-3</v>
      </c>
      <c r="U5932" s="16">
        <v>8.5246499999999994</v>
      </c>
      <c r="V5932" s="16">
        <v>20.555</v>
      </c>
      <c r="W5932" s="16">
        <v>5.282</v>
      </c>
      <c r="X5932" s="16">
        <v>399.04599999999999</v>
      </c>
      <c r="Y5932" s="16">
        <v>43.936399999999999</v>
      </c>
      <c r="Z5932" s="16">
        <v>0.30764999999999998</v>
      </c>
      <c r="AA5932" s="16">
        <v>0.24356739999999999</v>
      </c>
      <c r="AB5932" s="16">
        <v>0.45</v>
      </c>
      <c r="AC5932" s="16">
        <v>23.11</v>
      </c>
      <c r="AD5932" s="16">
        <v>39.1</v>
      </c>
      <c r="AE5932" s="16">
        <v>7.2992999999999997</v>
      </c>
      <c r="AF5932" s="16">
        <v>0</v>
      </c>
      <c r="AG5932" s="16">
        <v>95449.3</v>
      </c>
      <c r="AH5932" s="16">
        <v>7.9250000000000001E-2</v>
      </c>
      <c r="AI5932" s="16">
        <v>80</v>
      </c>
      <c r="AJ5932" s="16">
        <v>95.2</v>
      </c>
      <c r="AK5932" s="16">
        <v>1.038</v>
      </c>
      <c r="AL5932" s="16">
        <v>-0.7177</v>
      </c>
      <c r="AM5932" s="16">
        <v>-1.0846</v>
      </c>
      <c r="AN5932" s="16">
        <v>1.2012</v>
      </c>
      <c r="AO5932" s="16">
        <v>0.2009</v>
      </c>
      <c r="AP5932" s="16">
        <v>1.2431000000000001</v>
      </c>
      <c r="AR5932" s="16">
        <f t="shared" si="215"/>
        <v>1</v>
      </c>
      <c r="AS5932" s="5">
        <f t="shared" si="214"/>
        <v>4.180200000000002E-3</v>
      </c>
    </row>
    <row r="5933" spans="1:45" x14ac:dyDescent="0.25">
      <c r="A5933" s="16" t="s">
        <v>407</v>
      </c>
      <c r="B5933" s="16" t="s">
        <v>200</v>
      </c>
      <c r="C5933" s="16" t="s">
        <v>388</v>
      </c>
      <c r="D5933" s="16">
        <v>2004</v>
      </c>
      <c r="E5933" s="16" t="s">
        <v>6549</v>
      </c>
      <c r="F5933" s="16" t="s">
        <v>592</v>
      </c>
      <c r="G5933" s="10">
        <v>3065.72</v>
      </c>
      <c r="H5933" s="73">
        <v>8.0280369999999994</v>
      </c>
      <c r="I5933" s="16">
        <v>9894</v>
      </c>
      <c r="J5933" s="71">
        <v>0</v>
      </c>
      <c r="K5933" s="71">
        <v>1</v>
      </c>
      <c r="L5933" s="16">
        <v>2.0096900000000001E-2</v>
      </c>
      <c r="M5933" s="16">
        <v>-0.47745789999999999</v>
      </c>
      <c r="N5933" s="16">
        <v>0.17161380000000001</v>
      </c>
      <c r="O5933" s="16">
        <v>-3.01658E-2</v>
      </c>
      <c r="P5933" s="16">
        <v>-0.1419299</v>
      </c>
      <c r="Q5933" s="16">
        <v>0.5375856</v>
      </c>
      <c r="R5933" s="16">
        <v>0.19514999999999999</v>
      </c>
      <c r="S5933" s="16">
        <v>1.24E-2</v>
      </c>
      <c r="T5933" s="16">
        <v>6.1999999999999998E-3</v>
      </c>
      <c r="U5933" s="16">
        <v>8.0515500000000007</v>
      </c>
      <c r="V5933" s="16">
        <v>20.9</v>
      </c>
      <c r="W5933" s="16">
        <v>5.226</v>
      </c>
      <c r="X5933" s="16">
        <v>398.98399999999998</v>
      </c>
      <c r="Y5933" s="16">
        <v>47.384500000000003</v>
      </c>
      <c r="Z5933" s="16">
        <v>0.31814999999999999</v>
      </c>
      <c r="AA5933" s="16">
        <v>0.44552320000000001</v>
      </c>
      <c r="AB5933" s="16">
        <v>0.45</v>
      </c>
      <c r="AC5933" s="16">
        <v>23.11</v>
      </c>
      <c r="AD5933" s="16">
        <v>33.9</v>
      </c>
      <c r="AE5933" s="16">
        <v>7.7751999999999999</v>
      </c>
      <c r="AF5933" s="16">
        <v>5.1835000000000004</v>
      </c>
      <c r="AG5933" s="16">
        <v>99222.399999999994</v>
      </c>
      <c r="AH5933" s="16">
        <v>8.0750000000000002E-2</v>
      </c>
      <c r="AI5933" s="16">
        <v>80.5</v>
      </c>
      <c r="AJ5933" s="16">
        <v>95.6</v>
      </c>
      <c r="AK5933" s="16">
        <v>0.58109999999999995</v>
      </c>
      <c r="AL5933" s="16">
        <v>0.57930000000000004</v>
      </c>
      <c r="AM5933" s="16">
        <v>-0.74670000000000003</v>
      </c>
      <c r="AN5933" s="16">
        <v>1.302</v>
      </c>
      <c r="AO5933" s="16">
        <v>-6.54E-2</v>
      </c>
      <c r="AP5933" s="16">
        <v>0.87029999999999996</v>
      </c>
      <c r="AR5933" s="16">
        <f t="shared" si="215"/>
        <v>1</v>
      </c>
      <c r="AS5933" s="5">
        <f t="shared" si="214"/>
        <v>5.4443100000000001E-2</v>
      </c>
    </row>
    <row r="5934" spans="1:45" x14ac:dyDescent="0.25">
      <c r="A5934" s="16" t="s">
        <v>407</v>
      </c>
      <c r="B5934" s="16" t="s">
        <v>200</v>
      </c>
      <c r="C5934" s="16" t="s">
        <v>388</v>
      </c>
      <c r="D5934" s="16">
        <v>2005</v>
      </c>
      <c r="E5934" s="16" t="s">
        <v>6550</v>
      </c>
      <c r="F5934" s="16" t="s">
        <v>592</v>
      </c>
      <c r="G5934" s="10">
        <v>2910.71</v>
      </c>
      <c r="H5934" s="73">
        <v>7.9761540000000002</v>
      </c>
      <c r="I5934" s="16">
        <v>10027</v>
      </c>
      <c r="J5934" s="71">
        <v>0</v>
      </c>
      <c r="K5934" s="71">
        <v>1</v>
      </c>
      <c r="L5934" s="16">
        <v>4.6937199999999998E-2</v>
      </c>
      <c r="M5934" s="16">
        <v>-0.54459409999999997</v>
      </c>
      <c r="N5934" s="16">
        <v>0.18991540000000001</v>
      </c>
      <c r="O5934" s="16">
        <v>-3.0822200000000001E-2</v>
      </c>
      <c r="P5934" s="16">
        <v>-8.1559099999999995E-2</v>
      </c>
      <c r="Q5934" s="16">
        <v>0.5840571</v>
      </c>
      <c r="R5934" s="16">
        <v>0.17455000000000001</v>
      </c>
      <c r="S5934" s="16">
        <v>1.29E-2</v>
      </c>
      <c r="T5934" s="16">
        <v>0</v>
      </c>
      <c r="U5934" s="16">
        <v>8.0428499999999996</v>
      </c>
      <c r="V5934" s="16">
        <v>21.245000000000001</v>
      </c>
      <c r="W5934" s="16">
        <v>5.3</v>
      </c>
      <c r="X5934" s="16">
        <v>400.13400000000001</v>
      </c>
      <c r="Y5934" s="16">
        <v>46.3521</v>
      </c>
      <c r="Z5934" s="16">
        <v>0.32655000000000001</v>
      </c>
      <c r="AA5934" s="16">
        <v>0.42824050000000002</v>
      </c>
      <c r="AB5934" s="16">
        <v>0.45</v>
      </c>
      <c r="AC5934" s="16">
        <v>23.11</v>
      </c>
      <c r="AD5934" s="16">
        <v>34.344999999999999</v>
      </c>
      <c r="AE5934" s="16">
        <v>9.1808999999999994</v>
      </c>
      <c r="AF5934" s="16">
        <v>13.410399999999999</v>
      </c>
      <c r="AG5934" s="16">
        <v>100498</v>
      </c>
      <c r="AH5934" s="16">
        <v>0.1002</v>
      </c>
      <c r="AI5934" s="16">
        <v>81.099999999999994</v>
      </c>
      <c r="AJ5934" s="16">
        <v>96</v>
      </c>
      <c r="AK5934" s="16">
        <v>0.68110000000000004</v>
      </c>
      <c r="AL5934" s="16">
        <v>-0.1072</v>
      </c>
      <c r="AM5934" s="16">
        <v>-7.3400000000000007E-2</v>
      </c>
      <c r="AN5934" s="16">
        <v>1.4134</v>
      </c>
      <c r="AO5934" s="16">
        <v>-0.44180000000000003</v>
      </c>
      <c r="AP5934" s="16">
        <v>1.2854000000000001</v>
      </c>
      <c r="AR5934" s="16">
        <f t="shared" si="215"/>
        <v>1</v>
      </c>
      <c r="AS5934" s="5">
        <f t="shared" si="214"/>
        <v>2.6840299999999997E-2</v>
      </c>
    </row>
    <row r="5935" spans="1:45" x14ac:dyDescent="0.25">
      <c r="A5935" s="16" t="s">
        <v>407</v>
      </c>
      <c r="B5935" s="16" t="s">
        <v>200</v>
      </c>
      <c r="C5935" s="16" t="s">
        <v>388</v>
      </c>
      <c r="D5935" s="16">
        <v>2006</v>
      </c>
      <c r="E5935" s="16" t="s">
        <v>6551</v>
      </c>
      <c r="F5935" s="16" t="s">
        <v>592</v>
      </c>
      <c r="G5935" s="10">
        <v>2940.71</v>
      </c>
      <c r="H5935" s="73">
        <v>7.9864069999999998</v>
      </c>
      <c r="I5935" s="16">
        <v>10137</v>
      </c>
      <c r="J5935" s="71">
        <v>0</v>
      </c>
      <c r="K5935" s="71">
        <v>1</v>
      </c>
      <c r="L5935" s="16">
        <v>5.7664300000000002E-2</v>
      </c>
      <c r="M5935" s="16">
        <v>-0.4244463</v>
      </c>
      <c r="N5935" s="16">
        <v>0.17685039999999999</v>
      </c>
      <c r="O5935" s="16">
        <v>-4.1976399999999997E-2</v>
      </c>
      <c r="P5935" s="16">
        <v>-3.3944299999999997E-2</v>
      </c>
      <c r="Q5935" s="16">
        <v>0.46167659999999999</v>
      </c>
      <c r="R5935" s="16">
        <v>0.15684999999999999</v>
      </c>
      <c r="S5935" s="16">
        <v>1.4200000000000001E-2</v>
      </c>
      <c r="T5935" s="16">
        <v>1.34E-2</v>
      </c>
      <c r="U5935" s="16">
        <v>8.0082500000000003</v>
      </c>
      <c r="V5935" s="16">
        <v>21.158999999999999</v>
      </c>
      <c r="W5935" s="16">
        <v>5.4610000000000003</v>
      </c>
      <c r="X5935" s="16">
        <v>397.42500000000001</v>
      </c>
      <c r="Y5935" s="16">
        <v>45.827800000000003</v>
      </c>
      <c r="Z5935" s="16">
        <v>0.32414999999999999</v>
      </c>
      <c r="AA5935" s="16">
        <v>0.4146473</v>
      </c>
      <c r="AB5935" s="16">
        <v>0.45</v>
      </c>
      <c r="AC5935" s="16">
        <v>23.11</v>
      </c>
      <c r="AD5935" s="16">
        <v>34.695</v>
      </c>
      <c r="AE5935" s="16">
        <v>11.302899999999999</v>
      </c>
      <c r="AF5935" s="16">
        <v>16.4406</v>
      </c>
      <c r="AG5935" s="16">
        <v>101673</v>
      </c>
      <c r="AH5935" s="16">
        <v>0.10685</v>
      </c>
      <c r="AI5935" s="16">
        <v>81.599999999999994</v>
      </c>
      <c r="AJ5935" s="16">
        <v>96.4</v>
      </c>
      <c r="AK5935" s="16">
        <v>0.81289999999999996</v>
      </c>
      <c r="AL5935" s="16">
        <v>-7.6600000000000001E-2</v>
      </c>
      <c r="AM5935" s="16">
        <v>-0.40539999999999998</v>
      </c>
      <c r="AN5935" s="16">
        <v>1.3985000000000001</v>
      </c>
      <c r="AO5935" s="16">
        <v>-0.7591</v>
      </c>
      <c r="AP5935" s="16">
        <v>1.111</v>
      </c>
      <c r="AR5935" s="16">
        <f t="shared" si="215"/>
        <v>1</v>
      </c>
      <c r="AS5935" s="5">
        <f t="shared" si="214"/>
        <v>1.0727100000000003E-2</v>
      </c>
    </row>
    <row r="5936" spans="1:45" x14ac:dyDescent="0.25">
      <c r="A5936" s="16" t="s">
        <v>407</v>
      </c>
      <c r="B5936" s="16" t="s">
        <v>200</v>
      </c>
      <c r="C5936" s="16" t="s">
        <v>388</v>
      </c>
      <c r="D5936" s="16">
        <v>2007</v>
      </c>
      <c r="E5936" s="16" t="s">
        <v>6552</v>
      </c>
      <c r="F5936" s="16" t="s">
        <v>592</v>
      </c>
      <c r="G5936" s="10">
        <v>3095.1</v>
      </c>
      <c r="H5936" s="73">
        <v>8.0375750000000004</v>
      </c>
      <c r="I5936" s="16">
        <v>10243</v>
      </c>
      <c r="J5936" s="71">
        <v>0</v>
      </c>
      <c r="K5936" s="71">
        <v>1</v>
      </c>
      <c r="L5936" s="16">
        <v>9.31506E-2</v>
      </c>
      <c r="M5936" s="16">
        <v>-0.50141409999999997</v>
      </c>
      <c r="N5936" s="16">
        <v>0.24232090000000001</v>
      </c>
      <c r="O5936" s="16">
        <v>7.0561399999999996E-2</v>
      </c>
      <c r="P5936" s="16">
        <v>1.4562200000000001E-2</v>
      </c>
      <c r="Q5936" s="16">
        <v>0.379942</v>
      </c>
      <c r="R5936" s="16">
        <v>0.17394999999999999</v>
      </c>
      <c r="S5936" s="16">
        <v>1.43E-2</v>
      </c>
      <c r="T5936" s="16">
        <v>4.1000000000000003E-3</v>
      </c>
      <c r="U5936" s="16">
        <v>8.2131000000000007</v>
      </c>
      <c r="V5936" s="16">
        <v>21.073</v>
      </c>
      <c r="W5936" s="16">
        <v>5.6219999999999999</v>
      </c>
      <c r="X5936" s="16">
        <v>403.08100000000002</v>
      </c>
      <c r="Y5936" s="16">
        <v>48.174399999999999</v>
      </c>
      <c r="Z5936" s="16">
        <v>0.35665000000000002</v>
      </c>
      <c r="AA5936" s="16">
        <v>0.41095769999999998</v>
      </c>
      <c r="AB5936" s="16">
        <v>0.45</v>
      </c>
      <c r="AC5936" s="16">
        <v>23.11</v>
      </c>
      <c r="AD5936" s="16">
        <v>34.79</v>
      </c>
      <c r="AE5936" s="16">
        <v>13.3142</v>
      </c>
      <c r="AF5936" s="16">
        <v>18.435099999999998</v>
      </c>
      <c r="AG5936" s="16">
        <v>104874</v>
      </c>
      <c r="AH5936" s="16">
        <v>0.12125</v>
      </c>
      <c r="AI5936" s="16">
        <v>82.1</v>
      </c>
      <c r="AJ5936" s="16">
        <v>96.9</v>
      </c>
      <c r="AK5936" s="16">
        <v>0.77590000000000003</v>
      </c>
      <c r="AL5936" s="16">
        <v>-0.1948</v>
      </c>
      <c r="AM5936" s="16">
        <v>-0.51239999999999997</v>
      </c>
      <c r="AN5936" s="16">
        <v>1.381</v>
      </c>
      <c r="AO5936" s="16">
        <v>-0.86370000000000002</v>
      </c>
      <c r="AP5936" s="16">
        <v>1.0330999999999999</v>
      </c>
      <c r="AR5936" s="16">
        <f t="shared" si="215"/>
        <v>1</v>
      </c>
      <c r="AS5936" s="5">
        <f t="shared" si="214"/>
        <v>3.5486299999999998E-2</v>
      </c>
    </row>
    <row r="5937" spans="1:45" x14ac:dyDescent="0.25">
      <c r="A5937" s="16" t="s">
        <v>407</v>
      </c>
      <c r="B5937" s="16" t="s">
        <v>200</v>
      </c>
      <c r="C5937" s="16" t="s">
        <v>388</v>
      </c>
      <c r="D5937" s="16">
        <v>2008</v>
      </c>
      <c r="E5937" s="16" t="s">
        <v>6553</v>
      </c>
      <c r="F5937" s="16" t="s">
        <v>592</v>
      </c>
      <c r="G5937" s="10">
        <v>3310.84</v>
      </c>
      <c r="H5937" s="73">
        <v>8.1049559999999996</v>
      </c>
      <c r="I5937" s="16">
        <v>10340</v>
      </c>
      <c r="J5937" s="71">
        <v>0</v>
      </c>
      <c r="K5937" s="71">
        <v>1</v>
      </c>
      <c r="L5937" s="16">
        <v>7.4988799999999994E-2</v>
      </c>
      <c r="M5937" s="16">
        <v>-0.48093219999999998</v>
      </c>
      <c r="N5937" s="16">
        <v>0.26123360000000001</v>
      </c>
      <c r="O5937" s="16">
        <v>8.3924899999999997E-2</v>
      </c>
      <c r="P5937" s="16">
        <v>-1.5543700000000001E-2</v>
      </c>
      <c r="Q5937" s="16">
        <v>0.31557659999999998</v>
      </c>
      <c r="R5937" s="16">
        <v>0.2296</v>
      </c>
      <c r="S5937" s="16">
        <v>1.4149999999999999E-2</v>
      </c>
      <c r="T5937" s="16">
        <v>3.0999999999999999E-3</v>
      </c>
      <c r="U5937" s="16">
        <v>8.1907499999999995</v>
      </c>
      <c r="V5937" s="16">
        <v>20.986999999999998</v>
      </c>
      <c r="W5937" s="16">
        <v>5.7830000000000004</v>
      </c>
      <c r="X5937" s="16">
        <v>405.18299999999999</v>
      </c>
      <c r="Y5937" s="16">
        <v>50.937199999999997</v>
      </c>
      <c r="Z5937" s="16">
        <v>0.33200000000000002</v>
      </c>
      <c r="AA5937" s="16">
        <v>0.41115190000000001</v>
      </c>
      <c r="AB5937" s="16">
        <v>0.45</v>
      </c>
      <c r="AC5937" s="16">
        <v>23.11</v>
      </c>
      <c r="AD5937" s="16">
        <v>34.784999999999997</v>
      </c>
      <c r="AE5937" s="16">
        <v>10.2166</v>
      </c>
      <c r="AF5937" s="16">
        <v>16.740500000000001</v>
      </c>
      <c r="AG5937" s="16">
        <v>109753</v>
      </c>
      <c r="AH5937" s="16">
        <v>0.1303</v>
      </c>
      <c r="AI5937" s="16">
        <v>82.7</v>
      </c>
      <c r="AJ5937" s="16">
        <v>97.3</v>
      </c>
      <c r="AK5937" s="16">
        <v>0.82899999999999996</v>
      </c>
      <c r="AL5937" s="16">
        <v>-0.1885</v>
      </c>
      <c r="AM5937" s="16">
        <v>-0.62829999999999997</v>
      </c>
      <c r="AN5937" s="16">
        <v>1.3741000000000001</v>
      </c>
      <c r="AO5937" s="16">
        <v>-1.127</v>
      </c>
      <c r="AP5937" s="16">
        <v>1.0034000000000001</v>
      </c>
      <c r="AR5937" s="16">
        <f t="shared" si="215"/>
        <v>1</v>
      </c>
      <c r="AS5937" s="5">
        <f t="shared" si="214"/>
        <v>-1.8161800000000006E-2</v>
      </c>
    </row>
    <row r="5938" spans="1:45" x14ac:dyDescent="0.25">
      <c r="A5938" s="16" t="s">
        <v>407</v>
      </c>
      <c r="B5938" s="16" t="s">
        <v>200</v>
      </c>
      <c r="C5938" s="16" t="s">
        <v>388</v>
      </c>
      <c r="D5938" s="16">
        <v>2009</v>
      </c>
      <c r="E5938" s="16" t="s">
        <v>6554</v>
      </c>
      <c r="F5938" s="16" t="s">
        <v>592</v>
      </c>
      <c r="G5938" s="10">
        <v>3133.46</v>
      </c>
      <c r="H5938" s="73">
        <v>8.0498940000000001</v>
      </c>
      <c r="I5938" s="16">
        <v>10441</v>
      </c>
      <c r="J5938" s="71">
        <v>0</v>
      </c>
      <c r="K5938" s="71">
        <v>1</v>
      </c>
      <c r="L5938" s="16">
        <v>0.1416135</v>
      </c>
      <c r="M5938" s="16">
        <v>-0.50802860000000005</v>
      </c>
      <c r="N5938" s="16">
        <v>0.29648659999999999</v>
      </c>
      <c r="O5938" s="16">
        <v>0.20251540000000001</v>
      </c>
      <c r="P5938" s="16">
        <v>-4.9403799999999998E-2</v>
      </c>
      <c r="Q5938" s="16">
        <v>0.37049179999999998</v>
      </c>
      <c r="R5938" s="16">
        <v>0.2094</v>
      </c>
      <c r="S5938" s="16">
        <v>9.9000000000000008E-3</v>
      </c>
      <c r="T5938" s="16">
        <v>3.0999999999999999E-3</v>
      </c>
      <c r="U5938" s="16">
        <v>8.4823500000000003</v>
      </c>
      <c r="V5938" s="16">
        <v>20.901</v>
      </c>
      <c r="W5938" s="16">
        <v>5.944</v>
      </c>
      <c r="X5938" s="16">
        <v>404.67</v>
      </c>
      <c r="Y5938" s="16">
        <v>53.729199999999999</v>
      </c>
      <c r="Z5938" s="16">
        <v>0.3619</v>
      </c>
      <c r="AA5938" s="16">
        <v>0.40357860000000001</v>
      </c>
      <c r="AB5938" s="16">
        <v>0.45</v>
      </c>
      <c r="AC5938" s="16">
        <v>23.11</v>
      </c>
      <c r="AD5938" s="16">
        <v>34.979999999999997</v>
      </c>
      <c r="AE5938" s="16">
        <v>8.1565999999999992</v>
      </c>
      <c r="AF5938" s="16">
        <v>10.1958</v>
      </c>
      <c r="AG5938" s="16">
        <v>109433</v>
      </c>
      <c r="AH5938" s="16">
        <v>0.14144999999999999</v>
      </c>
      <c r="AI5938" s="16">
        <v>83.2</v>
      </c>
      <c r="AJ5938" s="16">
        <v>97.7</v>
      </c>
      <c r="AK5938" s="16">
        <v>0.78</v>
      </c>
      <c r="AL5938" s="16">
        <v>-0.17749999999999999</v>
      </c>
      <c r="AM5938" s="16">
        <v>-0.47139999999999999</v>
      </c>
      <c r="AN5938" s="16">
        <v>1.4359999999999999</v>
      </c>
      <c r="AO5938" s="16">
        <v>-1.0348999999999999</v>
      </c>
      <c r="AP5938" s="16">
        <v>1.0432999999999999</v>
      </c>
      <c r="AR5938" s="16">
        <f t="shared" si="215"/>
        <v>1</v>
      </c>
      <c r="AS5938" s="5">
        <f t="shared" si="214"/>
        <v>6.6624700000000009E-2</v>
      </c>
    </row>
    <row r="5939" spans="1:45" x14ac:dyDescent="0.25">
      <c r="A5939" s="16" t="s">
        <v>407</v>
      </c>
      <c r="B5939" s="16" t="s">
        <v>200</v>
      </c>
      <c r="C5939" s="16" t="s">
        <v>388</v>
      </c>
      <c r="D5939" s="16">
        <v>2010</v>
      </c>
      <c r="E5939" s="16" t="s">
        <v>6555</v>
      </c>
      <c r="F5939" s="16" t="s">
        <v>592</v>
      </c>
      <c r="G5939" s="10">
        <v>3021.89</v>
      </c>
      <c r="H5939" s="73">
        <v>8.0136380000000003</v>
      </c>
      <c r="I5939" s="16">
        <v>10531</v>
      </c>
      <c r="J5939" s="71">
        <v>0</v>
      </c>
      <c r="K5939" s="71">
        <v>1</v>
      </c>
      <c r="L5939" s="16">
        <v>0.20798240000000001</v>
      </c>
      <c r="M5939" s="16">
        <v>-0.44958759999999998</v>
      </c>
      <c r="N5939" s="16">
        <v>0.33731610000000001</v>
      </c>
      <c r="O5939" s="16">
        <v>0.20860970000000001</v>
      </c>
      <c r="P5939" s="16">
        <v>2.7549000000000001E-2</v>
      </c>
      <c r="Q5939" s="16">
        <v>0.3337715</v>
      </c>
      <c r="R5939" s="16">
        <v>0.18345</v>
      </c>
      <c r="S5939" s="16">
        <v>1.1599999999999999E-2</v>
      </c>
      <c r="T5939" s="16">
        <v>1.0200000000000001E-2</v>
      </c>
      <c r="U5939" s="16">
        <v>8.3776499999999992</v>
      </c>
      <c r="V5939" s="16">
        <v>21.614999999999998</v>
      </c>
      <c r="W5939" s="16">
        <v>6.1050000000000004</v>
      </c>
      <c r="X5939" s="16">
        <v>408.87</v>
      </c>
      <c r="Y5939" s="16">
        <v>56.309899999999999</v>
      </c>
      <c r="Z5939" s="16">
        <v>0.33439999999999998</v>
      </c>
      <c r="AA5939" s="16">
        <v>0.3979471</v>
      </c>
      <c r="AB5939" s="16">
        <v>0.45</v>
      </c>
      <c r="AC5939" s="16">
        <v>23.11</v>
      </c>
      <c r="AD5939" s="16">
        <v>35.125</v>
      </c>
      <c r="AE5939" s="16">
        <v>12.2113</v>
      </c>
      <c r="AF5939" s="16">
        <v>16.281700000000001</v>
      </c>
      <c r="AG5939" s="16">
        <v>115903</v>
      </c>
      <c r="AH5939" s="16">
        <v>0.14879999999999999</v>
      </c>
      <c r="AI5939" s="16">
        <v>83.2</v>
      </c>
      <c r="AJ5939" s="16">
        <v>97.7</v>
      </c>
      <c r="AK5939" s="16">
        <v>0.75700000000000001</v>
      </c>
      <c r="AL5939" s="16">
        <v>-0.2056</v>
      </c>
      <c r="AM5939" s="16">
        <v>-0.49530000000000002</v>
      </c>
      <c r="AN5939" s="16">
        <v>1.4761</v>
      </c>
      <c r="AO5939" s="16">
        <v>-1.1795</v>
      </c>
      <c r="AP5939" s="16">
        <v>1.0230999999999999</v>
      </c>
      <c r="AR5939" s="16">
        <f t="shared" si="215"/>
        <v>1</v>
      </c>
      <c r="AS5939" s="5">
        <f t="shared" si="214"/>
        <v>6.6368900000000008E-2</v>
      </c>
    </row>
    <row r="5940" spans="1:45" x14ac:dyDescent="0.25">
      <c r="A5940" s="16" t="s">
        <v>407</v>
      </c>
      <c r="B5940" s="16" t="s">
        <v>200</v>
      </c>
      <c r="C5940" s="16" t="s">
        <v>388</v>
      </c>
      <c r="D5940" s="16">
        <v>2011</v>
      </c>
      <c r="E5940" s="16" t="s">
        <v>6556</v>
      </c>
      <c r="F5940" s="16" t="s">
        <v>592</v>
      </c>
      <c r="G5940" s="10">
        <v>3247.43</v>
      </c>
      <c r="H5940" s="73">
        <v>8.0856189999999994</v>
      </c>
      <c r="I5940" s="16">
        <v>10628</v>
      </c>
      <c r="J5940" s="71">
        <v>0</v>
      </c>
      <c r="K5940" s="71">
        <v>1</v>
      </c>
      <c r="L5940" s="16">
        <v>0.12912950000000001</v>
      </c>
      <c r="M5940" s="16">
        <v>-0.54022150000000002</v>
      </c>
      <c r="N5940" s="16">
        <v>0.38703399999999999</v>
      </c>
      <c r="O5940" s="16">
        <v>0.23805760000000001</v>
      </c>
      <c r="P5940" s="16">
        <v>8.1403799999999998E-2</v>
      </c>
      <c r="Q5940" s="16">
        <v>9.9362400000000003E-2</v>
      </c>
      <c r="R5940" s="16">
        <v>0.1739</v>
      </c>
      <c r="S5940" s="16">
        <v>1.4149999999999999E-2</v>
      </c>
      <c r="T5940" s="16">
        <v>0</v>
      </c>
      <c r="U5940" s="16">
        <v>8.5842500000000008</v>
      </c>
      <c r="V5940" s="16">
        <v>22.341999999999999</v>
      </c>
      <c r="W5940" s="16">
        <v>6.1440000000000001</v>
      </c>
      <c r="X5940" s="16">
        <v>410.44</v>
      </c>
      <c r="Y5940" s="16">
        <v>58.127200000000002</v>
      </c>
      <c r="Z5940" s="16">
        <v>0.32924999999999999</v>
      </c>
      <c r="AA5940" s="16">
        <v>0.39814139999999998</v>
      </c>
      <c r="AB5940" s="16">
        <v>0.45</v>
      </c>
      <c r="AC5940" s="16">
        <v>23.11</v>
      </c>
      <c r="AD5940" s="16">
        <v>35.119999999999997</v>
      </c>
      <c r="AE5940" s="16">
        <v>14.729799999999999</v>
      </c>
      <c r="AF5940" s="16">
        <v>21.637499999999999</v>
      </c>
      <c r="AG5940" s="16">
        <v>119640</v>
      </c>
      <c r="AH5940" s="16">
        <v>0.15509999999999999</v>
      </c>
      <c r="AI5940" s="16">
        <v>83.3</v>
      </c>
      <c r="AJ5940" s="16">
        <v>97.7</v>
      </c>
      <c r="AK5940" s="16">
        <v>0.746</v>
      </c>
      <c r="AL5940" s="16">
        <v>-0.47249999999999998</v>
      </c>
      <c r="AM5940" s="16">
        <v>-0.79210000000000003</v>
      </c>
      <c r="AN5940" s="16">
        <v>1.3349</v>
      </c>
      <c r="AO5940" s="16">
        <v>-1.2669999999999999</v>
      </c>
      <c r="AP5940" s="16">
        <v>0.495</v>
      </c>
      <c r="AR5940" s="16">
        <f t="shared" si="215"/>
        <v>1</v>
      </c>
      <c r="AS5940" s="5">
        <f t="shared" si="214"/>
        <v>-7.8852900000000004E-2</v>
      </c>
    </row>
    <row r="5941" spans="1:45" x14ac:dyDescent="0.25">
      <c r="A5941" s="16" t="s">
        <v>407</v>
      </c>
      <c r="B5941" s="16" t="s">
        <v>200</v>
      </c>
      <c r="C5941" s="16" t="s">
        <v>388</v>
      </c>
      <c r="D5941" s="16">
        <v>2012</v>
      </c>
      <c r="E5941" s="16" t="s">
        <v>6557</v>
      </c>
      <c r="F5941" s="16" t="s">
        <v>592</v>
      </c>
      <c r="G5941" s="10">
        <v>3223.67</v>
      </c>
      <c r="H5941" s="73">
        <v>8.0782769999999999</v>
      </c>
      <c r="I5941" s="16">
        <v>10725</v>
      </c>
      <c r="J5941" s="71">
        <v>0</v>
      </c>
      <c r="K5941" s="71">
        <v>1</v>
      </c>
      <c r="L5941" s="16">
        <v>0.1797475</v>
      </c>
      <c r="M5941" s="16">
        <v>-0.53702329999999998</v>
      </c>
      <c r="N5941" s="16">
        <v>0.41394760000000003</v>
      </c>
      <c r="O5941" s="16">
        <v>0.27499190000000001</v>
      </c>
      <c r="P5941" s="16">
        <v>8.5833000000000007E-2</v>
      </c>
      <c r="Q5941" s="16">
        <v>0.14159759999999999</v>
      </c>
      <c r="R5941" s="16">
        <v>0.18079999999999999</v>
      </c>
      <c r="S5941" s="16">
        <v>1.4E-2</v>
      </c>
      <c r="T5941" s="16">
        <v>0</v>
      </c>
      <c r="U5941" s="16">
        <v>8.7113999999999994</v>
      </c>
      <c r="V5941" s="16">
        <v>23.068999999999999</v>
      </c>
      <c r="W5941" s="16">
        <v>6.1829999999999998</v>
      </c>
      <c r="X5941" s="16">
        <v>409.74400000000003</v>
      </c>
      <c r="Y5941" s="16">
        <v>58.097099999999998</v>
      </c>
      <c r="Z5941" s="16">
        <v>0.35010000000000002</v>
      </c>
      <c r="AA5941" s="16">
        <v>0.4022193</v>
      </c>
      <c r="AB5941" s="16">
        <v>0.45</v>
      </c>
      <c r="AC5941" s="16">
        <v>23.11</v>
      </c>
      <c r="AD5941" s="16">
        <v>35.015000000000001</v>
      </c>
      <c r="AE5941" s="16">
        <v>14.7059</v>
      </c>
      <c r="AF5941" s="16">
        <v>28.397600000000001</v>
      </c>
      <c r="AG5941" s="16">
        <v>124674</v>
      </c>
      <c r="AH5941" s="16">
        <v>0.1128</v>
      </c>
      <c r="AI5941" s="16">
        <v>83.3</v>
      </c>
      <c r="AJ5941" s="16">
        <v>97.7</v>
      </c>
      <c r="AK5941" s="16">
        <v>0.70609999999999995</v>
      </c>
      <c r="AL5941" s="16">
        <v>-0.29399999999999998</v>
      </c>
      <c r="AM5941" s="16">
        <v>-0.67979999999999996</v>
      </c>
      <c r="AN5941" s="16">
        <v>1.3236000000000001</v>
      </c>
      <c r="AO5941" s="16">
        <v>-1.2390000000000001</v>
      </c>
      <c r="AP5941" s="16">
        <v>0.46929999999999999</v>
      </c>
      <c r="AR5941" s="16">
        <f t="shared" si="215"/>
        <v>1</v>
      </c>
      <c r="AS5941" s="5">
        <f t="shared" si="214"/>
        <v>5.0617999999999996E-2</v>
      </c>
    </row>
    <row r="5942" spans="1:45" x14ac:dyDescent="0.25">
      <c r="A5942" s="16" t="s">
        <v>407</v>
      </c>
      <c r="B5942" s="16" t="s">
        <v>200</v>
      </c>
      <c r="C5942" s="16" t="s">
        <v>388</v>
      </c>
      <c r="D5942" s="16">
        <v>2013</v>
      </c>
      <c r="E5942" s="16" t="s">
        <v>6558</v>
      </c>
      <c r="F5942" s="16" t="s">
        <v>592</v>
      </c>
      <c r="G5942" s="10">
        <v>3237.15</v>
      </c>
      <c r="H5942" s="73">
        <v>8.0824479999999994</v>
      </c>
      <c r="I5942" s="16">
        <v>10819</v>
      </c>
      <c r="J5942" s="71">
        <v>0</v>
      </c>
      <c r="K5942" s="71">
        <v>1</v>
      </c>
      <c r="L5942" s="16">
        <v>0.2372872</v>
      </c>
      <c r="M5942" s="16">
        <v>-0.5064978</v>
      </c>
      <c r="N5942" s="16">
        <v>0.46646670000000001</v>
      </c>
      <c r="O5942" s="16">
        <v>0.29951889999999998</v>
      </c>
      <c r="P5942" s="16">
        <v>0.1074508</v>
      </c>
      <c r="Q5942" s="16">
        <v>0.14056450000000001</v>
      </c>
      <c r="R5942" s="16">
        <v>0.1855</v>
      </c>
      <c r="S5942" s="16">
        <v>1.4E-2</v>
      </c>
      <c r="T5942" s="16">
        <v>3.0000000000000001E-3</v>
      </c>
      <c r="U5942" s="16">
        <v>8.7815999999999992</v>
      </c>
      <c r="V5942" s="16">
        <v>23.795999999999999</v>
      </c>
      <c r="W5942" s="16">
        <v>6.2220000000000004</v>
      </c>
      <c r="X5942" s="16">
        <v>414.00200000000001</v>
      </c>
      <c r="Y5942" s="16">
        <v>58.969099999999997</v>
      </c>
      <c r="Z5942" s="16">
        <v>0.35215000000000002</v>
      </c>
      <c r="AA5942" s="16">
        <v>0.39658779999999999</v>
      </c>
      <c r="AB5942" s="16">
        <v>0.45</v>
      </c>
      <c r="AC5942" s="16">
        <v>23.11</v>
      </c>
      <c r="AD5942" s="16">
        <v>35.159999999999997</v>
      </c>
      <c r="AE5942" s="16">
        <v>14.6821</v>
      </c>
      <c r="AF5942" s="16">
        <v>34.426900000000003</v>
      </c>
      <c r="AG5942" s="16">
        <v>130688</v>
      </c>
      <c r="AH5942" s="16">
        <v>0.1143</v>
      </c>
      <c r="AI5942" s="16">
        <v>83.3</v>
      </c>
      <c r="AJ5942" s="16">
        <v>97.7</v>
      </c>
      <c r="AK5942" s="16">
        <v>0.75219999999999998</v>
      </c>
      <c r="AL5942" s="16">
        <v>-0.34670000000000001</v>
      </c>
      <c r="AM5942" s="16">
        <v>-0.64410000000000001</v>
      </c>
      <c r="AN5942" s="16">
        <v>1.3221000000000001</v>
      </c>
      <c r="AO5942" s="16">
        <v>-1.3064</v>
      </c>
      <c r="AP5942" s="16">
        <v>0.501</v>
      </c>
      <c r="AR5942" s="16">
        <f t="shared" si="215"/>
        <v>1</v>
      </c>
      <c r="AS5942" s="5">
        <f t="shared" si="214"/>
        <v>5.7539699999999999E-2</v>
      </c>
    </row>
    <row r="5943" spans="1:45" x14ac:dyDescent="0.25">
      <c r="A5943" s="16" t="s">
        <v>407</v>
      </c>
      <c r="B5943" s="16" t="s">
        <v>200</v>
      </c>
      <c r="C5943" s="16" t="s">
        <v>388</v>
      </c>
      <c r="D5943" s="16">
        <v>2014</v>
      </c>
      <c r="E5943" s="16" t="s">
        <v>6559</v>
      </c>
      <c r="F5943" s="16" t="s">
        <v>592</v>
      </c>
      <c r="G5943" s="10">
        <v>3282.52</v>
      </c>
      <c r="H5943" s="73">
        <v>8.096368</v>
      </c>
      <c r="I5943" s="16">
        <v>10908</v>
      </c>
      <c r="J5943" s="71">
        <v>0</v>
      </c>
      <c r="K5943" s="71">
        <v>1</v>
      </c>
      <c r="L5943" s="16">
        <v>0.32538280000000003</v>
      </c>
      <c r="M5943" s="16">
        <v>-0.49699189999999999</v>
      </c>
      <c r="N5943" s="16">
        <v>0.47537790000000002</v>
      </c>
      <c r="O5943" s="16">
        <v>0.35274820000000001</v>
      </c>
      <c r="P5943" s="16">
        <v>0.12763550000000001</v>
      </c>
      <c r="Q5943" s="16">
        <v>0.2478098</v>
      </c>
      <c r="R5943" s="16">
        <v>0.1749</v>
      </c>
      <c r="S5943" s="16">
        <v>1.41E-2</v>
      </c>
      <c r="T5943" s="16">
        <v>4.5999999999999999E-3</v>
      </c>
      <c r="U5943" s="16">
        <v>8.6919500000000003</v>
      </c>
      <c r="V5943" s="16">
        <v>24.523</v>
      </c>
      <c r="W5943" s="16">
        <v>6.2610000000000001</v>
      </c>
      <c r="X5943" s="16">
        <v>414.05799999999999</v>
      </c>
      <c r="Y5943" s="16">
        <v>60.598500000000001</v>
      </c>
      <c r="Z5943" s="16">
        <v>0.35885</v>
      </c>
      <c r="AA5943" s="16">
        <v>0.38008180000000003</v>
      </c>
      <c r="AB5943" s="16">
        <v>0.45</v>
      </c>
      <c r="AC5943" s="16">
        <v>23.11</v>
      </c>
      <c r="AD5943" s="16">
        <v>35.585000000000001</v>
      </c>
      <c r="AE5943" s="16">
        <v>15.1607</v>
      </c>
      <c r="AF5943" s="16">
        <v>38.4071</v>
      </c>
      <c r="AG5943" s="16">
        <v>109142</v>
      </c>
      <c r="AH5943" s="16">
        <v>0.1159</v>
      </c>
      <c r="AI5943" s="16">
        <v>85.075699999999998</v>
      </c>
      <c r="AJ5943" s="16">
        <v>97.7</v>
      </c>
      <c r="AK5943" s="16">
        <v>1.0840000000000001</v>
      </c>
      <c r="AL5943" s="16">
        <v>3.5299999999999998E-2</v>
      </c>
      <c r="AM5943" s="16">
        <v>-0.93479999999999996</v>
      </c>
      <c r="AN5943" s="16">
        <v>1.3182</v>
      </c>
      <c r="AO5943" s="16">
        <v>-0.92889999999999995</v>
      </c>
      <c r="AP5943" s="16">
        <v>0.3241</v>
      </c>
      <c r="AR5943" s="16">
        <f t="shared" si="215"/>
        <v>1</v>
      </c>
      <c r="AS5943" s="5">
        <f t="shared" si="214"/>
        <v>8.8095600000000024E-2</v>
      </c>
    </row>
    <row r="5944" spans="1:45" x14ac:dyDescent="0.25">
      <c r="A5944" s="16" t="s">
        <v>409</v>
      </c>
      <c r="B5944" s="16" t="s">
        <v>159</v>
      </c>
      <c r="C5944" s="16" t="s">
        <v>371</v>
      </c>
      <c r="D5944" s="16">
        <v>1985</v>
      </c>
      <c r="E5944" s="16" t="s">
        <v>6560</v>
      </c>
      <c r="F5944" s="16" t="s">
        <v>593</v>
      </c>
      <c r="G5944" s="10">
        <v>2822.05</v>
      </c>
      <c r="H5944" s="73">
        <v>7.9452179999999997</v>
      </c>
      <c r="I5944" s="16" t="s">
        <v>6700</v>
      </c>
      <c r="J5944" s="71">
        <v>0</v>
      </c>
      <c r="K5944" s="71">
        <v>1</v>
      </c>
      <c r="L5944" s="16">
        <v>-0.20074929999999999</v>
      </c>
      <c r="M5944" s="16">
        <v>-0.59148250000000002</v>
      </c>
      <c r="N5944" s="16">
        <v>-0.11797539999999999</v>
      </c>
      <c r="O5944" s="16">
        <v>0.1456171</v>
      </c>
      <c r="P5944" s="16">
        <v>-0.24978210000000001</v>
      </c>
      <c r="Q5944" s="16">
        <v>0.36514210000000002</v>
      </c>
      <c r="R5944" s="16">
        <v>8.1699999999999995E-2</v>
      </c>
      <c r="S5944" s="16">
        <v>1.3899999999999999E-2</v>
      </c>
      <c r="T5944" s="16">
        <v>0</v>
      </c>
      <c r="U5944" s="16">
        <v>5.7412000000000001</v>
      </c>
      <c r="V5944" s="16">
        <v>10.52</v>
      </c>
      <c r="W5944" s="16">
        <v>5.6449999999999996</v>
      </c>
      <c r="X5944" s="16">
        <v>422.69600000000003</v>
      </c>
      <c r="Y5944" s="16">
        <v>52.079099999999997</v>
      </c>
      <c r="Z5944" s="16">
        <v>0.21160000000000001</v>
      </c>
      <c r="AA5944" s="16">
        <v>-0.35957489999999998</v>
      </c>
      <c r="AB5944" s="16">
        <v>0.3</v>
      </c>
      <c r="AC5944" s="16">
        <v>10</v>
      </c>
      <c r="AD5944" s="16">
        <v>37.695</v>
      </c>
      <c r="AE5944" s="16">
        <v>5.1867999999999999</v>
      </c>
      <c r="AF5944" s="16">
        <v>0</v>
      </c>
      <c r="AG5944" s="16">
        <v>78647.5</v>
      </c>
      <c r="AH5944" s="16">
        <v>0.48209999999999997</v>
      </c>
      <c r="AI5944" s="16">
        <v>59.801200000000001</v>
      </c>
      <c r="AJ5944" s="16">
        <v>88.277600000000007</v>
      </c>
      <c r="AK5944" s="16">
        <v>0.91539999999999999</v>
      </c>
      <c r="AL5944" s="16">
        <v>-0.57630000000000003</v>
      </c>
      <c r="AM5944" s="16">
        <v>-0.61629999999999996</v>
      </c>
      <c r="AN5944" s="16">
        <v>0.99490000000000001</v>
      </c>
      <c r="AO5944" s="16">
        <v>0.12239999999999999</v>
      </c>
      <c r="AP5944" s="16">
        <v>0.62590000000000001</v>
      </c>
      <c r="AR5944" s="16">
        <f t="shared" si="215"/>
        <v>1</v>
      </c>
      <c r="AS5944" s="5">
        <f t="shared" si="214"/>
        <v>0</v>
      </c>
    </row>
    <row r="5945" spans="1:45" x14ac:dyDescent="0.25">
      <c r="A5945" s="16" t="s">
        <v>409</v>
      </c>
      <c r="B5945" s="16" t="s">
        <v>159</v>
      </c>
      <c r="C5945" s="16" t="s">
        <v>371</v>
      </c>
      <c r="D5945" s="16">
        <v>1986</v>
      </c>
      <c r="E5945" s="16" t="s">
        <v>6561</v>
      </c>
      <c r="F5945" s="16" t="s">
        <v>593</v>
      </c>
      <c r="G5945" s="10">
        <v>2959.68</v>
      </c>
      <c r="H5945" s="73">
        <v>7.9928359999999996</v>
      </c>
      <c r="I5945" s="16" t="s">
        <v>6700</v>
      </c>
      <c r="J5945" s="71">
        <v>0</v>
      </c>
      <c r="K5945" s="71">
        <v>1</v>
      </c>
      <c r="L5945" s="16">
        <v>-0.18179909999999999</v>
      </c>
      <c r="M5945" s="16">
        <v>-0.59072610000000003</v>
      </c>
      <c r="N5945" s="16">
        <v>-9.2788800000000005E-2</v>
      </c>
      <c r="O5945" s="16">
        <v>0.1229445</v>
      </c>
      <c r="P5945" s="16">
        <v>-0.23111380000000001</v>
      </c>
      <c r="Q5945" s="16">
        <v>0.3866639</v>
      </c>
      <c r="R5945" s="16">
        <v>8.1699999999999995E-2</v>
      </c>
      <c r="S5945" s="16">
        <v>1.41E-2</v>
      </c>
      <c r="T5945" s="16">
        <v>0</v>
      </c>
      <c r="U5945" s="16">
        <v>5.5667999999999997</v>
      </c>
      <c r="V5945" s="16">
        <v>11.334</v>
      </c>
      <c r="W5945" s="16">
        <v>6.0229999999999997</v>
      </c>
      <c r="X5945" s="16">
        <v>423.20499999999998</v>
      </c>
      <c r="Y5945" s="16">
        <v>52.227899999999998</v>
      </c>
      <c r="Z5945" s="16">
        <v>0.19620000000000001</v>
      </c>
      <c r="AA5945" s="16">
        <v>-0.36811919999999998</v>
      </c>
      <c r="AB5945" s="16">
        <v>0.3</v>
      </c>
      <c r="AC5945" s="16">
        <v>10</v>
      </c>
      <c r="AD5945" s="16">
        <v>37.914999999999999</v>
      </c>
      <c r="AE5945" s="16">
        <v>5.7035999999999998</v>
      </c>
      <c r="AF5945" s="16">
        <v>0</v>
      </c>
      <c r="AG5945" s="16">
        <v>83324.899999999994</v>
      </c>
      <c r="AH5945" s="16">
        <v>0.48399999999999999</v>
      </c>
      <c r="AI5945" s="16">
        <v>60.639000000000003</v>
      </c>
      <c r="AJ5945" s="16">
        <v>88.560199999999995</v>
      </c>
      <c r="AK5945" s="16">
        <v>0.92210000000000003</v>
      </c>
      <c r="AL5945" s="16">
        <v>-0.51980000000000004</v>
      </c>
      <c r="AM5945" s="16">
        <v>-0.57089999999999996</v>
      </c>
      <c r="AN5945" s="16">
        <v>0.98980000000000001</v>
      </c>
      <c r="AO5945" s="16">
        <v>0.1346</v>
      </c>
      <c r="AP5945" s="16">
        <v>0.63200000000000001</v>
      </c>
      <c r="AR5945" s="16">
        <f t="shared" si="215"/>
        <v>1</v>
      </c>
      <c r="AS5945" s="5">
        <f t="shared" si="214"/>
        <v>1.89502E-2</v>
      </c>
    </row>
    <row r="5946" spans="1:45" x14ac:dyDescent="0.25">
      <c r="A5946" s="16" t="s">
        <v>409</v>
      </c>
      <c r="B5946" s="16" t="s">
        <v>159</v>
      </c>
      <c r="C5946" s="16" t="s">
        <v>371</v>
      </c>
      <c r="D5946" s="16">
        <v>1987</v>
      </c>
      <c r="E5946" s="16" t="s">
        <v>6562</v>
      </c>
      <c r="F5946" s="16" t="s">
        <v>593</v>
      </c>
      <c r="G5946" s="10">
        <v>2953.05</v>
      </c>
      <c r="H5946" s="73">
        <v>7.9905939999999998</v>
      </c>
      <c r="I5946" s="16" t="s">
        <v>6700</v>
      </c>
      <c r="J5946" s="71">
        <v>0</v>
      </c>
      <c r="K5946" s="71">
        <v>1</v>
      </c>
      <c r="L5946" s="16">
        <v>-0.1260107</v>
      </c>
      <c r="M5946" s="16">
        <v>-0.58996979999999999</v>
      </c>
      <c r="N5946" s="16">
        <v>-3.0162399999999999E-2</v>
      </c>
      <c r="O5946" s="16">
        <v>0.13882890000000001</v>
      </c>
      <c r="P5946" s="16">
        <v>-0.20738690000000001</v>
      </c>
      <c r="Q5946" s="16">
        <v>0.40814729999999999</v>
      </c>
      <c r="R5946" s="16">
        <v>8.1699999999999995E-2</v>
      </c>
      <c r="S5946" s="16">
        <v>1.43E-2</v>
      </c>
      <c r="T5946" s="16">
        <v>0</v>
      </c>
      <c r="U5946" s="16">
        <v>5.7988</v>
      </c>
      <c r="V5946" s="16">
        <v>12.148</v>
      </c>
      <c r="W5946" s="16">
        <v>6.4009999999999998</v>
      </c>
      <c r="X5946" s="16">
        <v>422.88299999999998</v>
      </c>
      <c r="Y5946" s="16">
        <v>52.3767</v>
      </c>
      <c r="Z5946" s="16">
        <v>0.20150000000000001</v>
      </c>
      <c r="AA5946" s="16">
        <v>-0.37627509999999997</v>
      </c>
      <c r="AB5946" s="16">
        <v>0.3</v>
      </c>
      <c r="AC5946" s="16">
        <v>10</v>
      </c>
      <c r="AD5946" s="16">
        <v>38.125</v>
      </c>
      <c r="AE5946" s="16">
        <v>6.6105</v>
      </c>
      <c r="AF5946" s="16">
        <v>0</v>
      </c>
      <c r="AG5946" s="16">
        <v>88178.3</v>
      </c>
      <c r="AH5946" s="16">
        <v>0.48580000000000001</v>
      </c>
      <c r="AI5946" s="16">
        <v>61.476700000000001</v>
      </c>
      <c r="AJ5946" s="16">
        <v>88.842799999999997</v>
      </c>
      <c r="AK5946" s="16">
        <v>0.92869999999999997</v>
      </c>
      <c r="AL5946" s="16">
        <v>-0.46329999999999999</v>
      </c>
      <c r="AM5946" s="16">
        <v>-0.52559999999999996</v>
      </c>
      <c r="AN5946" s="16">
        <v>0.98480000000000001</v>
      </c>
      <c r="AO5946" s="16">
        <v>0.14680000000000001</v>
      </c>
      <c r="AP5946" s="16">
        <v>0.63800000000000001</v>
      </c>
      <c r="AR5946" s="16">
        <f t="shared" si="215"/>
        <v>1</v>
      </c>
      <c r="AS5946" s="5">
        <f t="shared" si="214"/>
        <v>5.5788399999999988E-2</v>
      </c>
    </row>
    <row r="5947" spans="1:45" x14ac:dyDescent="0.25">
      <c r="A5947" s="16" t="s">
        <v>409</v>
      </c>
      <c r="B5947" s="16" t="s">
        <v>159</v>
      </c>
      <c r="C5947" s="16" t="s">
        <v>371</v>
      </c>
      <c r="D5947" s="16">
        <v>1988</v>
      </c>
      <c r="E5947" s="16" t="s">
        <v>6563</v>
      </c>
      <c r="F5947" s="16" t="s">
        <v>593</v>
      </c>
      <c r="G5947" s="10">
        <v>3348.43</v>
      </c>
      <c r="H5947" s="73">
        <v>8.1162469999999995</v>
      </c>
      <c r="I5947" s="16" t="s">
        <v>6700</v>
      </c>
      <c r="J5947" s="71">
        <v>0</v>
      </c>
      <c r="K5947" s="71">
        <v>1</v>
      </c>
      <c r="L5947" s="16">
        <v>-7.52332E-2</v>
      </c>
      <c r="M5947" s="16">
        <v>-0.5892134</v>
      </c>
      <c r="N5947" s="16">
        <v>1.18028E-2</v>
      </c>
      <c r="O5947" s="16">
        <v>0.16587289999999999</v>
      </c>
      <c r="P5947" s="16">
        <v>-0.1858234</v>
      </c>
      <c r="Q5947" s="16">
        <v>0.42966650000000001</v>
      </c>
      <c r="R5947" s="16">
        <v>8.1699999999999995E-2</v>
      </c>
      <c r="S5947" s="16">
        <v>1.4500000000000001E-2</v>
      </c>
      <c r="T5947" s="16">
        <v>0</v>
      </c>
      <c r="U5947" s="16">
        <v>5.8276000000000003</v>
      </c>
      <c r="V5947" s="16">
        <v>12.962</v>
      </c>
      <c r="W5947" s="16">
        <v>6.7789999999999999</v>
      </c>
      <c r="X5947" s="16">
        <v>422.67200000000003</v>
      </c>
      <c r="Y5947" s="16">
        <v>52.525500000000001</v>
      </c>
      <c r="Z5947" s="16">
        <v>0.2127</v>
      </c>
      <c r="AA5947" s="16">
        <v>-0.38481939999999998</v>
      </c>
      <c r="AB5947" s="16">
        <v>0.3</v>
      </c>
      <c r="AC5947" s="16">
        <v>10</v>
      </c>
      <c r="AD5947" s="16">
        <v>38.344999999999999</v>
      </c>
      <c r="AE5947" s="16">
        <v>7.5094000000000003</v>
      </c>
      <c r="AF5947" s="16">
        <v>0</v>
      </c>
      <c r="AG5947" s="16">
        <v>88906.9</v>
      </c>
      <c r="AH5947" s="16">
        <v>0.48770000000000002</v>
      </c>
      <c r="AI5947" s="16">
        <v>62.314500000000002</v>
      </c>
      <c r="AJ5947" s="16">
        <v>89.125399999999999</v>
      </c>
      <c r="AK5947" s="16">
        <v>0.93540000000000001</v>
      </c>
      <c r="AL5947" s="16">
        <v>-0.40679999999999999</v>
      </c>
      <c r="AM5947" s="16">
        <v>-0.48020000000000002</v>
      </c>
      <c r="AN5947" s="16">
        <v>0.9798</v>
      </c>
      <c r="AO5947" s="16">
        <v>0.159</v>
      </c>
      <c r="AP5947" s="16">
        <v>0.64400000000000002</v>
      </c>
      <c r="AR5947" s="16">
        <f t="shared" si="215"/>
        <v>1</v>
      </c>
      <c r="AS5947" s="5">
        <f t="shared" si="214"/>
        <v>5.0777500000000003E-2</v>
      </c>
    </row>
    <row r="5948" spans="1:45" x14ac:dyDescent="0.25">
      <c r="A5948" s="16" t="s">
        <v>409</v>
      </c>
      <c r="B5948" s="16" t="s">
        <v>159</v>
      </c>
      <c r="C5948" s="16" t="s">
        <v>371</v>
      </c>
      <c r="D5948" s="16">
        <v>1989</v>
      </c>
      <c r="E5948" s="16" t="s">
        <v>6564</v>
      </c>
      <c r="F5948" s="16" t="s">
        <v>593</v>
      </c>
      <c r="G5948" s="10">
        <v>3378.1</v>
      </c>
      <c r="H5948" s="73">
        <v>8.1250699999999991</v>
      </c>
      <c r="I5948" s="16" t="s">
        <v>6700</v>
      </c>
      <c r="J5948" s="71">
        <v>0</v>
      </c>
      <c r="K5948" s="71">
        <v>1</v>
      </c>
      <c r="L5948" s="16">
        <v>-5.9237999999999999E-2</v>
      </c>
      <c r="M5948" s="16">
        <v>-0.58845700000000001</v>
      </c>
      <c r="N5948" s="16">
        <v>6.7407999999999999E-3</v>
      </c>
      <c r="O5948" s="16">
        <v>0.16256999999999999</v>
      </c>
      <c r="P5948" s="16">
        <v>-0.16384989999999999</v>
      </c>
      <c r="Q5948" s="16">
        <v>0.45115139999999998</v>
      </c>
      <c r="R5948" s="16">
        <v>8.1699999999999995E-2</v>
      </c>
      <c r="S5948" s="16">
        <v>1.47E-2</v>
      </c>
      <c r="T5948" s="16">
        <v>0</v>
      </c>
      <c r="U5948" s="16">
        <v>5.4126000000000003</v>
      </c>
      <c r="V5948" s="16">
        <v>13.776</v>
      </c>
      <c r="W5948" s="16">
        <v>7.157</v>
      </c>
      <c r="X5948" s="16">
        <v>422.40499999999997</v>
      </c>
      <c r="Y5948" s="16">
        <v>52.674199999999999</v>
      </c>
      <c r="Z5948" s="16">
        <v>0.2077</v>
      </c>
      <c r="AA5948" s="16">
        <v>-0.3931694</v>
      </c>
      <c r="AB5948" s="16">
        <v>0.3</v>
      </c>
      <c r="AC5948" s="16">
        <v>10</v>
      </c>
      <c r="AD5948" s="16">
        <v>38.56</v>
      </c>
      <c r="AE5948" s="16">
        <v>8.4273000000000007</v>
      </c>
      <c r="AF5948" s="16">
        <v>0</v>
      </c>
      <c r="AG5948" s="16">
        <v>89960.4</v>
      </c>
      <c r="AH5948" s="16">
        <v>0.48959999999999998</v>
      </c>
      <c r="AI5948" s="16">
        <v>63.152299999999997</v>
      </c>
      <c r="AJ5948" s="16">
        <v>89.408000000000001</v>
      </c>
      <c r="AK5948" s="16">
        <v>0.94199999999999995</v>
      </c>
      <c r="AL5948" s="16">
        <v>-0.35020000000000001</v>
      </c>
      <c r="AM5948" s="16">
        <v>-0.43480000000000002</v>
      </c>
      <c r="AN5948" s="16">
        <v>0.97470000000000001</v>
      </c>
      <c r="AO5948" s="16">
        <v>0.1711</v>
      </c>
      <c r="AP5948" s="16">
        <v>0.65</v>
      </c>
      <c r="AR5948" s="16">
        <f t="shared" si="215"/>
        <v>1</v>
      </c>
      <c r="AS5948" s="5">
        <f t="shared" si="214"/>
        <v>1.5995200000000001E-2</v>
      </c>
    </row>
    <row r="5949" spans="1:45" x14ac:dyDescent="0.25">
      <c r="A5949" s="16" t="s">
        <v>409</v>
      </c>
      <c r="B5949" s="16" t="s">
        <v>159</v>
      </c>
      <c r="C5949" s="16" t="s">
        <v>371</v>
      </c>
      <c r="D5949" s="16">
        <v>1990</v>
      </c>
      <c r="E5949" s="16" t="s">
        <v>6565</v>
      </c>
      <c r="F5949" s="16" t="s">
        <v>593</v>
      </c>
      <c r="G5949" s="10">
        <v>3504.51</v>
      </c>
      <c r="H5949" s="73">
        <v>8.1618069999999996</v>
      </c>
      <c r="I5949" s="16" t="s">
        <v>6700</v>
      </c>
      <c r="J5949" s="71">
        <v>0</v>
      </c>
      <c r="K5949" s="71">
        <v>1</v>
      </c>
      <c r="L5949" s="16">
        <v>3.9443000000000004E-3</v>
      </c>
      <c r="M5949" s="16">
        <v>-0.58372970000000002</v>
      </c>
      <c r="N5949" s="16">
        <v>9.7494399999999995E-2</v>
      </c>
      <c r="O5949" s="16">
        <v>0.15152740000000001</v>
      </c>
      <c r="P5949" s="16">
        <v>-0.12805259999999999</v>
      </c>
      <c r="Q5949" s="16">
        <v>0.4726707</v>
      </c>
      <c r="R5949" s="16">
        <v>8.1699999999999995E-2</v>
      </c>
      <c r="S5949" s="16">
        <v>1.5949999999999999E-2</v>
      </c>
      <c r="T5949" s="16">
        <v>0</v>
      </c>
      <c r="U5949" s="16">
        <v>5.8852000000000002</v>
      </c>
      <c r="V5949" s="16">
        <v>14.53</v>
      </c>
      <c r="W5949" s="16">
        <v>7.5350000000000001</v>
      </c>
      <c r="X5949" s="16">
        <v>422.72800000000001</v>
      </c>
      <c r="Y5949" s="16">
        <v>52.823</v>
      </c>
      <c r="Z5949" s="16">
        <v>0.1946</v>
      </c>
      <c r="AA5949" s="16">
        <v>-0.4232687</v>
      </c>
      <c r="AB5949" s="16">
        <v>0.3</v>
      </c>
      <c r="AC5949" s="16">
        <v>10</v>
      </c>
      <c r="AD5949" s="16">
        <v>39.335000000000001</v>
      </c>
      <c r="AE5949" s="16">
        <v>12.2018</v>
      </c>
      <c r="AF5949" s="16">
        <v>0</v>
      </c>
      <c r="AG5949" s="16">
        <v>104465</v>
      </c>
      <c r="AH5949" s="16">
        <v>0.47205000000000003</v>
      </c>
      <c r="AI5949" s="16">
        <v>63.2</v>
      </c>
      <c r="AJ5949" s="16">
        <v>88.2</v>
      </c>
      <c r="AK5949" s="16">
        <v>0.94869999999999999</v>
      </c>
      <c r="AL5949" s="16">
        <v>-0.29370000000000002</v>
      </c>
      <c r="AM5949" s="16">
        <v>-0.38950000000000001</v>
      </c>
      <c r="AN5949" s="16">
        <v>0.96970000000000001</v>
      </c>
      <c r="AO5949" s="16">
        <v>0.18329999999999999</v>
      </c>
      <c r="AP5949" s="16">
        <v>0.65610000000000002</v>
      </c>
      <c r="AR5949" s="16">
        <f t="shared" si="215"/>
        <v>1</v>
      </c>
      <c r="AS5949" s="5">
        <f t="shared" si="214"/>
        <v>6.3182299999999997E-2</v>
      </c>
    </row>
    <row r="5950" spans="1:45" x14ac:dyDescent="0.25">
      <c r="A5950" s="16" t="s">
        <v>409</v>
      </c>
      <c r="B5950" s="16" t="s">
        <v>159</v>
      </c>
      <c r="C5950" s="16" t="s">
        <v>371</v>
      </c>
      <c r="D5950" s="16">
        <v>1991</v>
      </c>
      <c r="E5950" s="16" t="s">
        <v>6566</v>
      </c>
      <c r="F5950" s="16" t="s">
        <v>593</v>
      </c>
      <c r="G5950" s="10">
        <v>3534.16</v>
      </c>
      <c r="H5950" s="73">
        <v>8.1702300000000001</v>
      </c>
      <c r="I5950" s="16" t="s">
        <v>6700</v>
      </c>
      <c r="J5950" s="71">
        <v>0</v>
      </c>
      <c r="K5950" s="71">
        <v>1</v>
      </c>
      <c r="L5950" s="16">
        <v>6.5593600000000002E-2</v>
      </c>
      <c r="M5950" s="16">
        <v>-0.59223890000000001</v>
      </c>
      <c r="N5950" s="16">
        <v>0.12517619999999999</v>
      </c>
      <c r="O5950" s="16">
        <v>0.18768480000000001</v>
      </c>
      <c r="P5950" s="16">
        <v>-6.9965700000000006E-2</v>
      </c>
      <c r="Q5950" s="16">
        <v>0.4941721</v>
      </c>
      <c r="R5950" s="16">
        <v>8.1699999999999995E-2</v>
      </c>
      <c r="S5950" s="16">
        <v>1.37E-2</v>
      </c>
      <c r="T5950" s="16">
        <v>0</v>
      </c>
      <c r="U5950" s="16">
        <v>5.8448000000000002</v>
      </c>
      <c r="V5950" s="16">
        <v>14.893000000000001</v>
      </c>
      <c r="W5950" s="16">
        <v>7.867</v>
      </c>
      <c r="X5950" s="16">
        <v>423.37400000000002</v>
      </c>
      <c r="Y5950" s="16">
        <v>52.971800000000002</v>
      </c>
      <c r="Z5950" s="16">
        <v>0.21110000000000001</v>
      </c>
      <c r="AA5950" s="16">
        <v>-0.4294828</v>
      </c>
      <c r="AB5950" s="16">
        <v>0.3</v>
      </c>
      <c r="AC5950" s="16">
        <v>10</v>
      </c>
      <c r="AD5950" s="16">
        <v>39.494999999999997</v>
      </c>
      <c r="AE5950" s="16">
        <v>13.571899999999999</v>
      </c>
      <c r="AF5950" s="16">
        <v>10.462400000000001</v>
      </c>
      <c r="AG5950" s="16">
        <v>97086.9</v>
      </c>
      <c r="AH5950" s="16">
        <v>0.47294999999999998</v>
      </c>
      <c r="AI5950" s="16">
        <v>64.2</v>
      </c>
      <c r="AJ5950" s="16">
        <v>88.7</v>
      </c>
      <c r="AK5950" s="16">
        <v>0.95530000000000004</v>
      </c>
      <c r="AL5950" s="16">
        <v>-0.23719999999999999</v>
      </c>
      <c r="AM5950" s="16">
        <v>-0.34410000000000002</v>
      </c>
      <c r="AN5950" s="16">
        <v>0.9647</v>
      </c>
      <c r="AO5950" s="16">
        <v>0.19550000000000001</v>
      </c>
      <c r="AP5950" s="16">
        <v>0.66210000000000002</v>
      </c>
      <c r="AR5950" s="16">
        <f t="shared" si="215"/>
        <v>1</v>
      </c>
      <c r="AS5950" s="5">
        <f t="shared" si="214"/>
        <v>6.1649300000000004E-2</v>
      </c>
    </row>
    <row r="5951" spans="1:45" x14ac:dyDescent="0.25">
      <c r="A5951" s="16" t="s">
        <v>409</v>
      </c>
      <c r="B5951" s="16" t="s">
        <v>159</v>
      </c>
      <c r="C5951" s="16" t="s">
        <v>371</v>
      </c>
      <c r="D5951" s="16">
        <v>1992</v>
      </c>
      <c r="E5951" s="16" t="s">
        <v>6567</v>
      </c>
      <c r="F5951" s="16" t="s">
        <v>593</v>
      </c>
      <c r="G5951" s="10">
        <v>3752.96</v>
      </c>
      <c r="H5951" s="73">
        <v>8.2302990000000005</v>
      </c>
      <c r="I5951" s="16" t="s">
        <v>6700</v>
      </c>
      <c r="J5951" s="71">
        <v>0</v>
      </c>
      <c r="K5951" s="71">
        <v>1</v>
      </c>
      <c r="L5951" s="16">
        <v>9.2770400000000003E-2</v>
      </c>
      <c r="M5951" s="16">
        <v>-0.58845700000000001</v>
      </c>
      <c r="N5951" s="16">
        <v>0.1682449</v>
      </c>
      <c r="O5951" s="16">
        <v>0.1876613</v>
      </c>
      <c r="P5951" s="16">
        <v>-7.6002899999999998E-2</v>
      </c>
      <c r="Q5951" s="16">
        <v>0.51567580000000002</v>
      </c>
      <c r="R5951" s="16">
        <v>8.1699999999999995E-2</v>
      </c>
      <c r="S5951" s="16">
        <v>1.47E-2</v>
      </c>
      <c r="T5951" s="16">
        <v>0</v>
      </c>
      <c r="U5951" s="16">
        <v>5.9428000000000001</v>
      </c>
      <c r="V5951" s="16">
        <v>15.256</v>
      </c>
      <c r="W5951" s="16">
        <v>8.1989999999999998</v>
      </c>
      <c r="X5951" s="16">
        <v>424.15</v>
      </c>
      <c r="Y5951" s="16">
        <v>53.120600000000003</v>
      </c>
      <c r="Z5951" s="16">
        <v>0.20749999999999999</v>
      </c>
      <c r="AA5951" s="16">
        <v>-0.43977480000000002</v>
      </c>
      <c r="AB5951" s="16">
        <v>0.3</v>
      </c>
      <c r="AC5951" s="16">
        <v>10</v>
      </c>
      <c r="AD5951" s="16">
        <v>39.76</v>
      </c>
      <c r="AE5951" s="16">
        <v>14.4499</v>
      </c>
      <c r="AF5951" s="16">
        <v>6.4799999999999996E-2</v>
      </c>
      <c r="AG5951" s="16">
        <v>100060</v>
      </c>
      <c r="AH5951" s="16">
        <v>0.47365000000000002</v>
      </c>
      <c r="AI5951" s="16">
        <v>65.2</v>
      </c>
      <c r="AJ5951" s="16">
        <v>89.2</v>
      </c>
      <c r="AK5951" s="16">
        <v>0.96199999999999997</v>
      </c>
      <c r="AL5951" s="16">
        <v>-0.1807</v>
      </c>
      <c r="AM5951" s="16">
        <v>-0.29870000000000002</v>
      </c>
      <c r="AN5951" s="16">
        <v>0.95960000000000001</v>
      </c>
      <c r="AO5951" s="16">
        <v>0.2077</v>
      </c>
      <c r="AP5951" s="16">
        <v>0.66810000000000003</v>
      </c>
      <c r="AR5951" s="16">
        <f t="shared" si="215"/>
        <v>1</v>
      </c>
      <c r="AS5951" s="5">
        <f t="shared" si="214"/>
        <v>2.7176800000000001E-2</v>
      </c>
    </row>
    <row r="5952" spans="1:45" x14ac:dyDescent="0.25">
      <c r="A5952" s="16" t="s">
        <v>409</v>
      </c>
      <c r="B5952" s="16" t="s">
        <v>159</v>
      </c>
      <c r="C5952" s="16" t="s">
        <v>371</v>
      </c>
      <c r="D5952" s="16">
        <v>1993</v>
      </c>
      <c r="E5952" s="16" t="s">
        <v>6568</v>
      </c>
      <c r="F5952" s="16" t="s">
        <v>593</v>
      </c>
      <c r="G5952" s="10">
        <v>3909.27</v>
      </c>
      <c r="H5952" s="73">
        <v>8.2711070000000007</v>
      </c>
      <c r="I5952" s="16" t="s">
        <v>6700</v>
      </c>
      <c r="J5952" s="71">
        <v>0</v>
      </c>
      <c r="K5952" s="71">
        <v>1</v>
      </c>
      <c r="L5952" s="16">
        <v>0.1206985</v>
      </c>
      <c r="M5952" s="16">
        <v>-0.58183879999999999</v>
      </c>
      <c r="N5952" s="16">
        <v>0.19651779999999999</v>
      </c>
      <c r="O5952" s="16">
        <v>0.168853</v>
      </c>
      <c r="P5952" s="16">
        <v>-5.0257700000000002E-2</v>
      </c>
      <c r="Q5952" s="16">
        <v>0.5371591</v>
      </c>
      <c r="R5952" s="16">
        <v>8.1699999999999995E-2</v>
      </c>
      <c r="S5952" s="16">
        <v>1.6449999999999999E-2</v>
      </c>
      <c r="T5952" s="16">
        <v>0</v>
      </c>
      <c r="U5952" s="16">
        <v>5.9714999999999998</v>
      </c>
      <c r="V5952" s="16">
        <v>15.619</v>
      </c>
      <c r="W5952" s="16">
        <v>8.5310000000000006</v>
      </c>
      <c r="X5952" s="16">
        <v>423.74799999999999</v>
      </c>
      <c r="Y5952" s="16">
        <v>53.269300000000001</v>
      </c>
      <c r="Z5952" s="16">
        <v>0.2006</v>
      </c>
      <c r="AA5952" s="16">
        <v>-0.41297669999999997</v>
      </c>
      <c r="AB5952" s="16">
        <v>0.3</v>
      </c>
      <c r="AC5952" s="16">
        <v>10</v>
      </c>
      <c r="AD5952" s="16">
        <v>39.07</v>
      </c>
      <c r="AE5952" s="16">
        <v>15.241899999999999</v>
      </c>
      <c r="AF5952" s="16">
        <v>7.6799999999999993E-2</v>
      </c>
      <c r="AG5952" s="16">
        <v>104212</v>
      </c>
      <c r="AH5952" s="16">
        <v>0.47384999999999999</v>
      </c>
      <c r="AI5952" s="16">
        <v>66.2</v>
      </c>
      <c r="AJ5952" s="16">
        <v>89.8</v>
      </c>
      <c r="AK5952" s="16">
        <v>0.96860000000000002</v>
      </c>
      <c r="AL5952" s="16">
        <v>-0.1242</v>
      </c>
      <c r="AM5952" s="16">
        <v>-0.25340000000000001</v>
      </c>
      <c r="AN5952" s="16">
        <v>0.9546</v>
      </c>
      <c r="AO5952" s="16">
        <v>0.21990000000000001</v>
      </c>
      <c r="AP5952" s="16">
        <v>0.67410000000000003</v>
      </c>
      <c r="AR5952" s="16">
        <f t="shared" si="215"/>
        <v>1</v>
      </c>
      <c r="AS5952" s="5">
        <f t="shared" si="214"/>
        <v>2.7928099999999997E-2</v>
      </c>
    </row>
    <row r="5953" spans="1:45" x14ac:dyDescent="0.25">
      <c r="A5953" s="16" t="s">
        <v>409</v>
      </c>
      <c r="B5953" s="16" t="s">
        <v>159</v>
      </c>
      <c r="C5953" s="16" t="s">
        <v>371</v>
      </c>
      <c r="D5953" s="16">
        <v>1994</v>
      </c>
      <c r="E5953" s="16" t="s">
        <v>6569</v>
      </c>
      <c r="F5953" s="16" t="s">
        <v>593</v>
      </c>
      <c r="G5953" s="10">
        <v>3859.17</v>
      </c>
      <c r="H5953" s="73">
        <v>8.2582079999999998</v>
      </c>
      <c r="I5953" s="16" t="s">
        <v>6700</v>
      </c>
      <c r="J5953" s="71">
        <v>0</v>
      </c>
      <c r="K5953" s="71">
        <v>1</v>
      </c>
      <c r="L5953" s="16">
        <v>0.16809260000000001</v>
      </c>
      <c r="M5953" s="16">
        <v>-0.58051509999999995</v>
      </c>
      <c r="N5953" s="16">
        <v>0.23262749999999999</v>
      </c>
      <c r="O5953" s="16">
        <v>0.19012399999999999</v>
      </c>
      <c r="P5953" s="16">
        <v>-2.5175199999999998E-2</v>
      </c>
      <c r="Q5953" s="16">
        <v>0.55869650000000004</v>
      </c>
      <c r="R5953" s="16">
        <v>8.1699999999999995E-2</v>
      </c>
      <c r="S5953" s="16">
        <v>1.6799999999999999E-2</v>
      </c>
      <c r="T5953" s="16">
        <v>0</v>
      </c>
      <c r="U5953" s="16">
        <v>6.0003000000000002</v>
      </c>
      <c r="V5953" s="16">
        <v>15.981999999999999</v>
      </c>
      <c r="W5953" s="16">
        <v>8.8629999999999995</v>
      </c>
      <c r="X5953" s="16">
        <v>424.57400000000001</v>
      </c>
      <c r="Y5953" s="16">
        <v>53.418100000000003</v>
      </c>
      <c r="Z5953" s="16">
        <v>0.20910000000000001</v>
      </c>
      <c r="AA5953" s="16">
        <v>-0.41938500000000001</v>
      </c>
      <c r="AB5953" s="16">
        <v>0.3</v>
      </c>
      <c r="AC5953" s="16">
        <v>10</v>
      </c>
      <c r="AD5953" s="16">
        <v>39.234999999999999</v>
      </c>
      <c r="AE5953" s="16">
        <v>15.8847</v>
      </c>
      <c r="AF5953" s="16">
        <v>0.13869999999999999</v>
      </c>
      <c r="AG5953" s="16">
        <v>111347</v>
      </c>
      <c r="AH5953" s="16">
        <v>0.47554999999999997</v>
      </c>
      <c r="AI5953" s="16">
        <v>67.2</v>
      </c>
      <c r="AJ5953" s="16">
        <v>90.3</v>
      </c>
      <c r="AK5953" s="16">
        <v>0.97529999999999994</v>
      </c>
      <c r="AL5953" s="16">
        <v>-6.7699999999999996E-2</v>
      </c>
      <c r="AM5953" s="16">
        <v>-0.20799999999999999</v>
      </c>
      <c r="AN5953" s="16">
        <v>0.9496</v>
      </c>
      <c r="AO5953" s="16">
        <v>0.2321</v>
      </c>
      <c r="AP5953" s="16">
        <v>0.68020000000000003</v>
      </c>
      <c r="AR5953" s="16">
        <f t="shared" si="215"/>
        <v>1</v>
      </c>
      <c r="AS5953" s="5">
        <f t="shared" si="214"/>
        <v>4.7394100000000008E-2</v>
      </c>
    </row>
    <row r="5954" spans="1:45" x14ac:dyDescent="0.25">
      <c r="A5954" s="16" t="s">
        <v>409</v>
      </c>
      <c r="B5954" s="16" t="s">
        <v>159</v>
      </c>
      <c r="C5954" s="16" t="s">
        <v>371</v>
      </c>
      <c r="D5954" s="16">
        <v>1995</v>
      </c>
      <c r="E5954" s="16" t="s">
        <v>6570</v>
      </c>
      <c r="F5954" s="16" t="s">
        <v>593</v>
      </c>
      <c r="G5954" s="10">
        <v>4159.2</v>
      </c>
      <c r="H5954" s="73">
        <v>8.3330780000000004</v>
      </c>
      <c r="I5954" s="16" t="s">
        <v>6700</v>
      </c>
      <c r="J5954" s="71">
        <v>0</v>
      </c>
      <c r="K5954" s="71">
        <v>1</v>
      </c>
      <c r="L5954" s="16">
        <v>0.2171612</v>
      </c>
      <c r="M5954" s="16">
        <v>-0.58074460000000006</v>
      </c>
      <c r="N5954" s="16">
        <v>0.27092040000000001</v>
      </c>
      <c r="O5954" s="16">
        <v>0.21178150000000001</v>
      </c>
      <c r="P5954" s="16">
        <v>2.5233999999999999E-3</v>
      </c>
      <c r="Q5954" s="16">
        <v>0.58018239999999999</v>
      </c>
      <c r="R5954" s="16">
        <v>8.1699999999999995E-2</v>
      </c>
      <c r="S5954" s="16">
        <v>1.6E-2</v>
      </c>
      <c r="T5954" s="16">
        <v>2.9999999999999997E-4</v>
      </c>
      <c r="U5954" s="16">
        <v>6.0290999999999997</v>
      </c>
      <c r="V5954" s="16">
        <v>16.344999999999999</v>
      </c>
      <c r="W5954" s="16">
        <v>9.1950000000000003</v>
      </c>
      <c r="X5954" s="16">
        <v>425.74200000000002</v>
      </c>
      <c r="Y5954" s="16">
        <v>53.566899999999997</v>
      </c>
      <c r="Z5954" s="16">
        <v>0.21709999999999999</v>
      </c>
      <c r="AA5954" s="16">
        <v>-0.42967689999999997</v>
      </c>
      <c r="AB5954" s="16">
        <v>0.3</v>
      </c>
      <c r="AC5954" s="16">
        <v>10</v>
      </c>
      <c r="AD5954" s="16">
        <v>39.5</v>
      </c>
      <c r="AE5954" s="16">
        <v>16.866099999999999</v>
      </c>
      <c r="AF5954" s="16">
        <v>0.1988</v>
      </c>
      <c r="AG5954" s="16">
        <v>114163</v>
      </c>
      <c r="AH5954" s="16">
        <v>0.47835</v>
      </c>
      <c r="AI5954" s="16">
        <v>68.2</v>
      </c>
      <c r="AJ5954" s="16">
        <v>90.8</v>
      </c>
      <c r="AK5954" s="16">
        <v>0.9819</v>
      </c>
      <c r="AL5954" s="16">
        <v>-1.12E-2</v>
      </c>
      <c r="AM5954" s="16">
        <v>-0.16259999999999999</v>
      </c>
      <c r="AN5954" s="16">
        <v>0.94450000000000001</v>
      </c>
      <c r="AO5954" s="16">
        <v>0.24429999999999999</v>
      </c>
      <c r="AP5954" s="16">
        <v>0.68620000000000003</v>
      </c>
      <c r="AR5954" s="16">
        <f t="shared" si="215"/>
        <v>1</v>
      </c>
      <c r="AS5954" s="5">
        <f t="shared" si="214"/>
        <v>4.906859999999999E-2</v>
      </c>
    </row>
    <row r="5955" spans="1:45" x14ac:dyDescent="0.25">
      <c r="A5955" s="16" t="s">
        <v>409</v>
      </c>
      <c r="B5955" s="16" t="s">
        <v>159</v>
      </c>
      <c r="C5955" s="16" t="s">
        <v>371</v>
      </c>
      <c r="D5955" s="16">
        <v>1996</v>
      </c>
      <c r="E5955" s="16" t="s">
        <v>6571</v>
      </c>
      <c r="F5955" s="16" t="s">
        <v>593</v>
      </c>
      <c r="G5955" s="10">
        <v>4214.57</v>
      </c>
      <c r="H5955" s="73">
        <v>8.3463019999999997</v>
      </c>
      <c r="I5955" s="16" t="s">
        <v>6700</v>
      </c>
      <c r="J5955" s="71">
        <v>0</v>
      </c>
      <c r="K5955" s="71">
        <v>1</v>
      </c>
      <c r="L5955" s="16">
        <v>0.24589630000000001</v>
      </c>
      <c r="M5955" s="16">
        <v>-0.56985779999999997</v>
      </c>
      <c r="N5955" s="16">
        <v>0.27328180000000002</v>
      </c>
      <c r="O5955" s="16">
        <v>0.22191420000000001</v>
      </c>
      <c r="P5955" s="16">
        <v>3.0930699999999998E-2</v>
      </c>
      <c r="Q5955" s="16">
        <v>0.59195920000000002</v>
      </c>
      <c r="R5955" s="16">
        <v>8.1699999999999995E-2</v>
      </c>
      <c r="S5955" s="16">
        <v>1.7399999999999999E-2</v>
      </c>
      <c r="T5955" s="16">
        <v>8.9999999999999998E-4</v>
      </c>
      <c r="U5955" s="16">
        <v>6.0579000000000001</v>
      </c>
      <c r="V5955" s="16">
        <v>16.446000000000002</v>
      </c>
      <c r="W5955" s="16">
        <v>9.2080000000000002</v>
      </c>
      <c r="X5955" s="16">
        <v>425.17399999999998</v>
      </c>
      <c r="Y5955" s="16">
        <v>53.715699999999998</v>
      </c>
      <c r="Z5955" s="16">
        <v>0.22009999999999999</v>
      </c>
      <c r="AA5955" s="16">
        <v>-0.43356060000000002</v>
      </c>
      <c r="AB5955" s="16">
        <v>0.3</v>
      </c>
      <c r="AC5955" s="16">
        <v>10</v>
      </c>
      <c r="AD5955" s="16">
        <v>39.6</v>
      </c>
      <c r="AE5955" s="16">
        <v>17.904699999999998</v>
      </c>
      <c r="AF5955" s="16">
        <v>0.2591</v>
      </c>
      <c r="AG5955" s="16">
        <v>117390</v>
      </c>
      <c r="AH5955" s="16">
        <v>0.48060000000000003</v>
      </c>
      <c r="AI5955" s="16">
        <v>69.2</v>
      </c>
      <c r="AJ5955" s="16">
        <v>91.3</v>
      </c>
      <c r="AK5955" s="16">
        <v>1.0339</v>
      </c>
      <c r="AL5955" s="16">
        <v>0</v>
      </c>
      <c r="AM5955" s="16">
        <v>0</v>
      </c>
      <c r="AN5955" s="16">
        <v>0.94099999999999995</v>
      </c>
      <c r="AO5955" s="16">
        <v>0</v>
      </c>
      <c r="AP5955" s="16">
        <v>0.77449999999999997</v>
      </c>
      <c r="AR5955" s="16">
        <f t="shared" si="215"/>
        <v>1</v>
      </c>
      <c r="AS5955" s="5">
        <f t="shared" si="214"/>
        <v>2.8735100000000013E-2</v>
      </c>
    </row>
    <row r="5956" spans="1:45" x14ac:dyDescent="0.25">
      <c r="A5956" s="16" t="s">
        <v>409</v>
      </c>
      <c r="B5956" s="16" t="s">
        <v>159</v>
      </c>
      <c r="C5956" s="16" t="s">
        <v>371</v>
      </c>
      <c r="D5956" s="16">
        <v>1997</v>
      </c>
      <c r="E5956" s="16" t="s">
        <v>6572</v>
      </c>
      <c r="F5956" s="16" t="s">
        <v>593</v>
      </c>
      <c r="G5956" s="10">
        <v>4365.1899999999996</v>
      </c>
      <c r="H5956" s="73">
        <v>8.3814170000000008</v>
      </c>
      <c r="I5956" s="16" t="s">
        <v>6700</v>
      </c>
      <c r="J5956" s="71">
        <v>0</v>
      </c>
      <c r="K5956" s="71">
        <v>1</v>
      </c>
      <c r="L5956" s="16">
        <v>0.27824189999999999</v>
      </c>
      <c r="M5956" s="16">
        <v>-0.57118150000000001</v>
      </c>
      <c r="N5956" s="16">
        <v>0.28459849999999998</v>
      </c>
      <c r="O5956" s="16">
        <v>0.2346887</v>
      </c>
      <c r="P5956" s="16">
        <v>6.4880300000000002E-2</v>
      </c>
      <c r="Q5956" s="16">
        <v>0.6063153</v>
      </c>
      <c r="R5956" s="16">
        <v>8.1699999999999995E-2</v>
      </c>
      <c r="S5956" s="16">
        <v>1.7049999999999999E-2</v>
      </c>
      <c r="T5956" s="16">
        <v>8.9999999999999998E-4</v>
      </c>
      <c r="U5956" s="16">
        <v>6.0867000000000004</v>
      </c>
      <c r="V5956" s="16">
        <v>16.648</v>
      </c>
      <c r="W5956" s="16">
        <v>9.2210000000000001</v>
      </c>
      <c r="X5956" s="16">
        <v>425.67</v>
      </c>
      <c r="Y5956" s="16">
        <v>53.8645</v>
      </c>
      <c r="Z5956" s="16">
        <v>0.22309999999999999</v>
      </c>
      <c r="AA5956" s="16">
        <v>-0.445212</v>
      </c>
      <c r="AB5956" s="16">
        <v>0.3</v>
      </c>
      <c r="AC5956" s="16">
        <v>10</v>
      </c>
      <c r="AD5956" s="16">
        <v>39.9</v>
      </c>
      <c r="AE5956" s="16">
        <v>18.979500000000002</v>
      </c>
      <c r="AF5956" s="16">
        <v>0.32040000000000002</v>
      </c>
      <c r="AG5956" s="16">
        <v>122008</v>
      </c>
      <c r="AH5956" s="16">
        <v>0.49049999999999999</v>
      </c>
      <c r="AI5956" s="16">
        <v>70.2</v>
      </c>
      <c r="AJ5956" s="16">
        <v>91.9</v>
      </c>
      <c r="AK5956" s="16">
        <v>1.0384</v>
      </c>
      <c r="AL5956" s="16">
        <v>0.12570000000000001</v>
      </c>
      <c r="AM5956" s="16">
        <v>-0.1678</v>
      </c>
      <c r="AN5956" s="16">
        <v>0.98209999999999997</v>
      </c>
      <c r="AO5956" s="16">
        <v>0.28010000000000002</v>
      </c>
      <c r="AP5956" s="16">
        <v>0.58340000000000003</v>
      </c>
      <c r="AR5956" s="16">
        <f t="shared" si="215"/>
        <v>1</v>
      </c>
      <c r="AS5956" s="5">
        <f t="shared" ref="AS5956:AS6019" si="216">IF(D5956=1985, 0, L5956-L5955)</f>
        <v>3.2345599999999974E-2</v>
      </c>
    </row>
    <row r="5957" spans="1:45" x14ac:dyDescent="0.25">
      <c r="A5957" s="16" t="s">
        <v>409</v>
      </c>
      <c r="B5957" s="16" t="s">
        <v>159</v>
      </c>
      <c r="C5957" s="16" t="s">
        <v>371</v>
      </c>
      <c r="D5957" s="16">
        <v>1998</v>
      </c>
      <c r="E5957" s="16" t="s">
        <v>6573</v>
      </c>
      <c r="F5957" s="16" t="s">
        <v>593</v>
      </c>
      <c r="G5957" s="10">
        <v>4547.16</v>
      </c>
      <c r="H5957" s="73">
        <v>8.4222570000000001</v>
      </c>
      <c r="I5957" s="16" t="s">
        <v>6700</v>
      </c>
      <c r="J5957" s="71">
        <v>0</v>
      </c>
      <c r="K5957" s="71">
        <v>1</v>
      </c>
      <c r="L5957" s="16">
        <v>0.1839817</v>
      </c>
      <c r="M5957" s="16">
        <v>-0.58032600000000001</v>
      </c>
      <c r="N5957" s="16">
        <v>8.0735699999999994E-2</v>
      </c>
      <c r="O5957" s="16">
        <v>0.24382280000000001</v>
      </c>
      <c r="P5957" s="16">
        <v>8.17441E-2</v>
      </c>
      <c r="Q5957" s="16">
        <v>0.57888289999999998</v>
      </c>
      <c r="R5957" s="16">
        <v>8.1699999999999995E-2</v>
      </c>
      <c r="S5957" s="16">
        <v>1.685E-2</v>
      </c>
      <c r="T5957" s="16">
        <v>0</v>
      </c>
      <c r="U5957" s="16">
        <v>4.0334000000000003</v>
      </c>
      <c r="V5957" s="16">
        <v>17.161999999999999</v>
      </c>
      <c r="W5957" s="16">
        <v>9.234</v>
      </c>
      <c r="X5957" s="16">
        <v>425.70600000000002</v>
      </c>
      <c r="Y5957" s="16">
        <v>54.013199999999998</v>
      </c>
      <c r="Z5957" s="16">
        <v>0.2238</v>
      </c>
      <c r="AA5957" s="16">
        <v>-0.45880520000000002</v>
      </c>
      <c r="AB5957" s="16">
        <v>0.3</v>
      </c>
      <c r="AC5957" s="16">
        <v>10</v>
      </c>
      <c r="AD5957" s="16">
        <v>40.25</v>
      </c>
      <c r="AE5957" s="16">
        <v>19.5</v>
      </c>
      <c r="AF5957" s="16">
        <v>0.69489999999999996</v>
      </c>
      <c r="AG5957" s="16">
        <v>121282</v>
      </c>
      <c r="AH5957" s="16">
        <v>0.4839</v>
      </c>
      <c r="AI5957" s="16">
        <v>71.2</v>
      </c>
      <c r="AJ5957" s="16">
        <v>92.4</v>
      </c>
      <c r="AK5957" s="16">
        <v>1.0428999999999999</v>
      </c>
      <c r="AL5957" s="16">
        <v>0.12570000000000001</v>
      </c>
      <c r="AM5957" s="16">
        <v>-0.1678</v>
      </c>
      <c r="AN5957" s="16">
        <v>1.0233000000000001</v>
      </c>
      <c r="AO5957" s="16">
        <v>0.28010000000000002</v>
      </c>
      <c r="AP5957" s="16">
        <v>0.39229999999999998</v>
      </c>
      <c r="AR5957" s="16">
        <f t="shared" ref="AR5957:AR6020" si="217">IF(OR(AND(I5957&lt;&gt;"", I5957&gt;=10000000, AQ5957&lt;=32.5), AND(A5957="Middle East &amp; North Africa", I5957&lt;&gt;"", I5957&gt;=9000000, AQ5957&lt;&gt;"", AQ5957&lt;=32.5)), 0, 1)</f>
        <v>1</v>
      </c>
      <c r="AS5957" s="5">
        <f t="shared" si="216"/>
        <v>-9.4260199999999988E-2</v>
      </c>
    </row>
    <row r="5958" spans="1:45" x14ac:dyDescent="0.25">
      <c r="A5958" s="16" t="s">
        <v>409</v>
      </c>
      <c r="B5958" s="16" t="s">
        <v>159</v>
      </c>
      <c r="C5958" s="16" t="s">
        <v>371</v>
      </c>
      <c r="D5958" s="16">
        <v>1999</v>
      </c>
      <c r="E5958" s="16" t="s">
        <v>6574</v>
      </c>
      <c r="F5958" s="16" t="s">
        <v>593</v>
      </c>
      <c r="G5958" s="10">
        <v>4672.25</v>
      </c>
      <c r="H5958" s="73">
        <v>8.4493950000000009</v>
      </c>
      <c r="I5958" s="16" t="s">
        <v>6700</v>
      </c>
      <c r="J5958" s="71">
        <v>0</v>
      </c>
      <c r="K5958" s="71">
        <v>1</v>
      </c>
      <c r="L5958" s="16">
        <v>0.33420149999999998</v>
      </c>
      <c r="M5958" s="16">
        <v>-0.57200589999999996</v>
      </c>
      <c r="N5958" s="16">
        <v>0.27876820000000002</v>
      </c>
      <c r="O5958" s="16">
        <v>0.26784930000000001</v>
      </c>
      <c r="P5958" s="16">
        <v>0.13243669999999999</v>
      </c>
      <c r="Q5958" s="16">
        <v>0.63448939999999998</v>
      </c>
      <c r="R5958" s="16">
        <v>8.1699999999999995E-2</v>
      </c>
      <c r="S5958" s="16">
        <v>1.9050000000000001E-2</v>
      </c>
      <c r="T5958" s="16">
        <v>0</v>
      </c>
      <c r="U5958" s="16">
        <v>5.7526999999999999</v>
      </c>
      <c r="V5958" s="16">
        <v>17.675999999999998</v>
      </c>
      <c r="W5958" s="16">
        <v>9.2469999999999999</v>
      </c>
      <c r="X5958" s="16">
        <v>426.55200000000002</v>
      </c>
      <c r="Y5958" s="16">
        <v>54.161999999999999</v>
      </c>
      <c r="Z5958" s="16">
        <v>0.23069999999999999</v>
      </c>
      <c r="AA5958" s="16">
        <v>-0.48210769999999997</v>
      </c>
      <c r="AB5958" s="16">
        <v>0.3</v>
      </c>
      <c r="AC5958" s="16">
        <v>10</v>
      </c>
      <c r="AD5958" s="16">
        <v>40.85</v>
      </c>
      <c r="AE5958" s="16">
        <v>21.905100000000001</v>
      </c>
      <c r="AF5958" s="16">
        <v>1.3163</v>
      </c>
      <c r="AG5958" s="16">
        <v>119165</v>
      </c>
      <c r="AH5958" s="16">
        <v>0.4995</v>
      </c>
      <c r="AI5958" s="16">
        <v>72.2</v>
      </c>
      <c r="AJ5958" s="16">
        <v>92.9</v>
      </c>
      <c r="AK5958" s="16">
        <v>1.0409999999999999</v>
      </c>
      <c r="AL5958" s="16">
        <v>8.3799999999999999E-2</v>
      </c>
      <c r="AM5958" s="16">
        <v>-5.5500000000000001E-2</v>
      </c>
      <c r="AN5958" s="16">
        <v>1.0710999999999999</v>
      </c>
      <c r="AO5958" s="16">
        <v>0.2472</v>
      </c>
      <c r="AP5958" s="16">
        <v>0.62060000000000004</v>
      </c>
      <c r="AR5958" s="16">
        <f t="shared" si="217"/>
        <v>1</v>
      </c>
      <c r="AS5958" s="5">
        <f t="shared" si="216"/>
        <v>0.15021979999999999</v>
      </c>
    </row>
    <row r="5959" spans="1:45" x14ac:dyDescent="0.25">
      <c r="A5959" s="16" t="s">
        <v>409</v>
      </c>
      <c r="B5959" s="16" t="s">
        <v>159</v>
      </c>
      <c r="C5959" s="16" t="s">
        <v>371</v>
      </c>
      <c r="D5959" s="16">
        <v>2000</v>
      </c>
      <c r="E5959" s="16" t="s">
        <v>6575</v>
      </c>
      <c r="F5959" s="16" t="s">
        <v>593</v>
      </c>
      <c r="G5959" s="10">
        <v>4747.96</v>
      </c>
      <c r="H5959" s="73">
        <v>8.4654699999999998</v>
      </c>
      <c r="I5959" s="16">
        <v>107898</v>
      </c>
      <c r="J5959" s="71">
        <v>0</v>
      </c>
      <c r="K5959" s="71">
        <v>1</v>
      </c>
      <c r="L5959" s="16">
        <v>0.45510149999999999</v>
      </c>
      <c r="M5959" s="16">
        <v>-0.62630249999999998</v>
      </c>
      <c r="N5959" s="16">
        <v>0.51910659999999997</v>
      </c>
      <c r="O5959" s="16">
        <v>0.25520490000000001</v>
      </c>
      <c r="P5959" s="16">
        <v>0.1743798</v>
      </c>
      <c r="Q5959" s="16">
        <v>0.69012969999999996</v>
      </c>
      <c r="R5959" s="16">
        <v>8.1699999999999995E-2</v>
      </c>
      <c r="S5959" s="16">
        <v>4.1999999999999997E-3</v>
      </c>
      <c r="T5959" s="16">
        <v>2.0000000000000001E-4</v>
      </c>
      <c r="U5959" s="16">
        <v>7.9135999999999997</v>
      </c>
      <c r="V5959" s="16">
        <v>18.190000000000001</v>
      </c>
      <c r="W5959" s="16">
        <v>9.26</v>
      </c>
      <c r="X5959" s="16">
        <v>426.75099999999998</v>
      </c>
      <c r="Y5959" s="16">
        <v>54.3108</v>
      </c>
      <c r="Z5959" s="16">
        <v>0.22009999999999999</v>
      </c>
      <c r="AA5959" s="16">
        <v>-0.49375920000000001</v>
      </c>
      <c r="AB5959" s="16">
        <v>0.3</v>
      </c>
      <c r="AC5959" s="16">
        <v>10</v>
      </c>
      <c r="AD5959" s="16">
        <v>41.15</v>
      </c>
      <c r="AE5959" s="16">
        <v>23.083100000000002</v>
      </c>
      <c r="AF5959" s="16">
        <v>2.1882000000000001</v>
      </c>
      <c r="AG5959" s="16">
        <v>120977</v>
      </c>
      <c r="AH5959" s="16">
        <v>0.52249999999999996</v>
      </c>
      <c r="AI5959" s="16">
        <v>73.2</v>
      </c>
      <c r="AJ5959" s="16">
        <v>93.5</v>
      </c>
      <c r="AK5959" s="16">
        <v>1.0389999999999999</v>
      </c>
      <c r="AL5959" s="16">
        <v>4.19E-2</v>
      </c>
      <c r="AM5959" s="16">
        <v>5.6899999999999999E-2</v>
      </c>
      <c r="AN5959" s="16">
        <v>1.119</v>
      </c>
      <c r="AO5959" s="16">
        <v>0.21440000000000001</v>
      </c>
      <c r="AP5959" s="16">
        <v>0.84889999999999999</v>
      </c>
      <c r="AR5959" s="16">
        <f t="shared" si="217"/>
        <v>1</v>
      </c>
      <c r="AS5959" s="5">
        <f t="shared" si="216"/>
        <v>0.12090000000000001</v>
      </c>
    </row>
    <row r="5960" spans="1:45" x14ac:dyDescent="0.25">
      <c r="A5960" s="16" t="s">
        <v>409</v>
      </c>
      <c r="B5960" s="16" t="s">
        <v>159</v>
      </c>
      <c r="C5960" s="16" t="s">
        <v>371</v>
      </c>
      <c r="D5960" s="16">
        <v>2001</v>
      </c>
      <c r="E5960" s="16" t="s">
        <v>6576</v>
      </c>
      <c r="F5960" s="16" t="s">
        <v>593</v>
      </c>
      <c r="G5960" s="10">
        <v>4825.1000000000004</v>
      </c>
      <c r="H5960" s="73">
        <v>8.4815860000000001</v>
      </c>
      <c r="I5960" s="16">
        <v>107988</v>
      </c>
      <c r="J5960" s="71">
        <v>0</v>
      </c>
      <c r="K5960" s="71">
        <v>1</v>
      </c>
      <c r="L5960" s="16">
        <v>0.35175780000000001</v>
      </c>
      <c r="M5960" s="16">
        <v>-0.66454789999999997</v>
      </c>
      <c r="N5960" s="16">
        <v>0.35686800000000002</v>
      </c>
      <c r="O5960" s="16">
        <v>0.23714009999999999</v>
      </c>
      <c r="P5960" s="16">
        <v>0.22461700000000001</v>
      </c>
      <c r="Q5960" s="16">
        <v>0.62080630000000003</v>
      </c>
      <c r="R5960" s="16">
        <v>4.3099999999999999E-2</v>
      </c>
      <c r="S5960" s="16">
        <v>1.4999999999999999E-4</v>
      </c>
      <c r="T5960" s="16">
        <v>0</v>
      </c>
      <c r="U5960" s="16">
        <v>6.2018000000000004</v>
      </c>
      <c r="V5960" s="16">
        <v>19.323</v>
      </c>
      <c r="W5960" s="16">
        <v>9.1270000000000007</v>
      </c>
      <c r="X5960" s="16">
        <v>426.976</v>
      </c>
      <c r="Y5960" s="16">
        <v>54.459600000000002</v>
      </c>
      <c r="Z5960" s="16">
        <v>0.20660000000000001</v>
      </c>
      <c r="AA5960" s="16">
        <v>-0.50541029999999998</v>
      </c>
      <c r="AB5960" s="16">
        <v>0.3</v>
      </c>
      <c r="AC5960" s="16">
        <v>10</v>
      </c>
      <c r="AD5960" s="16">
        <v>41.45</v>
      </c>
      <c r="AE5960" s="16">
        <v>24.148800000000001</v>
      </c>
      <c r="AF5960" s="16">
        <v>6.9377000000000004</v>
      </c>
      <c r="AG5960" s="16">
        <v>127857</v>
      </c>
      <c r="AH5960" s="16">
        <v>0.53739999999999999</v>
      </c>
      <c r="AI5960" s="16">
        <v>74.2</v>
      </c>
      <c r="AJ5960" s="16">
        <v>94</v>
      </c>
      <c r="AK5960" s="16">
        <v>1.0237000000000001</v>
      </c>
      <c r="AL5960" s="16">
        <v>0.1673</v>
      </c>
      <c r="AM5960" s="16">
        <v>-5.7299999999999997E-2</v>
      </c>
      <c r="AN5960" s="16">
        <v>0.68300000000000005</v>
      </c>
      <c r="AO5960" s="16">
        <v>0.19070000000000001</v>
      </c>
      <c r="AP5960" s="16">
        <v>0.87439999999999996</v>
      </c>
      <c r="AR5960" s="16">
        <f t="shared" si="217"/>
        <v>1</v>
      </c>
      <c r="AS5960" s="5">
        <f t="shared" si="216"/>
        <v>-0.10334369999999998</v>
      </c>
    </row>
    <row r="5961" spans="1:45" x14ac:dyDescent="0.25">
      <c r="A5961" s="16" t="s">
        <v>409</v>
      </c>
      <c r="B5961" s="16" t="s">
        <v>159</v>
      </c>
      <c r="C5961" s="16" t="s">
        <v>371</v>
      </c>
      <c r="D5961" s="16">
        <v>2002</v>
      </c>
      <c r="E5961" s="16" t="s">
        <v>6577</v>
      </c>
      <c r="F5961" s="16" t="s">
        <v>593</v>
      </c>
      <c r="G5961" s="10">
        <v>5122.71</v>
      </c>
      <c r="H5961" s="73">
        <v>8.5414379999999994</v>
      </c>
      <c r="I5961" s="16">
        <v>108146</v>
      </c>
      <c r="J5961" s="71">
        <v>0</v>
      </c>
      <c r="K5961" s="71">
        <v>1</v>
      </c>
      <c r="L5961" s="16">
        <v>0.43926409999999999</v>
      </c>
      <c r="M5961" s="16">
        <v>-0.62205339999999998</v>
      </c>
      <c r="N5961" s="16">
        <v>0.54267370000000004</v>
      </c>
      <c r="O5961" s="16">
        <v>0.2387099</v>
      </c>
      <c r="P5961" s="16">
        <v>0.25788319999999998</v>
      </c>
      <c r="Q5961" s="16">
        <v>0.55150129999999997</v>
      </c>
      <c r="R5961" s="16">
        <v>0.1203</v>
      </c>
      <c r="S5961" s="16">
        <v>0</v>
      </c>
      <c r="T5961" s="16">
        <v>1E-4</v>
      </c>
      <c r="U5961" s="16">
        <v>7.8019999999999996</v>
      </c>
      <c r="V5961" s="16">
        <v>20.456</v>
      </c>
      <c r="W5961" s="16">
        <v>8.9939999999999998</v>
      </c>
      <c r="X5961" s="16">
        <v>427.16199999999998</v>
      </c>
      <c r="Y5961" s="16">
        <v>54.6083</v>
      </c>
      <c r="Z5961" s="16">
        <v>0.2082</v>
      </c>
      <c r="AA5961" s="16">
        <v>-0.49181710000000001</v>
      </c>
      <c r="AB5961" s="16">
        <v>0.3</v>
      </c>
      <c r="AC5961" s="16">
        <v>10</v>
      </c>
      <c r="AD5961" s="16">
        <v>41.1</v>
      </c>
      <c r="AE5961" s="16">
        <v>25.263999999999999</v>
      </c>
      <c r="AF5961" s="16">
        <v>9.2297999999999991</v>
      </c>
      <c r="AG5961" s="16">
        <v>129408</v>
      </c>
      <c r="AH5961" s="16">
        <v>0.53659999999999997</v>
      </c>
      <c r="AI5961" s="16">
        <v>75.099999999999994</v>
      </c>
      <c r="AJ5961" s="16">
        <v>94.5</v>
      </c>
      <c r="AK5961" s="16">
        <v>1.0083</v>
      </c>
      <c r="AL5961" s="16">
        <v>0.29270000000000002</v>
      </c>
      <c r="AM5961" s="16">
        <v>-0.17150000000000001</v>
      </c>
      <c r="AN5961" s="16">
        <v>0.247</v>
      </c>
      <c r="AO5961" s="16">
        <v>0.1671</v>
      </c>
      <c r="AP5961" s="16">
        <v>0.9</v>
      </c>
      <c r="AR5961" s="16">
        <f t="shared" si="217"/>
        <v>1</v>
      </c>
      <c r="AS5961" s="5">
        <f t="shared" si="216"/>
        <v>8.7506299999999981E-2</v>
      </c>
    </row>
    <row r="5962" spans="1:45" x14ac:dyDescent="0.25">
      <c r="A5962" s="16" t="s">
        <v>409</v>
      </c>
      <c r="B5962" s="16" t="s">
        <v>159</v>
      </c>
      <c r="C5962" s="16" t="s">
        <v>371</v>
      </c>
      <c r="D5962" s="16">
        <v>2003</v>
      </c>
      <c r="E5962" s="16" t="s">
        <v>6578</v>
      </c>
      <c r="F5962" s="16" t="s">
        <v>593</v>
      </c>
      <c r="G5962" s="10">
        <v>5506.25</v>
      </c>
      <c r="H5962" s="73">
        <v>8.6136379999999999</v>
      </c>
      <c r="I5962" s="16">
        <v>108350</v>
      </c>
      <c r="J5962" s="71">
        <v>0</v>
      </c>
      <c r="K5962" s="71">
        <v>1</v>
      </c>
      <c r="L5962" s="16">
        <v>0.54356890000000002</v>
      </c>
      <c r="M5962" s="16">
        <v>-0.63317699999999999</v>
      </c>
      <c r="N5962" s="16">
        <v>0.65643569999999996</v>
      </c>
      <c r="O5962" s="16">
        <v>0.23958460000000001</v>
      </c>
      <c r="P5962" s="16">
        <v>0.35364709999999999</v>
      </c>
      <c r="Q5962" s="16">
        <v>0.58303190000000005</v>
      </c>
      <c r="R5962" s="16">
        <v>8.1699999999999995E-2</v>
      </c>
      <c r="S5962" s="16">
        <v>1.15E-3</v>
      </c>
      <c r="T5962" s="16">
        <v>6.9999999999999999E-4</v>
      </c>
      <c r="U5962" s="16">
        <v>8.6378000000000004</v>
      </c>
      <c r="V5962" s="16">
        <v>21.553000000000001</v>
      </c>
      <c r="W5962" s="16">
        <v>8.9420000000000002</v>
      </c>
      <c r="X5962" s="16">
        <v>428.012</v>
      </c>
      <c r="Y5962" s="16">
        <v>54.757100000000001</v>
      </c>
      <c r="Z5962" s="16">
        <v>0.20660000000000001</v>
      </c>
      <c r="AA5962" s="16">
        <v>-0.49375920000000001</v>
      </c>
      <c r="AB5962" s="16">
        <v>0.3</v>
      </c>
      <c r="AC5962" s="16">
        <v>10</v>
      </c>
      <c r="AD5962" s="16">
        <v>41.15</v>
      </c>
      <c r="AE5962" s="16">
        <v>19.5564</v>
      </c>
      <c r="AF5962" s="16">
        <v>58.061199999999999</v>
      </c>
      <c r="AG5962" s="16">
        <v>146543</v>
      </c>
      <c r="AH5962" s="16">
        <v>0.53559999999999997</v>
      </c>
      <c r="AI5962" s="16">
        <v>76.099999999999994</v>
      </c>
      <c r="AJ5962" s="16">
        <v>95.1</v>
      </c>
      <c r="AK5962" s="16">
        <v>1.0550999999999999</v>
      </c>
      <c r="AL5962" s="16">
        <v>0.26929999999999998</v>
      </c>
      <c r="AM5962" s="16">
        <v>-0.19500000000000001</v>
      </c>
      <c r="AN5962" s="16">
        <v>0.78849999999999998</v>
      </c>
      <c r="AO5962" s="16">
        <v>0.20880000000000001</v>
      </c>
      <c r="AP5962" s="16">
        <v>0.5675</v>
      </c>
      <c r="AR5962" s="16">
        <f t="shared" si="217"/>
        <v>1</v>
      </c>
      <c r="AS5962" s="5">
        <f t="shared" si="216"/>
        <v>0.10430480000000003</v>
      </c>
    </row>
    <row r="5963" spans="1:45" x14ac:dyDescent="0.25">
      <c r="A5963" s="16" t="s">
        <v>409</v>
      </c>
      <c r="B5963" s="16" t="s">
        <v>159</v>
      </c>
      <c r="C5963" s="16" t="s">
        <v>371</v>
      </c>
      <c r="D5963" s="16">
        <v>2004</v>
      </c>
      <c r="E5963" s="16" t="s">
        <v>6579</v>
      </c>
      <c r="F5963" s="16" t="s">
        <v>593</v>
      </c>
      <c r="G5963" s="10">
        <v>5724.06</v>
      </c>
      <c r="H5963" s="73">
        <v>8.6524330000000003</v>
      </c>
      <c r="I5963" s="16">
        <v>108559</v>
      </c>
      <c r="J5963" s="71">
        <v>0</v>
      </c>
      <c r="K5963" s="71">
        <v>1</v>
      </c>
      <c r="L5963" s="16">
        <v>0.44771</v>
      </c>
      <c r="M5963" s="16">
        <v>-0.63725639999999995</v>
      </c>
      <c r="N5963" s="16">
        <v>0.40352510000000003</v>
      </c>
      <c r="O5963" s="16">
        <v>0.23406669999999999</v>
      </c>
      <c r="P5963" s="16">
        <v>0.34504050000000003</v>
      </c>
      <c r="Q5963" s="16">
        <v>0.6411424</v>
      </c>
      <c r="R5963" s="16">
        <v>8.1699999999999995E-2</v>
      </c>
      <c r="S5963" s="16">
        <v>1.5499999999999999E-3</v>
      </c>
      <c r="T5963" s="16">
        <v>1E-4</v>
      </c>
      <c r="U5963" s="16">
        <v>6.2881999999999998</v>
      </c>
      <c r="V5963" s="16">
        <v>21.838999999999999</v>
      </c>
      <c r="W5963" s="16">
        <v>8.9510000000000005</v>
      </c>
      <c r="X5963" s="16">
        <v>426.05</v>
      </c>
      <c r="Y5963" s="16">
        <v>54.905900000000003</v>
      </c>
      <c r="Z5963" s="16">
        <v>0.20369999999999999</v>
      </c>
      <c r="AA5963" s="16">
        <v>-0.48404970000000003</v>
      </c>
      <c r="AB5963" s="16">
        <v>0.3</v>
      </c>
      <c r="AC5963" s="16">
        <v>10</v>
      </c>
      <c r="AD5963" s="16">
        <v>40.9</v>
      </c>
      <c r="AE5963" s="16">
        <v>17.521799999999999</v>
      </c>
      <c r="AF5963" s="16">
        <v>66.3215</v>
      </c>
      <c r="AG5963" s="16">
        <v>132362</v>
      </c>
      <c r="AH5963" s="16">
        <v>0.53520000000000001</v>
      </c>
      <c r="AI5963" s="16">
        <v>76.099999999999994</v>
      </c>
      <c r="AJ5963" s="16">
        <v>95.1</v>
      </c>
      <c r="AK5963" s="16">
        <v>0.73209999999999997</v>
      </c>
      <c r="AL5963" s="16">
        <v>0.29859999999999998</v>
      </c>
      <c r="AM5963" s="16">
        <v>8.1000000000000003E-2</v>
      </c>
      <c r="AN5963" s="16">
        <v>1.0863</v>
      </c>
      <c r="AO5963" s="16">
        <v>0.13850000000000001</v>
      </c>
      <c r="AP5963" s="16">
        <v>0.71740000000000004</v>
      </c>
      <c r="AR5963" s="16">
        <f t="shared" si="217"/>
        <v>1</v>
      </c>
      <c r="AS5963" s="5">
        <f t="shared" si="216"/>
        <v>-9.5858900000000025E-2</v>
      </c>
    </row>
    <row r="5964" spans="1:45" x14ac:dyDescent="0.25">
      <c r="A5964" s="16" t="s">
        <v>409</v>
      </c>
      <c r="B5964" s="16" t="s">
        <v>159</v>
      </c>
      <c r="C5964" s="16" t="s">
        <v>371</v>
      </c>
      <c r="D5964" s="16">
        <v>2005</v>
      </c>
      <c r="E5964" s="16" t="s">
        <v>6580</v>
      </c>
      <c r="F5964" s="16" t="s">
        <v>593</v>
      </c>
      <c r="G5964" s="10">
        <v>5856.49</v>
      </c>
      <c r="H5964" s="73">
        <v>8.6753060000000009</v>
      </c>
      <c r="I5964" s="16">
        <v>108744</v>
      </c>
      <c r="J5964" s="71">
        <v>0</v>
      </c>
      <c r="K5964" s="71">
        <v>1</v>
      </c>
      <c r="L5964" s="16">
        <v>0.72255550000000002</v>
      </c>
      <c r="M5964" s="16">
        <v>-0.63270470000000001</v>
      </c>
      <c r="N5964" s="16">
        <v>0.4206937</v>
      </c>
      <c r="O5964" s="16">
        <v>0.27901399999999998</v>
      </c>
      <c r="P5964" s="16">
        <v>0.38324930000000001</v>
      </c>
      <c r="Q5964" s="16">
        <v>1.1698500000000001</v>
      </c>
      <c r="R5964" s="16">
        <v>8.1699999999999995E-2</v>
      </c>
      <c r="S5964" s="16">
        <v>3.0000000000000001E-3</v>
      </c>
      <c r="T5964" s="16">
        <v>0</v>
      </c>
      <c r="U5964" s="16">
        <v>6.3507999999999996</v>
      </c>
      <c r="V5964" s="16">
        <v>22.125</v>
      </c>
      <c r="W5964" s="16">
        <v>8.9600000000000009</v>
      </c>
      <c r="X5964" s="16">
        <v>426.66</v>
      </c>
      <c r="Y5964" s="16">
        <v>55.054699999999997</v>
      </c>
      <c r="Z5964" s="16">
        <v>0.2225</v>
      </c>
      <c r="AA5964" s="16">
        <v>-0.50346860000000004</v>
      </c>
      <c r="AB5964" s="16">
        <v>0.3</v>
      </c>
      <c r="AC5964" s="16">
        <v>10</v>
      </c>
      <c r="AD5964" s="16">
        <v>41.4</v>
      </c>
      <c r="AE5964" s="16">
        <v>20.694400000000002</v>
      </c>
      <c r="AF5964" s="16">
        <v>64.938500000000005</v>
      </c>
      <c r="AG5964" s="16">
        <v>136801</v>
      </c>
      <c r="AH5964" s="16">
        <v>0.53369999999999995</v>
      </c>
      <c r="AI5964" s="16">
        <v>76.099999999999994</v>
      </c>
      <c r="AJ5964" s="16">
        <v>95.1</v>
      </c>
      <c r="AK5964" s="16">
        <v>1.0436000000000001</v>
      </c>
      <c r="AL5964" s="16">
        <v>1.0388999999999999</v>
      </c>
      <c r="AM5964" s="16">
        <v>0.86699999999999999</v>
      </c>
      <c r="AN5964" s="16">
        <v>1.1783999999999999</v>
      </c>
      <c r="AO5964" s="16">
        <v>1.1326000000000001</v>
      </c>
      <c r="AP5964" s="16">
        <v>0.78200000000000003</v>
      </c>
      <c r="AR5964" s="16">
        <f t="shared" si="217"/>
        <v>1</v>
      </c>
      <c r="AS5964" s="5">
        <f t="shared" si="216"/>
        <v>0.27484550000000002</v>
      </c>
    </row>
    <row r="5965" spans="1:45" x14ac:dyDescent="0.25">
      <c r="A5965" s="16" t="s">
        <v>409</v>
      </c>
      <c r="B5965" s="16" t="s">
        <v>159</v>
      </c>
      <c r="C5965" s="16" t="s">
        <v>371</v>
      </c>
      <c r="D5965" s="16">
        <v>2006</v>
      </c>
      <c r="E5965" s="16" t="s">
        <v>6581</v>
      </c>
      <c r="F5965" s="16" t="s">
        <v>593</v>
      </c>
      <c r="G5965" s="10">
        <v>6297.32</v>
      </c>
      <c r="H5965" s="73">
        <v>8.7478800000000003</v>
      </c>
      <c r="I5965" s="16">
        <v>108907</v>
      </c>
      <c r="J5965" s="71">
        <v>0</v>
      </c>
      <c r="K5965" s="71">
        <v>1</v>
      </c>
      <c r="L5965" s="16">
        <v>0.73538829999999999</v>
      </c>
      <c r="M5965" s="16">
        <v>-0.61822529999999998</v>
      </c>
      <c r="N5965" s="16">
        <v>0.480159</v>
      </c>
      <c r="O5965" s="16">
        <v>0.28431079999999997</v>
      </c>
      <c r="P5965" s="16">
        <v>0.43740889999999999</v>
      </c>
      <c r="Q5965" s="16">
        <v>1.058907</v>
      </c>
      <c r="R5965" s="16">
        <v>8.1699999999999995E-2</v>
      </c>
      <c r="S5965" s="16">
        <v>5.3499999999999997E-3</v>
      </c>
      <c r="T5965" s="16">
        <v>5.9999999999999995E-4</v>
      </c>
      <c r="U5965" s="16">
        <v>6.3457999999999997</v>
      </c>
      <c r="V5965" s="16">
        <v>23.291</v>
      </c>
      <c r="W5965" s="16">
        <v>9.9480000000000004</v>
      </c>
      <c r="X5965" s="16">
        <v>422.8</v>
      </c>
      <c r="Y5965" s="16">
        <v>54.848199999999999</v>
      </c>
      <c r="Z5965" s="16">
        <v>0.2263</v>
      </c>
      <c r="AA5965" s="16">
        <v>-0.51123600000000002</v>
      </c>
      <c r="AB5965" s="16">
        <v>0.3</v>
      </c>
      <c r="AC5965" s="16">
        <v>10</v>
      </c>
      <c r="AD5965" s="16">
        <v>41.6</v>
      </c>
      <c r="AE5965" s="16">
        <v>20.7882</v>
      </c>
      <c r="AF5965" s="16">
        <v>80.466099999999997</v>
      </c>
      <c r="AG5965" s="16">
        <v>146992</v>
      </c>
      <c r="AH5965" s="16">
        <v>0.53569999999999995</v>
      </c>
      <c r="AI5965" s="16">
        <v>76.099999999999994</v>
      </c>
      <c r="AJ5965" s="16">
        <v>95.1</v>
      </c>
      <c r="AK5965" s="16">
        <v>1.0788</v>
      </c>
      <c r="AL5965" s="16">
        <v>0.88859999999999995</v>
      </c>
      <c r="AM5965" s="16">
        <v>0.64600000000000002</v>
      </c>
      <c r="AN5965" s="16">
        <v>1.105</v>
      </c>
      <c r="AO5965" s="16">
        <v>0.85760000000000003</v>
      </c>
      <c r="AP5965" s="16">
        <v>0.83340000000000003</v>
      </c>
      <c r="AR5965" s="16">
        <f t="shared" si="217"/>
        <v>1</v>
      </c>
      <c r="AS5965" s="5">
        <f t="shared" si="216"/>
        <v>1.2832799999999978E-2</v>
      </c>
    </row>
    <row r="5966" spans="1:45" x14ac:dyDescent="0.25">
      <c r="A5966" s="16" t="s">
        <v>409</v>
      </c>
      <c r="B5966" s="16" t="s">
        <v>159</v>
      </c>
      <c r="C5966" s="16" t="s">
        <v>371</v>
      </c>
      <c r="D5966" s="16">
        <v>2007</v>
      </c>
      <c r="E5966" s="16" t="s">
        <v>6582</v>
      </c>
      <c r="F5966" s="16" t="s">
        <v>593</v>
      </c>
      <c r="G5966" s="10">
        <v>6189.77</v>
      </c>
      <c r="H5966" s="73">
        <v>8.7306530000000002</v>
      </c>
      <c r="I5966" s="16">
        <v>109047</v>
      </c>
      <c r="J5966" s="71">
        <v>0</v>
      </c>
      <c r="K5966" s="71">
        <v>1</v>
      </c>
      <c r="L5966" s="16">
        <v>0.76094759999999995</v>
      </c>
      <c r="M5966" s="16">
        <v>-0.61261969999999999</v>
      </c>
      <c r="N5966" s="16">
        <v>0.53376809999999997</v>
      </c>
      <c r="O5966" s="16">
        <v>0.3074462</v>
      </c>
      <c r="P5966" s="16">
        <v>0.51160320000000004</v>
      </c>
      <c r="Q5966" s="16">
        <v>0.95163679999999995</v>
      </c>
      <c r="R5966" s="16">
        <v>8.1699999999999995E-2</v>
      </c>
      <c r="S5966" s="16">
        <v>5.5999999999999999E-3</v>
      </c>
      <c r="T5966" s="16">
        <v>1.1000000000000001E-3</v>
      </c>
      <c r="U5966" s="16">
        <v>5.9584000000000001</v>
      </c>
      <c r="V5966" s="16">
        <v>23.501000000000001</v>
      </c>
      <c r="W5966" s="16">
        <v>10.936</v>
      </c>
      <c r="X5966" s="16">
        <v>427.548</v>
      </c>
      <c r="Y5966" s="16">
        <v>54.635100000000001</v>
      </c>
      <c r="Z5966" s="16">
        <v>0.23760000000000001</v>
      </c>
      <c r="AA5966" s="16">
        <v>-0.53065479999999998</v>
      </c>
      <c r="AB5966" s="16">
        <v>0.3</v>
      </c>
      <c r="AC5966" s="16">
        <v>10</v>
      </c>
      <c r="AD5966" s="16">
        <v>42.1</v>
      </c>
      <c r="AE5966" s="16">
        <v>21.025300000000001</v>
      </c>
      <c r="AF5966" s="16">
        <v>101.32599999999999</v>
      </c>
      <c r="AG5966" s="16">
        <v>153584</v>
      </c>
      <c r="AH5966" s="16">
        <v>0.54679999999999995</v>
      </c>
      <c r="AI5966" s="16">
        <v>76.099999999999994</v>
      </c>
      <c r="AJ5966" s="16">
        <v>95.1</v>
      </c>
      <c r="AK5966" s="16">
        <v>1.0628</v>
      </c>
      <c r="AL5966" s="16">
        <v>0.9093</v>
      </c>
      <c r="AM5966" s="16">
        <v>0.59719999999999995</v>
      </c>
      <c r="AN5966" s="16">
        <v>0.81469999999999998</v>
      </c>
      <c r="AO5966" s="16">
        <v>0.71940000000000004</v>
      </c>
      <c r="AP5966" s="16">
        <v>0.67290000000000005</v>
      </c>
      <c r="AR5966" s="16">
        <f t="shared" si="217"/>
        <v>1</v>
      </c>
      <c r="AS5966" s="5">
        <f t="shared" si="216"/>
        <v>2.5559299999999952E-2</v>
      </c>
    </row>
    <row r="5967" spans="1:45" x14ac:dyDescent="0.25">
      <c r="A5967" s="16" t="s">
        <v>409</v>
      </c>
      <c r="B5967" s="16" t="s">
        <v>159</v>
      </c>
      <c r="C5967" s="16" t="s">
        <v>371</v>
      </c>
      <c r="D5967" s="16">
        <v>2008</v>
      </c>
      <c r="E5967" s="16" t="s">
        <v>6583</v>
      </c>
      <c r="F5967" s="16" t="s">
        <v>593</v>
      </c>
      <c r="G5967" s="10">
        <v>6595.31</v>
      </c>
      <c r="H5967" s="73">
        <v>8.7941129999999994</v>
      </c>
      <c r="I5967" s="16">
        <v>109165</v>
      </c>
      <c r="J5967" s="71">
        <v>0</v>
      </c>
      <c r="K5967" s="71">
        <v>1</v>
      </c>
      <c r="L5967" s="16">
        <v>0.85736250000000003</v>
      </c>
      <c r="M5967" s="16">
        <v>-0.62438459999999996</v>
      </c>
      <c r="N5967" s="16">
        <v>0.63740059999999998</v>
      </c>
      <c r="O5967" s="16">
        <v>0.31358839999999999</v>
      </c>
      <c r="P5967" s="16">
        <v>0.58622940000000001</v>
      </c>
      <c r="Q5967" s="16">
        <v>0.99320030000000004</v>
      </c>
      <c r="R5967" s="16">
        <v>8.1699999999999995E-2</v>
      </c>
      <c r="S5967" s="16">
        <v>5.1999999999999998E-3</v>
      </c>
      <c r="T5967" s="16">
        <v>0</v>
      </c>
      <c r="U5967" s="16">
        <v>6.4034000000000004</v>
      </c>
      <c r="V5967" s="16">
        <v>23.324000000000002</v>
      </c>
      <c r="W5967" s="16">
        <v>11.923999999999999</v>
      </c>
      <c r="X5967" s="16">
        <v>427.71899999999999</v>
      </c>
      <c r="Y5967" s="16">
        <v>54.926099999999998</v>
      </c>
      <c r="Z5967" s="16">
        <v>0.23930000000000001</v>
      </c>
      <c r="AA5967" s="16">
        <v>-0.5209454</v>
      </c>
      <c r="AB5967" s="16">
        <v>0.3</v>
      </c>
      <c r="AC5967" s="16">
        <v>10</v>
      </c>
      <c r="AD5967" s="16">
        <v>41.85</v>
      </c>
      <c r="AE5967" s="16">
        <v>20.866099999999999</v>
      </c>
      <c r="AF5967" s="16">
        <v>119.18300000000001</v>
      </c>
      <c r="AG5967" s="16">
        <v>154825</v>
      </c>
      <c r="AH5967" s="16">
        <v>0.55030000000000001</v>
      </c>
      <c r="AI5967" s="16">
        <v>79.069900000000004</v>
      </c>
      <c r="AJ5967" s="16">
        <v>95.1</v>
      </c>
      <c r="AK5967" s="16">
        <v>1.0939000000000001</v>
      </c>
      <c r="AL5967" s="16">
        <v>1.0007999999999999</v>
      </c>
      <c r="AM5967" s="16">
        <v>0.68369999999999997</v>
      </c>
      <c r="AN5967" s="16">
        <v>0.82850000000000001</v>
      </c>
      <c r="AO5967" s="16">
        <v>0.50009999999999999</v>
      </c>
      <c r="AP5967" s="16">
        <v>0.90629999999999999</v>
      </c>
      <c r="AR5967" s="16">
        <f t="shared" si="217"/>
        <v>1</v>
      </c>
      <c r="AS5967" s="5">
        <f t="shared" si="216"/>
        <v>9.6414900000000081E-2</v>
      </c>
    </row>
    <row r="5968" spans="1:45" x14ac:dyDescent="0.25">
      <c r="A5968" s="16" t="s">
        <v>409</v>
      </c>
      <c r="B5968" s="16" t="s">
        <v>159</v>
      </c>
      <c r="C5968" s="16" t="s">
        <v>371</v>
      </c>
      <c r="D5968" s="16">
        <v>2009</v>
      </c>
      <c r="E5968" s="16" t="s">
        <v>6584</v>
      </c>
      <c r="F5968" s="16" t="s">
        <v>593</v>
      </c>
      <c r="G5968" s="10">
        <v>6451.67</v>
      </c>
      <c r="H5968" s="73">
        <v>8.7720939999999992</v>
      </c>
      <c r="I5968" s="16">
        <v>109253</v>
      </c>
      <c r="J5968" s="71">
        <v>0</v>
      </c>
      <c r="K5968" s="71">
        <v>1</v>
      </c>
      <c r="L5968" s="16">
        <v>0.83708669999999996</v>
      </c>
      <c r="M5968" s="16">
        <v>-0.62149359999999998</v>
      </c>
      <c r="N5968" s="16">
        <v>0.60415160000000001</v>
      </c>
      <c r="O5968" s="16">
        <v>0.30249860000000001</v>
      </c>
      <c r="P5968" s="16">
        <v>0.57465900000000003</v>
      </c>
      <c r="Q5968" s="16">
        <v>1.002022</v>
      </c>
      <c r="R5968" s="16">
        <v>8.1699999999999995E-2</v>
      </c>
      <c r="S5968" s="16">
        <v>3.5000000000000001E-3</v>
      </c>
      <c r="T5968" s="16">
        <v>1E-3</v>
      </c>
      <c r="U5968" s="16">
        <v>5.6898</v>
      </c>
      <c r="V5968" s="16">
        <v>23.146999999999998</v>
      </c>
      <c r="W5968" s="16">
        <v>12.912000000000001</v>
      </c>
      <c r="X5968" s="16">
        <v>425.53100000000001</v>
      </c>
      <c r="Y5968" s="16">
        <v>55.2408</v>
      </c>
      <c r="Z5968" s="16">
        <v>0.22550000000000001</v>
      </c>
      <c r="AA5968" s="16">
        <v>-0.54424790000000001</v>
      </c>
      <c r="AB5968" s="16">
        <v>0.3</v>
      </c>
      <c r="AC5968" s="16">
        <v>10</v>
      </c>
      <c r="AD5968" s="16">
        <v>42.45</v>
      </c>
      <c r="AE5968" s="16">
        <v>21.0702</v>
      </c>
      <c r="AF5968" s="16">
        <v>110.86</v>
      </c>
      <c r="AG5968" s="16">
        <v>152112</v>
      </c>
      <c r="AH5968" s="16">
        <v>0.56540000000000001</v>
      </c>
      <c r="AI5968" s="16">
        <v>79.907700000000006</v>
      </c>
      <c r="AJ5968" s="16">
        <v>95.1</v>
      </c>
      <c r="AK5968" s="16">
        <v>1.0461</v>
      </c>
      <c r="AL5968" s="16">
        <v>1.0583</v>
      </c>
      <c r="AM5968" s="16">
        <v>0.77259999999999995</v>
      </c>
      <c r="AN5968" s="16">
        <v>0.78779999999999994</v>
      </c>
      <c r="AO5968" s="16">
        <v>0.51180000000000003</v>
      </c>
      <c r="AP5968" s="16">
        <v>0.88260000000000005</v>
      </c>
      <c r="AR5968" s="16">
        <f t="shared" si="217"/>
        <v>1</v>
      </c>
      <c r="AS5968" s="5">
        <f t="shared" si="216"/>
        <v>-2.0275800000000066E-2</v>
      </c>
    </row>
    <row r="5969" spans="1:45" x14ac:dyDescent="0.25">
      <c r="A5969" s="16" t="s">
        <v>409</v>
      </c>
      <c r="B5969" s="16" t="s">
        <v>159</v>
      </c>
      <c r="C5969" s="16" t="s">
        <v>371</v>
      </c>
      <c r="D5969" s="16">
        <v>2010</v>
      </c>
      <c r="E5969" s="16" t="s">
        <v>6585</v>
      </c>
      <c r="F5969" s="16" t="s">
        <v>593</v>
      </c>
      <c r="G5969" s="10">
        <v>6231.77</v>
      </c>
      <c r="H5969" s="73">
        <v>8.7374150000000004</v>
      </c>
      <c r="I5969" s="16">
        <v>109315</v>
      </c>
      <c r="J5969" s="71">
        <v>0</v>
      </c>
      <c r="K5969" s="71">
        <v>1</v>
      </c>
      <c r="L5969" s="16">
        <v>0.82707019999999998</v>
      </c>
      <c r="M5969" s="16">
        <v>-0.62180460000000004</v>
      </c>
      <c r="N5969" s="16">
        <v>0.57417739999999995</v>
      </c>
      <c r="O5969" s="16">
        <v>0.30064239999999998</v>
      </c>
      <c r="P5969" s="16">
        <v>0.59830280000000002</v>
      </c>
      <c r="Q5969" s="16">
        <v>0.98636029999999997</v>
      </c>
      <c r="R5969" s="16">
        <v>8.1699999999999995E-2</v>
      </c>
      <c r="S5969" s="16">
        <v>4.6499999999999996E-3</v>
      </c>
      <c r="T5969" s="16">
        <v>5.0000000000000001E-4</v>
      </c>
      <c r="U5969" s="16">
        <v>5.0852000000000004</v>
      </c>
      <c r="V5969" s="16">
        <v>23.074999999999999</v>
      </c>
      <c r="W5969" s="16">
        <v>13.11</v>
      </c>
      <c r="X5969" s="16">
        <v>429.17200000000003</v>
      </c>
      <c r="Y5969" s="16">
        <v>57.134999999999998</v>
      </c>
      <c r="Z5969" s="16">
        <v>0.19950000000000001</v>
      </c>
      <c r="AA5969" s="16">
        <v>-0.56172509999999998</v>
      </c>
      <c r="AB5969" s="16">
        <v>0.3</v>
      </c>
      <c r="AC5969" s="16">
        <v>10</v>
      </c>
      <c r="AD5969" s="16">
        <v>42.9</v>
      </c>
      <c r="AE5969" s="16">
        <v>19.8535</v>
      </c>
      <c r="AF5969" s="16">
        <v>120.56</v>
      </c>
      <c r="AG5969" s="16">
        <v>154378</v>
      </c>
      <c r="AH5969" s="16">
        <v>0.57240000000000002</v>
      </c>
      <c r="AI5969" s="16">
        <v>80.745500000000007</v>
      </c>
      <c r="AJ5969" s="16">
        <v>95.1</v>
      </c>
      <c r="AK5969" s="16">
        <v>1.1553</v>
      </c>
      <c r="AL5969" s="16">
        <v>1.0387</v>
      </c>
      <c r="AM5969" s="16">
        <v>0.71489999999999998</v>
      </c>
      <c r="AN5969" s="16">
        <v>0.81499999999999995</v>
      </c>
      <c r="AO5969" s="16">
        <v>0.39450000000000002</v>
      </c>
      <c r="AP5969" s="16">
        <v>0.85850000000000004</v>
      </c>
      <c r="AR5969" s="16">
        <f t="shared" si="217"/>
        <v>1</v>
      </c>
      <c r="AS5969" s="5">
        <f t="shared" si="216"/>
        <v>-1.0016499999999984E-2</v>
      </c>
    </row>
    <row r="5970" spans="1:45" x14ac:dyDescent="0.25">
      <c r="A5970" s="16" t="s">
        <v>409</v>
      </c>
      <c r="B5970" s="16" t="s">
        <v>159</v>
      </c>
      <c r="C5970" s="16" t="s">
        <v>371</v>
      </c>
      <c r="D5970" s="16">
        <v>2011</v>
      </c>
      <c r="E5970" s="16" t="s">
        <v>6586</v>
      </c>
      <c r="F5970" s="16" t="s">
        <v>593</v>
      </c>
      <c r="G5970" s="10">
        <v>6204.16</v>
      </c>
      <c r="H5970" s="73">
        <v>8.7329760000000007</v>
      </c>
      <c r="I5970" s="16">
        <v>109341</v>
      </c>
      <c r="J5970" s="71">
        <v>0</v>
      </c>
      <c r="K5970" s="71">
        <v>1</v>
      </c>
      <c r="L5970" s="16">
        <v>0.93215840000000005</v>
      </c>
      <c r="M5970" s="16">
        <v>-0.62893639999999995</v>
      </c>
      <c r="N5970" s="16">
        <v>0.7778429</v>
      </c>
      <c r="O5970" s="16">
        <v>0.31621179999999999</v>
      </c>
      <c r="P5970" s="16">
        <v>0.6185522</v>
      </c>
      <c r="Q5970" s="16">
        <v>0.98865650000000005</v>
      </c>
      <c r="R5970" s="16">
        <v>8.1699999999999995E-2</v>
      </c>
      <c r="S5970" s="16">
        <v>3.7499999999999999E-3</v>
      </c>
      <c r="T5970" s="16">
        <v>1E-4</v>
      </c>
      <c r="U5970" s="16">
        <v>6.4897</v>
      </c>
      <c r="V5970" s="16">
        <v>24.175999999999998</v>
      </c>
      <c r="W5970" s="16">
        <v>13.44</v>
      </c>
      <c r="X5970" s="16">
        <v>431.11700000000002</v>
      </c>
      <c r="Y5970" s="16">
        <v>57.2423</v>
      </c>
      <c r="Z5970" s="16">
        <v>0.20200000000000001</v>
      </c>
      <c r="AA5970" s="16">
        <v>-0.58696950000000003</v>
      </c>
      <c r="AB5970" s="16">
        <v>0.3</v>
      </c>
      <c r="AC5970" s="16">
        <v>10</v>
      </c>
      <c r="AD5970" s="16">
        <v>43.55</v>
      </c>
      <c r="AE5970" s="16">
        <v>20.778700000000001</v>
      </c>
      <c r="AF5970" s="16">
        <v>120.53100000000001</v>
      </c>
      <c r="AG5970" s="16">
        <v>157685</v>
      </c>
      <c r="AH5970" s="16">
        <v>0.5746</v>
      </c>
      <c r="AI5970" s="16">
        <v>81.583200000000005</v>
      </c>
      <c r="AJ5970" s="16">
        <v>95.1</v>
      </c>
      <c r="AK5970" s="16">
        <v>1.0383</v>
      </c>
      <c r="AL5970" s="16">
        <v>1.0496000000000001</v>
      </c>
      <c r="AM5970" s="16">
        <v>0.76959999999999995</v>
      </c>
      <c r="AN5970" s="16">
        <v>0.86719999999999997</v>
      </c>
      <c r="AO5970" s="16">
        <v>0.36059999999999998</v>
      </c>
      <c r="AP5970" s="16">
        <v>0.91020000000000001</v>
      </c>
      <c r="AR5970" s="16">
        <f t="shared" si="217"/>
        <v>1</v>
      </c>
      <c r="AS5970" s="5">
        <f t="shared" si="216"/>
        <v>0.10508820000000008</v>
      </c>
    </row>
    <row r="5971" spans="1:45" x14ac:dyDescent="0.25">
      <c r="A5971" s="16" t="s">
        <v>409</v>
      </c>
      <c r="B5971" s="16" t="s">
        <v>159</v>
      </c>
      <c r="C5971" s="16" t="s">
        <v>371</v>
      </c>
      <c r="D5971" s="16">
        <v>2012</v>
      </c>
      <c r="E5971" s="16" t="s">
        <v>6587</v>
      </c>
      <c r="F5971" s="16" t="s">
        <v>593</v>
      </c>
      <c r="G5971" s="10">
        <v>6290.57</v>
      </c>
      <c r="H5971" s="73">
        <v>8.7468059999999994</v>
      </c>
      <c r="I5971" s="16">
        <v>109328</v>
      </c>
      <c r="J5971" s="71">
        <v>0</v>
      </c>
      <c r="K5971" s="71">
        <v>1</v>
      </c>
      <c r="L5971" s="16">
        <v>0.93953679999999995</v>
      </c>
      <c r="M5971" s="16">
        <v>-0.61794119999999997</v>
      </c>
      <c r="N5971" s="16">
        <v>0.84006740000000002</v>
      </c>
      <c r="O5971" s="16">
        <v>0.3067782</v>
      </c>
      <c r="P5971" s="16">
        <v>0.56534680000000004</v>
      </c>
      <c r="Q5971" s="16">
        <v>0.99826139999999997</v>
      </c>
      <c r="R5971" s="16">
        <v>8.1699999999999995E-2</v>
      </c>
      <c r="S5971" s="16">
        <v>3.7000000000000002E-3</v>
      </c>
      <c r="T5971" s="16">
        <v>1.2999999999999999E-3</v>
      </c>
      <c r="U5971" s="16">
        <v>6.5185000000000004</v>
      </c>
      <c r="V5971" s="16">
        <v>25.431999999999999</v>
      </c>
      <c r="W5971" s="16">
        <v>14.13</v>
      </c>
      <c r="X5971" s="16">
        <v>429.64499999999998</v>
      </c>
      <c r="Y5971" s="16">
        <v>57.372999999999998</v>
      </c>
      <c r="Z5971" s="16">
        <v>0.1958</v>
      </c>
      <c r="AA5971" s="16">
        <v>-0.58502759999999998</v>
      </c>
      <c r="AB5971" s="16">
        <v>0.3</v>
      </c>
      <c r="AC5971" s="16">
        <v>10</v>
      </c>
      <c r="AD5971" s="16">
        <v>43.5</v>
      </c>
      <c r="AE5971" s="16">
        <v>17.718299999999999</v>
      </c>
      <c r="AF5971" s="16">
        <v>116.10899999999999</v>
      </c>
      <c r="AG5971" s="16">
        <v>158030</v>
      </c>
      <c r="AH5971" s="16">
        <v>0.5595</v>
      </c>
      <c r="AI5971" s="16">
        <v>82.421000000000006</v>
      </c>
      <c r="AJ5971" s="16">
        <v>95.1</v>
      </c>
      <c r="AK5971" s="16">
        <v>1.0427</v>
      </c>
      <c r="AL5971" s="16">
        <v>0.99039999999999995</v>
      </c>
      <c r="AM5971" s="16">
        <v>0.84809999999999997</v>
      </c>
      <c r="AN5971" s="16">
        <v>0.94350000000000001</v>
      </c>
      <c r="AO5971" s="16">
        <v>0.34189999999999998</v>
      </c>
      <c r="AP5971" s="16">
        <v>0.88980000000000004</v>
      </c>
      <c r="AR5971" s="16">
        <f t="shared" si="217"/>
        <v>1</v>
      </c>
      <c r="AS5971" s="5">
        <f t="shared" si="216"/>
        <v>7.3783999999998962E-3</v>
      </c>
    </row>
    <row r="5972" spans="1:45" x14ac:dyDescent="0.25">
      <c r="A5972" s="16" t="s">
        <v>409</v>
      </c>
      <c r="B5972" s="16" t="s">
        <v>159</v>
      </c>
      <c r="C5972" s="16" t="s">
        <v>371</v>
      </c>
      <c r="D5972" s="16">
        <v>2013</v>
      </c>
      <c r="E5972" s="16" t="s">
        <v>6588</v>
      </c>
      <c r="F5972" s="16" t="s">
        <v>593</v>
      </c>
      <c r="G5972" s="10">
        <v>6406.3</v>
      </c>
      <c r="H5972" s="73">
        <v>8.7650369999999995</v>
      </c>
      <c r="I5972" s="16">
        <v>109320</v>
      </c>
      <c r="J5972" s="71">
        <v>0</v>
      </c>
      <c r="K5972" s="71">
        <v>1</v>
      </c>
      <c r="L5972" s="16">
        <v>0.9948342</v>
      </c>
      <c r="M5972" s="16">
        <v>-0.5701948</v>
      </c>
      <c r="N5972" s="16">
        <v>0.93252100000000004</v>
      </c>
      <c r="O5972" s="16">
        <v>0.29899999999999999</v>
      </c>
      <c r="P5972" s="16">
        <v>0.56526810000000005</v>
      </c>
      <c r="Q5972" s="16">
        <v>0.99168060000000002</v>
      </c>
      <c r="R5972" s="16">
        <v>8.1699999999999995E-2</v>
      </c>
      <c r="S5972" s="16">
        <v>1.46E-2</v>
      </c>
      <c r="T5972" s="16">
        <v>2E-3</v>
      </c>
      <c r="U5972" s="16">
        <v>6.5472999999999999</v>
      </c>
      <c r="V5972" s="16">
        <v>26.687999999999999</v>
      </c>
      <c r="W5972" s="16">
        <v>14.82</v>
      </c>
      <c r="X5972" s="16">
        <v>432.911</v>
      </c>
      <c r="Y5972" s="16">
        <v>55.945500000000003</v>
      </c>
      <c r="Z5972" s="16">
        <v>0.2089</v>
      </c>
      <c r="AA5972" s="16">
        <v>-0.58056140000000001</v>
      </c>
      <c r="AB5972" s="16">
        <v>0.3</v>
      </c>
      <c r="AC5972" s="16">
        <v>10</v>
      </c>
      <c r="AD5972" s="16">
        <v>43.384999999999998</v>
      </c>
      <c r="AE5972" s="16">
        <v>17.434799999999999</v>
      </c>
      <c r="AF5972" s="16">
        <v>114.633</v>
      </c>
      <c r="AG5972" s="16">
        <v>160753</v>
      </c>
      <c r="AH5972" s="16">
        <v>0.56140000000000001</v>
      </c>
      <c r="AI5972" s="16">
        <v>83.258799999999994</v>
      </c>
      <c r="AJ5972" s="16">
        <v>95.1</v>
      </c>
      <c r="AK5972" s="16">
        <v>1.0548</v>
      </c>
      <c r="AL5972" s="16">
        <v>0.98480000000000001</v>
      </c>
      <c r="AM5972" s="16">
        <v>0.91159999999999997</v>
      </c>
      <c r="AN5972" s="16">
        <v>0.86729999999999996</v>
      </c>
      <c r="AO5972" s="16">
        <v>0.3236</v>
      </c>
      <c r="AP5972" s="16">
        <v>0.86739999999999995</v>
      </c>
      <c r="AR5972" s="16">
        <f t="shared" si="217"/>
        <v>1</v>
      </c>
      <c r="AS5972" s="5">
        <f t="shared" si="216"/>
        <v>5.5297400000000052E-2</v>
      </c>
    </row>
    <row r="5973" spans="1:45" x14ac:dyDescent="0.25">
      <c r="A5973" s="16" t="s">
        <v>409</v>
      </c>
      <c r="B5973" s="16" t="s">
        <v>159</v>
      </c>
      <c r="C5973" s="16" t="s">
        <v>371</v>
      </c>
      <c r="D5973" s="16">
        <v>2014</v>
      </c>
      <c r="E5973" s="16" t="s">
        <v>6589</v>
      </c>
      <c r="F5973" s="16" t="s">
        <v>593</v>
      </c>
      <c r="G5973" s="10">
        <v>6477.91</v>
      </c>
      <c r="H5973" s="73">
        <v>8.776154</v>
      </c>
      <c r="I5973" s="16">
        <v>109357</v>
      </c>
      <c r="J5973" s="71">
        <v>0</v>
      </c>
      <c r="K5973" s="71">
        <v>1</v>
      </c>
      <c r="L5973" s="16">
        <v>0.93492730000000002</v>
      </c>
      <c r="M5973" s="16">
        <v>-0.58082520000000004</v>
      </c>
      <c r="N5973" s="16">
        <v>1.0050079999999999</v>
      </c>
      <c r="O5973" s="16">
        <v>0.30061880000000002</v>
      </c>
      <c r="P5973" s="16">
        <v>0.60091620000000001</v>
      </c>
      <c r="Q5973" s="16">
        <v>0.7469713</v>
      </c>
      <c r="R5973" s="16">
        <v>8.1699999999999995E-2</v>
      </c>
      <c r="S5973" s="16">
        <v>1.4500000000000001E-2</v>
      </c>
      <c r="T5973" s="16">
        <v>8.9999999999999998E-4</v>
      </c>
      <c r="U5973" s="16">
        <v>6.5761000000000003</v>
      </c>
      <c r="V5973" s="16">
        <v>27.943999999999999</v>
      </c>
      <c r="W5973" s="16">
        <v>15.51</v>
      </c>
      <c r="X5973" s="16">
        <v>433.048</v>
      </c>
      <c r="Y5973" s="16">
        <v>56.028300000000002</v>
      </c>
      <c r="Z5973" s="16">
        <v>0.20860000000000001</v>
      </c>
      <c r="AA5973" s="16">
        <v>-0.58172639999999998</v>
      </c>
      <c r="AB5973" s="16">
        <v>0.3</v>
      </c>
      <c r="AC5973" s="16">
        <v>10</v>
      </c>
      <c r="AD5973" s="16">
        <v>43.414999999999999</v>
      </c>
      <c r="AE5973" s="16">
        <v>21.855</v>
      </c>
      <c r="AF5973" s="16">
        <v>105.16200000000001</v>
      </c>
      <c r="AG5973" s="16">
        <v>162361</v>
      </c>
      <c r="AH5973" s="16">
        <v>0.56330000000000002</v>
      </c>
      <c r="AI5973" s="16">
        <v>84.096599999999995</v>
      </c>
      <c r="AJ5973" s="16">
        <v>95.1</v>
      </c>
      <c r="AK5973" s="16">
        <v>1.1940999999999999</v>
      </c>
      <c r="AL5973" s="16">
        <v>0.66400000000000003</v>
      </c>
      <c r="AM5973" s="16">
        <v>0.12089999999999999</v>
      </c>
      <c r="AN5973" s="16">
        <v>0.82110000000000005</v>
      </c>
      <c r="AO5973" s="16">
        <v>0.31409999999999999</v>
      </c>
      <c r="AP5973" s="16">
        <v>0.51749999999999996</v>
      </c>
      <c r="AR5973" s="16">
        <f t="shared" si="217"/>
        <v>1</v>
      </c>
      <c r="AS5973" s="5">
        <f t="shared" si="216"/>
        <v>-5.9906899999999985E-2</v>
      </c>
    </row>
    <row r="5974" spans="1:45" x14ac:dyDescent="0.25">
      <c r="A5974" s="16" t="s">
        <v>409</v>
      </c>
      <c r="B5974" s="16" t="s">
        <v>201</v>
      </c>
      <c r="C5974" s="16" t="s">
        <v>399</v>
      </c>
      <c r="D5974" s="16">
        <v>1985</v>
      </c>
      <c r="E5974" s="16" t="s">
        <v>6590</v>
      </c>
      <c r="F5974" s="16" t="s">
        <v>594</v>
      </c>
      <c r="G5974" s="10"/>
      <c r="H5974" s="73"/>
      <c r="I5974" s="16" t="s">
        <v>6700</v>
      </c>
      <c r="J5974" s="71">
        <v>0</v>
      </c>
      <c r="K5974" s="71">
        <v>1</v>
      </c>
      <c r="L5974" s="16">
        <v>-0.4243709</v>
      </c>
      <c r="M5974" s="16">
        <v>-0.43986259999999999</v>
      </c>
      <c r="N5974" s="16">
        <v>-0.39453939999999998</v>
      </c>
      <c r="O5974" s="16">
        <v>-0.1290848</v>
      </c>
      <c r="P5974" s="16">
        <v>0.40733200000000003</v>
      </c>
      <c r="Q5974" s="16">
        <v>-0.44026379999999998</v>
      </c>
      <c r="R5974" s="16">
        <v>0.30209999999999998</v>
      </c>
      <c r="S5974" s="16">
        <v>1.9599999999999999E-2</v>
      </c>
      <c r="T5974" s="16">
        <v>1.0499999999999999E-3</v>
      </c>
      <c r="U5974" s="16">
        <v>2.5062000000000002</v>
      </c>
      <c r="V5974" s="16">
        <v>10.220000000000001</v>
      </c>
      <c r="W5974" s="16">
        <v>4.4550000000000001</v>
      </c>
      <c r="X5974" s="16">
        <v>444.92700000000002</v>
      </c>
      <c r="Y5974" s="16">
        <v>38.775199999999998</v>
      </c>
      <c r="Z5974" s="16">
        <v>0.23680000000000001</v>
      </c>
      <c r="AA5974" s="16">
        <v>-0.25584410000000002</v>
      </c>
      <c r="AB5974" s="16">
        <v>0.34</v>
      </c>
      <c r="AC5974" s="16">
        <v>21.4</v>
      </c>
      <c r="AD5974" s="16">
        <v>47.11</v>
      </c>
      <c r="AE5974" s="16">
        <v>37.2607</v>
      </c>
      <c r="AF5974" s="16">
        <v>0</v>
      </c>
      <c r="AG5974" s="16">
        <v>145248</v>
      </c>
      <c r="AH5974" s="16">
        <v>9.325E-2</v>
      </c>
      <c r="AI5974" s="16">
        <v>96.4</v>
      </c>
      <c r="AJ5974" s="16">
        <v>100</v>
      </c>
      <c r="AK5974" s="16">
        <v>-0.1507</v>
      </c>
      <c r="AL5974" s="16">
        <v>-0.57969999999999999</v>
      </c>
      <c r="AM5974" s="16">
        <v>-1.0467</v>
      </c>
      <c r="AN5974" s="16">
        <v>-0.90800000000000003</v>
      </c>
      <c r="AO5974" s="16">
        <v>-0.24560000000000001</v>
      </c>
      <c r="AP5974" s="16">
        <v>-0.34360000000000002</v>
      </c>
      <c r="AR5974" s="16">
        <f t="shared" si="217"/>
        <v>1</v>
      </c>
      <c r="AS5974" s="5">
        <f t="shared" si="216"/>
        <v>0</v>
      </c>
    </row>
    <row r="5975" spans="1:45" x14ac:dyDescent="0.25">
      <c r="A5975" s="16" t="s">
        <v>409</v>
      </c>
      <c r="B5975" s="16" t="s">
        <v>201</v>
      </c>
      <c r="C5975" s="16" t="s">
        <v>399</v>
      </c>
      <c r="D5975" s="16">
        <v>1986</v>
      </c>
      <c r="E5975" s="16" t="s">
        <v>6591</v>
      </c>
      <c r="F5975" s="16" t="s">
        <v>594</v>
      </c>
      <c r="G5975" s="10"/>
      <c r="H5975" s="73"/>
      <c r="I5975" s="16" t="s">
        <v>6700</v>
      </c>
      <c r="J5975" s="71">
        <v>0</v>
      </c>
      <c r="K5975" s="71">
        <v>1</v>
      </c>
      <c r="L5975" s="16">
        <v>-0.36471160000000002</v>
      </c>
      <c r="M5975" s="16">
        <v>-0.43088530000000003</v>
      </c>
      <c r="N5975" s="16">
        <v>-0.35260089999999999</v>
      </c>
      <c r="O5975" s="16">
        <v>-0.1272992</v>
      </c>
      <c r="P5975" s="16">
        <v>0.43530380000000002</v>
      </c>
      <c r="Q5975" s="16">
        <v>-0.38597389999999998</v>
      </c>
      <c r="R5975" s="16">
        <v>0.30740000000000001</v>
      </c>
      <c r="S5975" s="16">
        <v>2.01E-2</v>
      </c>
      <c r="T5975" s="16">
        <v>1.5E-3</v>
      </c>
      <c r="U5975" s="16">
        <v>2.8327499999999999</v>
      </c>
      <c r="V5975" s="16">
        <v>10.305</v>
      </c>
      <c r="W5975" s="16">
        <v>4.6520000000000001</v>
      </c>
      <c r="X5975" s="16">
        <v>443.97</v>
      </c>
      <c r="Y5975" s="16">
        <v>39.823999999999998</v>
      </c>
      <c r="Z5975" s="16">
        <v>0.22355</v>
      </c>
      <c r="AA5975" s="16">
        <v>-0.26749539999999999</v>
      </c>
      <c r="AB5975" s="16">
        <v>0.34</v>
      </c>
      <c r="AC5975" s="16">
        <v>21.4</v>
      </c>
      <c r="AD5975" s="16">
        <v>47.41</v>
      </c>
      <c r="AE5975" s="16">
        <v>39.160299999999999</v>
      </c>
      <c r="AF5975" s="16">
        <v>0</v>
      </c>
      <c r="AG5975" s="16">
        <v>151765</v>
      </c>
      <c r="AH5975" s="16">
        <v>9.3799999999999994E-2</v>
      </c>
      <c r="AI5975" s="16">
        <v>96.4</v>
      </c>
      <c r="AJ5975" s="16">
        <v>100</v>
      </c>
      <c r="AK5975" s="16">
        <v>-0.1211</v>
      </c>
      <c r="AL5975" s="16">
        <v>-0.5272</v>
      </c>
      <c r="AM5975" s="16">
        <v>-0.95960000000000001</v>
      </c>
      <c r="AN5975" s="16">
        <v>-0.84260000000000002</v>
      </c>
      <c r="AO5975" s="16">
        <v>-0.2117</v>
      </c>
      <c r="AP5975" s="16">
        <v>-0.2989</v>
      </c>
      <c r="AR5975" s="16">
        <f t="shared" si="217"/>
        <v>1</v>
      </c>
      <c r="AS5975" s="5">
        <f t="shared" si="216"/>
        <v>5.9659299999999971E-2</v>
      </c>
    </row>
    <row r="5976" spans="1:45" x14ac:dyDescent="0.25">
      <c r="A5976" s="16" t="s">
        <v>409</v>
      </c>
      <c r="B5976" s="16" t="s">
        <v>201</v>
      </c>
      <c r="C5976" s="16" t="s">
        <v>399</v>
      </c>
      <c r="D5976" s="16">
        <v>1987</v>
      </c>
      <c r="E5976" s="16" t="s">
        <v>6592</v>
      </c>
      <c r="F5976" s="16" t="s">
        <v>594</v>
      </c>
      <c r="G5976" s="10"/>
      <c r="H5976" s="73"/>
      <c r="I5976" s="16" t="s">
        <v>6700</v>
      </c>
      <c r="J5976" s="71">
        <v>0</v>
      </c>
      <c r="K5976" s="71">
        <v>1</v>
      </c>
      <c r="L5976" s="16">
        <v>-0.31969130000000001</v>
      </c>
      <c r="M5976" s="16">
        <v>-0.42700680000000002</v>
      </c>
      <c r="N5976" s="16">
        <v>-0.37250759999999999</v>
      </c>
      <c r="O5976" s="16">
        <v>-8.0845600000000004E-2</v>
      </c>
      <c r="P5976" s="16">
        <v>0.45119619999999999</v>
      </c>
      <c r="Q5976" s="16">
        <v>-0.3316672</v>
      </c>
      <c r="R5976" s="16">
        <v>0.31274999999999997</v>
      </c>
      <c r="S5976" s="16">
        <v>2.06E-2</v>
      </c>
      <c r="T5976" s="16">
        <v>1.4E-3</v>
      </c>
      <c r="U5976" s="16">
        <v>2.52</v>
      </c>
      <c r="V5976" s="16">
        <v>10.505000000000001</v>
      </c>
      <c r="W5976" s="16">
        <v>4.8490000000000002</v>
      </c>
      <c r="X5976" s="16">
        <v>443.47</v>
      </c>
      <c r="Y5976" s="16">
        <v>40.872700000000002</v>
      </c>
      <c r="Z5976" s="16">
        <v>0.23419999999999999</v>
      </c>
      <c r="AA5976" s="16">
        <v>-0.27914660000000002</v>
      </c>
      <c r="AB5976" s="16">
        <v>0.34</v>
      </c>
      <c r="AC5976" s="16">
        <v>21.4</v>
      </c>
      <c r="AD5976" s="16">
        <v>47.71</v>
      </c>
      <c r="AE5976" s="16">
        <v>40.272599999999997</v>
      </c>
      <c r="AF5976" s="16">
        <v>0</v>
      </c>
      <c r="AG5976" s="16">
        <v>154435</v>
      </c>
      <c r="AH5976" s="16">
        <v>9.4350000000000003E-2</v>
      </c>
      <c r="AI5976" s="16">
        <v>96.4</v>
      </c>
      <c r="AJ5976" s="16">
        <v>100</v>
      </c>
      <c r="AK5976" s="16">
        <v>-9.1600000000000001E-2</v>
      </c>
      <c r="AL5976" s="16">
        <v>-0.4748</v>
      </c>
      <c r="AM5976" s="16">
        <v>-0.87239999999999995</v>
      </c>
      <c r="AN5976" s="16">
        <v>-0.77710000000000001</v>
      </c>
      <c r="AO5976" s="16">
        <v>-0.17780000000000001</v>
      </c>
      <c r="AP5976" s="16">
        <v>-0.25409999999999999</v>
      </c>
      <c r="AR5976" s="16">
        <f t="shared" si="217"/>
        <v>1</v>
      </c>
      <c r="AS5976" s="5">
        <f t="shared" si="216"/>
        <v>4.5020300000000013E-2</v>
      </c>
    </row>
    <row r="5977" spans="1:45" x14ac:dyDescent="0.25">
      <c r="A5977" s="16" t="s">
        <v>409</v>
      </c>
      <c r="B5977" s="16" t="s">
        <v>201</v>
      </c>
      <c r="C5977" s="16" t="s">
        <v>399</v>
      </c>
      <c r="D5977" s="16">
        <v>1988</v>
      </c>
      <c r="E5977" s="16" t="s">
        <v>6593</v>
      </c>
      <c r="F5977" s="16" t="s">
        <v>594</v>
      </c>
      <c r="G5977" s="10"/>
      <c r="H5977" s="73"/>
      <c r="I5977" s="16" t="s">
        <v>6700</v>
      </c>
      <c r="J5977" s="71">
        <v>0</v>
      </c>
      <c r="K5977" s="71">
        <v>1</v>
      </c>
      <c r="L5977" s="16">
        <v>-0.24069160000000001</v>
      </c>
      <c r="M5977" s="16">
        <v>-0.4221357</v>
      </c>
      <c r="N5977" s="16">
        <v>-0.34867890000000001</v>
      </c>
      <c r="O5977" s="16">
        <v>-2.8370300000000001E-2</v>
      </c>
      <c r="P5977" s="16">
        <v>0.49136390000000002</v>
      </c>
      <c r="Q5977" s="16">
        <v>-0.27734379999999997</v>
      </c>
      <c r="R5977" s="16">
        <v>0.31805</v>
      </c>
      <c r="S5977" s="16">
        <v>2.1000000000000001E-2</v>
      </c>
      <c r="T5977" s="16">
        <v>1.4499999999999999E-3</v>
      </c>
      <c r="U5977" s="16">
        <v>2.69285</v>
      </c>
      <c r="V5977" s="16">
        <v>10.705</v>
      </c>
      <c r="W5977" s="16">
        <v>5.0460000000000003</v>
      </c>
      <c r="X5977" s="16">
        <v>441.82100000000003</v>
      </c>
      <c r="Y5977" s="16">
        <v>41.921500000000002</v>
      </c>
      <c r="Z5977" s="16">
        <v>0.248</v>
      </c>
      <c r="AA5977" s="16">
        <v>-0.29118640000000001</v>
      </c>
      <c r="AB5977" s="16">
        <v>0.34</v>
      </c>
      <c r="AC5977" s="16">
        <v>21.4</v>
      </c>
      <c r="AD5977" s="16">
        <v>48.02</v>
      </c>
      <c r="AE5977" s="16">
        <v>43.308199999999999</v>
      </c>
      <c r="AF5977" s="16">
        <v>0</v>
      </c>
      <c r="AG5977" s="16">
        <v>156202</v>
      </c>
      <c r="AH5977" s="16">
        <v>9.4950000000000007E-2</v>
      </c>
      <c r="AI5977" s="16">
        <v>96.4</v>
      </c>
      <c r="AJ5977" s="16">
        <v>100</v>
      </c>
      <c r="AK5977" s="16">
        <v>-6.2E-2</v>
      </c>
      <c r="AL5977" s="16">
        <v>-0.42230000000000001</v>
      </c>
      <c r="AM5977" s="16">
        <v>-0.78520000000000001</v>
      </c>
      <c r="AN5977" s="16">
        <v>-0.71160000000000001</v>
      </c>
      <c r="AO5977" s="16">
        <v>-0.1439</v>
      </c>
      <c r="AP5977" s="16">
        <v>-0.2094</v>
      </c>
      <c r="AR5977" s="16">
        <f t="shared" si="217"/>
        <v>1</v>
      </c>
      <c r="AS5977" s="5">
        <f t="shared" si="216"/>
        <v>7.8999700000000006E-2</v>
      </c>
    </row>
    <row r="5978" spans="1:45" x14ac:dyDescent="0.25">
      <c r="A5978" s="16" t="s">
        <v>409</v>
      </c>
      <c r="B5978" s="16" t="s">
        <v>201</v>
      </c>
      <c r="C5978" s="16" t="s">
        <v>399</v>
      </c>
      <c r="D5978" s="16">
        <v>1989</v>
      </c>
      <c r="E5978" s="16" t="s">
        <v>6594</v>
      </c>
      <c r="F5978" s="16" t="s">
        <v>594</v>
      </c>
      <c r="G5978" s="10"/>
      <c r="H5978" s="73"/>
      <c r="I5978" s="16" t="s">
        <v>6700</v>
      </c>
      <c r="J5978" s="71">
        <v>0</v>
      </c>
      <c r="K5978" s="71">
        <v>1</v>
      </c>
      <c r="L5978" s="16">
        <v>-0.180007</v>
      </c>
      <c r="M5978" s="16">
        <v>-0.41546110000000003</v>
      </c>
      <c r="N5978" s="16">
        <v>-0.33288430000000002</v>
      </c>
      <c r="O5978" s="16">
        <v>1.1917499999999999E-2</v>
      </c>
      <c r="P5978" s="16">
        <v>0.51032440000000001</v>
      </c>
      <c r="Q5978" s="16">
        <v>-0.22301779999999999</v>
      </c>
      <c r="R5978" s="16">
        <v>0.32340000000000002</v>
      </c>
      <c r="S5978" s="16">
        <v>2.1499999999999998E-2</v>
      </c>
      <c r="T5978" s="16">
        <v>1.65E-3</v>
      </c>
      <c r="U5978" s="16">
        <v>2.6635</v>
      </c>
      <c r="V5978" s="16">
        <v>10.904999999999999</v>
      </c>
      <c r="W5978" s="16">
        <v>5.2430000000000003</v>
      </c>
      <c r="X5978" s="16">
        <v>442.245</v>
      </c>
      <c r="Y5978" s="16">
        <v>42.970300000000002</v>
      </c>
      <c r="Z5978" s="16">
        <v>0.25535000000000002</v>
      </c>
      <c r="AA5978" s="16">
        <v>-0.30283759999999998</v>
      </c>
      <c r="AB5978" s="16">
        <v>0.34</v>
      </c>
      <c r="AC5978" s="16">
        <v>21.4</v>
      </c>
      <c r="AD5978" s="16">
        <v>48.32</v>
      </c>
      <c r="AE5978" s="16">
        <v>44.882100000000001</v>
      </c>
      <c r="AF5978" s="16">
        <v>0</v>
      </c>
      <c r="AG5978" s="16">
        <v>153218</v>
      </c>
      <c r="AH5978" s="16">
        <v>9.5549999999999996E-2</v>
      </c>
      <c r="AI5978" s="16">
        <v>96.4</v>
      </c>
      <c r="AJ5978" s="16">
        <v>100</v>
      </c>
      <c r="AK5978" s="16">
        <v>-3.2399999999999998E-2</v>
      </c>
      <c r="AL5978" s="16">
        <v>-0.36980000000000002</v>
      </c>
      <c r="AM5978" s="16">
        <v>-0.69799999999999995</v>
      </c>
      <c r="AN5978" s="16">
        <v>-0.6462</v>
      </c>
      <c r="AO5978" s="16">
        <v>-0.11</v>
      </c>
      <c r="AP5978" s="16">
        <v>-0.1646</v>
      </c>
      <c r="AR5978" s="16">
        <f t="shared" si="217"/>
        <v>1</v>
      </c>
      <c r="AS5978" s="5">
        <f t="shared" si="216"/>
        <v>6.0684600000000005E-2</v>
      </c>
    </row>
    <row r="5979" spans="1:45" x14ac:dyDescent="0.25">
      <c r="A5979" s="16" t="s">
        <v>409</v>
      </c>
      <c r="B5979" s="16" t="s">
        <v>201</v>
      </c>
      <c r="C5979" s="16" t="s">
        <v>399</v>
      </c>
      <c r="D5979" s="16">
        <v>1990</v>
      </c>
      <c r="E5979" s="16" t="s">
        <v>6595</v>
      </c>
      <c r="F5979" s="16" t="s">
        <v>594</v>
      </c>
      <c r="G5979" s="10"/>
      <c r="H5979" s="73"/>
      <c r="I5979" s="16" t="s">
        <v>6700</v>
      </c>
      <c r="J5979" s="71">
        <v>0</v>
      </c>
      <c r="K5979" s="71">
        <v>1</v>
      </c>
      <c r="L5979" s="16">
        <v>-0.16369249999999999</v>
      </c>
      <c r="M5979" s="16">
        <v>-0.4317684</v>
      </c>
      <c r="N5979" s="16">
        <v>-0.34348099999999998</v>
      </c>
      <c r="O5979" s="16">
        <v>9.4667999999999992E-3</v>
      </c>
      <c r="P5979" s="16">
        <v>0.52308069999999995</v>
      </c>
      <c r="Q5979" s="16">
        <v>-0.16872909999999999</v>
      </c>
      <c r="R5979" s="16">
        <v>0.32869999999999999</v>
      </c>
      <c r="S5979" s="16">
        <v>1.6299999999999999E-2</v>
      </c>
      <c r="T5979" s="16">
        <v>1.6999999999999999E-3</v>
      </c>
      <c r="U5979" s="16">
        <v>2.4003000000000001</v>
      </c>
      <c r="V5979" s="16">
        <v>11.105</v>
      </c>
      <c r="W5979" s="16">
        <v>5.44</v>
      </c>
      <c r="X5979" s="16">
        <v>442.387</v>
      </c>
      <c r="Y5979" s="16">
        <v>44.018999999999998</v>
      </c>
      <c r="Z5979" s="16">
        <v>0.24775</v>
      </c>
      <c r="AA5979" s="16">
        <v>-0.27099079999999998</v>
      </c>
      <c r="AB5979" s="16">
        <v>0.34</v>
      </c>
      <c r="AC5979" s="16">
        <v>21.4</v>
      </c>
      <c r="AD5979" s="16">
        <v>47.5</v>
      </c>
      <c r="AE5979" s="16">
        <v>45.692599999999999</v>
      </c>
      <c r="AF5979" s="16">
        <v>0</v>
      </c>
      <c r="AG5979" s="16">
        <v>151593</v>
      </c>
      <c r="AH5979" s="16">
        <v>0.10290000000000001</v>
      </c>
      <c r="AI5979" s="16">
        <v>96.4</v>
      </c>
      <c r="AJ5979" s="16">
        <v>100</v>
      </c>
      <c r="AK5979" s="16">
        <v>-2.8999999999999998E-3</v>
      </c>
      <c r="AL5979" s="16">
        <v>-0.31740000000000002</v>
      </c>
      <c r="AM5979" s="16">
        <v>-0.61080000000000001</v>
      </c>
      <c r="AN5979" s="16">
        <v>-0.58069999999999999</v>
      </c>
      <c r="AO5979" s="16">
        <v>-7.6100000000000001E-2</v>
      </c>
      <c r="AP5979" s="16">
        <v>-0.11990000000000001</v>
      </c>
      <c r="AR5979" s="16">
        <f t="shared" si="217"/>
        <v>1</v>
      </c>
      <c r="AS5979" s="5">
        <f t="shared" si="216"/>
        <v>1.631450000000001E-2</v>
      </c>
    </row>
    <row r="5980" spans="1:45" x14ac:dyDescent="0.25">
      <c r="A5980" s="16" t="s">
        <v>409</v>
      </c>
      <c r="B5980" s="16" t="s">
        <v>201</v>
      </c>
      <c r="C5980" s="16" t="s">
        <v>399</v>
      </c>
      <c r="D5980" s="16">
        <v>1991</v>
      </c>
      <c r="E5980" s="16" t="s">
        <v>6596</v>
      </c>
      <c r="F5980" s="16" t="s">
        <v>594</v>
      </c>
      <c r="G5980" s="10"/>
      <c r="H5980" s="73"/>
      <c r="I5980" s="16" t="s">
        <v>6700</v>
      </c>
      <c r="J5980" s="71">
        <v>0</v>
      </c>
      <c r="K5980" s="71">
        <v>1</v>
      </c>
      <c r="L5980" s="16">
        <v>-3.6791600000000001E-2</v>
      </c>
      <c r="M5980" s="16">
        <v>-0.42385800000000001</v>
      </c>
      <c r="N5980" s="16">
        <v>-0.26753929999999998</v>
      </c>
      <c r="O5980" s="16">
        <v>6.1029899999999998E-2</v>
      </c>
      <c r="P5980" s="16">
        <v>0.61442949999999996</v>
      </c>
      <c r="Q5980" s="16">
        <v>-0.1144212</v>
      </c>
      <c r="R5980" s="16">
        <v>0.33405000000000001</v>
      </c>
      <c r="S5980" s="16">
        <v>1.7250000000000001E-2</v>
      </c>
      <c r="T5980" s="16">
        <v>1.8500000000000001E-3</v>
      </c>
      <c r="U5980" s="16">
        <v>3.0004</v>
      </c>
      <c r="V5980" s="16">
        <v>11.279</v>
      </c>
      <c r="W5980" s="16">
        <v>5.7649999999999997</v>
      </c>
      <c r="X5980" s="16">
        <v>440.74200000000002</v>
      </c>
      <c r="Y5980" s="16">
        <v>45.067799999999998</v>
      </c>
      <c r="Z5980" s="16">
        <v>0.26819999999999999</v>
      </c>
      <c r="AA5980" s="16">
        <v>-0.2438044</v>
      </c>
      <c r="AB5980" s="16">
        <v>0.34</v>
      </c>
      <c r="AC5980" s="16">
        <v>21.4</v>
      </c>
      <c r="AD5980" s="16">
        <v>46.8</v>
      </c>
      <c r="AE5980" s="16">
        <v>49.322000000000003</v>
      </c>
      <c r="AF5980" s="16">
        <v>14.8873</v>
      </c>
      <c r="AG5980" s="16">
        <v>157408</v>
      </c>
      <c r="AH5980" s="16">
        <v>9.5449999999999993E-2</v>
      </c>
      <c r="AI5980" s="16">
        <v>96.4</v>
      </c>
      <c r="AJ5980" s="16">
        <v>100</v>
      </c>
      <c r="AK5980" s="16">
        <v>2.6700000000000002E-2</v>
      </c>
      <c r="AL5980" s="16">
        <v>-0.26490000000000002</v>
      </c>
      <c r="AM5980" s="16">
        <v>-0.52359999999999995</v>
      </c>
      <c r="AN5980" s="16">
        <v>-0.51529999999999998</v>
      </c>
      <c r="AO5980" s="16">
        <v>-4.2200000000000001E-2</v>
      </c>
      <c r="AP5980" s="16">
        <v>-7.5200000000000003E-2</v>
      </c>
      <c r="AR5980" s="16">
        <f t="shared" si="217"/>
        <v>1</v>
      </c>
      <c r="AS5980" s="5">
        <f t="shared" si="216"/>
        <v>0.12690089999999998</v>
      </c>
    </row>
    <row r="5981" spans="1:45" x14ac:dyDescent="0.25">
      <c r="A5981" s="16" t="s">
        <v>409</v>
      </c>
      <c r="B5981" s="16" t="s">
        <v>201</v>
      </c>
      <c r="C5981" s="16" t="s">
        <v>399</v>
      </c>
      <c r="D5981" s="16">
        <v>1992</v>
      </c>
      <c r="E5981" s="16" t="s">
        <v>6597</v>
      </c>
      <c r="F5981" s="16" t="s">
        <v>594</v>
      </c>
      <c r="G5981" s="10"/>
      <c r="H5981" s="73"/>
      <c r="I5981" s="16" t="s">
        <v>6700</v>
      </c>
      <c r="J5981" s="71">
        <v>0</v>
      </c>
      <c r="K5981" s="71">
        <v>1</v>
      </c>
      <c r="L5981" s="16">
        <v>8.6599800000000005E-2</v>
      </c>
      <c r="M5981" s="16">
        <v>-0.41090969999999999</v>
      </c>
      <c r="N5981" s="16">
        <v>-0.22776489999999999</v>
      </c>
      <c r="O5981" s="16">
        <v>0.1825475</v>
      </c>
      <c r="P5981" s="16">
        <v>0.65854570000000001</v>
      </c>
      <c r="Q5981" s="16">
        <v>-6.0096700000000003E-2</v>
      </c>
      <c r="R5981" s="16">
        <v>0.33934999999999998</v>
      </c>
      <c r="S5981" s="16">
        <v>1.8800000000000001E-2</v>
      </c>
      <c r="T5981" s="16">
        <v>2.3E-3</v>
      </c>
      <c r="U5981" s="16">
        <v>3.1331500000000001</v>
      </c>
      <c r="V5981" s="16">
        <v>11.452999999999999</v>
      </c>
      <c r="W5981" s="16">
        <v>6.09</v>
      </c>
      <c r="X5981" s="16">
        <v>441.13200000000001</v>
      </c>
      <c r="Y5981" s="16">
        <v>46.116599999999998</v>
      </c>
      <c r="Z5981" s="16">
        <v>0.31264999999999998</v>
      </c>
      <c r="AA5981" s="16">
        <v>-0.29040959999999999</v>
      </c>
      <c r="AB5981" s="16">
        <v>0.34</v>
      </c>
      <c r="AC5981" s="16">
        <v>21.4</v>
      </c>
      <c r="AD5981" s="16">
        <v>48</v>
      </c>
      <c r="AE5981" s="16">
        <v>51.889000000000003</v>
      </c>
      <c r="AF5981" s="16">
        <v>17.344999999999999</v>
      </c>
      <c r="AG5981" s="16">
        <v>165437</v>
      </c>
      <c r="AH5981" s="16">
        <v>9.4549999999999995E-2</v>
      </c>
      <c r="AI5981" s="16">
        <v>96.4</v>
      </c>
      <c r="AJ5981" s="16">
        <v>100</v>
      </c>
      <c r="AK5981" s="16">
        <v>5.6300000000000003E-2</v>
      </c>
      <c r="AL5981" s="16">
        <v>-0.21249999999999999</v>
      </c>
      <c r="AM5981" s="16">
        <v>-0.43640000000000001</v>
      </c>
      <c r="AN5981" s="16">
        <v>-0.44979999999999998</v>
      </c>
      <c r="AO5981" s="16">
        <v>-8.3000000000000001E-3</v>
      </c>
      <c r="AP5981" s="16">
        <v>-3.04E-2</v>
      </c>
      <c r="AR5981" s="16">
        <f t="shared" si="217"/>
        <v>1</v>
      </c>
      <c r="AS5981" s="5">
        <f t="shared" si="216"/>
        <v>0.12339140000000001</v>
      </c>
    </row>
    <row r="5982" spans="1:45" x14ac:dyDescent="0.25">
      <c r="A5982" s="16" t="s">
        <v>409</v>
      </c>
      <c r="B5982" s="16" t="s">
        <v>201</v>
      </c>
      <c r="C5982" s="16" t="s">
        <v>399</v>
      </c>
      <c r="D5982" s="16">
        <v>1993</v>
      </c>
      <c r="E5982" s="16" t="s">
        <v>6598</v>
      </c>
      <c r="F5982" s="16" t="s">
        <v>594</v>
      </c>
      <c r="G5982" s="10"/>
      <c r="H5982" s="73"/>
      <c r="I5982" s="16" t="s">
        <v>6700</v>
      </c>
      <c r="J5982" s="71">
        <v>0</v>
      </c>
      <c r="K5982" s="71">
        <v>1</v>
      </c>
      <c r="L5982" s="16">
        <v>0.150281</v>
      </c>
      <c r="M5982" s="16">
        <v>-0.39552349999999997</v>
      </c>
      <c r="N5982" s="16">
        <v>-0.22858039999999999</v>
      </c>
      <c r="O5982" s="16">
        <v>0.20648630000000001</v>
      </c>
      <c r="P5982" s="16">
        <v>0.70796360000000003</v>
      </c>
      <c r="Q5982" s="16">
        <v>-5.7911000000000004E-3</v>
      </c>
      <c r="R5982" s="16">
        <v>0.34470000000000001</v>
      </c>
      <c r="S5982" s="16">
        <v>2.1850000000000001E-2</v>
      </c>
      <c r="T5982" s="16">
        <v>2.3999999999999998E-3</v>
      </c>
      <c r="U5982" s="16">
        <v>3.06955</v>
      </c>
      <c r="V5982" s="16">
        <v>11.627000000000001</v>
      </c>
      <c r="W5982" s="16">
        <v>6.1950000000000003</v>
      </c>
      <c r="X5982" s="16">
        <v>440.47399999999999</v>
      </c>
      <c r="Y5982" s="16">
        <v>47.165300000000002</v>
      </c>
      <c r="Z5982" s="16">
        <v>0.30559999999999998</v>
      </c>
      <c r="AA5982" s="16">
        <v>-0.33313110000000001</v>
      </c>
      <c r="AB5982" s="16">
        <v>0.34</v>
      </c>
      <c r="AC5982" s="16">
        <v>21.4</v>
      </c>
      <c r="AD5982" s="16">
        <v>49.1</v>
      </c>
      <c r="AE5982" s="16">
        <v>53.869700000000002</v>
      </c>
      <c r="AF5982" s="16">
        <v>19.802700000000002</v>
      </c>
      <c r="AG5982" s="16">
        <v>177361</v>
      </c>
      <c r="AH5982" s="16">
        <v>0.1188</v>
      </c>
      <c r="AI5982" s="16">
        <v>96.4</v>
      </c>
      <c r="AJ5982" s="16">
        <v>100</v>
      </c>
      <c r="AK5982" s="16">
        <v>8.5800000000000001E-2</v>
      </c>
      <c r="AL5982" s="16">
        <v>-0.16</v>
      </c>
      <c r="AM5982" s="16">
        <v>-0.34920000000000001</v>
      </c>
      <c r="AN5982" s="16">
        <v>-0.38429999999999997</v>
      </c>
      <c r="AO5982" s="16">
        <v>2.5600000000000001E-2</v>
      </c>
      <c r="AP5982" s="16">
        <v>1.43E-2</v>
      </c>
      <c r="AR5982" s="16">
        <f t="shared" si="217"/>
        <v>1</v>
      </c>
      <c r="AS5982" s="5">
        <f t="shared" si="216"/>
        <v>6.3681199999999993E-2</v>
      </c>
    </row>
    <row r="5983" spans="1:45" x14ac:dyDescent="0.25">
      <c r="A5983" s="16" t="s">
        <v>409</v>
      </c>
      <c r="B5983" s="16" t="s">
        <v>201</v>
      </c>
      <c r="C5983" s="16" t="s">
        <v>399</v>
      </c>
      <c r="D5983" s="16">
        <v>1994</v>
      </c>
      <c r="E5983" s="16" t="s">
        <v>6599</v>
      </c>
      <c r="F5983" s="16" t="s">
        <v>594</v>
      </c>
      <c r="G5983" s="10"/>
      <c r="H5983" s="73"/>
      <c r="I5983" s="16" t="s">
        <v>6700</v>
      </c>
      <c r="J5983" s="71">
        <v>0</v>
      </c>
      <c r="K5983" s="71">
        <v>1</v>
      </c>
      <c r="L5983" s="16">
        <v>0.211733</v>
      </c>
      <c r="M5983" s="16">
        <v>-0.38930179999999998</v>
      </c>
      <c r="N5983" s="16">
        <v>-0.19068789999999999</v>
      </c>
      <c r="O5983" s="16">
        <v>0.2241138</v>
      </c>
      <c r="P5983" s="16">
        <v>0.73044220000000004</v>
      </c>
      <c r="Q5983" s="16">
        <v>4.8516799999999999E-2</v>
      </c>
      <c r="R5983" s="16">
        <v>0.35</v>
      </c>
      <c r="S5983" s="16">
        <v>2.3099999999999999E-2</v>
      </c>
      <c r="T5983" s="16">
        <v>2.2499999999999998E-3</v>
      </c>
      <c r="U5983" s="16">
        <v>3.3079499999999999</v>
      </c>
      <c r="V5983" s="16">
        <v>11.801</v>
      </c>
      <c r="W5983" s="16">
        <v>6.28</v>
      </c>
      <c r="X5983" s="16">
        <v>441.09500000000003</v>
      </c>
      <c r="Y5983" s="16">
        <v>48.214100000000002</v>
      </c>
      <c r="Z5983" s="16">
        <v>0.30859999999999999</v>
      </c>
      <c r="AA5983" s="16">
        <v>-0.30206090000000002</v>
      </c>
      <c r="AB5983" s="16">
        <v>0.34</v>
      </c>
      <c r="AC5983" s="16">
        <v>21.4</v>
      </c>
      <c r="AD5983" s="16">
        <v>48.3</v>
      </c>
      <c r="AE5983" s="16">
        <v>55.545400000000001</v>
      </c>
      <c r="AF5983" s="16">
        <v>22.260300000000001</v>
      </c>
      <c r="AG5983" s="16">
        <v>183226</v>
      </c>
      <c r="AH5983" s="16">
        <v>9.6850000000000006E-2</v>
      </c>
      <c r="AI5983" s="16">
        <v>96.4</v>
      </c>
      <c r="AJ5983" s="16">
        <v>100</v>
      </c>
      <c r="AK5983" s="16">
        <v>0.1154</v>
      </c>
      <c r="AL5983" s="16">
        <v>-0.1075</v>
      </c>
      <c r="AM5983" s="16">
        <v>-0.26200000000000001</v>
      </c>
      <c r="AN5983" s="16">
        <v>-0.31890000000000002</v>
      </c>
      <c r="AO5983" s="16">
        <v>5.9499999999999997E-2</v>
      </c>
      <c r="AP5983" s="16">
        <v>5.8999999999999997E-2</v>
      </c>
      <c r="AR5983" s="16">
        <f t="shared" si="217"/>
        <v>1</v>
      </c>
      <c r="AS5983" s="5">
        <f t="shared" si="216"/>
        <v>6.1452000000000007E-2</v>
      </c>
    </row>
    <row r="5984" spans="1:45" x14ac:dyDescent="0.25">
      <c r="A5984" s="16" t="s">
        <v>409</v>
      </c>
      <c r="B5984" s="16" t="s">
        <v>201</v>
      </c>
      <c r="C5984" s="16" t="s">
        <v>399</v>
      </c>
      <c r="D5984" s="16">
        <v>1995</v>
      </c>
      <c r="E5984" s="16" t="s">
        <v>6600</v>
      </c>
      <c r="F5984" s="16" t="s">
        <v>594</v>
      </c>
      <c r="G5984" s="10"/>
      <c r="H5984" s="73"/>
      <c r="I5984" s="16" t="s">
        <v>6700</v>
      </c>
      <c r="J5984" s="71">
        <v>0</v>
      </c>
      <c r="K5984" s="71">
        <v>1</v>
      </c>
      <c r="L5984" s="16">
        <v>0.22687589999999999</v>
      </c>
      <c r="M5984" s="16">
        <v>-0.4064798</v>
      </c>
      <c r="N5984" s="16">
        <v>-0.15238889999999999</v>
      </c>
      <c r="O5984" s="16">
        <v>0.18683830000000001</v>
      </c>
      <c r="P5984" s="16">
        <v>0.72942910000000005</v>
      </c>
      <c r="Q5984" s="16">
        <v>0.10282330000000001</v>
      </c>
      <c r="R5984" s="16">
        <v>0.35535</v>
      </c>
      <c r="S5984" s="16">
        <v>1.6799999999999999E-2</v>
      </c>
      <c r="T5984" s="16">
        <v>2.65E-3</v>
      </c>
      <c r="U5984" s="16">
        <v>3.5360499999999999</v>
      </c>
      <c r="V5984" s="16">
        <v>11.975</v>
      </c>
      <c r="W5984" s="16">
        <v>6.3650000000000002</v>
      </c>
      <c r="X5984" s="16">
        <v>441.94900000000001</v>
      </c>
      <c r="Y5984" s="16">
        <v>49.262900000000002</v>
      </c>
      <c r="Z5984" s="16">
        <v>0.26384999999999997</v>
      </c>
      <c r="AA5984" s="16">
        <v>-0.37196879999999999</v>
      </c>
      <c r="AB5984" s="16">
        <v>0.34</v>
      </c>
      <c r="AC5984" s="16">
        <v>21.4</v>
      </c>
      <c r="AD5984" s="16">
        <v>50.1</v>
      </c>
      <c r="AE5984" s="16">
        <v>54.494599999999998</v>
      </c>
      <c r="AF5984" s="16">
        <v>24.718</v>
      </c>
      <c r="AG5984" s="16">
        <v>193539</v>
      </c>
      <c r="AH5984" s="16">
        <v>9.64E-2</v>
      </c>
      <c r="AI5984" s="16">
        <v>96.4</v>
      </c>
      <c r="AJ5984" s="16">
        <v>100</v>
      </c>
      <c r="AK5984" s="16">
        <v>0.14499999999999999</v>
      </c>
      <c r="AL5984" s="16">
        <v>-5.5100000000000003E-2</v>
      </c>
      <c r="AM5984" s="16">
        <v>-0.1749</v>
      </c>
      <c r="AN5984" s="16">
        <v>-0.25340000000000001</v>
      </c>
      <c r="AO5984" s="16">
        <v>9.3399999999999997E-2</v>
      </c>
      <c r="AP5984" s="16">
        <v>0.1038</v>
      </c>
      <c r="AR5984" s="16">
        <f t="shared" si="217"/>
        <v>1</v>
      </c>
      <c r="AS5984" s="5">
        <f t="shared" si="216"/>
        <v>1.5142899999999987E-2</v>
      </c>
    </row>
    <row r="5985" spans="1:45" x14ac:dyDescent="0.25">
      <c r="A5985" s="16" t="s">
        <v>409</v>
      </c>
      <c r="B5985" s="16" t="s">
        <v>201</v>
      </c>
      <c r="C5985" s="16" t="s">
        <v>399</v>
      </c>
      <c r="D5985" s="16">
        <v>1996</v>
      </c>
      <c r="E5985" s="16" t="s">
        <v>6601</v>
      </c>
      <c r="F5985" s="16" t="s">
        <v>594</v>
      </c>
      <c r="G5985" s="10"/>
      <c r="H5985" s="73"/>
      <c r="I5985" s="16" t="s">
        <v>6700</v>
      </c>
      <c r="J5985" s="71">
        <v>0</v>
      </c>
      <c r="K5985" s="71">
        <v>1</v>
      </c>
      <c r="L5985" s="16">
        <v>0.29476950000000002</v>
      </c>
      <c r="M5985" s="16">
        <v>-0.37467260000000002</v>
      </c>
      <c r="N5985" s="16">
        <v>-0.1472415</v>
      </c>
      <c r="O5985" s="16">
        <v>0.2551775</v>
      </c>
      <c r="P5985" s="16">
        <v>0.75543729999999998</v>
      </c>
      <c r="Q5985" s="16">
        <v>0.12168519999999999</v>
      </c>
      <c r="R5985" s="16">
        <v>0.38735000000000003</v>
      </c>
      <c r="S5985" s="16">
        <v>2.01E-2</v>
      </c>
      <c r="T5985" s="16">
        <v>2.8500000000000001E-3</v>
      </c>
      <c r="U5985" s="16">
        <v>3.62215</v>
      </c>
      <c r="V5985" s="16">
        <v>12.348000000000001</v>
      </c>
      <c r="W5985" s="16">
        <v>6.1020000000000003</v>
      </c>
      <c r="X5985" s="16">
        <v>442.56400000000002</v>
      </c>
      <c r="Y5985" s="16">
        <v>50.311599999999999</v>
      </c>
      <c r="Z5985" s="16">
        <v>0.29044999999999999</v>
      </c>
      <c r="AA5985" s="16">
        <v>-0.36031740000000001</v>
      </c>
      <c r="AB5985" s="16">
        <v>0.34</v>
      </c>
      <c r="AC5985" s="16">
        <v>21.4</v>
      </c>
      <c r="AD5985" s="16">
        <v>49.8</v>
      </c>
      <c r="AE5985" s="16">
        <v>55.275199999999998</v>
      </c>
      <c r="AF5985" s="16">
        <v>27.175699999999999</v>
      </c>
      <c r="AG5985" s="16">
        <v>201049</v>
      </c>
      <c r="AH5985" s="16">
        <v>0.10735</v>
      </c>
      <c r="AI5985" s="16">
        <v>96.4</v>
      </c>
      <c r="AJ5985" s="16">
        <v>100</v>
      </c>
      <c r="AK5985" s="16">
        <v>0</v>
      </c>
      <c r="AL5985" s="16">
        <v>0</v>
      </c>
      <c r="AM5985" s="16">
        <v>0</v>
      </c>
      <c r="AN5985" s="16">
        <v>0</v>
      </c>
      <c r="AO5985" s="16">
        <v>0</v>
      </c>
      <c r="AP5985" s="16">
        <v>0</v>
      </c>
      <c r="AR5985" s="16">
        <f t="shared" si="217"/>
        <v>1</v>
      </c>
      <c r="AS5985" s="5">
        <f t="shared" si="216"/>
        <v>6.7893600000000026E-2</v>
      </c>
    </row>
    <row r="5986" spans="1:45" x14ac:dyDescent="0.25">
      <c r="A5986" s="16" t="s">
        <v>409</v>
      </c>
      <c r="B5986" s="16" t="s">
        <v>201</v>
      </c>
      <c r="C5986" s="16" t="s">
        <v>399</v>
      </c>
      <c r="D5986" s="16">
        <v>1997</v>
      </c>
      <c r="E5986" s="16" t="s">
        <v>6602</v>
      </c>
      <c r="F5986" s="16" t="s">
        <v>594</v>
      </c>
      <c r="G5986" s="10"/>
      <c r="H5986" s="73"/>
      <c r="I5986" s="16" t="s">
        <v>6700</v>
      </c>
      <c r="J5986" s="71">
        <v>0</v>
      </c>
      <c r="K5986" s="71">
        <v>1</v>
      </c>
      <c r="L5986" s="16">
        <v>0.38501960000000002</v>
      </c>
      <c r="M5986" s="16">
        <v>-0.34270299999999998</v>
      </c>
      <c r="N5986" s="16">
        <v>-0.16258249999999999</v>
      </c>
      <c r="O5986" s="16">
        <v>0.36056379999999999</v>
      </c>
      <c r="P5986" s="16">
        <v>0.7467937</v>
      </c>
      <c r="Q5986" s="16">
        <v>0.21143690000000001</v>
      </c>
      <c r="R5986" s="16">
        <v>0.38840000000000002</v>
      </c>
      <c r="S5986" s="16">
        <v>2.6800000000000001E-2</v>
      </c>
      <c r="T5986" s="16">
        <v>3.5000000000000001E-3</v>
      </c>
      <c r="U5986" s="16">
        <v>3.5135000000000001</v>
      </c>
      <c r="V5986" s="16">
        <v>12.721</v>
      </c>
      <c r="W5986" s="16">
        <v>5.8390000000000004</v>
      </c>
      <c r="X5986" s="16">
        <v>443.17899999999997</v>
      </c>
      <c r="Y5986" s="16">
        <v>51.360399999999998</v>
      </c>
      <c r="Z5986" s="16">
        <v>0.33474999999999999</v>
      </c>
      <c r="AA5986" s="16">
        <v>-0.36031740000000001</v>
      </c>
      <c r="AB5986" s="16">
        <v>0.34</v>
      </c>
      <c r="AC5986" s="16">
        <v>21.4</v>
      </c>
      <c r="AD5986" s="16">
        <v>49.8</v>
      </c>
      <c r="AE5986" s="16">
        <v>57.536000000000001</v>
      </c>
      <c r="AF5986" s="16">
        <v>14.814500000000001</v>
      </c>
      <c r="AG5986" s="16">
        <v>210142</v>
      </c>
      <c r="AH5986" s="16">
        <v>9.5750000000000002E-2</v>
      </c>
      <c r="AI5986" s="16">
        <v>96.4</v>
      </c>
      <c r="AJ5986" s="16">
        <v>100</v>
      </c>
      <c r="AK5986" s="16">
        <v>0.2041</v>
      </c>
      <c r="AL5986" s="16">
        <v>4.99E-2</v>
      </c>
      <c r="AM5986" s="16">
        <v>-5.0000000000000001E-4</v>
      </c>
      <c r="AN5986" s="16">
        <v>-0.1225</v>
      </c>
      <c r="AO5986" s="16">
        <v>0.16120000000000001</v>
      </c>
      <c r="AP5986" s="16">
        <v>0.19320000000000001</v>
      </c>
      <c r="AR5986" s="16">
        <f t="shared" si="217"/>
        <v>1</v>
      </c>
      <c r="AS5986" s="5">
        <f t="shared" si="216"/>
        <v>9.02501E-2</v>
      </c>
    </row>
    <row r="5987" spans="1:45" x14ac:dyDescent="0.25">
      <c r="A5987" s="16" t="s">
        <v>409</v>
      </c>
      <c r="B5987" s="16" t="s">
        <v>201</v>
      </c>
      <c r="C5987" s="16" t="s">
        <v>399</v>
      </c>
      <c r="D5987" s="16">
        <v>1998</v>
      </c>
      <c r="E5987" s="16" t="s">
        <v>6603</v>
      </c>
      <c r="F5987" s="16" t="s">
        <v>594</v>
      </c>
      <c r="G5987" s="10"/>
      <c r="H5987" s="73"/>
      <c r="I5987" s="16" t="s">
        <v>6700</v>
      </c>
      <c r="J5987" s="71">
        <v>0</v>
      </c>
      <c r="K5987" s="71">
        <v>1</v>
      </c>
      <c r="L5987" s="16">
        <v>0.38668750000000002</v>
      </c>
      <c r="M5987" s="16">
        <v>-0.32457259999999999</v>
      </c>
      <c r="N5987" s="16">
        <v>-0.13507179999999999</v>
      </c>
      <c r="O5987" s="16">
        <v>0.33851360000000003</v>
      </c>
      <c r="P5987" s="16">
        <v>0.81177259999999996</v>
      </c>
      <c r="Q5987" s="16">
        <v>0.12168519999999999</v>
      </c>
      <c r="R5987" s="16">
        <v>0.38424999999999998</v>
      </c>
      <c r="S5987" s="16">
        <v>3.1699999999999999E-2</v>
      </c>
      <c r="T5987" s="16">
        <v>3.7000000000000002E-3</v>
      </c>
      <c r="U5987" s="16">
        <v>3.7847</v>
      </c>
      <c r="V5987" s="16">
        <v>13.093999999999999</v>
      </c>
      <c r="W5987" s="16">
        <v>5.6319999999999997</v>
      </c>
      <c r="X5987" s="16">
        <v>443.72</v>
      </c>
      <c r="Y5987" s="16">
        <v>52.409199999999998</v>
      </c>
      <c r="Z5987" s="16">
        <v>0.30380000000000001</v>
      </c>
      <c r="AA5987" s="16">
        <v>-0.39915509999999998</v>
      </c>
      <c r="AB5987" s="16">
        <v>0.34</v>
      </c>
      <c r="AC5987" s="16">
        <v>21.4</v>
      </c>
      <c r="AD5987" s="16">
        <v>50.8</v>
      </c>
      <c r="AE5987" s="16">
        <v>59.896900000000002</v>
      </c>
      <c r="AF5987" s="16">
        <v>23.090199999999999</v>
      </c>
      <c r="AG5987" s="16">
        <v>222164</v>
      </c>
      <c r="AH5987" s="16">
        <v>0.10390000000000001</v>
      </c>
      <c r="AI5987" s="16">
        <v>96.4</v>
      </c>
      <c r="AJ5987" s="16">
        <v>100</v>
      </c>
      <c r="AK5987" s="16">
        <v>0</v>
      </c>
      <c r="AL5987" s="16">
        <v>0</v>
      </c>
      <c r="AM5987" s="16">
        <v>0</v>
      </c>
      <c r="AN5987" s="16">
        <v>0</v>
      </c>
      <c r="AO5987" s="16">
        <v>0</v>
      </c>
      <c r="AP5987" s="16">
        <v>0</v>
      </c>
      <c r="AR5987" s="16">
        <f t="shared" si="217"/>
        <v>1</v>
      </c>
      <c r="AS5987" s="5">
        <f t="shared" si="216"/>
        <v>1.6678999999999999E-3</v>
      </c>
    </row>
    <row r="5988" spans="1:45" x14ac:dyDescent="0.25">
      <c r="A5988" s="16" t="s">
        <v>409</v>
      </c>
      <c r="B5988" s="16" t="s">
        <v>201</v>
      </c>
      <c r="C5988" s="16" t="s">
        <v>399</v>
      </c>
      <c r="D5988" s="16">
        <v>1999</v>
      </c>
      <c r="E5988" s="16" t="s">
        <v>6604</v>
      </c>
      <c r="F5988" s="16" t="s">
        <v>594</v>
      </c>
      <c r="G5988" s="10"/>
      <c r="H5988" s="73"/>
      <c r="I5988" s="16" t="s">
        <v>6700</v>
      </c>
      <c r="J5988" s="71">
        <v>0</v>
      </c>
      <c r="K5988" s="71">
        <v>1</v>
      </c>
      <c r="L5988" s="16">
        <v>0.50742540000000003</v>
      </c>
      <c r="M5988" s="16">
        <v>-0.30097629999999997</v>
      </c>
      <c r="N5988" s="16">
        <v>-0.10949200000000001</v>
      </c>
      <c r="O5988" s="16">
        <v>0.3299977</v>
      </c>
      <c r="P5988" s="16">
        <v>0.85054320000000005</v>
      </c>
      <c r="Q5988" s="16">
        <v>0.32006960000000001</v>
      </c>
      <c r="R5988" s="16">
        <v>0.40034999999999998</v>
      </c>
      <c r="S5988" s="16">
        <v>3.5000000000000003E-2</v>
      </c>
      <c r="T5988" s="16">
        <v>3.9500000000000004E-3</v>
      </c>
      <c r="U5988" s="16">
        <v>3.8126000000000002</v>
      </c>
      <c r="V5988" s="16">
        <v>13.587</v>
      </c>
      <c r="W5988" s="16">
        <v>5.641</v>
      </c>
      <c r="X5988" s="16">
        <v>445.52300000000002</v>
      </c>
      <c r="Y5988" s="16">
        <v>53.457900000000002</v>
      </c>
      <c r="Z5988" s="16">
        <v>0.29139999999999999</v>
      </c>
      <c r="AA5988" s="16">
        <v>-0.37585249999999998</v>
      </c>
      <c r="AB5988" s="16">
        <v>0.34</v>
      </c>
      <c r="AC5988" s="16">
        <v>21.4</v>
      </c>
      <c r="AD5988" s="16">
        <v>50.2</v>
      </c>
      <c r="AE5988" s="16">
        <v>62.001600000000003</v>
      </c>
      <c r="AF5988" s="16">
        <v>27.667400000000001</v>
      </c>
      <c r="AG5988" s="16">
        <v>218477</v>
      </c>
      <c r="AH5988" s="16">
        <v>0.10340000000000001</v>
      </c>
      <c r="AI5988" s="16">
        <v>96.4</v>
      </c>
      <c r="AJ5988" s="16">
        <v>100</v>
      </c>
      <c r="AK5988" s="16">
        <v>0.26319999999999999</v>
      </c>
      <c r="AL5988" s="16">
        <v>0.15479999999999999</v>
      </c>
      <c r="AM5988" s="16">
        <v>0.1739</v>
      </c>
      <c r="AN5988" s="16">
        <v>8.3999999999999995E-3</v>
      </c>
      <c r="AO5988" s="16">
        <v>0.2291</v>
      </c>
      <c r="AP5988" s="16">
        <v>0.28270000000000001</v>
      </c>
      <c r="AR5988" s="16">
        <f t="shared" si="217"/>
        <v>1</v>
      </c>
      <c r="AS5988" s="5">
        <f t="shared" si="216"/>
        <v>0.12073790000000001</v>
      </c>
    </row>
    <row r="5989" spans="1:45" x14ac:dyDescent="0.25">
      <c r="A5989" s="16" t="s">
        <v>409</v>
      </c>
      <c r="B5989" s="16" t="s">
        <v>201</v>
      </c>
      <c r="C5989" s="16" t="s">
        <v>399</v>
      </c>
      <c r="D5989" s="16">
        <v>2000</v>
      </c>
      <c r="E5989" s="16" t="s">
        <v>6605</v>
      </c>
      <c r="F5989" s="16" t="s">
        <v>594</v>
      </c>
      <c r="G5989" s="10"/>
      <c r="H5989" s="73"/>
      <c r="I5989" s="16">
        <v>108639</v>
      </c>
      <c r="J5989" s="71">
        <v>0</v>
      </c>
      <c r="K5989" s="71">
        <v>1</v>
      </c>
      <c r="L5989" s="16">
        <v>0.49664009999999997</v>
      </c>
      <c r="M5989" s="16">
        <v>-0.27529110000000001</v>
      </c>
      <c r="N5989" s="16">
        <v>-7.4809299999999995E-2</v>
      </c>
      <c r="O5989" s="16">
        <v>0.39180989999999999</v>
      </c>
      <c r="P5989" s="16">
        <v>0.89153800000000005</v>
      </c>
      <c r="Q5989" s="16">
        <v>0.12168519999999999</v>
      </c>
      <c r="R5989" s="16">
        <v>0.39800000000000002</v>
      </c>
      <c r="S5989" s="16">
        <v>3.56E-2</v>
      </c>
      <c r="T5989" s="16">
        <v>6.6E-3</v>
      </c>
      <c r="U5989" s="16">
        <v>4.0361000000000002</v>
      </c>
      <c r="V5989" s="16">
        <v>14.26</v>
      </c>
      <c r="W5989" s="16">
        <v>5.65</v>
      </c>
      <c r="X5989" s="16">
        <v>444.923</v>
      </c>
      <c r="Y5989" s="16">
        <v>54.506700000000002</v>
      </c>
      <c r="Z5989" s="16">
        <v>0.31380000000000002</v>
      </c>
      <c r="AA5989" s="16">
        <v>-0.36808489999999999</v>
      </c>
      <c r="AB5989" s="16">
        <v>0.34</v>
      </c>
      <c r="AC5989" s="16">
        <v>21.4</v>
      </c>
      <c r="AD5989" s="16">
        <v>50</v>
      </c>
      <c r="AE5989" s="16">
        <v>62.927300000000002</v>
      </c>
      <c r="AF5989" s="16">
        <v>32.254800000000003</v>
      </c>
      <c r="AG5989" s="16">
        <v>234197</v>
      </c>
      <c r="AH5989" s="16">
        <v>0.12015000000000001</v>
      </c>
      <c r="AI5989" s="16">
        <v>96.4</v>
      </c>
      <c r="AJ5989" s="16">
        <v>100</v>
      </c>
      <c r="AK5989" s="16">
        <v>0</v>
      </c>
      <c r="AL5989" s="16">
        <v>0</v>
      </c>
      <c r="AM5989" s="16">
        <v>0</v>
      </c>
      <c r="AN5989" s="16">
        <v>0</v>
      </c>
      <c r="AO5989" s="16">
        <v>0</v>
      </c>
      <c r="AP5989" s="16">
        <v>0</v>
      </c>
      <c r="AR5989" s="16">
        <f t="shared" si="217"/>
        <v>1</v>
      </c>
      <c r="AS5989" s="5">
        <f t="shared" si="216"/>
        <v>-1.0785300000000053E-2</v>
      </c>
    </row>
    <row r="5990" spans="1:45" x14ac:dyDescent="0.25">
      <c r="A5990" s="16" t="s">
        <v>409</v>
      </c>
      <c r="B5990" s="16" t="s">
        <v>201</v>
      </c>
      <c r="C5990" s="16" t="s">
        <v>399</v>
      </c>
      <c r="D5990" s="16">
        <v>2001</v>
      </c>
      <c r="E5990" s="16" t="s">
        <v>6606</v>
      </c>
      <c r="F5990" s="16" t="s">
        <v>594</v>
      </c>
      <c r="G5990" s="10"/>
      <c r="H5990" s="73"/>
      <c r="I5990" s="16">
        <v>108386</v>
      </c>
      <c r="J5990" s="71">
        <v>0</v>
      </c>
      <c r="K5990" s="71">
        <v>1</v>
      </c>
      <c r="L5990" s="16">
        <v>0.66457440000000001</v>
      </c>
      <c r="M5990" s="16">
        <v>-0.2716558</v>
      </c>
      <c r="N5990" s="16">
        <v>-3.9874300000000001E-2</v>
      </c>
      <c r="O5990" s="16">
        <v>0.39607419999999999</v>
      </c>
      <c r="P5990" s="16">
        <v>0.9285544</v>
      </c>
      <c r="Q5990" s="16">
        <v>0.42871749999999997</v>
      </c>
      <c r="R5990" s="16">
        <v>0.39090000000000003</v>
      </c>
      <c r="S5990" s="16">
        <v>3.6600000000000001E-2</v>
      </c>
      <c r="T5990" s="16">
        <v>7.0000000000000001E-3</v>
      </c>
      <c r="U5990" s="16">
        <v>4.13565</v>
      </c>
      <c r="V5990" s="16">
        <v>15.047000000000001</v>
      </c>
      <c r="W5990" s="16">
        <v>5.6180000000000003</v>
      </c>
      <c r="X5990" s="16">
        <v>446.40899999999999</v>
      </c>
      <c r="Y5990" s="16">
        <v>54.9557</v>
      </c>
      <c r="Z5990" s="16">
        <v>0.29959999999999998</v>
      </c>
      <c r="AA5990" s="16">
        <v>-0.43022529999999998</v>
      </c>
      <c r="AB5990" s="16">
        <v>0.34</v>
      </c>
      <c r="AC5990" s="16">
        <v>21.4</v>
      </c>
      <c r="AD5990" s="16">
        <v>51.6</v>
      </c>
      <c r="AE5990" s="16">
        <v>63.956600000000002</v>
      </c>
      <c r="AF5990" s="16">
        <v>37.784199999999998</v>
      </c>
      <c r="AG5990" s="16">
        <v>258706</v>
      </c>
      <c r="AH5990" s="16">
        <v>0.1076</v>
      </c>
      <c r="AI5990" s="16">
        <v>96.4</v>
      </c>
      <c r="AJ5990" s="16">
        <v>100</v>
      </c>
      <c r="AK5990" s="16">
        <v>0.32240000000000002</v>
      </c>
      <c r="AL5990" s="16">
        <v>0.25969999999999999</v>
      </c>
      <c r="AM5990" s="16">
        <v>0.3483</v>
      </c>
      <c r="AN5990" s="16">
        <v>0.1394</v>
      </c>
      <c r="AO5990" s="16">
        <v>0.2969</v>
      </c>
      <c r="AP5990" s="16">
        <v>0.37219999999999998</v>
      </c>
      <c r="AR5990" s="16">
        <f t="shared" si="217"/>
        <v>1</v>
      </c>
      <c r="AS5990" s="5">
        <f t="shared" si="216"/>
        <v>0.16793430000000004</v>
      </c>
    </row>
    <row r="5991" spans="1:45" x14ac:dyDescent="0.25">
      <c r="A5991" s="16" t="s">
        <v>409</v>
      </c>
      <c r="B5991" s="16" t="s">
        <v>201</v>
      </c>
      <c r="C5991" s="16" t="s">
        <v>399</v>
      </c>
      <c r="D5991" s="16">
        <v>2002</v>
      </c>
      <c r="E5991" s="16" t="s">
        <v>6607</v>
      </c>
      <c r="F5991" s="16" t="s">
        <v>594</v>
      </c>
      <c r="G5991" s="10">
        <v>36789.4</v>
      </c>
      <c r="H5991" s="73">
        <v>10.512969999999999</v>
      </c>
      <c r="I5991" s="16">
        <v>108208</v>
      </c>
      <c r="J5991" s="71">
        <v>0</v>
      </c>
      <c r="K5991" s="71">
        <v>1</v>
      </c>
      <c r="L5991" s="16">
        <v>0.55646629999999997</v>
      </c>
      <c r="M5991" s="16">
        <v>-0.28654269999999998</v>
      </c>
      <c r="N5991" s="16">
        <v>-2.7109399999999999E-2</v>
      </c>
      <c r="O5991" s="16">
        <v>0.44027630000000001</v>
      </c>
      <c r="P5991" s="16">
        <v>0.93670640000000005</v>
      </c>
      <c r="Q5991" s="16">
        <v>0.12168519999999999</v>
      </c>
      <c r="R5991" s="16">
        <v>0.38535000000000003</v>
      </c>
      <c r="S5991" s="16">
        <v>3.1E-2</v>
      </c>
      <c r="T5991" s="16">
        <v>8.0000000000000002E-3</v>
      </c>
      <c r="U5991" s="16">
        <v>4.0133999999999999</v>
      </c>
      <c r="V5991" s="16">
        <v>15.834</v>
      </c>
      <c r="W5991" s="16">
        <v>5.5860000000000003</v>
      </c>
      <c r="X5991" s="16">
        <v>448.07499999999999</v>
      </c>
      <c r="Y5991" s="16">
        <v>55.126899999999999</v>
      </c>
      <c r="Z5991" s="16">
        <v>0.31845000000000001</v>
      </c>
      <c r="AA5991" s="16">
        <v>-0.4457603</v>
      </c>
      <c r="AB5991" s="16">
        <v>0.34</v>
      </c>
      <c r="AC5991" s="16">
        <v>21.4</v>
      </c>
      <c r="AD5991" s="16">
        <v>52</v>
      </c>
      <c r="AE5991" s="16">
        <v>63.980600000000003</v>
      </c>
      <c r="AF5991" s="16">
        <v>41.642800000000001</v>
      </c>
      <c r="AG5991" s="16">
        <v>251917</v>
      </c>
      <c r="AH5991" s="16">
        <v>0.10680000000000001</v>
      </c>
      <c r="AI5991" s="16">
        <v>96.4</v>
      </c>
      <c r="AJ5991" s="16">
        <v>100</v>
      </c>
      <c r="AK5991" s="16">
        <v>0</v>
      </c>
      <c r="AL5991" s="16">
        <v>0</v>
      </c>
      <c r="AM5991" s="16">
        <v>0</v>
      </c>
      <c r="AN5991" s="16">
        <v>0</v>
      </c>
      <c r="AO5991" s="16">
        <v>0</v>
      </c>
      <c r="AP5991" s="16">
        <v>0</v>
      </c>
      <c r="AR5991" s="16">
        <f t="shared" si="217"/>
        <v>1</v>
      </c>
      <c r="AS5991" s="5">
        <f t="shared" si="216"/>
        <v>-0.10810810000000004</v>
      </c>
    </row>
    <row r="5992" spans="1:45" x14ac:dyDescent="0.25">
      <c r="A5992" s="16" t="s">
        <v>409</v>
      </c>
      <c r="B5992" s="16" t="s">
        <v>201</v>
      </c>
      <c r="C5992" s="16" t="s">
        <v>399</v>
      </c>
      <c r="D5992" s="16">
        <v>2003</v>
      </c>
      <c r="E5992" s="16" t="s">
        <v>6608</v>
      </c>
      <c r="F5992" s="16" t="s">
        <v>594</v>
      </c>
      <c r="G5992" s="10">
        <v>36708.300000000003</v>
      </c>
      <c r="H5992" s="73">
        <v>10.510759999999999</v>
      </c>
      <c r="I5992" s="16">
        <v>108085</v>
      </c>
      <c r="J5992" s="71">
        <v>0</v>
      </c>
      <c r="K5992" s="71">
        <v>1</v>
      </c>
      <c r="L5992" s="16">
        <v>0.57894179999999995</v>
      </c>
      <c r="M5992" s="16">
        <v>-0.28143400000000002</v>
      </c>
      <c r="N5992" s="16">
        <v>2.0403299999999999E-2</v>
      </c>
      <c r="O5992" s="16">
        <v>0.42176999999999998</v>
      </c>
      <c r="P5992" s="16">
        <v>0.95325700000000002</v>
      </c>
      <c r="Q5992" s="16">
        <v>0.12168519999999999</v>
      </c>
      <c r="R5992" s="16">
        <v>0.39950000000000002</v>
      </c>
      <c r="S5992" s="16">
        <v>2.92E-2</v>
      </c>
      <c r="T5992" s="16">
        <v>8.4499999999999992E-3</v>
      </c>
      <c r="U5992" s="16">
        <v>4.2021499999999996</v>
      </c>
      <c r="V5992" s="16">
        <v>16.620999999999999</v>
      </c>
      <c r="W5992" s="16">
        <v>5.5540000000000003</v>
      </c>
      <c r="X5992" s="16">
        <v>450.06299999999999</v>
      </c>
      <c r="Y5992" s="16">
        <v>55.298000000000002</v>
      </c>
      <c r="Z5992" s="16">
        <v>0.30375000000000002</v>
      </c>
      <c r="AA5992" s="16">
        <v>-0.46129540000000002</v>
      </c>
      <c r="AB5992" s="16">
        <v>0.34</v>
      </c>
      <c r="AC5992" s="16">
        <v>21.4</v>
      </c>
      <c r="AD5992" s="16">
        <v>52.4</v>
      </c>
      <c r="AE5992" s="16">
        <v>64.374300000000005</v>
      </c>
      <c r="AF5992" s="16">
        <v>45.538899999999998</v>
      </c>
      <c r="AG5992" s="16">
        <v>249097</v>
      </c>
      <c r="AH5992" s="16">
        <v>0.1095</v>
      </c>
      <c r="AI5992" s="16">
        <v>96.4</v>
      </c>
      <c r="AJ5992" s="16">
        <v>100</v>
      </c>
      <c r="AK5992" s="16">
        <v>0</v>
      </c>
      <c r="AL5992" s="16">
        <v>0</v>
      </c>
      <c r="AM5992" s="16">
        <v>0</v>
      </c>
      <c r="AN5992" s="16">
        <v>0</v>
      </c>
      <c r="AO5992" s="16">
        <v>0</v>
      </c>
      <c r="AP5992" s="16">
        <v>0</v>
      </c>
      <c r="AR5992" s="16">
        <f t="shared" si="217"/>
        <v>1</v>
      </c>
      <c r="AS5992" s="5">
        <f t="shared" si="216"/>
        <v>2.2475499999999982E-2</v>
      </c>
    </row>
    <row r="5993" spans="1:45" x14ac:dyDescent="0.25">
      <c r="A5993" s="16" t="s">
        <v>409</v>
      </c>
      <c r="B5993" s="16" t="s">
        <v>201</v>
      </c>
      <c r="C5993" s="16" t="s">
        <v>399</v>
      </c>
      <c r="D5993" s="16">
        <v>2004</v>
      </c>
      <c r="E5993" s="16" t="s">
        <v>6609</v>
      </c>
      <c r="F5993" s="16" t="s">
        <v>594</v>
      </c>
      <c r="G5993" s="10">
        <v>37834.6</v>
      </c>
      <c r="H5993" s="73">
        <v>10.540979999999999</v>
      </c>
      <c r="I5993" s="16">
        <v>107950</v>
      </c>
      <c r="J5993" s="71">
        <v>0</v>
      </c>
      <c r="K5993" s="71">
        <v>1</v>
      </c>
      <c r="L5993" s="16">
        <v>1.0022260000000001</v>
      </c>
      <c r="M5993" s="16">
        <v>-0.27771790000000002</v>
      </c>
      <c r="N5993" s="16">
        <v>-2.4094500000000001E-2</v>
      </c>
      <c r="O5993" s="16">
        <v>0.47011579999999997</v>
      </c>
      <c r="P5993" s="16">
        <v>1.0108809999999999</v>
      </c>
      <c r="Q5993" s="16">
        <v>1.0367139999999999</v>
      </c>
      <c r="R5993" s="16">
        <v>0.37990000000000002</v>
      </c>
      <c r="S5993" s="16">
        <v>3.0300000000000001E-2</v>
      </c>
      <c r="T5993" s="16">
        <v>9.5499999999999995E-3</v>
      </c>
      <c r="U5993" s="16">
        <v>3.7305000000000001</v>
      </c>
      <c r="V5993" s="16">
        <v>17.431000000000001</v>
      </c>
      <c r="W5993" s="16">
        <v>5.5220000000000002</v>
      </c>
      <c r="X5993" s="16">
        <v>448.435</v>
      </c>
      <c r="Y5993" s="16">
        <v>55.430199999999999</v>
      </c>
      <c r="Z5993" s="16">
        <v>0.32879999999999998</v>
      </c>
      <c r="AA5993" s="16">
        <v>-0.45741159999999997</v>
      </c>
      <c r="AB5993" s="16">
        <v>0.34</v>
      </c>
      <c r="AC5993" s="16">
        <v>21.4</v>
      </c>
      <c r="AD5993" s="16">
        <v>52.3</v>
      </c>
      <c r="AE5993" s="16">
        <v>65.616399999999999</v>
      </c>
      <c r="AF5993" s="16">
        <v>59.425699999999999</v>
      </c>
      <c r="AG5993" s="16">
        <v>236765</v>
      </c>
      <c r="AH5993" s="16">
        <v>0.12345</v>
      </c>
      <c r="AI5993" s="16">
        <v>96.4</v>
      </c>
      <c r="AJ5993" s="16">
        <v>100</v>
      </c>
      <c r="AK5993" s="16">
        <v>0.72219999999999995</v>
      </c>
      <c r="AL5993" s="16">
        <v>0.64470000000000005</v>
      </c>
      <c r="AM5993" s="16">
        <v>0.55510000000000004</v>
      </c>
      <c r="AN5993" s="16">
        <v>0.87170000000000003</v>
      </c>
      <c r="AO5993" s="16">
        <v>1.232</v>
      </c>
      <c r="AP5993" s="16">
        <v>1.2074</v>
      </c>
      <c r="AR5993" s="16">
        <f t="shared" si="217"/>
        <v>1</v>
      </c>
      <c r="AS5993" s="5">
        <f t="shared" si="216"/>
        <v>0.42328420000000011</v>
      </c>
    </row>
    <row r="5994" spans="1:45" x14ac:dyDescent="0.25">
      <c r="A5994" s="16" t="s">
        <v>409</v>
      </c>
      <c r="B5994" s="16" t="s">
        <v>201</v>
      </c>
      <c r="C5994" s="16" t="s">
        <v>399</v>
      </c>
      <c r="D5994" s="16">
        <v>2005</v>
      </c>
      <c r="E5994" s="16" t="s">
        <v>6610</v>
      </c>
      <c r="F5994" s="16" t="s">
        <v>594</v>
      </c>
      <c r="G5994" s="10">
        <v>39240.5</v>
      </c>
      <c r="H5994" s="73">
        <v>10.57746</v>
      </c>
      <c r="I5994" s="16">
        <v>107863</v>
      </c>
      <c r="J5994" s="71">
        <v>0</v>
      </c>
      <c r="K5994" s="71">
        <v>1</v>
      </c>
      <c r="L5994" s="16">
        <v>1.1624719999999999</v>
      </c>
      <c r="M5994" s="16">
        <v>-0.25114219999999998</v>
      </c>
      <c r="N5994" s="16">
        <v>2.54594E-2</v>
      </c>
      <c r="O5994" s="16">
        <v>0.56567710000000004</v>
      </c>
      <c r="P5994" s="16">
        <v>1.0686720000000001</v>
      </c>
      <c r="Q5994" s="16">
        <v>1.166296</v>
      </c>
      <c r="R5994" s="16">
        <v>0.39115</v>
      </c>
      <c r="S5994" s="16">
        <v>3.2500000000000001E-2</v>
      </c>
      <c r="T5994" s="16">
        <v>1.085E-2</v>
      </c>
      <c r="U5994" s="16">
        <v>3.9754</v>
      </c>
      <c r="V5994" s="16">
        <v>18.725000000000001</v>
      </c>
      <c r="W5994" s="16">
        <v>5.49</v>
      </c>
      <c r="X5994" s="16">
        <v>448.10700000000003</v>
      </c>
      <c r="Y5994" s="16">
        <v>56.498699999999999</v>
      </c>
      <c r="Z5994" s="16">
        <v>0.37114999999999998</v>
      </c>
      <c r="AA5994" s="16">
        <v>-0.43799270000000001</v>
      </c>
      <c r="AB5994" s="16">
        <v>0.34</v>
      </c>
      <c r="AC5994" s="16">
        <v>21.4</v>
      </c>
      <c r="AD5994" s="16">
        <v>51.8</v>
      </c>
      <c r="AE5994" s="16">
        <v>66.531800000000004</v>
      </c>
      <c r="AF5994" s="16">
        <v>74.511899999999997</v>
      </c>
      <c r="AG5994" s="16">
        <v>250240</v>
      </c>
      <c r="AH5994" s="16">
        <v>0.1086</v>
      </c>
      <c r="AI5994" s="16">
        <v>96.4</v>
      </c>
      <c r="AJ5994" s="16">
        <v>100</v>
      </c>
      <c r="AK5994" s="16">
        <v>1.1214999999999999</v>
      </c>
      <c r="AL5994" s="16">
        <v>0.79710000000000003</v>
      </c>
      <c r="AM5994" s="16">
        <v>1.2524999999999999</v>
      </c>
      <c r="AN5994" s="16">
        <v>0.50009999999999999</v>
      </c>
      <c r="AO5994" s="16">
        <v>1.0999000000000001</v>
      </c>
      <c r="AP5994" s="16">
        <v>1.145</v>
      </c>
      <c r="AR5994" s="16">
        <f t="shared" si="217"/>
        <v>1</v>
      </c>
      <c r="AS5994" s="5">
        <f t="shared" si="216"/>
        <v>0.16024599999999989</v>
      </c>
    </row>
    <row r="5995" spans="1:45" x14ac:dyDescent="0.25">
      <c r="A5995" s="16" t="s">
        <v>409</v>
      </c>
      <c r="B5995" s="16" t="s">
        <v>201</v>
      </c>
      <c r="C5995" s="16" t="s">
        <v>399</v>
      </c>
      <c r="D5995" s="16">
        <v>2006</v>
      </c>
      <c r="E5995" s="16" t="s">
        <v>6611</v>
      </c>
      <c r="F5995" s="16" t="s">
        <v>594</v>
      </c>
      <c r="G5995" s="10">
        <v>40724.800000000003</v>
      </c>
      <c r="H5995" s="73">
        <v>10.61459</v>
      </c>
      <c r="I5995" s="16">
        <v>107700</v>
      </c>
      <c r="J5995" s="71">
        <v>0</v>
      </c>
      <c r="K5995" s="71">
        <v>1</v>
      </c>
      <c r="L5995" s="16">
        <v>1.0217970000000001</v>
      </c>
      <c r="M5995" s="16">
        <v>-0.23738219999999999</v>
      </c>
      <c r="N5995" s="16">
        <v>5.6235E-3</v>
      </c>
      <c r="O5995" s="16">
        <v>0.45477800000000002</v>
      </c>
      <c r="P5995" s="16">
        <v>1.0101869999999999</v>
      </c>
      <c r="Q5995" s="16">
        <v>1.0281659999999999</v>
      </c>
      <c r="R5995" s="16">
        <v>0.38669999999999999</v>
      </c>
      <c r="S5995" s="16">
        <v>3.3700000000000001E-2</v>
      </c>
      <c r="T5995" s="16">
        <v>1.21E-2</v>
      </c>
      <c r="U5995" s="16">
        <v>3.6620499999999998</v>
      </c>
      <c r="V5995" s="16">
        <v>20.149000000000001</v>
      </c>
      <c r="W5995" s="16">
        <v>5.6959999999999997</v>
      </c>
      <c r="X5995" s="16">
        <v>443.41800000000001</v>
      </c>
      <c r="Y5995" s="16">
        <v>52.936700000000002</v>
      </c>
      <c r="Z5995" s="16">
        <v>0.35709999999999997</v>
      </c>
      <c r="AA5995" s="16">
        <v>-0.41469020000000001</v>
      </c>
      <c r="AB5995" s="16">
        <v>0.34</v>
      </c>
      <c r="AC5995" s="16">
        <v>21.4</v>
      </c>
      <c r="AD5995" s="16">
        <v>51.2</v>
      </c>
      <c r="AE5995" s="16">
        <v>67.468199999999996</v>
      </c>
      <c r="AF5995" s="16">
        <v>51.752299999999998</v>
      </c>
      <c r="AG5995" s="16">
        <v>247079</v>
      </c>
      <c r="AH5995" s="16">
        <v>0.1082</v>
      </c>
      <c r="AI5995" s="16">
        <v>96.4</v>
      </c>
      <c r="AJ5995" s="16">
        <v>100</v>
      </c>
      <c r="AK5995" s="16">
        <v>0.81330000000000002</v>
      </c>
      <c r="AL5995" s="16">
        <v>0.80179999999999996</v>
      </c>
      <c r="AM5995" s="16">
        <v>1.2546999999999999</v>
      </c>
      <c r="AN5995" s="16">
        <v>0.56069999999999998</v>
      </c>
      <c r="AO5995" s="16">
        <v>0.59719999999999995</v>
      </c>
      <c r="AP5995" s="16">
        <v>1.1271</v>
      </c>
      <c r="AR5995" s="16">
        <f t="shared" si="217"/>
        <v>1</v>
      </c>
      <c r="AS5995" s="5">
        <f t="shared" si="216"/>
        <v>-0.14067499999999988</v>
      </c>
    </row>
    <row r="5996" spans="1:45" x14ac:dyDescent="0.25">
      <c r="A5996" s="16" t="s">
        <v>409</v>
      </c>
      <c r="B5996" s="16" t="s">
        <v>201</v>
      </c>
      <c r="C5996" s="16" t="s">
        <v>399</v>
      </c>
      <c r="D5996" s="16">
        <v>2007</v>
      </c>
      <c r="E5996" s="16" t="s">
        <v>6612</v>
      </c>
      <c r="F5996" s="16" t="s">
        <v>594</v>
      </c>
      <c r="G5996" s="10">
        <v>42477.5</v>
      </c>
      <c r="H5996" s="73">
        <v>10.65673</v>
      </c>
      <c r="I5996" s="16">
        <v>107423</v>
      </c>
      <c r="J5996" s="71">
        <v>0</v>
      </c>
      <c r="K5996" s="71">
        <v>1</v>
      </c>
      <c r="L5996" s="16">
        <v>1.1147359999999999</v>
      </c>
      <c r="M5996" s="16">
        <v>-0.21110180000000001</v>
      </c>
      <c r="N5996" s="16">
        <v>8.7556300000000004E-2</v>
      </c>
      <c r="O5996" s="16">
        <v>0.55849079999999995</v>
      </c>
      <c r="P5996" s="16">
        <v>1.045838</v>
      </c>
      <c r="Q5996" s="16">
        <v>0.9827034</v>
      </c>
      <c r="R5996" s="16">
        <v>0.41320000000000001</v>
      </c>
      <c r="S5996" s="16">
        <v>3.5099999999999999E-2</v>
      </c>
      <c r="T5996" s="16">
        <v>1.2800000000000001E-2</v>
      </c>
      <c r="U5996" s="16">
        <v>3.7618</v>
      </c>
      <c r="V5996" s="16">
        <v>21.573</v>
      </c>
      <c r="W5996" s="16">
        <v>5.9020000000000001</v>
      </c>
      <c r="X5996" s="16">
        <v>447.87299999999999</v>
      </c>
      <c r="Y5996" s="16">
        <v>55.323799999999999</v>
      </c>
      <c r="Z5996" s="16">
        <v>0.38155</v>
      </c>
      <c r="AA5996" s="16">
        <v>-0.43410900000000002</v>
      </c>
      <c r="AB5996" s="16">
        <v>0.34</v>
      </c>
      <c r="AC5996" s="16">
        <v>21.4</v>
      </c>
      <c r="AD5996" s="16">
        <v>51.7</v>
      </c>
      <c r="AE5996" s="16">
        <v>68.523799999999994</v>
      </c>
      <c r="AF5996" s="16">
        <v>54.21</v>
      </c>
      <c r="AG5996" s="16">
        <v>275483</v>
      </c>
      <c r="AH5996" s="16">
        <v>0.1086</v>
      </c>
      <c r="AI5996" s="16">
        <v>96.4</v>
      </c>
      <c r="AJ5996" s="16">
        <v>100</v>
      </c>
      <c r="AK5996" s="16">
        <v>0.78310000000000002</v>
      </c>
      <c r="AL5996" s="16">
        <v>0.82010000000000005</v>
      </c>
      <c r="AM5996" s="16">
        <v>1.2383999999999999</v>
      </c>
      <c r="AN5996" s="16">
        <v>0.57289999999999996</v>
      </c>
      <c r="AO5996" s="16">
        <v>0.60709999999999997</v>
      </c>
      <c r="AP5996" s="16">
        <v>0.88449999999999995</v>
      </c>
      <c r="AR5996" s="16">
        <f t="shared" si="217"/>
        <v>1</v>
      </c>
      <c r="AS5996" s="5">
        <f t="shared" si="216"/>
        <v>9.2938999999999883E-2</v>
      </c>
    </row>
    <row r="5997" spans="1:45" x14ac:dyDescent="0.25">
      <c r="A5997" s="16" t="s">
        <v>409</v>
      </c>
      <c r="B5997" s="16" t="s">
        <v>201</v>
      </c>
      <c r="C5997" s="16" t="s">
        <v>399</v>
      </c>
      <c r="D5997" s="16">
        <v>2008</v>
      </c>
      <c r="E5997" s="16" t="s">
        <v>6613</v>
      </c>
      <c r="F5997" s="16" t="s">
        <v>594</v>
      </c>
      <c r="G5997" s="10">
        <v>43010.400000000001</v>
      </c>
      <c r="H5997" s="73">
        <v>10.6692</v>
      </c>
      <c r="I5997" s="16">
        <v>107091</v>
      </c>
      <c r="J5997" s="71">
        <v>0</v>
      </c>
      <c r="K5997" s="71">
        <v>1</v>
      </c>
      <c r="L5997" s="16">
        <v>1.1876880000000001</v>
      </c>
      <c r="M5997" s="16">
        <v>-0.20076479999999999</v>
      </c>
      <c r="N5997" s="16">
        <v>0.20806259999999999</v>
      </c>
      <c r="O5997" s="16">
        <v>0.55747780000000002</v>
      </c>
      <c r="P5997" s="16">
        <v>1.0691580000000001</v>
      </c>
      <c r="Q5997" s="16">
        <v>0.99322250000000001</v>
      </c>
      <c r="R5997" s="16">
        <v>0.41260000000000002</v>
      </c>
      <c r="S5997" s="16">
        <v>3.4099999999999998E-2</v>
      </c>
      <c r="T5997" s="16">
        <v>1.435E-2</v>
      </c>
      <c r="U5997" s="16">
        <v>4.5011999999999999</v>
      </c>
      <c r="V5997" s="16">
        <v>22.997</v>
      </c>
      <c r="W5997" s="16">
        <v>6.1079999999999997</v>
      </c>
      <c r="X5997" s="16">
        <v>447.83</v>
      </c>
      <c r="Y5997" s="16">
        <v>55.6965</v>
      </c>
      <c r="Z5997" s="16">
        <v>0.37530000000000002</v>
      </c>
      <c r="AA5997" s="16">
        <v>-0.44187660000000001</v>
      </c>
      <c r="AB5997" s="16">
        <v>0.34</v>
      </c>
      <c r="AC5997" s="16">
        <v>21.4</v>
      </c>
      <c r="AD5997" s="16">
        <v>51.9</v>
      </c>
      <c r="AE5997" s="16">
        <v>69.483500000000006</v>
      </c>
      <c r="AF5997" s="16">
        <v>56.6676</v>
      </c>
      <c r="AG5997" s="16">
        <v>281416</v>
      </c>
      <c r="AH5997" s="16">
        <v>0.10985</v>
      </c>
      <c r="AI5997" s="16">
        <v>96.4</v>
      </c>
      <c r="AJ5997" s="16">
        <v>100</v>
      </c>
      <c r="AK5997" s="16">
        <v>0.78649999999999998</v>
      </c>
      <c r="AL5997" s="16">
        <v>0.83840000000000003</v>
      </c>
      <c r="AM5997" s="16">
        <v>1.2712000000000001</v>
      </c>
      <c r="AN5997" s="16">
        <v>0.55569999999999997</v>
      </c>
      <c r="AO5997" s="16">
        <v>0.62280000000000002</v>
      </c>
      <c r="AP5997" s="16">
        <v>0.88849999999999996</v>
      </c>
      <c r="AR5997" s="16">
        <f t="shared" si="217"/>
        <v>1</v>
      </c>
      <c r="AS5997" s="5">
        <f t="shared" si="216"/>
        <v>7.2952000000000128E-2</v>
      </c>
    </row>
    <row r="5998" spans="1:45" x14ac:dyDescent="0.25">
      <c r="A5998" s="16" t="s">
        <v>409</v>
      </c>
      <c r="B5998" s="16" t="s">
        <v>201</v>
      </c>
      <c r="C5998" s="16" t="s">
        <v>399</v>
      </c>
      <c r="D5998" s="16">
        <v>2009</v>
      </c>
      <c r="E5998" s="16" t="s">
        <v>6614</v>
      </c>
      <c r="F5998" s="16" t="s">
        <v>594</v>
      </c>
      <c r="G5998" s="10">
        <v>40298.400000000001</v>
      </c>
      <c r="H5998" s="73">
        <v>10.60407</v>
      </c>
      <c r="I5998" s="16">
        <v>106707</v>
      </c>
      <c r="J5998" s="71">
        <v>0</v>
      </c>
      <c r="K5998" s="71">
        <v>1</v>
      </c>
      <c r="L5998" s="16">
        <v>1.203568</v>
      </c>
      <c r="M5998" s="16">
        <v>-0.19832440000000001</v>
      </c>
      <c r="N5998" s="16">
        <v>0.30001109999999998</v>
      </c>
      <c r="O5998" s="16">
        <v>0.57044760000000005</v>
      </c>
      <c r="P5998" s="16">
        <v>1.0912219999999999</v>
      </c>
      <c r="Q5998" s="16">
        <v>0.89444889999999999</v>
      </c>
      <c r="R5998" s="16">
        <v>0.44135000000000002</v>
      </c>
      <c r="S5998" s="16">
        <v>2.69E-2</v>
      </c>
      <c r="T5998" s="16">
        <v>1.585E-2</v>
      </c>
      <c r="U5998" s="16">
        <v>5.0583499999999999</v>
      </c>
      <c r="V5998" s="16">
        <v>24.420999999999999</v>
      </c>
      <c r="W5998" s="16">
        <v>6.3140000000000001</v>
      </c>
      <c r="X5998" s="16">
        <v>446.31400000000002</v>
      </c>
      <c r="Y5998" s="16">
        <v>55.882899999999999</v>
      </c>
      <c r="Z5998" s="16">
        <v>0.36525000000000002</v>
      </c>
      <c r="AA5998" s="16">
        <v>-0.52343569999999995</v>
      </c>
      <c r="AB5998" s="16">
        <v>0.34</v>
      </c>
      <c r="AC5998" s="16">
        <v>21.4</v>
      </c>
      <c r="AD5998" s="16">
        <v>54</v>
      </c>
      <c r="AE5998" s="16">
        <v>70.402699999999996</v>
      </c>
      <c r="AF5998" s="16">
        <v>59.125300000000003</v>
      </c>
      <c r="AG5998" s="16">
        <v>281257</v>
      </c>
      <c r="AH5998" s="16">
        <v>0.1166</v>
      </c>
      <c r="AI5998" s="16">
        <v>96.4</v>
      </c>
      <c r="AJ5998" s="16">
        <v>100</v>
      </c>
      <c r="AK5998" s="16">
        <v>0.77939999999999998</v>
      </c>
      <c r="AL5998" s="16">
        <v>0.86360000000000003</v>
      </c>
      <c r="AM5998" s="16">
        <v>1.2626999999999999</v>
      </c>
      <c r="AN5998" s="16">
        <v>-0.1179</v>
      </c>
      <c r="AO5998" s="16">
        <v>0.63429999999999997</v>
      </c>
      <c r="AP5998" s="16">
        <v>0.90149999999999997</v>
      </c>
      <c r="AR5998" s="16">
        <f t="shared" si="217"/>
        <v>1</v>
      </c>
      <c r="AS5998" s="5">
        <f t="shared" si="216"/>
        <v>1.5879999999999894E-2</v>
      </c>
    </row>
    <row r="5999" spans="1:45" x14ac:dyDescent="0.25">
      <c r="A5999" s="16" t="s">
        <v>409</v>
      </c>
      <c r="B5999" s="16" t="s">
        <v>201</v>
      </c>
      <c r="C5999" s="16" t="s">
        <v>399</v>
      </c>
      <c r="D5999" s="16">
        <v>2010</v>
      </c>
      <c r="E5999" s="16" t="s">
        <v>6615</v>
      </c>
      <c r="F5999" s="16" t="s">
        <v>594</v>
      </c>
      <c r="G5999" s="10">
        <v>40831.1</v>
      </c>
      <c r="H5999" s="73">
        <v>10.6172</v>
      </c>
      <c r="I5999" s="16">
        <v>106267</v>
      </c>
      <c r="J5999" s="71">
        <v>0</v>
      </c>
      <c r="K5999" s="71">
        <v>1</v>
      </c>
      <c r="L5999" s="16">
        <v>1.2722329999999999</v>
      </c>
      <c r="M5999" s="16">
        <v>-0.1928928</v>
      </c>
      <c r="N5999" s="16">
        <v>0.32182820000000001</v>
      </c>
      <c r="O5999" s="16">
        <v>0.57594829999999997</v>
      </c>
      <c r="P5999" s="16">
        <v>1.1246799999999999</v>
      </c>
      <c r="Q5999" s="16">
        <v>0.98421820000000004</v>
      </c>
      <c r="R5999" s="16">
        <v>0.44905</v>
      </c>
      <c r="S5999" s="16">
        <v>2.5499999999999998E-2</v>
      </c>
      <c r="T5999" s="16">
        <v>1.6549999999999999E-2</v>
      </c>
      <c r="U5999" s="16">
        <v>4.6543000000000001</v>
      </c>
      <c r="V5999" s="16">
        <v>25.844999999999999</v>
      </c>
      <c r="W5999" s="16">
        <v>6.52</v>
      </c>
      <c r="X5999" s="16">
        <v>449.65</v>
      </c>
      <c r="Y5999" s="16">
        <v>57.668300000000002</v>
      </c>
      <c r="Z5999" s="16">
        <v>0.34549999999999997</v>
      </c>
      <c r="AA5999" s="16">
        <v>-0.53508690000000003</v>
      </c>
      <c r="AB5999" s="16">
        <v>0.34</v>
      </c>
      <c r="AC5999" s="16">
        <v>21.4</v>
      </c>
      <c r="AD5999" s="16">
        <v>54.3</v>
      </c>
      <c r="AE5999" s="16">
        <v>71.252700000000004</v>
      </c>
      <c r="AF5999" s="16">
        <v>61.582999999999998</v>
      </c>
      <c r="AG5999" s="16">
        <v>314851</v>
      </c>
      <c r="AH5999" s="16">
        <v>0.1119</v>
      </c>
      <c r="AI5999" s="16">
        <v>96.4</v>
      </c>
      <c r="AJ5999" s="16">
        <v>100</v>
      </c>
      <c r="AK5999" s="16">
        <v>0.80659999999999998</v>
      </c>
      <c r="AL5999" s="16">
        <v>0.85240000000000005</v>
      </c>
      <c r="AM5999" s="16">
        <v>1.2555000000000001</v>
      </c>
      <c r="AN5999" s="16">
        <v>0.46529999999999999</v>
      </c>
      <c r="AO5999" s="16">
        <v>0.62780000000000002</v>
      </c>
      <c r="AP5999" s="16">
        <v>0.89410000000000001</v>
      </c>
      <c r="AR5999" s="16">
        <f t="shared" si="217"/>
        <v>1</v>
      </c>
      <c r="AS5999" s="5">
        <f t="shared" si="216"/>
        <v>6.8664999999999976E-2</v>
      </c>
    </row>
    <row r="6000" spans="1:45" x14ac:dyDescent="0.25">
      <c r="A6000" s="16" t="s">
        <v>409</v>
      </c>
      <c r="B6000" s="16" t="s">
        <v>201</v>
      </c>
      <c r="C6000" s="16" t="s">
        <v>399</v>
      </c>
      <c r="D6000" s="16">
        <v>2011</v>
      </c>
      <c r="E6000" s="16" t="s">
        <v>6616</v>
      </c>
      <c r="F6000" s="16" t="s">
        <v>594</v>
      </c>
      <c r="G6000" s="10">
        <v>37671.1</v>
      </c>
      <c r="H6000" s="73">
        <v>10.53665</v>
      </c>
      <c r="I6000" s="16">
        <v>105784</v>
      </c>
      <c r="J6000" s="71">
        <v>0</v>
      </c>
      <c r="K6000" s="71">
        <v>1</v>
      </c>
      <c r="L6000" s="16">
        <v>1.33419</v>
      </c>
      <c r="M6000" s="16">
        <v>-0.18029500000000001</v>
      </c>
      <c r="N6000" s="16">
        <v>0.37407489999999999</v>
      </c>
      <c r="O6000" s="16">
        <v>0.54834459999999996</v>
      </c>
      <c r="P6000" s="16">
        <v>1.1609069999999999</v>
      </c>
      <c r="Q6000" s="16">
        <v>1.052297</v>
      </c>
      <c r="R6000" s="16">
        <v>0.43454999999999999</v>
      </c>
      <c r="S6000" s="16">
        <v>2.7349999999999999E-2</v>
      </c>
      <c r="T6000" s="16">
        <v>1.7999999999999999E-2</v>
      </c>
      <c r="U6000" s="16">
        <v>4.85365</v>
      </c>
      <c r="V6000" s="16">
        <v>27.216000000000001</v>
      </c>
      <c r="W6000" s="16">
        <v>6.4660000000000002</v>
      </c>
      <c r="X6000" s="16">
        <v>450.44400000000002</v>
      </c>
      <c r="Y6000" s="16">
        <v>57.521799999999999</v>
      </c>
      <c r="Z6000" s="16">
        <v>0.34089999999999998</v>
      </c>
      <c r="AA6000" s="16">
        <v>-0.48848180000000002</v>
      </c>
      <c r="AB6000" s="16">
        <v>0.34</v>
      </c>
      <c r="AC6000" s="16">
        <v>21.4</v>
      </c>
      <c r="AD6000" s="16">
        <v>53.1</v>
      </c>
      <c r="AE6000" s="16">
        <v>73.570999999999998</v>
      </c>
      <c r="AF6000" s="16">
        <v>64.040599999999998</v>
      </c>
      <c r="AG6000" s="16">
        <v>308271</v>
      </c>
      <c r="AH6000" s="16">
        <v>0.1174</v>
      </c>
      <c r="AI6000" s="16">
        <v>96.4</v>
      </c>
      <c r="AJ6000" s="16">
        <v>100</v>
      </c>
      <c r="AK6000" s="16">
        <v>0.82530000000000003</v>
      </c>
      <c r="AL6000" s="16">
        <v>0.83279999999999998</v>
      </c>
      <c r="AM6000" s="16">
        <v>1.2425999999999999</v>
      </c>
      <c r="AN6000" s="16">
        <v>0.9506</v>
      </c>
      <c r="AO6000" s="16">
        <v>0.62280000000000002</v>
      </c>
      <c r="AP6000" s="16">
        <v>0.87139999999999995</v>
      </c>
      <c r="AR6000" s="16">
        <f t="shared" si="217"/>
        <v>1</v>
      </c>
      <c r="AS6000" s="5">
        <f t="shared" si="216"/>
        <v>6.195700000000004E-2</v>
      </c>
    </row>
    <row r="6001" spans="1:45" x14ac:dyDescent="0.25">
      <c r="A6001" s="16" t="s">
        <v>409</v>
      </c>
      <c r="B6001" s="16" t="s">
        <v>201</v>
      </c>
      <c r="C6001" s="16" t="s">
        <v>399</v>
      </c>
      <c r="D6001" s="16">
        <v>2012</v>
      </c>
      <c r="E6001" s="16" t="s">
        <v>6617</v>
      </c>
      <c r="F6001" s="16" t="s">
        <v>594</v>
      </c>
      <c r="G6001" s="10">
        <v>32168</v>
      </c>
      <c r="H6001" s="73">
        <v>10.378729999999999</v>
      </c>
      <c r="I6001" s="16">
        <v>105275</v>
      </c>
      <c r="J6001" s="71">
        <v>0</v>
      </c>
      <c r="K6001" s="71">
        <v>1</v>
      </c>
      <c r="L6001" s="16">
        <v>1.367912</v>
      </c>
      <c r="M6001" s="16">
        <v>-0.17157910000000001</v>
      </c>
      <c r="N6001" s="16">
        <v>0.39949770000000001</v>
      </c>
      <c r="O6001" s="16">
        <v>0.5780362</v>
      </c>
      <c r="P6001" s="16">
        <v>1.188755</v>
      </c>
      <c r="Q6001" s="16">
        <v>1.03346</v>
      </c>
      <c r="R6001" s="16">
        <v>0.43774999999999997</v>
      </c>
      <c r="S6001" s="16">
        <v>2.87E-2</v>
      </c>
      <c r="T6001" s="16">
        <v>1.8200000000000001E-2</v>
      </c>
      <c r="U6001" s="16">
        <v>4.9193499999999997</v>
      </c>
      <c r="V6001" s="16">
        <v>28.587</v>
      </c>
      <c r="W6001" s="16">
        <v>6.4119999999999999</v>
      </c>
      <c r="X6001" s="16">
        <v>449.23599999999999</v>
      </c>
      <c r="Y6001" s="16">
        <v>59.721400000000003</v>
      </c>
      <c r="Z6001" s="16">
        <v>0.34925</v>
      </c>
      <c r="AA6001" s="16">
        <v>-0.39061089999999998</v>
      </c>
      <c r="AB6001" s="16">
        <v>0.34</v>
      </c>
      <c r="AC6001" s="16">
        <v>21.4</v>
      </c>
      <c r="AD6001" s="16">
        <v>50.58</v>
      </c>
      <c r="AE6001" s="16">
        <v>74.901200000000003</v>
      </c>
      <c r="AF6001" s="16">
        <v>66.4983</v>
      </c>
      <c r="AG6001" s="16">
        <v>316072</v>
      </c>
      <c r="AH6001" s="16">
        <v>0.1159</v>
      </c>
      <c r="AI6001" s="16">
        <v>96.4</v>
      </c>
      <c r="AJ6001" s="16">
        <v>100</v>
      </c>
      <c r="AK6001" s="16">
        <v>0.84640000000000004</v>
      </c>
      <c r="AL6001" s="16">
        <v>0.82920000000000005</v>
      </c>
      <c r="AM6001" s="16">
        <v>1.2684</v>
      </c>
      <c r="AN6001" s="16">
        <v>0.78349999999999997</v>
      </c>
      <c r="AO6001" s="16">
        <v>0.60399999999999998</v>
      </c>
      <c r="AP6001" s="16">
        <v>0.88660000000000005</v>
      </c>
      <c r="AR6001" s="16">
        <f t="shared" si="217"/>
        <v>1</v>
      </c>
      <c r="AS6001" s="5">
        <f t="shared" si="216"/>
        <v>3.372200000000003E-2</v>
      </c>
    </row>
    <row r="6002" spans="1:45" x14ac:dyDescent="0.25">
      <c r="A6002" s="16" t="s">
        <v>409</v>
      </c>
      <c r="B6002" s="16" t="s">
        <v>201</v>
      </c>
      <c r="C6002" s="16" t="s">
        <v>399</v>
      </c>
      <c r="D6002" s="16">
        <v>2013</v>
      </c>
      <c r="E6002" s="16" t="s">
        <v>6618</v>
      </c>
      <c r="F6002" s="16" t="s">
        <v>594</v>
      </c>
      <c r="G6002" s="10">
        <v>30457.7</v>
      </c>
      <c r="H6002" s="73">
        <v>10.32409</v>
      </c>
      <c r="I6002" s="16">
        <v>104737</v>
      </c>
      <c r="J6002" s="71">
        <v>0</v>
      </c>
      <c r="K6002" s="71">
        <v>1</v>
      </c>
      <c r="L6002" s="16">
        <v>1.446259</v>
      </c>
      <c r="M6002" s="16">
        <v>-0.15651390000000001</v>
      </c>
      <c r="N6002" s="16">
        <v>0.49482710000000002</v>
      </c>
      <c r="O6002" s="16">
        <v>0.64382490000000003</v>
      </c>
      <c r="P6002" s="16">
        <v>1.159613</v>
      </c>
      <c r="Q6002" s="16">
        <v>1.062775</v>
      </c>
      <c r="R6002" s="16">
        <v>0.46844999999999998</v>
      </c>
      <c r="S6002" s="16">
        <v>2.8500000000000001E-2</v>
      </c>
      <c r="T6002" s="16">
        <v>1.8100000000000002E-2</v>
      </c>
      <c r="U6002" s="16">
        <v>5.3441000000000001</v>
      </c>
      <c r="V6002" s="16">
        <v>29.957999999999998</v>
      </c>
      <c r="W6002" s="16">
        <v>6.3579999999999997</v>
      </c>
      <c r="X6002" s="16">
        <v>453.06900000000002</v>
      </c>
      <c r="Y6002" s="16">
        <v>60.994799999999998</v>
      </c>
      <c r="Z6002" s="16">
        <v>0.35549999999999998</v>
      </c>
      <c r="AA6002" s="16">
        <v>-0.46906300000000001</v>
      </c>
      <c r="AB6002" s="16">
        <v>0.34</v>
      </c>
      <c r="AC6002" s="16">
        <v>21.4</v>
      </c>
      <c r="AD6002" s="16">
        <v>52.6</v>
      </c>
      <c r="AE6002" s="16">
        <v>71.276499999999999</v>
      </c>
      <c r="AF6002" s="16">
        <v>68.956000000000003</v>
      </c>
      <c r="AG6002" s="16">
        <v>334682</v>
      </c>
      <c r="AH6002" s="16">
        <v>0.1171</v>
      </c>
      <c r="AI6002" s="16">
        <v>96.4</v>
      </c>
      <c r="AJ6002" s="16">
        <v>100</v>
      </c>
      <c r="AK6002" s="16">
        <v>0.83409999999999995</v>
      </c>
      <c r="AL6002" s="16">
        <v>0.8266</v>
      </c>
      <c r="AM6002" s="16">
        <v>1.2774000000000001</v>
      </c>
      <c r="AN6002" s="16">
        <v>0.9647</v>
      </c>
      <c r="AO6002" s="16">
        <v>0.60819999999999996</v>
      </c>
      <c r="AP6002" s="16">
        <v>0.89429999999999998</v>
      </c>
      <c r="AR6002" s="16">
        <f t="shared" si="217"/>
        <v>1</v>
      </c>
      <c r="AS6002" s="5">
        <f t="shared" si="216"/>
        <v>7.8346999999999944E-2</v>
      </c>
    </row>
    <row r="6003" spans="1:45" x14ac:dyDescent="0.25">
      <c r="A6003" s="16" t="s">
        <v>409</v>
      </c>
      <c r="B6003" s="16" t="s">
        <v>201</v>
      </c>
      <c r="C6003" s="16" t="s">
        <v>399</v>
      </c>
      <c r="D6003" s="16">
        <v>2014</v>
      </c>
      <c r="E6003" s="16" t="s">
        <v>6619</v>
      </c>
      <c r="F6003" s="16" t="s">
        <v>594</v>
      </c>
      <c r="G6003" s="10">
        <v>30328.9</v>
      </c>
      <c r="H6003" s="73">
        <v>10.319850000000001</v>
      </c>
      <c r="I6003" s="16">
        <v>104170</v>
      </c>
      <c r="J6003" s="71">
        <v>0</v>
      </c>
      <c r="K6003" s="71">
        <v>1</v>
      </c>
      <c r="L6003" s="16">
        <v>1.3116680000000001</v>
      </c>
      <c r="M6003" s="16">
        <v>-0.14755219999999999</v>
      </c>
      <c r="N6003" s="16">
        <v>0.47359309999999999</v>
      </c>
      <c r="O6003" s="16">
        <v>0.67177529999999996</v>
      </c>
      <c r="P6003" s="16">
        <v>1.155815</v>
      </c>
      <c r="Q6003" s="16">
        <v>0.73570020000000003</v>
      </c>
      <c r="R6003" s="16">
        <v>0.49080000000000001</v>
      </c>
      <c r="S6003" s="16">
        <v>2.9000000000000001E-2</v>
      </c>
      <c r="T6003" s="16">
        <v>1.755E-2</v>
      </c>
      <c r="U6003" s="16">
        <v>4.8268000000000004</v>
      </c>
      <c r="V6003" s="16">
        <v>31.329000000000001</v>
      </c>
      <c r="W6003" s="16">
        <v>6.3040000000000003</v>
      </c>
      <c r="X6003" s="16">
        <v>454.15800000000002</v>
      </c>
      <c r="Y6003" s="16">
        <v>61.322000000000003</v>
      </c>
      <c r="Z6003" s="16">
        <v>0.35049999999999998</v>
      </c>
      <c r="AA6003" s="16">
        <v>-0.55800119999999997</v>
      </c>
      <c r="AB6003" s="16">
        <v>0.34</v>
      </c>
      <c r="AC6003" s="16">
        <v>21.4</v>
      </c>
      <c r="AD6003" s="16">
        <v>54.89</v>
      </c>
      <c r="AE6003" s="16">
        <v>71.260000000000005</v>
      </c>
      <c r="AF6003" s="16">
        <v>71.413600000000002</v>
      </c>
      <c r="AG6003" s="16">
        <v>312052</v>
      </c>
      <c r="AH6003" s="16">
        <v>0.11835</v>
      </c>
      <c r="AI6003" s="16">
        <v>96.4</v>
      </c>
      <c r="AJ6003" s="16">
        <v>100</v>
      </c>
      <c r="AK6003" s="16">
        <v>0</v>
      </c>
      <c r="AL6003" s="16">
        <v>0.67730000000000001</v>
      </c>
      <c r="AM6003" s="16">
        <v>1.1737</v>
      </c>
      <c r="AN6003" s="16">
        <v>1.2258</v>
      </c>
      <c r="AO6003" s="16">
        <v>0.51490000000000002</v>
      </c>
      <c r="AP6003" s="16">
        <v>1.9599999999999999E-2</v>
      </c>
      <c r="AR6003" s="16">
        <f t="shared" si="217"/>
        <v>1</v>
      </c>
      <c r="AS6003" s="5">
        <f t="shared" si="216"/>
        <v>-0.13459099999999991</v>
      </c>
    </row>
    <row r="6004" spans="1:45" x14ac:dyDescent="0.25">
      <c r="A6004" s="16" t="s">
        <v>407</v>
      </c>
      <c r="B6004" s="16" t="s">
        <v>162</v>
      </c>
      <c r="C6004" s="16" t="s">
        <v>396</v>
      </c>
      <c r="D6004" s="16">
        <v>1985</v>
      </c>
      <c r="E6004" s="16" t="s">
        <v>6620</v>
      </c>
      <c r="F6004" s="16" t="s">
        <v>592</v>
      </c>
      <c r="G6004" s="10">
        <v>2675.27</v>
      </c>
      <c r="H6004" s="73">
        <v>7.891807</v>
      </c>
      <c r="I6004" s="16" t="s">
        <v>6700</v>
      </c>
      <c r="J6004" s="71">
        <v>0</v>
      </c>
      <c r="K6004" s="71">
        <v>1</v>
      </c>
      <c r="L6004" s="16">
        <v>-1.2533430000000001</v>
      </c>
      <c r="M6004" s="16">
        <v>-0.60574410000000001</v>
      </c>
      <c r="N6004" s="16">
        <v>-9.8191299999999995E-2</v>
      </c>
      <c r="O6004" s="16">
        <v>-0.97207929999999998</v>
      </c>
      <c r="P6004" s="16">
        <v>-1.0638529999999999</v>
      </c>
      <c r="Q6004" s="16">
        <v>-4.3636999999999999E-3</v>
      </c>
      <c r="R6004" s="16">
        <v>9.6699999999999994E-2</v>
      </c>
      <c r="S6004" s="16">
        <v>5.4999999999999997E-3</v>
      </c>
      <c r="T6004" s="16">
        <v>1E-3</v>
      </c>
      <c r="U6004" s="16">
        <v>7.9371</v>
      </c>
      <c r="V6004" s="16">
        <v>10.734999999999999</v>
      </c>
      <c r="W6004" s="16">
        <v>5.41</v>
      </c>
      <c r="X6004" s="16">
        <v>391.09100000000001</v>
      </c>
      <c r="Y6004" s="16">
        <v>28.277799999999999</v>
      </c>
      <c r="Z6004" s="16">
        <v>8.4599999999999995E-2</v>
      </c>
      <c r="AA6004" s="16">
        <v>0.7216207</v>
      </c>
      <c r="AB6004" s="16">
        <v>0.73</v>
      </c>
      <c r="AC6004" s="16">
        <v>23.11</v>
      </c>
      <c r="AD6004" s="16">
        <v>34.965000000000003</v>
      </c>
      <c r="AE6004" s="16">
        <v>1.2051000000000001</v>
      </c>
      <c r="AF6004" s="16">
        <v>0</v>
      </c>
      <c r="AG6004" s="16">
        <v>40491.4</v>
      </c>
      <c r="AH6004" s="16">
        <v>0.1186</v>
      </c>
      <c r="AI6004" s="16">
        <v>24.292000000000002</v>
      </c>
      <c r="AJ6004" s="16">
        <v>56.323599999999999</v>
      </c>
      <c r="AK6004" s="16">
        <v>0.83819999999999995</v>
      </c>
      <c r="AL6004" s="16">
        <v>-1.0757000000000001</v>
      </c>
      <c r="AM6004" s="16">
        <v>-0.51819999999999999</v>
      </c>
      <c r="AN6004" s="16">
        <v>1.0631999999999999</v>
      </c>
      <c r="AO6004" s="16">
        <v>-0.44109999999999999</v>
      </c>
      <c r="AP6004" s="16">
        <v>-0.4617</v>
      </c>
      <c r="AR6004" s="16">
        <f t="shared" si="217"/>
        <v>1</v>
      </c>
      <c r="AS6004" s="5">
        <f t="shared" si="216"/>
        <v>0</v>
      </c>
    </row>
    <row r="6005" spans="1:45" x14ac:dyDescent="0.25">
      <c r="A6005" s="16" t="s">
        <v>407</v>
      </c>
      <c r="B6005" s="16" t="s">
        <v>162</v>
      </c>
      <c r="C6005" s="16" t="s">
        <v>396</v>
      </c>
      <c r="D6005" s="16">
        <v>1986</v>
      </c>
      <c r="E6005" s="16" t="s">
        <v>6621</v>
      </c>
      <c r="F6005" s="16" t="s">
        <v>592</v>
      </c>
      <c r="G6005" s="10">
        <v>2611.27</v>
      </c>
      <c r="H6005" s="73">
        <v>7.8675920000000001</v>
      </c>
      <c r="I6005" s="16" t="s">
        <v>6700</v>
      </c>
      <c r="J6005" s="71">
        <v>0</v>
      </c>
      <c r="K6005" s="71">
        <v>1</v>
      </c>
      <c r="L6005" s="16">
        <v>-1.2153609999999999</v>
      </c>
      <c r="M6005" s="16">
        <v>-0.59343869999999999</v>
      </c>
      <c r="N6005" s="16">
        <v>-7.98204E-2</v>
      </c>
      <c r="O6005" s="16">
        <v>-0.95697829999999995</v>
      </c>
      <c r="P6005" s="16">
        <v>-1.0370809999999999</v>
      </c>
      <c r="Q6005" s="16">
        <v>7.3607999999999998E-3</v>
      </c>
      <c r="R6005" s="16">
        <v>9.6699999999999994E-2</v>
      </c>
      <c r="S6005" s="16">
        <v>5.5500000000000002E-3</v>
      </c>
      <c r="T6005" s="16">
        <v>2.3E-3</v>
      </c>
      <c r="U6005" s="16">
        <v>7.8643000000000001</v>
      </c>
      <c r="V6005" s="16">
        <v>11.273</v>
      </c>
      <c r="W6005" s="16">
        <v>5.3310000000000004</v>
      </c>
      <c r="X6005" s="16">
        <v>394.10399999999998</v>
      </c>
      <c r="Y6005" s="16">
        <v>29.35</v>
      </c>
      <c r="Z6005" s="16">
        <v>7.9299999999999995E-2</v>
      </c>
      <c r="AA6005" s="16">
        <v>0.71598930000000005</v>
      </c>
      <c r="AB6005" s="16">
        <v>0.73</v>
      </c>
      <c r="AC6005" s="16">
        <v>23.11</v>
      </c>
      <c r="AD6005" s="16">
        <v>35.11</v>
      </c>
      <c r="AE6005" s="16">
        <v>1.5386</v>
      </c>
      <c r="AF6005" s="16">
        <v>0</v>
      </c>
      <c r="AG6005" s="16">
        <v>39861.9</v>
      </c>
      <c r="AH6005" s="16">
        <v>0.1202</v>
      </c>
      <c r="AI6005" s="16">
        <v>25.5075</v>
      </c>
      <c r="AJ6005" s="16">
        <v>57.608600000000003</v>
      </c>
      <c r="AK6005" s="16">
        <v>0.82789999999999997</v>
      </c>
      <c r="AL6005" s="16">
        <v>-1.0248999999999999</v>
      </c>
      <c r="AM6005" s="16">
        <v>-0.51539999999999997</v>
      </c>
      <c r="AN6005" s="16">
        <v>1.0634999999999999</v>
      </c>
      <c r="AO6005" s="16">
        <v>-0.4461</v>
      </c>
      <c r="AP6005" s="16">
        <v>-0.43280000000000002</v>
      </c>
      <c r="AR6005" s="16">
        <f t="shared" si="217"/>
        <v>1</v>
      </c>
      <c r="AS6005" s="5">
        <f t="shared" si="216"/>
        <v>3.7982000000000182E-2</v>
      </c>
    </row>
    <row r="6006" spans="1:45" x14ac:dyDescent="0.25">
      <c r="A6006" s="16" t="s">
        <v>407</v>
      </c>
      <c r="B6006" s="16" t="s">
        <v>162</v>
      </c>
      <c r="C6006" s="16" t="s">
        <v>396</v>
      </c>
      <c r="D6006" s="16">
        <v>1987</v>
      </c>
      <c r="E6006" s="16" t="s">
        <v>6622</v>
      </c>
      <c r="F6006" s="16" t="s">
        <v>592</v>
      </c>
      <c r="G6006" s="10">
        <v>2478.1999999999998</v>
      </c>
      <c r="H6006" s="73">
        <v>7.8152860000000004</v>
      </c>
      <c r="I6006" s="16" t="s">
        <v>6700</v>
      </c>
      <c r="J6006" s="71">
        <v>0</v>
      </c>
      <c r="K6006" s="71">
        <v>1</v>
      </c>
      <c r="L6006" s="16">
        <v>-1.1878150000000001</v>
      </c>
      <c r="M6006" s="16">
        <v>-0.59437070000000003</v>
      </c>
      <c r="N6006" s="16">
        <v>-7.4878500000000001E-2</v>
      </c>
      <c r="O6006" s="16">
        <v>-0.93757849999999998</v>
      </c>
      <c r="P6006" s="16">
        <v>-1.0118780000000001</v>
      </c>
      <c r="Q6006" s="16">
        <v>1.9087300000000001E-2</v>
      </c>
      <c r="R6006" s="16">
        <v>9.6699999999999994E-2</v>
      </c>
      <c r="S6006" s="16">
        <v>5.5500000000000002E-3</v>
      </c>
      <c r="T6006" s="16">
        <v>2.2000000000000001E-3</v>
      </c>
      <c r="U6006" s="16">
        <v>7.7915999999999999</v>
      </c>
      <c r="V6006" s="16">
        <v>11.811</v>
      </c>
      <c r="W6006" s="16">
        <v>5.266</v>
      </c>
      <c r="X6006" s="16">
        <v>394.87900000000002</v>
      </c>
      <c r="Y6006" s="16">
        <v>30.4222</v>
      </c>
      <c r="Z6006" s="16">
        <v>7.6300000000000007E-2</v>
      </c>
      <c r="AA6006" s="16">
        <v>0.71035780000000004</v>
      </c>
      <c r="AB6006" s="16">
        <v>0.73</v>
      </c>
      <c r="AC6006" s="16">
        <v>23.11</v>
      </c>
      <c r="AD6006" s="16">
        <v>35.255000000000003</v>
      </c>
      <c r="AE6006" s="16">
        <v>1.6161000000000001</v>
      </c>
      <c r="AF6006" s="16">
        <v>0</v>
      </c>
      <c r="AG6006" s="16">
        <v>42689.1</v>
      </c>
      <c r="AH6006" s="16">
        <v>0.1217</v>
      </c>
      <c r="AI6006" s="16">
        <v>26.723099999999999</v>
      </c>
      <c r="AJ6006" s="16">
        <v>58.893599999999999</v>
      </c>
      <c r="AK6006" s="16">
        <v>0.81769999999999998</v>
      </c>
      <c r="AL6006" s="16">
        <v>-0.97409999999999997</v>
      </c>
      <c r="AM6006" s="16">
        <v>-0.51249999999999996</v>
      </c>
      <c r="AN6006" s="16">
        <v>1.0637000000000001</v>
      </c>
      <c r="AO6006" s="16">
        <v>-0.4511</v>
      </c>
      <c r="AP6006" s="16">
        <v>-0.40400000000000003</v>
      </c>
      <c r="AR6006" s="16">
        <f t="shared" si="217"/>
        <v>1</v>
      </c>
      <c r="AS6006" s="5">
        <f t="shared" si="216"/>
        <v>2.7545999999999848E-2</v>
      </c>
    </row>
    <row r="6007" spans="1:45" x14ac:dyDescent="0.25">
      <c r="A6007" s="16" t="s">
        <v>407</v>
      </c>
      <c r="B6007" s="16" t="s">
        <v>162</v>
      </c>
      <c r="C6007" s="16" t="s">
        <v>396</v>
      </c>
      <c r="D6007" s="16">
        <v>1988</v>
      </c>
      <c r="E6007" s="16" t="s">
        <v>6623</v>
      </c>
      <c r="F6007" s="16" t="s">
        <v>592</v>
      </c>
      <c r="G6007" s="10">
        <v>2379.14</v>
      </c>
      <c r="H6007" s="73">
        <v>7.7744929999999997</v>
      </c>
      <c r="I6007" s="16" t="s">
        <v>6700</v>
      </c>
      <c r="J6007" s="71">
        <v>0</v>
      </c>
      <c r="K6007" s="71">
        <v>1</v>
      </c>
      <c r="L6007" s="16">
        <v>-1.162757</v>
      </c>
      <c r="M6007" s="16">
        <v>-0.60816190000000003</v>
      </c>
      <c r="N6007" s="16">
        <v>-6.9534200000000004E-2</v>
      </c>
      <c r="O6007" s="16">
        <v>-0.91145010000000004</v>
      </c>
      <c r="P6007" s="16">
        <v>-0.98714690000000005</v>
      </c>
      <c r="Q6007" s="16">
        <v>3.0811600000000001E-2</v>
      </c>
      <c r="R6007" s="16">
        <v>9.6699999999999994E-2</v>
      </c>
      <c r="S6007" s="16">
        <v>5.5999999999999999E-3</v>
      </c>
      <c r="T6007" s="16">
        <v>6.9999999999999999E-4</v>
      </c>
      <c r="U6007" s="16">
        <v>7.7188999999999997</v>
      </c>
      <c r="V6007" s="16">
        <v>12.349</v>
      </c>
      <c r="W6007" s="16">
        <v>5.2140000000000004</v>
      </c>
      <c r="X6007" s="16">
        <v>395.59300000000002</v>
      </c>
      <c r="Y6007" s="16">
        <v>31.494399999999999</v>
      </c>
      <c r="Z6007" s="16">
        <v>7.6899999999999996E-2</v>
      </c>
      <c r="AA6007" s="16">
        <v>0.70472630000000003</v>
      </c>
      <c r="AB6007" s="16">
        <v>0.73</v>
      </c>
      <c r="AC6007" s="16">
        <v>23.11</v>
      </c>
      <c r="AD6007" s="16">
        <v>35.4</v>
      </c>
      <c r="AE6007" s="16">
        <v>1.6503000000000001</v>
      </c>
      <c r="AF6007" s="16">
        <v>0</v>
      </c>
      <c r="AG6007" s="16">
        <v>45596.4</v>
      </c>
      <c r="AH6007" s="16">
        <v>0.12330000000000001</v>
      </c>
      <c r="AI6007" s="16">
        <v>27.938600000000001</v>
      </c>
      <c r="AJ6007" s="16">
        <v>60.178699999999999</v>
      </c>
      <c r="AK6007" s="16">
        <v>0.80740000000000001</v>
      </c>
      <c r="AL6007" s="16">
        <v>-0.92330000000000001</v>
      </c>
      <c r="AM6007" s="16">
        <v>-0.50960000000000005</v>
      </c>
      <c r="AN6007" s="16">
        <v>1.0640000000000001</v>
      </c>
      <c r="AO6007" s="16">
        <v>-0.45610000000000001</v>
      </c>
      <c r="AP6007" s="16">
        <v>-0.37519999999999998</v>
      </c>
      <c r="AR6007" s="16">
        <f t="shared" si="217"/>
        <v>1</v>
      </c>
      <c r="AS6007" s="5">
        <f t="shared" si="216"/>
        <v>2.5058000000000025E-2</v>
      </c>
    </row>
    <row r="6008" spans="1:45" x14ac:dyDescent="0.25">
      <c r="A6008" s="16" t="s">
        <v>407</v>
      </c>
      <c r="B6008" s="16" t="s">
        <v>162</v>
      </c>
      <c r="C6008" s="16" t="s">
        <v>396</v>
      </c>
      <c r="D6008" s="16">
        <v>1989</v>
      </c>
      <c r="E6008" s="16" t="s">
        <v>6624</v>
      </c>
      <c r="F6008" s="16" t="s">
        <v>592</v>
      </c>
      <c r="G6008" s="10">
        <v>2356.7199999999998</v>
      </c>
      <c r="H6008" s="73">
        <v>7.7650259999999998</v>
      </c>
      <c r="I6008" s="16" t="s">
        <v>6700</v>
      </c>
      <c r="J6008" s="71">
        <v>0</v>
      </c>
      <c r="K6008" s="71">
        <v>1</v>
      </c>
      <c r="L6008" s="16">
        <v>-1.139753</v>
      </c>
      <c r="M6008" s="16">
        <v>-0.60125960000000001</v>
      </c>
      <c r="N6008" s="16">
        <v>-6.6963300000000003E-2</v>
      </c>
      <c r="O6008" s="16">
        <v>-0.90569429999999995</v>
      </c>
      <c r="P6008" s="16">
        <v>-0.96312439999999999</v>
      </c>
      <c r="Q6008" s="16">
        <v>4.2518E-2</v>
      </c>
      <c r="R6008" s="16">
        <v>9.6699999999999994E-2</v>
      </c>
      <c r="S6008" s="16">
        <v>5.7000000000000002E-3</v>
      </c>
      <c r="T6008" s="16">
        <v>1.4E-3</v>
      </c>
      <c r="U6008" s="16">
        <v>7.6462000000000003</v>
      </c>
      <c r="V6008" s="16">
        <v>12.887</v>
      </c>
      <c r="W6008" s="16">
        <v>5.1619999999999999</v>
      </c>
      <c r="X6008" s="16">
        <v>395.87299999999999</v>
      </c>
      <c r="Y6008" s="16">
        <v>32.566600000000001</v>
      </c>
      <c r="Z6008" s="16">
        <v>6.6600000000000006E-2</v>
      </c>
      <c r="AA6008" s="16">
        <v>0.69909480000000002</v>
      </c>
      <c r="AB6008" s="16">
        <v>0.73</v>
      </c>
      <c r="AC6008" s="16">
        <v>23.11</v>
      </c>
      <c r="AD6008" s="16">
        <v>35.545000000000002</v>
      </c>
      <c r="AE6008" s="16">
        <v>1.6800999999999999</v>
      </c>
      <c r="AF6008" s="16">
        <v>0</v>
      </c>
      <c r="AG6008" s="16">
        <v>47311.9</v>
      </c>
      <c r="AH6008" s="16">
        <v>0.12479999999999999</v>
      </c>
      <c r="AI6008" s="16">
        <v>29.1541</v>
      </c>
      <c r="AJ6008" s="16">
        <v>61.463700000000003</v>
      </c>
      <c r="AK6008" s="16">
        <v>0.79710000000000003</v>
      </c>
      <c r="AL6008" s="16">
        <v>-0.87250000000000005</v>
      </c>
      <c r="AM6008" s="16">
        <v>-0.50680000000000003</v>
      </c>
      <c r="AN6008" s="16">
        <v>1.0643</v>
      </c>
      <c r="AO6008" s="16">
        <v>-0.46110000000000001</v>
      </c>
      <c r="AP6008" s="16">
        <v>-0.34639999999999999</v>
      </c>
      <c r="AR6008" s="16">
        <f t="shared" si="217"/>
        <v>1</v>
      </c>
      <c r="AS6008" s="5">
        <f t="shared" si="216"/>
        <v>2.3004000000000024E-2</v>
      </c>
    </row>
    <row r="6009" spans="1:45" x14ac:dyDescent="0.25">
      <c r="A6009" s="16" t="s">
        <v>407</v>
      </c>
      <c r="B6009" s="16" t="s">
        <v>162</v>
      </c>
      <c r="C6009" s="16" t="s">
        <v>396</v>
      </c>
      <c r="D6009" s="16">
        <v>1990</v>
      </c>
      <c r="E6009" s="16" t="s">
        <v>6625</v>
      </c>
      <c r="F6009" s="16" t="s">
        <v>592</v>
      </c>
      <c r="G6009" s="10">
        <v>2564.65</v>
      </c>
      <c r="H6009" s="73">
        <v>7.8495790000000003</v>
      </c>
      <c r="I6009" s="16" t="s">
        <v>6700</v>
      </c>
      <c r="J6009" s="71">
        <v>0</v>
      </c>
      <c r="K6009" s="71">
        <v>1</v>
      </c>
      <c r="L6009" s="16">
        <v>-1.1120840000000001</v>
      </c>
      <c r="M6009" s="16">
        <v>-0.5968021</v>
      </c>
      <c r="N6009" s="16">
        <v>-7.5297500000000003E-2</v>
      </c>
      <c r="O6009" s="16">
        <v>-0.87097409999999997</v>
      </c>
      <c r="P6009" s="16">
        <v>-0.94523420000000002</v>
      </c>
      <c r="Q6009" s="16">
        <v>5.4260000000000003E-2</v>
      </c>
      <c r="R6009" s="16">
        <v>9.6699999999999994E-2</v>
      </c>
      <c r="S6009" s="16">
        <v>5.4000000000000003E-3</v>
      </c>
      <c r="T6009" s="16">
        <v>2E-3</v>
      </c>
      <c r="U6009" s="16">
        <v>7.5735000000000001</v>
      </c>
      <c r="V6009" s="16">
        <v>13.425000000000001</v>
      </c>
      <c r="W6009" s="16">
        <v>5.1100000000000003</v>
      </c>
      <c r="X6009" s="16">
        <v>394.44299999999998</v>
      </c>
      <c r="Y6009" s="16">
        <v>33.638800000000003</v>
      </c>
      <c r="Z6009" s="16">
        <v>6.9500000000000006E-2</v>
      </c>
      <c r="AA6009" s="16">
        <v>0.68084109999999998</v>
      </c>
      <c r="AB6009" s="16">
        <v>0.73</v>
      </c>
      <c r="AC6009" s="16">
        <v>23.11</v>
      </c>
      <c r="AD6009" s="16">
        <v>36.015000000000001</v>
      </c>
      <c r="AE6009" s="16">
        <v>1.7730999999999999</v>
      </c>
      <c r="AF6009" s="16">
        <v>0</v>
      </c>
      <c r="AG6009" s="16">
        <v>48613.7</v>
      </c>
      <c r="AH6009" s="16">
        <v>0.1193</v>
      </c>
      <c r="AI6009" s="16">
        <v>30.369599999999998</v>
      </c>
      <c r="AJ6009" s="16">
        <v>62.4</v>
      </c>
      <c r="AK6009" s="16">
        <v>0.78690000000000004</v>
      </c>
      <c r="AL6009" s="16">
        <v>-0.82169999999999999</v>
      </c>
      <c r="AM6009" s="16">
        <v>-0.50390000000000001</v>
      </c>
      <c r="AN6009" s="16">
        <v>1.0646</v>
      </c>
      <c r="AO6009" s="16">
        <v>-0.46610000000000001</v>
      </c>
      <c r="AP6009" s="16">
        <v>-0.31759999999999999</v>
      </c>
      <c r="AR6009" s="16">
        <f t="shared" si="217"/>
        <v>1</v>
      </c>
      <c r="AS6009" s="5">
        <f t="shared" si="216"/>
        <v>2.7668999999999944E-2</v>
      </c>
    </row>
    <row r="6010" spans="1:45" x14ac:dyDescent="0.25">
      <c r="A6010" s="16" t="s">
        <v>407</v>
      </c>
      <c r="B6010" s="16" t="s">
        <v>162</v>
      </c>
      <c r="C6010" s="16" t="s">
        <v>396</v>
      </c>
      <c r="D6010" s="16">
        <v>1991</v>
      </c>
      <c r="E6010" s="16" t="s">
        <v>6626</v>
      </c>
      <c r="F6010" s="16" t="s">
        <v>592</v>
      </c>
      <c r="G6010" s="10">
        <v>2572.4699999999998</v>
      </c>
      <c r="H6010" s="73">
        <v>7.8526210000000001</v>
      </c>
      <c r="I6010" s="16" t="s">
        <v>6700</v>
      </c>
      <c r="J6010" s="71">
        <v>0</v>
      </c>
      <c r="K6010" s="71">
        <v>1</v>
      </c>
      <c r="L6010" s="16">
        <v>-1.0883620000000001</v>
      </c>
      <c r="M6010" s="16">
        <v>-0.60958299999999999</v>
      </c>
      <c r="N6010" s="16">
        <v>-6.49782E-2</v>
      </c>
      <c r="O6010" s="16">
        <v>-0.85694689999999996</v>
      </c>
      <c r="P6010" s="16">
        <v>-0.9170102</v>
      </c>
      <c r="Q6010" s="16">
        <v>6.5966399999999994E-2</v>
      </c>
      <c r="R6010" s="16">
        <v>0.1135</v>
      </c>
      <c r="S6010" s="16">
        <v>2.8E-3</v>
      </c>
      <c r="T6010" s="16">
        <v>6.9999999999999999E-4</v>
      </c>
      <c r="U6010" s="16">
        <v>7.5007000000000001</v>
      </c>
      <c r="V6010" s="16">
        <v>14.124000000000001</v>
      </c>
      <c r="W6010" s="16">
        <v>5.093</v>
      </c>
      <c r="X6010" s="16">
        <v>395.06599999999997</v>
      </c>
      <c r="Y6010" s="16">
        <v>34.710999999999999</v>
      </c>
      <c r="Z6010" s="16">
        <v>6.2E-2</v>
      </c>
      <c r="AA6010" s="16">
        <v>0.66627689999999995</v>
      </c>
      <c r="AB6010" s="16">
        <v>0.73</v>
      </c>
      <c r="AC6010" s="16">
        <v>23.11</v>
      </c>
      <c r="AD6010" s="16">
        <v>36.39</v>
      </c>
      <c r="AE6010" s="16">
        <v>2.0207999999999999</v>
      </c>
      <c r="AF6010" s="16">
        <v>0</v>
      </c>
      <c r="AG6010" s="16">
        <v>49634.9</v>
      </c>
      <c r="AH6010" s="16">
        <v>0.1245</v>
      </c>
      <c r="AI6010" s="16">
        <v>31.585100000000001</v>
      </c>
      <c r="AJ6010" s="16">
        <v>63.7</v>
      </c>
      <c r="AK6010" s="16">
        <v>0.77659999999999996</v>
      </c>
      <c r="AL6010" s="16">
        <v>-0.77090000000000003</v>
      </c>
      <c r="AM6010" s="16">
        <v>-0.50109999999999999</v>
      </c>
      <c r="AN6010" s="16">
        <v>1.0649</v>
      </c>
      <c r="AO6010" s="16">
        <v>-0.47110000000000002</v>
      </c>
      <c r="AP6010" s="16">
        <v>-0.2888</v>
      </c>
      <c r="AR6010" s="16">
        <f t="shared" si="217"/>
        <v>1</v>
      </c>
      <c r="AS6010" s="5">
        <f t="shared" si="216"/>
        <v>2.3722000000000021E-2</v>
      </c>
    </row>
    <row r="6011" spans="1:45" x14ac:dyDescent="0.25">
      <c r="A6011" s="16" t="s">
        <v>407</v>
      </c>
      <c r="B6011" s="16" t="s">
        <v>162</v>
      </c>
      <c r="C6011" s="16" t="s">
        <v>396</v>
      </c>
      <c r="D6011" s="16">
        <v>1992</v>
      </c>
      <c r="E6011" s="16" t="s">
        <v>6627</v>
      </c>
      <c r="F6011" s="16" t="s">
        <v>592</v>
      </c>
      <c r="G6011" s="10">
        <v>2563.2399999999998</v>
      </c>
      <c r="H6011" s="73">
        <v>7.8490270000000004</v>
      </c>
      <c r="I6011" s="16" t="s">
        <v>6700</v>
      </c>
      <c r="J6011" s="71">
        <v>0</v>
      </c>
      <c r="K6011" s="71">
        <v>1</v>
      </c>
      <c r="L6011" s="16">
        <v>-1.0314859999999999</v>
      </c>
      <c r="M6011" s="16">
        <v>-0.56688139999999998</v>
      </c>
      <c r="N6011" s="16">
        <v>-5.3570899999999998E-2</v>
      </c>
      <c r="O6011" s="16">
        <v>-0.8485724</v>
      </c>
      <c r="P6011" s="16">
        <v>-0.86459730000000001</v>
      </c>
      <c r="Q6011" s="16">
        <v>7.7711000000000002E-2</v>
      </c>
      <c r="R6011" s="16">
        <v>0.14924999999999999</v>
      </c>
      <c r="S6011" s="16">
        <v>4.2500000000000003E-3</v>
      </c>
      <c r="T6011" s="16">
        <v>2.5999999999999999E-3</v>
      </c>
      <c r="U6011" s="16">
        <v>7.4279999999999999</v>
      </c>
      <c r="V6011" s="16">
        <v>14.823</v>
      </c>
      <c r="W6011" s="16">
        <v>5.093</v>
      </c>
      <c r="X6011" s="16">
        <v>395.69799999999998</v>
      </c>
      <c r="Y6011" s="16">
        <v>35.783200000000001</v>
      </c>
      <c r="Z6011" s="16">
        <v>6.1899999999999997E-2</v>
      </c>
      <c r="AA6011" s="16">
        <v>0.70899849999999998</v>
      </c>
      <c r="AB6011" s="16">
        <v>0.73</v>
      </c>
      <c r="AC6011" s="16">
        <v>23.11</v>
      </c>
      <c r="AD6011" s="16">
        <v>35.29</v>
      </c>
      <c r="AE6011" s="16">
        <v>2.2964000000000002</v>
      </c>
      <c r="AF6011" s="16">
        <v>0</v>
      </c>
      <c r="AG6011" s="16">
        <v>52240.2</v>
      </c>
      <c r="AH6011" s="16">
        <v>0.13880000000000001</v>
      </c>
      <c r="AI6011" s="16">
        <v>35.4</v>
      </c>
      <c r="AJ6011" s="16">
        <v>65.099999999999994</v>
      </c>
      <c r="AK6011" s="16">
        <v>0.76639999999999997</v>
      </c>
      <c r="AL6011" s="16">
        <v>-0.72009999999999996</v>
      </c>
      <c r="AM6011" s="16">
        <v>-0.49819999999999998</v>
      </c>
      <c r="AN6011" s="16">
        <v>1.0650999999999999</v>
      </c>
      <c r="AO6011" s="16">
        <v>-0.47610000000000002</v>
      </c>
      <c r="AP6011" s="16">
        <v>-0.25990000000000002</v>
      </c>
      <c r="AR6011" s="16">
        <f t="shared" si="217"/>
        <v>1</v>
      </c>
      <c r="AS6011" s="5">
        <f t="shared" si="216"/>
        <v>5.6876000000000149E-2</v>
      </c>
    </row>
    <row r="6012" spans="1:45" x14ac:dyDescent="0.25">
      <c r="A6012" s="16" t="s">
        <v>407</v>
      </c>
      <c r="B6012" s="16" t="s">
        <v>162</v>
      </c>
      <c r="C6012" s="16" t="s">
        <v>396</v>
      </c>
      <c r="D6012" s="16">
        <v>1993</v>
      </c>
      <c r="E6012" s="16" t="s">
        <v>6628</v>
      </c>
      <c r="F6012" s="16" t="s">
        <v>592</v>
      </c>
      <c r="G6012" s="10">
        <v>2508.62</v>
      </c>
      <c r="H6012" s="73">
        <v>7.8274879999999998</v>
      </c>
      <c r="I6012" s="16" t="s">
        <v>6700</v>
      </c>
      <c r="J6012" s="71">
        <v>0</v>
      </c>
      <c r="K6012" s="71">
        <v>1</v>
      </c>
      <c r="L6012" s="16">
        <v>-0.9997798</v>
      </c>
      <c r="M6012" s="16">
        <v>-0.58637519999999999</v>
      </c>
      <c r="N6012" s="16">
        <v>-3.6865500000000002E-2</v>
      </c>
      <c r="O6012" s="16">
        <v>-0.81202269999999999</v>
      </c>
      <c r="P6012" s="16">
        <v>-0.84149940000000001</v>
      </c>
      <c r="Q6012" s="16">
        <v>8.9435399999999998E-2</v>
      </c>
      <c r="R6012" s="16">
        <v>0.15135000000000001</v>
      </c>
      <c r="S6012" s="16">
        <v>5.1999999999999998E-3</v>
      </c>
      <c r="T6012" s="16">
        <v>0</v>
      </c>
      <c r="U6012" s="16">
        <v>7.3552999999999997</v>
      </c>
      <c r="V6012" s="16">
        <v>15.522</v>
      </c>
      <c r="W6012" s="16">
        <v>5.1319999999999997</v>
      </c>
      <c r="X6012" s="16">
        <v>396.791</v>
      </c>
      <c r="Y6012" s="16">
        <v>36.855400000000003</v>
      </c>
      <c r="Z6012" s="16">
        <v>6.3799999999999996E-2</v>
      </c>
      <c r="AA6012" s="16">
        <v>0.67987019999999998</v>
      </c>
      <c r="AB6012" s="16">
        <v>0.73</v>
      </c>
      <c r="AC6012" s="16">
        <v>23.11</v>
      </c>
      <c r="AD6012" s="16">
        <v>36.04</v>
      </c>
      <c r="AE6012" s="16">
        <v>2.5516999999999999</v>
      </c>
      <c r="AF6012" s="16">
        <v>0</v>
      </c>
      <c r="AG6012" s="16">
        <v>55510.2</v>
      </c>
      <c r="AH6012" s="16">
        <v>0.1447</v>
      </c>
      <c r="AI6012" s="16">
        <v>35.5</v>
      </c>
      <c r="AJ6012" s="16">
        <v>66.5</v>
      </c>
      <c r="AK6012" s="16">
        <v>0.75609999999999999</v>
      </c>
      <c r="AL6012" s="16">
        <v>-0.66930000000000001</v>
      </c>
      <c r="AM6012" s="16">
        <v>-0.49530000000000002</v>
      </c>
      <c r="AN6012" s="16">
        <v>1.0653999999999999</v>
      </c>
      <c r="AO6012" s="16">
        <v>-0.48110000000000003</v>
      </c>
      <c r="AP6012" s="16">
        <v>-0.2311</v>
      </c>
      <c r="AR6012" s="16">
        <f t="shared" si="217"/>
        <v>1</v>
      </c>
      <c r="AS6012" s="5">
        <f t="shared" si="216"/>
        <v>3.1706199999999907E-2</v>
      </c>
    </row>
    <row r="6013" spans="1:45" x14ac:dyDescent="0.25">
      <c r="A6013" s="16" t="s">
        <v>407</v>
      </c>
      <c r="B6013" s="16" t="s">
        <v>162</v>
      </c>
      <c r="C6013" s="16" t="s">
        <v>396</v>
      </c>
      <c r="D6013" s="16">
        <v>1994</v>
      </c>
      <c r="E6013" s="16" t="s">
        <v>6629</v>
      </c>
      <c r="F6013" s="16" t="s">
        <v>592</v>
      </c>
      <c r="G6013" s="10">
        <v>2662.6</v>
      </c>
      <c r="H6013" s="73">
        <v>7.8870589999999998</v>
      </c>
      <c r="I6013" s="16" t="s">
        <v>6700</v>
      </c>
      <c r="J6013" s="71">
        <v>0</v>
      </c>
      <c r="K6013" s="71">
        <v>1</v>
      </c>
      <c r="L6013" s="16">
        <v>-1.0941909999999999</v>
      </c>
      <c r="M6013" s="16">
        <v>-0.57328849999999998</v>
      </c>
      <c r="N6013" s="16">
        <v>-0.32349660000000002</v>
      </c>
      <c r="O6013" s="16">
        <v>-0.78347310000000003</v>
      </c>
      <c r="P6013" s="16">
        <v>-0.82194129999999999</v>
      </c>
      <c r="Q6013" s="16">
        <v>0.1011594</v>
      </c>
      <c r="R6013" s="16">
        <v>0.15345</v>
      </c>
      <c r="S6013" s="16">
        <v>5.4000000000000003E-3</v>
      </c>
      <c r="T6013" s="16">
        <v>1.1999999999999999E-3</v>
      </c>
      <c r="U6013" s="16">
        <v>4.3879999999999999</v>
      </c>
      <c r="V6013" s="16">
        <v>16.221</v>
      </c>
      <c r="W6013" s="16">
        <v>5.1710000000000003</v>
      </c>
      <c r="X6013" s="16">
        <v>398.05</v>
      </c>
      <c r="Y6013" s="16">
        <v>37.927599999999998</v>
      </c>
      <c r="Z6013" s="16">
        <v>6.4600000000000005E-2</v>
      </c>
      <c r="AA6013" s="16">
        <v>0.66821900000000001</v>
      </c>
      <c r="AB6013" s="16">
        <v>0.73</v>
      </c>
      <c r="AC6013" s="16">
        <v>23.11</v>
      </c>
      <c r="AD6013" s="16">
        <v>36.340000000000003</v>
      </c>
      <c r="AE6013" s="16">
        <v>2.6880000000000002</v>
      </c>
      <c r="AF6013" s="16">
        <v>3.9E-2</v>
      </c>
      <c r="AG6013" s="16">
        <v>61268.1</v>
      </c>
      <c r="AH6013" s="16">
        <v>0.14680000000000001</v>
      </c>
      <c r="AI6013" s="16">
        <v>35.5</v>
      </c>
      <c r="AJ6013" s="16">
        <v>67.8</v>
      </c>
      <c r="AK6013" s="16">
        <v>0.74590000000000001</v>
      </c>
      <c r="AL6013" s="16">
        <v>-0.61850000000000005</v>
      </c>
      <c r="AM6013" s="16">
        <v>-0.49249999999999999</v>
      </c>
      <c r="AN6013" s="16">
        <v>1.0657000000000001</v>
      </c>
      <c r="AO6013" s="16">
        <v>-0.48609999999999998</v>
      </c>
      <c r="AP6013" s="16">
        <v>-0.20230000000000001</v>
      </c>
      <c r="AR6013" s="16">
        <f t="shared" si="217"/>
        <v>1</v>
      </c>
      <c r="AS6013" s="5">
        <f t="shared" si="216"/>
        <v>-9.4411199999999917E-2</v>
      </c>
    </row>
    <row r="6014" spans="1:45" x14ac:dyDescent="0.25">
      <c r="A6014" s="16" t="s">
        <v>407</v>
      </c>
      <c r="B6014" s="16" t="s">
        <v>162</v>
      </c>
      <c r="C6014" s="16" t="s">
        <v>396</v>
      </c>
      <c r="D6014" s="16">
        <v>1995</v>
      </c>
      <c r="E6014" s="16" t="s">
        <v>6630</v>
      </c>
      <c r="F6014" s="16" t="s">
        <v>592</v>
      </c>
      <c r="G6014" s="10">
        <v>2625.16</v>
      </c>
      <c r="H6014" s="73">
        <v>7.8728980000000002</v>
      </c>
      <c r="I6014" s="16" t="s">
        <v>6700</v>
      </c>
      <c r="J6014" s="71">
        <v>0</v>
      </c>
      <c r="K6014" s="71">
        <v>1</v>
      </c>
      <c r="L6014" s="16">
        <v>-0.89777589999999996</v>
      </c>
      <c r="M6014" s="16">
        <v>-0.57397969999999998</v>
      </c>
      <c r="N6014" s="16">
        <v>-4.1963E-3</v>
      </c>
      <c r="O6014" s="16">
        <v>-0.69259720000000002</v>
      </c>
      <c r="P6014" s="16">
        <v>-0.80550869999999997</v>
      </c>
      <c r="Q6014" s="16">
        <v>0.11288380000000001</v>
      </c>
      <c r="R6014" s="16">
        <v>0.15554999999999999</v>
      </c>
      <c r="S6014" s="16">
        <v>5.8999999999999999E-3</v>
      </c>
      <c r="T6014" s="16">
        <v>8.0000000000000004E-4</v>
      </c>
      <c r="U6014" s="16">
        <v>7.2099000000000002</v>
      </c>
      <c r="V6014" s="16">
        <v>16.920000000000002</v>
      </c>
      <c r="W6014" s="16">
        <v>5.21</v>
      </c>
      <c r="X6014" s="16">
        <v>398.86099999999999</v>
      </c>
      <c r="Y6014" s="16">
        <v>38.9998</v>
      </c>
      <c r="Z6014" s="16">
        <v>9.9099999999999994E-2</v>
      </c>
      <c r="AA6014" s="16">
        <v>0.65850960000000003</v>
      </c>
      <c r="AB6014" s="16">
        <v>0.73</v>
      </c>
      <c r="AC6014" s="16">
        <v>23.11</v>
      </c>
      <c r="AD6014" s="16">
        <v>36.590000000000003</v>
      </c>
      <c r="AE6014" s="16">
        <v>2.5053999999999998</v>
      </c>
      <c r="AF6014" s="16">
        <v>7.1900000000000006E-2</v>
      </c>
      <c r="AG6014" s="16">
        <v>65859.3</v>
      </c>
      <c r="AH6014" s="16">
        <v>0.14849999999999999</v>
      </c>
      <c r="AI6014" s="16">
        <v>35.6</v>
      </c>
      <c r="AJ6014" s="16">
        <v>69.2</v>
      </c>
      <c r="AK6014" s="16">
        <v>0.73560000000000003</v>
      </c>
      <c r="AL6014" s="16">
        <v>-0.56769999999999998</v>
      </c>
      <c r="AM6014" s="16">
        <v>-0.48959999999999998</v>
      </c>
      <c r="AN6014" s="16">
        <v>1.0660000000000001</v>
      </c>
      <c r="AO6014" s="16">
        <v>-0.49109999999999998</v>
      </c>
      <c r="AP6014" s="16">
        <v>-0.17349999999999999</v>
      </c>
      <c r="AR6014" s="16">
        <f t="shared" si="217"/>
        <v>1</v>
      </c>
      <c r="AS6014" s="5">
        <f t="shared" si="216"/>
        <v>0.19641509999999995</v>
      </c>
    </row>
    <row r="6015" spans="1:45" x14ac:dyDescent="0.25">
      <c r="A6015" s="16" t="s">
        <v>407</v>
      </c>
      <c r="B6015" s="16" t="s">
        <v>162</v>
      </c>
      <c r="C6015" s="16" t="s">
        <v>396</v>
      </c>
      <c r="D6015" s="16">
        <v>1996</v>
      </c>
      <c r="E6015" s="16" t="s">
        <v>6631</v>
      </c>
      <c r="F6015" s="16" t="s">
        <v>592</v>
      </c>
      <c r="G6015" s="10">
        <v>2630.53</v>
      </c>
      <c r="H6015" s="73">
        <v>7.8749409999999997</v>
      </c>
      <c r="I6015" s="16" t="s">
        <v>6700</v>
      </c>
      <c r="J6015" s="71">
        <v>0</v>
      </c>
      <c r="K6015" s="71">
        <v>1</v>
      </c>
      <c r="L6015" s="16">
        <v>-0.75510759999999999</v>
      </c>
      <c r="M6015" s="16">
        <v>-0.56938920000000004</v>
      </c>
      <c r="N6015" s="16">
        <v>-7.4653000000000002E-3</v>
      </c>
      <c r="O6015" s="16">
        <v>-0.62546950000000001</v>
      </c>
      <c r="P6015" s="16">
        <v>-0.78735820000000001</v>
      </c>
      <c r="Q6015" s="16">
        <v>0.35223409999999999</v>
      </c>
      <c r="R6015" s="16">
        <v>0.15770000000000001</v>
      </c>
      <c r="S6015" s="16">
        <v>7.0499999999999998E-3</v>
      </c>
      <c r="T6015" s="16">
        <v>6.9999999999999999E-4</v>
      </c>
      <c r="U6015" s="16">
        <v>7.1372</v>
      </c>
      <c r="V6015" s="16">
        <v>17.440000000000001</v>
      </c>
      <c r="W6015" s="16">
        <v>5.258</v>
      </c>
      <c r="X6015" s="16">
        <v>397.34100000000001</v>
      </c>
      <c r="Y6015" s="16">
        <v>40.072099999999999</v>
      </c>
      <c r="Z6015" s="16">
        <v>0.12690000000000001</v>
      </c>
      <c r="AA6015" s="16">
        <v>0.68181210000000003</v>
      </c>
      <c r="AB6015" s="16">
        <v>0.73</v>
      </c>
      <c r="AC6015" s="16">
        <v>23.11</v>
      </c>
      <c r="AD6015" s="16">
        <v>35.99</v>
      </c>
      <c r="AE6015" s="16">
        <v>2.6017999999999999</v>
      </c>
      <c r="AF6015" s="16">
        <v>8.9599999999999999E-2</v>
      </c>
      <c r="AG6015" s="16">
        <v>70067</v>
      </c>
      <c r="AH6015" s="16">
        <v>0.1489</v>
      </c>
      <c r="AI6015" s="16">
        <v>35.700000000000003</v>
      </c>
      <c r="AJ6015" s="16">
        <v>70.5</v>
      </c>
      <c r="AK6015" s="16">
        <v>0.70860000000000001</v>
      </c>
      <c r="AL6015" s="16">
        <v>0</v>
      </c>
      <c r="AM6015" s="16">
        <v>0</v>
      </c>
      <c r="AN6015" s="16">
        <v>0.94099999999999995</v>
      </c>
      <c r="AO6015" s="16">
        <v>0</v>
      </c>
      <c r="AP6015" s="16">
        <v>-0.22939999999999999</v>
      </c>
      <c r="AR6015" s="16">
        <f t="shared" si="217"/>
        <v>1</v>
      </c>
      <c r="AS6015" s="5">
        <f t="shared" si="216"/>
        <v>0.14266829999999997</v>
      </c>
    </row>
    <row r="6016" spans="1:45" x14ac:dyDescent="0.25">
      <c r="A6016" s="16" t="s">
        <v>407</v>
      </c>
      <c r="B6016" s="16" t="s">
        <v>162</v>
      </c>
      <c r="C6016" s="16" t="s">
        <v>396</v>
      </c>
      <c r="D6016" s="16">
        <v>1997</v>
      </c>
      <c r="E6016" s="16" t="s">
        <v>6632</v>
      </c>
      <c r="F6016" s="16" t="s">
        <v>592</v>
      </c>
      <c r="G6016" s="10">
        <v>2709.34</v>
      </c>
      <c r="H6016" s="73">
        <v>7.9044610000000004</v>
      </c>
      <c r="I6016" s="16" t="s">
        <v>6700</v>
      </c>
      <c r="J6016" s="71">
        <v>0</v>
      </c>
      <c r="K6016" s="71">
        <v>1</v>
      </c>
      <c r="L6016" s="16">
        <v>-0.83751710000000001</v>
      </c>
      <c r="M6016" s="16">
        <v>-0.56794449999999996</v>
      </c>
      <c r="N6016" s="16">
        <v>-1.28971E-2</v>
      </c>
      <c r="O6016" s="16">
        <v>-0.62436970000000003</v>
      </c>
      <c r="P6016" s="16">
        <v>-0.76070950000000004</v>
      </c>
      <c r="Q6016" s="16">
        <v>0.13400000000000001</v>
      </c>
      <c r="R6016" s="16">
        <v>0.1452</v>
      </c>
      <c r="S6016" s="16">
        <v>8.2500000000000004E-3</v>
      </c>
      <c r="T6016" s="16">
        <v>1.1000000000000001E-3</v>
      </c>
      <c r="U6016" s="16">
        <v>7.0644</v>
      </c>
      <c r="V6016" s="16">
        <v>17.96</v>
      </c>
      <c r="W6016" s="16">
        <v>5.306</v>
      </c>
      <c r="X6016" s="16">
        <v>395.48399999999998</v>
      </c>
      <c r="Y6016" s="16">
        <v>41.144300000000001</v>
      </c>
      <c r="Z6016" s="16">
        <v>0.1116</v>
      </c>
      <c r="AA6016" s="16">
        <v>0.66239329999999996</v>
      </c>
      <c r="AB6016" s="16">
        <v>0.73</v>
      </c>
      <c r="AC6016" s="16">
        <v>23.11</v>
      </c>
      <c r="AD6016" s="16">
        <v>36.49</v>
      </c>
      <c r="AE6016" s="16">
        <v>2.7427999999999999</v>
      </c>
      <c r="AF6016" s="16">
        <v>0.1183</v>
      </c>
      <c r="AG6016" s="16">
        <v>73413.8</v>
      </c>
      <c r="AH6016" s="16">
        <v>0.14610000000000001</v>
      </c>
      <c r="AI6016" s="16">
        <v>37.200000000000003</v>
      </c>
      <c r="AJ6016" s="16">
        <v>71.8</v>
      </c>
      <c r="AK6016" s="16">
        <v>0.71079999999999999</v>
      </c>
      <c r="AL6016" s="16">
        <v>-0.2281</v>
      </c>
      <c r="AM6016" s="16">
        <v>-0.441</v>
      </c>
      <c r="AN6016" s="16">
        <v>0.98209999999999997</v>
      </c>
      <c r="AO6016" s="16">
        <v>-0.46050000000000002</v>
      </c>
      <c r="AP6016" s="16">
        <v>-0.35920000000000002</v>
      </c>
      <c r="AR6016" s="16">
        <f t="shared" si="217"/>
        <v>1</v>
      </c>
      <c r="AS6016" s="5">
        <f t="shared" si="216"/>
        <v>-8.2409500000000024E-2</v>
      </c>
    </row>
    <row r="6017" spans="1:45" x14ac:dyDescent="0.25">
      <c r="A6017" s="16" t="s">
        <v>407</v>
      </c>
      <c r="B6017" s="16" t="s">
        <v>162</v>
      </c>
      <c r="C6017" s="16" t="s">
        <v>396</v>
      </c>
      <c r="D6017" s="16">
        <v>1998</v>
      </c>
      <c r="E6017" s="16" t="s">
        <v>6633</v>
      </c>
      <c r="F6017" s="16" t="s">
        <v>592</v>
      </c>
      <c r="G6017" s="10">
        <v>2777.02</v>
      </c>
      <c r="H6017" s="73">
        <v>7.9291349999999996</v>
      </c>
      <c r="I6017" s="16" t="s">
        <v>6700</v>
      </c>
      <c r="J6017" s="71">
        <v>0</v>
      </c>
      <c r="K6017" s="71">
        <v>1</v>
      </c>
      <c r="L6017" s="16">
        <v>-0.80250920000000003</v>
      </c>
      <c r="M6017" s="16">
        <v>-0.57204149999999998</v>
      </c>
      <c r="N6017" s="16">
        <v>5.7774399999999997E-2</v>
      </c>
      <c r="O6017" s="16">
        <v>-0.62455400000000005</v>
      </c>
      <c r="P6017" s="16">
        <v>-0.73366180000000003</v>
      </c>
      <c r="Q6017" s="16">
        <v>0.11730549999999999</v>
      </c>
      <c r="R6017" s="16">
        <v>0.14445</v>
      </c>
      <c r="S6017" s="16">
        <v>8.9999999999999993E-3</v>
      </c>
      <c r="T6017" s="16">
        <v>4.0000000000000002E-4</v>
      </c>
      <c r="U6017" s="16">
        <v>7.6407999999999996</v>
      </c>
      <c r="V6017" s="16">
        <v>18.48</v>
      </c>
      <c r="W6017" s="16">
        <v>5.3540000000000001</v>
      </c>
      <c r="X6017" s="16">
        <v>394.85500000000002</v>
      </c>
      <c r="Y6017" s="16">
        <v>42.216500000000003</v>
      </c>
      <c r="Z6017" s="16">
        <v>9.9500000000000005E-2</v>
      </c>
      <c r="AA6017" s="16">
        <v>0.66433509999999996</v>
      </c>
      <c r="AB6017" s="16">
        <v>0.73</v>
      </c>
      <c r="AC6017" s="16">
        <v>23.11</v>
      </c>
      <c r="AD6017" s="16">
        <v>36.44</v>
      </c>
      <c r="AE6017" s="16">
        <v>2.9033000000000002</v>
      </c>
      <c r="AF6017" s="16">
        <v>0.1235</v>
      </c>
      <c r="AG6017" s="16">
        <v>74849.600000000006</v>
      </c>
      <c r="AH6017" s="16">
        <v>0.14360000000000001</v>
      </c>
      <c r="AI6017" s="16">
        <v>38.700000000000003</v>
      </c>
      <c r="AJ6017" s="16">
        <v>73.2</v>
      </c>
      <c r="AK6017" s="16">
        <v>0.71309999999999996</v>
      </c>
      <c r="AL6017" s="16">
        <v>-0.2281</v>
      </c>
      <c r="AM6017" s="16">
        <v>-0.441</v>
      </c>
      <c r="AN6017" s="16">
        <v>1.0233000000000001</v>
      </c>
      <c r="AO6017" s="16">
        <v>-0.46050000000000002</v>
      </c>
      <c r="AP6017" s="16">
        <v>-0.4889</v>
      </c>
      <c r="AR6017" s="16">
        <f t="shared" si="217"/>
        <v>1</v>
      </c>
      <c r="AS6017" s="5">
        <f t="shared" si="216"/>
        <v>3.5007899999999981E-2</v>
      </c>
    </row>
    <row r="6018" spans="1:45" x14ac:dyDescent="0.25">
      <c r="A6018" s="16" t="s">
        <v>407</v>
      </c>
      <c r="B6018" s="16" t="s">
        <v>162</v>
      </c>
      <c r="C6018" s="16" t="s">
        <v>396</v>
      </c>
      <c r="D6018" s="16">
        <v>1999</v>
      </c>
      <c r="E6018" s="16" t="s">
        <v>6634</v>
      </c>
      <c r="F6018" s="16" t="s">
        <v>592</v>
      </c>
      <c r="G6018" s="10">
        <v>2736.12</v>
      </c>
      <c r="H6018" s="73">
        <v>7.9142970000000004</v>
      </c>
      <c r="I6018" s="16" t="s">
        <v>6700</v>
      </c>
      <c r="J6018" s="71">
        <v>0</v>
      </c>
      <c r="K6018" s="71">
        <v>1</v>
      </c>
      <c r="L6018" s="16">
        <v>-0.82821699999999998</v>
      </c>
      <c r="M6018" s="16">
        <v>-0.56192770000000003</v>
      </c>
      <c r="N6018" s="16">
        <v>-8.0570199999999995E-2</v>
      </c>
      <c r="O6018" s="16">
        <v>-0.60690679999999997</v>
      </c>
      <c r="P6018" s="16">
        <v>-0.70782500000000004</v>
      </c>
      <c r="Q6018" s="16">
        <v>0.1434636</v>
      </c>
      <c r="R6018" s="16">
        <v>0.13635</v>
      </c>
      <c r="S6018" s="16">
        <v>8.8999999999999999E-3</v>
      </c>
      <c r="T6018" s="16">
        <v>2E-3</v>
      </c>
      <c r="U6018" s="16">
        <v>6.1627999999999998</v>
      </c>
      <c r="V6018" s="16">
        <v>19</v>
      </c>
      <c r="W6018" s="16">
        <v>5.4020000000000001</v>
      </c>
      <c r="X6018" s="16">
        <v>395.32600000000002</v>
      </c>
      <c r="Y6018" s="16">
        <v>43.288699999999999</v>
      </c>
      <c r="Z6018" s="16">
        <v>9.2700000000000005E-2</v>
      </c>
      <c r="AA6018" s="16">
        <v>0.64297439999999995</v>
      </c>
      <c r="AB6018" s="16">
        <v>0.73</v>
      </c>
      <c r="AC6018" s="16">
        <v>23.11</v>
      </c>
      <c r="AD6018" s="16">
        <v>36.99</v>
      </c>
      <c r="AE6018" s="16">
        <v>3.0329000000000002</v>
      </c>
      <c r="AF6018" s="16">
        <v>0.16539999999999999</v>
      </c>
      <c r="AG6018" s="16">
        <v>76644.800000000003</v>
      </c>
      <c r="AH6018" s="16">
        <v>0.14099999999999999</v>
      </c>
      <c r="AI6018" s="16">
        <v>40.200000000000003</v>
      </c>
      <c r="AJ6018" s="16">
        <v>74.5</v>
      </c>
      <c r="AK6018" s="16">
        <v>0.72150000000000003</v>
      </c>
      <c r="AL6018" s="16">
        <v>-0.45400000000000001</v>
      </c>
      <c r="AM6018" s="16">
        <v>-0.49349999999999999</v>
      </c>
      <c r="AN6018" s="16">
        <v>1.0710999999999999</v>
      </c>
      <c r="AO6018" s="16">
        <v>-0.46489999999999998</v>
      </c>
      <c r="AP6018" s="16">
        <v>-0.1246</v>
      </c>
      <c r="AR6018" s="16">
        <f t="shared" si="217"/>
        <v>1</v>
      </c>
      <c r="AS6018" s="5">
        <f t="shared" si="216"/>
        <v>-2.5707799999999947E-2</v>
      </c>
    </row>
    <row r="6019" spans="1:45" x14ac:dyDescent="0.25">
      <c r="A6019" s="16" t="s">
        <v>407</v>
      </c>
      <c r="B6019" s="16" t="s">
        <v>162</v>
      </c>
      <c r="C6019" s="16" t="s">
        <v>396</v>
      </c>
      <c r="D6019" s="16">
        <v>2000</v>
      </c>
      <c r="E6019" s="16" t="s">
        <v>6635</v>
      </c>
      <c r="F6019" s="16" t="s">
        <v>592</v>
      </c>
      <c r="G6019" s="10">
        <v>2839.93</v>
      </c>
      <c r="H6019" s="73">
        <v>7.9515359999999999</v>
      </c>
      <c r="I6019" s="16">
        <v>185063</v>
      </c>
      <c r="J6019" s="71">
        <v>0</v>
      </c>
      <c r="K6019" s="71">
        <v>1</v>
      </c>
      <c r="L6019" s="16">
        <v>-0.73833729999999997</v>
      </c>
      <c r="M6019" s="16">
        <v>-0.55468090000000003</v>
      </c>
      <c r="N6019" s="16">
        <v>2.89313E-2</v>
      </c>
      <c r="O6019" s="16">
        <v>-0.58283300000000005</v>
      </c>
      <c r="P6019" s="16">
        <v>-0.67416900000000002</v>
      </c>
      <c r="Q6019" s="16">
        <v>0.16967299999999999</v>
      </c>
      <c r="R6019" s="16">
        <v>0.15504999999999999</v>
      </c>
      <c r="S6019" s="16">
        <v>9.3500000000000007E-3</v>
      </c>
      <c r="T6019" s="16">
        <v>1.5E-3</v>
      </c>
      <c r="U6019" s="16">
        <v>7.0035999999999996</v>
      </c>
      <c r="V6019" s="16">
        <v>19.52</v>
      </c>
      <c r="W6019" s="16">
        <v>5.45</v>
      </c>
      <c r="X6019" s="16">
        <v>396.42599999999999</v>
      </c>
      <c r="Y6019" s="16">
        <v>44.360900000000001</v>
      </c>
      <c r="Z6019" s="16">
        <v>9.1600000000000001E-2</v>
      </c>
      <c r="AA6019" s="16">
        <v>0.63404159999999998</v>
      </c>
      <c r="AB6019" s="16">
        <v>0.73</v>
      </c>
      <c r="AC6019" s="16">
        <v>23.11</v>
      </c>
      <c r="AD6019" s="16">
        <v>37.22</v>
      </c>
      <c r="AE6019" s="16">
        <v>3.5880999999999998</v>
      </c>
      <c r="AF6019" s="16">
        <v>0.19719999999999999</v>
      </c>
      <c r="AG6019" s="16">
        <v>82768.100000000006</v>
      </c>
      <c r="AH6019" s="16">
        <v>0.13880000000000001</v>
      </c>
      <c r="AI6019" s="16">
        <v>41.7</v>
      </c>
      <c r="AJ6019" s="16">
        <v>75.8</v>
      </c>
      <c r="AK6019" s="16">
        <v>0.73</v>
      </c>
      <c r="AL6019" s="16">
        <v>-0.67989999999999995</v>
      </c>
      <c r="AM6019" s="16">
        <v>-0.54600000000000004</v>
      </c>
      <c r="AN6019" s="16">
        <v>1.119</v>
      </c>
      <c r="AO6019" s="16">
        <v>-0.46920000000000001</v>
      </c>
      <c r="AP6019" s="16">
        <v>0.2397</v>
      </c>
      <c r="AR6019" s="16">
        <f t="shared" si="217"/>
        <v>1</v>
      </c>
      <c r="AS6019" s="5">
        <f t="shared" si="216"/>
        <v>8.9879700000000007E-2</v>
      </c>
    </row>
    <row r="6020" spans="1:45" x14ac:dyDescent="0.25">
      <c r="A6020" s="16" t="s">
        <v>407</v>
      </c>
      <c r="B6020" s="16" t="s">
        <v>162</v>
      </c>
      <c r="C6020" s="16" t="s">
        <v>396</v>
      </c>
      <c r="D6020" s="16">
        <v>2001</v>
      </c>
      <c r="E6020" s="16" t="s">
        <v>6636</v>
      </c>
      <c r="F6020" s="16" t="s">
        <v>592</v>
      </c>
      <c r="G6020" s="10">
        <v>2679.66</v>
      </c>
      <c r="H6020" s="73">
        <v>7.8934439999999997</v>
      </c>
      <c r="I6020" s="16">
        <v>189290</v>
      </c>
      <c r="J6020" s="71">
        <v>0</v>
      </c>
      <c r="K6020" s="71">
        <v>1</v>
      </c>
      <c r="L6020" s="16">
        <v>-0.64424179999999998</v>
      </c>
      <c r="M6020" s="16">
        <v>-0.54002459999999997</v>
      </c>
      <c r="N6020" s="16">
        <v>0.2421672</v>
      </c>
      <c r="O6020" s="16">
        <v>-0.53351599999999999</v>
      </c>
      <c r="P6020" s="16">
        <v>-0.64774350000000003</v>
      </c>
      <c r="Q6020" s="16">
        <v>7.1242600000000003E-2</v>
      </c>
      <c r="R6020" s="16">
        <v>0.19500000000000001</v>
      </c>
      <c r="S6020" s="16">
        <v>8.2000000000000007E-3</v>
      </c>
      <c r="T6020" s="16">
        <v>1.1999999999999999E-3</v>
      </c>
      <c r="U6020" s="16">
        <v>8.9511000000000003</v>
      </c>
      <c r="V6020" s="16">
        <v>19.864999999999998</v>
      </c>
      <c r="W6020" s="16">
        <v>5.3940000000000001</v>
      </c>
      <c r="X6020" s="16">
        <v>397.11500000000001</v>
      </c>
      <c r="Y6020" s="16">
        <v>45.433100000000003</v>
      </c>
      <c r="Z6020" s="16">
        <v>0.10390000000000001</v>
      </c>
      <c r="AA6020" s="16">
        <v>0.62452660000000004</v>
      </c>
      <c r="AB6020" s="16">
        <v>0.73</v>
      </c>
      <c r="AC6020" s="16">
        <v>23.11</v>
      </c>
      <c r="AD6020" s="16">
        <v>37.465000000000003</v>
      </c>
      <c r="AE6020" s="16">
        <v>3.5724</v>
      </c>
      <c r="AF6020" s="16">
        <v>0.18490000000000001</v>
      </c>
      <c r="AG6020" s="16">
        <v>87802</v>
      </c>
      <c r="AH6020" s="16">
        <v>0.14005000000000001</v>
      </c>
      <c r="AI6020" s="16">
        <v>43.1</v>
      </c>
      <c r="AJ6020" s="16">
        <v>77.099999999999994</v>
      </c>
      <c r="AK6020" s="16">
        <v>0.85140000000000005</v>
      </c>
      <c r="AL6020" s="16">
        <v>-0.70760000000000001</v>
      </c>
      <c r="AM6020" s="16">
        <v>-0.68320000000000003</v>
      </c>
      <c r="AN6020" s="16">
        <v>1.0757000000000001</v>
      </c>
      <c r="AO6020" s="16">
        <v>-0.81710000000000005</v>
      </c>
      <c r="AP6020" s="16">
        <v>0.12379999999999999</v>
      </c>
      <c r="AR6020" s="16">
        <f t="shared" si="217"/>
        <v>1</v>
      </c>
      <c r="AS6020" s="5">
        <f t="shared" ref="AS6020:AS6063" si="218">IF(D6020=1985, 0, L6020-L6019)</f>
        <v>9.4095499999999999E-2</v>
      </c>
    </row>
    <row r="6021" spans="1:45" x14ac:dyDescent="0.25">
      <c r="A6021" s="16" t="s">
        <v>407</v>
      </c>
      <c r="B6021" s="16" t="s">
        <v>162</v>
      </c>
      <c r="C6021" s="16" t="s">
        <v>396</v>
      </c>
      <c r="D6021" s="16">
        <v>2002</v>
      </c>
      <c r="E6021" s="16" t="s">
        <v>6637</v>
      </c>
      <c r="F6021" s="16" t="s">
        <v>592</v>
      </c>
      <c r="G6021" s="10">
        <v>2481.52</v>
      </c>
      <c r="H6021" s="73">
        <v>7.8166279999999997</v>
      </c>
      <c r="I6021" s="16">
        <v>193956</v>
      </c>
      <c r="J6021" s="71">
        <v>0</v>
      </c>
      <c r="K6021" s="71">
        <v>1</v>
      </c>
      <c r="L6021" s="16">
        <v>-0.67581139999999995</v>
      </c>
      <c r="M6021" s="16">
        <v>-0.53901370000000004</v>
      </c>
      <c r="N6021" s="16">
        <v>0.16536680000000001</v>
      </c>
      <c r="O6021" s="16">
        <v>-0.46753929999999999</v>
      </c>
      <c r="P6021" s="16">
        <v>-0.61817029999999995</v>
      </c>
      <c r="Q6021" s="16">
        <v>-2.71869E-2</v>
      </c>
      <c r="R6021" s="16">
        <v>0.19455</v>
      </c>
      <c r="S6021" s="16">
        <v>7.3000000000000001E-3</v>
      </c>
      <c r="T6021" s="16">
        <v>1.6999999999999999E-3</v>
      </c>
      <c r="U6021" s="16">
        <v>8.1318000000000001</v>
      </c>
      <c r="V6021" s="16">
        <v>20.21</v>
      </c>
      <c r="W6021" s="16">
        <v>5.3380000000000001</v>
      </c>
      <c r="X6021" s="16">
        <v>397.94799999999998</v>
      </c>
      <c r="Y6021" s="16">
        <v>46.505299999999998</v>
      </c>
      <c r="Z6021" s="16">
        <v>0.1237</v>
      </c>
      <c r="AA6021" s="16">
        <v>0.6072438</v>
      </c>
      <c r="AB6021" s="16">
        <v>0.73</v>
      </c>
      <c r="AC6021" s="16">
        <v>23.11</v>
      </c>
      <c r="AD6021" s="16">
        <v>37.909999999999997</v>
      </c>
      <c r="AE6021" s="16">
        <v>3.4085999999999999</v>
      </c>
      <c r="AF6021" s="16">
        <v>2.5264000000000002</v>
      </c>
      <c r="AG6021" s="16">
        <v>93488.6</v>
      </c>
      <c r="AH6021" s="16">
        <v>0.13414999999999999</v>
      </c>
      <c r="AI6021" s="16">
        <v>44.6</v>
      </c>
      <c r="AJ6021" s="16">
        <v>78.400000000000006</v>
      </c>
      <c r="AK6021" s="16">
        <v>0.97289999999999999</v>
      </c>
      <c r="AL6021" s="16">
        <v>-0.73540000000000005</v>
      </c>
      <c r="AM6021" s="16">
        <v>-0.82050000000000001</v>
      </c>
      <c r="AN6021" s="16">
        <v>1.0324</v>
      </c>
      <c r="AO6021" s="16">
        <v>-1.165</v>
      </c>
      <c r="AP6021" s="16">
        <v>8.0000000000000002E-3</v>
      </c>
      <c r="AR6021" s="16">
        <f t="shared" ref="AR6021:AR6063" si="219">IF(OR(AND(I6021&lt;&gt;"", I6021&gt;=10000000, AQ6021&lt;=32.5), AND(A6021="Middle East &amp; North Africa", I6021&lt;&gt;"", I6021&gt;=9000000, AQ6021&lt;&gt;"", AQ6021&lt;=32.5)), 0, 1)</f>
        <v>1</v>
      </c>
      <c r="AS6021" s="5">
        <f t="shared" si="218"/>
        <v>-3.1569599999999975E-2</v>
      </c>
    </row>
    <row r="6022" spans="1:45" x14ac:dyDescent="0.25">
      <c r="A6022" s="16" t="s">
        <v>407</v>
      </c>
      <c r="B6022" s="16" t="s">
        <v>162</v>
      </c>
      <c r="C6022" s="16" t="s">
        <v>396</v>
      </c>
      <c r="D6022" s="16">
        <v>2003</v>
      </c>
      <c r="E6022" s="16" t="s">
        <v>6638</v>
      </c>
      <c r="F6022" s="16" t="s">
        <v>592</v>
      </c>
      <c r="G6022" s="10">
        <v>2522.92</v>
      </c>
      <c r="H6022" s="73">
        <v>7.8331730000000004</v>
      </c>
      <c r="I6022" s="16">
        <v>198964</v>
      </c>
      <c r="J6022" s="71">
        <v>0</v>
      </c>
      <c r="K6022" s="71">
        <v>1</v>
      </c>
      <c r="L6022" s="16">
        <v>-0.66994019999999999</v>
      </c>
      <c r="M6022" s="16">
        <v>-0.52170419999999995</v>
      </c>
      <c r="N6022" s="16">
        <v>0.2089995</v>
      </c>
      <c r="O6022" s="16">
        <v>-0.42248419999999998</v>
      </c>
      <c r="P6022" s="16">
        <v>-0.59238310000000005</v>
      </c>
      <c r="Q6022" s="16">
        <v>-0.15291160000000001</v>
      </c>
      <c r="R6022" s="16">
        <v>0.19084999999999999</v>
      </c>
      <c r="S6022" s="16">
        <v>9.7000000000000003E-3</v>
      </c>
      <c r="T6022" s="16">
        <v>2.8E-3</v>
      </c>
      <c r="U6022" s="16">
        <v>8.4417000000000009</v>
      </c>
      <c r="V6022" s="16">
        <v>20.555</v>
      </c>
      <c r="W6022" s="16">
        <v>5.282</v>
      </c>
      <c r="X6022" s="16">
        <v>399.04599999999999</v>
      </c>
      <c r="Y6022" s="16">
        <v>47.577500000000001</v>
      </c>
      <c r="Z6022" s="16">
        <v>0.13689999999999999</v>
      </c>
      <c r="AA6022" s="16">
        <v>0.61520549999999996</v>
      </c>
      <c r="AB6022" s="16">
        <v>0.73</v>
      </c>
      <c r="AC6022" s="16">
        <v>23.11</v>
      </c>
      <c r="AD6022" s="16">
        <v>37.704999999999998</v>
      </c>
      <c r="AE6022" s="16">
        <v>3.2871999999999999</v>
      </c>
      <c r="AF6022" s="16">
        <v>3.9205000000000001</v>
      </c>
      <c r="AG6022" s="16">
        <v>95449.3</v>
      </c>
      <c r="AH6022" s="16">
        <v>0.12925</v>
      </c>
      <c r="AI6022" s="16">
        <v>46.1</v>
      </c>
      <c r="AJ6022" s="16">
        <v>79.7</v>
      </c>
      <c r="AK6022" s="16">
        <v>0.84199999999999997</v>
      </c>
      <c r="AL6022" s="16">
        <v>-0.65049999999999997</v>
      </c>
      <c r="AM6022" s="16">
        <v>-0.876</v>
      </c>
      <c r="AN6022" s="16">
        <v>0.78849999999999998</v>
      </c>
      <c r="AO6022" s="16">
        <v>-1.3272999999999999</v>
      </c>
      <c r="AP6022" s="16">
        <v>-0.21129999999999999</v>
      </c>
      <c r="AR6022" s="16">
        <f t="shared" si="219"/>
        <v>1</v>
      </c>
      <c r="AS6022" s="5">
        <f t="shared" si="218"/>
        <v>5.8711999999999653E-3</v>
      </c>
    </row>
    <row r="6023" spans="1:45" x14ac:dyDescent="0.25">
      <c r="A6023" s="16" t="s">
        <v>407</v>
      </c>
      <c r="B6023" s="16" t="s">
        <v>162</v>
      </c>
      <c r="C6023" s="16" t="s">
        <v>396</v>
      </c>
      <c r="D6023" s="16">
        <v>2004</v>
      </c>
      <c r="E6023" s="16" t="s">
        <v>6639</v>
      </c>
      <c r="F6023" s="16" t="s">
        <v>592</v>
      </c>
      <c r="G6023" s="10">
        <v>2556.9</v>
      </c>
      <c r="H6023" s="73">
        <v>7.8465499999999997</v>
      </c>
      <c r="I6023" s="16">
        <v>204143</v>
      </c>
      <c r="J6023" s="71">
        <v>0</v>
      </c>
      <c r="K6023" s="71">
        <v>1</v>
      </c>
      <c r="L6023" s="16">
        <v>-0.60000909999999996</v>
      </c>
      <c r="M6023" s="16">
        <v>-0.4998264</v>
      </c>
      <c r="N6023" s="16">
        <v>1.4279099999999999E-2</v>
      </c>
      <c r="O6023" s="16">
        <v>-0.28597869999999997</v>
      </c>
      <c r="P6023" s="16">
        <v>-0.56261989999999995</v>
      </c>
      <c r="Q6023" s="16">
        <v>1.03038E-2</v>
      </c>
      <c r="R6023" s="16">
        <v>0.19514999999999999</v>
      </c>
      <c r="S6023" s="16">
        <v>1.24E-2</v>
      </c>
      <c r="T6023" s="16">
        <v>3.8E-3</v>
      </c>
      <c r="U6023" s="16">
        <v>6.5553999999999997</v>
      </c>
      <c r="V6023" s="16">
        <v>20.9</v>
      </c>
      <c r="W6023" s="16">
        <v>5.226</v>
      </c>
      <c r="X6023" s="16">
        <v>398.98399999999998</v>
      </c>
      <c r="Y6023" s="16">
        <v>52.679000000000002</v>
      </c>
      <c r="Z6023" s="16">
        <v>0.15260000000000001</v>
      </c>
      <c r="AA6023" s="16">
        <v>0.62316709999999997</v>
      </c>
      <c r="AB6023" s="16">
        <v>0.73</v>
      </c>
      <c r="AC6023" s="16">
        <v>23.11</v>
      </c>
      <c r="AD6023" s="16">
        <v>37.5</v>
      </c>
      <c r="AE6023" s="16">
        <v>3.3109999999999999</v>
      </c>
      <c r="AF6023" s="16">
        <v>5.1456</v>
      </c>
      <c r="AG6023" s="16">
        <v>99222.399999999994</v>
      </c>
      <c r="AH6023" s="16">
        <v>0.13075000000000001</v>
      </c>
      <c r="AI6023" s="16">
        <v>47.6</v>
      </c>
      <c r="AJ6023" s="16">
        <v>80.900000000000006</v>
      </c>
      <c r="AK6023" s="16">
        <v>0.33979999999999999</v>
      </c>
      <c r="AL6023" s="16">
        <v>-0.47010000000000002</v>
      </c>
      <c r="AM6023" s="16">
        <v>-0.63919999999999999</v>
      </c>
      <c r="AN6023" s="16">
        <v>0.65310000000000001</v>
      </c>
      <c r="AO6023" s="16">
        <v>-0.4294</v>
      </c>
      <c r="AP6023" s="16">
        <v>-2.2000000000000001E-3</v>
      </c>
      <c r="AR6023" s="16">
        <f t="shared" si="219"/>
        <v>1</v>
      </c>
      <c r="AS6023" s="5">
        <f t="shared" si="218"/>
        <v>6.9931100000000024E-2</v>
      </c>
    </row>
    <row r="6024" spans="1:45" x14ac:dyDescent="0.25">
      <c r="A6024" s="16" t="s">
        <v>407</v>
      </c>
      <c r="B6024" s="16" t="s">
        <v>162</v>
      </c>
      <c r="C6024" s="16" t="s">
        <v>396</v>
      </c>
      <c r="D6024" s="16">
        <v>2005</v>
      </c>
      <c r="E6024" s="16" t="s">
        <v>6640</v>
      </c>
      <c r="F6024" s="16" t="s">
        <v>592</v>
      </c>
      <c r="G6024" s="10">
        <v>2625.27</v>
      </c>
      <c r="H6024" s="73">
        <v>7.8729389999999997</v>
      </c>
      <c r="I6024" s="16">
        <v>209370</v>
      </c>
      <c r="J6024" s="71">
        <v>0</v>
      </c>
      <c r="K6024" s="71">
        <v>1</v>
      </c>
      <c r="L6024" s="16">
        <v>-0.42422470000000001</v>
      </c>
      <c r="M6024" s="16">
        <v>-0.51010940000000005</v>
      </c>
      <c r="N6024" s="16">
        <v>2.5850499999999998E-2</v>
      </c>
      <c r="O6024" s="16">
        <v>-0.4069739</v>
      </c>
      <c r="P6024" s="16">
        <v>-0.52636740000000004</v>
      </c>
      <c r="Q6024" s="16">
        <v>0.51006339999999994</v>
      </c>
      <c r="R6024" s="16">
        <v>0.17455000000000001</v>
      </c>
      <c r="S6024" s="16">
        <v>1.29E-2</v>
      </c>
      <c r="T6024" s="16">
        <v>3.7000000000000002E-3</v>
      </c>
      <c r="U6024" s="16">
        <v>6.4827000000000004</v>
      </c>
      <c r="V6024" s="16">
        <v>21.245000000000001</v>
      </c>
      <c r="W6024" s="16">
        <v>5.3</v>
      </c>
      <c r="X6024" s="16">
        <v>400.13400000000001</v>
      </c>
      <c r="Y6024" s="16">
        <v>45.956400000000002</v>
      </c>
      <c r="Z6024" s="16">
        <v>0.16250000000000001</v>
      </c>
      <c r="AA6024" s="16">
        <v>0.60763199999999995</v>
      </c>
      <c r="AB6024" s="16">
        <v>0.73</v>
      </c>
      <c r="AC6024" s="16">
        <v>23.11</v>
      </c>
      <c r="AD6024" s="16">
        <v>37.9</v>
      </c>
      <c r="AE6024" s="16">
        <v>3.3260999999999998</v>
      </c>
      <c r="AF6024" s="16">
        <v>6.0618999999999996</v>
      </c>
      <c r="AG6024" s="16">
        <v>100498</v>
      </c>
      <c r="AH6024" s="16">
        <v>0.1502</v>
      </c>
      <c r="AI6024" s="16">
        <v>49.1</v>
      </c>
      <c r="AJ6024" s="16">
        <v>82.2</v>
      </c>
      <c r="AK6024" s="16">
        <v>0.30320000000000003</v>
      </c>
      <c r="AL6024" s="16">
        <v>0.33579999999999999</v>
      </c>
      <c r="AM6024" s="16">
        <v>-0.35470000000000002</v>
      </c>
      <c r="AN6024" s="16">
        <v>1.4134</v>
      </c>
      <c r="AO6024" s="16">
        <v>0.1651</v>
      </c>
      <c r="AP6024" s="16">
        <v>0.50529999999999997</v>
      </c>
      <c r="AR6024" s="16">
        <f t="shared" si="219"/>
        <v>1</v>
      </c>
      <c r="AS6024" s="5">
        <f t="shared" si="218"/>
        <v>0.17578439999999995</v>
      </c>
    </row>
    <row r="6025" spans="1:45" x14ac:dyDescent="0.25">
      <c r="A6025" s="16" t="s">
        <v>407</v>
      </c>
      <c r="B6025" s="16" t="s">
        <v>162</v>
      </c>
      <c r="C6025" s="16" t="s">
        <v>396</v>
      </c>
      <c r="D6025" s="16">
        <v>2006</v>
      </c>
      <c r="E6025" s="16" t="s">
        <v>6641</v>
      </c>
      <c r="F6025" s="16" t="s">
        <v>592</v>
      </c>
      <c r="G6025" s="10">
        <v>2777.67</v>
      </c>
      <c r="H6025" s="73">
        <v>7.9293659999999999</v>
      </c>
      <c r="I6025" s="16">
        <v>214634</v>
      </c>
      <c r="J6025" s="71">
        <v>0</v>
      </c>
      <c r="K6025" s="71">
        <v>1</v>
      </c>
      <c r="L6025" s="16">
        <v>-0.39067400000000002</v>
      </c>
      <c r="M6025" s="16">
        <v>-0.52324040000000005</v>
      </c>
      <c r="N6025" s="16">
        <v>8.7788999999999992E-3</v>
      </c>
      <c r="O6025" s="16">
        <v>-0.29640119999999998</v>
      </c>
      <c r="P6025" s="16">
        <v>-0.4943883</v>
      </c>
      <c r="Q6025" s="16">
        <v>0.46508929999999998</v>
      </c>
      <c r="R6025" s="16">
        <v>0.15684999999999999</v>
      </c>
      <c r="S6025" s="16">
        <v>1.4200000000000001E-2</v>
      </c>
      <c r="T6025" s="16">
        <v>2.8E-3</v>
      </c>
      <c r="U6025" s="16">
        <v>6.41</v>
      </c>
      <c r="V6025" s="16">
        <v>21.158999999999999</v>
      </c>
      <c r="W6025" s="16">
        <v>5.4610000000000003</v>
      </c>
      <c r="X6025" s="16">
        <v>397.42500000000001</v>
      </c>
      <c r="Y6025" s="16">
        <v>50.897300000000001</v>
      </c>
      <c r="Z6025" s="16">
        <v>0.16189999999999999</v>
      </c>
      <c r="AA6025" s="16">
        <v>0.59209699999999998</v>
      </c>
      <c r="AB6025" s="16">
        <v>0.73</v>
      </c>
      <c r="AC6025" s="16">
        <v>23.11</v>
      </c>
      <c r="AD6025" s="16">
        <v>38.299999999999997</v>
      </c>
      <c r="AE6025" s="16">
        <v>3.4940000000000002</v>
      </c>
      <c r="AF6025" s="16">
        <v>6.9880000000000004</v>
      </c>
      <c r="AG6025" s="16">
        <v>101673</v>
      </c>
      <c r="AH6025" s="16">
        <v>0.15684999999999999</v>
      </c>
      <c r="AI6025" s="16">
        <v>50.5</v>
      </c>
      <c r="AJ6025" s="16">
        <v>83.5</v>
      </c>
      <c r="AK6025" s="16">
        <v>0.52980000000000005</v>
      </c>
      <c r="AL6025" s="16">
        <v>0.18240000000000001</v>
      </c>
      <c r="AM6025" s="16">
        <v>-0.47360000000000002</v>
      </c>
      <c r="AN6025" s="16">
        <v>1.3985000000000001</v>
      </c>
      <c r="AO6025" s="16">
        <v>-3.5499999999999997E-2</v>
      </c>
      <c r="AP6025" s="16">
        <v>0.51029999999999998</v>
      </c>
      <c r="AR6025" s="16">
        <f t="shared" si="219"/>
        <v>1</v>
      </c>
      <c r="AS6025" s="5">
        <f t="shared" si="218"/>
        <v>3.3550699999999989E-2</v>
      </c>
    </row>
    <row r="6026" spans="1:45" x14ac:dyDescent="0.25">
      <c r="A6026" s="16" t="s">
        <v>407</v>
      </c>
      <c r="B6026" s="16" t="s">
        <v>162</v>
      </c>
      <c r="C6026" s="16" t="s">
        <v>396</v>
      </c>
      <c r="D6026" s="16">
        <v>2007</v>
      </c>
      <c r="E6026" s="16" t="s">
        <v>6642</v>
      </c>
      <c r="F6026" s="16" t="s">
        <v>592</v>
      </c>
      <c r="G6026" s="10">
        <v>2850.72</v>
      </c>
      <c r="H6026" s="73">
        <v>7.9553279999999997</v>
      </c>
      <c r="I6026" s="16">
        <v>219953</v>
      </c>
      <c r="J6026" s="71">
        <v>0</v>
      </c>
      <c r="K6026" s="71">
        <v>1</v>
      </c>
      <c r="L6026" s="16">
        <v>-0.38817089999999999</v>
      </c>
      <c r="M6026" s="16">
        <v>-0.52844270000000004</v>
      </c>
      <c r="N6026" s="16">
        <v>4.5062199999999997E-2</v>
      </c>
      <c r="O6026" s="16">
        <v>-0.29215970000000002</v>
      </c>
      <c r="P6026" s="16">
        <v>-0.44215260000000001</v>
      </c>
      <c r="Q6026" s="16">
        <v>0.3771851</v>
      </c>
      <c r="R6026" s="16">
        <v>0.17394999999999999</v>
      </c>
      <c r="S6026" s="16">
        <v>1.43E-2</v>
      </c>
      <c r="T6026" s="16">
        <v>1.1999999999999999E-3</v>
      </c>
      <c r="U6026" s="16">
        <v>6.3372999999999999</v>
      </c>
      <c r="V6026" s="16">
        <v>21.073</v>
      </c>
      <c r="W6026" s="16">
        <v>5.6219999999999999</v>
      </c>
      <c r="X6026" s="16">
        <v>403.08100000000002</v>
      </c>
      <c r="Y6026" s="16">
        <v>51.0017</v>
      </c>
      <c r="Z6026" s="16">
        <v>0.16650000000000001</v>
      </c>
      <c r="AA6026" s="16">
        <v>0.61151580000000005</v>
      </c>
      <c r="AB6026" s="16">
        <v>0.73</v>
      </c>
      <c r="AC6026" s="16">
        <v>23.11</v>
      </c>
      <c r="AD6026" s="16">
        <v>37.799999999999997</v>
      </c>
      <c r="AE6026" s="16">
        <v>4.0091000000000001</v>
      </c>
      <c r="AF6026" s="16">
        <v>11.818099999999999</v>
      </c>
      <c r="AG6026" s="16">
        <v>104874</v>
      </c>
      <c r="AH6026" s="16">
        <v>0.17125000000000001</v>
      </c>
      <c r="AI6026" s="16">
        <v>52</v>
      </c>
      <c r="AJ6026" s="16">
        <v>84.7</v>
      </c>
      <c r="AK6026" s="16">
        <v>0.4289</v>
      </c>
      <c r="AL6026" s="16">
        <v>0.27800000000000002</v>
      </c>
      <c r="AM6026" s="16">
        <v>-0.46560000000000001</v>
      </c>
      <c r="AN6026" s="16">
        <v>1.2621</v>
      </c>
      <c r="AO6026" s="16">
        <v>-0.46410000000000001</v>
      </c>
      <c r="AP6026" s="16">
        <v>0.57020000000000004</v>
      </c>
      <c r="AR6026" s="16">
        <f t="shared" si="219"/>
        <v>1</v>
      </c>
      <c r="AS6026" s="5">
        <f t="shared" si="218"/>
        <v>2.5031000000000359E-3</v>
      </c>
    </row>
    <row r="6027" spans="1:45" x14ac:dyDescent="0.25">
      <c r="A6027" s="16" t="s">
        <v>407</v>
      </c>
      <c r="B6027" s="16" t="s">
        <v>162</v>
      </c>
      <c r="C6027" s="16" t="s">
        <v>396</v>
      </c>
      <c r="D6027" s="16">
        <v>2008</v>
      </c>
      <c r="E6027" s="16" t="s">
        <v>6643</v>
      </c>
      <c r="F6027" s="16" t="s">
        <v>592</v>
      </c>
      <c r="G6027" s="10">
        <v>2962.01</v>
      </c>
      <c r="H6027" s="73">
        <v>7.9936230000000004</v>
      </c>
      <c r="I6027" s="16">
        <v>225340</v>
      </c>
      <c r="J6027" s="71">
        <v>0</v>
      </c>
      <c r="K6027" s="71">
        <v>1</v>
      </c>
      <c r="L6027" s="16">
        <v>-0.34597460000000002</v>
      </c>
      <c r="M6027" s="16">
        <v>-0.49118440000000002</v>
      </c>
      <c r="N6027" s="16">
        <v>8.0351999999999993E-3</v>
      </c>
      <c r="O6027" s="16">
        <v>-0.23726359999999999</v>
      </c>
      <c r="P6027" s="16">
        <v>-0.39119120000000002</v>
      </c>
      <c r="Q6027" s="16">
        <v>0.36173519999999998</v>
      </c>
      <c r="R6027" s="16">
        <v>0.2296</v>
      </c>
      <c r="S6027" s="16">
        <v>1.4149999999999999E-2</v>
      </c>
      <c r="T6027" s="16">
        <v>2E-3</v>
      </c>
      <c r="U6027" s="16">
        <v>5.7830000000000004</v>
      </c>
      <c r="V6027" s="16">
        <v>20.986999999999998</v>
      </c>
      <c r="W6027" s="16">
        <v>5.7830000000000004</v>
      </c>
      <c r="X6027" s="16">
        <v>405.18299999999999</v>
      </c>
      <c r="Y6027" s="16">
        <v>51.548200000000001</v>
      </c>
      <c r="Z6027" s="16">
        <v>0.18179999999999999</v>
      </c>
      <c r="AA6027" s="16">
        <v>0.56879429999999997</v>
      </c>
      <c r="AB6027" s="16">
        <v>0.73</v>
      </c>
      <c r="AC6027" s="16">
        <v>23.11</v>
      </c>
      <c r="AD6027" s="16">
        <v>38.9</v>
      </c>
      <c r="AE6027" s="16">
        <v>4.6140999999999996</v>
      </c>
      <c r="AF6027" s="16">
        <v>15.9717</v>
      </c>
      <c r="AG6027" s="16">
        <v>109753</v>
      </c>
      <c r="AH6027" s="16">
        <v>0.18029999999999999</v>
      </c>
      <c r="AI6027" s="16">
        <v>53.5</v>
      </c>
      <c r="AJ6027" s="16">
        <v>86</v>
      </c>
      <c r="AK6027" s="16">
        <v>0.54559999999999997</v>
      </c>
      <c r="AL6027" s="16">
        <v>0.32479999999999998</v>
      </c>
      <c r="AM6027" s="16">
        <v>-0.3322</v>
      </c>
      <c r="AN6027" s="16">
        <v>1.2189000000000001</v>
      </c>
      <c r="AO6027" s="16">
        <v>-0.71760000000000002</v>
      </c>
      <c r="AP6027" s="16">
        <v>0.48359999999999997</v>
      </c>
      <c r="AR6027" s="16">
        <f t="shared" si="219"/>
        <v>1</v>
      </c>
      <c r="AS6027" s="5">
        <f t="shared" si="218"/>
        <v>4.2196299999999964E-2</v>
      </c>
    </row>
    <row r="6028" spans="1:45" x14ac:dyDescent="0.25">
      <c r="A6028" s="16" t="s">
        <v>407</v>
      </c>
      <c r="B6028" s="16" t="s">
        <v>162</v>
      </c>
      <c r="C6028" s="16" t="s">
        <v>396</v>
      </c>
      <c r="D6028" s="16">
        <v>2009</v>
      </c>
      <c r="E6028" s="16" t="s">
        <v>6644</v>
      </c>
      <c r="F6028" s="16" t="s">
        <v>592</v>
      </c>
      <c r="G6028" s="10">
        <v>2987.94</v>
      </c>
      <c r="H6028" s="73">
        <v>8.0023370000000007</v>
      </c>
      <c r="I6028" s="16">
        <v>230785</v>
      </c>
      <c r="J6028" s="71">
        <v>0</v>
      </c>
      <c r="K6028" s="71">
        <v>1</v>
      </c>
      <c r="L6028" s="16">
        <v>-0.29795120000000003</v>
      </c>
      <c r="M6028" s="16">
        <v>-0.51455280000000003</v>
      </c>
      <c r="N6028" s="16">
        <v>-6.8360000000000004E-2</v>
      </c>
      <c r="O6028" s="16">
        <v>-0.17749529999999999</v>
      </c>
      <c r="P6028" s="16">
        <v>-0.25911390000000001</v>
      </c>
      <c r="Q6028" s="16">
        <v>0.36845630000000001</v>
      </c>
      <c r="R6028" s="16">
        <v>0.2094</v>
      </c>
      <c r="S6028" s="16">
        <v>9.9000000000000008E-3</v>
      </c>
      <c r="T6028" s="16">
        <v>2.3999999999999998E-3</v>
      </c>
      <c r="U6028" s="16">
        <v>5.0129000000000001</v>
      </c>
      <c r="V6028" s="16">
        <v>20.901</v>
      </c>
      <c r="W6028" s="16">
        <v>5.944</v>
      </c>
      <c r="X6028" s="16">
        <v>404.67</v>
      </c>
      <c r="Y6028" s="16">
        <v>54.862699999999997</v>
      </c>
      <c r="Z6028" s="16">
        <v>0.18759999999999999</v>
      </c>
      <c r="AA6028" s="16">
        <v>0.6348184</v>
      </c>
      <c r="AB6028" s="16">
        <v>0.73</v>
      </c>
      <c r="AC6028" s="16">
        <v>23.11</v>
      </c>
      <c r="AD6028" s="16">
        <v>37.200000000000003</v>
      </c>
      <c r="AE6028" s="16">
        <v>3.1274000000000002</v>
      </c>
      <c r="AF6028" s="16">
        <v>57.046399999999998</v>
      </c>
      <c r="AG6028" s="16">
        <v>109433</v>
      </c>
      <c r="AH6028" s="16">
        <v>0.19145000000000001</v>
      </c>
      <c r="AI6028" s="16">
        <v>54.9</v>
      </c>
      <c r="AJ6028" s="16">
        <v>87.2</v>
      </c>
      <c r="AK6028" s="16">
        <v>0.58709999999999996</v>
      </c>
      <c r="AL6028" s="16">
        <v>0.3584</v>
      </c>
      <c r="AM6028" s="16">
        <v>-0.3473</v>
      </c>
      <c r="AN6028" s="16">
        <v>1.2749999999999999</v>
      </c>
      <c r="AO6028" s="16">
        <v>-0.71109999999999995</v>
      </c>
      <c r="AP6028" s="16">
        <v>0.4088</v>
      </c>
      <c r="AR6028" s="16">
        <f t="shared" si="219"/>
        <v>1</v>
      </c>
      <c r="AS6028" s="5">
        <f t="shared" si="218"/>
        <v>4.8023399999999994E-2</v>
      </c>
    </row>
    <row r="6029" spans="1:45" x14ac:dyDescent="0.25">
      <c r="A6029" s="16" t="s">
        <v>407</v>
      </c>
      <c r="B6029" s="16" t="s">
        <v>162</v>
      </c>
      <c r="C6029" s="16" t="s">
        <v>396</v>
      </c>
      <c r="D6029" s="16">
        <v>2010</v>
      </c>
      <c r="E6029" s="16" t="s">
        <v>6645</v>
      </c>
      <c r="F6029" s="16" t="s">
        <v>592</v>
      </c>
      <c r="G6029" s="10">
        <v>2965.8</v>
      </c>
      <c r="H6029" s="73">
        <v>7.9949029999999999</v>
      </c>
      <c r="I6029" s="16">
        <v>236295</v>
      </c>
      <c r="J6029" s="71">
        <v>0</v>
      </c>
      <c r="K6029" s="71">
        <v>1</v>
      </c>
      <c r="L6029" s="16">
        <v>-0.18702640000000001</v>
      </c>
      <c r="M6029" s="16">
        <v>-0.51948899999999998</v>
      </c>
      <c r="N6029" s="16">
        <v>9.9807499999999993E-2</v>
      </c>
      <c r="O6029" s="16">
        <v>-0.14687169999999999</v>
      </c>
      <c r="P6029" s="16">
        <v>-0.1860716</v>
      </c>
      <c r="Q6029" s="16">
        <v>0.34532289999999999</v>
      </c>
      <c r="R6029" s="16">
        <v>0.18345</v>
      </c>
      <c r="S6029" s="16">
        <v>1.1599999999999999E-2</v>
      </c>
      <c r="T6029" s="16">
        <v>2.7000000000000001E-3</v>
      </c>
      <c r="U6029" s="16">
        <v>6.1191000000000004</v>
      </c>
      <c r="V6029" s="16">
        <v>21.614999999999998</v>
      </c>
      <c r="W6029" s="16">
        <v>6.1050000000000004</v>
      </c>
      <c r="X6029" s="16">
        <v>408.87</v>
      </c>
      <c r="Y6029" s="16">
        <v>55.753100000000003</v>
      </c>
      <c r="Z6029" s="16">
        <v>0.19270000000000001</v>
      </c>
      <c r="AA6029" s="16">
        <v>0.62918689999999999</v>
      </c>
      <c r="AB6029" s="16">
        <v>0.73</v>
      </c>
      <c r="AC6029" s="16">
        <v>23.11</v>
      </c>
      <c r="AD6029" s="16">
        <v>37.344999999999999</v>
      </c>
      <c r="AE6029" s="16">
        <v>3.0093000000000001</v>
      </c>
      <c r="AF6029" s="16">
        <v>71.915199999999999</v>
      </c>
      <c r="AG6029" s="16">
        <v>115903</v>
      </c>
      <c r="AH6029" s="16">
        <v>0.1988</v>
      </c>
      <c r="AI6029" s="16">
        <v>56.4</v>
      </c>
      <c r="AJ6029" s="16">
        <v>88.4</v>
      </c>
      <c r="AK6029" s="16">
        <v>0.60109999999999997</v>
      </c>
      <c r="AL6029" s="16">
        <v>0.34810000000000002</v>
      </c>
      <c r="AM6029" s="16">
        <v>-0.27810000000000001</v>
      </c>
      <c r="AN6029" s="16">
        <v>1.3298000000000001</v>
      </c>
      <c r="AO6029" s="16">
        <v>-0.78620000000000001</v>
      </c>
      <c r="AP6029" s="16">
        <v>0.23619999999999999</v>
      </c>
      <c r="AR6029" s="16">
        <f t="shared" si="219"/>
        <v>1</v>
      </c>
      <c r="AS6029" s="5">
        <f t="shared" si="218"/>
        <v>0.11092480000000002</v>
      </c>
    </row>
    <row r="6030" spans="1:45" x14ac:dyDescent="0.25">
      <c r="A6030" s="16" t="s">
        <v>407</v>
      </c>
      <c r="B6030" s="16" t="s">
        <v>162</v>
      </c>
      <c r="C6030" s="16" t="s">
        <v>396</v>
      </c>
      <c r="D6030" s="16">
        <v>2011</v>
      </c>
      <c r="E6030" s="16" t="s">
        <v>6646</v>
      </c>
      <c r="F6030" s="16" t="s">
        <v>592</v>
      </c>
      <c r="G6030" s="10">
        <v>2932.87</v>
      </c>
      <c r="H6030" s="73">
        <v>7.9837369999999996</v>
      </c>
      <c r="I6030" s="16">
        <v>241871</v>
      </c>
      <c r="J6030" s="71">
        <v>0</v>
      </c>
      <c r="K6030" s="71">
        <v>1</v>
      </c>
      <c r="L6030" s="16">
        <v>-0.19689599999999999</v>
      </c>
      <c r="M6030" s="16">
        <v>-0.5094649</v>
      </c>
      <c r="N6030" s="16">
        <v>0.12015430000000001</v>
      </c>
      <c r="O6030" s="16">
        <v>-0.1517724</v>
      </c>
      <c r="P6030" s="16">
        <v>-0.21145949999999999</v>
      </c>
      <c r="Q6030" s="16">
        <v>0.32396950000000002</v>
      </c>
      <c r="R6030" s="16">
        <v>0.1739</v>
      </c>
      <c r="S6030" s="16">
        <v>1.4149999999999999E-2</v>
      </c>
      <c r="T6030" s="16">
        <v>3.3E-3</v>
      </c>
      <c r="U6030" s="16">
        <v>6.0464000000000002</v>
      </c>
      <c r="V6030" s="16">
        <v>22.341999999999999</v>
      </c>
      <c r="W6030" s="16">
        <v>6.1440000000000001</v>
      </c>
      <c r="X6030" s="16">
        <v>410.44</v>
      </c>
      <c r="Y6030" s="16">
        <v>56.058</v>
      </c>
      <c r="Z6030" s="16">
        <v>0.18659999999999999</v>
      </c>
      <c r="AA6030" s="16">
        <v>0.62938110000000003</v>
      </c>
      <c r="AB6030" s="16">
        <v>0.73</v>
      </c>
      <c r="AC6030" s="16">
        <v>23.11</v>
      </c>
      <c r="AD6030" s="16">
        <v>37.340000000000003</v>
      </c>
      <c r="AE6030" s="16">
        <v>2.4291</v>
      </c>
      <c r="AF6030" s="16">
        <v>56.645400000000002</v>
      </c>
      <c r="AG6030" s="16">
        <v>119640</v>
      </c>
      <c r="AH6030" s="16">
        <v>0.2051</v>
      </c>
      <c r="AI6030" s="16">
        <v>57.8</v>
      </c>
      <c r="AJ6030" s="16">
        <v>89.7</v>
      </c>
      <c r="AK6030" s="16">
        <v>0.51019999999999999</v>
      </c>
      <c r="AL6030" s="16">
        <v>0.37369999999999998</v>
      </c>
      <c r="AM6030" s="16">
        <v>-0.24929999999999999</v>
      </c>
      <c r="AN6030" s="16">
        <v>1.1334</v>
      </c>
      <c r="AO6030" s="16">
        <v>-0.70409999999999995</v>
      </c>
      <c r="AP6030" s="16">
        <v>0.2414</v>
      </c>
      <c r="AR6030" s="16">
        <f t="shared" si="219"/>
        <v>1</v>
      </c>
      <c r="AS6030" s="5">
        <f t="shared" si="218"/>
        <v>-9.8695999999999784E-3</v>
      </c>
    </row>
    <row r="6031" spans="1:45" x14ac:dyDescent="0.25">
      <c r="A6031" s="16" t="s">
        <v>407</v>
      </c>
      <c r="B6031" s="16" t="s">
        <v>162</v>
      </c>
      <c r="C6031" s="16" t="s">
        <v>396</v>
      </c>
      <c r="D6031" s="16">
        <v>2012</v>
      </c>
      <c r="E6031" s="16" t="s">
        <v>6647</v>
      </c>
      <c r="F6031" s="16" t="s">
        <v>592</v>
      </c>
      <c r="G6031" s="10">
        <v>2916.64</v>
      </c>
      <c r="H6031" s="73">
        <v>7.9781880000000003</v>
      </c>
      <c r="I6031" s="16">
        <v>247485</v>
      </c>
      <c r="J6031" s="71">
        <v>0</v>
      </c>
      <c r="K6031" s="71">
        <v>1</v>
      </c>
      <c r="L6031" s="16">
        <v>-0.16726189999999999</v>
      </c>
      <c r="M6031" s="16">
        <v>-0.51279079999999999</v>
      </c>
      <c r="N6031" s="16">
        <v>0.12605169999999999</v>
      </c>
      <c r="O6031" s="16">
        <v>-0.1082016</v>
      </c>
      <c r="P6031" s="16">
        <v>-0.21232870000000001</v>
      </c>
      <c r="Q6031" s="16">
        <v>0.34422239999999998</v>
      </c>
      <c r="R6031" s="16">
        <v>0.18079999999999999</v>
      </c>
      <c r="S6031" s="16">
        <v>1.4E-2</v>
      </c>
      <c r="T6031" s="16">
        <v>2.5999999999999999E-3</v>
      </c>
      <c r="U6031" s="16">
        <v>5.9737</v>
      </c>
      <c r="V6031" s="16">
        <v>23.068999999999999</v>
      </c>
      <c r="W6031" s="16">
        <v>6.1829999999999998</v>
      </c>
      <c r="X6031" s="16">
        <v>409.74400000000003</v>
      </c>
      <c r="Y6031" s="16">
        <v>57.260300000000001</v>
      </c>
      <c r="Z6031" s="16">
        <v>0.1968</v>
      </c>
      <c r="AA6031" s="16">
        <v>0.63345910000000005</v>
      </c>
      <c r="AB6031" s="16">
        <v>0.73</v>
      </c>
      <c r="AC6031" s="16">
        <v>23.11</v>
      </c>
      <c r="AD6031" s="16">
        <v>37.234999999999999</v>
      </c>
      <c r="AE6031" s="16">
        <v>1.9607000000000001</v>
      </c>
      <c r="AF6031" s="16">
        <v>59.0807</v>
      </c>
      <c r="AG6031" s="16">
        <v>124674</v>
      </c>
      <c r="AH6031" s="16">
        <v>0.1628</v>
      </c>
      <c r="AI6031" s="16">
        <v>57.9</v>
      </c>
      <c r="AJ6031" s="16">
        <v>90.9</v>
      </c>
      <c r="AK6031" s="16">
        <v>0.47870000000000001</v>
      </c>
      <c r="AL6031" s="16">
        <v>0.44829999999999998</v>
      </c>
      <c r="AM6031" s="16">
        <v>-0.21440000000000001</v>
      </c>
      <c r="AN6031" s="16">
        <v>1.2246999999999999</v>
      </c>
      <c r="AO6031" s="16">
        <v>-0.75609999999999999</v>
      </c>
      <c r="AP6031" s="16">
        <v>0.25259999999999999</v>
      </c>
      <c r="AR6031" s="16">
        <f t="shared" si="219"/>
        <v>1</v>
      </c>
      <c r="AS6031" s="5">
        <f t="shared" si="218"/>
        <v>2.9634099999999997E-2</v>
      </c>
    </row>
    <row r="6032" spans="1:45" x14ac:dyDescent="0.25">
      <c r="A6032" s="16" t="s">
        <v>407</v>
      </c>
      <c r="B6032" s="16" t="s">
        <v>162</v>
      </c>
      <c r="C6032" s="16" t="s">
        <v>396</v>
      </c>
      <c r="D6032" s="16">
        <v>2013</v>
      </c>
      <c r="E6032" s="16" t="s">
        <v>6648</v>
      </c>
      <c r="F6032" s="16" t="s">
        <v>592</v>
      </c>
      <c r="G6032" s="10">
        <v>2907.61</v>
      </c>
      <c r="H6032" s="73">
        <v>7.9750870000000003</v>
      </c>
      <c r="I6032" s="16">
        <v>253142</v>
      </c>
      <c r="J6032" s="71">
        <v>0</v>
      </c>
      <c r="K6032" s="71">
        <v>1</v>
      </c>
      <c r="L6032" s="16">
        <v>-0.12402820000000001</v>
      </c>
      <c r="M6032" s="16">
        <v>-0.50836179999999997</v>
      </c>
      <c r="N6032" s="16">
        <v>0.16354340000000001</v>
      </c>
      <c r="O6032" s="16">
        <v>-8.1922099999999998E-2</v>
      </c>
      <c r="P6032" s="16">
        <v>-0.21947449999999999</v>
      </c>
      <c r="Q6032" s="16">
        <v>0.38110889999999997</v>
      </c>
      <c r="R6032" s="16">
        <v>0.1855</v>
      </c>
      <c r="S6032" s="16">
        <v>1.4E-2</v>
      </c>
      <c r="T6032" s="16">
        <v>2.8E-3</v>
      </c>
      <c r="U6032" s="16">
        <v>5.9009999999999998</v>
      </c>
      <c r="V6032" s="16">
        <v>23.795999999999999</v>
      </c>
      <c r="W6032" s="16">
        <v>6.2220000000000004</v>
      </c>
      <c r="X6032" s="16">
        <v>414.00200000000001</v>
      </c>
      <c r="Y6032" s="16">
        <v>58.547800000000002</v>
      </c>
      <c r="Z6032" s="16">
        <v>0.19500000000000001</v>
      </c>
      <c r="AA6032" s="16">
        <v>0.62782760000000004</v>
      </c>
      <c r="AB6032" s="16">
        <v>0.73</v>
      </c>
      <c r="AC6032" s="16">
        <v>23.11</v>
      </c>
      <c r="AD6032" s="16">
        <v>37.380000000000003</v>
      </c>
      <c r="AE6032" s="16">
        <v>2.1747999999999998</v>
      </c>
      <c r="AF6032" s="16">
        <v>50.341200000000001</v>
      </c>
      <c r="AG6032" s="16">
        <v>130688</v>
      </c>
      <c r="AH6032" s="16">
        <v>0.1643</v>
      </c>
      <c r="AI6032" s="16">
        <v>57.9</v>
      </c>
      <c r="AJ6032" s="16">
        <v>92.1</v>
      </c>
      <c r="AK6032" s="16">
        <v>0.52139999999999997</v>
      </c>
      <c r="AL6032" s="16">
        <v>0.37759999999999999</v>
      </c>
      <c r="AM6032" s="16">
        <v>-0.20349999999999999</v>
      </c>
      <c r="AN6032" s="16">
        <v>1.1874</v>
      </c>
      <c r="AO6032" s="16">
        <v>-0.54190000000000005</v>
      </c>
      <c r="AP6032" s="16">
        <v>0.28860000000000002</v>
      </c>
      <c r="AR6032" s="16">
        <f t="shared" si="219"/>
        <v>1</v>
      </c>
      <c r="AS6032" s="5">
        <f t="shared" si="218"/>
        <v>4.3233699999999986E-2</v>
      </c>
    </row>
    <row r="6033" spans="1:45" x14ac:dyDescent="0.25">
      <c r="A6033" s="16" t="s">
        <v>407</v>
      </c>
      <c r="B6033" s="16" t="s">
        <v>162</v>
      </c>
      <c r="C6033" s="16" t="s">
        <v>396</v>
      </c>
      <c r="D6033" s="16">
        <v>2014</v>
      </c>
      <c r="E6033" s="16" t="s">
        <v>6649</v>
      </c>
      <c r="F6033" s="16" t="s">
        <v>592</v>
      </c>
      <c r="G6033" s="10">
        <v>2909.78</v>
      </c>
      <c r="H6033" s="73">
        <v>7.9758310000000003</v>
      </c>
      <c r="I6033" s="16">
        <v>258850</v>
      </c>
      <c r="J6033" s="71">
        <v>0</v>
      </c>
      <c r="K6033" s="71">
        <v>1</v>
      </c>
      <c r="L6033" s="16">
        <v>-0.15771479999999999</v>
      </c>
      <c r="M6033" s="16">
        <v>-0.51376829999999996</v>
      </c>
      <c r="N6033" s="16">
        <v>7.7753000000000003E-2</v>
      </c>
      <c r="O6033" s="16">
        <v>-4.3936500000000003E-2</v>
      </c>
      <c r="P6033" s="16">
        <v>-0.186032</v>
      </c>
      <c r="Q6033" s="16">
        <v>0.3195711</v>
      </c>
      <c r="R6033" s="16">
        <v>0.1749</v>
      </c>
      <c r="S6033" s="16">
        <v>1.41E-2</v>
      </c>
      <c r="T6033" s="16">
        <v>2.8E-3</v>
      </c>
      <c r="U6033" s="16">
        <v>4.9108000000000001</v>
      </c>
      <c r="V6033" s="16">
        <v>24.523</v>
      </c>
      <c r="W6033" s="16">
        <v>6.2610000000000001</v>
      </c>
      <c r="X6033" s="16">
        <v>414.05799999999999</v>
      </c>
      <c r="Y6033" s="16">
        <v>59.686399999999999</v>
      </c>
      <c r="Z6033" s="16">
        <v>0.19919999999999999</v>
      </c>
      <c r="AA6033" s="16">
        <v>0.61132160000000002</v>
      </c>
      <c r="AB6033" s="16">
        <v>0.73</v>
      </c>
      <c r="AC6033" s="16">
        <v>23.11</v>
      </c>
      <c r="AD6033" s="16">
        <v>37.805</v>
      </c>
      <c r="AE6033" s="16">
        <v>2.2172000000000001</v>
      </c>
      <c r="AF6033" s="16">
        <v>60.414400000000001</v>
      </c>
      <c r="AG6033" s="16">
        <v>109142</v>
      </c>
      <c r="AH6033" s="16">
        <v>0.16589999999999999</v>
      </c>
      <c r="AI6033" s="16">
        <v>57.9</v>
      </c>
      <c r="AJ6033" s="16">
        <v>93.3</v>
      </c>
      <c r="AK6033" s="16">
        <v>0.73880000000000001</v>
      </c>
      <c r="AL6033" s="16">
        <v>0.61950000000000005</v>
      </c>
      <c r="AM6033" s="16">
        <v>-0.54610000000000003</v>
      </c>
      <c r="AN6033" s="16">
        <v>0.68100000000000005</v>
      </c>
      <c r="AO6033" s="16">
        <v>-0.35270000000000001</v>
      </c>
      <c r="AP6033" s="16">
        <v>9.4600000000000004E-2</v>
      </c>
      <c r="AR6033" s="16">
        <f t="shared" si="219"/>
        <v>1</v>
      </c>
      <c r="AS6033" s="5">
        <f t="shared" si="218"/>
        <v>-3.3686599999999983E-2</v>
      </c>
    </row>
    <row r="6034" spans="1:45" x14ac:dyDescent="0.25">
      <c r="A6034" s="16" t="s">
        <v>407</v>
      </c>
      <c r="B6034" s="16" t="s">
        <v>193</v>
      </c>
      <c r="C6034" s="16" t="s">
        <v>354</v>
      </c>
      <c r="D6034" s="16">
        <v>1985</v>
      </c>
      <c r="E6034" s="16" t="s">
        <v>6650</v>
      </c>
      <c r="F6034" s="16" t="s">
        <v>592</v>
      </c>
      <c r="G6034" s="10">
        <v>2293.3200000000002</v>
      </c>
      <c r="H6034" s="73">
        <v>7.7377580000000004</v>
      </c>
      <c r="I6034" s="16" t="s">
        <v>6700</v>
      </c>
      <c r="J6034" s="71">
        <v>0</v>
      </c>
      <c r="K6034" s="71">
        <v>1</v>
      </c>
      <c r="L6034" s="16">
        <v>-0.51606050000000003</v>
      </c>
      <c r="M6034" s="16">
        <v>-0.60067890000000002</v>
      </c>
      <c r="N6034" s="16">
        <v>-0.55154570000000003</v>
      </c>
      <c r="O6034" s="16">
        <v>-0.47730669999999997</v>
      </c>
      <c r="P6034" s="16">
        <v>-0.22641220000000001</v>
      </c>
      <c r="Q6034" s="16">
        <v>0.73599270000000006</v>
      </c>
      <c r="R6034" s="16">
        <v>9.6699999999999994E-2</v>
      </c>
      <c r="S6034" s="16">
        <v>6.1000000000000004E-3</v>
      </c>
      <c r="T6034" s="16">
        <v>1.2999999999999999E-3</v>
      </c>
      <c r="U6034" s="16">
        <v>3.6259999999999999</v>
      </c>
      <c r="V6034" s="16">
        <v>10.734999999999999</v>
      </c>
      <c r="W6034" s="16">
        <v>5.41</v>
      </c>
      <c r="X6034" s="16">
        <v>391.09100000000001</v>
      </c>
      <c r="Y6034" s="16">
        <v>34.705599999999997</v>
      </c>
      <c r="Z6034" s="16">
        <v>4.7899999999999998E-2</v>
      </c>
      <c r="AA6034" s="16">
        <v>-0.52777189999999996</v>
      </c>
      <c r="AB6034" s="16">
        <v>0.36</v>
      </c>
      <c r="AC6034" s="16">
        <v>0</v>
      </c>
      <c r="AD6034" s="16">
        <v>34.200000000000003</v>
      </c>
      <c r="AE6034" s="16">
        <v>2.3121</v>
      </c>
      <c r="AF6034" s="16">
        <v>0</v>
      </c>
      <c r="AG6034" s="16">
        <v>40491.4</v>
      </c>
      <c r="AH6034" s="16">
        <v>0.16744999999999999</v>
      </c>
      <c r="AI6034" s="16">
        <v>92.991600000000005</v>
      </c>
      <c r="AJ6034" s="16">
        <v>86.894499999999994</v>
      </c>
      <c r="AK6034" s="16">
        <v>0.86380000000000001</v>
      </c>
      <c r="AL6034" s="16">
        <v>-0.32100000000000001</v>
      </c>
      <c r="AM6034" s="16">
        <v>0.47970000000000002</v>
      </c>
      <c r="AN6034" s="16">
        <v>1.3519000000000001</v>
      </c>
      <c r="AO6034" s="16">
        <v>0.114</v>
      </c>
      <c r="AP6034" s="16">
        <v>1.0953999999999999</v>
      </c>
      <c r="AR6034" s="16">
        <f t="shared" si="219"/>
        <v>1</v>
      </c>
      <c r="AS6034" s="5">
        <f t="shared" si="218"/>
        <v>0</v>
      </c>
    </row>
    <row r="6035" spans="1:45" x14ac:dyDescent="0.25">
      <c r="A6035" s="16" t="s">
        <v>407</v>
      </c>
      <c r="B6035" s="16" t="s">
        <v>193</v>
      </c>
      <c r="C6035" s="16" t="s">
        <v>354</v>
      </c>
      <c r="D6035" s="16">
        <v>1986</v>
      </c>
      <c r="E6035" s="16" t="s">
        <v>6651</v>
      </c>
      <c r="F6035" s="16" t="s">
        <v>592</v>
      </c>
      <c r="G6035" s="10">
        <v>2411.11</v>
      </c>
      <c r="H6035" s="73">
        <v>7.7878420000000004</v>
      </c>
      <c r="I6035" s="16" t="s">
        <v>6700</v>
      </c>
      <c r="J6035" s="71">
        <v>0</v>
      </c>
      <c r="K6035" s="71">
        <v>1</v>
      </c>
      <c r="L6035" s="16">
        <v>-0.50043280000000001</v>
      </c>
      <c r="M6035" s="16">
        <v>-0.60142180000000001</v>
      </c>
      <c r="N6035" s="16">
        <v>-0.5504</v>
      </c>
      <c r="O6035" s="16">
        <v>-0.4420907</v>
      </c>
      <c r="P6035" s="16">
        <v>-0.22157640000000001</v>
      </c>
      <c r="Q6035" s="16">
        <v>0.72871509999999995</v>
      </c>
      <c r="R6035" s="16">
        <v>9.6699999999999994E-2</v>
      </c>
      <c r="S6035" s="16">
        <v>6.1500000000000001E-3</v>
      </c>
      <c r="T6035" s="16">
        <v>1.1999999999999999E-3</v>
      </c>
      <c r="U6035" s="16">
        <v>3.3894000000000002</v>
      </c>
      <c r="V6035" s="16">
        <v>11.273</v>
      </c>
      <c r="W6035" s="16">
        <v>5.3310000000000004</v>
      </c>
      <c r="X6035" s="16">
        <v>394.10399999999998</v>
      </c>
      <c r="Y6035" s="16">
        <v>35.661700000000003</v>
      </c>
      <c r="Z6035" s="16">
        <v>5.4699999999999999E-2</v>
      </c>
      <c r="AA6035" s="16">
        <v>-0.53340330000000002</v>
      </c>
      <c r="AB6035" s="16">
        <v>0.36</v>
      </c>
      <c r="AC6035" s="16">
        <v>0</v>
      </c>
      <c r="AD6035" s="16">
        <v>34.344999999999999</v>
      </c>
      <c r="AE6035" s="16">
        <v>2.3351000000000002</v>
      </c>
      <c r="AF6035" s="16">
        <v>0</v>
      </c>
      <c r="AG6035" s="16">
        <v>39861.9</v>
      </c>
      <c r="AH6035" s="16">
        <v>0.16905000000000001</v>
      </c>
      <c r="AI6035" s="16">
        <v>92.939800000000005</v>
      </c>
      <c r="AJ6035" s="16">
        <v>87.319900000000004</v>
      </c>
      <c r="AK6035" s="16">
        <v>0.85260000000000002</v>
      </c>
      <c r="AL6035" s="16">
        <v>-0.30109999999999998</v>
      </c>
      <c r="AM6035" s="16">
        <v>0.4677</v>
      </c>
      <c r="AN6035" s="16">
        <v>1.3402000000000001</v>
      </c>
      <c r="AO6035" s="16">
        <v>0.1017</v>
      </c>
      <c r="AP6035" s="16">
        <v>1.0817000000000001</v>
      </c>
      <c r="AR6035" s="16">
        <f t="shared" si="219"/>
        <v>1</v>
      </c>
      <c r="AS6035" s="5">
        <f t="shared" si="218"/>
        <v>1.5627700000000022E-2</v>
      </c>
    </row>
    <row r="6036" spans="1:45" x14ac:dyDescent="0.25">
      <c r="A6036" s="16" t="s">
        <v>407</v>
      </c>
      <c r="B6036" s="16" t="s">
        <v>193</v>
      </c>
      <c r="C6036" s="16" t="s">
        <v>354</v>
      </c>
      <c r="D6036" s="16">
        <v>1987</v>
      </c>
      <c r="E6036" s="16" t="s">
        <v>6652</v>
      </c>
      <c r="F6036" s="16" t="s">
        <v>592</v>
      </c>
      <c r="G6036" s="10">
        <v>2416.39</v>
      </c>
      <c r="H6036" s="73">
        <v>7.7900309999999999</v>
      </c>
      <c r="I6036" s="16" t="s">
        <v>6700</v>
      </c>
      <c r="J6036" s="71">
        <v>0</v>
      </c>
      <c r="K6036" s="71">
        <v>1</v>
      </c>
      <c r="L6036" s="16">
        <v>-0.4603891</v>
      </c>
      <c r="M6036" s="16">
        <v>-0.58930559999999998</v>
      </c>
      <c r="N6036" s="16">
        <v>-0.51998319999999998</v>
      </c>
      <c r="O6036" s="16">
        <v>-0.3960321</v>
      </c>
      <c r="P6036" s="16">
        <v>-0.21499560000000001</v>
      </c>
      <c r="Q6036" s="16">
        <v>0.72145340000000002</v>
      </c>
      <c r="R6036" s="16">
        <v>9.6699999999999994E-2</v>
      </c>
      <c r="S6036" s="16">
        <v>6.1500000000000001E-3</v>
      </c>
      <c r="T6036" s="16">
        <v>2.5000000000000001E-3</v>
      </c>
      <c r="U6036" s="16">
        <v>3.5589499999999998</v>
      </c>
      <c r="V6036" s="16">
        <v>11.811</v>
      </c>
      <c r="W6036" s="16">
        <v>5.266</v>
      </c>
      <c r="X6036" s="16">
        <v>394.87900000000002</v>
      </c>
      <c r="Y6036" s="16">
        <v>36.617899999999999</v>
      </c>
      <c r="Z6036" s="16">
        <v>6.7299999999999999E-2</v>
      </c>
      <c r="AA6036" s="16">
        <v>-0.53903480000000004</v>
      </c>
      <c r="AB6036" s="16">
        <v>0.36</v>
      </c>
      <c r="AC6036" s="16">
        <v>0</v>
      </c>
      <c r="AD6036" s="16">
        <v>34.49</v>
      </c>
      <c r="AE6036" s="16">
        <v>2.36</v>
      </c>
      <c r="AF6036" s="16">
        <v>0</v>
      </c>
      <c r="AG6036" s="16">
        <v>42689.1</v>
      </c>
      <c r="AH6036" s="16">
        <v>0.17055000000000001</v>
      </c>
      <c r="AI6036" s="16">
        <v>92.888000000000005</v>
      </c>
      <c r="AJ6036" s="16">
        <v>87.7453</v>
      </c>
      <c r="AK6036" s="16">
        <v>0.84130000000000005</v>
      </c>
      <c r="AL6036" s="16">
        <v>-0.28120000000000001</v>
      </c>
      <c r="AM6036" s="16">
        <v>0.45569999999999999</v>
      </c>
      <c r="AN6036" s="16">
        <v>1.3286</v>
      </c>
      <c r="AO6036" s="16">
        <v>8.9499999999999996E-2</v>
      </c>
      <c r="AP6036" s="16">
        <v>1.0680000000000001</v>
      </c>
      <c r="AR6036" s="16">
        <f t="shared" si="219"/>
        <v>1</v>
      </c>
      <c r="AS6036" s="5">
        <f t="shared" si="218"/>
        <v>4.0043700000000015E-2</v>
      </c>
    </row>
    <row r="6037" spans="1:45" x14ac:dyDescent="0.25">
      <c r="A6037" s="16" t="s">
        <v>407</v>
      </c>
      <c r="B6037" s="16" t="s">
        <v>193</v>
      </c>
      <c r="C6037" s="16" t="s">
        <v>354</v>
      </c>
      <c r="D6037" s="16">
        <v>1988</v>
      </c>
      <c r="E6037" s="16" t="s">
        <v>6653</v>
      </c>
      <c r="F6037" s="16" t="s">
        <v>592</v>
      </c>
      <c r="G6037" s="10">
        <v>2375.5500000000002</v>
      </c>
      <c r="H6037" s="73">
        <v>7.7729850000000003</v>
      </c>
      <c r="I6037" s="16" t="s">
        <v>6700</v>
      </c>
      <c r="J6037" s="71">
        <v>0</v>
      </c>
      <c r="K6037" s="71">
        <v>1</v>
      </c>
      <c r="L6037" s="16">
        <v>-0.46035140000000002</v>
      </c>
      <c r="M6037" s="16">
        <v>-0.6068249</v>
      </c>
      <c r="N6037" s="16">
        <v>-0.50727239999999996</v>
      </c>
      <c r="O6037" s="16">
        <v>-0.39258979999999999</v>
      </c>
      <c r="P6037" s="16">
        <v>-0.20753469999999999</v>
      </c>
      <c r="Q6037" s="16">
        <v>0.71420930000000005</v>
      </c>
      <c r="R6037" s="16">
        <v>9.6699999999999994E-2</v>
      </c>
      <c r="S6037" s="16">
        <v>6.1999999999999998E-3</v>
      </c>
      <c r="T6037" s="16">
        <v>5.9999999999999995E-4</v>
      </c>
      <c r="U6037" s="16">
        <v>3.5562999999999998</v>
      </c>
      <c r="V6037" s="16">
        <v>12.349</v>
      </c>
      <c r="W6037" s="16">
        <v>5.2140000000000004</v>
      </c>
      <c r="X6037" s="16">
        <v>395.59300000000002</v>
      </c>
      <c r="Y6037" s="16">
        <v>37.573999999999998</v>
      </c>
      <c r="Z6037" s="16">
        <v>5.7099999999999998E-2</v>
      </c>
      <c r="AA6037" s="16">
        <v>-0.54466630000000005</v>
      </c>
      <c r="AB6037" s="16">
        <v>0.36</v>
      </c>
      <c r="AC6037" s="16">
        <v>0</v>
      </c>
      <c r="AD6037" s="16">
        <v>34.634999999999998</v>
      </c>
      <c r="AE6037" s="16">
        <v>2.4470000000000001</v>
      </c>
      <c r="AF6037" s="16">
        <v>0</v>
      </c>
      <c r="AG6037" s="16">
        <v>45596.4</v>
      </c>
      <c r="AH6037" s="16">
        <v>0.17215</v>
      </c>
      <c r="AI6037" s="16">
        <v>92.836100000000002</v>
      </c>
      <c r="AJ6037" s="16">
        <v>88.170599999999993</v>
      </c>
      <c r="AK6037" s="16">
        <v>0.83009999999999995</v>
      </c>
      <c r="AL6037" s="16">
        <v>-0.26129999999999998</v>
      </c>
      <c r="AM6037" s="16">
        <v>0.44369999999999998</v>
      </c>
      <c r="AN6037" s="16">
        <v>1.3169999999999999</v>
      </c>
      <c r="AO6037" s="16">
        <v>7.7299999999999994E-2</v>
      </c>
      <c r="AP6037" s="16">
        <v>1.0543</v>
      </c>
      <c r="AR6037" s="16">
        <f t="shared" si="219"/>
        <v>1</v>
      </c>
      <c r="AS6037" s="5">
        <f t="shared" si="218"/>
        <v>3.7699999999973866E-5</v>
      </c>
    </row>
    <row r="6038" spans="1:45" x14ac:dyDescent="0.25">
      <c r="A6038" s="16" t="s">
        <v>407</v>
      </c>
      <c r="B6038" s="16" t="s">
        <v>193</v>
      </c>
      <c r="C6038" s="16" t="s">
        <v>354</v>
      </c>
      <c r="D6038" s="16">
        <v>1989</v>
      </c>
      <c r="E6038" s="16" t="s">
        <v>6654</v>
      </c>
      <c r="F6038" s="16" t="s">
        <v>592</v>
      </c>
      <c r="G6038" s="10">
        <v>2454.85</v>
      </c>
      <c r="H6038" s="73">
        <v>7.8058189999999996</v>
      </c>
      <c r="I6038" s="16" t="s">
        <v>6700</v>
      </c>
      <c r="J6038" s="71">
        <v>0</v>
      </c>
      <c r="K6038" s="71">
        <v>1</v>
      </c>
      <c r="L6038" s="16">
        <v>-0.44006509999999999</v>
      </c>
      <c r="M6038" s="16">
        <v>-0.60085460000000002</v>
      </c>
      <c r="N6038" s="16">
        <v>-0.48937969999999997</v>
      </c>
      <c r="O6038" s="16">
        <v>-0.37082870000000001</v>
      </c>
      <c r="P6038" s="16">
        <v>-0.20155709999999999</v>
      </c>
      <c r="Q6038" s="16">
        <v>0.7069491</v>
      </c>
      <c r="R6038" s="16">
        <v>9.6699999999999994E-2</v>
      </c>
      <c r="S6038" s="16">
        <v>6.3E-3</v>
      </c>
      <c r="T6038" s="16">
        <v>1.1999999999999999E-3</v>
      </c>
      <c r="U6038" s="16">
        <v>3.6293000000000002</v>
      </c>
      <c r="V6038" s="16">
        <v>12.887</v>
      </c>
      <c r="W6038" s="16">
        <v>5.1619999999999999</v>
      </c>
      <c r="X6038" s="16">
        <v>395.87299999999999</v>
      </c>
      <c r="Y6038" s="16">
        <v>38.530200000000001</v>
      </c>
      <c r="Z6038" s="16">
        <v>5.67E-2</v>
      </c>
      <c r="AA6038" s="16">
        <v>-0.55029779999999995</v>
      </c>
      <c r="AB6038" s="16">
        <v>0.36</v>
      </c>
      <c r="AC6038" s="16">
        <v>0</v>
      </c>
      <c r="AD6038" s="16">
        <v>34.78</v>
      </c>
      <c r="AE6038" s="16">
        <v>2.4691000000000001</v>
      </c>
      <c r="AF6038" s="16">
        <v>0</v>
      </c>
      <c r="AG6038" s="16">
        <v>47311.9</v>
      </c>
      <c r="AH6038" s="16">
        <v>0.17365</v>
      </c>
      <c r="AI6038" s="16">
        <v>92.784300000000002</v>
      </c>
      <c r="AJ6038" s="16">
        <v>88.596000000000004</v>
      </c>
      <c r="AK6038" s="16">
        <v>0.81879999999999997</v>
      </c>
      <c r="AL6038" s="16">
        <v>-0.24129999999999999</v>
      </c>
      <c r="AM6038" s="16">
        <v>0.43169999999999997</v>
      </c>
      <c r="AN6038" s="16">
        <v>1.3052999999999999</v>
      </c>
      <c r="AO6038" s="16">
        <v>6.5100000000000005E-2</v>
      </c>
      <c r="AP6038" s="16">
        <v>1.0406</v>
      </c>
      <c r="AR6038" s="16">
        <f t="shared" si="219"/>
        <v>1</v>
      </c>
      <c r="AS6038" s="5">
        <f t="shared" si="218"/>
        <v>2.0286300000000035E-2</v>
      </c>
    </row>
    <row r="6039" spans="1:45" x14ac:dyDescent="0.25">
      <c r="A6039" s="16" t="s">
        <v>407</v>
      </c>
      <c r="B6039" s="16" t="s">
        <v>193</v>
      </c>
      <c r="C6039" s="16" t="s">
        <v>354</v>
      </c>
      <c r="D6039" s="16">
        <v>1990</v>
      </c>
      <c r="E6039" s="16" t="s">
        <v>6655</v>
      </c>
      <c r="F6039" s="16" t="s">
        <v>592</v>
      </c>
      <c r="G6039" s="10">
        <v>2333.8000000000002</v>
      </c>
      <c r="H6039" s="73">
        <v>7.7552529999999997</v>
      </c>
      <c r="I6039" s="16" t="s">
        <v>6700</v>
      </c>
      <c r="J6039" s="71">
        <v>0</v>
      </c>
      <c r="K6039" s="71">
        <v>1</v>
      </c>
      <c r="L6039" s="16">
        <v>-0.4122286</v>
      </c>
      <c r="M6039" s="16">
        <v>-0.60198910000000005</v>
      </c>
      <c r="N6039" s="16">
        <v>-0.48792350000000001</v>
      </c>
      <c r="O6039" s="16">
        <v>-0.30590070000000003</v>
      </c>
      <c r="P6039" s="16">
        <v>-0.1999919</v>
      </c>
      <c r="Q6039" s="16">
        <v>0.69968699999999995</v>
      </c>
      <c r="R6039" s="16">
        <v>9.6699999999999994E-2</v>
      </c>
      <c r="S6039" s="16">
        <v>6.0000000000000001E-3</v>
      </c>
      <c r="T6039" s="16">
        <v>1.1999999999999999E-3</v>
      </c>
      <c r="U6039" s="16">
        <v>3.6497000000000002</v>
      </c>
      <c r="V6039" s="16">
        <v>13.425000000000001</v>
      </c>
      <c r="W6039" s="16">
        <v>5.1100000000000003</v>
      </c>
      <c r="X6039" s="16">
        <v>394.44299999999998</v>
      </c>
      <c r="Y6039" s="16">
        <v>39.4863</v>
      </c>
      <c r="Z6039" s="16">
        <v>7.7100000000000002E-2</v>
      </c>
      <c r="AA6039" s="16">
        <v>-0.56855149999999999</v>
      </c>
      <c r="AB6039" s="16">
        <v>0.36</v>
      </c>
      <c r="AC6039" s="16">
        <v>0</v>
      </c>
      <c r="AD6039" s="16">
        <v>35.25</v>
      </c>
      <c r="AE6039" s="16">
        <v>2.5173999999999999</v>
      </c>
      <c r="AF6039" s="16">
        <v>0</v>
      </c>
      <c r="AG6039" s="16">
        <v>48613.7</v>
      </c>
      <c r="AH6039" s="16">
        <v>0.16814999999999999</v>
      </c>
      <c r="AI6039" s="16">
        <v>92.7</v>
      </c>
      <c r="AJ6039" s="16">
        <v>88.9</v>
      </c>
      <c r="AK6039" s="16">
        <v>0.80759999999999998</v>
      </c>
      <c r="AL6039" s="16">
        <v>-0.22140000000000001</v>
      </c>
      <c r="AM6039" s="16">
        <v>0.41970000000000002</v>
      </c>
      <c r="AN6039" s="16">
        <v>1.2937000000000001</v>
      </c>
      <c r="AO6039" s="16">
        <v>5.28E-2</v>
      </c>
      <c r="AP6039" s="16">
        <v>1.0268999999999999</v>
      </c>
      <c r="AR6039" s="16">
        <f t="shared" si="219"/>
        <v>1</v>
      </c>
      <c r="AS6039" s="5">
        <f t="shared" si="218"/>
        <v>2.7836499999999986E-2</v>
      </c>
    </row>
    <row r="6040" spans="1:45" x14ac:dyDescent="0.25">
      <c r="A6040" s="16" t="s">
        <v>407</v>
      </c>
      <c r="B6040" s="16" t="s">
        <v>193</v>
      </c>
      <c r="C6040" s="16" t="s">
        <v>354</v>
      </c>
      <c r="D6040" s="16">
        <v>1991</v>
      </c>
      <c r="E6040" s="16" t="s">
        <v>6656</v>
      </c>
      <c r="F6040" s="16" t="s">
        <v>592</v>
      </c>
      <c r="G6040" s="10">
        <v>2263.31</v>
      </c>
      <c r="H6040" s="73">
        <v>7.724583</v>
      </c>
      <c r="I6040" s="16" t="s">
        <v>6700</v>
      </c>
      <c r="J6040" s="71">
        <v>0</v>
      </c>
      <c r="K6040" s="71">
        <v>1</v>
      </c>
      <c r="L6040" s="16">
        <v>-0.38801639999999998</v>
      </c>
      <c r="M6040" s="16">
        <v>-0.60265380000000002</v>
      </c>
      <c r="N6040" s="16">
        <v>-0.46779809999999999</v>
      </c>
      <c r="O6040" s="16">
        <v>-0.2740013</v>
      </c>
      <c r="P6040" s="16">
        <v>-0.19161619999999999</v>
      </c>
      <c r="Q6040" s="16">
        <v>0.69240710000000005</v>
      </c>
      <c r="R6040" s="16">
        <v>0.1135</v>
      </c>
      <c r="S6040" s="16">
        <v>3.3999999999999998E-3</v>
      </c>
      <c r="T6040" s="16">
        <v>1.1999999999999999E-3</v>
      </c>
      <c r="U6040" s="16">
        <v>3.67015</v>
      </c>
      <c r="V6040" s="16">
        <v>14.124000000000001</v>
      </c>
      <c r="W6040" s="16">
        <v>5.093</v>
      </c>
      <c r="X6040" s="16">
        <v>395.06599999999997</v>
      </c>
      <c r="Y6040" s="16">
        <v>40.442399999999999</v>
      </c>
      <c r="Z6040" s="16">
        <v>8.0500000000000002E-2</v>
      </c>
      <c r="AA6040" s="16">
        <v>-0.58311570000000001</v>
      </c>
      <c r="AB6040" s="16">
        <v>0.36</v>
      </c>
      <c r="AC6040" s="16">
        <v>0</v>
      </c>
      <c r="AD6040" s="16">
        <v>35.625</v>
      </c>
      <c r="AE6040" s="16">
        <v>2.5396999999999998</v>
      </c>
      <c r="AF6040" s="16">
        <v>0</v>
      </c>
      <c r="AG6040" s="16">
        <v>49634.9</v>
      </c>
      <c r="AH6040" s="16">
        <v>0.17335</v>
      </c>
      <c r="AI6040" s="16">
        <v>92.7</v>
      </c>
      <c r="AJ6040" s="16">
        <v>89.4</v>
      </c>
      <c r="AK6040" s="16">
        <v>0.79630000000000001</v>
      </c>
      <c r="AL6040" s="16">
        <v>-0.20150000000000001</v>
      </c>
      <c r="AM6040" s="16">
        <v>0.40770000000000001</v>
      </c>
      <c r="AN6040" s="16">
        <v>1.2821</v>
      </c>
      <c r="AO6040" s="16">
        <v>4.0599999999999997E-2</v>
      </c>
      <c r="AP6040" s="16">
        <v>1.0130999999999999</v>
      </c>
      <c r="AR6040" s="16">
        <f t="shared" si="219"/>
        <v>1</v>
      </c>
      <c r="AS6040" s="5">
        <f t="shared" si="218"/>
        <v>2.4212200000000017E-2</v>
      </c>
    </row>
    <row r="6041" spans="1:45" x14ac:dyDescent="0.25">
      <c r="A6041" s="16" t="s">
        <v>407</v>
      </c>
      <c r="B6041" s="16" t="s">
        <v>193</v>
      </c>
      <c r="C6041" s="16" t="s">
        <v>354</v>
      </c>
      <c r="D6041" s="16">
        <v>1992</v>
      </c>
      <c r="E6041" s="16" t="s">
        <v>6657</v>
      </c>
      <c r="F6041" s="16" t="s">
        <v>592</v>
      </c>
      <c r="G6041" s="10">
        <v>2238.4</v>
      </c>
      <c r="H6041" s="73">
        <v>7.7135160000000003</v>
      </c>
      <c r="I6041" s="16" t="s">
        <v>6700</v>
      </c>
      <c r="J6041" s="71">
        <v>0</v>
      </c>
      <c r="K6041" s="71">
        <v>1</v>
      </c>
      <c r="L6041" s="16">
        <v>-0.3265498</v>
      </c>
      <c r="M6041" s="16">
        <v>-0.56088420000000005</v>
      </c>
      <c r="N6041" s="16">
        <v>-0.44667400000000002</v>
      </c>
      <c r="O6041" s="16">
        <v>-0.22289410000000001</v>
      </c>
      <c r="P6041" s="16">
        <v>-0.16273950000000001</v>
      </c>
      <c r="Q6041" s="16">
        <v>0.68514759999999997</v>
      </c>
      <c r="R6041" s="16">
        <v>0.14924999999999999</v>
      </c>
      <c r="S6041" s="16">
        <v>4.8500000000000001E-3</v>
      </c>
      <c r="T6041" s="16">
        <v>3.0000000000000001E-3</v>
      </c>
      <c r="U6041" s="16">
        <v>3.6898499999999999</v>
      </c>
      <c r="V6041" s="16">
        <v>14.823</v>
      </c>
      <c r="W6041" s="16">
        <v>5.093</v>
      </c>
      <c r="X6041" s="16">
        <v>395.69799999999998</v>
      </c>
      <c r="Y6041" s="16">
        <v>41.398600000000002</v>
      </c>
      <c r="Z6041" s="16">
        <v>0.1046</v>
      </c>
      <c r="AA6041" s="16">
        <v>-0.54039409999999999</v>
      </c>
      <c r="AB6041" s="16">
        <v>0.36</v>
      </c>
      <c r="AC6041" s="16">
        <v>0</v>
      </c>
      <c r="AD6041" s="16">
        <v>34.524999999999999</v>
      </c>
      <c r="AE6041" s="16">
        <v>3.9258999999999999</v>
      </c>
      <c r="AF6041" s="16">
        <v>0</v>
      </c>
      <c r="AG6041" s="16">
        <v>52240.2</v>
      </c>
      <c r="AH6041" s="16">
        <v>0.18765000000000001</v>
      </c>
      <c r="AI6041" s="16">
        <v>92.6</v>
      </c>
      <c r="AJ6041" s="16">
        <v>89.8</v>
      </c>
      <c r="AK6041" s="16">
        <v>0.78510000000000002</v>
      </c>
      <c r="AL6041" s="16">
        <v>-0.18160000000000001</v>
      </c>
      <c r="AM6041" s="16">
        <v>0.3957</v>
      </c>
      <c r="AN6041" s="16">
        <v>1.2704</v>
      </c>
      <c r="AO6041" s="16">
        <v>2.8400000000000002E-2</v>
      </c>
      <c r="AP6041" s="16">
        <v>0.99939999999999996</v>
      </c>
      <c r="AR6041" s="16">
        <f t="shared" si="219"/>
        <v>1</v>
      </c>
      <c r="AS6041" s="5">
        <f t="shared" si="218"/>
        <v>6.1466599999999982E-2</v>
      </c>
    </row>
    <row r="6042" spans="1:45" x14ac:dyDescent="0.25">
      <c r="A6042" s="16" t="s">
        <v>407</v>
      </c>
      <c r="B6042" s="16" t="s">
        <v>193</v>
      </c>
      <c r="C6042" s="16" t="s">
        <v>354</v>
      </c>
      <c r="D6042" s="16">
        <v>1993</v>
      </c>
      <c r="E6042" s="16" t="s">
        <v>6658</v>
      </c>
      <c r="F6042" s="16" t="s">
        <v>592</v>
      </c>
      <c r="G6042" s="10">
        <v>2307.36</v>
      </c>
      <c r="H6042" s="73">
        <v>7.7438599999999997</v>
      </c>
      <c r="I6042" s="16" t="s">
        <v>6700</v>
      </c>
      <c r="J6042" s="71">
        <v>0</v>
      </c>
      <c r="K6042" s="71">
        <v>1</v>
      </c>
      <c r="L6042" s="16">
        <v>-0.29495280000000001</v>
      </c>
      <c r="M6042" s="16">
        <v>-0.5617375</v>
      </c>
      <c r="N6042" s="16">
        <v>-0.41741780000000001</v>
      </c>
      <c r="O6042" s="16">
        <v>-0.18791040000000001</v>
      </c>
      <c r="P6042" s="16">
        <v>-0.150149</v>
      </c>
      <c r="Q6042" s="16">
        <v>0.67790289999999997</v>
      </c>
      <c r="R6042" s="16">
        <v>0.15135000000000001</v>
      </c>
      <c r="S6042" s="16">
        <v>5.7999999999999996E-3</v>
      </c>
      <c r="T6042" s="16">
        <v>2.3999999999999998E-3</v>
      </c>
      <c r="U6042" s="16">
        <v>3.7364999999999999</v>
      </c>
      <c r="V6042" s="16">
        <v>15.522</v>
      </c>
      <c r="W6042" s="16">
        <v>5.1319999999999997</v>
      </c>
      <c r="X6042" s="16">
        <v>396.791</v>
      </c>
      <c r="Y6042" s="16">
        <v>42.354700000000001</v>
      </c>
      <c r="Z6042" s="16">
        <v>0.107</v>
      </c>
      <c r="AA6042" s="16">
        <v>-0.56952239999999998</v>
      </c>
      <c r="AB6042" s="16">
        <v>0.36</v>
      </c>
      <c r="AC6042" s="16">
        <v>0</v>
      </c>
      <c r="AD6042" s="16">
        <v>35.274999999999999</v>
      </c>
      <c r="AE6042" s="16">
        <v>4.2462999999999997</v>
      </c>
      <c r="AF6042" s="16">
        <v>0</v>
      </c>
      <c r="AG6042" s="16">
        <v>55510.2</v>
      </c>
      <c r="AH6042" s="16">
        <v>0.19355</v>
      </c>
      <c r="AI6042" s="16">
        <v>92.6</v>
      </c>
      <c r="AJ6042" s="16">
        <v>90.2</v>
      </c>
      <c r="AK6042" s="16">
        <v>0.77380000000000004</v>
      </c>
      <c r="AL6042" s="16">
        <v>-0.16159999999999999</v>
      </c>
      <c r="AM6042" s="16">
        <v>0.38369999999999999</v>
      </c>
      <c r="AN6042" s="16">
        <v>1.2587999999999999</v>
      </c>
      <c r="AO6042" s="16">
        <v>1.6199999999999999E-2</v>
      </c>
      <c r="AP6042" s="16">
        <v>0.98570000000000002</v>
      </c>
      <c r="AR6042" s="16">
        <f t="shared" si="219"/>
        <v>1</v>
      </c>
      <c r="AS6042" s="5">
        <f t="shared" si="218"/>
        <v>3.1596999999999986E-2</v>
      </c>
    </row>
    <row r="6043" spans="1:45" x14ac:dyDescent="0.25">
      <c r="A6043" s="16" t="s">
        <v>407</v>
      </c>
      <c r="B6043" s="16" t="s">
        <v>193</v>
      </c>
      <c r="C6043" s="16" t="s">
        <v>354</v>
      </c>
      <c r="D6043" s="16">
        <v>1994</v>
      </c>
      <c r="E6043" s="16" t="s">
        <v>6659</v>
      </c>
      <c r="F6043" s="16" t="s">
        <v>592</v>
      </c>
      <c r="G6043" s="10">
        <v>2227.64</v>
      </c>
      <c r="H6043" s="73">
        <v>7.7086990000000002</v>
      </c>
      <c r="I6043" s="16" t="s">
        <v>6700</v>
      </c>
      <c r="J6043" s="71">
        <v>0</v>
      </c>
      <c r="K6043" s="71">
        <v>1</v>
      </c>
      <c r="L6043" s="16">
        <v>-0.28153280000000003</v>
      </c>
      <c r="M6043" s="16">
        <v>-0.55424300000000004</v>
      </c>
      <c r="N6043" s="16">
        <v>-0.38801740000000001</v>
      </c>
      <c r="O6043" s="16">
        <v>-0.1790542</v>
      </c>
      <c r="P6043" s="16">
        <v>-0.15849379999999999</v>
      </c>
      <c r="Q6043" s="16">
        <v>0.6706588</v>
      </c>
      <c r="R6043" s="16">
        <v>0.15345</v>
      </c>
      <c r="S6043" s="16">
        <v>6.0000000000000001E-3</v>
      </c>
      <c r="T6043" s="16">
        <v>3.0000000000000001E-3</v>
      </c>
      <c r="U6043" s="16">
        <v>3.7744499999999999</v>
      </c>
      <c r="V6043" s="16">
        <v>16.221</v>
      </c>
      <c r="W6043" s="16">
        <v>5.1710000000000003</v>
      </c>
      <c r="X6043" s="16">
        <v>398.05</v>
      </c>
      <c r="Y6043" s="16">
        <v>43.310899999999997</v>
      </c>
      <c r="Z6043" s="16">
        <v>9.8599999999999993E-2</v>
      </c>
      <c r="AA6043" s="16">
        <v>-0.58117370000000002</v>
      </c>
      <c r="AB6043" s="16">
        <v>0.36</v>
      </c>
      <c r="AC6043" s="16">
        <v>0</v>
      </c>
      <c r="AD6043" s="16">
        <v>35.575000000000003</v>
      </c>
      <c r="AE6043" s="16">
        <v>4.3841999999999999</v>
      </c>
      <c r="AF6043" s="16">
        <v>0</v>
      </c>
      <c r="AG6043" s="16">
        <v>61268.1</v>
      </c>
      <c r="AH6043" s="16">
        <v>0.15254999999999999</v>
      </c>
      <c r="AI6043" s="16">
        <v>92.5</v>
      </c>
      <c r="AJ6043" s="16">
        <v>90.7</v>
      </c>
      <c r="AK6043" s="16">
        <v>0.76259999999999994</v>
      </c>
      <c r="AL6043" s="16">
        <v>-0.14169999999999999</v>
      </c>
      <c r="AM6043" s="16">
        <v>0.37169999999999997</v>
      </c>
      <c r="AN6043" s="16">
        <v>1.2472000000000001</v>
      </c>
      <c r="AO6043" s="16">
        <v>4.0000000000000001E-3</v>
      </c>
      <c r="AP6043" s="16">
        <v>0.97199999999999998</v>
      </c>
      <c r="AR6043" s="16">
        <f t="shared" si="219"/>
        <v>1</v>
      </c>
      <c r="AS6043" s="5">
        <f t="shared" si="218"/>
        <v>1.3419999999999987E-2</v>
      </c>
    </row>
    <row r="6044" spans="1:45" x14ac:dyDescent="0.25">
      <c r="A6044" s="16" t="s">
        <v>407</v>
      </c>
      <c r="B6044" s="16" t="s">
        <v>193</v>
      </c>
      <c r="C6044" s="16" t="s">
        <v>354</v>
      </c>
      <c r="D6044" s="16">
        <v>1995</v>
      </c>
      <c r="E6044" s="16" t="s">
        <v>6660</v>
      </c>
      <c r="F6044" s="16" t="s">
        <v>592</v>
      </c>
      <c r="G6044" s="10">
        <v>2357.19</v>
      </c>
      <c r="H6044" s="73">
        <v>7.765225</v>
      </c>
      <c r="I6044" s="16" t="s">
        <v>6700</v>
      </c>
      <c r="J6044" s="71">
        <v>0</v>
      </c>
      <c r="K6044" s="71">
        <v>1</v>
      </c>
      <c r="L6044" s="16">
        <v>-0.24489630000000001</v>
      </c>
      <c r="M6044" s="16">
        <v>-0.57653189999999999</v>
      </c>
      <c r="N6044" s="16">
        <v>-0.34867880000000001</v>
      </c>
      <c r="O6044" s="16">
        <v>-0.12562989999999999</v>
      </c>
      <c r="P6044" s="16">
        <v>-0.143069</v>
      </c>
      <c r="Q6044" s="16">
        <v>0.66334550000000003</v>
      </c>
      <c r="R6044" s="16">
        <v>0.15554999999999999</v>
      </c>
      <c r="S6044" s="16">
        <v>3.5000000000000001E-3</v>
      </c>
      <c r="T6044" s="16">
        <v>1.5E-3</v>
      </c>
      <c r="U6044" s="16">
        <v>3.9340999999999999</v>
      </c>
      <c r="V6044" s="16">
        <v>16.920000000000002</v>
      </c>
      <c r="W6044" s="16">
        <v>5.21</v>
      </c>
      <c r="X6044" s="16">
        <v>398.86099999999999</v>
      </c>
      <c r="Y6044" s="16">
        <v>44.267000000000003</v>
      </c>
      <c r="Z6044" s="16">
        <v>0.1144</v>
      </c>
      <c r="AA6044" s="16">
        <v>-0.59088309999999999</v>
      </c>
      <c r="AB6044" s="16">
        <v>0.36</v>
      </c>
      <c r="AC6044" s="16">
        <v>0</v>
      </c>
      <c r="AD6044" s="16">
        <v>35.825000000000003</v>
      </c>
      <c r="AE6044" s="16">
        <v>4.5839999999999996</v>
      </c>
      <c r="AF6044" s="16">
        <v>0</v>
      </c>
      <c r="AG6044" s="16">
        <v>65859.3</v>
      </c>
      <c r="AH6044" s="16">
        <v>0.16705</v>
      </c>
      <c r="AI6044" s="16">
        <v>92.5</v>
      </c>
      <c r="AJ6044" s="16">
        <v>91.1</v>
      </c>
      <c r="AK6044" s="16">
        <v>0.75129999999999997</v>
      </c>
      <c r="AL6044" s="16">
        <v>-0.12180000000000001</v>
      </c>
      <c r="AM6044" s="16">
        <v>0.35959999999999998</v>
      </c>
      <c r="AN6044" s="16">
        <v>1.2355</v>
      </c>
      <c r="AO6044" s="16">
        <v>-8.3000000000000001E-3</v>
      </c>
      <c r="AP6044" s="16">
        <v>0.95830000000000004</v>
      </c>
      <c r="AR6044" s="16">
        <f t="shared" si="219"/>
        <v>1</v>
      </c>
      <c r="AS6044" s="5">
        <f t="shared" si="218"/>
        <v>3.6636500000000016E-2</v>
      </c>
    </row>
    <row r="6045" spans="1:45" x14ac:dyDescent="0.25">
      <c r="A6045" s="16" t="s">
        <v>407</v>
      </c>
      <c r="B6045" s="16" t="s">
        <v>193</v>
      </c>
      <c r="C6045" s="16" t="s">
        <v>354</v>
      </c>
      <c r="D6045" s="16">
        <v>1996</v>
      </c>
      <c r="E6045" s="16" t="s">
        <v>6661</v>
      </c>
      <c r="F6045" s="16" t="s">
        <v>592</v>
      </c>
      <c r="G6045" s="10">
        <v>2509.8000000000002</v>
      </c>
      <c r="H6045" s="73">
        <v>7.8279589999999999</v>
      </c>
      <c r="I6045" s="16" t="s">
        <v>6700</v>
      </c>
      <c r="J6045" s="71">
        <v>0</v>
      </c>
      <c r="K6045" s="71">
        <v>1</v>
      </c>
      <c r="L6045" s="16">
        <v>-0.22339400000000001</v>
      </c>
      <c r="M6045" s="16">
        <v>-0.58290980000000003</v>
      </c>
      <c r="N6045" s="16">
        <v>-0.32685140000000001</v>
      </c>
      <c r="O6045" s="16">
        <v>-0.116887</v>
      </c>
      <c r="P6045" s="16">
        <v>-0.1335073</v>
      </c>
      <c r="Q6045" s="16">
        <v>0.67746850000000003</v>
      </c>
      <c r="R6045" s="16">
        <v>0.15770000000000001</v>
      </c>
      <c r="S6045" s="16">
        <v>5.1999999999999998E-3</v>
      </c>
      <c r="T6045" s="16">
        <v>0</v>
      </c>
      <c r="U6045" s="16">
        <v>4.1000500000000004</v>
      </c>
      <c r="V6045" s="16">
        <v>17.440000000000001</v>
      </c>
      <c r="W6045" s="16">
        <v>5.258</v>
      </c>
      <c r="X6045" s="16">
        <v>397.34100000000001</v>
      </c>
      <c r="Y6045" s="16">
        <v>45.223199999999999</v>
      </c>
      <c r="Z6045" s="16">
        <v>0.1123</v>
      </c>
      <c r="AA6045" s="16">
        <v>-0.56758050000000004</v>
      </c>
      <c r="AB6045" s="16">
        <v>0.36</v>
      </c>
      <c r="AC6045" s="16">
        <v>0</v>
      </c>
      <c r="AD6045" s="16">
        <v>35.225000000000001</v>
      </c>
      <c r="AE6045" s="16">
        <v>4.8174000000000001</v>
      </c>
      <c r="AF6045" s="16">
        <v>0</v>
      </c>
      <c r="AG6045" s="16">
        <v>70067</v>
      </c>
      <c r="AH6045" s="16">
        <v>0.16655</v>
      </c>
      <c r="AI6045" s="16">
        <v>92.4</v>
      </c>
      <c r="AJ6045" s="16">
        <v>91.6</v>
      </c>
      <c r="AK6045" s="16">
        <v>0.69610000000000005</v>
      </c>
      <c r="AL6045" s="16">
        <v>-1.46E-2</v>
      </c>
      <c r="AM6045" s="16">
        <v>0.38269999999999998</v>
      </c>
      <c r="AN6045" s="16">
        <v>1.2485999999999999</v>
      </c>
      <c r="AO6045" s="16">
        <v>-9.7999999999999997E-3</v>
      </c>
      <c r="AP6045" s="16">
        <v>0.95669999999999999</v>
      </c>
      <c r="AR6045" s="16">
        <f t="shared" si="219"/>
        <v>1</v>
      </c>
      <c r="AS6045" s="5">
        <f t="shared" si="218"/>
        <v>2.1502300000000002E-2</v>
      </c>
    </row>
    <row r="6046" spans="1:45" x14ac:dyDescent="0.25">
      <c r="A6046" s="16" t="s">
        <v>407</v>
      </c>
      <c r="B6046" s="16" t="s">
        <v>193</v>
      </c>
      <c r="C6046" s="16" t="s">
        <v>354</v>
      </c>
      <c r="D6046" s="16">
        <v>1997</v>
      </c>
      <c r="E6046" s="16" t="s">
        <v>6662</v>
      </c>
      <c r="F6046" s="16" t="s">
        <v>592</v>
      </c>
      <c r="G6046" s="10">
        <v>2512.5300000000002</v>
      </c>
      <c r="H6046" s="73">
        <v>7.8290449999999998</v>
      </c>
      <c r="I6046" s="16" t="s">
        <v>6700</v>
      </c>
      <c r="J6046" s="71">
        <v>0</v>
      </c>
      <c r="K6046" s="71">
        <v>1</v>
      </c>
      <c r="L6046" s="16">
        <v>-0.22054889999999999</v>
      </c>
      <c r="M6046" s="16">
        <v>-0.57307680000000005</v>
      </c>
      <c r="N6046" s="16">
        <v>-0.31087789999999998</v>
      </c>
      <c r="O6046" s="16">
        <v>-8.4644800000000006E-2</v>
      </c>
      <c r="P6046" s="16">
        <v>-0.124386</v>
      </c>
      <c r="Q6046" s="16">
        <v>0.612873</v>
      </c>
      <c r="R6046" s="16">
        <v>0.1452</v>
      </c>
      <c r="S6046" s="16">
        <v>6.4000000000000003E-3</v>
      </c>
      <c r="T6046" s="16">
        <v>1.2999999999999999E-3</v>
      </c>
      <c r="U6046" s="16">
        <v>4.2308000000000003</v>
      </c>
      <c r="V6046" s="16">
        <v>17.96</v>
      </c>
      <c r="W6046" s="16">
        <v>5.306</v>
      </c>
      <c r="X6046" s="16">
        <v>395.48399999999998</v>
      </c>
      <c r="Y6046" s="16">
        <v>46.179299999999998</v>
      </c>
      <c r="Z6046" s="16">
        <v>0.115</v>
      </c>
      <c r="AA6046" s="16">
        <v>-0.58699939999999995</v>
      </c>
      <c r="AB6046" s="16">
        <v>0.36</v>
      </c>
      <c r="AC6046" s="16">
        <v>0</v>
      </c>
      <c r="AD6046" s="16">
        <v>35.725000000000001</v>
      </c>
      <c r="AE6046" s="16">
        <v>4.9078999999999997</v>
      </c>
      <c r="AF6046" s="16">
        <v>0.44490000000000002</v>
      </c>
      <c r="AG6046" s="16">
        <v>73413.8</v>
      </c>
      <c r="AH6046" s="16">
        <v>0.16805</v>
      </c>
      <c r="AI6046" s="16">
        <v>92.4</v>
      </c>
      <c r="AJ6046" s="16">
        <v>92</v>
      </c>
      <c r="AK6046" s="16">
        <v>0.6663</v>
      </c>
      <c r="AL6046" s="16">
        <v>-7.0300000000000001E-2</v>
      </c>
      <c r="AM6046" s="16">
        <v>0.32840000000000003</v>
      </c>
      <c r="AN6046" s="16">
        <v>1.2573000000000001</v>
      </c>
      <c r="AO6046" s="16">
        <v>-0.1239</v>
      </c>
      <c r="AP6046" s="16">
        <v>0.84209999999999996</v>
      </c>
      <c r="AR6046" s="16">
        <f t="shared" si="219"/>
        <v>1</v>
      </c>
      <c r="AS6046" s="5">
        <f t="shared" si="218"/>
        <v>2.8451000000000171E-3</v>
      </c>
    </row>
    <row r="6047" spans="1:45" x14ac:dyDescent="0.25">
      <c r="A6047" s="16" t="s">
        <v>407</v>
      </c>
      <c r="B6047" s="16" t="s">
        <v>193</v>
      </c>
      <c r="C6047" s="16" t="s">
        <v>354</v>
      </c>
      <c r="D6047" s="16">
        <v>1998</v>
      </c>
      <c r="E6047" s="16" t="s">
        <v>6663</v>
      </c>
      <c r="F6047" s="16" t="s">
        <v>592</v>
      </c>
      <c r="G6047" s="10">
        <v>2556.0500000000002</v>
      </c>
      <c r="H6047" s="73">
        <v>7.8462199999999998</v>
      </c>
      <c r="I6047" s="16" t="s">
        <v>6700</v>
      </c>
      <c r="J6047" s="71">
        <v>0</v>
      </c>
      <c r="K6047" s="71">
        <v>1</v>
      </c>
      <c r="L6047" s="16">
        <v>-0.2152155</v>
      </c>
      <c r="M6047" s="16">
        <v>-0.57437780000000005</v>
      </c>
      <c r="N6047" s="16">
        <v>-0.27087620000000001</v>
      </c>
      <c r="O6047" s="16">
        <v>-5.5742699999999999E-2</v>
      </c>
      <c r="P6047" s="16">
        <v>-0.11917759999999999</v>
      </c>
      <c r="Q6047" s="16">
        <v>0.54825800000000002</v>
      </c>
      <c r="R6047" s="16">
        <v>0.14445</v>
      </c>
      <c r="S6047" s="16">
        <v>7.1500000000000001E-3</v>
      </c>
      <c r="T6047" s="16">
        <v>8.9999999999999998E-4</v>
      </c>
      <c r="U6047" s="16">
        <v>4.5155500000000002</v>
      </c>
      <c r="V6047" s="16">
        <v>18.48</v>
      </c>
      <c r="W6047" s="16">
        <v>5.3540000000000001</v>
      </c>
      <c r="X6047" s="16">
        <v>394.85500000000002</v>
      </c>
      <c r="Y6047" s="16">
        <v>47.135399999999997</v>
      </c>
      <c r="Z6047" s="16">
        <v>0.1198</v>
      </c>
      <c r="AA6047" s="16">
        <v>-0.58505750000000001</v>
      </c>
      <c r="AB6047" s="16">
        <v>0.36</v>
      </c>
      <c r="AC6047" s="16">
        <v>0</v>
      </c>
      <c r="AD6047" s="16">
        <v>35.674999999999997</v>
      </c>
      <c r="AE6047" s="16">
        <v>4.9023000000000003</v>
      </c>
      <c r="AF6047" s="16">
        <v>0.85560000000000003</v>
      </c>
      <c r="AG6047" s="16">
        <v>74849.600000000006</v>
      </c>
      <c r="AH6047" s="16">
        <v>0.16744999999999999</v>
      </c>
      <c r="AI6047" s="16">
        <v>92.3</v>
      </c>
      <c r="AJ6047" s="16">
        <v>92.4</v>
      </c>
      <c r="AK6047" s="16">
        <v>0.63660000000000005</v>
      </c>
      <c r="AL6047" s="16">
        <v>-0.12590000000000001</v>
      </c>
      <c r="AM6047" s="16">
        <v>0.27400000000000002</v>
      </c>
      <c r="AN6047" s="16">
        <v>1.266</v>
      </c>
      <c r="AO6047" s="16">
        <v>-0.23810000000000001</v>
      </c>
      <c r="AP6047" s="16">
        <v>0.72740000000000005</v>
      </c>
      <c r="AR6047" s="16">
        <f t="shared" si="219"/>
        <v>1</v>
      </c>
      <c r="AS6047" s="5">
        <f t="shared" si="218"/>
        <v>5.3333999999999882E-3</v>
      </c>
    </row>
    <row r="6048" spans="1:45" x14ac:dyDescent="0.25">
      <c r="A6048" s="16" t="s">
        <v>407</v>
      </c>
      <c r="B6048" s="16" t="s">
        <v>193</v>
      </c>
      <c r="C6048" s="16" t="s">
        <v>354</v>
      </c>
      <c r="D6048" s="16">
        <v>1999</v>
      </c>
      <c r="E6048" s="16" t="s">
        <v>6664</v>
      </c>
      <c r="F6048" s="16" t="s">
        <v>592</v>
      </c>
      <c r="G6048" s="10">
        <v>2600.2800000000002</v>
      </c>
      <c r="H6048" s="73">
        <v>7.8633740000000003</v>
      </c>
      <c r="I6048" s="16" t="s">
        <v>6700</v>
      </c>
      <c r="J6048" s="71">
        <v>0</v>
      </c>
      <c r="K6048" s="71">
        <v>1</v>
      </c>
      <c r="L6048" s="16">
        <v>-0.1978028</v>
      </c>
      <c r="M6048" s="16">
        <v>-0.58104040000000001</v>
      </c>
      <c r="N6048" s="16">
        <v>-0.3062957</v>
      </c>
      <c r="O6048" s="16">
        <v>-3.1435499999999998E-2</v>
      </c>
      <c r="P6048" s="16">
        <v>-0.11082350000000001</v>
      </c>
      <c r="Q6048" s="16">
        <v>0.59700209999999998</v>
      </c>
      <c r="R6048" s="16">
        <v>0.13635</v>
      </c>
      <c r="S6048" s="16">
        <v>7.0499999999999998E-3</v>
      </c>
      <c r="T6048" s="16">
        <v>6.9999999999999999E-4</v>
      </c>
      <c r="U6048" s="16">
        <v>4.0163000000000002</v>
      </c>
      <c r="V6048" s="16">
        <v>19</v>
      </c>
      <c r="W6048" s="16">
        <v>5.4020000000000001</v>
      </c>
      <c r="X6048" s="16">
        <v>395.32600000000002</v>
      </c>
      <c r="Y6048" s="16">
        <v>48.0916</v>
      </c>
      <c r="Z6048" s="16">
        <v>0.1179</v>
      </c>
      <c r="AA6048" s="16">
        <v>-0.60641820000000002</v>
      </c>
      <c r="AB6048" s="16">
        <v>0.36</v>
      </c>
      <c r="AC6048" s="16">
        <v>0</v>
      </c>
      <c r="AD6048" s="16">
        <v>36.225000000000001</v>
      </c>
      <c r="AE6048" s="16">
        <v>4.8918999999999997</v>
      </c>
      <c r="AF6048" s="16">
        <v>1.3996</v>
      </c>
      <c r="AG6048" s="16">
        <v>76644.800000000003</v>
      </c>
      <c r="AH6048" s="16">
        <v>0.16885</v>
      </c>
      <c r="AI6048" s="16">
        <v>92.3</v>
      </c>
      <c r="AJ6048" s="16">
        <v>92.9</v>
      </c>
      <c r="AK6048" s="16">
        <v>0.70109999999999995</v>
      </c>
      <c r="AL6048" s="16">
        <v>-0.1293</v>
      </c>
      <c r="AM6048" s="16">
        <v>0.33250000000000002</v>
      </c>
      <c r="AN6048" s="16">
        <v>1.2273000000000001</v>
      </c>
      <c r="AO6048" s="16">
        <v>-0.1066</v>
      </c>
      <c r="AP6048" s="16">
        <v>0.78039999999999998</v>
      </c>
      <c r="AR6048" s="16">
        <f t="shared" si="219"/>
        <v>1</v>
      </c>
      <c r="AS6048" s="5">
        <f t="shared" si="218"/>
        <v>1.7412700000000003E-2</v>
      </c>
    </row>
    <row r="6049" spans="1:45" x14ac:dyDescent="0.25">
      <c r="A6049" s="16" t="s">
        <v>407</v>
      </c>
      <c r="B6049" s="16" t="s">
        <v>193</v>
      </c>
      <c r="C6049" s="16" t="s">
        <v>354</v>
      </c>
      <c r="D6049" s="16">
        <v>2000</v>
      </c>
      <c r="E6049" s="16" t="s">
        <v>6665</v>
      </c>
      <c r="F6049" s="16" t="s">
        <v>592</v>
      </c>
      <c r="G6049" s="10">
        <v>2766.57</v>
      </c>
      <c r="H6049" s="73">
        <v>7.9253650000000002</v>
      </c>
      <c r="I6049" s="16">
        <v>174610</v>
      </c>
      <c r="J6049" s="71">
        <v>0</v>
      </c>
      <c r="K6049" s="71">
        <v>1</v>
      </c>
      <c r="L6049" s="16">
        <v>-0.15235509999999999</v>
      </c>
      <c r="M6049" s="16">
        <v>-0.55049320000000002</v>
      </c>
      <c r="N6049" s="16">
        <v>-0.3307889</v>
      </c>
      <c r="O6049" s="16">
        <v>2.8473999999999999E-3</v>
      </c>
      <c r="P6049" s="16">
        <v>-9.7166600000000006E-2</v>
      </c>
      <c r="Q6049" s="16">
        <v>0.64572669999999999</v>
      </c>
      <c r="R6049" s="16">
        <v>0.15504999999999999</v>
      </c>
      <c r="S6049" s="16">
        <v>7.4999999999999997E-3</v>
      </c>
      <c r="T6049" s="16">
        <v>2.7000000000000001E-3</v>
      </c>
      <c r="U6049" s="16">
        <v>3.5829</v>
      </c>
      <c r="V6049" s="16">
        <v>19.52</v>
      </c>
      <c r="W6049" s="16">
        <v>5.45</v>
      </c>
      <c r="X6049" s="16">
        <v>396.42599999999999</v>
      </c>
      <c r="Y6049" s="16">
        <v>49.047699999999999</v>
      </c>
      <c r="Z6049" s="16">
        <v>0.1236</v>
      </c>
      <c r="AA6049" s="16">
        <v>-0.61535099999999998</v>
      </c>
      <c r="AB6049" s="16">
        <v>0.36</v>
      </c>
      <c r="AC6049" s="16">
        <v>0</v>
      </c>
      <c r="AD6049" s="16">
        <v>36.454999999999998</v>
      </c>
      <c r="AE6049" s="16">
        <v>4.8792999999999997</v>
      </c>
      <c r="AF6049" s="16">
        <v>1.4317</v>
      </c>
      <c r="AG6049" s="16">
        <v>82768.100000000006</v>
      </c>
      <c r="AH6049" s="16">
        <v>0.18515000000000001</v>
      </c>
      <c r="AI6049" s="16">
        <v>92.2</v>
      </c>
      <c r="AJ6049" s="16">
        <v>93.3</v>
      </c>
      <c r="AK6049" s="16">
        <v>0.76559999999999995</v>
      </c>
      <c r="AL6049" s="16">
        <v>-0.1328</v>
      </c>
      <c r="AM6049" s="16">
        <v>0.39100000000000001</v>
      </c>
      <c r="AN6049" s="16">
        <v>1.1887000000000001</v>
      </c>
      <c r="AO6049" s="16">
        <v>2.4799999999999999E-2</v>
      </c>
      <c r="AP6049" s="16">
        <v>0.83340000000000003</v>
      </c>
      <c r="AR6049" s="16">
        <f t="shared" si="219"/>
        <v>1</v>
      </c>
      <c r="AS6049" s="5">
        <f t="shared" si="218"/>
        <v>4.5447700000000008E-2</v>
      </c>
    </row>
    <row r="6050" spans="1:45" x14ac:dyDescent="0.25">
      <c r="A6050" s="16" t="s">
        <v>407</v>
      </c>
      <c r="B6050" s="16" t="s">
        <v>193</v>
      </c>
      <c r="C6050" s="16" t="s">
        <v>354</v>
      </c>
      <c r="D6050" s="16">
        <v>2001</v>
      </c>
      <c r="E6050" s="16" t="s">
        <v>6666</v>
      </c>
      <c r="F6050" s="16" t="s">
        <v>592</v>
      </c>
      <c r="G6050" s="10">
        <v>2942.46</v>
      </c>
      <c r="H6050" s="73">
        <v>7.9870000000000001</v>
      </c>
      <c r="I6050" s="16">
        <v>175566</v>
      </c>
      <c r="J6050" s="71">
        <v>0</v>
      </c>
      <c r="K6050" s="71">
        <v>1</v>
      </c>
      <c r="L6050" s="16">
        <v>-0.10140780000000001</v>
      </c>
      <c r="M6050" s="16">
        <v>-0.53863280000000002</v>
      </c>
      <c r="N6050" s="16">
        <v>-0.29675590000000002</v>
      </c>
      <c r="O6050" s="16">
        <v>4.63019E-2</v>
      </c>
      <c r="P6050" s="16">
        <v>-8.0679699999999993E-2</v>
      </c>
      <c r="Q6050" s="16">
        <v>0.65245489999999995</v>
      </c>
      <c r="R6050" s="16">
        <v>0.19500000000000001</v>
      </c>
      <c r="S6050" s="16">
        <v>6.3499999999999997E-3</v>
      </c>
      <c r="T6050" s="16">
        <v>2.0999999999999999E-3</v>
      </c>
      <c r="U6050" s="16">
        <v>3.8262999999999998</v>
      </c>
      <c r="V6050" s="16">
        <v>19.864999999999998</v>
      </c>
      <c r="W6050" s="16">
        <v>5.3940000000000001</v>
      </c>
      <c r="X6050" s="16">
        <v>397.11500000000001</v>
      </c>
      <c r="Y6050" s="16">
        <v>50.003900000000002</v>
      </c>
      <c r="Z6050" s="16">
        <v>0.1341</v>
      </c>
      <c r="AA6050" s="16">
        <v>-0.62486609999999998</v>
      </c>
      <c r="AB6050" s="16">
        <v>0.36</v>
      </c>
      <c r="AC6050" s="16">
        <v>0</v>
      </c>
      <c r="AD6050" s="16">
        <v>36.700000000000003</v>
      </c>
      <c r="AE6050" s="16">
        <v>5.5079000000000002</v>
      </c>
      <c r="AF6050" s="16">
        <v>1.4239999999999999</v>
      </c>
      <c r="AG6050" s="16">
        <v>87802</v>
      </c>
      <c r="AH6050" s="16">
        <v>0.18640000000000001</v>
      </c>
      <c r="AI6050" s="16">
        <v>92.2</v>
      </c>
      <c r="AJ6050" s="16">
        <v>93.8</v>
      </c>
      <c r="AK6050" s="16">
        <v>0.75419999999999998</v>
      </c>
      <c r="AL6050" s="16">
        <v>-6.5600000000000006E-2</v>
      </c>
      <c r="AM6050" s="16">
        <v>0.39589999999999997</v>
      </c>
      <c r="AN6050" s="16">
        <v>1.0896999999999999</v>
      </c>
      <c r="AO6050" s="16">
        <v>5.1000000000000004E-3</v>
      </c>
      <c r="AP6050" s="16">
        <v>0.91810000000000003</v>
      </c>
      <c r="AR6050" s="16">
        <f t="shared" si="219"/>
        <v>1</v>
      </c>
      <c r="AS6050" s="5">
        <f t="shared" si="218"/>
        <v>5.0947299999999987E-2</v>
      </c>
    </row>
    <row r="6051" spans="1:45" x14ac:dyDescent="0.25">
      <c r="A6051" s="16" t="s">
        <v>407</v>
      </c>
      <c r="B6051" s="16" t="s">
        <v>193</v>
      </c>
      <c r="C6051" s="16" t="s">
        <v>354</v>
      </c>
      <c r="D6051" s="16">
        <v>2002</v>
      </c>
      <c r="E6051" s="16" t="s">
        <v>6667</v>
      </c>
      <c r="F6051" s="16" t="s">
        <v>592</v>
      </c>
      <c r="G6051" s="10">
        <v>3052.61</v>
      </c>
      <c r="H6051" s="73">
        <v>8.0237529999999992</v>
      </c>
      <c r="I6051" s="16">
        <v>176582</v>
      </c>
      <c r="J6051" s="71">
        <v>0</v>
      </c>
      <c r="K6051" s="71">
        <v>1</v>
      </c>
      <c r="L6051" s="16">
        <v>-7.7615600000000007E-2</v>
      </c>
      <c r="M6051" s="16">
        <v>-0.53016580000000002</v>
      </c>
      <c r="N6051" s="16">
        <v>-0.28581089999999998</v>
      </c>
      <c r="O6051" s="16">
        <v>5.3706900000000002E-2</v>
      </c>
      <c r="P6051" s="16">
        <v>-6.1454799999999997E-2</v>
      </c>
      <c r="Q6051" s="16">
        <v>0.65916739999999996</v>
      </c>
      <c r="R6051" s="16">
        <v>0.19455</v>
      </c>
      <c r="S6051" s="16">
        <v>5.45E-3</v>
      </c>
      <c r="T6051" s="16">
        <v>3.3999999999999998E-3</v>
      </c>
      <c r="U6051" s="16">
        <v>3.8414000000000001</v>
      </c>
      <c r="V6051" s="16">
        <v>20.21</v>
      </c>
      <c r="W6051" s="16">
        <v>5.3380000000000001</v>
      </c>
      <c r="X6051" s="16">
        <v>397.94799999999998</v>
      </c>
      <c r="Y6051" s="16">
        <v>50.96</v>
      </c>
      <c r="Z6051" s="16">
        <v>0.1239</v>
      </c>
      <c r="AA6051" s="16">
        <v>-0.64214879999999996</v>
      </c>
      <c r="AB6051" s="16">
        <v>0.36</v>
      </c>
      <c r="AC6051" s="16">
        <v>0</v>
      </c>
      <c r="AD6051" s="16">
        <v>37.145000000000003</v>
      </c>
      <c r="AE6051" s="16">
        <v>6.6741000000000001</v>
      </c>
      <c r="AF6051" s="16">
        <v>1.5288999999999999</v>
      </c>
      <c r="AG6051" s="16">
        <v>93488.6</v>
      </c>
      <c r="AH6051" s="16">
        <v>0.18049999999999999</v>
      </c>
      <c r="AI6051" s="16">
        <v>92.1</v>
      </c>
      <c r="AJ6051" s="16">
        <v>94.2</v>
      </c>
      <c r="AK6051" s="16">
        <v>0.74280000000000002</v>
      </c>
      <c r="AL6051" s="16">
        <v>1.6000000000000001E-3</v>
      </c>
      <c r="AM6051" s="16">
        <v>0.40079999999999999</v>
      </c>
      <c r="AN6051" s="16">
        <v>0.99060000000000004</v>
      </c>
      <c r="AO6051" s="16">
        <v>-1.46E-2</v>
      </c>
      <c r="AP6051" s="16">
        <v>1.0027999999999999</v>
      </c>
      <c r="AR6051" s="16">
        <f t="shared" si="219"/>
        <v>1</v>
      </c>
      <c r="AS6051" s="5">
        <f t="shared" si="218"/>
        <v>2.3792199999999999E-2</v>
      </c>
    </row>
    <row r="6052" spans="1:45" x14ac:dyDescent="0.25">
      <c r="A6052" s="16" t="s">
        <v>407</v>
      </c>
      <c r="B6052" s="16" t="s">
        <v>193</v>
      </c>
      <c r="C6052" s="16" t="s">
        <v>354</v>
      </c>
      <c r="D6052" s="16">
        <v>2003</v>
      </c>
      <c r="E6052" s="16" t="s">
        <v>6668</v>
      </c>
      <c r="F6052" s="16" t="s">
        <v>592</v>
      </c>
      <c r="G6052" s="10">
        <v>3171.06</v>
      </c>
      <c r="H6052" s="73">
        <v>8.0618200000000009</v>
      </c>
      <c r="I6052" s="16">
        <v>177662</v>
      </c>
      <c r="J6052" s="71">
        <v>0</v>
      </c>
      <c r="K6052" s="71">
        <v>1</v>
      </c>
      <c r="L6052" s="16">
        <v>-1.5795E-3</v>
      </c>
      <c r="M6052" s="16">
        <v>-0.51688279999999998</v>
      </c>
      <c r="N6052" s="16">
        <v>-0.2421729</v>
      </c>
      <c r="O6052" s="16">
        <v>8.76662E-2</v>
      </c>
      <c r="P6052" s="16">
        <v>-3.4746100000000002E-2</v>
      </c>
      <c r="Q6052" s="16">
        <v>0.71217399999999997</v>
      </c>
      <c r="R6052" s="16">
        <v>0.19084999999999999</v>
      </c>
      <c r="S6052" s="16">
        <v>1.2699999999999999E-2</v>
      </c>
      <c r="T6052" s="16">
        <v>2.0999999999999999E-3</v>
      </c>
      <c r="U6052" s="16">
        <v>4.1513499999999999</v>
      </c>
      <c r="V6052" s="16">
        <v>20.555</v>
      </c>
      <c r="W6052" s="16">
        <v>5.282</v>
      </c>
      <c r="X6052" s="16">
        <v>399.04599999999999</v>
      </c>
      <c r="Y6052" s="16">
        <v>51.916200000000003</v>
      </c>
      <c r="Z6052" s="16">
        <v>0.13250000000000001</v>
      </c>
      <c r="AA6052" s="16">
        <v>-0.63418719999999995</v>
      </c>
      <c r="AB6052" s="16">
        <v>0.36</v>
      </c>
      <c r="AC6052" s="16">
        <v>0</v>
      </c>
      <c r="AD6052" s="16">
        <v>36.94</v>
      </c>
      <c r="AE6052" s="16">
        <v>7.4782000000000002</v>
      </c>
      <c r="AF6052" s="16">
        <v>5.9096000000000002</v>
      </c>
      <c r="AG6052" s="16">
        <v>95449.3</v>
      </c>
      <c r="AH6052" s="16">
        <v>0.17560000000000001</v>
      </c>
      <c r="AI6052" s="16">
        <v>92.1</v>
      </c>
      <c r="AJ6052" s="16">
        <v>94.6</v>
      </c>
      <c r="AK6052" s="16">
        <v>0.75890000000000002</v>
      </c>
      <c r="AL6052" s="16">
        <v>8.1699999999999995E-2</v>
      </c>
      <c r="AM6052" s="16">
        <v>0.35410000000000003</v>
      </c>
      <c r="AN6052" s="16">
        <v>1.2608999999999999</v>
      </c>
      <c r="AO6052" s="16">
        <v>2.7300000000000001E-2</v>
      </c>
      <c r="AP6052" s="16">
        <v>0.97689999999999999</v>
      </c>
      <c r="AR6052" s="16">
        <f t="shared" si="219"/>
        <v>1</v>
      </c>
      <c r="AS6052" s="5">
        <f t="shared" si="218"/>
        <v>7.6036100000000009E-2</v>
      </c>
    </row>
    <row r="6053" spans="1:45" x14ac:dyDescent="0.25">
      <c r="A6053" s="16" t="s">
        <v>407</v>
      </c>
      <c r="B6053" s="16" t="s">
        <v>193</v>
      </c>
      <c r="C6053" s="16" t="s">
        <v>354</v>
      </c>
      <c r="D6053" s="16">
        <v>2004</v>
      </c>
      <c r="E6053" s="16" t="s">
        <v>6669</v>
      </c>
      <c r="F6053" s="16" t="s">
        <v>592</v>
      </c>
      <c r="G6053" s="10">
        <v>3296.95</v>
      </c>
      <c r="H6053" s="73">
        <v>8.1007540000000002</v>
      </c>
      <c r="I6053" s="16">
        <v>178781</v>
      </c>
      <c r="J6053" s="71">
        <v>0</v>
      </c>
      <c r="K6053" s="71">
        <v>1</v>
      </c>
      <c r="L6053" s="16">
        <v>-4.6306100000000003E-2</v>
      </c>
      <c r="M6053" s="16">
        <v>-0.54298080000000004</v>
      </c>
      <c r="N6053" s="16">
        <v>-0.28828150000000002</v>
      </c>
      <c r="O6053" s="16">
        <v>0.1508237</v>
      </c>
      <c r="P6053" s="16">
        <v>2.2958000000000002E-3</v>
      </c>
      <c r="Q6053" s="16">
        <v>0.57350159999999994</v>
      </c>
      <c r="R6053" s="16">
        <v>0.19514999999999999</v>
      </c>
      <c r="S6053" s="16">
        <v>3.7000000000000002E-3</v>
      </c>
      <c r="T6053" s="16">
        <v>2.7000000000000001E-3</v>
      </c>
      <c r="U6053" s="16">
        <v>3.6782499999999998</v>
      </c>
      <c r="V6053" s="16">
        <v>20.9</v>
      </c>
      <c r="W6053" s="16">
        <v>5.226</v>
      </c>
      <c r="X6053" s="16">
        <v>398.98399999999998</v>
      </c>
      <c r="Y6053" s="16">
        <v>55.0092</v>
      </c>
      <c r="Z6053" s="16">
        <v>0.1321</v>
      </c>
      <c r="AA6053" s="16">
        <v>-0.62622549999999999</v>
      </c>
      <c r="AB6053" s="16">
        <v>0.36</v>
      </c>
      <c r="AC6053" s="16">
        <v>0</v>
      </c>
      <c r="AD6053" s="16">
        <v>36.734999999999999</v>
      </c>
      <c r="AE6053" s="16">
        <v>9.1689000000000007</v>
      </c>
      <c r="AF6053" s="16">
        <v>8.9488000000000003</v>
      </c>
      <c r="AG6053" s="16">
        <v>99222.399999999994</v>
      </c>
      <c r="AH6053" s="16">
        <v>0.17710000000000001</v>
      </c>
      <c r="AI6053" s="16">
        <v>92</v>
      </c>
      <c r="AJ6053" s="16">
        <v>95</v>
      </c>
      <c r="AK6053" s="16">
        <v>0.70020000000000004</v>
      </c>
      <c r="AL6053" s="16">
        <v>0.1237</v>
      </c>
      <c r="AM6053" s="16">
        <v>-0.105</v>
      </c>
      <c r="AN6053" s="16">
        <v>1.1629</v>
      </c>
      <c r="AO6053" s="16">
        <v>-5.28E-2</v>
      </c>
      <c r="AP6053" s="16">
        <v>0.8498</v>
      </c>
      <c r="AR6053" s="16">
        <f t="shared" si="219"/>
        <v>1</v>
      </c>
      <c r="AS6053" s="5">
        <f t="shared" si="218"/>
        <v>-4.4726600000000005E-2</v>
      </c>
    </row>
    <row r="6054" spans="1:45" x14ac:dyDescent="0.25">
      <c r="A6054" s="16" t="s">
        <v>407</v>
      </c>
      <c r="B6054" s="16" t="s">
        <v>193</v>
      </c>
      <c r="C6054" s="16" t="s">
        <v>354</v>
      </c>
      <c r="D6054" s="16">
        <v>2005</v>
      </c>
      <c r="E6054" s="16" t="s">
        <v>6670</v>
      </c>
      <c r="F6054" s="16" t="s">
        <v>592</v>
      </c>
      <c r="G6054" s="10">
        <v>3412.08</v>
      </c>
      <c r="H6054" s="73">
        <v>8.1350770000000008</v>
      </c>
      <c r="I6054" s="16">
        <v>179929</v>
      </c>
      <c r="J6054" s="71">
        <v>0</v>
      </c>
      <c r="K6054" s="71">
        <v>1</v>
      </c>
      <c r="L6054" s="16">
        <v>-6.5693000000000001E-3</v>
      </c>
      <c r="M6054" s="16">
        <v>-0.55139970000000005</v>
      </c>
      <c r="N6054" s="16">
        <v>-0.26997989999999999</v>
      </c>
      <c r="O6054" s="16">
        <v>4.5297299999999999E-2</v>
      </c>
      <c r="P6054" s="16">
        <v>5.13628E-2</v>
      </c>
      <c r="Q6054" s="16">
        <v>0.71637309999999998</v>
      </c>
      <c r="R6054" s="16">
        <v>0.17455000000000001</v>
      </c>
      <c r="S6054" s="16">
        <v>4.1999999999999997E-3</v>
      </c>
      <c r="T6054" s="16">
        <v>2.8E-3</v>
      </c>
      <c r="U6054" s="16">
        <v>3.6695500000000001</v>
      </c>
      <c r="V6054" s="16">
        <v>21.245000000000001</v>
      </c>
      <c r="W6054" s="16">
        <v>5.3</v>
      </c>
      <c r="X6054" s="16">
        <v>400.13400000000001</v>
      </c>
      <c r="Y6054" s="16">
        <v>48.517299999999999</v>
      </c>
      <c r="Z6054" s="16">
        <v>0.14729999999999999</v>
      </c>
      <c r="AA6054" s="16">
        <v>-0.64350830000000003</v>
      </c>
      <c r="AB6054" s="16">
        <v>0.36</v>
      </c>
      <c r="AC6054" s="16">
        <v>0</v>
      </c>
      <c r="AD6054" s="16">
        <v>37.18</v>
      </c>
      <c r="AE6054" s="16">
        <v>10.8377</v>
      </c>
      <c r="AF6054" s="16">
        <v>13.338699999999999</v>
      </c>
      <c r="AG6054" s="16">
        <v>100498</v>
      </c>
      <c r="AH6054" s="16">
        <v>0.19655</v>
      </c>
      <c r="AI6054" s="16">
        <v>92</v>
      </c>
      <c r="AJ6054" s="16">
        <v>95.5</v>
      </c>
      <c r="AK6054" s="16">
        <v>0.67279999999999995</v>
      </c>
      <c r="AL6054" s="16">
        <v>0.14530000000000001</v>
      </c>
      <c r="AM6054" s="16">
        <v>0.45429999999999998</v>
      </c>
      <c r="AN6054" s="16">
        <v>1.1523000000000001</v>
      </c>
      <c r="AO6054" s="16">
        <v>-3.8300000000000001E-2</v>
      </c>
      <c r="AP6054" s="16">
        <v>1.0834999999999999</v>
      </c>
      <c r="AR6054" s="16">
        <f t="shared" si="219"/>
        <v>1</v>
      </c>
      <c r="AS6054" s="5">
        <f t="shared" si="218"/>
        <v>3.9736800000000003E-2</v>
      </c>
    </row>
    <row r="6055" spans="1:45" x14ac:dyDescent="0.25">
      <c r="A6055" s="16" t="s">
        <v>407</v>
      </c>
      <c r="B6055" s="16" t="s">
        <v>193</v>
      </c>
      <c r="C6055" s="16" t="s">
        <v>354</v>
      </c>
      <c r="D6055" s="16">
        <v>2006</v>
      </c>
      <c r="E6055" s="16" t="s">
        <v>6671</v>
      </c>
      <c r="F6055" s="16" t="s">
        <v>592</v>
      </c>
      <c r="G6055" s="10">
        <v>3456.88</v>
      </c>
      <c r="H6055" s="73">
        <v>8.1481209999999997</v>
      </c>
      <c r="I6055" s="16">
        <v>181094</v>
      </c>
      <c r="J6055" s="71">
        <v>0</v>
      </c>
      <c r="K6055" s="71">
        <v>1</v>
      </c>
      <c r="L6055" s="16">
        <v>4.6623199999999997E-2</v>
      </c>
      <c r="M6055" s="16">
        <v>-0.53377410000000003</v>
      </c>
      <c r="N6055" s="16">
        <v>-0.28304489999999999</v>
      </c>
      <c r="O6055" s="16">
        <v>0.2253127</v>
      </c>
      <c r="P6055" s="16">
        <v>2.9252299999999998E-2</v>
      </c>
      <c r="Q6055" s="16">
        <v>0.66581080000000004</v>
      </c>
      <c r="R6055" s="16">
        <v>0.15684999999999999</v>
      </c>
      <c r="S6055" s="16">
        <v>5.4999999999999997E-3</v>
      </c>
      <c r="T6055" s="16">
        <v>5.1999999999999998E-3</v>
      </c>
      <c r="U6055" s="16">
        <v>3.6349499999999999</v>
      </c>
      <c r="V6055" s="16">
        <v>21.158999999999999</v>
      </c>
      <c r="W6055" s="16">
        <v>5.4610000000000003</v>
      </c>
      <c r="X6055" s="16">
        <v>397.42500000000001</v>
      </c>
      <c r="Y6055" s="16">
        <v>55.899700000000003</v>
      </c>
      <c r="Z6055" s="16">
        <v>0.15770000000000001</v>
      </c>
      <c r="AA6055" s="16">
        <v>-0.64816859999999998</v>
      </c>
      <c r="AB6055" s="16">
        <v>0.36</v>
      </c>
      <c r="AC6055" s="16">
        <v>0</v>
      </c>
      <c r="AD6055" s="16">
        <v>37.299999999999997</v>
      </c>
      <c r="AE6055" s="16">
        <v>5.7988999999999997</v>
      </c>
      <c r="AF6055" s="16">
        <v>25.128</v>
      </c>
      <c r="AG6055" s="16">
        <v>101673</v>
      </c>
      <c r="AH6055" s="16">
        <v>0.20319999999999999</v>
      </c>
      <c r="AI6055" s="16">
        <v>91.9</v>
      </c>
      <c r="AJ6055" s="16">
        <v>95.9</v>
      </c>
      <c r="AK6055" s="16">
        <v>0.66690000000000005</v>
      </c>
      <c r="AL6055" s="16">
        <v>0.23519999999999999</v>
      </c>
      <c r="AM6055" s="16">
        <v>0.25690000000000002</v>
      </c>
      <c r="AN6055" s="16">
        <v>1.1378999999999999</v>
      </c>
      <c r="AO6055" s="16">
        <v>-5.7700000000000001E-2</v>
      </c>
      <c r="AP6055" s="16">
        <v>0.95350000000000001</v>
      </c>
      <c r="AR6055" s="16">
        <f t="shared" si="219"/>
        <v>1</v>
      </c>
      <c r="AS6055" s="5">
        <f t="shared" si="218"/>
        <v>5.3192499999999997E-2</v>
      </c>
    </row>
    <row r="6056" spans="1:45" x14ac:dyDescent="0.25">
      <c r="A6056" s="16" t="s">
        <v>407</v>
      </c>
      <c r="B6056" s="16" t="s">
        <v>193</v>
      </c>
      <c r="C6056" s="16" t="s">
        <v>354</v>
      </c>
      <c r="D6056" s="16">
        <v>2007</v>
      </c>
      <c r="E6056" s="16" t="s">
        <v>6672</v>
      </c>
      <c r="F6056" s="16" t="s">
        <v>592</v>
      </c>
      <c r="G6056" s="10">
        <v>3651.41</v>
      </c>
      <c r="H6056" s="73">
        <v>8.2028680000000005</v>
      </c>
      <c r="I6056" s="16">
        <v>182286</v>
      </c>
      <c r="J6056" s="71">
        <v>0</v>
      </c>
      <c r="K6056" s="71">
        <v>1</v>
      </c>
      <c r="L6056" s="16">
        <v>0.12387620000000001</v>
      </c>
      <c r="M6056" s="16">
        <v>-0.48781370000000002</v>
      </c>
      <c r="N6056" s="16">
        <v>-0.2175745</v>
      </c>
      <c r="O6056" s="16">
        <v>0.2547548</v>
      </c>
      <c r="P6056" s="16">
        <v>0.1091398</v>
      </c>
      <c r="Q6056" s="16">
        <v>0.61311009999999999</v>
      </c>
      <c r="R6056" s="16">
        <v>0.17394999999999999</v>
      </c>
      <c r="S6056" s="16">
        <v>2.1100000000000001E-2</v>
      </c>
      <c r="T6056" s="16">
        <v>2.8E-3</v>
      </c>
      <c r="U6056" s="16">
        <v>3.8397999999999999</v>
      </c>
      <c r="V6056" s="16">
        <v>21.073</v>
      </c>
      <c r="W6056" s="16">
        <v>5.6219999999999999</v>
      </c>
      <c r="X6056" s="16">
        <v>403.08100000000002</v>
      </c>
      <c r="Y6056" s="16">
        <v>55.924100000000003</v>
      </c>
      <c r="Z6056" s="16">
        <v>0.17249999999999999</v>
      </c>
      <c r="AA6056" s="16">
        <v>-0.65185820000000005</v>
      </c>
      <c r="AB6056" s="16">
        <v>0.36</v>
      </c>
      <c r="AC6056" s="16">
        <v>0</v>
      </c>
      <c r="AD6056" s="16">
        <v>37.395000000000003</v>
      </c>
      <c r="AE6056" s="16">
        <v>5.9428000000000001</v>
      </c>
      <c r="AF6056" s="16">
        <v>47.1905</v>
      </c>
      <c r="AG6056" s="16">
        <v>104874</v>
      </c>
      <c r="AH6056" s="16">
        <v>0.21759999999999999</v>
      </c>
      <c r="AI6056" s="16">
        <v>91.8</v>
      </c>
      <c r="AJ6056" s="16">
        <v>96.3</v>
      </c>
      <c r="AK6056" s="16">
        <v>0.63759999999999994</v>
      </c>
      <c r="AL6056" s="16">
        <v>0.22500000000000001</v>
      </c>
      <c r="AM6056" s="16">
        <v>0.16339999999999999</v>
      </c>
      <c r="AN6056" s="16">
        <v>1.0250999999999999</v>
      </c>
      <c r="AO6056" s="16">
        <v>-8.3000000000000004E-2</v>
      </c>
      <c r="AP6056" s="16">
        <v>0.91590000000000005</v>
      </c>
      <c r="AR6056" s="16">
        <f t="shared" si="219"/>
        <v>1</v>
      </c>
      <c r="AS6056" s="5">
        <f t="shared" si="218"/>
        <v>7.7253000000000016E-2</v>
      </c>
    </row>
    <row r="6057" spans="1:45" x14ac:dyDescent="0.25">
      <c r="A6057" s="16" t="s">
        <v>407</v>
      </c>
      <c r="B6057" s="16" t="s">
        <v>193</v>
      </c>
      <c r="C6057" s="16" t="s">
        <v>354</v>
      </c>
      <c r="D6057" s="16">
        <v>2008</v>
      </c>
      <c r="E6057" s="16" t="s">
        <v>6673</v>
      </c>
      <c r="F6057" s="16" t="s">
        <v>592</v>
      </c>
      <c r="G6057" s="10">
        <v>3663.33</v>
      </c>
      <c r="H6057" s="73">
        <v>8.2061290000000007</v>
      </c>
      <c r="I6057" s="16">
        <v>183526</v>
      </c>
      <c r="J6057" s="71">
        <v>0</v>
      </c>
      <c r="K6057" s="71">
        <v>1</v>
      </c>
      <c r="L6057" s="16">
        <v>0.1569933</v>
      </c>
      <c r="M6057" s="16">
        <v>-0.47012789999999999</v>
      </c>
      <c r="N6057" s="16">
        <v>-5.9140900000000003E-2</v>
      </c>
      <c r="O6057" s="16">
        <v>0.24750259999999999</v>
      </c>
      <c r="P6057" s="16">
        <v>6.9759399999999999E-2</v>
      </c>
      <c r="Q6057" s="16">
        <v>0.55884100000000003</v>
      </c>
      <c r="R6057" s="16">
        <v>0.2296</v>
      </c>
      <c r="S6057" s="16">
        <v>2.095E-2</v>
      </c>
      <c r="T6057" s="16">
        <v>1.5E-3</v>
      </c>
      <c r="U6057" s="16">
        <v>5.1441999999999997</v>
      </c>
      <c r="V6057" s="16">
        <v>20.986999999999998</v>
      </c>
      <c r="W6057" s="16">
        <v>5.7830000000000004</v>
      </c>
      <c r="X6057" s="16">
        <v>405.18299999999999</v>
      </c>
      <c r="Y6057" s="16">
        <v>56.284700000000001</v>
      </c>
      <c r="Z6057" s="16">
        <v>0.16450000000000001</v>
      </c>
      <c r="AA6057" s="16">
        <v>-0.65166400000000002</v>
      </c>
      <c r="AB6057" s="16">
        <v>0.36</v>
      </c>
      <c r="AC6057" s="16">
        <v>0</v>
      </c>
      <c r="AD6057" s="16">
        <v>37.39</v>
      </c>
      <c r="AE6057" s="16">
        <v>6.0868000000000002</v>
      </c>
      <c r="AF6057" s="16">
        <v>29.657299999999999</v>
      </c>
      <c r="AG6057" s="16">
        <v>109753</v>
      </c>
      <c r="AH6057" s="16">
        <v>0.22664999999999999</v>
      </c>
      <c r="AI6057" s="16">
        <v>91.8</v>
      </c>
      <c r="AJ6057" s="16">
        <v>96.8</v>
      </c>
      <c r="AK6057" s="16">
        <v>0.60370000000000001</v>
      </c>
      <c r="AL6057" s="16">
        <v>0.2215</v>
      </c>
      <c r="AM6057" s="16">
        <v>0.14699999999999999</v>
      </c>
      <c r="AN6057" s="16">
        <v>1.1236999999999999</v>
      </c>
      <c r="AO6057" s="16">
        <v>-0.2999</v>
      </c>
      <c r="AP6057" s="16">
        <v>0.80079999999999996</v>
      </c>
      <c r="AR6057" s="16">
        <f t="shared" si="219"/>
        <v>1</v>
      </c>
      <c r="AS6057" s="5">
        <f t="shared" si="218"/>
        <v>3.3117099999999997E-2</v>
      </c>
    </row>
    <row r="6058" spans="1:45" x14ac:dyDescent="0.25">
      <c r="A6058" s="16" t="s">
        <v>407</v>
      </c>
      <c r="B6058" s="16" t="s">
        <v>193</v>
      </c>
      <c r="C6058" s="16" t="s">
        <v>354</v>
      </c>
      <c r="D6058" s="16">
        <v>2009</v>
      </c>
      <c r="E6058" s="16" t="s">
        <v>6674</v>
      </c>
      <c r="F6058" s="16" t="s">
        <v>592</v>
      </c>
      <c r="G6058" s="10">
        <v>3462.66</v>
      </c>
      <c r="H6058" s="73">
        <v>8.1497930000000007</v>
      </c>
      <c r="I6058" s="16">
        <v>184826</v>
      </c>
      <c r="J6058" s="71">
        <v>0</v>
      </c>
      <c r="K6058" s="71">
        <v>1</v>
      </c>
      <c r="L6058" s="16">
        <v>0.14172080000000001</v>
      </c>
      <c r="M6058" s="16">
        <v>-0.4841761</v>
      </c>
      <c r="N6058" s="16">
        <v>-2.38879E-2</v>
      </c>
      <c r="O6058" s="16">
        <v>0.26237009999999999</v>
      </c>
      <c r="P6058" s="16">
        <v>8.4589399999999995E-2</v>
      </c>
      <c r="Q6058" s="16">
        <v>0.46864519999999998</v>
      </c>
      <c r="R6058" s="16">
        <v>0.2094</v>
      </c>
      <c r="S6058" s="16">
        <v>1.67E-2</v>
      </c>
      <c r="T6058" s="16">
        <v>2.8999999999999998E-3</v>
      </c>
      <c r="U6058" s="16">
        <v>5.4358000000000004</v>
      </c>
      <c r="V6058" s="16">
        <v>20.901</v>
      </c>
      <c r="W6058" s="16">
        <v>5.944</v>
      </c>
      <c r="X6058" s="16">
        <v>404.67</v>
      </c>
      <c r="Y6058" s="16">
        <v>56.187199999999997</v>
      </c>
      <c r="Z6058" s="16">
        <v>0.17219999999999999</v>
      </c>
      <c r="AA6058" s="16">
        <v>-0.65923730000000003</v>
      </c>
      <c r="AB6058" s="16">
        <v>0.36</v>
      </c>
      <c r="AC6058" s="16">
        <v>0</v>
      </c>
      <c r="AD6058" s="16">
        <v>37.585000000000001</v>
      </c>
      <c r="AE6058" s="16">
        <v>6.2306999999999997</v>
      </c>
      <c r="AF6058" s="16">
        <v>31.2361</v>
      </c>
      <c r="AG6058" s="16">
        <v>109433</v>
      </c>
      <c r="AH6058" s="16">
        <v>0.23780000000000001</v>
      </c>
      <c r="AI6058" s="16">
        <v>91.7</v>
      </c>
      <c r="AJ6058" s="16">
        <v>97.2</v>
      </c>
      <c r="AK6058" s="16">
        <v>0.56610000000000005</v>
      </c>
      <c r="AL6058" s="16">
        <v>0.1191</v>
      </c>
      <c r="AM6058" s="16">
        <v>2.3199999999999998E-2</v>
      </c>
      <c r="AN6058" s="16">
        <v>0.97570000000000001</v>
      </c>
      <c r="AO6058" s="16">
        <v>-0.25929999999999997</v>
      </c>
      <c r="AP6058" s="16">
        <v>0.64590000000000003</v>
      </c>
      <c r="AR6058" s="16">
        <f t="shared" si="219"/>
        <v>1</v>
      </c>
      <c r="AS6058" s="5">
        <f t="shared" si="218"/>
        <v>-1.5272499999999994E-2</v>
      </c>
    </row>
    <row r="6059" spans="1:45" x14ac:dyDescent="0.25">
      <c r="A6059" s="16" t="s">
        <v>407</v>
      </c>
      <c r="B6059" s="16" t="s">
        <v>193</v>
      </c>
      <c r="C6059" s="16" t="s">
        <v>354</v>
      </c>
      <c r="D6059" s="16">
        <v>2010</v>
      </c>
      <c r="E6059" s="16" t="s">
        <v>6675</v>
      </c>
      <c r="F6059" s="16" t="s">
        <v>592</v>
      </c>
      <c r="G6059" s="10">
        <v>3453.49</v>
      </c>
      <c r="H6059" s="73">
        <v>8.1471400000000003</v>
      </c>
      <c r="I6059" s="16">
        <v>186205</v>
      </c>
      <c r="J6059" s="71">
        <v>0</v>
      </c>
      <c r="K6059" s="71">
        <v>1</v>
      </c>
      <c r="L6059" s="16">
        <v>0.19675519999999999</v>
      </c>
      <c r="M6059" s="16">
        <v>-0.48818030000000001</v>
      </c>
      <c r="N6059" s="16">
        <v>1.6941500000000002E-2</v>
      </c>
      <c r="O6059" s="16">
        <v>0.36514740000000001</v>
      </c>
      <c r="P6059" s="16">
        <v>0.1222891</v>
      </c>
      <c r="Q6059" s="16">
        <v>0.40672989999999998</v>
      </c>
      <c r="R6059" s="16">
        <v>0.18345</v>
      </c>
      <c r="S6059" s="16">
        <v>1.84E-2</v>
      </c>
      <c r="T6059" s="16">
        <v>3.3E-3</v>
      </c>
      <c r="U6059" s="16">
        <v>5.3311000000000002</v>
      </c>
      <c r="V6059" s="16">
        <v>21.614999999999998</v>
      </c>
      <c r="W6059" s="16">
        <v>6.1050000000000004</v>
      </c>
      <c r="X6059" s="16">
        <v>408.87</v>
      </c>
      <c r="Y6059" s="16">
        <v>60.453899999999997</v>
      </c>
      <c r="Z6059" s="16">
        <v>0.17699999999999999</v>
      </c>
      <c r="AA6059" s="16">
        <v>-0.66486880000000004</v>
      </c>
      <c r="AB6059" s="16">
        <v>0.36</v>
      </c>
      <c r="AC6059" s="16">
        <v>0</v>
      </c>
      <c r="AD6059" s="16">
        <v>37.729999999999997</v>
      </c>
      <c r="AE6059" s="16">
        <v>4.3003999999999998</v>
      </c>
      <c r="AF6059" s="16">
        <v>48.379600000000003</v>
      </c>
      <c r="AG6059" s="16">
        <v>115903</v>
      </c>
      <c r="AH6059" s="16">
        <v>0.24515000000000001</v>
      </c>
      <c r="AI6059" s="16">
        <v>91.7</v>
      </c>
      <c r="AJ6059" s="16">
        <v>97.6</v>
      </c>
      <c r="AK6059" s="16">
        <v>0.4471</v>
      </c>
      <c r="AL6059" s="16">
        <v>0.128</v>
      </c>
      <c r="AM6059" s="16">
        <v>-4.36E-2</v>
      </c>
      <c r="AN6059" s="16">
        <v>0.79059999999999997</v>
      </c>
      <c r="AO6059" s="16">
        <v>-0.27260000000000001</v>
      </c>
      <c r="AP6059" s="16">
        <v>0.65090000000000003</v>
      </c>
      <c r="AR6059" s="16">
        <f t="shared" si="219"/>
        <v>1</v>
      </c>
      <c r="AS6059" s="5">
        <f t="shared" si="218"/>
        <v>5.5034399999999983E-2</v>
      </c>
    </row>
    <row r="6060" spans="1:45" x14ac:dyDescent="0.25">
      <c r="A6060" s="16" t="s">
        <v>407</v>
      </c>
      <c r="B6060" s="16" t="s">
        <v>193</v>
      </c>
      <c r="C6060" s="16" t="s">
        <v>354</v>
      </c>
      <c r="D6060" s="16">
        <v>2011</v>
      </c>
      <c r="E6060" s="16" t="s">
        <v>6676</v>
      </c>
      <c r="F6060" s="16" t="s">
        <v>592</v>
      </c>
      <c r="G6060" s="10">
        <v>3624.63</v>
      </c>
      <c r="H6060" s="73">
        <v>8.1955069999999992</v>
      </c>
      <c r="I6060" s="16">
        <v>187665</v>
      </c>
      <c r="J6060" s="71">
        <v>0</v>
      </c>
      <c r="K6060" s="71">
        <v>1</v>
      </c>
      <c r="L6060" s="16">
        <v>0.23950399999999999</v>
      </c>
      <c r="M6060" s="16">
        <v>-0.48188419999999998</v>
      </c>
      <c r="N6060" s="16">
        <v>6.6659399999999994E-2</v>
      </c>
      <c r="O6060" s="16">
        <v>0.38618429999999998</v>
      </c>
      <c r="P6060" s="16">
        <v>0.1178119</v>
      </c>
      <c r="Q6060" s="16">
        <v>0.43068269999999997</v>
      </c>
      <c r="R6060" s="16">
        <v>0.1739</v>
      </c>
      <c r="S6060" s="16">
        <v>2.095E-2</v>
      </c>
      <c r="T6060" s="16">
        <v>3.5000000000000001E-3</v>
      </c>
      <c r="U6060" s="16">
        <v>5.5377000000000001</v>
      </c>
      <c r="V6060" s="16">
        <v>22.341999999999999</v>
      </c>
      <c r="W6060" s="16">
        <v>6.1440000000000001</v>
      </c>
      <c r="X6060" s="16">
        <v>410.44</v>
      </c>
      <c r="Y6060" s="16">
        <v>62.223500000000001</v>
      </c>
      <c r="Z6060" s="16">
        <v>0.16789999999999999</v>
      </c>
      <c r="AA6060" s="16">
        <v>-0.6646746</v>
      </c>
      <c r="AB6060" s="16">
        <v>0.36</v>
      </c>
      <c r="AC6060" s="16">
        <v>0</v>
      </c>
      <c r="AD6060" s="16">
        <v>37.725000000000001</v>
      </c>
      <c r="AE6060" s="16">
        <v>6.5186000000000002</v>
      </c>
      <c r="AF6060" s="16">
        <v>34.393599999999999</v>
      </c>
      <c r="AG6060" s="16">
        <v>119640</v>
      </c>
      <c r="AH6060" s="16">
        <v>0.25145000000000001</v>
      </c>
      <c r="AI6060" s="16">
        <v>91.6</v>
      </c>
      <c r="AJ6060" s="16">
        <v>98.1</v>
      </c>
      <c r="AK6060" s="16">
        <v>0.41549999999999998</v>
      </c>
      <c r="AL6060" s="16">
        <v>0.106</v>
      </c>
      <c r="AM6060" s="16">
        <v>-1.4999999999999999E-2</v>
      </c>
      <c r="AN6060" s="16">
        <v>1.0077</v>
      </c>
      <c r="AO6060" s="16">
        <v>-0.32729999999999998</v>
      </c>
      <c r="AP6060" s="16">
        <v>0.67459999999999998</v>
      </c>
      <c r="AR6060" s="16">
        <f t="shared" si="219"/>
        <v>1</v>
      </c>
      <c r="AS6060" s="5">
        <f t="shared" si="218"/>
        <v>4.2748800000000003E-2</v>
      </c>
    </row>
    <row r="6061" spans="1:45" x14ac:dyDescent="0.25">
      <c r="A6061" s="16" t="s">
        <v>407</v>
      </c>
      <c r="B6061" s="16" t="s">
        <v>193</v>
      </c>
      <c r="C6061" s="16" t="s">
        <v>354</v>
      </c>
      <c r="D6061" s="16">
        <v>2012</v>
      </c>
      <c r="E6061" s="16" t="s">
        <v>6677</v>
      </c>
      <c r="F6061" s="16" t="s">
        <v>592</v>
      </c>
      <c r="G6061" s="10">
        <v>3609.79</v>
      </c>
      <c r="H6061" s="73">
        <v>8.1914049999999996</v>
      </c>
      <c r="I6061" s="16">
        <v>189194</v>
      </c>
      <c r="J6061" s="71">
        <v>0</v>
      </c>
      <c r="K6061" s="71">
        <v>1</v>
      </c>
      <c r="L6061" s="16">
        <v>0.239318</v>
      </c>
      <c r="M6061" s="16">
        <v>-0.49919039999999998</v>
      </c>
      <c r="N6061" s="16">
        <v>9.3573100000000006E-2</v>
      </c>
      <c r="O6061" s="16">
        <v>0.36808109999999999</v>
      </c>
      <c r="P6061" s="16">
        <v>0.13538449999999999</v>
      </c>
      <c r="Q6061" s="16">
        <v>0.4202535</v>
      </c>
      <c r="R6061" s="16">
        <v>0.18079999999999999</v>
      </c>
      <c r="S6061" s="16">
        <v>2.0799999999999999E-2</v>
      </c>
      <c r="T6061" s="16">
        <v>1.2999999999999999E-3</v>
      </c>
      <c r="U6061" s="16">
        <v>5.6648500000000004</v>
      </c>
      <c r="V6061" s="16">
        <v>23.068999999999999</v>
      </c>
      <c r="W6061" s="16">
        <v>6.1829999999999998</v>
      </c>
      <c r="X6061" s="16">
        <v>409.74400000000003</v>
      </c>
      <c r="Y6061" s="16">
        <v>62.488900000000001</v>
      </c>
      <c r="Z6061" s="16">
        <v>0.16239999999999999</v>
      </c>
      <c r="AA6061" s="16">
        <v>-0.62486609999999998</v>
      </c>
      <c r="AB6061" s="16">
        <v>0.36</v>
      </c>
      <c r="AC6061" s="16">
        <v>0</v>
      </c>
      <c r="AD6061" s="16">
        <v>36.700000000000003</v>
      </c>
      <c r="AE6061" s="16">
        <v>4.3781999999999996</v>
      </c>
      <c r="AF6061" s="16">
        <v>53.100999999999999</v>
      </c>
      <c r="AG6061" s="16">
        <v>124674</v>
      </c>
      <c r="AH6061" s="16">
        <v>0.20915</v>
      </c>
      <c r="AI6061" s="16">
        <v>91.6</v>
      </c>
      <c r="AJ6061" s="16">
        <v>98.5</v>
      </c>
      <c r="AK6061" s="16">
        <v>0.37630000000000002</v>
      </c>
      <c r="AL6061" s="16">
        <v>0.1114</v>
      </c>
      <c r="AM6061" s="16">
        <v>-1.46E-2</v>
      </c>
      <c r="AN6061" s="16">
        <v>1.0188999999999999</v>
      </c>
      <c r="AO6061" s="16">
        <v>-0.34889999999999999</v>
      </c>
      <c r="AP6061" s="16">
        <v>0.66190000000000004</v>
      </c>
      <c r="AR6061" s="16">
        <f t="shared" si="219"/>
        <v>1</v>
      </c>
      <c r="AS6061" s="5">
        <f t="shared" si="218"/>
        <v>-1.8599999999999173E-4</v>
      </c>
    </row>
    <row r="6062" spans="1:45" x14ac:dyDescent="0.25">
      <c r="A6062" s="16" t="s">
        <v>407</v>
      </c>
      <c r="B6062" s="16" t="s">
        <v>193</v>
      </c>
      <c r="C6062" s="16" t="s">
        <v>354</v>
      </c>
      <c r="D6062" s="16">
        <v>2013</v>
      </c>
      <c r="E6062" s="16" t="s">
        <v>6678</v>
      </c>
      <c r="F6062" s="16" t="s">
        <v>592</v>
      </c>
      <c r="G6062" s="10">
        <v>3510.98</v>
      </c>
      <c r="H6062" s="73">
        <v>8.1636509999999998</v>
      </c>
      <c r="I6062" s="16">
        <v>190757</v>
      </c>
      <c r="J6062" s="71">
        <v>0</v>
      </c>
      <c r="K6062" s="71">
        <v>1</v>
      </c>
      <c r="L6062" s="16">
        <v>0.3042203</v>
      </c>
      <c r="M6062" s="16">
        <v>-0.48916939999999998</v>
      </c>
      <c r="N6062" s="16">
        <v>0.1460921</v>
      </c>
      <c r="O6062" s="16">
        <v>0.40368720000000002</v>
      </c>
      <c r="P6062" s="16">
        <v>0.14214280000000001</v>
      </c>
      <c r="Q6062" s="16">
        <v>0.46127370000000001</v>
      </c>
      <c r="R6062" s="16">
        <v>0.1855</v>
      </c>
      <c r="S6062" s="16">
        <v>2.0799999999999999E-2</v>
      </c>
      <c r="T6062" s="16">
        <v>2.0999999999999999E-3</v>
      </c>
      <c r="U6062" s="16">
        <v>5.7350500000000002</v>
      </c>
      <c r="V6062" s="16">
        <v>23.795999999999999</v>
      </c>
      <c r="W6062" s="16">
        <v>6.2220000000000004</v>
      </c>
      <c r="X6062" s="16">
        <v>414.00200000000001</v>
      </c>
      <c r="Y6062" s="16">
        <v>62.543199999999999</v>
      </c>
      <c r="Z6062" s="16">
        <v>0.17979999999999999</v>
      </c>
      <c r="AA6062" s="16">
        <v>-0.63049750000000004</v>
      </c>
      <c r="AB6062" s="16">
        <v>0.36</v>
      </c>
      <c r="AC6062" s="16">
        <v>0</v>
      </c>
      <c r="AD6062" s="16">
        <v>36.844999999999999</v>
      </c>
      <c r="AE6062" s="16">
        <v>4.4029999999999996</v>
      </c>
      <c r="AF6062" s="16">
        <v>52.4694</v>
      </c>
      <c r="AG6062" s="16">
        <v>130688</v>
      </c>
      <c r="AH6062" s="16">
        <v>0.21065</v>
      </c>
      <c r="AI6062" s="16">
        <v>91.5</v>
      </c>
      <c r="AJ6062" s="16">
        <v>99</v>
      </c>
      <c r="AK6062" s="16">
        <v>0.42670000000000002</v>
      </c>
      <c r="AL6062" s="16">
        <v>0.15759999999999999</v>
      </c>
      <c r="AM6062" s="16">
        <v>2.76E-2</v>
      </c>
      <c r="AN6062" s="16">
        <v>1.0073000000000001</v>
      </c>
      <c r="AO6062" s="16">
        <v>-0.26</v>
      </c>
      <c r="AP6062" s="16">
        <v>0.67479999999999996</v>
      </c>
      <c r="AR6062" s="16">
        <f t="shared" si="219"/>
        <v>1</v>
      </c>
      <c r="AS6062" s="5">
        <f t="shared" si="218"/>
        <v>6.4902299999999996E-2</v>
      </c>
    </row>
    <row r="6063" spans="1:45" x14ac:dyDescent="0.25">
      <c r="A6063" s="16" t="s">
        <v>407</v>
      </c>
      <c r="B6063" s="16" t="s">
        <v>193</v>
      </c>
      <c r="C6063" s="16" t="s">
        <v>354</v>
      </c>
      <c r="D6063" s="16">
        <v>2014</v>
      </c>
      <c r="E6063" s="16" t="s">
        <v>6679</v>
      </c>
      <c r="F6063" s="16" t="s">
        <v>592</v>
      </c>
      <c r="G6063" s="10">
        <v>3524.65</v>
      </c>
      <c r="H6063" s="73">
        <v>8.1675369999999994</v>
      </c>
      <c r="I6063" s="16">
        <v>192290</v>
      </c>
      <c r="J6063" s="71">
        <v>0</v>
      </c>
      <c r="K6063" s="71">
        <v>1</v>
      </c>
      <c r="L6063" s="16">
        <v>0.69868759999999996</v>
      </c>
      <c r="M6063" s="16">
        <v>0.19303390000000001</v>
      </c>
      <c r="N6063" s="16">
        <v>0.15500340000000001</v>
      </c>
      <c r="O6063" s="16">
        <v>0.42508689999999999</v>
      </c>
      <c r="P6063" s="16">
        <v>0.16340060000000001</v>
      </c>
      <c r="Q6063" s="16">
        <v>0.63761900000000005</v>
      </c>
      <c r="R6063" s="16">
        <v>0.1749</v>
      </c>
      <c r="S6063" s="16">
        <v>0.20050000000000001</v>
      </c>
      <c r="T6063" s="16">
        <v>3.0000000000000001E-3</v>
      </c>
      <c r="U6063" s="16">
        <v>5.6454000000000004</v>
      </c>
      <c r="V6063" s="16">
        <v>24.523</v>
      </c>
      <c r="W6063" s="16">
        <v>6.2610000000000001</v>
      </c>
      <c r="X6063" s="16">
        <v>414.05799999999999</v>
      </c>
      <c r="Y6063" s="16">
        <v>62.139299999999999</v>
      </c>
      <c r="Z6063" s="16">
        <v>0.19289999999999999</v>
      </c>
      <c r="AA6063" s="16">
        <v>-0.64700349999999995</v>
      </c>
      <c r="AB6063" s="16">
        <v>0.36</v>
      </c>
      <c r="AC6063" s="16">
        <v>0</v>
      </c>
      <c r="AD6063" s="16">
        <v>37.270000000000003</v>
      </c>
      <c r="AE6063" s="16">
        <v>6.1398000000000001</v>
      </c>
      <c r="AF6063" s="16">
        <v>55.530099999999997</v>
      </c>
      <c r="AG6063" s="16">
        <v>109142</v>
      </c>
      <c r="AH6063" s="16">
        <v>0.21224999999999999</v>
      </c>
      <c r="AI6063" s="16">
        <v>91.5</v>
      </c>
      <c r="AJ6063" s="16">
        <v>99</v>
      </c>
      <c r="AK6063" s="16">
        <v>0.68440000000000001</v>
      </c>
      <c r="AL6063" s="16">
        <v>0.3226</v>
      </c>
      <c r="AM6063" s="16">
        <v>0.4294</v>
      </c>
      <c r="AN6063" s="16">
        <v>1.1372</v>
      </c>
      <c r="AO6063" s="16">
        <v>-0.19900000000000001</v>
      </c>
      <c r="AP6063" s="16">
        <v>0.66849999999999998</v>
      </c>
      <c r="AR6063" s="16">
        <f t="shared" si="219"/>
        <v>1</v>
      </c>
      <c r="AS6063" s="5">
        <f t="shared" si="218"/>
        <v>0.39446729999999997</v>
      </c>
    </row>
    <row r="6064" spans="1:45" x14ac:dyDescent="0.25">
      <c r="D6064" s="10"/>
      <c r="G6064" s="10"/>
      <c r="H6064" s="73"/>
      <c r="AD6064" s="4"/>
    </row>
  </sheetData>
  <pageMargins left="0.7" right="0.7" top="0.75" bottom="0.75" header="0.3" footer="0.3"/>
  <pageSetup paperSize="9"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349" id="{00000000-000E-0000-0200-000003000000}">
            <xm:f>OR(option&lt;&gt;3, Calculation!$AW$10&gt;=30)</xm:f>
            <x14:dxf/>
          </x14:cfRule>
          <xm:sqref>H30</xm:sqref>
        </x14:conditionalFormatting>
        <x14:conditionalFormatting xmlns:xm="http://schemas.microsoft.com/office/excel/2006/main">
          <x14:cfRule type="expression" priority="350" id="{00000000-000E-0000-0200-000002000000}">
            <xm:f>OR(option&lt;&gt;3, Calculation!$AX$10&gt;=30)</xm:f>
            <x14:dxf>
              <font>
                <color theme="0" tint="-4.9989318521683403E-2"/>
              </font>
              <fill>
                <patternFill>
                  <bgColor theme="0" tint="-4.9989318521683403E-2"/>
                </patternFill>
              </fill>
            </x14:dxf>
          </x14:cfRule>
          <xm:sqref>H31</xm:sqref>
        </x14:conditionalFormatting>
        <x14:conditionalFormatting xmlns:xm="http://schemas.microsoft.com/office/excel/2006/main">
          <x14:cfRule type="expression" priority="351" id="{00000000-000E-0000-0200-000001000000}">
            <xm:f>OR(option&lt;&gt;3, Calculation!$CE$10&gt;=30)</xm:f>
            <x14:dxf/>
          </x14:cfRule>
          <xm:sqref>H47</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5</vt:i4>
      </vt:variant>
    </vt:vector>
  </HeadingPairs>
  <TitlesOfParts>
    <vt:vector size="10" baseType="lpstr">
      <vt:lpstr>Readme</vt:lpstr>
      <vt:lpstr>TFP model</vt:lpstr>
      <vt:lpstr>Indexes by income and region</vt:lpstr>
      <vt:lpstr>Calculation</vt:lpstr>
      <vt:lpstr>Data</vt:lpstr>
      <vt:lpstr>baseline</vt:lpstr>
      <vt:lpstr>lag</vt:lpstr>
      <vt:lpstr>option</vt:lpstr>
      <vt:lpstr>region</vt:lpstr>
      <vt:lpstr>select</vt:lpstr>
    </vt:vector>
  </TitlesOfParts>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2019-05-13T14:21:00Z</dcterms:created>
  <dcterms:modified xsi:type="dcterms:W3CDTF">2019-05-13T14:21:52Z</dcterms:modified>
</cp:coreProperties>
</file>